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codeName="ThisWorkbook"/>
  <mc:AlternateContent xmlns:mc="http://schemas.openxmlformats.org/markup-compatibility/2006">
    <mc:Choice Requires="x15">
      <x15ac:absPath xmlns:x15ac="http://schemas.microsoft.com/office/spreadsheetml/2010/11/ac" url="D:\184\client\Reports\02. Weekly Reports\105-11-10-2026\00.Main Report Excel\"/>
    </mc:Choice>
  </mc:AlternateContent>
  <xr:revisionPtr revIDLastSave="0" documentId="13_ncr:1_{628734B2-9275-4612-ABEF-346472859D97}" xr6:coauthVersionLast="47" xr6:coauthVersionMax="47" xr10:uidLastSave="{00000000-0000-0000-0000-000000000000}"/>
  <bookViews>
    <workbookView xWindow="28680" yWindow="-120" windowWidth="29040" windowHeight="15720" tabRatio="905" firstSheet="1" activeTab="1" xr2:uid="{D1037EEC-27A1-4B6C-BDBD-E5FFCCABCA6A}"/>
  </bookViews>
  <sheets>
    <sheet name="DB" sheetId="33" r:id="rId1"/>
    <sheet name="Weekly Progress Report" sheetId="1" r:id="rId2"/>
    <sheet name="General Information" sheetId="21" r:id="rId3"/>
    <sheet name="Progress" sheetId="31" r:id="rId4"/>
    <sheet name="Invoice progress " sheetId="41" r:id="rId5"/>
    <sheet name="Weekly Photos" sheetId="34" state="hidden" r:id="rId6"/>
    <sheet name="Quality" sheetId="36" r:id="rId7"/>
    <sheet name="Quality-Stat" sheetId="18" r:id="rId8"/>
    <sheet name="HSE" sheetId="28" r:id="rId9"/>
    <sheet name="HSE-Stat" sheetId="20" r:id="rId10"/>
    <sheet name="Major Quantities" sheetId="25" r:id="rId11"/>
    <sheet name="Invoice Log" sheetId="12" r:id="rId12"/>
    <sheet name="Invoice Ammount FIR" sheetId="42" r:id="rId13"/>
    <sheet name="CCO" sheetId="23" r:id="rId14"/>
    <sheet name="Procurement" sheetId="40" state="hidden" r:id="rId15"/>
    <sheet name="Issues" sheetId="24" r:id="rId16"/>
    <sheet name="Manpower" sheetId="6" r:id="rId17"/>
    <sheet name="Milestones" sheetId="19" r:id="rId18"/>
    <sheet name="Schedule" sheetId="27" r:id="rId19"/>
    <sheet name="EV-Chart Data" sheetId="2" r:id="rId20"/>
    <sheet name="Physical-Chart Data" sheetId="11" r:id="rId21"/>
    <sheet name="Testing" sheetId="32" state="hidden" r:id="rId22"/>
    <sheet name="Codes" sheetId="9" state="hidden" r:id="rId23"/>
    <sheet name="SOURCE" sheetId="38" state="hidden" r:id="rId24"/>
    <sheet name="Conclusion" sheetId="39" state="hidden" r:id="rId25"/>
  </sheets>
  <definedNames>
    <definedName name="_____________ccr1" localSheetId="12" hidden="1">{#N/A,#N/A,TRUE,"Cover";#N/A,#N/A,TRUE,"Conts";#N/A,#N/A,TRUE,"VOS";#N/A,#N/A,TRUE,"Warrington";#N/A,#N/A,TRUE,"Widnes"}</definedName>
    <definedName name="_____________ccr1" hidden="1">{#N/A,#N/A,TRUE,"Cover";#N/A,#N/A,TRUE,"Conts";#N/A,#N/A,TRUE,"VOS";#N/A,#N/A,TRUE,"Warrington";#N/A,#N/A,TRUE,"Widnes"}</definedName>
    <definedName name="___________ccr1" localSheetId="12" hidden="1">{#N/A,#N/A,TRUE,"Cover";#N/A,#N/A,TRUE,"Conts";#N/A,#N/A,TRUE,"VOS";#N/A,#N/A,TRUE,"Warrington";#N/A,#N/A,TRUE,"Widnes"}</definedName>
    <definedName name="___________ccr1" hidden="1">{#N/A,#N/A,TRUE,"Cover";#N/A,#N/A,TRUE,"Conts";#N/A,#N/A,TRUE,"VOS";#N/A,#N/A,TRUE,"Warrington";#N/A,#N/A,TRUE,"Widnes"}</definedName>
    <definedName name="__________ccr1" localSheetId="12" hidden="1">{#N/A,#N/A,TRUE,"Cover";#N/A,#N/A,TRUE,"Conts";#N/A,#N/A,TRUE,"VOS";#N/A,#N/A,TRUE,"Warrington";#N/A,#N/A,TRUE,"Widnes"}</definedName>
    <definedName name="__________ccr1" hidden="1">{#N/A,#N/A,TRUE,"Cover";#N/A,#N/A,TRUE,"Conts";#N/A,#N/A,TRUE,"VOS";#N/A,#N/A,TRUE,"Warrington";#N/A,#N/A,TRUE,"Widnes"}</definedName>
    <definedName name="_________ccr1" localSheetId="12" hidden="1">{#N/A,#N/A,TRUE,"Cover";#N/A,#N/A,TRUE,"Conts";#N/A,#N/A,TRUE,"VOS";#N/A,#N/A,TRUE,"Warrington";#N/A,#N/A,TRUE,"Widnes"}</definedName>
    <definedName name="_________ccr1" hidden="1">{#N/A,#N/A,TRUE,"Cover";#N/A,#N/A,TRUE,"Conts";#N/A,#N/A,TRUE,"VOS";#N/A,#N/A,TRUE,"Warrington";#N/A,#N/A,TRUE,"Widnes"}</definedName>
    <definedName name="________ccr1" localSheetId="12" hidden="1">{#N/A,#N/A,TRUE,"Cover";#N/A,#N/A,TRUE,"Conts";#N/A,#N/A,TRUE,"VOS";#N/A,#N/A,TRUE,"Warrington";#N/A,#N/A,TRUE,"Widnes"}</definedName>
    <definedName name="________ccr1" hidden="1">{#N/A,#N/A,TRUE,"Cover";#N/A,#N/A,TRUE,"Conts";#N/A,#N/A,TRUE,"VOS";#N/A,#N/A,TRUE,"Warrington";#N/A,#N/A,TRUE,"Widnes"}</definedName>
    <definedName name="_______ccr1" localSheetId="12" hidden="1">{#N/A,#N/A,TRUE,"Cover";#N/A,#N/A,TRUE,"Conts";#N/A,#N/A,TRUE,"VOS";#N/A,#N/A,TRUE,"Warrington";#N/A,#N/A,TRUE,"Widnes"}</definedName>
    <definedName name="_______ccr1" hidden="1">{#N/A,#N/A,TRUE,"Cover";#N/A,#N/A,TRUE,"Conts";#N/A,#N/A,TRUE,"VOS";#N/A,#N/A,TRUE,"Warrington";#N/A,#N/A,TRUE,"Widnes"}</definedName>
    <definedName name="______ccr1" localSheetId="12" hidden="1">{#N/A,#N/A,TRUE,"Cover";#N/A,#N/A,TRUE,"Conts";#N/A,#N/A,TRUE,"VOS";#N/A,#N/A,TRUE,"Warrington";#N/A,#N/A,TRUE,"Widnes"}</definedName>
    <definedName name="______ccr1" hidden="1">{#N/A,#N/A,TRUE,"Cover";#N/A,#N/A,TRUE,"Conts";#N/A,#N/A,TRUE,"VOS";#N/A,#N/A,TRUE,"Warrington";#N/A,#N/A,TRUE,"Widnes"}</definedName>
    <definedName name="_____ab1" localSheetId="12"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12" hidden="1">{#N/A,#N/A,TRUE,"Cover";#N/A,#N/A,TRUE,"Conts";#N/A,#N/A,TRUE,"VOS";#N/A,#N/A,TRUE,"Warrington";#N/A,#N/A,TRUE,"Widnes"}</definedName>
    <definedName name="_____ccr1" hidden="1">{#N/A,#N/A,TRUE,"Cover";#N/A,#N/A,TRUE,"Conts";#N/A,#N/A,TRUE,"VOS";#N/A,#N/A,TRUE,"Warrington";#N/A,#N/A,TRUE,"Widnes"}</definedName>
    <definedName name="_____old3" localSheetId="12"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12"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12" hidden="1">{#N/A,#N/A,TRUE,"Cover";#N/A,#N/A,TRUE,"Conts";#N/A,#N/A,TRUE,"VOS";#N/A,#N/A,TRUE,"Warrington";#N/A,#N/A,TRUE,"Widnes"}</definedName>
    <definedName name="____ccr1" hidden="1">{#N/A,#N/A,TRUE,"Cover";#N/A,#N/A,TRUE,"Conts";#N/A,#N/A,TRUE,"VOS";#N/A,#N/A,TRUE,"Warrington";#N/A,#N/A,TRUE,"Widnes"}</definedName>
    <definedName name="____ccr2" localSheetId="12" hidden="1">{#N/A,#N/A,TRUE,"Cover";#N/A,#N/A,TRUE,"Conts";#N/A,#N/A,TRUE,"VOS";#N/A,#N/A,TRUE,"Warrington";#N/A,#N/A,TRUE,"Widnes"}</definedName>
    <definedName name="____ccr2" hidden="1">{#N/A,#N/A,TRUE,"Cover";#N/A,#N/A,TRUE,"Conts";#N/A,#N/A,TRUE,"VOS";#N/A,#N/A,TRUE,"Warrington";#N/A,#N/A,TRUE,"Widnes"}</definedName>
    <definedName name="____old3" localSheetId="12"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12"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12" hidden="1">{#N/A,#N/A,TRUE,"Cover";#N/A,#N/A,TRUE,"Conts";#N/A,#N/A,TRUE,"VOS";#N/A,#N/A,TRUE,"Warrington";#N/A,#N/A,TRUE,"Widnes"}</definedName>
    <definedName name="___ccr1" hidden="1">{#N/A,#N/A,TRUE,"Cover";#N/A,#N/A,TRUE,"Conts";#N/A,#N/A,TRUE,"VOS";#N/A,#N/A,TRUE,"Warrington";#N/A,#N/A,TRUE,"Widnes"}</definedName>
    <definedName name="___ccr2" localSheetId="12" hidden="1">{#N/A,#N/A,TRUE,"Cover";#N/A,#N/A,TRUE,"Conts";#N/A,#N/A,TRUE,"VOS";#N/A,#N/A,TRUE,"Warrington";#N/A,#N/A,TRUE,"Widnes"}</definedName>
    <definedName name="___ccr2" hidden="1">{#N/A,#N/A,TRUE,"Cover";#N/A,#N/A,TRUE,"Conts";#N/A,#N/A,TRUE,"VOS";#N/A,#N/A,TRUE,"Warrington";#N/A,#N/A,TRUE,"Widnes"}</definedName>
    <definedName name="___old3" localSheetId="12"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#REF!</definedName>
    <definedName name="__123Graph_ACURRENT" hidden="1">#REF!</definedName>
    <definedName name="__123Graph_B" hidden="1">#REF!</definedName>
    <definedName name="__ccr1" localSheetId="12" hidden="1">{#N/A,#N/A,TRUE,"Cover";#N/A,#N/A,TRUE,"Conts";#N/A,#N/A,TRUE,"VOS";#N/A,#N/A,TRUE,"Warrington";#N/A,#N/A,TRUE,"Widnes"}</definedName>
    <definedName name="__ccr1" hidden="1">{#N/A,#N/A,TRUE,"Cover";#N/A,#N/A,TRUE,"Conts";#N/A,#N/A,TRUE,"VOS";#N/A,#N/A,TRUE,"Warrington";#N/A,#N/A,TRUE,"Widnes"}</definedName>
    <definedName name="_ab1" localSheetId="12"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12" hidden="1">{#N/A,#N/A,TRUE,"Cover";#N/A,#N/A,TRUE,"Conts";#N/A,#N/A,TRUE,"VOS";#N/A,#N/A,TRUE,"Warrington";#N/A,#N/A,TRUE,"Widnes"}</definedName>
    <definedName name="_ccr1" hidden="1">{#N/A,#N/A,TRUE,"Cover";#N/A,#N/A,TRUE,"Conts";#N/A,#N/A,TRUE,"VOS";#N/A,#N/A,TRUE,"Warrington";#N/A,#N/A,TRUE,"Widnes"}</definedName>
    <definedName name="_ccr2" localSheetId="12" hidden="1">{#N/A,#N/A,TRUE,"Cover";#N/A,#N/A,TRUE,"Conts";#N/A,#N/A,TRUE,"VOS";#N/A,#N/A,TRUE,"Warrington";#N/A,#N/A,TRUE,"Widnes"}</definedName>
    <definedName name="_ccr2" hidden="1">{#N/A,#N/A,TRUE,"Cover";#N/A,#N/A,TRUE,"Conts";#N/A,#N/A,TRUE,"VOS";#N/A,#N/A,TRUE,"Warrington";#N/A,#N/A,TRUE,"Widnes"}</definedName>
    <definedName name="_Dist_Values" hidden="1">#REF!</definedName>
    <definedName name="_Fill" hidden="1">#REF!</definedName>
    <definedName name="_xlnm._FilterDatabase" localSheetId="12" hidden="1">#REF!</definedName>
    <definedName name="_xlnm._FilterDatabase" localSheetId="10" hidden="1">'Major Quantities'!$A$1:$H$118</definedName>
    <definedName name="_xlnm._FilterDatabase" localSheetId="14" hidden="1">Procurement!$A$1:$Y$43</definedName>
    <definedName name="_xlnm._FilterDatabase" localSheetId="18" hidden="1">Schedule!$B$4901:$H$9316</definedName>
    <definedName name="_xlnm._FilterDatabase" localSheetId="23" hidden="1">SOURCE!$A$2:$AF$56</definedName>
    <definedName name="_xlnm._FilterDatabase" hidden="1">#REF!</definedName>
    <definedName name="_Key1" localSheetId="12" hidden="1">#REF!</definedName>
    <definedName name="_Key1" hidden="1">#REF!</definedName>
    <definedName name="_Key2" localSheetId="12" hidden="1">#REF!</definedName>
    <definedName name="_Key2" hidden="1">#REF!</definedName>
    <definedName name="_old3" localSheetId="12"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#REF!</definedName>
    <definedName name="_Parse_Out" localSheetId="12" hidden="1">#REF!</definedName>
    <definedName name="_Parse_Out" hidden="1">#REF!</definedName>
    <definedName name="_Regression_Int" hidden="1">1</definedName>
    <definedName name="_Sort" localSheetId="12" hidden="1">#REF!</definedName>
    <definedName name="_Sort" hidden="1">#REF!</definedName>
    <definedName name="a\sdasdf" localSheetId="12"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12" hidden="1">{#N/A,#N/A,TRUE,"Cover";#N/A,#N/A,TRUE,"Conts";#N/A,#N/A,TRUE,"VOS";#N/A,#N/A,TRUE,"Warrington";#N/A,#N/A,TRUE,"Widnes"}</definedName>
    <definedName name="aaaaaaaa" hidden="1">{#N/A,#N/A,TRUE,"Cover";#N/A,#N/A,TRUE,"Conts";#N/A,#N/A,TRUE,"VOS";#N/A,#N/A,TRUE,"Warrington";#N/A,#N/A,TRUE,"Widnes"}</definedName>
    <definedName name="ACC" localSheetId="12"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egrgas" localSheetId="12" hidden="1">{#N/A,#N/A,TRUE,"Cover";#N/A,#N/A,TRUE,"Conts";#N/A,#N/A,TRUE,"VOS";#N/A,#N/A,TRUE,"Warrington";#N/A,#N/A,TRUE,"Widnes"}</definedName>
    <definedName name="aegrgas" hidden="1">{#N/A,#N/A,TRUE,"Cover";#N/A,#N/A,TRUE,"Conts";#N/A,#N/A,TRUE,"VOS";#N/A,#N/A,TRUE,"Warrington";#N/A,#N/A,TRUE,"Widnes"}</definedName>
    <definedName name="AERAFG" localSheetId="12" hidden="1">{#N/A,#N/A,TRUE,"Cover";#N/A,#N/A,TRUE,"Conts";#N/A,#N/A,TRUE,"VOS";#N/A,#N/A,TRUE,"Warrington";#N/A,#N/A,TRUE,"Widnes"}</definedName>
    <definedName name="AERAFG" hidden="1">{#N/A,#N/A,TRUE,"Cover";#N/A,#N/A,TRUE,"Conts";#N/A,#N/A,TRUE,"VOS";#N/A,#N/A,TRUE,"Warrington";#N/A,#N/A,TRUE,"Widnes"}</definedName>
    <definedName name="aerte" localSheetId="12" hidden="1">{#N/A,#N/A,TRUE,"Cover";#N/A,#N/A,TRUE,"Conts";#N/A,#N/A,TRUE,"VOS";#N/A,#N/A,TRUE,"Warrington";#N/A,#N/A,TRUE,"Widnes"}</definedName>
    <definedName name="aerte" hidden="1">{#N/A,#N/A,TRUE,"Cover";#N/A,#N/A,TRUE,"Conts";#N/A,#N/A,TRUE,"VOS";#N/A,#N/A,TRUE,"Warrington";#N/A,#N/A,TRUE,"Widnes"}</definedName>
    <definedName name="aertes" localSheetId="12" hidden="1">{#N/A,#N/A,TRUE,"Cover";#N/A,#N/A,TRUE,"Conts";#N/A,#N/A,TRUE,"VOS";#N/A,#N/A,TRUE,"Warrington";#N/A,#N/A,TRUE,"Widnes"}</definedName>
    <definedName name="aertes" hidden="1">{#N/A,#N/A,TRUE,"Cover";#N/A,#N/A,TRUE,"Conts";#N/A,#N/A,TRUE,"VOS";#N/A,#N/A,TRUE,"Warrington";#N/A,#N/A,TRUE,"Widnes"}</definedName>
    <definedName name="aetertryh" localSheetId="12"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12"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12" hidden="1">{#N/A,#N/A,TRUE,"Cover";#N/A,#N/A,TRUE,"Conts";#N/A,#N/A,TRUE,"VOS";#N/A,#N/A,TRUE,"Warrington";#N/A,#N/A,TRUE,"Widnes"}</definedName>
    <definedName name="asgseg" hidden="1">{#N/A,#N/A,TRUE,"Cover";#N/A,#N/A,TRUE,"Conts";#N/A,#N/A,TRUE,"VOS";#N/A,#N/A,TRUE,"Warrington";#N/A,#N/A,TRUE,"Widnes"}</definedName>
    <definedName name="asrasnrjutu" localSheetId="12" hidden="1">{#N/A,#N/A,TRUE,"Cover";#N/A,#N/A,TRUE,"Conts";#N/A,#N/A,TRUE,"VOS";#N/A,#N/A,TRUE,"Warrington";#N/A,#N/A,TRUE,"Widnes"}</definedName>
    <definedName name="asrasnrjutu" hidden="1">{#N/A,#N/A,TRUE,"Cover";#N/A,#N/A,TRUE,"Conts";#N/A,#N/A,TRUE,"VOS";#N/A,#N/A,TRUE,"Warrington";#N/A,#N/A,TRUE,"Widnes"}</definedName>
    <definedName name="At_risk">#REF!</definedName>
    <definedName name="atrisk_total_net_rent_for_cashflow">#REF!</definedName>
    <definedName name="Audit_Category" localSheetId="5">#REF!</definedName>
    <definedName name="awt" localSheetId="12" hidden="1">{#N/A,#N/A,TRUE,"Cover";#N/A,#N/A,TRUE,"Conts";#N/A,#N/A,TRUE,"VOS";#N/A,#N/A,TRUE,"Warrington";#N/A,#N/A,TRUE,"Widnes"}</definedName>
    <definedName name="awt" hidden="1">{#N/A,#N/A,TRUE,"Cover";#N/A,#N/A,TRUE,"Conts";#N/A,#N/A,TRUE,"VOS";#N/A,#N/A,TRUE,"Warrington";#N/A,#N/A,TRUE,"Widnes"}</definedName>
    <definedName name="awyawghh" localSheetId="12" hidden="1">{#N/A,#N/A,TRUE,"Cover";#N/A,#N/A,TRUE,"Conts";#N/A,#N/A,TRUE,"VOS";#N/A,#N/A,TRUE,"Warrington";#N/A,#N/A,TRUE,"Widnes"}</definedName>
    <definedName name="awyawghh" hidden="1">{#N/A,#N/A,TRUE,"Cover";#N/A,#N/A,TRUE,"Conts";#N/A,#N/A,TRUE,"VOS";#N/A,#N/A,TRUE,"Warrington";#N/A,#N/A,TRUE,"Widnes"}</definedName>
    <definedName name="BAB_Control" localSheetId="12" hidden="1">{"'TELEPHONE Nos'!$A$1:$D$55"}</definedName>
    <definedName name="BAB_Control" hidden="1">{"'TELEPHONE Nos'!$A$1:$D$55"}</definedName>
    <definedName name="bb" localSheetId="12" hidden="1">{#N/A,#N/A,TRUE,"Cover";#N/A,#N/A,TRUE,"Conts";#N/A,#N/A,TRUE,"VOS";#N/A,#N/A,TRUE,"Warrington";#N/A,#N/A,TRUE,"Widnes"}</definedName>
    <definedName name="bb" hidden="1">{#N/A,#N/A,TRUE,"Cover";#N/A,#N/A,TRUE,"Conts";#N/A,#N/A,TRUE,"VOS";#N/A,#N/A,TRUE,"Warrington";#N/A,#N/A,TRUE,"Widnes"}</definedName>
    <definedName name="bbbbbbbbbb" hidden="1">#REF!</definedName>
    <definedName name="BC">#REF!</definedName>
    <definedName name="BCIS" localSheetId="12" hidden="1">{#N/A,#N/A,TRUE,"Cover";#N/A,#N/A,TRUE,"Conts";#N/A,#N/A,TRUE,"VOS";#N/A,#N/A,TRUE,"Warrington";#N/A,#N/A,TRUE,"Widnes"}</definedName>
    <definedName name="BCIS" hidden="1">{#N/A,#N/A,TRUE,"Cover";#N/A,#N/A,TRUE,"Conts";#N/A,#N/A,TRUE,"VOS";#N/A,#N/A,TRUE,"Warrington";#N/A,#N/A,TRUE,"Widnes"}</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car_park_cash_flow">#REF!</definedName>
    <definedName name="CARGO" localSheetId="12"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12" hidden="1">{#N/A,#N/A,TRUE,"Cover";#N/A,#N/A,TRUE,"Conts";#N/A,#N/A,TRUE,"VOS";#N/A,#N/A,TRUE,"Warrington";#N/A,#N/A,TRUE,"Widnes"}</definedName>
    <definedName name="cashfl" hidden="1">{#N/A,#N/A,TRUE,"Cover";#N/A,#N/A,TRUE,"Conts";#N/A,#N/A,TRUE,"VOS";#N/A,#N/A,TRUE,"Warrington";#N/A,#N/A,TRUE,"Widnes"}</definedName>
    <definedName name="cccccc" localSheetId="12" hidden="1">{#N/A,#N/A,TRUE,"Cover";#N/A,#N/A,TRUE,"Conts";#N/A,#N/A,TRUE,"VOS";#N/A,#N/A,TRUE,"Warrington";#N/A,#N/A,TRUE,"Widnes"}</definedName>
    <definedName name="cccccc" hidden="1">{#N/A,#N/A,TRUE,"Cover";#N/A,#N/A,TRUE,"Conts";#N/A,#N/A,TRUE,"VOS";#N/A,#N/A,TRUE,"Warrington";#N/A,#N/A,TRUE,"Widnes"}</definedName>
    <definedName name="CCR" localSheetId="12" hidden="1">{#N/A,#N/A,TRUE,"Cover";#N/A,#N/A,TRUE,"Conts";#N/A,#N/A,TRUE,"VOS";#N/A,#N/A,TRUE,"Warrington";#N/A,#N/A,TRUE,"Widnes"}</definedName>
    <definedName name="CCR" hidden="1">{#N/A,#N/A,TRUE,"Cover";#N/A,#N/A,TRUE,"Conts";#N/A,#N/A,TRUE,"VOS";#N/A,#N/A,TRUE,"Warrington";#N/A,#N/A,TRUE,"Widnes"}</definedName>
    <definedName name="CEMP_Category" localSheetId="5">#REF!</definedName>
    <definedName name="CESMM3rdDiv">#REF!</definedName>
    <definedName name="Channel_Template">#REF!</definedName>
    <definedName name="ChannelSched">#REF!</definedName>
    <definedName name="chris" localSheetId="12" hidden="1">{#N/A,#N/A,TRUE,"Cover";#N/A,#N/A,TRUE,"Conts";#N/A,#N/A,TRUE,"VOS";#N/A,#N/A,TRUE,"Warrington";#N/A,#N/A,TRUE,"Widnes"}</definedName>
    <definedName name="chris" hidden="1">{#N/A,#N/A,TRUE,"Cover";#N/A,#N/A,TRUE,"Conts";#N/A,#N/A,TRUE,"VOS";#N/A,#N/A,TRUE,"Warrington";#N/A,#N/A,TRUE,"Widnes"}</definedName>
    <definedName name="complete" localSheetId="5">#REF!</definedName>
    <definedName name="completion_date">#REF!</definedName>
    <definedName name="CON" localSheetId="12"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12"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Date">#REF!</definedName>
    <definedName name="dd" localSheetId="12" hidden="1">{#N/A,#N/A,TRUE,"Cover";#N/A,#N/A,TRUE,"Conts";#N/A,#N/A,TRUE,"VOS";#N/A,#N/A,TRUE,"Warrington";#N/A,#N/A,TRUE,"Widnes"}</definedName>
    <definedName name="dd" hidden="1">{#N/A,#N/A,TRUE,"Cover";#N/A,#N/A,TRUE,"Conts";#N/A,#N/A,TRUE,"VOS";#N/A,#N/A,TRUE,"Warrington";#N/A,#N/A,TRUE,"Widnes"}</definedName>
    <definedName name="ddddd" localSheetId="12" hidden="1">{#N/A,#N/A,TRUE,"Cover";#N/A,#N/A,TRUE,"Conts";#N/A,#N/A,TRUE,"VOS";#N/A,#N/A,TRUE,"Warrington";#N/A,#N/A,TRUE,"Widnes"}</definedName>
    <definedName name="ddddd" hidden="1">{#N/A,#N/A,TRUE,"Cover";#N/A,#N/A,TRUE,"Conts";#N/A,#N/A,TRUE,"VOS";#N/A,#N/A,TRUE,"Warrington";#N/A,#N/A,TRUE,"Widnes"}</definedName>
    <definedName name="DETAILS" localSheetId="12"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#REF!</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12" hidden="1">{#N/A,#N/A,TRUE,"Cover";#N/A,#N/A,TRUE,"Conts";#N/A,#N/A,TRUE,"VOS";#N/A,#N/A,TRUE,"Warrington";#N/A,#N/A,TRUE,"Widnes"}</definedName>
    <definedName name="dfgd" hidden="1">{#N/A,#N/A,TRUE,"Cover";#N/A,#N/A,TRUE,"Conts";#N/A,#N/A,TRUE,"VOS";#N/A,#N/A,TRUE,"Warrington";#N/A,#N/A,TRUE,"Widnes"}</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12" hidden="1">{#N/A,#N/A,TRUE,"Cover";#N/A,#N/A,TRUE,"Conts";#N/A,#N/A,TRUE,"VOS";#N/A,#N/A,TRUE,"Warrington";#N/A,#N/A,TRUE,"Widnes"}</definedName>
    <definedName name="djjii" hidden="1">{#N/A,#N/A,TRUE,"Cover";#N/A,#N/A,TRUE,"Conts";#N/A,#N/A,TRUE,"VOS";#N/A,#N/A,TRUE,"Warrington";#N/A,#N/A,TRUE,"Widnes"}</definedName>
    <definedName name="drytytuyu" localSheetId="12" hidden="1">{#N/A,#N/A,TRUE,"Cover";#N/A,#N/A,TRUE,"Conts";#N/A,#N/A,TRUE,"VOS";#N/A,#N/A,TRUE,"Warrington";#N/A,#N/A,TRUE,"Widnes"}</definedName>
    <definedName name="drytytuyu" hidden="1">{#N/A,#N/A,TRUE,"Cover";#N/A,#N/A,TRUE,"Conts";#N/A,#N/A,TRUE,"VOS";#N/A,#N/A,TRUE,"Warrington";#N/A,#N/A,TRUE,"Widnes"}</definedName>
    <definedName name="dtdry" localSheetId="12" hidden="1">{#N/A,#N/A,TRUE,"Cover";#N/A,#N/A,TRUE,"Conts";#N/A,#N/A,TRUE,"VOS";#N/A,#N/A,TRUE,"Warrington";#N/A,#N/A,TRUE,"Widnes"}</definedName>
    <definedName name="dtdry" hidden="1">{#N/A,#N/A,TRUE,"Cover";#N/A,#N/A,TRUE,"Conts";#N/A,#N/A,TRUE,"VOS";#N/A,#N/A,TRUE,"Warrington";#N/A,#N/A,TRUE,"Widnes"}</definedName>
    <definedName name="dturuthju" localSheetId="12" hidden="1">{#N/A,#N/A,TRUE,"Cover";#N/A,#N/A,TRUE,"Conts";#N/A,#N/A,TRUE,"VOS";#N/A,#N/A,TRUE,"Warrington";#N/A,#N/A,TRUE,"Widnes"}</definedName>
    <definedName name="dturuthju" hidden="1">{#N/A,#N/A,TRUE,"Cover";#N/A,#N/A,TRUE,"Conts";#N/A,#N/A,TRUE,"VOS";#N/A,#N/A,TRUE,"Warrington";#N/A,#N/A,TRUE,"Widnes"}</definedName>
    <definedName name="dueuuiyj" localSheetId="12" hidden="1">{#N/A,#N/A,TRUE,"Cover";#N/A,#N/A,TRUE,"Conts";#N/A,#N/A,TRUE,"VOS";#N/A,#N/A,TRUE,"Warrington";#N/A,#N/A,TRUE,"Widnes"}</definedName>
    <definedName name="dueuuiyj" hidden="1">{#N/A,#N/A,TRUE,"Cover";#N/A,#N/A,TRUE,"Conts";#N/A,#N/A,TRUE,"VOS";#N/A,#N/A,TRUE,"Warrington";#N/A,#N/A,TRUE,"Widnes"}</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#REF!</definedName>
    <definedName name="dydfugfuj" localSheetId="12" hidden="1">{#N/A,#N/A,TRUE,"Cover";#N/A,#N/A,TRUE,"Conts";#N/A,#N/A,TRUE,"VOS";#N/A,#N/A,TRUE,"Warrington";#N/A,#N/A,TRUE,"Widnes"}</definedName>
    <definedName name="dydfugfuj" hidden="1">{#N/A,#N/A,TRUE,"Cover";#N/A,#N/A,TRUE,"Conts";#N/A,#N/A,TRUE,"VOS";#N/A,#N/A,TRUE,"Warrington";#N/A,#N/A,TRUE,"Widnes"}</definedName>
    <definedName name="dyuiuouo" localSheetId="12" hidden="1">{#N/A,#N/A,TRUE,"Cover";#N/A,#N/A,TRUE,"Conts";#N/A,#N/A,TRUE,"VOS";#N/A,#N/A,TRUE,"Warrington";#N/A,#N/A,TRUE,"Widnes"}</definedName>
    <definedName name="dyuiuouo" hidden="1">{#N/A,#N/A,TRUE,"Cover";#N/A,#N/A,TRUE,"Conts";#N/A,#N/A,TRUE,"VOS";#N/A,#N/A,TRUE,"Warrington";#N/A,#N/A,TRUE,"Widnes"}</definedName>
    <definedName name="eagrga" localSheetId="12" hidden="1">{#N/A,#N/A,TRUE,"Cover";#N/A,#N/A,TRUE,"Conts";#N/A,#N/A,TRUE,"VOS";#N/A,#N/A,TRUE,"Warrington";#N/A,#N/A,TRUE,"Widnes"}</definedName>
    <definedName name="eagrga" hidden="1">{#N/A,#N/A,TRUE,"Cover";#N/A,#N/A,TRUE,"Conts";#N/A,#N/A,TRUE,"VOS";#N/A,#N/A,TRUE,"Warrington";#N/A,#N/A,TRUE,"Widnes"}</definedName>
    <definedName name="ee" localSheetId="12" hidden="1">{#N/A,#N/A,TRUE,"Cover";#N/A,#N/A,TRUE,"Conts";#N/A,#N/A,TRUE,"VOS";#N/A,#N/A,TRUE,"Warrington";#N/A,#N/A,TRUE,"Widnes"}</definedName>
    <definedName name="ee" hidden="1">{#N/A,#N/A,TRUE,"Cover";#N/A,#N/A,TRUE,"Conts";#N/A,#N/A,TRUE,"VOS";#N/A,#N/A,TRUE,"Warrington";#N/A,#N/A,TRUE,"Widnes"}</definedName>
    <definedName name="eeeee" localSheetId="12" hidden="1">{#N/A,#N/A,TRUE,"Cover";#N/A,#N/A,TRUE,"Conts";#N/A,#N/A,TRUE,"VOS";#N/A,#N/A,TRUE,"Warrington";#N/A,#N/A,TRUE,"Widnes"}</definedName>
    <definedName name="eeeee" hidden="1">{#N/A,#N/A,TRUE,"Cover";#N/A,#N/A,TRUE,"Conts";#N/A,#N/A,TRUE,"VOS";#N/A,#N/A,TRUE,"Warrington";#N/A,#N/A,TRUE,"Widnes"}</definedName>
    <definedName name="egag" localSheetId="12" hidden="1">{#N/A,#N/A,TRUE,"Cover";#N/A,#N/A,TRUE,"Conts";#N/A,#N/A,TRUE,"VOS";#N/A,#N/A,TRUE,"Warrington";#N/A,#N/A,TRUE,"Widnes"}</definedName>
    <definedName name="egag" hidden="1">{#N/A,#N/A,TRUE,"Cover";#N/A,#N/A,TRUE,"Conts";#N/A,#N/A,TRUE,"VOS";#N/A,#N/A,TRUE,"Warrington";#N/A,#N/A,TRUE,"Widnes"}</definedName>
    <definedName name="EMP_Category" localSheetId="5">#REF!</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12" hidden="1">{#N/A,#N/A,TRUE,"Cover";#N/A,#N/A,TRUE,"Conts";#N/A,#N/A,TRUE,"VOS";#N/A,#N/A,TRUE,"Warrington";#N/A,#N/A,TRUE,"Widnes"}</definedName>
    <definedName name="ergaghag" hidden="1">{#N/A,#N/A,TRUE,"Cover";#N/A,#N/A,TRUE,"Conts";#N/A,#N/A,TRUE,"VOS";#N/A,#N/A,TRUE,"Warrington";#N/A,#N/A,TRUE,"Widnes"}</definedName>
    <definedName name="ergega" localSheetId="12" hidden="1">{#N/A,#N/A,TRUE,"Cover";#N/A,#N/A,TRUE,"Conts";#N/A,#N/A,TRUE,"VOS";#N/A,#N/A,TRUE,"Warrington";#N/A,#N/A,TRUE,"Widnes"}</definedName>
    <definedName name="ergega" hidden="1">{#N/A,#N/A,TRUE,"Cover";#N/A,#N/A,TRUE,"Conts";#N/A,#N/A,TRUE,"VOS";#N/A,#N/A,TRUE,"Warrington";#N/A,#N/A,TRUE,"Widnes"}</definedName>
    <definedName name="ergtaeg" localSheetId="12" hidden="1">{#N/A,#N/A,TRUE,"Cover";#N/A,#N/A,TRUE,"Conts";#N/A,#N/A,TRUE,"VOS";#N/A,#N/A,TRUE,"Warrington";#N/A,#N/A,TRUE,"Widnes"}</definedName>
    <definedName name="ergtaeg" hidden="1">{#N/A,#N/A,TRUE,"Cover";#N/A,#N/A,TRUE,"Conts";#N/A,#N/A,TRUE,"VOS";#N/A,#N/A,TRUE,"Warrington";#N/A,#N/A,TRUE,"Widnes"}</definedName>
    <definedName name="ersyy" localSheetId="12" hidden="1">{#N/A,#N/A,TRUE,"Cover";#N/A,#N/A,TRUE,"Conts";#N/A,#N/A,TRUE,"VOS";#N/A,#N/A,TRUE,"Warrington";#N/A,#N/A,TRUE,"Widnes"}</definedName>
    <definedName name="ersyy" hidden="1">{#N/A,#N/A,TRUE,"Cover";#N/A,#N/A,TRUE,"Conts";#N/A,#N/A,TRUE,"VOS";#N/A,#N/A,TRUE,"Warrington";#N/A,#N/A,TRUE,"Widnes"}</definedName>
    <definedName name="ertertyry" localSheetId="12" hidden="1">{#N/A,#N/A,TRUE,"Cover";#N/A,#N/A,TRUE,"Conts";#N/A,#N/A,TRUE,"VOS";#N/A,#N/A,TRUE,"Warrington";#N/A,#N/A,TRUE,"Widnes"}</definedName>
    <definedName name="ertertyry" hidden="1">{#N/A,#N/A,TRUE,"Cover";#N/A,#N/A,TRUE,"Conts";#N/A,#N/A,TRUE,"VOS";#N/A,#N/A,TRUE,"Warrington";#N/A,#N/A,TRUE,"Widnes"}</definedName>
    <definedName name="erterydrutru" localSheetId="12" hidden="1">{#N/A,#N/A,TRUE,"Cover";#N/A,#N/A,TRUE,"Conts";#N/A,#N/A,TRUE,"VOS";#N/A,#N/A,TRUE,"Warrington";#N/A,#N/A,TRUE,"Widnes"}</definedName>
    <definedName name="erterydrutru" hidden="1">{#N/A,#N/A,TRUE,"Cover";#N/A,#N/A,TRUE,"Conts";#N/A,#N/A,TRUE,"VOS";#N/A,#N/A,TRUE,"Warrington";#N/A,#N/A,TRUE,"Widnes"}</definedName>
    <definedName name="erteysry" localSheetId="12" hidden="1">{#N/A,#N/A,TRUE,"Cover";#N/A,#N/A,TRUE,"Conts";#N/A,#N/A,TRUE,"VOS";#N/A,#N/A,TRUE,"Warrington";#N/A,#N/A,TRUE,"Widnes"}</definedName>
    <definedName name="erteysry" hidden="1">{#N/A,#N/A,TRUE,"Cover";#N/A,#N/A,TRUE,"Conts";#N/A,#N/A,TRUE,"VOS";#N/A,#N/A,TRUE,"Warrington";#N/A,#N/A,TRUE,"Widnes"}</definedName>
    <definedName name="eryr" localSheetId="12" hidden="1">{#N/A,#N/A,TRUE,"Cover";#N/A,#N/A,TRUE,"Conts";#N/A,#N/A,TRUE,"VOS";#N/A,#N/A,TRUE,"Warrington";#N/A,#N/A,TRUE,"Widnes"}</definedName>
    <definedName name="eryr" hidden="1">{#N/A,#N/A,TRUE,"Cover";#N/A,#N/A,TRUE,"Conts";#N/A,#N/A,TRUE,"VOS";#N/A,#N/A,TRUE,"Warrington";#N/A,#N/A,TRUE,"Widnes"}</definedName>
    <definedName name="eryrutru" localSheetId="12" hidden="1">{#N/A,#N/A,TRUE,"Cover";#N/A,#N/A,TRUE,"Conts";#N/A,#N/A,TRUE,"VOS";#N/A,#N/A,TRUE,"Warrington";#N/A,#N/A,TRUE,"Widnes"}</definedName>
    <definedName name="eryrutru" hidden="1">{#N/A,#N/A,TRUE,"Cover";#N/A,#N/A,TRUE,"Conts";#N/A,#N/A,TRUE,"VOS";#N/A,#N/A,TRUE,"Warrington";#N/A,#N/A,TRUE,"Widnes"}</definedName>
    <definedName name="erytrh" localSheetId="12" hidden="1">{#N/A,#N/A,TRUE,"Cover";#N/A,#N/A,TRUE,"Conts";#N/A,#N/A,TRUE,"VOS";#N/A,#N/A,TRUE,"Warrington";#N/A,#N/A,TRUE,"Widnes"}</definedName>
    <definedName name="erytrh" hidden="1">{#N/A,#N/A,TRUE,"Cover";#N/A,#N/A,TRUE,"Conts";#N/A,#N/A,TRUE,"VOS";#N/A,#N/A,TRUE,"Warrington";#N/A,#N/A,TRUE,"Widnes"}</definedName>
    <definedName name="erytuui" localSheetId="12" hidden="1">{#N/A,#N/A,TRUE,"Cover";#N/A,#N/A,TRUE,"Conts";#N/A,#N/A,TRUE,"VOS";#N/A,#N/A,TRUE,"Warrington";#N/A,#N/A,TRUE,"Widnes"}</definedName>
    <definedName name="erytuui" hidden="1">{#N/A,#N/A,TRUE,"Cover";#N/A,#N/A,TRUE,"Conts";#N/A,#N/A,TRUE,"VOS";#N/A,#N/A,TRUE,"Warrington";#N/A,#N/A,TRUE,"Widnes"}</definedName>
    <definedName name="eryytrysy" localSheetId="12" hidden="1">{#N/A,#N/A,TRUE,"Cover";#N/A,#N/A,TRUE,"Conts";#N/A,#N/A,TRUE,"VOS";#N/A,#N/A,TRUE,"Warrington";#N/A,#N/A,TRUE,"Widnes"}</definedName>
    <definedName name="eryytrysy" hidden="1">{#N/A,#N/A,TRUE,"Cover";#N/A,#N/A,TRUE,"Conts";#N/A,#N/A,TRUE,"VOS";#N/A,#N/A,TRUE,"Warrington";#N/A,#N/A,TRUE,"Widnes"}</definedName>
    <definedName name="estetystry" localSheetId="12" hidden="1">{#N/A,#N/A,TRUE,"Cover";#N/A,#N/A,TRUE,"Conts";#N/A,#N/A,TRUE,"VOS";#N/A,#N/A,TRUE,"Warrington";#N/A,#N/A,TRUE,"Widnes"}</definedName>
    <definedName name="estetystry" hidden="1">{#N/A,#N/A,TRUE,"Cover";#N/A,#N/A,TRUE,"Conts";#N/A,#N/A,TRUE,"VOS";#N/A,#N/A,TRUE,"Warrington";#N/A,#N/A,TRUE,"Widnes"}</definedName>
    <definedName name="estimateb" localSheetId="12" hidden="1">{#N/A,#N/A,TRUE,"Cover";#N/A,#N/A,TRUE,"Conts";#N/A,#N/A,TRUE,"VOS";#N/A,#N/A,TRUE,"Warrington";#N/A,#N/A,TRUE,"Widnes"}</definedName>
    <definedName name="estimateb" hidden="1">{#N/A,#N/A,TRUE,"Cover";#N/A,#N/A,TRUE,"Conts";#N/A,#N/A,TRUE,"VOS";#N/A,#N/A,TRUE,"Warrington";#N/A,#N/A,TRUE,"Widnes"}</definedName>
    <definedName name="etertyr" localSheetId="12" hidden="1">{#N/A,#N/A,TRUE,"Cover";#N/A,#N/A,TRUE,"Conts";#N/A,#N/A,TRUE,"VOS";#N/A,#N/A,TRUE,"Warrington";#N/A,#N/A,TRUE,"Widnes"}</definedName>
    <definedName name="etertyr" hidden="1">{#N/A,#N/A,TRUE,"Cover";#N/A,#N/A,TRUE,"Conts";#N/A,#N/A,TRUE,"VOS";#N/A,#N/A,TRUE,"Warrington";#N/A,#N/A,TRUE,"Widnes"}</definedName>
    <definedName name="etetert" localSheetId="12" hidden="1">{#N/A,#N/A,TRUE,"Cover";#N/A,#N/A,TRUE,"Conts";#N/A,#N/A,TRUE,"VOS";#N/A,#N/A,TRUE,"Warrington";#N/A,#N/A,TRUE,"Widnes"}</definedName>
    <definedName name="etetert" hidden="1">{#N/A,#N/A,TRUE,"Cover";#N/A,#N/A,TRUE,"Conts";#N/A,#N/A,TRUE,"VOS";#N/A,#N/A,TRUE,"Warrington";#N/A,#N/A,TRUE,"Widnes"}</definedName>
    <definedName name="etr6str7tuiuo" localSheetId="12" hidden="1">{#N/A,#N/A,TRUE,"Cover";#N/A,#N/A,TRUE,"Conts";#N/A,#N/A,TRUE,"VOS";#N/A,#N/A,TRUE,"Warrington";#N/A,#N/A,TRUE,"Widnes"}</definedName>
    <definedName name="etr6str7tuiuo" hidden="1">{#N/A,#N/A,TRUE,"Cover";#N/A,#N/A,TRUE,"Conts";#N/A,#N/A,TRUE,"VOS";#N/A,#N/A,TRUE,"Warrington";#N/A,#N/A,TRUE,"Widnes"}</definedName>
    <definedName name="etretyer" localSheetId="12" hidden="1">{#N/A,#N/A,TRUE,"Cover";#N/A,#N/A,TRUE,"Conts";#N/A,#N/A,TRUE,"VOS";#N/A,#N/A,TRUE,"Warrington";#N/A,#N/A,TRUE,"Widnes"}</definedName>
    <definedName name="etretyer" hidden="1">{#N/A,#N/A,TRUE,"Cover";#N/A,#N/A,TRUE,"Conts";#N/A,#N/A,TRUE,"VOS";#N/A,#N/A,TRUE,"Warrington";#N/A,#N/A,TRUE,"Widnes"}</definedName>
    <definedName name="etyegf" localSheetId="12" hidden="1">{#N/A,#N/A,TRUE,"Cover";#N/A,#N/A,TRUE,"Conts";#N/A,#N/A,TRUE,"VOS";#N/A,#N/A,TRUE,"Warrington";#N/A,#N/A,TRUE,"Widnes"}</definedName>
    <definedName name="etyegf" hidden="1">{#N/A,#N/A,TRUE,"Cover";#N/A,#N/A,TRUE,"Conts";#N/A,#N/A,TRUE,"VOS";#N/A,#N/A,TRUE,"Warrington";#N/A,#N/A,TRUE,"Widnes"}</definedName>
    <definedName name="etyytr" localSheetId="12" hidden="1">{#N/A,#N/A,TRUE,"Cover";#N/A,#N/A,TRUE,"Conts";#N/A,#N/A,TRUE,"VOS";#N/A,#N/A,TRUE,"Warrington";#N/A,#N/A,TRUE,"Widnes"}</definedName>
    <definedName name="etyytr" hidden="1">{#N/A,#N/A,TRUE,"Cover";#N/A,#N/A,TRUE,"Conts";#N/A,#N/A,TRUE,"VOS";#N/A,#N/A,TRUE,"Warrington";#N/A,#N/A,TRUE,"Widnes"}</definedName>
    <definedName name="ewateryryxyz" localSheetId="12" hidden="1">{#N/A,#N/A,TRUE,"Cover";#N/A,#N/A,TRUE,"Conts";#N/A,#N/A,TRUE,"VOS";#N/A,#N/A,TRUE,"Warrington";#N/A,#N/A,TRUE,"Widnes"}</definedName>
    <definedName name="ewateryryxyz" hidden="1">{#N/A,#N/A,TRUE,"Cover";#N/A,#N/A,TRUE,"Conts";#N/A,#N/A,TRUE,"VOS";#N/A,#N/A,TRUE,"Warrington";#N/A,#N/A,TRUE,"Widnes"}</definedName>
    <definedName name="ewt" localSheetId="12" hidden="1">{#N/A,#N/A,TRUE,"Cover";#N/A,#N/A,TRUE,"Conts";#N/A,#N/A,TRUE,"VOS";#N/A,#N/A,TRUE,"Warrington";#N/A,#N/A,TRUE,"Widnes"}</definedName>
    <definedName name="ewt" hidden="1">{#N/A,#N/A,TRUE,"Cover";#N/A,#N/A,TRUE,"Conts";#N/A,#N/A,TRUE,"VOS";#N/A,#N/A,TRUE,"Warrington";#N/A,#N/A,TRUE,"Widnes"}</definedName>
    <definedName name="ewtateryry" localSheetId="12" hidden="1">{#N/A,#N/A,TRUE,"Cover";#N/A,#N/A,TRUE,"Conts";#N/A,#N/A,TRUE,"VOS";#N/A,#N/A,TRUE,"Warrington";#N/A,#N/A,TRUE,"Widnes"}</definedName>
    <definedName name="ewtateryry" hidden="1">{#N/A,#N/A,TRUE,"Cover";#N/A,#N/A,TRUE,"Conts";#N/A,#N/A,TRUE,"VOS";#N/A,#N/A,TRUE,"Warrington";#N/A,#N/A,TRUE,"Widnes"}</definedName>
    <definedName name="Exclusions">#REF!</definedName>
    <definedName name="eyy" localSheetId="12" hidden="1">{#N/A,#N/A,TRUE,"Cover";#N/A,#N/A,TRUE,"Conts";#N/A,#N/A,TRUE,"VOS";#N/A,#N/A,TRUE,"Warrington";#N/A,#N/A,TRUE,"Widnes"}</definedName>
    <definedName name="eyy" hidden="1">{#N/A,#N/A,TRUE,"Cover";#N/A,#N/A,TRUE,"Conts";#N/A,#N/A,TRUE,"VOS";#N/A,#N/A,TRUE,"Warrington";#N/A,#N/A,TRUE,"Widnes"}</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12" hidden="1">{#N/A,#N/A,TRUE,"Cover";#N/A,#N/A,TRUE,"Conts";#N/A,#N/A,TRUE,"VOS";#N/A,#N/A,TRUE,"Warrington";#N/A,#N/A,TRUE,"Widnes"}</definedName>
    <definedName name="Fees.1" hidden="1">{#N/A,#N/A,TRUE,"Cover";#N/A,#N/A,TRUE,"Conts";#N/A,#N/A,TRUE,"VOS";#N/A,#N/A,TRUE,"Warrington";#N/A,#N/A,TRUE,"Widnes"}</definedName>
    <definedName name="fg" localSheetId="12" hidden="1">{#N/A,#N/A,TRUE,"Cover";#N/A,#N/A,TRUE,"Conts";#N/A,#N/A,TRUE,"VOS";#N/A,#N/A,TRUE,"Warrington";#N/A,#N/A,TRUE,"Widnes"}</definedName>
    <definedName name="fg" hidden="1">{#N/A,#N/A,TRUE,"Cover";#N/A,#N/A,TRUE,"Conts";#N/A,#N/A,TRUE,"VOS";#N/A,#N/A,TRUE,"Warrington";#N/A,#N/A,TRUE,"Widnes"}</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12" hidden="1">{#N/A,#N/A,TRUE,"Cover";#N/A,#N/A,TRUE,"Conts";#N/A,#N/A,TRUE,"VOS";#N/A,#N/A,TRUE,"Warrington";#N/A,#N/A,TRUE,"Widnes"}</definedName>
    <definedName name="fgjjjkyg" hidden="1">{#N/A,#N/A,TRUE,"Cover";#N/A,#N/A,TRUE,"Conts";#N/A,#N/A,TRUE,"VOS";#N/A,#N/A,TRUE,"Warrington";#N/A,#N/A,TRUE,"Widnes"}</definedName>
    <definedName name="fhgujguthi" localSheetId="12" hidden="1">{#N/A,#N/A,TRUE,"Cover";#N/A,#N/A,TRUE,"Conts";#N/A,#N/A,TRUE,"VOS";#N/A,#N/A,TRUE,"Warrington";#N/A,#N/A,TRUE,"Widnes"}</definedName>
    <definedName name="fhgujguthi" hidden="1">{#N/A,#N/A,TRUE,"Cover";#N/A,#N/A,TRUE,"Conts";#N/A,#N/A,TRUE,"VOS";#N/A,#N/A,TRUE,"Warrington";#N/A,#N/A,TRUE,"Widnes"}</definedName>
    <definedName name="fhjsjs" localSheetId="12" hidden="1">{#N/A,#N/A,TRUE,"Cover";#N/A,#N/A,TRUE,"Conts";#N/A,#N/A,TRUE,"VOS";#N/A,#N/A,TRUE,"Warrington";#N/A,#N/A,TRUE,"Widnes"}</definedName>
    <definedName name="fhjsjs" hidden="1">{#N/A,#N/A,TRUE,"Cover";#N/A,#N/A,TRUE,"Conts";#N/A,#N/A,TRUE,"VOS";#N/A,#N/A,TRUE,"Warrington";#N/A,#N/A,TRUE,"Widnes"}</definedName>
    <definedName name="fkfkvhikkhju" localSheetId="12" hidden="1">{#N/A,#N/A,TRUE,"Cover";#N/A,#N/A,TRUE,"Conts";#N/A,#N/A,TRUE,"VOS";#N/A,#N/A,TRUE,"Warrington";#N/A,#N/A,TRUE,"Widnes"}</definedName>
    <definedName name="fkfkvhikkhju" hidden="1">{#N/A,#N/A,TRUE,"Cover";#N/A,#N/A,TRUE,"Conts";#N/A,#N/A,TRUE,"VOS";#N/A,#N/A,TRUE,"Warrington";#N/A,#N/A,TRUE,"Widnes"}</definedName>
    <definedName name="frjj" localSheetId="12" hidden="1">{#N/A,#N/A,TRUE,"Cover";#N/A,#N/A,TRUE,"Conts";#N/A,#N/A,TRUE,"VOS";#N/A,#N/A,TRUE,"Warrington";#N/A,#N/A,TRUE,"Widnes"}</definedName>
    <definedName name="frjj" hidden="1">{#N/A,#N/A,TRUE,"Cover";#N/A,#N/A,TRUE,"Conts";#N/A,#N/A,TRUE,"VOS";#N/A,#N/A,TRUE,"Warrington";#N/A,#N/A,TRUE,"Widnes"}</definedName>
    <definedName name="gaeg" localSheetId="12" hidden="1">{#N/A,#N/A,TRUE,"Cover";#N/A,#N/A,TRUE,"Conts";#N/A,#N/A,TRUE,"VOS";#N/A,#N/A,TRUE,"Warrington";#N/A,#N/A,TRUE,"Widnes"}</definedName>
    <definedName name="gaeg" hidden="1">{#N/A,#N/A,TRUE,"Cover";#N/A,#N/A,TRUE,"Conts";#N/A,#N/A,TRUE,"VOS";#N/A,#N/A,TRUE,"Warrington";#N/A,#N/A,TRUE,"Widnes"}</definedName>
    <definedName name="gaegg" localSheetId="12" hidden="1">{#N/A,#N/A,TRUE,"Cover";#N/A,#N/A,TRUE,"Conts";#N/A,#N/A,TRUE,"VOS";#N/A,#N/A,TRUE,"Warrington";#N/A,#N/A,TRUE,"Widnes"}</definedName>
    <definedName name="gaegg" hidden="1">{#N/A,#N/A,TRUE,"Cover";#N/A,#N/A,TRUE,"Conts";#N/A,#N/A,TRUE,"VOS";#N/A,#N/A,TRUE,"Warrington";#N/A,#N/A,TRUE,"Widnes"}</definedName>
    <definedName name="geag" localSheetId="12" hidden="1">{#N/A,#N/A,TRUE,"Cover";#N/A,#N/A,TRUE,"Conts";#N/A,#N/A,TRUE,"VOS";#N/A,#N/A,TRUE,"Warrington";#N/A,#N/A,TRUE,"Widnes"}</definedName>
    <definedName name="geag" hidden="1">{#N/A,#N/A,TRUE,"Cover";#N/A,#N/A,TRUE,"Conts";#N/A,#N/A,TRUE,"VOS";#N/A,#N/A,TRUE,"Warrington";#N/A,#N/A,TRUE,"Widnes"}</definedName>
    <definedName name="gerger" localSheetId="12" hidden="1">{#N/A,#N/A,TRUE,"Cover";#N/A,#N/A,TRUE,"Conts";#N/A,#N/A,TRUE,"VOS";#N/A,#N/A,TRUE,"Warrington";#N/A,#N/A,TRUE,"Widnes"}</definedName>
    <definedName name="gerger" hidden="1">{#N/A,#N/A,TRUE,"Cover";#N/A,#N/A,TRUE,"Conts";#N/A,#N/A,TRUE,"VOS";#N/A,#N/A,TRUE,"Warrington";#N/A,#N/A,TRUE,"Widnes"}</definedName>
    <definedName name="gf" localSheetId="12" hidden="1">{#N/A,#N/A,TRUE,"Cover";#N/A,#N/A,TRUE,"Conts";#N/A,#N/A,TRUE,"VOS";#N/A,#N/A,TRUE,"Warrington";#N/A,#N/A,TRUE,"Widnes"}</definedName>
    <definedName name="gf" hidden="1">{#N/A,#N/A,TRUE,"Cover";#N/A,#N/A,TRUE,"Conts";#N/A,#N/A,TRUE,"VOS";#N/A,#N/A,TRUE,"Warrington";#N/A,#N/A,TRUE,"Widnes"}</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drgdfhyyj" localSheetId="12"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12" hidden="1">{#N/A,#N/A,TRUE,"Cover";#N/A,#N/A,TRUE,"Conts";#N/A,#N/A,TRUE,"VOS";#N/A,#N/A,TRUE,"Warrington";#N/A,#N/A,TRUE,"Widnes"}</definedName>
    <definedName name="ghsdhth" hidden="1">{#N/A,#N/A,TRUE,"Cover";#N/A,#N/A,TRUE,"Conts";#N/A,#N/A,TRUE,"VOS";#N/A,#N/A,TRUE,"Warrington";#N/A,#N/A,TRUE,"Widnes"}</definedName>
    <definedName name="ghsg" localSheetId="12" hidden="1">{#N/A,#N/A,TRUE,"Cover";#N/A,#N/A,TRUE,"Conts";#N/A,#N/A,TRUE,"VOS";#N/A,#N/A,TRUE,"Warrington";#N/A,#N/A,TRUE,"Widnes"}</definedName>
    <definedName name="ghsg" hidden="1">{#N/A,#N/A,TRUE,"Cover";#N/A,#N/A,TRUE,"Conts";#N/A,#N/A,TRUE,"VOS";#N/A,#N/A,TRUE,"Warrington";#N/A,#N/A,TRUE,"Widnes"}</definedName>
    <definedName name="gjahgkj" localSheetId="12" hidden="1">{#N/A,#N/A,TRUE,"Cover";#N/A,#N/A,TRUE,"Conts";#N/A,#N/A,TRUE,"VOS";#N/A,#N/A,TRUE,"Warrington";#N/A,#N/A,TRUE,"Widnes"}</definedName>
    <definedName name="gjahgkj" hidden="1">{#N/A,#N/A,TRUE,"Cover";#N/A,#N/A,TRUE,"Conts";#N/A,#N/A,TRUE,"VOS";#N/A,#N/A,TRUE,"Warrington";#N/A,#N/A,TRUE,"Widnes"}</definedName>
    <definedName name="gjkkl" localSheetId="12" hidden="1">{#N/A,#N/A,TRUE,"Cover";#N/A,#N/A,TRUE,"Conts";#N/A,#N/A,TRUE,"VOS";#N/A,#N/A,TRUE,"Warrington";#N/A,#N/A,TRUE,"Widnes"}</definedName>
    <definedName name="gjkkl" hidden="1">{#N/A,#N/A,TRUE,"Cover";#N/A,#N/A,TRUE,"Conts";#N/A,#N/A,TRUE,"VOS";#N/A,#N/A,TRUE,"Warrington";#N/A,#N/A,TRUE,"Widnes"}</definedName>
    <definedName name="gtrghr" localSheetId="12" hidden="1">{#N/A,#N/A,TRUE,"Cover";#N/A,#N/A,TRUE,"Conts";#N/A,#N/A,TRUE,"VOS";#N/A,#N/A,TRUE,"Warrington";#N/A,#N/A,TRUE,"Widnes"}</definedName>
    <definedName name="gtrghr" hidden="1">{#N/A,#N/A,TRUE,"Cover";#N/A,#N/A,TRUE,"Conts";#N/A,#N/A,TRUE,"VOS";#N/A,#N/A,TRUE,"Warrington";#N/A,#N/A,TRUE,"Widnes"}</definedName>
    <definedName name="gwgtergyr" localSheetId="12" hidden="1">{#N/A,#N/A,TRUE,"Cover";#N/A,#N/A,TRUE,"Conts";#N/A,#N/A,TRUE,"VOS";#N/A,#N/A,TRUE,"Warrington";#N/A,#N/A,TRUE,"Widnes"}</definedName>
    <definedName name="gwgtergyr" hidden="1">{#N/A,#N/A,TRUE,"Cover";#N/A,#N/A,TRUE,"Conts";#N/A,#N/A,TRUE,"VOS";#N/A,#N/A,TRUE,"Warrington";#N/A,#N/A,TRUE,"Widnes"}</definedName>
    <definedName name="hfhgf" localSheetId="12" hidden="1">{#N/A,#N/A,TRUE,"Cover";#N/A,#N/A,TRUE,"Conts";#N/A,#N/A,TRUE,"VOS";#N/A,#N/A,TRUE,"Warrington";#N/A,#N/A,TRUE,"Widnes"}</definedName>
    <definedName name="hfhgf" hidden="1">{#N/A,#N/A,TRUE,"Cover";#N/A,#N/A,TRUE,"Conts";#N/A,#N/A,TRUE,"VOS";#N/A,#N/A,TRUE,"Warrington";#N/A,#N/A,TRUE,"Widnes"}</definedName>
    <definedName name="hgkhkg" localSheetId="12" hidden="1">{#N/A,#N/A,TRUE,"Cover";#N/A,#N/A,TRUE,"Conts";#N/A,#N/A,TRUE,"VOS";#N/A,#N/A,TRUE,"Warrington";#N/A,#N/A,TRUE,"Widnes"}</definedName>
    <definedName name="hgkhkg" hidden="1">{#N/A,#N/A,TRUE,"Cover";#N/A,#N/A,TRUE,"Conts";#N/A,#N/A,TRUE,"VOS";#N/A,#N/A,TRUE,"Warrington";#N/A,#N/A,TRUE,"Widnes"}</definedName>
    <definedName name="hjdj" localSheetId="12" hidden="1">{#N/A,#N/A,TRUE,"Cover";#N/A,#N/A,TRUE,"Conts";#N/A,#N/A,TRUE,"VOS";#N/A,#N/A,TRUE,"Warrington";#N/A,#N/A,TRUE,"Widnes"}</definedName>
    <definedName name="hjdj" hidden="1">{#N/A,#N/A,TRUE,"Cover";#N/A,#N/A,TRUE,"Conts";#N/A,#N/A,TRUE,"VOS";#N/A,#N/A,TRUE,"Warrington";#N/A,#N/A,TRUE,"Widnes"}</definedName>
    <definedName name="HPTAL" hidden="1">#REF!</definedName>
    <definedName name="hshjy" localSheetId="12" hidden="1">{#N/A,#N/A,TRUE,"Cover";#N/A,#N/A,TRUE,"Conts";#N/A,#N/A,TRUE,"VOS";#N/A,#N/A,TRUE,"Warrington";#N/A,#N/A,TRUE,"Widnes"}</definedName>
    <definedName name="hshjy" hidden="1">{#N/A,#N/A,TRUE,"Cover";#N/A,#N/A,TRUE,"Conts";#N/A,#N/A,TRUE,"VOS";#N/A,#N/A,TRUE,"Warrington";#N/A,#N/A,TRUE,"Widnes"}</definedName>
    <definedName name="hshxdht" localSheetId="12" hidden="1">{#N/A,#N/A,TRUE,"Cover";#N/A,#N/A,TRUE,"Conts";#N/A,#N/A,TRUE,"VOS";#N/A,#N/A,TRUE,"Warrington";#N/A,#N/A,TRUE,"Widnes"}</definedName>
    <definedName name="hshxdht" hidden="1">{#N/A,#N/A,TRUE,"Cover";#N/A,#N/A,TRUE,"Conts";#N/A,#N/A,TRUE,"VOS";#N/A,#N/A,TRUE,"Warrington";#N/A,#N/A,TRUE,"Widnes"}</definedName>
    <definedName name="hsyhjtyhj" localSheetId="12"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12"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12" hidden="1">{#N/A,#N/A,TRUE,"Cover";#N/A,#N/A,TRUE,"Conts";#N/A,#N/A,TRUE,"VOS";#N/A,#N/A,TRUE,"Warrington";#N/A,#N/A,TRUE,"Widnes"}</definedName>
    <definedName name="htrhrsth" hidden="1">{#N/A,#N/A,TRUE,"Cover";#N/A,#N/A,TRUE,"Conts";#N/A,#N/A,TRUE,"VOS";#N/A,#N/A,TRUE,"Warrington";#N/A,#N/A,TRUE,"Widnes"}</definedName>
    <definedName name="hutgfru" localSheetId="12" hidden="1">{#N/A,#N/A,TRUE,"Cover";#N/A,#N/A,TRUE,"Conts";#N/A,#N/A,TRUE,"VOS";#N/A,#N/A,TRUE,"Warrington";#N/A,#N/A,TRUE,"Widnes"}</definedName>
    <definedName name="hutgfru" hidden="1">{#N/A,#N/A,TRUE,"Cover";#N/A,#N/A,TRUE,"Conts";#N/A,#N/A,TRUE,"VOS";#N/A,#N/A,TRUE,"Warrington";#N/A,#N/A,TRUE,"Widnes"}</definedName>
    <definedName name="i8uiuyi" localSheetId="12" hidden="1">{#N/A,#N/A,TRUE,"Cover";#N/A,#N/A,TRUE,"Conts";#N/A,#N/A,TRUE,"VOS";#N/A,#N/A,TRUE,"Warrington";#N/A,#N/A,TRUE,"Widnes"}</definedName>
    <definedName name="i8uiuyi" hidden="1">{#N/A,#N/A,TRUE,"Cover";#N/A,#N/A,TRUE,"Conts";#N/A,#N/A,TRUE,"VOS";#N/A,#N/A,TRUE,"Warrington";#N/A,#N/A,TRUE,"Widnes"}</definedName>
    <definedName name="ihg" localSheetId="12" hidden="1">{#N/A,#N/A,TRUE,"Cover";#N/A,#N/A,TRUE,"Conts";#N/A,#N/A,TRUE,"VOS";#N/A,#N/A,TRUE,"Warrington";#N/A,#N/A,TRUE,"Widnes"}</definedName>
    <definedName name="ihg" hidden="1">{#N/A,#N/A,TRUE,"Cover";#N/A,#N/A,TRUE,"Conts";#N/A,#N/A,TRUE,"VOS";#N/A,#N/A,TRUE,"Warrington";#N/A,#N/A,TRUE,"Widnes"}</definedName>
    <definedName name="iho" localSheetId="12" hidden="1">{#N/A,#N/A,TRUE,"Cover";#N/A,#N/A,TRUE,"Conts";#N/A,#N/A,TRUE,"VOS";#N/A,#N/A,TRUE,"Warrington";#N/A,#N/A,TRUE,"Widnes"}</definedName>
    <definedName name="iho" hidden="1">{#N/A,#N/A,TRUE,"Cover";#N/A,#N/A,TRUE,"Conts";#N/A,#N/A,TRUE,"VOS";#N/A,#N/A,TRUE,"Warrington";#N/A,#N/A,TRUE,"Widnes"}</definedName>
    <definedName name="Incident_Tier" localSheetId="5">#REF!</definedName>
    <definedName name="Incident_Type" localSheetId="5">#REF!</definedName>
    <definedName name="Inside_Dia__ID">#REF!</definedName>
    <definedName name="INVOICE2" localSheetId="12" hidden="1">#REF!</definedName>
    <definedName name="INVOICE2" hidden="1">#REF!</definedName>
    <definedName name="io" localSheetId="12" hidden="1">{#N/A,#N/A,TRUE,"Cover";#N/A,#N/A,TRUE,"Conts";#N/A,#N/A,TRUE,"VOS";#N/A,#N/A,TRUE,"Warrington";#N/A,#N/A,TRUE,"Widnes"}</definedName>
    <definedName name="io" hidden="1">{#N/A,#N/A,TRUE,"Cover";#N/A,#N/A,TRUE,"Conts";#N/A,#N/A,TRUE,"VOS";#N/A,#N/A,TRUE,"Warrington";#N/A,#N/A,TRUE,"Widnes"}</definedName>
    <definedName name="io8yuou8y" localSheetId="12" hidden="1">{#N/A,#N/A,TRUE,"Cover";#N/A,#N/A,TRUE,"Conts";#N/A,#N/A,TRUE,"VOS";#N/A,#N/A,TRUE,"Warrington";#N/A,#N/A,TRUE,"Widnes"}</definedName>
    <definedName name="io8yuou8y" hidden="1">{#N/A,#N/A,TRUE,"Cover";#N/A,#N/A,TRUE,"Conts";#N/A,#N/A,TRUE,"VOS";#N/A,#N/A,TRUE,"Warrington";#N/A,#N/A,TRUE,"Widnes"}</definedName>
    <definedName name="iol" localSheetId="12" hidden="1">{#N/A,#N/A,TRUE,"Cover";#N/A,#N/A,TRUE,"Conts";#N/A,#N/A,TRUE,"VOS";#N/A,#N/A,TRUE,"Warrington";#N/A,#N/A,TRUE,"Widnes"}</definedName>
    <definedName name="iol" hidden="1">{#N/A,#N/A,TRUE,"Cover";#N/A,#N/A,TRUE,"Conts";#N/A,#N/A,TRUE,"VOS";#N/A,#N/A,TRUE,"Warrington";#N/A,#N/A,TRUE,"Widnes"}</definedName>
    <definedName name="ioykyoyu" localSheetId="12"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sEscStatus1" localSheetId="12">#REF!</definedName>
    <definedName name="IssEscStatus1" localSheetId="14">#REF!</definedName>
    <definedName name="IssEscStatus1" localSheetId="5">#REF!</definedName>
    <definedName name="IssEscStatus1">#REF!</definedName>
    <definedName name="iu" localSheetId="12" hidden="1">{#N/A,#N/A,TRUE,"Cover";#N/A,#N/A,TRUE,"Conts";#N/A,#N/A,TRUE,"VOS";#N/A,#N/A,TRUE,"Warrington";#N/A,#N/A,TRUE,"Widnes"}</definedName>
    <definedName name="iu" hidden="1">{#N/A,#N/A,TRUE,"Cover";#N/A,#N/A,TRUE,"Conts";#N/A,#N/A,TRUE,"VOS";#N/A,#N/A,TRUE,"Warrington";#N/A,#N/A,TRUE,"Widnes"}</definedName>
    <definedName name="iuh" localSheetId="12" hidden="1">{#N/A,#N/A,TRUE,"Cover";#N/A,#N/A,TRUE,"Conts";#N/A,#N/A,TRUE,"VOS";#N/A,#N/A,TRUE,"Warrington";#N/A,#N/A,TRUE,"Widnes"}</definedName>
    <definedName name="iuh" hidden="1">{#N/A,#N/A,TRUE,"Cover";#N/A,#N/A,TRUE,"Conts";#N/A,#N/A,TRUE,"VOS";#N/A,#N/A,TRUE,"Warrington";#N/A,#N/A,TRUE,"Widnes"}</definedName>
    <definedName name="iui" localSheetId="12" hidden="1">{#N/A,#N/A,TRUE,"Cover";#N/A,#N/A,TRUE,"Conts";#N/A,#N/A,TRUE,"VOS";#N/A,#N/A,TRUE,"Warrington";#N/A,#N/A,TRUE,"Widnes"}</definedName>
    <definedName name="iui" hidden="1">{#N/A,#N/A,TRUE,"Cover";#N/A,#N/A,TRUE,"Conts";#N/A,#N/A,TRUE,"VOS";#N/A,#N/A,TRUE,"Warrington";#N/A,#N/A,TRUE,"Widnes"}</definedName>
    <definedName name="iuiou" localSheetId="12" hidden="1">{#N/A,#N/A,TRUE,"Cover";#N/A,#N/A,TRUE,"Conts";#N/A,#N/A,TRUE,"VOS";#N/A,#N/A,TRUE,"Warrington";#N/A,#N/A,TRUE,"Widnes"}</definedName>
    <definedName name="iuiou" hidden="1">{#N/A,#N/A,TRUE,"Cover";#N/A,#N/A,TRUE,"Conts";#N/A,#N/A,TRUE,"VOS";#N/A,#N/A,TRUE,"Warrington";#N/A,#N/A,TRUE,"Widnes"}</definedName>
    <definedName name="iuk" localSheetId="12" hidden="1">{#N/A,#N/A,TRUE,"Cover";#N/A,#N/A,TRUE,"Conts";#N/A,#N/A,TRUE,"VOS";#N/A,#N/A,TRUE,"Warrington";#N/A,#N/A,TRUE,"Widnes"}</definedName>
    <definedName name="iuk" hidden="1">{#N/A,#N/A,TRUE,"Cover";#N/A,#N/A,TRUE,"Conts";#N/A,#N/A,TRUE,"VOS";#N/A,#N/A,TRUE,"Warrington";#N/A,#N/A,TRUE,"Widnes"}</definedName>
    <definedName name="iukh" localSheetId="12" hidden="1">{#N/A,#N/A,TRUE,"Cover";#N/A,#N/A,TRUE,"Conts";#N/A,#N/A,TRUE,"VOS";#N/A,#N/A,TRUE,"Warrington";#N/A,#N/A,TRUE,"Widnes"}</definedName>
    <definedName name="iukh" hidden="1">{#N/A,#N/A,TRUE,"Cover";#N/A,#N/A,TRUE,"Conts";#N/A,#N/A,TRUE,"VOS";#N/A,#N/A,TRUE,"Warrington";#N/A,#N/A,TRUE,"Widnes"}</definedName>
    <definedName name="iulouy" localSheetId="12" hidden="1">{#N/A,#N/A,TRUE,"Cover";#N/A,#N/A,TRUE,"Conts";#N/A,#N/A,TRUE,"VOS";#N/A,#N/A,TRUE,"Warrington";#N/A,#N/A,TRUE,"Widnes"}</definedName>
    <definedName name="iulouy" hidden="1">{#N/A,#N/A,TRUE,"Cover";#N/A,#N/A,TRUE,"Conts";#N/A,#N/A,TRUE,"VOS";#N/A,#N/A,TRUE,"Warrington";#N/A,#N/A,TRUE,"Widnes"}</definedName>
    <definedName name="jg" localSheetId="12" hidden="1">{#N/A,#N/A,TRUE,"Cover";#N/A,#N/A,TRUE,"Conts";#N/A,#N/A,TRUE,"VOS";#N/A,#N/A,TRUE,"Warrington";#N/A,#N/A,TRUE,"Widnes"}</definedName>
    <definedName name="jg" hidden="1">{#N/A,#N/A,TRUE,"Cover";#N/A,#N/A,TRUE,"Conts";#N/A,#N/A,TRUE,"VOS";#N/A,#N/A,TRUE,"Warrington";#N/A,#N/A,TRUE,"Widnes"}</definedName>
    <definedName name="jh" localSheetId="12" hidden="1">{#N/A,#N/A,TRUE,"Cover";#N/A,#N/A,TRUE,"Conts";#N/A,#N/A,TRUE,"VOS";#N/A,#N/A,TRUE,"Warrington";#N/A,#N/A,TRUE,"Widnes"}</definedName>
    <definedName name="jh" hidden="1">{#N/A,#N/A,TRUE,"Cover";#N/A,#N/A,TRUE,"Conts";#N/A,#N/A,TRUE,"VOS";#N/A,#N/A,TRUE,"Warrington";#N/A,#N/A,TRUE,"Widnes"}</definedName>
    <definedName name="jhg" localSheetId="12" hidden="1">{#N/A,#N/A,TRUE,"Cover";#N/A,#N/A,TRUE,"Conts";#N/A,#N/A,TRUE,"VOS";#N/A,#N/A,TRUE,"Warrington";#N/A,#N/A,TRUE,"Widnes"}</definedName>
    <definedName name="jhg" hidden="1">{#N/A,#N/A,TRUE,"Cover";#N/A,#N/A,TRUE,"Conts";#N/A,#N/A,TRUE,"VOS";#N/A,#N/A,TRUE,"Warrington";#N/A,#N/A,TRUE,"Widnes"}</definedName>
    <definedName name="jk" localSheetId="12" hidden="1">{#N/A,#N/A,TRUE,"Cover";#N/A,#N/A,TRUE,"Conts";#N/A,#N/A,TRUE,"VOS";#N/A,#N/A,TRUE,"Warrington";#N/A,#N/A,TRUE,"Widnes"}</definedName>
    <definedName name="jk" hidden="1">{#N/A,#N/A,TRUE,"Cover";#N/A,#N/A,TRUE,"Conts";#N/A,#N/A,TRUE,"VOS";#N/A,#N/A,TRUE,"Warrington";#N/A,#N/A,TRUE,"Widnes"}</definedName>
    <definedName name="jk.j.oi" localSheetId="12" hidden="1">{#N/A,#N/A,TRUE,"Cover";#N/A,#N/A,TRUE,"Conts";#N/A,#N/A,TRUE,"VOS";#N/A,#N/A,TRUE,"Warrington";#N/A,#N/A,TRUE,"Widnes"}</definedName>
    <definedName name="jk.j.oi" hidden="1">{#N/A,#N/A,TRUE,"Cover";#N/A,#N/A,TRUE,"Conts";#N/A,#N/A,TRUE,"VOS";#N/A,#N/A,TRUE,"Warrington";#N/A,#N/A,TRUE,"Widnes"}</definedName>
    <definedName name="JKGKJHK" localSheetId="12" hidden="1">{#N/A,#N/A,TRUE,"Cover";#N/A,#N/A,TRUE,"Conts";#N/A,#N/A,TRUE,"VOS";#N/A,#N/A,TRUE,"Warrington";#N/A,#N/A,TRUE,"Widnes"}</definedName>
    <definedName name="JKGKJHK" hidden="1">{#N/A,#N/A,TRUE,"Cover";#N/A,#N/A,TRUE,"Conts";#N/A,#N/A,TRUE,"VOS";#N/A,#N/A,TRUE,"Warrington";#N/A,#N/A,TRUE,"Widnes"}</definedName>
    <definedName name="jkljljkl" localSheetId="12" hidden="1">{#N/A,#N/A,TRUE,"Cover";#N/A,#N/A,TRUE,"Conts";#N/A,#N/A,TRUE,"VOS";#N/A,#N/A,TRUE,"Warrington";#N/A,#N/A,TRUE,"Widnes"}</definedName>
    <definedName name="jkljljkl" hidden="1">{#N/A,#N/A,TRUE,"Cover";#N/A,#N/A,TRUE,"Conts";#N/A,#N/A,TRUE,"VOS";#N/A,#N/A,TRUE,"Warrington";#N/A,#N/A,TRUE,"Widnes"}</definedName>
    <definedName name="jktrujij" localSheetId="12" hidden="1">{#N/A,#N/A,TRUE,"Cover";#N/A,#N/A,TRUE,"Conts";#N/A,#N/A,TRUE,"VOS";#N/A,#N/A,TRUE,"Warrington";#N/A,#N/A,TRUE,"Widnes"}</definedName>
    <definedName name="jktrujij" hidden="1">{#N/A,#N/A,TRUE,"Cover";#N/A,#N/A,TRUE,"Conts";#N/A,#N/A,TRUE,"VOS";#N/A,#N/A,TRUE,"Warrington";#N/A,#N/A,TRUE,"Widnes"}</definedName>
    <definedName name="jktukk" localSheetId="12" hidden="1">{#N/A,#N/A,TRUE,"Cover";#N/A,#N/A,TRUE,"Conts";#N/A,#N/A,TRUE,"VOS";#N/A,#N/A,TRUE,"Warrington";#N/A,#N/A,TRUE,"Widnes"}</definedName>
    <definedName name="jktukk" hidden="1">{#N/A,#N/A,TRUE,"Cover";#N/A,#N/A,TRUE,"Conts";#N/A,#N/A,TRUE,"VOS";#N/A,#N/A,TRUE,"Warrington";#N/A,#N/A,TRUE,"Widnes"}</definedName>
    <definedName name="jky" localSheetId="12" hidden="1">{#N/A,#N/A,TRUE,"Cover";#N/A,#N/A,TRUE,"Conts";#N/A,#N/A,TRUE,"VOS";#N/A,#N/A,TRUE,"Warrington";#N/A,#N/A,TRUE,"Widnes"}</definedName>
    <definedName name="jky" hidden="1">{#N/A,#N/A,TRUE,"Cover";#N/A,#N/A,TRUE,"Conts";#N/A,#N/A,TRUE,"VOS";#N/A,#N/A,TRUE,"Warrington";#N/A,#N/A,TRUE,"Widnes"}</definedName>
    <definedName name="jtyhjswjy" localSheetId="12" hidden="1">{#N/A,#N/A,TRUE,"Cover";#N/A,#N/A,TRUE,"Conts";#N/A,#N/A,TRUE,"VOS";#N/A,#N/A,TRUE,"Warrington";#N/A,#N/A,TRUE,"Widnes"}</definedName>
    <definedName name="jtyhjswjy" hidden="1">{#N/A,#N/A,TRUE,"Cover";#N/A,#N/A,TRUE,"Conts";#N/A,#N/A,TRUE,"VOS";#N/A,#N/A,TRUE,"Warrington";#N/A,#N/A,TRUE,"Widnes"}</definedName>
    <definedName name="k" localSheetId="12" hidden="1">{#N/A,#N/A,TRUE,"Cover";#N/A,#N/A,TRUE,"Conts";#N/A,#N/A,TRUE,"VOS";#N/A,#N/A,TRUE,"Warrington";#N/A,#N/A,TRUE,"Widnes"}</definedName>
    <definedName name="k" hidden="1">{#N/A,#N/A,TRUE,"Cover";#N/A,#N/A,TRUE,"Conts";#N/A,#N/A,TRUE,"VOS";#N/A,#N/A,TRUE,"Warrington";#N/A,#N/A,TRUE,"Widnes"}</definedName>
    <definedName name="K9B_1">#REF!</definedName>
    <definedName name="K9B_2">#REF!</definedName>
    <definedName name="kgjfgjgj" localSheetId="12" hidden="1">{#N/A,#N/A,TRUE,"Cover";#N/A,#N/A,TRUE,"Conts";#N/A,#N/A,TRUE,"VOS";#N/A,#N/A,TRUE,"Warrington";#N/A,#N/A,TRUE,"Widnes"}</definedName>
    <definedName name="kgjfgjgj" hidden="1">{#N/A,#N/A,TRUE,"Cover";#N/A,#N/A,TRUE,"Conts";#N/A,#N/A,TRUE,"VOS";#N/A,#N/A,TRUE,"Warrington";#N/A,#N/A,TRUE,"Widnes"}</definedName>
    <definedName name="khgfkhgf" localSheetId="12" hidden="1">{#N/A,#N/A,TRUE,"Cover";#N/A,#N/A,TRUE,"Conts";#N/A,#N/A,TRUE,"VOS";#N/A,#N/A,TRUE,"Warrington";#N/A,#N/A,TRUE,"Widnes"}</definedName>
    <definedName name="khgfkhgf" hidden="1">{#N/A,#N/A,TRUE,"Cover";#N/A,#N/A,TRUE,"Conts";#N/A,#N/A,TRUE,"VOS";#N/A,#N/A,TRUE,"Warrington";#N/A,#N/A,TRUE,"Widnes"}</definedName>
    <definedName name="kj" localSheetId="12" hidden="1">{#N/A,#N/A,TRUE,"Cover";#N/A,#N/A,TRUE,"Conts";#N/A,#N/A,TRUE,"VOS";#N/A,#N/A,TRUE,"Warrington";#N/A,#N/A,TRUE,"Widnes"}</definedName>
    <definedName name="kj" hidden="1">{#N/A,#N/A,TRUE,"Cover";#N/A,#N/A,TRUE,"Conts";#N/A,#N/A,TRUE,"VOS";#N/A,#N/A,TRUE,"Warrington";#N/A,#N/A,TRUE,"Widnes"}</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12" hidden="1">{#N/A,#N/A,TRUE,"Cover";#N/A,#N/A,TRUE,"Conts";#N/A,#N/A,TRUE,"VOS";#N/A,#N/A,TRUE,"Warrington";#N/A,#N/A,TRUE,"Widnes"}</definedName>
    <definedName name="kklmlk" hidden="1">{#N/A,#N/A,TRUE,"Cover";#N/A,#N/A,TRUE,"Conts";#N/A,#N/A,TRUE,"VOS";#N/A,#N/A,TRUE,"Warrington";#N/A,#N/A,TRUE,"Widnes"}</definedName>
    <definedName name="kpi" localSheetId="5">#REF!</definedName>
    <definedName name="kryk" localSheetId="12" hidden="1">{#N/A,#N/A,TRUE,"Cover";#N/A,#N/A,TRUE,"Conts";#N/A,#N/A,TRUE,"VOS";#N/A,#N/A,TRUE,"Warrington";#N/A,#N/A,TRUE,"Widnes"}</definedName>
    <definedName name="kryk" hidden="1">{#N/A,#N/A,TRUE,"Cover";#N/A,#N/A,TRUE,"Conts";#N/A,#N/A,TRUE,"VOS";#N/A,#N/A,TRUE,"Warrington";#N/A,#N/A,TRUE,"Widnes"}</definedName>
    <definedName name="KYSTH" localSheetId="12" hidden="1">{#N/A,#N/A,TRUE,"Cover";#N/A,#N/A,TRUE,"Conts";#N/A,#N/A,TRUE,"VOS";#N/A,#N/A,TRUE,"Warrington";#N/A,#N/A,TRUE,"Widnes"}</definedName>
    <definedName name="KYSTH" hidden="1">{#N/A,#N/A,TRUE,"Cover";#N/A,#N/A,TRUE,"Conts";#N/A,#N/A,TRUE,"VOS";#N/A,#N/A,TRUE,"Warrington";#N/A,#N/A,TRUE,"Widnes"}</definedName>
    <definedName name="l" localSheetId="12" hidden="1">{#N/A,#N/A,TRUE,"Cover";#N/A,#N/A,TRUE,"Conts";#N/A,#N/A,TRUE,"VOS";#N/A,#N/A,TRUE,"Warrington";#N/A,#N/A,TRUE,"Widnes"}</definedName>
    <definedName name="l" hidden="1">{#N/A,#N/A,TRUE,"Cover";#N/A,#N/A,TRUE,"Conts";#N/A,#N/A,TRUE,"VOS";#N/A,#N/A,TRUE,"Warrington";#N/A,#N/A,TRUE,"Widnes"}</definedName>
    <definedName name="LAB_PART">#REF!</definedName>
    <definedName name="LAB_UPLIFT">#REF!</definedName>
    <definedName name="level" localSheetId="12" hidden="1">{#N/A,#N/A,TRUE,"Cover";#N/A,#N/A,TRUE,"Conts";#N/A,#N/A,TRUE,"VOS";#N/A,#N/A,TRUE,"Warrington";#N/A,#N/A,TRUE,"Widnes"}</definedName>
    <definedName name="level" hidden="1">{#N/A,#N/A,TRUE,"Cover";#N/A,#N/A,TRUE,"Conts";#N/A,#N/A,TRUE,"VOS";#N/A,#N/A,TRUE,"Warrington";#N/A,#N/A,TRUE,"Widnes"}</definedName>
    <definedName name="level3" localSheetId="12" hidden="1">{#N/A,#N/A,TRUE,"Cover";#N/A,#N/A,TRUE,"Conts";#N/A,#N/A,TRUE,"VOS";#N/A,#N/A,TRUE,"Warrington";#N/A,#N/A,TRUE,"Widnes"}</definedName>
    <definedName name="level3" hidden="1">{#N/A,#N/A,TRUE,"Cover";#N/A,#N/A,TRUE,"Conts";#N/A,#N/A,TRUE,"VOS";#N/A,#N/A,TRUE,"Warrington";#N/A,#N/A,TRUE,"Widnes"}</definedName>
    <definedName name="lgoguliu" localSheetId="12" hidden="1">{#N/A,#N/A,TRUE,"Cover";#N/A,#N/A,TRUE,"Conts";#N/A,#N/A,TRUE,"VOS";#N/A,#N/A,TRUE,"Warrington";#N/A,#N/A,TRUE,"Widnes"}</definedName>
    <definedName name="lgoguliu" hidden="1">{#N/A,#N/A,TRUE,"Cover";#N/A,#N/A,TRUE,"Conts";#N/A,#N/A,TRUE,"VOS";#N/A,#N/A,TRUE,"Warrington";#N/A,#N/A,TRUE,"Widnes"}</definedName>
    <definedName name="lkjikjoi" localSheetId="12" hidden="1">{#N/A,#N/A,TRUE,"Cover";#N/A,#N/A,TRUE,"Conts";#N/A,#N/A,TRUE,"VOS";#N/A,#N/A,TRUE,"Warrington";#N/A,#N/A,TRUE,"Widnes"}</definedName>
    <definedName name="lkjikjoi" hidden="1">{#N/A,#N/A,TRUE,"Cover";#N/A,#N/A,TRUE,"Conts";#N/A,#N/A,TRUE,"VOS";#N/A,#N/A,TRUE,"Warrington";#N/A,#N/A,TRUE,"Widnes"}</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m" localSheetId="12" hidden="1">#REF!</definedName>
    <definedName name="m" hidden="1">#REF!</definedName>
    <definedName name="ma" localSheetId="12" hidden="1">{#N/A,#N/A,TRUE,"Cover";#N/A,#N/A,TRUE,"Conts";#N/A,#N/A,TRUE,"VOS";#N/A,#N/A,TRUE,"Warrington";#N/A,#N/A,TRUE,"Widnes"}</definedName>
    <definedName name="ma" hidden="1">{#N/A,#N/A,TRUE,"Cover";#N/A,#N/A,TRUE,"Conts";#N/A,#N/A,TRUE,"VOS";#N/A,#N/A,TRUE,"Warrington";#N/A,#N/A,TRUE,"Widnes"}</definedName>
    <definedName name="Manhole">#REF!</definedName>
    <definedName name="masontry" localSheetId="12"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L_PART">#REF!</definedName>
    <definedName name="MEP" localSheetId="12"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12"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12" hidden="1">{#N/A,#N/A,TRUE,"Cover";#N/A,#N/A,TRUE,"Conts";#N/A,#N/A,TRUE,"VOS";#N/A,#N/A,TRUE,"Warrington";#N/A,#N/A,TRUE,"Widnes"}</definedName>
    <definedName name="nddddddddf" hidden="1">{#N/A,#N/A,TRUE,"Cover";#N/A,#N/A,TRUE,"Conts";#N/A,#N/A,TRUE,"VOS";#N/A,#N/A,TRUE,"Warrington";#N/A,#N/A,TRUE,"Widnes"}</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12" hidden="1">{#N/A,#N/A,TRUE,"Cover";#N/A,#N/A,TRUE,"Conts";#N/A,#N/A,TRUE,"VOS";#N/A,#N/A,TRUE,"Warrington";#N/A,#N/A,TRUE,"Widnes"}</definedName>
    <definedName name="no.1" hidden="1">{#N/A,#N/A,TRUE,"Cover";#N/A,#N/A,TRUE,"Conts";#N/A,#N/A,TRUE,"VOS";#N/A,#N/A,TRUE,"Warrington";#N/A,#N/A,TRUE,"Widnes"}</definedName>
    <definedName name="o9u0piupi" localSheetId="12" hidden="1">{#N/A,#N/A,TRUE,"Cover";#N/A,#N/A,TRUE,"Conts";#N/A,#N/A,TRUE,"VOS";#N/A,#N/A,TRUE,"Warrington";#N/A,#N/A,TRUE,"Widnes"}</definedName>
    <definedName name="o9u0piupi" hidden="1">{#N/A,#N/A,TRUE,"Cover";#N/A,#N/A,TRUE,"Conts";#N/A,#N/A,TRUE,"VOS";#N/A,#N/A,TRUE,"Warrington";#N/A,#N/A,TRUE,"Widnes"}</definedName>
    <definedName name="oi" localSheetId="12" hidden="1">{#N/A,#N/A,TRUE,"Cover";#N/A,#N/A,TRUE,"Conts";#N/A,#N/A,TRUE,"VOS";#N/A,#N/A,TRUE,"Warrington";#N/A,#N/A,TRUE,"Widnes"}</definedName>
    <definedName name="oi" hidden="1">{#N/A,#N/A,TRUE,"Cover";#N/A,#N/A,TRUE,"Conts";#N/A,#N/A,TRUE,"VOS";#N/A,#N/A,TRUE,"Warrington";#N/A,#N/A,TRUE,"Widnes"}</definedName>
    <definedName name="opogd" localSheetId="12" hidden="1">{#N/A,#N/A,TRUE,"Cover";#N/A,#N/A,TRUE,"Conts";#N/A,#N/A,TRUE,"VOS";#N/A,#N/A,TRUE,"Warrington";#N/A,#N/A,TRUE,"Widnes"}</definedName>
    <definedName name="opogd" hidden="1">{#N/A,#N/A,TRUE,"Cover";#N/A,#N/A,TRUE,"Conts";#N/A,#N/A,TRUE,"VOS";#N/A,#N/A,TRUE,"Warrington";#N/A,#N/A,TRUE,"Widnes"}</definedName>
    <definedName name="osdnvkls" hidden="1">#REF!</definedName>
    <definedName name="p" localSheetId="12" hidden="1">#REF!</definedName>
    <definedName name="p" hidden="1">#REF!</definedName>
    <definedName name="p7y" localSheetId="12" hidden="1">{#N/A,#N/A,TRUE,"Cover";#N/A,#N/A,TRUE,"Conts";#N/A,#N/A,TRUE,"VOS";#N/A,#N/A,TRUE,"Warrington";#N/A,#N/A,TRUE,"Widnes"}</definedName>
    <definedName name="p7y" hidden="1">{#N/A,#N/A,TRUE,"Cover";#N/A,#N/A,TRUE,"Conts";#N/A,#N/A,TRUE,"VOS";#N/A,#N/A,TRUE,"Warrington";#N/A,#N/A,TRUE,"Widnes"}</definedName>
    <definedName name="pafegseg" localSheetId="12" hidden="1">{#N/A,#N/A,TRUE,"Cover";#N/A,#N/A,TRUE,"Conts";#N/A,#N/A,TRUE,"VOS";#N/A,#N/A,TRUE,"Warrington";#N/A,#N/A,TRUE,"Widnes"}</definedName>
    <definedName name="pafegseg" hidden="1">{#N/A,#N/A,TRUE,"Cover";#N/A,#N/A,TRUE,"Conts";#N/A,#N/A,TRUE,"VOS";#N/A,#N/A,TRUE,"Warrington";#N/A,#N/A,TRUE,"Widnes"}</definedName>
    <definedName name="Pavement_Type">#REF!</definedName>
    <definedName name="PCA" localSheetId="12"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12" hidden="1">{#N/A,#N/A,FALSE,"intag";#N/A,#N/A,FALSE,"budg";#N/A,#N/A,FALSE,"samtl"}</definedName>
    <definedName name="perbolag" hidden="1">{#N/A,#N/A,FALSE,"intag";#N/A,#N/A,FALSE,"budg";#N/A,#N/A,FALSE,"samtl"}</definedName>
    <definedName name="perbolagneu" localSheetId="12"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#REF!</definedName>
    <definedName name="PipeSizeFRP">#REF!</definedName>
    <definedName name="pkml" localSheetId="12"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12" hidden="1">{#N/A,#N/A,TRUE,"Cover";#N/A,#N/A,TRUE,"Conts";#N/A,#N/A,TRUE,"VOS";#N/A,#N/A,TRUE,"Warrington";#N/A,#N/A,TRUE,"Widnes"}</definedName>
    <definedName name="PLAT" hidden="1">{#N/A,#N/A,TRUE,"Cover";#N/A,#N/A,TRUE,"Conts";#N/A,#N/A,TRUE,"VOS";#N/A,#N/A,TRUE,"Warrington";#N/A,#N/A,TRUE,"Widnes"}</definedName>
    <definedName name="PLATFORM" localSheetId="12"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jboijioljn" localSheetId="12" hidden="1">{#N/A,#N/A,TRUE,"Cover";#N/A,#N/A,TRUE,"Conts";#N/A,#N/A,TRUE,"VOS";#N/A,#N/A,TRUE,"Warrington";#N/A,#N/A,TRUE,"Widnes"}</definedName>
    <definedName name="pojboijioljn" hidden="1">{#N/A,#N/A,TRUE,"Cover";#N/A,#N/A,TRUE,"Conts";#N/A,#N/A,TRUE,"VOS";#N/A,#N/A,TRUE,"Warrington";#N/A,#N/A,TRUE,"Widnes"}</definedName>
    <definedName name="Pos_Neg_Obs" localSheetId="5">#REF!</definedName>
    <definedName name="ppok" localSheetId="12" hidden="1">{#N/A,#N/A,TRUE,"Cover";#N/A,#N/A,TRUE,"Conts";#N/A,#N/A,TRUE,"VOS";#N/A,#N/A,TRUE,"Warrington";#N/A,#N/A,TRUE,"Widnes"}</definedName>
    <definedName name="ppok" hidden="1">{#N/A,#N/A,TRUE,"Cover";#N/A,#N/A,TRUE,"Conts";#N/A,#N/A,TRUE,"VOS";#N/A,#N/A,TRUE,"Warrington";#N/A,#N/A,TRUE,"Widnes"}</definedName>
    <definedName name="_xlnm.Print_Area" localSheetId="24">Conclusion!$A$1:$O$28</definedName>
    <definedName name="_xlnm.Print_Area" localSheetId="8">HSE!$B$1:$AH$29</definedName>
    <definedName name="_xlnm.Print_Area" localSheetId="12">'Invoice Ammount FIR'!$A$1:$E$107</definedName>
    <definedName name="_xlnm.Print_Area" localSheetId="11">'Invoice Log'!$B$5:$AB$59</definedName>
    <definedName name="_xlnm.Print_Area" localSheetId="4">'Invoice progress '!$A$1:$B$11</definedName>
    <definedName name="_xlnm.Print_Area" localSheetId="16">Manpower!$A$1:$Z$20</definedName>
    <definedName name="_xlnm.Print_Area" localSheetId="14">Procurement!$A$1:$Y$43</definedName>
    <definedName name="_xlnm.Print_Area" localSheetId="3">Progress!$A$1:$P$34</definedName>
    <definedName name="_xlnm.Print_Area" localSheetId="6">Quality!$B$2:$AD$53</definedName>
    <definedName name="_xlnm.Print_Area" localSheetId="7">'Quality-Stat'!$A$1:$M$40</definedName>
    <definedName name="_xlnm.Print_Area" localSheetId="23">SOURCE!$A$1:$AF$56</definedName>
    <definedName name="_xlnm.Print_Area" localSheetId="5">#REF!</definedName>
    <definedName name="_xlnm.Print_Area" localSheetId="1">'Weekly Progress Report'!$A$1:$AH$102</definedName>
    <definedName name="PRINT_AREA_MI" localSheetId="5">#REF!</definedName>
    <definedName name="_xlnm.Print_Titles" localSheetId="12">'Invoice Ammount FIR'!$1:$1</definedName>
    <definedName name="_xlnm.Print_Titles" localSheetId="15">Issues!$2:$6</definedName>
    <definedName name="_xlnm.Print_Titles" localSheetId="14">Procurement!$1:$1</definedName>
    <definedName name="ProjectLocation">#REF!</definedName>
    <definedName name="ProjectNumber">#REF!</definedName>
    <definedName name="ProjectSubtitle">#REF!</definedName>
    <definedName name="ProjectTitle">#REF!</definedName>
    <definedName name="pswyry" localSheetId="12" hidden="1">{#N/A,#N/A,TRUE,"Cover";#N/A,#N/A,TRUE,"Conts";#N/A,#N/A,TRUE,"VOS";#N/A,#N/A,TRUE,"Warrington";#N/A,#N/A,TRUE,"Widnes"}</definedName>
    <definedName name="pswyry" hidden="1">{#N/A,#N/A,TRUE,"Cover";#N/A,#N/A,TRUE,"Conts";#N/A,#N/A,TRUE,"VOS";#N/A,#N/A,TRUE,"Warrington";#N/A,#N/A,TRUE,"Widnes"}</definedName>
    <definedName name="puy" localSheetId="12" hidden="1">{#N/A,#N/A,TRUE,"Cover";#N/A,#N/A,TRUE,"Conts";#N/A,#N/A,TRUE,"VOS";#N/A,#N/A,TRUE,"Warrington";#N/A,#N/A,TRUE,"Widnes"}</definedName>
    <definedName name="puy" hidden="1">{#N/A,#N/A,TRUE,"Cover";#N/A,#N/A,TRUE,"Conts";#N/A,#N/A,TRUE,"VOS";#N/A,#N/A,TRUE,"Warrington";#N/A,#N/A,TRUE,"Widnes"}</definedName>
    <definedName name="q3tqtq" localSheetId="12" hidden="1">{#N/A,#N/A,TRUE,"Cover";#N/A,#N/A,TRUE,"Conts";#N/A,#N/A,TRUE,"VOS";#N/A,#N/A,TRUE,"Warrington";#N/A,#N/A,TRUE,"Widnes"}</definedName>
    <definedName name="q3tqtq" hidden="1">{#N/A,#N/A,TRUE,"Cover";#N/A,#N/A,TRUE,"Conts";#N/A,#N/A,TRUE,"VOS";#N/A,#N/A,TRUE,"Warrington";#N/A,#N/A,TRUE,"Widnes"}</definedName>
    <definedName name="q5ttyr" localSheetId="12" hidden="1">{#N/A,#N/A,TRUE,"Cover";#N/A,#N/A,TRUE,"Conts";#N/A,#N/A,TRUE,"VOS";#N/A,#N/A,TRUE,"Warrington";#N/A,#N/A,TRUE,"Widnes"}</definedName>
    <definedName name="q5ttyr" hidden="1">{#N/A,#N/A,TRUE,"Cover";#N/A,#N/A,TRUE,"Conts";#N/A,#N/A,TRUE,"VOS";#N/A,#N/A,TRUE,"Warrington";#N/A,#N/A,TRUE,"Widnes"}</definedName>
    <definedName name="qq">#REF!</definedName>
    <definedName name="qqq" localSheetId="12" hidden="1">{#N/A,#N/A,TRUE,"Cover";#N/A,#N/A,TRUE,"Conts";#N/A,#N/A,TRUE,"VOS";#N/A,#N/A,TRUE,"Warrington";#N/A,#N/A,TRUE,"Widnes"}</definedName>
    <definedName name="qqq" hidden="1">{#N/A,#N/A,TRUE,"Cover";#N/A,#N/A,TRUE,"Conts";#N/A,#N/A,TRUE,"VOS";#N/A,#N/A,TRUE,"Warrington";#N/A,#N/A,TRUE,"Widnes"}</definedName>
    <definedName name="qrt" localSheetId="12" hidden="1">{#N/A,#N/A,TRUE,"Cover";#N/A,#N/A,TRUE,"Conts";#N/A,#N/A,TRUE,"VOS";#N/A,#N/A,TRUE,"Warrington";#N/A,#N/A,TRUE,"Widnes"}</definedName>
    <definedName name="qrt" hidden="1">{#N/A,#N/A,TRUE,"Cover";#N/A,#N/A,TRUE,"Conts";#N/A,#N/A,TRUE,"VOS";#N/A,#N/A,TRUE,"Warrington";#N/A,#N/A,TRUE,"Widnes"}</definedName>
    <definedName name="qttyry" localSheetId="12" hidden="1">{#N/A,#N/A,TRUE,"Cover";#N/A,#N/A,TRUE,"Conts";#N/A,#N/A,TRUE,"VOS";#N/A,#N/A,TRUE,"Warrington";#N/A,#N/A,TRUE,"Widnes"}</definedName>
    <definedName name="qttyry" hidden="1">{#N/A,#N/A,TRUE,"Cover";#N/A,#N/A,TRUE,"Conts";#N/A,#N/A,TRUE,"VOS";#N/A,#N/A,TRUE,"Warrington";#N/A,#N/A,TRUE,"Widnes"}</definedName>
    <definedName name="qtyhytrh" localSheetId="12" hidden="1">{#N/A,#N/A,TRUE,"Cover";#N/A,#N/A,TRUE,"Conts";#N/A,#N/A,TRUE,"VOS";#N/A,#N/A,TRUE,"Warrington";#N/A,#N/A,TRUE,"Widnes"}</definedName>
    <definedName name="qtyhytrh" hidden="1">{#N/A,#N/A,TRUE,"Cover";#N/A,#N/A,TRUE,"Conts";#N/A,#N/A,TRUE,"VOS";#N/A,#N/A,TRUE,"Warrington";#N/A,#N/A,TRUE,"Widnes"}</definedName>
    <definedName name="qtyu" localSheetId="12" hidden="1">{#N/A,#N/A,TRUE,"Cover";#N/A,#N/A,TRUE,"Conts";#N/A,#N/A,TRUE,"VOS";#N/A,#N/A,TRUE,"Warrington";#N/A,#N/A,TRUE,"Widnes"}</definedName>
    <definedName name="qtyu" hidden="1">{#N/A,#N/A,TRUE,"Cover";#N/A,#N/A,TRUE,"Conts";#N/A,#N/A,TRUE,"VOS";#N/A,#N/A,TRUE,"Warrington";#N/A,#N/A,TRUE,"Widnes"}</definedName>
    <definedName name="qtyyut" localSheetId="12" hidden="1">{#N/A,#N/A,TRUE,"Cover";#N/A,#N/A,TRUE,"Conts";#N/A,#N/A,TRUE,"VOS";#N/A,#N/A,TRUE,"Warrington";#N/A,#N/A,TRUE,"Widnes"}</definedName>
    <definedName name="qtyyut" hidden="1">{#N/A,#N/A,TRUE,"Cover";#N/A,#N/A,TRUE,"Conts";#N/A,#N/A,TRUE,"VOS";#N/A,#N/A,TRUE,"Warrington";#N/A,#N/A,TRUE,"Widnes"}</definedName>
    <definedName name="qtyyyhh" localSheetId="12" hidden="1">{#N/A,#N/A,TRUE,"Cover";#N/A,#N/A,TRUE,"Conts";#N/A,#N/A,TRUE,"VOS";#N/A,#N/A,TRUE,"Warrington";#N/A,#N/A,TRUE,"Widnes"}</definedName>
    <definedName name="qtyyyhh" hidden="1">{#N/A,#N/A,TRUE,"Cover";#N/A,#N/A,TRUE,"Conts";#N/A,#N/A,TRUE,"VOS";#N/A,#N/A,TRUE,"Warrington";#N/A,#N/A,TRUE,"Widnes"}</definedName>
    <definedName name="rasgg" localSheetId="12" hidden="1">{#N/A,#N/A,TRUE,"Cover";#N/A,#N/A,TRUE,"Conts";#N/A,#N/A,TRUE,"VOS";#N/A,#N/A,TRUE,"Warrington";#N/A,#N/A,TRUE,"Widnes"}</definedName>
    <definedName name="rasgg" hidden="1">{#N/A,#N/A,TRUE,"Cover";#N/A,#N/A,TRUE,"Conts";#N/A,#N/A,TRUE,"VOS";#N/A,#N/A,TRUE,"Warrington";#N/A,#N/A,TRUE,"Widnes"}</definedName>
    <definedName name="RcpPipes">#REF!</definedName>
    <definedName name="RcpPipes2">#REF!</definedName>
    <definedName name="rdegsegrg" localSheetId="12" hidden="1">{#N/A,#N/A,TRUE,"Cover";#N/A,#N/A,TRUE,"Conts";#N/A,#N/A,TRUE,"VOS";#N/A,#N/A,TRUE,"Warrington";#N/A,#N/A,TRUE,"Widnes"}</definedName>
    <definedName name="rdegsegrg" hidden="1">{#N/A,#N/A,TRUE,"Cover";#N/A,#N/A,TRUE,"Conts";#N/A,#N/A,TRUE,"VOS";#N/A,#N/A,TRUE,"Warrington";#N/A,#N/A,TRUE,"Widnes"}</definedName>
    <definedName name="READ" hidden="1">FALSE</definedName>
    <definedName name="Reinforcement">#REF!</definedName>
    <definedName name="rer" localSheetId="12" hidden="1">{#N/A,#N/A,TRUE,"Cover";#N/A,#N/A,TRUE,"Conts";#N/A,#N/A,TRUE,"VOS";#N/A,#N/A,TRUE,"Warrington";#N/A,#N/A,TRUE,"Widnes"}</definedName>
    <definedName name="rer" hidden="1">{#N/A,#N/A,TRUE,"Cover";#N/A,#N/A,TRUE,"Conts";#N/A,#N/A,TRUE,"VOS";#N/A,#N/A,TRUE,"Warrington";#N/A,#N/A,TRUE,"Widnes"}</definedName>
    <definedName name="rghhythy" localSheetId="12" hidden="1">{#N/A,#N/A,TRUE,"Cover";#N/A,#N/A,TRUE,"Conts";#N/A,#N/A,TRUE,"VOS";#N/A,#N/A,TRUE,"Warrington";#N/A,#N/A,TRUE,"Widnes"}</definedName>
    <definedName name="rghhythy" hidden="1">{#N/A,#N/A,TRUE,"Cover";#N/A,#N/A,TRUE,"Conts";#N/A,#N/A,TRUE,"VOS";#N/A,#N/A,TRUE,"Warrington";#N/A,#N/A,TRUE,"Widnes"}</definedName>
    <definedName name="rhyuyi" localSheetId="12" hidden="1">{#N/A,#N/A,TRUE,"Cover";#N/A,#N/A,TRUE,"Conts";#N/A,#N/A,TRUE,"VOS";#N/A,#N/A,TRUE,"Warrington";#N/A,#N/A,TRUE,"Widnes"}</definedName>
    <definedName name="rhyuyi" hidden="1">{#N/A,#N/A,TRUE,"Cover";#N/A,#N/A,TRUE,"Conts";#N/A,#N/A,TRUE,"VOS";#N/A,#N/A,TRUE,"Warrington";#N/A,#N/A,TRUE,"Widnes"}</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R" localSheetId="12"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12" hidden="1">{#N/A,#N/A,TRUE,"Cover";#N/A,#N/A,TRUE,"Conts";#N/A,#N/A,TRUE,"VOS";#N/A,#N/A,TRUE,"Warrington";#N/A,#N/A,TRUE,"Widnes"}</definedName>
    <definedName name="rrr" hidden="1">{#N/A,#N/A,TRUE,"Cover";#N/A,#N/A,TRUE,"Conts";#N/A,#N/A,TRUE,"VOS";#N/A,#N/A,TRUE,"Warrington";#N/A,#N/A,TRUE,"Widnes"}</definedName>
    <definedName name="rrrr" localSheetId="12" hidden="1">{#N/A,#N/A,TRUE,"Cover";#N/A,#N/A,TRUE,"Conts";#N/A,#N/A,TRUE,"VOS";#N/A,#N/A,TRUE,"Warrington";#N/A,#N/A,TRUE,"Widnes"}</definedName>
    <definedName name="rrrr" hidden="1">{#N/A,#N/A,TRUE,"Cover";#N/A,#N/A,TRUE,"Conts";#N/A,#N/A,TRUE,"VOS";#N/A,#N/A,TRUE,"Warrington";#N/A,#N/A,TRUE,"Widnes"}</definedName>
    <definedName name="rrrrr" localSheetId="12" hidden="1">{#N/A,#N/A,TRUE,"Cover";#N/A,#N/A,TRUE,"Conts";#N/A,#N/A,TRUE,"VOS";#N/A,#N/A,TRUE,"Warrington";#N/A,#N/A,TRUE,"Widnes"}</definedName>
    <definedName name="rrrrr" hidden="1">{#N/A,#N/A,TRUE,"Cover";#N/A,#N/A,TRUE,"Conts";#N/A,#N/A,TRUE,"VOS";#N/A,#N/A,TRUE,"Warrington";#N/A,#N/A,TRUE,"Widnes"}</definedName>
    <definedName name="rrrrrrr" localSheetId="12" hidden="1">{#N/A,#N/A,TRUE,"Cover";#N/A,#N/A,TRUE,"Conts";#N/A,#N/A,TRUE,"VOS";#N/A,#N/A,TRUE,"Warrington";#N/A,#N/A,TRUE,"Widnes"}</definedName>
    <definedName name="rrrrrrr" hidden="1">{#N/A,#N/A,TRUE,"Cover";#N/A,#N/A,TRUE,"Conts";#N/A,#N/A,TRUE,"VOS";#N/A,#N/A,TRUE,"Warrington";#N/A,#N/A,TRUE,"Widnes"}</definedName>
    <definedName name="rrrrrrrrrr" localSheetId="12" hidden="1">{#N/A,#N/A,TRUE,"Cover";#N/A,#N/A,TRUE,"Conts";#N/A,#N/A,TRUE,"VOS";#N/A,#N/A,TRUE,"Warrington";#N/A,#N/A,TRUE,"Widnes"}</definedName>
    <definedName name="rrrrrrrrrr" hidden="1">{#N/A,#N/A,TRUE,"Cover";#N/A,#N/A,TRUE,"Conts";#N/A,#N/A,TRUE,"VOS";#N/A,#N/A,TRUE,"Warrington";#N/A,#N/A,TRUE,"Widnes"}</definedName>
    <definedName name="rrttt" localSheetId="12" hidden="1">{#N/A,#N/A,TRUE,"Cover";#N/A,#N/A,TRUE,"Conts";#N/A,#N/A,TRUE,"VOS";#N/A,#N/A,TRUE,"Warrington";#N/A,#N/A,TRUE,"Widnes"}</definedName>
    <definedName name="rrttt" hidden="1">{#N/A,#N/A,TRUE,"Cover";#N/A,#N/A,TRUE,"Conts";#N/A,#N/A,TRUE,"VOS";#N/A,#N/A,TRUE,"Warrington";#N/A,#N/A,TRUE,"Widnes"}</definedName>
    <definedName name="rt" localSheetId="12" hidden="1">{#N/A,#N/A,TRUE,"Cover";#N/A,#N/A,TRUE,"Conts";#N/A,#N/A,TRUE,"VOS";#N/A,#N/A,TRUE,"Warrington";#N/A,#N/A,TRUE,"Widnes"}</definedName>
    <definedName name="rt" hidden="1">{#N/A,#N/A,TRUE,"Cover";#N/A,#N/A,TRUE,"Conts";#N/A,#N/A,TRUE,"VOS";#N/A,#N/A,TRUE,"Warrington";#N/A,#N/A,TRUE,"Widnes"}</definedName>
    <definedName name="rthsrhs" localSheetId="12" hidden="1">{#N/A,#N/A,TRUE,"Cover";#N/A,#N/A,TRUE,"Conts";#N/A,#N/A,TRUE,"VOS";#N/A,#N/A,TRUE,"Warrington";#N/A,#N/A,TRUE,"Widnes"}</definedName>
    <definedName name="rthsrhs" hidden="1">{#N/A,#N/A,TRUE,"Cover";#N/A,#N/A,TRUE,"Conts";#N/A,#N/A,TRUE,"VOS";#N/A,#N/A,TRUE,"Warrington";#N/A,#N/A,TRUE,"Widnes"}</definedName>
    <definedName name="RTRGJHJ" localSheetId="12" hidden="1">{#N/A,#N/A,TRUE,"Cover";#N/A,#N/A,TRUE,"Conts";#N/A,#N/A,TRUE,"VOS";#N/A,#N/A,TRUE,"Warrington";#N/A,#N/A,TRUE,"Widnes"}</definedName>
    <definedName name="RTRGJHJ" hidden="1">{#N/A,#N/A,TRUE,"Cover";#N/A,#N/A,TRUE,"Conts";#N/A,#N/A,TRUE,"VOS";#N/A,#N/A,TRUE,"Warrington";#N/A,#N/A,TRUE,"Widnes"}</definedName>
    <definedName name="rtryj" localSheetId="12" hidden="1">{#N/A,#N/A,TRUE,"Cover";#N/A,#N/A,TRUE,"Conts";#N/A,#N/A,TRUE,"VOS";#N/A,#N/A,TRUE,"Warrington";#N/A,#N/A,TRUE,"Widnes"}</definedName>
    <definedName name="rtryj" hidden="1">{#N/A,#N/A,TRUE,"Cover";#N/A,#N/A,TRUE,"Conts";#N/A,#N/A,TRUE,"VOS";#N/A,#N/A,TRUE,"Warrington";#N/A,#N/A,TRUE,"Widnes"}</definedName>
    <definedName name="rturudu" localSheetId="12" hidden="1">{#N/A,#N/A,TRUE,"Cover";#N/A,#N/A,TRUE,"Conts";#N/A,#N/A,TRUE,"VOS";#N/A,#N/A,TRUE,"Warrington";#N/A,#N/A,TRUE,"Widnes"}</definedName>
    <definedName name="rturudu" hidden="1">{#N/A,#N/A,TRUE,"Cover";#N/A,#N/A,TRUE,"Conts";#N/A,#N/A,TRUE,"VOS";#N/A,#N/A,TRUE,"Warrington";#N/A,#N/A,TRUE,"Widnes"}</definedName>
    <definedName name="rtysh" localSheetId="12" hidden="1">{#N/A,#N/A,TRUE,"Cover";#N/A,#N/A,TRUE,"Conts";#N/A,#N/A,TRUE,"VOS";#N/A,#N/A,TRUE,"Warrington";#N/A,#N/A,TRUE,"Widnes"}</definedName>
    <definedName name="rtysh" hidden="1">{#N/A,#N/A,TRUE,"Cover";#N/A,#N/A,TRUE,"Conts";#N/A,#N/A,TRUE,"VOS";#N/A,#N/A,TRUE,"Warrington";#N/A,#N/A,TRUE,"Widnes"}</definedName>
    <definedName name="rwt" localSheetId="12" hidden="1">{#N/A,#N/A,TRUE,"Cover";#N/A,#N/A,TRUE,"Conts";#N/A,#N/A,TRUE,"VOS";#N/A,#N/A,TRUE,"Warrington";#N/A,#N/A,TRUE,"Widnes"}</definedName>
    <definedName name="rwt" hidden="1">{#N/A,#N/A,TRUE,"Cover";#N/A,#N/A,TRUE,"Conts";#N/A,#N/A,TRUE,"VOS";#N/A,#N/A,TRUE,"Warrington";#N/A,#N/A,TRUE,"Widnes"}</definedName>
    <definedName name="ryeru" localSheetId="12" hidden="1">{#N/A,#N/A,TRUE,"Cover";#N/A,#N/A,TRUE,"Conts";#N/A,#N/A,TRUE,"VOS";#N/A,#N/A,TRUE,"Warrington";#N/A,#N/A,TRUE,"Widnes"}</definedName>
    <definedName name="ryeru" hidden="1">{#N/A,#N/A,TRUE,"Cover";#N/A,#N/A,TRUE,"Conts";#N/A,#N/A,TRUE,"VOS";#N/A,#N/A,TRUE,"Warrington";#N/A,#N/A,TRUE,"Widnes"}</definedName>
    <definedName name="rysrtryftry" localSheetId="12"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12"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12" hidden="1">{#N/A,#N/A,TRUE,"Cover";#N/A,#N/A,TRUE,"Conts";#N/A,#N/A,TRUE,"VOS";#N/A,#N/A,TRUE,"Warrington";#N/A,#N/A,TRUE,"Widnes"}</definedName>
    <definedName name="sdefegdeg" hidden="1">{#N/A,#N/A,TRUE,"Cover";#N/A,#N/A,TRUE,"Conts";#N/A,#N/A,TRUE,"VOS";#N/A,#N/A,TRUE,"Warrington";#N/A,#N/A,TRUE,"Widnes"}</definedName>
    <definedName name="sdf" localSheetId="12" hidden="1">{#N/A,#N/A,TRUE,"Cover";#N/A,#N/A,TRUE,"Conts";#N/A,#N/A,TRUE,"VOS";#N/A,#N/A,TRUE,"Warrington";#N/A,#N/A,TRUE,"Widnes"}</definedName>
    <definedName name="sdf" hidden="1">{#N/A,#N/A,TRUE,"Cover";#N/A,#N/A,TRUE,"Conts";#N/A,#N/A,TRUE,"VOS";#N/A,#N/A,TRUE,"Warrington";#N/A,#N/A,TRUE,"Widnes"}</definedName>
    <definedName name="sdhydfyftuu" localSheetId="12"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12" hidden="1">{#N/A,#N/A,TRUE,"Cover";#N/A,#N/A,TRUE,"Conts";#N/A,#N/A,TRUE,"VOS";#N/A,#N/A,TRUE,"Warrington";#N/A,#N/A,TRUE,"Widnes"}</definedName>
    <definedName name="setdydy" hidden="1">{#N/A,#N/A,TRUE,"Cover";#N/A,#N/A,TRUE,"Conts";#N/A,#N/A,TRUE,"VOS";#N/A,#N/A,TRUE,"Warrington";#N/A,#N/A,TRUE,"Widnes"}</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12" hidden="1">{#N/A,#N/A,TRUE,"Cover";#N/A,#N/A,TRUE,"Conts";#N/A,#N/A,TRUE,"VOS";#N/A,#N/A,TRUE,"Warrington";#N/A,#N/A,TRUE,"Widnes"}</definedName>
    <definedName name="sfhdfj" hidden="1">{#N/A,#N/A,TRUE,"Cover";#N/A,#N/A,TRUE,"Conts";#N/A,#N/A,TRUE,"VOS";#N/A,#N/A,TRUE,"Warrington";#N/A,#N/A,TRUE,"Widnes"}</definedName>
    <definedName name="sgsegegrt" localSheetId="12" hidden="1">{#N/A,#N/A,TRUE,"Cover";#N/A,#N/A,TRUE,"Conts";#N/A,#N/A,TRUE,"VOS";#N/A,#N/A,TRUE,"Warrington";#N/A,#N/A,TRUE,"Widnes"}</definedName>
    <definedName name="sgsegegrt" hidden="1">{#N/A,#N/A,TRUE,"Cover";#N/A,#N/A,TRUE,"Conts";#N/A,#N/A,TRUE,"VOS";#N/A,#N/A,TRUE,"Warrington";#N/A,#N/A,TRUE,"Widnes"}</definedName>
    <definedName name="sgsghju" localSheetId="12" hidden="1">{#N/A,#N/A,TRUE,"Cover";#N/A,#N/A,TRUE,"Conts";#N/A,#N/A,TRUE,"VOS";#N/A,#N/A,TRUE,"Warrington";#N/A,#N/A,TRUE,"Widnes"}</definedName>
    <definedName name="sgsghju" hidden="1">{#N/A,#N/A,TRUE,"Cover";#N/A,#N/A,TRUE,"Conts";#N/A,#N/A,TRUE,"VOS";#N/A,#N/A,TRUE,"Warrington";#N/A,#N/A,TRUE,"Widnes"}</definedName>
    <definedName name="sgsgr" localSheetId="12" hidden="1">{#N/A,#N/A,TRUE,"Cover";#N/A,#N/A,TRUE,"Conts";#N/A,#N/A,TRUE,"VOS";#N/A,#N/A,TRUE,"Warrington";#N/A,#N/A,TRUE,"Widnes"}</definedName>
    <definedName name="sgsgr" hidden="1">{#N/A,#N/A,TRUE,"Cover";#N/A,#N/A,TRUE,"Conts";#N/A,#N/A,TRUE,"VOS";#N/A,#N/A,TRUE,"Warrington";#N/A,#N/A,TRUE,"Widnes"}</definedName>
    <definedName name="sheet" localSheetId="12" hidden="1">{#N/A,#N/A,TRUE,"Cover";#N/A,#N/A,TRUE,"Conts";#N/A,#N/A,TRUE,"VOS";#N/A,#N/A,TRUE,"Warrington";#N/A,#N/A,TRUE,"Widnes"}</definedName>
    <definedName name="sheet" hidden="1">{#N/A,#N/A,TRUE,"Cover";#N/A,#N/A,TRUE,"Conts";#N/A,#N/A,TRUE,"VOS";#N/A,#N/A,TRUE,"Warrington";#N/A,#N/A,TRUE,"Widnes"}</definedName>
    <definedName name="shshgtr" localSheetId="12" hidden="1">{#N/A,#N/A,TRUE,"Cover";#N/A,#N/A,TRUE,"Conts";#N/A,#N/A,TRUE,"VOS";#N/A,#N/A,TRUE,"Warrington";#N/A,#N/A,TRUE,"Widnes"}</definedName>
    <definedName name="shshgtr" hidden="1">{#N/A,#N/A,TRUE,"Cover";#N/A,#N/A,TRUE,"Conts";#N/A,#N/A,TRUE,"VOS";#N/A,#N/A,TRUE,"Warrington";#N/A,#N/A,TRUE,"Widnes"}</definedName>
    <definedName name="SOP">#REF!</definedName>
    <definedName name="specific">#REF!</definedName>
    <definedName name="Specific_Category" localSheetId="5">#REF!</definedName>
    <definedName name="srhrh" localSheetId="12" hidden="1">{#N/A,#N/A,TRUE,"Cover";#N/A,#N/A,TRUE,"Conts";#N/A,#N/A,TRUE,"VOS";#N/A,#N/A,TRUE,"Warrington";#N/A,#N/A,TRUE,"Widnes"}</definedName>
    <definedName name="srhrh" hidden="1">{#N/A,#N/A,TRUE,"Cover";#N/A,#N/A,TRUE,"Conts";#N/A,#N/A,TRUE,"VOS";#N/A,#N/A,TRUE,"Warrington";#N/A,#N/A,TRUE,"Widnes"}</definedName>
    <definedName name="srsetrthgfh" localSheetId="12" hidden="1">{#N/A,#N/A,TRUE,"Cover";#N/A,#N/A,TRUE,"Conts";#N/A,#N/A,TRUE,"VOS";#N/A,#N/A,TRUE,"Warrington";#N/A,#N/A,TRUE,"Widnes"}</definedName>
    <definedName name="srsetrthgfh" hidden="1">{#N/A,#N/A,TRUE,"Cover";#N/A,#N/A,TRUE,"Conts";#N/A,#N/A,TRUE,"VOS";#N/A,#N/A,TRUE,"Warrington";#N/A,#N/A,TRUE,"Widnes"}</definedName>
    <definedName name="srsretr" localSheetId="12" hidden="1">{#N/A,#N/A,TRUE,"Cover";#N/A,#N/A,TRUE,"Conts";#N/A,#N/A,TRUE,"VOS";#N/A,#N/A,TRUE,"Warrington";#N/A,#N/A,TRUE,"Widnes"}</definedName>
    <definedName name="srsretr" hidden="1">{#N/A,#N/A,TRUE,"Cover";#N/A,#N/A,TRUE,"Conts";#N/A,#N/A,TRUE,"VOS";#N/A,#N/A,TRUE,"Warrington";#N/A,#N/A,TRUE,"Widnes"}</definedName>
    <definedName name="sryeysr" localSheetId="12" hidden="1">{#N/A,#N/A,TRUE,"Cover";#N/A,#N/A,TRUE,"Conts";#N/A,#N/A,TRUE,"VOS";#N/A,#N/A,TRUE,"Warrington";#N/A,#N/A,TRUE,"Widnes"}</definedName>
    <definedName name="sryeysr" hidden="1">{#N/A,#N/A,TRUE,"Cover";#N/A,#N/A,TRUE,"Conts";#N/A,#N/A,TRUE,"VOS";#N/A,#N/A,TRUE,"Warrington";#N/A,#N/A,TRUE,"Widnes"}</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tus">#REF!</definedName>
    <definedName name="steps" localSheetId="12"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water_pipe_network">#REF!</definedName>
    <definedName name="stryt5u8h87" localSheetId="12" hidden="1">{#N/A,#N/A,TRUE,"Cover";#N/A,#N/A,TRUE,"Conts";#N/A,#N/A,TRUE,"VOS";#N/A,#N/A,TRUE,"Warrington";#N/A,#N/A,TRUE,"Widnes"}</definedName>
    <definedName name="stryt5u8h87" hidden="1">{#N/A,#N/A,TRUE,"Cover";#N/A,#N/A,TRUE,"Conts";#N/A,#N/A,TRUE,"VOS";#N/A,#N/A,TRUE,"Warrington";#N/A,#N/A,TRUE,"Widnes"}</definedName>
    <definedName name="Su">#REF!</definedName>
    <definedName name="swsdfa" localSheetId="12" hidden="1">{#N/A,#N/A,TRUE,"Cover";#N/A,#N/A,TRUE,"Conts";#N/A,#N/A,TRUE,"VOS";#N/A,#N/A,TRUE,"Warrington";#N/A,#N/A,TRUE,"Widnes"}</definedName>
    <definedName name="swsdfa" hidden="1">{#N/A,#N/A,TRUE,"Cover";#N/A,#N/A,TRUE,"Conts";#N/A,#N/A,TRUE,"VOS";#N/A,#N/A,TRUE,"Warrington";#N/A,#N/A,TRUE,"Widnes"}</definedName>
    <definedName name="syu" localSheetId="12" hidden="1">{#N/A,#N/A,TRUE,"Cover";#N/A,#N/A,TRUE,"Conts";#N/A,#N/A,TRUE,"VOS";#N/A,#N/A,TRUE,"Warrington";#N/A,#N/A,TRUE,"Widnes"}</definedName>
    <definedName name="syu" hidden="1">{#N/A,#N/A,TRUE,"Cover";#N/A,#N/A,TRUE,"Conts";#N/A,#N/A,TRUE,"VOS";#N/A,#N/A,TRUE,"Warrington";#N/A,#N/A,TRUE,"Widnes"}</definedName>
    <definedName name="test" localSheetId="1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12" hidden="1">{#N/A,#N/A,TRUE,"Cover";#N/A,#N/A,TRUE,"Conts";#N/A,#N/A,TRUE,"VOS";#N/A,#N/A,TRUE,"Warrington";#N/A,#N/A,TRUE,"Widnes"}</definedName>
    <definedName name="thwghrt" hidden="1">{#N/A,#N/A,TRUE,"Cover";#N/A,#N/A,TRUE,"Conts";#N/A,#N/A,TRUE,"VOS";#N/A,#N/A,TRUE,"Warrington";#N/A,#N/A,TRUE,"Widnes"}</definedName>
    <definedName name="total_net_rent_for_cashflow">#REF!</definedName>
    <definedName name="TP">#REF!</definedName>
    <definedName name="trbnuomi" localSheetId="12" hidden="1">{#N/A,#N/A,TRUE,"Cover";#N/A,#N/A,TRUE,"Conts";#N/A,#N/A,TRUE,"VOS";#N/A,#N/A,TRUE,"Warrington";#N/A,#N/A,TRUE,"Widnes"}</definedName>
    <definedName name="trbnuomi" hidden="1">{#N/A,#N/A,TRUE,"Cover";#N/A,#N/A,TRUE,"Conts";#N/A,#N/A,TRUE,"VOS";#N/A,#N/A,TRUE,"Warrington";#N/A,#N/A,TRUE,"Widnes"}</definedName>
    <definedName name="trgr" localSheetId="12" hidden="1">{#N/A,#N/A,TRUE,"Cover";#N/A,#N/A,TRUE,"Conts";#N/A,#N/A,TRUE,"VOS";#N/A,#N/A,TRUE,"Warrington";#N/A,#N/A,TRUE,"Widnes"}</definedName>
    <definedName name="trgr" hidden="1">{#N/A,#N/A,TRUE,"Cover";#N/A,#N/A,TRUE,"Conts";#N/A,#N/A,TRUE,"VOS";#N/A,#N/A,TRUE,"Warrington";#N/A,#N/A,TRUE,"Widnes"}</definedName>
    <definedName name="trhe" localSheetId="12" hidden="1">{#N/A,#N/A,TRUE,"Cover";#N/A,#N/A,TRUE,"Conts";#N/A,#N/A,TRUE,"VOS";#N/A,#N/A,TRUE,"Warrington";#N/A,#N/A,TRUE,"Widnes"}</definedName>
    <definedName name="trhe" hidden="1">{#N/A,#N/A,TRUE,"Cover";#N/A,#N/A,TRUE,"Conts";#N/A,#N/A,TRUE,"VOS";#N/A,#N/A,TRUE,"Warrington";#N/A,#N/A,TRUE,"Widnes"}</definedName>
    <definedName name="trhsh" localSheetId="12" hidden="1">{#N/A,#N/A,TRUE,"Cover";#N/A,#N/A,TRUE,"Conts";#N/A,#N/A,TRUE,"VOS";#N/A,#N/A,TRUE,"Warrington";#N/A,#N/A,TRUE,"Widnes"}</definedName>
    <definedName name="trhsh" hidden="1">{#N/A,#N/A,TRUE,"Cover";#N/A,#N/A,TRUE,"Conts";#N/A,#N/A,TRUE,"VOS";#N/A,#N/A,TRUE,"Warrington";#N/A,#N/A,TRUE,"Widnes"}</definedName>
    <definedName name="trhsw" localSheetId="12" hidden="1">{#N/A,#N/A,TRUE,"Cover";#N/A,#N/A,TRUE,"Conts";#N/A,#N/A,TRUE,"VOS";#N/A,#N/A,TRUE,"Warrington";#N/A,#N/A,TRUE,"Widnes"}</definedName>
    <definedName name="trhsw" hidden="1">{#N/A,#N/A,TRUE,"Cover";#N/A,#N/A,TRUE,"Conts";#N/A,#N/A,TRUE,"VOS";#N/A,#N/A,TRUE,"Warrington";#N/A,#N/A,TRUE,"Widnes"}</definedName>
    <definedName name="TT">#REF!</definedName>
    <definedName name="ttl" localSheetId="14">#REF!</definedName>
    <definedName name="ttl">#REF!</definedName>
    <definedName name="tui" localSheetId="12" hidden="1">{#N/A,#N/A,TRUE,"Cover";#N/A,#N/A,TRUE,"Conts";#N/A,#N/A,TRUE,"VOS";#N/A,#N/A,TRUE,"Warrington";#N/A,#N/A,TRUE,"Widnes"}</definedName>
    <definedName name="tui" hidden="1">{#N/A,#N/A,TRUE,"Cover";#N/A,#N/A,TRUE,"Conts";#N/A,#N/A,TRUE,"VOS";#N/A,#N/A,TRUE,"Warrington";#N/A,#N/A,TRUE,"Widnes"}</definedName>
    <definedName name="tuite" localSheetId="12" hidden="1">{#N/A,#N/A,TRUE,"Cover";#N/A,#N/A,TRUE,"Conts";#N/A,#N/A,TRUE,"VOS";#N/A,#N/A,TRUE,"Warrington";#N/A,#N/A,TRUE,"Widnes"}</definedName>
    <definedName name="tuite" hidden="1">{#N/A,#N/A,TRUE,"Cover";#N/A,#N/A,TRUE,"Conts";#N/A,#N/A,TRUE,"VOS";#N/A,#N/A,TRUE,"Warrington";#N/A,#N/A,TRUE,"Widnes"}</definedName>
    <definedName name="tvtyiuoujl" localSheetId="12" hidden="1">{#N/A,#N/A,TRUE,"Cover";#N/A,#N/A,TRUE,"Conts";#N/A,#N/A,TRUE,"VOS";#N/A,#N/A,TRUE,"Warrington";#N/A,#N/A,TRUE,"Widnes"}</definedName>
    <definedName name="tvtyiuoujl" hidden="1">{#N/A,#N/A,TRUE,"Cover";#N/A,#N/A,TRUE,"Conts";#N/A,#N/A,TRUE,"VOS";#N/A,#N/A,TRUE,"Warrington";#N/A,#N/A,TRUE,"Widnes"}</definedName>
    <definedName name="ty" localSheetId="12" hidden="1">{#N/A,#N/A,TRUE,"Cover";#N/A,#N/A,TRUE,"Conts";#N/A,#N/A,TRUE,"VOS";#N/A,#N/A,TRUE,"Warrington";#N/A,#N/A,TRUE,"Widnes"}</definedName>
    <definedName name="ty" hidden="1">{#N/A,#N/A,TRUE,"Cover";#N/A,#N/A,TRUE,"Conts";#N/A,#N/A,TRUE,"VOS";#N/A,#N/A,TRUE,"Warrington";#N/A,#N/A,TRUE,"Widnes"}</definedName>
    <definedName name="type">#REF!</definedName>
    <definedName name="Type_of_Incident" localSheetId="5">#REF!</definedName>
    <definedName name="Type_of_Inspection" localSheetId="5">#REF!</definedName>
    <definedName name="TypeOfFinish">#REF!</definedName>
    <definedName name="TypeOfPipes">#REF!</definedName>
    <definedName name="tyutri" localSheetId="12" hidden="1">{#N/A,#N/A,TRUE,"Cover";#N/A,#N/A,TRUE,"Conts";#N/A,#N/A,TRUE,"VOS";#N/A,#N/A,TRUE,"Warrington";#N/A,#N/A,TRUE,"Widnes"}</definedName>
    <definedName name="tyutri" hidden="1">{#N/A,#N/A,TRUE,"Cover";#N/A,#N/A,TRUE,"Conts";#N/A,#N/A,TRUE,"VOS";#N/A,#N/A,TRUE,"Warrington";#N/A,#N/A,TRUE,"Widnes"}</definedName>
    <definedName name="u" localSheetId="12" hidden="1">{#N/A,#N/A,TRUE,"Cover";#N/A,#N/A,TRUE,"Conts";#N/A,#N/A,TRUE,"VOS";#N/A,#N/A,TRUE,"Warrington";#N/A,#N/A,TRUE,"Widnes"}</definedName>
    <definedName name="u" hidden="1">{#N/A,#N/A,TRUE,"Cover";#N/A,#N/A,TRUE,"Conts";#N/A,#N/A,TRUE,"VOS";#N/A,#N/A,TRUE,"Warrington";#N/A,#N/A,TRUE,"Widnes"}</definedName>
    <definedName name="uhhtrytrs" localSheetId="12" hidden="1">{#N/A,#N/A,TRUE,"Cover";#N/A,#N/A,TRUE,"Conts";#N/A,#N/A,TRUE,"VOS";#N/A,#N/A,TRUE,"Warrington";#N/A,#N/A,TRUE,"Widnes"}</definedName>
    <definedName name="uhhtrytrs" hidden="1">{#N/A,#N/A,TRUE,"Cover";#N/A,#N/A,TRUE,"Conts";#N/A,#N/A,TRUE,"VOS";#N/A,#N/A,TRUE,"Warrington";#N/A,#N/A,TRUE,"Widnes"}</definedName>
    <definedName name="ui" localSheetId="12" hidden="1">{#N/A,#N/A,TRUE,"Cover";#N/A,#N/A,TRUE,"Conts";#N/A,#N/A,TRUE,"VOS";#N/A,#N/A,TRUE,"Warrington";#N/A,#N/A,TRUE,"Widnes"}</definedName>
    <definedName name="ui" hidden="1">{#N/A,#N/A,TRUE,"Cover";#N/A,#N/A,TRUE,"Conts";#N/A,#N/A,TRUE,"VOS";#N/A,#N/A,TRUE,"Warrington";#N/A,#N/A,TRUE,"Widnes"}</definedName>
    <definedName name="uih" localSheetId="12" hidden="1">{#N/A,#N/A,TRUE,"Cover";#N/A,#N/A,TRUE,"Conts";#N/A,#N/A,TRUE,"VOS";#N/A,#N/A,TRUE,"Warrington";#N/A,#N/A,TRUE,"Widnes"}</definedName>
    <definedName name="uih" hidden="1">{#N/A,#N/A,TRUE,"Cover";#N/A,#N/A,TRUE,"Conts";#N/A,#N/A,TRUE,"VOS";#N/A,#N/A,TRUE,"Warrington";#N/A,#N/A,TRUE,"Widnes"}</definedName>
    <definedName name="uit" localSheetId="12" hidden="1">{#N/A,#N/A,TRUE,"Cover";#N/A,#N/A,TRUE,"Conts";#N/A,#N/A,TRUE,"VOS";#N/A,#N/A,TRUE,"Warrington";#N/A,#N/A,TRUE,"Widnes"}</definedName>
    <definedName name="uit" hidden="1">{#N/A,#N/A,TRUE,"Cover";#N/A,#N/A,TRUE,"Conts";#N/A,#N/A,TRUE,"VOS";#N/A,#N/A,TRUE,"Warrington";#N/A,#N/A,TRUE,"Widnes"}</definedName>
    <definedName name="uiuif" localSheetId="12" hidden="1">{#N/A,#N/A,TRUE,"Cover";#N/A,#N/A,TRUE,"Conts";#N/A,#N/A,TRUE,"VOS";#N/A,#N/A,TRUE,"Warrington";#N/A,#N/A,TRUE,"Widnes"}</definedName>
    <definedName name="uiuif" hidden="1">{#N/A,#N/A,TRUE,"Cover";#N/A,#N/A,TRUE,"Conts";#N/A,#N/A,TRUE,"VOS";#N/A,#N/A,TRUE,"Warrington";#N/A,#N/A,TRUE,"Widnes"}</definedName>
    <definedName name="uiy" localSheetId="12" hidden="1">{#N/A,#N/A,TRUE,"Cover";#N/A,#N/A,TRUE,"Conts";#N/A,#N/A,TRUE,"VOS";#N/A,#N/A,TRUE,"Warrington";#N/A,#N/A,TRUE,"Widnes"}</definedName>
    <definedName name="uiy" hidden="1">{#N/A,#N/A,TRUE,"Cover";#N/A,#N/A,TRUE,"Conts";#N/A,#N/A,TRUE,"VOS";#N/A,#N/A,TRUE,"Warrington";#N/A,#N/A,TRUE,"Widnes"}</definedName>
    <definedName name="uiyuitii" localSheetId="12" hidden="1">{#N/A,#N/A,TRUE,"Cover";#N/A,#N/A,TRUE,"Conts";#N/A,#N/A,TRUE,"VOS";#N/A,#N/A,TRUE,"Warrington";#N/A,#N/A,TRUE,"Widnes"}</definedName>
    <definedName name="uiyuitii" hidden="1">{#N/A,#N/A,TRUE,"Cover";#N/A,#N/A,TRUE,"Conts";#N/A,#N/A,TRUE,"VOS";#N/A,#N/A,TRUE,"Warrington";#N/A,#N/A,TRUE,"Widnes"}</definedName>
    <definedName name="uj" localSheetId="12"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12" hidden="1">{#N/A,#N/A,TRUE,"Cover";#N/A,#N/A,TRUE,"Conts";#N/A,#N/A,TRUE,"VOS";#N/A,#N/A,TRUE,"Warrington";#N/A,#N/A,TRUE,"Widnes"}</definedName>
    <definedName name="ulppuipui" hidden="1">{#N/A,#N/A,TRUE,"Cover";#N/A,#N/A,TRUE,"Conts";#N/A,#N/A,TRUE,"VOS";#N/A,#N/A,TRUE,"Warrington";#N/A,#N/A,TRUE,"Widnes"}</definedName>
    <definedName name="undo" localSheetId="12" hidden="1">{#N/A,#N/A,TRUE,"Cover";#N/A,#N/A,TRUE,"Conts";#N/A,#N/A,TRUE,"VOS";#N/A,#N/A,TRUE,"Warrington";#N/A,#N/A,TRUE,"Widnes"}</definedName>
    <definedName name="undo" hidden="1">{#N/A,#N/A,TRUE,"Cover";#N/A,#N/A,TRUE,"Conts";#N/A,#N/A,TRUE,"VOS";#N/A,#N/A,TRUE,"Warrington";#N/A,#N/A,TRUE,"Widnes"}</definedName>
    <definedName name="uolougouio" localSheetId="12" hidden="1">{#N/A,#N/A,TRUE,"Cover";#N/A,#N/A,TRUE,"Conts";#N/A,#N/A,TRUE,"VOS";#N/A,#N/A,TRUE,"Warrington";#N/A,#N/A,TRUE,"Widnes"}</definedName>
    <definedName name="uolougouio" hidden="1">{#N/A,#N/A,TRUE,"Cover";#N/A,#N/A,TRUE,"Conts";#N/A,#N/A,TRUE,"VOS";#N/A,#N/A,TRUE,"Warrington";#N/A,#N/A,TRUE,"Widnes"}</definedName>
    <definedName name="uy" localSheetId="12" hidden="1">{#N/A,#N/A,TRUE,"Cover";#N/A,#N/A,TRUE,"Conts";#N/A,#N/A,TRUE,"VOS";#N/A,#N/A,TRUE,"Warrington";#N/A,#N/A,TRUE,"Widnes"}</definedName>
    <definedName name="uy" hidden="1">{#N/A,#N/A,TRUE,"Cover";#N/A,#N/A,TRUE,"Conts";#N/A,#N/A,TRUE,"VOS";#N/A,#N/A,TRUE,"Warrington";#N/A,#N/A,TRUE,"Widnes"}</definedName>
    <definedName name="v" localSheetId="12" hidden="1">{#N/A,#N/A,TRUE,"Cover";#N/A,#N/A,TRUE,"Conts";#N/A,#N/A,TRUE,"VOS";#N/A,#N/A,TRUE,"Warrington";#N/A,#N/A,TRUE,"Widnes"}</definedName>
    <definedName name="v" hidden="1">{#N/A,#N/A,TRUE,"Cover";#N/A,#N/A,TRUE,"Conts";#N/A,#N/A,TRUE,"VOS";#N/A,#N/A,TRUE,"Warrington";#N/A,#N/A,TRUE,"Widnes"}</definedName>
    <definedName name="Variation" localSheetId="12"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12" hidden="1">{#N/A,#N/A,TRUE,"Cover";#N/A,#N/A,TRUE,"Conts";#N/A,#N/A,TRUE,"VOS";#N/A,#N/A,TRUE,"Warrington";#N/A,#N/A,TRUE,"Widnes"}</definedName>
    <definedName name="VENT" hidden="1">{#N/A,#N/A,TRUE,"Cover";#N/A,#N/A,TRUE,"Conts";#N/A,#N/A,TRUE,"VOS";#N/A,#N/A,TRUE,"Warrington";#N/A,#N/A,TRUE,"Widnes"}</definedName>
    <definedName name="vj" localSheetId="12" hidden="1">{#N/A,#N/A,TRUE,"Cover";#N/A,#N/A,TRUE,"Conts";#N/A,#N/A,TRUE,"VOS";#N/A,#N/A,TRUE,"Warrington";#N/A,#N/A,TRUE,"Widnes"}</definedName>
    <definedName name="vj" hidden="1">{#N/A,#N/A,TRUE,"Cover";#N/A,#N/A,TRUE,"Conts";#N/A,#N/A,TRUE,"VOS";#N/A,#N/A,TRUE,"Warrington";#N/A,#N/A,TRUE,"Widnes"}</definedName>
    <definedName name="w26te" localSheetId="12" hidden="1">{#N/A,#N/A,TRUE,"Cover";#N/A,#N/A,TRUE,"Conts";#N/A,#N/A,TRUE,"VOS";#N/A,#N/A,TRUE,"Warrington";#N/A,#N/A,TRUE,"Widnes"}</definedName>
    <definedName name="w26te" hidden="1">{#N/A,#N/A,TRUE,"Cover";#N/A,#N/A,TRUE,"Conts";#N/A,#N/A,TRUE,"VOS";#N/A,#N/A,TRUE,"Warrington";#N/A,#N/A,TRUE,"Widnes"}</definedName>
    <definedName name="w6y" localSheetId="12" hidden="1">{#N/A,#N/A,TRUE,"Cover";#N/A,#N/A,TRUE,"Conts";#N/A,#N/A,TRUE,"VOS";#N/A,#N/A,TRUE,"Warrington";#N/A,#N/A,TRUE,"Widnes"}</definedName>
    <definedName name="w6y" hidden="1">{#N/A,#N/A,TRUE,"Cover";#N/A,#N/A,TRUE,"Conts";#N/A,#N/A,TRUE,"VOS";#N/A,#N/A,TRUE,"Warrington";#N/A,#N/A,TRUE,"Widnes"}</definedName>
    <definedName name="waff" localSheetId="12" hidden="1">{#N/A,#N/A,TRUE,"Cover";#N/A,#N/A,TRUE,"Conts";#N/A,#N/A,TRUE,"VOS";#N/A,#N/A,TRUE,"Warrington";#N/A,#N/A,TRUE,"Widnes"}</definedName>
    <definedName name="waff" hidden="1">{#N/A,#N/A,TRUE,"Cover";#N/A,#N/A,TRUE,"Conts";#N/A,#N/A,TRUE,"VOS";#N/A,#N/A,TRUE,"Warrington";#N/A,#N/A,TRUE,"Widnes"}</definedName>
    <definedName name="warergtrjyiu" localSheetId="12"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12" hidden="1">{#N/A,#N/A,TRUE,"Cover";#N/A,#N/A,TRUE,"Conts";#N/A,#N/A,TRUE,"VOS";#N/A,#N/A,TRUE,"Warrington";#N/A,#N/A,TRUE,"Widnes"}</definedName>
    <definedName name="wawst" hidden="1">{#N/A,#N/A,TRUE,"Cover";#N/A,#N/A,TRUE,"Conts";#N/A,#N/A,TRUE,"VOS";#N/A,#N/A,TRUE,"Warrington";#N/A,#N/A,TRUE,"Widnes"}</definedName>
    <definedName name="wegywegt" localSheetId="12" hidden="1">{#N/A,#N/A,TRUE,"Cover";#N/A,#N/A,TRUE,"Conts";#N/A,#N/A,TRUE,"VOS";#N/A,#N/A,TRUE,"Warrington";#N/A,#N/A,TRUE,"Widnes"}</definedName>
    <definedName name="wegywegt" hidden="1">{#N/A,#N/A,TRUE,"Cover";#N/A,#N/A,TRUE,"Conts";#N/A,#N/A,TRUE,"VOS";#N/A,#N/A,TRUE,"Warrington";#N/A,#N/A,TRUE,"Widnes"}</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2" hidden="1">{#N/A,#N/A,TRUE,"Cover";#N/A,#N/A,TRUE,"Conts";#N/A,#N/A,TRUE,"VOS";#N/A,#N/A,TRUE,"Warrington";#N/A,#N/A,TRUE,"Widnes"}</definedName>
    <definedName name="wert" hidden="1">{#N/A,#N/A,TRUE,"Cover";#N/A,#N/A,TRUE,"Conts";#N/A,#N/A,TRUE,"VOS";#N/A,#N/A,TRUE,"Warrington";#N/A,#N/A,TRUE,"Widnes"}</definedName>
    <definedName name="wetjy" localSheetId="12" hidden="1">{#N/A,#N/A,TRUE,"Cover";#N/A,#N/A,TRUE,"Conts";#N/A,#N/A,TRUE,"VOS";#N/A,#N/A,TRUE,"Warrington";#N/A,#N/A,TRUE,"Widnes"}</definedName>
    <definedName name="wetjy" hidden="1">{#N/A,#N/A,TRUE,"Cover";#N/A,#N/A,TRUE,"Conts";#N/A,#N/A,TRUE,"VOS";#N/A,#N/A,TRUE,"Warrington";#N/A,#N/A,TRUE,"Widnes"}</definedName>
    <definedName name="wetyrutu" localSheetId="12" hidden="1">{#N/A,#N/A,TRUE,"Cover";#N/A,#N/A,TRUE,"Conts";#N/A,#N/A,TRUE,"VOS";#N/A,#N/A,TRUE,"Warrington";#N/A,#N/A,TRUE,"Widnes"}</definedName>
    <definedName name="wetyrutu" hidden="1">{#N/A,#N/A,TRUE,"Cover";#N/A,#N/A,TRUE,"Conts";#N/A,#N/A,TRUE,"VOS";#N/A,#N/A,TRUE,"Warrington";#N/A,#N/A,TRUE,"Widnes"}</definedName>
    <definedName name="wqer" localSheetId="12" hidden="1">{#N/A,#N/A,TRUE,"Cover";#N/A,#N/A,TRUE,"Conts";#N/A,#N/A,TRUE,"VOS";#N/A,#N/A,TRUE,"Warrington";#N/A,#N/A,TRUE,"Widnes"}</definedName>
    <definedName name="wqer" hidden="1">{#N/A,#N/A,TRUE,"Cover";#N/A,#N/A,TRUE,"Conts";#N/A,#N/A,TRUE,"VOS";#N/A,#N/A,TRUE,"Warrington";#N/A,#N/A,TRUE,"Widnes"}</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12"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12"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12" hidden="1">{"Base Year Demand",#N/A,FALSE,"Demand-Base Year"}</definedName>
    <definedName name="wrn.BaseYearDemand." hidden="1">{"Base Year Demand",#N/A,FALSE,"Demand-Base Year"}</definedName>
    <definedName name="wrn.Both._.Outputs." localSheetId="12" hidden="1">{"LTV Output",#N/A,FALSE,"Output";"DCR Output",#N/A,FALSE,"Output"}</definedName>
    <definedName name="wrn.Both._.Outputs." hidden="1">{"LTV Output",#N/A,FALSE,"Output";"DCR Output",#N/A,FALSE,"Output"}</definedName>
    <definedName name="wrn.COST_SHEETS." localSheetId="12" hidden="1">{#N/A,#N/A,FALSE,"WBS 1.06";#N/A,#N/A,FALSE,"WBS 1.14";#N/A,#N/A,FALSE,"WBS 1.17";#N/A,#N/A,FALSE,"WBS 1.18"}</definedName>
    <definedName name="wrn.COST_SHEETS." hidden="1">{#N/A,#N/A,FALSE,"WBS 1.06";#N/A,#N/A,FALSE,"WBS 1.14";#N/A,#N/A,FALSE,"WBS 1.17";#N/A,#N/A,FALSE,"WBS 1.18"}</definedName>
    <definedName name="wrn.DCR._.Output." localSheetId="12" hidden="1">{"DCR Output",#N/A,FALSE,"Output"}</definedName>
    <definedName name="wrn.DCR._.Output." hidden="1">{"DCR Output",#N/A,FALSE,"Output"}</definedName>
    <definedName name="wrn.Demand._.Calcs." localSheetId="12" hidden="1">{#N/A,#N/A,FALSE,"Demand Calcs"}</definedName>
    <definedName name="wrn.Demand._.Calcs." hidden="1">{#N/A,#N/A,FALSE,"Demand Calcs"}</definedName>
    <definedName name="wrn.Demand._.Inputs." localSheetId="12" hidden="1">{#N/A,#N/A,FALSE,"Demand Inputs"}</definedName>
    <definedName name="wrn.Demand._.Inputs." hidden="1">{#N/A,#N/A,FALSE,"Demand Inputs"}</definedName>
    <definedName name="wrn.Fair._.Share._.Calcs." localSheetId="12" hidden="1">{#N/A,#N/A,FALSE,"Fair Share"}</definedName>
    <definedName name="wrn.Fair._.Share._.Calcs." hidden="1">{#N/A,#N/A,FALSE,"Fair Share"}</definedName>
    <definedName name="wrn.Final._.Output." localSheetId="12" hidden="1">{#N/A,#N/A,FALSE,"Final Output"}</definedName>
    <definedName name="wrn.Final._.Output." hidden="1">{#N/A,#N/A,FALSE,"Final Output"}</definedName>
    <definedName name="wrn.Full._.Report." localSheetId="1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12" hidden="1">{#N/A,#N/A,FALSE,"Input"}</definedName>
    <definedName name="wrn.Inputs." hidden="1">{#N/A,#N/A,FALSE,"Input"}</definedName>
    <definedName name="wrn.Latent._.Demand._.Inputs." localSheetId="12" hidden="1">{#N/A,#N/A,FALSE,"Latent"}</definedName>
    <definedName name="wrn.Latent._.Demand._.Inputs." hidden="1">{#N/A,#N/A,FALSE,"Latent"}</definedName>
    <definedName name="wrn.LTV._.Output." localSheetId="12" hidden="1">{"LTV Output",#N/A,FALSE,"Output"}</definedName>
    <definedName name="wrn.LTV._.Output." hidden="1">{"LTV Output",#N/A,FALSE,"Output"}</definedName>
    <definedName name="wrn.Occupancy._.Calcs." localSheetId="12" hidden="1">{#N/A,#N/A,FALSE,"Occ. Calcs"}</definedName>
    <definedName name="wrn.Occupancy._.Calcs." hidden="1">{#N/A,#N/A,FALSE,"Occ. Calcs"}</definedName>
    <definedName name="wrn.Penetration." localSheetId="12" hidden="1">{#N/A,#N/A,FALSE,"Mkt Pen"}</definedName>
    <definedName name="wrn.Penetration." hidden="1">{#N/A,#N/A,FALSE,"Mkt Pen"}</definedName>
    <definedName name="wrn.pr3sty." localSheetId="12" hidden="1">{#N/A,#N/A,FALSE,"intag";#N/A,#N/A,FALSE,"budg";#N/A,#N/A,FALSE,"samtl"}</definedName>
    <definedName name="wrn.pr3sty." hidden="1">{#N/A,#N/A,FALSE,"intag";#N/A,#N/A,FALSE,"budg";#N/A,#N/A,FALSE,"samtl"}</definedName>
    <definedName name="wrn.pr3sty.neu" localSheetId="12" hidden="1">{#N/A,#N/A,FALSE,"intag";#N/A,#N/A,FALSE,"budg";#N/A,#N/A,FALSE,"samtl"}</definedName>
    <definedName name="wrn.pr3sty.neu" hidden="1">{#N/A,#N/A,FALSE,"intag";#N/A,#N/A,FALSE,"budg";#N/A,#N/A,FALSE,"samtl"}</definedName>
    <definedName name="wrn.Primary._.Competition." localSheetId="12" hidden="1">{#N/A,#N/A,FALSE,"Primary"}</definedName>
    <definedName name="wrn.Primary._.Competition." hidden="1">{#N/A,#N/A,FALSE,"Primary"}</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12" hidden="1">{#N/A,#N/A,FALSE,"Secondary"}</definedName>
    <definedName name="wrn.Secondary._.Competition." hidden="1">{#N/A,#N/A,FALSE,"Secondary"}</definedName>
    <definedName name="wrn.STAMPA._.TUTTO." localSheetId="12"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12" hidden="1">{#N/A,#N/A,TRUE,"arnitower";#N/A,#N/A,TRUE,"arnigarage "}</definedName>
    <definedName name="wrn.struckgi." hidden="1">{#N/A,#N/A,TRUE,"arnitower";#N/A,#N/A,TRUE,"arnigarage "}</definedName>
    <definedName name="wrn.Supply._.Additions." localSheetId="12" hidden="1">{#N/A,#N/A,FALSE,"Supply Addn"}</definedName>
    <definedName name="wrn.Supply._.Additions." hidden="1">{#N/A,#N/A,FALSE,"Supply Addn"}</definedName>
    <definedName name="wrn.Warrington._.Widnes._.QS._.Costs." localSheetId="12" hidden="1">{#N/A,#N/A,TRUE,"Cover";#N/A,#N/A,TRUE,"Conts";#N/A,#N/A,TRUE,"VOS";#N/A,#N/A,TRUE,"Warrington";#N/A,#N/A,TRUE,"Widnes"}</definedName>
    <definedName name="wrn.Warrington._.Widnes._.QS._.Costs." hidden="1">{#N/A,#N/A,TRUE,"Cover";#N/A,#N/A,TRUE,"Conts";#N/A,#N/A,TRUE,"VOS";#N/A,#N/A,TRUE,"Warrington";#N/A,#N/A,TRUE,"Widnes"}</definedName>
    <definedName name="wrrwerwrew" localSheetId="12" hidden="1">{#N/A,#N/A,TRUE,"Cover";#N/A,#N/A,TRUE,"Conts";#N/A,#N/A,TRUE,"VOS";#N/A,#N/A,TRUE,"Warrington";#N/A,#N/A,TRUE,"Widnes"}</definedName>
    <definedName name="wrrwerwrew" hidden="1">{#N/A,#N/A,TRUE,"Cover";#N/A,#N/A,TRUE,"Conts";#N/A,#N/A,TRUE,"VOS";#N/A,#N/A,TRUE,"Warrington";#N/A,#N/A,TRUE,"Widnes"}</definedName>
    <definedName name="wryuwyrututwys" localSheetId="12" hidden="1">{#N/A,#N/A,TRUE,"Cover";#N/A,#N/A,TRUE,"Conts";#N/A,#N/A,TRUE,"VOS";#N/A,#N/A,TRUE,"Warrington";#N/A,#N/A,TRUE,"Widnes"}</definedName>
    <definedName name="wryuwyrututwys" hidden="1">{#N/A,#N/A,TRUE,"Cover";#N/A,#N/A,TRUE,"Conts";#N/A,#N/A,TRUE,"VOS";#N/A,#N/A,TRUE,"Warrington";#N/A,#N/A,TRUE,"Widnes"}</definedName>
    <definedName name="WT" localSheetId="12" hidden="1">{#N/A,#N/A,TRUE,"Cover";#N/A,#N/A,TRUE,"Conts";#N/A,#N/A,TRUE,"VOS";#N/A,#N/A,TRUE,"Warrington";#N/A,#N/A,TRUE,"Widnes"}</definedName>
    <definedName name="WT" hidden="1">{#N/A,#N/A,TRUE,"Cover";#N/A,#N/A,TRUE,"Conts";#N/A,#N/A,TRUE,"VOS";#N/A,#N/A,TRUE,"Warrington";#N/A,#N/A,TRUE,"Widnes"}</definedName>
    <definedName name="wtey" localSheetId="12" hidden="1">{#N/A,#N/A,TRUE,"Cover";#N/A,#N/A,TRUE,"Conts";#N/A,#N/A,TRUE,"VOS";#N/A,#N/A,TRUE,"Warrington";#N/A,#N/A,TRUE,"Widnes"}</definedName>
    <definedName name="wtey" hidden="1">{#N/A,#N/A,TRUE,"Cover";#N/A,#N/A,TRUE,"Conts";#N/A,#N/A,TRUE,"VOS";#N/A,#N/A,TRUE,"Warrington";#N/A,#N/A,TRUE,"Widnes"}</definedName>
    <definedName name="wtrwt" localSheetId="12" hidden="1">{#N/A,#N/A,TRUE,"Cover";#N/A,#N/A,TRUE,"Conts";#N/A,#N/A,TRUE,"VOS";#N/A,#N/A,TRUE,"Warrington";#N/A,#N/A,TRUE,"Widnes"}</definedName>
    <definedName name="wtrwt" hidden="1">{#N/A,#N/A,TRUE,"Cover";#N/A,#N/A,TRUE,"Conts";#N/A,#N/A,TRUE,"VOS";#N/A,#N/A,TRUE,"Warrington";#N/A,#N/A,TRUE,"Widnes"}</definedName>
    <definedName name="wtrywryt" localSheetId="12" hidden="1">{#N/A,#N/A,TRUE,"Cover";#N/A,#N/A,TRUE,"Conts";#N/A,#N/A,TRUE,"VOS";#N/A,#N/A,TRUE,"Warrington";#N/A,#N/A,TRUE,"Widnes"}</definedName>
    <definedName name="wtrywryt" hidden="1">{#N/A,#N/A,TRUE,"Cover";#N/A,#N/A,TRUE,"Conts";#N/A,#N/A,TRUE,"VOS";#N/A,#N/A,TRUE,"Warrington";#N/A,#N/A,TRUE,"Widnes"}</definedName>
    <definedName name="wtwt" localSheetId="12" hidden="1">{#N/A,#N/A,TRUE,"Cover";#N/A,#N/A,TRUE,"Conts";#N/A,#N/A,TRUE,"VOS";#N/A,#N/A,TRUE,"Warrington";#N/A,#N/A,TRUE,"Widnes"}</definedName>
    <definedName name="wtwt" hidden="1">{#N/A,#N/A,TRUE,"Cover";#N/A,#N/A,TRUE,"Conts";#N/A,#N/A,TRUE,"VOS";#N/A,#N/A,TRUE,"Warrington";#N/A,#N/A,TRUE,"Widnes"}</definedName>
    <definedName name="wtwy" localSheetId="12" hidden="1">{#N/A,#N/A,TRUE,"Cover";#N/A,#N/A,TRUE,"Conts";#N/A,#N/A,TRUE,"VOS";#N/A,#N/A,TRUE,"Warrington";#N/A,#N/A,TRUE,"Widnes"}</definedName>
    <definedName name="wtwy" hidden="1">{#N/A,#N/A,TRUE,"Cover";#N/A,#N/A,TRUE,"Conts";#N/A,#N/A,TRUE,"VOS";#N/A,#N/A,TRUE,"Warrington";#N/A,#N/A,TRUE,"Widnes"}</definedName>
    <definedName name="www" localSheetId="12" hidden="1">{#N/A,#N/A,TRUE,"Cover";#N/A,#N/A,TRUE,"Conts";#N/A,#N/A,TRUE,"VOS";#N/A,#N/A,TRUE,"Warrington";#N/A,#N/A,TRUE,"Widnes"}</definedName>
    <definedName name="www" hidden="1">{#N/A,#N/A,TRUE,"Cover";#N/A,#N/A,TRUE,"Conts";#N/A,#N/A,TRUE,"VOS";#N/A,#N/A,TRUE,"Warrington";#N/A,#N/A,TRUE,"Widnes"}</definedName>
    <definedName name="wwwww" localSheetId="12"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12" hidden="1">{#N/A,#N/A,TRUE,"Cover";#N/A,#N/A,TRUE,"Conts";#N/A,#N/A,TRUE,"VOS";#N/A,#N/A,TRUE,"Warrington";#N/A,#N/A,TRUE,"Widnes"}</definedName>
    <definedName name="wy7u7y" hidden="1">{#N/A,#N/A,TRUE,"Cover";#N/A,#N/A,TRUE,"Conts";#N/A,#N/A,TRUE,"VOS";#N/A,#N/A,TRUE,"Warrington";#N/A,#N/A,TRUE,"Widnes"}</definedName>
    <definedName name="XWALL_XWALL">#REF!</definedName>
    <definedName name="yes" localSheetId="12"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12" hidden="1">{#N/A,#N/A,TRUE,"Cover";#N/A,#N/A,TRUE,"Conts";#N/A,#N/A,TRUE,"VOS";#N/A,#N/A,TRUE,"Warrington";#N/A,#N/A,TRUE,"Widnes"}</definedName>
    <definedName name="yhrsh" hidden="1">{#N/A,#N/A,TRUE,"Cover";#N/A,#N/A,TRUE,"Conts";#N/A,#N/A,TRUE,"VOS";#N/A,#N/A,TRUE,"Warrington";#N/A,#N/A,TRUE,"Widnes"}</definedName>
    <definedName name="ykhljkdggzsf" localSheetId="12" hidden="1">{#N/A,#N/A,TRUE,"Cover";#N/A,#N/A,TRUE,"Conts";#N/A,#N/A,TRUE,"VOS";#N/A,#N/A,TRUE,"Warrington";#N/A,#N/A,TRUE,"Widnes"}</definedName>
    <definedName name="ykhljkdggzsf" hidden="1">{#N/A,#N/A,TRUE,"Cover";#N/A,#N/A,TRUE,"Conts";#N/A,#N/A,TRUE,"VOS";#N/A,#N/A,TRUE,"Warrington";#N/A,#N/A,TRUE,"Widnes"}</definedName>
    <definedName name="ykkllylulf" localSheetId="12" hidden="1">{#N/A,#N/A,TRUE,"Cover";#N/A,#N/A,TRUE,"Conts";#N/A,#N/A,TRUE,"VOS";#N/A,#N/A,TRUE,"Warrington";#N/A,#N/A,TRUE,"Widnes"}</definedName>
    <definedName name="ykkllylulf" hidden="1">{#N/A,#N/A,TRUE,"Cover";#N/A,#N/A,TRUE,"Conts";#N/A,#N/A,TRUE,"VOS";#N/A,#N/A,TRUE,"Warrington";#N/A,#N/A,TRUE,"Widnes"}</definedName>
    <definedName name="yrtyet" localSheetId="12" hidden="1">{#N/A,#N/A,TRUE,"Cover";#N/A,#N/A,TRUE,"Conts";#N/A,#N/A,TRUE,"VOS";#N/A,#N/A,TRUE,"Warrington";#N/A,#N/A,TRUE,"Widnes"}</definedName>
    <definedName name="yrtyet" hidden="1">{#N/A,#N/A,TRUE,"Cover";#N/A,#N/A,TRUE,"Conts";#N/A,#N/A,TRUE,"VOS";#N/A,#N/A,TRUE,"Warrington";#N/A,#N/A,TRUE,"Widnes"}</definedName>
    <definedName name="yry" localSheetId="12" hidden="1">{#N/A,#N/A,TRUE,"Cover";#N/A,#N/A,TRUE,"Conts";#N/A,#N/A,TRUE,"VOS";#N/A,#N/A,TRUE,"Warrington";#N/A,#N/A,TRUE,"Widnes"}</definedName>
    <definedName name="yry" hidden="1">{#N/A,#N/A,TRUE,"Cover";#N/A,#N/A,TRUE,"Conts";#N/A,#N/A,TRUE,"VOS";#N/A,#N/A,TRUE,"Warrington";#N/A,#N/A,TRUE,"Widnes"}</definedName>
    <definedName name="yt" localSheetId="12" hidden="1">{#N/A,#N/A,TRUE,"Cover";#N/A,#N/A,TRUE,"Conts";#N/A,#N/A,TRUE,"VOS";#N/A,#N/A,TRUE,"Warrington";#N/A,#N/A,TRUE,"Widnes"}</definedName>
    <definedName name="yt" hidden="1">{#N/A,#N/A,TRUE,"Cover";#N/A,#N/A,TRUE,"Conts";#N/A,#N/A,TRUE,"VOS";#N/A,#N/A,TRUE,"Warrington";#N/A,#N/A,TRUE,"Widnes"}</definedName>
    <definedName name="ytjtyjre" localSheetId="12" hidden="1">{#N/A,#N/A,TRUE,"Cover";#N/A,#N/A,TRUE,"Conts";#N/A,#N/A,TRUE,"VOS";#N/A,#N/A,TRUE,"Warrington";#N/A,#N/A,TRUE,"Widnes"}</definedName>
    <definedName name="ytjtyjre" hidden="1">{#N/A,#N/A,TRUE,"Cover";#N/A,#N/A,TRUE,"Conts";#N/A,#N/A,TRUE,"VOS";#N/A,#N/A,TRUE,"Warrington";#N/A,#N/A,TRUE,"Widnes"}</definedName>
    <definedName name="ytuloioio" localSheetId="12" hidden="1">{#N/A,#N/A,TRUE,"Cover";#N/A,#N/A,TRUE,"Conts";#N/A,#N/A,TRUE,"VOS";#N/A,#N/A,TRUE,"Warrington";#N/A,#N/A,TRUE,"Widnes"}</definedName>
    <definedName name="ytuloioio" hidden="1">{#N/A,#N/A,TRUE,"Cover";#N/A,#N/A,TRUE,"Conts";#N/A,#N/A,TRUE,"VOS";#N/A,#N/A,TRUE,"Warrington";#N/A,#N/A,TRUE,"Widnes"}</definedName>
    <definedName name="yuti7i78o" localSheetId="12" hidden="1">{#N/A,#N/A,TRUE,"Cover";#N/A,#N/A,TRUE,"Conts";#N/A,#N/A,TRUE,"VOS";#N/A,#N/A,TRUE,"Warrington";#N/A,#N/A,TRUE,"Widnes"}</definedName>
    <definedName name="yuti7i78o" hidden="1">{#N/A,#N/A,TRUE,"Cover";#N/A,#N/A,TRUE,"Conts";#N/A,#N/A,TRUE,"VOS";#N/A,#N/A,TRUE,"Warrington";#N/A,#N/A,TRUE,"Widnes"}</definedName>
    <definedName name="yyy" localSheetId="12" hidden="1">{#N/A,#N/A,TRUE,"Cover";#N/A,#N/A,TRUE,"Conts";#N/A,#N/A,TRUE,"VOS";#N/A,#N/A,TRUE,"Warrington";#N/A,#N/A,TRUE,"Widnes"}</definedName>
    <definedName name="yyy" hidden="1">{#N/A,#N/A,TRUE,"Cover";#N/A,#N/A,TRUE,"Conts";#N/A,#N/A,TRUE,"VOS";#N/A,#N/A,TRUE,"Warrington";#N/A,#N/A,TRUE,"Widnes"}</definedName>
    <definedName name="Z_0C509CAE_4B28_497F_9463_E056D87AE422_.wvu.Rows" localSheetId="12" hidden="1">#REF!</definedName>
    <definedName name="Z_0C509CAE_4B28_497F_9463_E056D87AE422_.wvu.Rows" hidden="1">#REF!</definedName>
    <definedName name="Z_0E5612F1_1C5C_4147_BE42_908BDE0B1405_.wvu.FilterData" localSheetId="12" hidden="1">#REF!</definedName>
    <definedName name="Z_0E5612F1_1C5C_4147_BE42_908BDE0B1405_.wvu.FilterData" hidden="1">#REF!</definedName>
    <definedName name="Z_0E5612F1_1C5C_4147_BE42_908BDE0B1405_.wvu.PrintTitles" localSheetId="12" hidden="1">#REF!</definedName>
    <definedName name="Z_0E5612F1_1C5C_4147_BE42_908BDE0B1405_.wvu.PrintTitles" hidden="1">#REF!</definedName>
    <definedName name="Z_5A4CDE39_BC84_48C0_8208_6970E7A71896_.wvu.Cols" hidden="1">#REF!,#REF!,#REF!</definedName>
    <definedName name="Z_64FBE21F_D610_4122_B662_C1CA556F0E6B_.wvu.Rows" hidden="1">#REF!,#REF!</definedName>
    <definedName name="Z_821080B5_A53F_46D5_A7A8_C550E9A6DB8E_.wvu.Rows" localSheetId="12" hidden="1">#REF!</definedName>
    <definedName name="Z_821080B5_A53F_46D5_A7A8_C550E9A6DB8E_.wvu.Rows" hidden="1">#REF!</definedName>
    <definedName name="Z_893D3CDD_E6EC_4FBE_9F4B_7C063AADDAA3_.wvu.FilterData" localSheetId="12" hidden="1">#REF!</definedName>
    <definedName name="Z_893D3CDD_E6EC_4FBE_9F4B_7C063AADDAA3_.wvu.FilterData" hidden="1">#REF!</definedName>
    <definedName name="Z_893D3CDD_E6EC_4FBE_9F4B_7C063AADDAA3_.wvu.PrintTitles" localSheetId="12" hidden="1">#REF!</definedName>
    <definedName name="Z_893D3CDD_E6EC_4FBE_9F4B_7C063AADDAA3_.wvu.PrintTitles" hidden="1">#REF!</definedName>
    <definedName name="Z_893D3CDD_E6EC_4FBE_9F4B_7C063AADDAA3_.wvu.Rows" localSheetId="12" hidden="1">#REF!</definedName>
    <definedName name="Z_893D3CDD_E6EC_4FBE_9F4B_7C063AADDAA3_.wvu.Rows" hidden="1">#REF!</definedName>
    <definedName name="Z_89FC4C3A_6586_42BA_B0E6_F0959042E6A0_.wvu.Rows" localSheetId="12" hidden="1">#REF!</definedName>
    <definedName name="Z_89FC4C3A_6586_42BA_B0E6_F0959042E6A0_.wvu.Rows" hidden="1">#REF!</definedName>
    <definedName name="Z_8FCC9949_BB10_48DD_835F_9D6E68B3AE12_.wvu.PrintTitles" localSheetId="12" hidden="1">#REF!</definedName>
    <definedName name="Z_8FCC9949_BB10_48DD_835F_9D6E68B3AE12_.wvu.PrintTitles" hidden="1">#REF!</definedName>
    <definedName name="Z_8FCC9949_BB10_48DD_835F_9D6E68B3AE12_.wvu.Rows" localSheetId="12" hidden="1">#REF!,#REF!</definedName>
    <definedName name="Z_8FCC9949_BB10_48DD_835F_9D6E68B3AE12_.wvu.Rows" hidden="1">#REF!,#REF!</definedName>
    <definedName name="Z_911FCEE4_2CBF_4A90_9E55_ED72CBEECF9A_.wvu.FilterData" localSheetId="12" hidden="1">#REF!</definedName>
    <definedName name="Z_911FCEE4_2CBF_4A90_9E55_ED72CBEECF9A_.wvu.FilterData" hidden="1">#REF!</definedName>
    <definedName name="Z_C4987C22_A4BC_4088_8093_02A2E532FBED_.wvu.FilterData" localSheetId="12" hidden="1">#REF!</definedName>
    <definedName name="Z_C4987C22_A4BC_4088_8093_02A2E532FBED_.wvu.FilterData" hidden="1">#REF!</definedName>
    <definedName name="Z_C4987C22_A4BC_4088_8093_02A2E532FBED_.wvu.PrintTitles" localSheetId="12" hidden="1">#REF!</definedName>
    <definedName name="Z_C4987C22_A4BC_4088_8093_02A2E532FBED_.wvu.PrintTitles" hidden="1">#REF!</definedName>
    <definedName name="Z_E61184E6_4A82_48AD_BD46_AD03682B9E61_.wvu.Rows" localSheetId="12" hidden="1">#REF!</definedName>
    <definedName name="Z_E61184E6_4A82_48AD_BD46_AD03682B9E61_.wvu.Rows" hidden="1">#REF!</definedName>
    <definedName name="Z_F8A287BF_980C_4986_B08C_54EAB9AA17CB_.wvu.FilterData" localSheetId="12" hidden="1">#REF!</definedName>
    <definedName name="Z_F8A287BF_980C_4986_B08C_54EAB9AA17CB_.wvu.FilterData" hidden="1">#REF!</definedName>
    <definedName name="Z_F8A287BF_980C_4986_B08C_54EAB9AA17CB_.wvu.PrintTitles" localSheetId="12" hidden="1">#REF!</definedName>
    <definedName name="Z_F8A287BF_980C_4986_B08C_54EAB9AA17CB_.wvu.PrintTitles" hidden="1">#REF!</definedName>
    <definedName name="zaed" localSheetId="12" hidden="1">{#N/A,#N/A,TRUE,"Cover";#N/A,#N/A,TRUE,"Conts";#N/A,#N/A,TRUE,"VOS";#N/A,#N/A,TRUE,"Warrington";#N/A,#N/A,TRUE,"Widnes"}</definedName>
    <definedName name="zaed" hidden="1">{#N/A,#N/A,TRUE,"Cover";#N/A,#N/A,TRUE,"Conts";#N/A,#N/A,TRUE,"VOS";#N/A,#N/A,TRUE,"Warrington";#N/A,#N/A,TRUE,"Widnes"}</definedName>
    <definedName name="ZBDZBDFB" localSheetId="12" hidden="1">{#N/A,#N/A,TRUE,"Cover";#N/A,#N/A,TRUE,"Conts";#N/A,#N/A,TRUE,"VOS";#N/A,#N/A,TRUE,"Warrington";#N/A,#N/A,TRUE,"Widnes"}</definedName>
    <definedName name="ZBDZBDFB" hidden="1">{#N/A,#N/A,TRUE,"Cover";#N/A,#N/A,TRUE,"Conts";#N/A,#N/A,TRUE,"VOS";#N/A,#N/A,TRUE,"Warrington";#N/A,#N/A,TRUE,"Widnes"}</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12" hidden="1">{#N/A,#N/A,TRUE,"Cover";#N/A,#N/A,TRUE,"Conts";#N/A,#N/A,TRUE,"VOS";#N/A,#N/A,TRUE,"Warrington";#N/A,#N/A,TRUE,"Widnes"}</definedName>
    <definedName name="zxdvzdv" hidden="1">{#N/A,#N/A,TRUE,"Cover";#N/A,#N/A,TRUE,"Conts";#N/A,#N/A,TRUE,"VOS";#N/A,#N/A,TRUE,"Warrington";#N/A,#N/A,TRUE,"Widnes"}</definedName>
    <definedName name="ZZ">#REF!</definedName>
    <definedName name="zzz" localSheetId="12"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 i="42" l="1"/>
  <c r="D105" i="42" s="1"/>
  <c r="E104" i="42"/>
  <c r="A105" i="42"/>
  <c r="A106" i="42"/>
  <c r="N31" i="2"/>
  <c r="Q31" i="2"/>
  <c r="P31" i="2"/>
  <c r="D106" i="42" l="1"/>
  <c r="E106" i="42" s="1"/>
  <c r="E105" i="42"/>
  <c r="A104" i="42"/>
  <c r="C9" i="27"/>
  <c r="J30" i="11"/>
  <c r="N30" i="11"/>
  <c r="H30" i="11"/>
  <c r="H26" i="2"/>
  <c r="A103" i="42" l="1"/>
  <c r="G118" i="25"/>
  <c r="G117" i="25"/>
  <c r="G116" i="25"/>
  <c r="G115" i="25"/>
  <c r="G114" i="25"/>
  <c r="G112" i="25"/>
  <c r="G111" i="25"/>
  <c r="G110" i="25"/>
  <c r="G109" i="25"/>
  <c r="G108" i="25"/>
  <c r="G106" i="25"/>
  <c r="G105" i="25"/>
  <c r="G104" i="25"/>
  <c r="G103" i="25"/>
  <c r="G102" i="25"/>
  <c r="G101" i="25"/>
  <c r="G100" i="25"/>
  <c r="G99" i="25"/>
  <c r="G98" i="25"/>
  <c r="G97" i="25"/>
  <c r="G96" i="25"/>
  <c r="G95" i="25"/>
  <c r="G94" i="25"/>
  <c r="G93" i="25"/>
  <c r="G92" i="25"/>
  <c r="G91" i="25"/>
  <c r="G90" i="25"/>
  <c r="G89" i="25"/>
  <c r="G88" i="25"/>
  <c r="G87" i="25"/>
  <c r="G86" i="25"/>
  <c r="G85" i="25"/>
  <c r="G84" i="25"/>
  <c r="G83" i="25"/>
  <c r="G82" i="25"/>
  <c r="G81" i="25"/>
  <c r="G80" i="25"/>
  <c r="G79" i="25"/>
  <c r="G78" i="25"/>
  <c r="G77" i="25"/>
  <c r="G76" i="25"/>
  <c r="G75" i="25"/>
  <c r="G74" i="25"/>
  <c r="G72" i="25"/>
  <c r="G71" i="25"/>
  <c r="G70" i="25"/>
  <c r="G69" i="25"/>
  <c r="G68" i="25"/>
  <c r="G67" i="25"/>
  <c r="G66" i="25"/>
  <c r="G65" i="25"/>
  <c r="G63" i="25"/>
  <c r="G62" i="25"/>
  <c r="G61" i="25"/>
  <c r="G60" i="25"/>
  <c r="G59" i="25"/>
  <c r="G58" i="25"/>
  <c r="G57" i="25"/>
  <c r="G56" i="25"/>
  <c r="G54" i="25"/>
  <c r="G53" i="25"/>
  <c r="G52" i="25"/>
  <c r="G51" i="25"/>
  <c r="G50" i="25"/>
  <c r="G49" i="25"/>
  <c r="G48" i="25"/>
  <c r="G47" i="25"/>
  <c r="G46" i="25"/>
  <c r="G45" i="25"/>
  <c r="G44" i="25"/>
  <c r="G43" i="25"/>
  <c r="G42" i="25"/>
  <c r="G41" i="25"/>
  <c r="G40" i="25"/>
  <c r="G39" i="25"/>
  <c r="G38" i="25"/>
  <c r="G36" i="25"/>
  <c r="G35" i="25"/>
  <c r="G34" i="25"/>
  <c r="G33" i="25"/>
  <c r="G32" i="25"/>
  <c r="G31" i="25"/>
  <c r="G30" i="25"/>
  <c r="G29" i="25"/>
  <c r="G28" i="25"/>
  <c r="G27" i="25"/>
  <c r="G26" i="25"/>
  <c r="G24" i="25"/>
  <c r="G23" i="25"/>
  <c r="G22" i="25"/>
  <c r="G21" i="25"/>
  <c r="G20" i="25"/>
  <c r="G19" i="25"/>
  <c r="G18" i="25"/>
  <c r="G17" i="25"/>
  <c r="G16" i="25"/>
  <c r="G15" i="25"/>
  <c r="G14" i="25"/>
  <c r="G13" i="25"/>
  <c r="G12" i="25"/>
  <c r="G11" i="25"/>
  <c r="G10" i="25"/>
  <c r="G9" i="25"/>
  <c r="G7" i="25"/>
  <c r="G6" i="25"/>
  <c r="G5" i="25"/>
  <c r="G4" i="25"/>
  <c r="E118" i="25"/>
  <c r="E117" i="25"/>
  <c r="E116" i="25"/>
  <c r="E115" i="25"/>
  <c r="E114" i="25"/>
  <c r="E112" i="25"/>
  <c r="E111" i="25"/>
  <c r="E110" i="25"/>
  <c r="E109" i="25"/>
  <c r="E108" i="25"/>
  <c r="E106" i="25"/>
  <c r="E105" i="25"/>
  <c r="E104" i="25"/>
  <c r="E103" i="25"/>
  <c r="E102" i="25"/>
  <c r="E101" i="25"/>
  <c r="E100" i="25"/>
  <c r="E99" i="25"/>
  <c r="E98" i="25"/>
  <c r="E97" i="25"/>
  <c r="E96" i="25"/>
  <c r="E95" i="25"/>
  <c r="E94" i="25"/>
  <c r="E93" i="25"/>
  <c r="E92" i="25"/>
  <c r="E91" i="25"/>
  <c r="E90" i="25"/>
  <c r="E89" i="25"/>
  <c r="E88" i="25"/>
  <c r="E87" i="25"/>
  <c r="E86" i="25"/>
  <c r="E85" i="25"/>
  <c r="E84" i="25"/>
  <c r="E83" i="25"/>
  <c r="E82" i="25"/>
  <c r="E81" i="25"/>
  <c r="E80" i="25"/>
  <c r="E79" i="25"/>
  <c r="E78" i="25"/>
  <c r="E77" i="25"/>
  <c r="E76" i="25"/>
  <c r="E75" i="25"/>
  <c r="E74" i="25"/>
  <c r="E72" i="25"/>
  <c r="E71" i="25"/>
  <c r="E70" i="25"/>
  <c r="E69" i="25"/>
  <c r="E68" i="25"/>
  <c r="E67" i="25"/>
  <c r="E66" i="25"/>
  <c r="E65" i="25"/>
  <c r="E63" i="25"/>
  <c r="E62" i="25"/>
  <c r="E61" i="25"/>
  <c r="E60" i="25"/>
  <c r="E59" i="25"/>
  <c r="E58" i="25"/>
  <c r="E57" i="25"/>
  <c r="E56" i="25"/>
  <c r="E54" i="25"/>
  <c r="E53" i="25"/>
  <c r="E52" i="25"/>
  <c r="E51" i="25"/>
  <c r="E50" i="25"/>
  <c r="E49" i="25"/>
  <c r="E48" i="25"/>
  <c r="E47" i="25"/>
  <c r="E46" i="25"/>
  <c r="E45" i="25"/>
  <c r="E44" i="25"/>
  <c r="E43" i="25"/>
  <c r="E42" i="25"/>
  <c r="E41" i="25"/>
  <c r="E40" i="25"/>
  <c r="E39" i="25"/>
  <c r="E38" i="25"/>
  <c r="E36" i="25"/>
  <c r="E35" i="25"/>
  <c r="E34" i="25"/>
  <c r="E33" i="25"/>
  <c r="E32" i="25"/>
  <c r="E31" i="25"/>
  <c r="E30" i="25"/>
  <c r="E29" i="25"/>
  <c r="E28" i="25"/>
  <c r="E27" i="25"/>
  <c r="E26" i="25"/>
  <c r="E24" i="25"/>
  <c r="E23" i="25"/>
  <c r="E22" i="25"/>
  <c r="E21" i="25"/>
  <c r="E20" i="25"/>
  <c r="E19" i="25"/>
  <c r="E18" i="25"/>
  <c r="E17" i="25"/>
  <c r="E16" i="25"/>
  <c r="E15" i="25"/>
  <c r="E14" i="25"/>
  <c r="E13" i="25"/>
  <c r="E12" i="25"/>
  <c r="E11" i="25"/>
  <c r="E10" i="25"/>
  <c r="E9" i="25"/>
  <c r="E7" i="25"/>
  <c r="E6" i="25"/>
  <c r="E5" i="25"/>
  <c r="E4" i="25"/>
  <c r="E3" i="25"/>
  <c r="G3" i="25" s="1"/>
  <c r="C21" i="21"/>
  <c r="A102" i="42"/>
  <c r="Z5" i="1"/>
  <c r="A101" i="42"/>
  <c r="H32" i="12"/>
  <c r="I32" i="12"/>
  <c r="H33" i="12"/>
  <c r="A100" i="42" l="1"/>
  <c r="J29" i="11"/>
  <c r="I29" i="11"/>
  <c r="G5" i="20" l="1"/>
  <c r="A99" i="42"/>
  <c r="A98" i="42"/>
  <c r="L3" i="21" a="1"/>
  <c r="L3" i="21" s="1"/>
  <c r="L1" i="21" a="1"/>
  <c r="L1" i="21" s="1"/>
  <c r="A97" i="42" l="1"/>
  <c r="N28" i="11" l="1"/>
  <c r="N4" i="11"/>
  <c r="N5" i="11"/>
  <c r="N6" i="11"/>
  <c r="N7" i="11"/>
  <c r="N8" i="11"/>
  <c r="N9" i="11"/>
  <c r="N10" i="11"/>
  <c r="N11" i="11"/>
  <c r="N12" i="11"/>
  <c r="N13" i="11"/>
  <c r="N14" i="11"/>
  <c r="N15" i="11"/>
  <c r="N16" i="11"/>
  <c r="N17" i="11"/>
  <c r="N18" i="11"/>
  <c r="N19" i="11"/>
  <c r="N20" i="11"/>
  <c r="N21" i="11"/>
  <c r="N22" i="11"/>
  <c r="N23" i="11"/>
  <c r="N24" i="11"/>
  <c r="N25" i="11"/>
  <c r="N26" i="11"/>
  <c r="N27" i="11"/>
  <c r="F5" i="11"/>
  <c r="F6" i="11" s="1"/>
  <c r="F7" i="11" s="1"/>
  <c r="F8" i="11" s="1"/>
  <c r="F9" i="11" s="1"/>
  <c r="F10" i="11" s="1"/>
  <c r="F11" i="11" s="1"/>
  <c r="F12" i="11" s="1"/>
  <c r="F13" i="11" s="1"/>
  <c r="F14" i="11" s="1"/>
  <c r="F15" i="11" s="1"/>
  <c r="F16" i="11" s="1"/>
  <c r="F17" i="11" s="1"/>
  <c r="F18" i="11" s="1"/>
  <c r="F19" i="11" s="1"/>
  <c r="F20" i="11" s="1"/>
  <c r="F21" i="11" s="1"/>
  <c r="F22" i="11" s="1"/>
  <c r="F23" i="11" s="1"/>
  <c r="F24" i="11" s="1"/>
  <c r="F25" i="11" s="1"/>
  <c r="F26" i="11" s="1"/>
  <c r="F27" i="11" s="1"/>
  <c r="F28" i="11" s="1"/>
  <c r="F29" i="11" s="1"/>
  <c r="F30" i="11" s="1"/>
  <c r="A96" i="42"/>
  <c r="AD30" i="12" l="1"/>
  <c r="AC30" i="12"/>
  <c r="AB30" i="12"/>
  <c r="AA30" i="12"/>
  <c r="Z30" i="12"/>
  <c r="X30" i="12"/>
  <c r="Q30" i="12"/>
  <c r="H30" i="12"/>
  <c r="G30" i="12"/>
  <c r="I30" i="12" s="1"/>
  <c r="A95" i="42"/>
  <c r="A94" i="42"/>
  <c r="K30" i="12" l="1"/>
  <c r="A93" i="42"/>
  <c r="X6" i="36" l="1"/>
  <c r="AG46" i="36"/>
  <c r="AF46" i="36"/>
  <c r="AG45" i="36"/>
  <c r="AF45" i="36"/>
  <c r="AG44" i="36"/>
  <c r="AF44" i="36"/>
  <c r="AG43" i="36"/>
  <c r="AF43" i="36"/>
  <c r="AG42" i="36"/>
  <c r="AF42" i="36"/>
  <c r="AG41" i="36"/>
  <c r="AF41" i="36"/>
  <c r="AG40" i="36"/>
  <c r="AF40" i="36"/>
  <c r="AG39" i="36"/>
  <c r="AF39" i="36"/>
  <c r="AG38" i="36"/>
  <c r="AF38" i="36"/>
  <c r="AG37" i="36"/>
  <c r="AF37" i="36"/>
  <c r="AG36" i="36"/>
  <c r="AF36" i="36"/>
  <c r="AG35" i="36"/>
  <c r="AF35" i="36"/>
  <c r="AG34" i="36"/>
  <c r="AF34" i="36"/>
  <c r="AG33" i="36"/>
  <c r="AF33" i="36"/>
  <c r="AG32" i="36"/>
  <c r="AF32" i="36"/>
  <c r="AG31" i="36"/>
  <c r="AF31" i="36"/>
  <c r="AG30" i="36"/>
  <c r="AF30" i="36"/>
  <c r="AG29" i="36"/>
  <c r="AF29" i="36"/>
  <c r="AG28" i="36"/>
  <c r="AF28" i="36"/>
  <c r="AG27" i="36"/>
  <c r="AF27" i="36"/>
  <c r="AG26" i="36"/>
  <c r="AF26" i="36"/>
  <c r="AG25" i="36"/>
  <c r="AF25" i="36"/>
  <c r="AV24" i="36"/>
  <c r="AN24" i="36"/>
  <c r="AG24" i="36"/>
  <c r="AF24" i="36"/>
  <c r="AV23" i="36"/>
  <c r="AN23" i="36"/>
  <c r="AG23" i="36"/>
  <c r="AF23" i="36"/>
  <c r="AV22" i="36"/>
  <c r="AN22" i="36"/>
  <c r="AG22" i="36"/>
  <c r="AF22" i="36"/>
  <c r="AV21" i="36"/>
  <c r="AN21" i="36"/>
  <c r="AN31" i="36" s="1"/>
  <c r="AG21" i="36"/>
  <c r="AF21" i="36"/>
  <c r="AV20" i="36"/>
  <c r="AN20" i="36"/>
  <c r="AG20" i="36"/>
  <c r="AF20" i="36"/>
  <c r="AG19" i="36"/>
  <c r="AF19" i="36"/>
  <c r="AG18" i="36"/>
  <c r="AF18" i="36"/>
  <c r="AO16" i="36"/>
  <c r="AN11" i="36"/>
  <c r="AN10" i="36"/>
  <c r="AY23" i="36" l="1"/>
  <c r="AF17" i="36"/>
  <c r="Q49" i="36" s="1"/>
  <c r="AC10" i="36" s="1"/>
  <c r="AV25" i="36"/>
  <c r="AY20" i="36"/>
  <c r="AX22" i="36"/>
  <c r="AX24" i="36"/>
  <c r="AW24" i="36"/>
  <c r="AW22" i="36"/>
  <c r="AY22" i="36"/>
  <c r="AW27" i="36"/>
  <c r="AR33" i="36" s="1"/>
  <c r="AW23" i="36"/>
  <c r="AX21" i="36"/>
  <c r="AX23" i="36"/>
  <c r="AW21" i="36"/>
  <c r="AY21" i="36"/>
  <c r="AY25" i="36" s="1"/>
  <c r="AW20" i="36"/>
  <c r="AW25" i="36" s="1"/>
  <c r="AR31" i="36" s="1"/>
  <c r="AX20" i="36"/>
  <c r="AX25" i="36" s="1"/>
  <c r="AW31" i="36" l="1"/>
  <c r="C5" i="11" l="1"/>
  <c r="C6" i="11" s="1"/>
  <c r="C7" i="11" s="1"/>
  <c r="C8" i="11" l="1"/>
  <c r="C9" i="11" l="1"/>
  <c r="C10" i="11" l="1"/>
  <c r="C11" i="11" l="1"/>
  <c r="C12" i="11" l="1"/>
  <c r="C13" i="11" l="1"/>
  <c r="C14" i="11" l="1"/>
  <c r="C15" i="11" l="1"/>
  <c r="C16" i="11" l="1"/>
  <c r="C17" i="11" l="1"/>
  <c r="C18" i="11" l="1"/>
  <c r="C19" i="11" l="1"/>
  <c r="C20" i="11" l="1"/>
  <c r="C21" i="11" l="1"/>
  <c r="C22" i="11" l="1"/>
  <c r="C23" i="11" l="1"/>
  <c r="C24" i="11" l="1"/>
  <c r="C25" i="11" l="1"/>
  <c r="C26" i="11" l="1"/>
  <c r="C27" i="11" l="1"/>
  <c r="C28" i="11" l="1"/>
  <c r="D27" i="11"/>
  <c r="D28" i="11" l="1"/>
  <c r="D5" i="11"/>
  <c r="D4" i="11"/>
  <c r="D7" i="11"/>
  <c r="D6" i="11"/>
  <c r="D8" i="11"/>
  <c r="D9" i="11"/>
  <c r="D10" i="11"/>
  <c r="D11" i="11"/>
  <c r="D12" i="11"/>
  <c r="D13" i="11"/>
  <c r="D14" i="11"/>
  <c r="D15" i="11"/>
  <c r="D16" i="11"/>
  <c r="D17" i="11"/>
  <c r="D18" i="11"/>
  <c r="D19" i="11"/>
  <c r="D20" i="11"/>
  <c r="D21" i="11"/>
  <c r="D22" i="11"/>
  <c r="D23" i="11"/>
  <c r="D24" i="11"/>
  <c r="D25" i="11"/>
  <c r="D26" i="11"/>
  <c r="F4" i="2" l="1"/>
  <c r="F5" i="2" s="1"/>
  <c r="F6" i="2" l="1"/>
  <c r="G31" i="12" l="1"/>
  <c r="I31" i="12" s="1"/>
  <c r="H31" i="12"/>
  <c r="Q31" i="12"/>
  <c r="A92" i="42"/>
  <c r="B2" i="41"/>
  <c r="K31" i="12" l="1"/>
  <c r="A36" i="1" l="1"/>
  <c r="G31" i="31"/>
  <c r="G36" i="1" s="1"/>
  <c r="G32" i="31"/>
  <c r="G37" i="1" s="1"/>
  <c r="Z31" i="31"/>
  <c r="F31" i="31" s="1"/>
  <c r="F36" i="1" s="1"/>
  <c r="Z32" i="31"/>
  <c r="Y31" i="31"/>
  <c r="E31" i="31" s="1"/>
  <c r="E36" i="1" s="1"/>
  <c r="Y32" i="31"/>
  <c r="W31" i="31"/>
  <c r="V31" i="31" s="1"/>
  <c r="N31" i="31" s="1"/>
  <c r="R36" i="1" s="1"/>
  <c r="W32" i="31"/>
  <c r="V32" i="31" s="1"/>
  <c r="U31" i="31"/>
  <c r="U32" i="31"/>
  <c r="P31" i="31"/>
  <c r="V36" i="1" s="1"/>
  <c r="P32" i="31"/>
  <c r="V37" i="1" s="1"/>
  <c r="O31" i="31"/>
  <c r="O32" i="31"/>
  <c r="K31" i="31"/>
  <c r="O36" i="1" s="1"/>
  <c r="K32" i="31"/>
  <c r="I31" i="31"/>
  <c r="I36" i="1" s="1"/>
  <c r="I32" i="31"/>
  <c r="I37" i="1" s="1"/>
  <c r="C31" i="31"/>
  <c r="C36" i="1" s="1"/>
  <c r="C32" i="31"/>
  <c r="U37" i="1" l="1"/>
  <c r="T32" i="31"/>
  <c r="U36" i="1"/>
  <c r="T31" i="31"/>
  <c r="M31" i="31" s="1"/>
  <c r="Q36" i="1" s="1"/>
  <c r="L36" i="1"/>
  <c r="J36" i="1"/>
  <c r="T36" i="1"/>
  <c r="W36" i="1"/>
  <c r="S36" i="1"/>
  <c r="X36" i="1"/>
  <c r="O37" i="1"/>
  <c r="H32" i="31"/>
  <c r="H37" i="1" s="1"/>
  <c r="H31" i="31"/>
  <c r="H36" i="1" s="1"/>
  <c r="K36" i="1" s="1"/>
  <c r="M36" i="1" s="1"/>
  <c r="N36" i="1"/>
  <c r="A91" i="42"/>
  <c r="A90" i="42"/>
  <c r="Z36" i="1" l="1"/>
  <c r="Y36" i="1"/>
  <c r="X37" i="1"/>
  <c r="W37" i="1"/>
  <c r="A89" i="42"/>
  <c r="J42" i="18"/>
  <c r="Y37" i="1" l="1"/>
  <c r="Z37" i="1"/>
  <c r="B20" i="6"/>
  <c r="Q26" i="2"/>
  <c r="AD29" i="12" l="1"/>
  <c r="AC29" i="12"/>
  <c r="AB29" i="12"/>
  <c r="AA29" i="12"/>
  <c r="Z29" i="12"/>
  <c r="X29" i="12"/>
  <c r="Q29" i="12"/>
  <c r="H29" i="12"/>
  <c r="G29" i="12"/>
  <c r="I29" i="12" s="1"/>
  <c r="A88" i="42"/>
  <c r="K29" i="12" l="1"/>
  <c r="A87" i="42" l="1"/>
  <c r="W23" i="31" l="1"/>
  <c r="A86" i="42"/>
  <c r="H28" i="12" l="1"/>
  <c r="W29" i="28"/>
  <c r="L29" i="28"/>
  <c r="D29" i="28"/>
  <c r="AE6" i="28"/>
  <c r="A84" i="42" l="1"/>
  <c r="A3" i="42"/>
  <c r="A4" i="42"/>
  <c r="A5" i="42"/>
  <c r="A6" i="42"/>
  <c r="A7" i="42"/>
  <c r="A8" i="42"/>
  <c r="A9" i="42"/>
  <c r="A10" i="42"/>
  <c r="A11" i="42"/>
  <c r="A12" i="42"/>
  <c r="A13" i="42"/>
  <c r="A14" i="42"/>
  <c r="A15" i="42"/>
  <c r="A16" i="42"/>
  <c r="A17" i="42"/>
  <c r="A18" i="42"/>
  <c r="A19" i="42"/>
  <c r="A20" i="42"/>
  <c r="A21" i="42"/>
  <c r="A22" i="42"/>
  <c r="A23" i="42"/>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62" i="42"/>
  <c r="A63" i="42"/>
  <c r="A64" i="42"/>
  <c r="A65" i="42"/>
  <c r="A66" i="42"/>
  <c r="A67" i="42"/>
  <c r="A68" i="42"/>
  <c r="A69" i="42"/>
  <c r="A70" i="42"/>
  <c r="A71" i="42"/>
  <c r="A72" i="42"/>
  <c r="A73" i="42"/>
  <c r="A74" i="42"/>
  <c r="A75" i="42"/>
  <c r="A76" i="42"/>
  <c r="A77" i="42"/>
  <c r="A78" i="42"/>
  <c r="A79" i="42"/>
  <c r="A80" i="42"/>
  <c r="A81" i="42"/>
  <c r="A82" i="42"/>
  <c r="A83" i="42"/>
  <c r="A85" i="42"/>
  <c r="A2" i="42"/>
  <c r="D2" i="42"/>
  <c r="H25" i="2"/>
  <c r="Q25" i="2" s="1"/>
  <c r="E2" i="42" l="1"/>
  <c r="D3" i="42"/>
  <c r="G4" i="11"/>
  <c r="G30" i="11"/>
  <c r="G5" i="11"/>
  <c r="G6" i="11"/>
  <c r="G7" i="11"/>
  <c r="G8" i="11"/>
  <c r="G9" i="11"/>
  <c r="G10" i="11"/>
  <c r="G11" i="11"/>
  <c r="G12" i="11"/>
  <c r="G13" i="11"/>
  <c r="G14" i="11"/>
  <c r="G15" i="11"/>
  <c r="G16" i="11"/>
  <c r="G17" i="11"/>
  <c r="G18" i="11"/>
  <c r="G19" i="11"/>
  <c r="G20" i="11"/>
  <c r="G21" i="11"/>
  <c r="G22" i="11"/>
  <c r="G23" i="11"/>
  <c r="G24" i="11"/>
  <c r="G25" i="11"/>
  <c r="G26" i="11"/>
  <c r="G27" i="11"/>
  <c r="G28" i="11"/>
  <c r="G29" i="11"/>
  <c r="D4" i="42" l="1"/>
  <c r="E3" i="42"/>
  <c r="O22" i="21"/>
  <c r="Q23" i="21"/>
  <c r="T23" i="21"/>
  <c r="S24" i="21"/>
  <c r="E8" i="18"/>
  <c r="C8" i="18"/>
  <c r="E7" i="18"/>
  <c r="C7" i="18"/>
  <c r="E6" i="18"/>
  <c r="C6" i="18"/>
  <c r="E5" i="18"/>
  <c r="C5" i="18"/>
  <c r="O4" i="11"/>
  <c r="I4" i="11"/>
  <c r="J4" i="11" s="1"/>
  <c r="H24" i="2"/>
  <c r="Q24" i="2" s="1"/>
  <c r="D5" i="42" l="1"/>
  <c r="E4" i="42"/>
  <c r="O5" i="11"/>
  <c r="O6" i="11" s="1"/>
  <c r="O7" i="11" s="1"/>
  <c r="O8" i="11" s="1"/>
  <c r="Q26" i="12"/>
  <c r="G26" i="12"/>
  <c r="H26" i="12"/>
  <c r="D6" i="42" l="1"/>
  <c r="E5" i="42"/>
  <c r="I26" i="12"/>
  <c r="K26" i="12" s="1"/>
  <c r="O9" i="11"/>
  <c r="O10" i="11" s="1"/>
  <c r="O11" i="11" s="1"/>
  <c r="O12" i="11" s="1"/>
  <c r="O13" i="11" s="1"/>
  <c r="O14" i="11" s="1"/>
  <c r="O15" i="11" s="1"/>
  <c r="O16" i="11" s="1"/>
  <c r="O17" i="11" s="1"/>
  <c r="O18" i="11" s="1"/>
  <c r="O19" i="11" s="1"/>
  <c r="O20" i="11" s="1"/>
  <c r="O21" i="11" s="1"/>
  <c r="O22" i="11" s="1"/>
  <c r="O23" i="11" s="1"/>
  <c r="O24" i="11" s="1"/>
  <c r="H23" i="2"/>
  <c r="Q23" i="2" s="1"/>
  <c r="D7" i="42" l="1"/>
  <c r="E6" i="42"/>
  <c r="K27" i="18"/>
  <c r="E24" i="18"/>
  <c r="F24" i="18"/>
  <c r="G24" i="18"/>
  <c r="H24" i="18"/>
  <c r="I24" i="18"/>
  <c r="K24" i="18" s="1"/>
  <c r="E25" i="18"/>
  <c r="F25" i="18"/>
  <c r="G25" i="18"/>
  <c r="H25" i="18"/>
  <c r="I25" i="18"/>
  <c r="K25" i="18" s="1"/>
  <c r="E26" i="18"/>
  <c r="F26" i="18"/>
  <c r="G26" i="18"/>
  <c r="H26" i="18"/>
  <c r="I26" i="18"/>
  <c r="K26" i="18" s="1"/>
  <c r="D26" i="18"/>
  <c r="D25" i="18"/>
  <c r="D24" i="18"/>
  <c r="E13" i="18"/>
  <c r="F13" i="18"/>
  <c r="G13" i="18"/>
  <c r="H13" i="18"/>
  <c r="I13" i="18"/>
  <c r="K13" i="18" s="1"/>
  <c r="E14" i="18"/>
  <c r="F14" i="18"/>
  <c r="G14" i="18"/>
  <c r="H14" i="18"/>
  <c r="I14" i="18"/>
  <c r="K14" i="18" s="1"/>
  <c r="E15" i="18"/>
  <c r="F15" i="18"/>
  <c r="G15" i="18"/>
  <c r="H15" i="18"/>
  <c r="I15" i="18"/>
  <c r="K15" i="18" s="1"/>
  <c r="E16" i="18"/>
  <c r="F16" i="18"/>
  <c r="G16" i="18"/>
  <c r="H16" i="18"/>
  <c r="I16" i="18"/>
  <c r="K16" i="18" s="1"/>
  <c r="E17" i="18"/>
  <c r="F17" i="18"/>
  <c r="G17" i="18"/>
  <c r="H17" i="18"/>
  <c r="I17" i="18"/>
  <c r="K17" i="18" s="1"/>
  <c r="D17" i="18"/>
  <c r="D16" i="18"/>
  <c r="D15" i="18"/>
  <c r="D14" i="18"/>
  <c r="D13" i="18"/>
  <c r="F9" i="20"/>
  <c r="D8" i="42" l="1"/>
  <c r="E7" i="42"/>
  <c r="B10" i="41"/>
  <c r="B9" i="41"/>
  <c r="B8" i="41"/>
  <c r="B7" i="41"/>
  <c r="B6" i="41"/>
  <c r="B5" i="41"/>
  <c r="B4" i="41"/>
  <c r="D9" i="42" l="1"/>
  <c r="E8" i="42"/>
  <c r="G13" i="12"/>
  <c r="I13" i="12" s="1"/>
  <c r="G14" i="12"/>
  <c r="I14" i="12" s="1"/>
  <c r="G15" i="12"/>
  <c r="I15" i="12" s="1"/>
  <c r="G16" i="12"/>
  <c r="I16" i="12" s="1"/>
  <c r="G17" i="12"/>
  <c r="I17" i="12" s="1"/>
  <c r="G18" i="12"/>
  <c r="I18" i="12" s="1"/>
  <c r="G19" i="12"/>
  <c r="I19" i="12" s="1"/>
  <c r="G20" i="12"/>
  <c r="I20" i="12" s="1"/>
  <c r="G21" i="12"/>
  <c r="I21" i="12" s="1"/>
  <c r="G22" i="12"/>
  <c r="I22" i="12" s="1"/>
  <c r="G23" i="12"/>
  <c r="I23" i="12" s="1"/>
  <c r="G24" i="12"/>
  <c r="I24" i="12" s="1"/>
  <c r="G25" i="12"/>
  <c r="I25" i="12" s="1"/>
  <c r="G27" i="12"/>
  <c r="I27" i="12" s="1"/>
  <c r="G28" i="12"/>
  <c r="I28" i="12" s="1"/>
  <c r="G32" i="12"/>
  <c r="I10" i="12"/>
  <c r="I11" i="12"/>
  <c r="G10" i="12"/>
  <c r="G11" i="12"/>
  <c r="G12" i="12"/>
  <c r="I12" i="12" s="1"/>
  <c r="D10" i="42" l="1"/>
  <c r="E9" i="42"/>
  <c r="O25" i="11"/>
  <c r="I5" i="11"/>
  <c r="H22" i="2"/>
  <c r="Q22" i="2" s="1"/>
  <c r="D11" i="42" l="1"/>
  <c r="E10" i="42"/>
  <c r="I6" i="11"/>
  <c r="J5" i="11"/>
  <c r="O26" i="11"/>
  <c r="N4" i="27"/>
  <c r="C5" i="27" s="1"/>
  <c r="N5" i="27"/>
  <c r="D5" i="27" s="1"/>
  <c r="N3" i="27"/>
  <c r="B5" i="27" s="1"/>
  <c r="N2" i="27"/>
  <c r="A5" i="27" s="1"/>
  <c r="D12" i="42" l="1"/>
  <c r="E11" i="42"/>
  <c r="I7" i="11"/>
  <c r="J6" i="11"/>
  <c r="O27" i="11"/>
  <c r="A35" i="1"/>
  <c r="U30" i="31"/>
  <c r="U29" i="31"/>
  <c r="U28" i="31"/>
  <c r="U27" i="31"/>
  <c r="U26" i="31"/>
  <c r="U25" i="31"/>
  <c r="U24" i="31"/>
  <c r="U23" i="31"/>
  <c r="U22" i="31"/>
  <c r="U21" i="31"/>
  <c r="U20" i="31"/>
  <c r="U19" i="31"/>
  <c r="U18" i="31"/>
  <c r="U17" i="31"/>
  <c r="U16" i="31"/>
  <c r="U15" i="31"/>
  <c r="U14" i="31"/>
  <c r="U13" i="31"/>
  <c r="U12" i="31"/>
  <c r="U11" i="31"/>
  <c r="U10" i="31"/>
  <c r="U9" i="31"/>
  <c r="U8" i="31"/>
  <c r="N32" i="31"/>
  <c r="R37" i="1" s="1"/>
  <c r="T37" i="1" s="1"/>
  <c r="W30" i="31"/>
  <c r="V30" i="31" s="1"/>
  <c r="W29" i="31"/>
  <c r="V29" i="31" s="1"/>
  <c r="W28" i="31"/>
  <c r="V28" i="31" s="1"/>
  <c r="W27" i="31"/>
  <c r="V27" i="31" s="1"/>
  <c r="W26" i="31"/>
  <c r="V26" i="31" s="1"/>
  <c r="W25" i="31"/>
  <c r="V25" i="31" s="1"/>
  <c r="W24" i="31"/>
  <c r="V24" i="31" s="1"/>
  <c r="V23" i="31"/>
  <c r="W22" i="31"/>
  <c r="V22" i="31" s="1"/>
  <c r="W21" i="31"/>
  <c r="V21" i="31" s="1"/>
  <c r="W20" i="31"/>
  <c r="V20" i="31" s="1"/>
  <c r="W19" i="31"/>
  <c r="V19" i="31" s="1"/>
  <c r="W18" i="31"/>
  <c r="V18" i="31" s="1"/>
  <c r="W17" i="31"/>
  <c r="V17" i="31" s="1"/>
  <c r="W16" i="31"/>
  <c r="V16" i="31" s="1"/>
  <c r="W15" i="31"/>
  <c r="V15" i="31" s="1"/>
  <c r="W14" i="31"/>
  <c r="V14" i="31" s="1"/>
  <c r="N14" i="31" s="1"/>
  <c r="W13" i="31"/>
  <c r="V13" i="31" s="1"/>
  <c r="W12" i="31"/>
  <c r="V12" i="31" s="1"/>
  <c r="W11" i="31"/>
  <c r="V11" i="31" s="1"/>
  <c r="W10" i="31"/>
  <c r="V10" i="31" s="1"/>
  <c r="W9" i="31"/>
  <c r="V9" i="31" s="1"/>
  <c r="W8" i="31"/>
  <c r="V8" i="31" s="1"/>
  <c r="U6" i="31"/>
  <c r="U7" i="31"/>
  <c r="W6" i="31"/>
  <c r="W7" i="31"/>
  <c r="V7" i="31" s="1"/>
  <c r="P7" i="31"/>
  <c r="P8" i="31"/>
  <c r="P9" i="31"/>
  <c r="P10" i="31"/>
  <c r="P11" i="31"/>
  <c r="P12" i="31"/>
  <c r="P13" i="31"/>
  <c r="P14" i="31"/>
  <c r="P15" i="31"/>
  <c r="P16" i="31"/>
  <c r="P17" i="31"/>
  <c r="P18" i="31"/>
  <c r="P19" i="31"/>
  <c r="P20" i="31"/>
  <c r="P21" i="31"/>
  <c r="P22" i="31"/>
  <c r="P23" i="31"/>
  <c r="P24" i="31"/>
  <c r="P25" i="31"/>
  <c r="P26" i="31"/>
  <c r="P27" i="31"/>
  <c r="P28" i="31"/>
  <c r="P29" i="31"/>
  <c r="P30" i="31"/>
  <c r="V35" i="1" s="1"/>
  <c r="O7" i="31"/>
  <c r="O8" i="31"/>
  <c r="O9" i="31"/>
  <c r="O10" i="31"/>
  <c r="O11" i="31"/>
  <c r="O12" i="31"/>
  <c r="O13" i="31"/>
  <c r="O14" i="31"/>
  <c r="T14" i="31" s="1"/>
  <c r="O15" i="31"/>
  <c r="T15" i="31" s="1"/>
  <c r="O16" i="31"/>
  <c r="T16" i="31" s="1"/>
  <c r="O17" i="31"/>
  <c r="O18" i="31"/>
  <c r="O19" i="31"/>
  <c r="O20" i="31"/>
  <c r="O21" i="31"/>
  <c r="O22" i="31"/>
  <c r="T22" i="31" s="1"/>
  <c r="O23" i="31"/>
  <c r="O24" i="31"/>
  <c r="T24" i="31" s="1"/>
  <c r="O25" i="31"/>
  <c r="T25" i="31" s="1"/>
  <c r="O26" i="31"/>
  <c r="O27" i="31"/>
  <c r="O28" i="31"/>
  <c r="O29" i="31"/>
  <c r="O30" i="31"/>
  <c r="K30" i="31"/>
  <c r="O35" i="1" s="1"/>
  <c r="K29" i="31"/>
  <c r="K28" i="31"/>
  <c r="K27" i="31"/>
  <c r="K26" i="31"/>
  <c r="K25" i="31"/>
  <c r="K24" i="31"/>
  <c r="K23" i="31"/>
  <c r="K22" i="31"/>
  <c r="K21" i="31"/>
  <c r="K20" i="31"/>
  <c r="K19" i="31"/>
  <c r="K18" i="31"/>
  <c r="K17" i="31"/>
  <c r="K16" i="31"/>
  <c r="K15" i="31"/>
  <c r="K14" i="31"/>
  <c r="K13" i="31"/>
  <c r="K12" i="31"/>
  <c r="K11" i="31"/>
  <c r="K10" i="31"/>
  <c r="K9" i="31"/>
  <c r="K8" i="31"/>
  <c r="K7" i="31"/>
  <c r="I8" i="31"/>
  <c r="I9" i="31"/>
  <c r="I10" i="31"/>
  <c r="I11" i="31"/>
  <c r="I12" i="31"/>
  <c r="I13" i="31"/>
  <c r="I14" i="31"/>
  <c r="I15" i="31"/>
  <c r="I16" i="31"/>
  <c r="I17" i="31"/>
  <c r="I18" i="31"/>
  <c r="I19" i="31"/>
  <c r="I20" i="31"/>
  <c r="I21" i="31"/>
  <c r="I22" i="31"/>
  <c r="I23" i="31"/>
  <c r="I24" i="31"/>
  <c r="I25" i="31"/>
  <c r="I26" i="31"/>
  <c r="I27" i="31"/>
  <c r="I28" i="31"/>
  <c r="I29" i="31"/>
  <c r="I30" i="31"/>
  <c r="I35" i="1" s="1"/>
  <c r="G8" i="31"/>
  <c r="G9" i="31"/>
  <c r="G10" i="31"/>
  <c r="G11" i="31"/>
  <c r="G12" i="31"/>
  <c r="G13" i="31"/>
  <c r="G14" i="31"/>
  <c r="G15" i="31"/>
  <c r="G16" i="31"/>
  <c r="G17" i="31"/>
  <c r="G18" i="31"/>
  <c r="G19" i="31"/>
  <c r="G20" i="31"/>
  <c r="G21" i="31"/>
  <c r="G22" i="31"/>
  <c r="G23" i="31"/>
  <c r="G24" i="31"/>
  <c r="G25" i="31"/>
  <c r="G26" i="31"/>
  <c r="G27" i="31"/>
  <c r="G28" i="31"/>
  <c r="G29" i="31"/>
  <c r="G30" i="31"/>
  <c r="G35" i="1" s="1"/>
  <c r="C8" i="31"/>
  <c r="C13" i="1" s="1"/>
  <c r="C9" i="31"/>
  <c r="C14" i="1" s="1"/>
  <c r="C10" i="31"/>
  <c r="C15" i="1" s="1"/>
  <c r="C11" i="31"/>
  <c r="C16" i="1" s="1"/>
  <c r="C12" i="31"/>
  <c r="C17" i="1" s="1"/>
  <c r="C13" i="31"/>
  <c r="C18" i="1" s="1"/>
  <c r="C14" i="31"/>
  <c r="C19" i="1" s="1"/>
  <c r="C15" i="31"/>
  <c r="C20" i="1" s="1"/>
  <c r="C16" i="31"/>
  <c r="C21" i="1" s="1"/>
  <c r="C17" i="31"/>
  <c r="C22" i="1" s="1"/>
  <c r="C18" i="31"/>
  <c r="C23" i="1" s="1"/>
  <c r="C19" i="31"/>
  <c r="C24" i="1" s="1"/>
  <c r="C20" i="31"/>
  <c r="C25" i="1" s="1"/>
  <c r="C21" i="31"/>
  <c r="C26" i="1" s="1"/>
  <c r="C22" i="31"/>
  <c r="C27" i="1" s="1"/>
  <c r="C23" i="31"/>
  <c r="C28" i="1" s="1"/>
  <c r="C24" i="31"/>
  <c r="C29" i="1" s="1"/>
  <c r="C25" i="31"/>
  <c r="C30" i="1" s="1"/>
  <c r="C26" i="31"/>
  <c r="C31" i="1" s="1"/>
  <c r="C27" i="31"/>
  <c r="C32" i="1" s="1"/>
  <c r="C28" i="31"/>
  <c r="C33" i="1" s="1"/>
  <c r="C29" i="31"/>
  <c r="C34" i="1" s="1"/>
  <c r="C30" i="31"/>
  <c r="C35" i="1" s="1"/>
  <c r="C37" i="1"/>
  <c r="Y7" i="31"/>
  <c r="E7" i="31" s="1"/>
  <c r="Z7" i="31"/>
  <c r="F7" i="31" s="1"/>
  <c r="Y8" i="31"/>
  <c r="E8" i="31" s="1"/>
  <c r="Z8" i="31"/>
  <c r="F8" i="31" s="1"/>
  <c r="Y9" i="31"/>
  <c r="E9" i="31" s="1"/>
  <c r="Z9" i="31"/>
  <c r="F9" i="31" s="1"/>
  <c r="Y10" i="31"/>
  <c r="E10" i="31" s="1"/>
  <c r="Z10" i="31"/>
  <c r="F10" i="31" s="1"/>
  <c r="Y11" i="31"/>
  <c r="E11" i="31" s="1"/>
  <c r="Z11" i="31"/>
  <c r="F11" i="31" s="1"/>
  <c r="Y12" i="31"/>
  <c r="E12" i="31" s="1"/>
  <c r="Z12" i="31"/>
  <c r="F12" i="31" s="1"/>
  <c r="Y13" i="31"/>
  <c r="E13" i="31" s="1"/>
  <c r="Z13" i="31"/>
  <c r="F13" i="31" s="1"/>
  <c r="Y14" i="31"/>
  <c r="E14" i="31" s="1"/>
  <c r="Z14" i="31"/>
  <c r="F14" i="31" s="1"/>
  <c r="Y15" i="31"/>
  <c r="E15" i="31" s="1"/>
  <c r="Z15" i="31"/>
  <c r="F15" i="31" s="1"/>
  <c r="F20" i="1" s="1"/>
  <c r="Y16" i="31"/>
  <c r="E16" i="31" s="1"/>
  <c r="Z16" i="31"/>
  <c r="F16" i="31" s="1"/>
  <c r="Y17" i="31"/>
  <c r="E17" i="31" s="1"/>
  <c r="Z17" i="31"/>
  <c r="F17" i="31" s="1"/>
  <c r="Y18" i="31"/>
  <c r="E18" i="31" s="1"/>
  <c r="Z18" i="31"/>
  <c r="F18" i="31" s="1"/>
  <c r="Y19" i="31"/>
  <c r="E19" i="31" s="1"/>
  <c r="Z19" i="31"/>
  <c r="F19" i="31" s="1"/>
  <c r="Y20" i="31"/>
  <c r="E20" i="31" s="1"/>
  <c r="Z20" i="31"/>
  <c r="F20" i="31" s="1"/>
  <c r="Y21" i="31"/>
  <c r="E21" i="31" s="1"/>
  <c r="Z21" i="31"/>
  <c r="F21" i="31" s="1"/>
  <c r="Y22" i="31"/>
  <c r="E22" i="31" s="1"/>
  <c r="Z22" i="31"/>
  <c r="F22" i="31" s="1"/>
  <c r="Y23" i="31"/>
  <c r="E23" i="31" s="1"/>
  <c r="Z23" i="31"/>
  <c r="F23" i="31" s="1"/>
  <c r="Y24" i="31"/>
  <c r="E24" i="31" s="1"/>
  <c r="Z24" i="31"/>
  <c r="F24" i="31" s="1"/>
  <c r="Y25" i="31"/>
  <c r="E25" i="31" s="1"/>
  <c r="Z25" i="31"/>
  <c r="F25" i="31" s="1"/>
  <c r="Y26" i="31"/>
  <c r="E26" i="31" s="1"/>
  <c r="Z26" i="31"/>
  <c r="F26" i="31" s="1"/>
  <c r="Y27" i="31"/>
  <c r="E27" i="31" s="1"/>
  <c r="Z27" i="31"/>
  <c r="F27" i="31" s="1"/>
  <c r="Y28" i="31"/>
  <c r="E28" i="31" s="1"/>
  <c r="Z28" i="31"/>
  <c r="F28" i="31" s="1"/>
  <c r="Y29" i="31"/>
  <c r="E29" i="31" s="1"/>
  <c r="Z29" i="31"/>
  <c r="F29" i="31" s="1"/>
  <c r="Y30" i="31"/>
  <c r="E30" i="31" s="1"/>
  <c r="E35" i="1" s="1"/>
  <c r="Z30" i="31"/>
  <c r="F30" i="31" s="1"/>
  <c r="F35" i="1" s="1"/>
  <c r="E32" i="31"/>
  <c r="E37" i="1" s="1"/>
  <c r="F32" i="31"/>
  <c r="F37" i="1" s="1"/>
  <c r="J33" i="31"/>
  <c r="G7" i="31"/>
  <c r="H7" i="31" s="1"/>
  <c r="I7" i="31"/>
  <c r="C7" i="31"/>
  <c r="C12" i="1" s="1"/>
  <c r="A7" i="31"/>
  <c r="A8" i="31"/>
  <c r="A9" i="31"/>
  <c r="A10" i="31"/>
  <c r="A11" i="31"/>
  <c r="A12" i="31"/>
  <c r="A13" i="31"/>
  <c r="A14" i="31"/>
  <c r="A15" i="31"/>
  <c r="A16" i="31"/>
  <c r="A17" i="31"/>
  <c r="A18" i="31"/>
  <c r="A19" i="31"/>
  <c r="A20" i="31"/>
  <c r="A21" i="31"/>
  <c r="A22" i="31"/>
  <c r="A23" i="31"/>
  <c r="A24" i="31"/>
  <c r="A25" i="31"/>
  <c r="A26" i="31"/>
  <c r="A27" i="31"/>
  <c r="A28" i="31"/>
  <c r="A29" i="31"/>
  <c r="H21" i="2"/>
  <c r="Q21" i="2" s="1"/>
  <c r="AD24" i="12"/>
  <c r="AC24" i="12"/>
  <c r="AB24" i="12"/>
  <c r="AA24" i="12"/>
  <c r="Z24" i="12"/>
  <c r="X24" i="12"/>
  <c r="Q24" i="12"/>
  <c r="H24" i="12"/>
  <c r="T23" i="31" l="1"/>
  <c r="T11" i="31"/>
  <c r="T13" i="31"/>
  <c r="M13" i="31" s="1"/>
  <c r="T12" i="31"/>
  <c r="M12" i="31" s="1"/>
  <c r="T21" i="31"/>
  <c r="T17" i="31"/>
  <c r="M17" i="31" s="1"/>
  <c r="T29" i="31"/>
  <c r="M29" i="31" s="1"/>
  <c r="T9" i="31"/>
  <c r="M9" i="31" s="1"/>
  <c r="T20" i="31"/>
  <c r="M20" i="31" s="1"/>
  <c r="T10" i="31"/>
  <c r="M10" i="31" s="1"/>
  <c r="T28" i="31"/>
  <c r="M28" i="31" s="1"/>
  <c r="T8" i="31"/>
  <c r="M8" i="31" s="1"/>
  <c r="T19" i="31"/>
  <c r="M19" i="31" s="1"/>
  <c r="T27" i="31"/>
  <c r="M27" i="31" s="1"/>
  <c r="T7" i="31"/>
  <c r="M7" i="31" s="1"/>
  <c r="T18" i="31"/>
  <c r="M18" i="31" s="1"/>
  <c r="T26" i="31"/>
  <c r="M26" i="31" s="1"/>
  <c r="U35" i="1"/>
  <c r="W35" i="1" s="1"/>
  <c r="T30" i="31"/>
  <c r="M30" i="31" s="1"/>
  <c r="Q35" i="1" s="1"/>
  <c r="S35" i="1" s="1"/>
  <c r="D13" i="42"/>
  <c r="E12" i="42"/>
  <c r="L37" i="1"/>
  <c r="J37" i="1"/>
  <c r="K37" i="1"/>
  <c r="I8" i="11"/>
  <c r="J7" i="11"/>
  <c r="O28" i="11"/>
  <c r="M23" i="31"/>
  <c r="H30" i="31"/>
  <c r="H35" i="1" s="1"/>
  <c r="K35" i="1" s="1"/>
  <c r="M21" i="31"/>
  <c r="M22" i="31"/>
  <c r="M24" i="31"/>
  <c r="M25" i="31"/>
  <c r="L35" i="1"/>
  <c r="J35" i="1"/>
  <c r="M15" i="31"/>
  <c r="M16" i="31"/>
  <c r="C38" i="1"/>
  <c r="X35" i="1"/>
  <c r="M11" i="31"/>
  <c r="M32" i="31"/>
  <c r="Q37" i="1" s="1"/>
  <c r="S37" i="1" s="1"/>
  <c r="M14" i="31"/>
  <c r="N21" i="31"/>
  <c r="K33" i="31"/>
  <c r="O33" i="31"/>
  <c r="C33" i="31"/>
  <c r="I33" i="31"/>
  <c r="G33" i="31"/>
  <c r="P33" i="31"/>
  <c r="N29" i="31"/>
  <c r="N8" i="31"/>
  <c r="N7" i="31"/>
  <c r="N30" i="31"/>
  <c r="R35" i="1" s="1"/>
  <c r="T35" i="1" s="1"/>
  <c r="N10" i="31"/>
  <c r="N9" i="31"/>
  <c r="N24" i="31"/>
  <c r="N19" i="31"/>
  <c r="N20" i="31"/>
  <c r="N28" i="31"/>
  <c r="N22" i="31"/>
  <c r="N23" i="31"/>
  <c r="N18" i="31"/>
  <c r="N25" i="31"/>
  <c r="N12" i="31"/>
  <c r="N15" i="31"/>
  <c r="N17" i="31"/>
  <c r="N26" i="31"/>
  <c r="N11" i="31"/>
  <c r="N13" i="31"/>
  <c r="N16" i="31"/>
  <c r="N27" i="31"/>
  <c r="K24" i="12"/>
  <c r="D14" i="42" l="1"/>
  <c r="E13" i="42"/>
  <c r="D30" i="31"/>
  <c r="D35" i="1" s="1"/>
  <c r="D32" i="31"/>
  <c r="D31" i="31"/>
  <c r="D36" i="1" s="1"/>
  <c r="L30" i="31"/>
  <c r="L32" i="31"/>
  <c r="L31" i="31"/>
  <c r="M37" i="1"/>
  <c r="N37" i="1"/>
  <c r="I9" i="11"/>
  <c r="J8" i="11"/>
  <c r="O29" i="11"/>
  <c r="I34" i="31"/>
  <c r="M35" i="1"/>
  <c r="Z35" i="1"/>
  <c r="N35" i="1"/>
  <c r="Y35" i="1"/>
  <c r="D5" i="20"/>
  <c r="H20" i="2"/>
  <c r="Q20" i="2" s="1"/>
  <c r="D15" i="42" l="1"/>
  <c r="E14" i="42"/>
  <c r="I10" i="11"/>
  <c r="J9" i="11"/>
  <c r="D16" i="42" l="1"/>
  <c r="E15" i="42"/>
  <c r="I11" i="11"/>
  <c r="J10" i="11"/>
  <c r="H90" i="25"/>
  <c r="D17" i="42" l="1"/>
  <c r="E16" i="42"/>
  <c r="I12" i="11"/>
  <c r="J11" i="11"/>
  <c r="D7" i="18"/>
  <c r="D5" i="18"/>
  <c r="D8" i="18"/>
  <c r="D6" i="18"/>
  <c r="D18" i="42" l="1"/>
  <c r="E17" i="42"/>
  <c r="I13" i="11"/>
  <c r="J12" i="11"/>
  <c r="D19" i="42" l="1"/>
  <c r="E18" i="42"/>
  <c r="I14" i="11"/>
  <c r="J13" i="11"/>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I113" i="27"/>
  <c r="I114" i="27"/>
  <c r="I115" i="27"/>
  <c r="I116" i="27"/>
  <c r="I117" i="27"/>
  <c r="I118" i="27"/>
  <c r="I119" i="27"/>
  <c r="I120" i="27"/>
  <c r="I121" i="27"/>
  <c r="I122" i="27"/>
  <c r="I123" i="27"/>
  <c r="I124" i="27"/>
  <c r="I125" i="27"/>
  <c r="I126" i="27"/>
  <c r="I127" i="27"/>
  <c r="I128" i="27"/>
  <c r="I129" i="27"/>
  <c r="I130" i="27"/>
  <c r="I131" i="27"/>
  <c r="I132" i="27"/>
  <c r="I133" i="27"/>
  <c r="I134" i="27"/>
  <c r="I135" i="27"/>
  <c r="I136" i="27"/>
  <c r="I137" i="27"/>
  <c r="I138" i="27"/>
  <c r="I139" i="27"/>
  <c r="I140" i="27"/>
  <c r="I141" i="27"/>
  <c r="I142" i="27"/>
  <c r="I143" i="27"/>
  <c r="I144" i="27"/>
  <c r="I145" i="27"/>
  <c r="I146" i="27"/>
  <c r="I147" i="27"/>
  <c r="I148" i="27"/>
  <c r="I149" i="27"/>
  <c r="I150" i="27"/>
  <c r="I151" i="27"/>
  <c r="I152" i="27"/>
  <c r="I153" i="27"/>
  <c r="I154" i="27"/>
  <c r="I155" i="27"/>
  <c r="I156" i="27"/>
  <c r="I157" i="27"/>
  <c r="I158" i="27"/>
  <c r="I159" i="27"/>
  <c r="I160" i="27"/>
  <c r="I161" i="27"/>
  <c r="I162" i="27"/>
  <c r="I163" i="27"/>
  <c r="I164" i="27"/>
  <c r="I165" i="27"/>
  <c r="I166" i="27"/>
  <c r="I167" i="27"/>
  <c r="I168" i="27"/>
  <c r="I169" i="27"/>
  <c r="I170" i="27"/>
  <c r="I171" i="27"/>
  <c r="I172" i="27"/>
  <c r="I173" i="27"/>
  <c r="I174" i="27"/>
  <c r="I175" i="27"/>
  <c r="I176" i="27"/>
  <c r="I177" i="27"/>
  <c r="I178" i="27"/>
  <c r="I179" i="27"/>
  <c r="I180" i="27"/>
  <c r="I181" i="27"/>
  <c r="I182" i="27"/>
  <c r="I183" i="27"/>
  <c r="I184" i="27"/>
  <c r="I185" i="27"/>
  <c r="I186" i="27"/>
  <c r="I187" i="27"/>
  <c r="I188" i="27"/>
  <c r="I189" i="27"/>
  <c r="I190" i="27"/>
  <c r="I191" i="27"/>
  <c r="I192" i="27"/>
  <c r="I193" i="27"/>
  <c r="I194" i="27"/>
  <c r="I195" i="27"/>
  <c r="I196" i="27"/>
  <c r="I197" i="27"/>
  <c r="I198" i="27"/>
  <c r="I199" i="27"/>
  <c r="I200" i="27"/>
  <c r="I201" i="27"/>
  <c r="I202" i="27"/>
  <c r="I203" i="27"/>
  <c r="I204" i="27"/>
  <c r="I205" i="27"/>
  <c r="I206" i="27"/>
  <c r="I207" i="27"/>
  <c r="I208" i="27"/>
  <c r="I209" i="27"/>
  <c r="I210" i="27"/>
  <c r="I211" i="27"/>
  <c r="I212" i="27"/>
  <c r="I213" i="27"/>
  <c r="I214" i="27"/>
  <c r="I215" i="27"/>
  <c r="I216" i="27"/>
  <c r="I217" i="27"/>
  <c r="I218" i="27"/>
  <c r="I219" i="27"/>
  <c r="I220" i="27"/>
  <c r="I221" i="27"/>
  <c r="I222" i="27"/>
  <c r="I223" i="27"/>
  <c r="I224" i="27"/>
  <c r="I225" i="27"/>
  <c r="I226" i="27"/>
  <c r="I227" i="27"/>
  <c r="I228" i="27"/>
  <c r="I229" i="27"/>
  <c r="I230" i="27"/>
  <c r="I231" i="27"/>
  <c r="I232" i="27"/>
  <c r="I233" i="27"/>
  <c r="I234" i="27"/>
  <c r="I235" i="27"/>
  <c r="I236" i="27"/>
  <c r="I237" i="27"/>
  <c r="I238" i="27"/>
  <c r="I239" i="27"/>
  <c r="I240" i="27"/>
  <c r="I241" i="27"/>
  <c r="I242" i="27"/>
  <c r="I243" i="27"/>
  <c r="I244" i="27"/>
  <c r="I245" i="27"/>
  <c r="I246" i="27"/>
  <c r="I247" i="27"/>
  <c r="I248" i="27"/>
  <c r="I249" i="27"/>
  <c r="I250" i="27"/>
  <c r="I251" i="27"/>
  <c r="I252" i="27"/>
  <c r="I253" i="27"/>
  <c r="I254" i="27"/>
  <c r="I255" i="27"/>
  <c r="I256" i="27"/>
  <c r="I257" i="27"/>
  <c r="I258" i="27"/>
  <c r="I259" i="27"/>
  <c r="I260" i="27"/>
  <c r="I261" i="27"/>
  <c r="I262" i="27"/>
  <c r="I263" i="27"/>
  <c r="I264" i="27"/>
  <c r="I265" i="27"/>
  <c r="I266" i="27"/>
  <c r="I267" i="27"/>
  <c r="I268" i="27"/>
  <c r="I269" i="27"/>
  <c r="I270" i="27"/>
  <c r="I271" i="27"/>
  <c r="I272" i="27"/>
  <c r="I273" i="27"/>
  <c r="I274" i="27"/>
  <c r="I275" i="27"/>
  <c r="I276" i="27"/>
  <c r="I277" i="27"/>
  <c r="I278" i="27"/>
  <c r="I279" i="27"/>
  <c r="I280" i="27"/>
  <c r="I281" i="27"/>
  <c r="I282" i="27"/>
  <c r="I283" i="27"/>
  <c r="I284" i="27"/>
  <c r="I285" i="27"/>
  <c r="I286" i="27"/>
  <c r="I287" i="27"/>
  <c r="I288" i="27"/>
  <c r="I289" i="27"/>
  <c r="I290" i="27"/>
  <c r="I291" i="27"/>
  <c r="I292" i="27"/>
  <c r="I293" i="27"/>
  <c r="I294" i="27"/>
  <c r="I295" i="27"/>
  <c r="I296" i="27"/>
  <c r="I297" i="27"/>
  <c r="I298" i="27"/>
  <c r="I299" i="27"/>
  <c r="I300" i="27"/>
  <c r="I301" i="27"/>
  <c r="I302" i="27"/>
  <c r="I303" i="27"/>
  <c r="I304" i="27"/>
  <c r="I305" i="27"/>
  <c r="I306" i="27"/>
  <c r="I307" i="27"/>
  <c r="I308" i="27"/>
  <c r="I309" i="27"/>
  <c r="I310" i="27"/>
  <c r="I311" i="27"/>
  <c r="I312" i="27"/>
  <c r="I313" i="27"/>
  <c r="I314" i="27"/>
  <c r="I315" i="27"/>
  <c r="I316" i="27"/>
  <c r="I317" i="27"/>
  <c r="I318" i="27"/>
  <c r="I319" i="27"/>
  <c r="I320" i="27"/>
  <c r="I321" i="27"/>
  <c r="I322" i="27"/>
  <c r="I323" i="27"/>
  <c r="I324" i="27"/>
  <c r="I325" i="27"/>
  <c r="I326" i="27"/>
  <c r="I327" i="27"/>
  <c r="I328" i="27"/>
  <c r="I329" i="27"/>
  <c r="I330" i="27"/>
  <c r="I331" i="27"/>
  <c r="I332" i="27"/>
  <c r="I333" i="27"/>
  <c r="I334" i="27"/>
  <c r="I335" i="27"/>
  <c r="I336" i="27"/>
  <c r="I337" i="27"/>
  <c r="I338" i="27"/>
  <c r="I339" i="27"/>
  <c r="I340" i="27"/>
  <c r="I341" i="27"/>
  <c r="I342" i="27"/>
  <c r="I343" i="27"/>
  <c r="I344" i="27"/>
  <c r="I345" i="27"/>
  <c r="I346" i="27"/>
  <c r="I347" i="27"/>
  <c r="I348" i="27"/>
  <c r="I349" i="27"/>
  <c r="I350" i="27"/>
  <c r="I351" i="27"/>
  <c r="I352" i="27"/>
  <c r="I353" i="27"/>
  <c r="I354" i="27"/>
  <c r="I355" i="27"/>
  <c r="I356" i="27"/>
  <c r="I357" i="27"/>
  <c r="I358" i="27"/>
  <c r="I359" i="27"/>
  <c r="I360" i="27"/>
  <c r="I361" i="27"/>
  <c r="I362" i="27"/>
  <c r="I363" i="27"/>
  <c r="I364" i="27"/>
  <c r="I365" i="27"/>
  <c r="I366" i="27"/>
  <c r="I367" i="27"/>
  <c r="I368" i="27"/>
  <c r="I369" i="27"/>
  <c r="I370" i="27"/>
  <c r="I371" i="27"/>
  <c r="I372" i="27"/>
  <c r="I373" i="27"/>
  <c r="I374" i="27"/>
  <c r="I375" i="27"/>
  <c r="I376" i="27"/>
  <c r="I377" i="27"/>
  <c r="I378" i="27"/>
  <c r="I379" i="27"/>
  <c r="I380" i="27"/>
  <c r="I381" i="27"/>
  <c r="I382" i="27"/>
  <c r="I383" i="27"/>
  <c r="I384" i="27"/>
  <c r="I385" i="27"/>
  <c r="I386" i="27"/>
  <c r="I387" i="27"/>
  <c r="I388" i="27"/>
  <c r="I389" i="27"/>
  <c r="I390" i="27"/>
  <c r="I391" i="27"/>
  <c r="I392" i="27"/>
  <c r="I393" i="27"/>
  <c r="I394" i="27"/>
  <c r="I395" i="27"/>
  <c r="I396" i="27"/>
  <c r="I397" i="27"/>
  <c r="I398" i="27"/>
  <c r="I399" i="27"/>
  <c r="I400" i="27"/>
  <c r="I401" i="27"/>
  <c r="I402" i="27"/>
  <c r="I403" i="27"/>
  <c r="I404" i="27"/>
  <c r="I405" i="27"/>
  <c r="I406" i="27"/>
  <c r="I407" i="27"/>
  <c r="I408" i="27"/>
  <c r="I409" i="27"/>
  <c r="I410" i="27"/>
  <c r="I411" i="27"/>
  <c r="I412" i="27"/>
  <c r="I413" i="27"/>
  <c r="I414" i="27"/>
  <c r="I415" i="27"/>
  <c r="I416" i="27"/>
  <c r="I417" i="27"/>
  <c r="I418" i="27"/>
  <c r="I419" i="27"/>
  <c r="I420" i="27"/>
  <c r="I421" i="27"/>
  <c r="I422" i="27"/>
  <c r="I423" i="27"/>
  <c r="I424" i="27"/>
  <c r="I425" i="27"/>
  <c r="I426" i="27"/>
  <c r="I427" i="27"/>
  <c r="I428" i="27"/>
  <c r="I429" i="27"/>
  <c r="I430" i="27"/>
  <c r="I431" i="27"/>
  <c r="I432" i="27"/>
  <c r="I433" i="27"/>
  <c r="I434" i="27"/>
  <c r="I435" i="27"/>
  <c r="I436" i="27"/>
  <c r="I437" i="27"/>
  <c r="I438" i="27"/>
  <c r="I439" i="27"/>
  <c r="I440" i="27"/>
  <c r="I441" i="27"/>
  <c r="I442" i="27"/>
  <c r="I443" i="27"/>
  <c r="I444" i="27"/>
  <c r="I445" i="27"/>
  <c r="I446" i="27"/>
  <c r="I447" i="27"/>
  <c r="I448" i="27"/>
  <c r="I449" i="27"/>
  <c r="I450" i="27"/>
  <c r="I451" i="27"/>
  <c r="I452" i="27"/>
  <c r="I453" i="27"/>
  <c r="I454" i="27"/>
  <c r="I455" i="27"/>
  <c r="I456" i="27"/>
  <c r="I457" i="27"/>
  <c r="I458" i="27"/>
  <c r="I459" i="27"/>
  <c r="I460" i="27"/>
  <c r="I461" i="27"/>
  <c r="I462" i="27"/>
  <c r="I463" i="27"/>
  <c r="I464" i="27"/>
  <c r="I465" i="27"/>
  <c r="I466" i="27"/>
  <c r="I467" i="27"/>
  <c r="I468" i="27"/>
  <c r="I469" i="27"/>
  <c r="I470" i="27"/>
  <c r="I471" i="27"/>
  <c r="I472" i="27"/>
  <c r="I473" i="27"/>
  <c r="I474" i="27"/>
  <c r="I475" i="27"/>
  <c r="I476" i="27"/>
  <c r="I477" i="27"/>
  <c r="I478" i="27"/>
  <c r="I479" i="27"/>
  <c r="I480" i="27"/>
  <c r="I481" i="27"/>
  <c r="I482" i="27"/>
  <c r="I483" i="27"/>
  <c r="I484" i="27"/>
  <c r="I485" i="27"/>
  <c r="I486" i="27"/>
  <c r="I487" i="27"/>
  <c r="I488" i="27"/>
  <c r="I489" i="27"/>
  <c r="I490" i="27"/>
  <c r="I491" i="27"/>
  <c r="I492" i="27"/>
  <c r="I493" i="27"/>
  <c r="I494" i="27"/>
  <c r="I495" i="27"/>
  <c r="I496" i="27"/>
  <c r="I497" i="27"/>
  <c r="I498" i="27"/>
  <c r="I499" i="27"/>
  <c r="I500" i="27"/>
  <c r="I501" i="27"/>
  <c r="I502" i="27"/>
  <c r="I503" i="27"/>
  <c r="I504" i="27"/>
  <c r="I505" i="27"/>
  <c r="I506" i="27"/>
  <c r="I507" i="27"/>
  <c r="I508" i="27"/>
  <c r="I509" i="27"/>
  <c r="I510" i="27"/>
  <c r="I511" i="27"/>
  <c r="I512" i="27"/>
  <c r="I513" i="27"/>
  <c r="I514" i="27"/>
  <c r="I515" i="27"/>
  <c r="I516" i="27"/>
  <c r="I517" i="27"/>
  <c r="I518" i="27"/>
  <c r="I519" i="27"/>
  <c r="I520" i="27"/>
  <c r="I521" i="27"/>
  <c r="I522" i="27"/>
  <c r="I523" i="27"/>
  <c r="I524" i="27"/>
  <c r="I525" i="27"/>
  <c r="I526" i="27"/>
  <c r="I527" i="27"/>
  <c r="I528" i="27"/>
  <c r="I529" i="27"/>
  <c r="I530" i="27"/>
  <c r="I531" i="27"/>
  <c r="I532" i="27"/>
  <c r="I533" i="27"/>
  <c r="I534" i="27"/>
  <c r="I535" i="27"/>
  <c r="I536" i="27"/>
  <c r="I537" i="27"/>
  <c r="I538" i="27"/>
  <c r="I539" i="27"/>
  <c r="I540" i="27"/>
  <c r="I541" i="27"/>
  <c r="I542" i="27"/>
  <c r="I543" i="27"/>
  <c r="I544" i="27"/>
  <c r="I545" i="27"/>
  <c r="I546" i="27"/>
  <c r="I547" i="27"/>
  <c r="I548" i="27"/>
  <c r="I549" i="27"/>
  <c r="I550" i="27"/>
  <c r="I551" i="27"/>
  <c r="I552" i="27"/>
  <c r="I553" i="27"/>
  <c r="I554" i="27"/>
  <c r="I555" i="27"/>
  <c r="I556" i="27"/>
  <c r="I557" i="27"/>
  <c r="I558" i="27"/>
  <c r="I559" i="27"/>
  <c r="I560" i="27"/>
  <c r="I561" i="27"/>
  <c r="I562" i="27"/>
  <c r="I563" i="27"/>
  <c r="I564" i="27"/>
  <c r="I565" i="27"/>
  <c r="I566" i="27"/>
  <c r="I567" i="27"/>
  <c r="I568" i="27"/>
  <c r="I569" i="27"/>
  <c r="I570" i="27"/>
  <c r="I571" i="27"/>
  <c r="I572" i="27"/>
  <c r="I573" i="27"/>
  <c r="I574" i="27"/>
  <c r="I575" i="27"/>
  <c r="I576" i="27"/>
  <c r="I577" i="27"/>
  <c r="I578" i="27"/>
  <c r="I579" i="27"/>
  <c r="I580" i="27"/>
  <c r="I581" i="27"/>
  <c r="I582" i="27"/>
  <c r="I583" i="27"/>
  <c r="I584" i="27"/>
  <c r="I585" i="27"/>
  <c r="I586" i="27"/>
  <c r="I587" i="27"/>
  <c r="I588" i="27"/>
  <c r="I589" i="27"/>
  <c r="I590" i="27"/>
  <c r="I591" i="27"/>
  <c r="I592" i="27"/>
  <c r="I593" i="27"/>
  <c r="I594" i="27"/>
  <c r="I595" i="27"/>
  <c r="I596" i="27"/>
  <c r="I597" i="27"/>
  <c r="I598" i="27"/>
  <c r="I599" i="27"/>
  <c r="I600" i="27"/>
  <c r="I601" i="27"/>
  <c r="I602" i="27"/>
  <c r="I603" i="27"/>
  <c r="I604" i="27"/>
  <c r="I605" i="27"/>
  <c r="I606" i="27"/>
  <c r="I607" i="27"/>
  <c r="I608" i="27"/>
  <c r="I609" i="27"/>
  <c r="I610" i="27"/>
  <c r="I611" i="27"/>
  <c r="I612" i="27"/>
  <c r="I613" i="27"/>
  <c r="I614" i="27"/>
  <c r="I615" i="27"/>
  <c r="I616" i="27"/>
  <c r="I617" i="27"/>
  <c r="I618" i="27"/>
  <c r="I619" i="27"/>
  <c r="I620" i="27"/>
  <c r="I621" i="27"/>
  <c r="I622" i="27"/>
  <c r="I623" i="27"/>
  <c r="I624" i="27"/>
  <c r="I625" i="27"/>
  <c r="I626" i="27"/>
  <c r="I627" i="27"/>
  <c r="I628" i="27"/>
  <c r="I629" i="27"/>
  <c r="I630" i="27"/>
  <c r="I631" i="27"/>
  <c r="I632" i="27"/>
  <c r="I633" i="27"/>
  <c r="I634" i="27"/>
  <c r="I635" i="27"/>
  <c r="I636" i="27"/>
  <c r="I637" i="27"/>
  <c r="I638" i="27"/>
  <c r="I639" i="27"/>
  <c r="I640" i="27"/>
  <c r="I641" i="27"/>
  <c r="I642" i="27"/>
  <c r="I643" i="27"/>
  <c r="I644" i="27"/>
  <c r="I645" i="27"/>
  <c r="I646" i="27"/>
  <c r="I647" i="27"/>
  <c r="I648" i="27"/>
  <c r="I649" i="27"/>
  <c r="I650" i="27"/>
  <c r="I651" i="27"/>
  <c r="I652" i="27"/>
  <c r="I653" i="27"/>
  <c r="I654" i="27"/>
  <c r="I655" i="27"/>
  <c r="I656" i="27"/>
  <c r="I657" i="27"/>
  <c r="I658" i="27"/>
  <c r="I659" i="27"/>
  <c r="I660" i="27"/>
  <c r="I661" i="27"/>
  <c r="I662" i="27"/>
  <c r="I663" i="27"/>
  <c r="I664" i="27"/>
  <c r="I665" i="27"/>
  <c r="I666" i="27"/>
  <c r="I667" i="27"/>
  <c r="I668" i="27"/>
  <c r="I669" i="27"/>
  <c r="I670" i="27"/>
  <c r="I671" i="27"/>
  <c r="I672" i="27"/>
  <c r="I673" i="27"/>
  <c r="I674" i="27"/>
  <c r="I675" i="27"/>
  <c r="I676" i="27"/>
  <c r="I677" i="27"/>
  <c r="I678" i="27"/>
  <c r="I679" i="27"/>
  <c r="I680" i="27"/>
  <c r="I681" i="27"/>
  <c r="I682" i="27"/>
  <c r="I683" i="27"/>
  <c r="I684" i="27"/>
  <c r="I685" i="27"/>
  <c r="I686" i="27"/>
  <c r="I687" i="27"/>
  <c r="I688" i="27"/>
  <c r="I689" i="27"/>
  <c r="I690" i="27"/>
  <c r="I691" i="27"/>
  <c r="I692" i="27"/>
  <c r="I693" i="27"/>
  <c r="I694" i="27"/>
  <c r="I695" i="27"/>
  <c r="I696" i="27"/>
  <c r="I697" i="27"/>
  <c r="I698" i="27"/>
  <c r="I699" i="27"/>
  <c r="I700" i="27"/>
  <c r="I701" i="27"/>
  <c r="I702" i="27"/>
  <c r="I703" i="27"/>
  <c r="I704" i="27"/>
  <c r="I705" i="27"/>
  <c r="I706" i="27"/>
  <c r="I707" i="27"/>
  <c r="I708" i="27"/>
  <c r="I709" i="27"/>
  <c r="I710" i="27"/>
  <c r="I711" i="27"/>
  <c r="I712" i="27"/>
  <c r="I713" i="27"/>
  <c r="I714" i="27"/>
  <c r="I715" i="27"/>
  <c r="I716" i="27"/>
  <c r="I717" i="27"/>
  <c r="I718" i="27"/>
  <c r="I719" i="27"/>
  <c r="I720" i="27"/>
  <c r="I721" i="27"/>
  <c r="I722" i="27"/>
  <c r="I723" i="27"/>
  <c r="I724" i="27"/>
  <c r="I725" i="27"/>
  <c r="I726" i="27"/>
  <c r="I727" i="27"/>
  <c r="I728" i="27"/>
  <c r="I729" i="27"/>
  <c r="I730" i="27"/>
  <c r="I731" i="27"/>
  <c r="I732" i="27"/>
  <c r="I733" i="27"/>
  <c r="I734" i="27"/>
  <c r="I735" i="27"/>
  <c r="I736" i="27"/>
  <c r="I737" i="27"/>
  <c r="I738" i="27"/>
  <c r="I739" i="27"/>
  <c r="I740" i="27"/>
  <c r="I741" i="27"/>
  <c r="I742" i="27"/>
  <c r="I743" i="27"/>
  <c r="I744" i="27"/>
  <c r="I745" i="27"/>
  <c r="I746" i="27"/>
  <c r="I747" i="27"/>
  <c r="I748" i="27"/>
  <c r="I749" i="27"/>
  <c r="I750" i="27"/>
  <c r="I751" i="27"/>
  <c r="I752" i="27"/>
  <c r="I753" i="27"/>
  <c r="I754" i="27"/>
  <c r="I755" i="27"/>
  <c r="I756" i="27"/>
  <c r="I757" i="27"/>
  <c r="I758" i="27"/>
  <c r="I759" i="27"/>
  <c r="I760" i="27"/>
  <c r="I761" i="27"/>
  <c r="I762" i="27"/>
  <c r="I763" i="27"/>
  <c r="I764" i="27"/>
  <c r="I765" i="27"/>
  <c r="I766" i="27"/>
  <c r="I767" i="27"/>
  <c r="I768" i="27"/>
  <c r="I769" i="27"/>
  <c r="I770" i="27"/>
  <c r="I771" i="27"/>
  <c r="I772" i="27"/>
  <c r="I773" i="27"/>
  <c r="I774" i="27"/>
  <c r="I775" i="27"/>
  <c r="I776" i="27"/>
  <c r="I777" i="27"/>
  <c r="I778" i="27"/>
  <c r="I779" i="27"/>
  <c r="I780" i="27"/>
  <c r="I781" i="27"/>
  <c r="I782" i="27"/>
  <c r="I783" i="27"/>
  <c r="I784" i="27"/>
  <c r="I785" i="27"/>
  <c r="I786" i="27"/>
  <c r="I787" i="27"/>
  <c r="I788" i="27"/>
  <c r="I789" i="27"/>
  <c r="I790" i="27"/>
  <c r="I791" i="27"/>
  <c r="I792" i="27"/>
  <c r="I793" i="27"/>
  <c r="I794" i="27"/>
  <c r="I795" i="27"/>
  <c r="I796" i="27"/>
  <c r="I797" i="27"/>
  <c r="I798" i="27"/>
  <c r="I799" i="27"/>
  <c r="I800" i="27"/>
  <c r="I801" i="27"/>
  <c r="I802" i="27"/>
  <c r="I803" i="27"/>
  <c r="I804" i="27"/>
  <c r="I805" i="27"/>
  <c r="I806" i="27"/>
  <c r="I807" i="27"/>
  <c r="I808" i="27"/>
  <c r="I809" i="27"/>
  <c r="I810" i="27"/>
  <c r="I811" i="27"/>
  <c r="I812" i="27"/>
  <c r="I813" i="27"/>
  <c r="I814" i="27"/>
  <c r="I815" i="27"/>
  <c r="I816" i="27"/>
  <c r="I817" i="27"/>
  <c r="I818" i="27"/>
  <c r="I819" i="27"/>
  <c r="I820" i="27"/>
  <c r="I821" i="27"/>
  <c r="I822" i="27"/>
  <c r="I823" i="27"/>
  <c r="I824" i="27"/>
  <c r="I825" i="27"/>
  <c r="I826" i="27"/>
  <c r="I827" i="27"/>
  <c r="I828" i="27"/>
  <c r="I829" i="27"/>
  <c r="I830" i="27"/>
  <c r="I831" i="27"/>
  <c r="I832" i="27"/>
  <c r="I833" i="27"/>
  <c r="I834" i="27"/>
  <c r="I835" i="27"/>
  <c r="I836" i="27"/>
  <c r="I837" i="27"/>
  <c r="I838" i="27"/>
  <c r="I839" i="27"/>
  <c r="I840" i="27"/>
  <c r="I841" i="27"/>
  <c r="I842" i="27"/>
  <c r="I843" i="27"/>
  <c r="I844" i="27"/>
  <c r="I845" i="27"/>
  <c r="I846" i="27"/>
  <c r="I847" i="27"/>
  <c r="I848" i="27"/>
  <c r="I849" i="27"/>
  <c r="I850" i="27"/>
  <c r="I851" i="27"/>
  <c r="I852" i="27"/>
  <c r="I853" i="27"/>
  <c r="I854" i="27"/>
  <c r="I855" i="27"/>
  <c r="I856" i="27"/>
  <c r="I857" i="27"/>
  <c r="I858" i="27"/>
  <c r="I859" i="27"/>
  <c r="I860" i="27"/>
  <c r="I861" i="27"/>
  <c r="I862" i="27"/>
  <c r="I863" i="27"/>
  <c r="I864" i="27"/>
  <c r="I865" i="27"/>
  <c r="I866" i="27"/>
  <c r="I867" i="27"/>
  <c r="I868" i="27"/>
  <c r="I869" i="27"/>
  <c r="I870" i="27"/>
  <c r="I871" i="27"/>
  <c r="I872" i="27"/>
  <c r="I873" i="27"/>
  <c r="I874" i="27"/>
  <c r="I875" i="27"/>
  <c r="I876" i="27"/>
  <c r="I877" i="27"/>
  <c r="I878" i="27"/>
  <c r="I879" i="27"/>
  <c r="I880" i="27"/>
  <c r="I881" i="27"/>
  <c r="I882" i="27"/>
  <c r="I883" i="27"/>
  <c r="I884" i="27"/>
  <c r="I885" i="27"/>
  <c r="I886" i="27"/>
  <c r="I887" i="27"/>
  <c r="I888" i="27"/>
  <c r="I889" i="27"/>
  <c r="I890" i="27"/>
  <c r="I891" i="27"/>
  <c r="I892" i="27"/>
  <c r="I893" i="27"/>
  <c r="I894" i="27"/>
  <c r="I895" i="27"/>
  <c r="I896" i="27"/>
  <c r="I897" i="27"/>
  <c r="I898" i="27"/>
  <c r="I899" i="27"/>
  <c r="I900" i="27"/>
  <c r="I901" i="27"/>
  <c r="I902" i="27"/>
  <c r="I903" i="27"/>
  <c r="I904" i="27"/>
  <c r="I905" i="27"/>
  <c r="I906" i="27"/>
  <c r="I907" i="27"/>
  <c r="I908" i="27"/>
  <c r="I909" i="27"/>
  <c r="I910" i="27"/>
  <c r="I911" i="27"/>
  <c r="I912" i="27"/>
  <c r="I913" i="27"/>
  <c r="I914" i="27"/>
  <c r="I915" i="27"/>
  <c r="I916" i="27"/>
  <c r="I917" i="27"/>
  <c r="I918" i="27"/>
  <c r="I919" i="27"/>
  <c r="I920" i="27"/>
  <c r="I921" i="27"/>
  <c r="I922" i="27"/>
  <c r="I923" i="27"/>
  <c r="I924" i="27"/>
  <c r="I925" i="27"/>
  <c r="I926" i="27"/>
  <c r="I927" i="27"/>
  <c r="I928" i="27"/>
  <c r="I929" i="27"/>
  <c r="I930" i="27"/>
  <c r="I931" i="27"/>
  <c r="I932" i="27"/>
  <c r="I933" i="27"/>
  <c r="I934" i="27"/>
  <c r="I935" i="27"/>
  <c r="I936" i="27"/>
  <c r="I937" i="27"/>
  <c r="I938" i="27"/>
  <c r="I939" i="27"/>
  <c r="I940" i="27"/>
  <c r="I941" i="27"/>
  <c r="I942" i="27"/>
  <c r="I943" i="27"/>
  <c r="I944" i="27"/>
  <c r="I945" i="27"/>
  <c r="I946" i="27"/>
  <c r="I947" i="27"/>
  <c r="I948" i="27"/>
  <c r="I949" i="27"/>
  <c r="I950" i="27"/>
  <c r="I951" i="27"/>
  <c r="I952" i="27"/>
  <c r="I953" i="27"/>
  <c r="I954" i="27"/>
  <c r="I955" i="27"/>
  <c r="I956" i="27"/>
  <c r="I957" i="27"/>
  <c r="I958" i="27"/>
  <c r="I959" i="27"/>
  <c r="I960" i="27"/>
  <c r="I961" i="27"/>
  <c r="I962" i="27"/>
  <c r="I963" i="27"/>
  <c r="I964" i="27"/>
  <c r="I965" i="27"/>
  <c r="I966" i="27"/>
  <c r="I967" i="27"/>
  <c r="I968" i="27"/>
  <c r="I969" i="27"/>
  <c r="I970" i="27"/>
  <c r="I971" i="27"/>
  <c r="I972" i="27"/>
  <c r="I973" i="27"/>
  <c r="I974" i="27"/>
  <c r="I975" i="27"/>
  <c r="I976" i="27"/>
  <c r="I977" i="27"/>
  <c r="I978" i="27"/>
  <c r="I979" i="27"/>
  <c r="I980" i="27"/>
  <c r="I981" i="27"/>
  <c r="I982" i="27"/>
  <c r="I983" i="27"/>
  <c r="I984" i="27"/>
  <c r="I985" i="27"/>
  <c r="I986" i="27"/>
  <c r="I987" i="27"/>
  <c r="I988" i="27"/>
  <c r="I989" i="27"/>
  <c r="I990" i="27"/>
  <c r="I991" i="27"/>
  <c r="I992" i="27"/>
  <c r="I993" i="27"/>
  <c r="I994" i="27"/>
  <c r="I995" i="27"/>
  <c r="I996" i="27"/>
  <c r="I997" i="27"/>
  <c r="I998" i="27"/>
  <c r="I999" i="27"/>
  <c r="I1000" i="27"/>
  <c r="I1001" i="27"/>
  <c r="I1002" i="27"/>
  <c r="I1003" i="27"/>
  <c r="I1004" i="27"/>
  <c r="I1005" i="27"/>
  <c r="I1006" i="27"/>
  <c r="I1007" i="27"/>
  <c r="I1008" i="27"/>
  <c r="I1009" i="27"/>
  <c r="I1010" i="27"/>
  <c r="I1011" i="27"/>
  <c r="I1012" i="27"/>
  <c r="I1013" i="27"/>
  <c r="I1014" i="27"/>
  <c r="I1015" i="27"/>
  <c r="I1016" i="27"/>
  <c r="I1017" i="27"/>
  <c r="I1018" i="27"/>
  <c r="I1019" i="27"/>
  <c r="I1020" i="27"/>
  <c r="I1021" i="27"/>
  <c r="I1022" i="27"/>
  <c r="I1023" i="27"/>
  <c r="I1024" i="27"/>
  <c r="I1025" i="27"/>
  <c r="I1026" i="27"/>
  <c r="I1027" i="27"/>
  <c r="I1028" i="27"/>
  <c r="I1029" i="27"/>
  <c r="I1030" i="27"/>
  <c r="I1031" i="27"/>
  <c r="I1032" i="27"/>
  <c r="I1033" i="27"/>
  <c r="I1034" i="27"/>
  <c r="I1035" i="27"/>
  <c r="I1036" i="27"/>
  <c r="I1037" i="27"/>
  <c r="I1038" i="27"/>
  <c r="I1039" i="27"/>
  <c r="I1040" i="27"/>
  <c r="I1041" i="27"/>
  <c r="I1042" i="27"/>
  <c r="I1043" i="27"/>
  <c r="I1044" i="27"/>
  <c r="I1045" i="27"/>
  <c r="I1046" i="27"/>
  <c r="I1047" i="27"/>
  <c r="I1048" i="27"/>
  <c r="I1049" i="27"/>
  <c r="I1050" i="27"/>
  <c r="I1051" i="27"/>
  <c r="I1052" i="27"/>
  <c r="I1053" i="27"/>
  <c r="I1054" i="27"/>
  <c r="I1055" i="27"/>
  <c r="I1056" i="27"/>
  <c r="I1057" i="27"/>
  <c r="I1058" i="27"/>
  <c r="I1059" i="27"/>
  <c r="I1060" i="27"/>
  <c r="I1061" i="27"/>
  <c r="I1062" i="27"/>
  <c r="I1063" i="27"/>
  <c r="I1064" i="27"/>
  <c r="I1065" i="27"/>
  <c r="I1066" i="27"/>
  <c r="I1067" i="27"/>
  <c r="I1068" i="27"/>
  <c r="I1069" i="27"/>
  <c r="I1070" i="27"/>
  <c r="I1071" i="27"/>
  <c r="I1072" i="27"/>
  <c r="I1073" i="27"/>
  <c r="I1074" i="27"/>
  <c r="I1075" i="27"/>
  <c r="I1076" i="27"/>
  <c r="I1077" i="27"/>
  <c r="I1078" i="27"/>
  <c r="I1079" i="27"/>
  <c r="I1080" i="27"/>
  <c r="I1081" i="27"/>
  <c r="I1082" i="27"/>
  <c r="I1083" i="27"/>
  <c r="I1084" i="27"/>
  <c r="I1085" i="27"/>
  <c r="I1086" i="27"/>
  <c r="I1087" i="27"/>
  <c r="I1088" i="27"/>
  <c r="I1089" i="27"/>
  <c r="I1090" i="27"/>
  <c r="I1091" i="27"/>
  <c r="I1092" i="27"/>
  <c r="I1093" i="27"/>
  <c r="I1094" i="27"/>
  <c r="I1095" i="27"/>
  <c r="I1096" i="27"/>
  <c r="I1097" i="27"/>
  <c r="I1098" i="27"/>
  <c r="I1099" i="27"/>
  <c r="I1100" i="27"/>
  <c r="I1101" i="27"/>
  <c r="I1102" i="27"/>
  <c r="I1103" i="27"/>
  <c r="I1104" i="27"/>
  <c r="I1105" i="27"/>
  <c r="I1106" i="27"/>
  <c r="I1107" i="27"/>
  <c r="I1108" i="27"/>
  <c r="I1109" i="27"/>
  <c r="I1110" i="27"/>
  <c r="I1111" i="27"/>
  <c r="I1112" i="27"/>
  <c r="I1113" i="27"/>
  <c r="I1114" i="27"/>
  <c r="I1115" i="27"/>
  <c r="I1116" i="27"/>
  <c r="I1117" i="27"/>
  <c r="I1118" i="27"/>
  <c r="I1119" i="27"/>
  <c r="I1120" i="27"/>
  <c r="I1121" i="27"/>
  <c r="I1122" i="27"/>
  <c r="I1123" i="27"/>
  <c r="I1124" i="27"/>
  <c r="I1125" i="27"/>
  <c r="I1126" i="27"/>
  <c r="I1127" i="27"/>
  <c r="I1128" i="27"/>
  <c r="I1129" i="27"/>
  <c r="I1130" i="27"/>
  <c r="I1131" i="27"/>
  <c r="I1132" i="27"/>
  <c r="I1133" i="27"/>
  <c r="I1134" i="27"/>
  <c r="I1135" i="27"/>
  <c r="I1136" i="27"/>
  <c r="I1137" i="27"/>
  <c r="I1138" i="27"/>
  <c r="I1139" i="27"/>
  <c r="I1140" i="27"/>
  <c r="I1141" i="27"/>
  <c r="I1142" i="27"/>
  <c r="I1143" i="27"/>
  <c r="I1144" i="27"/>
  <c r="I1145" i="27"/>
  <c r="I1146" i="27"/>
  <c r="I1147" i="27"/>
  <c r="I1148" i="27"/>
  <c r="I1149" i="27"/>
  <c r="I1150" i="27"/>
  <c r="I1151" i="27"/>
  <c r="I1152" i="27"/>
  <c r="I1153" i="27"/>
  <c r="I1154" i="27"/>
  <c r="I1155" i="27"/>
  <c r="I1156" i="27"/>
  <c r="I1157" i="27"/>
  <c r="I1158" i="27"/>
  <c r="I1159" i="27"/>
  <c r="I1160" i="27"/>
  <c r="I1161" i="27"/>
  <c r="I1162" i="27"/>
  <c r="I1163" i="27"/>
  <c r="I1164" i="27"/>
  <c r="I1165" i="27"/>
  <c r="I1166" i="27"/>
  <c r="I1167" i="27"/>
  <c r="I1168" i="27"/>
  <c r="I1169" i="27"/>
  <c r="I1170" i="27"/>
  <c r="I1171" i="27"/>
  <c r="I1172" i="27"/>
  <c r="I1173" i="27"/>
  <c r="I1174" i="27"/>
  <c r="I1175" i="27"/>
  <c r="I1176" i="27"/>
  <c r="I1177" i="27"/>
  <c r="I1178" i="27"/>
  <c r="I1179" i="27"/>
  <c r="I1180" i="27"/>
  <c r="I1181" i="27"/>
  <c r="I1182" i="27"/>
  <c r="I1183" i="27"/>
  <c r="I1184" i="27"/>
  <c r="I1185" i="27"/>
  <c r="I1186" i="27"/>
  <c r="I1187" i="27"/>
  <c r="I1188" i="27"/>
  <c r="I1189" i="27"/>
  <c r="I1190" i="27"/>
  <c r="I1191" i="27"/>
  <c r="I1192" i="27"/>
  <c r="I1193" i="27"/>
  <c r="I1194" i="27"/>
  <c r="I1195" i="27"/>
  <c r="I1196" i="27"/>
  <c r="I1197" i="27"/>
  <c r="I1198" i="27"/>
  <c r="I1199" i="27"/>
  <c r="I1200" i="27"/>
  <c r="I1201" i="27"/>
  <c r="I1202" i="27"/>
  <c r="I1203" i="27"/>
  <c r="I1204" i="27"/>
  <c r="I1205" i="27"/>
  <c r="I1206" i="27"/>
  <c r="I1207" i="27"/>
  <c r="I1208" i="27"/>
  <c r="I1209" i="27"/>
  <c r="I1210" i="27"/>
  <c r="I1211" i="27"/>
  <c r="I1212" i="27"/>
  <c r="I1213" i="27"/>
  <c r="I1214" i="27"/>
  <c r="I1215" i="27"/>
  <c r="I1216" i="27"/>
  <c r="I1217" i="27"/>
  <c r="I1218" i="27"/>
  <c r="I1219" i="27"/>
  <c r="I1220" i="27"/>
  <c r="I1221" i="27"/>
  <c r="I1222" i="27"/>
  <c r="I1223" i="27"/>
  <c r="I1224" i="27"/>
  <c r="I1225" i="27"/>
  <c r="I1226" i="27"/>
  <c r="I1227" i="27"/>
  <c r="I1228" i="27"/>
  <c r="I1229" i="27"/>
  <c r="I1230" i="27"/>
  <c r="I1231" i="27"/>
  <c r="I1232" i="27"/>
  <c r="I1233" i="27"/>
  <c r="I1234" i="27"/>
  <c r="I1235" i="27"/>
  <c r="I1236" i="27"/>
  <c r="I1237" i="27"/>
  <c r="I1238" i="27"/>
  <c r="I1239" i="27"/>
  <c r="I1240" i="27"/>
  <c r="I1241" i="27"/>
  <c r="I1242" i="27"/>
  <c r="I1243" i="27"/>
  <c r="I1244" i="27"/>
  <c r="I1245" i="27"/>
  <c r="I1246" i="27"/>
  <c r="I1247" i="27"/>
  <c r="I1248" i="27"/>
  <c r="I1249" i="27"/>
  <c r="I1250" i="27"/>
  <c r="I1251" i="27"/>
  <c r="I1252" i="27"/>
  <c r="I1253" i="27"/>
  <c r="I1254" i="27"/>
  <c r="I1255" i="27"/>
  <c r="I1256" i="27"/>
  <c r="I1257" i="27"/>
  <c r="I1258" i="27"/>
  <c r="I1259" i="27"/>
  <c r="I1260" i="27"/>
  <c r="I1261" i="27"/>
  <c r="I1262" i="27"/>
  <c r="I1263" i="27"/>
  <c r="I1264" i="27"/>
  <c r="I1265" i="27"/>
  <c r="I1266" i="27"/>
  <c r="I1267" i="27"/>
  <c r="I1268" i="27"/>
  <c r="I1269" i="27"/>
  <c r="I1270" i="27"/>
  <c r="I1271" i="27"/>
  <c r="I1272" i="27"/>
  <c r="I1273" i="27"/>
  <c r="I1274" i="27"/>
  <c r="I1275" i="27"/>
  <c r="I1276" i="27"/>
  <c r="I1277" i="27"/>
  <c r="I1278" i="27"/>
  <c r="I1279" i="27"/>
  <c r="I1280" i="27"/>
  <c r="I1281" i="27"/>
  <c r="I1282" i="27"/>
  <c r="I1283" i="27"/>
  <c r="I1284" i="27"/>
  <c r="I1285" i="27"/>
  <c r="I1286" i="27"/>
  <c r="I1287" i="27"/>
  <c r="I1288" i="27"/>
  <c r="I1289" i="27"/>
  <c r="I1290" i="27"/>
  <c r="I1291" i="27"/>
  <c r="I1292" i="27"/>
  <c r="I1293" i="27"/>
  <c r="I1294" i="27"/>
  <c r="I1295" i="27"/>
  <c r="I1296" i="27"/>
  <c r="I1297" i="27"/>
  <c r="I1298" i="27"/>
  <c r="I1299" i="27"/>
  <c r="I1300" i="27"/>
  <c r="I1301" i="27"/>
  <c r="I1302" i="27"/>
  <c r="I1303" i="27"/>
  <c r="I1304" i="27"/>
  <c r="I1305" i="27"/>
  <c r="I1306" i="27"/>
  <c r="I1307" i="27"/>
  <c r="I1308" i="27"/>
  <c r="I1309" i="27"/>
  <c r="I1310" i="27"/>
  <c r="I1311" i="27"/>
  <c r="I1312" i="27"/>
  <c r="I1313" i="27"/>
  <c r="I1314" i="27"/>
  <c r="I1315" i="27"/>
  <c r="I1316" i="27"/>
  <c r="I1317" i="27"/>
  <c r="I1318" i="27"/>
  <c r="I1319" i="27"/>
  <c r="I1320" i="27"/>
  <c r="I1321" i="27"/>
  <c r="I1322" i="27"/>
  <c r="I1323" i="27"/>
  <c r="I1324" i="27"/>
  <c r="I1325" i="27"/>
  <c r="I1326" i="27"/>
  <c r="I1327" i="27"/>
  <c r="I1328" i="27"/>
  <c r="I1329" i="27"/>
  <c r="I1330" i="27"/>
  <c r="I1331" i="27"/>
  <c r="I1332" i="27"/>
  <c r="I1333" i="27"/>
  <c r="I1334" i="27"/>
  <c r="I1335" i="27"/>
  <c r="I1336" i="27"/>
  <c r="I1337" i="27"/>
  <c r="I1338" i="27"/>
  <c r="I1339" i="27"/>
  <c r="I1340" i="27"/>
  <c r="I1341" i="27"/>
  <c r="I1342" i="27"/>
  <c r="I1343" i="27"/>
  <c r="I1344" i="27"/>
  <c r="I1345" i="27"/>
  <c r="I1346" i="27"/>
  <c r="I1347" i="27"/>
  <c r="I1348" i="27"/>
  <c r="I1349" i="27"/>
  <c r="I1350" i="27"/>
  <c r="I1351" i="27"/>
  <c r="I1352" i="27"/>
  <c r="I1353" i="27"/>
  <c r="I1354" i="27"/>
  <c r="I1355" i="27"/>
  <c r="I1356" i="27"/>
  <c r="I1357" i="27"/>
  <c r="I1358" i="27"/>
  <c r="I1359" i="27"/>
  <c r="I1360" i="27"/>
  <c r="I1361" i="27"/>
  <c r="I1362" i="27"/>
  <c r="I1363" i="27"/>
  <c r="I1364" i="27"/>
  <c r="I1365" i="27"/>
  <c r="I1366" i="27"/>
  <c r="I1367" i="27"/>
  <c r="I1368" i="27"/>
  <c r="I1369" i="27"/>
  <c r="I1370" i="27"/>
  <c r="I1371" i="27"/>
  <c r="I1372" i="27"/>
  <c r="I1373" i="27"/>
  <c r="I1374" i="27"/>
  <c r="I1375" i="27"/>
  <c r="I1376" i="27"/>
  <c r="I1377" i="27"/>
  <c r="I1378" i="27"/>
  <c r="I1379" i="27"/>
  <c r="I1380" i="27"/>
  <c r="I1381" i="27"/>
  <c r="I1382" i="27"/>
  <c r="I1383" i="27"/>
  <c r="I1384" i="27"/>
  <c r="I1385" i="27"/>
  <c r="I1386" i="27"/>
  <c r="I1387" i="27"/>
  <c r="I1388" i="27"/>
  <c r="I1389" i="27"/>
  <c r="I1390" i="27"/>
  <c r="I1391" i="27"/>
  <c r="I1392" i="27"/>
  <c r="I1393" i="27"/>
  <c r="I1394" i="27"/>
  <c r="I1395" i="27"/>
  <c r="I1396" i="27"/>
  <c r="I1397" i="27"/>
  <c r="I1398" i="27"/>
  <c r="I1399" i="27"/>
  <c r="I1400" i="27"/>
  <c r="I1401" i="27"/>
  <c r="I1402" i="27"/>
  <c r="I1403" i="27"/>
  <c r="I1404" i="27"/>
  <c r="I1405" i="27"/>
  <c r="I1406" i="27"/>
  <c r="I1407" i="27"/>
  <c r="I1408" i="27"/>
  <c r="I1409" i="27"/>
  <c r="I1410" i="27"/>
  <c r="I1411" i="27"/>
  <c r="I1412" i="27"/>
  <c r="I1413" i="27"/>
  <c r="I1414" i="27"/>
  <c r="I1415" i="27"/>
  <c r="I1416" i="27"/>
  <c r="I1417" i="27"/>
  <c r="I1418" i="27"/>
  <c r="I1419" i="27"/>
  <c r="I1420" i="27"/>
  <c r="I1421" i="27"/>
  <c r="I1422" i="27"/>
  <c r="I1423" i="27"/>
  <c r="I1424" i="27"/>
  <c r="I1425" i="27"/>
  <c r="I1426" i="27"/>
  <c r="I1427" i="27"/>
  <c r="I1428" i="27"/>
  <c r="I1429" i="27"/>
  <c r="I1430" i="27"/>
  <c r="I1431" i="27"/>
  <c r="I1432" i="27"/>
  <c r="I1433" i="27"/>
  <c r="I1434" i="27"/>
  <c r="I1435" i="27"/>
  <c r="I1436" i="27"/>
  <c r="I1437" i="27"/>
  <c r="I1438" i="27"/>
  <c r="I1439" i="27"/>
  <c r="I1440" i="27"/>
  <c r="I1441" i="27"/>
  <c r="I1442" i="27"/>
  <c r="I1443" i="27"/>
  <c r="I1444" i="27"/>
  <c r="I1445" i="27"/>
  <c r="I1446" i="27"/>
  <c r="I1447" i="27"/>
  <c r="I1448" i="27"/>
  <c r="I1449" i="27"/>
  <c r="I1450" i="27"/>
  <c r="I1451" i="27"/>
  <c r="I1452" i="27"/>
  <c r="I1453" i="27"/>
  <c r="I1454" i="27"/>
  <c r="I1455" i="27"/>
  <c r="I1456" i="27"/>
  <c r="I1457" i="27"/>
  <c r="I1458" i="27"/>
  <c r="I1459" i="27"/>
  <c r="I1460" i="27"/>
  <c r="I1461" i="27"/>
  <c r="I1462" i="27"/>
  <c r="I1463" i="27"/>
  <c r="I1464" i="27"/>
  <c r="I1465" i="27"/>
  <c r="I1466" i="27"/>
  <c r="I1467" i="27"/>
  <c r="I1468" i="27"/>
  <c r="I1469" i="27"/>
  <c r="I1470" i="27"/>
  <c r="I1471" i="27"/>
  <c r="I1472" i="27"/>
  <c r="I1473" i="27"/>
  <c r="I1474" i="27"/>
  <c r="I1475" i="27"/>
  <c r="I1476" i="27"/>
  <c r="I1477" i="27"/>
  <c r="I1478" i="27"/>
  <c r="I1479" i="27"/>
  <c r="I1480" i="27"/>
  <c r="I1481" i="27"/>
  <c r="I1482" i="27"/>
  <c r="I1483" i="27"/>
  <c r="I1484" i="27"/>
  <c r="I1485" i="27"/>
  <c r="I1486" i="27"/>
  <c r="I1487" i="27"/>
  <c r="I1488" i="27"/>
  <c r="I1489" i="27"/>
  <c r="I1490" i="27"/>
  <c r="I1491" i="27"/>
  <c r="I1492" i="27"/>
  <c r="I1493" i="27"/>
  <c r="I1494" i="27"/>
  <c r="I1495" i="27"/>
  <c r="I1496" i="27"/>
  <c r="I1497" i="27"/>
  <c r="I1498" i="27"/>
  <c r="I1499" i="27"/>
  <c r="I1500" i="27"/>
  <c r="I1501" i="27"/>
  <c r="I1502" i="27"/>
  <c r="I1503" i="27"/>
  <c r="I1504" i="27"/>
  <c r="I1505" i="27"/>
  <c r="I1506" i="27"/>
  <c r="I1507" i="27"/>
  <c r="I1508" i="27"/>
  <c r="I1509" i="27"/>
  <c r="I1510" i="27"/>
  <c r="I1511" i="27"/>
  <c r="I1512" i="27"/>
  <c r="I1513" i="27"/>
  <c r="I1514" i="27"/>
  <c r="I1515" i="27"/>
  <c r="I1516" i="27"/>
  <c r="I1517" i="27"/>
  <c r="I1518" i="27"/>
  <c r="I1519" i="27"/>
  <c r="I1520" i="27"/>
  <c r="I1521" i="27"/>
  <c r="I1522" i="27"/>
  <c r="I1523" i="27"/>
  <c r="I1524" i="27"/>
  <c r="I1525" i="27"/>
  <c r="I1526" i="27"/>
  <c r="I1527" i="27"/>
  <c r="I1528" i="27"/>
  <c r="I1529" i="27"/>
  <c r="I1530" i="27"/>
  <c r="I1531" i="27"/>
  <c r="I1532" i="27"/>
  <c r="I1533" i="27"/>
  <c r="I1534" i="27"/>
  <c r="I1535" i="27"/>
  <c r="I1536" i="27"/>
  <c r="I1537" i="27"/>
  <c r="I1538" i="27"/>
  <c r="I1539" i="27"/>
  <c r="I1540" i="27"/>
  <c r="I1541" i="27"/>
  <c r="I1542" i="27"/>
  <c r="I1543" i="27"/>
  <c r="I1544" i="27"/>
  <c r="I1545" i="27"/>
  <c r="I1546" i="27"/>
  <c r="I1547" i="27"/>
  <c r="I1548" i="27"/>
  <c r="I1549" i="27"/>
  <c r="I1550" i="27"/>
  <c r="I1551" i="27"/>
  <c r="I1552" i="27"/>
  <c r="I1553" i="27"/>
  <c r="I1554" i="27"/>
  <c r="I1555" i="27"/>
  <c r="I1556" i="27"/>
  <c r="I1557" i="27"/>
  <c r="I1558" i="27"/>
  <c r="I1559" i="27"/>
  <c r="I1560" i="27"/>
  <c r="I1561" i="27"/>
  <c r="I1562" i="27"/>
  <c r="I1563" i="27"/>
  <c r="I1564" i="27"/>
  <c r="I1565" i="27"/>
  <c r="I1566" i="27"/>
  <c r="I1567" i="27"/>
  <c r="I1568" i="27"/>
  <c r="I1569" i="27"/>
  <c r="I1570" i="27"/>
  <c r="I1571" i="27"/>
  <c r="I1572" i="27"/>
  <c r="I1573" i="27"/>
  <c r="I1574" i="27"/>
  <c r="I1575" i="27"/>
  <c r="I1576" i="27"/>
  <c r="I1577" i="27"/>
  <c r="I1578" i="27"/>
  <c r="I1579" i="27"/>
  <c r="I1580" i="27"/>
  <c r="I1581" i="27"/>
  <c r="I1582" i="27"/>
  <c r="I1583" i="27"/>
  <c r="I1584" i="27"/>
  <c r="I1585" i="27"/>
  <c r="I1586" i="27"/>
  <c r="I1587" i="27"/>
  <c r="I1588" i="27"/>
  <c r="I1589" i="27"/>
  <c r="I1590" i="27"/>
  <c r="I1591" i="27"/>
  <c r="I1592" i="27"/>
  <c r="I1593" i="27"/>
  <c r="I1594" i="27"/>
  <c r="I1595" i="27"/>
  <c r="I1596" i="27"/>
  <c r="I1597" i="27"/>
  <c r="I1598" i="27"/>
  <c r="I1599" i="27"/>
  <c r="I1600" i="27"/>
  <c r="I1601" i="27"/>
  <c r="I1602" i="27"/>
  <c r="I1603" i="27"/>
  <c r="I1604" i="27"/>
  <c r="I1605" i="27"/>
  <c r="I1606" i="27"/>
  <c r="I1607" i="27"/>
  <c r="I1608" i="27"/>
  <c r="I1609" i="27"/>
  <c r="I1610" i="27"/>
  <c r="I1611" i="27"/>
  <c r="I1612" i="27"/>
  <c r="I1613" i="27"/>
  <c r="I1614" i="27"/>
  <c r="I1615" i="27"/>
  <c r="I1616" i="27"/>
  <c r="I1617" i="27"/>
  <c r="I1618" i="27"/>
  <c r="I1619" i="27"/>
  <c r="I1620" i="27"/>
  <c r="I1621" i="27"/>
  <c r="I1622" i="27"/>
  <c r="I1623" i="27"/>
  <c r="I1624" i="27"/>
  <c r="I1625" i="27"/>
  <c r="I1626" i="27"/>
  <c r="I1627" i="27"/>
  <c r="I1628" i="27"/>
  <c r="I1629" i="27"/>
  <c r="I1630" i="27"/>
  <c r="I1631" i="27"/>
  <c r="I1632" i="27"/>
  <c r="I1633" i="27"/>
  <c r="I1634" i="27"/>
  <c r="I1635" i="27"/>
  <c r="I1636" i="27"/>
  <c r="I1637" i="27"/>
  <c r="I1638" i="27"/>
  <c r="I1639" i="27"/>
  <c r="I1640" i="27"/>
  <c r="I1641" i="27"/>
  <c r="I1642" i="27"/>
  <c r="I1643" i="27"/>
  <c r="I1644" i="27"/>
  <c r="I1645" i="27"/>
  <c r="I1646" i="27"/>
  <c r="I1647" i="27"/>
  <c r="I1648" i="27"/>
  <c r="I1649" i="27"/>
  <c r="I1650" i="27"/>
  <c r="I1651" i="27"/>
  <c r="I1652" i="27"/>
  <c r="I1653" i="27"/>
  <c r="I1654" i="27"/>
  <c r="I1655" i="27"/>
  <c r="I1656" i="27"/>
  <c r="I1657" i="27"/>
  <c r="I1658" i="27"/>
  <c r="I1659" i="27"/>
  <c r="I1660" i="27"/>
  <c r="I1661" i="27"/>
  <c r="I1662" i="27"/>
  <c r="I1663" i="27"/>
  <c r="I1664" i="27"/>
  <c r="I1665" i="27"/>
  <c r="I1666" i="27"/>
  <c r="I1667" i="27"/>
  <c r="I1668" i="27"/>
  <c r="I1669" i="27"/>
  <c r="I1670" i="27"/>
  <c r="I1671" i="27"/>
  <c r="I1672" i="27"/>
  <c r="I1673" i="27"/>
  <c r="I1674" i="27"/>
  <c r="I1675" i="27"/>
  <c r="I1676" i="27"/>
  <c r="I1677" i="27"/>
  <c r="I1678" i="27"/>
  <c r="I1679" i="27"/>
  <c r="I1680" i="27"/>
  <c r="I1681" i="27"/>
  <c r="I1682" i="27"/>
  <c r="I1683" i="27"/>
  <c r="I1684" i="27"/>
  <c r="I1685" i="27"/>
  <c r="I1686" i="27"/>
  <c r="I1687" i="27"/>
  <c r="I1688" i="27"/>
  <c r="I1689" i="27"/>
  <c r="I1690" i="27"/>
  <c r="I1691" i="27"/>
  <c r="I1692" i="27"/>
  <c r="I1693" i="27"/>
  <c r="I1694" i="27"/>
  <c r="I1695" i="27"/>
  <c r="I1696" i="27"/>
  <c r="I1697" i="27"/>
  <c r="I1698" i="27"/>
  <c r="I1699" i="27"/>
  <c r="I1700" i="27"/>
  <c r="I1701" i="27"/>
  <c r="I1702" i="27"/>
  <c r="I1703" i="27"/>
  <c r="I1704" i="27"/>
  <c r="I1705" i="27"/>
  <c r="I1706" i="27"/>
  <c r="I1707" i="27"/>
  <c r="I1708" i="27"/>
  <c r="I1709" i="27"/>
  <c r="I1710" i="27"/>
  <c r="I1711" i="27"/>
  <c r="I1712" i="27"/>
  <c r="I1713" i="27"/>
  <c r="I1714" i="27"/>
  <c r="I1715" i="27"/>
  <c r="I1716" i="27"/>
  <c r="I1717" i="27"/>
  <c r="I1718" i="27"/>
  <c r="I1719" i="27"/>
  <c r="I1720" i="27"/>
  <c r="I1721" i="27"/>
  <c r="I1722" i="27"/>
  <c r="I1723" i="27"/>
  <c r="I1724" i="27"/>
  <c r="I1725" i="27"/>
  <c r="I1726" i="27"/>
  <c r="I1727" i="27"/>
  <c r="I1728" i="27"/>
  <c r="I1729" i="27"/>
  <c r="I1730" i="27"/>
  <c r="I1731" i="27"/>
  <c r="I1732" i="27"/>
  <c r="I1733" i="27"/>
  <c r="I1734" i="27"/>
  <c r="I1735" i="27"/>
  <c r="I1736" i="27"/>
  <c r="I1737" i="27"/>
  <c r="I1738" i="27"/>
  <c r="I1739" i="27"/>
  <c r="I1740" i="27"/>
  <c r="I1741" i="27"/>
  <c r="I1742" i="27"/>
  <c r="I1743" i="27"/>
  <c r="I1744" i="27"/>
  <c r="I1745" i="27"/>
  <c r="I1746" i="27"/>
  <c r="I1747" i="27"/>
  <c r="I1748" i="27"/>
  <c r="I1749" i="27"/>
  <c r="I1750" i="27"/>
  <c r="I1751" i="27"/>
  <c r="I1752" i="27"/>
  <c r="I1753" i="27"/>
  <c r="I1754" i="27"/>
  <c r="I1755" i="27"/>
  <c r="I1756" i="27"/>
  <c r="I1757" i="27"/>
  <c r="I1758" i="27"/>
  <c r="I1759" i="27"/>
  <c r="I1760" i="27"/>
  <c r="I1761" i="27"/>
  <c r="I1762" i="27"/>
  <c r="I1763" i="27"/>
  <c r="I1764" i="27"/>
  <c r="I1765" i="27"/>
  <c r="I1766" i="27"/>
  <c r="I1767" i="27"/>
  <c r="I1768" i="27"/>
  <c r="I1769" i="27"/>
  <c r="I1770" i="27"/>
  <c r="I1771" i="27"/>
  <c r="I1772" i="27"/>
  <c r="I1773" i="27"/>
  <c r="I1774" i="27"/>
  <c r="I1775" i="27"/>
  <c r="I1776" i="27"/>
  <c r="I1777" i="27"/>
  <c r="I1778" i="27"/>
  <c r="I1779" i="27"/>
  <c r="I1780" i="27"/>
  <c r="I1781" i="27"/>
  <c r="I1782" i="27"/>
  <c r="I1783" i="27"/>
  <c r="I1784" i="27"/>
  <c r="I1785" i="27"/>
  <c r="I1786" i="27"/>
  <c r="I1787" i="27"/>
  <c r="I1788" i="27"/>
  <c r="I1789" i="27"/>
  <c r="I1790" i="27"/>
  <c r="I1791" i="27"/>
  <c r="I1792" i="27"/>
  <c r="I1793" i="27"/>
  <c r="I1794" i="27"/>
  <c r="I1795" i="27"/>
  <c r="I1796" i="27"/>
  <c r="I1797" i="27"/>
  <c r="I1798" i="27"/>
  <c r="I1799" i="27"/>
  <c r="I1800" i="27"/>
  <c r="I1801" i="27"/>
  <c r="I1802" i="27"/>
  <c r="I1803" i="27"/>
  <c r="I1804" i="27"/>
  <c r="I1805" i="27"/>
  <c r="I1806" i="27"/>
  <c r="I1807" i="27"/>
  <c r="I1808" i="27"/>
  <c r="I1809" i="27"/>
  <c r="I1810" i="27"/>
  <c r="I1811" i="27"/>
  <c r="I1812" i="27"/>
  <c r="I1813" i="27"/>
  <c r="I1814" i="27"/>
  <c r="I1815" i="27"/>
  <c r="I1816" i="27"/>
  <c r="I1817" i="27"/>
  <c r="I1818" i="27"/>
  <c r="I1819" i="27"/>
  <c r="I1820" i="27"/>
  <c r="I1821" i="27"/>
  <c r="I1822" i="27"/>
  <c r="I1823" i="27"/>
  <c r="I1824" i="27"/>
  <c r="I1825" i="27"/>
  <c r="I1826" i="27"/>
  <c r="I1827" i="27"/>
  <c r="I1828" i="27"/>
  <c r="I1829" i="27"/>
  <c r="I1830" i="27"/>
  <c r="I1831" i="27"/>
  <c r="I1832" i="27"/>
  <c r="I1833" i="27"/>
  <c r="I1834" i="27"/>
  <c r="I1835" i="27"/>
  <c r="I1836" i="27"/>
  <c r="I1837" i="27"/>
  <c r="I1838" i="27"/>
  <c r="I1839" i="27"/>
  <c r="I1840" i="27"/>
  <c r="I1841" i="27"/>
  <c r="I1842" i="27"/>
  <c r="I1843" i="27"/>
  <c r="I1844" i="27"/>
  <c r="I1845" i="27"/>
  <c r="I1846" i="27"/>
  <c r="I1847" i="27"/>
  <c r="I1848" i="27"/>
  <c r="I1849" i="27"/>
  <c r="I1850" i="27"/>
  <c r="I1851" i="27"/>
  <c r="I1852" i="27"/>
  <c r="I1853" i="27"/>
  <c r="I1854" i="27"/>
  <c r="I1855" i="27"/>
  <c r="I1856" i="27"/>
  <c r="I1857" i="27"/>
  <c r="I1858" i="27"/>
  <c r="I1859" i="27"/>
  <c r="I1860" i="27"/>
  <c r="I1861" i="27"/>
  <c r="I1862" i="27"/>
  <c r="I1863" i="27"/>
  <c r="I1864" i="27"/>
  <c r="I1865" i="27"/>
  <c r="I1866" i="27"/>
  <c r="I1867" i="27"/>
  <c r="I1868" i="27"/>
  <c r="I1869" i="27"/>
  <c r="I1870" i="27"/>
  <c r="I1871" i="27"/>
  <c r="I1872" i="27"/>
  <c r="I1873" i="27"/>
  <c r="I1874" i="27"/>
  <c r="I1875" i="27"/>
  <c r="I1876" i="27"/>
  <c r="I1877" i="27"/>
  <c r="I1878" i="27"/>
  <c r="I1879" i="27"/>
  <c r="I1880" i="27"/>
  <c r="I1881" i="27"/>
  <c r="I1882" i="27"/>
  <c r="I1883" i="27"/>
  <c r="I1884" i="27"/>
  <c r="I1885" i="27"/>
  <c r="I1886" i="27"/>
  <c r="I1887" i="27"/>
  <c r="I1888" i="27"/>
  <c r="I1889" i="27"/>
  <c r="I1890" i="27"/>
  <c r="I1891" i="27"/>
  <c r="I1892" i="27"/>
  <c r="I1893" i="27"/>
  <c r="I1894" i="27"/>
  <c r="I1895" i="27"/>
  <c r="I1896" i="27"/>
  <c r="I1897" i="27"/>
  <c r="I1898" i="27"/>
  <c r="I1899" i="27"/>
  <c r="I1900" i="27"/>
  <c r="I1901" i="27"/>
  <c r="I1902" i="27"/>
  <c r="I1903" i="27"/>
  <c r="I1904" i="27"/>
  <c r="I1905" i="27"/>
  <c r="I1906" i="27"/>
  <c r="I1907" i="27"/>
  <c r="I1908" i="27"/>
  <c r="I1909" i="27"/>
  <c r="I1910" i="27"/>
  <c r="I1911" i="27"/>
  <c r="I1912" i="27"/>
  <c r="I1913" i="27"/>
  <c r="I1914" i="27"/>
  <c r="I1915" i="27"/>
  <c r="I1916" i="27"/>
  <c r="I1917" i="27"/>
  <c r="I1918" i="27"/>
  <c r="I1919" i="27"/>
  <c r="I1920" i="27"/>
  <c r="I1921" i="27"/>
  <c r="I1922" i="27"/>
  <c r="I1923" i="27"/>
  <c r="I1924" i="27"/>
  <c r="I1925" i="27"/>
  <c r="I1926" i="27"/>
  <c r="I1927" i="27"/>
  <c r="I1928" i="27"/>
  <c r="I1929" i="27"/>
  <c r="I1930" i="27"/>
  <c r="I1931" i="27"/>
  <c r="I1932" i="27"/>
  <c r="I1933" i="27"/>
  <c r="I1934" i="27"/>
  <c r="I1935" i="27"/>
  <c r="I1936" i="27"/>
  <c r="I1937" i="27"/>
  <c r="I1938" i="27"/>
  <c r="I1939" i="27"/>
  <c r="I1940" i="27"/>
  <c r="I1941" i="27"/>
  <c r="I1942" i="27"/>
  <c r="I1943" i="27"/>
  <c r="I1944" i="27"/>
  <c r="I1945" i="27"/>
  <c r="I1946" i="27"/>
  <c r="I1947" i="27"/>
  <c r="I1948" i="27"/>
  <c r="I1949" i="27"/>
  <c r="I1950" i="27"/>
  <c r="I1951" i="27"/>
  <c r="I1952" i="27"/>
  <c r="I1953" i="27"/>
  <c r="I1954" i="27"/>
  <c r="I1955" i="27"/>
  <c r="I1956" i="27"/>
  <c r="I1957" i="27"/>
  <c r="I1958" i="27"/>
  <c r="I1959" i="27"/>
  <c r="I1960" i="27"/>
  <c r="I1961" i="27"/>
  <c r="I1962" i="27"/>
  <c r="I1963" i="27"/>
  <c r="I1964" i="27"/>
  <c r="I1965" i="27"/>
  <c r="I1966" i="27"/>
  <c r="I1967" i="27"/>
  <c r="I1968" i="27"/>
  <c r="I1969" i="27"/>
  <c r="I1970" i="27"/>
  <c r="I1971" i="27"/>
  <c r="I1972" i="27"/>
  <c r="I1973" i="27"/>
  <c r="I1974" i="27"/>
  <c r="I1975" i="27"/>
  <c r="I1976" i="27"/>
  <c r="I1977" i="27"/>
  <c r="I1978" i="27"/>
  <c r="I1979" i="27"/>
  <c r="I1980" i="27"/>
  <c r="I1981" i="27"/>
  <c r="I1982" i="27"/>
  <c r="I1983" i="27"/>
  <c r="I1984" i="27"/>
  <c r="I1985" i="27"/>
  <c r="I1986" i="27"/>
  <c r="I1987" i="27"/>
  <c r="I1988" i="27"/>
  <c r="I1989" i="27"/>
  <c r="I1990" i="27"/>
  <c r="I1991" i="27"/>
  <c r="I1992" i="27"/>
  <c r="I1993" i="27"/>
  <c r="I1994" i="27"/>
  <c r="I1995" i="27"/>
  <c r="I1996" i="27"/>
  <c r="I1997" i="27"/>
  <c r="I1998" i="27"/>
  <c r="I1999" i="27"/>
  <c r="I2000" i="27"/>
  <c r="I2001" i="27"/>
  <c r="I2002" i="27"/>
  <c r="I2003" i="27"/>
  <c r="I2004" i="27"/>
  <c r="I2005" i="27"/>
  <c r="I2006" i="27"/>
  <c r="I2007" i="27"/>
  <c r="I2008" i="27"/>
  <c r="I2009" i="27"/>
  <c r="I2010" i="27"/>
  <c r="I2011" i="27"/>
  <c r="I2012" i="27"/>
  <c r="I2013" i="27"/>
  <c r="I2014" i="27"/>
  <c r="I2015" i="27"/>
  <c r="I2016" i="27"/>
  <c r="I2017" i="27"/>
  <c r="I2018" i="27"/>
  <c r="I2019" i="27"/>
  <c r="I2020" i="27"/>
  <c r="I2021" i="27"/>
  <c r="I2022" i="27"/>
  <c r="I2023" i="27"/>
  <c r="I2024" i="27"/>
  <c r="I2025" i="27"/>
  <c r="I2026" i="27"/>
  <c r="I2027" i="27"/>
  <c r="I2028" i="27"/>
  <c r="I2029" i="27"/>
  <c r="I2030" i="27"/>
  <c r="I2031" i="27"/>
  <c r="I2032" i="27"/>
  <c r="I2033" i="27"/>
  <c r="I2034" i="27"/>
  <c r="I2035" i="27"/>
  <c r="I2036" i="27"/>
  <c r="I2037" i="27"/>
  <c r="I2038" i="27"/>
  <c r="I2039" i="27"/>
  <c r="I2040" i="27"/>
  <c r="I2041" i="27"/>
  <c r="I2042" i="27"/>
  <c r="I2043" i="27"/>
  <c r="I2044" i="27"/>
  <c r="I2045" i="27"/>
  <c r="I2046" i="27"/>
  <c r="I2047" i="27"/>
  <c r="I2048" i="27"/>
  <c r="I2049" i="27"/>
  <c r="I2050" i="27"/>
  <c r="I2051" i="27"/>
  <c r="I2052" i="27"/>
  <c r="I2053" i="27"/>
  <c r="I2054" i="27"/>
  <c r="I2055" i="27"/>
  <c r="I2056" i="27"/>
  <c r="I2057" i="27"/>
  <c r="I2058" i="27"/>
  <c r="I2059" i="27"/>
  <c r="I2060" i="27"/>
  <c r="I2061" i="27"/>
  <c r="I2062" i="27"/>
  <c r="I2063" i="27"/>
  <c r="I2064" i="27"/>
  <c r="I2065" i="27"/>
  <c r="I2066" i="27"/>
  <c r="I2067" i="27"/>
  <c r="I2068" i="27"/>
  <c r="I2069" i="27"/>
  <c r="I2070" i="27"/>
  <c r="I2071" i="27"/>
  <c r="I2072" i="27"/>
  <c r="I2073" i="27"/>
  <c r="I2074" i="27"/>
  <c r="I2075" i="27"/>
  <c r="I2076" i="27"/>
  <c r="I2077" i="27"/>
  <c r="I2078" i="27"/>
  <c r="I2079" i="27"/>
  <c r="I2080" i="27"/>
  <c r="I2081" i="27"/>
  <c r="I2082" i="27"/>
  <c r="I2083" i="27"/>
  <c r="I2084" i="27"/>
  <c r="I2085" i="27"/>
  <c r="I2086" i="27"/>
  <c r="I2087" i="27"/>
  <c r="I2088" i="27"/>
  <c r="I2089" i="27"/>
  <c r="I2090" i="27"/>
  <c r="I2091" i="27"/>
  <c r="I2092" i="27"/>
  <c r="I2093" i="27"/>
  <c r="I2094" i="27"/>
  <c r="I2095" i="27"/>
  <c r="I2096" i="27"/>
  <c r="I2097" i="27"/>
  <c r="I2098" i="27"/>
  <c r="I2099" i="27"/>
  <c r="I2100" i="27"/>
  <c r="I2101" i="27"/>
  <c r="I2102" i="27"/>
  <c r="I2103" i="27"/>
  <c r="I2104" i="27"/>
  <c r="I2105" i="27"/>
  <c r="I2106" i="27"/>
  <c r="I2107" i="27"/>
  <c r="I2108" i="27"/>
  <c r="I2109" i="27"/>
  <c r="I2110" i="27"/>
  <c r="I2111" i="27"/>
  <c r="I2112" i="27"/>
  <c r="I2113" i="27"/>
  <c r="I2114" i="27"/>
  <c r="I2115" i="27"/>
  <c r="I2116" i="27"/>
  <c r="I2117" i="27"/>
  <c r="I2118" i="27"/>
  <c r="I2119" i="27"/>
  <c r="I2120" i="27"/>
  <c r="I2121" i="27"/>
  <c r="I2122" i="27"/>
  <c r="I2123" i="27"/>
  <c r="I2124" i="27"/>
  <c r="I2125" i="27"/>
  <c r="I2126" i="27"/>
  <c r="I2127" i="27"/>
  <c r="I2128" i="27"/>
  <c r="I2129" i="27"/>
  <c r="I2130" i="27"/>
  <c r="I2131" i="27"/>
  <c r="I2132" i="27"/>
  <c r="I2133" i="27"/>
  <c r="I2134" i="27"/>
  <c r="I2135" i="27"/>
  <c r="I2136" i="27"/>
  <c r="I2137" i="27"/>
  <c r="I2138" i="27"/>
  <c r="I2139" i="27"/>
  <c r="I2140" i="27"/>
  <c r="I2141" i="27"/>
  <c r="I2142" i="27"/>
  <c r="I2143" i="27"/>
  <c r="I2144" i="27"/>
  <c r="I2145" i="27"/>
  <c r="I2146" i="27"/>
  <c r="I2147" i="27"/>
  <c r="I2148" i="27"/>
  <c r="I2149" i="27"/>
  <c r="I2150" i="27"/>
  <c r="I2151" i="27"/>
  <c r="I2152" i="27"/>
  <c r="I2153" i="27"/>
  <c r="I2154" i="27"/>
  <c r="I2155" i="27"/>
  <c r="I2156" i="27"/>
  <c r="I2157" i="27"/>
  <c r="I2158" i="27"/>
  <c r="I2159" i="27"/>
  <c r="I2160" i="27"/>
  <c r="I2161" i="27"/>
  <c r="I2162" i="27"/>
  <c r="I2163" i="27"/>
  <c r="I2164" i="27"/>
  <c r="I2165" i="27"/>
  <c r="I2166" i="27"/>
  <c r="I2167" i="27"/>
  <c r="I2168" i="27"/>
  <c r="I2169" i="27"/>
  <c r="I2170" i="27"/>
  <c r="I2171" i="27"/>
  <c r="I2172" i="27"/>
  <c r="I2173" i="27"/>
  <c r="I2174" i="27"/>
  <c r="I2175" i="27"/>
  <c r="I2176" i="27"/>
  <c r="I2177" i="27"/>
  <c r="I2178" i="27"/>
  <c r="I2179" i="27"/>
  <c r="I2180" i="27"/>
  <c r="I2181" i="27"/>
  <c r="I2182" i="27"/>
  <c r="I2183" i="27"/>
  <c r="I2184" i="27"/>
  <c r="I2185" i="27"/>
  <c r="I2186" i="27"/>
  <c r="I2187" i="27"/>
  <c r="I2188" i="27"/>
  <c r="I2189" i="27"/>
  <c r="I2190" i="27"/>
  <c r="I2191" i="27"/>
  <c r="I2192" i="27"/>
  <c r="I2193" i="27"/>
  <c r="I2194" i="27"/>
  <c r="I2195" i="27"/>
  <c r="I2196" i="27"/>
  <c r="I2197" i="27"/>
  <c r="I2198" i="27"/>
  <c r="I2199" i="27"/>
  <c r="I2200" i="27"/>
  <c r="I2201" i="27"/>
  <c r="I2202" i="27"/>
  <c r="I2203" i="27"/>
  <c r="I2204" i="27"/>
  <c r="I2205" i="27"/>
  <c r="I2206" i="27"/>
  <c r="I2207" i="27"/>
  <c r="I2208" i="27"/>
  <c r="I2209" i="27"/>
  <c r="I2210" i="27"/>
  <c r="I2211" i="27"/>
  <c r="I2212" i="27"/>
  <c r="I2213" i="27"/>
  <c r="I2214" i="27"/>
  <c r="I2215" i="27"/>
  <c r="I2216" i="27"/>
  <c r="I2217" i="27"/>
  <c r="I2218" i="27"/>
  <c r="I2219" i="27"/>
  <c r="I2220" i="27"/>
  <c r="I2221" i="27"/>
  <c r="I2222" i="27"/>
  <c r="I2223" i="27"/>
  <c r="I2224" i="27"/>
  <c r="I2225" i="27"/>
  <c r="I2226" i="27"/>
  <c r="I2227" i="27"/>
  <c r="I2228" i="27"/>
  <c r="I2229" i="27"/>
  <c r="I2230" i="27"/>
  <c r="I2231" i="27"/>
  <c r="I2232" i="27"/>
  <c r="I2233" i="27"/>
  <c r="I2234" i="27"/>
  <c r="I2235" i="27"/>
  <c r="I2236" i="27"/>
  <c r="I2237" i="27"/>
  <c r="I2238" i="27"/>
  <c r="I2239" i="27"/>
  <c r="I2240" i="27"/>
  <c r="I2241" i="27"/>
  <c r="I2242" i="27"/>
  <c r="I2243" i="27"/>
  <c r="I2244" i="27"/>
  <c r="I2245" i="27"/>
  <c r="I2246" i="27"/>
  <c r="I2247" i="27"/>
  <c r="I2248" i="27"/>
  <c r="I2249" i="27"/>
  <c r="I2250" i="27"/>
  <c r="I2251" i="27"/>
  <c r="I2252" i="27"/>
  <c r="I2253" i="27"/>
  <c r="I2254" i="27"/>
  <c r="I2255" i="27"/>
  <c r="I2256" i="27"/>
  <c r="I2257" i="27"/>
  <c r="I2258" i="27"/>
  <c r="I2259" i="27"/>
  <c r="I2260" i="27"/>
  <c r="I2261" i="27"/>
  <c r="I2262" i="27"/>
  <c r="I2263" i="27"/>
  <c r="I2264" i="27"/>
  <c r="I2265" i="27"/>
  <c r="I2266" i="27"/>
  <c r="I2267" i="27"/>
  <c r="I2268" i="27"/>
  <c r="I2269" i="27"/>
  <c r="I2270" i="27"/>
  <c r="I2271" i="27"/>
  <c r="I2272" i="27"/>
  <c r="I2273" i="27"/>
  <c r="I2274" i="27"/>
  <c r="I2275" i="27"/>
  <c r="I2276" i="27"/>
  <c r="I2277" i="27"/>
  <c r="I2278" i="27"/>
  <c r="I2279" i="27"/>
  <c r="I2280" i="27"/>
  <c r="I2281" i="27"/>
  <c r="I2282" i="27"/>
  <c r="I2283" i="27"/>
  <c r="I2284" i="27"/>
  <c r="I2285" i="27"/>
  <c r="I2286" i="27"/>
  <c r="I2287" i="27"/>
  <c r="I2288" i="27"/>
  <c r="I2289" i="27"/>
  <c r="I2290" i="27"/>
  <c r="I2291" i="27"/>
  <c r="I2292" i="27"/>
  <c r="I2293" i="27"/>
  <c r="I2294" i="27"/>
  <c r="I2295" i="27"/>
  <c r="I2296" i="27"/>
  <c r="I2297" i="27"/>
  <c r="I2298" i="27"/>
  <c r="I2299" i="27"/>
  <c r="I2300" i="27"/>
  <c r="I2301" i="27"/>
  <c r="I2302" i="27"/>
  <c r="I2303" i="27"/>
  <c r="I2304" i="27"/>
  <c r="I2305" i="27"/>
  <c r="I2306" i="27"/>
  <c r="I2307" i="27"/>
  <c r="I2308" i="27"/>
  <c r="I2309" i="27"/>
  <c r="I2310" i="27"/>
  <c r="I2311" i="27"/>
  <c r="I2312" i="27"/>
  <c r="I2313" i="27"/>
  <c r="I2314" i="27"/>
  <c r="I2315" i="27"/>
  <c r="I2316" i="27"/>
  <c r="I2317" i="27"/>
  <c r="I2318" i="27"/>
  <c r="I2319" i="27"/>
  <c r="I2320" i="27"/>
  <c r="I2321" i="27"/>
  <c r="I2322" i="27"/>
  <c r="I2323" i="27"/>
  <c r="I2324" i="27"/>
  <c r="I2325" i="27"/>
  <c r="I2326" i="27"/>
  <c r="I2327" i="27"/>
  <c r="I2328" i="27"/>
  <c r="I2329" i="27"/>
  <c r="I2330" i="27"/>
  <c r="I2331" i="27"/>
  <c r="I2332" i="27"/>
  <c r="I2333" i="27"/>
  <c r="I2334" i="27"/>
  <c r="I2335" i="27"/>
  <c r="I2336" i="27"/>
  <c r="I2337" i="27"/>
  <c r="I2338" i="27"/>
  <c r="I2339" i="27"/>
  <c r="I2340" i="27"/>
  <c r="I2341" i="27"/>
  <c r="I2342" i="27"/>
  <c r="I2343" i="27"/>
  <c r="I2344" i="27"/>
  <c r="I2345" i="27"/>
  <c r="I2346" i="27"/>
  <c r="I2347" i="27"/>
  <c r="I2348" i="27"/>
  <c r="I2349" i="27"/>
  <c r="I2350" i="27"/>
  <c r="I2351" i="27"/>
  <c r="I2352" i="27"/>
  <c r="I2353" i="27"/>
  <c r="I2354" i="27"/>
  <c r="I2355" i="27"/>
  <c r="I2356" i="27"/>
  <c r="I2357" i="27"/>
  <c r="I2358" i="27"/>
  <c r="I2359" i="27"/>
  <c r="I2360" i="27"/>
  <c r="I2361" i="27"/>
  <c r="I2362" i="27"/>
  <c r="I2363" i="27"/>
  <c r="I2364" i="27"/>
  <c r="I2365" i="27"/>
  <c r="I2366" i="27"/>
  <c r="I2367" i="27"/>
  <c r="I2368" i="27"/>
  <c r="I2369" i="27"/>
  <c r="I2370" i="27"/>
  <c r="I2371" i="27"/>
  <c r="I2372" i="27"/>
  <c r="I2373" i="27"/>
  <c r="I2374" i="27"/>
  <c r="I2375" i="27"/>
  <c r="I2376" i="27"/>
  <c r="I2377" i="27"/>
  <c r="I2378" i="27"/>
  <c r="I2379" i="27"/>
  <c r="I2380" i="27"/>
  <c r="I2381" i="27"/>
  <c r="I2382" i="27"/>
  <c r="I2383" i="27"/>
  <c r="I2384" i="27"/>
  <c r="I2385" i="27"/>
  <c r="I2386" i="27"/>
  <c r="I2387" i="27"/>
  <c r="I2388" i="27"/>
  <c r="I2389" i="27"/>
  <c r="I2390" i="27"/>
  <c r="I2391" i="27"/>
  <c r="I2392" i="27"/>
  <c r="I2393" i="27"/>
  <c r="I2394" i="27"/>
  <c r="I2395" i="27"/>
  <c r="I2396" i="27"/>
  <c r="I2397" i="27"/>
  <c r="I2398" i="27"/>
  <c r="I2399" i="27"/>
  <c r="I2400" i="27"/>
  <c r="I2401" i="27"/>
  <c r="I2402" i="27"/>
  <c r="I2403" i="27"/>
  <c r="I2404" i="27"/>
  <c r="I2405" i="27"/>
  <c r="I2406" i="27"/>
  <c r="I2407" i="27"/>
  <c r="I2408" i="27"/>
  <c r="I2409" i="27"/>
  <c r="I2410" i="27"/>
  <c r="I2411" i="27"/>
  <c r="I2412" i="27"/>
  <c r="I2413" i="27"/>
  <c r="I2414" i="27"/>
  <c r="I2415" i="27"/>
  <c r="I2416" i="27"/>
  <c r="I2417" i="27"/>
  <c r="I2418" i="27"/>
  <c r="I2419" i="27"/>
  <c r="I2420" i="27"/>
  <c r="I2421" i="27"/>
  <c r="I2422" i="27"/>
  <c r="I2423" i="27"/>
  <c r="I2424" i="27"/>
  <c r="I2425" i="27"/>
  <c r="I2426" i="27"/>
  <c r="I2427" i="27"/>
  <c r="I2428" i="27"/>
  <c r="I2429" i="27"/>
  <c r="I2430" i="27"/>
  <c r="I2431" i="27"/>
  <c r="I2432" i="27"/>
  <c r="I2433" i="27"/>
  <c r="I2434" i="27"/>
  <c r="I2435" i="27"/>
  <c r="I2436" i="27"/>
  <c r="I2437" i="27"/>
  <c r="I2438" i="27"/>
  <c r="I2439" i="27"/>
  <c r="I2440" i="27"/>
  <c r="I2441" i="27"/>
  <c r="I2442" i="27"/>
  <c r="I2443" i="27"/>
  <c r="I2444" i="27"/>
  <c r="I2445" i="27"/>
  <c r="I2446" i="27"/>
  <c r="I2447" i="27"/>
  <c r="I2448" i="27"/>
  <c r="I2449" i="27"/>
  <c r="I2450" i="27"/>
  <c r="I2451" i="27"/>
  <c r="I2452" i="27"/>
  <c r="I2453" i="27"/>
  <c r="I2454" i="27"/>
  <c r="I2455" i="27"/>
  <c r="I2456" i="27"/>
  <c r="I2457" i="27"/>
  <c r="I2458" i="27"/>
  <c r="I2459" i="27"/>
  <c r="I2460" i="27"/>
  <c r="I2461" i="27"/>
  <c r="I2462" i="27"/>
  <c r="I2463" i="27"/>
  <c r="I2464" i="27"/>
  <c r="I2465" i="27"/>
  <c r="I2466" i="27"/>
  <c r="I2467" i="27"/>
  <c r="I2468" i="27"/>
  <c r="I2469" i="27"/>
  <c r="I2470" i="27"/>
  <c r="I2471" i="27"/>
  <c r="I2472" i="27"/>
  <c r="I2473" i="27"/>
  <c r="I2474" i="27"/>
  <c r="I2475" i="27"/>
  <c r="I2476" i="27"/>
  <c r="I2477" i="27"/>
  <c r="I2478" i="27"/>
  <c r="I2479" i="27"/>
  <c r="I2480" i="27"/>
  <c r="I2481" i="27"/>
  <c r="I2482" i="27"/>
  <c r="I2483" i="27"/>
  <c r="I2484" i="27"/>
  <c r="I2485" i="27"/>
  <c r="I2486" i="27"/>
  <c r="I2487" i="27"/>
  <c r="I2488" i="27"/>
  <c r="I2489" i="27"/>
  <c r="I2490" i="27"/>
  <c r="I2491" i="27"/>
  <c r="I2492" i="27"/>
  <c r="I2493" i="27"/>
  <c r="I2494" i="27"/>
  <c r="I2495" i="27"/>
  <c r="I2496" i="27"/>
  <c r="I2497" i="27"/>
  <c r="I2498" i="27"/>
  <c r="I2499" i="27"/>
  <c r="I2500" i="27"/>
  <c r="I2501" i="27"/>
  <c r="I2502" i="27"/>
  <c r="I2503" i="27"/>
  <c r="I2504" i="27"/>
  <c r="I2505" i="27"/>
  <c r="I2506" i="27"/>
  <c r="I2507" i="27"/>
  <c r="I2508" i="27"/>
  <c r="I2509" i="27"/>
  <c r="I2510" i="27"/>
  <c r="I2511" i="27"/>
  <c r="I2512" i="27"/>
  <c r="I2513" i="27"/>
  <c r="I2514" i="27"/>
  <c r="I2515" i="27"/>
  <c r="I2516" i="27"/>
  <c r="I2517" i="27"/>
  <c r="I2518" i="27"/>
  <c r="I2519" i="27"/>
  <c r="I2520" i="27"/>
  <c r="I2521" i="27"/>
  <c r="I2522" i="27"/>
  <c r="I2523" i="27"/>
  <c r="I2524" i="27"/>
  <c r="I2525" i="27"/>
  <c r="I2526" i="27"/>
  <c r="I2527" i="27"/>
  <c r="I2528" i="27"/>
  <c r="I2529" i="27"/>
  <c r="I2530" i="27"/>
  <c r="I2531" i="27"/>
  <c r="I2532" i="27"/>
  <c r="I2533" i="27"/>
  <c r="I2534" i="27"/>
  <c r="I2535" i="27"/>
  <c r="I2536" i="27"/>
  <c r="I2537" i="27"/>
  <c r="I2538" i="27"/>
  <c r="I2539" i="27"/>
  <c r="I2540" i="27"/>
  <c r="I2541" i="27"/>
  <c r="I2542" i="27"/>
  <c r="I2543" i="27"/>
  <c r="I2544" i="27"/>
  <c r="I2545" i="27"/>
  <c r="I2546" i="27"/>
  <c r="I2547" i="27"/>
  <c r="I2548" i="27"/>
  <c r="I2549" i="27"/>
  <c r="I2550" i="27"/>
  <c r="I2551" i="27"/>
  <c r="I2552" i="27"/>
  <c r="I2553" i="27"/>
  <c r="I2554" i="27"/>
  <c r="I2555" i="27"/>
  <c r="I2556" i="27"/>
  <c r="I2557" i="27"/>
  <c r="I2558" i="27"/>
  <c r="I2559" i="27"/>
  <c r="I2560" i="27"/>
  <c r="I2561" i="27"/>
  <c r="I2562" i="27"/>
  <c r="I2563" i="27"/>
  <c r="I2564" i="27"/>
  <c r="I2565" i="27"/>
  <c r="I2566" i="27"/>
  <c r="I2567" i="27"/>
  <c r="I2568" i="27"/>
  <c r="I2569" i="27"/>
  <c r="I2570" i="27"/>
  <c r="I2571" i="27"/>
  <c r="I2572" i="27"/>
  <c r="I2573" i="27"/>
  <c r="I2574" i="27"/>
  <c r="I2575" i="27"/>
  <c r="I2576" i="27"/>
  <c r="I2577" i="27"/>
  <c r="I2578" i="27"/>
  <c r="I2579" i="27"/>
  <c r="I2580" i="27"/>
  <c r="I2581" i="27"/>
  <c r="I2582" i="27"/>
  <c r="I2583" i="27"/>
  <c r="I2584" i="27"/>
  <c r="I2585" i="27"/>
  <c r="I2586" i="27"/>
  <c r="I2587" i="27"/>
  <c r="I2588" i="27"/>
  <c r="I2589" i="27"/>
  <c r="I2590" i="27"/>
  <c r="I2591" i="27"/>
  <c r="I2592" i="27"/>
  <c r="I2593" i="27"/>
  <c r="I2594" i="27"/>
  <c r="I2595" i="27"/>
  <c r="I2596" i="27"/>
  <c r="I2597" i="27"/>
  <c r="I2598" i="27"/>
  <c r="I2599" i="27"/>
  <c r="I2600" i="27"/>
  <c r="I2601" i="27"/>
  <c r="I2602" i="27"/>
  <c r="I2603" i="27"/>
  <c r="I2604" i="27"/>
  <c r="I2605" i="27"/>
  <c r="I2606" i="27"/>
  <c r="I2607" i="27"/>
  <c r="I2608" i="27"/>
  <c r="I2609" i="27"/>
  <c r="I2610" i="27"/>
  <c r="I2611" i="27"/>
  <c r="I2612" i="27"/>
  <c r="I2613" i="27"/>
  <c r="I2614" i="27"/>
  <c r="I2615" i="27"/>
  <c r="I2616" i="27"/>
  <c r="I2617" i="27"/>
  <c r="I2618" i="27"/>
  <c r="I2619" i="27"/>
  <c r="I2620" i="27"/>
  <c r="I2621" i="27"/>
  <c r="I2622" i="27"/>
  <c r="I2623" i="27"/>
  <c r="I2624" i="27"/>
  <c r="I2625" i="27"/>
  <c r="I2626" i="27"/>
  <c r="I2627" i="27"/>
  <c r="I2628" i="27"/>
  <c r="I2629" i="27"/>
  <c r="I2630" i="27"/>
  <c r="I2631" i="27"/>
  <c r="I2632" i="27"/>
  <c r="I2633" i="27"/>
  <c r="I2634" i="27"/>
  <c r="I2635" i="27"/>
  <c r="I2636" i="27"/>
  <c r="I2637" i="27"/>
  <c r="I2638" i="27"/>
  <c r="I2639" i="27"/>
  <c r="I2640" i="27"/>
  <c r="I2641" i="27"/>
  <c r="I2642" i="27"/>
  <c r="I2643" i="27"/>
  <c r="I2644" i="27"/>
  <c r="I2645" i="27"/>
  <c r="I2646" i="27"/>
  <c r="I2647" i="27"/>
  <c r="I2648" i="27"/>
  <c r="I2649" i="27"/>
  <c r="I2650" i="27"/>
  <c r="I2651" i="27"/>
  <c r="I2652" i="27"/>
  <c r="I2653" i="27"/>
  <c r="I2654" i="27"/>
  <c r="I2655" i="27"/>
  <c r="I2656" i="27"/>
  <c r="I2657" i="27"/>
  <c r="I2658" i="27"/>
  <c r="I2659" i="27"/>
  <c r="I2660" i="27"/>
  <c r="I2661" i="27"/>
  <c r="I2662" i="27"/>
  <c r="I2663" i="27"/>
  <c r="I2664" i="27"/>
  <c r="I2665" i="27"/>
  <c r="I2666" i="27"/>
  <c r="I2667" i="27"/>
  <c r="I2668" i="27"/>
  <c r="I2669" i="27"/>
  <c r="I2670" i="27"/>
  <c r="I2671" i="27"/>
  <c r="I2672" i="27"/>
  <c r="I2673" i="27"/>
  <c r="I2674" i="27"/>
  <c r="I2675" i="27"/>
  <c r="I2676" i="27"/>
  <c r="I2677" i="27"/>
  <c r="I2678" i="27"/>
  <c r="I2679" i="27"/>
  <c r="I2680" i="27"/>
  <c r="I2681" i="27"/>
  <c r="I2682" i="27"/>
  <c r="I2683" i="27"/>
  <c r="I2684" i="27"/>
  <c r="I2685" i="27"/>
  <c r="I2686" i="27"/>
  <c r="I2687" i="27"/>
  <c r="I2688" i="27"/>
  <c r="I2689" i="27"/>
  <c r="I2690" i="27"/>
  <c r="I2691" i="27"/>
  <c r="I2692" i="27"/>
  <c r="I2693" i="27"/>
  <c r="I2694" i="27"/>
  <c r="I2695" i="27"/>
  <c r="I2696" i="27"/>
  <c r="I2697" i="27"/>
  <c r="I2698" i="27"/>
  <c r="I2699" i="27"/>
  <c r="I2700" i="27"/>
  <c r="I2701" i="27"/>
  <c r="I2702" i="27"/>
  <c r="I2703" i="27"/>
  <c r="I2704" i="27"/>
  <c r="I2705" i="27"/>
  <c r="I2706" i="27"/>
  <c r="I2707" i="27"/>
  <c r="I2708" i="27"/>
  <c r="I2709" i="27"/>
  <c r="I2710" i="27"/>
  <c r="I2711" i="27"/>
  <c r="I2712" i="27"/>
  <c r="I2713" i="27"/>
  <c r="I2714" i="27"/>
  <c r="I2715" i="27"/>
  <c r="I2716" i="27"/>
  <c r="I2717" i="27"/>
  <c r="I2718" i="27"/>
  <c r="I2719" i="27"/>
  <c r="I2720" i="27"/>
  <c r="I2721" i="27"/>
  <c r="I2722" i="27"/>
  <c r="I2723" i="27"/>
  <c r="I2724" i="27"/>
  <c r="I2725" i="27"/>
  <c r="I2726" i="27"/>
  <c r="I2727" i="27"/>
  <c r="I2728" i="27"/>
  <c r="I2729" i="27"/>
  <c r="I2730" i="27"/>
  <c r="I2731" i="27"/>
  <c r="I2732" i="27"/>
  <c r="I2733" i="27"/>
  <c r="I2734" i="27"/>
  <c r="I2735" i="27"/>
  <c r="I2736" i="27"/>
  <c r="I2737" i="27"/>
  <c r="I2738" i="27"/>
  <c r="I2739" i="27"/>
  <c r="I2740" i="27"/>
  <c r="I2741" i="27"/>
  <c r="I2742" i="27"/>
  <c r="I2743" i="27"/>
  <c r="I2744" i="27"/>
  <c r="I2745" i="27"/>
  <c r="I2746" i="27"/>
  <c r="I2747" i="27"/>
  <c r="I2748" i="27"/>
  <c r="I2749" i="27"/>
  <c r="I2750" i="27"/>
  <c r="I2751" i="27"/>
  <c r="I2752" i="27"/>
  <c r="I2753" i="27"/>
  <c r="I2754" i="27"/>
  <c r="I2755" i="27"/>
  <c r="I2756" i="27"/>
  <c r="I2757" i="27"/>
  <c r="I2758" i="27"/>
  <c r="I2759" i="27"/>
  <c r="I2760" i="27"/>
  <c r="I2761" i="27"/>
  <c r="I2762" i="27"/>
  <c r="I2763" i="27"/>
  <c r="I2764" i="27"/>
  <c r="I2765" i="27"/>
  <c r="I2766" i="27"/>
  <c r="I2767" i="27"/>
  <c r="I2768" i="27"/>
  <c r="I2769" i="27"/>
  <c r="I2770" i="27"/>
  <c r="I2771" i="27"/>
  <c r="I2772" i="27"/>
  <c r="I2773" i="27"/>
  <c r="I2774" i="27"/>
  <c r="I2775" i="27"/>
  <c r="I2776" i="27"/>
  <c r="I2777" i="27"/>
  <c r="I2778" i="27"/>
  <c r="I2779" i="27"/>
  <c r="I2780" i="27"/>
  <c r="I2781" i="27"/>
  <c r="I2782" i="27"/>
  <c r="I2783" i="27"/>
  <c r="I2784" i="27"/>
  <c r="I2785" i="27"/>
  <c r="I2786" i="27"/>
  <c r="I2787" i="27"/>
  <c r="I2788" i="27"/>
  <c r="I2789" i="27"/>
  <c r="I2790" i="27"/>
  <c r="I2791" i="27"/>
  <c r="I2792" i="27"/>
  <c r="I2793" i="27"/>
  <c r="I2794" i="27"/>
  <c r="I2795" i="27"/>
  <c r="I2796" i="27"/>
  <c r="I2797" i="27"/>
  <c r="I2798" i="27"/>
  <c r="I2799" i="27"/>
  <c r="I2800" i="27"/>
  <c r="I2801" i="27"/>
  <c r="I2802" i="27"/>
  <c r="I2803" i="27"/>
  <c r="I2804" i="27"/>
  <c r="I2805" i="27"/>
  <c r="I2806" i="27"/>
  <c r="I2807" i="27"/>
  <c r="I2808" i="27"/>
  <c r="I2809" i="27"/>
  <c r="I2810" i="27"/>
  <c r="I2811" i="27"/>
  <c r="I2812" i="27"/>
  <c r="I2813" i="27"/>
  <c r="I2814" i="27"/>
  <c r="I2815" i="27"/>
  <c r="I2816" i="27"/>
  <c r="I2817" i="27"/>
  <c r="I2818" i="27"/>
  <c r="I2819" i="27"/>
  <c r="I2820" i="27"/>
  <c r="I2821" i="27"/>
  <c r="I2822" i="27"/>
  <c r="I2823" i="27"/>
  <c r="I2824" i="27"/>
  <c r="I2825" i="27"/>
  <c r="I2826" i="27"/>
  <c r="I2827" i="27"/>
  <c r="I2828" i="27"/>
  <c r="I2829" i="27"/>
  <c r="I2830" i="27"/>
  <c r="I2831" i="27"/>
  <c r="I2832" i="27"/>
  <c r="I2833" i="27"/>
  <c r="I2834" i="27"/>
  <c r="I2835" i="27"/>
  <c r="I2836" i="27"/>
  <c r="I2837" i="27"/>
  <c r="I2838" i="27"/>
  <c r="I2839" i="27"/>
  <c r="I2840" i="27"/>
  <c r="I2841" i="27"/>
  <c r="I2842" i="27"/>
  <c r="I2843" i="27"/>
  <c r="I2844" i="27"/>
  <c r="I2845" i="27"/>
  <c r="I2846" i="27"/>
  <c r="I2847" i="27"/>
  <c r="I2848" i="27"/>
  <c r="I2849" i="27"/>
  <c r="I2850" i="27"/>
  <c r="I2851" i="27"/>
  <c r="I2852" i="27"/>
  <c r="I2853" i="27"/>
  <c r="I2854" i="27"/>
  <c r="I2855" i="27"/>
  <c r="I2856" i="27"/>
  <c r="I2857" i="27"/>
  <c r="I2858" i="27"/>
  <c r="I2859" i="27"/>
  <c r="I2860" i="27"/>
  <c r="I2861" i="27"/>
  <c r="I2862" i="27"/>
  <c r="I2863" i="27"/>
  <c r="I2864" i="27"/>
  <c r="I2865" i="27"/>
  <c r="I2866" i="27"/>
  <c r="I2867" i="27"/>
  <c r="I2868" i="27"/>
  <c r="I2869" i="27"/>
  <c r="I2870" i="27"/>
  <c r="I2871" i="27"/>
  <c r="I2872" i="27"/>
  <c r="I2873" i="27"/>
  <c r="I2874" i="27"/>
  <c r="I2875" i="27"/>
  <c r="I2876" i="27"/>
  <c r="I2877" i="27"/>
  <c r="I2878" i="27"/>
  <c r="I2879" i="27"/>
  <c r="I2880" i="27"/>
  <c r="I2881" i="27"/>
  <c r="I2882" i="27"/>
  <c r="I2883" i="27"/>
  <c r="I2884" i="27"/>
  <c r="I2885" i="27"/>
  <c r="I2886" i="27"/>
  <c r="I2887" i="27"/>
  <c r="I2888" i="27"/>
  <c r="I2889" i="27"/>
  <c r="I2890" i="27"/>
  <c r="I2891" i="27"/>
  <c r="I2892" i="27"/>
  <c r="I2893" i="27"/>
  <c r="I2894" i="27"/>
  <c r="I2895" i="27"/>
  <c r="I2896" i="27"/>
  <c r="I2897" i="27"/>
  <c r="I2898" i="27"/>
  <c r="I2899" i="27"/>
  <c r="I2900" i="27"/>
  <c r="I2901" i="27"/>
  <c r="I2902" i="27"/>
  <c r="I2903" i="27"/>
  <c r="I2904" i="27"/>
  <c r="I2905" i="27"/>
  <c r="I2906" i="27"/>
  <c r="I2907" i="27"/>
  <c r="I2908" i="27"/>
  <c r="I2909" i="27"/>
  <c r="I2910" i="27"/>
  <c r="I2911" i="27"/>
  <c r="I2912" i="27"/>
  <c r="I2913" i="27"/>
  <c r="I2914" i="27"/>
  <c r="I2915" i="27"/>
  <c r="I2916" i="27"/>
  <c r="I2917" i="27"/>
  <c r="I2918" i="27"/>
  <c r="I2919" i="27"/>
  <c r="I2920" i="27"/>
  <c r="I2921" i="27"/>
  <c r="I2922" i="27"/>
  <c r="I2923" i="27"/>
  <c r="I2924" i="27"/>
  <c r="I2925" i="27"/>
  <c r="I2926" i="27"/>
  <c r="I2927" i="27"/>
  <c r="I2928" i="27"/>
  <c r="I2929" i="27"/>
  <c r="I2930" i="27"/>
  <c r="I2931" i="27"/>
  <c r="I2932" i="27"/>
  <c r="I2933" i="27"/>
  <c r="I2934" i="27"/>
  <c r="I2935" i="27"/>
  <c r="I2936" i="27"/>
  <c r="I2937" i="27"/>
  <c r="I2938" i="27"/>
  <c r="I2939" i="27"/>
  <c r="I2940" i="27"/>
  <c r="I2941" i="27"/>
  <c r="I2942" i="27"/>
  <c r="I2943" i="27"/>
  <c r="I2944" i="27"/>
  <c r="I2945" i="27"/>
  <c r="I2946" i="27"/>
  <c r="I2947" i="27"/>
  <c r="I2948" i="27"/>
  <c r="I2949" i="27"/>
  <c r="I2950" i="27"/>
  <c r="I2951" i="27"/>
  <c r="I2952" i="27"/>
  <c r="I2953" i="27"/>
  <c r="I2954" i="27"/>
  <c r="I2955" i="27"/>
  <c r="I2956" i="27"/>
  <c r="I2957" i="27"/>
  <c r="I2958" i="27"/>
  <c r="I2959" i="27"/>
  <c r="I2960" i="27"/>
  <c r="I2961" i="27"/>
  <c r="I2962" i="27"/>
  <c r="I2963" i="27"/>
  <c r="I2964" i="27"/>
  <c r="I2965" i="27"/>
  <c r="I2966" i="27"/>
  <c r="I2967" i="27"/>
  <c r="I2968" i="27"/>
  <c r="I2969" i="27"/>
  <c r="I2970" i="27"/>
  <c r="I2971" i="27"/>
  <c r="I2972" i="27"/>
  <c r="I2973" i="27"/>
  <c r="I2974" i="27"/>
  <c r="I2975" i="27"/>
  <c r="I2976" i="27"/>
  <c r="I2977" i="27"/>
  <c r="I2978" i="27"/>
  <c r="I2979" i="27"/>
  <c r="I2980" i="27"/>
  <c r="I2981" i="27"/>
  <c r="I2982" i="27"/>
  <c r="I2983" i="27"/>
  <c r="I2984" i="27"/>
  <c r="I2985" i="27"/>
  <c r="I2986" i="27"/>
  <c r="I2987" i="27"/>
  <c r="I2988" i="27"/>
  <c r="I2989" i="27"/>
  <c r="I2990" i="27"/>
  <c r="I2991" i="27"/>
  <c r="I2992" i="27"/>
  <c r="I2993" i="27"/>
  <c r="I2994" i="27"/>
  <c r="I2995" i="27"/>
  <c r="I2996" i="27"/>
  <c r="I2997" i="27"/>
  <c r="I2998" i="27"/>
  <c r="I2999" i="27"/>
  <c r="I3000" i="27"/>
  <c r="I3001" i="27"/>
  <c r="I3002" i="27"/>
  <c r="I3003" i="27"/>
  <c r="I3004" i="27"/>
  <c r="I3005" i="27"/>
  <c r="I3006" i="27"/>
  <c r="I3007" i="27"/>
  <c r="I3008" i="27"/>
  <c r="I3009" i="27"/>
  <c r="I3010" i="27"/>
  <c r="I3011" i="27"/>
  <c r="I3012" i="27"/>
  <c r="I3013" i="27"/>
  <c r="I3014" i="27"/>
  <c r="I3015" i="27"/>
  <c r="I3016" i="27"/>
  <c r="I3017" i="27"/>
  <c r="I3018" i="27"/>
  <c r="I3019" i="27"/>
  <c r="I3020" i="27"/>
  <c r="I3021" i="27"/>
  <c r="I3022" i="27"/>
  <c r="I3023" i="27"/>
  <c r="I3024" i="27"/>
  <c r="I3025" i="27"/>
  <c r="I3026" i="27"/>
  <c r="I3027" i="27"/>
  <c r="I3028" i="27"/>
  <c r="I3029" i="27"/>
  <c r="I3030" i="27"/>
  <c r="I3031" i="27"/>
  <c r="I3032" i="27"/>
  <c r="I3033" i="27"/>
  <c r="I3034" i="27"/>
  <c r="I3035" i="27"/>
  <c r="I3036" i="27"/>
  <c r="I3037" i="27"/>
  <c r="I3038" i="27"/>
  <c r="I3039" i="27"/>
  <c r="I3040" i="27"/>
  <c r="I3041" i="27"/>
  <c r="I3042" i="27"/>
  <c r="I3043" i="27"/>
  <c r="I3044" i="27"/>
  <c r="I3045" i="27"/>
  <c r="I3046" i="27"/>
  <c r="I3047" i="27"/>
  <c r="I3048" i="27"/>
  <c r="I3049" i="27"/>
  <c r="I3050" i="27"/>
  <c r="I3051" i="27"/>
  <c r="I3052" i="27"/>
  <c r="I3053" i="27"/>
  <c r="I3054" i="27"/>
  <c r="I3055" i="27"/>
  <c r="I3056" i="27"/>
  <c r="I3057" i="27"/>
  <c r="I3058" i="27"/>
  <c r="I3059" i="27"/>
  <c r="I3060" i="27"/>
  <c r="I3061" i="27"/>
  <c r="I3062" i="27"/>
  <c r="I3063" i="27"/>
  <c r="I3064" i="27"/>
  <c r="I3065" i="27"/>
  <c r="I3066" i="27"/>
  <c r="I3067" i="27"/>
  <c r="I3068" i="27"/>
  <c r="I3069" i="27"/>
  <c r="I3070" i="27"/>
  <c r="I3071" i="27"/>
  <c r="I3072" i="27"/>
  <c r="I3073" i="27"/>
  <c r="I3074" i="27"/>
  <c r="I3075" i="27"/>
  <c r="I3076" i="27"/>
  <c r="I3077" i="27"/>
  <c r="I3078" i="27"/>
  <c r="I3079" i="27"/>
  <c r="I3080" i="27"/>
  <c r="I3081" i="27"/>
  <c r="I3082" i="27"/>
  <c r="I3083" i="27"/>
  <c r="I3084" i="27"/>
  <c r="I3085" i="27"/>
  <c r="I3086" i="27"/>
  <c r="I3087" i="27"/>
  <c r="I3088" i="27"/>
  <c r="I3089" i="27"/>
  <c r="I3090" i="27"/>
  <c r="I3091" i="27"/>
  <c r="I3092" i="27"/>
  <c r="I3093" i="27"/>
  <c r="I3094" i="27"/>
  <c r="I3095" i="27"/>
  <c r="I3096" i="27"/>
  <c r="I3097" i="27"/>
  <c r="I3098" i="27"/>
  <c r="I3099" i="27"/>
  <c r="I3100" i="27"/>
  <c r="I3101" i="27"/>
  <c r="I3102" i="27"/>
  <c r="I3103" i="27"/>
  <c r="I3104" i="27"/>
  <c r="I3105" i="27"/>
  <c r="I3106" i="27"/>
  <c r="I3107" i="27"/>
  <c r="I3108" i="27"/>
  <c r="I3109" i="27"/>
  <c r="I3110" i="27"/>
  <c r="I3111" i="27"/>
  <c r="I3112" i="27"/>
  <c r="I3113" i="27"/>
  <c r="I3114" i="27"/>
  <c r="I3115" i="27"/>
  <c r="I3116" i="27"/>
  <c r="I3117" i="27"/>
  <c r="I3118" i="27"/>
  <c r="I3119" i="27"/>
  <c r="I3120" i="27"/>
  <c r="I3121" i="27"/>
  <c r="I3122" i="27"/>
  <c r="I3123" i="27"/>
  <c r="I3124" i="27"/>
  <c r="I3125" i="27"/>
  <c r="I3126" i="27"/>
  <c r="I3127" i="27"/>
  <c r="I3128" i="27"/>
  <c r="I3129" i="27"/>
  <c r="I3130" i="27"/>
  <c r="I3131" i="27"/>
  <c r="I3132" i="27"/>
  <c r="I3133" i="27"/>
  <c r="I3134" i="27"/>
  <c r="I3135" i="27"/>
  <c r="I3136" i="27"/>
  <c r="I3137" i="27"/>
  <c r="I3138" i="27"/>
  <c r="I3139" i="27"/>
  <c r="I3140" i="27"/>
  <c r="I3141" i="27"/>
  <c r="I3142" i="27"/>
  <c r="I3143" i="27"/>
  <c r="I3144" i="27"/>
  <c r="I3145" i="27"/>
  <c r="I3146" i="27"/>
  <c r="I3147" i="27"/>
  <c r="I3148" i="27"/>
  <c r="I3149" i="27"/>
  <c r="I3150" i="27"/>
  <c r="I3151" i="27"/>
  <c r="I3152" i="27"/>
  <c r="I3153" i="27"/>
  <c r="I3154" i="27"/>
  <c r="I3155" i="27"/>
  <c r="I3156" i="27"/>
  <c r="I3157" i="27"/>
  <c r="I3158" i="27"/>
  <c r="I3159" i="27"/>
  <c r="I3160" i="27"/>
  <c r="I3161" i="27"/>
  <c r="I3162" i="27"/>
  <c r="I3163" i="27"/>
  <c r="I3164" i="27"/>
  <c r="I3165" i="27"/>
  <c r="I3166" i="27"/>
  <c r="I3167" i="27"/>
  <c r="I3168" i="27"/>
  <c r="I3169" i="27"/>
  <c r="I3170" i="27"/>
  <c r="I3171" i="27"/>
  <c r="I3172" i="27"/>
  <c r="I3173" i="27"/>
  <c r="I3174" i="27"/>
  <c r="I3175" i="27"/>
  <c r="I3176" i="27"/>
  <c r="I3177" i="27"/>
  <c r="I3178" i="27"/>
  <c r="I3179" i="27"/>
  <c r="I3180" i="27"/>
  <c r="I3181" i="27"/>
  <c r="I3182" i="27"/>
  <c r="I3183" i="27"/>
  <c r="I3184" i="27"/>
  <c r="I3185" i="27"/>
  <c r="I3186" i="27"/>
  <c r="I3187" i="27"/>
  <c r="I3188" i="27"/>
  <c r="I3189" i="27"/>
  <c r="I3190" i="27"/>
  <c r="I3191" i="27"/>
  <c r="I3192" i="27"/>
  <c r="I3193" i="27"/>
  <c r="I3194" i="27"/>
  <c r="I3195" i="27"/>
  <c r="I3196" i="27"/>
  <c r="I3197" i="27"/>
  <c r="I3198" i="27"/>
  <c r="I3199" i="27"/>
  <c r="I3200" i="27"/>
  <c r="I3201" i="27"/>
  <c r="I3202" i="27"/>
  <c r="I3203" i="27"/>
  <c r="I3204" i="27"/>
  <c r="I3205" i="27"/>
  <c r="I3206" i="27"/>
  <c r="I3207" i="27"/>
  <c r="I3208" i="27"/>
  <c r="I3209" i="27"/>
  <c r="I3210" i="27"/>
  <c r="I3211" i="27"/>
  <c r="I3212" i="27"/>
  <c r="I3213" i="27"/>
  <c r="I3214" i="27"/>
  <c r="I3215" i="27"/>
  <c r="I3216" i="27"/>
  <c r="I3217" i="27"/>
  <c r="I3218" i="27"/>
  <c r="I3219" i="27"/>
  <c r="I3220" i="27"/>
  <c r="I3221" i="27"/>
  <c r="I3222" i="27"/>
  <c r="I3223" i="27"/>
  <c r="I3224" i="27"/>
  <c r="I3225" i="27"/>
  <c r="I3226" i="27"/>
  <c r="I3227" i="27"/>
  <c r="I3228" i="27"/>
  <c r="I3229" i="27"/>
  <c r="I3230" i="27"/>
  <c r="I3231" i="27"/>
  <c r="I3232" i="27"/>
  <c r="I3233" i="27"/>
  <c r="I3234" i="27"/>
  <c r="I3235" i="27"/>
  <c r="I3236" i="27"/>
  <c r="I3237" i="27"/>
  <c r="I3238" i="27"/>
  <c r="I3239" i="27"/>
  <c r="I3240" i="27"/>
  <c r="I3241" i="27"/>
  <c r="I3242" i="27"/>
  <c r="I3243" i="27"/>
  <c r="I3244" i="27"/>
  <c r="I3245" i="27"/>
  <c r="I3246" i="27"/>
  <c r="I3247" i="27"/>
  <c r="I3248" i="27"/>
  <c r="I3249" i="27"/>
  <c r="I3250" i="27"/>
  <c r="I3251" i="27"/>
  <c r="I3252" i="27"/>
  <c r="I3253" i="27"/>
  <c r="I3254" i="27"/>
  <c r="I3255" i="27"/>
  <c r="I3256" i="27"/>
  <c r="I3257" i="27"/>
  <c r="I3258" i="27"/>
  <c r="I3259" i="27"/>
  <c r="I3260" i="27"/>
  <c r="I3261" i="27"/>
  <c r="I3262" i="27"/>
  <c r="I3263" i="27"/>
  <c r="I3264" i="27"/>
  <c r="I3265" i="27"/>
  <c r="I3266" i="27"/>
  <c r="I3267" i="27"/>
  <c r="I3268" i="27"/>
  <c r="I3269" i="27"/>
  <c r="I3270" i="27"/>
  <c r="I3271" i="27"/>
  <c r="I3272" i="27"/>
  <c r="I3273" i="27"/>
  <c r="I3274" i="27"/>
  <c r="I3275" i="27"/>
  <c r="I3276" i="27"/>
  <c r="I3277" i="27"/>
  <c r="I3278" i="27"/>
  <c r="I3279" i="27"/>
  <c r="I3280" i="27"/>
  <c r="I3281" i="27"/>
  <c r="I3282" i="27"/>
  <c r="I3283" i="27"/>
  <c r="I3284" i="27"/>
  <c r="I3285" i="27"/>
  <c r="I3286" i="27"/>
  <c r="I3287" i="27"/>
  <c r="I3288" i="27"/>
  <c r="I3289" i="27"/>
  <c r="I3290" i="27"/>
  <c r="I3291" i="27"/>
  <c r="I3292" i="27"/>
  <c r="I3293" i="27"/>
  <c r="I3294" i="27"/>
  <c r="I3295" i="27"/>
  <c r="I3296" i="27"/>
  <c r="I3297" i="27"/>
  <c r="I3298" i="27"/>
  <c r="I3299" i="27"/>
  <c r="I3300" i="27"/>
  <c r="I3301" i="27"/>
  <c r="I3302" i="27"/>
  <c r="I3303" i="27"/>
  <c r="I3304" i="27"/>
  <c r="I3305" i="27"/>
  <c r="I3306" i="27"/>
  <c r="I3307" i="27"/>
  <c r="I3308" i="27"/>
  <c r="I3309" i="27"/>
  <c r="I3310" i="27"/>
  <c r="I3311" i="27"/>
  <c r="I3312" i="27"/>
  <c r="I3313" i="27"/>
  <c r="I3314" i="27"/>
  <c r="I3315" i="27"/>
  <c r="I3316" i="27"/>
  <c r="I3317" i="27"/>
  <c r="I3318" i="27"/>
  <c r="I3319" i="27"/>
  <c r="I3320" i="27"/>
  <c r="I3321" i="27"/>
  <c r="I3322" i="27"/>
  <c r="I3323" i="27"/>
  <c r="I3324" i="27"/>
  <c r="I3325" i="27"/>
  <c r="I3326" i="27"/>
  <c r="I3327" i="27"/>
  <c r="I3328" i="27"/>
  <c r="I3329" i="27"/>
  <c r="I3330" i="27"/>
  <c r="I3331" i="27"/>
  <c r="I3332" i="27"/>
  <c r="I3333" i="27"/>
  <c r="I3334" i="27"/>
  <c r="I3335" i="27"/>
  <c r="I3336" i="27"/>
  <c r="I3337" i="27"/>
  <c r="I3338" i="27"/>
  <c r="I3339" i="27"/>
  <c r="I3340" i="27"/>
  <c r="I3341" i="27"/>
  <c r="I3342" i="27"/>
  <c r="I3343" i="27"/>
  <c r="I3344" i="27"/>
  <c r="I3345" i="27"/>
  <c r="I3346" i="27"/>
  <c r="I3347" i="27"/>
  <c r="I3348" i="27"/>
  <c r="I3349" i="27"/>
  <c r="I3350" i="27"/>
  <c r="I3351" i="27"/>
  <c r="I3352" i="27"/>
  <c r="I3353" i="27"/>
  <c r="I3354" i="27"/>
  <c r="I3355" i="27"/>
  <c r="I3356" i="27"/>
  <c r="I3357" i="27"/>
  <c r="I3358" i="27"/>
  <c r="I3359" i="27"/>
  <c r="I3360" i="27"/>
  <c r="I3361" i="27"/>
  <c r="I3362" i="27"/>
  <c r="I3363" i="27"/>
  <c r="I3364" i="27"/>
  <c r="I3365" i="27"/>
  <c r="I3366" i="27"/>
  <c r="I3367" i="27"/>
  <c r="I3368" i="27"/>
  <c r="I3369" i="27"/>
  <c r="I3370" i="27"/>
  <c r="I3371" i="27"/>
  <c r="I3372" i="27"/>
  <c r="I3373" i="27"/>
  <c r="I3374" i="27"/>
  <c r="I3375" i="27"/>
  <c r="I3376" i="27"/>
  <c r="I3377" i="27"/>
  <c r="I3378" i="27"/>
  <c r="I3379" i="27"/>
  <c r="I3380" i="27"/>
  <c r="I3381" i="27"/>
  <c r="I3382" i="27"/>
  <c r="I3383" i="27"/>
  <c r="I3384" i="27"/>
  <c r="I3385" i="27"/>
  <c r="I3386" i="27"/>
  <c r="I3387" i="27"/>
  <c r="I3388" i="27"/>
  <c r="I3389" i="27"/>
  <c r="I3390" i="27"/>
  <c r="I3391" i="27"/>
  <c r="I3392" i="27"/>
  <c r="I3393" i="27"/>
  <c r="I3394" i="27"/>
  <c r="I3395" i="27"/>
  <c r="I3396" i="27"/>
  <c r="I3397" i="27"/>
  <c r="I3398" i="27"/>
  <c r="I3399" i="27"/>
  <c r="I3400" i="27"/>
  <c r="I3401" i="27"/>
  <c r="I3402" i="27"/>
  <c r="I3403" i="27"/>
  <c r="I3404" i="27"/>
  <c r="I3405" i="27"/>
  <c r="I3406" i="27"/>
  <c r="I3407" i="27"/>
  <c r="I3408" i="27"/>
  <c r="I3409" i="27"/>
  <c r="I3410" i="27"/>
  <c r="I3411" i="27"/>
  <c r="I3412" i="27"/>
  <c r="I3413" i="27"/>
  <c r="I3414" i="27"/>
  <c r="I3415" i="27"/>
  <c r="I3416" i="27"/>
  <c r="I3417" i="27"/>
  <c r="I3418" i="27"/>
  <c r="I3419" i="27"/>
  <c r="I3420" i="27"/>
  <c r="I3421" i="27"/>
  <c r="I3422" i="27"/>
  <c r="I3423" i="27"/>
  <c r="I3424" i="27"/>
  <c r="I3425" i="27"/>
  <c r="I3426" i="27"/>
  <c r="I3427" i="27"/>
  <c r="I3428" i="27"/>
  <c r="I3429" i="27"/>
  <c r="I3430" i="27"/>
  <c r="I3431" i="27"/>
  <c r="I3432" i="27"/>
  <c r="I3433" i="27"/>
  <c r="I3434" i="27"/>
  <c r="I3435" i="27"/>
  <c r="I3436" i="27"/>
  <c r="I3437" i="27"/>
  <c r="I3438" i="27"/>
  <c r="I3439" i="27"/>
  <c r="I3440" i="27"/>
  <c r="I3441" i="27"/>
  <c r="I3442" i="27"/>
  <c r="I3443" i="27"/>
  <c r="I3444" i="27"/>
  <c r="I3445" i="27"/>
  <c r="I3446" i="27"/>
  <c r="I3447" i="27"/>
  <c r="I3448" i="27"/>
  <c r="I3449" i="27"/>
  <c r="I3450" i="27"/>
  <c r="I3451" i="27"/>
  <c r="I3452" i="27"/>
  <c r="I3453" i="27"/>
  <c r="I3454" i="27"/>
  <c r="I3455" i="27"/>
  <c r="I3456" i="27"/>
  <c r="I3457" i="27"/>
  <c r="I3458" i="27"/>
  <c r="I3459" i="27"/>
  <c r="I3460" i="27"/>
  <c r="I3461" i="27"/>
  <c r="I3462" i="27"/>
  <c r="I3463" i="27"/>
  <c r="I3464" i="27"/>
  <c r="I3465" i="27"/>
  <c r="I3466" i="27"/>
  <c r="I3467" i="27"/>
  <c r="I3468" i="27"/>
  <c r="I3469" i="27"/>
  <c r="I3470" i="27"/>
  <c r="I3471" i="27"/>
  <c r="I3472" i="27"/>
  <c r="I3473" i="27"/>
  <c r="I3474" i="27"/>
  <c r="I3475" i="27"/>
  <c r="I3476" i="27"/>
  <c r="I3477" i="27"/>
  <c r="I3478" i="27"/>
  <c r="I3479" i="27"/>
  <c r="I3480" i="27"/>
  <c r="I3481" i="27"/>
  <c r="I3482" i="27"/>
  <c r="I3483" i="27"/>
  <c r="I3484" i="27"/>
  <c r="I3485" i="27"/>
  <c r="I3486" i="27"/>
  <c r="I3487" i="27"/>
  <c r="I3488" i="27"/>
  <c r="I3489" i="27"/>
  <c r="I3490" i="27"/>
  <c r="I3491" i="27"/>
  <c r="I3492" i="27"/>
  <c r="I3493" i="27"/>
  <c r="I3494" i="27"/>
  <c r="I3495" i="27"/>
  <c r="I3496" i="27"/>
  <c r="I3497" i="27"/>
  <c r="I3498" i="27"/>
  <c r="I3499" i="27"/>
  <c r="I3500" i="27"/>
  <c r="I3501" i="27"/>
  <c r="I3502" i="27"/>
  <c r="I3503" i="27"/>
  <c r="I3504" i="27"/>
  <c r="I3505" i="27"/>
  <c r="I3506" i="27"/>
  <c r="I3507" i="27"/>
  <c r="I3508" i="27"/>
  <c r="I3509" i="27"/>
  <c r="I3510" i="27"/>
  <c r="I3511" i="27"/>
  <c r="I3512" i="27"/>
  <c r="I3513" i="27"/>
  <c r="I3514" i="27"/>
  <c r="I3515" i="27"/>
  <c r="I3516" i="27"/>
  <c r="I3517" i="27"/>
  <c r="I3518" i="27"/>
  <c r="I3519" i="27"/>
  <c r="I3520" i="27"/>
  <c r="I3521" i="27"/>
  <c r="I3522" i="27"/>
  <c r="I3523" i="27"/>
  <c r="I3524" i="27"/>
  <c r="I3525" i="27"/>
  <c r="I3526" i="27"/>
  <c r="I3527" i="27"/>
  <c r="I3528" i="27"/>
  <c r="I3529" i="27"/>
  <c r="I3530" i="27"/>
  <c r="I3531" i="27"/>
  <c r="I3532" i="27"/>
  <c r="I3533" i="27"/>
  <c r="I3534" i="27"/>
  <c r="I3535" i="27"/>
  <c r="I3536" i="27"/>
  <c r="I3537" i="27"/>
  <c r="I3538" i="27"/>
  <c r="I3539" i="27"/>
  <c r="I3540" i="27"/>
  <c r="I3541" i="27"/>
  <c r="I3542" i="27"/>
  <c r="I3543" i="27"/>
  <c r="I3544" i="27"/>
  <c r="I3545" i="27"/>
  <c r="I3546" i="27"/>
  <c r="I3547" i="27"/>
  <c r="I3548" i="27"/>
  <c r="I3549" i="27"/>
  <c r="I3550" i="27"/>
  <c r="I3551" i="27"/>
  <c r="I3552" i="27"/>
  <c r="I3553" i="27"/>
  <c r="I3554" i="27"/>
  <c r="I3555" i="27"/>
  <c r="I3556" i="27"/>
  <c r="I3557" i="27"/>
  <c r="I3558" i="27"/>
  <c r="I3559" i="27"/>
  <c r="I3560" i="27"/>
  <c r="I3561" i="27"/>
  <c r="I3562" i="27"/>
  <c r="I3563" i="27"/>
  <c r="I3564" i="27"/>
  <c r="I3565" i="27"/>
  <c r="I3566" i="27"/>
  <c r="I3567" i="27"/>
  <c r="I3568" i="27"/>
  <c r="I3569" i="27"/>
  <c r="I3570" i="27"/>
  <c r="I3571" i="27"/>
  <c r="I3572" i="27"/>
  <c r="I3573" i="27"/>
  <c r="I3574" i="27"/>
  <c r="I3575" i="27"/>
  <c r="I3576" i="27"/>
  <c r="I3577" i="27"/>
  <c r="I3578" i="27"/>
  <c r="I3579" i="27"/>
  <c r="I3580" i="27"/>
  <c r="I3581" i="27"/>
  <c r="I3582" i="27"/>
  <c r="I3583" i="27"/>
  <c r="I3584" i="27"/>
  <c r="I3585" i="27"/>
  <c r="I3586" i="27"/>
  <c r="I3587" i="27"/>
  <c r="I3588" i="27"/>
  <c r="I3589" i="27"/>
  <c r="I3590" i="27"/>
  <c r="I3591" i="27"/>
  <c r="I3592" i="27"/>
  <c r="I3593" i="27"/>
  <c r="I3594" i="27"/>
  <c r="I3595" i="27"/>
  <c r="I3596" i="27"/>
  <c r="I3597" i="27"/>
  <c r="I3598" i="27"/>
  <c r="I3599" i="27"/>
  <c r="I3600" i="27"/>
  <c r="I3601" i="27"/>
  <c r="I3602" i="27"/>
  <c r="I3603" i="27"/>
  <c r="I3604" i="27"/>
  <c r="I3605" i="27"/>
  <c r="I3606" i="27"/>
  <c r="I3607" i="27"/>
  <c r="I3608" i="27"/>
  <c r="I3609" i="27"/>
  <c r="I3610" i="27"/>
  <c r="I3611" i="27"/>
  <c r="I3612" i="27"/>
  <c r="I3613" i="27"/>
  <c r="I3614" i="27"/>
  <c r="I3615" i="27"/>
  <c r="I3616" i="27"/>
  <c r="I3617" i="27"/>
  <c r="I3618" i="27"/>
  <c r="I3619" i="27"/>
  <c r="I3620" i="27"/>
  <c r="I3621" i="27"/>
  <c r="I3622" i="27"/>
  <c r="I3623" i="27"/>
  <c r="I3624" i="27"/>
  <c r="I3625" i="27"/>
  <c r="I3626" i="27"/>
  <c r="I3627" i="27"/>
  <c r="I3628" i="27"/>
  <c r="I3629" i="27"/>
  <c r="I3630" i="27"/>
  <c r="I3631" i="27"/>
  <c r="I3632" i="27"/>
  <c r="I3633" i="27"/>
  <c r="I3634" i="27"/>
  <c r="I3635" i="27"/>
  <c r="I3636" i="27"/>
  <c r="I3637" i="27"/>
  <c r="I3638" i="27"/>
  <c r="I3639" i="27"/>
  <c r="I3640" i="27"/>
  <c r="I3641" i="27"/>
  <c r="I3642" i="27"/>
  <c r="I3643" i="27"/>
  <c r="I3644" i="27"/>
  <c r="I3645" i="27"/>
  <c r="I3646" i="27"/>
  <c r="I3647" i="27"/>
  <c r="I3648" i="27"/>
  <c r="I3649" i="27"/>
  <c r="I3650" i="27"/>
  <c r="I3651" i="27"/>
  <c r="I3652" i="27"/>
  <c r="I3653" i="27"/>
  <c r="I3654" i="27"/>
  <c r="I3655" i="27"/>
  <c r="I3656" i="27"/>
  <c r="I3657" i="27"/>
  <c r="I3658" i="27"/>
  <c r="I3659" i="27"/>
  <c r="I3660" i="27"/>
  <c r="I3661" i="27"/>
  <c r="I3662" i="27"/>
  <c r="I3663" i="27"/>
  <c r="I3664" i="27"/>
  <c r="I3665" i="27"/>
  <c r="I3666" i="27"/>
  <c r="I3667" i="27"/>
  <c r="I3668" i="27"/>
  <c r="I3669" i="27"/>
  <c r="I3670" i="27"/>
  <c r="I3671" i="27"/>
  <c r="I3672" i="27"/>
  <c r="I3673" i="27"/>
  <c r="I3674" i="27"/>
  <c r="I3675" i="27"/>
  <c r="I3676" i="27"/>
  <c r="I3677" i="27"/>
  <c r="I3678" i="27"/>
  <c r="I3679" i="27"/>
  <c r="I3680" i="27"/>
  <c r="I3681" i="27"/>
  <c r="I3682" i="27"/>
  <c r="I3683" i="27"/>
  <c r="I3684" i="27"/>
  <c r="I3685" i="27"/>
  <c r="I3686" i="27"/>
  <c r="I3687" i="27"/>
  <c r="I3688" i="27"/>
  <c r="I3689" i="27"/>
  <c r="I3690" i="27"/>
  <c r="I3691" i="27"/>
  <c r="I3692" i="27"/>
  <c r="I3693" i="27"/>
  <c r="I3694" i="27"/>
  <c r="I3695" i="27"/>
  <c r="I3696" i="27"/>
  <c r="I3697" i="27"/>
  <c r="I3698" i="27"/>
  <c r="I3699" i="27"/>
  <c r="I3700" i="27"/>
  <c r="I3701" i="27"/>
  <c r="I3702" i="27"/>
  <c r="I3703" i="27"/>
  <c r="I3704" i="27"/>
  <c r="I3705" i="27"/>
  <c r="I3706" i="27"/>
  <c r="I3707" i="27"/>
  <c r="I3708" i="27"/>
  <c r="I3709" i="27"/>
  <c r="I3710" i="27"/>
  <c r="I3711" i="27"/>
  <c r="I3712" i="27"/>
  <c r="I3713" i="27"/>
  <c r="I3714" i="27"/>
  <c r="I3715" i="27"/>
  <c r="I3716" i="27"/>
  <c r="I3717" i="27"/>
  <c r="I3718" i="27"/>
  <c r="I3719" i="27"/>
  <c r="I3720" i="27"/>
  <c r="I3721" i="27"/>
  <c r="I3722" i="27"/>
  <c r="I3723" i="27"/>
  <c r="I3724" i="27"/>
  <c r="I3725" i="27"/>
  <c r="I3726" i="27"/>
  <c r="I3727" i="27"/>
  <c r="I3728" i="27"/>
  <c r="I3729" i="27"/>
  <c r="I3730" i="27"/>
  <c r="I3731" i="27"/>
  <c r="I3732" i="27"/>
  <c r="I3733" i="27"/>
  <c r="I3734" i="27"/>
  <c r="I3735" i="27"/>
  <c r="I3736" i="27"/>
  <c r="I3737" i="27"/>
  <c r="I3738" i="27"/>
  <c r="I3739" i="27"/>
  <c r="I3740" i="27"/>
  <c r="I3741" i="27"/>
  <c r="I3742" i="27"/>
  <c r="I3743" i="27"/>
  <c r="I3744" i="27"/>
  <c r="I3745" i="27"/>
  <c r="I3746" i="27"/>
  <c r="I3747" i="27"/>
  <c r="I3748" i="27"/>
  <c r="I3749" i="27"/>
  <c r="I3750" i="27"/>
  <c r="I3751" i="27"/>
  <c r="I3752" i="27"/>
  <c r="I3753" i="27"/>
  <c r="I3754" i="27"/>
  <c r="I3755" i="27"/>
  <c r="I3756" i="27"/>
  <c r="I3757" i="27"/>
  <c r="I3758" i="27"/>
  <c r="I3759" i="27"/>
  <c r="I3760" i="27"/>
  <c r="I3761" i="27"/>
  <c r="I3762" i="27"/>
  <c r="I3763" i="27"/>
  <c r="I3764" i="27"/>
  <c r="I3765" i="27"/>
  <c r="I3766" i="27"/>
  <c r="I3767" i="27"/>
  <c r="I3768" i="27"/>
  <c r="I3769" i="27"/>
  <c r="I3770" i="27"/>
  <c r="I3771" i="27"/>
  <c r="I3772" i="27"/>
  <c r="I3773" i="27"/>
  <c r="I3774" i="27"/>
  <c r="I3775" i="27"/>
  <c r="I3776" i="27"/>
  <c r="I3777" i="27"/>
  <c r="I3778" i="27"/>
  <c r="I3779" i="27"/>
  <c r="I3780" i="27"/>
  <c r="I3781" i="27"/>
  <c r="I3782" i="27"/>
  <c r="I3783" i="27"/>
  <c r="I3784" i="27"/>
  <c r="I3785" i="27"/>
  <c r="I3786" i="27"/>
  <c r="I3787" i="27"/>
  <c r="I3788" i="27"/>
  <c r="I3789" i="27"/>
  <c r="I3790" i="27"/>
  <c r="I3791" i="27"/>
  <c r="I3792" i="27"/>
  <c r="I3793" i="27"/>
  <c r="I3794" i="27"/>
  <c r="I3795" i="27"/>
  <c r="I3796" i="27"/>
  <c r="I3797" i="27"/>
  <c r="I3798" i="27"/>
  <c r="I3799" i="27"/>
  <c r="I3800" i="27"/>
  <c r="I3801" i="27"/>
  <c r="I3802" i="27"/>
  <c r="I3803" i="27"/>
  <c r="I3804" i="27"/>
  <c r="I3805" i="27"/>
  <c r="I3806" i="27"/>
  <c r="I3807" i="27"/>
  <c r="I3808" i="27"/>
  <c r="I3809" i="27"/>
  <c r="I3810" i="27"/>
  <c r="I3811" i="27"/>
  <c r="I3812" i="27"/>
  <c r="I3813" i="27"/>
  <c r="I3814" i="27"/>
  <c r="I3815" i="27"/>
  <c r="I3816" i="27"/>
  <c r="I3817" i="27"/>
  <c r="I3818" i="27"/>
  <c r="I3819" i="27"/>
  <c r="I3820" i="27"/>
  <c r="I3821" i="27"/>
  <c r="I3822" i="27"/>
  <c r="I3823" i="27"/>
  <c r="I3824" i="27"/>
  <c r="I3825" i="27"/>
  <c r="I3826" i="27"/>
  <c r="I3827" i="27"/>
  <c r="I3828" i="27"/>
  <c r="I3829" i="27"/>
  <c r="I3830" i="27"/>
  <c r="I3831" i="27"/>
  <c r="I3832" i="27"/>
  <c r="I3833" i="27"/>
  <c r="I3834" i="27"/>
  <c r="I3835" i="27"/>
  <c r="I3836" i="27"/>
  <c r="I3837" i="27"/>
  <c r="I3838" i="27"/>
  <c r="I3839" i="27"/>
  <c r="I3840" i="27"/>
  <c r="I3841" i="27"/>
  <c r="I3842" i="27"/>
  <c r="I3843" i="27"/>
  <c r="I3844" i="27"/>
  <c r="I3845" i="27"/>
  <c r="I3846" i="27"/>
  <c r="I3847" i="27"/>
  <c r="I3848" i="27"/>
  <c r="I3849" i="27"/>
  <c r="I3850" i="27"/>
  <c r="I3851" i="27"/>
  <c r="I3852" i="27"/>
  <c r="I3853" i="27"/>
  <c r="I3854" i="27"/>
  <c r="I3855" i="27"/>
  <c r="I3856" i="27"/>
  <c r="I3857" i="27"/>
  <c r="I3858" i="27"/>
  <c r="I3859" i="27"/>
  <c r="I3860" i="27"/>
  <c r="I3861" i="27"/>
  <c r="I3862" i="27"/>
  <c r="I3863" i="27"/>
  <c r="I3864" i="27"/>
  <c r="I3865" i="27"/>
  <c r="I3866" i="27"/>
  <c r="I3867" i="27"/>
  <c r="I3868" i="27"/>
  <c r="I3869" i="27"/>
  <c r="I3870" i="27"/>
  <c r="I3871" i="27"/>
  <c r="I3872" i="27"/>
  <c r="I3873" i="27"/>
  <c r="I3874" i="27"/>
  <c r="I3875" i="27"/>
  <c r="I3876" i="27"/>
  <c r="I3877" i="27"/>
  <c r="I3878" i="27"/>
  <c r="I3879" i="27"/>
  <c r="I3880" i="27"/>
  <c r="I3881" i="27"/>
  <c r="I3882" i="27"/>
  <c r="I3883" i="27"/>
  <c r="I3884" i="27"/>
  <c r="I3885" i="27"/>
  <c r="I3886" i="27"/>
  <c r="I3887" i="27"/>
  <c r="I3888" i="27"/>
  <c r="I3889" i="27"/>
  <c r="I3890" i="27"/>
  <c r="I3891" i="27"/>
  <c r="I3892" i="27"/>
  <c r="I3893" i="27"/>
  <c r="I3894" i="27"/>
  <c r="I3895" i="27"/>
  <c r="I3896" i="27"/>
  <c r="I3897" i="27"/>
  <c r="I3898" i="27"/>
  <c r="I3899" i="27"/>
  <c r="I3900" i="27"/>
  <c r="I3901" i="27"/>
  <c r="I3902" i="27"/>
  <c r="I3903" i="27"/>
  <c r="I3904" i="27"/>
  <c r="I3905" i="27"/>
  <c r="I3906" i="27"/>
  <c r="I3907" i="27"/>
  <c r="I3908" i="27"/>
  <c r="I3909" i="27"/>
  <c r="I3910" i="27"/>
  <c r="I3911" i="27"/>
  <c r="I3912" i="27"/>
  <c r="I3913" i="27"/>
  <c r="I3914" i="27"/>
  <c r="I3915" i="27"/>
  <c r="I3916" i="27"/>
  <c r="I3917" i="27"/>
  <c r="I3918" i="27"/>
  <c r="I3919" i="27"/>
  <c r="I3920" i="27"/>
  <c r="I3921" i="27"/>
  <c r="I3922" i="27"/>
  <c r="I3923" i="27"/>
  <c r="I3924" i="27"/>
  <c r="I3925" i="27"/>
  <c r="I3926" i="27"/>
  <c r="I3927" i="27"/>
  <c r="I3928" i="27"/>
  <c r="I3929" i="27"/>
  <c r="I3930" i="27"/>
  <c r="I3931" i="27"/>
  <c r="I3932" i="27"/>
  <c r="I3933" i="27"/>
  <c r="I3934" i="27"/>
  <c r="I3935" i="27"/>
  <c r="I3936" i="27"/>
  <c r="I3937" i="27"/>
  <c r="I3938" i="27"/>
  <c r="I3939" i="27"/>
  <c r="I3940" i="27"/>
  <c r="I3941" i="27"/>
  <c r="I3942" i="27"/>
  <c r="I3943" i="27"/>
  <c r="I3944" i="27"/>
  <c r="I3945" i="27"/>
  <c r="I3946" i="27"/>
  <c r="I3947" i="27"/>
  <c r="I3948" i="27"/>
  <c r="I3949" i="27"/>
  <c r="I3950" i="27"/>
  <c r="I3951" i="27"/>
  <c r="I3952" i="27"/>
  <c r="I3953" i="27"/>
  <c r="I3954" i="27"/>
  <c r="I3955" i="27"/>
  <c r="I3956" i="27"/>
  <c r="I3957" i="27"/>
  <c r="I3958" i="27"/>
  <c r="I3959" i="27"/>
  <c r="I3960" i="27"/>
  <c r="I3961" i="27"/>
  <c r="I3962" i="27"/>
  <c r="I3963" i="27"/>
  <c r="I3964" i="27"/>
  <c r="I3965" i="27"/>
  <c r="I3966" i="27"/>
  <c r="I3967" i="27"/>
  <c r="I3968" i="27"/>
  <c r="I3969" i="27"/>
  <c r="I3970" i="27"/>
  <c r="I3971" i="27"/>
  <c r="I3972" i="27"/>
  <c r="I3973" i="27"/>
  <c r="I3974" i="27"/>
  <c r="I3975" i="27"/>
  <c r="I3976" i="27"/>
  <c r="I3977" i="27"/>
  <c r="I3978" i="27"/>
  <c r="I3979" i="27"/>
  <c r="I3980" i="27"/>
  <c r="I3981" i="27"/>
  <c r="I3982" i="27"/>
  <c r="I3983" i="27"/>
  <c r="I3984" i="27"/>
  <c r="I3985" i="27"/>
  <c r="I3986" i="27"/>
  <c r="I3987" i="27"/>
  <c r="I3988" i="27"/>
  <c r="I3989" i="27"/>
  <c r="I3990" i="27"/>
  <c r="I3991" i="27"/>
  <c r="I3992" i="27"/>
  <c r="I3993" i="27"/>
  <c r="I3994" i="27"/>
  <c r="I3995" i="27"/>
  <c r="I3996" i="27"/>
  <c r="I3997" i="27"/>
  <c r="I3998" i="27"/>
  <c r="I3999" i="27"/>
  <c r="I4000" i="27"/>
  <c r="I4001" i="27"/>
  <c r="I4002" i="27"/>
  <c r="I4003" i="27"/>
  <c r="I4004" i="27"/>
  <c r="I4005" i="27"/>
  <c r="I4006" i="27"/>
  <c r="I4007" i="27"/>
  <c r="I4008" i="27"/>
  <c r="I4009" i="27"/>
  <c r="I4010" i="27"/>
  <c r="I4011" i="27"/>
  <c r="I4012" i="27"/>
  <c r="I4013" i="27"/>
  <c r="I4014" i="27"/>
  <c r="I4015" i="27"/>
  <c r="I4016" i="27"/>
  <c r="I4017" i="27"/>
  <c r="I4018" i="27"/>
  <c r="I4019" i="27"/>
  <c r="I4020" i="27"/>
  <c r="I4021" i="27"/>
  <c r="I4022" i="27"/>
  <c r="I4023" i="27"/>
  <c r="I4024" i="27"/>
  <c r="I4025" i="27"/>
  <c r="I4026" i="27"/>
  <c r="I4027" i="27"/>
  <c r="I4028" i="27"/>
  <c r="I4029" i="27"/>
  <c r="I4030" i="27"/>
  <c r="I4031" i="27"/>
  <c r="I4032" i="27"/>
  <c r="I4033" i="27"/>
  <c r="I4034" i="27"/>
  <c r="I4035" i="27"/>
  <c r="I4036" i="27"/>
  <c r="I4037" i="27"/>
  <c r="I4038" i="27"/>
  <c r="I4039" i="27"/>
  <c r="I4040" i="27"/>
  <c r="I4041" i="27"/>
  <c r="I4042" i="27"/>
  <c r="I4043" i="27"/>
  <c r="I4044" i="27"/>
  <c r="I4045" i="27"/>
  <c r="I4046" i="27"/>
  <c r="I4047" i="27"/>
  <c r="I4048" i="27"/>
  <c r="I4049" i="27"/>
  <c r="I4050" i="27"/>
  <c r="I4051" i="27"/>
  <c r="I4052" i="27"/>
  <c r="I4053" i="27"/>
  <c r="I4054" i="27"/>
  <c r="I4055" i="27"/>
  <c r="I4056" i="27"/>
  <c r="I4057" i="27"/>
  <c r="I4058" i="27"/>
  <c r="I4059" i="27"/>
  <c r="I4060" i="27"/>
  <c r="I4061" i="27"/>
  <c r="I4062" i="27"/>
  <c r="I4063" i="27"/>
  <c r="I4064" i="27"/>
  <c r="I4065" i="27"/>
  <c r="I4066" i="27"/>
  <c r="I4067" i="27"/>
  <c r="I4068" i="27"/>
  <c r="I4069" i="27"/>
  <c r="I4070" i="27"/>
  <c r="I4071" i="27"/>
  <c r="I4072" i="27"/>
  <c r="I4073" i="27"/>
  <c r="I4074" i="27"/>
  <c r="I4075" i="27"/>
  <c r="I4076" i="27"/>
  <c r="I4077" i="27"/>
  <c r="I4078" i="27"/>
  <c r="I4079" i="27"/>
  <c r="I4080" i="27"/>
  <c r="I4081" i="27"/>
  <c r="I4082" i="27"/>
  <c r="I4083" i="27"/>
  <c r="I4084" i="27"/>
  <c r="I4085" i="27"/>
  <c r="I4086" i="27"/>
  <c r="I4087" i="27"/>
  <c r="I4088" i="27"/>
  <c r="I4089" i="27"/>
  <c r="I4090" i="27"/>
  <c r="I4091" i="27"/>
  <c r="I4092" i="27"/>
  <c r="I4093" i="27"/>
  <c r="I4094" i="27"/>
  <c r="I4095" i="27"/>
  <c r="I4096" i="27"/>
  <c r="I4097" i="27"/>
  <c r="I4098" i="27"/>
  <c r="I4099" i="27"/>
  <c r="I4100" i="27"/>
  <c r="I4101" i="27"/>
  <c r="I4102" i="27"/>
  <c r="I4103" i="27"/>
  <c r="I4104" i="27"/>
  <c r="I4105" i="27"/>
  <c r="I4106" i="27"/>
  <c r="I4107" i="27"/>
  <c r="I4108" i="27"/>
  <c r="I4109" i="27"/>
  <c r="I4110" i="27"/>
  <c r="I4111" i="27"/>
  <c r="I4112" i="27"/>
  <c r="I4113" i="27"/>
  <c r="I4114" i="27"/>
  <c r="I4115" i="27"/>
  <c r="I4116" i="27"/>
  <c r="I4117" i="27"/>
  <c r="I4118" i="27"/>
  <c r="I4119" i="27"/>
  <c r="I4120" i="27"/>
  <c r="I4121" i="27"/>
  <c r="I4122" i="27"/>
  <c r="I4123" i="27"/>
  <c r="I4124" i="27"/>
  <c r="I4125" i="27"/>
  <c r="I4126" i="27"/>
  <c r="I4127" i="27"/>
  <c r="I4128" i="27"/>
  <c r="I4129" i="27"/>
  <c r="I4130" i="27"/>
  <c r="I4131" i="27"/>
  <c r="I4132" i="27"/>
  <c r="I4133" i="27"/>
  <c r="I4134" i="27"/>
  <c r="I4135" i="27"/>
  <c r="I4136" i="27"/>
  <c r="I4137" i="27"/>
  <c r="I4138" i="27"/>
  <c r="I4139" i="27"/>
  <c r="I4140" i="27"/>
  <c r="I4141" i="27"/>
  <c r="I4142" i="27"/>
  <c r="I4143" i="27"/>
  <c r="I4144" i="27"/>
  <c r="I4145" i="27"/>
  <c r="I4146" i="27"/>
  <c r="I4147" i="27"/>
  <c r="I4148" i="27"/>
  <c r="I4149" i="27"/>
  <c r="I4150" i="27"/>
  <c r="I4151" i="27"/>
  <c r="I4152" i="27"/>
  <c r="I4153" i="27"/>
  <c r="I4154" i="27"/>
  <c r="I4155" i="27"/>
  <c r="I4156" i="27"/>
  <c r="I4157" i="27"/>
  <c r="I4158" i="27"/>
  <c r="I4159" i="27"/>
  <c r="I4160" i="27"/>
  <c r="I4161" i="27"/>
  <c r="I4162" i="27"/>
  <c r="I4163" i="27"/>
  <c r="I4164" i="27"/>
  <c r="I4165" i="27"/>
  <c r="I4166" i="27"/>
  <c r="I4167" i="27"/>
  <c r="I4168" i="27"/>
  <c r="I4169" i="27"/>
  <c r="I4170" i="27"/>
  <c r="I4171" i="27"/>
  <c r="I4172" i="27"/>
  <c r="I4173" i="27"/>
  <c r="I4174" i="27"/>
  <c r="I4175" i="27"/>
  <c r="I4176" i="27"/>
  <c r="I4177" i="27"/>
  <c r="I4178" i="27"/>
  <c r="I4179" i="27"/>
  <c r="I4180" i="27"/>
  <c r="I4181" i="27"/>
  <c r="I4182" i="27"/>
  <c r="I4183" i="27"/>
  <c r="I4184" i="27"/>
  <c r="I4185" i="27"/>
  <c r="I4186" i="27"/>
  <c r="I4187" i="27"/>
  <c r="I4188" i="27"/>
  <c r="I4189" i="27"/>
  <c r="I4190" i="27"/>
  <c r="I4191" i="27"/>
  <c r="I4192" i="27"/>
  <c r="I4193" i="27"/>
  <c r="I4194" i="27"/>
  <c r="I4195" i="27"/>
  <c r="I4196" i="27"/>
  <c r="I4197" i="27"/>
  <c r="I4198" i="27"/>
  <c r="I4199" i="27"/>
  <c r="I4200" i="27"/>
  <c r="I4201" i="27"/>
  <c r="I4202" i="27"/>
  <c r="I4203" i="27"/>
  <c r="I4204" i="27"/>
  <c r="I4205" i="27"/>
  <c r="I4206" i="27"/>
  <c r="I4207" i="27"/>
  <c r="I4208" i="27"/>
  <c r="I4209" i="27"/>
  <c r="I4210" i="27"/>
  <c r="I4211" i="27"/>
  <c r="I4212" i="27"/>
  <c r="I4213" i="27"/>
  <c r="I4214" i="27"/>
  <c r="I4215" i="27"/>
  <c r="I4216" i="27"/>
  <c r="I4217" i="27"/>
  <c r="I4218" i="27"/>
  <c r="I4219" i="27"/>
  <c r="I4220" i="27"/>
  <c r="I4221" i="27"/>
  <c r="I4222" i="27"/>
  <c r="I4223" i="27"/>
  <c r="I4224" i="27"/>
  <c r="I4225" i="27"/>
  <c r="I4226" i="27"/>
  <c r="I4227" i="27"/>
  <c r="I4228" i="27"/>
  <c r="I4229" i="27"/>
  <c r="I4230" i="27"/>
  <c r="I4231" i="27"/>
  <c r="I4232" i="27"/>
  <c r="I4233" i="27"/>
  <c r="I4234" i="27"/>
  <c r="I4235" i="27"/>
  <c r="I4236" i="27"/>
  <c r="I4237" i="27"/>
  <c r="I4238" i="27"/>
  <c r="I4239" i="27"/>
  <c r="I4240" i="27"/>
  <c r="I4241" i="27"/>
  <c r="I4242" i="27"/>
  <c r="I4243" i="27"/>
  <c r="I4244" i="27"/>
  <c r="I4245" i="27"/>
  <c r="I4246" i="27"/>
  <c r="I4247" i="27"/>
  <c r="I4248" i="27"/>
  <c r="I4249" i="27"/>
  <c r="I4250" i="27"/>
  <c r="I4251" i="27"/>
  <c r="I4252" i="27"/>
  <c r="I4253" i="27"/>
  <c r="I4254" i="27"/>
  <c r="I4255" i="27"/>
  <c r="I4256" i="27"/>
  <c r="I4257" i="27"/>
  <c r="I4258" i="27"/>
  <c r="I4259" i="27"/>
  <c r="I4260" i="27"/>
  <c r="I4261" i="27"/>
  <c r="I4262" i="27"/>
  <c r="I4263" i="27"/>
  <c r="I4264" i="27"/>
  <c r="I4265" i="27"/>
  <c r="I4266" i="27"/>
  <c r="I4267" i="27"/>
  <c r="I4268" i="27"/>
  <c r="I4269" i="27"/>
  <c r="I4270" i="27"/>
  <c r="I4271" i="27"/>
  <c r="I4272" i="27"/>
  <c r="I4273" i="27"/>
  <c r="I4274" i="27"/>
  <c r="I4275" i="27"/>
  <c r="I4276" i="27"/>
  <c r="I4277" i="27"/>
  <c r="I4278" i="27"/>
  <c r="I4279" i="27"/>
  <c r="I4280" i="27"/>
  <c r="I4281" i="27"/>
  <c r="I4282" i="27"/>
  <c r="I4283" i="27"/>
  <c r="I4284" i="27"/>
  <c r="I4285" i="27"/>
  <c r="I4286" i="27"/>
  <c r="I4287" i="27"/>
  <c r="I4288" i="27"/>
  <c r="I4289" i="27"/>
  <c r="I4290" i="27"/>
  <c r="I4291" i="27"/>
  <c r="I4292" i="27"/>
  <c r="I4293" i="27"/>
  <c r="I4294" i="27"/>
  <c r="I4295" i="27"/>
  <c r="I4296" i="27"/>
  <c r="I4297" i="27"/>
  <c r="I4298" i="27"/>
  <c r="I4299" i="27"/>
  <c r="I4300" i="27"/>
  <c r="I4301" i="27"/>
  <c r="I4302" i="27"/>
  <c r="I4303" i="27"/>
  <c r="I4304" i="27"/>
  <c r="I4305" i="27"/>
  <c r="I4306" i="27"/>
  <c r="I4307" i="27"/>
  <c r="I4308" i="27"/>
  <c r="I4309" i="27"/>
  <c r="I4310" i="27"/>
  <c r="I4311" i="27"/>
  <c r="I4312" i="27"/>
  <c r="I4313" i="27"/>
  <c r="I4314" i="27"/>
  <c r="I4315" i="27"/>
  <c r="I4316" i="27"/>
  <c r="I4317" i="27"/>
  <c r="I4318" i="27"/>
  <c r="I4319" i="27"/>
  <c r="I4320" i="27"/>
  <c r="I4321" i="27"/>
  <c r="I4322" i="27"/>
  <c r="I4323" i="27"/>
  <c r="I4324" i="27"/>
  <c r="I4325" i="27"/>
  <c r="I4326" i="27"/>
  <c r="I4327" i="27"/>
  <c r="I4328" i="27"/>
  <c r="I4329" i="27"/>
  <c r="I4330" i="27"/>
  <c r="I4331" i="27"/>
  <c r="I4332" i="27"/>
  <c r="I4333" i="27"/>
  <c r="I4334" i="27"/>
  <c r="I4335" i="27"/>
  <c r="I4336" i="27"/>
  <c r="I4337" i="27"/>
  <c r="I4338" i="27"/>
  <c r="I4339" i="27"/>
  <c r="I4340" i="27"/>
  <c r="I4341" i="27"/>
  <c r="I4342" i="27"/>
  <c r="I4343" i="27"/>
  <c r="I4344" i="27"/>
  <c r="I4345" i="27"/>
  <c r="I4346" i="27"/>
  <c r="I4347" i="27"/>
  <c r="I4348" i="27"/>
  <c r="I4349" i="27"/>
  <c r="I4350" i="27"/>
  <c r="I4351" i="27"/>
  <c r="I4352" i="27"/>
  <c r="I4353" i="27"/>
  <c r="I4354" i="27"/>
  <c r="I4355" i="27"/>
  <c r="I4356" i="27"/>
  <c r="I4357" i="27"/>
  <c r="I4358" i="27"/>
  <c r="I4359" i="27"/>
  <c r="I4360" i="27"/>
  <c r="I4361" i="27"/>
  <c r="I4362" i="27"/>
  <c r="I4363" i="27"/>
  <c r="I4364" i="27"/>
  <c r="I4365" i="27"/>
  <c r="I4366" i="27"/>
  <c r="I4367" i="27"/>
  <c r="I4368" i="27"/>
  <c r="I4369" i="27"/>
  <c r="I4370" i="27"/>
  <c r="I4371" i="27"/>
  <c r="I4372" i="27"/>
  <c r="I4373" i="27"/>
  <c r="I4374" i="27"/>
  <c r="I4375" i="27"/>
  <c r="I4376" i="27"/>
  <c r="I4377" i="27"/>
  <c r="I4378" i="27"/>
  <c r="I4379" i="27"/>
  <c r="I4380" i="27"/>
  <c r="I4381" i="27"/>
  <c r="I4382" i="27"/>
  <c r="I4383" i="27"/>
  <c r="I4384" i="27"/>
  <c r="I4385" i="27"/>
  <c r="I4386" i="27"/>
  <c r="I4387" i="27"/>
  <c r="I4388" i="27"/>
  <c r="I4389" i="27"/>
  <c r="I4390" i="27"/>
  <c r="I4391" i="27"/>
  <c r="I4392" i="27"/>
  <c r="I4393" i="27"/>
  <c r="I4394" i="27"/>
  <c r="I4395" i="27"/>
  <c r="I4396" i="27"/>
  <c r="I4397" i="27"/>
  <c r="I4398" i="27"/>
  <c r="I4399" i="27"/>
  <c r="I4400" i="27"/>
  <c r="I4401" i="27"/>
  <c r="I4402" i="27"/>
  <c r="I4403" i="27"/>
  <c r="I4404" i="27"/>
  <c r="I4405" i="27"/>
  <c r="I4406" i="27"/>
  <c r="I4407" i="27"/>
  <c r="I4408" i="27"/>
  <c r="I4409" i="27"/>
  <c r="I4410" i="27"/>
  <c r="I4411" i="27"/>
  <c r="I4412" i="27"/>
  <c r="I4413" i="27"/>
  <c r="I4414" i="27"/>
  <c r="I4415" i="27"/>
  <c r="I4416" i="27"/>
  <c r="I4417" i="27"/>
  <c r="I4418" i="27"/>
  <c r="I4419" i="27"/>
  <c r="I4420" i="27"/>
  <c r="I4421" i="27"/>
  <c r="I4422" i="27"/>
  <c r="I4423" i="27"/>
  <c r="I4424" i="27"/>
  <c r="I4425" i="27"/>
  <c r="I4426" i="27"/>
  <c r="I4427" i="27"/>
  <c r="I4428" i="27"/>
  <c r="I4429" i="27"/>
  <c r="I4430" i="27"/>
  <c r="I4431" i="27"/>
  <c r="I4432" i="27"/>
  <c r="I4433" i="27"/>
  <c r="I4434" i="27"/>
  <c r="I4435" i="27"/>
  <c r="I4436" i="27"/>
  <c r="I4437" i="27"/>
  <c r="I4438" i="27"/>
  <c r="I4439" i="27"/>
  <c r="I4440" i="27"/>
  <c r="I4441" i="27"/>
  <c r="I4442" i="27"/>
  <c r="I4443" i="27"/>
  <c r="I4444" i="27"/>
  <c r="I4445" i="27"/>
  <c r="I4446" i="27"/>
  <c r="I4447" i="27"/>
  <c r="I4448" i="27"/>
  <c r="I4449" i="27"/>
  <c r="I4450" i="27"/>
  <c r="I4451" i="27"/>
  <c r="I4452" i="27"/>
  <c r="I4453" i="27"/>
  <c r="I4454" i="27"/>
  <c r="I4455" i="27"/>
  <c r="I4456" i="27"/>
  <c r="I4457" i="27"/>
  <c r="I4458" i="27"/>
  <c r="I4459" i="27"/>
  <c r="I4460" i="27"/>
  <c r="I4461" i="27"/>
  <c r="I4462" i="27"/>
  <c r="I4463" i="27"/>
  <c r="I4464" i="27"/>
  <c r="I4465" i="27"/>
  <c r="I4466" i="27"/>
  <c r="I4467" i="27"/>
  <c r="I4468" i="27"/>
  <c r="I4469" i="27"/>
  <c r="I4470" i="27"/>
  <c r="I4471" i="27"/>
  <c r="I4472" i="27"/>
  <c r="I4473" i="27"/>
  <c r="I4474" i="27"/>
  <c r="I4475" i="27"/>
  <c r="I4476" i="27"/>
  <c r="I4477" i="27"/>
  <c r="I4478" i="27"/>
  <c r="I4479" i="27"/>
  <c r="I4480" i="27"/>
  <c r="I4481" i="27"/>
  <c r="I4482" i="27"/>
  <c r="I4483" i="27"/>
  <c r="I4484" i="27"/>
  <c r="I4485" i="27"/>
  <c r="I4486" i="27"/>
  <c r="I4487" i="27"/>
  <c r="I4488" i="27"/>
  <c r="I4489" i="27"/>
  <c r="I4490" i="27"/>
  <c r="I4491" i="27"/>
  <c r="I4492" i="27"/>
  <c r="I4493" i="27"/>
  <c r="I4494" i="27"/>
  <c r="I4495" i="27"/>
  <c r="I4496" i="27"/>
  <c r="I4497" i="27"/>
  <c r="I4498" i="27"/>
  <c r="I4499" i="27"/>
  <c r="I4500" i="27"/>
  <c r="I4501" i="27"/>
  <c r="I4502" i="27"/>
  <c r="I4503" i="27"/>
  <c r="I4504" i="27"/>
  <c r="I4505" i="27"/>
  <c r="I4506" i="27"/>
  <c r="I4507" i="27"/>
  <c r="I4508" i="27"/>
  <c r="I4509" i="27"/>
  <c r="I4510" i="27"/>
  <c r="I4511" i="27"/>
  <c r="I4512" i="27"/>
  <c r="I4513" i="27"/>
  <c r="I4514" i="27"/>
  <c r="I4515" i="27"/>
  <c r="I4516" i="27"/>
  <c r="I4517" i="27"/>
  <c r="I4518" i="27"/>
  <c r="I4519" i="27"/>
  <c r="I4520" i="27"/>
  <c r="I4521" i="27"/>
  <c r="I4522" i="27"/>
  <c r="I4523" i="27"/>
  <c r="I4524" i="27"/>
  <c r="I4525" i="27"/>
  <c r="I4526" i="27"/>
  <c r="I4527" i="27"/>
  <c r="I4528" i="27"/>
  <c r="I4529" i="27"/>
  <c r="I4530" i="27"/>
  <c r="I4531" i="27"/>
  <c r="I4532" i="27"/>
  <c r="I4533" i="27"/>
  <c r="I4534" i="27"/>
  <c r="I4535" i="27"/>
  <c r="I4536" i="27"/>
  <c r="I4537" i="27"/>
  <c r="I4538" i="27"/>
  <c r="I4539" i="27"/>
  <c r="I4540" i="27"/>
  <c r="I4541" i="27"/>
  <c r="I4542" i="27"/>
  <c r="I4543" i="27"/>
  <c r="I4544" i="27"/>
  <c r="I4545" i="27"/>
  <c r="I4546" i="27"/>
  <c r="I4547" i="27"/>
  <c r="I4548" i="27"/>
  <c r="I4549" i="27"/>
  <c r="I4550" i="27"/>
  <c r="I4551" i="27"/>
  <c r="I4552" i="27"/>
  <c r="I4553" i="27"/>
  <c r="I4554" i="27"/>
  <c r="I4555" i="27"/>
  <c r="I4556" i="27"/>
  <c r="I4557" i="27"/>
  <c r="I4558" i="27"/>
  <c r="I4559" i="27"/>
  <c r="I4560" i="27"/>
  <c r="I4561" i="27"/>
  <c r="I4562" i="27"/>
  <c r="I4563" i="27"/>
  <c r="I4564" i="27"/>
  <c r="I4565" i="27"/>
  <c r="I4566" i="27"/>
  <c r="I4567" i="27"/>
  <c r="I4568" i="27"/>
  <c r="I4569" i="27"/>
  <c r="I4570" i="27"/>
  <c r="I4571" i="27"/>
  <c r="I4572" i="27"/>
  <c r="I4573" i="27"/>
  <c r="I4574" i="27"/>
  <c r="I4575" i="27"/>
  <c r="I4576" i="27"/>
  <c r="I4577" i="27"/>
  <c r="I4578" i="27"/>
  <c r="I4579" i="27"/>
  <c r="I4580" i="27"/>
  <c r="I4581" i="27"/>
  <c r="I4582" i="27"/>
  <c r="I4583" i="27"/>
  <c r="I4584" i="27"/>
  <c r="I4585" i="27"/>
  <c r="I4586" i="27"/>
  <c r="I4587" i="27"/>
  <c r="I4588" i="27"/>
  <c r="I4589" i="27"/>
  <c r="I4590" i="27"/>
  <c r="I4591" i="27"/>
  <c r="I4592" i="27"/>
  <c r="I4593" i="27"/>
  <c r="I4594" i="27"/>
  <c r="I4595" i="27"/>
  <c r="I4596" i="27"/>
  <c r="I4597" i="27"/>
  <c r="I4598" i="27"/>
  <c r="I4599" i="27"/>
  <c r="I4600" i="27"/>
  <c r="I4601" i="27"/>
  <c r="I4602" i="27"/>
  <c r="I4603" i="27"/>
  <c r="I4604" i="27"/>
  <c r="I4605" i="27"/>
  <c r="I4606" i="27"/>
  <c r="I4607" i="27"/>
  <c r="I4608" i="27"/>
  <c r="I4609" i="27"/>
  <c r="I4610" i="27"/>
  <c r="I4611" i="27"/>
  <c r="I4612" i="27"/>
  <c r="I4613" i="27"/>
  <c r="I4614" i="27"/>
  <c r="I4615" i="27"/>
  <c r="I4616" i="27"/>
  <c r="I4617" i="27"/>
  <c r="I4618" i="27"/>
  <c r="I4619" i="27"/>
  <c r="I4620" i="27"/>
  <c r="I4621" i="27"/>
  <c r="I4622" i="27"/>
  <c r="I4623" i="27"/>
  <c r="I4624" i="27"/>
  <c r="I4625" i="27"/>
  <c r="I4626" i="27"/>
  <c r="I4627" i="27"/>
  <c r="I4628" i="27"/>
  <c r="I4629" i="27"/>
  <c r="I4630" i="27"/>
  <c r="I4631" i="27"/>
  <c r="I4632" i="27"/>
  <c r="I4633" i="27"/>
  <c r="I4634" i="27"/>
  <c r="I4635" i="27"/>
  <c r="I4636" i="27"/>
  <c r="I4637" i="27"/>
  <c r="I4638" i="27"/>
  <c r="I4639" i="27"/>
  <c r="I4640" i="27"/>
  <c r="I4641" i="27"/>
  <c r="I4642" i="27"/>
  <c r="I4643" i="27"/>
  <c r="I4644" i="27"/>
  <c r="I4645" i="27"/>
  <c r="I4646" i="27"/>
  <c r="I4647" i="27"/>
  <c r="I4648" i="27"/>
  <c r="I4649" i="27"/>
  <c r="I4650" i="27"/>
  <c r="I4651" i="27"/>
  <c r="I4652" i="27"/>
  <c r="I4653" i="27"/>
  <c r="I4654" i="27"/>
  <c r="I4655" i="27"/>
  <c r="I4656" i="27"/>
  <c r="I4657" i="27"/>
  <c r="I4658" i="27"/>
  <c r="I4659" i="27"/>
  <c r="I4660" i="27"/>
  <c r="I4661" i="27"/>
  <c r="I4662" i="27"/>
  <c r="I4663" i="27"/>
  <c r="I4664" i="27"/>
  <c r="I4665" i="27"/>
  <c r="I4666" i="27"/>
  <c r="I4667" i="27"/>
  <c r="I4668" i="27"/>
  <c r="I4669" i="27"/>
  <c r="I4670" i="27"/>
  <c r="I4671" i="27"/>
  <c r="I4672" i="27"/>
  <c r="I4673" i="27"/>
  <c r="I4674" i="27"/>
  <c r="I4675" i="27"/>
  <c r="I4676" i="27"/>
  <c r="I4677" i="27"/>
  <c r="I4678" i="27"/>
  <c r="I4679" i="27"/>
  <c r="I4680" i="27"/>
  <c r="I4681" i="27"/>
  <c r="I4682" i="27"/>
  <c r="I4683" i="27"/>
  <c r="I4684" i="27"/>
  <c r="I4685" i="27"/>
  <c r="I4686" i="27"/>
  <c r="I4687" i="27"/>
  <c r="I4688" i="27"/>
  <c r="I4689" i="27"/>
  <c r="I4690" i="27"/>
  <c r="I4691" i="27"/>
  <c r="I4692" i="27"/>
  <c r="I4693" i="27"/>
  <c r="I4694" i="27"/>
  <c r="I4695" i="27"/>
  <c r="I4696" i="27"/>
  <c r="I4697" i="27"/>
  <c r="I4698" i="27"/>
  <c r="I4699" i="27"/>
  <c r="I4700" i="27"/>
  <c r="I4701" i="27"/>
  <c r="I4702" i="27"/>
  <c r="I4703" i="27"/>
  <c r="I4704" i="27"/>
  <c r="I4705" i="27"/>
  <c r="I4706" i="27"/>
  <c r="I4707" i="27"/>
  <c r="I4708" i="27"/>
  <c r="I4709" i="27"/>
  <c r="I4710" i="27"/>
  <c r="I4711" i="27"/>
  <c r="I4712" i="27"/>
  <c r="I4713" i="27"/>
  <c r="I4714" i="27"/>
  <c r="I4715" i="27"/>
  <c r="I4716" i="27"/>
  <c r="I4717" i="27"/>
  <c r="I4718" i="27"/>
  <c r="I4719" i="27"/>
  <c r="I4720" i="27"/>
  <c r="I4721" i="27"/>
  <c r="I4722" i="27"/>
  <c r="I4723" i="27"/>
  <c r="I4724" i="27"/>
  <c r="I4725" i="27"/>
  <c r="I4726" i="27"/>
  <c r="I4727" i="27"/>
  <c r="I4728" i="27"/>
  <c r="I4729" i="27"/>
  <c r="I4730" i="27"/>
  <c r="I4731" i="27"/>
  <c r="I4732" i="27"/>
  <c r="I4733" i="27"/>
  <c r="I4734" i="27"/>
  <c r="I4735" i="27"/>
  <c r="I4736" i="27"/>
  <c r="I4737" i="27"/>
  <c r="I4738" i="27"/>
  <c r="I4739" i="27"/>
  <c r="I4740" i="27"/>
  <c r="I4741" i="27"/>
  <c r="I4742" i="27"/>
  <c r="I4743" i="27"/>
  <c r="I4744" i="27"/>
  <c r="I4745" i="27"/>
  <c r="I4746" i="27"/>
  <c r="I4747" i="27"/>
  <c r="I4748" i="27"/>
  <c r="I4749" i="27"/>
  <c r="I4750" i="27"/>
  <c r="I4751" i="27"/>
  <c r="I4752" i="27"/>
  <c r="I4753" i="27"/>
  <c r="I4754" i="27"/>
  <c r="I4755" i="27"/>
  <c r="I4756" i="27"/>
  <c r="I4757" i="27"/>
  <c r="I4758" i="27"/>
  <c r="I4759" i="27"/>
  <c r="I4760" i="27"/>
  <c r="I4761" i="27"/>
  <c r="I4762" i="27"/>
  <c r="I4763" i="27"/>
  <c r="I4764" i="27"/>
  <c r="I4765" i="27"/>
  <c r="I4766" i="27"/>
  <c r="I4767" i="27"/>
  <c r="I4768" i="27"/>
  <c r="I4769" i="27"/>
  <c r="I4770" i="27"/>
  <c r="I4771" i="27"/>
  <c r="I4772" i="27"/>
  <c r="I4773" i="27"/>
  <c r="I4774" i="27"/>
  <c r="I4775" i="27"/>
  <c r="I4776" i="27"/>
  <c r="I4777" i="27"/>
  <c r="I4778" i="27"/>
  <c r="I4779" i="27"/>
  <c r="I4780" i="27"/>
  <c r="I4781" i="27"/>
  <c r="I4782" i="27"/>
  <c r="I4783" i="27"/>
  <c r="I4784" i="27"/>
  <c r="I4785" i="27"/>
  <c r="I4786" i="27"/>
  <c r="I4787" i="27"/>
  <c r="I4788" i="27"/>
  <c r="I4789" i="27"/>
  <c r="I4790" i="27"/>
  <c r="I4791" i="27"/>
  <c r="I4792" i="27"/>
  <c r="I4793" i="27"/>
  <c r="I4794" i="27"/>
  <c r="I4795" i="27"/>
  <c r="I4796" i="27"/>
  <c r="I4797" i="27"/>
  <c r="I4798" i="27"/>
  <c r="I4799" i="27"/>
  <c r="I4800" i="27"/>
  <c r="I4801" i="27"/>
  <c r="I4802" i="27"/>
  <c r="I4803" i="27"/>
  <c r="I4804" i="27"/>
  <c r="I4805" i="27"/>
  <c r="I4806" i="27"/>
  <c r="I4807" i="27"/>
  <c r="I4808" i="27"/>
  <c r="I4809" i="27"/>
  <c r="I4810" i="27"/>
  <c r="I4811" i="27"/>
  <c r="I4812" i="27"/>
  <c r="I4813" i="27"/>
  <c r="I4814" i="27"/>
  <c r="I4815" i="27"/>
  <c r="I4816" i="27"/>
  <c r="I4817" i="27"/>
  <c r="I4818" i="27"/>
  <c r="I4819" i="27"/>
  <c r="I4820" i="27"/>
  <c r="I4821" i="27"/>
  <c r="I4822" i="27"/>
  <c r="I4823" i="27"/>
  <c r="I4824" i="27"/>
  <c r="I4825" i="27"/>
  <c r="I4826" i="27"/>
  <c r="I4827" i="27"/>
  <c r="I4828" i="27"/>
  <c r="I4829" i="27"/>
  <c r="I4830" i="27"/>
  <c r="I4831" i="27"/>
  <c r="I4832" i="27"/>
  <c r="I4833" i="27"/>
  <c r="I4834" i="27"/>
  <c r="I4835" i="27"/>
  <c r="I4836" i="27"/>
  <c r="I4837" i="27"/>
  <c r="I4838" i="27"/>
  <c r="I4839" i="27"/>
  <c r="I4840" i="27"/>
  <c r="I4841" i="27"/>
  <c r="I4842" i="27"/>
  <c r="I4843" i="27"/>
  <c r="I4844" i="27"/>
  <c r="I4845" i="27"/>
  <c r="I4846" i="27"/>
  <c r="I4847" i="27"/>
  <c r="I4848" i="27"/>
  <c r="I4849" i="27"/>
  <c r="I4850" i="27"/>
  <c r="I4851" i="27"/>
  <c r="I4852" i="27"/>
  <c r="I4853" i="27"/>
  <c r="I4854" i="27"/>
  <c r="I4855" i="27"/>
  <c r="I4856" i="27"/>
  <c r="I4857" i="27"/>
  <c r="I4858" i="27"/>
  <c r="I4859" i="27"/>
  <c r="I4860" i="27"/>
  <c r="I4861" i="27"/>
  <c r="I4862" i="27"/>
  <c r="I4863" i="27"/>
  <c r="I4864" i="27"/>
  <c r="I4865" i="27"/>
  <c r="I4866" i="27"/>
  <c r="I4867" i="27"/>
  <c r="I4868" i="27"/>
  <c r="I4869" i="27"/>
  <c r="I4870" i="27"/>
  <c r="I4871" i="27"/>
  <c r="I4872" i="27"/>
  <c r="I4873" i="27"/>
  <c r="I4874" i="27"/>
  <c r="I4875" i="27"/>
  <c r="I4876" i="27"/>
  <c r="I4877" i="27"/>
  <c r="I4878" i="27"/>
  <c r="I4879" i="27"/>
  <c r="I4880" i="27"/>
  <c r="I4881" i="27"/>
  <c r="I4882" i="27"/>
  <c r="I4883" i="27"/>
  <c r="I4884" i="27"/>
  <c r="I4885" i="27"/>
  <c r="I4886" i="27"/>
  <c r="I4887" i="27"/>
  <c r="I4888" i="27"/>
  <c r="I4889" i="27"/>
  <c r="I4890" i="27"/>
  <c r="I4891" i="27"/>
  <c r="I4892" i="27"/>
  <c r="I4893" i="27"/>
  <c r="I4894" i="27"/>
  <c r="AD22" i="12"/>
  <c r="AC22" i="12"/>
  <c r="AB22" i="12"/>
  <c r="AA22" i="12"/>
  <c r="Z22" i="12"/>
  <c r="X22" i="12"/>
  <c r="Q22" i="12"/>
  <c r="H22" i="12"/>
  <c r="K22" i="12"/>
  <c r="D20" i="42" l="1"/>
  <c r="E19" i="42"/>
  <c r="I15" i="11"/>
  <c r="J14" i="11"/>
  <c r="H19" i="2"/>
  <c r="Q19" i="2" s="1"/>
  <c r="D21" i="42" l="1"/>
  <c r="E20" i="42"/>
  <c r="I16" i="11"/>
  <c r="J15" i="11"/>
  <c r="H5" i="27"/>
  <c r="G5" i="27"/>
  <c r="D22" i="42" l="1"/>
  <c r="E21" i="42"/>
  <c r="I17" i="11"/>
  <c r="J16" i="11"/>
  <c r="H118" i="25"/>
  <c r="H117" i="25"/>
  <c r="H116" i="25"/>
  <c r="H115" i="25"/>
  <c r="H114" i="25"/>
  <c r="C44" i="25"/>
  <c r="C45" i="25"/>
  <c r="C46" i="25"/>
  <c r="C47" i="25"/>
  <c r="C48" i="25"/>
  <c r="C49" i="25"/>
  <c r="C43" i="25"/>
  <c r="H43" i="25"/>
  <c r="H44" i="25"/>
  <c r="H45" i="25"/>
  <c r="H46" i="25"/>
  <c r="H47" i="25"/>
  <c r="H48" i="25"/>
  <c r="H49" i="25"/>
  <c r="H30" i="25"/>
  <c r="H31" i="25"/>
  <c r="F4" i="41"/>
  <c r="D23" i="42" l="1"/>
  <c r="E22" i="42"/>
  <c r="I18" i="11"/>
  <c r="J17" i="11"/>
  <c r="L26" i="18"/>
  <c r="J26" i="18"/>
  <c r="L25" i="18"/>
  <c r="J25" i="18"/>
  <c r="L24" i="18"/>
  <c r="J24" i="18"/>
  <c r="D24" i="42" l="1"/>
  <c r="E23" i="42"/>
  <c r="I19" i="11"/>
  <c r="J18" i="11"/>
  <c r="B3" i="41"/>
  <c r="D25" i="42" l="1"/>
  <c r="E24" i="42"/>
  <c r="I20" i="11"/>
  <c r="J19" i="11"/>
  <c r="B11" i="41"/>
  <c r="D26" i="42" l="1"/>
  <c r="E25" i="42"/>
  <c r="I21" i="11"/>
  <c r="J20" i="11"/>
  <c r="H112" i="25"/>
  <c r="F112" i="25"/>
  <c r="H111" i="25"/>
  <c r="F110" i="25"/>
  <c r="H109" i="25"/>
  <c r="F108" i="25"/>
  <c r="H106" i="25"/>
  <c r="H105" i="25"/>
  <c r="F104" i="25"/>
  <c r="H103" i="25"/>
  <c r="H102" i="25"/>
  <c r="H101" i="25"/>
  <c r="F100" i="25"/>
  <c r="H99" i="25"/>
  <c r="F98" i="25"/>
  <c r="H97" i="25"/>
  <c r="F96" i="25"/>
  <c r="H95" i="25"/>
  <c r="H94" i="25"/>
  <c r="H93" i="25"/>
  <c r="F92" i="25"/>
  <c r="H91" i="25"/>
  <c r="F89" i="25"/>
  <c r="H88" i="25"/>
  <c r="H87" i="25"/>
  <c r="H86" i="25"/>
  <c r="H85" i="25"/>
  <c r="H84" i="25"/>
  <c r="H83" i="25"/>
  <c r="H82" i="25"/>
  <c r="H81" i="25"/>
  <c r="H80" i="25"/>
  <c r="H79" i="25"/>
  <c r="H78" i="25"/>
  <c r="F77" i="25"/>
  <c r="H76" i="25"/>
  <c r="F76" i="25"/>
  <c r="H75" i="25"/>
  <c r="F75" i="25"/>
  <c r="H74" i="25"/>
  <c r="F74" i="25"/>
  <c r="H72" i="25"/>
  <c r="F72" i="25"/>
  <c r="F71" i="25"/>
  <c r="H70" i="25"/>
  <c r="F70" i="25"/>
  <c r="H69" i="25"/>
  <c r="F69" i="25"/>
  <c r="H68" i="25"/>
  <c r="F68" i="25"/>
  <c r="F67" i="25"/>
  <c r="H66" i="25"/>
  <c r="F66" i="25"/>
  <c r="F65" i="25"/>
  <c r="H63" i="25"/>
  <c r="H62" i="25"/>
  <c r="H61" i="25"/>
  <c r="H60" i="25"/>
  <c r="H59" i="25"/>
  <c r="H58" i="25"/>
  <c r="H57" i="25"/>
  <c r="H56" i="25"/>
  <c r="H54" i="25"/>
  <c r="H53" i="25"/>
  <c r="H52" i="25"/>
  <c r="H51" i="25"/>
  <c r="H50" i="25"/>
  <c r="H42" i="25"/>
  <c r="H41" i="25"/>
  <c r="H40" i="25"/>
  <c r="H39" i="25"/>
  <c r="H38" i="25"/>
  <c r="H36" i="25"/>
  <c r="H35" i="25"/>
  <c r="H34" i="25"/>
  <c r="H33" i="25"/>
  <c r="H32" i="25"/>
  <c r="H29" i="25"/>
  <c r="H28" i="25"/>
  <c r="H27" i="25"/>
  <c r="H26" i="25"/>
  <c r="H24" i="25"/>
  <c r="H23" i="25"/>
  <c r="H22" i="25"/>
  <c r="H21" i="25"/>
  <c r="H20" i="25"/>
  <c r="H19" i="25"/>
  <c r="H18" i="25"/>
  <c r="H17" i="25"/>
  <c r="H16" i="25"/>
  <c r="H15" i="25"/>
  <c r="H14" i="25"/>
  <c r="H13" i="25"/>
  <c r="H12" i="25"/>
  <c r="H11" i="25"/>
  <c r="H10" i="25"/>
  <c r="H9" i="25"/>
  <c r="H7" i="25"/>
  <c r="H6" i="25"/>
  <c r="H5" i="25"/>
  <c r="H4" i="25"/>
  <c r="H3" i="25"/>
  <c r="D27" i="42" l="1"/>
  <c r="E26" i="42"/>
  <c r="J21" i="11"/>
  <c r="I22" i="11"/>
  <c r="D28" i="42" l="1"/>
  <c r="E27" i="42"/>
  <c r="I23" i="11"/>
  <c r="J22" i="11"/>
  <c r="Z24" i="6"/>
  <c r="Q21" i="12"/>
  <c r="H21" i="12"/>
  <c r="K21" i="12" s="1"/>
  <c r="Q20" i="12"/>
  <c r="H20" i="12"/>
  <c r="K20" i="12" s="1"/>
  <c r="Q19" i="12"/>
  <c r="H19" i="12"/>
  <c r="K19" i="12"/>
  <c r="Q18" i="12"/>
  <c r="H18" i="12"/>
  <c r="K18" i="12"/>
  <c r="Q17" i="12"/>
  <c r="H17" i="12"/>
  <c r="K17" i="12" s="1"/>
  <c r="Q16" i="12"/>
  <c r="H16" i="12"/>
  <c r="K16" i="12" s="1"/>
  <c r="Q15" i="12"/>
  <c r="H15" i="12"/>
  <c r="K15" i="12" s="1"/>
  <c r="Q14" i="12"/>
  <c r="H14" i="12"/>
  <c r="K14" i="12"/>
  <c r="Q13" i="12"/>
  <c r="H13" i="12"/>
  <c r="K13" i="12"/>
  <c r="Q12" i="12"/>
  <c r="H12" i="12"/>
  <c r="K12" i="12"/>
  <c r="Q11" i="12"/>
  <c r="H11" i="12"/>
  <c r="K11" i="12" s="1"/>
  <c r="Q10" i="12"/>
  <c r="H10" i="12"/>
  <c r="K10" i="12"/>
  <c r="Q9" i="12"/>
  <c r="H9" i="12"/>
  <c r="G9" i="12"/>
  <c r="D29" i="42" l="1"/>
  <c r="E28" i="42"/>
  <c r="I9" i="12"/>
  <c r="K9" i="12" s="1"/>
  <c r="I24" i="11"/>
  <c r="J23" i="11"/>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6" i="27"/>
  <c r="J47" i="27"/>
  <c r="J48" i="27"/>
  <c r="J49" i="27"/>
  <c r="J50" i="27"/>
  <c r="J51" i="27"/>
  <c r="J52" i="27"/>
  <c r="J53" i="27"/>
  <c r="J54" i="27"/>
  <c r="J55" i="27"/>
  <c r="J56" i="27"/>
  <c r="J57" i="27"/>
  <c r="J58" i="27"/>
  <c r="J59" i="27"/>
  <c r="J60" i="27"/>
  <c r="J61" i="27"/>
  <c r="J62" i="27"/>
  <c r="J63" i="27"/>
  <c r="J64" i="27"/>
  <c r="J65" i="27"/>
  <c r="J66" i="27"/>
  <c r="J67" i="27"/>
  <c r="J68" i="27"/>
  <c r="J69" i="27"/>
  <c r="J70" i="27"/>
  <c r="J71" i="27"/>
  <c r="J72" i="27"/>
  <c r="J73" i="27"/>
  <c r="J74" i="27"/>
  <c r="J75" i="27"/>
  <c r="J76" i="27"/>
  <c r="J77" i="27"/>
  <c r="J78" i="27"/>
  <c r="J79" i="27"/>
  <c r="J80" i="27"/>
  <c r="J81" i="27"/>
  <c r="J82" i="27"/>
  <c r="J83" i="27"/>
  <c r="J84" i="27"/>
  <c r="J85" i="27"/>
  <c r="J86" i="27"/>
  <c r="J87" i="27"/>
  <c r="J88" i="27"/>
  <c r="J89" i="27"/>
  <c r="J90" i="27"/>
  <c r="J91" i="27"/>
  <c r="J92" i="27"/>
  <c r="J93" i="27"/>
  <c r="J94" i="27"/>
  <c r="J95" i="27"/>
  <c r="J96" i="27"/>
  <c r="J97" i="27"/>
  <c r="J98" i="27"/>
  <c r="J99" i="27"/>
  <c r="J100" i="27"/>
  <c r="J101" i="27"/>
  <c r="J102" i="27"/>
  <c r="J103" i="27"/>
  <c r="J104" i="27"/>
  <c r="J105" i="27"/>
  <c r="J106" i="27"/>
  <c r="J107" i="27"/>
  <c r="J108" i="27"/>
  <c r="J109" i="27"/>
  <c r="J110" i="27"/>
  <c r="J111" i="27"/>
  <c r="J112" i="27"/>
  <c r="J113" i="27"/>
  <c r="J114" i="27"/>
  <c r="J115" i="27"/>
  <c r="J116" i="27"/>
  <c r="J117" i="27"/>
  <c r="J118" i="27"/>
  <c r="J119" i="27"/>
  <c r="J120" i="27"/>
  <c r="J121" i="27"/>
  <c r="J122" i="27"/>
  <c r="J123" i="27"/>
  <c r="J124" i="27"/>
  <c r="J125" i="27"/>
  <c r="J126" i="27"/>
  <c r="J127" i="27"/>
  <c r="J128" i="27"/>
  <c r="J129" i="27"/>
  <c r="J130" i="27"/>
  <c r="J131" i="27"/>
  <c r="J132" i="27"/>
  <c r="J133" i="27"/>
  <c r="J134" i="27"/>
  <c r="J135" i="27"/>
  <c r="J136" i="27"/>
  <c r="J137" i="27"/>
  <c r="J138" i="27"/>
  <c r="J139" i="27"/>
  <c r="J140" i="27"/>
  <c r="J141" i="27"/>
  <c r="J142" i="27"/>
  <c r="J143" i="27"/>
  <c r="J144" i="27"/>
  <c r="J145" i="27"/>
  <c r="J146" i="27"/>
  <c r="J147" i="27"/>
  <c r="J148" i="27"/>
  <c r="J149" i="27"/>
  <c r="J150" i="27"/>
  <c r="J151" i="27"/>
  <c r="J152" i="27"/>
  <c r="J153" i="27"/>
  <c r="J154" i="27"/>
  <c r="J155" i="27"/>
  <c r="J156" i="27"/>
  <c r="J157" i="27"/>
  <c r="J158" i="27"/>
  <c r="J159" i="27"/>
  <c r="J160" i="27"/>
  <c r="J161" i="27"/>
  <c r="J162" i="27"/>
  <c r="J163" i="27"/>
  <c r="J164" i="27"/>
  <c r="J165" i="27"/>
  <c r="J166" i="27"/>
  <c r="J167" i="27"/>
  <c r="J168" i="27"/>
  <c r="J169" i="27"/>
  <c r="J170" i="27"/>
  <c r="J171" i="27"/>
  <c r="J172" i="27"/>
  <c r="J173" i="27"/>
  <c r="J174" i="27"/>
  <c r="J175" i="27"/>
  <c r="J176" i="27"/>
  <c r="J177" i="27"/>
  <c r="J178" i="27"/>
  <c r="J179" i="27"/>
  <c r="J180" i="27"/>
  <c r="J181" i="27"/>
  <c r="J182" i="27"/>
  <c r="J183" i="27"/>
  <c r="J184" i="27"/>
  <c r="J185" i="27"/>
  <c r="J186" i="27"/>
  <c r="J187" i="27"/>
  <c r="J188" i="27"/>
  <c r="J189" i="27"/>
  <c r="J190" i="27"/>
  <c r="J191" i="27"/>
  <c r="J192" i="27"/>
  <c r="J193" i="27"/>
  <c r="J194" i="27"/>
  <c r="J195" i="27"/>
  <c r="J196" i="27"/>
  <c r="J197" i="27"/>
  <c r="J198" i="27"/>
  <c r="J199" i="27"/>
  <c r="J200" i="27"/>
  <c r="J201" i="27"/>
  <c r="J202" i="27"/>
  <c r="J203" i="27"/>
  <c r="J204" i="27"/>
  <c r="J205" i="27"/>
  <c r="J206" i="27"/>
  <c r="J207" i="27"/>
  <c r="J208" i="27"/>
  <c r="J209" i="27"/>
  <c r="J210" i="27"/>
  <c r="J211" i="27"/>
  <c r="J212" i="27"/>
  <c r="J213" i="27"/>
  <c r="J214" i="27"/>
  <c r="J215" i="27"/>
  <c r="J216" i="27"/>
  <c r="J217" i="27"/>
  <c r="J218" i="27"/>
  <c r="J219" i="27"/>
  <c r="J220" i="27"/>
  <c r="J221" i="27"/>
  <c r="J222" i="27"/>
  <c r="J223" i="27"/>
  <c r="J224" i="27"/>
  <c r="J225" i="27"/>
  <c r="J226" i="27"/>
  <c r="J227" i="27"/>
  <c r="J228" i="27"/>
  <c r="J229" i="27"/>
  <c r="J230" i="27"/>
  <c r="J231" i="27"/>
  <c r="J232" i="27"/>
  <c r="J233" i="27"/>
  <c r="J234" i="27"/>
  <c r="J235" i="27"/>
  <c r="J236" i="27"/>
  <c r="J237" i="27"/>
  <c r="J238" i="27"/>
  <c r="J239" i="27"/>
  <c r="J240" i="27"/>
  <c r="J241" i="27"/>
  <c r="J242" i="27"/>
  <c r="J243" i="27"/>
  <c r="J244" i="27"/>
  <c r="J245" i="27"/>
  <c r="J246" i="27"/>
  <c r="J247" i="27"/>
  <c r="J248" i="27"/>
  <c r="J249" i="27"/>
  <c r="J250" i="27"/>
  <c r="J251" i="27"/>
  <c r="J252" i="27"/>
  <c r="J253" i="27"/>
  <c r="J254" i="27"/>
  <c r="J255" i="27"/>
  <c r="J256" i="27"/>
  <c r="J257" i="27"/>
  <c r="J258" i="27"/>
  <c r="J259" i="27"/>
  <c r="J260" i="27"/>
  <c r="J261" i="27"/>
  <c r="J262" i="27"/>
  <c r="J263" i="27"/>
  <c r="J264" i="27"/>
  <c r="J265" i="27"/>
  <c r="J266" i="27"/>
  <c r="J267" i="27"/>
  <c r="J268" i="27"/>
  <c r="J269" i="27"/>
  <c r="J270" i="27"/>
  <c r="J271" i="27"/>
  <c r="J272" i="27"/>
  <c r="J273" i="27"/>
  <c r="J274" i="27"/>
  <c r="J275" i="27"/>
  <c r="J276" i="27"/>
  <c r="J277" i="27"/>
  <c r="J278" i="27"/>
  <c r="J279" i="27"/>
  <c r="J280" i="27"/>
  <c r="J281" i="27"/>
  <c r="J282" i="27"/>
  <c r="J283" i="27"/>
  <c r="J284" i="27"/>
  <c r="J285" i="27"/>
  <c r="J286" i="27"/>
  <c r="J287" i="27"/>
  <c r="J288" i="27"/>
  <c r="J289" i="27"/>
  <c r="J290" i="27"/>
  <c r="J291" i="27"/>
  <c r="J292" i="27"/>
  <c r="J293" i="27"/>
  <c r="J294" i="27"/>
  <c r="J295" i="27"/>
  <c r="J296" i="27"/>
  <c r="J297" i="27"/>
  <c r="J298" i="27"/>
  <c r="J299" i="27"/>
  <c r="J300" i="27"/>
  <c r="J301" i="27"/>
  <c r="J302" i="27"/>
  <c r="J303" i="27"/>
  <c r="J304" i="27"/>
  <c r="J305" i="27"/>
  <c r="J306" i="27"/>
  <c r="J307" i="27"/>
  <c r="J308" i="27"/>
  <c r="J309" i="27"/>
  <c r="J310" i="27"/>
  <c r="J311" i="27"/>
  <c r="J312" i="27"/>
  <c r="J313" i="27"/>
  <c r="J314" i="27"/>
  <c r="J315" i="27"/>
  <c r="J316" i="27"/>
  <c r="J317" i="27"/>
  <c r="J318" i="27"/>
  <c r="J319" i="27"/>
  <c r="J320" i="27"/>
  <c r="J321" i="27"/>
  <c r="J322" i="27"/>
  <c r="J323" i="27"/>
  <c r="J324" i="27"/>
  <c r="J325" i="27"/>
  <c r="J326" i="27"/>
  <c r="J327" i="27"/>
  <c r="J328" i="27"/>
  <c r="J329" i="27"/>
  <c r="J330" i="27"/>
  <c r="J331" i="27"/>
  <c r="J332" i="27"/>
  <c r="J333" i="27"/>
  <c r="J334" i="27"/>
  <c r="J335" i="27"/>
  <c r="J336" i="27"/>
  <c r="J337" i="27"/>
  <c r="J338" i="27"/>
  <c r="J339" i="27"/>
  <c r="J340" i="27"/>
  <c r="J341" i="27"/>
  <c r="J342" i="27"/>
  <c r="J343" i="27"/>
  <c r="J344" i="27"/>
  <c r="J345" i="27"/>
  <c r="J346" i="27"/>
  <c r="J347" i="27"/>
  <c r="J348" i="27"/>
  <c r="J349" i="27"/>
  <c r="J350" i="27"/>
  <c r="J351" i="27"/>
  <c r="J352" i="27"/>
  <c r="J353" i="27"/>
  <c r="J354" i="27"/>
  <c r="J355" i="27"/>
  <c r="J356" i="27"/>
  <c r="J357" i="27"/>
  <c r="J358" i="27"/>
  <c r="J359" i="27"/>
  <c r="J360" i="27"/>
  <c r="J361" i="27"/>
  <c r="J362" i="27"/>
  <c r="J363" i="27"/>
  <c r="J364" i="27"/>
  <c r="J365" i="27"/>
  <c r="J366" i="27"/>
  <c r="J367" i="27"/>
  <c r="J368" i="27"/>
  <c r="J369" i="27"/>
  <c r="J370" i="27"/>
  <c r="J371" i="27"/>
  <c r="J372" i="27"/>
  <c r="J373" i="27"/>
  <c r="J374" i="27"/>
  <c r="J375" i="27"/>
  <c r="J376" i="27"/>
  <c r="J377" i="27"/>
  <c r="J378" i="27"/>
  <c r="J379" i="27"/>
  <c r="J380" i="27"/>
  <c r="J381" i="27"/>
  <c r="J382" i="27"/>
  <c r="J383" i="27"/>
  <c r="J384" i="27"/>
  <c r="J385" i="27"/>
  <c r="J386" i="27"/>
  <c r="J387" i="27"/>
  <c r="J388" i="27"/>
  <c r="J389" i="27"/>
  <c r="J390" i="27"/>
  <c r="J391" i="27"/>
  <c r="J392" i="27"/>
  <c r="J393" i="27"/>
  <c r="J394" i="27"/>
  <c r="J395" i="27"/>
  <c r="J396" i="27"/>
  <c r="J397" i="27"/>
  <c r="J398" i="27"/>
  <c r="J399" i="27"/>
  <c r="J400" i="27"/>
  <c r="J401" i="27"/>
  <c r="J402" i="27"/>
  <c r="J403" i="27"/>
  <c r="J404" i="27"/>
  <c r="J405" i="27"/>
  <c r="J406" i="27"/>
  <c r="J407" i="27"/>
  <c r="J408" i="27"/>
  <c r="J409" i="27"/>
  <c r="J410" i="27"/>
  <c r="J411" i="27"/>
  <c r="J412" i="27"/>
  <c r="J413" i="27"/>
  <c r="J414" i="27"/>
  <c r="J415" i="27"/>
  <c r="J416" i="27"/>
  <c r="J417" i="27"/>
  <c r="J418" i="27"/>
  <c r="J419" i="27"/>
  <c r="J420" i="27"/>
  <c r="J421" i="27"/>
  <c r="J422" i="27"/>
  <c r="J423" i="27"/>
  <c r="J424" i="27"/>
  <c r="J425" i="27"/>
  <c r="J426" i="27"/>
  <c r="J427" i="27"/>
  <c r="J428" i="27"/>
  <c r="J429" i="27"/>
  <c r="J430" i="27"/>
  <c r="J431" i="27"/>
  <c r="J432" i="27"/>
  <c r="J433" i="27"/>
  <c r="J434" i="27"/>
  <c r="J435" i="27"/>
  <c r="J436" i="27"/>
  <c r="J437" i="27"/>
  <c r="J438" i="27"/>
  <c r="J439" i="27"/>
  <c r="J440" i="27"/>
  <c r="J441" i="27"/>
  <c r="J442" i="27"/>
  <c r="J443" i="27"/>
  <c r="J444" i="27"/>
  <c r="J445" i="27"/>
  <c r="J446" i="27"/>
  <c r="J447" i="27"/>
  <c r="J448" i="27"/>
  <c r="J449" i="27"/>
  <c r="J450" i="27"/>
  <c r="J451" i="27"/>
  <c r="J452" i="27"/>
  <c r="J453" i="27"/>
  <c r="J454" i="27"/>
  <c r="J455" i="27"/>
  <c r="J456" i="27"/>
  <c r="J457" i="27"/>
  <c r="J458" i="27"/>
  <c r="J459" i="27"/>
  <c r="J460" i="27"/>
  <c r="J461" i="27"/>
  <c r="J462" i="27"/>
  <c r="J463" i="27"/>
  <c r="J464" i="27"/>
  <c r="J465" i="27"/>
  <c r="J466" i="27"/>
  <c r="J467" i="27"/>
  <c r="J468" i="27"/>
  <c r="J469" i="27"/>
  <c r="J470" i="27"/>
  <c r="J471" i="27"/>
  <c r="J472" i="27"/>
  <c r="J473" i="27"/>
  <c r="J474" i="27"/>
  <c r="J475" i="27"/>
  <c r="J476" i="27"/>
  <c r="J477" i="27"/>
  <c r="J478" i="27"/>
  <c r="J479" i="27"/>
  <c r="J480" i="27"/>
  <c r="J481" i="27"/>
  <c r="J482" i="27"/>
  <c r="J483" i="27"/>
  <c r="J484" i="27"/>
  <c r="J485" i="27"/>
  <c r="J486" i="27"/>
  <c r="J487" i="27"/>
  <c r="J488" i="27"/>
  <c r="J489" i="27"/>
  <c r="J490" i="27"/>
  <c r="J491" i="27"/>
  <c r="J492" i="27"/>
  <c r="J493" i="27"/>
  <c r="J494" i="27"/>
  <c r="J495" i="27"/>
  <c r="J496" i="27"/>
  <c r="J497" i="27"/>
  <c r="J498" i="27"/>
  <c r="J499" i="27"/>
  <c r="J500" i="27"/>
  <c r="J501" i="27"/>
  <c r="J502" i="27"/>
  <c r="J503" i="27"/>
  <c r="J504" i="27"/>
  <c r="J505" i="27"/>
  <c r="J506" i="27"/>
  <c r="J507" i="27"/>
  <c r="J508" i="27"/>
  <c r="J509" i="27"/>
  <c r="J510" i="27"/>
  <c r="J511" i="27"/>
  <c r="J512" i="27"/>
  <c r="J513" i="27"/>
  <c r="J514" i="27"/>
  <c r="J515" i="27"/>
  <c r="J516" i="27"/>
  <c r="J517" i="27"/>
  <c r="J518" i="27"/>
  <c r="J519" i="27"/>
  <c r="J520" i="27"/>
  <c r="J521" i="27"/>
  <c r="J522" i="27"/>
  <c r="J523" i="27"/>
  <c r="J524" i="27"/>
  <c r="J525" i="27"/>
  <c r="J526" i="27"/>
  <c r="J527" i="27"/>
  <c r="J528" i="27"/>
  <c r="J529" i="27"/>
  <c r="J530" i="27"/>
  <c r="J531" i="27"/>
  <c r="J532" i="27"/>
  <c r="J533" i="27"/>
  <c r="J534" i="27"/>
  <c r="J535" i="27"/>
  <c r="J536" i="27"/>
  <c r="J537" i="27"/>
  <c r="J538" i="27"/>
  <c r="J539" i="27"/>
  <c r="J540" i="27"/>
  <c r="J541" i="27"/>
  <c r="J542" i="27"/>
  <c r="J543" i="27"/>
  <c r="J544" i="27"/>
  <c r="J545" i="27"/>
  <c r="J546" i="27"/>
  <c r="J547" i="27"/>
  <c r="J548" i="27"/>
  <c r="J549" i="27"/>
  <c r="J550" i="27"/>
  <c r="J551" i="27"/>
  <c r="J552" i="27"/>
  <c r="J553" i="27"/>
  <c r="J554" i="27"/>
  <c r="J555" i="27"/>
  <c r="J556" i="27"/>
  <c r="J557" i="27"/>
  <c r="J558" i="27"/>
  <c r="J559" i="27"/>
  <c r="J560" i="27"/>
  <c r="J561" i="27"/>
  <c r="J562" i="27"/>
  <c r="J563" i="27"/>
  <c r="J564" i="27"/>
  <c r="J565" i="27"/>
  <c r="J566" i="27"/>
  <c r="J567" i="27"/>
  <c r="J568" i="27"/>
  <c r="J569" i="27"/>
  <c r="J570" i="27"/>
  <c r="J571" i="27"/>
  <c r="J572" i="27"/>
  <c r="J573" i="27"/>
  <c r="J574" i="27"/>
  <c r="J575" i="27"/>
  <c r="J576" i="27"/>
  <c r="J577" i="27"/>
  <c r="J578" i="27"/>
  <c r="J579" i="27"/>
  <c r="J580" i="27"/>
  <c r="J581" i="27"/>
  <c r="J582" i="27"/>
  <c r="J583" i="27"/>
  <c r="J584" i="27"/>
  <c r="J585" i="27"/>
  <c r="J586" i="27"/>
  <c r="J587" i="27"/>
  <c r="J588" i="27"/>
  <c r="J589" i="27"/>
  <c r="J590" i="27"/>
  <c r="J591" i="27"/>
  <c r="J592" i="27"/>
  <c r="J593" i="27"/>
  <c r="J594" i="27"/>
  <c r="J595" i="27"/>
  <c r="J596" i="27"/>
  <c r="J597" i="27"/>
  <c r="J598" i="27"/>
  <c r="J599" i="27"/>
  <c r="J600" i="27"/>
  <c r="J601" i="27"/>
  <c r="J602" i="27"/>
  <c r="J603" i="27"/>
  <c r="J604" i="27"/>
  <c r="J605" i="27"/>
  <c r="J606" i="27"/>
  <c r="J607" i="27"/>
  <c r="J608" i="27"/>
  <c r="J609" i="27"/>
  <c r="J610" i="27"/>
  <c r="J611" i="27"/>
  <c r="J612" i="27"/>
  <c r="J613" i="27"/>
  <c r="J614" i="27"/>
  <c r="J615" i="27"/>
  <c r="J616" i="27"/>
  <c r="J617" i="27"/>
  <c r="J618" i="27"/>
  <c r="J619" i="27"/>
  <c r="J620" i="27"/>
  <c r="J621" i="27"/>
  <c r="J622" i="27"/>
  <c r="J623" i="27"/>
  <c r="J624" i="27"/>
  <c r="J625" i="27"/>
  <c r="J626" i="27"/>
  <c r="J627" i="27"/>
  <c r="J628" i="27"/>
  <c r="J629" i="27"/>
  <c r="J630" i="27"/>
  <c r="J631" i="27"/>
  <c r="J632" i="27"/>
  <c r="J633" i="27"/>
  <c r="J634" i="27"/>
  <c r="J635" i="27"/>
  <c r="J636" i="27"/>
  <c r="J637" i="27"/>
  <c r="J638" i="27"/>
  <c r="J639" i="27"/>
  <c r="J640" i="27"/>
  <c r="J641" i="27"/>
  <c r="J642" i="27"/>
  <c r="J643" i="27"/>
  <c r="J644" i="27"/>
  <c r="J645" i="27"/>
  <c r="J646" i="27"/>
  <c r="J647" i="27"/>
  <c r="J648" i="27"/>
  <c r="J649" i="27"/>
  <c r="J650" i="27"/>
  <c r="J651" i="27"/>
  <c r="J652" i="27"/>
  <c r="J653" i="27"/>
  <c r="J654" i="27"/>
  <c r="J655" i="27"/>
  <c r="J656" i="27"/>
  <c r="J657" i="27"/>
  <c r="J658" i="27"/>
  <c r="J659" i="27"/>
  <c r="J660" i="27"/>
  <c r="J661" i="27"/>
  <c r="J662" i="27"/>
  <c r="J663" i="27"/>
  <c r="J664" i="27"/>
  <c r="J665" i="27"/>
  <c r="J666" i="27"/>
  <c r="J667" i="27"/>
  <c r="J668" i="27"/>
  <c r="J669" i="27"/>
  <c r="J670" i="27"/>
  <c r="J671" i="27"/>
  <c r="J672" i="27"/>
  <c r="J673" i="27"/>
  <c r="J674" i="27"/>
  <c r="J675" i="27"/>
  <c r="J676" i="27"/>
  <c r="J677" i="27"/>
  <c r="J678" i="27"/>
  <c r="J679" i="27"/>
  <c r="J680" i="27"/>
  <c r="J681" i="27"/>
  <c r="J682" i="27"/>
  <c r="J683" i="27"/>
  <c r="J684" i="27"/>
  <c r="J685" i="27"/>
  <c r="J686" i="27"/>
  <c r="J687" i="27"/>
  <c r="J688" i="27"/>
  <c r="J689" i="27"/>
  <c r="J690" i="27"/>
  <c r="J691" i="27"/>
  <c r="J692" i="27"/>
  <c r="J693" i="27"/>
  <c r="J694" i="27"/>
  <c r="J695" i="27"/>
  <c r="J696" i="27"/>
  <c r="J697" i="27"/>
  <c r="J698" i="27"/>
  <c r="J699" i="27"/>
  <c r="J700" i="27"/>
  <c r="J701" i="27"/>
  <c r="J702" i="27"/>
  <c r="J703" i="27"/>
  <c r="J704" i="27"/>
  <c r="J705" i="27"/>
  <c r="J706" i="27"/>
  <c r="J707" i="27"/>
  <c r="J708" i="27"/>
  <c r="J709" i="27"/>
  <c r="J710" i="27"/>
  <c r="J711" i="27"/>
  <c r="J712" i="27"/>
  <c r="J713" i="27"/>
  <c r="J714" i="27"/>
  <c r="J715" i="27"/>
  <c r="J716" i="27"/>
  <c r="J717" i="27"/>
  <c r="J718" i="27"/>
  <c r="J719" i="27"/>
  <c r="J720" i="27"/>
  <c r="J721" i="27"/>
  <c r="J722" i="27"/>
  <c r="J723" i="27"/>
  <c r="J724" i="27"/>
  <c r="J725" i="27"/>
  <c r="J726" i="27"/>
  <c r="J727" i="27"/>
  <c r="J728" i="27"/>
  <c r="J729" i="27"/>
  <c r="J730" i="27"/>
  <c r="J731" i="27"/>
  <c r="J732" i="27"/>
  <c r="J733" i="27"/>
  <c r="J734" i="27"/>
  <c r="J735" i="27"/>
  <c r="J736" i="27"/>
  <c r="J737" i="27"/>
  <c r="J738" i="27"/>
  <c r="J739" i="27"/>
  <c r="J740" i="27"/>
  <c r="J741" i="27"/>
  <c r="J742" i="27"/>
  <c r="J743" i="27"/>
  <c r="J744" i="27"/>
  <c r="J745" i="27"/>
  <c r="J746" i="27"/>
  <c r="J747" i="27"/>
  <c r="J748" i="27"/>
  <c r="J749" i="27"/>
  <c r="J750" i="27"/>
  <c r="J751" i="27"/>
  <c r="J752" i="27"/>
  <c r="J753" i="27"/>
  <c r="J754" i="27"/>
  <c r="J755" i="27"/>
  <c r="J756" i="27"/>
  <c r="J757" i="27"/>
  <c r="J758" i="27"/>
  <c r="J759" i="27"/>
  <c r="J760" i="27"/>
  <c r="J761" i="27"/>
  <c r="J762" i="27"/>
  <c r="J763" i="27"/>
  <c r="J764" i="27"/>
  <c r="J765" i="27"/>
  <c r="J766" i="27"/>
  <c r="J767" i="27"/>
  <c r="J768" i="27"/>
  <c r="J769" i="27"/>
  <c r="J770" i="27"/>
  <c r="J771" i="27"/>
  <c r="J772" i="27"/>
  <c r="J773" i="27"/>
  <c r="J774" i="27"/>
  <c r="J775" i="27"/>
  <c r="J776" i="27"/>
  <c r="J777" i="27"/>
  <c r="J778" i="27"/>
  <c r="J779" i="27"/>
  <c r="J780" i="27"/>
  <c r="J781" i="27"/>
  <c r="J782" i="27"/>
  <c r="J783" i="27"/>
  <c r="J784" i="27"/>
  <c r="J785" i="27"/>
  <c r="J786" i="27"/>
  <c r="J787" i="27"/>
  <c r="J788" i="27"/>
  <c r="J789" i="27"/>
  <c r="J790" i="27"/>
  <c r="J791" i="27"/>
  <c r="J792" i="27"/>
  <c r="J793" i="27"/>
  <c r="J794" i="27"/>
  <c r="J795" i="27"/>
  <c r="J796" i="27"/>
  <c r="J797" i="27"/>
  <c r="J798" i="27"/>
  <c r="J799" i="27"/>
  <c r="J800" i="27"/>
  <c r="J801" i="27"/>
  <c r="J802" i="27"/>
  <c r="J803" i="27"/>
  <c r="J804" i="27"/>
  <c r="J805" i="27"/>
  <c r="J806" i="27"/>
  <c r="J807" i="27"/>
  <c r="J808" i="27"/>
  <c r="J809" i="27"/>
  <c r="J810" i="27"/>
  <c r="J811" i="27"/>
  <c r="J812" i="27"/>
  <c r="J813" i="27"/>
  <c r="J814" i="27"/>
  <c r="J815" i="27"/>
  <c r="J816" i="27"/>
  <c r="J817" i="27"/>
  <c r="J818" i="27"/>
  <c r="J819" i="27"/>
  <c r="J820" i="27"/>
  <c r="J821" i="27"/>
  <c r="J822" i="27"/>
  <c r="J823" i="27"/>
  <c r="J824" i="27"/>
  <c r="J825" i="27"/>
  <c r="J826" i="27"/>
  <c r="J827" i="27"/>
  <c r="J828" i="27"/>
  <c r="J829" i="27"/>
  <c r="J830" i="27"/>
  <c r="J831" i="27"/>
  <c r="J832" i="27"/>
  <c r="J833" i="27"/>
  <c r="J834" i="27"/>
  <c r="J835" i="27"/>
  <c r="J836" i="27"/>
  <c r="J837" i="27"/>
  <c r="J838" i="27"/>
  <c r="J839" i="27"/>
  <c r="J840" i="27"/>
  <c r="J841" i="27"/>
  <c r="J842" i="27"/>
  <c r="J843" i="27"/>
  <c r="J844" i="27"/>
  <c r="J845" i="27"/>
  <c r="J846" i="27"/>
  <c r="J847" i="27"/>
  <c r="J848" i="27"/>
  <c r="J849" i="27"/>
  <c r="J850" i="27"/>
  <c r="J851" i="27"/>
  <c r="J852" i="27"/>
  <c r="J853" i="27"/>
  <c r="J854" i="27"/>
  <c r="J855" i="27"/>
  <c r="J856" i="27"/>
  <c r="J857" i="27"/>
  <c r="J858" i="27"/>
  <c r="J859" i="27"/>
  <c r="J860" i="27"/>
  <c r="J861" i="27"/>
  <c r="J862" i="27"/>
  <c r="J863" i="27"/>
  <c r="J864" i="27"/>
  <c r="J865" i="27"/>
  <c r="J866" i="27"/>
  <c r="J867" i="27"/>
  <c r="J868" i="27"/>
  <c r="J869" i="27"/>
  <c r="J870" i="27"/>
  <c r="J871" i="27"/>
  <c r="J872" i="27"/>
  <c r="J873" i="27"/>
  <c r="J874" i="27"/>
  <c r="J875" i="27"/>
  <c r="J876" i="27"/>
  <c r="J877" i="27"/>
  <c r="J878" i="27"/>
  <c r="J879" i="27"/>
  <c r="J880" i="27"/>
  <c r="J881" i="27"/>
  <c r="J882" i="27"/>
  <c r="J883" i="27"/>
  <c r="J884" i="27"/>
  <c r="J885" i="27"/>
  <c r="J886" i="27"/>
  <c r="J887" i="27"/>
  <c r="J888" i="27"/>
  <c r="J889" i="27"/>
  <c r="J890" i="27"/>
  <c r="J891" i="27"/>
  <c r="J892" i="27"/>
  <c r="J893" i="27"/>
  <c r="J894" i="27"/>
  <c r="J895" i="27"/>
  <c r="J896" i="27"/>
  <c r="J897" i="27"/>
  <c r="J898" i="27"/>
  <c r="J899" i="27"/>
  <c r="J900" i="27"/>
  <c r="J901" i="27"/>
  <c r="J902" i="27"/>
  <c r="J903" i="27"/>
  <c r="J904" i="27"/>
  <c r="J905" i="27"/>
  <c r="J906" i="27"/>
  <c r="J907" i="27"/>
  <c r="J908" i="27"/>
  <c r="J909" i="27"/>
  <c r="J910" i="27"/>
  <c r="J911" i="27"/>
  <c r="J912" i="27"/>
  <c r="J913" i="27"/>
  <c r="J914" i="27"/>
  <c r="J915" i="27"/>
  <c r="J916" i="27"/>
  <c r="J917" i="27"/>
  <c r="J918" i="27"/>
  <c r="J919" i="27"/>
  <c r="J920" i="27"/>
  <c r="J921" i="27"/>
  <c r="J922" i="27"/>
  <c r="J923" i="27"/>
  <c r="J924" i="27"/>
  <c r="J925" i="27"/>
  <c r="J926" i="27"/>
  <c r="J927" i="27"/>
  <c r="J928" i="27"/>
  <c r="J929" i="27"/>
  <c r="J930" i="27"/>
  <c r="J931" i="27"/>
  <c r="J932" i="27"/>
  <c r="J933" i="27"/>
  <c r="J934" i="27"/>
  <c r="J935" i="27"/>
  <c r="J936" i="27"/>
  <c r="J937" i="27"/>
  <c r="J938" i="27"/>
  <c r="J939" i="27"/>
  <c r="J940" i="27"/>
  <c r="J941" i="27"/>
  <c r="J942" i="27"/>
  <c r="J943" i="27"/>
  <c r="J944" i="27"/>
  <c r="J945" i="27"/>
  <c r="J946" i="27"/>
  <c r="J947" i="27"/>
  <c r="J948" i="27"/>
  <c r="J949" i="27"/>
  <c r="J950" i="27"/>
  <c r="J951" i="27"/>
  <c r="J952" i="27"/>
  <c r="J953" i="27"/>
  <c r="J954" i="27"/>
  <c r="J955" i="27"/>
  <c r="J956" i="27"/>
  <c r="J957" i="27"/>
  <c r="J958" i="27"/>
  <c r="J959" i="27"/>
  <c r="J960" i="27"/>
  <c r="J961" i="27"/>
  <c r="J962" i="27"/>
  <c r="J963" i="27"/>
  <c r="J964" i="27"/>
  <c r="J965" i="27"/>
  <c r="J966" i="27"/>
  <c r="J967" i="27"/>
  <c r="J968" i="27"/>
  <c r="J969" i="27"/>
  <c r="J970" i="27"/>
  <c r="J971" i="27"/>
  <c r="J972" i="27"/>
  <c r="J973" i="27"/>
  <c r="J974" i="27"/>
  <c r="J975" i="27"/>
  <c r="J976" i="27"/>
  <c r="J977" i="27"/>
  <c r="J978" i="27"/>
  <c r="J979" i="27"/>
  <c r="J980" i="27"/>
  <c r="J981" i="27"/>
  <c r="J982" i="27"/>
  <c r="J983" i="27"/>
  <c r="J984" i="27"/>
  <c r="J985" i="27"/>
  <c r="J986" i="27"/>
  <c r="J987" i="27"/>
  <c r="J988" i="27"/>
  <c r="J989" i="27"/>
  <c r="J990" i="27"/>
  <c r="J991" i="27"/>
  <c r="J992" i="27"/>
  <c r="J993" i="27"/>
  <c r="J994" i="27"/>
  <c r="J995" i="27"/>
  <c r="J996" i="27"/>
  <c r="J997" i="27"/>
  <c r="J998" i="27"/>
  <c r="J999" i="27"/>
  <c r="J1000" i="27"/>
  <c r="J1001" i="27"/>
  <c r="J1002" i="27"/>
  <c r="J1003" i="27"/>
  <c r="J1004" i="27"/>
  <c r="J1005" i="27"/>
  <c r="J1006" i="27"/>
  <c r="J1007" i="27"/>
  <c r="J1008" i="27"/>
  <c r="J1009" i="27"/>
  <c r="J1010" i="27"/>
  <c r="J1011" i="27"/>
  <c r="J1012" i="27"/>
  <c r="J1013" i="27"/>
  <c r="J1014" i="27"/>
  <c r="J1015" i="27"/>
  <c r="J1016" i="27"/>
  <c r="J1017" i="27"/>
  <c r="J1018" i="27"/>
  <c r="J1019" i="27"/>
  <c r="J1020" i="27"/>
  <c r="J1021" i="27"/>
  <c r="J1022" i="27"/>
  <c r="J1023" i="27"/>
  <c r="J1024" i="27"/>
  <c r="J1025" i="27"/>
  <c r="J1026" i="27"/>
  <c r="J1027" i="27"/>
  <c r="J1028" i="27"/>
  <c r="J1029" i="27"/>
  <c r="J1030" i="27"/>
  <c r="J1031" i="27"/>
  <c r="J1032" i="27"/>
  <c r="J1033" i="27"/>
  <c r="J1034" i="27"/>
  <c r="J1035" i="27"/>
  <c r="J1036" i="27"/>
  <c r="J1037" i="27"/>
  <c r="J1038" i="27"/>
  <c r="J1039" i="27"/>
  <c r="J1040" i="27"/>
  <c r="J1041" i="27"/>
  <c r="J1042" i="27"/>
  <c r="J1043" i="27"/>
  <c r="J1044" i="27"/>
  <c r="J1045" i="27"/>
  <c r="J1046" i="27"/>
  <c r="J1047" i="27"/>
  <c r="J1048" i="27"/>
  <c r="J1049" i="27"/>
  <c r="J1050" i="27"/>
  <c r="J1051" i="27"/>
  <c r="J1052" i="27"/>
  <c r="J1053" i="27"/>
  <c r="J1054" i="27"/>
  <c r="J1055" i="27"/>
  <c r="J1056" i="27"/>
  <c r="J1057" i="27"/>
  <c r="J1058" i="27"/>
  <c r="J1059" i="27"/>
  <c r="J1060" i="27"/>
  <c r="J1061" i="27"/>
  <c r="J1062" i="27"/>
  <c r="J1063" i="27"/>
  <c r="J1064" i="27"/>
  <c r="J1065" i="27"/>
  <c r="J1066" i="27"/>
  <c r="J1067" i="27"/>
  <c r="J1068" i="27"/>
  <c r="J1069" i="27"/>
  <c r="J1070" i="27"/>
  <c r="J1071" i="27"/>
  <c r="J1072" i="27"/>
  <c r="J1073" i="27"/>
  <c r="J1074" i="27"/>
  <c r="J1075" i="27"/>
  <c r="J1076" i="27"/>
  <c r="J1077" i="27"/>
  <c r="J1078" i="27"/>
  <c r="J1079" i="27"/>
  <c r="J1080" i="27"/>
  <c r="J1081" i="27"/>
  <c r="J1082" i="27"/>
  <c r="J1083" i="27"/>
  <c r="J1084" i="27"/>
  <c r="J1085" i="27"/>
  <c r="J1086" i="27"/>
  <c r="J1087" i="27"/>
  <c r="J1088" i="27"/>
  <c r="J1089" i="27"/>
  <c r="J1090" i="27"/>
  <c r="J1091" i="27"/>
  <c r="J1092" i="27"/>
  <c r="J1093" i="27"/>
  <c r="J1094" i="27"/>
  <c r="J1095" i="27"/>
  <c r="J1096" i="27"/>
  <c r="J1097" i="27"/>
  <c r="J1098" i="27"/>
  <c r="J1099" i="27"/>
  <c r="J1100" i="27"/>
  <c r="J1101" i="27"/>
  <c r="J1102" i="27"/>
  <c r="J1103" i="27"/>
  <c r="J1104" i="27"/>
  <c r="J1105" i="27"/>
  <c r="J1106" i="27"/>
  <c r="J1107" i="27"/>
  <c r="J1108" i="27"/>
  <c r="J1109" i="27"/>
  <c r="J1110" i="27"/>
  <c r="J1111" i="27"/>
  <c r="J1112" i="27"/>
  <c r="J1113" i="27"/>
  <c r="J1114" i="27"/>
  <c r="J1115" i="27"/>
  <c r="J1116" i="27"/>
  <c r="J1117" i="27"/>
  <c r="J1118" i="27"/>
  <c r="J1119" i="27"/>
  <c r="J1120" i="27"/>
  <c r="J1121" i="27"/>
  <c r="J1122" i="27"/>
  <c r="J1123" i="27"/>
  <c r="J1124" i="27"/>
  <c r="J1125" i="27"/>
  <c r="J1126" i="27"/>
  <c r="J1127" i="27"/>
  <c r="J1128" i="27"/>
  <c r="J1129" i="27"/>
  <c r="J1130" i="27"/>
  <c r="J1131" i="27"/>
  <c r="J1132" i="27"/>
  <c r="J1133" i="27"/>
  <c r="J1134" i="27"/>
  <c r="J1135" i="27"/>
  <c r="J1136" i="27"/>
  <c r="J1137" i="27"/>
  <c r="J1138" i="27"/>
  <c r="J1139" i="27"/>
  <c r="J1140" i="27"/>
  <c r="J1141" i="27"/>
  <c r="J1142" i="27"/>
  <c r="J1143" i="27"/>
  <c r="J1144" i="27"/>
  <c r="J1145" i="27"/>
  <c r="J1146" i="27"/>
  <c r="J1147" i="27"/>
  <c r="J1148" i="27"/>
  <c r="J1149" i="27"/>
  <c r="J1150" i="27"/>
  <c r="J1151" i="27"/>
  <c r="J1152" i="27"/>
  <c r="J1153" i="27"/>
  <c r="J1154" i="27"/>
  <c r="J1155" i="27"/>
  <c r="J1156" i="27"/>
  <c r="J1157" i="27"/>
  <c r="J1158" i="27"/>
  <c r="J1159" i="27"/>
  <c r="J1160" i="27"/>
  <c r="J1161" i="27"/>
  <c r="J1162" i="27"/>
  <c r="J1163" i="27"/>
  <c r="J1164" i="27"/>
  <c r="J1165" i="27"/>
  <c r="J1166" i="27"/>
  <c r="J1167" i="27"/>
  <c r="J1168" i="27"/>
  <c r="J1169" i="27"/>
  <c r="J1170" i="27"/>
  <c r="J1171" i="27"/>
  <c r="J1172" i="27"/>
  <c r="J1173" i="27"/>
  <c r="J1174" i="27"/>
  <c r="J1175" i="27"/>
  <c r="J1176" i="27"/>
  <c r="J1177" i="27"/>
  <c r="J1178" i="27"/>
  <c r="J1179" i="27"/>
  <c r="J1180" i="27"/>
  <c r="J1181" i="27"/>
  <c r="J1182" i="27"/>
  <c r="J1183" i="27"/>
  <c r="J1184" i="27"/>
  <c r="J1185" i="27"/>
  <c r="J1186" i="27"/>
  <c r="J1187" i="27"/>
  <c r="J1188" i="27"/>
  <c r="J1189" i="27"/>
  <c r="J1190" i="27"/>
  <c r="J1191" i="27"/>
  <c r="J1192" i="27"/>
  <c r="J1193" i="27"/>
  <c r="J1194" i="27"/>
  <c r="J1195" i="27"/>
  <c r="J1196" i="27"/>
  <c r="J1197" i="27"/>
  <c r="J1198" i="27"/>
  <c r="J1199" i="27"/>
  <c r="J1200" i="27"/>
  <c r="J1201" i="27"/>
  <c r="J1202" i="27"/>
  <c r="J1203" i="27"/>
  <c r="J1204" i="27"/>
  <c r="J1205" i="27"/>
  <c r="J1206" i="27"/>
  <c r="J1207" i="27"/>
  <c r="J1208" i="27"/>
  <c r="J1209" i="27"/>
  <c r="J1210" i="27"/>
  <c r="J1211" i="27"/>
  <c r="J1212" i="27"/>
  <c r="J1213" i="27"/>
  <c r="J1214" i="27"/>
  <c r="J1215" i="27"/>
  <c r="J1216" i="27"/>
  <c r="J1217" i="27"/>
  <c r="J1218" i="27"/>
  <c r="J1219" i="27"/>
  <c r="J1220" i="27"/>
  <c r="J1221" i="27"/>
  <c r="J1222" i="27"/>
  <c r="J1223" i="27"/>
  <c r="J1224" i="27"/>
  <c r="J1225" i="27"/>
  <c r="J1226" i="27"/>
  <c r="J1227" i="27"/>
  <c r="J1228" i="27"/>
  <c r="J1229" i="27"/>
  <c r="J1230" i="27"/>
  <c r="J1231" i="27"/>
  <c r="J1232" i="27"/>
  <c r="J1233" i="27"/>
  <c r="J1234" i="27"/>
  <c r="J1235" i="27"/>
  <c r="J1236" i="27"/>
  <c r="J1237" i="27"/>
  <c r="J1238" i="27"/>
  <c r="J1239" i="27"/>
  <c r="J1240" i="27"/>
  <c r="J1241" i="27"/>
  <c r="J1242" i="27"/>
  <c r="J1243" i="27"/>
  <c r="J1244" i="27"/>
  <c r="J1245" i="27"/>
  <c r="J1246" i="27"/>
  <c r="J1247" i="27"/>
  <c r="J1248" i="27"/>
  <c r="J1249" i="27"/>
  <c r="J1250" i="27"/>
  <c r="J1251" i="27"/>
  <c r="J1252" i="27"/>
  <c r="J1253" i="27"/>
  <c r="J1254" i="27"/>
  <c r="J1255" i="27"/>
  <c r="J1256" i="27"/>
  <c r="J1257" i="27"/>
  <c r="J1258" i="27"/>
  <c r="J1259" i="27"/>
  <c r="J1260" i="27"/>
  <c r="J1261" i="27"/>
  <c r="J1262" i="27"/>
  <c r="J1263" i="27"/>
  <c r="J1264" i="27"/>
  <c r="J1265" i="27"/>
  <c r="J1266" i="27"/>
  <c r="J1267" i="27"/>
  <c r="J1268" i="27"/>
  <c r="J1269" i="27"/>
  <c r="J1270" i="27"/>
  <c r="J1271" i="27"/>
  <c r="J1272" i="27"/>
  <c r="J1273" i="27"/>
  <c r="J1274" i="27"/>
  <c r="J1275" i="27"/>
  <c r="J1276" i="27"/>
  <c r="J1277" i="27"/>
  <c r="J1278" i="27"/>
  <c r="J1279" i="27"/>
  <c r="J1280" i="27"/>
  <c r="J1281" i="27"/>
  <c r="J1282" i="27"/>
  <c r="J1283" i="27"/>
  <c r="J1284" i="27"/>
  <c r="J1285" i="27"/>
  <c r="J1286" i="27"/>
  <c r="J1287" i="27"/>
  <c r="J1288" i="27"/>
  <c r="J1289" i="27"/>
  <c r="J1290" i="27"/>
  <c r="J1291" i="27"/>
  <c r="J1292" i="27"/>
  <c r="J1293" i="27"/>
  <c r="J1294" i="27"/>
  <c r="J1295" i="27"/>
  <c r="J1296" i="27"/>
  <c r="J1297" i="27"/>
  <c r="J1298" i="27"/>
  <c r="J1299" i="27"/>
  <c r="J1300" i="27"/>
  <c r="J1301" i="27"/>
  <c r="J1302" i="27"/>
  <c r="J1303" i="27"/>
  <c r="J1304" i="27"/>
  <c r="J1305" i="27"/>
  <c r="J1306" i="27"/>
  <c r="J1307" i="27"/>
  <c r="J1308" i="27"/>
  <c r="J1309" i="27"/>
  <c r="J1310" i="27"/>
  <c r="J1311" i="27"/>
  <c r="J1312" i="27"/>
  <c r="J1313" i="27"/>
  <c r="J1314" i="27"/>
  <c r="J1315" i="27"/>
  <c r="J1316" i="27"/>
  <c r="J1317" i="27"/>
  <c r="J1318" i="27"/>
  <c r="J1319" i="27"/>
  <c r="J1320" i="27"/>
  <c r="J1321" i="27"/>
  <c r="J1322" i="27"/>
  <c r="J1323" i="27"/>
  <c r="J1324" i="27"/>
  <c r="J1325" i="27"/>
  <c r="J1326" i="27"/>
  <c r="J1327" i="27"/>
  <c r="J1328" i="27"/>
  <c r="J1329" i="27"/>
  <c r="J1330" i="27"/>
  <c r="J1331" i="27"/>
  <c r="J1332" i="27"/>
  <c r="J1333" i="27"/>
  <c r="J1334" i="27"/>
  <c r="J1335" i="27"/>
  <c r="J1336" i="27"/>
  <c r="J1337" i="27"/>
  <c r="J1338" i="27"/>
  <c r="J1339" i="27"/>
  <c r="J1340" i="27"/>
  <c r="J1341" i="27"/>
  <c r="J1342" i="27"/>
  <c r="J1343" i="27"/>
  <c r="J1344" i="27"/>
  <c r="J1345" i="27"/>
  <c r="J1346" i="27"/>
  <c r="J1347" i="27"/>
  <c r="J1348" i="27"/>
  <c r="J1349" i="27"/>
  <c r="J1350" i="27"/>
  <c r="J1351" i="27"/>
  <c r="J1352" i="27"/>
  <c r="J1353" i="27"/>
  <c r="J1354" i="27"/>
  <c r="J1355" i="27"/>
  <c r="J1356" i="27"/>
  <c r="J1357" i="27"/>
  <c r="J1358" i="27"/>
  <c r="J1359" i="27"/>
  <c r="J1360" i="27"/>
  <c r="J1361" i="27"/>
  <c r="J1362" i="27"/>
  <c r="J1363" i="27"/>
  <c r="J1364" i="27"/>
  <c r="J1365" i="27"/>
  <c r="J1366" i="27"/>
  <c r="J1367" i="27"/>
  <c r="J1368" i="27"/>
  <c r="J1369" i="27"/>
  <c r="J1370" i="27"/>
  <c r="J1371" i="27"/>
  <c r="J1372" i="27"/>
  <c r="J1373" i="27"/>
  <c r="J1374" i="27"/>
  <c r="J1375" i="27"/>
  <c r="J1376" i="27"/>
  <c r="J1377" i="27"/>
  <c r="J1378" i="27"/>
  <c r="J1379" i="27"/>
  <c r="J1380" i="27"/>
  <c r="J1381" i="27"/>
  <c r="J1382" i="27"/>
  <c r="J1383" i="27"/>
  <c r="J1384" i="27"/>
  <c r="J1385" i="27"/>
  <c r="J1386" i="27"/>
  <c r="J1387" i="27"/>
  <c r="J1388" i="27"/>
  <c r="J1389" i="27"/>
  <c r="J1390" i="27"/>
  <c r="J1391" i="27"/>
  <c r="J1392" i="27"/>
  <c r="J1393" i="27"/>
  <c r="J1394" i="27"/>
  <c r="J1395" i="27"/>
  <c r="J1396" i="27"/>
  <c r="J1397" i="27"/>
  <c r="J1398" i="27"/>
  <c r="J1399" i="27"/>
  <c r="J1400" i="27"/>
  <c r="J1401" i="27"/>
  <c r="J1402" i="27"/>
  <c r="J1403" i="27"/>
  <c r="J1404" i="27"/>
  <c r="J1405" i="27"/>
  <c r="J1406" i="27"/>
  <c r="J1407" i="27"/>
  <c r="J1408" i="27"/>
  <c r="J1409" i="27"/>
  <c r="J1410" i="27"/>
  <c r="J1411" i="27"/>
  <c r="J1412" i="27"/>
  <c r="J1413" i="27"/>
  <c r="J1414" i="27"/>
  <c r="J1415" i="27"/>
  <c r="J1416" i="27"/>
  <c r="J1417" i="27"/>
  <c r="J1418" i="27"/>
  <c r="J1419" i="27"/>
  <c r="J1420" i="27"/>
  <c r="J1421" i="27"/>
  <c r="J1422" i="27"/>
  <c r="J1423" i="27"/>
  <c r="J1424" i="27"/>
  <c r="J1425" i="27"/>
  <c r="J1426" i="27"/>
  <c r="J1427" i="27"/>
  <c r="J1428" i="27"/>
  <c r="J1429" i="27"/>
  <c r="J1430" i="27"/>
  <c r="J1431" i="27"/>
  <c r="J1432" i="27"/>
  <c r="J1433" i="27"/>
  <c r="J1434" i="27"/>
  <c r="J1435" i="27"/>
  <c r="J1436" i="27"/>
  <c r="J1437" i="27"/>
  <c r="J1438" i="27"/>
  <c r="J1439" i="27"/>
  <c r="J1440" i="27"/>
  <c r="J1441" i="27"/>
  <c r="J1442" i="27"/>
  <c r="J1443" i="27"/>
  <c r="J1444" i="27"/>
  <c r="J1445" i="27"/>
  <c r="J1446" i="27"/>
  <c r="J1447" i="27"/>
  <c r="J1448" i="27"/>
  <c r="J1449" i="27"/>
  <c r="J1450" i="27"/>
  <c r="J1451" i="27"/>
  <c r="J1452" i="27"/>
  <c r="J1453" i="27"/>
  <c r="J1454" i="27"/>
  <c r="J1455" i="27"/>
  <c r="J1456" i="27"/>
  <c r="J1457" i="27"/>
  <c r="J1458" i="27"/>
  <c r="J1459" i="27"/>
  <c r="J1460" i="27"/>
  <c r="J1461" i="27"/>
  <c r="J1462" i="27"/>
  <c r="J1463" i="27"/>
  <c r="J1464" i="27"/>
  <c r="J1465" i="27"/>
  <c r="J1466" i="27"/>
  <c r="J1467" i="27"/>
  <c r="J1468" i="27"/>
  <c r="J1469" i="27"/>
  <c r="J1470" i="27"/>
  <c r="J1471" i="27"/>
  <c r="J1472" i="27"/>
  <c r="J1473" i="27"/>
  <c r="J1474" i="27"/>
  <c r="J1475" i="27"/>
  <c r="J1476" i="27"/>
  <c r="J1477" i="27"/>
  <c r="J1478" i="27"/>
  <c r="J1479" i="27"/>
  <c r="J1480" i="27"/>
  <c r="J1481" i="27"/>
  <c r="J1482" i="27"/>
  <c r="J1483" i="27"/>
  <c r="J1484" i="27"/>
  <c r="J1485" i="27"/>
  <c r="J1486" i="27"/>
  <c r="J1487" i="27"/>
  <c r="J1488" i="27"/>
  <c r="J1489" i="27"/>
  <c r="J1490" i="27"/>
  <c r="J1491" i="27"/>
  <c r="J1492" i="27"/>
  <c r="J1493" i="27"/>
  <c r="J1494" i="27"/>
  <c r="J1495" i="27"/>
  <c r="J1496" i="27"/>
  <c r="J1497" i="27"/>
  <c r="J1498" i="27"/>
  <c r="J1499" i="27"/>
  <c r="J1500" i="27"/>
  <c r="J1501" i="27"/>
  <c r="J1502" i="27"/>
  <c r="J1503" i="27"/>
  <c r="J1504" i="27"/>
  <c r="J1505" i="27"/>
  <c r="J1506" i="27"/>
  <c r="J1507" i="27"/>
  <c r="J1508" i="27"/>
  <c r="J1509" i="27"/>
  <c r="J1510" i="27"/>
  <c r="J1511" i="27"/>
  <c r="J1512" i="27"/>
  <c r="J1513" i="27"/>
  <c r="J1514" i="27"/>
  <c r="J1515" i="27"/>
  <c r="J1516" i="27"/>
  <c r="J1517" i="27"/>
  <c r="J1518" i="27"/>
  <c r="J1519" i="27"/>
  <c r="J1520" i="27"/>
  <c r="J1521" i="27"/>
  <c r="J1522" i="27"/>
  <c r="J1523" i="27"/>
  <c r="J1524" i="27"/>
  <c r="J1525" i="27"/>
  <c r="J1526" i="27"/>
  <c r="J1527" i="27"/>
  <c r="J1528" i="27"/>
  <c r="J1529" i="27"/>
  <c r="J1530" i="27"/>
  <c r="J1531" i="27"/>
  <c r="J1532" i="27"/>
  <c r="J1533" i="27"/>
  <c r="J1534" i="27"/>
  <c r="J1535" i="27"/>
  <c r="J1536" i="27"/>
  <c r="J1537" i="27"/>
  <c r="J1538" i="27"/>
  <c r="J1539" i="27"/>
  <c r="J1540" i="27"/>
  <c r="J1541" i="27"/>
  <c r="J1542" i="27"/>
  <c r="J1543" i="27"/>
  <c r="J1544" i="27"/>
  <c r="J1545" i="27"/>
  <c r="J1546" i="27"/>
  <c r="J1547" i="27"/>
  <c r="J1548" i="27"/>
  <c r="J1549" i="27"/>
  <c r="J1550" i="27"/>
  <c r="J1551" i="27"/>
  <c r="J1552" i="27"/>
  <c r="J1553" i="27"/>
  <c r="J1554" i="27"/>
  <c r="J1555" i="27"/>
  <c r="J1556" i="27"/>
  <c r="J1557" i="27"/>
  <c r="J1558" i="27"/>
  <c r="J1559" i="27"/>
  <c r="J1560" i="27"/>
  <c r="J1561" i="27"/>
  <c r="J1562" i="27"/>
  <c r="J1563" i="27"/>
  <c r="J1564" i="27"/>
  <c r="J1565" i="27"/>
  <c r="J1566" i="27"/>
  <c r="J1567" i="27"/>
  <c r="J1568" i="27"/>
  <c r="J1569" i="27"/>
  <c r="J1570" i="27"/>
  <c r="J1571" i="27"/>
  <c r="J1572" i="27"/>
  <c r="J1573" i="27"/>
  <c r="J1574" i="27"/>
  <c r="J1575" i="27"/>
  <c r="J1576" i="27"/>
  <c r="J1577" i="27"/>
  <c r="J1578" i="27"/>
  <c r="J1579" i="27"/>
  <c r="J1580" i="27"/>
  <c r="J1581" i="27"/>
  <c r="J1582" i="27"/>
  <c r="J1583" i="27"/>
  <c r="J1584" i="27"/>
  <c r="J1585" i="27"/>
  <c r="J1586" i="27"/>
  <c r="J1587" i="27"/>
  <c r="J1588" i="27"/>
  <c r="J1589" i="27"/>
  <c r="J1590" i="27"/>
  <c r="J1591" i="27"/>
  <c r="J1592" i="27"/>
  <c r="J1593" i="27"/>
  <c r="J1594" i="27"/>
  <c r="J1595" i="27"/>
  <c r="J1596" i="27"/>
  <c r="J1597" i="27"/>
  <c r="J1598" i="27"/>
  <c r="J1599" i="27"/>
  <c r="J1600" i="27"/>
  <c r="J1601" i="27"/>
  <c r="J1602" i="27"/>
  <c r="J1603" i="27"/>
  <c r="J1604" i="27"/>
  <c r="J1605" i="27"/>
  <c r="J1606" i="27"/>
  <c r="J1607" i="27"/>
  <c r="J1608" i="27"/>
  <c r="J1609" i="27"/>
  <c r="J1610" i="27"/>
  <c r="J1611" i="27"/>
  <c r="J1612" i="27"/>
  <c r="J1613" i="27"/>
  <c r="J1614" i="27"/>
  <c r="J1615" i="27"/>
  <c r="J1616" i="27"/>
  <c r="J1617" i="27"/>
  <c r="J1618" i="27"/>
  <c r="J1619" i="27"/>
  <c r="J1620" i="27"/>
  <c r="J1621" i="27"/>
  <c r="J1622" i="27"/>
  <c r="J1623" i="27"/>
  <c r="J1624" i="27"/>
  <c r="J1625" i="27"/>
  <c r="J1626" i="27"/>
  <c r="J1627" i="27"/>
  <c r="J1628" i="27"/>
  <c r="J1629" i="27"/>
  <c r="J1630" i="27"/>
  <c r="J1631" i="27"/>
  <c r="J1632" i="27"/>
  <c r="J1633" i="27"/>
  <c r="J1634" i="27"/>
  <c r="J1635" i="27"/>
  <c r="J1636" i="27"/>
  <c r="J1637" i="27"/>
  <c r="J1638" i="27"/>
  <c r="J1639" i="27"/>
  <c r="J1640" i="27"/>
  <c r="J1641" i="27"/>
  <c r="J1642" i="27"/>
  <c r="J1643" i="27"/>
  <c r="J1644" i="27"/>
  <c r="J1645" i="27"/>
  <c r="J1646" i="27"/>
  <c r="J1647" i="27"/>
  <c r="J1648" i="27"/>
  <c r="J1649" i="27"/>
  <c r="J1650" i="27"/>
  <c r="J1651" i="27"/>
  <c r="J1652" i="27"/>
  <c r="J1653" i="27"/>
  <c r="J1654" i="27"/>
  <c r="J1655" i="27"/>
  <c r="J1656" i="27"/>
  <c r="J1657" i="27"/>
  <c r="J1658" i="27"/>
  <c r="J1659" i="27"/>
  <c r="J1660" i="27"/>
  <c r="J1661" i="27"/>
  <c r="J1662" i="27"/>
  <c r="J1663" i="27"/>
  <c r="J1664" i="27"/>
  <c r="J1665" i="27"/>
  <c r="J1666" i="27"/>
  <c r="J1667" i="27"/>
  <c r="J1668" i="27"/>
  <c r="J1669" i="27"/>
  <c r="J1670" i="27"/>
  <c r="J1671" i="27"/>
  <c r="J1672" i="27"/>
  <c r="J1673" i="27"/>
  <c r="J1674" i="27"/>
  <c r="J1675" i="27"/>
  <c r="J1676" i="27"/>
  <c r="J1677" i="27"/>
  <c r="J1678" i="27"/>
  <c r="J1679" i="27"/>
  <c r="J1680" i="27"/>
  <c r="J1681" i="27"/>
  <c r="J1682" i="27"/>
  <c r="J1683" i="27"/>
  <c r="J1684" i="27"/>
  <c r="J1685" i="27"/>
  <c r="J1686" i="27"/>
  <c r="J1687" i="27"/>
  <c r="J1688" i="27"/>
  <c r="J1689" i="27"/>
  <c r="J1690" i="27"/>
  <c r="J1691" i="27"/>
  <c r="J1692" i="27"/>
  <c r="J1693" i="27"/>
  <c r="J1694" i="27"/>
  <c r="J1695" i="27"/>
  <c r="J1696" i="27"/>
  <c r="J1697" i="27"/>
  <c r="J1698" i="27"/>
  <c r="J1699" i="27"/>
  <c r="J1700" i="27"/>
  <c r="J1701" i="27"/>
  <c r="J1702" i="27"/>
  <c r="J1703" i="27"/>
  <c r="J1704" i="27"/>
  <c r="J1705" i="27"/>
  <c r="J1706" i="27"/>
  <c r="J1707" i="27"/>
  <c r="J1708" i="27"/>
  <c r="J1709" i="27"/>
  <c r="J1710" i="27"/>
  <c r="J1711" i="27"/>
  <c r="J1712" i="27"/>
  <c r="J1713" i="27"/>
  <c r="J1714" i="27"/>
  <c r="J1715" i="27"/>
  <c r="J1716" i="27"/>
  <c r="J1717" i="27"/>
  <c r="J1718" i="27"/>
  <c r="J1719" i="27"/>
  <c r="J1720" i="27"/>
  <c r="J1721" i="27"/>
  <c r="J1722" i="27"/>
  <c r="J1723" i="27"/>
  <c r="J1724" i="27"/>
  <c r="J1725" i="27"/>
  <c r="J1726" i="27"/>
  <c r="J1727" i="27"/>
  <c r="J1728" i="27"/>
  <c r="J1729" i="27"/>
  <c r="J1730" i="27"/>
  <c r="J1731" i="27"/>
  <c r="J1732" i="27"/>
  <c r="J1733" i="27"/>
  <c r="J1734" i="27"/>
  <c r="J1735" i="27"/>
  <c r="J1736" i="27"/>
  <c r="J1737" i="27"/>
  <c r="J1738" i="27"/>
  <c r="J1739" i="27"/>
  <c r="J1740" i="27"/>
  <c r="J1741" i="27"/>
  <c r="J1742" i="27"/>
  <c r="J1743" i="27"/>
  <c r="J1744" i="27"/>
  <c r="J1745" i="27"/>
  <c r="J1746" i="27"/>
  <c r="J1747" i="27"/>
  <c r="J1748" i="27"/>
  <c r="J1749" i="27"/>
  <c r="J1750" i="27"/>
  <c r="J1751" i="27"/>
  <c r="J1752" i="27"/>
  <c r="J1753" i="27"/>
  <c r="J1754" i="27"/>
  <c r="J1755" i="27"/>
  <c r="J1756" i="27"/>
  <c r="J1757" i="27"/>
  <c r="J1758" i="27"/>
  <c r="J1759" i="27"/>
  <c r="J1760" i="27"/>
  <c r="J1761" i="27"/>
  <c r="J1762" i="27"/>
  <c r="J1763" i="27"/>
  <c r="J1764" i="27"/>
  <c r="J1765" i="27"/>
  <c r="J1766" i="27"/>
  <c r="J1767" i="27"/>
  <c r="J1768" i="27"/>
  <c r="J1769" i="27"/>
  <c r="J1770" i="27"/>
  <c r="J1771" i="27"/>
  <c r="J1772" i="27"/>
  <c r="J1773" i="27"/>
  <c r="J1774" i="27"/>
  <c r="J1775" i="27"/>
  <c r="J1776" i="27"/>
  <c r="J1777" i="27"/>
  <c r="J1778" i="27"/>
  <c r="J1779" i="27"/>
  <c r="J1780" i="27"/>
  <c r="J1781" i="27"/>
  <c r="J1782" i="27"/>
  <c r="J1783" i="27"/>
  <c r="J1784" i="27"/>
  <c r="J1785" i="27"/>
  <c r="J1786" i="27"/>
  <c r="J1787" i="27"/>
  <c r="J1788" i="27"/>
  <c r="J1789" i="27"/>
  <c r="J1790" i="27"/>
  <c r="J1791" i="27"/>
  <c r="J1792" i="27"/>
  <c r="J1793" i="27"/>
  <c r="J1794" i="27"/>
  <c r="J1795" i="27"/>
  <c r="J1796" i="27"/>
  <c r="J1797" i="27"/>
  <c r="J1798" i="27"/>
  <c r="J1799" i="27"/>
  <c r="J1800" i="27"/>
  <c r="J1801" i="27"/>
  <c r="J1802" i="27"/>
  <c r="J1803" i="27"/>
  <c r="J1804" i="27"/>
  <c r="J1805" i="27"/>
  <c r="J1806" i="27"/>
  <c r="J1807" i="27"/>
  <c r="J1808" i="27"/>
  <c r="J1809" i="27"/>
  <c r="J1810" i="27"/>
  <c r="J1811" i="27"/>
  <c r="J1812" i="27"/>
  <c r="J1813" i="27"/>
  <c r="J1814" i="27"/>
  <c r="J1815" i="27"/>
  <c r="J1816" i="27"/>
  <c r="J1817" i="27"/>
  <c r="J1818" i="27"/>
  <c r="J1819" i="27"/>
  <c r="J1820" i="27"/>
  <c r="J1821" i="27"/>
  <c r="J1822" i="27"/>
  <c r="J1823" i="27"/>
  <c r="J1824" i="27"/>
  <c r="J1825" i="27"/>
  <c r="J1826" i="27"/>
  <c r="J1827" i="27"/>
  <c r="J1828" i="27"/>
  <c r="J1829" i="27"/>
  <c r="J1830" i="27"/>
  <c r="J1831" i="27"/>
  <c r="J1832" i="27"/>
  <c r="J1833" i="27"/>
  <c r="J1834" i="27"/>
  <c r="J1835" i="27"/>
  <c r="J1836" i="27"/>
  <c r="J1837" i="27"/>
  <c r="J1838" i="27"/>
  <c r="J1839" i="27"/>
  <c r="J1840" i="27"/>
  <c r="J1841" i="27"/>
  <c r="J1842" i="27"/>
  <c r="J1843" i="27"/>
  <c r="J1844" i="27"/>
  <c r="J1845" i="27"/>
  <c r="J1846" i="27"/>
  <c r="J1847" i="27"/>
  <c r="J1848" i="27"/>
  <c r="J1849" i="27"/>
  <c r="J1850" i="27"/>
  <c r="J1851" i="27"/>
  <c r="J1852" i="27"/>
  <c r="J1853" i="27"/>
  <c r="J1854" i="27"/>
  <c r="J1855" i="27"/>
  <c r="J1856" i="27"/>
  <c r="J1857" i="27"/>
  <c r="J1858" i="27"/>
  <c r="J1859" i="27"/>
  <c r="J1860" i="27"/>
  <c r="J1861" i="27"/>
  <c r="J1862" i="27"/>
  <c r="J1863" i="27"/>
  <c r="J1864" i="27"/>
  <c r="J1865" i="27"/>
  <c r="J1866" i="27"/>
  <c r="J1867" i="27"/>
  <c r="J1868" i="27"/>
  <c r="J1869" i="27"/>
  <c r="J1870" i="27"/>
  <c r="J1871" i="27"/>
  <c r="J1872" i="27"/>
  <c r="J1873" i="27"/>
  <c r="J1874" i="27"/>
  <c r="J1875" i="27"/>
  <c r="J1876" i="27"/>
  <c r="J1877" i="27"/>
  <c r="J1878" i="27"/>
  <c r="J1879" i="27"/>
  <c r="J1880" i="27"/>
  <c r="J1881" i="27"/>
  <c r="J1882" i="27"/>
  <c r="J1883" i="27"/>
  <c r="J1884" i="27"/>
  <c r="J1885" i="27"/>
  <c r="J1886" i="27"/>
  <c r="J1887" i="27"/>
  <c r="J1888" i="27"/>
  <c r="J1889" i="27"/>
  <c r="J1890" i="27"/>
  <c r="J1891" i="27"/>
  <c r="J1892" i="27"/>
  <c r="J1893" i="27"/>
  <c r="J1894" i="27"/>
  <c r="J1895" i="27"/>
  <c r="J1896" i="27"/>
  <c r="J1897" i="27"/>
  <c r="J1898" i="27"/>
  <c r="J1899" i="27"/>
  <c r="J1900" i="27"/>
  <c r="J1901" i="27"/>
  <c r="J1902" i="27"/>
  <c r="J1903" i="27"/>
  <c r="J1904" i="27"/>
  <c r="J1905" i="27"/>
  <c r="J1906" i="27"/>
  <c r="J1907" i="27"/>
  <c r="J1908" i="27"/>
  <c r="J1909" i="27"/>
  <c r="J1910" i="27"/>
  <c r="J1911" i="27"/>
  <c r="J1912" i="27"/>
  <c r="J1913" i="27"/>
  <c r="J1914" i="27"/>
  <c r="J1915" i="27"/>
  <c r="J1916" i="27"/>
  <c r="J1917" i="27"/>
  <c r="J1918" i="27"/>
  <c r="J1919" i="27"/>
  <c r="J1920" i="27"/>
  <c r="J1921" i="27"/>
  <c r="J1922" i="27"/>
  <c r="J1923" i="27"/>
  <c r="J1924" i="27"/>
  <c r="J1925" i="27"/>
  <c r="J1926" i="27"/>
  <c r="J1927" i="27"/>
  <c r="J1928" i="27"/>
  <c r="J1929" i="27"/>
  <c r="J1930" i="27"/>
  <c r="J1931" i="27"/>
  <c r="J1932" i="27"/>
  <c r="J1933" i="27"/>
  <c r="J1934" i="27"/>
  <c r="J1935" i="27"/>
  <c r="J1936" i="27"/>
  <c r="J1937" i="27"/>
  <c r="J1938" i="27"/>
  <c r="J1939" i="27"/>
  <c r="J1940" i="27"/>
  <c r="J1941" i="27"/>
  <c r="J1942" i="27"/>
  <c r="J1943" i="27"/>
  <c r="J1944" i="27"/>
  <c r="J1945" i="27"/>
  <c r="J1946" i="27"/>
  <c r="J1947" i="27"/>
  <c r="J1948" i="27"/>
  <c r="J1949" i="27"/>
  <c r="J1950" i="27"/>
  <c r="J1951" i="27"/>
  <c r="J1952" i="27"/>
  <c r="J1953" i="27"/>
  <c r="J1954" i="27"/>
  <c r="J1955" i="27"/>
  <c r="J1956" i="27"/>
  <c r="J1957" i="27"/>
  <c r="J1958" i="27"/>
  <c r="J1959" i="27"/>
  <c r="J1960" i="27"/>
  <c r="J1961" i="27"/>
  <c r="J1962" i="27"/>
  <c r="J1963" i="27"/>
  <c r="J1964" i="27"/>
  <c r="J1965" i="27"/>
  <c r="J1966" i="27"/>
  <c r="J1967" i="27"/>
  <c r="J1968" i="27"/>
  <c r="J1969" i="27"/>
  <c r="J1970" i="27"/>
  <c r="J1971" i="27"/>
  <c r="J1972" i="27"/>
  <c r="J1973" i="27"/>
  <c r="J1974" i="27"/>
  <c r="J1975" i="27"/>
  <c r="J1976" i="27"/>
  <c r="J1977" i="27"/>
  <c r="J1978" i="27"/>
  <c r="J1979" i="27"/>
  <c r="J1980" i="27"/>
  <c r="J1981" i="27"/>
  <c r="J1982" i="27"/>
  <c r="J1983" i="27"/>
  <c r="J1984" i="27"/>
  <c r="J1985" i="27"/>
  <c r="J1986" i="27"/>
  <c r="J1987" i="27"/>
  <c r="J1988" i="27"/>
  <c r="J1989" i="27"/>
  <c r="J1990" i="27"/>
  <c r="J1991" i="27"/>
  <c r="J1992" i="27"/>
  <c r="J1993" i="27"/>
  <c r="J1994" i="27"/>
  <c r="J1995" i="27"/>
  <c r="J1996" i="27"/>
  <c r="J1997" i="27"/>
  <c r="J1998" i="27"/>
  <c r="J1999" i="27"/>
  <c r="J2000" i="27"/>
  <c r="J2001" i="27"/>
  <c r="J2002" i="27"/>
  <c r="J2003" i="27"/>
  <c r="J2004" i="27"/>
  <c r="J2005" i="27"/>
  <c r="J2006" i="27"/>
  <c r="J2007" i="27"/>
  <c r="J2008" i="27"/>
  <c r="J2009" i="27"/>
  <c r="J2010" i="27"/>
  <c r="J2011" i="27"/>
  <c r="J2012" i="27"/>
  <c r="J2013" i="27"/>
  <c r="J2014" i="27"/>
  <c r="J2015" i="27"/>
  <c r="J2016" i="27"/>
  <c r="J2017" i="27"/>
  <c r="J2018" i="27"/>
  <c r="J2019" i="27"/>
  <c r="J2020" i="27"/>
  <c r="J2021" i="27"/>
  <c r="J2022" i="27"/>
  <c r="J2023" i="27"/>
  <c r="J2024" i="27"/>
  <c r="J2025" i="27"/>
  <c r="J2026" i="27"/>
  <c r="J2027" i="27"/>
  <c r="J2028" i="27"/>
  <c r="J2029" i="27"/>
  <c r="J2030" i="27"/>
  <c r="J2031" i="27"/>
  <c r="J2032" i="27"/>
  <c r="J2033" i="27"/>
  <c r="J2034" i="27"/>
  <c r="J2035" i="27"/>
  <c r="J2036" i="27"/>
  <c r="J2037" i="27"/>
  <c r="J2038" i="27"/>
  <c r="J2039" i="27"/>
  <c r="J2040" i="27"/>
  <c r="J2041" i="27"/>
  <c r="J2042" i="27"/>
  <c r="J2043" i="27"/>
  <c r="J2044" i="27"/>
  <c r="J2045" i="27"/>
  <c r="J2046" i="27"/>
  <c r="J2047" i="27"/>
  <c r="J2048" i="27"/>
  <c r="J2049" i="27"/>
  <c r="J2050" i="27"/>
  <c r="J2051" i="27"/>
  <c r="J2052" i="27"/>
  <c r="J2053" i="27"/>
  <c r="J2054" i="27"/>
  <c r="J2055" i="27"/>
  <c r="J2056" i="27"/>
  <c r="J2057" i="27"/>
  <c r="J2058" i="27"/>
  <c r="J2059" i="27"/>
  <c r="J2060" i="27"/>
  <c r="J2061" i="27"/>
  <c r="J2062" i="27"/>
  <c r="J2063" i="27"/>
  <c r="J2064" i="27"/>
  <c r="J2065" i="27"/>
  <c r="J2066" i="27"/>
  <c r="J2067" i="27"/>
  <c r="J2068" i="27"/>
  <c r="J2069" i="27"/>
  <c r="J2070" i="27"/>
  <c r="J2071" i="27"/>
  <c r="J2072" i="27"/>
  <c r="J2073" i="27"/>
  <c r="J2074" i="27"/>
  <c r="J2075" i="27"/>
  <c r="J2076" i="27"/>
  <c r="J2077" i="27"/>
  <c r="J2078" i="27"/>
  <c r="J2079" i="27"/>
  <c r="J2080" i="27"/>
  <c r="J2081" i="27"/>
  <c r="J2082" i="27"/>
  <c r="J2083" i="27"/>
  <c r="J2084" i="27"/>
  <c r="J2085" i="27"/>
  <c r="J2086" i="27"/>
  <c r="J2087" i="27"/>
  <c r="J2088" i="27"/>
  <c r="J2089" i="27"/>
  <c r="J2090" i="27"/>
  <c r="J2091" i="27"/>
  <c r="J2092" i="27"/>
  <c r="J2093" i="27"/>
  <c r="J2094" i="27"/>
  <c r="J2095" i="27"/>
  <c r="J2096" i="27"/>
  <c r="J2097" i="27"/>
  <c r="J2098" i="27"/>
  <c r="J2099" i="27"/>
  <c r="J2100" i="27"/>
  <c r="J2101" i="27"/>
  <c r="J2102" i="27"/>
  <c r="J2103" i="27"/>
  <c r="J2104" i="27"/>
  <c r="J2105" i="27"/>
  <c r="J2106" i="27"/>
  <c r="J2107" i="27"/>
  <c r="J2108" i="27"/>
  <c r="J2109" i="27"/>
  <c r="J2110" i="27"/>
  <c r="J2111" i="27"/>
  <c r="J2112" i="27"/>
  <c r="J2113" i="27"/>
  <c r="J2114" i="27"/>
  <c r="J2115" i="27"/>
  <c r="J2116" i="27"/>
  <c r="J2117" i="27"/>
  <c r="J2118" i="27"/>
  <c r="J2119" i="27"/>
  <c r="J2120" i="27"/>
  <c r="J2121" i="27"/>
  <c r="J2122" i="27"/>
  <c r="J2123" i="27"/>
  <c r="J2124" i="27"/>
  <c r="J2125" i="27"/>
  <c r="J2126" i="27"/>
  <c r="J2127" i="27"/>
  <c r="J2128" i="27"/>
  <c r="J2129" i="27"/>
  <c r="J2130" i="27"/>
  <c r="J2131" i="27"/>
  <c r="J2132" i="27"/>
  <c r="J2133" i="27"/>
  <c r="J2134" i="27"/>
  <c r="J2135" i="27"/>
  <c r="J2136" i="27"/>
  <c r="J2137" i="27"/>
  <c r="J2138" i="27"/>
  <c r="J2139" i="27"/>
  <c r="J2140" i="27"/>
  <c r="J2141" i="27"/>
  <c r="J2142" i="27"/>
  <c r="J2143" i="27"/>
  <c r="J2144" i="27"/>
  <c r="J2145" i="27"/>
  <c r="J2146" i="27"/>
  <c r="J2147" i="27"/>
  <c r="J2148" i="27"/>
  <c r="J2149" i="27"/>
  <c r="J2150" i="27"/>
  <c r="J2151" i="27"/>
  <c r="J2152" i="27"/>
  <c r="J2153" i="27"/>
  <c r="J2154" i="27"/>
  <c r="J2155" i="27"/>
  <c r="J2156" i="27"/>
  <c r="J2157" i="27"/>
  <c r="J2158" i="27"/>
  <c r="J2159" i="27"/>
  <c r="J2160" i="27"/>
  <c r="J2161" i="27"/>
  <c r="J2162" i="27"/>
  <c r="J2163" i="27"/>
  <c r="J2164" i="27"/>
  <c r="J2165" i="27"/>
  <c r="J2166" i="27"/>
  <c r="J2167" i="27"/>
  <c r="J2168" i="27"/>
  <c r="J2169" i="27"/>
  <c r="J2170" i="27"/>
  <c r="J2171" i="27"/>
  <c r="J2172" i="27"/>
  <c r="J2173" i="27"/>
  <c r="J2174" i="27"/>
  <c r="J2175" i="27"/>
  <c r="J2176" i="27"/>
  <c r="J2177" i="27"/>
  <c r="J2178" i="27"/>
  <c r="J2179" i="27"/>
  <c r="J2180" i="27"/>
  <c r="J2181" i="27"/>
  <c r="J2182" i="27"/>
  <c r="J2183" i="27"/>
  <c r="J2184" i="27"/>
  <c r="J2185" i="27"/>
  <c r="J2186" i="27"/>
  <c r="J2187" i="27"/>
  <c r="J2188" i="27"/>
  <c r="J2189" i="27"/>
  <c r="J2190" i="27"/>
  <c r="J2191" i="27"/>
  <c r="J2192" i="27"/>
  <c r="J2193" i="27"/>
  <c r="J2194" i="27"/>
  <c r="J2195" i="27"/>
  <c r="J2196" i="27"/>
  <c r="J2197" i="27"/>
  <c r="J2198" i="27"/>
  <c r="J2199" i="27"/>
  <c r="J2200" i="27"/>
  <c r="J2201" i="27"/>
  <c r="J2202" i="27"/>
  <c r="J2203" i="27"/>
  <c r="J2204" i="27"/>
  <c r="J2205" i="27"/>
  <c r="J2206" i="27"/>
  <c r="J2207" i="27"/>
  <c r="J2208" i="27"/>
  <c r="J2209" i="27"/>
  <c r="J2210" i="27"/>
  <c r="J2211" i="27"/>
  <c r="J2212" i="27"/>
  <c r="J2213" i="27"/>
  <c r="J2214" i="27"/>
  <c r="J2215" i="27"/>
  <c r="J2216" i="27"/>
  <c r="J2217" i="27"/>
  <c r="J2218" i="27"/>
  <c r="J2219" i="27"/>
  <c r="J2220" i="27"/>
  <c r="J2221" i="27"/>
  <c r="J2222" i="27"/>
  <c r="J2223" i="27"/>
  <c r="J2224" i="27"/>
  <c r="J2225" i="27"/>
  <c r="J2226" i="27"/>
  <c r="J2227" i="27"/>
  <c r="J2228" i="27"/>
  <c r="J2229" i="27"/>
  <c r="J2230" i="27"/>
  <c r="J2231" i="27"/>
  <c r="J2232" i="27"/>
  <c r="J2233" i="27"/>
  <c r="J2234" i="27"/>
  <c r="J2235" i="27"/>
  <c r="J2236" i="27"/>
  <c r="J2237" i="27"/>
  <c r="J2238" i="27"/>
  <c r="J2239" i="27"/>
  <c r="J2240" i="27"/>
  <c r="J2241" i="27"/>
  <c r="J2242" i="27"/>
  <c r="J2243" i="27"/>
  <c r="J2244" i="27"/>
  <c r="J2245" i="27"/>
  <c r="J2246" i="27"/>
  <c r="J2247" i="27"/>
  <c r="J2248" i="27"/>
  <c r="J2249" i="27"/>
  <c r="J2250" i="27"/>
  <c r="J2251" i="27"/>
  <c r="J2252" i="27"/>
  <c r="J2253" i="27"/>
  <c r="J2254" i="27"/>
  <c r="J2255" i="27"/>
  <c r="J2256" i="27"/>
  <c r="J2257" i="27"/>
  <c r="J2258" i="27"/>
  <c r="J2259" i="27"/>
  <c r="J2260" i="27"/>
  <c r="J2261" i="27"/>
  <c r="J2262" i="27"/>
  <c r="J2263" i="27"/>
  <c r="J2264" i="27"/>
  <c r="J2265" i="27"/>
  <c r="J2266" i="27"/>
  <c r="J2267" i="27"/>
  <c r="J2268" i="27"/>
  <c r="J2269" i="27"/>
  <c r="J2270" i="27"/>
  <c r="J2271" i="27"/>
  <c r="J2272" i="27"/>
  <c r="J2273" i="27"/>
  <c r="J2274" i="27"/>
  <c r="J2275" i="27"/>
  <c r="J2276" i="27"/>
  <c r="J2277" i="27"/>
  <c r="J2278" i="27"/>
  <c r="J2279" i="27"/>
  <c r="J2280" i="27"/>
  <c r="J2281" i="27"/>
  <c r="J2282" i="27"/>
  <c r="J2283" i="27"/>
  <c r="J2284" i="27"/>
  <c r="J2285" i="27"/>
  <c r="J2286" i="27"/>
  <c r="J2287" i="27"/>
  <c r="J2288" i="27"/>
  <c r="J2289" i="27"/>
  <c r="J2290" i="27"/>
  <c r="J2291" i="27"/>
  <c r="J2292" i="27"/>
  <c r="J2293" i="27"/>
  <c r="J2294" i="27"/>
  <c r="J2295" i="27"/>
  <c r="J2296" i="27"/>
  <c r="J2297" i="27"/>
  <c r="J2298" i="27"/>
  <c r="J2299" i="27"/>
  <c r="J2300" i="27"/>
  <c r="J2301" i="27"/>
  <c r="J2302" i="27"/>
  <c r="J2303" i="27"/>
  <c r="J2304" i="27"/>
  <c r="J2305" i="27"/>
  <c r="J2306" i="27"/>
  <c r="J2307" i="27"/>
  <c r="J2308" i="27"/>
  <c r="J2309" i="27"/>
  <c r="J2310" i="27"/>
  <c r="J2311" i="27"/>
  <c r="J2312" i="27"/>
  <c r="J2313" i="27"/>
  <c r="J2314" i="27"/>
  <c r="J2315" i="27"/>
  <c r="J2316" i="27"/>
  <c r="J2317" i="27"/>
  <c r="J2318" i="27"/>
  <c r="J2319" i="27"/>
  <c r="J2320" i="27"/>
  <c r="J2321" i="27"/>
  <c r="J2322" i="27"/>
  <c r="J2323" i="27"/>
  <c r="J2324" i="27"/>
  <c r="J2325" i="27"/>
  <c r="J2326" i="27"/>
  <c r="J2327" i="27"/>
  <c r="J2328" i="27"/>
  <c r="J2329" i="27"/>
  <c r="J2330" i="27"/>
  <c r="J2331" i="27"/>
  <c r="J2332" i="27"/>
  <c r="J2333" i="27"/>
  <c r="J2334" i="27"/>
  <c r="J2335" i="27"/>
  <c r="J2336" i="27"/>
  <c r="J2337" i="27"/>
  <c r="J2338" i="27"/>
  <c r="J2339" i="27"/>
  <c r="J2340" i="27"/>
  <c r="J2341" i="27"/>
  <c r="J2342" i="27"/>
  <c r="J2343" i="27"/>
  <c r="J2344" i="27"/>
  <c r="J2345" i="27"/>
  <c r="J2346" i="27"/>
  <c r="J2347" i="27"/>
  <c r="J2348" i="27"/>
  <c r="J2349" i="27"/>
  <c r="J2350" i="27"/>
  <c r="J2351" i="27"/>
  <c r="J2352" i="27"/>
  <c r="J2353" i="27"/>
  <c r="J2354" i="27"/>
  <c r="J2355" i="27"/>
  <c r="J2356" i="27"/>
  <c r="J2357" i="27"/>
  <c r="J2358" i="27"/>
  <c r="J2359" i="27"/>
  <c r="J2360" i="27"/>
  <c r="J2361" i="27"/>
  <c r="J2362" i="27"/>
  <c r="J2363" i="27"/>
  <c r="J2364" i="27"/>
  <c r="J2365" i="27"/>
  <c r="J2366" i="27"/>
  <c r="J2367" i="27"/>
  <c r="J2368" i="27"/>
  <c r="J2369" i="27"/>
  <c r="J2370" i="27"/>
  <c r="J2371" i="27"/>
  <c r="J2372" i="27"/>
  <c r="J2373" i="27"/>
  <c r="J2374" i="27"/>
  <c r="J2375" i="27"/>
  <c r="J2376" i="27"/>
  <c r="J2377" i="27"/>
  <c r="J2378" i="27"/>
  <c r="J2379" i="27"/>
  <c r="J2380" i="27"/>
  <c r="J2381" i="27"/>
  <c r="J2382" i="27"/>
  <c r="J2383" i="27"/>
  <c r="J2384" i="27"/>
  <c r="J2385" i="27"/>
  <c r="J2386" i="27"/>
  <c r="J2387" i="27"/>
  <c r="J2388" i="27"/>
  <c r="J2389" i="27"/>
  <c r="J2390" i="27"/>
  <c r="J2391" i="27"/>
  <c r="J2392" i="27"/>
  <c r="J2393" i="27"/>
  <c r="J2394" i="27"/>
  <c r="J2395" i="27"/>
  <c r="J2396" i="27"/>
  <c r="J2397" i="27"/>
  <c r="J2398" i="27"/>
  <c r="J2399" i="27"/>
  <c r="J2400" i="27"/>
  <c r="J2401" i="27"/>
  <c r="J2402" i="27"/>
  <c r="J2403" i="27"/>
  <c r="J2404" i="27"/>
  <c r="J2405" i="27"/>
  <c r="J2406" i="27"/>
  <c r="J2407" i="27"/>
  <c r="J2408" i="27"/>
  <c r="J2409" i="27"/>
  <c r="J2410" i="27"/>
  <c r="J2411" i="27"/>
  <c r="J2412" i="27"/>
  <c r="J2413" i="27"/>
  <c r="J2414" i="27"/>
  <c r="J2415" i="27"/>
  <c r="J2416" i="27"/>
  <c r="J2417" i="27"/>
  <c r="J2418" i="27"/>
  <c r="J2419" i="27"/>
  <c r="J2420" i="27"/>
  <c r="J2421" i="27"/>
  <c r="J2422" i="27"/>
  <c r="J2423" i="27"/>
  <c r="J2424" i="27"/>
  <c r="J2425" i="27"/>
  <c r="J2426" i="27"/>
  <c r="J2427" i="27"/>
  <c r="J2428" i="27"/>
  <c r="J2429" i="27"/>
  <c r="J2430" i="27"/>
  <c r="J2431" i="27"/>
  <c r="J2432" i="27"/>
  <c r="J2433" i="27"/>
  <c r="J2434" i="27"/>
  <c r="J2435" i="27"/>
  <c r="J2436" i="27"/>
  <c r="J2437" i="27"/>
  <c r="J2438" i="27"/>
  <c r="J2439" i="27"/>
  <c r="J2440" i="27"/>
  <c r="J2441" i="27"/>
  <c r="J2442" i="27"/>
  <c r="J2443" i="27"/>
  <c r="J2444" i="27"/>
  <c r="J2445" i="27"/>
  <c r="J2446" i="27"/>
  <c r="J2447" i="27"/>
  <c r="J2448" i="27"/>
  <c r="J2449" i="27"/>
  <c r="J2450" i="27"/>
  <c r="J2451" i="27"/>
  <c r="J2452" i="27"/>
  <c r="J2453" i="27"/>
  <c r="J2454" i="27"/>
  <c r="J2455" i="27"/>
  <c r="J2456" i="27"/>
  <c r="J2457" i="27"/>
  <c r="J2458" i="27"/>
  <c r="J2459" i="27"/>
  <c r="J2460" i="27"/>
  <c r="J2461" i="27"/>
  <c r="J2462" i="27"/>
  <c r="J2463" i="27"/>
  <c r="J2464" i="27"/>
  <c r="J2465" i="27"/>
  <c r="J2466" i="27"/>
  <c r="J2467" i="27"/>
  <c r="J2468" i="27"/>
  <c r="J2469" i="27"/>
  <c r="J2470" i="27"/>
  <c r="J2471" i="27"/>
  <c r="J2472" i="27"/>
  <c r="J2473" i="27"/>
  <c r="J2474" i="27"/>
  <c r="J2475" i="27"/>
  <c r="J2476" i="27"/>
  <c r="J2477" i="27"/>
  <c r="J2478" i="27"/>
  <c r="J2479" i="27"/>
  <c r="J2480" i="27"/>
  <c r="J2481" i="27"/>
  <c r="J2482" i="27"/>
  <c r="J2483" i="27"/>
  <c r="J2484" i="27"/>
  <c r="J2485" i="27"/>
  <c r="J2486" i="27"/>
  <c r="J2487" i="27"/>
  <c r="J2488" i="27"/>
  <c r="J2489" i="27"/>
  <c r="J2490" i="27"/>
  <c r="J2491" i="27"/>
  <c r="J2492" i="27"/>
  <c r="J2493" i="27"/>
  <c r="J2494" i="27"/>
  <c r="J2495" i="27"/>
  <c r="J2496" i="27"/>
  <c r="J2497" i="27"/>
  <c r="J2498" i="27"/>
  <c r="J2499" i="27"/>
  <c r="J2500" i="27"/>
  <c r="J2501" i="27"/>
  <c r="J2502" i="27"/>
  <c r="J2503" i="27"/>
  <c r="J2504" i="27"/>
  <c r="J2505" i="27"/>
  <c r="J2506" i="27"/>
  <c r="J2507" i="27"/>
  <c r="J2508" i="27"/>
  <c r="J2509" i="27"/>
  <c r="J2510" i="27"/>
  <c r="J2511" i="27"/>
  <c r="J2512" i="27"/>
  <c r="J2513" i="27"/>
  <c r="J2514" i="27"/>
  <c r="J2515" i="27"/>
  <c r="J2516" i="27"/>
  <c r="J2517" i="27"/>
  <c r="J2518" i="27"/>
  <c r="J2519" i="27"/>
  <c r="J2520" i="27"/>
  <c r="J2521" i="27"/>
  <c r="J2522" i="27"/>
  <c r="J2523" i="27"/>
  <c r="J2524" i="27"/>
  <c r="J2525" i="27"/>
  <c r="J2526" i="27"/>
  <c r="J2527" i="27"/>
  <c r="J2528" i="27"/>
  <c r="J2529" i="27"/>
  <c r="J2530" i="27"/>
  <c r="J2531" i="27"/>
  <c r="J2532" i="27"/>
  <c r="J2533" i="27"/>
  <c r="J2534" i="27"/>
  <c r="J2535" i="27"/>
  <c r="J2536" i="27"/>
  <c r="J2537" i="27"/>
  <c r="J2538" i="27"/>
  <c r="J2539" i="27"/>
  <c r="J2540" i="27"/>
  <c r="J2541" i="27"/>
  <c r="J2542" i="27"/>
  <c r="J2543" i="27"/>
  <c r="J2544" i="27"/>
  <c r="J2545" i="27"/>
  <c r="J2546" i="27"/>
  <c r="J2547" i="27"/>
  <c r="J2548" i="27"/>
  <c r="J2549" i="27"/>
  <c r="J2550" i="27"/>
  <c r="J2551" i="27"/>
  <c r="J2552" i="27"/>
  <c r="J2553" i="27"/>
  <c r="J2554" i="27"/>
  <c r="J2555" i="27"/>
  <c r="J2556" i="27"/>
  <c r="J2557" i="27"/>
  <c r="J2558" i="27"/>
  <c r="J2559" i="27"/>
  <c r="J2560" i="27"/>
  <c r="J2561" i="27"/>
  <c r="J2562" i="27"/>
  <c r="J2563" i="27"/>
  <c r="J2564" i="27"/>
  <c r="J2565" i="27"/>
  <c r="J2566" i="27"/>
  <c r="J2567" i="27"/>
  <c r="J2568" i="27"/>
  <c r="J2569" i="27"/>
  <c r="J2570" i="27"/>
  <c r="J2571" i="27"/>
  <c r="J2572" i="27"/>
  <c r="J2573" i="27"/>
  <c r="J2574" i="27"/>
  <c r="J2575" i="27"/>
  <c r="J2576" i="27"/>
  <c r="J2577" i="27"/>
  <c r="J2578" i="27"/>
  <c r="J2579" i="27"/>
  <c r="J2580" i="27"/>
  <c r="J2581" i="27"/>
  <c r="J2582" i="27"/>
  <c r="J2583" i="27"/>
  <c r="J2584" i="27"/>
  <c r="J2585" i="27"/>
  <c r="J2586" i="27"/>
  <c r="J2587" i="27"/>
  <c r="J2588" i="27"/>
  <c r="J2589" i="27"/>
  <c r="J2590" i="27"/>
  <c r="J2591" i="27"/>
  <c r="J2592" i="27"/>
  <c r="J2593" i="27"/>
  <c r="J2594" i="27"/>
  <c r="J2595" i="27"/>
  <c r="J2596" i="27"/>
  <c r="J2597" i="27"/>
  <c r="J2598" i="27"/>
  <c r="J2599" i="27"/>
  <c r="J2600" i="27"/>
  <c r="J2601" i="27"/>
  <c r="J2602" i="27"/>
  <c r="J2603" i="27"/>
  <c r="J2604" i="27"/>
  <c r="J2605" i="27"/>
  <c r="J2606" i="27"/>
  <c r="J2607" i="27"/>
  <c r="J2608" i="27"/>
  <c r="J2609" i="27"/>
  <c r="J2610" i="27"/>
  <c r="J2611" i="27"/>
  <c r="J2612" i="27"/>
  <c r="J2613" i="27"/>
  <c r="J2614" i="27"/>
  <c r="J2615" i="27"/>
  <c r="J2616" i="27"/>
  <c r="J2617" i="27"/>
  <c r="J2618" i="27"/>
  <c r="J2619" i="27"/>
  <c r="J2620" i="27"/>
  <c r="J2621" i="27"/>
  <c r="J2622" i="27"/>
  <c r="J2623" i="27"/>
  <c r="J2624" i="27"/>
  <c r="J2625" i="27"/>
  <c r="J2626" i="27"/>
  <c r="J2627" i="27"/>
  <c r="J2628" i="27"/>
  <c r="J2629" i="27"/>
  <c r="J2630" i="27"/>
  <c r="J2631" i="27"/>
  <c r="J2632" i="27"/>
  <c r="J2633" i="27"/>
  <c r="J2634" i="27"/>
  <c r="J2635" i="27"/>
  <c r="J2636" i="27"/>
  <c r="J2637" i="27"/>
  <c r="J2638" i="27"/>
  <c r="J2639" i="27"/>
  <c r="J2640" i="27"/>
  <c r="J2641" i="27"/>
  <c r="J2642" i="27"/>
  <c r="J2643" i="27"/>
  <c r="J2644" i="27"/>
  <c r="J2645" i="27"/>
  <c r="J2646" i="27"/>
  <c r="J2647" i="27"/>
  <c r="J2648" i="27"/>
  <c r="J2649" i="27"/>
  <c r="J2650" i="27"/>
  <c r="J2651" i="27"/>
  <c r="J2652" i="27"/>
  <c r="J2653" i="27"/>
  <c r="J2654" i="27"/>
  <c r="J2655" i="27"/>
  <c r="J2656" i="27"/>
  <c r="J2657" i="27"/>
  <c r="J2658" i="27"/>
  <c r="J2659" i="27"/>
  <c r="J2660" i="27"/>
  <c r="J2661" i="27"/>
  <c r="J2662" i="27"/>
  <c r="J2663" i="27"/>
  <c r="J2664" i="27"/>
  <c r="J2665" i="27"/>
  <c r="J2666" i="27"/>
  <c r="J2667" i="27"/>
  <c r="J2668" i="27"/>
  <c r="J2669" i="27"/>
  <c r="J2670" i="27"/>
  <c r="J2671" i="27"/>
  <c r="J2672" i="27"/>
  <c r="J2673" i="27"/>
  <c r="J2674" i="27"/>
  <c r="J2675" i="27"/>
  <c r="J2676" i="27"/>
  <c r="J2677" i="27"/>
  <c r="J2678" i="27"/>
  <c r="J2679" i="27"/>
  <c r="J2680" i="27"/>
  <c r="J2681" i="27"/>
  <c r="J2682" i="27"/>
  <c r="J2683" i="27"/>
  <c r="J2684" i="27"/>
  <c r="J2685" i="27"/>
  <c r="J2686" i="27"/>
  <c r="J2687" i="27"/>
  <c r="J2688" i="27"/>
  <c r="J2689" i="27"/>
  <c r="J2690" i="27"/>
  <c r="J2691" i="27"/>
  <c r="J2692" i="27"/>
  <c r="J2693" i="27"/>
  <c r="J2694" i="27"/>
  <c r="J2695" i="27"/>
  <c r="J2696" i="27"/>
  <c r="J2697" i="27"/>
  <c r="J2698" i="27"/>
  <c r="J2699" i="27"/>
  <c r="J2700" i="27"/>
  <c r="J2701" i="27"/>
  <c r="J2702" i="27"/>
  <c r="J2703" i="27"/>
  <c r="J2704" i="27"/>
  <c r="J2705" i="27"/>
  <c r="J2706" i="27"/>
  <c r="J2707" i="27"/>
  <c r="J2708" i="27"/>
  <c r="J2709" i="27"/>
  <c r="J2710" i="27"/>
  <c r="J2711" i="27"/>
  <c r="J2712" i="27"/>
  <c r="J2713" i="27"/>
  <c r="J2714" i="27"/>
  <c r="J2715" i="27"/>
  <c r="J2716" i="27"/>
  <c r="J2717" i="27"/>
  <c r="J2718" i="27"/>
  <c r="J2719" i="27"/>
  <c r="J2720" i="27"/>
  <c r="J2721" i="27"/>
  <c r="J2722" i="27"/>
  <c r="J2723" i="27"/>
  <c r="J2724" i="27"/>
  <c r="J2725" i="27"/>
  <c r="J2726" i="27"/>
  <c r="J2727" i="27"/>
  <c r="J2728" i="27"/>
  <c r="J2729" i="27"/>
  <c r="J2730" i="27"/>
  <c r="J2731" i="27"/>
  <c r="J2732" i="27"/>
  <c r="J2733" i="27"/>
  <c r="J2734" i="27"/>
  <c r="J2735" i="27"/>
  <c r="J2736" i="27"/>
  <c r="J2737" i="27"/>
  <c r="J2738" i="27"/>
  <c r="J2739" i="27"/>
  <c r="J2740" i="27"/>
  <c r="J2741" i="27"/>
  <c r="J2742" i="27"/>
  <c r="J2743" i="27"/>
  <c r="J2744" i="27"/>
  <c r="J2745" i="27"/>
  <c r="J2746" i="27"/>
  <c r="J2747" i="27"/>
  <c r="J2748" i="27"/>
  <c r="J2749" i="27"/>
  <c r="J2750" i="27"/>
  <c r="J2751" i="27"/>
  <c r="J2752" i="27"/>
  <c r="J2753" i="27"/>
  <c r="J2754" i="27"/>
  <c r="J2755" i="27"/>
  <c r="J2756" i="27"/>
  <c r="J2757" i="27"/>
  <c r="J2758" i="27"/>
  <c r="J2759" i="27"/>
  <c r="J2760" i="27"/>
  <c r="J2761" i="27"/>
  <c r="J2762" i="27"/>
  <c r="J2763" i="27"/>
  <c r="J2764" i="27"/>
  <c r="J2765" i="27"/>
  <c r="J2766" i="27"/>
  <c r="J2767" i="27"/>
  <c r="J2768" i="27"/>
  <c r="J2769" i="27"/>
  <c r="J2770" i="27"/>
  <c r="J2771" i="27"/>
  <c r="J2772" i="27"/>
  <c r="J2773" i="27"/>
  <c r="J2774" i="27"/>
  <c r="J2775" i="27"/>
  <c r="J2776" i="27"/>
  <c r="J2777" i="27"/>
  <c r="J2778" i="27"/>
  <c r="J2779" i="27"/>
  <c r="J2780" i="27"/>
  <c r="J2781" i="27"/>
  <c r="J2782" i="27"/>
  <c r="J2783" i="27"/>
  <c r="J2784" i="27"/>
  <c r="J2785" i="27"/>
  <c r="J2786" i="27"/>
  <c r="J2787" i="27"/>
  <c r="J2788" i="27"/>
  <c r="J2789" i="27"/>
  <c r="J2790" i="27"/>
  <c r="J2791" i="27"/>
  <c r="J2792" i="27"/>
  <c r="J2793" i="27"/>
  <c r="J2794" i="27"/>
  <c r="J2795" i="27"/>
  <c r="J2796" i="27"/>
  <c r="J2797" i="27"/>
  <c r="J2798" i="27"/>
  <c r="J2799" i="27"/>
  <c r="J2800" i="27"/>
  <c r="J2801" i="27"/>
  <c r="J2802" i="27"/>
  <c r="J2803" i="27"/>
  <c r="J2804" i="27"/>
  <c r="J2805" i="27"/>
  <c r="J2806" i="27"/>
  <c r="J2807" i="27"/>
  <c r="J2808" i="27"/>
  <c r="J2809" i="27"/>
  <c r="J2810" i="27"/>
  <c r="J2811" i="27"/>
  <c r="J2812" i="27"/>
  <c r="J2813" i="27"/>
  <c r="J2814" i="27"/>
  <c r="J2815" i="27"/>
  <c r="J2816" i="27"/>
  <c r="J2817" i="27"/>
  <c r="J2818" i="27"/>
  <c r="J2819" i="27"/>
  <c r="J2820" i="27"/>
  <c r="J2821" i="27"/>
  <c r="J2822" i="27"/>
  <c r="J2823" i="27"/>
  <c r="J2824" i="27"/>
  <c r="J2825" i="27"/>
  <c r="J2826" i="27"/>
  <c r="J2827" i="27"/>
  <c r="J2828" i="27"/>
  <c r="J2829" i="27"/>
  <c r="J2830" i="27"/>
  <c r="J2831" i="27"/>
  <c r="J2832" i="27"/>
  <c r="J2833" i="27"/>
  <c r="J2834" i="27"/>
  <c r="J2835" i="27"/>
  <c r="J2836" i="27"/>
  <c r="J2837" i="27"/>
  <c r="J2838" i="27"/>
  <c r="J2839" i="27"/>
  <c r="J2840" i="27"/>
  <c r="J2841" i="27"/>
  <c r="J2842" i="27"/>
  <c r="J2843" i="27"/>
  <c r="J2844" i="27"/>
  <c r="J2845" i="27"/>
  <c r="J2846" i="27"/>
  <c r="J2847" i="27"/>
  <c r="J2848" i="27"/>
  <c r="J2849" i="27"/>
  <c r="J2850" i="27"/>
  <c r="J2851" i="27"/>
  <c r="J2852" i="27"/>
  <c r="J2853" i="27"/>
  <c r="J2854" i="27"/>
  <c r="J2855" i="27"/>
  <c r="J2856" i="27"/>
  <c r="J2857" i="27"/>
  <c r="J2858" i="27"/>
  <c r="J2859" i="27"/>
  <c r="J2860" i="27"/>
  <c r="J2861" i="27"/>
  <c r="J2862" i="27"/>
  <c r="J2863" i="27"/>
  <c r="J2864" i="27"/>
  <c r="J2865" i="27"/>
  <c r="J2866" i="27"/>
  <c r="J2867" i="27"/>
  <c r="J2868" i="27"/>
  <c r="J2869" i="27"/>
  <c r="J2870" i="27"/>
  <c r="J2871" i="27"/>
  <c r="J2872" i="27"/>
  <c r="J2873" i="27"/>
  <c r="J2874" i="27"/>
  <c r="J2875" i="27"/>
  <c r="J2876" i="27"/>
  <c r="J2877" i="27"/>
  <c r="J2878" i="27"/>
  <c r="J2879" i="27"/>
  <c r="J2880" i="27"/>
  <c r="J2881" i="27"/>
  <c r="J2882" i="27"/>
  <c r="J2883" i="27"/>
  <c r="J2884" i="27"/>
  <c r="J2885" i="27"/>
  <c r="J2886" i="27"/>
  <c r="J2887" i="27"/>
  <c r="J2888" i="27"/>
  <c r="J2889" i="27"/>
  <c r="J2890" i="27"/>
  <c r="J2891" i="27"/>
  <c r="J2892" i="27"/>
  <c r="J2893" i="27"/>
  <c r="J2894" i="27"/>
  <c r="J2895" i="27"/>
  <c r="J2896" i="27"/>
  <c r="J2897" i="27"/>
  <c r="J2898" i="27"/>
  <c r="J2899" i="27"/>
  <c r="J2900" i="27"/>
  <c r="J2901" i="27"/>
  <c r="J2902" i="27"/>
  <c r="J2903" i="27"/>
  <c r="J2904" i="27"/>
  <c r="J2905" i="27"/>
  <c r="J2906" i="27"/>
  <c r="J2907" i="27"/>
  <c r="J2908" i="27"/>
  <c r="J2909" i="27"/>
  <c r="J2910" i="27"/>
  <c r="J2911" i="27"/>
  <c r="J2912" i="27"/>
  <c r="J2913" i="27"/>
  <c r="J2914" i="27"/>
  <c r="J2915" i="27"/>
  <c r="J2916" i="27"/>
  <c r="J2917" i="27"/>
  <c r="J2918" i="27"/>
  <c r="J2919" i="27"/>
  <c r="J2920" i="27"/>
  <c r="J2921" i="27"/>
  <c r="J2922" i="27"/>
  <c r="J2923" i="27"/>
  <c r="J2924" i="27"/>
  <c r="J2925" i="27"/>
  <c r="J2926" i="27"/>
  <c r="J2927" i="27"/>
  <c r="J2928" i="27"/>
  <c r="J2929" i="27"/>
  <c r="J2930" i="27"/>
  <c r="J2931" i="27"/>
  <c r="J2932" i="27"/>
  <c r="J2933" i="27"/>
  <c r="J2934" i="27"/>
  <c r="J2935" i="27"/>
  <c r="J2936" i="27"/>
  <c r="J2937" i="27"/>
  <c r="J2938" i="27"/>
  <c r="J2939" i="27"/>
  <c r="J2940" i="27"/>
  <c r="J2941" i="27"/>
  <c r="J2942" i="27"/>
  <c r="J2943" i="27"/>
  <c r="J2944" i="27"/>
  <c r="J2945" i="27"/>
  <c r="J2946" i="27"/>
  <c r="J2947" i="27"/>
  <c r="J2948" i="27"/>
  <c r="J2949" i="27"/>
  <c r="J2950" i="27"/>
  <c r="J2951" i="27"/>
  <c r="J2952" i="27"/>
  <c r="J2953" i="27"/>
  <c r="J2954" i="27"/>
  <c r="J2955" i="27"/>
  <c r="J2956" i="27"/>
  <c r="J2957" i="27"/>
  <c r="J2958" i="27"/>
  <c r="J2959" i="27"/>
  <c r="J2960" i="27"/>
  <c r="J2961" i="27"/>
  <c r="J2962" i="27"/>
  <c r="J2963" i="27"/>
  <c r="J2964" i="27"/>
  <c r="J2965" i="27"/>
  <c r="J2966" i="27"/>
  <c r="J2967" i="27"/>
  <c r="J2968" i="27"/>
  <c r="J2969" i="27"/>
  <c r="J2970" i="27"/>
  <c r="J2971" i="27"/>
  <c r="J2972" i="27"/>
  <c r="J2973" i="27"/>
  <c r="J2974" i="27"/>
  <c r="J2975" i="27"/>
  <c r="J2976" i="27"/>
  <c r="J2977" i="27"/>
  <c r="J2978" i="27"/>
  <c r="J2979" i="27"/>
  <c r="J2980" i="27"/>
  <c r="J2981" i="27"/>
  <c r="J2982" i="27"/>
  <c r="J2983" i="27"/>
  <c r="J2984" i="27"/>
  <c r="J2985" i="27"/>
  <c r="J2986" i="27"/>
  <c r="J2987" i="27"/>
  <c r="J2988" i="27"/>
  <c r="J2989" i="27"/>
  <c r="J2990" i="27"/>
  <c r="J2991" i="27"/>
  <c r="J2992" i="27"/>
  <c r="J2993" i="27"/>
  <c r="J2994" i="27"/>
  <c r="J2995" i="27"/>
  <c r="J2996" i="27"/>
  <c r="J2997" i="27"/>
  <c r="J2998" i="27"/>
  <c r="J2999" i="27"/>
  <c r="J3000" i="27"/>
  <c r="J3001" i="27"/>
  <c r="J3002" i="27"/>
  <c r="J3003" i="27"/>
  <c r="J3004" i="27"/>
  <c r="J3005" i="27"/>
  <c r="J3006" i="27"/>
  <c r="J3007" i="27"/>
  <c r="J3008" i="27"/>
  <c r="J3009" i="27"/>
  <c r="J3010" i="27"/>
  <c r="J3011" i="27"/>
  <c r="J3012" i="27"/>
  <c r="J3013" i="27"/>
  <c r="J3014" i="27"/>
  <c r="J3015" i="27"/>
  <c r="J3016" i="27"/>
  <c r="J3017" i="27"/>
  <c r="J3018" i="27"/>
  <c r="J3019" i="27"/>
  <c r="J3020" i="27"/>
  <c r="J3021" i="27"/>
  <c r="J3022" i="27"/>
  <c r="J3023" i="27"/>
  <c r="J3024" i="27"/>
  <c r="J3025" i="27"/>
  <c r="J3026" i="27"/>
  <c r="J3027" i="27"/>
  <c r="J3028" i="27"/>
  <c r="J3029" i="27"/>
  <c r="J3030" i="27"/>
  <c r="J3031" i="27"/>
  <c r="J3032" i="27"/>
  <c r="J3033" i="27"/>
  <c r="J3034" i="27"/>
  <c r="J3035" i="27"/>
  <c r="J3036" i="27"/>
  <c r="J3037" i="27"/>
  <c r="J3038" i="27"/>
  <c r="J3039" i="27"/>
  <c r="J3040" i="27"/>
  <c r="J3041" i="27"/>
  <c r="J3042" i="27"/>
  <c r="J3043" i="27"/>
  <c r="J3044" i="27"/>
  <c r="J3045" i="27"/>
  <c r="J3046" i="27"/>
  <c r="J3047" i="27"/>
  <c r="J3048" i="27"/>
  <c r="J3049" i="27"/>
  <c r="J3050" i="27"/>
  <c r="J3051" i="27"/>
  <c r="J3052" i="27"/>
  <c r="J3053" i="27"/>
  <c r="J3054" i="27"/>
  <c r="J3055" i="27"/>
  <c r="J3056" i="27"/>
  <c r="J3057" i="27"/>
  <c r="J3058" i="27"/>
  <c r="J3059" i="27"/>
  <c r="J3060" i="27"/>
  <c r="J3061" i="27"/>
  <c r="J3062" i="27"/>
  <c r="J3063" i="27"/>
  <c r="J3064" i="27"/>
  <c r="J3065" i="27"/>
  <c r="J3066" i="27"/>
  <c r="J3067" i="27"/>
  <c r="J3068" i="27"/>
  <c r="J3069" i="27"/>
  <c r="J3070" i="27"/>
  <c r="J3071" i="27"/>
  <c r="J3072" i="27"/>
  <c r="J3073" i="27"/>
  <c r="J3074" i="27"/>
  <c r="J3075" i="27"/>
  <c r="J3076" i="27"/>
  <c r="J3077" i="27"/>
  <c r="J3078" i="27"/>
  <c r="J3079" i="27"/>
  <c r="J3080" i="27"/>
  <c r="J3081" i="27"/>
  <c r="J3082" i="27"/>
  <c r="J3083" i="27"/>
  <c r="J3084" i="27"/>
  <c r="J3085" i="27"/>
  <c r="J3086" i="27"/>
  <c r="J3087" i="27"/>
  <c r="J3088" i="27"/>
  <c r="J3089" i="27"/>
  <c r="J3090" i="27"/>
  <c r="J3091" i="27"/>
  <c r="J3092" i="27"/>
  <c r="J3093" i="27"/>
  <c r="J3094" i="27"/>
  <c r="J3095" i="27"/>
  <c r="J3096" i="27"/>
  <c r="J3097" i="27"/>
  <c r="J3098" i="27"/>
  <c r="J3099" i="27"/>
  <c r="J3100" i="27"/>
  <c r="J3101" i="27"/>
  <c r="J3102" i="27"/>
  <c r="J3103" i="27"/>
  <c r="J3104" i="27"/>
  <c r="J3105" i="27"/>
  <c r="J3106" i="27"/>
  <c r="J3107" i="27"/>
  <c r="J3108" i="27"/>
  <c r="J3109" i="27"/>
  <c r="J3110" i="27"/>
  <c r="J3111" i="27"/>
  <c r="J3112" i="27"/>
  <c r="J3113" i="27"/>
  <c r="J3114" i="27"/>
  <c r="J3115" i="27"/>
  <c r="J3116" i="27"/>
  <c r="J3117" i="27"/>
  <c r="J3118" i="27"/>
  <c r="J3119" i="27"/>
  <c r="J3120" i="27"/>
  <c r="J3121" i="27"/>
  <c r="J3122" i="27"/>
  <c r="J3123" i="27"/>
  <c r="J3124" i="27"/>
  <c r="J3125" i="27"/>
  <c r="J3126" i="27"/>
  <c r="J3127" i="27"/>
  <c r="J3128" i="27"/>
  <c r="J3129" i="27"/>
  <c r="J3130" i="27"/>
  <c r="J3131" i="27"/>
  <c r="J3132" i="27"/>
  <c r="J3133" i="27"/>
  <c r="J3134" i="27"/>
  <c r="J3135" i="27"/>
  <c r="J3136" i="27"/>
  <c r="J3137" i="27"/>
  <c r="J3138" i="27"/>
  <c r="J3139" i="27"/>
  <c r="J3140" i="27"/>
  <c r="J3141" i="27"/>
  <c r="J3142" i="27"/>
  <c r="J3143" i="27"/>
  <c r="J3144" i="27"/>
  <c r="J3145" i="27"/>
  <c r="J3146" i="27"/>
  <c r="J3147" i="27"/>
  <c r="J3148" i="27"/>
  <c r="J3149" i="27"/>
  <c r="J3150" i="27"/>
  <c r="J3151" i="27"/>
  <c r="J3152" i="27"/>
  <c r="J3153" i="27"/>
  <c r="J3154" i="27"/>
  <c r="J3155" i="27"/>
  <c r="J3156" i="27"/>
  <c r="J3157" i="27"/>
  <c r="J3158" i="27"/>
  <c r="J3159" i="27"/>
  <c r="J3160" i="27"/>
  <c r="J3161" i="27"/>
  <c r="J3162" i="27"/>
  <c r="J3163" i="27"/>
  <c r="J3164" i="27"/>
  <c r="J3165" i="27"/>
  <c r="J3166" i="27"/>
  <c r="J3167" i="27"/>
  <c r="J3168" i="27"/>
  <c r="J3169" i="27"/>
  <c r="J3170" i="27"/>
  <c r="J3171" i="27"/>
  <c r="J3172" i="27"/>
  <c r="J3173" i="27"/>
  <c r="J3174" i="27"/>
  <c r="J3175" i="27"/>
  <c r="J3176" i="27"/>
  <c r="J3177" i="27"/>
  <c r="J3178" i="27"/>
  <c r="J3179" i="27"/>
  <c r="J3180" i="27"/>
  <c r="J3181" i="27"/>
  <c r="J3182" i="27"/>
  <c r="J3183" i="27"/>
  <c r="J3184" i="27"/>
  <c r="J3185" i="27"/>
  <c r="J3186" i="27"/>
  <c r="J3187" i="27"/>
  <c r="J3188" i="27"/>
  <c r="J3189" i="27"/>
  <c r="J3190" i="27"/>
  <c r="J3191" i="27"/>
  <c r="J3192" i="27"/>
  <c r="J3193" i="27"/>
  <c r="J3194" i="27"/>
  <c r="J3195" i="27"/>
  <c r="J3196" i="27"/>
  <c r="J3197" i="27"/>
  <c r="J3198" i="27"/>
  <c r="J3199" i="27"/>
  <c r="J3200" i="27"/>
  <c r="J3201" i="27"/>
  <c r="J3202" i="27"/>
  <c r="J3203" i="27"/>
  <c r="J3204" i="27"/>
  <c r="J3205" i="27"/>
  <c r="J3206" i="27"/>
  <c r="J3207" i="27"/>
  <c r="J3208" i="27"/>
  <c r="J3209" i="27"/>
  <c r="J3210" i="27"/>
  <c r="J3211" i="27"/>
  <c r="J3212" i="27"/>
  <c r="J3213" i="27"/>
  <c r="J3214" i="27"/>
  <c r="J3215" i="27"/>
  <c r="J3216" i="27"/>
  <c r="J3217" i="27"/>
  <c r="J3218" i="27"/>
  <c r="J3219" i="27"/>
  <c r="J3220" i="27"/>
  <c r="J3221" i="27"/>
  <c r="J3222" i="27"/>
  <c r="J3223" i="27"/>
  <c r="J3224" i="27"/>
  <c r="J3225" i="27"/>
  <c r="J3226" i="27"/>
  <c r="J3227" i="27"/>
  <c r="J3228" i="27"/>
  <c r="J3229" i="27"/>
  <c r="J3230" i="27"/>
  <c r="J3231" i="27"/>
  <c r="J3232" i="27"/>
  <c r="J3233" i="27"/>
  <c r="J3234" i="27"/>
  <c r="J3235" i="27"/>
  <c r="J3236" i="27"/>
  <c r="J3237" i="27"/>
  <c r="J3238" i="27"/>
  <c r="J3239" i="27"/>
  <c r="J3240" i="27"/>
  <c r="J3241" i="27"/>
  <c r="J3242" i="27"/>
  <c r="J3243" i="27"/>
  <c r="J3244" i="27"/>
  <c r="J3245" i="27"/>
  <c r="J3246" i="27"/>
  <c r="J3247" i="27"/>
  <c r="J3248" i="27"/>
  <c r="J3249" i="27"/>
  <c r="J3250" i="27"/>
  <c r="J3251" i="27"/>
  <c r="J3252" i="27"/>
  <c r="J3253" i="27"/>
  <c r="J3254" i="27"/>
  <c r="J3255" i="27"/>
  <c r="J3256" i="27"/>
  <c r="J3257" i="27"/>
  <c r="J3258" i="27"/>
  <c r="J3259" i="27"/>
  <c r="J3260" i="27"/>
  <c r="J3261" i="27"/>
  <c r="J3262" i="27"/>
  <c r="J3263" i="27"/>
  <c r="J3264" i="27"/>
  <c r="J3265" i="27"/>
  <c r="J3266" i="27"/>
  <c r="J3267" i="27"/>
  <c r="J3268" i="27"/>
  <c r="J3269" i="27"/>
  <c r="J3270" i="27"/>
  <c r="J3271" i="27"/>
  <c r="J3272" i="27"/>
  <c r="J3273" i="27"/>
  <c r="J3274" i="27"/>
  <c r="J3275" i="27"/>
  <c r="J3276" i="27"/>
  <c r="J3277" i="27"/>
  <c r="J3278" i="27"/>
  <c r="J3279" i="27"/>
  <c r="J3280" i="27"/>
  <c r="J3281" i="27"/>
  <c r="J3282" i="27"/>
  <c r="J3283" i="27"/>
  <c r="J3284" i="27"/>
  <c r="J3285" i="27"/>
  <c r="J3286" i="27"/>
  <c r="J3287" i="27"/>
  <c r="J3288" i="27"/>
  <c r="J3289" i="27"/>
  <c r="J3290" i="27"/>
  <c r="J3291" i="27"/>
  <c r="J3292" i="27"/>
  <c r="J3293" i="27"/>
  <c r="J3294" i="27"/>
  <c r="J3295" i="27"/>
  <c r="J3296" i="27"/>
  <c r="J3297" i="27"/>
  <c r="J3298" i="27"/>
  <c r="J3299" i="27"/>
  <c r="J3300" i="27"/>
  <c r="J3301" i="27"/>
  <c r="J3302" i="27"/>
  <c r="J3303" i="27"/>
  <c r="J3304" i="27"/>
  <c r="J3305" i="27"/>
  <c r="J3306" i="27"/>
  <c r="J3307" i="27"/>
  <c r="J3308" i="27"/>
  <c r="J3309" i="27"/>
  <c r="J3310" i="27"/>
  <c r="J3311" i="27"/>
  <c r="J3312" i="27"/>
  <c r="J3313" i="27"/>
  <c r="J3314" i="27"/>
  <c r="J3315" i="27"/>
  <c r="J3316" i="27"/>
  <c r="J3317" i="27"/>
  <c r="J3318" i="27"/>
  <c r="J3319" i="27"/>
  <c r="J3320" i="27"/>
  <c r="J3321" i="27"/>
  <c r="J3322" i="27"/>
  <c r="J3323" i="27"/>
  <c r="J3324" i="27"/>
  <c r="J3325" i="27"/>
  <c r="J3326" i="27"/>
  <c r="J3327" i="27"/>
  <c r="J3328" i="27"/>
  <c r="J3329" i="27"/>
  <c r="J3330" i="27"/>
  <c r="J3331" i="27"/>
  <c r="J3332" i="27"/>
  <c r="J3333" i="27"/>
  <c r="J3334" i="27"/>
  <c r="J3335" i="27"/>
  <c r="J3336" i="27"/>
  <c r="J3337" i="27"/>
  <c r="J3338" i="27"/>
  <c r="J3339" i="27"/>
  <c r="J3340" i="27"/>
  <c r="J3341" i="27"/>
  <c r="J3342" i="27"/>
  <c r="J3343" i="27"/>
  <c r="J3344" i="27"/>
  <c r="J3345" i="27"/>
  <c r="J3346" i="27"/>
  <c r="J3347" i="27"/>
  <c r="J3348" i="27"/>
  <c r="J3349" i="27"/>
  <c r="J3350" i="27"/>
  <c r="J3351" i="27"/>
  <c r="J3352" i="27"/>
  <c r="J3353" i="27"/>
  <c r="J3354" i="27"/>
  <c r="J3355" i="27"/>
  <c r="J3356" i="27"/>
  <c r="J3357" i="27"/>
  <c r="J3358" i="27"/>
  <c r="J3359" i="27"/>
  <c r="J3360" i="27"/>
  <c r="J3361" i="27"/>
  <c r="J3362" i="27"/>
  <c r="J3363" i="27"/>
  <c r="J3364" i="27"/>
  <c r="J3365" i="27"/>
  <c r="J3366" i="27"/>
  <c r="J3367" i="27"/>
  <c r="J3368" i="27"/>
  <c r="J3369" i="27"/>
  <c r="J3370" i="27"/>
  <c r="J3371" i="27"/>
  <c r="J3372" i="27"/>
  <c r="J3373" i="27"/>
  <c r="J3374" i="27"/>
  <c r="J3375" i="27"/>
  <c r="J3376" i="27"/>
  <c r="J3377" i="27"/>
  <c r="J3378" i="27"/>
  <c r="J3379" i="27"/>
  <c r="J3380" i="27"/>
  <c r="J3381" i="27"/>
  <c r="J3382" i="27"/>
  <c r="J3383" i="27"/>
  <c r="J3384" i="27"/>
  <c r="J3385" i="27"/>
  <c r="J3386" i="27"/>
  <c r="J3387" i="27"/>
  <c r="J3388" i="27"/>
  <c r="J3389" i="27"/>
  <c r="J3390" i="27"/>
  <c r="J3391" i="27"/>
  <c r="J3392" i="27"/>
  <c r="J3393" i="27"/>
  <c r="J3394" i="27"/>
  <c r="J3395" i="27"/>
  <c r="J3396" i="27"/>
  <c r="J3397" i="27"/>
  <c r="J3398" i="27"/>
  <c r="J3399" i="27"/>
  <c r="J3400" i="27"/>
  <c r="J3401" i="27"/>
  <c r="J3402" i="27"/>
  <c r="J3403" i="27"/>
  <c r="J3404" i="27"/>
  <c r="J3405" i="27"/>
  <c r="J3406" i="27"/>
  <c r="J3407" i="27"/>
  <c r="J3408" i="27"/>
  <c r="J3409" i="27"/>
  <c r="J3410" i="27"/>
  <c r="J3411" i="27"/>
  <c r="J3412" i="27"/>
  <c r="J3413" i="27"/>
  <c r="J3414" i="27"/>
  <c r="J3415" i="27"/>
  <c r="J3416" i="27"/>
  <c r="J3417" i="27"/>
  <c r="J3418" i="27"/>
  <c r="J3419" i="27"/>
  <c r="J3420" i="27"/>
  <c r="J3421" i="27"/>
  <c r="J3422" i="27"/>
  <c r="J3423" i="27"/>
  <c r="J3424" i="27"/>
  <c r="J3425" i="27"/>
  <c r="J3426" i="27"/>
  <c r="J3427" i="27"/>
  <c r="J3428" i="27"/>
  <c r="J3429" i="27"/>
  <c r="J3430" i="27"/>
  <c r="J3431" i="27"/>
  <c r="J3432" i="27"/>
  <c r="J3433" i="27"/>
  <c r="J3434" i="27"/>
  <c r="J3435" i="27"/>
  <c r="J3436" i="27"/>
  <c r="J3437" i="27"/>
  <c r="J3438" i="27"/>
  <c r="J3439" i="27"/>
  <c r="J3440" i="27"/>
  <c r="J3441" i="27"/>
  <c r="J3442" i="27"/>
  <c r="J3443" i="27"/>
  <c r="J3444" i="27"/>
  <c r="J3445" i="27"/>
  <c r="J3446" i="27"/>
  <c r="J3447" i="27"/>
  <c r="J3448" i="27"/>
  <c r="J3449" i="27"/>
  <c r="J3450" i="27"/>
  <c r="J3451" i="27"/>
  <c r="J3452" i="27"/>
  <c r="J3453" i="27"/>
  <c r="J3454" i="27"/>
  <c r="J3455" i="27"/>
  <c r="J3456" i="27"/>
  <c r="J3457" i="27"/>
  <c r="J3458" i="27"/>
  <c r="J3459" i="27"/>
  <c r="J3460" i="27"/>
  <c r="J3461" i="27"/>
  <c r="J3462" i="27"/>
  <c r="J3463" i="27"/>
  <c r="J3464" i="27"/>
  <c r="J3465" i="27"/>
  <c r="J3466" i="27"/>
  <c r="J3467" i="27"/>
  <c r="J3468" i="27"/>
  <c r="J3469" i="27"/>
  <c r="J3470" i="27"/>
  <c r="J3471" i="27"/>
  <c r="J3472" i="27"/>
  <c r="J3473" i="27"/>
  <c r="J3474" i="27"/>
  <c r="J3475" i="27"/>
  <c r="J3476" i="27"/>
  <c r="J3477" i="27"/>
  <c r="J3478" i="27"/>
  <c r="J3479" i="27"/>
  <c r="J3480" i="27"/>
  <c r="J3481" i="27"/>
  <c r="J3482" i="27"/>
  <c r="J3483" i="27"/>
  <c r="J3484" i="27"/>
  <c r="J3485" i="27"/>
  <c r="J3486" i="27"/>
  <c r="J3487" i="27"/>
  <c r="J3488" i="27"/>
  <c r="J3489" i="27"/>
  <c r="J3490" i="27"/>
  <c r="J3491" i="27"/>
  <c r="J3492" i="27"/>
  <c r="J3493" i="27"/>
  <c r="J3494" i="27"/>
  <c r="J3495" i="27"/>
  <c r="J3496" i="27"/>
  <c r="J3497" i="27"/>
  <c r="J3498" i="27"/>
  <c r="J3499" i="27"/>
  <c r="J3500" i="27"/>
  <c r="J3501" i="27"/>
  <c r="J3502" i="27"/>
  <c r="J3503" i="27"/>
  <c r="J3504" i="27"/>
  <c r="J3505" i="27"/>
  <c r="J3506" i="27"/>
  <c r="J3507" i="27"/>
  <c r="J3508" i="27"/>
  <c r="J3509" i="27"/>
  <c r="J3510" i="27"/>
  <c r="J3511" i="27"/>
  <c r="J3512" i="27"/>
  <c r="J3513" i="27"/>
  <c r="J3514" i="27"/>
  <c r="J3515" i="27"/>
  <c r="J3516" i="27"/>
  <c r="J3517" i="27"/>
  <c r="J3518" i="27"/>
  <c r="J3519" i="27"/>
  <c r="J3520" i="27"/>
  <c r="J3521" i="27"/>
  <c r="J3522" i="27"/>
  <c r="J3523" i="27"/>
  <c r="J3524" i="27"/>
  <c r="J3525" i="27"/>
  <c r="J3526" i="27"/>
  <c r="J3527" i="27"/>
  <c r="J3528" i="27"/>
  <c r="J3529" i="27"/>
  <c r="J3530" i="27"/>
  <c r="J3531" i="27"/>
  <c r="J3532" i="27"/>
  <c r="J3533" i="27"/>
  <c r="J3534" i="27"/>
  <c r="J3535" i="27"/>
  <c r="J3536" i="27"/>
  <c r="J3537" i="27"/>
  <c r="J3538" i="27"/>
  <c r="J3539" i="27"/>
  <c r="J3540" i="27"/>
  <c r="J3541" i="27"/>
  <c r="J3542" i="27"/>
  <c r="J3543" i="27"/>
  <c r="J3544" i="27"/>
  <c r="J3545" i="27"/>
  <c r="J3546" i="27"/>
  <c r="J3547" i="27"/>
  <c r="J3548" i="27"/>
  <c r="J3549" i="27"/>
  <c r="J3550" i="27"/>
  <c r="J3551" i="27"/>
  <c r="J3552" i="27"/>
  <c r="J3553" i="27"/>
  <c r="J3554" i="27"/>
  <c r="J3555" i="27"/>
  <c r="J3556" i="27"/>
  <c r="J3557" i="27"/>
  <c r="J3558" i="27"/>
  <c r="J3559" i="27"/>
  <c r="J3560" i="27"/>
  <c r="J3561" i="27"/>
  <c r="J3562" i="27"/>
  <c r="J3563" i="27"/>
  <c r="J3564" i="27"/>
  <c r="J3565" i="27"/>
  <c r="J3566" i="27"/>
  <c r="J3567" i="27"/>
  <c r="J3568" i="27"/>
  <c r="J3569" i="27"/>
  <c r="J3570" i="27"/>
  <c r="J3571" i="27"/>
  <c r="J3572" i="27"/>
  <c r="J3573" i="27"/>
  <c r="J3574" i="27"/>
  <c r="J3575" i="27"/>
  <c r="J3576" i="27"/>
  <c r="J3577" i="27"/>
  <c r="J3578" i="27"/>
  <c r="J3579" i="27"/>
  <c r="J3580" i="27"/>
  <c r="J3581" i="27"/>
  <c r="J3582" i="27"/>
  <c r="J3583" i="27"/>
  <c r="J3584" i="27"/>
  <c r="J3585" i="27"/>
  <c r="J3586" i="27"/>
  <c r="J3587" i="27"/>
  <c r="J3588" i="27"/>
  <c r="J3589" i="27"/>
  <c r="J3590" i="27"/>
  <c r="J3591" i="27"/>
  <c r="J3592" i="27"/>
  <c r="J3593" i="27"/>
  <c r="J3594" i="27"/>
  <c r="J3595" i="27"/>
  <c r="J3596" i="27"/>
  <c r="J3597" i="27"/>
  <c r="J3598" i="27"/>
  <c r="J3599" i="27"/>
  <c r="J3600" i="27"/>
  <c r="J3601" i="27"/>
  <c r="J3602" i="27"/>
  <c r="J3603" i="27"/>
  <c r="J3604" i="27"/>
  <c r="J3605" i="27"/>
  <c r="J3606" i="27"/>
  <c r="J3607" i="27"/>
  <c r="J3608" i="27"/>
  <c r="J3609" i="27"/>
  <c r="J3610" i="27"/>
  <c r="J3611" i="27"/>
  <c r="J3612" i="27"/>
  <c r="J3613" i="27"/>
  <c r="J3614" i="27"/>
  <c r="J3615" i="27"/>
  <c r="J3616" i="27"/>
  <c r="J3617" i="27"/>
  <c r="J3618" i="27"/>
  <c r="J3619" i="27"/>
  <c r="J3620" i="27"/>
  <c r="J3621" i="27"/>
  <c r="J3622" i="27"/>
  <c r="J3623" i="27"/>
  <c r="J3624" i="27"/>
  <c r="J3625" i="27"/>
  <c r="J3626" i="27"/>
  <c r="J3627" i="27"/>
  <c r="J3628" i="27"/>
  <c r="J3629" i="27"/>
  <c r="J3630" i="27"/>
  <c r="J3631" i="27"/>
  <c r="J3632" i="27"/>
  <c r="J3633" i="27"/>
  <c r="J3634" i="27"/>
  <c r="J3635" i="27"/>
  <c r="J3636" i="27"/>
  <c r="J3637" i="27"/>
  <c r="J3638" i="27"/>
  <c r="J3639" i="27"/>
  <c r="J3640" i="27"/>
  <c r="J3641" i="27"/>
  <c r="J3642" i="27"/>
  <c r="J3643" i="27"/>
  <c r="J3644" i="27"/>
  <c r="J3645" i="27"/>
  <c r="J3646" i="27"/>
  <c r="J3647" i="27"/>
  <c r="J3648" i="27"/>
  <c r="J3649" i="27"/>
  <c r="J3650" i="27"/>
  <c r="J3651" i="27"/>
  <c r="J3652" i="27"/>
  <c r="J3653" i="27"/>
  <c r="J3654" i="27"/>
  <c r="J3655" i="27"/>
  <c r="J3656" i="27"/>
  <c r="J3657" i="27"/>
  <c r="J3658" i="27"/>
  <c r="J3659" i="27"/>
  <c r="J3660" i="27"/>
  <c r="J3661" i="27"/>
  <c r="J3662" i="27"/>
  <c r="J3663" i="27"/>
  <c r="J3664" i="27"/>
  <c r="J3665" i="27"/>
  <c r="J3666" i="27"/>
  <c r="J3667" i="27"/>
  <c r="J3668" i="27"/>
  <c r="J3669" i="27"/>
  <c r="J3670" i="27"/>
  <c r="J3671" i="27"/>
  <c r="J3672" i="27"/>
  <c r="J3673" i="27"/>
  <c r="J3674" i="27"/>
  <c r="J3675" i="27"/>
  <c r="J3676" i="27"/>
  <c r="J3677" i="27"/>
  <c r="J3678" i="27"/>
  <c r="J3679" i="27"/>
  <c r="J3680" i="27"/>
  <c r="J3681" i="27"/>
  <c r="J3682" i="27"/>
  <c r="J3683" i="27"/>
  <c r="J3684" i="27"/>
  <c r="J3685" i="27"/>
  <c r="J3686" i="27"/>
  <c r="J3687" i="27"/>
  <c r="J3688" i="27"/>
  <c r="J3689" i="27"/>
  <c r="J3690" i="27"/>
  <c r="J3691" i="27"/>
  <c r="J3692" i="27"/>
  <c r="J3693" i="27"/>
  <c r="J3694" i="27"/>
  <c r="J3695" i="27"/>
  <c r="J3696" i="27"/>
  <c r="J3697" i="27"/>
  <c r="J3698" i="27"/>
  <c r="J3699" i="27"/>
  <c r="J3700" i="27"/>
  <c r="J3701" i="27"/>
  <c r="J3702" i="27"/>
  <c r="J3703" i="27"/>
  <c r="J3704" i="27"/>
  <c r="J3705" i="27"/>
  <c r="J3706" i="27"/>
  <c r="J3707" i="27"/>
  <c r="J3708" i="27"/>
  <c r="J3709" i="27"/>
  <c r="J3710" i="27"/>
  <c r="J3711" i="27"/>
  <c r="J3712" i="27"/>
  <c r="J3713" i="27"/>
  <c r="J3714" i="27"/>
  <c r="J3715" i="27"/>
  <c r="J3716" i="27"/>
  <c r="J3717" i="27"/>
  <c r="J3718" i="27"/>
  <c r="J3719" i="27"/>
  <c r="J3720" i="27"/>
  <c r="J3721" i="27"/>
  <c r="J3722" i="27"/>
  <c r="J3723" i="27"/>
  <c r="J3724" i="27"/>
  <c r="J3725" i="27"/>
  <c r="J3726" i="27"/>
  <c r="J3727" i="27"/>
  <c r="J3728" i="27"/>
  <c r="J3729" i="27"/>
  <c r="J3730" i="27"/>
  <c r="J3731" i="27"/>
  <c r="J3732" i="27"/>
  <c r="J3733" i="27"/>
  <c r="J3734" i="27"/>
  <c r="J3735" i="27"/>
  <c r="J3736" i="27"/>
  <c r="J3737" i="27"/>
  <c r="J3738" i="27"/>
  <c r="J3739" i="27"/>
  <c r="J3740" i="27"/>
  <c r="J3741" i="27"/>
  <c r="J3742" i="27"/>
  <c r="J3743" i="27"/>
  <c r="J3744" i="27"/>
  <c r="J3745" i="27"/>
  <c r="J3746" i="27"/>
  <c r="J3747" i="27"/>
  <c r="J3748" i="27"/>
  <c r="J3749" i="27"/>
  <c r="J3750" i="27"/>
  <c r="J3751" i="27"/>
  <c r="J3752" i="27"/>
  <c r="J3753" i="27"/>
  <c r="J3754" i="27"/>
  <c r="J3755" i="27"/>
  <c r="J3756" i="27"/>
  <c r="J3757" i="27"/>
  <c r="J3758" i="27"/>
  <c r="J3759" i="27"/>
  <c r="J3760" i="27"/>
  <c r="J3761" i="27"/>
  <c r="J3762" i="27"/>
  <c r="J3763" i="27"/>
  <c r="J3764" i="27"/>
  <c r="J3765" i="27"/>
  <c r="J3766" i="27"/>
  <c r="J3767" i="27"/>
  <c r="J3768" i="27"/>
  <c r="J3769" i="27"/>
  <c r="J3770" i="27"/>
  <c r="J3771" i="27"/>
  <c r="J3772" i="27"/>
  <c r="J3773" i="27"/>
  <c r="J3774" i="27"/>
  <c r="J3775" i="27"/>
  <c r="J3776" i="27"/>
  <c r="J3777" i="27"/>
  <c r="J3778" i="27"/>
  <c r="J3779" i="27"/>
  <c r="J3780" i="27"/>
  <c r="J3781" i="27"/>
  <c r="J3782" i="27"/>
  <c r="J3783" i="27"/>
  <c r="J3784" i="27"/>
  <c r="J3785" i="27"/>
  <c r="J3786" i="27"/>
  <c r="J3787" i="27"/>
  <c r="J3788" i="27"/>
  <c r="J3789" i="27"/>
  <c r="J3790" i="27"/>
  <c r="J3791" i="27"/>
  <c r="J3792" i="27"/>
  <c r="J3793" i="27"/>
  <c r="J3794" i="27"/>
  <c r="J3795" i="27"/>
  <c r="J3796" i="27"/>
  <c r="J3797" i="27"/>
  <c r="J3798" i="27"/>
  <c r="J3799" i="27"/>
  <c r="J3800" i="27"/>
  <c r="J3801" i="27"/>
  <c r="J3802" i="27"/>
  <c r="J3803" i="27"/>
  <c r="J3804" i="27"/>
  <c r="J3805" i="27"/>
  <c r="J3806" i="27"/>
  <c r="J3807" i="27"/>
  <c r="J3808" i="27"/>
  <c r="J3809" i="27"/>
  <c r="J3810" i="27"/>
  <c r="J3811" i="27"/>
  <c r="J3812" i="27"/>
  <c r="J3813" i="27"/>
  <c r="J3814" i="27"/>
  <c r="J3815" i="27"/>
  <c r="J3816" i="27"/>
  <c r="J3817" i="27"/>
  <c r="J3818" i="27"/>
  <c r="J3819" i="27"/>
  <c r="J3820" i="27"/>
  <c r="J3821" i="27"/>
  <c r="J3822" i="27"/>
  <c r="J3823" i="27"/>
  <c r="J3824" i="27"/>
  <c r="J3825" i="27"/>
  <c r="J3826" i="27"/>
  <c r="J3827" i="27"/>
  <c r="J3828" i="27"/>
  <c r="J3829" i="27"/>
  <c r="J3830" i="27"/>
  <c r="J3831" i="27"/>
  <c r="J3832" i="27"/>
  <c r="J3833" i="27"/>
  <c r="J3834" i="27"/>
  <c r="J3835" i="27"/>
  <c r="J3836" i="27"/>
  <c r="J3837" i="27"/>
  <c r="J3838" i="27"/>
  <c r="J3839" i="27"/>
  <c r="J3840" i="27"/>
  <c r="J3841" i="27"/>
  <c r="J3842" i="27"/>
  <c r="J3843" i="27"/>
  <c r="J3844" i="27"/>
  <c r="J3845" i="27"/>
  <c r="J3846" i="27"/>
  <c r="J3847" i="27"/>
  <c r="J3848" i="27"/>
  <c r="J3849" i="27"/>
  <c r="J3850" i="27"/>
  <c r="J3851" i="27"/>
  <c r="J3852" i="27"/>
  <c r="J3853" i="27"/>
  <c r="J3854" i="27"/>
  <c r="J3855" i="27"/>
  <c r="J3856" i="27"/>
  <c r="J3857" i="27"/>
  <c r="J3858" i="27"/>
  <c r="J3859" i="27"/>
  <c r="J3860" i="27"/>
  <c r="J3861" i="27"/>
  <c r="J3862" i="27"/>
  <c r="J3863" i="27"/>
  <c r="J3864" i="27"/>
  <c r="J3865" i="27"/>
  <c r="J3866" i="27"/>
  <c r="J3867" i="27"/>
  <c r="J3868" i="27"/>
  <c r="J3869" i="27"/>
  <c r="J3870" i="27"/>
  <c r="J3871" i="27"/>
  <c r="J3872" i="27"/>
  <c r="J3873" i="27"/>
  <c r="J3874" i="27"/>
  <c r="J3875" i="27"/>
  <c r="J3876" i="27"/>
  <c r="J3877" i="27"/>
  <c r="J3878" i="27"/>
  <c r="J3879" i="27"/>
  <c r="J3880" i="27"/>
  <c r="J3881" i="27"/>
  <c r="J3882" i="27"/>
  <c r="J3883" i="27"/>
  <c r="J3884" i="27"/>
  <c r="J3885" i="27"/>
  <c r="J3886" i="27"/>
  <c r="J3887" i="27"/>
  <c r="J3888" i="27"/>
  <c r="J3889" i="27"/>
  <c r="J3890" i="27"/>
  <c r="J3891" i="27"/>
  <c r="J3892" i="27"/>
  <c r="J3893" i="27"/>
  <c r="J3894" i="27"/>
  <c r="J3895" i="27"/>
  <c r="J3896" i="27"/>
  <c r="J3897" i="27"/>
  <c r="J3898" i="27"/>
  <c r="J3899" i="27"/>
  <c r="J3900" i="27"/>
  <c r="J3901" i="27"/>
  <c r="J3902" i="27"/>
  <c r="J3903" i="27"/>
  <c r="J3904" i="27"/>
  <c r="J3905" i="27"/>
  <c r="J3906" i="27"/>
  <c r="J3907" i="27"/>
  <c r="J3908" i="27"/>
  <c r="J3909" i="27"/>
  <c r="J3910" i="27"/>
  <c r="J3911" i="27"/>
  <c r="J3912" i="27"/>
  <c r="J3913" i="27"/>
  <c r="J3914" i="27"/>
  <c r="J3915" i="27"/>
  <c r="J3916" i="27"/>
  <c r="J3917" i="27"/>
  <c r="J3918" i="27"/>
  <c r="J3919" i="27"/>
  <c r="J3920" i="27"/>
  <c r="J3921" i="27"/>
  <c r="J3922" i="27"/>
  <c r="J3923" i="27"/>
  <c r="J3924" i="27"/>
  <c r="J3925" i="27"/>
  <c r="J3926" i="27"/>
  <c r="J3927" i="27"/>
  <c r="J3928" i="27"/>
  <c r="J3929" i="27"/>
  <c r="J3930" i="27"/>
  <c r="J3931" i="27"/>
  <c r="J3932" i="27"/>
  <c r="J3933" i="27"/>
  <c r="J3934" i="27"/>
  <c r="J3935" i="27"/>
  <c r="J3936" i="27"/>
  <c r="J3937" i="27"/>
  <c r="J3938" i="27"/>
  <c r="J3939" i="27"/>
  <c r="J3940" i="27"/>
  <c r="J3941" i="27"/>
  <c r="J3942" i="27"/>
  <c r="J3943" i="27"/>
  <c r="J3944" i="27"/>
  <c r="J3945" i="27"/>
  <c r="J3946" i="27"/>
  <c r="J3947" i="27"/>
  <c r="J3948" i="27"/>
  <c r="J3949" i="27"/>
  <c r="J3950" i="27"/>
  <c r="J3951" i="27"/>
  <c r="J3952" i="27"/>
  <c r="J3953" i="27"/>
  <c r="J3954" i="27"/>
  <c r="J3955" i="27"/>
  <c r="J3956" i="27"/>
  <c r="J3957" i="27"/>
  <c r="J3958" i="27"/>
  <c r="J3959" i="27"/>
  <c r="J3960" i="27"/>
  <c r="J3961" i="27"/>
  <c r="J3962" i="27"/>
  <c r="J3963" i="27"/>
  <c r="J3964" i="27"/>
  <c r="J3965" i="27"/>
  <c r="J3966" i="27"/>
  <c r="J3967" i="27"/>
  <c r="J3968" i="27"/>
  <c r="J3969" i="27"/>
  <c r="J3970" i="27"/>
  <c r="J3971" i="27"/>
  <c r="J3972" i="27"/>
  <c r="J3973" i="27"/>
  <c r="J3974" i="27"/>
  <c r="J3975" i="27"/>
  <c r="J3976" i="27"/>
  <c r="J3977" i="27"/>
  <c r="J3978" i="27"/>
  <c r="J3979" i="27"/>
  <c r="J3980" i="27"/>
  <c r="J3981" i="27"/>
  <c r="J3982" i="27"/>
  <c r="J3983" i="27"/>
  <c r="J3984" i="27"/>
  <c r="J3985" i="27"/>
  <c r="J3986" i="27"/>
  <c r="J3987" i="27"/>
  <c r="J3988" i="27"/>
  <c r="J3989" i="27"/>
  <c r="J3990" i="27"/>
  <c r="J3991" i="27"/>
  <c r="J3992" i="27"/>
  <c r="J3993" i="27"/>
  <c r="J3994" i="27"/>
  <c r="J3995" i="27"/>
  <c r="J3996" i="27"/>
  <c r="J3997" i="27"/>
  <c r="J3998" i="27"/>
  <c r="J3999" i="27"/>
  <c r="J4000" i="27"/>
  <c r="J4001" i="27"/>
  <c r="J4002" i="27"/>
  <c r="J4003" i="27"/>
  <c r="J4004" i="27"/>
  <c r="J4005" i="27"/>
  <c r="J4006" i="27"/>
  <c r="J4007" i="27"/>
  <c r="J4008" i="27"/>
  <c r="J4009" i="27"/>
  <c r="J4010" i="27"/>
  <c r="J4011" i="27"/>
  <c r="J4012" i="27"/>
  <c r="J4013" i="27"/>
  <c r="J4014" i="27"/>
  <c r="J4015" i="27"/>
  <c r="J4016" i="27"/>
  <c r="J4017" i="27"/>
  <c r="J4018" i="27"/>
  <c r="J4019" i="27"/>
  <c r="J4020" i="27"/>
  <c r="J4021" i="27"/>
  <c r="J4022" i="27"/>
  <c r="J4023" i="27"/>
  <c r="J4024" i="27"/>
  <c r="J4025" i="27"/>
  <c r="J4026" i="27"/>
  <c r="J4027" i="27"/>
  <c r="J4028" i="27"/>
  <c r="J4029" i="27"/>
  <c r="J4030" i="27"/>
  <c r="J4031" i="27"/>
  <c r="J4032" i="27"/>
  <c r="J4033" i="27"/>
  <c r="J4034" i="27"/>
  <c r="J4035" i="27"/>
  <c r="J4036" i="27"/>
  <c r="J4037" i="27"/>
  <c r="J4038" i="27"/>
  <c r="J4039" i="27"/>
  <c r="J4040" i="27"/>
  <c r="J4041" i="27"/>
  <c r="J4042" i="27"/>
  <c r="J4043" i="27"/>
  <c r="J4044" i="27"/>
  <c r="J4045" i="27"/>
  <c r="J4046" i="27"/>
  <c r="J4047" i="27"/>
  <c r="J4048" i="27"/>
  <c r="J4049" i="27"/>
  <c r="J4050" i="27"/>
  <c r="J4051" i="27"/>
  <c r="J4052" i="27"/>
  <c r="J4053" i="27"/>
  <c r="J4054" i="27"/>
  <c r="J4055" i="27"/>
  <c r="J4056" i="27"/>
  <c r="J4057" i="27"/>
  <c r="J4058" i="27"/>
  <c r="J4059" i="27"/>
  <c r="J4060" i="27"/>
  <c r="J4061" i="27"/>
  <c r="J4062" i="27"/>
  <c r="J4063" i="27"/>
  <c r="J4064" i="27"/>
  <c r="J4065" i="27"/>
  <c r="J4066" i="27"/>
  <c r="J4067" i="27"/>
  <c r="J4068" i="27"/>
  <c r="J4069" i="27"/>
  <c r="J4070" i="27"/>
  <c r="J4071" i="27"/>
  <c r="J4072" i="27"/>
  <c r="J4073" i="27"/>
  <c r="J4074" i="27"/>
  <c r="J4075" i="27"/>
  <c r="J4076" i="27"/>
  <c r="J4077" i="27"/>
  <c r="J4078" i="27"/>
  <c r="J4079" i="27"/>
  <c r="J4080" i="27"/>
  <c r="J4081" i="27"/>
  <c r="J4082" i="27"/>
  <c r="J4083" i="27"/>
  <c r="J4084" i="27"/>
  <c r="J4085" i="27"/>
  <c r="J4086" i="27"/>
  <c r="J4087" i="27"/>
  <c r="J4088" i="27"/>
  <c r="J4089" i="27"/>
  <c r="J4090" i="27"/>
  <c r="J4091" i="27"/>
  <c r="J4092" i="27"/>
  <c r="J4093" i="27"/>
  <c r="J4094" i="27"/>
  <c r="J4095" i="27"/>
  <c r="J4096" i="27"/>
  <c r="J4097" i="27"/>
  <c r="J4098" i="27"/>
  <c r="J4099" i="27"/>
  <c r="J4100" i="27"/>
  <c r="J4101" i="27"/>
  <c r="J4102" i="27"/>
  <c r="J4103" i="27"/>
  <c r="J4104" i="27"/>
  <c r="J4105" i="27"/>
  <c r="J4106" i="27"/>
  <c r="J4107" i="27"/>
  <c r="J4108" i="27"/>
  <c r="J4109" i="27"/>
  <c r="J4110" i="27"/>
  <c r="J4111" i="27"/>
  <c r="J4112" i="27"/>
  <c r="J4113" i="27"/>
  <c r="J4114" i="27"/>
  <c r="J4115" i="27"/>
  <c r="J4116" i="27"/>
  <c r="J4117" i="27"/>
  <c r="J4118" i="27"/>
  <c r="J4119" i="27"/>
  <c r="J4120" i="27"/>
  <c r="J4121" i="27"/>
  <c r="J4122" i="27"/>
  <c r="J4123" i="27"/>
  <c r="J4124" i="27"/>
  <c r="J4125" i="27"/>
  <c r="J4126" i="27"/>
  <c r="J4127" i="27"/>
  <c r="J4128" i="27"/>
  <c r="J4129" i="27"/>
  <c r="J4130" i="27"/>
  <c r="J4131" i="27"/>
  <c r="J4132" i="27"/>
  <c r="J4133" i="27"/>
  <c r="J4134" i="27"/>
  <c r="J4135" i="27"/>
  <c r="J4136" i="27"/>
  <c r="J4137" i="27"/>
  <c r="J4138" i="27"/>
  <c r="J4139" i="27"/>
  <c r="J4140" i="27"/>
  <c r="J4141" i="27"/>
  <c r="J4142" i="27"/>
  <c r="J4143" i="27"/>
  <c r="J4144" i="27"/>
  <c r="J4145" i="27"/>
  <c r="J4146" i="27"/>
  <c r="J4147" i="27"/>
  <c r="J4148" i="27"/>
  <c r="J4149" i="27"/>
  <c r="J4150" i="27"/>
  <c r="J4151" i="27"/>
  <c r="J4152" i="27"/>
  <c r="J4153" i="27"/>
  <c r="J4154" i="27"/>
  <c r="J4155" i="27"/>
  <c r="J4156" i="27"/>
  <c r="J4157" i="27"/>
  <c r="J4158" i="27"/>
  <c r="J4159" i="27"/>
  <c r="J4160" i="27"/>
  <c r="J4161" i="27"/>
  <c r="J4162" i="27"/>
  <c r="J4163" i="27"/>
  <c r="J4164" i="27"/>
  <c r="J4165" i="27"/>
  <c r="J4166" i="27"/>
  <c r="J4167" i="27"/>
  <c r="J4168" i="27"/>
  <c r="J4169" i="27"/>
  <c r="J4170" i="27"/>
  <c r="J4171" i="27"/>
  <c r="J4172" i="27"/>
  <c r="J4173" i="27"/>
  <c r="J4174" i="27"/>
  <c r="J4175" i="27"/>
  <c r="J4176" i="27"/>
  <c r="J4177" i="27"/>
  <c r="J4178" i="27"/>
  <c r="J4179" i="27"/>
  <c r="J4180" i="27"/>
  <c r="J4181" i="27"/>
  <c r="J4182" i="27"/>
  <c r="J4183" i="27"/>
  <c r="J4184" i="27"/>
  <c r="J4185" i="27"/>
  <c r="J4186" i="27"/>
  <c r="J4187" i="27"/>
  <c r="J4188" i="27"/>
  <c r="J4189" i="27"/>
  <c r="J4190" i="27"/>
  <c r="J4191" i="27"/>
  <c r="J4192" i="27"/>
  <c r="J4193" i="27"/>
  <c r="J4194" i="27"/>
  <c r="J4195" i="27"/>
  <c r="J4196" i="27"/>
  <c r="J4197" i="27"/>
  <c r="J4198" i="27"/>
  <c r="J4199" i="27"/>
  <c r="J4200" i="27"/>
  <c r="J4201" i="27"/>
  <c r="J4202" i="27"/>
  <c r="J4203" i="27"/>
  <c r="J4204" i="27"/>
  <c r="J4205" i="27"/>
  <c r="J4206" i="27"/>
  <c r="J4207" i="27"/>
  <c r="J4208" i="27"/>
  <c r="J4209" i="27"/>
  <c r="J4210" i="27"/>
  <c r="J4211" i="27"/>
  <c r="J4212" i="27"/>
  <c r="J4213" i="27"/>
  <c r="J4214" i="27"/>
  <c r="J4215" i="27"/>
  <c r="J4216" i="27"/>
  <c r="J4217" i="27"/>
  <c r="J4218" i="27"/>
  <c r="J4219" i="27"/>
  <c r="J4220" i="27"/>
  <c r="J4221" i="27"/>
  <c r="J4222" i="27"/>
  <c r="J4223" i="27"/>
  <c r="J4224" i="27"/>
  <c r="J4225" i="27"/>
  <c r="J4226" i="27"/>
  <c r="J4227" i="27"/>
  <c r="J4228" i="27"/>
  <c r="J4229" i="27"/>
  <c r="J4230" i="27"/>
  <c r="J4231" i="27"/>
  <c r="J4232" i="27"/>
  <c r="J4233" i="27"/>
  <c r="J4234" i="27"/>
  <c r="J4235" i="27"/>
  <c r="J4236" i="27"/>
  <c r="J4237" i="27"/>
  <c r="J4238" i="27"/>
  <c r="J4239" i="27"/>
  <c r="J4240" i="27"/>
  <c r="J4241" i="27"/>
  <c r="J4242" i="27"/>
  <c r="J4243" i="27"/>
  <c r="J4244" i="27"/>
  <c r="J4245" i="27"/>
  <c r="J4246" i="27"/>
  <c r="J4247" i="27"/>
  <c r="J4248" i="27"/>
  <c r="J4249" i="27"/>
  <c r="J4250" i="27"/>
  <c r="J4251" i="27"/>
  <c r="J4252" i="27"/>
  <c r="J4253" i="27"/>
  <c r="J4254" i="27"/>
  <c r="J4255" i="27"/>
  <c r="J4256" i="27"/>
  <c r="J4257" i="27"/>
  <c r="J4258" i="27"/>
  <c r="J4259" i="27"/>
  <c r="J4260" i="27"/>
  <c r="J4261" i="27"/>
  <c r="J4262" i="27"/>
  <c r="J4263" i="27"/>
  <c r="J4264" i="27"/>
  <c r="J4265" i="27"/>
  <c r="J4266" i="27"/>
  <c r="J4267" i="27"/>
  <c r="J4268" i="27"/>
  <c r="J4269" i="27"/>
  <c r="J4270" i="27"/>
  <c r="J4271" i="27"/>
  <c r="J4272" i="27"/>
  <c r="J4273" i="27"/>
  <c r="J4274" i="27"/>
  <c r="J4275" i="27"/>
  <c r="J4276" i="27"/>
  <c r="J4277" i="27"/>
  <c r="J4278" i="27"/>
  <c r="J4279" i="27"/>
  <c r="J4280" i="27"/>
  <c r="J4281" i="27"/>
  <c r="J4282" i="27"/>
  <c r="J4283" i="27"/>
  <c r="J4284" i="27"/>
  <c r="J4285" i="27"/>
  <c r="J4286" i="27"/>
  <c r="J4287" i="27"/>
  <c r="J4288" i="27"/>
  <c r="J4289" i="27"/>
  <c r="J4290" i="27"/>
  <c r="J4291" i="27"/>
  <c r="J4292" i="27"/>
  <c r="J4293" i="27"/>
  <c r="J4294" i="27"/>
  <c r="J4295" i="27"/>
  <c r="J4296" i="27"/>
  <c r="J4297" i="27"/>
  <c r="J4298" i="27"/>
  <c r="J4299" i="27"/>
  <c r="J4300" i="27"/>
  <c r="J4301" i="27"/>
  <c r="J4302" i="27"/>
  <c r="J4303" i="27"/>
  <c r="J4304" i="27"/>
  <c r="J4305" i="27"/>
  <c r="J4306" i="27"/>
  <c r="J4307" i="27"/>
  <c r="J4308" i="27"/>
  <c r="J4309" i="27"/>
  <c r="J4310" i="27"/>
  <c r="J4311" i="27"/>
  <c r="J4312" i="27"/>
  <c r="J4313" i="27"/>
  <c r="J4314" i="27"/>
  <c r="J4315" i="27"/>
  <c r="J4316" i="27"/>
  <c r="J4317" i="27"/>
  <c r="J4318" i="27"/>
  <c r="J4319" i="27"/>
  <c r="J4320" i="27"/>
  <c r="J4321" i="27"/>
  <c r="J4322" i="27"/>
  <c r="J4323" i="27"/>
  <c r="J4324" i="27"/>
  <c r="J4325" i="27"/>
  <c r="J4326" i="27"/>
  <c r="J4327" i="27"/>
  <c r="J4328" i="27"/>
  <c r="J4329" i="27"/>
  <c r="J4330" i="27"/>
  <c r="J4331" i="27"/>
  <c r="J4332" i="27"/>
  <c r="J4333" i="27"/>
  <c r="J4334" i="27"/>
  <c r="J4335" i="27"/>
  <c r="J4336" i="27"/>
  <c r="J4337" i="27"/>
  <c r="J4338" i="27"/>
  <c r="J4339" i="27"/>
  <c r="J4340" i="27"/>
  <c r="J4341" i="27"/>
  <c r="J4342" i="27"/>
  <c r="J4343" i="27"/>
  <c r="J4344" i="27"/>
  <c r="J4345" i="27"/>
  <c r="J4346" i="27"/>
  <c r="J4347" i="27"/>
  <c r="J4348" i="27"/>
  <c r="J4349" i="27"/>
  <c r="J4350" i="27"/>
  <c r="J4351" i="27"/>
  <c r="J4352" i="27"/>
  <c r="J4353" i="27"/>
  <c r="J4354" i="27"/>
  <c r="J4355" i="27"/>
  <c r="J4356" i="27"/>
  <c r="J4357" i="27"/>
  <c r="J4358" i="27"/>
  <c r="J4359" i="27"/>
  <c r="J4360" i="27"/>
  <c r="J4361" i="27"/>
  <c r="J4362" i="27"/>
  <c r="J4363" i="27"/>
  <c r="J4364" i="27"/>
  <c r="J4365" i="27"/>
  <c r="J4366" i="27"/>
  <c r="J4367" i="27"/>
  <c r="J4368" i="27"/>
  <c r="J4369" i="27"/>
  <c r="J4370" i="27"/>
  <c r="J4371" i="27"/>
  <c r="J4372" i="27"/>
  <c r="J4373" i="27"/>
  <c r="J4374" i="27"/>
  <c r="J4375" i="27"/>
  <c r="J4376" i="27"/>
  <c r="J4377" i="27"/>
  <c r="J4378" i="27"/>
  <c r="J4379" i="27"/>
  <c r="J4380" i="27"/>
  <c r="J4381" i="27"/>
  <c r="J4382" i="27"/>
  <c r="J4383" i="27"/>
  <c r="J4384" i="27"/>
  <c r="J4385" i="27"/>
  <c r="J4386" i="27"/>
  <c r="J4387" i="27"/>
  <c r="J4388" i="27"/>
  <c r="J4389" i="27"/>
  <c r="J4390" i="27"/>
  <c r="J4391" i="27"/>
  <c r="J4392" i="27"/>
  <c r="J4393" i="27"/>
  <c r="J4394" i="27"/>
  <c r="J4395" i="27"/>
  <c r="J4396" i="27"/>
  <c r="J4397" i="27"/>
  <c r="J4398" i="27"/>
  <c r="J4399" i="27"/>
  <c r="J4400" i="27"/>
  <c r="J4401" i="27"/>
  <c r="J4402" i="27"/>
  <c r="J4403" i="27"/>
  <c r="J4404" i="27"/>
  <c r="J4405" i="27"/>
  <c r="J4406" i="27"/>
  <c r="J4407" i="27"/>
  <c r="J4408" i="27"/>
  <c r="J4409" i="27"/>
  <c r="J4410" i="27"/>
  <c r="J4411" i="27"/>
  <c r="J4412" i="27"/>
  <c r="J4413" i="27"/>
  <c r="J4414" i="27"/>
  <c r="J4415" i="27"/>
  <c r="J4416" i="27"/>
  <c r="J4417" i="27"/>
  <c r="J4418" i="27"/>
  <c r="J4419" i="27"/>
  <c r="J4420" i="27"/>
  <c r="J4421" i="27"/>
  <c r="J4422" i="27"/>
  <c r="J4423" i="27"/>
  <c r="J4424" i="27"/>
  <c r="J4425" i="27"/>
  <c r="J4426" i="27"/>
  <c r="J4427" i="27"/>
  <c r="J4428" i="27"/>
  <c r="J4429" i="27"/>
  <c r="J4430" i="27"/>
  <c r="J4431" i="27"/>
  <c r="J4432" i="27"/>
  <c r="J4433" i="27"/>
  <c r="J4434" i="27"/>
  <c r="J4435" i="27"/>
  <c r="J4436" i="27"/>
  <c r="J4437" i="27"/>
  <c r="J4438" i="27"/>
  <c r="J4439" i="27"/>
  <c r="J4440" i="27"/>
  <c r="J4441" i="27"/>
  <c r="J4442" i="27"/>
  <c r="J4443" i="27"/>
  <c r="J4444" i="27"/>
  <c r="J4445" i="27"/>
  <c r="J4446" i="27"/>
  <c r="J4447" i="27"/>
  <c r="J4448" i="27"/>
  <c r="J4449" i="27"/>
  <c r="J4450" i="27"/>
  <c r="J4451" i="27"/>
  <c r="J4452" i="27"/>
  <c r="J4453" i="27"/>
  <c r="J4454" i="27"/>
  <c r="J4455" i="27"/>
  <c r="J4456" i="27"/>
  <c r="J4457" i="27"/>
  <c r="J4458" i="27"/>
  <c r="J4459" i="27"/>
  <c r="J4460" i="27"/>
  <c r="J4461" i="27"/>
  <c r="J4462" i="27"/>
  <c r="J4463" i="27"/>
  <c r="J4464" i="27"/>
  <c r="J4465" i="27"/>
  <c r="J4466" i="27"/>
  <c r="J4467" i="27"/>
  <c r="J4468" i="27"/>
  <c r="J4469" i="27"/>
  <c r="J4470" i="27"/>
  <c r="J4471" i="27"/>
  <c r="J4472" i="27"/>
  <c r="J4473" i="27"/>
  <c r="J4474" i="27"/>
  <c r="J4475" i="27"/>
  <c r="J4476" i="27"/>
  <c r="J4477" i="27"/>
  <c r="J4478" i="27"/>
  <c r="J4479" i="27"/>
  <c r="J4480" i="27"/>
  <c r="J4481" i="27"/>
  <c r="J4482" i="27"/>
  <c r="J4483" i="27"/>
  <c r="J4484" i="27"/>
  <c r="J4485" i="27"/>
  <c r="J4486" i="27"/>
  <c r="J4487" i="27"/>
  <c r="J4488" i="27"/>
  <c r="J4489" i="27"/>
  <c r="J4490" i="27"/>
  <c r="J4491" i="27"/>
  <c r="J4492" i="27"/>
  <c r="J4493" i="27"/>
  <c r="J4494" i="27"/>
  <c r="J4495" i="27"/>
  <c r="J4496" i="27"/>
  <c r="J4497" i="27"/>
  <c r="J4498" i="27"/>
  <c r="J4499" i="27"/>
  <c r="J4500" i="27"/>
  <c r="J4501" i="27"/>
  <c r="J4502" i="27"/>
  <c r="J4503" i="27"/>
  <c r="J4504" i="27"/>
  <c r="J4505" i="27"/>
  <c r="J4506" i="27"/>
  <c r="J4507" i="27"/>
  <c r="J4508" i="27"/>
  <c r="J4509" i="27"/>
  <c r="J4510" i="27"/>
  <c r="J4511" i="27"/>
  <c r="J4512" i="27"/>
  <c r="J4513" i="27"/>
  <c r="J4514" i="27"/>
  <c r="J4515" i="27"/>
  <c r="J4516" i="27"/>
  <c r="J4517" i="27"/>
  <c r="J4518" i="27"/>
  <c r="J4519" i="27"/>
  <c r="J4520" i="27"/>
  <c r="J4521" i="27"/>
  <c r="J4522" i="27"/>
  <c r="J4523" i="27"/>
  <c r="J4524" i="27"/>
  <c r="J4525" i="27"/>
  <c r="J4526" i="27"/>
  <c r="J4527" i="27"/>
  <c r="J4528" i="27"/>
  <c r="J4529" i="27"/>
  <c r="J4530" i="27"/>
  <c r="J4531" i="27"/>
  <c r="J4532" i="27"/>
  <c r="J4533" i="27"/>
  <c r="J4534" i="27"/>
  <c r="J4535" i="27"/>
  <c r="J4536" i="27"/>
  <c r="J4537" i="27"/>
  <c r="J4538" i="27"/>
  <c r="J4539" i="27"/>
  <c r="J4540" i="27"/>
  <c r="J4541" i="27"/>
  <c r="J4542" i="27"/>
  <c r="J4543" i="27"/>
  <c r="J4544" i="27"/>
  <c r="J4545" i="27"/>
  <c r="J4546" i="27"/>
  <c r="J4547" i="27"/>
  <c r="J4548" i="27"/>
  <c r="J4549" i="27"/>
  <c r="J4550" i="27"/>
  <c r="J4551" i="27"/>
  <c r="J4552" i="27"/>
  <c r="J4553" i="27"/>
  <c r="J4554" i="27"/>
  <c r="J4555" i="27"/>
  <c r="J4556" i="27"/>
  <c r="J4557" i="27"/>
  <c r="J4558" i="27"/>
  <c r="J4559" i="27"/>
  <c r="J4560" i="27"/>
  <c r="J4561" i="27"/>
  <c r="J4562" i="27"/>
  <c r="J4563" i="27"/>
  <c r="J4564" i="27"/>
  <c r="J4565" i="27"/>
  <c r="J4566" i="27"/>
  <c r="J4567" i="27"/>
  <c r="J4568" i="27"/>
  <c r="J4569" i="27"/>
  <c r="J4570" i="27"/>
  <c r="J4571" i="27"/>
  <c r="J4572" i="27"/>
  <c r="J4573" i="27"/>
  <c r="J4574" i="27"/>
  <c r="J4575" i="27"/>
  <c r="J4576" i="27"/>
  <c r="J4577" i="27"/>
  <c r="J4578" i="27"/>
  <c r="J4579" i="27"/>
  <c r="J4580" i="27"/>
  <c r="J4581" i="27"/>
  <c r="J4582" i="27"/>
  <c r="J4583" i="27"/>
  <c r="J4584" i="27"/>
  <c r="J4585" i="27"/>
  <c r="J4586" i="27"/>
  <c r="J4587" i="27"/>
  <c r="J4588" i="27"/>
  <c r="J4589" i="27"/>
  <c r="J4590" i="27"/>
  <c r="J4591" i="27"/>
  <c r="J4592" i="27"/>
  <c r="J4593" i="27"/>
  <c r="J4594" i="27"/>
  <c r="J4595" i="27"/>
  <c r="J4596" i="27"/>
  <c r="J4597" i="27"/>
  <c r="J4598" i="27"/>
  <c r="J4599" i="27"/>
  <c r="J4600" i="27"/>
  <c r="J4601" i="27"/>
  <c r="J4602" i="27"/>
  <c r="J4603" i="27"/>
  <c r="J4604" i="27"/>
  <c r="J4605" i="27"/>
  <c r="J4606" i="27"/>
  <c r="J4607" i="27"/>
  <c r="J4608" i="27"/>
  <c r="J4609" i="27"/>
  <c r="J4610" i="27"/>
  <c r="J4611" i="27"/>
  <c r="J4612" i="27"/>
  <c r="J4613" i="27"/>
  <c r="J4614" i="27"/>
  <c r="J4615" i="27"/>
  <c r="J4616" i="27"/>
  <c r="J4617" i="27"/>
  <c r="J4618" i="27"/>
  <c r="J4619" i="27"/>
  <c r="J4620" i="27"/>
  <c r="J4621" i="27"/>
  <c r="J4622" i="27"/>
  <c r="J4623" i="27"/>
  <c r="J4624" i="27"/>
  <c r="J4625" i="27"/>
  <c r="J4626" i="27"/>
  <c r="J4627" i="27"/>
  <c r="J4628" i="27"/>
  <c r="J4629" i="27"/>
  <c r="J4630" i="27"/>
  <c r="J4631" i="27"/>
  <c r="J4632" i="27"/>
  <c r="J4633" i="27"/>
  <c r="J4634" i="27"/>
  <c r="J4635" i="27"/>
  <c r="J4636" i="27"/>
  <c r="J4637" i="27"/>
  <c r="J4638" i="27"/>
  <c r="J4639" i="27"/>
  <c r="J4640" i="27"/>
  <c r="J4641" i="27"/>
  <c r="J4642" i="27"/>
  <c r="J4643" i="27"/>
  <c r="J4644" i="27"/>
  <c r="J4645" i="27"/>
  <c r="J4646" i="27"/>
  <c r="J4647" i="27"/>
  <c r="J4648" i="27"/>
  <c r="J4649" i="27"/>
  <c r="J4650" i="27"/>
  <c r="J4651" i="27"/>
  <c r="J4652" i="27"/>
  <c r="J4653" i="27"/>
  <c r="J4654" i="27"/>
  <c r="J4655" i="27"/>
  <c r="J4656" i="27"/>
  <c r="J4657" i="27"/>
  <c r="J4658" i="27"/>
  <c r="J4659" i="27"/>
  <c r="J4660" i="27"/>
  <c r="J4661" i="27"/>
  <c r="J4662" i="27"/>
  <c r="J4663" i="27"/>
  <c r="J4664" i="27"/>
  <c r="J4665" i="27"/>
  <c r="J4666" i="27"/>
  <c r="J4667" i="27"/>
  <c r="J4668" i="27"/>
  <c r="J4669" i="27"/>
  <c r="J4670" i="27"/>
  <c r="J4671" i="27"/>
  <c r="J4672" i="27"/>
  <c r="J4673" i="27"/>
  <c r="J4674" i="27"/>
  <c r="J4675" i="27"/>
  <c r="J4676" i="27"/>
  <c r="J4677" i="27"/>
  <c r="J4678" i="27"/>
  <c r="J4679" i="27"/>
  <c r="J4680" i="27"/>
  <c r="J4681" i="27"/>
  <c r="J4682" i="27"/>
  <c r="J4683" i="27"/>
  <c r="J4684" i="27"/>
  <c r="J4685" i="27"/>
  <c r="J4686" i="27"/>
  <c r="J4687" i="27"/>
  <c r="J4688" i="27"/>
  <c r="J4689" i="27"/>
  <c r="J4690" i="27"/>
  <c r="J4691" i="27"/>
  <c r="J4692" i="27"/>
  <c r="J4693" i="27"/>
  <c r="J4694" i="27"/>
  <c r="J4695" i="27"/>
  <c r="J4696" i="27"/>
  <c r="J4697" i="27"/>
  <c r="J4698" i="27"/>
  <c r="J4699" i="27"/>
  <c r="J4700" i="27"/>
  <c r="J4701" i="27"/>
  <c r="J4702" i="27"/>
  <c r="J4703" i="27"/>
  <c r="J4704" i="27"/>
  <c r="J4705" i="27"/>
  <c r="J4706" i="27"/>
  <c r="J4707" i="27"/>
  <c r="J4708" i="27"/>
  <c r="J4709" i="27"/>
  <c r="J4710" i="27"/>
  <c r="J4711" i="27"/>
  <c r="J4712" i="27"/>
  <c r="J4713" i="27"/>
  <c r="J4714" i="27"/>
  <c r="J4715" i="27"/>
  <c r="J4716" i="27"/>
  <c r="J4717" i="27"/>
  <c r="J4718" i="27"/>
  <c r="J4719" i="27"/>
  <c r="J4720" i="27"/>
  <c r="J4721" i="27"/>
  <c r="J4722" i="27"/>
  <c r="J4723" i="27"/>
  <c r="J4724" i="27"/>
  <c r="J4725" i="27"/>
  <c r="J4726" i="27"/>
  <c r="J4727" i="27"/>
  <c r="J4728" i="27"/>
  <c r="J4729" i="27"/>
  <c r="J4730" i="27"/>
  <c r="J4731" i="27"/>
  <c r="J4732" i="27"/>
  <c r="J4733" i="27"/>
  <c r="J4734" i="27"/>
  <c r="J4735" i="27"/>
  <c r="J4736" i="27"/>
  <c r="J4737" i="27"/>
  <c r="J4738" i="27"/>
  <c r="J4739" i="27"/>
  <c r="J4740" i="27"/>
  <c r="J4741" i="27"/>
  <c r="J4742" i="27"/>
  <c r="J4743" i="27"/>
  <c r="J4744" i="27"/>
  <c r="J4745" i="27"/>
  <c r="J4746" i="27"/>
  <c r="J4747" i="27"/>
  <c r="J4748" i="27"/>
  <c r="J4749" i="27"/>
  <c r="J4750" i="27"/>
  <c r="J4751" i="27"/>
  <c r="J4752" i="27"/>
  <c r="J4753" i="27"/>
  <c r="J4754" i="27"/>
  <c r="J4755" i="27"/>
  <c r="J4756" i="27"/>
  <c r="J4757" i="27"/>
  <c r="J4758" i="27"/>
  <c r="J4759" i="27"/>
  <c r="J4760" i="27"/>
  <c r="J4761" i="27"/>
  <c r="J4762" i="27"/>
  <c r="J4763" i="27"/>
  <c r="J4764" i="27"/>
  <c r="J4765" i="27"/>
  <c r="J4766" i="27"/>
  <c r="J4767" i="27"/>
  <c r="J4768" i="27"/>
  <c r="J4769" i="27"/>
  <c r="J4770" i="27"/>
  <c r="J4771" i="27"/>
  <c r="J4772" i="27"/>
  <c r="J4773" i="27"/>
  <c r="J4774" i="27"/>
  <c r="J4775" i="27"/>
  <c r="J4776" i="27"/>
  <c r="J4777" i="27"/>
  <c r="J4778" i="27"/>
  <c r="J4779" i="27"/>
  <c r="J4780" i="27"/>
  <c r="J4781" i="27"/>
  <c r="J4782" i="27"/>
  <c r="J4783" i="27"/>
  <c r="J4784" i="27"/>
  <c r="J4785" i="27"/>
  <c r="J4786" i="27"/>
  <c r="J4787" i="27"/>
  <c r="J4788" i="27"/>
  <c r="J4789" i="27"/>
  <c r="J4790" i="27"/>
  <c r="J4791" i="27"/>
  <c r="J4792" i="27"/>
  <c r="J4793" i="27"/>
  <c r="J4794" i="27"/>
  <c r="J4795" i="27"/>
  <c r="J4796" i="27"/>
  <c r="J4797" i="27"/>
  <c r="J4798" i="27"/>
  <c r="J4799" i="27"/>
  <c r="J4800" i="27"/>
  <c r="J4801" i="27"/>
  <c r="J4802" i="27"/>
  <c r="J4803" i="27"/>
  <c r="J4804" i="27"/>
  <c r="J4805" i="27"/>
  <c r="J4806" i="27"/>
  <c r="J4807" i="27"/>
  <c r="J4808" i="27"/>
  <c r="J4809" i="27"/>
  <c r="J4810" i="27"/>
  <c r="J4811" i="27"/>
  <c r="J4812" i="27"/>
  <c r="J4813" i="27"/>
  <c r="J4814" i="27"/>
  <c r="J4815" i="27"/>
  <c r="J4816" i="27"/>
  <c r="J4817" i="27"/>
  <c r="J4818" i="27"/>
  <c r="J4819" i="27"/>
  <c r="J4820" i="27"/>
  <c r="J4821" i="27"/>
  <c r="J4822" i="27"/>
  <c r="J4823" i="27"/>
  <c r="J4824" i="27"/>
  <c r="J4825" i="27"/>
  <c r="J4826" i="27"/>
  <c r="J4827" i="27"/>
  <c r="J4828" i="27"/>
  <c r="J4829" i="27"/>
  <c r="J4830" i="27"/>
  <c r="J4831" i="27"/>
  <c r="J4832" i="27"/>
  <c r="J4833" i="27"/>
  <c r="J4834" i="27"/>
  <c r="J4835" i="27"/>
  <c r="J4836" i="27"/>
  <c r="J4837" i="27"/>
  <c r="J4838" i="27"/>
  <c r="J4839" i="27"/>
  <c r="J4840" i="27"/>
  <c r="J4841" i="27"/>
  <c r="J4842" i="27"/>
  <c r="J4843" i="27"/>
  <c r="J4844" i="27"/>
  <c r="J4845" i="27"/>
  <c r="J4846" i="27"/>
  <c r="J4847" i="27"/>
  <c r="J4848" i="27"/>
  <c r="J4849" i="27"/>
  <c r="J4850" i="27"/>
  <c r="J4851" i="27"/>
  <c r="J4852" i="27"/>
  <c r="J4853" i="27"/>
  <c r="J4854" i="27"/>
  <c r="J4855" i="27"/>
  <c r="J4856" i="27"/>
  <c r="J4857" i="27"/>
  <c r="J4858" i="27"/>
  <c r="J4859" i="27"/>
  <c r="J4860" i="27"/>
  <c r="J4861" i="27"/>
  <c r="J4862" i="27"/>
  <c r="J4863" i="27"/>
  <c r="J4864" i="27"/>
  <c r="J4865" i="27"/>
  <c r="J4866" i="27"/>
  <c r="J4867" i="27"/>
  <c r="J4868" i="27"/>
  <c r="J4869" i="27"/>
  <c r="J4870" i="27"/>
  <c r="J4871" i="27"/>
  <c r="J4872" i="27"/>
  <c r="J4873" i="27"/>
  <c r="J4874" i="27"/>
  <c r="J4875" i="27"/>
  <c r="J4876" i="27"/>
  <c r="J4877" i="27"/>
  <c r="J4878" i="27"/>
  <c r="J4879" i="27"/>
  <c r="J4880" i="27"/>
  <c r="J4881" i="27"/>
  <c r="J4882" i="27"/>
  <c r="J4883" i="27"/>
  <c r="J4884" i="27"/>
  <c r="J4885" i="27"/>
  <c r="J4886" i="27"/>
  <c r="J4887" i="27"/>
  <c r="J4888" i="27"/>
  <c r="J4889" i="27"/>
  <c r="J4890" i="27"/>
  <c r="J4891" i="27"/>
  <c r="J4892" i="27"/>
  <c r="J4893" i="27"/>
  <c r="J4894" i="27"/>
  <c r="D30" i="42" l="1"/>
  <c r="E29" i="42"/>
  <c r="I25" i="11"/>
  <c r="J24" i="11"/>
  <c r="AH44" i="1"/>
  <c r="AH45" i="1"/>
  <c r="AG43" i="1"/>
  <c r="AG44" i="1"/>
  <c r="AG45" i="1"/>
  <c r="AG46" i="1"/>
  <c r="AG47" i="1"/>
  <c r="AG48" i="1"/>
  <c r="AG49" i="1"/>
  <c r="AF43" i="1"/>
  <c r="AF44" i="1"/>
  <c r="AF45" i="1"/>
  <c r="AF46" i="1"/>
  <c r="AF47" i="1"/>
  <c r="AF48" i="1"/>
  <c r="AF49" i="1"/>
  <c r="AE43" i="1"/>
  <c r="AE44" i="1"/>
  <c r="AE45" i="1"/>
  <c r="AE46" i="1"/>
  <c r="AE47" i="1"/>
  <c r="AE48" i="1"/>
  <c r="AE49" i="1"/>
  <c r="AD43" i="1"/>
  <c r="AD44" i="1"/>
  <c r="AD45" i="1"/>
  <c r="AD46" i="1"/>
  <c r="AD47" i="1"/>
  <c r="AD48" i="1"/>
  <c r="AD49" i="1"/>
  <c r="AB43" i="1"/>
  <c r="AB44" i="1"/>
  <c r="AB45" i="1"/>
  <c r="AB46" i="1"/>
  <c r="AB47" i="1"/>
  <c r="AB48" i="1"/>
  <c r="AB49" i="1"/>
  <c r="AA43" i="1"/>
  <c r="AA44" i="1"/>
  <c r="AA45" i="1"/>
  <c r="AA46" i="1"/>
  <c r="AA47" i="1"/>
  <c r="AA48" i="1"/>
  <c r="AA49" i="1"/>
  <c r="D31" i="42" l="1"/>
  <c r="E30" i="42"/>
  <c r="I26" i="11"/>
  <c r="J25" i="11"/>
  <c r="C73" i="6"/>
  <c r="D73" i="6"/>
  <c r="E73" i="6"/>
  <c r="F73" i="6"/>
  <c r="G73" i="6"/>
  <c r="H73" i="6"/>
  <c r="I73" i="6"/>
  <c r="J73" i="6"/>
  <c r="K73" i="6"/>
  <c r="L73" i="6"/>
  <c r="M73" i="6"/>
  <c r="N73" i="6"/>
  <c r="O73" i="6"/>
  <c r="P73" i="6"/>
  <c r="Q73" i="6"/>
  <c r="R73" i="6"/>
  <c r="S73" i="6"/>
  <c r="T73" i="6"/>
  <c r="U73" i="6"/>
  <c r="V73" i="6"/>
  <c r="W73" i="6"/>
  <c r="X73" i="6"/>
  <c r="Y73" i="6"/>
  <c r="Z73" i="6"/>
  <c r="B73" i="6"/>
  <c r="D32" i="42" l="1"/>
  <c r="E31" i="42"/>
  <c r="I27" i="11"/>
  <c r="J26" i="11"/>
  <c r="H8" i="31"/>
  <c r="D33" i="42" l="1"/>
  <c r="E32" i="42"/>
  <c r="J27" i="11"/>
  <c r="I28" i="11"/>
  <c r="H29" i="31"/>
  <c r="D34" i="42" l="1"/>
  <c r="E33" i="42"/>
  <c r="J28" i="11"/>
  <c r="H18" i="2"/>
  <c r="Q18" i="2" s="1"/>
  <c r="C4" i="2"/>
  <c r="C5" i="2" s="1"/>
  <c r="C6" i="2" s="1"/>
  <c r="C7" i="2" s="1"/>
  <c r="C8" i="2" s="1"/>
  <c r="C9" i="2" s="1"/>
  <c r="C10" i="2" s="1"/>
  <c r="C11" i="2" s="1"/>
  <c r="C12" i="2" s="1"/>
  <c r="C13" i="2" s="1"/>
  <c r="C14" i="2" s="1"/>
  <c r="C15" i="2" s="1"/>
  <c r="C16" i="2" s="1"/>
  <c r="C17" i="2" s="1"/>
  <c r="C18" i="2" s="1"/>
  <c r="C19" i="2" s="1"/>
  <c r="C20" i="2" s="1"/>
  <c r="C21" i="2" s="1"/>
  <c r="C22" i="2" s="1"/>
  <c r="C23" i="2" s="1"/>
  <c r="C24" i="2" s="1"/>
  <c r="C25" i="2" s="1"/>
  <c r="C26" i="2" s="1"/>
  <c r="C27" i="2" s="1"/>
  <c r="C28" i="2" s="1"/>
  <c r="C92" i="6"/>
  <c r="D92" i="6"/>
  <c r="E92" i="6"/>
  <c r="F92" i="6"/>
  <c r="G92" i="6"/>
  <c r="H92" i="6"/>
  <c r="I92" i="6"/>
  <c r="J92" i="6"/>
  <c r="K92" i="6"/>
  <c r="L92" i="6"/>
  <c r="M92" i="6"/>
  <c r="N92" i="6"/>
  <c r="O92" i="6"/>
  <c r="P92" i="6"/>
  <c r="Q92" i="6"/>
  <c r="R92" i="6"/>
  <c r="S92" i="6"/>
  <c r="T92" i="6"/>
  <c r="U92" i="6"/>
  <c r="V92" i="6"/>
  <c r="W92" i="6"/>
  <c r="X92" i="6"/>
  <c r="Y92" i="6"/>
  <c r="Z92" i="6"/>
  <c r="C93" i="6"/>
  <c r="D93" i="6"/>
  <c r="E93" i="6"/>
  <c r="F93" i="6"/>
  <c r="G93" i="6"/>
  <c r="H93" i="6"/>
  <c r="I93" i="6"/>
  <c r="J93" i="6"/>
  <c r="K93" i="6"/>
  <c r="L93" i="6"/>
  <c r="M93" i="6"/>
  <c r="N93" i="6"/>
  <c r="O93" i="6"/>
  <c r="P93" i="6"/>
  <c r="Q93" i="6"/>
  <c r="R93" i="6"/>
  <c r="S93" i="6"/>
  <c r="T93" i="6"/>
  <c r="U93" i="6"/>
  <c r="V93" i="6"/>
  <c r="W93" i="6"/>
  <c r="X93" i="6"/>
  <c r="Y93" i="6"/>
  <c r="Z93" i="6"/>
  <c r="B93" i="6"/>
  <c r="B92" i="6"/>
  <c r="D35" i="42" l="1"/>
  <c r="E34" i="42"/>
  <c r="G5" i="2"/>
  <c r="G4" i="2"/>
  <c r="G6" i="2"/>
  <c r="J26" i="2"/>
  <c r="J25" i="2"/>
  <c r="J23" i="2"/>
  <c r="J24" i="2"/>
  <c r="J22" i="2"/>
  <c r="J21" i="2"/>
  <c r="J20" i="2"/>
  <c r="J18" i="2"/>
  <c r="J19" i="2"/>
  <c r="D36" i="42" l="1"/>
  <c r="E35" i="42"/>
  <c r="K11" i="1"/>
  <c r="J11" i="1"/>
  <c r="H28" i="31"/>
  <c r="H27" i="31"/>
  <c r="H26" i="31"/>
  <c r="H25" i="31"/>
  <c r="H24" i="31"/>
  <c r="H23" i="31"/>
  <c r="H22" i="31"/>
  <c r="H27" i="1" s="1"/>
  <c r="H21" i="31"/>
  <c r="H20" i="31"/>
  <c r="H19" i="31"/>
  <c r="H18" i="31"/>
  <c r="H17" i="31"/>
  <c r="H16" i="31"/>
  <c r="H15" i="31"/>
  <c r="H14" i="31"/>
  <c r="H13" i="31"/>
  <c r="H12" i="31"/>
  <c r="H11" i="31"/>
  <c r="H10" i="31"/>
  <c r="H9" i="31"/>
  <c r="D37" i="42" l="1"/>
  <c r="E36" i="42"/>
  <c r="H33" i="31"/>
  <c r="H34" i="31" s="1"/>
  <c r="J17" i="2"/>
  <c r="D38" i="42" l="1"/>
  <c r="E37" i="42"/>
  <c r="H17" i="2"/>
  <c r="Q17" i="2" s="1"/>
  <c r="D39" i="42" l="1"/>
  <c r="E38" i="42"/>
  <c r="AH99" i="1"/>
  <c r="AH100" i="1"/>
  <c r="AH101" i="1"/>
  <c r="AH102" i="1"/>
  <c r="AG99" i="1"/>
  <c r="AG100" i="1"/>
  <c r="AG101" i="1"/>
  <c r="AG102" i="1"/>
  <c r="AE99" i="1"/>
  <c r="AE100" i="1"/>
  <c r="AE101" i="1"/>
  <c r="AE102" i="1"/>
  <c r="AD99" i="1"/>
  <c r="AD100" i="1"/>
  <c r="AD101" i="1"/>
  <c r="AD102" i="1"/>
  <c r="W99" i="1"/>
  <c r="W100" i="1"/>
  <c r="W101" i="1"/>
  <c r="W102" i="1"/>
  <c r="W98" i="1"/>
  <c r="X99" i="1"/>
  <c r="X100" i="1"/>
  <c r="X101" i="1"/>
  <c r="X102" i="1"/>
  <c r="X98" i="1"/>
  <c r="AC99" i="1"/>
  <c r="AC100" i="1"/>
  <c r="AC101" i="1"/>
  <c r="AC102" i="1"/>
  <c r="AH98" i="1"/>
  <c r="AG98" i="1"/>
  <c r="AE98" i="1"/>
  <c r="AD98" i="1"/>
  <c r="AC98" i="1"/>
  <c r="D40" i="42" l="1"/>
  <c r="E39" i="42"/>
  <c r="J16" i="2"/>
  <c r="H16" i="2"/>
  <c r="Q16" i="2" s="1"/>
  <c r="D41" i="42" l="1"/>
  <c r="E40" i="42"/>
  <c r="AF99" i="1"/>
  <c r="AF100" i="1"/>
  <c r="AF101" i="1"/>
  <c r="D42" i="42" l="1"/>
  <c r="E41" i="42"/>
  <c r="AF98" i="1"/>
  <c r="AF102" i="1"/>
  <c r="D43" i="42" l="1"/>
  <c r="E42" i="42"/>
  <c r="L17" i="18"/>
  <c r="M17" i="18" s="1"/>
  <c r="D44" i="42" l="1"/>
  <c r="E43" i="42"/>
  <c r="H15" i="2"/>
  <c r="Q15" i="2" s="1"/>
  <c r="J15" i="2"/>
  <c r="D45" i="42" l="1"/>
  <c r="E44" i="42"/>
  <c r="I24" i="40"/>
  <c r="D46" i="42" l="1"/>
  <c r="E45" i="42"/>
  <c r="X10" i="40"/>
  <c r="D47" i="42" l="1"/>
  <c r="E46" i="42"/>
  <c r="J18" i="39"/>
  <c r="D48" i="42" l="1"/>
  <c r="E47" i="42"/>
  <c r="G35" i="18"/>
  <c r="G36" i="18"/>
  <c r="G34" i="18"/>
  <c r="D49" i="42" l="1"/>
  <c r="E48" i="42"/>
  <c r="J14" i="2"/>
  <c r="H14" i="2"/>
  <c r="Q14" i="2" s="1"/>
  <c r="D50" i="42" l="1"/>
  <c r="E49" i="42"/>
  <c r="X43" i="40"/>
  <c r="X42" i="40"/>
  <c r="X41" i="40"/>
  <c r="X40" i="40"/>
  <c r="X39" i="40"/>
  <c r="X38" i="40"/>
  <c r="X37" i="40"/>
  <c r="X36" i="40"/>
  <c r="X35" i="40"/>
  <c r="X34" i="40"/>
  <c r="X33" i="40"/>
  <c r="X32" i="40"/>
  <c r="X31" i="40"/>
  <c r="X30" i="40"/>
  <c r="X29" i="40"/>
  <c r="X28" i="40"/>
  <c r="X27" i="40"/>
  <c r="X26" i="40"/>
  <c r="X25" i="40"/>
  <c r="X24" i="40"/>
  <c r="X23" i="40"/>
  <c r="X22" i="40"/>
  <c r="X21" i="40"/>
  <c r="X20" i="40"/>
  <c r="X19" i="40"/>
  <c r="X18" i="40"/>
  <c r="X17" i="40"/>
  <c r="X16" i="40"/>
  <c r="T16" i="40"/>
  <c r="X15" i="40"/>
  <c r="X14" i="40"/>
  <c r="X13" i="40"/>
  <c r="X12" i="40"/>
  <c r="X11" i="40"/>
  <c r="T10" i="40"/>
  <c r="X9" i="40"/>
  <c r="X8" i="40"/>
  <c r="X7" i="40"/>
  <c r="X6" i="40"/>
  <c r="X5" i="40"/>
  <c r="J5" i="40"/>
  <c r="X4" i="40"/>
  <c r="X3" i="40"/>
  <c r="I2" i="40"/>
  <c r="X2" i="40" s="1"/>
  <c r="D51" i="42" l="1"/>
  <c r="E50" i="42"/>
  <c r="X16" i="12"/>
  <c r="X15" i="12"/>
  <c r="X14" i="12"/>
  <c r="X13" i="12"/>
  <c r="X12" i="12"/>
  <c r="X11" i="12"/>
  <c r="X10" i="12"/>
  <c r="X9" i="12"/>
  <c r="D52" i="42" l="1"/>
  <c r="E51" i="42"/>
  <c r="L16" i="18"/>
  <c r="M16" i="18" s="1"/>
  <c r="D53" i="42" l="1"/>
  <c r="E52" i="42"/>
  <c r="J13" i="2"/>
  <c r="H13" i="2"/>
  <c r="Q13" i="2" s="1"/>
  <c r="D54" i="42" l="1"/>
  <c r="E53" i="42"/>
  <c r="Z9" i="12"/>
  <c r="AA9" i="12"/>
  <c r="AB9" i="12"/>
  <c r="AC9" i="12"/>
  <c r="AD9" i="12"/>
  <c r="Z10" i="12"/>
  <c r="AA10" i="12"/>
  <c r="AB10" i="12"/>
  <c r="AC10" i="12"/>
  <c r="AD10" i="12"/>
  <c r="Z11" i="12"/>
  <c r="AA11" i="12"/>
  <c r="AB11" i="12"/>
  <c r="AC11" i="12"/>
  <c r="AD11" i="12"/>
  <c r="Z12" i="12"/>
  <c r="AA12" i="12"/>
  <c r="AB12" i="12"/>
  <c r="AC12" i="12"/>
  <c r="AD12" i="12"/>
  <c r="Z13" i="12"/>
  <c r="AA13" i="12"/>
  <c r="AB13" i="12"/>
  <c r="AC13" i="12"/>
  <c r="AD13" i="12"/>
  <c r="Z14" i="12"/>
  <c r="AA14" i="12"/>
  <c r="AB14" i="12"/>
  <c r="AC14" i="12"/>
  <c r="AD14" i="12"/>
  <c r="Z15" i="12"/>
  <c r="AA15" i="12"/>
  <c r="AB15" i="12"/>
  <c r="AC15" i="12"/>
  <c r="AD15" i="12"/>
  <c r="D55" i="42" l="1"/>
  <c r="E54" i="42"/>
  <c r="Z70" i="1"/>
  <c r="D56" i="42" l="1"/>
  <c r="E55" i="42"/>
  <c r="I4" i="39"/>
  <c r="J4" i="39"/>
  <c r="I5" i="39"/>
  <c r="J5" i="39"/>
  <c r="I6" i="39"/>
  <c r="J6" i="39"/>
  <c r="I7" i="39"/>
  <c r="J7" i="39"/>
  <c r="I8" i="39"/>
  <c r="J8" i="39"/>
  <c r="I9" i="39"/>
  <c r="J9" i="39"/>
  <c r="I10" i="39"/>
  <c r="J10" i="39"/>
  <c r="D11" i="39"/>
  <c r="I11" i="39"/>
  <c r="J11" i="39"/>
  <c r="G14" i="39"/>
  <c r="I14" i="39"/>
  <c r="J14" i="39"/>
  <c r="G15" i="39"/>
  <c r="I15" i="39"/>
  <c r="J15" i="39"/>
  <c r="C16" i="39"/>
  <c r="D14" i="39" s="1"/>
  <c r="G16" i="39"/>
  <c r="I16" i="39"/>
  <c r="J16" i="39"/>
  <c r="I17" i="39"/>
  <c r="J17" i="39"/>
  <c r="I19" i="39"/>
  <c r="J19" i="39"/>
  <c r="I20" i="39"/>
  <c r="J20" i="39"/>
  <c r="D13" i="39" l="1"/>
  <c r="D10" i="39"/>
  <c r="D12" i="39"/>
  <c r="D57" i="42"/>
  <c r="E56" i="42"/>
  <c r="D15" i="39"/>
  <c r="D58" i="42" l="1"/>
  <c r="E57" i="42"/>
  <c r="AG2" i="38"/>
  <c r="L10" i="38" s="1"/>
  <c r="L37" i="38"/>
  <c r="D59" i="42" l="1"/>
  <c r="E58" i="42"/>
  <c r="L48" i="38"/>
  <c r="L4" i="38"/>
  <c r="L47" i="38"/>
  <c r="L46" i="38"/>
  <c r="L45" i="38"/>
  <c r="L44" i="38"/>
  <c r="L43" i="38"/>
  <c r="L29" i="38"/>
  <c r="L28" i="38"/>
  <c r="L27" i="38"/>
  <c r="L26" i="38"/>
  <c r="L25" i="38"/>
  <c r="L24" i="38"/>
  <c r="L23" i="38"/>
  <c r="L22" i="38"/>
  <c r="L9" i="38"/>
  <c r="L8" i="38"/>
  <c r="L7" i="38"/>
  <c r="L50" i="38"/>
  <c r="L6" i="38"/>
  <c r="L49" i="38"/>
  <c r="L5" i="38"/>
  <c r="L3" i="38"/>
  <c r="L42" i="38"/>
  <c r="L21" i="38"/>
  <c r="L41" i="38"/>
  <c r="L20" i="38"/>
  <c r="L40" i="38"/>
  <c r="L19" i="38"/>
  <c r="L39" i="38"/>
  <c r="L18" i="38"/>
  <c r="L17" i="38"/>
  <c r="L36" i="38"/>
  <c r="L16" i="38"/>
  <c r="L56" i="38"/>
  <c r="L35" i="38"/>
  <c r="L15" i="38"/>
  <c r="L55" i="38"/>
  <c r="L34" i="38"/>
  <c r="L14" i="38"/>
  <c r="L54" i="38"/>
  <c r="L33" i="38"/>
  <c r="L13" i="38"/>
  <c r="L53" i="38"/>
  <c r="L32" i="38"/>
  <c r="L12" i="38"/>
  <c r="L52" i="38"/>
  <c r="L31" i="38"/>
  <c r="L11" i="38"/>
  <c r="L51" i="38"/>
  <c r="L30" i="38"/>
  <c r="D60" i="42" l="1"/>
  <c r="E59" i="42"/>
  <c r="J12" i="2"/>
  <c r="H12" i="2"/>
  <c r="Q12" i="2" s="1"/>
  <c r="D61" i="42" l="1"/>
  <c r="E60" i="42"/>
  <c r="L15" i="18"/>
  <c r="J15" i="18"/>
  <c r="L14" i="18"/>
  <c r="L13" i="18"/>
  <c r="D62" i="42" l="1"/>
  <c r="E61" i="42"/>
  <c r="D63" i="42" l="1"/>
  <c r="E62" i="42"/>
  <c r="J11" i="2"/>
  <c r="H11" i="2"/>
  <c r="Q11" i="2" s="1"/>
  <c r="D64" i="42" l="1"/>
  <c r="E63" i="42"/>
  <c r="H10" i="2"/>
  <c r="J10" i="2"/>
  <c r="D65" i="42" l="1"/>
  <c r="E64" i="42"/>
  <c r="Q10" i="2"/>
  <c r="D66" i="42" l="1"/>
  <c r="E65" i="42"/>
  <c r="M26" i="18"/>
  <c r="D67" i="42" l="1"/>
  <c r="E66" i="42"/>
  <c r="J9" i="2"/>
  <c r="H9" i="2"/>
  <c r="Q9" i="2" s="1"/>
  <c r="D68" i="42" l="1"/>
  <c r="E67" i="42"/>
  <c r="C14" i="6"/>
  <c r="D14" i="6" s="1"/>
  <c r="E14" i="6" s="1"/>
  <c r="F14" i="6" s="1"/>
  <c r="G14" i="6" s="1"/>
  <c r="H14" i="6" s="1"/>
  <c r="I14" i="6" s="1"/>
  <c r="J14" i="6" s="1"/>
  <c r="K14" i="6" s="1"/>
  <c r="L14" i="6" s="1"/>
  <c r="M14" i="6" s="1"/>
  <c r="N14" i="6" s="1"/>
  <c r="O14" i="6" s="1"/>
  <c r="P14" i="6" s="1"/>
  <c r="Q14" i="6" s="1"/>
  <c r="R14" i="6" s="1"/>
  <c r="S14" i="6" s="1"/>
  <c r="T14" i="6" s="1"/>
  <c r="D69" i="42" l="1"/>
  <c r="E68" i="42"/>
  <c r="B12" i="6"/>
  <c r="C12" i="6" s="1"/>
  <c r="D12" i="6" s="1"/>
  <c r="E12" i="6" s="1"/>
  <c r="F12" i="6" s="1"/>
  <c r="G12" i="6" s="1"/>
  <c r="H12" i="6" s="1"/>
  <c r="I12" i="6" s="1"/>
  <c r="J12" i="6" s="1"/>
  <c r="K12" i="6" s="1"/>
  <c r="L12" i="6" s="1"/>
  <c r="M12" i="6" s="1"/>
  <c r="N12" i="6" s="1"/>
  <c r="O12" i="6" s="1"/>
  <c r="P12" i="6" s="1"/>
  <c r="Q12" i="6" s="1"/>
  <c r="R12" i="6" s="1"/>
  <c r="S12" i="6" s="1"/>
  <c r="T12" i="6" s="1"/>
  <c r="U12" i="6" s="1"/>
  <c r="V12" i="6" s="1"/>
  <c r="W12" i="6" s="1"/>
  <c r="X12" i="6" s="1"/>
  <c r="Y12" i="6" s="1"/>
  <c r="Z12" i="6" s="1"/>
  <c r="J24" i="24"/>
  <c r="D70" i="42" l="1"/>
  <c r="E69" i="42"/>
  <c r="E37" i="6"/>
  <c r="F37" i="6" s="1"/>
  <c r="G37" i="6" s="1"/>
  <c r="H37" i="6" s="1"/>
  <c r="I37" i="6" s="1"/>
  <c r="J37" i="6" s="1"/>
  <c r="K37" i="6" s="1"/>
  <c r="L37" i="6" s="1"/>
  <c r="M37" i="6" s="1"/>
  <c r="N37" i="6" s="1"/>
  <c r="O37" i="6" s="1"/>
  <c r="P37" i="6" s="1"/>
  <c r="Q37" i="6" s="1"/>
  <c r="F88" i="6"/>
  <c r="D71" i="42" l="1"/>
  <c r="E70" i="42"/>
  <c r="F61" i="6"/>
  <c r="E61" i="6"/>
  <c r="D72" i="42" l="1"/>
  <c r="E71" i="42"/>
  <c r="J8" i="2"/>
  <c r="H8" i="2"/>
  <c r="Q8" i="2" s="1"/>
  <c r="M24" i="18"/>
  <c r="D73" i="42" l="1"/>
  <c r="E72" i="42"/>
  <c r="E88" i="6"/>
  <c r="M15" i="18"/>
  <c r="M14" i="18"/>
  <c r="M13" i="18"/>
  <c r="D74" i="42" l="1"/>
  <c r="E73" i="42"/>
  <c r="AA96" i="6"/>
  <c r="AA97" i="6"/>
  <c r="AA98" i="6"/>
  <c r="AA99" i="6"/>
  <c r="AA95" i="6"/>
  <c r="Z96" i="6"/>
  <c r="Z97" i="6"/>
  <c r="Z98" i="6"/>
  <c r="Z99" i="6"/>
  <c r="Z95" i="6"/>
  <c r="Y96" i="6"/>
  <c r="Y97" i="6"/>
  <c r="Y98" i="6"/>
  <c r="Y99" i="6"/>
  <c r="Y95" i="6"/>
  <c r="X96" i="6"/>
  <c r="X97" i="6"/>
  <c r="X98" i="6"/>
  <c r="X99" i="6"/>
  <c r="X95" i="6"/>
  <c r="W96" i="6"/>
  <c r="W97" i="6"/>
  <c r="W98" i="6"/>
  <c r="W99" i="6"/>
  <c r="W95" i="6"/>
  <c r="V96" i="6"/>
  <c r="V97" i="6"/>
  <c r="V98" i="6"/>
  <c r="V99" i="6"/>
  <c r="V95" i="6"/>
  <c r="U96" i="6"/>
  <c r="U97" i="6"/>
  <c r="U98" i="6"/>
  <c r="U99" i="6"/>
  <c r="U95" i="6"/>
  <c r="T96" i="6"/>
  <c r="T97" i="6"/>
  <c r="T98" i="6"/>
  <c r="T99" i="6"/>
  <c r="T95" i="6"/>
  <c r="S96" i="6"/>
  <c r="S97" i="6"/>
  <c r="S98" i="6"/>
  <c r="S99" i="6"/>
  <c r="S95" i="6"/>
  <c r="R96" i="6"/>
  <c r="R97" i="6"/>
  <c r="R98" i="6"/>
  <c r="R99" i="6"/>
  <c r="Q97" i="6"/>
  <c r="Q98" i="6"/>
  <c r="Q99" i="6"/>
  <c r="P97" i="6"/>
  <c r="P98" i="6"/>
  <c r="P99" i="6"/>
  <c r="O97" i="6"/>
  <c r="O98" i="6"/>
  <c r="O99" i="6"/>
  <c r="N97" i="6"/>
  <c r="N98" i="6"/>
  <c r="N99" i="6"/>
  <c r="M97" i="6"/>
  <c r="M98" i="6"/>
  <c r="M99" i="6"/>
  <c r="L97" i="6"/>
  <c r="L98" i="6"/>
  <c r="L99" i="6"/>
  <c r="K97" i="6"/>
  <c r="K98" i="6"/>
  <c r="K99" i="6"/>
  <c r="J97" i="6"/>
  <c r="J98" i="6"/>
  <c r="J99" i="6"/>
  <c r="I97" i="6"/>
  <c r="I98" i="6"/>
  <c r="I99" i="6"/>
  <c r="H97" i="6"/>
  <c r="H98" i="6"/>
  <c r="H99" i="6"/>
  <c r="G97" i="6"/>
  <c r="G98" i="6"/>
  <c r="G99" i="6"/>
  <c r="F97" i="6"/>
  <c r="F98" i="6"/>
  <c r="F99" i="6"/>
  <c r="E97" i="6"/>
  <c r="E98" i="6"/>
  <c r="E99" i="6"/>
  <c r="R95" i="6"/>
  <c r="Q96" i="6"/>
  <c r="Q95" i="6"/>
  <c r="P96" i="6"/>
  <c r="P95" i="6"/>
  <c r="O96" i="6"/>
  <c r="O95" i="6"/>
  <c r="N96" i="6"/>
  <c r="N95" i="6"/>
  <c r="M95" i="6"/>
  <c r="M96" i="6"/>
  <c r="L96" i="6"/>
  <c r="L95" i="6"/>
  <c r="K96" i="6"/>
  <c r="K95" i="6"/>
  <c r="J96" i="6"/>
  <c r="J95" i="6"/>
  <c r="I96" i="6"/>
  <c r="I95" i="6"/>
  <c r="H96" i="6"/>
  <c r="H95" i="6"/>
  <c r="G96" i="6"/>
  <c r="G95" i="6"/>
  <c r="F96" i="6"/>
  <c r="F95" i="6"/>
  <c r="E96" i="6"/>
  <c r="E95" i="6"/>
  <c r="D6" i="6"/>
  <c r="E6" i="6" s="1"/>
  <c r="F6" i="6" s="1"/>
  <c r="G6" i="6" s="1"/>
  <c r="H6" i="6" s="1"/>
  <c r="I6" i="6" s="1"/>
  <c r="J6" i="6" s="1"/>
  <c r="K6" i="6" s="1"/>
  <c r="L6" i="6" s="1"/>
  <c r="M6" i="6" s="1"/>
  <c r="N6" i="6" s="1"/>
  <c r="O6" i="6" s="1"/>
  <c r="P6" i="6" s="1"/>
  <c r="Q6" i="6" s="1"/>
  <c r="R6" i="6" s="1"/>
  <c r="S6" i="6" s="1"/>
  <c r="T6" i="6" s="1"/>
  <c r="D75" i="42" l="1"/>
  <c r="E74" i="42"/>
  <c r="D80" i="6"/>
  <c r="C80" i="6"/>
  <c r="C81" i="6"/>
  <c r="B81" i="6"/>
  <c r="B80" i="6"/>
  <c r="D72" i="6"/>
  <c r="D81" i="6" s="1"/>
  <c r="E70" i="6"/>
  <c r="E79" i="6" s="1"/>
  <c r="F70" i="6"/>
  <c r="F79" i="6" s="1"/>
  <c r="G70" i="6"/>
  <c r="G79" i="6" s="1"/>
  <c r="H70" i="6"/>
  <c r="H79" i="6" s="1"/>
  <c r="I70" i="6"/>
  <c r="I79" i="6" s="1"/>
  <c r="J70" i="6"/>
  <c r="J79" i="6" s="1"/>
  <c r="K70" i="6"/>
  <c r="K79" i="6" s="1"/>
  <c r="L70" i="6"/>
  <c r="L79" i="6" s="1"/>
  <c r="M70" i="6"/>
  <c r="M79" i="6" s="1"/>
  <c r="N70" i="6"/>
  <c r="N79" i="6" s="1"/>
  <c r="O70" i="6"/>
  <c r="O79" i="6" s="1"/>
  <c r="P70" i="6"/>
  <c r="P79" i="6" s="1"/>
  <c r="Q70" i="6"/>
  <c r="Q79" i="6" s="1"/>
  <c r="R70" i="6"/>
  <c r="R79" i="6" s="1"/>
  <c r="S70" i="6"/>
  <c r="S79" i="6" s="1"/>
  <c r="T70" i="6"/>
  <c r="T79" i="6" s="1"/>
  <c r="U70" i="6"/>
  <c r="U79" i="6" s="1"/>
  <c r="V70" i="6"/>
  <c r="V79" i="6" s="1"/>
  <c r="W70" i="6"/>
  <c r="W79" i="6" s="1"/>
  <c r="X70" i="6"/>
  <c r="X79" i="6" s="1"/>
  <c r="Y70" i="6"/>
  <c r="Y79" i="6" s="1"/>
  <c r="Z70" i="6"/>
  <c r="Z79" i="6" s="1"/>
  <c r="AA70" i="6"/>
  <c r="AA79" i="6" s="1"/>
  <c r="AB70" i="6"/>
  <c r="AB79" i="6" s="1"/>
  <c r="AC70" i="6"/>
  <c r="AC79" i="6" s="1"/>
  <c r="E71" i="6"/>
  <c r="E80" i="6" s="1"/>
  <c r="F71" i="6"/>
  <c r="F80" i="6" s="1"/>
  <c r="G71" i="6"/>
  <c r="G80" i="6" s="1"/>
  <c r="H71" i="6"/>
  <c r="H80" i="6" s="1"/>
  <c r="I71" i="6"/>
  <c r="I80" i="6" s="1"/>
  <c r="J71" i="6"/>
  <c r="J80" i="6" s="1"/>
  <c r="K71" i="6"/>
  <c r="K80" i="6" s="1"/>
  <c r="L71" i="6"/>
  <c r="L80" i="6" s="1"/>
  <c r="M71" i="6"/>
  <c r="M80" i="6" s="1"/>
  <c r="N71" i="6"/>
  <c r="N80" i="6" s="1"/>
  <c r="O71" i="6"/>
  <c r="O80" i="6" s="1"/>
  <c r="P71" i="6"/>
  <c r="P80" i="6" s="1"/>
  <c r="Q71" i="6"/>
  <c r="Q80" i="6" s="1"/>
  <c r="R71" i="6"/>
  <c r="R80" i="6" s="1"/>
  <c r="S71" i="6"/>
  <c r="S80" i="6" s="1"/>
  <c r="T71" i="6"/>
  <c r="T80" i="6" s="1"/>
  <c r="U71" i="6"/>
  <c r="U80" i="6" s="1"/>
  <c r="V71" i="6"/>
  <c r="V80" i="6" s="1"/>
  <c r="W71" i="6"/>
  <c r="W80" i="6" s="1"/>
  <c r="X71" i="6"/>
  <c r="X80" i="6" s="1"/>
  <c r="Y71" i="6"/>
  <c r="Y80" i="6" s="1"/>
  <c r="Z71" i="6"/>
  <c r="Z80" i="6" s="1"/>
  <c r="AA71" i="6"/>
  <c r="AA80" i="6" s="1"/>
  <c r="AB71" i="6"/>
  <c r="AB80" i="6" s="1"/>
  <c r="AC71" i="6"/>
  <c r="AC80" i="6" s="1"/>
  <c r="E72" i="6"/>
  <c r="E81" i="6" s="1"/>
  <c r="F72" i="6"/>
  <c r="F81" i="6" s="1"/>
  <c r="G72" i="6"/>
  <c r="G81" i="6" s="1"/>
  <c r="H72" i="6"/>
  <c r="H81" i="6" s="1"/>
  <c r="I72" i="6"/>
  <c r="I81" i="6" s="1"/>
  <c r="J72" i="6"/>
  <c r="J81" i="6" s="1"/>
  <c r="K72" i="6"/>
  <c r="K81" i="6" s="1"/>
  <c r="L72" i="6"/>
  <c r="L81" i="6" s="1"/>
  <c r="M72" i="6"/>
  <c r="M81" i="6" s="1"/>
  <c r="N72" i="6"/>
  <c r="N81" i="6" s="1"/>
  <c r="O72" i="6"/>
  <c r="O81" i="6" s="1"/>
  <c r="P72" i="6"/>
  <c r="P81" i="6" s="1"/>
  <c r="Q72" i="6"/>
  <c r="Q81" i="6" s="1"/>
  <c r="R72" i="6"/>
  <c r="R81" i="6" s="1"/>
  <c r="S72" i="6"/>
  <c r="S81" i="6" s="1"/>
  <c r="T72" i="6"/>
  <c r="T81" i="6" s="1"/>
  <c r="U72" i="6"/>
  <c r="U81" i="6" s="1"/>
  <c r="V72" i="6"/>
  <c r="V81" i="6" s="1"/>
  <c r="W72" i="6"/>
  <c r="W81" i="6" s="1"/>
  <c r="X72" i="6"/>
  <c r="X81" i="6" s="1"/>
  <c r="Y72" i="6"/>
  <c r="Y81" i="6" s="1"/>
  <c r="Z72" i="6"/>
  <c r="Z81" i="6" s="1"/>
  <c r="AA72" i="6"/>
  <c r="AA81" i="6" s="1"/>
  <c r="AB72" i="6"/>
  <c r="AB81" i="6" s="1"/>
  <c r="AC72" i="6"/>
  <c r="AC81" i="6" s="1"/>
  <c r="C67" i="6"/>
  <c r="C76" i="6" s="1"/>
  <c r="D67" i="6"/>
  <c r="D76" i="6" s="1"/>
  <c r="E67" i="6"/>
  <c r="E76" i="6" s="1"/>
  <c r="F67" i="6"/>
  <c r="F76" i="6" s="1"/>
  <c r="G67" i="6"/>
  <c r="G76" i="6" s="1"/>
  <c r="H67" i="6"/>
  <c r="H76" i="6" s="1"/>
  <c r="I67" i="6"/>
  <c r="I76" i="6" s="1"/>
  <c r="J67" i="6"/>
  <c r="J76" i="6" s="1"/>
  <c r="K67" i="6"/>
  <c r="K76" i="6" s="1"/>
  <c r="L67" i="6"/>
  <c r="L76" i="6" s="1"/>
  <c r="M67" i="6"/>
  <c r="M76" i="6" s="1"/>
  <c r="N67" i="6"/>
  <c r="N76" i="6" s="1"/>
  <c r="O67" i="6"/>
  <c r="O76" i="6" s="1"/>
  <c r="P67" i="6"/>
  <c r="P76" i="6" s="1"/>
  <c r="Q67" i="6"/>
  <c r="Q76" i="6" s="1"/>
  <c r="R67" i="6"/>
  <c r="R76" i="6" s="1"/>
  <c r="S67" i="6"/>
  <c r="S76" i="6" s="1"/>
  <c r="T67" i="6"/>
  <c r="T76" i="6" s="1"/>
  <c r="U67" i="6"/>
  <c r="U76" i="6" s="1"/>
  <c r="V67" i="6"/>
  <c r="V76" i="6" s="1"/>
  <c r="W67" i="6"/>
  <c r="W76" i="6" s="1"/>
  <c r="X67" i="6"/>
  <c r="X76" i="6" s="1"/>
  <c r="Y67" i="6"/>
  <c r="Y76" i="6" s="1"/>
  <c r="Z67" i="6"/>
  <c r="Z76" i="6" s="1"/>
  <c r="AA67" i="6"/>
  <c r="AA76" i="6" s="1"/>
  <c r="AB67" i="6"/>
  <c r="AB76" i="6" s="1"/>
  <c r="AC67" i="6"/>
  <c r="AC76" i="6" s="1"/>
  <c r="C68" i="6"/>
  <c r="C77" i="6" s="1"/>
  <c r="D68" i="6"/>
  <c r="D77" i="6" s="1"/>
  <c r="E68" i="6"/>
  <c r="E77" i="6" s="1"/>
  <c r="F68" i="6"/>
  <c r="F77" i="6" s="1"/>
  <c r="G68" i="6"/>
  <c r="G77" i="6" s="1"/>
  <c r="H68" i="6"/>
  <c r="H77" i="6" s="1"/>
  <c r="I68" i="6"/>
  <c r="I77" i="6" s="1"/>
  <c r="J68" i="6"/>
  <c r="J77" i="6" s="1"/>
  <c r="K68" i="6"/>
  <c r="K77" i="6" s="1"/>
  <c r="L68" i="6"/>
  <c r="L77" i="6" s="1"/>
  <c r="M68" i="6"/>
  <c r="M77" i="6" s="1"/>
  <c r="N68" i="6"/>
  <c r="N77" i="6" s="1"/>
  <c r="O68" i="6"/>
  <c r="O77" i="6" s="1"/>
  <c r="P68" i="6"/>
  <c r="P77" i="6" s="1"/>
  <c r="Q68" i="6"/>
  <c r="Q77" i="6" s="1"/>
  <c r="R68" i="6"/>
  <c r="R77" i="6" s="1"/>
  <c r="S68" i="6"/>
  <c r="S77" i="6" s="1"/>
  <c r="T68" i="6"/>
  <c r="T77" i="6" s="1"/>
  <c r="U68" i="6"/>
  <c r="U77" i="6" s="1"/>
  <c r="V68" i="6"/>
  <c r="V77" i="6" s="1"/>
  <c r="W68" i="6"/>
  <c r="W77" i="6" s="1"/>
  <c r="X68" i="6"/>
  <c r="X77" i="6" s="1"/>
  <c r="Y68" i="6"/>
  <c r="Y77" i="6" s="1"/>
  <c r="Z68" i="6"/>
  <c r="Z77" i="6" s="1"/>
  <c r="AA68" i="6"/>
  <c r="AA77" i="6" s="1"/>
  <c r="AB68" i="6"/>
  <c r="AB77" i="6" s="1"/>
  <c r="AC68" i="6"/>
  <c r="AC77" i="6" s="1"/>
  <c r="C69" i="6"/>
  <c r="C78" i="6" s="1"/>
  <c r="D69" i="6"/>
  <c r="D78" i="6" s="1"/>
  <c r="E69" i="6"/>
  <c r="E78" i="6" s="1"/>
  <c r="F69" i="6"/>
  <c r="F78" i="6" s="1"/>
  <c r="G69" i="6"/>
  <c r="G78" i="6" s="1"/>
  <c r="H69" i="6"/>
  <c r="H78" i="6" s="1"/>
  <c r="I69" i="6"/>
  <c r="I78" i="6" s="1"/>
  <c r="J69" i="6"/>
  <c r="J78" i="6" s="1"/>
  <c r="K69" i="6"/>
  <c r="K78" i="6" s="1"/>
  <c r="L69" i="6"/>
  <c r="L78" i="6" s="1"/>
  <c r="M69" i="6"/>
  <c r="M78" i="6" s="1"/>
  <c r="N69" i="6"/>
  <c r="N78" i="6" s="1"/>
  <c r="O69" i="6"/>
  <c r="O78" i="6" s="1"/>
  <c r="P69" i="6"/>
  <c r="P78" i="6" s="1"/>
  <c r="Q69" i="6"/>
  <c r="Q78" i="6" s="1"/>
  <c r="R69" i="6"/>
  <c r="R78" i="6" s="1"/>
  <c r="S69" i="6"/>
  <c r="S78" i="6" s="1"/>
  <c r="T69" i="6"/>
  <c r="T78" i="6" s="1"/>
  <c r="U69" i="6"/>
  <c r="U78" i="6" s="1"/>
  <c r="V69" i="6"/>
  <c r="V78" i="6" s="1"/>
  <c r="W69" i="6"/>
  <c r="W78" i="6" s="1"/>
  <c r="X69" i="6"/>
  <c r="X78" i="6" s="1"/>
  <c r="Y69" i="6"/>
  <c r="Y78" i="6" s="1"/>
  <c r="Z69" i="6"/>
  <c r="Z78" i="6" s="1"/>
  <c r="AA69" i="6"/>
  <c r="AA78" i="6" s="1"/>
  <c r="AB69" i="6"/>
  <c r="AB78" i="6" s="1"/>
  <c r="AC69" i="6"/>
  <c r="AC78" i="6" s="1"/>
  <c r="C70" i="6"/>
  <c r="C79" i="6" s="1"/>
  <c r="D70" i="6"/>
  <c r="D79" i="6" s="1"/>
  <c r="B68" i="6"/>
  <c r="B77" i="6" s="1"/>
  <c r="B69" i="6"/>
  <c r="B78" i="6" s="1"/>
  <c r="B70" i="6"/>
  <c r="B79" i="6" s="1"/>
  <c r="B67" i="6"/>
  <c r="B76" i="6" s="1"/>
  <c r="R7" i="2"/>
  <c r="R8" i="2" s="1"/>
  <c r="R9" i="2" s="1"/>
  <c r="R10" i="2" s="1"/>
  <c r="R11" i="2" s="1"/>
  <c r="R12" i="2" s="1"/>
  <c r="D28" i="2"/>
  <c r="D27" i="2"/>
  <c r="D26" i="2"/>
  <c r="D25" i="2"/>
  <c r="D24" i="2"/>
  <c r="D23" i="2"/>
  <c r="D22" i="2"/>
  <c r="D21" i="2"/>
  <c r="D20" i="2"/>
  <c r="D19" i="2"/>
  <c r="D18" i="2"/>
  <c r="D17" i="2"/>
  <c r="D16" i="2"/>
  <c r="D15" i="2"/>
  <c r="D14" i="2"/>
  <c r="D13" i="2"/>
  <c r="D12" i="2"/>
  <c r="D11" i="2"/>
  <c r="D10" i="2"/>
  <c r="D9" i="2"/>
  <c r="D8" i="2"/>
  <c r="D7" i="2"/>
  <c r="D6" i="2"/>
  <c r="D5" i="2"/>
  <c r="D4" i="2"/>
  <c r="F5" i="27"/>
  <c r="N12" i="27" s="1"/>
  <c r="I5" i="27" s="1"/>
  <c r="D76" i="42" l="1"/>
  <c r="E75" i="42"/>
  <c r="E33" i="31"/>
  <c r="F33" i="31"/>
  <c r="H17" i="1"/>
  <c r="H24" i="1"/>
  <c r="H25" i="1"/>
  <c r="H19" i="1"/>
  <c r="H22" i="1"/>
  <c r="H23" i="1"/>
  <c r="H26" i="1"/>
  <c r="H30" i="1"/>
  <c r="H32" i="1"/>
  <c r="H20" i="1"/>
  <c r="H28" i="1"/>
  <c r="H29" i="1"/>
  <c r="H31" i="1"/>
  <c r="H15" i="1"/>
  <c r="H33" i="1"/>
  <c r="H16" i="1"/>
  <c r="H18" i="1"/>
  <c r="H21" i="1"/>
  <c r="H34" i="1"/>
  <c r="D27" i="31"/>
  <c r="BC15" i="28"/>
  <c r="BC13" i="28"/>
  <c r="BE13" i="28" s="1"/>
  <c r="D77" i="42" l="1"/>
  <c r="E76" i="42"/>
  <c r="D11" i="31"/>
  <c r="D13" i="31"/>
  <c r="D15" i="31"/>
  <c r="D17" i="31"/>
  <c r="D18" i="31"/>
  <c r="D21" i="31"/>
  <c r="D24" i="31"/>
  <c r="D25" i="31"/>
  <c r="D10" i="31"/>
  <c r="D12" i="31"/>
  <c r="D14" i="31"/>
  <c r="D16" i="31"/>
  <c r="D19" i="31"/>
  <c r="D20" i="31"/>
  <c r="D22" i="31"/>
  <c r="D23" i="31"/>
  <c r="D28" i="31"/>
  <c r="D8" i="31"/>
  <c r="D29" i="31"/>
  <c r="D9" i="31"/>
  <c r="D26" i="31"/>
  <c r="D7" i="31"/>
  <c r="D78" i="42" l="1"/>
  <c r="E77" i="42"/>
  <c r="D33" i="31"/>
  <c r="Z3" i="1"/>
  <c r="D79" i="42" l="1"/>
  <c r="E78" i="42"/>
  <c r="D80" i="42" l="1"/>
  <c r="E79" i="42"/>
  <c r="R13" i="2"/>
  <c r="D81" i="42" l="1"/>
  <c r="E80" i="42"/>
  <c r="R14" i="2"/>
  <c r="R15" i="2" s="1"/>
  <c r="D82" i="42" l="1"/>
  <c r="E81" i="42"/>
  <c r="M25" i="18"/>
  <c r="D83" i="42" l="1"/>
  <c r="E82" i="42"/>
  <c r="R16" i="2"/>
  <c r="R17" i="2" s="1"/>
  <c r="R18" i="2" s="1"/>
  <c r="D84" i="42" l="1"/>
  <c r="E83" i="42"/>
  <c r="J9" i="27"/>
  <c r="J7" i="2"/>
  <c r="H7" i="2"/>
  <c r="Q7" i="2" s="1"/>
  <c r="I15" i="1"/>
  <c r="I34" i="1"/>
  <c r="I33" i="1"/>
  <c r="I32" i="1"/>
  <c r="I31" i="1"/>
  <c r="I30" i="1"/>
  <c r="I29" i="1"/>
  <c r="I28" i="1"/>
  <c r="I27" i="1"/>
  <c r="I26" i="1"/>
  <c r="I25" i="1"/>
  <c r="I24" i="1"/>
  <c r="I23" i="1"/>
  <c r="I22" i="1"/>
  <c r="I21" i="1"/>
  <c r="I20" i="1"/>
  <c r="I19" i="1"/>
  <c r="I18" i="1"/>
  <c r="I17" i="1"/>
  <c r="I14" i="1"/>
  <c r="I13" i="1"/>
  <c r="I12" i="1"/>
  <c r="I16" i="1"/>
  <c r="D85" i="42" l="1"/>
  <c r="E84" i="42"/>
  <c r="I38" i="1"/>
  <c r="N33" i="31"/>
  <c r="V13" i="1"/>
  <c r="V14" i="1"/>
  <c r="V15" i="1"/>
  <c r="V16" i="1"/>
  <c r="V17" i="1"/>
  <c r="V18" i="1"/>
  <c r="V19" i="1"/>
  <c r="V20" i="1"/>
  <c r="V21" i="1"/>
  <c r="V22" i="1"/>
  <c r="V23" i="1"/>
  <c r="V24" i="1"/>
  <c r="V25" i="1"/>
  <c r="V26" i="1"/>
  <c r="V27" i="1"/>
  <c r="V28" i="1"/>
  <c r="V29" i="1"/>
  <c r="V30" i="1"/>
  <c r="V31" i="1"/>
  <c r="V32" i="1"/>
  <c r="V33" i="1"/>
  <c r="V34" i="1"/>
  <c r="U13" i="1"/>
  <c r="U14" i="1"/>
  <c r="U15" i="1"/>
  <c r="U16" i="1"/>
  <c r="U17" i="1"/>
  <c r="U18" i="1"/>
  <c r="U19" i="1"/>
  <c r="U20" i="1"/>
  <c r="U21" i="1"/>
  <c r="U22" i="1"/>
  <c r="U23" i="1"/>
  <c r="U24" i="1"/>
  <c r="U25" i="1"/>
  <c r="U26" i="1"/>
  <c r="U27" i="1"/>
  <c r="U28" i="1"/>
  <c r="U29" i="1"/>
  <c r="U30" i="1"/>
  <c r="U31" i="1"/>
  <c r="U32" i="1"/>
  <c r="U33" i="1"/>
  <c r="U34" i="1"/>
  <c r="L38" i="1" l="1"/>
  <c r="B32" i="1"/>
  <c r="B27" i="1" s="1"/>
  <c r="D86" i="42"/>
  <c r="E85" i="42"/>
  <c r="M33" i="31"/>
  <c r="R19" i="2"/>
  <c r="H13" i="1"/>
  <c r="H14" i="1"/>
  <c r="H12" i="1"/>
  <c r="G13" i="1"/>
  <c r="G14" i="1"/>
  <c r="G34" i="1"/>
  <c r="G12" i="1"/>
  <c r="F13" i="1"/>
  <c r="F14" i="1"/>
  <c r="F15" i="1"/>
  <c r="F34" i="1"/>
  <c r="L34" i="1" s="1"/>
  <c r="F12" i="1"/>
  <c r="E13" i="1"/>
  <c r="E14" i="1"/>
  <c r="E15" i="1"/>
  <c r="E16" i="1"/>
  <c r="E17" i="1"/>
  <c r="E18" i="1"/>
  <c r="E19" i="1"/>
  <c r="E20" i="1"/>
  <c r="E21" i="1"/>
  <c r="E23" i="1"/>
  <c r="E24" i="1"/>
  <c r="E25" i="1"/>
  <c r="E26" i="1"/>
  <c r="E27" i="1"/>
  <c r="E28" i="1"/>
  <c r="E29" i="1"/>
  <c r="E30" i="1"/>
  <c r="E31" i="1"/>
  <c r="E32" i="1"/>
  <c r="E33" i="1"/>
  <c r="E34" i="1"/>
  <c r="E12" i="1"/>
  <c r="D13" i="1"/>
  <c r="D14" i="1"/>
  <c r="D15" i="1"/>
  <c r="D34" i="1"/>
  <c r="D37" i="1"/>
  <c r="D12" i="1"/>
  <c r="K34" i="1"/>
  <c r="Q34" i="1"/>
  <c r="Q17" i="1"/>
  <c r="Q18" i="1"/>
  <c r="Q19" i="1"/>
  <c r="Q20" i="1"/>
  <c r="Q21" i="1"/>
  <c r="Q22" i="1"/>
  <c r="Q23" i="1"/>
  <c r="Q24" i="1"/>
  <c r="Q25" i="1"/>
  <c r="Q26" i="1"/>
  <c r="Q27" i="1"/>
  <c r="Q28" i="1"/>
  <c r="Q29" i="1"/>
  <c r="Q30" i="1"/>
  <c r="Q31" i="1"/>
  <c r="Q32" i="1"/>
  <c r="Q33" i="1"/>
  <c r="Q16" i="1"/>
  <c r="Q15" i="1"/>
  <c r="Q14" i="1"/>
  <c r="Q13" i="1"/>
  <c r="R34" i="1"/>
  <c r="R17" i="1"/>
  <c r="R18" i="1"/>
  <c r="R19" i="1"/>
  <c r="R20" i="1"/>
  <c r="R21" i="1"/>
  <c r="R22" i="1"/>
  <c r="R23" i="1"/>
  <c r="R24" i="1"/>
  <c r="R25" i="1"/>
  <c r="R26" i="1"/>
  <c r="R27" i="1"/>
  <c r="R28" i="1"/>
  <c r="R29" i="1"/>
  <c r="R30" i="1"/>
  <c r="R31" i="1"/>
  <c r="R32" i="1"/>
  <c r="R33" i="1"/>
  <c r="R16" i="1"/>
  <c r="R15" i="1"/>
  <c r="R14" i="1"/>
  <c r="R13" i="1"/>
  <c r="O34" i="1"/>
  <c r="O17" i="1"/>
  <c r="O18" i="1"/>
  <c r="O19" i="1"/>
  <c r="O20" i="1"/>
  <c r="O21" i="1"/>
  <c r="O22" i="1"/>
  <c r="O23" i="1"/>
  <c r="O24" i="1"/>
  <c r="O25" i="1"/>
  <c r="O26" i="1"/>
  <c r="O27" i="1"/>
  <c r="O28" i="1"/>
  <c r="O29" i="1"/>
  <c r="O30" i="1"/>
  <c r="O31" i="1"/>
  <c r="O32" i="1"/>
  <c r="O33" i="1"/>
  <c r="O16" i="1"/>
  <c r="O15" i="1"/>
  <c r="O14" i="1"/>
  <c r="O13" i="1"/>
  <c r="F17" i="1"/>
  <c r="F18" i="1"/>
  <c r="F19" i="1"/>
  <c r="F21" i="1"/>
  <c r="F22" i="1"/>
  <c r="F23" i="1"/>
  <c r="F24" i="1"/>
  <c r="F25" i="1"/>
  <c r="F26" i="1"/>
  <c r="F27" i="1"/>
  <c r="F28" i="1"/>
  <c r="F29" i="1"/>
  <c r="F30" i="1"/>
  <c r="F31" i="1"/>
  <c r="F32" i="1"/>
  <c r="F33" i="1"/>
  <c r="F16" i="1"/>
  <c r="K18" i="1"/>
  <c r="G19" i="1"/>
  <c r="K26" i="1"/>
  <c r="G27" i="1"/>
  <c r="G28" i="1"/>
  <c r="K29" i="1"/>
  <c r="G30" i="1"/>
  <c r="G31" i="1"/>
  <c r="K32" i="1"/>
  <c r="K33" i="1"/>
  <c r="A37" i="1"/>
  <c r="A34" i="1"/>
  <c r="A31" i="1"/>
  <c r="A32" i="1"/>
  <c r="A33" i="1"/>
  <c r="A24" i="1"/>
  <c r="A25" i="1"/>
  <c r="A26" i="1"/>
  <c r="A27" i="1"/>
  <c r="A28" i="1"/>
  <c r="A29" i="1"/>
  <c r="A30" i="1"/>
  <c r="A17" i="1"/>
  <c r="A18" i="1"/>
  <c r="A19" i="1"/>
  <c r="A20" i="1"/>
  <c r="A21" i="1"/>
  <c r="A22" i="1"/>
  <c r="A23" i="1"/>
  <c r="A16" i="1"/>
  <c r="A15" i="1"/>
  <c r="A14" i="1"/>
  <c r="A13" i="1"/>
  <c r="A12" i="1"/>
  <c r="D87" i="42" l="1"/>
  <c r="E86" i="42"/>
  <c r="H38" i="1"/>
  <c r="K38" i="1" s="1"/>
  <c r="D38" i="1"/>
  <c r="E38" i="1"/>
  <c r="F38" i="1"/>
  <c r="L25" i="31"/>
  <c r="K12" i="1"/>
  <c r="M34" i="1"/>
  <c r="G16" i="1"/>
  <c r="J13" i="1"/>
  <c r="J14" i="1"/>
  <c r="J34" i="1"/>
  <c r="N34" i="1" s="1"/>
  <c r="L14" i="1"/>
  <c r="L13" i="1"/>
  <c r="K13" i="1"/>
  <c r="D23" i="1"/>
  <c r="K14" i="1"/>
  <c r="G17" i="1"/>
  <c r="D17" i="1"/>
  <c r="G26" i="1"/>
  <c r="J26" i="1" s="1"/>
  <c r="T24" i="1"/>
  <c r="L26" i="1"/>
  <c r="S31" i="1"/>
  <c r="G18" i="1"/>
  <c r="J18" i="1" s="1"/>
  <c r="T27" i="1"/>
  <c r="S27" i="1"/>
  <c r="D25" i="1"/>
  <c r="T23" i="1"/>
  <c r="K31" i="1"/>
  <c r="D24" i="1"/>
  <c r="K28" i="1"/>
  <c r="D22" i="1"/>
  <c r="S23" i="1"/>
  <c r="D21" i="1"/>
  <c r="K30" i="1"/>
  <c r="D20" i="1"/>
  <c r="G33" i="1"/>
  <c r="J33" i="1" s="1"/>
  <c r="G32" i="1"/>
  <c r="J32" i="1" s="1"/>
  <c r="L32" i="1"/>
  <c r="T33" i="1"/>
  <c r="S19" i="1"/>
  <c r="K27" i="1"/>
  <c r="D30" i="1"/>
  <c r="L29" i="1"/>
  <c r="G25" i="1"/>
  <c r="T32" i="1"/>
  <c r="S14" i="1"/>
  <c r="S17" i="1"/>
  <c r="K25" i="1"/>
  <c r="G24" i="1"/>
  <c r="T31" i="1"/>
  <c r="S15" i="1"/>
  <c r="S34" i="1"/>
  <c r="K24" i="1"/>
  <c r="S13" i="1"/>
  <c r="D29" i="1"/>
  <c r="D28" i="1"/>
  <c r="G22" i="1"/>
  <c r="T30" i="1"/>
  <c r="S16" i="1"/>
  <c r="G21" i="1"/>
  <c r="T29" i="1"/>
  <c r="S33" i="1"/>
  <c r="S18" i="1"/>
  <c r="G20" i="1"/>
  <c r="T28" i="1"/>
  <c r="L18" i="1"/>
  <c r="L33" i="1"/>
  <c r="K15" i="1"/>
  <c r="L15" i="1"/>
  <c r="X17" i="1"/>
  <c r="W17" i="1"/>
  <c r="W34" i="1"/>
  <c r="X34" i="1"/>
  <c r="W16" i="1"/>
  <c r="X16" i="1"/>
  <c r="K23" i="1"/>
  <c r="G29" i="1"/>
  <c r="J29" i="1" s="1"/>
  <c r="T25" i="1"/>
  <c r="S30" i="1"/>
  <c r="K22" i="1"/>
  <c r="T26" i="1"/>
  <c r="S29" i="1"/>
  <c r="K21" i="1"/>
  <c r="D19" i="1"/>
  <c r="X19" i="1"/>
  <c r="W19" i="1"/>
  <c r="D33" i="1"/>
  <c r="W32" i="1"/>
  <c r="X32" i="1"/>
  <c r="X31" i="1"/>
  <c r="W31" i="1"/>
  <c r="S28" i="1"/>
  <c r="X21" i="1"/>
  <c r="W21" i="1"/>
  <c r="X18" i="1"/>
  <c r="W18" i="1"/>
  <c r="K19" i="1"/>
  <c r="D18" i="1"/>
  <c r="D31" i="1"/>
  <c r="X33" i="1"/>
  <c r="W33" i="1"/>
  <c r="X30" i="1"/>
  <c r="W30" i="1"/>
  <c r="T22" i="1"/>
  <c r="D26" i="1"/>
  <c r="T21" i="1"/>
  <c r="T20" i="1"/>
  <c r="S25" i="1"/>
  <c r="K17" i="1"/>
  <c r="W22" i="1"/>
  <c r="X22" i="1"/>
  <c r="X13" i="1"/>
  <c r="W13" i="1"/>
  <c r="S32" i="1"/>
  <c r="D27" i="1"/>
  <c r="W29" i="1"/>
  <c r="X29" i="1"/>
  <c r="S26" i="1"/>
  <c r="X28" i="1"/>
  <c r="W28" i="1"/>
  <c r="G23" i="1"/>
  <c r="X27" i="1"/>
  <c r="W27" i="1"/>
  <c r="T19" i="1"/>
  <c r="S24" i="1"/>
  <c r="K16" i="1"/>
  <c r="T17" i="1"/>
  <c r="S22" i="1"/>
  <c r="W20" i="1"/>
  <c r="X20" i="1"/>
  <c r="X14" i="1"/>
  <c r="W14" i="1"/>
  <c r="W15" i="1"/>
  <c r="X15" i="1"/>
  <c r="T18" i="1"/>
  <c r="D32" i="1"/>
  <c r="X26" i="1"/>
  <c r="W26" i="1"/>
  <c r="T13" i="1"/>
  <c r="W25" i="1"/>
  <c r="X25" i="1"/>
  <c r="T14" i="1"/>
  <c r="W24" i="1"/>
  <c r="X24" i="1"/>
  <c r="T15" i="1"/>
  <c r="T34" i="1"/>
  <c r="S21" i="1"/>
  <c r="W23" i="1"/>
  <c r="X23" i="1"/>
  <c r="T16" i="1"/>
  <c r="S20" i="1"/>
  <c r="J6" i="2"/>
  <c r="D88" i="42" l="1"/>
  <c r="E87" i="42"/>
  <c r="Z20" i="1"/>
  <c r="N18" i="1"/>
  <c r="Z29" i="1"/>
  <c r="N33" i="1"/>
  <c r="Z15" i="1"/>
  <c r="Z24" i="1"/>
  <c r="Z22" i="1"/>
  <c r="Z34" i="1"/>
  <c r="Z23" i="1"/>
  <c r="Z16" i="1"/>
  <c r="N29" i="1"/>
  <c r="Z32" i="1"/>
  <c r="N26" i="1"/>
  <c r="N14" i="1"/>
  <c r="N32" i="1"/>
  <c r="Z27" i="1"/>
  <c r="Z19" i="1"/>
  <c r="Z33" i="1"/>
  <c r="Z26" i="1"/>
  <c r="Z18" i="1"/>
  <c r="Z14" i="1"/>
  <c r="Z21" i="1"/>
  <c r="Z17" i="1"/>
  <c r="Z13" i="1"/>
  <c r="Z31" i="1"/>
  <c r="Z30" i="1"/>
  <c r="Z28" i="1"/>
  <c r="Z25" i="1"/>
  <c r="N13" i="1"/>
  <c r="M18" i="1"/>
  <c r="M33" i="1"/>
  <c r="M26" i="1"/>
  <c r="M32" i="1"/>
  <c r="M29" i="1"/>
  <c r="M14" i="1"/>
  <c r="L29" i="31"/>
  <c r="L10" i="31"/>
  <c r="L17" i="31"/>
  <c r="L19" i="31"/>
  <c r="L26" i="31"/>
  <c r="L11" i="31"/>
  <c r="L15" i="31"/>
  <c r="L24" i="31"/>
  <c r="L8" i="31"/>
  <c r="L16" i="31"/>
  <c r="L21" i="31"/>
  <c r="L20" i="31"/>
  <c r="L23" i="31"/>
  <c r="L28" i="31"/>
  <c r="L9" i="31"/>
  <c r="M13" i="1"/>
  <c r="L12" i="31"/>
  <c r="J28" i="1"/>
  <c r="L22" i="31"/>
  <c r="L14" i="31"/>
  <c r="L13" i="31"/>
  <c r="L7" i="31"/>
  <c r="L18" i="31"/>
  <c r="M15" i="1"/>
  <c r="L27" i="31"/>
  <c r="L31" i="1"/>
  <c r="L28" i="1"/>
  <c r="J30" i="1"/>
  <c r="L17" i="1"/>
  <c r="J17" i="1"/>
  <c r="J27" i="1"/>
  <c r="L30" i="1"/>
  <c r="J31" i="1"/>
  <c r="J24" i="1"/>
  <c r="L24" i="1"/>
  <c r="J16" i="1"/>
  <c r="L21" i="1"/>
  <c r="L25" i="1"/>
  <c r="L22" i="1"/>
  <c r="J25" i="1"/>
  <c r="L27" i="1"/>
  <c r="Y16" i="1"/>
  <c r="Y33" i="1"/>
  <c r="Y15" i="1"/>
  <c r="Y13" i="1"/>
  <c r="J23" i="1"/>
  <c r="Y19" i="1"/>
  <c r="Y28" i="1"/>
  <c r="Y24" i="1"/>
  <c r="Y14" i="1"/>
  <c r="Y21" i="1"/>
  <c r="L23" i="1"/>
  <c r="Y34" i="1"/>
  <c r="J22" i="1"/>
  <c r="Y26" i="1"/>
  <c r="Y32" i="1"/>
  <c r="Y17" i="1"/>
  <c r="K20" i="1"/>
  <c r="J20" i="1"/>
  <c r="Y25" i="1"/>
  <c r="Y20" i="1"/>
  <c r="Y29" i="1"/>
  <c r="L16" i="1"/>
  <c r="J19" i="1"/>
  <c r="Y18" i="1"/>
  <c r="L19" i="1"/>
  <c r="L20" i="1"/>
  <c r="Y23" i="1"/>
  <c r="Y22" i="1"/>
  <c r="J21" i="1"/>
  <c r="D16" i="1"/>
  <c r="Y27" i="1"/>
  <c r="Y30" i="1"/>
  <c r="Y31" i="1"/>
  <c r="D89" i="42" l="1"/>
  <c r="E88" i="42"/>
  <c r="L33" i="31"/>
  <c r="N22" i="1"/>
  <c r="N21" i="1"/>
  <c r="N16" i="1"/>
  <c r="N24" i="1"/>
  <c r="N31" i="1"/>
  <c r="N19" i="1"/>
  <c r="N28" i="1"/>
  <c r="N20" i="1"/>
  <c r="N27" i="1"/>
  <c r="N17" i="1"/>
  <c r="N25" i="1"/>
  <c r="N23" i="1"/>
  <c r="N30" i="1"/>
  <c r="M25" i="1"/>
  <c r="M24" i="1"/>
  <c r="M30" i="1"/>
  <c r="M17" i="1"/>
  <c r="M21" i="1"/>
  <c r="M27" i="1"/>
  <c r="M28" i="1"/>
  <c r="M31" i="1"/>
  <c r="M23" i="1"/>
  <c r="M16" i="1"/>
  <c r="M22" i="1"/>
  <c r="G15" i="1"/>
  <c r="G38" i="1" s="1"/>
  <c r="J38" i="1" s="1"/>
  <c r="M20" i="1"/>
  <c r="M19" i="1"/>
  <c r="D90" i="42" l="1"/>
  <c r="E89" i="42"/>
  <c r="M38" i="1"/>
  <c r="N38" i="1"/>
  <c r="J15" i="1"/>
  <c r="N15" i="1" s="1"/>
  <c r="P34" i="31"/>
  <c r="O34" i="31"/>
  <c r="E90" i="42" l="1"/>
  <c r="D91" i="42"/>
  <c r="G14" i="19"/>
  <c r="G13" i="19"/>
  <c r="G10" i="19"/>
  <c r="AH47" i="1" s="1"/>
  <c r="G9" i="19"/>
  <c r="AH46" i="1" s="1"/>
  <c r="G11" i="19"/>
  <c r="AH48" i="1" s="1"/>
  <c r="G12" i="19"/>
  <c r="AH49" i="1" s="1"/>
  <c r="L18" i="18"/>
  <c r="E91" i="42" l="1"/>
  <c r="D92" i="42"/>
  <c r="D93" i="42" s="1"/>
  <c r="E39" i="18"/>
  <c r="F39" i="18"/>
  <c r="G39" i="18"/>
  <c r="H39" i="18"/>
  <c r="I39" i="18"/>
  <c r="D39" i="18"/>
  <c r="L29" i="18"/>
  <c r="E29" i="18"/>
  <c r="F29" i="18"/>
  <c r="G29" i="18"/>
  <c r="H29" i="18"/>
  <c r="I29" i="18"/>
  <c r="J29" i="18"/>
  <c r="K29" i="18"/>
  <c r="D29" i="18"/>
  <c r="D94" i="42" l="1"/>
  <c r="E93" i="42"/>
  <c r="E92" i="42"/>
  <c r="M29" i="18"/>
  <c r="E18" i="18"/>
  <c r="F18" i="18"/>
  <c r="G18" i="18"/>
  <c r="H18" i="18"/>
  <c r="I18" i="18"/>
  <c r="J18" i="18"/>
  <c r="K18" i="18"/>
  <c r="D18" i="18"/>
  <c r="E94" i="42" l="1"/>
  <c r="D95" i="42"/>
  <c r="AA3" i="1"/>
  <c r="W1" i="34"/>
  <c r="P52" i="6"/>
  <c r="D43" i="6" s="1"/>
  <c r="P51" i="6"/>
  <c r="B43" i="6" s="1"/>
  <c r="P50" i="6"/>
  <c r="AB25" i="6"/>
  <c r="AB24" i="6"/>
  <c r="AB25" i="12"/>
  <c r="AB26" i="12"/>
  <c r="AB27" i="12"/>
  <c r="AB16" i="12"/>
  <c r="AB17" i="12"/>
  <c r="AB18" i="12"/>
  <c r="AB19" i="12"/>
  <c r="AB20" i="12"/>
  <c r="AB21" i="12"/>
  <c r="AB23" i="12"/>
  <c r="Z28" i="12"/>
  <c r="AA28" i="12"/>
  <c r="AB28" i="12"/>
  <c r="AC28" i="12"/>
  <c r="Z31" i="12"/>
  <c r="AA31" i="12"/>
  <c r="AB31" i="12"/>
  <c r="AC31" i="12"/>
  <c r="Z32" i="12"/>
  <c r="AA32" i="12"/>
  <c r="AB32" i="12"/>
  <c r="AC32" i="12"/>
  <c r="Z33" i="12"/>
  <c r="AA33" i="12"/>
  <c r="AB33" i="12"/>
  <c r="AC33" i="12"/>
  <c r="Z34" i="12"/>
  <c r="AA34" i="12"/>
  <c r="AB34" i="12"/>
  <c r="AC34" i="12"/>
  <c r="Z35" i="12"/>
  <c r="AA35" i="12"/>
  <c r="AB35" i="12"/>
  <c r="AC35" i="12"/>
  <c r="Z36" i="12"/>
  <c r="AA36" i="12"/>
  <c r="AB36" i="12"/>
  <c r="AC36" i="12"/>
  <c r="Z37" i="12"/>
  <c r="AA37" i="12"/>
  <c r="AB37" i="12"/>
  <c r="AC37" i="12"/>
  <c r="Z38" i="12"/>
  <c r="AA38" i="12"/>
  <c r="AB38" i="12"/>
  <c r="AC38" i="12"/>
  <c r="Z39" i="12"/>
  <c r="AA39" i="12"/>
  <c r="AB39" i="12"/>
  <c r="AC39" i="12"/>
  <c r="Z40" i="12"/>
  <c r="AA40" i="12"/>
  <c r="AB40" i="12"/>
  <c r="AC40" i="12"/>
  <c r="Z41" i="12"/>
  <c r="AA41" i="12"/>
  <c r="AB41" i="12"/>
  <c r="AC41" i="12"/>
  <c r="Z42" i="12"/>
  <c r="AA42" i="12"/>
  <c r="AB42" i="12"/>
  <c r="AC42" i="12"/>
  <c r="Z43" i="12"/>
  <c r="AA43" i="12"/>
  <c r="AB43" i="12"/>
  <c r="AC43" i="12"/>
  <c r="Z44" i="12"/>
  <c r="AA44" i="12"/>
  <c r="AB44" i="12"/>
  <c r="AC44" i="12"/>
  <c r="Z45" i="12"/>
  <c r="AA45" i="12"/>
  <c r="AB45" i="12"/>
  <c r="AC45" i="12"/>
  <c r="Z46" i="12"/>
  <c r="AA46" i="12"/>
  <c r="AB46" i="12"/>
  <c r="AC46" i="12"/>
  <c r="Z47" i="12"/>
  <c r="AA47" i="12"/>
  <c r="AB47" i="12"/>
  <c r="AC47" i="12"/>
  <c r="Z48" i="12"/>
  <c r="AA48" i="12"/>
  <c r="AB48" i="12"/>
  <c r="AC48" i="12"/>
  <c r="Z49" i="12"/>
  <c r="AA49" i="12"/>
  <c r="AB49" i="12"/>
  <c r="AC49" i="12"/>
  <c r="Z50" i="12"/>
  <c r="AA50" i="12"/>
  <c r="AB50" i="12"/>
  <c r="AC50" i="12"/>
  <c r="Z51" i="12"/>
  <c r="AA51" i="12"/>
  <c r="AB51" i="12"/>
  <c r="AC51" i="12"/>
  <c r="Z52" i="12"/>
  <c r="AA52" i="12"/>
  <c r="AB52" i="12"/>
  <c r="AC52" i="12"/>
  <c r="Z53" i="12"/>
  <c r="AA53" i="12"/>
  <c r="AB53" i="12"/>
  <c r="AC53" i="12"/>
  <c r="Z54" i="12"/>
  <c r="AA54" i="12"/>
  <c r="AB54" i="12"/>
  <c r="AC54" i="12"/>
  <c r="Z55" i="12"/>
  <c r="AA55" i="12"/>
  <c r="AB55" i="12"/>
  <c r="AC55" i="12"/>
  <c r="Z56" i="12"/>
  <c r="AA56" i="12"/>
  <c r="AB56" i="12"/>
  <c r="AC56" i="12"/>
  <c r="Z57" i="12"/>
  <c r="AA57" i="12"/>
  <c r="AB57" i="12"/>
  <c r="AC57" i="12"/>
  <c r="Z58" i="12"/>
  <c r="AA58" i="12"/>
  <c r="AB58" i="12"/>
  <c r="AC58" i="12"/>
  <c r="E95" i="42" l="1"/>
  <c r="D96" i="42"/>
  <c r="J41" i="18"/>
  <c r="E96" i="42" l="1"/>
  <c r="D97" i="42"/>
  <c r="J22" i="20"/>
  <c r="D98" i="42" l="1"/>
  <c r="E97" i="42"/>
  <c r="H107" i="1"/>
  <c r="H108" i="1"/>
  <c r="H109" i="1"/>
  <c r="H106" i="1"/>
  <c r="J106" i="1"/>
  <c r="E98" i="42" l="1"/>
  <c r="D99" i="42"/>
  <c r="C15" i="21"/>
  <c r="C13" i="21"/>
  <c r="C14" i="21"/>
  <c r="P5" i="21" s="1"/>
  <c r="P7" i="21" s="1"/>
  <c r="C12" i="21"/>
  <c r="E99" i="42" l="1"/>
  <c r="D100" i="42"/>
  <c r="D101" i="42" s="1"/>
  <c r="Q5" i="21"/>
  <c r="C20" i="21"/>
  <c r="H27" i="12"/>
  <c r="G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G52" i="12"/>
  <c r="H52" i="12"/>
  <c r="G53" i="12"/>
  <c r="H53" i="12"/>
  <c r="G54" i="12"/>
  <c r="H54" i="12"/>
  <c r="G55" i="12"/>
  <c r="H55" i="12"/>
  <c r="G56" i="12"/>
  <c r="H56" i="12"/>
  <c r="G57" i="12"/>
  <c r="H57" i="12"/>
  <c r="G58" i="12"/>
  <c r="H58" i="12"/>
  <c r="E101" i="42" l="1"/>
  <c r="D102" i="42"/>
  <c r="E100" i="42"/>
  <c r="X17" i="12"/>
  <c r="X18" i="12"/>
  <c r="X19" i="12"/>
  <c r="X20" i="12"/>
  <c r="X21" i="12"/>
  <c r="X23" i="12"/>
  <c r="Z3" i="12"/>
  <c r="AC5" i="12" s="1"/>
  <c r="AH107" i="1"/>
  <c r="AH108" i="1"/>
  <c r="E93" i="1"/>
  <c r="AY4" i="33" s="1"/>
  <c r="F93" i="1"/>
  <c r="AZ4" i="33" s="1"/>
  <c r="G93" i="1"/>
  <c r="BA4" i="33" s="1"/>
  <c r="H25" i="12"/>
  <c r="K25" i="12" s="1"/>
  <c r="C93" i="1"/>
  <c r="AW4" i="33" s="1"/>
  <c r="H23" i="12"/>
  <c r="K23" i="12"/>
  <c r="V12" i="1"/>
  <c r="V38" i="1" s="1"/>
  <c r="U12" i="1"/>
  <c r="U38" i="1" s="1"/>
  <c r="R12" i="1"/>
  <c r="R38" i="1" s="1"/>
  <c r="Q12" i="1"/>
  <c r="Q38" i="1" s="1"/>
  <c r="M42" i="18"/>
  <c r="M41" i="18"/>
  <c r="H110" i="1"/>
  <c r="FV4" i="33" s="1"/>
  <c r="AD16" i="12"/>
  <c r="AD17" i="12"/>
  <c r="AD18" i="12"/>
  <c r="AD19" i="12"/>
  <c r="AD20" i="12"/>
  <c r="AD21" i="12"/>
  <c r="AD23" i="12"/>
  <c r="AD25" i="12"/>
  <c r="O12" i="1"/>
  <c r="D43" i="21"/>
  <c r="D26" i="21"/>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Z10" i="6" s="1"/>
  <c r="AA10" i="6" s="1"/>
  <c r="AB10" i="6" s="1"/>
  <c r="AC10" i="6" s="1"/>
  <c r="AD10" i="6" s="1"/>
  <c r="AE10" i="6" s="1"/>
  <c r="AF10" i="6" s="1"/>
  <c r="AG10" i="6" s="1"/>
  <c r="AH10" i="6" s="1"/>
  <c r="AI10" i="6" s="1"/>
  <c r="AJ10" i="6" s="1"/>
  <c r="AK10" i="6" s="1"/>
  <c r="AL10" i="6" s="1"/>
  <c r="C2" i="6"/>
  <c r="D2" i="6" s="1"/>
  <c r="E2" i="6" s="1"/>
  <c r="F2" i="6" s="1"/>
  <c r="G2" i="6" s="1"/>
  <c r="H2" i="6" s="1"/>
  <c r="I2" i="6" s="1"/>
  <c r="J2" i="6" s="1"/>
  <c r="K2" i="6" s="1"/>
  <c r="L2" i="6" s="1"/>
  <c r="M2" i="6" s="1"/>
  <c r="N2" i="6" s="1"/>
  <c r="O2" i="6" s="1"/>
  <c r="P2" i="6" s="1"/>
  <c r="Q2" i="6" s="1"/>
  <c r="R2" i="6" s="1"/>
  <c r="S2" i="6" s="1"/>
  <c r="T2" i="6" s="1"/>
  <c r="U2" i="6" s="1"/>
  <c r="V2" i="6" s="1"/>
  <c r="W2" i="6" s="1"/>
  <c r="AH106" i="1"/>
  <c r="AF107" i="1"/>
  <c r="AG107" i="1"/>
  <c r="AF108" i="1"/>
  <c r="AG108" i="1"/>
  <c r="AF109" i="1"/>
  <c r="AG109" i="1"/>
  <c r="AH109" i="1"/>
  <c r="AF110" i="1"/>
  <c r="AG110" i="1"/>
  <c r="AH110" i="1"/>
  <c r="X107" i="1"/>
  <c r="X108" i="1"/>
  <c r="X109" i="1"/>
  <c r="X110" i="1"/>
  <c r="W107" i="1"/>
  <c r="W108" i="1"/>
  <c r="W109" i="1"/>
  <c r="W110" i="1"/>
  <c r="S107" i="1"/>
  <c r="S108" i="1"/>
  <c r="S109" i="1"/>
  <c r="S110" i="1"/>
  <c r="R107" i="1"/>
  <c r="R108" i="1"/>
  <c r="R109" i="1"/>
  <c r="R110" i="1"/>
  <c r="Q107" i="1"/>
  <c r="Q108" i="1"/>
  <c r="Q109" i="1"/>
  <c r="Q110" i="1"/>
  <c r="AG106" i="1"/>
  <c r="AF106" i="1"/>
  <c r="X106" i="1"/>
  <c r="W106" i="1"/>
  <c r="S106" i="1"/>
  <c r="R106" i="1"/>
  <c r="Q106" i="1"/>
  <c r="D89" i="1"/>
  <c r="E89" i="1"/>
  <c r="F89" i="1"/>
  <c r="G89" i="1"/>
  <c r="D90" i="1"/>
  <c r="E90" i="1"/>
  <c r="F90" i="1"/>
  <c r="G90" i="1"/>
  <c r="D91" i="1"/>
  <c r="E91" i="1"/>
  <c r="F91" i="1"/>
  <c r="G91" i="1"/>
  <c r="D92" i="1"/>
  <c r="E92" i="1"/>
  <c r="F92" i="1"/>
  <c r="G92" i="1"/>
  <c r="D88" i="1"/>
  <c r="E88" i="1"/>
  <c r="F88" i="1"/>
  <c r="G88" i="1"/>
  <c r="H88" i="1"/>
  <c r="C80" i="1"/>
  <c r="D80" i="1"/>
  <c r="E80" i="1"/>
  <c r="F80" i="1"/>
  <c r="G80" i="1"/>
  <c r="J80" i="1"/>
  <c r="C81" i="1"/>
  <c r="D81" i="1"/>
  <c r="E81" i="1"/>
  <c r="F81" i="1"/>
  <c r="G81" i="1"/>
  <c r="J81" i="1"/>
  <c r="C82" i="1"/>
  <c r="D82" i="1"/>
  <c r="E82" i="1"/>
  <c r="F82" i="1"/>
  <c r="G82" i="1"/>
  <c r="J82" i="1"/>
  <c r="C83" i="1"/>
  <c r="D83" i="1"/>
  <c r="E83" i="1"/>
  <c r="F83" i="1"/>
  <c r="G83" i="1"/>
  <c r="J83" i="1"/>
  <c r="D79" i="1"/>
  <c r="E79" i="1"/>
  <c r="F79" i="1"/>
  <c r="G79" i="1"/>
  <c r="J79" i="1"/>
  <c r="C79" i="1"/>
  <c r="C71" i="1"/>
  <c r="D71" i="1"/>
  <c r="E71" i="1"/>
  <c r="F71" i="1"/>
  <c r="G71" i="1"/>
  <c r="C72" i="1"/>
  <c r="D72" i="1"/>
  <c r="E72" i="1"/>
  <c r="F72" i="1"/>
  <c r="G72" i="1"/>
  <c r="J72" i="1"/>
  <c r="C73" i="1"/>
  <c r="D73" i="1"/>
  <c r="E73" i="1"/>
  <c r="F73" i="1"/>
  <c r="G73" i="1"/>
  <c r="J73" i="1"/>
  <c r="C74" i="1"/>
  <c r="D74" i="1"/>
  <c r="E74" i="1"/>
  <c r="F74" i="1"/>
  <c r="G74" i="1"/>
  <c r="J74" i="1"/>
  <c r="D70" i="1"/>
  <c r="E70" i="1"/>
  <c r="F70" i="1"/>
  <c r="G70" i="1"/>
  <c r="J70" i="1"/>
  <c r="C70" i="1"/>
  <c r="N6" i="12"/>
  <c r="R88" i="1" s="1"/>
  <c r="CQ4" i="33" s="1"/>
  <c r="AI3" i="12"/>
  <c r="J59" i="12"/>
  <c r="F59" i="12"/>
  <c r="AD42" i="1"/>
  <c r="U80" i="1"/>
  <c r="CC4" i="33" s="1"/>
  <c r="U79" i="1"/>
  <c r="CB4" i="33" s="1"/>
  <c r="U78" i="1"/>
  <c r="CA4" i="33" s="1"/>
  <c r="U77" i="1"/>
  <c r="BZ4" i="33" s="1"/>
  <c r="U76" i="1"/>
  <c r="BY4" i="33" s="1"/>
  <c r="O80" i="1"/>
  <c r="BX4" i="33" s="1"/>
  <c r="O79" i="1"/>
  <c r="BW4" i="33" s="1"/>
  <c r="O78" i="1"/>
  <c r="BV4" i="33" s="1"/>
  <c r="O77" i="1"/>
  <c r="BU4" i="33" s="1"/>
  <c r="O76"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72" i="1"/>
  <c r="DQ4" i="33" s="1"/>
  <c r="AC72" i="1"/>
  <c r="EG4" i="33" s="1"/>
  <c r="AD72" i="1"/>
  <c r="AB73" i="1"/>
  <c r="DR4" i="33" s="1"/>
  <c r="AC73" i="1"/>
  <c r="EH4" i="33" s="1"/>
  <c r="AD73" i="1"/>
  <c r="EX4" i="33" s="1"/>
  <c r="AB74" i="1"/>
  <c r="DS4" i="33" s="1"/>
  <c r="AC74" i="1"/>
  <c r="EI4" i="33" s="1"/>
  <c r="AD74" i="1"/>
  <c r="EY4" i="33" s="1"/>
  <c r="AB75" i="1"/>
  <c r="DT4" i="33" s="1"/>
  <c r="AC75" i="1"/>
  <c r="EJ4" i="33" s="1"/>
  <c r="AD75" i="1"/>
  <c r="EZ4" i="33" s="1"/>
  <c r="AB76" i="1"/>
  <c r="DU4" i="33" s="1"/>
  <c r="AC76" i="1"/>
  <c r="EK4" i="33" s="1"/>
  <c r="AD76" i="1"/>
  <c r="FA4" i="33" s="1"/>
  <c r="AB77" i="1"/>
  <c r="DV4" i="33" s="1"/>
  <c r="AC77" i="1"/>
  <c r="EL4" i="33" s="1"/>
  <c r="AD77" i="1"/>
  <c r="FB4" i="33" s="1"/>
  <c r="AB78" i="1"/>
  <c r="DW4" i="33" s="1"/>
  <c r="AC78" i="1"/>
  <c r="EM4" i="33" s="1"/>
  <c r="AD78" i="1"/>
  <c r="FC4" i="33" s="1"/>
  <c r="AB79" i="1"/>
  <c r="DX4" i="33" s="1"/>
  <c r="AC79" i="1"/>
  <c r="EN4" i="33" s="1"/>
  <c r="AD79" i="1"/>
  <c r="FD4" i="33" s="1"/>
  <c r="AB80" i="1"/>
  <c r="DY4" i="33" s="1"/>
  <c r="AC80" i="1"/>
  <c r="EO4" i="33" s="1"/>
  <c r="AD80" i="1"/>
  <c r="FE4" i="33" s="1"/>
  <c r="AB81" i="1"/>
  <c r="DZ4" i="33" s="1"/>
  <c r="AC81" i="1"/>
  <c r="EP4" i="33" s="1"/>
  <c r="AD81" i="1"/>
  <c r="FF4" i="33" s="1"/>
  <c r="AB82" i="1"/>
  <c r="EA4" i="33" s="1"/>
  <c r="AC82" i="1"/>
  <c r="EQ4" i="33" s="1"/>
  <c r="AD82" i="1"/>
  <c r="FG4" i="33" s="1"/>
  <c r="AB83" i="1"/>
  <c r="EB4" i="33" s="1"/>
  <c r="AC83" i="1"/>
  <c r="ER4" i="33" s="1"/>
  <c r="AD83" i="1"/>
  <c r="FH4" i="33" s="1"/>
  <c r="AB84" i="1"/>
  <c r="EC4" i="33" s="1"/>
  <c r="AC84" i="1"/>
  <c r="ES4" i="33" s="1"/>
  <c r="AD84" i="1"/>
  <c r="FI4" i="33" s="1"/>
  <c r="AB85" i="1"/>
  <c r="ED4" i="33" s="1"/>
  <c r="AC85" i="1"/>
  <c r="ET4" i="33" s="1"/>
  <c r="AD85" i="1"/>
  <c r="FJ4" i="33" s="1"/>
  <c r="CY4" i="33"/>
  <c r="Z71" i="1"/>
  <c r="CZ4" i="33" s="1"/>
  <c r="Z72" i="1"/>
  <c r="DA4" i="33" s="1"/>
  <c r="Z73" i="1"/>
  <c r="DB4" i="33" s="1"/>
  <c r="Z74" i="1"/>
  <c r="DC4" i="33" s="1"/>
  <c r="Z75" i="1"/>
  <c r="DD4" i="33" s="1"/>
  <c r="Z76" i="1"/>
  <c r="DE4" i="33" s="1"/>
  <c r="Z77" i="1"/>
  <c r="DF4" i="33" s="1"/>
  <c r="Z78" i="1"/>
  <c r="DG4" i="33" s="1"/>
  <c r="Z79" i="1"/>
  <c r="DH4" i="33" s="1"/>
  <c r="Z80" i="1"/>
  <c r="DI4" i="33" s="1"/>
  <c r="Z81" i="1"/>
  <c r="DJ4" i="33" s="1"/>
  <c r="Z82" i="1"/>
  <c r="DK4" i="33" s="1"/>
  <c r="Z83" i="1"/>
  <c r="DL4" i="33" s="1"/>
  <c r="Z84" i="1"/>
  <c r="DM4" i="33" s="1"/>
  <c r="Z85" i="1"/>
  <c r="DN4" i="33" s="1"/>
  <c r="X70" i="1"/>
  <c r="CY3" i="33" s="1"/>
  <c r="X71" i="1"/>
  <c r="CZ3" i="33" s="1"/>
  <c r="X72" i="1"/>
  <c r="EG3" i="33" s="1"/>
  <c r="X73" i="1"/>
  <c r="EX3" i="33" s="1"/>
  <c r="X74" i="1"/>
  <c r="EI3" i="33" s="1"/>
  <c r="X75" i="1"/>
  <c r="DD3" i="33" s="1"/>
  <c r="X76" i="1"/>
  <c r="FA3" i="33" s="1"/>
  <c r="X77" i="1"/>
  <c r="FB3" i="33" s="1"/>
  <c r="X78" i="1"/>
  <c r="EM3" i="33" s="1"/>
  <c r="X79" i="1"/>
  <c r="DH3" i="33" s="1"/>
  <c r="X80" i="1"/>
  <c r="DY3" i="33" s="1"/>
  <c r="X81" i="1"/>
  <c r="DZ3" i="33" s="1"/>
  <c r="X82" i="1"/>
  <c r="DK3" i="33" s="1"/>
  <c r="X83" i="1"/>
  <c r="DL3" i="33" s="1"/>
  <c r="X84" i="1"/>
  <c r="DM3" i="33" s="1"/>
  <c r="X85" i="1"/>
  <c r="DN3" i="33" s="1"/>
  <c r="P109" i="1"/>
  <c r="O109" i="1"/>
  <c r="N109" i="1"/>
  <c r="L109" i="1"/>
  <c r="J109" i="1"/>
  <c r="F109" i="1"/>
  <c r="D109" i="1"/>
  <c r="B109" i="1"/>
  <c r="P108" i="1"/>
  <c r="O108" i="1"/>
  <c r="N108" i="1"/>
  <c r="L108" i="1"/>
  <c r="J108" i="1"/>
  <c r="F108" i="1"/>
  <c r="D108" i="1"/>
  <c r="B108" i="1"/>
  <c r="P107" i="1"/>
  <c r="O107" i="1"/>
  <c r="N107" i="1"/>
  <c r="L107" i="1"/>
  <c r="J107" i="1"/>
  <c r="D107" i="1"/>
  <c r="B107" i="1"/>
  <c r="P106" i="1"/>
  <c r="O106" i="1"/>
  <c r="N106" i="1"/>
  <c r="L106" i="1"/>
  <c r="B106" i="1"/>
  <c r="D106" i="1"/>
  <c r="F106" i="1"/>
  <c r="A110" i="1"/>
  <c r="A109" i="1"/>
  <c r="A108" i="1"/>
  <c r="A107" i="1"/>
  <c r="A106" i="1"/>
  <c r="P110" i="1"/>
  <c r="GA4" i="33" s="1"/>
  <c r="O110" i="1"/>
  <c r="FZ4" i="33" s="1"/>
  <c r="N110" i="1"/>
  <c r="FY4" i="33" s="1"/>
  <c r="L110" i="1"/>
  <c r="FX4" i="33" s="1"/>
  <c r="J110" i="1"/>
  <c r="FW4" i="33" s="1"/>
  <c r="F110" i="1"/>
  <c r="FU4" i="33" s="1"/>
  <c r="D110" i="1"/>
  <c r="FT4" i="33" s="1"/>
  <c r="B110" i="1"/>
  <c r="FS4" i="33" s="1"/>
  <c r="AD26" i="12"/>
  <c r="AD28" i="12"/>
  <c r="AD31" i="12"/>
  <c r="AD32" i="12"/>
  <c r="AD33" i="12"/>
  <c r="AD34" i="12"/>
  <c r="AD35" i="12"/>
  <c r="AD36" i="12"/>
  <c r="AD37" i="12"/>
  <c r="AD38" i="12"/>
  <c r="AD39" i="12"/>
  <c r="AD40" i="12"/>
  <c r="AD41" i="12"/>
  <c r="AD42" i="12"/>
  <c r="AD43" i="12"/>
  <c r="AD44" i="12"/>
  <c r="AD45" i="12"/>
  <c r="AD46" i="12"/>
  <c r="AD59" i="12"/>
  <c r="I4" i="33"/>
  <c r="Q1" i="27"/>
  <c r="P1" i="27"/>
  <c r="A94" i="1"/>
  <c r="FK2" i="33" s="1"/>
  <c r="A95" i="1"/>
  <c r="A96" i="1"/>
  <c r="F96" i="1"/>
  <c r="A97" i="1"/>
  <c r="FK3" i="33" s="1"/>
  <c r="B97" i="1"/>
  <c r="FL3" i="33" s="1"/>
  <c r="C97" i="1"/>
  <c r="FM3" i="33" s="1"/>
  <c r="D97" i="1"/>
  <c r="FN3" i="33" s="1"/>
  <c r="E97" i="1"/>
  <c r="F97" i="1"/>
  <c r="G97" i="1"/>
  <c r="H97" i="1"/>
  <c r="I97" i="1"/>
  <c r="J97" i="1"/>
  <c r="K97" i="1"/>
  <c r="A98" i="1"/>
  <c r="FK4" i="33" s="1"/>
  <c r="B98" i="1"/>
  <c r="FL4" i="33" s="1"/>
  <c r="C98" i="1"/>
  <c r="FM4" i="33" s="1"/>
  <c r="D98" i="1"/>
  <c r="FN4" i="33" s="1"/>
  <c r="G98" i="1"/>
  <c r="H98" i="1"/>
  <c r="A99" i="1"/>
  <c r="D99" i="1"/>
  <c r="H99" i="1"/>
  <c r="D100" i="1"/>
  <c r="F100" i="1"/>
  <c r="A101" i="1"/>
  <c r="B101" i="1"/>
  <c r="C101" i="1"/>
  <c r="D101" i="1"/>
  <c r="E101" i="1"/>
  <c r="F101" i="1"/>
  <c r="G101" i="1"/>
  <c r="H101" i="1"/>
  <c r="I101" i="1"/>
  <c r="J101" i="1"/>
  <c r="K101" i="1"/>
  <c r="A102" i="1"/>
  <c r="FO4" i="33" s="1"/>
  <c r="B102" i="1"/>
  <c r="FP4" i="33" s="1"/>
  <c r="D102" i="1"/>
  <c r="E102" i="1"/>
  <c r="F102" i="1"/>
  <c r="G102" i="1"/>
  <c r="H102" i="1"/>
  <c r="FQ4" i="33" s="1"/>
  <c r="I102" i="1"/>
  <c r="FR4" i="33" s="1"/>
  <c r="J23" i="20"/>
  <c r="J102" i="1"/>
  <c r="C102" i="1"/>
  <c r="E5" i="27"/>
  <c r="E98" i="1" s="1"/>
  <c r="J5" i="27"/>
  <c r="J98" i="1" s="1"/>
  <c r="F98" i="1"/>
  <c r="N101" i="1"/>
  <c r="N100" i="1"/>
  <c r="N99" i="1"/>
  <c r="M101" i="1"/>
  <c r="M100" i="1"/>
  <c r="M99" i="1"/>
  <c r="M97" i="1"/>
  <c r="L101"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AB41" i="1"/>
  <c r="AD41" i="1"/>
  <c r="AE41" i="1"/>
  <c r="AF41" i="1"/>
  <c r="AG41" i="1"/>
  <c r="AB42" i="1"/>
  <c r="AE42" i="1"/>
  <c r="AF42" i="1"/>
  <c r="AG42" i="1"/>
  <c r="AA42" i="1"/>
  <c r="AA41" i="1"/>
  <c r="AG1" i="1"/>
  <c r="A4" i="33" s="1"/>
  <c r="B3" i="1"/>
  <c r="B4" i="33" s="1"/>
  <c r="B6" i="1"/>
  <c r="E4" i="33" s="1"/>
  <c r="B5" i="1"/>
  <c r="D4" i="33" s="1"/>
  <c r="B4" i="1"/>
  <c r="C4" i="33" s="1"/>
  <c r="N98" i="1"/>
  <c r="N97" i="1"/>
  <c r="N96" i="1"/>
  <c r="N95" i="1"/>
  <c r="M98" i="1"/>
  <c r="M96" i="1"/>
  <c r="M95" i="1"/>
  <c r="I3" i="19"/>
  <c r="C3" i="19"/>
  <c r="M3" i="24"/>
  <c r="P10" i="20"/>
  <c r="O71" i="1"/>
  <c r="BE4" i="33" s="1"/>
  <c r="Q71" i="1"/>
  <c r="BG4" i="33" s="1"/>
  <c r="R71" i="1"/>
  <c r="S71" i="1"/>
  <c r="T71" i="1"/>
  <c r="U71" i="1"/>
  <c r="V71" i="1"/>
  <c r="O72" i="1"/>
  <c r="BI4" i="33" s="1"/>
  <c r="Q72" i="1"/>
  <c r="BK4" i="33" s="1"/>
  <c r="R72" i="1"/>
  <c r="S72" i="1"/>
  <c r="T72" i="1"/>
  <c r="U72" i="1"/>
  <c r="V72" i="1"/>
  <c r="O73" i="1"/>
  <c r="BM4" i="33" s="1"/>
  <c r="Q73" i="1"/>
  <c r="BO4" i="33" s="1"/>
  <c r="R73" i="1"/>
  <c r="S73" i="1"/>
  <c r="T73" i="1"/>
  <c r="U73" i="1"/>
  <c r="V73" i="1"/>
  <c r="O74" i="1"/>
  <c r="BQ4" i="33" s="1"/>
  <c r="Q74" i="1"/>
  <c r="BS4" i="33" s="1"/>
  <c r="R74" i="1"/>
  <c r="S74" i="1"/>
  <c r="T74" i="1"/>
  <c r="U74" i="1"/>
  <c r="V74" i="1"/>
  <c r="N74" i="1"/>
  <c r="BP4" i="33" s="1"/>
  <c r="N73" i="1"/>
  <c r="BL4" i="33" s="1"/>
  <c r="N72" i="1"/>
  <c r="BH4" i="33" s="1"/>
  <c r="N71" i="1"/>
  <c r="BD4" i="33" s="1"/>
  <c r="AG90" i="1"/>
  <c r="AF90" i="1"/>
  <c r="AE90" i="1"/>
  <c r="AD90" i="1"/>
  <c r="Y90" i="1"/>
  <c r="X90" i="1"/>
  <c r="W90" i="1"/>
  <c r="AH90" i="1"/>
  <c r="S4" i="1"/>
  <c r="Z4" i="33" s="1"/>
  <c r="S3" i="1"/>
  <c r="Y4" i="33" s="1"/>
  <c r="O5" i="1"/>
  <c r="W4" i="33" s="1"/>
  <c r="O4" i="1"/>
  <c r="U82" i="1" s="1"/>
  <c r="O3" i="1"/>
  <c r="U4" i="33"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N87" i="1"/>
  <c r="CI4" i="33" s="1"/>
  <c r="N86" i="1"/>
  <c r="CH4" i="33" s="1"/>
  <c r="AC3" i="12"/>
  <c r="R85" i="1" s="1"/>
  <c r="CN4" i="33" s="1"/>
  <c r="V6" i="12"/>
  <c r="N84" i="1" s="1"/>
  <c r="CF4" i="33" s="1"/>
  <c r="V5" i="12"/>
  <c r="N83" i="1" s="1"/>
  <c r="CE4" i="33" s="1"/>
  <c r="V4" i="12"/>
  <c r="R4" i="12"/>
  <c r="R87" i="1" s="1"/>
  <c r="CP4" i="33" s="1"/>
  <c r="R3" i="12"/>
  <c r="R86" i="1" s="1"/>
  <c r="CO4" i="33" s="1"/>
  <c r="V3" i="12"/>
  <c r="N82" i="1" s="1"/>
  <c r="F6" i="12"/>
  <c r="AI18" i="6"/>
  <c r="E6" i="1"/>
  <c r="H4" i="33" s="1"/>
  <c r="E5" i="1"/>
  <c r="G4" i="33" s="1"/>
  <c r="E4" i="1"/>
  <c r="F4" i="33" s="1"/>
  <c r="D38" i="21"/>
  <c r="D34" i="21"/>
  <c r="D47" i="21"/>
  <c r="D30" i="21"/>
  <c r="L5" i="1"/>
  <c r="T4" i="33" s="1"/>
  <c r="L4" i="1"/>
  <c r="S4" i="33" s="1"/>
  <c r="H3" i="1"/>
  <c r="J4" i="33" s="1"/>
  <c r="L3" i="1"/>
  <c r="R4" i="33" s="1"/>
  <c r="J5" i="1"/>
  <c r="P4" i="33" s="1"/>
  <c r="H5" i="1"/>
  <c r="L4" i="33" s="1"/>
  <c r="J4" i="1"/>
  <c r="O4" i="33" s="1"/>
  <c r="H4" i="1"/>
  <c r="K4" i="33" s="1"/>
  <c r="J6" i="1"/>
  <c r="Q4" i="33" s="1"/>
  <c r="H6" i="1"/>
  <c r="M4" i="33" s="1"/>
  <c r="C23" i="21"/>
  <c r="L6" i="1" s="1"/>
  <c r="J3" i="1"/>
  <c r="N4" i="33" s="1"/>
  <c r="I93" i="1"/>
  <c r="BC4" i="33" s="1"/>
  <c r="I80" i="1"/>
  <c r="I81" i="1"/>
  <c r="I82" i="1"/>
  <c r="I83" i="1"/>
  <c r="I79" i="1"/>
  <c r="I71" i="1"/>
  <c r="I72" i="1"/>
  <c r="I73" i="1"/>
  <c r="I74" i="1"/>
  <c r="I70" i="1"/>
  <c r="C89" i="1"/>
  <c r="C90" i="1"/>
  <c r="C91" i="1"/>
  <c r="C92" i="1"/>
  <c r="C88" i="1"/>
  <c r="D93" i="1"/>
  <c r="AX4" i="33" s="1"/>
  <c r="H92" i="1"/>
  <c r="H91" i="1"/>
  <c r="H90" i="1"/>
  <c r="H89" i="1"/>
  <c r="F50" i="9"/>
  <c r="F49" i="9"/>
  <c r="H93" i="1"/>
  <c r="BB4" i="33" s="1"/>
  <c r="G4" i="19"/>
  <c r="AH41" i="1" s="1"/>
  <c r="G5" i="19"/>
  <c r="AH42" i="1" s="1"/>
  <c r="G6" i="19"/>
  <c r="AH43" i="1" s="1"/>
  <c r="K83" i="1"/>
  <c r="H83" i="1"/>
  <c r="K82" i="1"/>
  <c r="H82" i="1"/>
  <c r="K81" i="1"/>
  <c r="H81" i="1"/>
  <c r="K80" i="1"/>
  <c r="H80" i="1"/>
  <c r="K79" i="1"/>
  <c r="H79" i="1"/>
  <c r="K71" i="1"/>
  <c r="K72" i="1"/>
  <c r="K73" i="1"/>
  <c r="K74" i="1"/>
  <c r="J71" i="1"/>
  <c r="H71" i="1"/>
  <c r="H72" i="1"/>
  <c r="H73" i="1"/>
  <c r="H74" i="1"/>
  <c r="K70" i="1"/>
  <c r="H70" i="1"/>
  <c r="E3" i="19"/>
  <c r="D3" i="19"/>
  <c r="L3" i="19" s="1"/>
  <c r="P71" i="1"/>
  <c r="BF4" i="33" s="1"/>
  <c r="P72" i="1"/>
  <c r="BJ4" i="33" s="1"/>
  <c r="P73" i="1"/>
  <c r="BN4" i="33" s="1"/>
  <c r="P74" i="1"/>
  <c r="BR4" i="33" s="1"/>
  <c r="K45" i="9"/>
  <c r="AB59" i="12"/>
  <c r="X59" i="12"/>
  <c r="Q59" i="12"/>
  <c r="X46" i="12"/>
  <c r="Q46" i="12"/>
  <c r="K46" i="12"/>
  <c r="X45" i="12"/>
  <c r="Q45" i="12"/>
  <c r="K45" i="12"/>
  <c r="X44" i="12"/>
  <c r="Q44" i="12"/>
  <c r="K44" i="12"/>
  <c r="X43" i="12"/>
  <c r="Q43" i="12"/>
  <c r="K43" i="12"/>
  <c r="X42" i="12"/>
  <c r="Q42" i="12"/>
  <c r="K42" i="12"/>
  <c r="X41" i="12"/>
  <c r="Q41" i="12"/>
  <c r="K41" i="12"/>
  <c r="X40" i="12"/>
  <c r="Q40" i="12"/>
  <c r="K40" i="12"/>
  <c r="X39" i="12"/>
  <c r="Q39" i="12"/>
  <c r="K39" i="12"/>
  <c r="X38" i="12"/>
  <c r="Q38" i="12"/>
  <c r="K38" i="12"/>
  <c r="X37" i="12"/>
  <c r="Q37" i="12"/>
  <c r="K37" i="12"/>
  <c r="X36" i="12"/>
  <c r="Q36" i="12"/>
  <c r="K36" i="12"/>
  <c r="X35" i="12"/>
  <c r="Q35" i="12"/>
  <c r="K35" i="12"/>
  <c r="X34" i="12"/>
  <c r="Q34" i="12"/>
  <c r="K34" i="12"/>
  <c r="X33" i="12"/>
  <c r="Q33" i="12"/>
  <c r="K33" i="12"/>
  <c r="X32" i="12"/>
  <c r="Q32" i="12"/>
  <c r="K32" i="12"/>
  <c r="X31" i="12"/>
  <c r="X28" i="12"/>
  <c r="Q28" i="12"/>
  <c r="K28" i="12"/>
  <c r="X27" i="12"/>
  <c r="Q27" i="12"/>
  <c r="K27" i="12"/>
  <c r="X26" i="12"/>
  <c r="X25" i="12"/>
  <c r="Q25" i="12"/>
  <c r="Q23" i="12"/>
  <c r="E102" i="42" l="1"/>
  <c r="D103" i="42"/>
  <c r="O38" i="1"/>
  <c r="AM18" i="6"/>
  <c r="H43" i="6" s="1"/>
  <c r="A43" i="6"/>
  <c r="J5" i="12"/>
  <c r="S5" i="1" s="1"/>
  <c r="AA4" i="33" s="1"/>
  <c r="O6" i="1"/>
  <c r="X4" i="33" s="1"/>
  <c r="DX3" i="33"/>
  <c r="DP3" i="33"/>
  <c r="EF3" i="33"/>
  <c r="EW4" i="33"/>
  <c r="AH71" i="1"/>
  <c r="DB3" i="33"/>
  <c r="V4" i="33"/>
  <c r="EP3" i="33"/>
  <c r="A24" i="6"/>
  <c r="P92" i="1" s="1"/>
  <c r="H24" i="6"/>
  <c r="Q92" i="1"/>
  <c r="DU3" i="33"/>
  <c r="FE3" i="33"/>
  <c r="EW3" i="33"/>
  <c r="R82" i="1"/>
  <c r="CK4" i="33" s="1"/>
  <c r="Z18" i="12"/>
  <c r="AA18" i="12" s="1"/>
  <c r="AC18" i="12"/>
  <c r="Z19" i="12"/>
  <c r="AA19" i="12" s="1"/>
  <c r="AC19" i="12"/>
  <c r="Z27" i="12"/>
  <c r="AA27" i="12" s="1"/>
  <c r="AC27" i="12"/>
  <c r="Z23" i="12"/>
  <c r="AA23" i="12" s="1"/>
  <c r="Z16" i="12"/>
  <c r="AA16" i="12" s="1"/>
  <c r="H59" i="12"/>
  <c r="Z21" i="12"/>
  <c r="AA21" i="12" s="1"/>
  <c r="Z17" i="12"/>
  <c r="AA17" i="12" s="1"/>
  <c r="Z25" i="12"/>
  <c r="AA25" i="12" s="1"/>
  <c r="Z26" i="12"/>
  <c r="AA26" i="12" s="1"/>
  <c r="Z20" i="12"/>
  <c r="AA20" i="12" s="1"/>
  <c r="EC3" i="33"/>
  <c r="DT3" i="33"/>
  <c r="DV3" i="33"/>
  <c r="EJ3" i="33"/>
  <c r="ED3" i="33"/>
  <c r="DO3" i="33"/>
  <c r="ET3" i="33"/>
  <c r="EU3" i="33"/>
  <c r="FF3" i="33"/>
  <c r="FJ3" i="33"/>
  <c r="FC3" i="33"/>
  <c r="R6" i="12"/>
  <c r="DF3" i="33"/>
  <c r="EL3" i="33"/>
  <c r="DR3" i="33"/>
  <c r="EH3" i="33"/>
  <c r="DJ3" i="33"/>
  <c r="V102" i="1"/>
  <c r="F45" i="9"/>
  <c r="AF5" i="12"/>
  <c r="AF4" i="12"/>
  <c r="H84" i="1"/>
  <c r="I84" i="1"/>
  <c r="N102" i="1"/>
  <c r="G59" i="12"/>
  <c r="R5" i="12"/>
  <c r="FD3" i="33"/>
  <c r="DW3" i="33"/>
  <c r="DS3" i="33"/>
  <c r="G3" i="19"/>
  <c r="T4" i="1"/>
  <c r="I98" i="1"/>
  <c r="EY3" i="33"/>
  <c r="EB3" i="33"/>
  <c r="EA3" i="33"/>
  <c r="ER3" i="33"/>
  <c r="J84" i="1"/>
  <c r="AU4" i="33" s="1"/>
  <c r="FH3" i="33"/>
  <c r="EN3" i="33"/>
  <c r="EV3" i="33"/>
  <c r="EZ3" i="33"/>
  <c r="G84" i="1"/>
  <c r="AQ13" i="6"/>
  <c r="X2" i="6"/>
  <c r="Y2" i="6" s="1"/>
  <c r="Z2" i="6" s="1"/>
  <c r="AA2" i="6" s="1"/>
  <c r="AB2" i="6" s="1"/>
  <c r="AC2" i="6" s="1"/>
  <c r="AD2" i="6" s="1"/>
  <c r="AE2" i="6" s="1"/>
  <c r="AF2" i="6" s="1"/>
  <c r="AG2" i="6" s="1"/>
  <c r="AH2" i="6" s="1"/>
  <c r="AI2" i="6" s="1"/>
  <c r="AJ2" i="6" s="1"/>
  <c r="AK2" i="6" s="1"/>
  <c r="AL2" i="6" s="1"/>
  <c r="ES3" i="33"/>
  <c r="EO3" i="33"/>
  <c r="EE3" i="33"/>
  <c r="DA3" i="33"/>
  <c r="EQ3" i="33"/>
  <c r="J75" i="1"/>
  <c r="AR4" i="33" s="1"/>
  <c r="U102" i="1"/>
  <c r="FI3" i="33"/>
  <c r="DI3" i="33"/>
  <c r="DQ3" i="33"/>
  <c r="FG3" i="33"/>
  <c r="P5" i="1"/>
  <c r="K84" i="1"/>
  <c r="AV4" i="33" s="1"/>
  <c r="T102" i="1"/>
  <c r="CW4" i="33" s="1"/>
  <c r="DE3" i="33"/>
  <c r="DG3" i="33"/>
  <c r="DC3" i="33"/>
  <c r="B3" i="19"/>
  <c r="EK3" i="33"/>
  <c r="K75" i="1"/>
  <c r="AS4" i="33" s="1"/>
  <c r="D84" i="1"/>
  <c r="M102" i="1"/>
  <c r="C84" i="1"/>
  <c r="AT4" i="33" s="1"/>
  <c r="E84" i="1"/>
  <c r="F84" i="1"/>
  <c r="F75" i="1"/>
  <c r="C75" i="1"/>
  <c r="AP4" i="33" s="1"/>
  <c r="I75" i="1"/>
  <c r="AQ4" i="33" s="1"/>
  <c r="H75" i="1"/>
  <c r="G75" i="1"/>
  <c r="D75" i="1"/>
  <c r="E75" i="1"/>
  <c r="AH70" i="1"/>
  <c r="L12" i="1"/>
  <c r="J12" i="1"/>
  <c r="U83" i="1"/>
  <c r="W12" i="1"/>
  <c r="X12" i="1"/>
  <c r="T12" i="1"/>
  <c r="S12" i="1"/>
  <c r="AK4" i="33"/>
  <c r="AJ4" i="33"/>
  <c r="U84" i="1"/>
  <c r="Z6" i="1"/>
  <c r="AI4" i="33"/>
  <c r="AF3" i="12"/>
  <c r="N5" i="12"/>
  <c r="N88" i="1" s="1"/>
  <c r="CJ4" i="33" s="1"/>
  <c r="CD4" i="33"/>
  <c r="N85" i="1"/>
  <c r="CG4" i="33" s="1"/>
  <c r="E103" i="42" l="1"/>
  <c r="A20" i="6"/>
  <c r="W38" i="1"/>
  <c r="X3" i="1" s="1"/>
  <c r="AF4" i="33" s="1"/>
  <c r="P36" i="1"/>
  <c r="P37" i="1"/>
  <c r="P19" i="1"/>
  <c r="P16" i="1"/>
  <c r="P30" i="1"/>
  <c r="P23" i="1"/>
  <c r="P17" i="1"/>
  <c r="P21" i="1"/>
  <c r="P33" i="1"/>
  <c r="P25" i="1"/>
  <c r="P31" i="1"/>
  <c r="P28" i="1"/>
  <c r="P13" i="1"/>
  <c r="S38" i="1"/>
  <c r="AN4" i="33" s="1"/>
  <c r="P18" i="1"/>
  <c r="P20" i="1"/>
  <c r="P15" i="1"/>
  <c r="P24" i="1"/>
  <c r="P34" i="1"/>
  <c r="P26" i="1"/>
  <c r="P27" i="1"/>
  <c r="T38" i="1"/>
  <c r="AO4" i="33" s="1"/>
  <c r="P32" i="1"/>
  <c r="P22" i="1"/>
  <c r="P35" i="1"/>
  <c r="P14" i="1"/>
  <c r="X38" i="1"/>
  <c r="X4" i="1" s="1"/>
  <c r="P29" i="1"/>
  <c r="AL4" i="33"/>
  <c r="AM4" i="33"/>
  <c r="N12" i="1"/>
  <c r="F43" i="6"/>
  <c r="U85" i="1"/>
  <c r="O92" i="1"/>
  <c r="CT4" i="33" s="1"/>
  <c r="S92" i="1"/>
  <c r="D24" i="6"/>
  <c r="H20" i="6"/>
  <c r="F24" i="6"/>
  <c r="R92" i="1" s="1"/>
  <c r="F20" i="6"/>
  <c r="N92" i="1" s="1"/>
  <c r="F47" i="9"/>
  <c r="M92" i="1"/>
  <c r="AC20" i="12"/>
  <c r="AC23" i="12"/>
  <c r="AC16" i="12"/>
  <c r="AC25" i="12"/>
  <c r="F46" i="9"/>
  <c r="AC17" i="12"/>
  <c r="Z4" i="12"/>
  <c r="AC21" i="12"/>
  <c r="Z5" i="12"/>
  <c r="R83" i="1" s="1"/>
  <c r="U86" i="1" s="1"/>
  <c r="J6" i="12"/>
  <c r="S6" i="1" s="1"/>
  <c r="AB4" i="33" s="1"/>
  <c r="AC26" i="12"/>
  <c r="CX4" i="33"/>
  <c r="M12" i="1"/>
  <c r="P12" i="1"/>
  <c r="Z12" i="1"/>
  <c r="Y12" i="1"/>
  <c r="P38" i="1" l="1"/>
  <c r="Y38" i="1"/>
  <c r="Z38" i="1"/>
  <c r="F44" i="9"/>
  <c r="AC4" i="33"/>
  <c r="V3" i="1"/>
  <c r="AD4" i="33" s="1"/>
  <c r="U92" i="1"/>
  <c r="CU4" i="33"/>
  <c r="L92" i="1"/>
  <c r="T92" i="1" s="1"/>
  <c r="D20" i="6"/>
  <c r="V4" i="1"/>
  <c r="CS4" i="33"/>
  <c r="AG4" i="33"/>
  <c r="X6" i="1"/>
  <c r="X5" i="1"/>
  <c r="CL4" i="33"/>
  <c r="AH4" i="33"/>
  <c r="Z4" i="1"/>
  <c r="V6" i="1" l="1"/>
  <c r="AE4" i="33"/>
  <c r="CV4" i="33"/>
  <c r="V92" i="1"/>
  <c r="V5" i="1"/>
  <c r="CR4" i="33"/>
  <c r="F43" i="9"/>
  <c r="AC59" i="12" l="1"/>
  <c r="Z59" i="12"/>
  <c r="Z6" i="12"/>
  <c r="R84" i="1" l="1"/>
  <c r="F48" i="9" s="1"/>
  <c r="AF6" i="12"/>
  <c r="U87" i="1" l="1"/>
  <c r="CM4" i="33"/>
  <c r="K59" i="12" l="1"/>
  <c r="F3" i="41"/>
  <c r="R20" i="2"/>
  <c r="R21" i="2" s="1"/>
  <c r="R24" i="2" l="1"/>
  <c r="R25" i="2" s="1"/>
  <c r="R26" i="2" l="1"/>
  <c r="P30" i="11" l="1"/>
  <c r="E5" i="20" l="1"/>
  <c r="AB71" i="1" s="1"/>
  <c r="DP4" i="33" s="1"/>
  <c r="F5" i="20"/>
  <c r="AC71" i="1" s="1"/>
  <c r="EF4" i="33" s="1"/>
  <c r="AD70" i="1"/>
  <c r="EU4" i="33" s="1"/>
  <c r="AC70" i="1"/>
  <c r="EE4" i="33" s="1"/>
  <c r="AB70" i="1"/>
  <c r="DO4" i="33" s="1"/>
  <c r="AD71" i="1"/>
  <c r="EV4" i="33" s="1"/>
  <c r="F7" i="2" l="1"/>
  <c r="F8" i="2" s="1"/>
  <c r="G7" i="2"/>
  <c r="G8" i="2" l="1"/>
  <c r="F9" i="2"/>
  <c r="F10" i="2" l="1"/>
  <c r="G9" i="2"/>
  <c r="F11" i="2" l="1"/>
  <c r="G10" i="2"/>
  <c r="G11" i="2" l="1"/>
  <c r="F12" i="2"/>
  <c r="F13" i="2" l="1"/>
  <c r="G12" i="2"/>
  <c r="F14" i="2" l="1"/>
  <c r="G13" i="2"/>
  <c r="F15" i="2" l="1"/>
  <c r="G14" i="2"/>
  <c r="F16" i="2" l="1"/>
  <c r="G15" i="2"/>
  <c r="G16" i="2" l="1"/>
  <c r="F17" i="2"/>
  <c r="F18" i="2" l="1"/>
  <c r="G17" i="2"/>
  <c r="G18" i="2" l="1"/>
  <c r="F19" i="2"/>
  <c r="G19" i="2" l="1"/>
  <c r="F20" i="2"/>
  <c r="F21" i="2" l="1"/>
  <c r="G20" i="2"/>
  <c r="G21" i="2" l="1"/>
  <c r="F22" i="2"/>
  <c r="G22" i="2" l="1"/>
  <c r="F23" i="2"/>
  <c r="G23" i="2" l="1"/>
  <c r="F24" i="2"/>
  <c r="F25" i="2" l="1"/>
  <c r="G24" i="2"/>
  <c r="F26" i="2" l="1"/>
  <c r="G25" i="2"/>
  <c r="F27" i="2" l="1"/>
  <c r="G26" i="2"/>
  <c r="G27" i="2" l="1"/>
  <c r="F28" i="2"/>
  <c r="F29" i="2" l="1"/>
  <c r="G28" i="2"/>
  <c r="F30" i="2" l="1"/>
  <c r="G29" i="2"/>
  <c r="G30" i="2" l="1"/>
  <c r="Q27" i="2"/>
  <c r="R27" i="2"/>
  <c r="R28" i="2" s="1"/>
  <c r="R29" i="2" s="1"/>
  <c r="R30" i="2" s="1"/>
  <c r="I27" i="2"/>
  <c r="I28" i="2" s="1"/>
  <c r="J28" i="2" l="1"/>
  <c r="I29" i="2"/>
  <c r="J27" i="2"/>
  <c r="S30" i="2"/>
  <c r="I30" i="2" l="1"/>
  <c r="J29" i="2"/>
  <c r="J30" i="2" l="1"/>
  <c r="R31" i="2"/>
  <c r="S3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1" authorId="0" shapeId="0" xr:uid="{CAE6CD3B-64AE-4183-BD33-2059E835B97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4FA66B1C-BA03-40F6-8EC4-F73667560F14}">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E48A6BF-BC22-44ED-A0DE-FAD310CE10FC}">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91FB7285-F34D-4FE3-B65D-FAE85B777B5D}">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64891A33-65FA-4034-93DA-82D56F0934B8}">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F4AACCC6-40D2-409E-B75E-14AF55ED0C53}">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C09E2DE6-658F-4841-ABFF-B9D09938063B}">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BE8EA1CC-8C15-4351-8DA9-0E41D7DD86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8D4A8D8F-A01A-4688-91C9-FEF9410B884C}">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3D101EFC-2E71-4187-AEBB-D0B04A102D81}">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718E618D-56A4-471E-A8C1-BC0D0D55ADC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10E873AC-2271-4927-9E2E-597FB8ED4C4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186B5155-BAA2-4535-B617-EE45DA01822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63A98983-DFBB-4202-A47C-F720227D240F}">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DE4A999-E84D-42B6-8324-3D401B6EBCDB}">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4E1EDA26-A13C-4809-B50E-1D148B2D228A}">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7717F63C-0630-4D47-A6A0-230B60B71C6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B43EB8AA-3B18-4F69-89E6-211B591E6CBA}">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F3C99DD3-4A12-4F5E-A6AF-44AD0429DA8C}">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C05739B-7422-4E34-A97B-E1D182525F95}">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660467B7-9BB0-439E-B728-8675D24EA3A4}">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936E71F6-F7C2-4E12-853B-12F2B7F07D94}">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DD25CEF-28F2-4F16-9055-22FFC1DF3B05}">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AAAC4F66-35C2-42FD-BE59-D13DA268DD89}">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888A3029-6E9C-4434-8ADB-3521BC2EE4B8}">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31C10D65-0BC9-4A7E-A3A2-AECA70C65D83}">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CF8A3FC3-1120-4587-A4F7-8BB4CB8B30DE}">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EEF3542E-AE2A-437E-9E22-4776B8F66E0C}">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<sst xmlns="http://schemas.openxmlformats.org/spreadsheetml/2006/main" count="38793" uniqueCount="22439">
  <si>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</si>
  <si>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</si>
  <si>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</si>
  <si>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</si>
  <si>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</si>
  <si>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</si>
  <si>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</si>
  <si>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</si>
  <si>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</si>
  <si>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</si>
  <si>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</si>
  <si>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</si>
  <si>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</si>
  <si>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</si>
  <si>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</si>
  <si>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</si>
  <si>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</si>
  <si>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</si>
  <si>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</si>
  <si>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</si>
  <si>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</si>
  <si>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</si>
  <si>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</si>
  <si>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</si>
  <si>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</si>
  <si>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</si>
  <si>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</si>
  <si>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</si>
  <si>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</si>
  <si>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</si>
  <si>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</si>
  <si>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</si>
  <si>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</si>
  <si>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</si>
  <si>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</si>
  <si>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</si>
  <si>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</si>
  <si>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</si>
  <si>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</si>
  <si>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</si>
  <si>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</si>
  <si>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</si>
  <si>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</si>
  <si>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</si>
  <si>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</si>
  <si>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</si>
  <si>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</si>
  <si>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</si>
  <si>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</si>
  <si>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</si>
  <si>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</si>
  <si>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</si>
  <si>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</si>
  <si>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</si>
  <si>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</si>
  <si>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</si>
  <si>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</si>
  <si>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</si>
  <si>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</si>
  <si>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</si>
  <si>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</si>
  <si>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</si>
  <si>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</si>
  <si>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</si>
  <si>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</si>
  <si>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</si>
  <si>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</si>
  <si>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</si>
  <si>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</si>
  <si>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</si>
  <si>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</si>
  <si>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</si>
  <si>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</si>
  <si>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</si>
  <si>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</si>
  <si>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</si>
  <si>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</si>
  <si>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</si>
  <si>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</si>
  <si>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</si>
  <si>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</si>
  <si>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</si>
  <si>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</si>
  <si>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</si>
  <si>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</si>
  <si>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</si>
  <si>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</si>
  <si>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</si>
  <si>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</si>
  <si>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</si>
  <si>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</si>
  <si>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</si>
  <si>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</si>
  <si>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</si>
  <si>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</si>
  <si>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</si>
  <si>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</si>
  <si>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</si>
  <si>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</si>
  <si>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</si>
  <si>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</si>
  <si>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</si>
  <si>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</si>
  <si>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</si>
  <si>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</si>
  <si>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</si>
  <si>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</si>
  <si>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</si>
  <si>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</si>
  <si>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</si>
  <si>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</si>
  <si>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</si>
  <si>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</si>
  <si>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</si>
  <si>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</si>
  <si>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</si>
  <si>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</si>
  <si>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</si>
  <si>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</si>
  <si>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</si>
  <si>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</si>
  <si>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</si>
  <si>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</si>
  <si>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</si>
  <si>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</si>
  <si>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</si>
  <si>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</si>
  <si>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</si>
  <si>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</si>
  <si>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</si>
  <si>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</si>
  <si>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</si>
  <si>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</si>
  <si>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</si>
  <si>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</si>
  <si>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</si>
  <si>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</si>
  <si>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</si>
  <si>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</si>
  <si>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</si>
  <si>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</si>
  <si>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</si>
  <si>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</si>
  <si>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</si>
  <si>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</si>
  <si>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</si>
  <si>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</si>
  <si>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</si>
  <si>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</si>
  <si>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</si>
  <si>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</si>
  <si>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</si>
  <si>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</si>
  <si>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</si>
  <si>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</si>
  <si>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</si>
  <si>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</si>
  <si>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</si>
  <si>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</si>
  <si>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</si>
  <si>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</si>
  <si>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</si>
  <si>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</si>
  <si>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</si>
  <si>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</si>
  <si>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</si>
  <si>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</si>
  <si>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</si>
  <si>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</si>
  <si>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</si>
  <si>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</si>
  <si>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</si>
  <si>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</si>
  <si>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Complete existing condition survey, submission of Final Reports</t>
  </si>
  <si>
    <t>F</t>
  </si>
  <si>
    <t>Complete Earthworks</t>
  </si>
  <si>
    <t>Complete Mechanical Works</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</si>
  <si>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</si>
  <si>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</si>
  <si>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</si>
  <si>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</si>
  <si>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</si>
  <si>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</si>
  <si>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</si>
  <si>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</si>
  <si>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Complete steel structure errection for all blocks</t>
  </si>
  <si>
    <t xml:space="preserve">Complete all Civil Works </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</si>
  <si>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</si>
  <si>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</si>
  <si>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</si>
  <si>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</si>
  <si>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</si>
  <si>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</si>
  <si>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</si>
  <si>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</si>
  <si>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</si>
  <si>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</si>
  <si>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</si>
  <si>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</si>
  <si>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</si>
  <si>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</si>
  <si>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</si>
  <si>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</si>
  <si>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</si>
  <si>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</si>
  <si>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</si>
  <si>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</si>
  <si>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</si>
  <si>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</si>
  <si>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</si>
  <si>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</si>
  <si>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</si>
  <si>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</si>
  <si>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</si>
  <si>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</si>
  <si>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</si>
  <si>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</si>
  <si>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Structural </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</si>
  <si>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</si>
  <si>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</si>
  <si>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</si>
  <si>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</si>
  <si>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</si>
  <si>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</si>
  <si>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</si>
  <si>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</si>
  <si>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</si>
  <si>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</si>
  <si>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</si>
  <si>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</si>
  <si>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</si>
  <si>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</si>
  <si>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</si>
  <si>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</si>
  <si>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</si>
  <si>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</si>
  <si>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</si>
  <si>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</si>
  <si>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</si>
  <si>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</si>
  <si>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</si>
  <si>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</si>
  <si>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</si>
  <si>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</si>
  <si>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</si>
  <si>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</si>
  <si>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</si>
  <si>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</si>
  <si>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</si>
  <si>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</si>
  <si>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</si>
  <si>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</si>
  <si>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</si>
  <si>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</si>
  <si>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</si>
  <si>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</si>
  <si>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</si>
  <si>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</si>
  <si>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</si>
  <si>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</si>
  <si>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</si>
  <si>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</si>
  <si>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</si>
  <si>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</si>
  <si>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</si>
  <si>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</si>
  <si>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</si>
  <si>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</si>
  <si>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</si>
  <si>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</si>
  <si>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</si>
  <si>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</si>
  <si>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</si>
  <si>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</si>
  <si>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</si>
  <si>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</si>
  <si>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</si>
  <si>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Forecast Next Month</t>
  </si>
  <si>
    <t>Planned - Cumulative</t>
  </si>
  <si>
    <t>Actual Cumulative</t>
  </si>
  <si>
    <t xml:space="preserve">Saudi - Actual </t>
  </si>
  <si>
    <t xml:space="preserve">Saudi Monthly - Actual </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</si>
  <si>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</si>
  <si>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</si>
  <si>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</si>
  <si>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</si>
  <si>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</si>
  <si>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</si>
  <si>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</si>
  <si>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</si>
  <si>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</si>
  <si>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</si>
  <si>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</si>
  <si>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</si>
  <si>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</si>
  <si>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</si>
  <si>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</si>
  <si>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</si>
  <si>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</si>
  <si>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</si>
  <si>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</si>
  <si>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</si>
  <si>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</si>
  <si>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</si>
  <si>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</si>
  <si>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</si>
  <si>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</si>
  <si>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</si>
  <si>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</si>
  <si>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</si>
  <si>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</si>
  <si>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</si>
  <si>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</si>
  <si>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</si>
  <si>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</si>
  <si>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</si>
  <si>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</si>
  <si>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</si>
  <si>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</si>
  <si>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</si>
  <si>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</si>
  <si>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</si>
  <si>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</si>
  <si>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</si>
  <si>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</si>
  <si>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</si>
  <si>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</si>
  <si>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</si>
  <si>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</si>
  <si>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</si>
  <si>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</si>
  <si>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Electrician</t>
  </si>
  <si>
    <t>Steel Fixer</t>
  </si>
  <si>
    <t>Others</t>
  </si>
  <si>
    <t>Key Trade</t>
  </si>
  <si>
    <t>No of Approved Version of BOQ</t>
  </si>
  <si>
    <t xml:space="preserve">Construction Plan Approval </t>
  </si>
  <si>
    <t>Major Quantity Trackers</t>
  </si>
  <si>
    <t>Latest Contract Change Order Log</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</si>
  <si>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</si>
  <si>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</si>
  <si>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</si>
  <si>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</si>
  <si>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</si>
  <si>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</si>
  <si>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</si>
  <si>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</si>
  <si>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Material on Site</t>
  </si>
  <si>
    <t xml:space="preserve">Remaining </t>
  </si>
  <si>
    <t>Remaining</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</si>
  <si>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</si>
  <si>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</si>
  <si>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</si>
  <si>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</si>
  <si>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</si>
  <si>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</si>
  <si>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</si>
  <si>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</si>
  <si>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</si>
  <si>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</si>
  <si>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</si>
  <si>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</si>
  <si>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</si>
  <si>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</si>
  <si>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</si>
  <si>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</si>
  <si>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</si>
  <si>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</si>
  <si>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</si>
  <si>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</si>
  <si>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</si>
  <si>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</si>
  <si>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</si>
  <si>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</si>
  <si>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</si>
  <si>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</si>
  <si>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</si>
  <si>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</si>
  <si>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</si>
  <si>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</si>
  <si>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</si>
  <si>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</si>
  <si>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</si>
  <si>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</si>
  <si>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</si>
  <si>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</si>
  <si>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</si>
  <si>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</si>
  <si>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</si>
  <si>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</si>
  <si>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</si>
  <si>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</si>
  <si>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</si>
  <si>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</si>
  <si>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</si>
  <si>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</si>
  <si>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</si>
  <si>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</si>
  <si>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</si>
  <si>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</si>
  <si>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Major Equipment</t>
  </si>
  <si>
    <t>MODON - Weekly Progress Report - Construction Projects</t>
  </si>
  <si>
    <t>Proactive Vs Reactive Actions Taken</t>
  </si>
  <si>
    <t>Total Hours Worked Vs Safe Hours Worked</t>
  </si>
  <si>
    <t>Top 5 Issues</t>
  </si>
  <si>
    <t>Mason</t>
  </si>
  <si>
    <t>Plan Value</t>
  </si>
  <si>
    <t>Phys. Plan Value</t>
  </si>
  <si>
    <t>Phys. Earn Value</t>
  </si>
  <si>
    <t>Earn Value</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</si>
  <si>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</si>
  <si>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</si>
  <si>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</si>
  <si>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</si>
  <si>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</si>
  <si>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</si>
  <si>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</si>
  <si>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</si>
  <si>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</si>
  <si>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</si>
  <si>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</si>
  <si>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</si>
  <si>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</si>
  <si>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</si>
  <si>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</si>
  <si>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</si>
  <si>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</si>
  <si>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</si>
  <si>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</si>
  <si>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</si>
  <si>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</si>
  <si>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</si>
  <si>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</si>
  <si>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</si>
  <si>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</si>
  <si>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</si>
  <si>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</si>
  <si>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</si>
  <si>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</si>
  <si>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</si>
  <si>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</si>
  <si>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</si>
  <si>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</si>
  <si>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</si>
  <si>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</si>
  <si>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</si>
  <si>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</si>
  <si>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</si>
  <si>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</si>
  <si>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</si>
  <si>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</si>
  <si>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</si>
  <si>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</si>
  <si>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</si>
  <si>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</si>
  <si>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</si>
  <si>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</si>
  <si>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</si>
  <si>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</si>
  <si>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</si>
  <si>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</si>
  <si>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</si>
  <si>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</si>
  <si>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</si>
  <si>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</si>
  <si>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</si>
  <si>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</si>
  <si>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</si>
  <si>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</si>
  <si>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</si>
  <si>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</si>
  <si>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</si>
  <si>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</si>
  <si>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</si>
  <si>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</si>
  <si>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</si>
  <si>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</si>
  <si>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</si>
  <si>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</si>
  <si>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</si>
  <si>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</si>
  <si>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</si>
  <si>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</si>
  <si>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</si>
  <si>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</si>
  <si>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</si>
  <si>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</si>
  <si>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</si>
  <si>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</si>
  <si>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</si>
  <si>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</si>
  <si>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</si>
  <si>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</si>
  <si>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</si>
  <si>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</si>
  <si>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</si>
  <si>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</si>
  <si>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</si>
  <si>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</si>
  <si>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</si>
  <si>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</si>
  <si>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</si>
  <si>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</si>
  <si>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</si>
  <si>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</si>
  <si>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</si>
  <si>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</si>
  <si>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</si>
  <si>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</si>
  <si>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</si>
  <si>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</si>
  <si>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</si>
  <si>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</si>
  <si>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</si>
  <si>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</si>
  <si>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</si>
  <si>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</si>
  <si>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</si>
  <si>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</si>
  <si>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</si>
  <si>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</si>
  <si>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</si>
  <si>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</si>
  <si>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</si>
  <si>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</si>
  <si>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</si>
  <si>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</si>
  <si>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</si>
  <si>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</si>
  <si>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</si>
  <si>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</si>
  <si>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</si>
  <si>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</si>
  <si>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</si>
  <si>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</si>
  <si>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</si>
  <si>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</si>
  <si>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</si>
  <si>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</si>
  <si>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</si>
  <si>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</si>
  <si>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</si>
  <si>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</si>
  <si>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</si>
  <si>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</si>
  <si>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</si>
  <si>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</si>
  <si>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</si>
  <si>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</si>
  <si>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</si>
  <si>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</si>
  <si>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</si>
  <si>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</si>
  <si>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</si>
  <si>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</si>
  <si>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</si>
  <si>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</si>
  <si>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</si>
  <si>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</si>
  <si>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</si>
  <si>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</si>
  <si>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</si>
  <si>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</si>
  <si>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</si>
  <si>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</si>
  <si>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</si>
  <si>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</si>
  <si>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</si>
  <si>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</si>
  <si>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</si>
  <si>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</si>
  <si>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</si>
  <si>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</si>
  <si>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</si>
  <si>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</si>
  <si>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</si>
  <si>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</si>
  <si>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</si>
  <si>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</si>
  <si>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</si>
  <si>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</si>
  <si>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</si>
  <si>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</si>
  <si>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</si>
  <si>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</si>
  <si>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</si>
  <si>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</si>
  <si>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</si>
  <si>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</si>
  <si>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</si>
  <si>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</si>
  <si>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</si>
  <si>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Mechanical System</t>
  </si>
  <si>
    <t>Electrical System</t>
  </si>
  <si>
    <t>Fire System</t>
  </si>
  <si>
    <t>Forecast Start Date</t>
  </si>
  <si>
    <t>Forecast Finish Date</t>
  </si>
  <si>
    <t>Planned Start Date</t>
  </si>
  <si>
    <t>Planned Finish Date</t>
  </si>
  <si>
    <t>Actual Start Date</t>
  </si>
  <si>
    <t>Actual Finish Date</t>
  </si>
  <si>
    <t>% 
Completed</t>
  </si>
  <si>
    <t>Open Comments</t>
  </si>
  <si>
    <t>Closed Comments</t>
  </si>
  <si>
    <t>Testing and Commissioning</t>
  </si>
  <si>
    <t>Other Testing (Manhole Testing)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</si>
  <si>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</si>
  <si>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</si>
  <si>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</si>
  <si>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</si>
  <si>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</si>
  <si>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</si>
  <si>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</si>
  <si>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</si>
  <si>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</si>
  <si>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</si>
  <si>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</si>
  <si>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</si>
  <si>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</si>
  <si>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</si>
  <si>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</si>
  <si>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</si>
  <si>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</si>
  <si>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</si>
  <si>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</si>
  <si>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</si>
  <si>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</si>
  <si>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</si>
  <si>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</si>
  <si>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</si>
  <si>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</si>
  <si>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</si>
  <si>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</si>
  <si>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</si>
  <si>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</si>
  <si>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</si>
  <si>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</si>
  <si>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</si>
  <si>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</si>
  <si>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</si>
  <si>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Testing And Commissioning</t>
  </si>
  <si>
    <t>Non Conformance (NCR)</t>
  </si>
  <si>
    <t>Total Drawings Submitted</t>
  </si>
  <si>
    <t>Total Materials Submitted</t>
  </si>
  <si>
    <t>Total Submitted Drawings</t>
  </si>
  <si>
    <t>Total Submitted Material</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</si>
  <si>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</si>
  <si>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</si>
  <si>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</si>
  <si>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</si>
  <si>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</si>
  <si>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</si>
  <si>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</si>
  <si>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</si>
  <si>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</si>
  <si>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 Value</t>
  </si>
  <si>
    <t>Weekly PV (SAR)</t>
  </si>
  <si>
    <t>Weekly EV (SAR)</t>
  </si>
  <si>
    <t>Weekly PV %</t>
  </si>
  <si>
    <t>Next Month Forecast</t>
  </si>
  <si>
    <t>Consultant Quality Inspections / Observations (Weekly Basis)</t>
  </si>
  <si>
    <t>Consultant Safety Inspection (Weekly Basis)</t>
  </si>
  <si>
    <t>VAT 5%/15%</t>
  </si>
  <si>
    <t>Work Inspection Report (WIR)</t>
  </si>
  <si>
    <t>Last Revised Schedule Approval Date</t>
  </si>
  <si>
    <t>Completion Of The Infrastructure Development Of 
The First Phase In The Third Industrial City In Jeddah</t>
  </si>
  <si>
    <t>ALRAWAF CONTRACTING</t>
  </si>
  <si>
    <t>egis</t>
  </si>
  <si>
    <t>JDH3 - 02 - 008</t>
  </si>
  <si>
    <t>23-1-1446</t>
  </si>
  <si>
    <t>20-12-1445</t>
  </si>
  <si>
    <t>16-1-1446</t>
  </si>
  <si>
    <t>14-2-1448</t>
  </si>
  <si>
    <t>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t>
  </si>
  <si>
    <t>B2.26 11 16.04</t>
  </si>
  <si>
    <t>Ring Main Unit RMU, 13.8KV, According to the specifications and standards of SEC</t>
  </si>
  <si>
    <t>B2.33 71 19.01</t>
  </si>
  <si>
    <t>m</t>
  </si>
  <si>
    <t>DUCTS</t>
  </si>
  <si>
    <t>Material Purchase Order for Steel Covers - PR-SL</t>
  </si>
  <si>
    <t>JDH3-02-008RSLPR742</t>
  </si>
  <si>
    <t>Material Purchase Order for Lighting Columns - PR-SL</t>
  </si>
  <si>
    <t>JDH3-02-008RSLPR739</t>
  </si>
  <si>
    <t>Lighting poles with 2 arms,  height of  ( 12 ) meters,  including the power distribution box,  cables , and RCC foundation.</t>
  </si>
  <si>
    <t>DRAWPITS</t>
  </si>
  <si>
    <t>Lighting panels</t>
  </si>
  <si>
    <t>Material Purchase Order for Lighting Panels - PR-SL</t>
  </si>
  <si>
    <t>JDH3-02-008RSLPR740</t>
  </si>
  <si>
    <t>JDH3-02-008RTCPR745</t>
  </si>
  <si>
    <t>MANHOLES</t>
  </si>
  <si>
    <t>B2.33.71.19.13.01</t>
  </si>
  <si>
    <t>nr</t>
  </si>
  <si>
    <t>The surveying in the project was initially conducted by taking random points until an email was sent by the owner on August 27, 2024, stating the need to change the method of collecting survey points. As a result, the work had to be redone, leading to an increase in the workload beyond what was planned, which caused a delay in the project.</t>
  </si>
  <si>
    <t>The work is ongoing according to Madon's requirements.</t>
  </si>
  <si>
    <t>Waiting until the weather improves</t>
  </si>
  <si>
    <t>RFI
There is an issue with the official response, as we have not received all the replies except for some matters related to electricity.</t>
  </si>
  <si>
    <t>Acclerate official response</t>
  </si>
  <si>
    <t>A report on the As-Built status was submitted to the consultant on 19th August 2024</t>
  </si>
  <si>
    <t>There was a delay in responding to the RFI.</t>
  </si>
  <si>
    <t>A cross section for each road must be prepared and approved before starting the plans</t>
  </si>
  <si>
    <t>The scope of work for the industrial sewage network has changed</t>
  </si>
  <si>
    <t>The matter is currently under review, and the drawings are being revised</t>
  </si>
  <si>
    <t>Receipt of the approved and stamped plans (design or specifications) from the owner on the dates (24-7-2024, 24-8-2024, 4-9-2024, and 10-9-2024)</t>
  </si>
  <si>
    <t>completion of the infrastructure development in the 3rd industrial city in Jeddah</t>
  </si>
  <si>
    <t>Alrawaf</t>
  </si>
  <si>
    <t>m2</t>
  </si>
  <si>
    <t>infrastructure</t>
  </si>
  <si>
    <t>Road</t>
  </si>
  <si>
    <t>Activity ID</t>
  </si>
  <si>
    <t>Activity Name</t>
  </si>
  <si>
    <t>BL Project Start</t>
  </si>
  <si>
    <t>BL Project Finish</t>
  </si>
  <si>
    <t>Start</t>
  </si>
  <si>
    <t>Finish</t>
  </si>
  <si>
    <t>Budgeted Total Cost</t>
  </si>
  <si>
    <t>Budgeted Labor Units</t>
  </si>
  <si>
    <t>Completion of the Infrastructure development of the 1st phase in the 3rd industrial city in Jeddah</t>
  </si>
  <si>
    <t xml:space="preserve">  JDH3-02-008--Milestones - MI</t>
  </si>
  <si>
    <t xml:space="preserve">  JDH3-02-008--Mobilization - Mob</t>
  </si>
  <si>
    <t xml:space="preserve">  JDH3-02-008--Authorities Permits &amp; Approval - AT</t>
  </si>
  <si>
    <t xml:space="preserve">  JDH3-02-008--Engineering</t>
  </si>
  <si>
    <t xml:space="preserve">  JDH3-02-008--Construction</t>
  </si>
  <si>
    <t xml:space="preserve">    Pond and Swales - PS</t>
  </si>
  <si>
    <t xml:space="preserve">    Z01</t>
  </si>
  <si>
    <t xml:space="preserve">    Z02</t>
  </si>
  <si>
    <t xml:space="preserve">    Z02-1</t>
  </si>
  <si>
    <t xml:space="preserve">    Z02-2</t>
  </si>
  <si>
    <t xml:space="preserve">    Z03</t>
  </si>
  <si>
    <t xml:space="preserve">    Z04</t>
  </si>
  <si>
    <t xml:space="preserve">    Z05</t>
  </si>
  <si>
    <t xml:space="preserve">    Z06</t>
  </si>
  <si>
    <t xml:space="preserve">    Z07</t>
  </si>
  <si>
    <t xml:space="preserve">    Z07-1</t>
  </si>
  <si>
    <t xml:space="preserve">    Z08</t>
  </si>
  <si>
    <t xml:space="preserve">    Z09</t>
  </si>
  <si>
    <t xml:space="preserve">    Z10</t>
  </si>
  <si>
    <t xml:space="preserve">    Z11</t>
  </si>
  <si>
    <t xml:space="preserve">    Z12</t>
  </si>
  <si>
    <t xml:space="preserve">    Z13</t>
  </si>
  <si>
    <t xml:space="preserve">    MR</t>
  </si>
  <si>
    <t xml:space="preserve">  JDH3-02-008--Close Out</t>
  </si>
  <si>
    <t>Planned Value Labor Units</t>
  </si>
  <si>
    <t>Spreadsheet Field</t>
  </si>
  <si>
    <t>JDH3-02-008-MOD-1-HSE-REP-03</t>
  </si>
  <si>
    <r>
      <t>Work at Height -  
(PPE/Fall Protection</t>
    </r>
    <r>
      <rPr>
        <sz val="6"/>
        <rFont val="Calibri"/>
        <family val="2"/>
      </rPr>
      <t>(Same level, above and blow)</t>
    </r>
    <r>
      <rPr>
        <sz val="8"/>
        <rFont val="Calibri"/>
        <family val="2"/>
      </rPr>
      <t xml:space="preserve"> / Training / Fall restraint / competency /Safe access &amp; egress to and from work at height / Ladders / Openings (floor/shafts/Provision of emergency rescue)</t>
    </r>
  </si>
  <si>
    <t>Mohamed Ali</t>
  </si>
  <si>
    <t>Activity Count</t>
  </si>
  <si>
    <t xml:space="preserve">تاريخ تسليم الموقع </t>
  </si>
  <si>
    <t>إجمالي قيمة المصروف</t>
  </si>
  <si>
    <t>شامل ضريبة القيمة المضافة</t>
  </si>
  <si>
    <t>الحاجة لأوامر تغيير</t>
  </si>
  <si>
    <t>مدة المشروع المستهدفة</t>
  </si>
  <si>
    <t>تاريخ نهاية المشروع المستهدفة</t>
  </si>
  <si>
    <t>نسبة المدة المنقضية المستهدفة</t>
  </si>
  <si>
    <t>نسبة إنجاز  المشروع الفعلية</t>
  </si>
  <si>
    <t>النسبة المستهدفة للربع القادم</t>
  </si>
  <si>
    <t>Planned Value Cost</t>
  </si>
  <si>
    <t>JDH3-02-008</t>
  </si>
  <si>
    <t>Completion of the Infrastructure Development of the 1st Phase in the 3rd Industrial City in Jeddah</t>
  </si>
  <si>
    <t>Al-Rawaf Contracting</t>
  </si>
  <si>
    <t>Eng.Hassan El Shorbagy(Quality Representative)</t>
  </si>
  <si>
    <t>Equipment Count (Manhour)</t>
  </si>
  <si>
    <t>Manpower Calculation</t>
  </si>
  <si>
    <t>Work day in Months</t>
  </si>
  <si>
    <t>Averaga by month</t>
  </si>
  <si>
    <t>Man-day - Plan</t>
  </si>
  <si>
    <t>Man-day - Cu Plan</t>
  </si>
  <si>
    <t>Man-day - Actual</t>
  </si>
  <si>
    <t>Man-day - Cu. Act</t>
  </si>
  <si>
    <t>Man-day - Remai.</t>
  </si>
  <si>
    <t>Man-day - Saudi</t>
  </si>
  <si>
    <t>Man Power by Trade</t>
  </si>
  <si>
    <t xml:space="preserve">Head-Count (Non-Manual) </t>
  </si>
  <si>
    <t>Equipment Calculation</t>
  </si>
  <si>
    <t xml:space="preserve"> Plan</t>
  </si>
  <si>
    <t>Cu Plan</t>
  </si>
  <si>
    <t>Cu. Act</t>
  </si>
  <si>
    <t>Remai.</t>
  </si>
  <si>
    <t>Budgeted Units</t>
  </si>
  <si>
    <t>There was a delay in responding to the inquiries, which were officially submitted to the consultant via emails starting from 10th August 2024. The inquiries were fully addressed by 12th September 2024 through online meetings. However, we have only received official responses for 51 out of 56 inquiries</t>
  </si>
  <si>
    <t>The scope of work has changed, as the survey indicates the presence of existing lines of MV lines</t>
  </si>
  <si>
    <t>#01</t>
  </si>
  <si>
    <t xml:space="preserve">  Unskilled Labor</t>
  </si>
  <si>
    <t xml:space="preserve">  Electrician</t>
  </si>
  <si>
    <t xml:space="preserve">  Equipment Opreator</t>
  </si>
  <si>
    <t xml:space="preserve">  Carpenter</t>
  </si>
  <si>
    <t xml:space="preserve">  Steel Fixer</t>
  </si>
  <si>
    <t xml:space="preserve">  Skilled labor</t>
  </si>
  <si>
    <t xml:space="preserve">  Plumber</t>
  </si>
  <si>
    <t>Actual Start</t>
  </si>
  <si>
    <t>Actual Finish</t>
  </si>
  <si>
    <t>JDH3-02-008RMI1</t>
  </si>
  <si>
    <t>Project Start - MI</t>
  </si>
  <si>
    <t>JDH3-02-008RMob61</t>
  </si>
  <si>
    <t>JDH3-02-008RMob62</t>
  </si>
  <si>
    <t>JDH3-02-008RMob64</t>
  </si>
  <si>
    <t>Build up Project Store - Mob</t>
  </si>
  <si>
    <t>JDH3-02-008RPP68</t>
  </si>
  <si>
    <t>Prepare &amp; Submit Soil Investigation - PP</t>
  </si>
  <si>
    <t>JDH3-02-008RPP72</t>
  </si>
  <si>
    <t>Prepare &amp; Submit Shop Drawings Submission Plan - PP</t>
  </si>
  <si>
    <t>JDH3-02-008RPP76</t>
  </si>
  <si>
    <t>Prepare &amp; Submit Project Schedule - PP</t>
  </si>
  <si>
    <t>JDH3-02-008RPP78</t>
  </si>
  <si>
    <t>Prepare &amp; Submit HSE (Health, Safety &amp; Environment) Plan - PP</t>
  </si>
  <si>
    <t>JDH3-02-008RPP84</t>
  </si>
  <si>
    <t>Prepare &amp; Submit Project management plans - PP</t>
  </si>
  <si>
    <t>A2140</t>
  </si>
  <si>
    <t>A2220</t>
  </si>
  <si>
    <t>JDH3-02-008RMI12</t>
  </si>
  <si>
    <t>Site Handover Date - MI</t>
  </si>
  <si>
    <t>JDH3-02-008RPP80</t>
  </si>
  <si>
    <t>Prepare &amp; Submit Logistic Plan-Site Mobilization Plan - PP</t>
  </si>
  <si>
    <t>JDH3-02-008RPP69</t>
  </si>
  <si>
    <t>Review &amp; approval Soil Investigation - PP</t>
  </si>
  <si>
    <t>JDH3-02-008RPP70</t>
  </si>
  <si>
    <t>Prepare &amp; Submit Land surveying works - PP</t>
  </si>
  <si>
    <t>JDH3-02-008RPP74</t>
  </si>
  <si>
    <t>Prepare &amp; Submit Material submittal plan - PP</t>
  </si>
  <si>
    <t>JDH3-02-008RMob63</t>
  </si>
  <si>
    <t>Access Road works - Mob</t>
  </si>
  <si>
    <t>JDH3-02-008RPP82</t>
  </si>
  <si>
    <t>Prepare &amp; Submit Organization chart and Recruitment plan - PP</t>
  </si>
  <si>
    <t>JDH3-02-008RMob66</t>
  </si>
  <si>
    <t>Install of Project Signboard - Mob</t>
  </si>
  <si>
    <t>JDH3-02-008RPP77</t>
  </si>
  <si>
    <t>Review &amp; approval Project Schedule - PP</t>
  </si>
  <si>
    <t>JDH3-02-008RMob67</t>
  </si>
  <si>
    <t>Preparation Of Parking Area - Mob</t>
  </si>
  <si>
    <t>JDH3-02-008RPP71</t>
  </si>
  <si>
    <t>Review &amp; approval Land surveying works - PP</t>
  </si>
  <si>
    <t>JDH3-02-008RPP75</t>
  </si>
  <si>
    <t>Review &amp; approval Material submittal plan - PP</t>
  </si>
  <si>
    <t>JDH3-02-008RPP83</t>
  </si>
  <si>
    <t>Review &amp; approval Organization chart and Recruitment plan - PP</t>
  </si>
  <si>
    <t>JDH3-02-008RSD91</t>
  </si>
  <si>
    <t>Prepare and Submit Drawing for Box Culverts - SD-ST</t>
  </si>
  <si>
    <t>JDH3-02-008RZ01SD93</t>
  </si>
  <si>
    <t>Prepare and Submit Drawing for Storm Water Network for -Z01-SD-ST</t>
  </si>
  <si>
    <t>JDH3-02-008RZ02-1SD109</t>
  </si>
  <si>
    <t>Prepare and Submit Drawing for Sewage Network for -Z02-1-SD-SS</t>
  </si>
  <si>
    <t>JDH3-02-008RZ07-1SD159</t>
  </si>
  <si>
    <t>Prepare and Submit Drawing for Sewage Network for -Z07-1-SD-SS</t>
  </si>
  <si>
    <t>JDH3-02-008RMRSD195</t>
  </si>
  <si>
    <t>JDH3-02-008RMRSD197</t>
  </si>
  <si>
    <t>Prepare and Submit Drawing for TSE (IRRIGATION) Network for -MR-SD-TSE</t>
  </si>
  <si>
    <t>JDH3-02-008RSSPR553</t>
  </si>
  <si>
    <t>Prepare Material Submittal for GRP pipes - PR-SS</t>
  </si>
  <si>
    <t>JDH3-02-008RSTPR560</t>
  </si>
  <si>
    <t>Prepare Material Submittal for GRP pipes - PR-ST</t>
  </si>
  <si>
    <t>JDH3-02-008RSD88</t>
  </si>
  <si>
    <t>JDH3-02-008RZ02SD102</t>
  </si>
  <si>
    <t>Prepare and Submit Drawing for TSE (IRRIGATION) Network for -Z02-SD-TSE</t>
  </si>
  <si>
    <t>JDH3-02-008RZ11SD183</t>
  </si>
  <si>
    <t>Prepare and Submit Drawing for Road Works( KERBING AND PAVEMENT ) for -Z11-SD-RD</t>
  </si>
  <si>
    <t>JDH3-02-008RMRSD192</t>
  </si>
  <si>
    <t>Prepare and Submit Drawing for Sewage Network for -MR-SD-SS</t>
  </si>
  <si>
    <t>JDH3-02-008RZ02-1SD224</t>
  </si>
  <si>
    <t>Review and Approval Drawing for Sewage Network for -Z02-1-SD-SS</t>
  </si>
  <si>
    <t>JDH3-02-008RZ07-1SD274</t>
  </si>
  <si>
    <t>Review and Approval Drawing for Sewage Network for -Z07-1-SD-SS</t>
  </si>
  <si>
    <t>JDH3-02-008RMRSD310</t>
  </si>
  <si>
    <t>JDH3-02-008RSSPR615</t>
  </si>
  <si>
    <t>JDH3-02-008RSTPR622</t>
  </si>
  <si>
    <t>JDH3-02-008RZ02-1SD114</t>
  </si>
  <si>
    <t>Prepare and Submit Drawing for Street Lighting Network for -Z02-1-SD-SL</t>
  </si>
  <si>
    <t>JDH3-02-008RZ02-1SD115</t>
  </si>
  <si>
    <t>Prepare and Submit Drawing for Telecommunications Network for -Z02-1-SD-TC</t>
  </si>
  <si>
    <t>JDH3-02-008RMRSD199</t>
  </si>
  <si>
    <t>Prepare and Submit Drawing for Street Lighting Network for -MR-SD-SL</t>
  </si>
  <si>
    <t>JDH3-02-008RZ01SD95</t>
  </si>
  <si>
    <t>Prepare and Submit Drawing for TSE (IRRIGATION) Network for -Z01-SD-TSE</t>
  </si>
  <si>
    <t>JDH3-02-008RZ02-1SD110</t>
  </si>
  <si>
    <t>Prepare and Submit Drawing for Storm Network - Pipes  for -Z02-1-SD-ST</t>
  </si>
  <si>
    <t>JDH3-02-008RZ02-1SD112</t>
  </si>
  <si>
    <t>Prepare and Submit Drawing for TSE (IRRIGATION) Network for -Z02-1-SD-TSE</t>
  </si>
  <si>
    <t>JDH3-02-008RZ08SD173</t>
  </si>
  <si>
    <t>Prepare and Submit Drawing for Road Works( KERBING AND PAVEMENT ) for -Z08-SD-RD</t>
  </si>
  <si>
    <t>JDH3-02-008RSD203</t>
  </si>
  <si>
    <t>JDH3-02-008RZ01SD208</t>
  </si>
  <si>
    <t>Review and Approval for Storm Water Network for -Z01-SD-ST</t>
  </si>
  <si>
    <t>JDH3-02-008RMRSD307</t>
  </si>
  <si>
    <t>Review and Approval Drawing for Sewage Network for -MR-SD-SS</t>
  </si>
  <si>
    <t>JDH3-02-008RZ07-1SD166</t>
  </si>
  <si>
    <t>Prepare and Submit Drawing for Street Lighting Network for -Z07-1-SD-SL</t>
  </si>
  <si>
    <t>JDH3-02-008RZ07-1SD167</t>
  </si>
  <si>
    <t>Prepare and Submit Drawing for Telecommunications Network for -Z07-1-SD-TC</t>
  </si>
  <si>
    <t>JDH3-02-008RMRSD200</t>
  </si>
  <si>
    <t>Prepare and Submit Drawing for Telecommunications Network for -MR-SD-TC</t>
  </si>
  <si>
    <t>JDH3-02-008RSD90</t>
  </si>
  <si>
    <t>Prepare and Submit Drawing for Swales - SD-ST</t>
  </si>
  <si>
    <t>JDH3-02-008RZ03SD129</t>
  </si>
  <si>
    <t>Prepare and Submit Drawing for TSE (IRRIGATION) Network for -Z03-SD-TSE</t>
  </si>
  <si>
    <t>JDH3-02-008RZ04SD133</t>
  </si>
  <si>
    <t>Prepare and Submit Drawing for TSE (IRRIGATION) Network for -Z04-SD-TSE</t>
  </si>
  <si>
    <t>JDH3-02-008RZ04SD134</t>
  </si>
  <si>
    <t>JDH3-02-008RZ05SD137</t>
  </si>
  <si>
    <t>Prepare and Submit Drawing for TSE (IRRIGATION) Network for -Z05-SD-TSE</t>
  </si>
  <si>
    <t>JDH3-02-008RZ07SD152</t>
  </si>
  <si>
    <t>Prepare and Submit Drawing for TSE (IRRIGATION) Network for -Z07-SD-TSE</t>
  </si>
  <si>
    <t>JDH3-02-008RZ07-1SD164</t>
  </si>
  <si>
    <t>Prepare and Submit Drawing for TSE (IRRIGATION) Network for -Z07-1-SD-TSE</t>
  </si>
  <si>
    <t>A2470</t>
  </si>
  <si>
    <t>Surveying Works L-69</t>
  </si>
  <si>
    <t>A2820</t>
  </si>
  <si>
    <t>Surveying Works L-59</t>
  </si>
  <si>
    <t>JDH3-02-008RZ02-1SD111</t>
  </si>
  <si>
    <t>Prepare and Submit Drawing for Potable Water Network for -Z02-1-SD-WT</t>
  </si>
  <si>
    <t>JDH3-02-008RZ06SD143</t>
  </si>
  <si>
    <t>Prepare and Submit Drawing for TSE (IRRIGATION) Network for -Z06-SD-TSE</t>
  </si>
  <si>
    <t>JDH3-02-008RZ07-1SD162</t>
  </si>
  <si>
    <t>JDH3-02-008RMRSD193</t>
  </si>
  <si>
    <t>Prepare and Submit Drawing for Storm Network - Pipes  for -MR-SD-ST</t>
  </si>
  <si>
    <t>JDH3-02-008RMRSD201</t>
  </si>
  <si>
    <t>Prepare and Submit Drawing for Road Works( KERBING AND PAVEMENT ) for -MR-SD-RD</t>
  </si>
  <si>
    <t>JDH3-02-008RMRSD202</t>
  </si>
  <si>
    <t>Prepare and Submit Drawing for Road Works ( TRAFFIC SIGN AND MARKING)  for -MR-SD-RD</t>
  </si>
  <si>
    <t>JDH3-02-008RZ02-1SD225</t>
  </si>
  <si>
    <t>Review and Approval Drawing for Storm Network - Pipes  for -Z02-1-SD-ST</t>
  </si>
  <si>
    <t>JDH3-02-008RMRSD308</t>
  </si>
  <si>
    <t>Review and Approval Drawing for Storm Network - Pipes  for -MR-SD-ST</t>
  </si>
  <si>
    <t>JDH3-02-008RZ08SD171</t>
  </si>
  <si>
    <t>Prepare and Submit Drawing for TSE (IRRIGATION) Network for -Z08-SD-TSE</t>
  </si>
  <si>
    <t>JDH3-02-008RZ02-1SD226</t>
  </si>
  <si>
    <t>JDH3-02-008RZ07-1SD277</t>
  </si>
  <si>
    <t>JDH3-02-008RZ07-1SD160</t>
  </si>
  <si>
    <t>Prepare and Submit Drawing for Storm Network - Pipes  for -Z07-1-SD-ST</t>
  </si>
  <si>
    <t>JDH3-02-008RZ06SD256</t>
  </si>
  <si>
    <t>Review and Approval for Storm Network - Pipes  for -Z06-SD-ST</t>
  </si>
  <si>
    <t>JDH3-02-008RZ07SD263</t>
  </si>
  <si>
    <t>Review and Approval for Storm Network - Pipes  for -Z07-SD-ST</t>
  </si>
  <si>
    <t>JDH3-02-008RZ07-1SD275</t>
  </si>
  <si>
    <t>Review and Approval Drawing for Storm Network - Pipes  for -Z07-1-SD-ST</t>
  </si>
  <si>
    <t>JDH3-02-008RWTPR571</t>
  </si>
  <si>
    <t>Prepare Material Submittal for DI pipes - PR-WT</t>
  </si>
  <si>
    <t>A3090</t>
  </si>
  <si>
    <t>Surveying Works C-01</t>
  </si>
  <si>
    <t>JDH3-02-008RZ07SD148</t>
  </si>
  <si>
    <t>Prepare and Submit Drawing for Storm Network - Pipes  for -Z07-SD-ST</t>
  </si>
  <si>
    <t>A2430</t>
  </si>
  <si>
    <t>Surveying Works L-47</t>
  </si>
  <si>
    <t>JDH3-02-008RWTPR573</t>
  </si>
  <si>
    <t>Prepare Material Submittal for Valves - PR-WT</t>
  </si>
  <si>
    <t>A3240</t>
  </si>
  <si>
    <t>Surveying Works L-03</t>
  </si>
  <si>
    <t>A2490</t>
  </si>
  <si>
    <t>Surveying Works L-71</t>
  </si>
  <si>
    <t>JDH3-02-008RZ06SD141</t>
  </si>
  <si>
    <t>Prepare and Submit Drawing for Storm Network - Pipes  for -Z06-SD-ST</t>
  </si>
  <si>
    <t>A3100</t>
  </si>
  <si>
    <t>Surveying Works C-02</t>
  </si>
  <si>
    <t>A3270</t>
  </si>
  <si>
    <t>Surveying Works L-51</t>
  </si>
  <si>
    <t>A2450</t>
  </si>
  <si>
    <t>Surveying Works L-49</t>
  </si>
  <si>
    <t>A2440</t>
  </si>
  <si>
    <t>Surveying Works L-48</t>
  </si>
  <si>
    <t>A2830</t>
  </si>
  <si>
    <t>Surveying Works L-60</t>
  </si>
  <si>
    <t>A3120</t>
  </si>
  <si>
    <t>Surveying Works C-05</t>
  </si>
  <si>
    <t>JDH3-02-008RWTPR633</t>
  </si>
  <si>
    <t>JDH3-02-008RWTPR635</t>
  </si>
  <si>
    <t>A2500</t>
  </si>
  <si>
    <t>Surveying Works L-72</t>
  </si>
  <si>
    <t>A2460</t>
  </si>
  <si>
    <t>Surveying Works L-50</t>
  </si>
  <si>
    <t>A2480</t>
  </si>
  <si>
    <t>Surveying Works L-70</t>
  </si>
  <si>
    <t>A2740</t>
  </si>
  <si>
    <t>Surveying Works C-04</t>
  </si>
  <si>
    <t>A2750</t>
  </si>
  <si>
    <t>Surveying Works L-52</t>
  </si>
  <si>
    <t>A3110</t>
  </si>
  <si>
    <t>Surveying Works C-03</t>
  </si>
  <si>
    <t>A2850</t>
  </si>
  <si>
    <t>Surveying Works L-62</t>
  </si>
  <si>
    <t>JDH3-02-008RRDPR608</t>
  </si>
  <si>
    <t>Prepare Material Submittal for Kerbs and Interlock - PR-RD</t>
  </si>
  <si>
    <t>JDH3-02-008RRDPR609</t>
  </si>
  <si>
    <t>Prepare Material Submittal for Pavement Materials - PR-RD</t>
  </si>
  <si>
    <t>JDH3-02-008RRDPR670</t>
  </si>
  <si>
    <t>JDH3-02-008RRDPR671</t>
  </si>
  <si>
    <t>JDH3-02-008RRDPR732</t>
  </si>
  <si>
    <t>Material Purchase Order for Kerbs and Interlock - PR-RD</t>
  </si>
  <si>
    <t>A2510</t>
  </si>
  <si>
    <t>Surveying Works L-73</t>
  </si>
  <si>
    <t>A2760</t>
  </si>
  <si>
    <t>Surveying Works L-63</t>
  </si>
  <si>
    <t>A3280</t>
  </si>
  <si>
    <t>Surveying Works L-58</t>
  </si>
  <si>
    <t>JDH3-02-008RRDPR1247</t>
  </si>
  <si>
    <t>A2770</t>
  </si>
  <si>
    <t>Surveying Works L-64</t>
  </si>
  <si>
    <t>A2780</t>
  </si>
  <si>
    <t>Surveying Works L-65</t>
  </si>
  <si>
    <t>A3200</t>
  </si>
  <si>
    <t>Surveying Works C-13</t>
  </si>
  <si>
    <t>A2790</t>
  </si>
  <si>
    <t>Surveying Works L-66</t>
  </si>
  <si>
    <t>A2520</t>
  </si>
  <si>
    <t>Surveying Works C-16</t>
  </si>
  <si>
    <t>A2540</t>
  </si>
  <si>
    <t>Surveying Works L-75</t>
  </si>
  <si>
    <t>A2690</t>
  </si>
  <si>
    <t>Surveying Works L-53</t>
  </si>
  <si>
    <t>A2530</t>
  </si>
  <si>
    <t>Surveying Works L-74</t>
  </si>
  <si>
    <t>A2700</t>
  </si>
  <si>
    <t>Surveying Works L-54</t>
  </si>
  <si>
    <t>A2710</t>
  </si>
  <si>
    <t>Surveying Works L-55</t>
  </si>
  <si>
    <t>A2720</t>
  </si>
  <si>
    <t>Surveying Works L-56</t>
  </si>
  <si>
    <t>A2800</t>
  </si>
  <si>
    <t>Surveying Works L-67</t>
  </si>
  <si>
    <t>A2590</t>
  </si>
  <si>
    <t>Surveying Works L-04</t>
  </si>
  <si>
    <t>A2660</t>
  </si>
  <si>
    <t>Surveying Works L-05</t>
  </si>
  <si>
    <t>A2730</t>
  </si>
  <si>
    <t>Surveying Works L-57</t>
  </si>
  <si>
    <t>A2810</t>
  </si>
  <si>
    <t>Surveying Works L-68</t>
  </si>
  <si>
    <t>A2670</t>
  </si>
  <si>
    <t>Surveying Works L-06</t>
  </si>
  <si>
    <t>A2680</t>
  </si>
  <si>
    <t>Surveying Works L-07</t>
  </si>
  <si>
    <t>JD3RPS1</t>
  </si>
  <si>
    <t>Excavation Works -For Pond 1--B6.31 22 00.01---PS</t>
  </si>
  <si>
    <t>JD3RPS41</t>
  </si>
  <si>
    <t>JD3RPS15</t>
  </si>
  <si>
    <t>Excavation Works -For Pond 3--B6.31 22 00.07---PS</t>
  </si>
  <si>
    <t>JD3RPS22</t>
  </si>
  <si>
    <t>Excavation Works -For Pond 4--B6.31 22 00.10---PS</t>
  </si>
  <si>
    <t>JD3RPS461</t>
  </si>
  <si>
    <t>JD3RPS08</t>
  </si>
  <si>
    <t>Excavation Works -For Pond 2--B6.31 22 00.04---PS</t>
  </si>
  <si>
    <t>JD3RPS531</t>
  </si>
  <si>
    <t>JD3RPS181</t>
  </si>
  <si>
    <t>JD3RPS601</t>
  </si>
  <si>
    <t>A2180</t>
  </si>
  <si>
    <t>A2200</t>
  </si>
  <si>
    <t>A2240</t>
  </si>
  <si>
    <t>A2260</t>
  </si>
  <si>
    <t>A2280</t>
  </si>
  <si>
    <t>A2300</t>
  </si>
  <si>
    <t>A2320</t>
  </si>
  <si>
    <t>A2340</t>
  </si>
  <si>
    <t>A2360</t>
  </si>
  <si>
    <t>Warranties and Guarantess</t>
  </si>
  <si>
    <t>A2150</t>
  </si>
  <si>
    <t>A2160</t>
  </si>
  <si>
    <t>A2190</t>
  </si>
  <si>
    <t>A2210</t>
  </si>
  <si>
    <t>A2230</t>
  </si>
  <si>
    <t>A2250</t>
  </si>
  <si>
    <t>A2270</t>
  </si>
  <si>
    <t>A2290</t>
  </si>
  <si>
    <t>A2310</t>
  </si>
  <si>
    <t>A2330</t>
  </si>
  <si>
    <t>A2350</t>
  </si>
  <si>
    <t>A2370</t>
  </si>
  <si>
    <t>JDH3-02-008RPP79</t>
  </si>
  <si>
    <t>Review &amp; approval HSE (Health, Safety &amp; Environment) Plan - PP</t>
  </si>
  <si>
    <t>JDH3-02-008RPP73</t>
  </si>
  <si>
    <t>Review &amp; approval Shop Drawings Submission Plan - PP</t>
  </si>
  <si>
    <t>A2170</t>
  </si>
  <si>
    <t>JDH3-02-008RPP81</t>
  </si>
  <si>
    <t>Review &amp; approval Logistic Plan-Site Mobilization Plan - PP</t>
  </si>
  <si>
    <t>JDH3-02-008RPP85</t>
  </si>
  <si>
    <t>Review &amp; approval Project management plans - PP</t>
  </si>
  <si>
    <t>JDH3-02-008RSSPR549</t>
  </si>
  <si>
    <t>Prepare Material Submittal for Concrete - PR-SS</t>
  </si>
  <si>
    <t>JDH3-02-008RMI2</t>
  </si>
  <si>
    <t>Complete Mobilization - MI</t>
  </si>
  <si>
    <t>JDH3-02-008RMI3</t>
  </si>
  <si>
    <t>Prepare and Submit Project Management Plan - MI</t>
  </si>
  <si>
    <t>JDH3-02-008RAT86</t>
  </si>
  <si>
    <t>Electrical Network Authorities Permits &amp; Approvall - AT</t>
  </si>
  <si>
    <t>JDH3-02-008RMRSD194</t>
  </si>
  <si>
    <t>Prepare and Submit Drawing for Storm Network - Collecting Lakes (PONDS) for -MR-SD-ST</t>
  </si>
  <si>
    <t>JDH3-02-008RMRSD196</t>
  </si>
  <si>
    <t>JDH3-02-008RSSPR550</t>
  </si>
  <si>
    <t>Prepare Material Submittal for Precast Concrete  - PR-SS</t>
  </si>
  <si>
    <t>JDH3-02-008RSSPR551</t>
  </si>
  <si>
    <t>Prepare Material Submittal for Backfilling Materials - PR-SS</t>
  </si>
  <si>
    <t>JDH3-02-008RSSPR552</t>
  </si>
  <si>
    <t>Prepare Material Submittal for Isolation Materials - PR-SS</t>
  </si>
  <si>
    <t>JDH3-02-008RSSPR554</t>
  </si>
  <si>
    <t>Prepare Material Submittal for Metal Works (Stairs - Covers) - PR-SS</t>
  </si>
  <si>
    <t>JDH3-02-008RSTPR556</t>
  </si>
  <si>
    <t>Prepare Material Submittal for Concrete - PR-ST</t>
  </si>
  <si>
    <t>JDH3-02-008RSTPR557</t>
  </si>
  <si>
    <t>Prepare Material Submittal for Precast Concrete  - PR-ST</t>
  </si>
  <si>
    <t>JDH3-02-008RSTPR558</t>
  </si>
  <si>
    <t>Prepare Material Submittal for Backfilling Materials - PR-ST</t>
  </si>
  <si>
    <t>JDH3-02-008RSTPR559</t>
  </si>
  <si>
    <t>Prepare Material Submittal for Isolation Materials - PR-ST</t>
  </si>
  <si>
    <t>JDH3-02-008RSTPR561</t>
  </si>
  <si>
    <t>Prepare Material Submittal for UPVC pipes - PR-ST</t>
  </si>
  <si>
    <t>JDH3-02-008RSSPR611</t>
  </si>
  <si>
    <t>JDH3-02-008RZ07-1SD161</t>
  </si>
  <si>
    <t>Prepare and Submit Drawing for Storm Network - Collecting Lakes (PONDS) for -Z07-1-SD-ST</t>
  </si>
  <si>
    <t>JDH3-02-008RSD206</t>
  </si>
  <si>
    <t>Review and Approval for Box Culverts - SD</t>
  </si>
  <si>
    <t>JDH3-02-008RMRSD309</t>
  </si>
  <si>
    <t>Review and Approval Drawing for Storm Network - Collecting Lakes (PONDS) for -MR-SD-ST</t>
  </si>
  <si>
    <t>JDH3-02-008RMRSD311</t>
  </si>
  <si>
    <t>JDH3-02-008RMRSD312</t>
  </si>
  <si>
    <t>Review and Approval Drawing for TSE (IRRIGATION) Network for -MR-SD-TSE</t>
  </si>
  <si>
    <t>JDH3-02-008RSSPR612</t>
  </si>
  <si>
    <t>JDH3-02-008RSSPR613</t>
  </si>
  <si>
    <t>JDH3-02-008RSSPR614</t>
  </si>
  <si>
    <t>JDH3-02-008RSSPR616</t>
  </si>
  <si>
    <t>JDH3-02-008RSTPR562</t>
  </si>
  <si>
    <t>Prepare Material Submittal for Catchbasine - PR-ST</t>
  </si>
  <si>
    <t>JDH3-02-008RWTPR565</t>
  </si>
  <si>
    <t>Prepare Material Submittal for Concrete - PR-WT</t>
  </si>
  <si>
    <t>JDH3-02-008RSTPR618</t>
  </si>
  <si>
    <t>JDH3-02-008RSTPR619</t>
  </si>
  <si>
    <t>JDH3-02-008RSTPR620</t>
  </si>
  <si>
    <t>JDH3-02-008RSTPR621</t>
  </si>
  <si>
    <t>JDH3-02-008RSTPR623</t>
  </si>
  <si>
    <t>JDH3-02-008RZ02-2SD124</t>
  </si>
  <si>
    <t>Prepare and Submit Drawing for Street Lighting Network for -Z02-2-SD-SL</t>
  </si>
  <si>
    <t>JDH3-02-008RZ02-2SD125</t>
  </si>
  <si>
    <t>Prepare and Submit Drawing for Telecommunications Network for -Z02-2-SD-TC</t>
  </si>
  <si>
    <t>JDH3-02-008RSD89</t>
  </si>
  <si>
    <t>Prepare and Submit Drawing for Ponds - SD-ST</t>
  </si>
  <si>
    <t>JDH3-02-008RZ02-2SD119</t>
  </si>
  <si>
    <t>Prepare and Submit Drawing for Sewage Network for -Z02-2-SD-SS</t>
  </si>
  <si>
    <t>JDH3-02-008RZ07SD149</t>
  </si>
  <si>
    <t>Prepare and Submit Drawing for Storm Network - Collecting Lakes (PONDS) for -Z07-SD-ST</t>
  </si>
  <si>
    <t>JDH3-02-008RZ02SD217</t>
  </si>
  <si>
    <t>Review and Approval for TSE (IRRIGATION) Network for -Z02-SD-TSE</t>
  </si>
  <si>
    <t>JDH3-02-008RZ07-1SD276</t>
  </si>
  <si>
    <t>Review and Approval Drawing for Storm Network - Collecting Lakes (PONDS) for -Z07-1-SD-ST</t>
  </si>
  <si>
    <t>JDH3-02-008RZ11SD298</t>
  </si>
  <si>
    <t>Review and Approval for Road Works( KERBING AND PAVEMENT ) for -Z11-SD-RD</t>
  </si>
  <si>
    <t>JDH3-02-008RSSPR673</t>
  </si>
  <si>
    <t>Material Purchase Order for Concrete - PR-SS</t>
  </si>
  <si>
    <t>JDH3-02-008RSSPR674</t>
  </si>
  <si>
    <t>Material Purchase Order for Precast Concrete  - PR-SS</t>
  </si>
  <si>
    <t>JDH3-02-008RSSPR675</t>
  </si>
  <si>
    <t>Material Purchase Order for Backfilling Materials - PR-SS</t>
  </si>
  <si>
    <t>JDH3-02-008RSSPR676</t>
  </si>
  <si>
    <t>Material Purchase Order for Isolation Materials - PR-SS</t>
  </si>
  <si>
    <t>JDH3-02-008RSSPR677</t>
  </si>
  <si>
    <t>Material Purchase Order for GRP pipes - PR-SS</t>
  </si>
  <si>
    <t>JDH3-02-008RSSPR678</t>
  </si>
  <si>
    <t>Material Purchase Order for Metal Works (Stairs - Covers) - PR-SS</t>
  </si>
  <si>
    <t>JDH3-02-008RWTPR566</t>
  </si>
  <si>
    <t>Prepare Material Submittal for Precast Concrete  - PR-WT</t>
  </si>
  <si>
    <t>JDH3-02-008RWTPR567</t>
  </si>
  <si>
    <t>Prepare Material Submittal for Backfilling Materials - PR-WT</t>
  </si>
  <si>
    <t>JDH3-02-008RSEPR576</t>
  </si>
  <si>
    <t>JDH3-02-008RSEPR577</t>
  </si>
  <si>
    <t>JDH3-02-008RSEPR578</t>
  </si>
  <si>
    <t>JDH3-02-008RSEPR579</t>
  </si>
  <si>
    <t>JDH3-02-008RSEPR580</t>
  </si>
  <si>
    <t>JDH3-02-008RSEPR581</t>
  </si>
  <si>
    <t>JDH3-02-008RSEPR582</t>
  </si>
  <si>
    <t>JDH3-02-008RSEPR583</t>
  </si>
  <si>
    <t>JDH3-02-008RSEPR584</t>
  </si>
  <si>
    <t>JDH3-02-008RZ02-1SD230</t>
  </si>
  <si>
    <t>Review and Approval Drawing for Telecommunications Network for -Z02-1-SD-TC</t>
  </si>
  <si>
    <t>JDH3-02-008RZ02-2SD239</t>
  </si>
  <si>
    <t>Review and Approval Drawing for Street Lighting Network for -Z02-2-SD-SL</t>
  </si>
  <si>
    <t>JDH3-02-008RZ02-2SD240</t>
  </si>
  <si>
    <t>Review and Approval Drawing for Telecommunications Network for -Z02-2-SD-TC</t>
  </si>
  <si>
    <t>JDH3-02-008RMRSD314</t>
  </si>
  <si>
    <t>Review and Approval Drawing for Street Lighting Network for -MR-SD-SL</t>
  </si>
  <si>
    <t>JDH3-02-008RSTPR563</t>
  </si>
  <si>
    <t>Prepare Material Submittal for Metal Works (Stairs - Covers) - PR-ST</t>
  </si>
  <si>
    <t>JDH3-02-008RSTPR624</t>
  </si>
  <si>
    <t>JDH3-02-008RZ07SD151</t>
  </si>
  <si>
    <t>JDH3-02-008RSD204</t>
  </si>
  <si>
    <t>Review and Approval for Ponds - SD</t>
  </si>
  <si>
    <t>JDH3-02-008RZ01SD210</t>
  </si>
  <si>
    <t>Review and Approval for TSE (IRRIGATION) Network for -Z01-SD-TSE</t>
  </si>
  <si>
    <t>JDH3-02-008RZ02-1SD227</t>
  </si>
  <si>
    <t>Review and Approval Drawing for TSE (IRRIGATION) Network for -Z02-1-SD-TSE</t>
  </si>
  <si>
    <t>JDH3-02-008RZ02-2SD234</t>
  </si>
  <si>
    <t>Review and Approval Drawing for Sewage Network for -Z02-2-SD-SS</t>
  </si>
  <si>
    <t>JDH3-02-008RZ07SD264</t>
  </si>
  <si>
    <t>Review and Approval for Storm Network - Collecting Lakes (PONDS) for -Z07-SD-ST</t>
  </si>
  <si>
    <t>JDH3-02-008RZ08SD288</t>
  </si>
  <si>
    <t>Review and Approval for Road Works( KERBING AND PAVEMENT ) for -Z08-SD-RD</t>
  </si>
  <si>
    <t>JDH3-02-008RSTPR680</t>
  </si>
  <si>
    <t>Material Purchase Order for Concrete - PR-ST</t>
  </si>
  <si>
    <t>JDH3-02-008RSTPR682</t>
  </si>
  <si>
    <t>Material Purchase Order for Backfilling Materials - PR-ST</t>
  </si>
  <si>
    <t>JDH3-02-008RSTPR683</t>
  </si>
  <si>
    <t>Material Purchase Order for Isolation Materials - PR-ST</t>
  </si>
  <si>
    <t>JDH3-02-008RSTPR684</t>
  </si>
  <si>
    <t>Material Purchase Order for GRP pipes - PR-ST</t>
  </si>
  <si>
    <t>JDH3-02-008RSSPR847</t>
  </si>
  <si>
    <t>JDH3-02-008RSSPR1120</t>
  </si>
  <si>
    <t>JDH3-02-008RSSPR1263</t>
  </si>
  <si>
    <t>JDH3-02-008RSSPR848</t>
  </si>
  <si>
    <t>JDH3-02-008RSSPR849</t>
  </si>
  <si>
    <t>JDH3-02-008RSSPR850</t>
  </si>
  <si>
    <t>JDH3-02-008RSSPR851</t>
  </si>
  <si>
    <t>JDH3-02-008RSSPR852</t>
  </si>
  <si>
    <t>JDH3-02-008RSSPR1121</t>
  </si>
  <si>
    <t>JDH3-02-008RSSPR1122</t>
  </si>
  <si>
    <t>JDH3-02-008RSSPR1123</t>
  </si>
  <si>
    <t>JDH3-02-008RSSPR1124</t>
  </si>
  <si>
    <t>JDH3-02-008RSSPR1125</t>
  </si>
  <si>
    <t>JDH3-02-008RSSPR1264</t>
  </si>
  <si>
    <t>JDH3-02-008RSSPR1265</t>
  </si>
  <si>
    <t>JDH3-02-008RSSPR1266</t>
  </si>
  <si>
    <t>JDH3-02-008RSSPR1267</t>
  </si>
  <si>
    <t>JDH3-02-008RSSPR1268</t>
  </si>
  <si>
    <t>JDH3-02-008RWTPR568</t>
  </si>
  <si>
    <t>Prepare Material Submittal for Isolation Materials - PR-WT</t>
  </si>
  <si>
    <t>JDH3-02-008RWTPR627</t>
  </si>
  <si>
    <t>JDH3-02-008RSEPR638</t>
  </si>
  <si>
    <t>JDH3-02-008RSEPR639</t>
  </si>
  <si>
    <t>JDH3-02-008RSEPR640</t>
  </si>
  <si>
    <t>JDH3-02-008RSEPR641</t>
  </si>
  <si>
    <t>JDH3-02-008RSEPR642</t>
  </si>
  <si>
    <t>JDH3-02-008RSEPR643</t>
  </si>
  <si>
    <t>JDH3-02-008RSEPR644</t>
  </si>
  <si>
    <t>JDH3-02-008RSEPR645</t>
  </si>
  <si>
    <t>JDH3-02-008RSEPR646</t>
  </si>
  <si>
    <t>JDH3-02-008RSTPR681</t>
  </si>
  <si>
    <t>Material Purchase Order for Precast Concrete  - PR-ST</t>
  </si>
  <si>
    <t>JDH3-02-008RSTPR685</t>
  </si>
  <si>
    <t>Material Purchase Order for UPVC pipes - PR-ST</t>
  </si>
  <si>
    <t>JDH3-02-008RZ07-1SD281</t>
  </si>
  <si>
    <t>Review and Approval Drawing for Street Lighting Network for -Z07-1-SD-SL</t>
  </si>
  <si>
    <t>JDH3-02-008RZ07-1SD282</t>
  </si>
  <si>
    <t>Review and Approval Drawing for Telecommunications Network for -Z07-1-SD-TC</t>
  </si>
  <si>
    <t>JDH3-02-008RMRSD315</t>
  </si>
  <si>
    <t>Review and Approval Drawing for Telecommunications Network for -MR-SD-TC</t>
  </si>
  <si>
    <t>JDH3-02-008RZ02-2SD122</t>
  </si>
  <si>
    <t>Prepare and Submit Drawing for TSE (IRRIGATION) Network for -Z02-2-SD-TSE</t>
  </si>
  <si>
    <t>JDH3-02-008RZ06SD142</t>
  </si>
  <si>
    <t>JDH3-02-008RSD205</t>
  </si>
  <si>
    <t>Review and Approval for Swales - SD</t>
  </si>
  <si>
    <t>JDH3-02-008RZ03SD244</t>
  </si>
  <si>
    <t>Review and Approval for TSE (IRRIGATION) Network for -Z03-SD-TSE</t>
  </si>
  <si>
    <t>JDH3-02-008RZ04SD248</t>
  </si>
  <si>
    <t>Review and Approval for TSE (IRRIGATION) Network for -Z04-SD-TSE</t>
  </si>
  <si>
    <t>JDH3-02-008RZ05SD252</t>
  </si>
  <si>
    <t>Review and Approval for TSE (IRRIGATION) Network for -Z05-SD-TSE</t>
  </si>
  <si>
    <t>JDH3-02-008RZ07SD266</t>
  </si>
  <si>
    <t>JDH3-02-008RZ07SD267</t>
  </si>
  <si>
    <t>Review and Approval for TSE (IRRIGATION) Network for -Z07-SD-TSE</t>
  </si>
  <si>
    <t>JDH3-02-008RZ07-1SD279</t>
  </si>
  <si>
    <t>Review and Approval Drawing for TSE (IRRIGATION) Network for -Z07-1-SD-TSE</t>
  </si>
  <si>
    <t>JDH3-02-008RSTPR625</t>
  </si>
  <si>
    <t>JDH3-02-008RSTPR1270</t>
  </si>
  <si>
    <t>JDH3-02-008RSTPR1272</t>
  </si>
  <si>
    <t>JDH3-02-008RSTPR1273</t>
  </si>
  <si>
    <t>JDH3-02-008RSTPR1274</t>
  </si>
  <si>
    <t>JDH3-02-008RSTPR686</t>
  </si>
  <si>
    <t>Material Purchase Order for Catchbasine - PR-ST</t>
  </si>
  <si>
    <t>JDH3-02-008RWTPR569</t>
  </si>
  <si>
    <t>Prepare Material Submittal for GRP pipes - PR-WT</t>
  </si>
  <si>
    <t>JDH3-02-008RSTPR1271</t>
  </si>
  <si>
    <t>JDH3-02-008RSTPR1275</t>
  </si>
  <si>
    <t>JDH3-02-008RSTPR751</t>
  </si>
  <si>
    <t>JDH3-02-008RZ02-2SD121</t>
  </si>
  <si>
    <t>Prepare and Submit Drawing for Potable Water Network for -Z02-2-SD-WT</t>
  </si>
  <si>
    <t>JDH3-02-008RZ02-2SD126</t>
  </si>
  <si>
    <t>Prepare and Submit Drawing for Road Works( KERBING AND PAVEMENT ) for -Z02-2-SD-RD</t>
  </si>
  <si>
    <t>JDH3-02-008RZ02-2SD127</t>
  </si>
  <si>
    <t>Prepare and Submit Drawing for Road Works ( TRAFFIC SIGN AND MARKING)  for -Z02-2-SD-RD</t>
  </si>
  <si>
    <t>JDH3-02-008RZ07-1SD163</t>
  </si>
  <si>
    <t>JDH3-02-008RZ02-1SD229</t>
  </si>
  <si>
    <t>Review and Approval Drawing for Street Lighting Network for -Z02-1-SD-SL</t>
  </si>
  <si>
    <t>JDH3-02-008RZ02-2SD237</t>
  </si>
  <si>
    <t>Review and Approval Drawing for TSE (IRRIGATION) Network for -Z02-2-SD-TSE</t>
  </si>
  <si>
    <t>JDH3-02-008RZ06SD257</t>
  </si>
  <si>
    <t>JDH3-02-008RZ06SD258</t>
  </si>
  <si>
    <t>Review and Approval for TSE (IRRIGATION) Network for -Z06-SD-TSE</t>
  </si>
  <si>
    <t>JDH3-02-008RMRSD316</t>
  </si>
  <si>
    <t>Review and Approval Drawing for Road Works( KERBING AND PAVEMENT ) for -MR-SD-RD</t>
  </si>
  <si>
    <t>JDH3-02-008RMRSD317</t>
  </si>
  <si>
    <t>Review and Approval Drawing for Road Works ( TRAFFIC SIGN AND MARKING)  for -MR-SD-RD</t>
  </si>
  <si>
    <t>JD3RZ02-1L69SS6508</t>
  </si>
  <si>
    <t>Excavation and PC Blinding Works for Manholes 1200 mm - Depth from 2.51 to 3.50- B5.33 05 13.05-Z02-1-L-69-SS</t>
  </si>
  <si>
    <t>JDH3-02-008RSSMI10</t>
  </si>
  <si>
    <t>Start of Sewage Network - SS - MI-SS</t>
  </si>
  <si>
    <t>JDH3-02-008RMRMI27</t>
  </si>
  <si>
    <t>Start of Main Roads - MI-MR</t>
  </si>
  <si>
    <t>JDH3-02-008RZ02-1MI33</t>
  </si>
  <si>
    <t>Start of Zone 02-1 - MI-Z02-1</t>
  </si>
  <si>
    <t>JDH3-02-008RZ07-1MI47</t>
  </si>
  <si>
    <t>Start of Zone 07-1 - MI-Z07-1</t>
  </si>
  <si>
    <t>JDH3-02-008RSTPR1276</t>
  </si>
  <si>
    <t>A1000</t>
  </si>
  <si>
    <t>Start of Sewage network Z02-1 MI-SS</t>
  </si>
  <si>
    <t>A1040</t>
  </si>
  <si>
    <t>Start of Sewage network Z07-1 MI-SS</t>
  </si>
  <si>
    <t>A1060</t>
  </si>
  <si>
    <t>Start of Sewage network MR MI-SS</t>
  </si>
  <si>
    <t>JDH3-02-008RSEPR707</t>
  </si>
  <si>
    <t>JDH3-02-008RSEPR708</t>
  </si>
  <si>
    <t>JDH3-02-008RWTPR570</t>
  </si>
  <si>
    <t>Prepare Material Submittal for HDPE pipes - PR-WT</t>
  </si>
  <si>
    <t>JDH3-02-008RWTPR628</t>
  </si>
  <si>
    <t>JDH3-02-008RSTPR687</t>
  </si>
  <si>
    <t>Material Purchase Order for Metal Works (Stairs - Covers) - PR-ST</t>
  </si>
  <si>
    <t>JDH3-02-008RSEPR700</t>
  </si>
  <si>
    <t>JDH3-02-008RSEPR701</t>
  </si>
  <si>
    <t>JDH3-02-008RSEPR702</t>
  </si>
  <si>
    <t>JDH3-02-008RSEPR703</t>
  </si>
  <si>
    <t>JDH3-02-008RSEPR704</t>
  </si>
  <si>
    <t>JDH3-02-008RSEPR705</t>
  </si>
  <si>
    <t>JDH3-02-008RSEPR706</t>
  </si>
  <si>
    <t>JDH3-02-008RZ02-2SD235</t>
  </si>
  <si>
    <t>Review and Approval Drawing for Storm Network - Pipes  for -Z02-2-SD-ST</t>
  </si>
  <si>
    <t>JDH3-02-008RZ02-2SD236</t>
  </si>
  <si>
    <t>JDH3-02-008RZ02-2SD241</t>
  </si>
  <si>
    <t>Review and Approval Drawing for Road Works( KERBING AND PAVEMENT ) for -Z02-2-SD-RD</t>
  </si>
  <si>
    <t>JDH3-02-008RZ02-2SD242</t>
  </si>
  <si>
    <t>Review and Approval Drawing for Road Works ( TRAFFIC SIGN AND MARKING)  for -Z02-2-SD-RD</t>
  </si>
  <si>
    <t>JDH3-02-008RZ07-1SD278</t>
  </si>
  <si>
    <t>JDH3-02-008RZ08SD286</t>
  </si>
  <si>
    <t>Review and Approval for TSE (IRRIGATION) Network for -Z08-SD-TSE</t>
  </si>
  <si>
    <t>JD3RZ02-1L69SS6509</t>
  </si>
  <si>
    <t>Installation of Base Works for Manholes 1200 mm - Depth from 2.51 to 3.50- B5.33 05 13.05-Z02-1-L-69-SS</t>
  </si>
  <si>
    <t>JD3RZ07-1L59SS31414</t>
  </si>
  <si>
    <t>Trench excavation for GRP Pipe Line 200 mm - Depth from 2.51 to 3.50- B5.33 31 00.05-Z07-1-L-59-SS</t>
  </si>
  <si>
    <t>JDH3-02-008RSTPR748</t>
  </si>
  <si>
    <t>JDH3-02-008RSTPR750</t>
  </si>
  <si>
    <t>JDH3-02-008RSTPR752</t>
  </si>
  <si>
    <t>JDH3-02-008RSEPR818</t>
  </si>
  <si>
    <t>JDH3-02-008RSEPR819</t>
  </si>
  <si>
    <t>JDH3-02-008RSEPR1297</t>
  </si>
  <si>
    <t>JDH3-02-008RSEPR1298</t>
  </si>
  <si>
    <t>JDH3-02-008RSTPR749</t>
  </si>
  <si>
    <t>JDH3-02-008RSEPR811</t>
  </si>
  <si>
    <t>JDH3-02-008RSEPR812</t>
  </si>
  <si>
    <t>JDH3-02-008RSEPR817</t>
  </si>
  <si>
    <t>JDH3-02-008RSTPR1277</t>
  </si>
  <si>
    <t>JDH3-02-008RSEPR1290</t>
  </si>
  <si>
    <t>JDH3-02-008RSEPR1291</t>
  </si>
  <si>
    <t>JDH3-02-008RSEPR1292</t>
  </si>
  <si>
    <t>JDH3-02-008RSEPR1293</t>
  </si>
  <si>
    <t>JDH3-02-008RSEPR1294</t>
  </si>
  <si>
    <t>JDH3-02-008RSEPR1295</t>
  </si>
  <si>
    <t>JDH3-02-008RSEPR1296</t>
  </si>
  <si>
    <t>Installation of Manhole Ring and Cover Slab Works for Backdrop Manholes 1200 mm - Depth from 1.51 to 2.50- B5.33 05 13.0</t>
  </si>
  <si>
    <t>JD3RZ07-1L59SS31415</t>
  </si>
  <si>
    <t>Soil Replacement and Bedding Works for GRP Pipe Line 200 mm - Depth from 2.51 to 3.50- B5.33 31 00.05-Z07-1-L-59-SS</t>
  </si>
  <si>
    <t>JD3RZ07-1L59SS31463</t>
  </si>
  <si>
    <t>Excavation and PC Blinding Works for Manholes 1200 mm - Depth from 2.51 to 3.50- B5.33 05 13.05-Z07-1-L-59-SS</t>
  </si>
  <si>
    <t>JDH3-02-008RSTPR857</t>
  </si>
  <si>
    <t>JD3RZ02-1L69SS6464</t>
  </si>
  <si>
    <t>Trench excavation for GRP Pipe Line 250 mm - Depth from 1.51 to 2.50- B5.33 31 00.10-Z02-1-L-69-SS</t>
  </si>
  <si>
    <t>JD3RZ02-1L69SS6465</t>
  </si>
  <si>
    <t>Soil Replacement and Bedding Works for GRP Pipe Line 250 mm - Depth from 1.51 to 2.50- B5.33 31 00.10-Z02-1-L-69-SS</t>
  </si>
  <si>
    <t>JD3RZ07-1L59SS31416</t>
  </si>
  <si>
    <t>Installing for GRP Pipe Line 200 mm - Depth from 2.51 to 3.50- B5.33 31 00.05-Z07-1-L-59-SS</t>
  </si>
  <si>
    <t>JDH3-02-008RWTPR572</t>
  </si>
  <si>
    <t>Prepare Material Submittal for Bolts and Rubber Gasket - PR-WT</t>
  </si>
  <si>
    <t>JDH3-02-008RWTPR629</t>
  </si>
  <si>
    <t>JDH3-02-008RMI4</t>
  </si>
  <si>
    <t>Prepare and Submit Shop Drawings and Material Submittals - MI</t>
  </si>
  <si>
    <t>JD3RZ02-1L69SS6466</t>
  </si>
  <si>
    <t>Installing for GRP Pipe Line 250 mm - Depth from 1.51 to 2.50- B5.33 31 00.10-Z02-1-L-69-SS</t>
  </si>
  <si>
    <t>JD3RZ02-1L69SS6510</t>
  </si>
  <si>
    <t>Installation of Manhole Ring and Cover Slab Works for Manholes 1200 mm - Depth from 2.51 to 3.50- B5.33 05 13.05-Z02-1-L</t>
  </si>
  <si>
    <t>JD3RZ07-1L59SS31464</t>
  </si>
  <si>
    <t>Installation of Base Works for Manholes 1200 mm - Depth from 2.51 to 3.50- B5.33 05 13.05-Z07-1-L-59-SS</t>
  </si>
  <si>
    <t>JDH3-02-008RSTPR854</t>
  </si>
  <si>
    <t>JDH3-02-008RSTPR856</t>
  </si>
  <si>
    <t>JDH3-02-008RSTPR858</t>
  </si>
  <si>
    <t>JDH3-02-008RSTPR860</t>
  </si>
  <si>
    <t>JD3RZ02-1L69SS6467</t>
  </si>
  <si>
    <t>Primary Test for GRP Pipe Line 250 mm - Depth from 1.51 to 2.50- B5.33 31 00.10-Z02-1-L-69-SS</t>
  </si>
  <si>
    <t>JD3RZ07-1L59SS31417</t>
  </si>
  <si>
    <t>Primary Test for GRP Pipe Line 200 mm - Depth from 2.51 to 3.50- B5.33 31 00.05-Z07-1-L-59-SS</t>
  </si>
  <si>
    <t>JDH3-02-008RSEPR874</t>
  </si>
  <si>
    <t>JDH3-02-008RSEPR881</t>
  </si>
  <si>
    <t>JDH3-02-008RSEPR882</t>
  </si>
  <si>
    <t>JD3RZ02-1L69SS6468</t>
  </si>
  <si>
    <t>Backfilling and warning tabe Works for GRP Pipe Line 250 mm - Depth from 1.51 to 2.50- B5.33 31 00.10-Z02-1-L-69-SS</t>
  </si>
  <si>
    <t>JDH3-02-008RSEPR813</t>
  </si>
  <si>
    <t>JDH3-02-008RSTPR855</t>
  </si>
  <si>
    <t>JDH3-02-008RSTPR859</t>
  </si>
  <si>
    <t>JDH3-02-008RSTPR861</t>
  </si>
  <si>
    <t>JDH3-02-008RSEPR880</t>
  </si>
  <si>
    <t>A1440</t>
  </si>
  <si>
    <t>Start of TSE Network MR MI-TSE</t>
  </si>
  <si>
    <t>JD3RMRC03SS52091</t>
  </si>
  <si>
    <t>Trench excavation for GRP Pipe Line 200 mm - Depth from 2.51 to 3.50- B5.33 31 00.05-MR-C-03-SS</t>
  </si>
  <si>
    <t>JDH3-02-008RZ01MI29</t>
  </si>
  <si>
    <t>Start of Zone 01 - MI-Z01</t>
  </si>
  <si>
    <t>JD3RZ07-1L59SS31418</t>
  </si>
  <si>
    <t>Backfilling and warning tabe Works for GRP Pipe Line 200 mm - Depth from 2.51 to 3.50- B5.33 31 00.05-Z07-1-L-59-SS</t>
  </si>
  <si>
    <t>JDH3-02-008RTSEMI16</t>
  </si>
  <si>
    <t>Start of TSE Network - TSE - MI-TSE</t>
  </si>
  <si>
    <t>JDH3-02-008RSTMI12</t>
  </si>
  <si>
    <t>Start of Storm Network - ST - MI-ST</t>
  </si>
  <si>
    <t>A1200</t>
  </si>
  <si>
    <t>Start of Storm Network MR MI-ST</t>
  </si>
  <si>
    <t>Installation of Manhole Ring and Cover Slab Works for Manholes 1200 mm - Depth from 1.51 to 2.50- B5.33 05 13.03-Z02-1-L</t>
  </si>
  <si>
    <t>JD3RMRC03SS52092</t>
  </si>
  <si>
    <t>Soil Replacement and Bedding Works for GRP Pipe Line 200 mm - Depth from 2.51 to 3.50- B5.33 31 00.05-MR-C-03-SS</t>
  </si>
  <si>
    <t>JD3RMRC03SS52140</t>
  </si>
  <si>
    <t>Excavation and PC Blinding Works for Manholes 1200 mm - Depth from 2.51 to 3.50- B5.33 05 13.05-MR-C-03-SS</t>
  </si>
  <si>
    <t>JDH3-02-008RWTPR574</t>
  </si>
  <si>
    <t>Prepare Material Submittal for Metal Works (Stairs - Covers) - PR-WT</t>
  </si>
  <si>
    <t>JDH3-02-008RWTPR630</t>
  </si>
  <si>
    <t>JD3RZ02-1L69SS6511</t>
  </si>
  <si>
    <t>Backfilling Works for Manholes 1200 mm - Depth from 2.51 to 3.50- B5.33 05 13.05-Z02-1-L-69-SS</t>
  </si>
  <si>
    <t>JDH3-02-008RSEPR814</t>
  </si>
  <si>
    <t>JDH3-02-008RSEPR815</t>
  </si>
  <si>
    <t>JDH3-02-008RSEPR816</t>
  </si>
  <si>
    <t>JDH3-02-008RSTPR1064</t>
  </si>
  <si>
    <t>JD3RMRC03SS52086</t>
  </si>
  <si>
    <t>Trench excavation for GRP Pipe Line 200 mm - Depth from 1.51 to 2.50- B5.33 31 00.04-MR-C-03-SS</t>
  </si>
  <si>
    <t>JD3RMRC03SS52093</t>
  </si>
  <si>
    <t>Installing for GRP Pipe Line 200 mm - Depth from 2.51 to 3.50- B5.33 31 00.05-MR-C-03-SS</t>
  </si>
  <si>
    <t>JD3RMRC03SS52141</t>
  </si>
  <si>
    <t>Installation of Base Works for Manholes 1200 mm - Depth from 2.51 to 3.50- B5.33 05 13.05-MR-C-03-SS</t>
  </si>
  <si>
    <t>JDH3-02-008RSEPR875</t>
  </si>
  <si>
    <t>JD3RZ02-1L69ST6620</t>
  </si>
  <si>
    <t>Excavation Works for GRP Pipe Line 700 mm - depth from 1.51 to 2.50 m- B6.33 42 11.08-Z02-1-L-69-ST</t>
  </si>
  <si>
    <t>JD3RZ07-1L59SS31409</t>
  </si>
  <si>
    <t>Trench excavation for GRP Pipe Line 200 mm - Depth from 1.51 to 2.50- B5.33 31 00.04-Z07-1-L-59-SS</t>
  </si>
  <si>
    <t>JD3RZ07-1L59SS31465</t>
  </si>
  <si>
    <t>Installation of Manhole Ring and Cover Slab Works for Manholes 1200 mm - Depth from 2.51 to 3.50- B5.33 05 13.05-Z07-1-L</t>
  </si>
  <si>
    <t>A1100</t>
  </si>
  <si>
    <t>Start of Storm Network Z02-1 MI-ST</t>
  </si>
  <si>
    <t>JD3RZ02-1L69ST6621</t>
  </si>
  <si>
    <t>Soil Replacement and Bedding Works for GRP Pipe Line 700 mm - depth from 1.51 to 2.50 m- B6.33 42 11.08-Z02-1-L-69-ST</t>
  </si>
  <si>
    <t>JD3RZ02-1L69ST6630</t>
  </si>
  <si>
    <t>Excavation Works for GRP Pipe Line 800 mm - depth from 1.51 to 2.50 m- B6.33 42 11.10-Z02-1-L-69-ST</t>
  </si>
  <si>
    <t>JD3RMRC03SS52094</t>
  </si>
  <si>
    <t>Primary Test for GRP Pipe Line 200 mm - Depth from 2.51 to 3.50- B5.33 31 00.05-MR-C-03-SS</t>
  </si>
  <si>
    <t>JD3RZ02-1L69ST6622</t>
  </si>
  <si>
    <t>Installing for GRP Pipe Line 700 mm - depth from 1.51 to 2.50 m- B6.33 42 11.08-Z02-1-L-69-ST</t>
  </si>
  <si>
    <t>JD3RZ02-1L69ST6631</t>
  </si>
  <si>
    <t>Soil Replacement and Bedding Works for GRP Pipe Line 800 mm - depth from 1.51 to 2.50 m- B6.33 42 11.10-Z02-1-L-69-ST</t>
  </si>
  <si>
    <t>JD3RZ02-1L69ST6640</t>
  </si>
  <si>
    <t>Excavation Works for GRP Pipe Line 900 mm - depth from 1.51 to 2.50 m- B6.33 42 11.12-Z02-1-L-69-ST</t>
  </si>
  <si>
    <t>JD3RZ02-1L69ST6655</t>
  </si>
  <si>
    <t>Excavation Works for GRP Pipe Line 1000 mm - depth from 1.51 to 2.50 m- B6.33 42 11.15-Z02-1-L-69-ST</t>
  </si>
  <si>
    <t>JD3RZ02-1L69SS6512</t>
  </si>
  <si>
    <t>Finishing, Benching Works for Manholes 1200 mm - Depth from 2.51 to 3.50- B5.33 05 13.05-Z02-1-L-69-SS</t>
  </si>
  <si>
    <t>JD3RZ02-1L71SS7885</t>
  </si>
  <si>
    <t>Trench excavation for GRP Pipe Line 200 mm - Depth from 2.51 to 3.50- B5.33 31 00.05-Z02-1-L-71-SS</t>
  </si>
  <si>
    <t>JD3RZ02-1L69ST6623</t>
  </si>
  <si>
    <t>Primary Test for GRP Pipe Line 700 mm - depth from 1.51 to 2.50 m- B6.33 42 11.08-Z02-1-L-69-ST</t>
  </si>
  <si>
    <t>JD3RZ02-1L69ST6632</t>
  </si>
  <si>
    <t>Installing for GRP Pipe Line 800 mm - depth from 1.51 to 2.50 m- B6.33 42 11.10-Z02-1-L-69-ST</t>
  </si>
  <si>
    <t>JD3RZ02-1L69ST6641</t>
  </si>
  <si>
    <t>Soil Replacement and Bedding Works for GRP Pipe Line 900 mm - depth from 1.51 to 2.50 m- B6.33 42 11.12-Z02-1-L-69-ST</t>
  </si>
  <si>
    <t>JD3RZ02-1L69ST6656</t>
  </si>
  <si>
    <t>Soil Replacement and Bedding Works for GRP Pipe Line 1000 mm - depth from 1.51 to 2.50 m- B6.33 42 11.15-Z02-1-L-69-ST</t>
  </si>
  <si>
    <t>JD3RZ02-1L69ST6773</t>
  </si>
  <si>
    <t>JD3RZ02-1L69ST6788</t>
  </si>
  <si>
    <t>JDH3-02-008RSLPR593</t>
  </si>
  <si>
    <t>Prepare Material Submittal for Unit Stations - PR-SL</t>
  </si>
  <si>
    <t>JDH3-02-008RWTPR631</t>
  </si>
  <si>
    <t>JDH3-02-008RWTPR636</t>
  </si>
  <si>
    <t>JD3RMRC03SS52095</t>
  </si>
  <si>
    <t>Backfilling and warning tabe Works for GRP Pipe Line 200 mm - Depth from 2.51 to 3.50- B5.33 31 00.05-MR-C-03-SS</t>
  </si>
  <si>
    <t>JD3RZ02L47TSE4009</t>
  </si>
  <si>
    <t>Excavation Worksfor HDPE Pipe Lines 250 mm - depth from 0 to 1.5 m- B4.33 31 00.02-Z02-L-47-TSE</t>
  </si>
  <si>
    <t>JD3RZ02-1L69ST6624</t>
  </si>
  <si>
    <t>Backfilling Works for GRP Pipe Line 700 mm - depth from 1.51 to 2.50 m- B6.33 42 11.08-Z02-1-L-69-ST</t>
  </si>
  <si>
    <t>JD3RZ02-1L69ST6633</t>
  </si>
  <si>
    <t>Primary Test for GRP Pipe Line 800 mm - depth from 1.51 to 2.50 m- B6.33 42 11.10-Z02-1-L-69-ST</t>
  </si>
  <si>
    <t>JD3RZ02-1L69ST6642</t>
  </si>
  <si>
    <t>Installing for GRP Pipe Line 900 mm - depth from 1.51 to 2.50 m- B6.33 42 11.12-Z02-1-L-69-ST</t>
  </si>
  <si>
    <t>JD3RZ02-1L69ST6657</t>
  </si>
  <si>
    <t>Installing for GRP Pipe Line 1000 mm - depth from 1.51 to 2.50 m- B6.33 42 11.15-Z02-1-L-69-ST</t>
  </si>
  <si>
    <t>JD3RZ02-1L69ST6774</t>
  </si>
  <si>
    <t>JD3RZ07-1L59SS31410</t>
  </si>
  <si>
    <t>Soil Replacement and Bedding Works for GRP Pipe Line 200 mm - Depth from 1.51 to 2.50- B5.33 31 00.04-Z07-1-L-59-SS</t>
  </si>
  <si>
    <t>JDH3-02-008RZ02MI31</t>
  </si>
  <si>
    <t>Start of Zone 02 - MI-Z02</t>
  </si>
  <si>
    <t>JDH3-02-008RZ02-2SD120</t>
  </si>
  <si>
    <t>Prepare and Submit Drawing for Storm Network - Pipes  for -Z02-2-SD-ST</t>
  </si>
  <si>
    <t>JDH3-02-008RSEPR877</t>
  </si>
  <si>
    <t>JDH3-02-008RSEPR878</t>
  </si>
  <si>
    <t>JDH3-02-008RSEPR879</t>
  </si>
  <si>
    <t>A1240</t>
  </si>
  <si>
    <t>Start of TSE Network Z02 MI-TSE</t>
  </si>
  <si>
    <t>JD3RZ02-1L71SS7880</t>
  </si>
  <si>
    <t>Trench excavation for GRP Pipe Line 200 mm - Depth from 1.51 to 2.50- B5.33 31 00.04-Z02-1-L-71-SS</t>
  </si>
  <si>
    <t>JD3RZ02-1L71SS7886</t>
  </si>
  <si>
    <t>Soil Replacement and Bedding Works for GRP Pipe Line 200 mm - Depth from 2.51 to 3.50- B5.33 31 00.05-Z02-1-L-71-SS</t>
  </si>
  <si>
    <t>JDH3-02-008RSTPR1065</t>
  </si>
  <si>
    <t>JDH3-02-008RSTPR1067</t>
  </si>
  <si>
    <t>JD3RZ02-1L69ST6580</t>
  </si>
  <si>
    <t>Excavation Works for UPVC Pipe Line 300 mm - depth from 0.00 to 1.50 m- B6.33 14 11.01-Z02-1-L-69-ST</t>
  </si>
  <si>
    <t>JD3RZ02-1L69ST6643</t>
  </si>
  <si>
    <t>Primary Test for GRP Pipe Line 900 mm - depth from 1.51 to 2.50 m- B6.33 42 11.12-Z02-1-L-69-ST</t>
  </si>
  <si>
    <t>JD3RZ02-1L69ST6658</t>
  </si>
  <si>
    <t>Primary Test for GRP Pipe Line 1000 mm - depth from 1.51 to 2.50 m- B6.33 42 11.15-Z02-1-L-69-ST</t>
  </si>
  <si>
    <t>JD3RZ02-1L69ST6775</t>
  </si>
  <si>
    <t>JD3RZ02-1L69ST6789</t>
  </si>
  <si>
    <t>JD3RZ07-1L59SS31451</t>
  </si>
  <si>
    <t>Excavation and PC Blinding Works for Manholes 1200 mm - Depth from 1.51 to 2.50- B5.33 05 13.03-Z07-1-L-59-SS</t>
  </si>
  <si>
    <t>JD3RZ02L47TSE4010</t>
  </si>
  <si>
    <t>Soil Replacement and Bedding Worksfor HDPE Pipe Lines 250 mm - depth from 0 to 1.5 m- B4.33 31 00.02-Z02-L-47-TSE</t>
  </si>
  <si>
    <t>JD3RZ02-1L69ST6634</t>
  </si>
  <si>
    <t>Backfilling Works for GRP Pipe Line 800 mm - depth from 1.51 to 2.50 m- B6.33 42 11.10-Z02-1-L-69-ST</t>
  </si>
  <si>
    <t>JD3RMRC03SS52142</t>
  </si>
  <si>
    <t>Installation of Manhole Ring and Cover Slab Works for Manholes 1200 mm - Depth from 2.51 to 3.50- B5.33 05 13.05-MR-C-03</t>
  </si>
  <si>
    <t>JDH3-02-008RSEPR876</t>
  </si>
  <si>
    <t>JD3RMRC02TSE51850</t>
  </si>
  <si>
    <t>Excavation Worksfor HDPE Pipes 630 mm  - depth from 1.51 to 2.5 m- B4.33 31 00.16-MR-C-02-TSE</t>
  </si>
  <si>
    <t>JD3RZ02-1L69ST6581</t>
  </si>
  <si>
    <t>Soil Replacement and Bedding Works for UPVC Pipe Line 300 mm - depth from 0.00 to 1.50 m- B6.33 14 11.01-Z02-1-L-69-ST</t>
  </si>
  <si>
    <t>JD3RZ02-1L69ST6585</t>
  </si>
  <si>
    <t>Excavation Works for GRP Pipe Line 400 mm - depth from 0.00 to 1.50 m- B6.33 42 11.01-Z02-1-L-69-ST</t>
  </si>
  <si>
    <t>JD3RZ02-1L69ST6776</t>
  </si>
  <si>
    <t>JD3RMRC03SS52087</t>
  </si>
  <si>
    <t>Soil Replacement and Bedding Works for GRP Pipe Line 200 mm - Depth from 1.51 to 2.50- B5.33 31 00.04-MR-C-03-SS</t>
  </si>
  <si>
    <t>JD3RMRL51SS63504</t>
  </si>
  <si>
    <t>Trench excavation for GRP Pipe Line 250 mm - Depth from 1.51 to 2.50- B5.33 31 00.10-MR-L-51-SS</t>
  </si>
  <si>
    <t>JDH3-02-008RSLPR594</t>
  </si>
  <si>
    <t>Prepare Material Submittal for Cables&amp;Conductors - PR-SL</t>
  </si>
  <si>
    <t>JDH3-02-008RSLPR595</t>
  </si>
  <si>
    <t>Prepare Material Submittal for Lighting Columns - PR-SL</t>
  </si>
  <si>
    <t>JDH3-02-008RSLPR596</t>
  </si>
  <si>
    <t>Prepare Material Submittal for Earthing Materials - PR-SL</t>
  </si>
  <si>
    <t>JDH3-02-008RSLPR597</t>
  </si>
  <si>
    <t>Prepare Material Submittal for Lighting Panels - PR-SL</t>
  </si>
  <si>
    <t>JDH3-02-008RSLPR655</t>
  </si>
  <si>
    <t>JD3RZ02-1L69ST6644</t>
  </si>
  <si>
    <t>Backfilling Works for GRP Pipe Line 900 mm - depth from 1.51 to 2.50 m- B6.33 42 11.12-Z02-1-L-69-ST</t>
  </si>
  <si>
    <t>JD3RZ07-1L59SS31452</t>
  </si>
  <si>
    <t>Installation of Base Works for Manholes 1200 mm - Depth from 1.51 to 2.50- B5.33 05 13.03-Z07-1-L-59-SS</t>
  </si>
  <si>
    <t>JD3RMRC02TSE51851</t>
  </si>
  <si>
    <t>Soil Replacement and Bedding Works for HDPE Pipes 630 mm  - depth from 1.51 to 2.5 m- B4.33 31 00.16-MR-C-02-TSE</t>
  </si>
  <si>
    <t>JD3RZ02-1L69ST6586</t>
  </si>
  <si>
    <t>Soil Replacement and Bedding Works for GRP Pipe Line 400 mm - depth from 0.00 to 1.50 m- B6.33 42 11.01-Z02-1-L-69-ST</t>
  </si>
  <si>
    <t>JD3RZ02-1L69ST6595</t>
  </si>
  <si>
    <t>Excavation Works for GRP Pipe Line 500 mm - depth from 0.00 to 1.50 m- B6.33 42 11.03-Z02-1-L-69-ST</t>
  </si>
  <si>
    <t>JD3RZ02-1L69ST6777</t>
  </si>
  <si>
    <t>JD3RZ02-1L71SS7887</t>
  </si>
  <si>
    <t>Installing for GRP Pipe Line 200 mm - Depth from 2.51 to 3.50- B5.33 31 00.05-Z02-1-L-71-SS</t>
  </si>
  <si>
    <t>JD3RMRL51SS63505</t>
  </si>
  <si>
    <t>Soil Replacement and Bedding Works for GRP Pipe Line 250 mm - Depth from 1.51 to 2.50- B5.33 31 00.10-MR-L-51-SS</t>
  </si>
  <si>
    <t>JD3RZ02L47TSE4011</t>
  </si>
  <si>
    <t>installationfor HDPE Pipe Lines 250 mm - depth from 0 to 1.5 m- B4.33 31 00.02-Z02-L-47-TSE</t>
  </si>
  <si>
    <t>JD3RMRC03SS52088</t>
  </si>
  <si>
    <t>Installing for GRP Pipe Line 200 mm - Depth from 1.51 to 2.50- B5.33 31 00.04-MR-C-03-SS</t>
  </si>
  <si>
    <t>JD3RMRC02TSE51852</t>
  </si>
  <si>
    <t>Installing for HDPE Pipes 630 mm  - depth from 1.51 to 2.5 m- B4.33 31 00.16-MR-C-02-TSE</t>
  </si>
  <si>
    <t>JD3RZ02-1L69ST6582</t>
  </si>
  <si>
    <t>Installing for UPVC Pipe Line 300 mm - depth from 0.00 to 1.50 m- B6.33 14 11.01-Z02-1-L-69-ST</t>
  </si>
  <si>
    <t>JD3RZ02-1L69ST6587</t>
  </si>
  <si>
    <t>Installing for GRP Pipe Line 400 mm - depth from 0.00 to 1.50 m- B6.33 42 11.01-Z02-1-L-69-ST</t>
  </si>
  <si>
    <t>JD3RZ02-1L69ST6596</t>
  </si>
  <si>
    <t>Soil Replacement and Bedding Works for GRP Pipe Line 500 mm - depth from 0.00 to 1.50 m- B6.33 42 11.03-Z02-1-L-69-ST</t>
  </si>
  <si>
    <t>JD3RZ02-1L69ST6605</t>
  </si>
  <si>
    <t>Excavation Works for GRP Pipe Line 600 mm - depth from 0.00 to 1.50 m- B6.33 42 11.05-Z02-1-L-69-ST</t>
  </si>
  <si>
    <t>JD3RZ02-1L69ST6659</t>
  </si>
  <si>
    <t>Backfilling Works for GRP Pipe Line 1000 mm - depth from 1.51 to 2.50 m- B6.33 42 11.15-Z02-1-L-69-ST</t>
  </si>
  <si>
    <t>JD3RZ07-1L59SS31411</t>
  </si>
  <si>
    <t>Installing for GRP Pipe Line 200 mm - Depth from 1.51 to 2.50- B5.33 31 00.04-Z07-1-L-59-SS</t>
  </si>
  <si>
    <t>JD3RZ07-1L59SS31466</t>
  </si>
  <si>
    <t>Backfilling Works for Manholes 1200 mm - Depth from 2.51 to 3.50- B5.33 05 13.05-Z07-1-L-59-SS</t>
  </si>
  <si>
    <t>JD3RMRL51SS63506</t>
  </si>
  <si>
    <t>Installing for GRP Pipe Line 250 mm - Depth from 1.51 to 2.50- B5.33 31 00.10-MR-L-51-SS</t>
  </si>
  <si>
    <t>JD3RMRL51SS63536</t>
  </si>
  <si>
    <t>Excavation and PC Blinding Works for Manholes 1200 mm - Depth from 1.51 to 2.50- B5.33 05 13.03-MR-L-51-SS</t>
  </si>
  <si>
    <t>JD3RZ02-1L69ST6588</t>
  </si>
  <si>
    <t>Primary Test for GRP Pipe Line 400 mm - depth from 0.00 to 1.50 m- B6.33 42 11.01-Z02-1-L-69-ST</t>
  </si>
  <si>
    <t>JD3RZ02-1L69ST6597</t>
  </si>
  <si>
    <t>Installing for GRP Pipe Line 500 mm - depth from 0.00 to 1.50 m- B6.33 42 11.03-Z02-1-L-69-ST</t>
  </si>
  <si>
    <t>JD3RZ02-1L69ST6606</t>
  </si>
  <si>
    <t>Soil Replacement and Bedding Works for GRP Pipe Line 600 mm - depth from 0.00 to 1.50 m- B6.33 42 11.05-Z02-1-L-69-ST</t>
  </si>
  <si>
    <t>JD3RZ02-1L69ST6790</t>
  </si>
  <si>
    <t>JD3RZ02-1L71SS7888</t>
  </si>
  <si>
    <t>Primary Test for GRP Pipe Line 200 mm - Depth from 2.51 to 3.50- B5.33 31 00.05-Z02-1-L-71-SS</t>
  </si>
  <si>
    <t>JDH3-02-008RSLPR598</t>
  </si>
  <si>
    <t>JDH3-02-008RWTPR632</t>
  </si>
  <si>
    <t>JDH3-02-008RSLPR658</t>
  </si>
  <si>
    <t>JDH3-02-008RSLPR659</t>
  </si>
  <si>
    <t>JD3RMRC02TSE51902</t>
  </si>
  <si>
    <t>Installationfor gate valves 250 mm - - B4.33 14 19.02-MR-C-02-TSE</t>
  </si>
  <si>
    <t>JD3RMRC02TSE51924</t>
  </si>
  <si>
    <t>EXCAVATION and Bedding Worksfor R.C Valve Chamber   - 315 to 400 MM- B4.33 14 13.01-MR-C-02-TSE</t>
  </si>
  <si>
    <t>JD3RZ02L47TSE4177</t>
  </si>
  <si>
    <t>EXCAVATION and Bedding Worksfor Air Valve Chamber   - less than 315 mm- B4.33 14 13.10-Z02-L-47-TSE</t>
  </si>
  <si>
    <t>JD3RZ02-1L69ST6583</t>
  </si>
  <si>
    <t>Primary Test for UPVC Pipe Line 300 mm - depth from 0.00 to 1.50 m- B6.33 14 11.01-Z02-1-L-69-ST</t>
  </si>
  <si>
    <t>JD3RZ02-1L69TSE6861</t>
  </si>
  <si>
    <t>Excavation Worksfor HDPE Pipe Lines 250 mm - depth from 0 to 1.5 m- B4.33 31 00.02-Z02-1-L-69-TSE</t>
  </si>
  <si>
    <t>JD3RZ07-1L59SS31404</t>
  </si>
  <si>
    <t>Trench excavation for GRP Pipe Line 200 mm - depth from 0.00 to 1.50- B5.33 31 00.03-Z07-1-L-59-SS</t>
  </si>
  <si>
    <t>JD3RZ07-1L59SS31453</t>
  </si>
  <si>
    <t>Installation of Manhole Ring and Cover Slab Works for Manholes 1200 mm - Depth from 1.51 to 2.50- B5.33 05 13.03-Z07-1-L</t>
  </si>
  <si>
    <t>JD3RMRL51SS63537</t>
  </si>
  <si>
    <t>Installation of Base Works for Manholes 1200 mm - Depth from 1.51 to 2.50- B5.33 05 13.03-MR-L-51-SS</t>
  </si>
  <si>
    <t>JD3RZ02L48TSE4717</t>
  </si>
  <si>
    <t>Excavation Worksfor HDPE Pipe Lines 125 mm - depth from 0 to 1.5 m- B4.33 31 00.01-Z02-L-48-TSE</t>
  </si>
  <si>
    <t>JD3RZ02-1L69ST6589</t>
  </si>
  <si>
    <t>Backfilling Works for GRP Pipe Line 400 mm - depth from 0.00 to 1.50 m- B6.33 42 11.01-Z02-1-L-69-ST</t>
  </si>
  <si>
    <t>JD3RZ02-1L69ST6598</t>
  </si>
  <si>
    <t>Primary Test for GRP Pipe Line 500 mm - depth from 0.00 to 1.50 m- B6.33 42 11.03-Z02-1-L-69-ST</t>
  </si>
  <si>
    <t>JD3RZ02-1L69ST6607</t>
  </si>
  <si>
    <t>Installing for GRP Pipe Line 600 mm - depth from 0.00 to 1.50 m- B6.33 42 11.05-Z02-1-L-69-ST</t>
  </si>
  <si>
    <t>JD3RMRC02TSE51903</t>
  </si>
  <si>
    <t>Testing And Commtionningfor gate valves 250 mm - - B4.33 14 19.02-MR-C-02-TSE</t>
  </si>
  <si>
    <t>JD3RMRC02TSE51906</t>
  </si>
  <si>
    <t>Installationfor butterfly valves 400 mm. - - B4.33 14 19.04-MR-C-02-TSE</t>
  </si>
  <si>
    <t>JD3RMRC02TSE51925</t>
  </si>
  <si>
    <t>Plain Concrete Worksfor R.C Valve Chamber   - 315 to 400 MM- B4.33 14 13.01-MR-C-02-TSE</t>
  </si>
  <si>
    <t>JD3RZ02L47TSE4178</t>
  </si>
  <si>
    <t>Plain Concrete Worksfor Air Valve Chamber   - less than 315 mm- B4.33 14 13.10-Z02-L-47-TSE</t>
  </si>
  <si>
    <t>JDH3-02-008RSTPR1066</t>
  </si>
  <si>
    <t>JDH3-02-008RSTPR1068</t>
  </si>
  <si>
    <t>JDH3-02-008RSTPR1127</t>
  </si>
  <si>
    <t>JDH3-02-008RSTPR1128</t>
  </si>
  <si>
    <t>JDH3-02-008RSTPR1130</t>
  </si>
  <si>
    <t>JD3RZ02L48TSE4718</t>
  </si>
  <si>
    <t>Soil Replacement and Bedding Worksfor HDPE Pipe Lines 125 mm - depth from 0 to 1.5 m- B4.33 31 00.01-Z02-L-48-TSE</t>
  </si>
  <si>
    <t>JD3RZ02-1L69ST6584</t>
  </si>
  <si>
    <t>Backfilling Works for UPVC Pipe Line 300 mm - depth from 0.00 to 1.50 m- B6.33 14 11.01-Z02-1-L-69-ST</t>
  </si>
  <si>
    <t>JD3RZ02-1L69ST6608</t>
  </si>
  <si>
    <t>Primary Test for GRP Pipe Line 600 mm - depth from 0.00 to 1.50 m- B6.33 42 11.05-Z02-1-L-69-ST</t>
  </si>
  <si>
    <t>JD3RZ02-1L71SS7889</t>
  </si>
  <si>
    <t>Backfilling and warning tabe Works for GRP Pipe Line 200 mm - Depth from 2.51 to 3.50- B5.33 31 00.05-Z02-1-L-71-SS</t>
  </si>
  <si>
    <t>JD3RMRC02TSE51853</t>
  </si>
  <si>
    <t>Testing for HDPE Pipes 630 mm  - depth from 1.51 to 2.5 m- B4.33 31 00.16-MR-C-02-TSE</t>
  </si>
  <si>
    <t>JD3RMRC02TSE51907</t>
  </si>
  <si>
    <t>Testing And Commtionningfor butterfly valves 400 mm. - - B4.33 14 19.04-MR-C-02-TSE</t>
  </si>
  <si>
    <t>JD3RMRC02TSE51926</t>
  </si>
  <si>
    <t>INSTALLATIONfor R.C Valve Chamber   - 315 to 400 MM- B4.33 14 13.01-MR-C-02-TSE</t>
  </si>
  <si>
    <t>JD3RZ02L47TSE4179</t>
  </si>
  <si>
    <t>INSTALLATIONfor Air Valve Chamber   - less than 315 mm- B4.33 14 13.10-Z02-L-47-TSE</t>
  </si>
  <si>
    <t>JD3RZ02-1L69TSE6862</t>
  </si>
  <si>
    <t>Soil Replacement and Bedding Worksfor HDPE Pipe Lines 250 mm - depth from 0 to 1.5 m- B4.33 31 00.02-Z02-1-L-69-TSE</t>
  </si>
  <si>
    <t>JD3RZ02-1L71SS7881</t>
  </si>
  <si>
    <t>Soil Replacement and Bedding Works for GRP Pipe Line 200 mm - Depth from 1.51 to 2.50- B5.33 31 00.04-Z02-1-L-71-SS</t>
  </si>
  <si>
    <t>JD3RZ07-1L59SS31405</t>
  </si>
  <si>
    <t>Soil Replacement and Bedding Works for GRP Pipe Line 200 mm - depth from 0.00 to 1.50- B5.33 31 00.03-Z07-1-L-59-SS</t>
  </si>
  <si>
    <t>JD3RMRC03SS52143</t>
  </si>
  <si>
    <t>Backfilling Works for Manholes 1200 mm - Depth from 2.51 to 3.50- B5.33 05 13.05-MR-C-03-SS</t>
  </si>
  <si>
    <t>A1260</t>
  </si>
  <si>
    <t>Start of TSE Network Z02-1 MI-TSE</t>
  </si>
  <si>
    <t>JD3RZ02L48TSE4719</t>
  </si>
  <si>
    <t>installationfor HDPE Pipe Lines 125 mm - depth from 0 to 1.5 m- B4.33 31 00.01-Z02-L-48-TSE</t>
  </si>
  <si>
    <t>JD3RZ02L48TSE4842</t>
  </si>
  <si>
    <t>Installationfor gate valves 100 mm - - B4.33 14 19.01-Z02-L-48-TSE</t>
  </si>
  <si>
    <t>JD3RZ07-1L59SS31467</t>
  </si>
  <si>
    <t>Finishing, Benching Works for Manholes 1200 mm - Depth from 2.51 to 3.50- B5.33 05 13.05-Z07-1-L-59-SS</t>
  </si>
  <si>
    <t>JDH3-02-008RSLPR656</t>
  </si>
  <si>
    <t>JDH3-02-008RSLPR660</t>
  </si>
  <si>
    <t>JD3RMRC02TSE51927</t>
  </si>
  <si>
    <t>Backfilling Worksfor R.C Valve Chamber   - 315 to 400 MM- B4.33 14 13.01-MR-C-02-TSE</t>
  </si>
  <si>
    <t>JD3RZ07-1L59SS31454</t>
  </si>
  <si>
    <t>Backfilling Works for Manholes 1200 mm - Depth from 1.51 to 2.50- B5.33 05 13.03-Z07-1-L-59-SS</t>
  </si>
  <si>
    <t>JD3RZ02L49TSE5430</t>
  </si>
  <si>
    <t>Excavation Worksfor HDPE Pipe Lines 125 mm - depth from 0 to 1.5 m- B4.33 31 00.01-Z02-L-49-TSE</t>
  </si>
  <si>
    <t>JD3RZ02-1L69ST6599</t>
  </si>
  <si>
    <t>Backfilling Works for GRP Pipe Line 500 mm - depth from 0.00 to 1.50 m- B6.33 42 11.03-Z02-1-L-69-ST</t>
  </si>
  <si>
    <t>JD3RZ02-1L69ST6791</t>
  </si>
  <si>
    <t>JD3RZ02L48TSE4843</t>
  </si>
  <si>
    <t>Testing And Commtionningfor gate valves 100 mm - - B4.33 14 19.01-Z02-L-48-TSE</t>
  </si>
  <si>
    <t>JD3RMRC03SS52089</t>
  </si>
  <si>
    <t>Primary Test for GRP Pipe Line 200 mm - Depth from 1.51 to 2.50- B5.33 31 00.04-MR-C-03-SS</t>
  </si>
  <si>
    <t>JD3RMRC03TSE52493</t>
  </si>
  <si>
    <t>Excavation Worksfor HDPE Pipe Lines 250 mm - depth from 0 to 1.5 m- B4.33 31 00.02-MR-C-03-TSE</t>
  </si>
  <si>
    <t>JD3RMRC02TSE51854</t>
  </si>
  <si>
    <t>Backfillingfor HDPE Pipes 630 mm  - depth from 1.51 to 2.5 m- B4.33 31 00.16-MR-C-02-TSE</t>
  </si>
  <si>
    <t>JD3RZ02L49TSE5431</t>
  </si>
  <si>
    <t>Soil Replacement and Bedding Worksfor HDPE Pipe Lines 125 mm - depth from 0 to 1.5 m- B4.33 31 00.01-Z02-L-49-TSE</t>
  </si>
  <si>
    <t>JD3RZ02-1L69TSE6863</t>
  </si>
  <si>
    <t>installationfor HDPE Pipe Lines 250 mm - depth from 0 to 1.5 m- B4.33 31 00.02-Z02-1-L-69-TSE</t>
  </si>
  <si>
    <t>JD3RZ02-1L69TSE6981</t>
  </si>
  <si>
    <t>Installationfor gate valves 100 mm - - B4.33 14 19.01-Z02-1-L-69-TSE</t>
  </si>
  <si>
    <t>JD3RZ07-1L59SS31406</t>
  </si>
  <si>
    <t>Installing for GRP Pipe Line 200 mm - depth from 0.00 to 1.50- B5.33 31 00.03-Z07-1-L-59-SS</t>
  </si>
  <si>
    <t>JD3RZ02-1L69ST6609</t>
  </si>
  <si>
    <t>Backfilling Works for GRP Pipe Line 600 mm - depth from 0.00 to 1.50 m- B6.33 42 11.05-Z02-1-L-69-ST</t>
  </si>
  <si>
    <t>JD3RZ07-1L59SS31455</t>
  </si>
  <si>
    <t>Finishing, Benching Works for Manholes 1200 mm - Depth from 1.51 to 2.50- B5.33 05 13.03-Z07-1-L-59-SS</t>
  </si>
  <si>
    <t>JD3RZ02L48TSE4720</t>
  </si>
  <si>
    <t>Testingfor HDPE Pipe Lines 125 mm - depth from 0 to 1.5 m- B4.33 31 00.01-Z02-L-48-TSE</t>
  </si>
  <si>
    <t>JD3RZ02L49TSE5432</t>
  </si>
  <si>
    <t>installationfor HDPE Pipe Lines 125 mm - depth from 0 to 1.5 m- B4.33 31 00.01-Z02-L-49-TSE</t>
  </si>
  <si>
    <t>JD3RZ02L49TSE5555</t>
  </si>
  <si>
    <t>Installationfor gate valves 100 mm - - B4.33 14 19.01-Z02-L-49-TSE</t>
  </si>
  <si>
    <t>JD3RZ02-1L69TSE6982</t>
  </si>
  <si>
    <t>Testing And Commtionningfor gate valves 100 mm - - B4.33 14 19.01-Z02-1-L-69-TSE</t>
  </si>
  <si>
    <t>JD3RMRC03SS52144</t>
  </si>
  <si>
    <t>Finishing, Benching Works for Manholes 1200 mm - Depth from 2.51 to 3.50- B5.33 05 13.05-MR-C-03-SS</t>
  </si>
  <si>
    <t>JDH3-02-008RSLPR600</t>
  </si>
  <si>
    <t>Prepare Material Submittal for Steel Covers - PR-SL</t>
  </si>
  <si>
    <t>JDH3-02-008RWTPR634</t>
  </si>
  <si>
    <t>JDH3-02-008RWTPR689</t>
  </si>
  <si>
    <t>Material Purchase Order for Concrete - PR-WT</t>
  </si>
  <si>
    <t>JDH3-02-008RWTPR690</t>
  </si>
  <si>
    <t>Material Purchase Order for Precast Concrete  - PR-WT</t>
  </si>
  <si>
    <t>JDH3-02-008RWTPR691</t>
  </si>
  <si>
    <t>Material Purchase Order for Backfilling Materials - PR-WT</t>
  </si>
  <si>
    <t>JDH3-02-008RWTPR692</t>
  </si>
  <si>
    <t>Material Purchase Order for Isolation Materials - PR-WT</t>
  </si>
  <si>
    <t>JDH3-02-008RWTPR693</t>
  </si>
  <si>
    <t>Material Purchase Order for GRP pipes - PR-WT</t>
  </si>
  <si>
    <t>JDH3-02-008RWTPR694</t>
  </si>
  <si>
    <t>Material Purchase Order for HDPE pipes - PR-WT</t>
  </si>
  <si>
    <t>JDH3-02-008RWTPR698</t>
  </si>
  <si>
    <t>Material Purchase Order for Metal Works (Stairs - Covers) - PR-WT</t>
  </si>
  <si>
    <t>JDH3-02-008RSLPR720</t>
  </si>
  <si>
    <t>Material Purchase Order for Earthing Materials - PR-SL</t>
  </si>
  <si>
    <t>JDH3-02-008RSLPR721</t>
  </si>
  <si>
    <t>JD3RMRC02TSE51952</t>
  </si>
  <si>
    <t>EXCAVATION and Bedding Worksfor Air Valve Chamber   - on 355-630 mm - B4.33 14 13.11-MR-C-02-TSE</t>
  </si>
  <si>
    <t>JD3RMRC03TSE52494</t>
  </si>
  <si>
    <t>Soil Replacement and Bedding Worksfor HDPE Pipe Lines 250 mm - depth from 0 to 1.5 m- B4.33 31 00.02-MR-C-03-TSE</t>
  </si>
  <si>
    <t>JD3RZ02-1L69ST6792</t>
  </si>
  <si>
    <t>JD3RZ07-1L59SS31412</t>
  </si>
  <si>
    <t>Primary Test for GRP Pipe Line 200 mm - Depth from 1.51 to 2.50- B5.33 31 00.04-Z07-1-L-59-SS</t>
  </si>
  <si>
    <t>JD3RZ02L49TSE5556</t>
  </si>
  <si>
    <t>Testing And Commtionningfor gate valves 100 mm - - B4.33 14 19.01-Z02-L-49-TSE</t>
  </si>
  <si>
    <t>JD3RZ07-1L59SS31407</t>
  </si>
  <si>
    <t>Primary Test for GRP Pipe Line 200 mm - depth from 0.00 to 1.50- B5.33 31 00.03-Z07-1-L-59-SS</t>
  </si>
  <si>
    <t>JD3RMRC02TSE51953</t>
  </si>
  <si>
    <t>Plain Concrete Worksfor Air Valve Chamber   - on 355-630 mm - B4.33 14 13.11-MR-C-02-TSE</t>
  </si>
  <si>
    <t>JD3RMRL51SS63489</t>
  </si>
  <si>
    <t>Trench excavation for GRP Pipe Line 200 mm - depth from 0.00 to 1.50- B5.33 31 00.03-MR-L-51-SS</t>
  </si>
  <si>
    <t>JDH3-02-008RSTPR1069</t>
  </si>
  <si>
    <t>JDH3-02-008RSTPR1070</t>
  </si>
  <si>
    <t>JDH3-02-008RSTPR1071</t>
  </si>
  <si>
    <t>JDH3-02-008RSTPR1129</t>
  </si>
  <si>
    <t>JDH3-02-008RSTPR1131</t>
  </si>
  <si>
    <t>JD3RZ02L49TSE5433</t>
  </si>
  <si>
    <t>Testingfor HDPE Pipe Lines 125 mm - depth from 0 to 1.5 m- B4.33 31 00.01-Z02-L-49-TSE</t>
  </si>
  <si>
    <t>JD3RZ02-1L69ST6798</t>
  </si>
  <si>
    <t>EXCAVATION Works for Catchbasine single - - B6.33 05 39.09-Z02-1-L-69-ST</t>
  </si>
  <si>
    <t>JD3RZ02-1L69TSE6864</t>
  </si>
  <si>
    <t>Testingfor HDPE Pipe Lines 250 mm - depth from 0 to 1.5 m- B4.33 31 00.02-Z02-1-L-69-TSE</t>
  </si>
  <si>
    <t>JD3RMRC03TSE52495</t>
  </si>
  <si>
    <t>installationfor HDPE Pipe Lines 250 mm - depth from 0 to 1.5 m- B4.33 31 00.02-MR-C-03-TSE</t>
  </si>
  <si>
    <t>JDH3-02-008RSEPR1147</t>
  </si>
  <si>
    <t>JD3RZ07-1L59SS31408</t>
  </si>
  <si>
    <t>Backfilling and warning tabe Works for GRP Pipe Line 200 mm - depth from 0.00 to 1.50- B5.33 31 00.03-Z07-1-L-59-SS</t>
  </si>
  <si>
    <t>JDH3-02-008RSLPR601</t>
  </si>
  <si>
    <t>Prepare Material Submittal for Ducts - PR-SL</t>
  </si>
  <si>
    <t>JDH3-02-008RSLPR657</t>
  </si>
  <si>
    <t>JDH3-02-008RSLPR662</t>
  </si>
  <si>
    <t>JDH3-02-008RSLPR722</t>
  </si>
  <si>
    <t>Material Purchase Order for Electirical Accessories - PR-SL</t>
  </si>
  <si>
    <t>JDH3-02-008RWTPR863</t>
  </si>
  <si>
    <t>JDH3-02-008RWTPR864</t>
  </si>
  <si>
    <t>JDH3-02-008RWTPR865</t>
  </si>
  <si>
    <t>JDH3-02-008RWTPR866</t>
  </si>
  <si>
    <t>JDH3-02-008RWTPR867</t>
  </si>
  <si>
    <t>JDH3-02-008RWTPR868</t>
  </si>
  <si>
    <t>JDH3-02-008RWTPR872</t>
  </si>
  <si>
    <t>JDH3-02-008RSLPR894</t>
  </si>
  <si>
    <t>JDH3-02-008RSLPR1310</t>
  </si>
  <si>
    <t>JD3RZ07-1L60SS32127</t>
  </si>
  <si>
    <t>Trench excavation for GRP Pipe Line 200 mm - Depth from 2.51 to 3.50- B5.33 31 00.05-Z07-1-L-60-SS</t>
  </si>
  <si>
    <t>JD3RMRL51SS63490</t>
  </si>
  <si>
    <t>Soil Replacement and Bedding Works for GRP Pipe Line 200 mm - depth from 0.00 to 1.50- B5.33 31 00.03-MR-L-51-SS</t>
  </si>
  <si>
    <t>JD3RMRC02TSE51954</t>
  </si>
  <si>
    <t>INSTALLATIONfor Air Valve Chamber   - on 355-630 mm - B4.33 14 13.11-MR-C-02-TSE</t>
  </si>
  <si>
    <t>JD3RZ02L48TSE4721</t>
  </si>
  <si>
    <t>Backfilling Worksfor HDPE Pipe Lines 125 mm - depth from 0 to 1.5 m- B4.33 31 00.01-Z02-L-48-TSE</t>
  </si>
  <si>
    <t>JD3RZ02-1L69ST6799</t>
  </si>
  <si>
    <t>JD3RZ02-1L69ST6802</t>
  </si>
  <si>
    <t>EXCAVATION Works for Catchbasine double - - B6.33 05 39.10-Z02-1-L-69-ST</t>
  </si>
  <si>
    <t>JD3RZ02-1L71SS7882</t>
  </si>
  <si>
    <t>Installing for GRP Pipe Line 200 mm - Depth from 1.51 to 2.50- B5.33 31 00.04-Z02-1-L-71-SS</t>
  </si>
  <si>
    <t>JD3RMRC03SS52090</t>
  </si>
  <si>
    <t>Backfilling and warning tabe Works for GRP Pipe Line 200 mm - Depth from 1.51 to 2.50- B5.33 31 00.04-MR-C-03-SS</t>
  </si>
  <si>
    <t>JD3RMRC02TSE51920</t>
  </si>
  <si>
    <t>Installationfor Air valves 65 mm. - on pipes with diameter 355-630 mm- B4.33 14 19.16-MR-C-02-TSE</t>
  </si>
  <si>
    <t>JD3RZ02-1L69ST6803</t>
  </si>
  <si>
    <t>JDH3-02-008RSLPR895</t>
  </si>
  <si>
    <t>JDH3-02-008RSLPR1311</t>
  </si>
  <si>
    <t>JD3RMRC02TSE51921</t>
  </si>
  <si>
    <t>Testing And Commtionningfor Air valves 65 mm. - on pipes with diameter 355-630 mm- B4.33 14 19.16-MR-C-02-TSE</t>
  </si>
  <si>
    <t>JD3RZ02-1L69ST6800</t>
  </si>
  <si>
    <t>JDH3-02-008RTCPR603</t>
  </si>
  <si>
    <t>JDH3-02-008RSLPR663</t>
  </si>
  <si>
    <t>JDH3-02-008RWTPR695</t>
  </si>
  <si>
    <t>Material Purchase Order for DI pipes - PR-WT</t>
  </si>
  <si>
    <t>JDH3-02-008RWTPR696</t>
  </si>
  <si>
    <t>Material Purchase Order for Bolts and Rubber Gasket - PR-WT</t>
  </si>
  <si>
    <t>JDH3-02-008RWTPR697</t>
  </si>
  <si>
    <t>JDH3-02-008RELPR714</t>
  </si>
  <si>
    <t>JDH3-02-008RSLPR723</t>
  </si>
  <si>
    <t>JDH3-02-008RSLPR896</t>
  </si>
  <si>
    <t>JDH3-02-008RSLPR1312</t>
  </si>
  <si>
    <t>JD3RZ02-1L69ST6804</t>
  </si>
  <si>
    <t>JD3RZ07-1L59SS31413</t>
  </si>
  <si>
    <t>Backfilling and warning tabe Works for GRP Pipe Line 200 mm - Depth from 1.51 to 2.50- B5.33 31 00.04-Z07-1-L-59-SS</t>
  </si>
  <si>
    <t>JD3RZ07-1L60SS32122</t>
  </si>
  <si>
    <t>Trench excavation for GRP Pipe Line 200 mm - Depth from 1.51 to 2.50- B5.33 31 00.04-Z07-1-L-60-SS</t>
  </si>
  <si>
    <t>JD3RZ07-1L60SS32128</t>
  </si>
  <si>
    <t>Soil Replacement and Bedding Works for GRP Pipe Line 200 mm - Depth from 2.51 to 3.50- B5.33 31 00.05-Z07-1-L-60-SS</t>
  </si>
  <si>
    <t>JD3RMRL51SS63491</t>
  </si>
  <si>
    <t>Installing for GRP Pipe Line 200 mm - depth from 0.00 to 1.50- B5.33 31 00.03-MR-L-51-SS</t>
  </si>
  <si>
    <t>JD3RZ02-1L69TSE6865</t>
  </si>
  <si>
    <t>Backfilling Worksfor HDPE Pipe Lines 250 mm - depth from 0 to 1.5 m- B4.33 31 00.02-Z02-1-L-69-TSE</t>
  </si>
  <si>
    <t>JDH3-02-008RSTPR1132</t>
  </si>
  <si>
    <t>JDH3-02-008RSTPR1133</t>
  </si>
  <si>
    <t>JDH3-02-008RSTPR1134</t>
  </si>
  <si>
    <t>JD3RZ02-1L69ST6801</t>
  </si>
  <si>
    <t>TESTING AND COMMITIONING RELEASEDfor Catchbasine single - - B6.33 05 39.09-Z02-1-L-69-ST</t>
  </si>
  <si>
    <t>JD3RZ07-1L60SS32129</t>
  </si>
  <si>
    <t>Installing for GRP Pipe Line 200 mm - Depth from 2.51 to 3.50- B5.33 31 00.05-Z07-1-L-60-SS</t>
  </si>
  <si>
    <t>JD3RMRL51SS63492</t>
  </si>
  <si>
    <t>Primary Test for GRP Pipe Line 200 mm - depth from 0.00 to 1.50- B5.33 31 00.03-MR-L-51-SS</t>
  </si>
  <si>
    <t>JD3RMRC03TSE52613</t>
  </si>
  <si>
    <t>Installationfor gate valves 100 mm - - B4.33 14 19.01-MR-C-03-TSE</t>
  </si>
  <si>
    <t>JD3RMRC03TSE52615</t>
  </si>
  <si>
    <t>Installationfor gate valves 250 mm - - B4.33 14 19.02-MR-C-03-TSE</t>
  </si>
  <si>
    <t>JD3RMRC03TSE52496</t>
  </si>
  <si>
    <t>Testingfor HDPE Pipe Lines 250 mm - depth from 0 to 1.5 m- B4.33 31 00.02-MR-C-03-TSE</t>
  </si>
  <si>
    <t>JDH3-02-008RSEPR1148</t>
  </si>
  <si>
    <t>JD3RZ02L50TSE6148</t>
  </si>
  <si>
    <t>Excavation Worksfor HDPE Pipe Lines 250 mm - depth from 0 to 1.5 m- B4.33 31 00.02-Z02-L-50-TSE</t>
  </si>
  <si>
    <t>JDH3-02-008RTCPR604</t>
  </si>
  <si>
    <t>JDH3-02-008RRDPR606</t>
  </si>
  <si>
    <t>Prepare Material Submittal for Concrete - PR-RD</t>
  </si>
  <si>
    <t>JDH3-02-008RTCPR665</t>
  </si>
  <si>
    <t>JDH3-02-008RELPR715</t>
  </si>
  <si>
    <t>JDH3-02-008RSLPR717</t>
  </si>
  <si>
    <t>Material Purchase Order for Unit Stations - PR-SL</t>
  </si>
  <si>
    <t>JDH3-02-008RSLPR719</t>
  </si>
  <si>
    <t>JDH3-02-008RSLPR724</t>
  </si>
  <si>
    <t>JDH3-02-008RWTPR869</t>
  </si>
  <si>
    <t>JDH3-02-008RWTPR870</t>
  </si>
  <si>
    <t>JDH3-02-008RWTPR871</t>
  </si>
  <si>
    <t>JD3RZ02-1L69ST6805</t>
  </si>
  <si>
    <t>TESTING AND COMMITIONING RELEASEDfor Catchbasine double - - B6.33 05 39.10-Z02-1-L-69-ST</t>
  </si>
  <si>
    <t>JD3RMRL51SS63493</t>
  </si>
  <si>
    <t>Backfilling and warning tabe Works for GRP Pipe Line 200 mm - depth from 0.00 to 1.50- B5.33 31 00.03-MR-L-51-SS</t>
  </si>
  <si>
    <t>JD3RMRC03TSE52616</t>
  </si>
  <si>
    <t>Testing And Commtionningfor gate valves 250 mm - - B4.33 14 19.02-MR-C-03-TSE</t>
  </si>
  <si>
    <t>JD3RMRC03TSE52497</t>
  </si>
  <si>
    <t>Backfilling Worksfor HDPE Pipe Lines 250 mm - depth from 0 to 1.5 m- B4.33 31 00.02-MR-C-03-TSE</t>
  </si>
  <si>
    <t>JD3RZ02L50TSE6149</t>
  </si>
  <si>
    <t>Soil Replacement and Bedding Worksfor HDPE Pipe Lines 250 mm - depth from 0 to 1.5 m- B4.33 31 00.02-Z02-L-50-TSE</t>
  </si>
  <si>
    <t>JD3RZ02-1L69WT6806</t>
  </si>
  <si>
    <t>Excavation Worksfor HDPE Pipes 160 mm - depth from 0 to 1.5 m- B3.33 14 13.01-Z02-1-L-69-WT</t>
  </si>
  <si>
    <t>JD3RZ02-1L71SS7883</t>
  </si>
  <si>
    <t>Primary Test for GRP Pipe Line 200 mm - Depth from 1.51 to 2.50- B5.33 31 00.04-Z02-1-L-71-SS</t>
  </si>
  <si>
    <t>JD3RZ02-1L71ST8036</t>
  </si>
  <si>
    <t>Excavation Works for GRP Pipe Line 600 mm - depth from 1.51 to 2.50 m- B6.33 42 11.06-Z02-1-L-71-ST</t>
  </si>
  <si>
    <t>JD3RZ02-1L72SS8598</t>
  </si>
  <si>
    <t>Trench excavation for GRP Pipe Line 200 mm - Depth from 2.51 to 3.50- B5.33 31 00.05-Z02-1-L-72-SS</t>
  </si>
  <si>
    <t>JDH3-02-008RSSPR910</t>
  </si>
  <si>
    <t>JD3RMRC03TSE52614</t>
  </si>
  <si>
    <t>Testing And Commtionningfor gate valves 100 mm - - B4.33 14 19.01-MR-C-03-TSE</t>
  </si>
  <si>
    <t>JD3RMRC03TSE52661</t>
  </si>
  <si>
    <t>EXCAVATION and Bedding Worksfor Air Valve Chamber   - less than 315 mm- B4.33 14 13.10-MR-C-03-TSE</t>
  </si>
  <si>
    <t>JD3RZ02L50TSE6150</t>
  </si>
  <si>
    <t>installationfor HDPE Pipe Lines 250 mm - depth from 0 to 1.5 m- B4.33 31 00.02-Z02-L-50-TSE</t>
  </si>
  <si>
    <t>JD3RZ07-1L60SS32130</t>
  </si>
  <si>
    <t>Primary Test for GRP Pipe Line 200 mm - Depth from 2.51 to 3.50- B5.33 31 00.05-Z07-1-L-60-SS</t>
  </si>
  <si>
    <t>JD3RZ02-1L71ST8037</t>
  </si>
  <si>
    <t>Soil Replacement and Bedding Works for GRP Pipe Line 600 mm - depth from 1.51 to 2.50 m- B6.33 42 11.06-Z02-1-L-71-ST</t>
  </si>
  <si>
    <t>JD3RZ02-1L71ST8046</t>
  </si>
  <si>
    <t>Excavation Works for GRP Pipe Line 700 mm - depth from 1.51 to 2.50 m- B6.33 42 11.08-Z02-1-L-71-ST</t>
  </si>
  <si>
    <t>JDH3-02-008RZ07MI45</t>
  </si>
  <si>
    <t>Start of Zone 07 - MI-Z07</t>
  </si>
  <si>
    <t>A1160</t>
  </si>
  <si>
    <t>Start of Storm Network Z07 MI-ST</t>
  </si>
  <si>
    <t>JD3RMRC03TSE52662</t>
  </si>
  <si>
    <t>Plain Concrete Worksfor Air Valve Chamber   - less than 315 mm- B4.33 14 13.10-MR-C-03-TSE</t>
  </si>
  <si>
    <t>JDH3-02-008RRDPR607</t>
  </si>
  <si>
    <t>Prepare Material Submittal for Backfilling Materials - PR-RD</t>
  </si>
  <si>
    <t>JDH3-02-008RTCPR666</t>
  </si>
  <si>
    <t>JDH3-02-008RRDPR668</t>
  </si>
  <si>
    <t>JDH3-02-008RELPR712</t>
  </si>
  <si>
    <t>JDH3-02-008RELPR713</t>
  </si>
  <si>
    <t>JDH3-02-008RSLPR718</t>
  </si>
  <si>
    <t>Material Purchase Order for Cables&amp;Conductors - PR-SL</t>
  </si>
  <si>
    <t>JDH3-02-008RSLPR725</t>
  </si>
  <si>
    <t>Material Purchase Order for Ducts - PR-SL</t>
  </si>
  <si>
    <t>JDH3-02-008RSLPR738</t>
  </si>
  <si>
    <t>JD3RZ02-1L70TSE7694</t>
  </si>
  <si>
    <t>Installationfor gate valves 100 mm - - B4.33 14 19.01-Z02-1-L-70-TSE</t>
  </si>
  <si>
    <t>JD3RZ02-1L71ST8038</t>
  </si>
  <si>
    <t>Installing for GRP Pipe Line 600 mm - depth from 1.51 to 2.50 m- B6.33 42 11.06-Z02-1-L-71-ST</t>
  </si>
  <si>
    <t>JD3RZ02-1L71ST8047</t>
  </si>
  <si>
    <t>Soil Replacement and Bedding Works for GRP Pipe Line 700 mm - depth from 1.51 to 2.50 m- B6.33 42 11.08-Z02-1-L-71-ST</t>
  </si>
  <si>
    <t>JD3RZ02-1L71ST8056</t>
  </si>
  <si>
    <t>Excavation Works for GRP Pipe Line 800 mm - depth from 1.51 to 2.50 m- B6.33 42 11.10-Z02-1-L-71-ST</t>
  </si>
  <si>
    <t>JD3RMRC02TSE51955</t>
  </si>
  <si>
    <t>Backfilling Worksfor Air Valve Chamber   - on 355-630 mm - B4.33 14 13.11-MR-C-02-TSE</t>
  </si>
  <si>
    <t>JD3RMRC03TSE52663</t>
  </si>
  <si>
    <t>INSTALLATIONfor Air Valve Chamber   - less than 315 mm- B4.33 14 13.10-MR-C-03-TSE</t>
  </si>
  <si>
    <t>JD3RZ02-1L69WT6807</t>
  </si>
  <si>
    <t>Soil Replacement and Bedding Works for HDPE Pipes 160 mm - depth from 0 to 1.5 m- B3.33 14 13.01-Z02-1-L-69-WT</t>
  </si>
  <si>
    <t>JDH3-02-008RWTMI14</t>
  </si>
  <si>
    <t>Start of Potable Water Network - WT - MI-WT</t>
  </si>
  <si>
    <t>A1460</t>
  </si>
  <si>
    <t>Start of PT-WT network Z02-1 MI-WT</t>
  </si>
  <si>
    <t>JD3RZ02-1L71ST8048</t>
  </si>
  <si>
    <t>Installing for GRP Pipe Line 700 mm - depth from 1.51 to 2.50 m- B6.33 42 11.08-Z02-1-L-71-ST</t>
  </si>
  <si>
    <t>JD3RZ02-1L71ST8057</t>
  </si>
  <si>
    <t>Soil Replacement and Bedding Works for GRP Pipe Line 800 mm - depth from 1.51 to 2.50 m- B6.33 42 11.10-Z02-1-L-71-ST</t>
  </si>
  <si>
    <t>JD3RZ02-1L71ST8066</t>
  </si>
  <si>
    <t>Excavation Works for GRP Pipe Line 900 mm - depth from 1.51 to 2.50 m- B6.33 42 11.12-Z02-1-L-71-ST</t>
  </si>
  <si>
    <t>JD3RZ02-1L72SS8599</t>
  </si>
  <si>
    <t>Soil Replacement and Bedding Works for GRP Pipe Line 200 mm - Depth from 2.51 to 3.50- B5.33 31 00.05-Z02-1-L-72-SS</t>
  </si>
  <si>
    <t>JD3RZ07-1L60SS32131</t>
  </si>
  <si>
    <t>Backfilling and warning tabe Works for GRP Pipe Line 200 mm - Depth from 2.51 to 3.50- B5.33 31 00.05-Z07-1-L-60-SS</t>
  </si>
  <si>
    <t>JD3RMRC03TSE52631</t>
  </si>
  <si>
    <t>Installationfor Air valves 50 mm. - on pipes with diameter less than 315 mm- B4.33 14 19.15-MR-C-03-TSE</t>
  </si>
  <si>
    <t>JD3RZ02L50TSE6151</t>
  </si>
  <si>
    <t>Testingfor HDPE Pipe Lines 250 mm - depth from 0 to 1.5 m- B4.33 31 00.02-Z02-L-50-TSE</t>
  </si>
  <si>
    <t>JD3RZ02-1L70TSE7695</t>
  </si>
  <si>
    <t>Testing And Commtionningfor gate valves 100 mm - - B4.33 14 19.01-Z02-1-L-70-TSE</t>
  </si>
  <si>
    <t>JD3RZ02-1L71ST8039</t>
  </si>
  <si>
    <t>Primary Test for GRP Pipe Line 600 mm - depth from 1.51 to 2.50 m- B6.33 42 11.06-Z02-1-L-71-ST</t>
  </si>
  <si>
    <t>JD3RZ07-1L59ST31555</t>
  </si>
  <si>
    <t>Excavation Works for GRP Pipe Line 500 mm - depth from 1.51 to 2.50 m- B6.33 42 11.04-Z07-1-L-59-ST</t>
  </si>
  <si>
    <t>JDH3-02-008RSLPR891</t>
  </si>
  <si>
    <t>JDH3-02-008RSLPR893</t>
  </si>
  <si>
    <t>JDH3-02-008RSLPR898</t>
  </si>
  <si>
    <t>JDH3-02-008RSLPR1307</t>
  </si>
  <si>
    <t>JDH3-02-008RSLPR1309</t>
  </si>
  <si>
    <t>JDH3-02-008RSLPR1314</t>
  </si>
  <si>
    <t>A1180</t>
  </si>
  <si>
    <t>Start of Storm Network Z07-1 MI-ST</t>
  </si>
  <si>
    <t>JD3RZ02-1L71ST8049</t>
  </si>
  <si>
    <t>Primary Test for GRP Pipe Line 700 mm - depth from 1.51 to 2.50 m- B6.33 42 11.08-Z02-1-L-71-ST</t>
  </si>
  <si>
    <t>JD3RZ02-1L71ST8058</t>
  </si>
  <si>
    <t>Installing for GRP Pipe Line 800 mm - depth from 1.51 to 2.50 m- B6.33 42 11.10-Z02-1-L-71-ST</t>
  </si>
  <si>
    <t>JD3RZ02-1L71ST8067</t>
  </si>
  <si>
    <t>Soil Replacement and Bedding Works for GRP Pipe Line 900 mm - depth from 1.51 to 2.50 m- B6.33 42 11.12-Z02-1-L-71-ST</t>
  </si>
  <si>
    <t>JD3RZ02-1L71ST8081</t>
  </si>
  <si>
    <t>Excavation Works for GRP Pipe Line 1000 mm - depth from 1.51 to 2.50 m- B6.33 42 11.15-Z02-1-L-71-ST</t>
  </si>
  <si>
    <t>JD3RMRC03TSE52632</t>
  </si>
  <si>
    <t>Testing And Commtionningfor Air valves 50 mm. - on pipes with diameter less than 315 mm- B4.33 14 19.15-MR-C-03-TSE</t>
  </si>
  <si>
    <t>JDH3-02-008RSEPR1149</t>
  </si>
  <si>
    <t>JDH3-02-008RSEPR1150</t>
  </si>
  <si>
    <t>JDH3-02-008RSEPR1151</t>
  </si>
  <si>
    <t>JDH3-02-008RSEPR1152</t>
  </si>
  <si>
    <t>JDH3-02-008RSEPR1153</t>
  </si>
  <si>
    <t>JDH3-02-008RSEPR1154</t>
  </si>
  <si>
    <t>JDH3-02-008RSEPR1155</t>
  </si>
  <si>
    <t>JD3RZ07-1L59ST31556</t>
  </si>
  <si>
    <t>Soil Replacement and Bedding Works for GRP Pipe Line 500 mm - depth from 1.51 to 2.50 m- B6.33 42 11.04-Z07-1-L-59-ST</t>
  </si>
  <si>
    <t>JD3RZ07-1L59ST31565</t>
  </si>
  <si>
    <t>Excavation Works for GRP Pipe Line 600 mm - depth from 1.51 to 2.50 m- B6.33 42 11.06-Z07-1-L-59-ST</t>
  </si>
  <si>
    <t>JDH3-02-008RRDPR669</t>
  </si>
  <si>
    <t>JDH3-02-008RTCPR727</t>
  </si>
  <si>
    <t>Material Purchase Order for Duct - PR-TC</t>
  </si>
  <si>
    <t>JDH3-02-008RSLPR743</t>
  </si>
  <si>
    <t>JDH3-02-008RSLPR892</t>
  </si>
  <si>
    <t>JD3RZ02-1L71ST8050</t>
  </si>
  <si>
    <t>Backfilling Works for GRP Pipe Line 700 mm - depth from 1.51 to 2.50 m- B6.33 42 11.08-Z02-1-L-71-ST</t>
  </si>
  <si>
    <t>JD3RZ02-1L71ST8068</t>
  </si>
  <si>
    <t>Installing for GRP Pipe Line 900 mm - depth from 1.51 to 2.50 m- B6.33 42 11.12-Z02-1-L-71-ST</t>
  </si>
  <si>
    <t>JD3RZ02-1L71ST8082</t>
  </si>
  <si>
    <t>Soil Replacement and Bedding Works for GRP Pipe Line 1000 mm - depth from 1.51 to 2.50 m- B6.33 42 11.15-Z02-1-L-71-ST</t>
  </si>
  <si>
    <t>JD3RZ02-1L71ST8096</t>
  </si>
  <si>
    <t>Excavation Works for GRP Pipe Line 1100 mm - depth from 1.51 to 2.50 m- B6.33 42 11.20-Z02-1-L-71-ST</t>
  </si>
  <si>
    <t>JD3RZ02-1L71ST8059</t>
  </si>
  <si>
    <t>Primary Test for GRP Pipe Line 800 mm - depth from 1.51 to 2.50 m- B6.33 42 11.10-Z02-1-L-71-ST</t>
  </si>
  <si>
    <t>JD3RZ07-1L59ST31557</t>
  </si>
  <si>
    <t>Installing for GRP Pipe Line 500 mm - depth from 1.51 to 2.50 m- B6.33 42 11.04-Z07-1-L-59-ST</t>
  </si>
  <si>
    <t>JD3RZ07-1L59ST31566</t>
  </si>
  <si>
    <t>Soil Replacement and Bedding Works for GRP Pipe Line 600 mm - depth from 1.51 to 2.50 m- B6.33 42 11.06-Z07-1-L-59-ST</t>
  </si>
  <si>
    <t>JD3RZ07-1L59ST31575</t>
  </si>
  <si>
    <t>Excavation Works for GRP Pipe Line 700 mm - depth from 1.51 to 2.50 m- B6.33 42 11.08-Z07-1-L-59-ST</t>
  </si>
  <si>
    <t>JD3RZ02-1L71ST8040</t>
  </si>
  <si>
    <t>Backfilling Works for GRP Pipe Line 600 mm - depth from 1.51 to 2.50 m- B6.33 42 11.06-Z02-1-L-71-ST</t>
  </si>
  <si>
    <t>JD3RZ02-1L71ST8069</t>
  </si>
  <si>
    <t>Primary Test for GRP Pipe Line 900 mm - depth from 1.51 to 2.50 m- B6.33 42 11.12-Z02-1-L-71-ST</t>
  </si>
  <si>
    <t>JD3RZ02-1L71ST8083</t>
  </si>
  <si>
    <t>Installing for GRP Pipe Line 1000 mm - depth from 1.51 to 2.50 m- B6.33 42 11.15-Z02-1-L-71-ST</t>
  </si>
  <si>
    <t>JD3RZ02-1L71ST8097</t>
  </si>
  <si>
    <t>Soil Replacement and Bedding Works for GRP Pipe Line 1100 mm - depth from 1.51 to 2.50 m- B6.33 42 11.20-Z02-1-L-71-ST</t>
  </si>
  <si>
    <t>JD3RZ02-1L71ST8199</t>
  </si>
  <si>
    <t>JD3RZ02-1L72SS8593</t>
  </si>
  <si>
    <t>Trench excavation for GRP Pipe Line 200 mm - Depth from 1.51 to 2.50- B5.33 31 00.04-Z02-1-L-72-SS</t>
  </si>
  <si>
    <t>JD3RZ02-1L72SS8600</t>
  </si>
  <si>
    <t>Installing for GRP Pipe Line 200 mm - Depth from 2.51 to 3.50- B5.33 31 00.05-Z02-1-L-72-SS</t>
  </si>
  <si>
    <t>JDH3-02-008RRDPR730</t>
  </si>
  <si>
    <t>Material Purchase Order for Concrete - PR-RD</t>
  </si>
  <si>
    <t>JDH3-02-008RSSPR911</t>
  </si>
  <si>
    <t>JD3RZ02-1L69WT6808</t>
  </si>
  <si>
    <t>Installing for HDPE Pipes 160 mm - depth from 0 to 1.5 m- B3.33 14 13.01-Z02-1-L-69-WT</t>
  </si>
  <si>
    <t>JD3RZ07L52ST26554</t>
  </si>
  <si>
    <t>Excavation Works for GRP Pipe Line 400 mm - depth from 1.51 to 2.50 m- B6.33 42 11.02-Z07-L-52-ST</t>
  </si>
  <si>
    <t>JD3RZ07-1L59ST31558</t>
  </si>
  <si>
    <t>Primary Test for GRP Pipe Line 500 mm - depth from 1.51 to 2.50 m- B6.33 42 11.04-Z07-1-L-59-ST</t>
  </si>
  <si>
    <t>JD3RZ07-1L59ST31576</t>
  </si>
  <si>
    <t>Soil Replacement and Bedding Works for GRP Pipe Line 700 mm - depth from 1.51 to 2.50 m- B6.33 42 11.08-Z07-1-L-59-ST</t>
  </si>
  <si>
    <t>JD3RZ07-1L59ST31585</t>
  </si>
  <si>
    <t>Excavation Works for GRP Pipe Line 800 mm - depth from 1.51 to 2.50 m- B6.33 42 11.10-Z07-1-L-59-ST</t>
  </si>
  <si>
    <t>JD3RZ07-1L60SS32123</t>
  </si>
  <si>
    <t>Soil Replacement and Bedding Works for GRP Pipe Line 200 mm - Depth from 1.51 to 2.50- B5.33 31 00.04-Z07-1-L-60-SS</t>
  </si>
  <si>
    <t>JDH3-02-008RSLPR899</t>
  </si>
  <si>
    <t>JDH3-02-008RSLPR1315</t>
  </si>
  <si>
    <t>JD3RMRC03TSE52664</t>
  </si>
  <si>
    <t>Backfilling Worksfor Air Valve Chamber   - less than 315 mm- B4.33 14 13.10-MR-C-03-TSE</t>
  </si>
  <si>
    <t>JD3RZ02-1L71ST8084</t>
  </si>
  <si>
    <t>Primary Test for GRP Pipe Line 1000 mm - depth from 1.51 to 2.50 m- B6.33 42 11.15-Z02-1-L-71-ST</t>
  </si>
  <si>
    <t>JD3RZ02-1L71ST8098</t>
  </si>
  <si>
    <t>Installing for GRP Pipe Line 1100 mm - depth from 1.51 to 2.50 m- B6.33 42 11.20-Z02-1-L-71-ST</t>
  </si>
  <si>
    <t>JD3RZ02-1L71ST8200</t>
  </si>
  <si>
    <t>JD3RZ07-1L59ST31567</t>
  </si>
  <si>
    <t>Installing for GRP Pipe Line 600 mm - depth from 1.51 to 2.50 m- B6.33 42 11.06-Z07-1-L-59-ST</t>
  </si>
  <si>
    <t>JD3RZ02-1L71ST8070</t>
  </si>
  <si>
    <t>Backfilling Works for GRP Pipe Line 900 mm - depth from 1.51 to 2.50 m- B6.33 42 11.12-Z02-1-L-71-ST</t>
  </si>
  <si>
    <t>JD3RZ07L52ST26555</t>
  </si>
  <si>
    <t>Soil Replacement and Bedding Works for GRP Pipe Line 400 mm - depth from 1.51 to 2.50 m- B6.33 42 11.02-Z07-L-52-ST</t>
  </si>
  <si>
    <t>JD3RZ07L52ST26574</t>
  </si>
  <si>
    <t>Excavation Works for GRP Pipe Line 600 mm - depth from 1.51 to 2.50 m- B6.33 42 11.06-Z07-L-52-ST</t>
  </si>
  <si>
    <t>JD3RZ07-1L59ST31559</t>
  </si>
  <si>
    <t>Backfilling Works for GRP Pipe Line 500 mm - depth from 1.51 to 2.50 m- B6.33 42 11.04-Z07-1-L-59-ST</t>
  </si>
  <si>
    <t>JD3RZ07-1L59ST31577</t>
  </si>
  <si>
    <t>Installing for GRP Pipe Line 700 mm - depth from 1.51 to 2.50 m- B6.33 42 11.08-Z07-1-L-59-ST</t>
  </si>
  <si>
    <t>JD3RZ07-1L59ST31586</t>
  </si>
  <si>
    <t>Soil Replacement and Bedding Works for GRP Pipe Line 800 mm - depth from 1.51 to 2.50 m- B6.33 42 11.10-Z07-1-L-59-ST</t>
  </si>
  <si>
    <t>JD3RZ07-1L59ST31595</t>
  </si>
  <si>
    <t>Excavation Works for GRP Pipe Line 900 mm - depth from 1.51 to 2.50 m- B6.33 42 11.12-Z07-1-L-59-ST</t>
  </si>
  <si>
    <t>JDH3-02-008RTCPR728</t>
  </si>
  <si>
    <t>Material Purchase Order for Manhole - PR-TC</t>
  </si>
  <si>
    <t>JDH3-02-008RELMI18</t>
  </si>
  <si>
    <t>Start of ELECTRICAL Network-MI-EL-SL-TC</t>
  </si>
  <si>
    <t>JD3RZ02-1L71ST8006</t>
  </si>
  <si>
    <t>Excavation Works for UPVC Pipe Line 300 mm - depth from 0.00 to 1.50 m- B6.33 14 11.01-Z02-1-L-71-ST</t>
  </si>
  <si>
    <t>JD3RZ02-1L71ST8011</t>
  </si>
  <si>
    <t>Excavation Works for GRP Pipe Line 400 mm - depth from 0.00 to 1.50 m- B6.33 42 11.01-Z02-1-L-71-ST</t>
  </si>
  <si>
    <t>JD3RZ02-1L71ST8201</t>
  </si>
  <si>
    <t>JD3RZ02-1L72SS8601</t>
  </si>
  <si>
    <t>Primary Test for GRP Pipe Line 200 mm - Depth from 2.51 to 3.50- B5.33 31 00.05-Z02-1-L-72-SS</t>
  </si>
  <si>
    <t>JD3RZ07-1L60SS32124</t>
  </si>
  <si>
    <t>Installing for GRP Pipe Line 200 mm - Depth from 1.51 to 2.50- B5.33 31 00.04-Z07-1-L-60-SS</t>
  </si>
  <si>
    <t>JD3RZ02-1L71ST8060</t>
  </si>
  <si>
    <t>Backfilling Works for GRP Pipe Line 800 mm - depth from 1.51 to 2.50 m- B6.33 42 11.10-Z02-1-L-71-ST</t>
  </si>
  <si>
    <t>JD3RZ02-1L71ST8085</t>
  </si>
  <si>
    <t>Backfilling Works for GRP Pipe Line 1000 mm - depth from 1.51 to 2.50 m- B6.33 42 11.15-Z02-1-L-71-ST</t>
  </si>
  <si>
    <t>JD3RZ02-1L71ST8099</t>
  </si>
  <si>
    <t>Primary Test for GRP Pipe Line 1100 mm - depth from 1.51 to 2.50 m- B6.33 42 11.20-Z02-1-L-71-ST</t>
  </si>
  <si>
    <t>JD3RZ07L52ST26556</t>
  </si>
  <si>
    <t>Installing for GRP Pipe Line 400 mm - depth from 1.51 to 2.50 m- B6.33 42 11.02-Z07-L-52-ST</t>
  </si>
  <si>
    <t>JD3RZ07L52ST26575</t>
  </si>
  <si>
    <t>Soil Replacement and Bedding Works for GRP Pipe Line 600 mm - depth from 1.51 to 2.50 m- B6.33 42 11.06-Z07-L-52-ST</t>
  </si>
  <si>
    <t>JD3RZ07L52ST26584</t>
  </si>
  <si>
    <t>Excavation Works for GRP Pipe Line 700 mm - depth from 1.51 to 2.50 m- B6.33 42 11.08-Z07-L-52-ST</t>
  </si>
  <si>
    <t>JD3RZ07-1L59ST31578</t>
  </si>
  <si>
    <t>Primary Test for GRP Pipe Line 700 mm - depth from 1.51 to 2.50 m- B6.33 42 11.08-Z07-1-L-59-ST</t>
  </si>
  <si>
    <t>JD3RZ07-1L59ST31587</t>
  </si>
  <si>
    <t>Installing for GRP Pipe Line 800 mm - depth from 1.51 to 2.50 m- B6.33 42 11.10-Z07-1-L-59-ST</t>
  </si>
  <si>
    <t>JD3RZ07-1L59ST31596</t>
  </si>
  <si>
    <t>Soil Replacement and Bedding Works for GRP Pipe Line 900 mm - depth from 1.51 to 2.50 m- B6.33 42 11.12-Z07-1-L-59-ST</t>
  </si>
  <si>
    <t>JD3RZ07-1L59ST31610</t>
  </si>
  <si>
    <t>Excavation Works for GRP Pipe Line 1000 mm - depth from 1.51 to 2.50 m- B6.33 42 11.15-Z07-1-L-59-ST</t>
  </si>
  <si>
    <t>JD3RZ02-1L71SS7884</t>
  </si>
  <si>
    <t>Backfilling and warning tabe Works for GRP Pipe Line 200 mm - Depth from 1.51 to 2.50- B5.33 31 00.04-Z02-1-L-71-SS</t>
  </si>
  <si>
    <t>JD3RZ02-1L71ST8012</t>
  </si>
  <si>
    <t>Soil Replacement and Bedding Works for GRP Pipe Line 400 mm - depth from 0.00 to 1.50 m- B6.33 42 11.01-Z02-1-L-71-ST</t>
  </si>
  <si>
    <t>JD3RZ02-1L71ST8202</t>
  </si>
  <si>
    <t>JD3RZ07-1L59ST31568</t>
  </si>
  <si>
    <t>Primary Test for GRP Pipe Line 600 mm - depth from 1.51 to 2.50 m- B6.33 42 11.06-Z07-1-L-59-ST</t>
  </si>
  <si>
    <t>JDH3-02-008RRDPR731</t>
  </si>
  <si>
    <t>Material Purchase Order for Backfilling Materials - PR-RD</t>
  </si>
  <si>
    <t>JD3RZ02-1L71ST8007</t>
  </si>
  <si>
    <t>Soil Replacement and Bedding Works for UPVC Pipe Line 300 mm - depth from 0.00 to 1.50 m- B6.33 14 11.01-Z02-1-L-71-ST</t>
  </si>
  <si>
    <t>JD3RZ07L52ST26557</t>
  </si>
  <si>
    <t>Primary Test for GRP Pipe Line 400 mm - depth from 1.51 to 2.50 m- B6.33 42 11.02-Z07-L-52-ST</t>
  </si>
  <si>
    <t>JD3RZ07L52ST26585</t>
  </si>
  <si>
    <t>Soil Replacement and Bedding Works for GRP Pipe Line 700 mm - depth from 1.51 to 2.50 m- B6.33 42 11.08-Z07-L-52-ST</t>
  </si>
  <si>
    <t>JD3RZ07L52ST26727</t>
  </si>
  <si>
    <t>JD3RZ07-1L59ST31579</t>
  </si>
  <si>
    <t>Backfilling Works for GRP Pipe Line 700 mm - depth from 1.51 to 2.50 m- B6.33 42 11.08-Z07-1-L-59-ST</t>
  </si>
  <si>
    <t>JD3RZ07-1L59ST31588</t>
  </si>
  <si>
    <t>Primary Test for GRP Pipe Line 800 mm - depth from 1.51 to 2.50 m- B6.33 42 11.10-Z07-1-L-59-ST</t>
  </si>
  <si>
    <t>JD3RZ07-1L59ST31597</t>
  </si>
  <si>
    <t>Installing for GRP Pipe Line 900 mm - depth from 1.51 to 2.50 m- B6.33 42 11.12-Z07-1-L-59-ST</t>
  </si>
  <si>
    <t>JD3RZ07-1L59ST31611</t>
  </si>
  <si>
    <t>Soil Replacement and Bedding Works for GRP Pipe Line 1000 mm - depth from 1.51 to 2.50 m- B6.33 42 11.15-Z07-1-L-59-ST</t>
  </si>
  <si>
    <t>JD3RZ07-1L59ST31728</t>
  </si>
  <si>
    <t>JDH3-02-008RSLPR1308</t>
  </si>
  <si>
    <t>JD3RZ02-1L71ST8013</t>
  </si>
  <si>
    <t>Installing for GRP Pipe Line 400 mm - depth from 0.00 to 1.50 m- B6.33 42 11.01-Z02-1-L-71-ST</t>
  </si>
  <si>
    <t>JD3RZ02-1L71ST8100</t>
  </si>
  <si>
    <t>Backfilling Works for GRP Pipe Line 1100 mm - depth from 1.51 to 2.50 m- B6.33 42 11.20-Z02-1-L-71-ST</t>
  </si>
  <si>
    <t>JD3RZ02-1L71ST8203</t>
  </si>
  <si>
    <t>JD3RZ02-1L72SS8594</t>
  </si>
  <si>
    <t>Soil Replacement and Bedding Works for GRP Pipe Line 200 mm - Depth from 1.51 to 2.50- B5.33 31 00.04-Z02-1-L-72-SS</t>
  </si>
  <si>
    <t>JD3RZ02-1L72SS8602</t>
  </si>
  <si>
    <t>Backfilling and warning tabe Works for GRP Pipe Line 200 mm - Depth from 2.51 to 3.50- B5.33 31 00.05-Z02-1-L-72-SS</t>
  </si>
  <si>
    <t>JD3RZ07L52ST26576</t>
  </si>
  <si>
    <t>Installing for GRP Pipe Line 600 mm - depth from 1.51 to 2.50 m- B6.33 42 11.06-Z07-L-52-ST</t>
  </si>
  <si>
    <t>JDH3-02-008RSEPR937</t>
  </si>
  <si>
    <t>JD3RZ07L52ST26586</t>
  </si>
  <si>
    <t>Installing for GRP Pipe Line 700 mm - depth from 1.51 to 2.50 m- B6.33 42 11.08-Z07-L-52-ST</t>
  </si>
  <si>
    <t>JD3RZ07L52ST26728</t>
  </si>
  <si>
    <t>JD3RZ07L52ST26737</t>
  </si>
  <si>
    <t>JD3RZ07-1L59ST31589</t>
  </si>
  <si>
    <t>Backfilling Works for GRP Pipe Line 800 mm - depth from 1.51 to 2.50 m- B6.33 42 11.10-Z07-1-L-59-ST</t>
  </si>
  <si>
    <t>JD3RZ07-1L59ST31598</t>
  </si>
  <si>
    <t>Primary Test for GRP Pipe Line 900 mm - depth from 1.51 to 2.50 m- B6.33 42 11.12-Z07-1-L-59-ST</t>
  </si>
  <si>
    <t>JD3RZ07-1L59ST31612</t>
  </si>
  <si>
    <t>Installing for GRP Pipe Line 1000 mm - depth from 1.51 to 2.50 m- B6.33 42 11.15-Z07-1-L-59-ST</t>
  </si>
  <si>
    <t>JD3RZ07-1L59ST31729</t>
  </si>
  <si>
    <t>JD3RZ07-1L59ST31743</t>
  </si>
  <si>
    <t>JDH3-02-008RTCPR901</t>
  </si>
  <si>
    <t>JDH3-02-008RTCPR902</t>
  </si>
  <si>
    <t>JDH3-02-008RTCPR1317</t>
  </si>
  <si>
    <t>JDH3-02-008RTCPR1318</t>
  </si>
  <si>
    <t>JD3RZ02-1L71ST8014</t>
  </si>
  <si>
    <t>Primary Test for GRP Pipe Line 400 mm - depth from 0.00 to 1.50 m- B6.33 42 11.01-Z02-1-L-71-ST</t>
  </si>
  <si>
    <t>JD3RZ07L52ST26558</t>
  </si>
  <si>
    <t>Backfilling Works for GRP Pipe Line 400 mm - depth from 1.51 to 2.50 m- B6.33 42 11.02-Z07-L-52-ST</t>
  </si>
  <si>
    <t>JDH3-02-008RSTPR917</t>
  </si>
  <si>
    <t>JDH3-02-008RSTPR918</t>
  </si>
  <si>
    <t>JDH3-02-008RSTPR919</t>
  </si>
  <si>
    <t>JDH3-02-008RSTPR920</t>
  </si>
  <si>
    <t>JDH3-02-008RSTPR921</t>
  </si>
  <si>
    <t>JDH3-02-008RSTPR922</t>
  </si>
  <si>
    <t>JDH3-02-008RSTPR923</t>
  </si>
  <si>
    <t>JDH3-02-008RSTPR924</t>
  </si>
  <si>
    <t>JD3RZ02-1L71ST8008</t>
  </si>
  <si>
    <t>Installing for UPVC Pipe Line 300 mm - depth from 0.00 to 1.50 m- B6.33 14 11.01-Z02-1-L-71-ST</t>
  </si>
  <si>
    <t>JD3RZ07L52ST26587</t>
  </si>
  <si>
    <t>Primary Test for GRP Pipe Line 700 mm - depth from 1.51 to 2.50 m- B6.33 42 11.08-Z07-L-52-ST</t>
  </si>
  <si>
    <t>JD3RZ07L52ST26729</t>
  </si>
  <si>
    <t>JD3RZ07L52ST26738</t>
  </si>
  <si>
    <t>JD3RZ07-1L59ST31599</t>
  </si>
  <si>
    <t>Backfilling Works for GRP Pipe Line 900 mm - depth from 1.51 to 2.50 m- B6.33 42 11.12-Z07-1-L-59-ST</t>
  </si>
  <si>
    <t>JD3RZ07-1L59ST31613</t>
  </si>
  <si>
    <t>Primary Test for GRP Pipe Line 1000 mm - depth from 1.51 to 2.50 m- B6.33 42 11.15-Z07-1-L-59-ST</t>
  </si>
  <si>
    <t>JD3RZ07-1L59ST31730</t>
  </si>
  <si>
    <t>JD3RZ07-1L59ST31744</t>
  </si>
  <si>
    <t>JD3RZ02-1L71ST8015</t>
  </si>
  <si>
    <t>Backfilling Works for GRP Pipe Line 400 mm - depth from 0.00 to 1.50 m- B6.33 42 11.01-Z02-1-L-71-ST</t>
  </si>
  <si>
    <t>JD3RZ07L52ST26577</t>
  </si>
  <si>
    <t>Primary Test for GRP Pipe Line 600 mm - depth from 1.51 to 2.50 m- B6.33 42 11.06-Z07-L-52-ST</t>
  </si>
  <si>
    <t>JDH3-02-008RSSPR912</t>
  </si>
  <si>
    <t>JD3RZ02-1L71ST8224</t>
  </si>
  <si>
    <t>EXCAVATION Works for Catchbasine single - - B6.33 05 39.09-Z02-1-L-71-ST</t>
  </si>
  <si>
    <t>JD3RZ07L52ST26588</t>
  </si>
  <si>
    <t>Backfilling Works for GRP Pipe Line 700 mm - depth from 1.51 to 2.50 m- B6.33 42 11.08-Z07-L-52-ST</t>
  </si>
  <si>
    <t>JD3RZ07L52ST26730</t>
  </si>
  <si>
    <t>JD3RZ07L52ST26739</t>
  </si>
  <si>
    <t>JD3RZ07-1L59ST31569</t>
  </si>
  <si>
    <t>Backfilling Works for GRP Pipe Line 600 mm - depth from 1.51 to 2.50 m- B6.33 42 11.06-Z07-1-L-59-ST</t>
  </si>
  <si>
    <t>JD3RZ07-1L59ST31731</t>
  </si>
  <si>
    <t>JD3RZ07-1L59ST31745</t>
  </si>
  <si>
    <t>JD3RZ07-1L62SS33553</t>
  </si>
  <si>
    <t>Trench excavation for GRP Pipe Line 200 mm - Depth from 2.51 to 3.50- B5.33 31 00.05-Z07-1-L-62-SS</t>
  </si>
  <si>
    <t>JD3RZ02-1L71ST8225</t>
  </si>
  <si>
    <t>JD3RZ02-1L71ST8228</t>
  </si>
  <si>
    <t>EXCAVATION Works for Catchbasine double - - B6.33 05 39.10-Z02-1-L-71-ST</t>
  </si>
  <si>
    <t>JD3RZ07L52ST26731</t>
  </si>
  <si>
    <t>JD3RZ07L52ST26740</t>
  </si>
  <si>
    <t>JD3RZ07-1L59ST31732</t>
  </si>
  <si>
    <t>JD3RZ07-1L59ST31746</t>
  </si>
  <si>
    <t>JD3RZ02-1L69WT6809</t>
  </si>
  <si>
    <t>Testing for HDPE Pipes 160 mm - depth from 0 to 1.5 m- B3.33 14 13.01-Z02-1-L-69-WT</t>
  </si>
  <si>
    <t>JD3RZ02-1L69WT6831</t>
  </si>
  <si>
    <t>INSTALLATIONfor gate valves 150 mm - - B3.33 14 19.01-Z02-1-L-69-WT</t>
  </si>
  <si>
    <t>JD3RZ02-1L69WT6848</t>
  </si>
  <si>
    <t>EXCAVATION and Bedding Worksfor Wash-out Valve Chamber   - 110 to 400 MM- B3.33 14 13.06-Z02-1-L-69-WT</t>
  </si>
  <si>
    <t>JD3RZ07L52ST26578</t>
  </si>
  <si>
    <t>Backfilling Works for GRP Pipe Line 600 mm - depth from 1.51 to 2.50 m- B6.33 42 11.06-Z07-L-52-ST</t>
  </si>
  <si>
    <t>JD3RZ07-1L60ST32278</t>
  </si>
  <si>
    <t>Excavation Works for GRP Pipe Line 600 mm - depth from 1.51 to 2.50 m- B6.33 42 11.06-Z07-1-L-60-ST</t>
  </si>
  <si>
    <t>JD3RZ02-1L71ST8229</t>
  </si>
  <si>
    <t>JD3RZ07-1L59ST31614</t>
  </si>
  <si>
    <t>Backfilling Works for GRP Pipe Line 1000 mm - depth from 1.51 to 2.50 m- B6.33 42 11.15-Z07-1-L-59-ST</t>
  </si>
  <si>
    <t>JD3RZ02-1L69WT6849</t>
  </si>
  <si>
    <t>Plain Concrete Worksfor Wash-out Valve Chamber   - 110 to 400 MM- B3.33 14 13.06-Z02-1-L-69-WT</t>
  </si>
  <si>
    <t>JD3RZ02-1L71ST8226</t>
  </si>
  <si>
    <t>JD3RZ02-1L72SS8595</t>
  </si>
  <si>
    <t>Installing for GRP Pipe Line 200 mm - Depth from 1.51 to 2.50- B5.33 31 00.04-Z02-1-L-72-SS</t>
  </si>
  <si>
    <t>JD3RZ07-1L60ST32279</t>
  </si>
  <si>
    <t>Soil Replacement and Bedding Works for GRP Pipe Line 600 mm - depth from 1.51 to 2.50 m- B6.33 42 11.06-Z07-1-L-60-ST</t>
  </si>
  <si>
    <t>JD3RZ07-1L60ST32288</t>
  </si>
  <si>
    <t>Excavation Works for GRP Pipe Line 700 mm - depth from 1.51 to 2.50 m- B6.33 42 11.08-Z07-1-L-60-ST</t>
  </si>
  <si>
    <t>JDH3-02-008RRDPR733</t>
  </si>
  <si>
    <t>Material Purchase Order for Pavement Materials - PR-RD</t>
  </si>
  <si>
    <t>JD3RZ07-1L59ST31747</t>
  </si>
  <si>
    <t>JD3RZ07-1L62SS33554</t>
  </si>
  <si>
    <t>Soil Replacement and Bedding Works for GRP Pipe Line 200 mm - Depth from 2.51 to 3.50- B5.33 31 00.05-Z07-1-L-62-SS</t>
  </si>
  <si>
    <t>JDH3-02-008RRDPR1245</t>
  </si>
  <si>
    <t>JD3RZ02-1L69WT6841</t>
  </si>
  <si>
    <t>EXCAVATION and Bedding Worksfor Fire Hydrant  - - B3.33 14 19.08-Z02-1-L-69-WT</t>
  </si>
  <si>
    <t>JD3RZ02-1L69WT6850</t>
  </si>
  <si>
    <t>INSTALLATIONfor Wash-out Valve Chamber   - 110 to 400 MM- B3.33 14 13.06-Z02-1-L-69-WT</t>
  </si>
  <si>
    <t>JD3RZ02-1L71ST8009</t>
  </si>
  <si>
    <t>Primary Test for UPVC Pipe Line 300 mm - depth from 0.00 to 1.50 m- B6.33 14 11.01-Z02-1-L-71-ST</t>
  </si>
  <si>
    <t>JD3RZ02-1L71ST8230</t>
  </si>
  <si>
    <t>JD3RZ07L52ST26741</t>
  </si>
  <si>
    <t>JD3RZ07-1L60ST32280</t>
  </si>
  <si>
    <t>Installing for GRP Pipe Line 600 mm - depth from 1.51 to 2.50 m- B6.33 42 11.06-Z07-1-L-60-ST</t>
  </si>
  <si>
    <t>JD3RZ07-1L60ST32289</t>
  </si>
  <si>
    <t>Soil Replacement and Bedding Works for GRP Pipe Line 700 mm - depth from 1.51 to 2.50 m- B6.33 42 11.08-Z07-1-L-60-ST</t>
  </si>
  <si>
    <t>JD3RZ07-1L60ST32298</t>
  </si>
  <si>
    <t>Excavation Works for GRP Pipe Line 800 mm - depth from 1.51 to 2.50 m- B6.33 42 11.10-Z07-1-L-60-ST</t>
  </si>
  <si>
    <t>JD3RZ07-1L60SS32125</t>
  </si>
  <si>
    <t>Primary Test for GRP Pipe Line 200 mm - Depth from 1.51 to 2.50- B5.33 31 00.04-Z07-1-L-60-SS</t>
  </si>
  <si>
    <t>JDH3-02-008RSEPR938</t>
  </si>
  <si>
    <t>JDH3-02-008RWTPR1136</t>
  </si>
  <si>
    <t>JDH3-02-008RWTPR1137</t>
  </si>
  <si>
    <t>JDH3-02-008RWTPR1138</t>
  </si>
  <si>
    <t>JDH3-02-008RWTPR1139</t>
  </si>
  <si>
    <t>JDH3-02-008RWTPR1140</t>
  </si>
  <si>
    <t>JDH3-02-008RWTPR1141</t>
  </si>
  <si>
    <t>JDH3-02-008RWTPR1142</t>
  </si>
  <si>
    <t>JDH3-02-008RWTPR1143</t>
  </si>
  <si>
    <t>JDH3-02-008RWTPR1144</t>
  </si>
  <si>
    <t>JDH3-02-008RWTPR1145</t>
  </si>
  <si>
    <t>JD3RZ02-1L71ST8227</t>
  </si>
  <si>
    <t>TESTING AND COMMITIONING RELEASEDfor Catchbasine single - - B6.33 05 39.09-Z02-1-L-71-ST</t>
  </si>
  <si>
    <t>JD3RZ02-1L72ST8749</t>
  </si>
  <si>
    <t>Excavation Works for GRP Pipe Line 600 mm - depth from 1.51 to 2.50 m- B6.33 42 11.06-Z02-1-L-72-ST</t>
  </si>
  <si>
    <t>JD3RZ07-1L59ST31540</t>
  </si>
  <si>
    <t>Excavation Works for GRP Pipe Line 400 mm - depth from 0.00 to 1.50 m- B6.33 42 11.01-Z07-1-L-59-ST</t>
  </si>
  <si>
    <t>JD3RZ07-1L62SS33602</t>
  </si>
  <si>
    <t>Excavation and PC Blinding Works for Manholes 1200 mm - Depth from 2.51 to 3.50- B5.33 05 13.05-Z07-1-L-62-SS</t>
  </si>
  <si>
    <t>Start of ELECTRICAL Network MR MI-EL-SL-TC</t>
  </si>
  <si>
    <t>JD3RZ02-1L69WT6832</t>
  </si>
  <si>
    <t>TESTING AND COMMITIONfor gate valves 150 mm - - B3.33 14 19.01-Z02-1-L-69-WT</t>
  </si>
  <si>
    <t>JD3RZ02-1L69WT6837</t>
  </si>
  <si>
    <t>INSTALLATIONfor Wash-Out Valve 100 mm - - B3.33 14 19.05-Z02-1-L-69-WT</t>
  </si>
  <si>
    <t>JD3RZ02-1L69WT6842</t>
  </si>
  <si>
    <t>INSTALLATIONfor Fire Hydrant  - - B3.33 14 19.08-Z02-1-L-69-WT</t>
  </si>
  <si>
    <t>JD3RZ07L52ST26544</t>
  </si>
  <si>
    <t>Excavation Works for UPVC Pipe Line 300 mm - depth from 0.00 to 1.50 m- B6.33 14 11.01-Z07-L-52-ST</t>
  </si>
  <si>
    <t>JD3RZ07-1L60ST32290</t>
  </si>
  <si>
    <t>Installing for GRP Pipe Line 700 mm - depth from 1.51 to 2.50 m- B6.33 42 11.08-Z07-1-L-60-ST</t>
  </si>
  <si>
    <t>JD3RZ07-1L60ST32299</t>
  </si>
  <si>
    <t>Soil Replacement and Bedding Works for GRP Pipe Line 800 mm - depth from 1.51 to 2.50 m- B6.33 42 11.10-Z07-1-L-60-ST</t>
  </si>
  <si>
    <t>JD3RZ07-1L60ST32308</t>
  </si>
  <si>
    <t>Excavation Works for GRP Pipe Line 900 mm - depth from 1.51 to 2.50 m- B6.33 42 11.12-Z07-1-L-60-ST</t>
  </si>
  <si>
    <t>JD3RZ02-1L71ST8231</t>
  </si>
  <si>
    <t>TESTING AND COMMITIONING RELEASEDfor Catchbasine double - - B6.33 05 39.10-Z02-1-L-71-ST</t>
  </si>
  <si>
    <t>JD3RZ02-1L72ST8750</t>
  </si>
  <si>
    <t>Soil Replacement and Bedding Works for GRP Pipe Line 600 mm - depth from 1.51 to 2.50 m- B6.33 42 11.06-Z02-1-L-72-ST</t>
  </si>
  <si>
    <t>JD3RZ02-1L72ST8759</t>
  </si>
  <si>
    <t>Excavation Works for GRP Pipe Line 700 mm - depth from 1.51 to 2.50 m- B6.33 42 11.08-Z02-1-L-72-ST</t>
  </si>
  <si>
    <t>JD3RZ07-1L59ST31541</t>
  </si>
  <si>
    <t>Soil Replacement and Bedding Works for GRP Pipe Line 400 mm - depth from 0.00 to 1.50 m- B6.33 42 11.01-Z07-1-L-59-ST</t>
  </si>
  <si>
    <t>JD3RZ07-1L59ST31550</t>
  </si>
  <si>
    <t>Excavation Works for GRP Pipe Line 500 mm - depth from 0.00 to 1.50 m- B6.33 42 11.03-Z07-1-L-59-ST</t>
  </si>
  <si>
    <t>JD3RZ07-1L60ST32281</t>
  </si>
  <si>
    <t>Primary Test for GRP Pipe Line 600 mm - depth from 1.51 to 2.50 m- B6.33 42 11.06-Z07-1-L-60-ST</t>
  </si>
  <si>
    <t>JD3RZ02-1L69WT6838</t>
  </si>
  <si>
    <t>TESTING AND COMMITIONfor Wash-Out Valve 100 mm - - B3.33 14 19.05-Z02-1-L-69-WT</t>
  </si>
  <si>
    <t>JD3RZ02-1L71ST8010</t>
  </si>
  <si>
    <t>Backfilling Works for UPVC Pipe Line 300 mm - depth from 0.00 to 1.50 m- B6.33 14 11.01-Z02-1-L-71-ST</t>
  </si>
  <si>
    <t>JD3RZ07L52ST26545</t>
  </si>
  <si>
    <t>Soil Replacement and Bedding Works for UPVC Pipe Line 300 mm - depth from 0.00 to 1.50 m- B6.33 14 11.01-Z07-L-52-ST</t>
  </si>
  <si>
    <t>JD3RZ07L52ST26549</t>
  </si>
  <si>
    <t>Excavation Works for GRP Pipe Line 400 mm - depth from 0.00 to 1.50 m- B6.33 42 11.01-Z07-L-52-ST</t>
  </si>
  <si>
    <t>JD3RZ07-1L60ST32291</t>
  </si>
  <si>
    <t>Primary Test for GRP Pipe Line 700 mm - depth from 1.51 to 2.50 m- B6.33 42 11.08-Z07-1-L-60-ST</t>
  </si>
  <si>
    <t>JD3RZ07-1L60ST32300</t>
  </si>
  <si>
    <t>Installing for GRP Pipe Line 800 mm - depth from 1.51 to 2.50 m- B6.33 42 11.10-Z07-1-L-60-ST</t>
  </si>
  <si>
    <t>JD3RZ07-1L62SS33555</t>
  </si>
  <si>
    <t>Installing for GRP Pipe Line 200 mm - Depth from 2.51 to 3.50- B5.33 31 00.05-Z07-1-L-62-SS</t>
  </si>
  <si>
    <t>JD3RMRL51ST63725</t>
  </si>
  <si>
    <t>Excavation Works for GRP Pipe Line 1200 mm - depth from 1.51 to 2.50 m- B6.33 42 11.23-MR-L-51-ST</t>
  </si>
  <si>
    <t>JDH3-02-008RSSPR913</t>
  </si>
  <si>
    <t>JDH3-02-008RSTPR1021</t>
  </si>
  <si>
    <t>JDH3-02-008RSTPR1022</t>
  </si>
  <si>
    <t>JDH3-02-008RSTPR1023</t>
  </si>
  <si>
    <t>JDH3-02-008RSTPR1024</t>
  </si>
  <si>
    <t>JDH3-02-008RSTPR1025</t>
  </si>
  <si>
    <t>JDH3-02-008RSTPR1026</t>
  </si>
  <si>
    <t>JDH3-02-008RSTPR1027</t>
  </si>
  <si>
    <t>JDH3-02-008RSTPR1028</t>
  </si>
  <si>
    <t>JD3RZ02-1L72ST8751</t>
  </si>
  <si>
    <t>Installing for GRP Pipe Line 600 mm - depth from 1.51 to 2.50 m- B6.33 42 11.06-Z02-1-L-72-ST</t>
  </si>
  <si>
    <t>JD3RZ02-1L72ST8760</t>
  </si>
  <si>
    <t>Soil Replacement and Bedding Works for GRP Pipe Line 700 mm - depth from 1.51 to 2.50 m- B6.33 42 11.08-Z02-1-L-72-ST</t>
  </si>
  <si>
    <t>JD3RZ02-1L72ST8769</t>
  </si>
  <si>
    <t>Excavation Works for GRP Pipe Line 800 mm - depth from 1.51 to 2.50 m- B6.33 42 11.10-Z02-1-L-72-ST</t>
  </si>
  <si>
    <t>JD3RZ07-1L59ST31542</t>
  </si>
  <si>
    <t>Installing for GRP Pipe Line 400 mm - depth from 0.00 to 1.50 m- B6.33 42 11.01-Z07-1-L-59-ST</t>
  </si>
  <si>
    <t>JD3RZ07-1L59ST31551</t>
  </si>
  <si>
    <t>Soil Replacement and Bedding Works for GRP Pipe Line 500 mm - depth from 0.00 to 1.50 m- B6.33 42 11.03-Z07-1-L-59-ST</t>
  </si>
  <si>
    <t>JD3RZ07-1L60ST32309</t>
  </si>
  <si>
    <t>Soil Replacement and Bedding Works for GRP Pipe Line 900 mm - depth from 1.51 to 2.50 m- B6.33 42 11.12-Z07-1-L-60-ST</t>
  </si>
  <si>
    <t>JD3RZ07-1L60ST32323</t>
  </si>
  <si>
    <t>Excavation Works for GRP Pipe Line 1000 mm - depth from 1.51 to 2.50 m- B6.33 42 11.15-Z07-1-L-60-ST</t>
  </si>
  <si>
    <t>JD3RZ07-1L62SS33548</t>
  </si>
  <si>
    <t>Trench excavation for GRP Pipe Line 200 mm - Depth from 1.51 to 2.50- B5.33 31 00.04-Z07-1-L-62-SS</t>
  </si>
  <si>
    <t>JD3RZ07-1L62SS33603</t>
  </si>
  <si>
    <t>Installation of Base Works for Manholes 1200 mm - Depth from 2.51 to 3.50- B5.33 05 13.05-Z07-1-L-62-SS</t>
  </si>
  <si>
    <t>JDH3-02-008RRDPR1246</t>
  </si>
  <si>
    <t>A3180</t>
  </si>
  <si>
    <t>Surveying Works C-11</t>
  </si>
  <si>
    <t>JD3RZ02-1L69WT6810</t>
  </si>
  <si>
    <t>Backfillingfor HDPE Pipes 160 mm - depth from 0 to 1.5 m- B3.33 14 13.01-Z02-1-L-69-WT</t>
  </si>
  <si>
    <t>JD3RZ02-1L69WT6843</t>
  </si>
  <si>
    <t>TESTING AND COMMITIONfor Fire Hydrant  - - B3.33 14 19.08-Z02-1-L-69-WT</t>
  </si>
  <si>
    <t>JD3RZ02-1L69WT6851</t>
  </si>
  <si>
    <t>Backfilling Worksfor Wash-out Valve Chamber   - 110 to 400 MM- B3.33 14 13.06-Z02-1-L-69-WT</t>
  </si>
  <si>
    <t>JD3RZ02-1L72SS8596</t>
  </si>
  <si>
    <t>Primary Test for GRP Pipe Line 200 mm - Depth from 1.51 to 2.50- B5.33 31 00.04-Z02-1-L-72-SS</t>
  </si>
  <si>
    <t>JD3RZ07L52ST26546</t>
  </si>
  <si>
    <t>Installing for UPVC Pipe Line 300 mm - depth from 0.00 to 1.50 m- B6.33 14 11.01-Z07-L-52-ST</t>
  </si>
  <si>
    <t>JD3RZ07L52ST26550</t>
  </si>
  <si>
    <t>Soil Replacement and Bedding Works for GRP Pipe Line 400 mm - depth from 0.00 to 1.50 m- B6.33 42 11.01-Z07-L-52-ST</t>
  </si>
  <si>
    <t>JD3RZ07-1L60ST32301</t>
  </si>
  <si>
    <t>Primary Test for GRP Pipe Line 800 mm - depth from 1.51 to 2.50 m- B6.33 42 11.10-Z07-1-L-60-ST</t>
  </si>
  <si>
    <t>JD3RMRL51ST63726</t>
  </si>
  <si>
    <t>Soil Replacement and Bedding Works for GRP Pipe Line 1200 mm - depth from 1.51 to 2.50 m- B6.33 42 11.23-MR-L-51-ST</t>
  </si>
  <si>
    <t>JDH3-02-008RWTPR1279</t>
  </si>
  <si>
    <t>JDH3-02-008RWTPR1280</t>
  </si>
  <si>
    <t>JDH3-02-008RWTPR1281</t>
  </si>
  <si>
    <t>JDH3-02-008RWTPR1282</t>
  </si>
  <si>
    <t>JDH3-02-008RWTPR1283</t>
  </si>
  <si>
    <t>JDH3-02-008RWTPR1284</t>
  </si>
  <si>
    <t>JDH3-02-008RWTPR1285</t>
  </si>
  <si>
    <t>JDH3-02-008RWTPR1286</t>
  </si>
  <si>
    <t>JDH3-02-008RWTPR1287</t>
  </si>
  <si>
    <t>JDH3-02-008RWTPR1288</t>
  </si>
  <si>
    <t>JD3RZ02-1L72ST8761</t>
  </si>
  <si>
    <t>Installing for GRP Pipe Line 700 mm - depth from 1.51 to 2.50 m- B6.33 42 11.08-Z02-1-L-72-ST</t>
  </si>
  <si>
    <t>JD3RZ07-1L59ST31543</t>
  </si>
  <si>
    <t>Primary Test for GRP Pipe Line 400 mm - depth from 0.00 to 1.50 m- B6.33 42 11.01-Z07-1-L-59-ST</t>
  </si>
  <si>
    <t>JD3RZ07-1L59ST31552</t>
  </si>
  <si>
    <t>Installing for GRP Pipe Line 500 mm - depth from 0.00 to 1.50 m- B6.33 42 11.03-Z07-1-L-59-ST</t>
  </si>
  <si>
    <t>JD3RZ02-1L72ST8752</t>
  </si>
  <si>
    <t>Primary Test for GRP Pipe Line 600 mm - depth from 1.51 to 2.50 m- B6.33 42 11.06-Z02-1-L-72-ST</t>
  </si>
  <si>
    <t>JD3RZ02-1L72ST8770</t>
  </si>
  <si>
    <t>Soil Replacement and Bedding Works for GRP Pipe Line 800 mm - depth from 1.51 to 2.50 m- B6.33 42 11.10-Z02-1-L-72-ST</t>
  </si>
  <si>
    <t>JD3RZ02-1L72ST8779</t>
  </si>
  <si>
    <t>Excavation Works for GRP Pipe Line 900 mm - depth from 1.51 to 2.50 m- B6.33 42 11.12-Z02-1-L-72-ST</t>
  </si>
  <si>
    <t>JD3RZ07L52ST26551</t>
  </si>
  <si>
    <t>Installing for GRP Pipe Line 400 mm - depth from 0.00 to 1.50 m- B6.33 42 11.01-Z07-L-52-ST</t>
  </si>
  <si>
    <t>JD3RZ07-1L60ST32282</t>
  </si>
  <si>
    <t>Backfilling Works for GRP Pipe Line 600 mm - depth from 1.51 to 2.50 m- B6.33 42 11.06-Z07-1-L-60-ST</t>
  </si>
  <si>
    <t>JD3RZ07-1L60ST32310</t>
  </si>
  <si>
    <t>Installing for GRP Pipe Line 900 mm - depth from 1.51 to 2.50 m- B6.33 42 11.12-Z07-1-L-60-ST</t>
  </si>
  <si>
    <t>JD3RZ07-1L62SS33556</t>
  </si>
  <si>
    <t>Primary Test for GRP Pipe Line 200 mm - Depth from 2.51 to 3.50- B5.33 31 00.05-Z07-1-L-62-SS</t>
  </si>
  <si>
    <t>JD3RZ07-1L60SS32126</t>
  </si>
  <si>
    <t>Backfilling and warning tabe Works for GRP Pipe Line 200 mm - Depth from 1.51 to 2.50- B5.33 31 00.04-Z07-1-L-60-SS</t>
  </si>
  <si>
    <t>JD3RZ02-1L72ST8762</t>
  </si>
  <si>
    <t>Primary Test for GRP Pipe Line 700 mm - depth from 1.51 to 2.50 m- B6.33 42 11.08-Z02-1-L-72-ST</t>
  </si>
  <si>
    <t>JD3RZ07L52ST26547</t>
  </si>
  <si>
    <t>Primary Test for UPVC Pipe Line 300 mm - depth from 0.00 to 1.50 m- B6.33 14 11.01-Z07-L-52-ST</t>
  </si>
  <si>
    <t>JD3RZ07L63ST27287</t>
  </si>
  <si>
    <t>Excavation Works for GRP Pipe Line 600 mm - depth from 1.51 to 2.50 m- B6.33 42 11.06-Z07-L-63-ST</t>
  </si>
  <si>
    <t>JD3RZ07-1L59ST31544</t>
  </si>
  <si>
    <t>Backfilling Works for GRP Pipe Line 400 mm - depth from 0.00 to 1.50 m- B6.33 42 11.01-Z07-1-L-59-ST</t>
  </si>
  <si>
    <t>JD3RZ07-1L60ST32324</t>
  </si>
  <si>
    <t>Soil Replacement and Bedding Works for GRP Pipe Line 1000 mm - depth from 1.51 to 2.50 m- B6.33 42 11.15-Z07-1-L-60-ST</t>
  </si>
  <si>
    <t>JD3RZ07-1L60ST32338</t>
  </si>
  <si>
    <t>Excavation Works for GRP Pipe Line 1100 mm - depth from 1.51 to 2.50 m- B6.33 42 11.20-Z07-1-L-60-ST</t>
  </si>
  <si>
    <t>JD3RMRL51ST63727</t>
  </si>
  <si>
    <t>Installing for GRP Pipe Line 1200 mm - depth from 1.51 to 2.50 m- B6.33 42 11.23-MR-L-51-ST</t>
  </si>
  <si>
    <t>JD3RZ02-1L72ST8780</t>
  </si>
  <si>
    <t>Soil Replacement and Bedding Works for GRP Pipe Line 900 mm - depth from 1.51 to 2.50 m- B6.33 42 11.12-Z02-1-L-72-ST</t>
  </si>
  <si>
    <t>JD3RZ02-1L72ST8794</t>
  </si>
  <si>
    <t>Excavation Works for GRP Pipe Line 1000 mm - depth from 1.51 to 2.50 m- B6.33 42 11.15-Z02-1-L-72-ST</t>
  </si>
  <si>
    <t>JD3RZ07-1L59ST31553</t>
  </si>
  <si>
    <t>Primary Test for GRP Pipe Line 500 mm - depth from 0.00 to 1.50 m- B6.33 42 11.03-Z07-1-L-59-ST</t>
  </si>
  <si>
    <t>JD3RZ02-1L72ST8763</t>
  </si>
  <si>
    <t>Backfilling Works for GRP Pipe Line 700 mm - depth from 1.51 to 2.50 m- B6.33 42 11.08-Z02-1-L-72-ST</t>
  </si>
  <si>
    <t>JD3RZ02-1L72ST8771</t>
  </si>
  <si>
    <t>Installing for GRP Pipe Line 800 mm - depth from 1.51 to 2.50 m- B6.33 42 11.10-Z02-1-L-72-ST</t>
  </si>
  <si>
    <t>JD3RZ07L52ST26552</t>
  </si>
  <si>
    <t>Primary Test for GRP Pipe Line 400 mm - depth from 0.00 to 1.50 m- B6.33 42 11.01-Z07-L-52-ST</t>
  </si>
  <si>
    <t>JD3RZ07L63ST27288</t>
  </si>
  <si>
    <t>Soil Replacement and Bedding Works for GRP Pipe Line 600 mm - depth from 1.51 to 2.50 m- B6.33 42 11.06-Z07-L-63-ST</t>
  </si>
  <si>
    <t>JD3RZ07L63ST27297</t>
  </si>
  <si>
    <t>Excavation Works for GRP Pipe Line 700 mm - depth from 1.51 to 2.50 m- B6.33 42 11.08-Z07-L-63-ST</t>
  </si>
  <si>
    <t>JD3RZ07-1L60ST32292</t>
  </si>
  <si>
    <t>Backfilling Works for GRP Pipe Line 700 mm - depth from 1.51 to 2.50 m- B6.33 42 11.08-Z07-1-L-60-ST</t>
  </si>
  <si>
    <t>JD3RZ07-1L60ST32339</t>
  </si>
  <si>
    <t>Soil Replacement and Bedding Works for GRP Pipe Line 1100 mm - depth from 1.51 to 2.50 m- B6.33 42 11.20-Z07-1-L-60-ST</t>
  </si>
  <si>
    <t>JD3RZ07-1L60ST32353</t>
  </si>
  <si>
    <t>Excavation Works for GRP Pipe Line 1200 mm - depth from 1.51 to 2.50 m- B6.33 42 11.23-Z07-1-L-60-ST</t>
  </si>
  <si>
    <t>JD3RZ02-1L72ST8795</t>
  </si>
  <si>
    <t>Soil Replacement and Bedding Works for GRP Pipe Line 1000 mm - depth from 1.51 to 2.50 m- B6.33 42 11.15-Z02-1-L-72-ST</t>
  </si>
  <si>
    <t>JD3RZ02-1L72ST8809</t>
  </si>
  <si>
    <t>Excavation Works for GRP Pipe Line 1100 mm - depth from 1.51 to 2.50 m- B6.33 42 11.20-Z02-1-L-72-ST</t>
  </si>
  <si>
    <t>JD3RZ07L52ST26548</t>
  </si>
  <si>
    <t>Backfilling Works for UPVC Pipe Line 300 mm - depth from 0.00 to 1.50 m- B6.33 14 11.01-Z07-L-52-ST</t>
  </si>
  <si>
    <t>JD3RZ07-1L60ST32311</t>
  </si>
  <si>
    <t>Primary Test for GRP Pipe Line 900 mm - depth from 1.51 to 2.50 m- B6.33 42 11.12-Z07-1-L-60-ST</t>
  </si>
  <si>
    <t>JD3RZ07-1L62SS33557</t>
  </si>
  <si>
    <t>Backfilling and warning tabe Works for GRP Pipe Line 200 mm - Depth from 2.51 to 3.50- B5.33 31 00.05-Z07-1-L-62-SS</t>
  </si>
  <si>
    <t>JDH3-02-008RWTPR926</t>
  </si>
  <si>
    <t>JDH3-02-008RSEPR939</t>
  </si>
  <si>
    <t>JDH3-02-008RSEPR1084</t>
  </si>
  <si>
    <t>JD3RZ02-1L72ST8753</t>
  </si>
  <si>
    <t>Backfilling Works for GRP Pipe Line 600 mm - depth from 1.51 to 2.50 m- B6.33 42 11.06-Z02-1-L-72-ST</t>
  </si>
  <si>
    <t>JD3RZ02-1L72ST8781</t>
  </si>
  <si>
    <t>Installing for GRP Pipe Line 900 mm - depth from 1.51 to 2.50 m- B6.33 42 11.12-Z02-1-L-72-ST</t>
  </si>
  <si>
    <t>JD3RZ07L63ST27289</t>
  </si>
  <si>
    <t>Installing for GRP Pipe Line 600 mm - depth from 1.51 to 2.50 m- B6.33 42 11.06-Z07-L-63-ST</t>
  </si>
  <si>
    <t>JD3RZ07L63ST27298</t>
  </si>
  <si>
    <t>Soil Replacement and Bedding Works for GRP Pipe Line 700 mm - depth from 1.51 to 2.50 m- B6.33 42 11.08-Z07-L-63-ST</t>
  </si>
  <si>
    <t>JD3RZ07L63ST27307</t>
  </si>
  <si>
    <t>Excavation Works for GRP Pipe Line 800 mm - depth from 1.51 to 2.50 m- B6.33 42 11.10-Z07-L-63-ST</t>
  </si>
  <si>
    <t>JD3RZ07-1L60ST32325</t>
  </si>
  <si>
    <t>Installing for GRP Pipe Line 1000 mm - depth from 1.51 to 2.50 m- B6.33 42 11.15-Z07-1-L-60-ST</t>
  </si>
  <si>
    <t>JD3RZ07-1L60ST32340</t>
  </si>
  <si>
    <t>Installing for GRP Pipe Line 1100 mm - depth from 1.51 to 2.50 m- B6.33 42 11.20-Z07-1-L-60-ST</t>
  </si>
  <si>
    <t>JD3RZ02-1L72SS8597</t>
  </si>
  <si>
    <t>Backfilling and warning tabe Works for GRP Pipe Line 200 mm - Depth from 1.51 to 2.50- B5.33 31 00.04-Z02-1-L-72-SS</t>
  </si>
  <si>
    <t>JD3RZ02-1L72ST8719</t>
  </si>
  <si>
    <t>Excavation Works for UPVC Pipe Line 300 mm - depth from 0.00 to 1.50 m- B6.33 14 11.01-Z02-1-L-72-ST</t>
  </si>
  <si>
    <t>JD3RZ02-1L72ST8796</t>
  </si>
  <si>
    <t>Installing for GRP Pipe Line 1000 mm - depth from 1.51 to 2.50 m- B6.33 42 11.15-Z02-1-L-72-ST</t>
  </si>
  <si>
    <t>JD3RZ02-1L72ST8810</t>
  </si>
  <si>
    <t>Soil Replacement and Bedding Works for GRP Pipe Line 1100 mm - depth from 1.51 to 2.50 m- B6.33 42 11.20-Z02-1-L-72-ST</t>
  </si>
  <si>
    <t>JD3RZ02-1L72ST8912</t>
  </si>
  <si>
    <t>JD3RZ02-1L73SS9311</t>
  </si>
  <si>
    <t>Trench excavation for GRP Pipe Line 200 mm - Depth from 2.51 to 3.50- B5.33 31 00.05-Z02-1-L-73-SS</t>
  </si>
  <si>
    <t>JD3RZ07-1L60ST32302</t>
  </si>
  <si>
    <t>Backfilling Works for GRP Pipe Line 800 mm - depth from 1.51 to 2.50 m- B6.33 42 11.10-Z07-1-L-60-ST</t>
  </si>
  <si>
    <t>JD3RZ07-1L60ST32354</t>
  </si>
  <si>
    <t>Soil Replacement and Bedding Works for GRP Pipe Line 1200 mm - depth from 1.51 to 2.50 m- B6.33 42 11.23-Z07-1-L-60-ST</t>
  </si>
  <si>
    <t>JD3RZ07-1L60ST32441</t>
  </si>
  <si>
    <t>JD3RZ02-1L72ST8772</t>
  </si>
  <si>
    <t>Primary Test for GRP Pipe Line 800 mm - depth from 1.51 to 2.50 m- B6.33 42 11.10-Z02-1-L-72-ST</t>
  </si>
  <si>
    <t>JD3RZ07L63ST27290</t>
  </si>
  <si>
    <t>Primary Test for GRP Pipe Line 600 mm - depth from 1.51 to 2.50 m- B6.33 42 11.06-Z07-L-63-ST</t>
  </si>
  <si>
    <t>JD3RZ07L63ST27299</t>
  </si>
  <si>
    <t>Installing for GRP Pipe Line 700 mm - depth from 1.51 to 2.50 m- B6.33 42 11.08-Z07-L-63-ST</t>
  </si>
  <si>
    <t>JD3RZ07L63ST27308</t>
  </si>
  <si>
    <t>Soil Replacement and Bedding Works for GRP Pipe Line 800 mm - depth from 1.51 to 2.50 m- B6.33 42 11.10-Z07-L-63-ST</t>
  </si>
  <si>
    <t>JD3RZ07L63ST27317</t>
  </si>
  <si>
    <t>Excavation Works for GRP Pipe Line 900 mm - depth from 1.51 to 2.50 m- B6.33 42 11.12-Z07-L-63-ST</t>
  </si>
  <si>
    <t>JD3RZ07-1L59ST31554</t>
  </si>
  <si>
    <t>Backfilling Works for GRP Pipe Line 500 mm - depth from 0.00 to 1.50 m- B6.33 42 11.03-Z07-1-L-59-ST</t>
  </si>
  <si>
    <t>JD3RZ07-1L60ST32341</t>
  </si>
  <si>
    <t>Primary Test for GRP Pipe Line 1100 mm - depth from 1.51 to 2.50 m- B6.33 42 11.20-Z07-1-L-60-ST</t>
  </si>
  <si>
    <t>JD3RZ02-1L72ST8782</t>
  </si>
  <si>
    <t>Primary Test for GRP Pipe Line 900 mm - depth from 1.51 to 2.50 m- B6.33 42 11.12-Z02-1-L-72-ST</t>
  </si>
  <si>
    <t>JD3RZ02-1L72ST8797</t>
  </si>
  <si>
    <t>Primary Test for GRP Pipe Line 1000 mm - depth from 1.51 to 2.50 m- B6.33 42 11.15-Z02-1-L-72-ST</t>
  </si>
  <si>
    <t>JD3RZ02-1L72ST8811</t>
  </si>
  <si>
    <t>Installing for GRP Pipe Line 1100 mm - depth from 1.51 to 2.50 m- B6.33 42 11.20-Z02-1-L-72-ST</t>
  </si>
  <si>
    <t>JD3RZ02-1L72ST8913</t>
  </si>
  <si>
    <t>JD3RZ07L52ST26553</t>
  </si>
  <si>
    <t>Backfilling Works for GRP Pipe Line 400 mm - depth from 0.00 to 1.50 m- B6.33 42 11.01-Z07-L-52-ST</t>
  </si>
  <si>
    <t>JD3RZ07-1L60ST32442</t>
  </si>
  <si>
    <t>JD3RZ07-1L60ST32456</t>
  </si>
  <si>
    <t>JD3RZ07-1L62SS33604</t>
  </si>
  <si>
    <t>JDH3-02-008RSSPR914</t>
  </si>
  <si>
    <t>JD3RZ02-1L72ST8720</t>
  </si>
  <si>
    <t>Soil Replacement and Bedding Works for UPVC Pipe Line 300 mm - depth from 0.00 to 1.50 m- B6.33 14 11.01-Z02-1-L-72-ST</t>
  </si>
  <si>
    <t>JD3RZ02-1L72ST8734</t>
  </si>
  <si>
    <t>Excavation Works for GRP Pipe Line 500 mm - depth from 0.00 to 1.50 m- B6.33 42 11.03-Z02-1-L-72-ST</t>
  </si>
  <si>
    <t>JD3RZ07L63ST27291</t>
  </si>
  <si>
    <t>Backfilling Works for GRP Pipe Line 600 mm - depth from 1.51 to 2.50 m- B6.33 42 11.06-Z07-L-63-ST</t>
  </si>
  <si>
    <t>JD3RZ07L63ST27300</t>
  </si>
  <si>
    <t>Primary Test for GRP Pipe Line 700 mm - depth from 1.51 to 2.50 m- B6.33 42 11.08-Z07-L-63-ST</t>
  </si>
  <si>
    <t>JD3RZ07L63ST27309</t>
  </si>
  <si>
    <t>Installing for GRP Pipe Line 800 mm - depth from 1.51 to 2.50 m- B6.33 42 11.10-Z07-L-63-ST</t>
  </si>
  <si>
    <t>JD3RZ07L63ST27318</t>
  </si>
  <si>
    <t>Soil Replacement and Bedding Works for GRP Pipe Line 900 mm - depth from 1.51 to 2.50 m- B6.33 42 11.12-Z07-L-63-ST</t>
  </si>
  <si>
    <t>JD3RZ07L63ST27332</t>
  </si>
  <si>
    <t>Excavation Works for GRP Pipe Line 1000 mm - depth from 1.51 to 2.50 m- B6.33 42 11.15-Z07-L-63-ST</t>
  </si>
  <si>
    <t>JD3RZ07-1L60ST32355</t>
  </si>
  <si>
    <t>Installing for GRP Pipe Line 1200 mm - depth from 1.51 to 2.50 m- B6.33 42 11.23-Z07-1-L-60-ST</t>
  </si>
  <si>
    <t>JD3RZ07-1L62SS33549</t>
  </si>
  <si>
    <t>Soil Replacement and Bedding Works for GRP Pipe Line 200 mm - Depth from 1.51 to 2.50- B5.33 31 00.04-Z07-1-L-62-SS</t>
  </si>
  <si>
    <t>JDH3-02-008RRDPR1248</t>
  </si>
  <si>
    <t>JD3RZ02-1L72ST8798</t>
  </si>
  <si>
    <t>Backfilling Works for GRP Pipe Line 1000 mm - depth from 1.51 to 2.50 m- B6.33 42 11.15-Z02-1-L-72-ST</t>
  </si>
  <si>
    <t>JD3RZ02-1L72ST8812</t>
  </si>
  <si>
    <t>Primary Test for GRP Pipe Line 1100 mm - depth from 1.51 to 2.50 m- B6.33 42 11.20-Z02-1-L-72-ST</t>
  </si>
  <si>
    <t>JD3RZ07-1L60ST32443</t>
  </si>
  <si>
    <t>Start of ELECTRICAL Network Z02-1 MI-EL-SL-TC</t>
  </si>
  <si>
    <t>JD3RZ02-1L72ST8735</t>
  </si>
  <si>
    <t>Soil Replacement and Bedding Works for GRP Pipe Line 500 mm - depth from 0.00 to 1.50 m- B6.33 42 11.03-Z02-1-L-72-ST</t>
  </si>
  <si>
    <t>JD3RZ02-1L72ST8914</t>
  </si>
  <si>
    <t>JD3RZ02-1L73SS9312</t>
  </si>
  <si>
    <t>Soil Replacement and Bedding Works for GRP Pipe Line 200 mm - Depth from 2.51 to 3.50- B5.33 31 00.05-Z02-1-L-73-SS</t>
  </si>
  <si>
    <t>JD3RZ07L63ST27310</t>
  </si>
  <si>
    <t>Primary Test for GRP Pipe Line 800 mm - depth from 1.51 to 2.50 m- B6.33 42 11.10-Z07-L-63-ST</t>
  </si>
  <si>
    <t>JD3RZ07L63ST27319</t>
  </si>
  <si>
    <t>Installing for GRP Pipe Line 900 mm - depth from 1.51 to 2.50 m- B6.33 42 11.12-Z07-L-63-ST</t>
  </si>
  <si>
    <t>JD3RZ07L63ST27333</t>
  </si>
  <si>
    <t>Soil Replacement and Bedding Works for GRP Pipe Line 1000 mm - depth from 1.51 to 2.50 m- B6.33 42 11.15-Z07-L-63-ST</t>
  </si>
  <si>
    <t>JD3RZ07L63ST27440</t>
  </si>
  <si>
    <t>JD3RZ07-1L60ST32326</t>
  </si>
  <si>
    <t>Primary Test for GRP Pipe Line 1000 mm - depth from 1.51 to 2.50 m- B6.33 42 11.15-Z07-1-L-60-ST</t>
  </si>
  <si>
    <t>JDH3-02-008RRDMI24</t>
  </si>
  <si>
    <t>Start of Road Works - RD - MI-RD</t>
  </si>
  <si>
    <t>Start of Zone 10 - MI-Z10</t>
  </si>
  <si>
    <t>JD3RZ02-1L72ST8813</t>
  </si>
  <si>
    <t>Backfilling Works for GRP Pipe Line 1100 mm - depth from 1.51 to 2.50 m- B6.33 42 11.20-Z02-1-L-72-ST</t>
  </si>
  <si>
    <t>JD3RZ07L63ST27301</t>
  </si>
  <si>
    <t>Backfilling Works for GRP Pipe Line 700 mm - depth from 1.51 to 2.50 m- B6.33 42 11.08-Z07-L-63-ST</t>
  </si>
  <si>
    <t>JD3RZ07-1L59ST31753</t>
  </si>
  <si>
    <t>EXCAVATION Works for Catchbasine single - - B6.33 05 39.09-Z07-1-L-59-ST</t>
  </si>
  <si>
    <t>JD3RZ07-1L59TSE31811</t>
  </si>
  <si>
    <t>Excavation Worksfor HDPE Pipe Lines 125 mm - depth from 0 to 1.5 m- B4.33 31 00.01-Z07-1-L-59-TSE</t>
  </si>
  <si>
    <t>JD3RZ07-1L60ST32444</t>
  </si>
  <si>
    <t>JD3RZ02-1L72ST8721</t>
  </si>
  <si>
    <t>Installing for UPVC Pipe Line 300 mm - depth from 0.00 to 1.50 m- B6.33 14 11.01-Z02-1-L-72-ST</t>
  </si>
  <si>
    <t>JD3RZ02-1L72ST8736</t>
  </si>
  <si>
    <t>Installing for GRP Pipe Line 500 mm - depth from 0.00 to 1.50 m- B6.33 42 11.03-Z02-1-L-72-ST</t>
  </si>
  <si>
    <t>JD3RZ02-1L73SS9365</t>
  </si>
  <si>
    <t>Excavation and PC Blinding Works for Backdrop Manholes 1200 mm - Depth from 2.51 to 3.50- B5.33 05 13.06-Z02-1-L-73-SS</t>
  </si>
  <si>
    <t>JD3RZ07L52ST26762</t>
  </si>
  <si>
    <t>EXCAVATION Works for Catchbasine single - - B6.33 05 39.09-Z07-L-52-ST</t>
  </si>
  <si>
    <t>JD3RZ07L63ST27320</t>
  </si>
  <si>
    <t>Primary Test for GRP Pipe Line 900 mm - depth from 1.51 to 2.50 m- B6.33 42 11.12-Z07-L-63-ST</t>
  </si>
  <si>
    <t>JD3RZ07L63ST27334</t>
  </si>
  <si>
    <t>Installing for GRP Pipe Line 1000 mm - depth from 1.51 to 2.50 m- B6.33 42 11.15-Z07-L-63-ST</t>
  </si>
  <si>
    <t>JD3RZ07L63ST27441</t>
  </si>
  <si>
    <t>JD3RZ07L63ST27450</t>
  </si>
  <si>
    <t>JD3RZ07-1L60ST32356</t>
  </si>
  <si>
    <t>Primary Test for GRP Pipe Line 1200 mm - depth from 1.51 to 2.50 m- B6.33 42 11.23-Z07-1-L-60-ST</t>
  </si>
  <si>
    <t>JDH3-02-008RWTPR927</t>
  </si>
  <si>
    <t>JD3RZ02-1L72ST8783</t>
  </si>
  <si>
    <t>Backfilling Works for GRP Pipe Line 900 mm - depth from 1.51 to 2.50 m- B6.33 42 11.12-Z02-1-L-72-ST</t>
  </si>
  <si>
    <t>JD3RZ02-1L72ST8915</t>
  </si>
  <si>
    <t>JD3RZ07L63ST27311</t>
  </si>
  <si>
    <t>Backfilling Works for GRP Pipe Line 800 mm - depth from 1.51 to 2.50 m- B6.33 42 11.10-Z07-L-63-ST</t>
  </si>
  <si>
    <t>JD3RZ07-1L59ST31754</t>
  </si>
  <si>
    <t>JD3RZ07-1L59ST31757</t>
  </si>
  <si>
    <t>EXCAVATION Works for Catchbasine double - - B6.33 05 39.10-Z07-1-L-59-ST</t>
  </si>
  <si>
    <t>JD3RZ07-1L59TSE31812</t>
  </si>
  <si>
    <t>Soil Replacement and Bedding Worksfor HDPE Pipe Lines 125 mm - depth from 0 to 1.5 m- B4.33 31 00.01-Z07-1-L-59-TSE</t>
  </si>
  <si>
    <t>JD3RZ07-1L60ST32445</t>
  </si>
  <si>
    <t>A1400</t>
  </si>
  <si>
    <t>Start of TSE Network Z07-1 MI-TSE</t>
  </si>
  <si>
    <t>JD3RZ02-1L72ST8737</t>
  </si>
  <si>
    <t>Primary Test for GRP Pipe Line 500 mm - depth from 0.00 to 1.50 m- B6.33 42 11.03-Z02-1-L-72-ST</t>
  </si>
  <si>
    <t>JD3RZ02-1L73SS9366</t>
  </si>
  <si>
    <t>Installation of Base Works for Backdrop Manholes 1200 mm - Depth from 2.51 to 3.50- B5.33 05 13.06-Z02-1-L-73-SS</t>
  </si>
  <si>
    <t>JD3RZ07L52ST26763</t>
  </si>
  <si>
    <t>JD3RZ07L52ST26766</t>
  </si>
  <si>
    <t>EXCAVATION Works for Catchbasine double - - B6.33 05 39.10-Z07-L-52-ST</t>
  </si>
  <si>
    <t>JD3RZ07L63ST27335</t>
  </si>
  <si>
    <t>Primary Test for GRP Pipe Line 1000 mm - depth from 1.51 to 2.50 m- B6.33 42 11.15-Z07-L-63-ST</t>
  </si>
  <si>
    <t>JD3RZ07L63ST27442</t>
  </si>
  <si>
    <t>JD3RZ07L63ST27451</t>
  </si>
  <si>
    <t>JD3RZ07-1L60ST32457</t>
  </si>
  <si>
    <t>JD3RZ02-1L71TSE8407</t>
  </si>
  <si>
    <t>Installationfor gate valves 100 mm - - B4.33 14 19.01-Z02-1-L-71-TSE</t>
  </si>
  <si>
    <t>JD3RZ02-1L72ST8916</t>
  </si>
  <si>
    <t>JD3RZ07L63ST27321</t>
  </si>
  <si>
    <t>Backfilling Works for GRP Pipe Line 900 mm - depth from 1.51 to 2.50 m- B6.33 42 11.12-Z07-L-63-ST</t>
  </si>
  <si>
    <t>JD3RZ07-1L59ST31758</t>
  </si>
  <si>
    <t>JDH3-02-008RSEPR940</t>
  </si>
  <si>
    <t>JDH3-02-008RSEPR1085</t>
  </si>
  <si>
    <t>JDH3-02-008RSEPR1086</t>
  </si>
  <si>
    <t>JDH3-02-008RSEPR1087</t>
  </si>
  <si>
    <t>JDH3-02-008RSEPR1088</t>
  </si>
  <si>
    <t>JDH3-02-008RSEPR1089</t>
  </si>
  <si>
    <t>JDH3-02-008RSEPR1090</t>
  </si>
  <si>
    <t>JDH3-02-008RSEPR1091</t>
  </si>
  <si>
    <t>JDH3-02-008RSEPR1092</t>
  </si>
  <si>
    <t>JD3RZ02-1L72ST8722</t>
  </si>
  <si>
    <t>Primary Test for UPVC Pipe Line 300 mm - depth from 0.00 to 1.50 m- B6.33 14 11.01-Z02-1-L-72-ST</t>
  </si>
  <si>
    <t>JD3RZ02-1L72ST8738</t>
  </si>
  <si>
    <t>Backfilling Works for GRP Pipe Line 500 mm - depth from 0.00 to 1.50 m- B6.33 42 11.03-Z02-1-L-72-ST</t>
  </si>
  <si>
    <t>JD3RZ02-1L72ST8937</t>
  </si>
  <si>
    <t>EXCAVATION Works for Catchbasine single - - B6.33 05 39.09-Z02-1-L-72-ST</t>
  </si>
  <si>
    <t>JD3RZ02-1L73SS9313</t>
  </si>
  <si>
    <t>Installing for GRP Pipe Line 200 mm - Depth from 2.51 to 3.50- B5.33 31 00.05-Z02-1-L-73-SS</t>
  </si>
  <si>
    <t>JD3RZ02-1L73SS9367</t>
  </si>
  <si>
    <t>Installation of Manhole Ring and Cover Slab Works for Backdrop Manholes 1200 mm - Depth from 2.51 to 3.50- B5.33 05 13.0</t>
  </si>
  <si>
    <t>JD3RZ07L52ST26764</t>
  </si>
  <si>
    <t>JD3RZ07L52ST26767</t>
  </si>
  <si>
    <t>JD3RZ07L63ST27443</t>
  </si>
  <si>
    <t>JD3RZ07L63ST27452</t>
  </si>
  <si>
    <t>JD3RZ07-1L59ST31755</t>
  </si>
  <si>
    <t>JD3RZ07-1L59TSE31813</t>
  </si>
  <si>
    <t>installationfor HDPE Pipe Lines 125 mm - depth from 0 to 1.5 m- B4.33 31 00.01-Z07-1-L-59-TSE</t>
  </si>
  <si>
    <t>JD3RZ07-1L59TSE31936</t>
  </si>
  <si>
    <t>Installationfor gate valves 100 mm - - B4.33 14 19.01-Z07-1-L-59-TSE</t>
  </si>
  <si>
    <t>JD3RZ07-1L60ST32327</t>
  </si>
  <si>
    <t>Backfilling Works for GRP Pipe Line 1000 mm - depth from 1.51 to 2.50 m- B6.33 42 11.15-Z07-1-L-60-ST</t>
  </si>
  <si>
    <t>JD3RZ02-1L71TSE8408</t>
  </si>
  <si>
    <t>Testing And Commtionningfor gate valves 100 mm - - B4.33 14 19.01-Z02-1-L-71-TSE</t>
  </si>
  <si>
    <t>JD3RZ02-1L72ST8773</t>
  </si>
  <si>
    <t>Backfilling Works for GRP Pipe Line 800 mm - depth from 1.51 to 2.50 m- B6.33 42 11.10-Z02-1-L-72-ST</t>
  </si>
  <si>
    <t>JD3RZ07L63ST27336</t>
  </si>
  <si>
    <t>Backfilling Works for GRP Pipe Line 1000 mm - depth from 1.51 to 2.50 m- B6.33 42 11.15-Z07-L-63-ST</t>
  </si>
  <si>
    <t>JD3RZ02-1L72ST8938</t>
  </si>
  <si>
    <t>JD3RZ02-1L72ST8941</t>
  </si>
  <si>
    <t>EXCAVATION Works for Catchbasine double - - B6.33 05 39.10-Z02-1-L-72-ST</t>
  </si>
  <si>
    <t>JD3RZ02-1L73SS9368</t>
  </si>
  <si>
    <t>Installation of fitting Works for Backdrop Manholes 1200 mm - Depth from 2.51 to 3.50- B5.33 05 13.06-Z02-1-L-73-SS</t>
  </si>
  <si>
    <t>JD3RZ07L52ST26765</t>
  </si>
  <si>
    <t>TESTING AND COMMITIONING RELEASEDfor Catchbasine single - - B6.33 05 39.09-Z07-L-52-ST</t>
  </si>
  <si>
    <t>JD3RZ07L52ST26768</t>
  </si>
  <si>
    <t>JD3RZ07L63ST27444</t>
  </si>
  <si>
    <t>JD3RZ07L63ST27453</t>
  </si>
  <si>
    <t>JD3RZ07-1L59ST31759</t>
  </si>
  <si>
    <t>JD3RZ07-1L62SS33605</t>
  </si>
  <si>
    <t>Backfilling Works for Manholes 1200 mm - Depth from 2.51 to 3.50- B5.33 05 13.05-Z07-1-L-62-SS</t>
  </si>
  <si>
    <t>JD3RZ07-1L59ST31756</t>
  </si>
  <si>
    <t>TESTING AND COMMITIONING RELEASEDfor Catchbasine single - - B6.33 05 39.09-Z07-1-L-59-ST</t>
  </si>
  <si>
    <t>JD3RZ07-1L59WT31761</t>
  </si>
  <si>
    <t>Excavation Worksfor HDPE Pipes 160 mm - depth from 0 to 1.5 m- B3.33 14 13.01-Z07-1-L-59-WT</t>
  </si>
  <si>
    <t>JD3RZ07-1L59TSE31937</t>
  </si>
  <si>
    <t>Testing And Commtionningfor gate valves 100 mm - - B4.33 14 19.01-Z07-1-L-59-TSE</t>
  </si>
  <si>
    <t>JDH3-02-008RSSPR915</t>
  </si>
  <si>
    <t>JD3RZ02-1L72ST8723</t>
  </si>
  <si>
    <t>Backfilling Works for UPVC Pipe Line 300 mm - depth from 0.00 to 1.50 m- B6.33 14 11.01-Z02-1-L-72-ST</t>
  </si>
  <si>
    <t>JD3RZ02-1L72TSE9120</t>
  </si>
  <si>
    <t>Installationfor gate valves 100 mm - - B4.33 14 19.01-Z02-1-L-72-TSE</t>
  </si>
  <si>
    <t>JD3RZ02-1L73SS9306</t>
  </si>
  <si>
    <t>Trench excavation for GRP Pipe Line 200 mm - Depth from 1.51 to 2.50- B5.33 31 00.04-Z02-1-L-73-SS</t>
  </si>
  <si>
    <t>JD3RZ02-1L73SS9314</t>
  </si>
  <si>
    <t>Primary Test for GRP Pipe Line 200 mm - Depth from 2.51 to 3.50- B5.33 31 00.05-Z02-1-L-73-SS</t>
  </si>
  <si>
    <t>JD3RZ02-1L73SS9369</t>
  </si>
  <si>
    <t>Concrete Encasement Works for Backdrop Manholes 1200 mm - Depth from 2.51 to 3.50- B5.33 05 13.06-Z02-1-L-73-SS</t>
  </si>
  <si>
    <t>JD3RZ07L52ST26769</t>
  </si>
  <si>
    <t>TESTING AND COMMITIONING RELEASEDfor Catchbasine double - - B6.33 05 39.10-Z07-L-52-ST</t>
  </si>
  <si>
    <t>JD3RZ07L63ST27454</t>
  </si>
  <si>
    <t>JD3RZ02-1L72ST8939</t>
  </si>
  <si>
    <t>JD3RZ02-1L72ST8942</t>
  </si>
  <si>
    <t>JD3RZ07-1L59ST31760</t>
  </si>
  <si>
    <t>TESTING AND COMMITIONING RELEASEDfor Catchbasine double - - B6.33 05 39.10-Z07-1-L-59-ST</t>
  </si>
  <si>
    <t>JD3RZ07-1L62ST33694</t>
  </si>
  <si>
    <t>Excavation Works for GRP Pipe Line 500 mm - depth from 1.51 to 2.50 m- B6.33 42 11.04-Z07-1-L-62-ST</t>
  </si>
  <si>
    <t>JDH3-02-008RWTPR928</t>
  </si>
  <si>
    <t>JD3RZ02-1L72TSE9121</t>
  </si>
  <si>
    <t>Testing And Commtionningfor gate valves 100 mm - - B4.33 14 19.01-Z02-1-L-72-TSE</t>
  </si>
  <si>
    <t>JD3RZ02-1L73SS9370</t>
  </si>
  <si>
    <t>Backfilling Works for Backdrop Manholes 1200 mm - Depth from 2.51 to 3.50- B5.33 05 13.06-Z02-1-L-73-SS</t>
  </si>
  <si>
    <t>JD3RZ07-1L59TSE31814</t>
  </si>
  <si>
    <t>Testingfor HDPE Pipe Lines 125 mm - depth from 0 to 1.5 m- B4.33 31 00.01-Z07-1-L-59-TSE</t>
  </si>
  <si>
    <t>JD3RZ07-1L60ST32342</t>
  </si>
  <si>
    <t>Backfilling Works for GRP Pipe Line 1100 mm - depth from 1.51 to 2.50 m- B6.33 42 11.20-Z07-1-L-60-ST</t>
  </si>
  <si>
    <t>JD3RZ07-1L62SS33550</t>
  </si>
  <si>
    <t>Installing for GRP Pipe Line 200 mm - Depth from 1.51 to 2.50- B5.33 31 00.04-Z07-1-L-62-SS</t>
  </si>
  <si>
    <t>JD3RZ02-1L69SL7079</t>
  </si>
  <si>
    <t>Excavation Worksfor Copper Cables 4Cx25 mm² - - B2.26 05 19.04-Z02-1-L-69-SL</t>
  </si>
  <si>
    <t>JD3RZ02-1L71WT8232</t>
  </si>
  <si>
    <t>Excavation Worksfor HDPE Pipes 160 mm - depth from 0 to 1.5 m- B3.33 14 13.01-Z02-1-L-71-WT</t>
  </si>
  <si>
    <t>JD3RZ02-1L73SS9307</t>
  </si>
  <si>
    <t>Soil Replacement and Bedding Works for GRP Pipe Line 200 mm - Depth from 1.51 to 2.50- B5.33 31 00.04-Z02-1-L-73-SS</t>
  </si>
  <si>
    <t>JD3RZ07-1L62ST33695</t>
  </si>
  <si>
    <t>Soil Replacement and Bedding Works for GRP Pipe Line 500 mm - depth from 1.51 to 2.50 m- B6.33 42 11.04-Z07-1-L-62-ST</t>
  </si>
  <si>
    <t>JD3RZ07-1L62ST33704</t>
  </si>
  <si>
    <t>Excavation Works for GRP Pipe Line 600 mm - depth from 1.51 to 2.50 m- B6.33 42 11.06-Z07-1-L-62-ST</t>
  </si>
  <si>
    <t>JD3RZ02-1L72ST8940</t>
  </si>
  <si>
    <t>TESTING AND COMMITIONING RELEASEDfor Catchbasine single - - B6.33 05 39.09-Z02-1-L-72-ST</t>
  </si>
  <si>
    <t>JD3RZ02-1L72ST8943</t>
  </si>
  <si>
    <t>JD3RZ02-1L73SS9315</t>
  </si>
  <si>
    <t>Backfilling and warning tabe Works for GRP Pipe Line 200 mm - Depth from 2.51 to 3.50- B5.33 31 00.05-Z02-1-L-73-SS</t>
  </si>
  <si>
    <t>JD3RZ02-1L73SS9371</t>
  </si>
  <si>
    <t>Finishing, Benching Works for Backdrop Manholes 1200 mm - Depth from 2.51 to 3.50- B5.33 05 13.06-Z02-1-L-73-SS</t>
  </si>
  <si>
    <t>JD3RZ07L63ST27257</t>
  </si>
  <si>
    <t>Excavation Works for UPVC Pipe Line 300 mm - depth from 0.00 to 1.50 m- B6.33 14 11.01-Z07-L-63-ST</t>
  </si>
  <si>
    <t>JD3RZ07-1L60ST32312</t>
  </si>
  <si>
    <t>Backfilling Works for GRP Pipe Line 900 mm - depth from 1.51 to 2.50 m- B6.33 42 11.12-Z07-1-L-60-ST</t>
  </si>
  <si>
    <t>JD3RZ07-1L62SS33606</t>
  </si>
  <si>
    <t>Finishing, Benching Works for Manholes 1200 mm - Depth from 2.51 to 3.50- B5.33 05 13.05-Z07-1-L-62-SS</t>
  </si>
  <si>
    <t>JD3RZ02-1L73SS9348</t>
  </si>
  <si>
    <t>Excavation and PC Blinding Works for Manholes 1200 mm - Depth from 1.51 to 2.50- B5.33 05 13.03-Z02-1-L-73-SS</t>
  </si>
  <si>
    <t>JD3RZ07-1L62ST33696</t>
  </si>
  <si>
    <t>Installing for GRP Pipe Line 500 mm - depth from 1.51 to 2.50 m- B6.33 42 11.04-Z07-1-L-62-ST</t>
  </si>
  <si>
    <t>JD3RZ07-1L62ST33705</t>
  </si>
  <si>
    <t>Soil Replacement and Bedding Works for GRP Pipe Line 600 mm - depth from 1.51 to 2.50 m- B6.33 42 11.06-Z07-1-L-62-ST</t>
  </si>
  <si>
    <t>JD3RZ07-1L62ST33714</t>
  </si>
  <si>
    <t>Excavation Works for GRP Pipe Line 700 mm - depth from 1.51 to 2.50 m- B6.33 42 11.08-Z07-1-L-62-ST</t>
  </si>
  <si>
    <t>JD3RZ07-1L59WT31762</t>
  </si>
  <si>
    <t>Soil Replacement and Bedding Works for HDPE Pipes 160 mm - depth from 0 to 1.5 m- B3.33 14 13.01-Z07-1-L-59-WT</t>
  </si>
  <si>
    <t>JD3RZ07-1L59TSE31815</t>
  </si>
  <si>
    <t>Backfilling Worksfor HDPE Pipe Lines 125 mm - depth from 0 to 1.5 m- B4.33 31 00.01-Z07-1-L-59-TSE</t>
  </si>
  <si>
    <t>A1500</t>
  </si>
  <si>
    <t>Start of PT-WT network Z07-1 MI-WT</t>
  </si>
  <si>
    <t>JD3RZ02-1L72ST8944</t>
  </si>
  <si>
    <t>TESTING AND COMMITIONING RELEASEDfor Catchbasine double - - B6.33 05 39.10-Z02-1-L-72-ST</t>
  </si>
  <si>
    <t>JD3RZ02-1L73SS9308</t>
  </si>
  <si>
    <t>Installing for GRP Pipe Line 200 mm - Depth from 1.51 to 2.50- B5.33 31 00.04-Z02-1-L-73-SS</t>
  </si>
  <si>
    <t>JD3RZ07-1L60ST32458</t>
  </si>
  <si>
    <t>JD3RZ07-1L62ST33697</t>
  </si>
  <si>
    <t>Primary Test for GRP Pipe Line 500 mm - depth from 1.51 to 2.50 m- B6.33 42 11.04-Z07-1-L-62-ST</t>
  </si>
  <si>
    <t>JD3RZ07-1L62ST33715</t>
  </si>
  <si>
    <t>Soil Replacement and Bedding Works for GRP Pipe Line 700 mm - depth from 1.51 to 2.50 m- B6.33 42 11.08-Z07-1-L-62-ST</t>
  </si>
  <si>
    <t>JD3RZ07-1L62ST33724</t>
  </si>
  <si>
    <t>Excavation Works for GRP Pipe Line 800 mm - depth from 1.51 to 2.50 m- B6.33 42 11.10-Z07-1-L-62-ST</t>
  </si>
  <si>
    <t>JDH3-02-008RSEPR941</t>
  </si>
  <si>
    <t>JDH3-02-008RSEPR973</t>
  </si>
  <si>
    <t>JD3RZ02-1L69SL7080</t>
  </si>
  <si>
    <t>Installationfor Copper Cables 4Cx25 mm² - - B2.26 05 19.04-Z02-1-L-69-SL</t>
  </si>
  <si>
    <t>JD3RZ02-1L69SL7100</t>
  </si>
  <si>
    <t>Excavation of reinforced concrete foundationfor LIGHTING POLE one arm - - B2.26 56 19.02-Z02-1-L-69-SL</t>
  </si>
  <si>
    <t>JD3RZ02-1L71WT8233</t>
  </si>
  <si>
    <t>Soil Replacement and Bedding Works for HDPE Pipes 160 mm - depth from 0 to 1.5 m- B3.33 14 13.01-Z02-1-L-71-WT</t>
  </si>
  <si>
    <t>JD3RZ02-1L72WT8945</t>
  </si>
  <si>
    <t>Excavation Worksfor HDPE Pipes 160 mm - depth from 0 to 1.5 m- B3.33 14 13.01-Z02-1-L-72-WT</t>
  </si>
  <si>
    <t>JD3RZ07L63ST27258</t>
  </si>
  <si>
    <t>Soil Replacement and Bedding Works for UPVC Pipe Line 300 mm - depth from 0.00 to 1.50 m- B6.33 14 11.01-Z07-L-63-ST</t>
  </si>
  <si>
    <t>JD3RZ07L63ST27262</t>
  </si>
  <si>
    <t>Excavation Works for GRP Pipe Line 400 mm - depth from 0.00 to 1.50 m- B6.33 42 11.01-Z07-L-63-ST</t>
  </si>
  <si>
    <t>JD3RZ07-1L60ST32357</t>
  </si>
  <si>
    <t>Backfilling Works for GRP Pipe Line 1200 mm - depth from 1.51 to 2.50 m- B6.33 42 11.23-Z07-1-L-60-ST</t>
  </si>
  <si>
    <t>JD3RZ07-1L62ST33706</t>
  </si>
  <si>
    <t>Installing for GRP Pipe Line 600 mm - depth from 1.51 to 2.50 m- B6.33 42 11.06-Z07-1-L-62-ST</t>
  </si>
  <si>
    <t>JDH3-02-008RSLPR954</t>
  </si>
  <si>
    <t>JDH3-02-008RSLPR955</t>
  </si>
  <si>
    <t>JDH3-02-008RSLPR956</t>
  </si>
  <si>
    <t>JDH3-02-008RSLPR957</t>
  </si>
  <si>
    <t>JDH3-02-008RSLPR958</t>
  </si>
  <si>
    <t>JDH3-02-008RSLPR959</t>
  </si>
  <si>
    <t>JDH3-02-008RSLPR961</t>
  </si>
  <si>
    <t>JDH3-02-008RSLPR962</t>
  </si>
  <si>
    <t>JD3RZ02-1L73SS9349</t>
  </si>
  <si>
    <t>Installation of Base Works for Manholes 1200 mm - Depth from 1.51 to 2.50- B5.33 05 13.03-Z02-1-L-73-SS</t>
  </si>
  <si>
    <t>JD3RZ07-1L62ST33698</t>
  </si>
  <si>
    <t>Backfilling Works for GRP Pipe Line 500 mm - depth from 1.51 to 2.50 m- B6.33 42 11.04-Z07-1-L-62-ST</t>
  </si>
  <si>
    <t>JD3RZ07-1L62ST33716</t>
  </si>
  <si>
    <t>Installing for GRP Pipe Line 700 mm - depth from 1.51 to 2.50 m- B6.33 42 11.08-Z07-1-L-62-ST</t>
  </si>
  <si>
    <t>JD3RZ02-1L69SL7101</t>
  </si>
  <si>
    <t>Installation of reinforced concrete foundationfor LIGHTING POLE one arm - - B2.26 56 19.02-Z02-1-L-69-SL</t>
  </si>
  <si>
    <t>JD3RZ02-1L73SS9309</t>
  </si>
  <si>
    <t>Primary Test for GRP Pipe Line 200 mm - Depth from 1.51 to 2.50- B5.33 31 00.04-Z02-1-L-73-SS</t>
  </si>
  <si>
    <t>JD3RZ02-1L73ST9542</t>
  </si>
  <si>
    <t>Excavation Works for GRP Pipe Line 1200 mm - depth from 2.51 to 3.50 m- B6.33 42 11.24-Z02-1-L-73-ST</t>
  </si>
  <si>
    <t>JD3RZ07L63ST27263</t>
  </si>
  <si>
    <t>Soil Replacement and Bedding Works for GRP Pipe Line 400 mm - depth from 0.00 to 1.50 m- B6.33 42 11.01-Z07-L-63-ST</t>
  </si>
  <si>
    <t>JD3RZ07L63ST27272</t>
  </si>
  <si>
    <t>Excavation Works for GRP Pipe Line 500 mm - depth from 0.00 to 1.50 m- B6.33 42 11.03-Z07-L-63-ST</t>
  </si>
  <si>
    <t>JDH3-02-008RWTPR929</t>
  </si>
  <si>
    <t>JD3RZ07-1L62ST33717</t>
  </si>
  <si>
    <t>Primary Test for GRP Pipe Line 700 mm - depth from 1.51 to 2.50 m- B6.33 42 11.08-Z07-1-L-62-ST</t>
  </si>
  <si>
    <t>JD3RZ07-1L62ST33725</t>
  </si>
  <si>
    <t>Soil Replacement and Bedding Works for GRP Pipe Line 800 mm - depth from 1.51 to 2.50 m- B6.33 42 11.10-Z07-1-L-62-ST</t>
  </si>
  <si>
    <t>JD3RZ07-1L62ST33734</t>
  </si>
  <si>
    <t>Excavation Works for GRP Pipe Line 900 mm - depth from 1.51 to 2.50 m- B6.33 42 11.12-Z07-1-L-62-ST</t>
  </si>
  <si>
    <t>JD3RZ02-1L69SL7102</t>
  </si>
  <si>
    <t>Backfilling of reinforced concrete foundationfor LIGHTING POLE one arm - - B2.26 56 19.02-Z02-1-L-69-SL</t>
  </si>
  <si>
    <t>JD3RZ02-1L72WT8946</t>
  </si>
  <si>
    <t>Soil Replacement and Bedding Works for HDPE Pipes 160 mm - depth from 0 to 1.5 m- B3.33 14 13.01-Z02-1-L-72-WT</t>
  </si>
  <si>
    <t>JD3RZ02-1L73ST9543</t>
  </si>
  <si>
    <t>Soil Replacement and Bedding Works for GRP Pipe Line 1200 mm - depth from 2.51 to 3.50 m- B6.33 42 11.24-Z02-1-L-73-ST</t>
  </si>
  <si>
    <t>JD3RZ02-1L73ST9645</t>
  </si>
  <si>
    <t>JD3RZ07L63ST27259</t>
  </si>
  <si>
    <t>Installing for UPVC Pipe Line 300 mm - depth from 0.00 to 1.50 m- B6.33 14 11.01-Z07-L-63-ST</t>
  </si>
  <si>
    <t>JD3RZ07L63ST27264</t>
  </si>
  <si>
    <t>Installing for GRP Pipe Line 400 mm - depth from 0.00 to 1.50 m- B6.33 42 11.01-Z07-L-63-ST</t>
  </si>
  <si>
    <t>JD3RZ07L63ST27273</t>
  </si>
  <si>
    <t>Soil Replacement and Bedding Works for GRP Pipe Line 500 mm - depth from 0.00 to 1.50 m- B6.33 42 11.03-Z07-L-63-ST</t>
  </si>
  <si>
    <t>JD3RZ07-1L62ST33707</t>
  </si>
  <si>
    <t>Primary Test for GRP Pipe Line 600 mm - depth from 1.51 to 2.50 m- B6.33 42 11.06-Z07-1-L-62-ST</t>
  </si>
  <si>
    <t>JD3RZ02-1L69SL7081</t>
  </si>
  <si>
    <t>Backfilling, Warning Tabe Worksfor Copper Cables 4Cx25 mm² - - B2.26 05 19.04-Z02-1-L-69-SL</t>
  </si>
  <si>
    <t>JD3RZ02-1L73SS9310</t>
  </si>
  <si>
    <t>Backfilling and warning tabe Works for GRP Pipe Line 200 mm - Depth from 1.51 to 2.50- B5.33 31 00.04-Z02-1-L-73-SS</t>
  </si>
  <si>
    <t>JD3RZ07-1L62SS33551</t>
  </si>
  <si>
    <t>Primary Test for GRP Pipe Line 200 mm - Depth from 1.51 to 2.50- B5.33 31 00.04-Z07-1-L-62-SS</t>
  </si>
  <si>
    <t>JD3RZ07-1L62ST33735</t>
  </si>
  <si>
    <t>Soil Replacement and Bedding Works for GRP Pipe Line 900 mm - depth from 1.51 to 2.50 m- B6.33 42 11.12-Z07-1-L-62-ST</t>
  </si>
  <si>
    <t>JD3RZ07-1L62ST33749</t>
  </si>
  <si>
    <t>Excavation Works for GRP Pipe Line 1000 mm - depth from 1.51 to 2.50 m- B6.33 42 11.15-Z07-1-L-62-ST</t>
  </si>
  <si>
    <t>JD3RZ02-1L69SL7103</t>
  </si>
  <si>
    <t>Installation Worksfor LIGHTING POLE one arm - - B2.26 56 19.02-Z02-1-L-69-SL</t>
  </si>
  <si>
    <t>JD3RZ02-1L73ST9544</t>
  </si>
  <si>
    <t>Installing for GRP Pipe Line 1200 mm - depth from 2.51 to 3.50 m- B6.33 42 11.24-Z02-1-L-73-ST</t>
  </si>
  <si>
    <t>JD3RZ02-1L73ST9646</t>
  </si>
  <si>
    <t>JD3RZ07L63ST27274</t>
  </si>
  <si>
    <t>Installing for GRP Pipe Line 500 mm - depth from 0.00 to 1.50 m- B6.33 42 11.03-Z07-L-63-ST</t>
  </si>
  <si>
    <t>A1380</t>
  </si>
  <si>
    <t>Start of TSE Network Z07 MI-TSE</t>
  </si>
  <si>
    <t>JD3RZ07L63ST27265</t>
  </si>
  <si>
    <t>Primary Test for GRP Pipe Line 400 mm - depth from 0.00 to 1.50 m- B6.33 42 11.01-Z07-L-63-ST</t>
  </si>
  <si>
    <t>JD3RZ07-1L62ST33726</t>
  </si>
  <si>
    <t>Installing for GRP Pipe Line 800 mm - depth from 1.51 to 2.50 m- B6.33 42 11.10-Z07-1-L-62-ST</t>
  </si>
  <si>
    <t>JD3RZ07-1L62ST33736</t>
  </si>
  <si>
    <t>Installing for GRP Pipe Line 900 mm - depth from 1.51 to 2.50 m- B6.33 42 11.12-Z07-1-L-62-ST</t>
  </si>
  <si>
    <t>JD3RZ07-1L62ST33750</t>
  </si>
  <si>
    <t>Soil Replacement and Bedding Works for GRP Pipe Line 1000 mm - depth from 1.51 to 2.50 m- B6.33 42 11.15-Z07-1-L-62-ST</t>
  </si>
  <si>
    <t>JD3RZ07-1L62ST33867</t>
  </si>
  <si>
    <t>JD3RZ02-1L71WT8234</t>
  </si>
  <si>
    <t>Installing for HDPE Pipes 160 mm - depth from 0 to 1.5 m- B3.33 14 13.01-Z02-1-L-71-WT</t>
  </si>
  <si>
    <t>JD3RZ02-1L73ST9545</t>
  </si>
  <si>
    <t>Primary Test for GRP Pipe Line 1200 mm - depth from 2.51 to 3.50 m- B6.33 42 11.24-Z02-1-L-73-ST</t>
  </si>
  <si>
    <t>JD3RZ02-1L73ST9647</t>
  </si>
  <si>
    <t>JD3RZ07L63ST27260</t>
  </si>
  <si>
    <t>Primary Test for UPVC Pipe Line 300 mm - depth from 0.00 to 1.50 m- B6.33 14 11.01-Z07-L-63-ST</t>
  </si>
  <si>
    <t>JD3RZ07L64ST28000</t>
  </si>
  <si>
    <t>Excavation Works for GRP Pipe Line 600 mm - depth from 1.51 to 2.50 m- B6.33 42 11.06-Z07-L-64-ST</t>
  </si>
  <si>
    <t>JD3RZ07-1L59WT31763</t>
  </si>
  <si>
    <t>Installing for HDPE Pipes 160 mm - depth from 0 to 1.5 m- B3.33 14 13.01-Z07-1-L-59-WT</t>
  </si>
  <si>
    <t>JD3RZ07-1L59WT31786</t>
  </si>
  <si>
    <t>INSTALLATIONfor gate valves 150 mm - - B3.33 14 19.01-Z07-1-L-59-WT</t>
  </si>
  <si>
    <t>Surveying Works L-17</t>
  </si>
  <si>
    <t>JD3RZ02-1L73SS9350</t>
  </si>
  <si>
    <t>JD3RZ07L63ST27275</t>
  </si>
  <si>
    <t>Primary Test for GRP Pipe Line 500 mm - depth from 0.00 to 1.50 m- B6.33 42 11.03-Z07-L-63-ST</t>
  </si>
  <si>
    <t>JD3RZ07-1L62ST33737</t>
  </si>
  <si>
    <t>Primary Test for GRP Pipe Line 900 mm - depth from 1.51 to 2.50 m- B6.33 42 11.12-Z07-1-L-62-ST</t>
  </si>
  <si>
    <t>JD3RZ07-1L62ST33751</t>
  </si>
  <si>
    <t>Installing for GRP Pipe Line 1000 mm - depth from 1.51 to 2.50 m- B6.33 42 11.15-Z07-1-L-62-ST</t>
  </si>
  <si>
    <t>JD3RZ07-1L62ST33868</t>
  </si>
  <si>
    <t>JD3RZ07-1L62ST33882</t>
  </si>
  <si>
    <t>JD3RZ07-1L62SS33552</t>
  </si>
  <si>
    <t>Backfilling and warning tabe Works for GRP Pipe Line 200 mm - Depth from 1.51 to 2.50- B5.33 31 00.04-Z07-1-L-62-SS</t>
  </si>
  <si>
    <t>JD3RZ02-1L69SL7082</t>
  </si>
  <si>
    <t>Testing and Commitioning for Copper Cables 4Cx25 mm² - - B2.26 05 19.04-Z02-1-L-69-SL</t>
  </si>
  <si>
    <t>JD3RZ02-1L69SL7104</t>
  </si>
  <si>
    <t>Testing and Commitioningfor LIGHTING POLE one arm - - B2.26 56 19.02-Z02-1-L-69-SL</t>
  </si>
  <si>
    <t>JD3RZ02-1L72WT8947</t>
  </si>
  <si>
    <t>Installing for HDPE Pipes 160 mm - depth from 0 to 1.5 m- B3.33 14 13.01-Z02-1-L-72-WT</t>
  </si>
  <si>
    <t>JD3RZ02-1L72WT8970</t>
  </si>
  <si>
    <t>INSTALLATIONfor gate valves 150 mm - - B3.33 14 19.01-Z02-1-L-72-WT</t>
  </si>
  <si>
    <t>JD3RZ02-1L73ST9546</t>
  </si>
  <si>
    <t>Backfilling Works for GRP Pipe Line 1200 mm - depth from 2.51 to 3.50 m- B6.33 42 11.24-Z02-1-L-73-ST</t>
  </si>
  <si>
    <t>JD3RZ02-1L73ST9648</t>
  </si>
  <si>
    <t>JD3RZ07L64ST28001</t>
  </si>
  <si>
    <t>Soil Replacement and Bedding Works for GRP Pipe Line 600 mm - depth from 1.51 to 2.50 m- B6.33 42 11.06-Z07-L-64-ST</t>
  </si>
  <si>
    <t>JD3RZ07L64ST28010</t>
  </si>
  <si>
    <t>Excavation Works for GRP Pipe Line 700 mm - depth from 1.51 to 2.50 m- B6.33 42 11.08-Z07-L-64-ST</t>
  </si>
  <si>
    <t>JDH3-02-008RZ02-2MI35</t>
  </si>
  <si>
    <t>Start of Zone 02-2 - MI-Z02-2</t>
  </si>
  <si>
    <t>A1020</t>
  </si>
  <si>
    <t>Start of Sewage network Z02-2 MI-SS</t>
  </si>
  <si>
    <t>A1580</t>
  </si>
  <si>
    <t>Start of PT-WT network MR MI-WT</t>
  </si>
  <si>
    <t>JD3RZ02-1L71WT8257</t>
  </si>
  <si>
    <t>INSTALLATIONfor gate valves 150 mm - - B3.33 14 19.01-Z02-1-L-71-WT</t>
  </si>
  <si>
    <t>JD3RZ07-1L62ST33752</t>
  </si>
  <si>
    <t>Primary Test for GRP Pipe Line 1000 mm - depth from 1.51 to 2.50 m- B6.33 42 11.15-Z07-1-L-62-ST</t>
  </si>
  <si>
    <t>JD3RZ07-1L62ST33869</t>
  </si>
  <si>
    <t>JD3RZ07-1L62ST33883</t>
  </si>
  <si>
    <t>JDH3-02-008RWTPR930</t>
  </si>
  <si>
    <t>JDH3-02-008RWTPR931</t>
  </si>
  <si>
    <t>JDH3-02-008RWTPR932</t>
  </si>
  <si>
    <t>JDH3-02-008RWTPR933</t>
  </si>
  <si>
    <t>JDH3-02-008RWTPR934</t>
  </si>
  <si>
    <t>JDH3-02-008RWTPR935</t>
  </si>
  <si>
    <t>JDH3-02-008RSEPR942</t>
  </si>
  <si>
    <t>JDH3-02-008RSEPR943</t>
  </si>
  <si>
    <t>JDH3-02-008RSEPR944</t>
  </si>
  <si>
    <t>JDH3-02-008RSEPR945</t>
  </si>
  <si>
    <t>JDH3-02-008RSEPR974</t>
  </si>
  <si>
    <t>JDH3-02-008RSEPR975</t>
  </si>
  <si>
    <t>JDH3-02-008RSEPR976</t>
  </si>
  <si>
    <t>JDH3-02-008RSEPR977</t>
  </si>
  <si>
    <t>JDH3-02-008RSEPR978</t>
  </si>
  <si>
    <t>JD3RZ02-1L73ST9649</t>
  </si>
  <si>
    <t>JD3RZ07L63ST27261</t>
  </si>
  <si>
    <t>Backfilling Works for UPVC Pipe Line 300 mm - depth from 0.00 to 1.50 m- B6.33 14 11.01-Z07-L-63-ST</t>
  </si>
  <si>
    <t>JD3RZ07L64ST28002</t>
  </si>
  <si>
    <t>Installing for GRP Pipe Line 600 mm - depth from 1.51 to 2.50 m- B6.33 42 11.06-Z07-L-64-ST</t>
  </si>
  <si>
    <t>JD3RZ07L64ST28011</t>
  </si>
  <si>
    <t>Soil Replacement and Bedding Works for GRP Pipe Line 700 mm - depth from 1.51 to 2.50 m- B6.33 42 11.08-Z07-L-64-ST</t>
  </si>
  <si>
    <t>JD3RZ07L64ST28020</t>
  </si>
  <si>
    <t>Excavation Works for GRP Pipe Line 800 mm - depth from 1.51 to 2.50 m- B6.33 42 11.10-Z07-L-64-ST</t>
  </si>
  <si>
    <t>JD3RZ07L65ST28723</t>
  </si>
  <si>
    <t>Excavation Works for GRP Pipe Line 700 mm - depth from 1.51 to 2.50 m- B6.33 42 11.08-Z07-L-65-ST</t>
  </si>
  <si>
    <t>JD3RZ07-1L59WT31787</t>
  </si>
  <si>
    <t>TESTING AND COMMITIONfor gate valves 150 mm - - B3.33 14 19.01-Z07-1-L-59-WT</t>
  </si>
  <si>
    <t>JD3RZ07-1L60ST32459</t>
  </si>
  <si>
    <t>JD3RZ07-1L62ST33727</t>
  </si>
  <si>
    <t>Primary Test for GRP Pipe Line 800 mm - depth from 1.51 to 2.50 m- B6.33 42 11.10-Z07-1-L-62-ST</t>
  </si>
  <si>
    <t>JDH3-02-008RTCPR964</t>
  </si>
  <si>
    <t>JDH3-02-008RTCPR965</t>
  </si>
  <si>
    <t>JDH3-02-008RSLPR1164</t>
  </si>
  <si>
    <t>JDH3-02-008RSLPR1165</t>
  </si>
  <si>
    <t>JDH3-02-008RSLPR1166</t>
  </si>
  <si>
    <t>JDH3-02-008RSLPR1167</t>
  </si>
  <si>
    <t>JDH3-02-008RSLPR1168</t>
  </si>
  <si>
    <t>JDH3-02-008RSLPR1169</t>
  </si>
  <si>
    <t>JDH3-02-008RSLPR1171</t>
  </si>
  <si>
    <t>JDH3-02-008RSLPR1172</t>
  </si>
  <si>
    <t>JDH3-02-008RTCPR1174</t>
  </si>
  <si>
    <t>JDH3-02-008RTCPR1175</t>
  </si>
  <si>
    <t>JD3RZ02-2L75SS11450</t>
  </si>
  <si>
    <t>Trench excavation for GRP Pipe Line 200 mm - Depth from 2.51 to 3.50- B5.33 31 00.05-Z02-2-L-75-SS</t>
  </si>
  <si>
    <t>JD3RZ07-1L62ST33870</t>
  </si>
  <si>
    <t>JD3RZ07-1L62ST33884</t>
  </si>
  <si>
    <t>JD3RZ02-1L69SL7105</t>
  </si>
  <si>
    <t>Installationfor Lighting( LED ) Luminaire 150 WATT - - B2.26.56.19.01-Z02-1-L-69-SL</t>
  </si>
  <si>
    <t>JD3RZ02-1L73ST9462</t>
  </si>
  <si>
    <t>Excavation Works for GRP Pipe Line 600 mm - depth from 1.51 to 2.50 m- B6.33 42 11.06-Z02-1-L-73-ST</t>
  </si>
  <si>
    <t>JD3RZ07L64ST28003</t>
  </si>
  <si>
    <t>Primary Test for GRP Pipe Line 600 mm - depth from 1.51 to 2.50 m- B6.33 42 11.06-Z07-L-64-ST</t>
  </si>
  <si>
    <t>JD3RZ07L64ST28012</t>
  </si>
  <si>
    <t>Installing for GRP Pipe Line 700 mm - depth from 1.51 to 2.50 m- B6.33 42 11.08-Z07-L-64-ST</t>
  </si>
  <si>
    <t>JD3RZ07L65ST28724</t>
  </si>
  <si>
    <t>Soil Replacement and Bedding Works for GRP Pipe Line 700 mm - depth from 1.51 to 2.50 m- B6.33 42 11.08-Z07-L-65-ST</t>
  </si>
  <si>
    <t>JD3RZ07L65ST28733</t>
  </si>
  <si>
    <t>Excavation Works for GRP Pipe Line 800 mm - depth from 1.51 to 2.50 m- B6.33 42 11.10-Z07-L-65-ST</t>
  </si>
  <si>
    <t>JD3RZ07-1L62ST33728</t>
  </si>
  <si>
    <t>Backfilling Works for GRP Pipe Line 800 mm - depth from 1.51 to 2.50 m- B6.33 42 11.10-Z07-1-L-62-ST</t>
  </si>
  <si>
    <t>JD3RZ02-1L69TC7136</t>
  </si>
  <si>
    <t>Excavation Worksfor Trenches 6-ways ducts, 50mm - 1x110 MM &amp; 5 x 32MM- B2.33 71 19.02.TEL-Z02-1-L-69-TC</t>
  </si>
  <si>
    <t>JD3RZ07L64ST28021</t>
  </si>
  <si>
    <t>Soil Replacement and Bedding Works for GRP Pipe Line 800 mm - depth from 1.51 to 2.50 m- B6.33 42 11.10-Z07-L-64-ST</t>
  </si>
  <si>
    <t>JD3RZ07L64ST28030</t>
  </si>
  <si>
    <t>Excavation Works for GRP Pipe Line 900 mm - depth from 1.51 to 2.50 m- B6.33 42 11.12-Z07-L-64-ST</t>
  </si>
  <si>
    <t>JD3RZ07-1L62ST33871</t>
  </si>
  <si>
    <t>JD3RZ07-1L62ST33885</t>
  </si>
  <si>
    <t>JD3RZ02-1L69SL7108</t>
  </si>
  <si>
    <t>Supply, construct, connect and test earthing pitsfor Street Lighting  EARTHING  SYSTEM  - - B2.26 05 26.01-Z02-1-L-69-SL</t>
  </si>
  <si>
    <t>JD3RZ02-1L72WT8971</t>
  </si>
  <si>
    <t>TESTING AND COMMITIONfor gate valves 150 mm - - B3.33 14 19.01-Z02-1-L-72-WT</t>
  </si>
  <si>
    <t>JD3RZ02-1L73ST9463</t>
  </si>
  <si>
    <t>Soil Replacement and Bedding Works for GRP Pipe Line 600 mm - depth from 1.51 to 2.50 m- B6.33 42 11.06-Z02-1-L-73-ST</t>
  </si>
  <si>
    <t>JD3RZ02-1L73ST9472</t>
  </si>
  <si>
    <t>Excavation Works for GRP Pipe Line 700 mm - depth from 1.51 to 2.50 m- B6.33 42 11.08-Z02-1-L-73-ST</t>
  </si>
  <si>
    <t>JD3RZ07L64ST28004</t>
  </si>
  <si>
    <t>Backfilling Works for GRP Pipe Line 600 mm - depth from 1.51 to 2.50 m- B6.33 42 11.06-Z07-L-64-ST</t>
  </si>
  <si>
    <t>JD3RZ07L64ST28013</t>
  </si>
  <si>
    <t>Primary Test for GRP Pipe Line 700 mm - depth from 1.51 to 2.50 m- B6.33 42 11.08-Z07-L-64-ST</t>
  </si>
  <si>
    <t>JD3RZ07L65ST28734</t>
  </si>
  <si>
    <t>Soil Replacement and Bedding Works for GRP Pipe Line 800 mm - depth from 1.51 to 2.50 m- B6.33 42 11.10-Z07-L-65-ST</t>
  </si>
  <si>
    <t>JD3RZ07L65ST28743</t>
  </si>
  <si>
    <t>Excavation Works for GRP Pipe Line 900 mm - depth from 1.51 to 2.50 m- B6.33 42 11.12-Z07-L-65-ST</t>
  </si>
  <si>
    <t>JD3RZ07L66ST29436</t>
  </si>
  <si>
    <t>Excavation Works for GRP Pipe Line 700 mm - depth from 1.51 to 2.50 m- B6.33 42 11.08-Z07-L-66-ST</t>
  </si>
  <si>
    <t>A1120</t>
  </si>
  <si>
    <t>Start of Storm Network Z02-2 MI-ST</t>
  </si>
  <si>
    <t>JD3RZ02-1L69TC7137</t>
  </si>
  <si>
    <t>Installationfor Trenches 6-ways ducts, 50mm - 1x110 MM &amp; 5 x 32MM- B2.33 71 19.02.TEL-Z02-1-L-69-TC</t>
  </si>
  <si>
    <t>JD3RZ02-1L69TC7140</t>
  </si>
  <si>
    <t>Excavation and Bedding Worksfor Manhole Type 1 - 120x120x150 CM- B2.33.71.19.13.01-Z02-1-L-69-TC</t>
  </si>
  <si>
    <t>JD3RZ02-1L73SS9351</t>
  </si>
  <si>
    <t>Backfilling Works for Manholes 1200 mm - Depth from 1.51 to 2.50- B5.33 05 13.03-Z02-1-L-73-SS</t>
  </si>
  <si>
    <t>JD3RZ02-2L75SS11445</t>
  </si>
  <si>
    <t>Trench excavation for GRP Pipe Line 200 mm - Depth from 1.51 to 2.50- B5.33 31 00.04-Z02-2-L-75-SS</t>
  </si>
  <si>
    <t>JD3RZ02-2L75SS11451</t>
  </si>
  <si>
    <t>Soil Replacement and Bedding Works for GRP Pipe Line 200 mm - Depth from 2.51 to 3.50- B5.33 31 00.05-Z02-2-L-75-SS</t>
  </si>
  <si>
    <t>JD3RZ07L65ST28725</t>
  </si>
  <si>
    <t>Installing for GRP Pipe Line 700 mm - depth from 1.51 to 2.50 m- B6.33 42 11.08-Z07-L-65-ST</t>
  </si>
  <si>
    <t>JD3RZ07-1L62ST33718</t>
  </si>
  <si>
    <t>Backfilling Works for GRP Pipe Line 700 mm - depth from 1.51 to 2.50 m- B6.33 42 11.08-Z07-1-L-62-ST</t>
  </si>
  <si>
    <t>JDH3-02-008RZ11MI55</t>
  </si>
  <si>
    <t>Start of Zone 11 - MI-Z11</t>
  </si>
  <si>
    <t>JD3RZ02-1L73ST9464</t>
  </si>
  <si>
    <t>Installing for GRP Pipe Line 600 mm - depth from 1.51 to 2.50 m- B6.33 42 11.06-Z02-1-L-73-ST</t>
  </si>
  <si>
    <t>JD3RZ02-1L73ST9473</t>
  </si>
  <si>
    <t>Soil Replacement and Bedding Works for GRP Pipe Line 700 mm - depth from 1.51 to 2.50 m- B6.33 42 11.08-Z02-1-L-73-ST</t>
  </si>
  <si>
    <t>JD3RZ02-2C16ST10255</t>
  </si>
  <si>
    <t>Excavation Works for GRP Pipe Line 1200 mm - depth from 2.51 to 3.50 m- B6.33 42 11.24-Z02-2-C-16-ST</t>
  </si>
  <si>
    <t>JD3RZ06L53ST22276</t>
  </si>
  <si>
    <t>Excavation Works for GRP Pipe Line 400 mm - depth from 1.51 to 2.50 m- B6.33 42 11.02-Z06-L-53-ST</t>
  </si>
  <si>
    <t>JD3RZ07L63ST27266</t>
  </si>
  <si>
    <t>Backfilling Works for GRP Pipe Line 400 mm - depth from 0.00 to 1.50 m- B6.33 42 11.01-Z07-L-63-ST</t>
  </si>
  <si>
    <t>JD3RZ07L63TSE27658</t>
  </si>
  <si>
    <t>Installationfor gate valves 100 mm - - B4.33 14 19.01-Z07-L-63-TSE</t>
  </si>
  <si>
    <t>JD3RZ07L64ST28014</t>
  </si>
  <si>
    <t>Backfilling Works for GRP Pipe Line 700 mm - depth from 1.51 to 2.50 m- B6.33 42 11.08-Z07-L-64-ST</t>
  </si>
  <si>
    <t>JD3RZ07L64TSE28246</t>
  </si>
  <si>
    <t>Excavation Worksfor HDPE Pipe Lines 125 mm - depth from 0 to 1.5 m- B4.33 31 00.01-Z07-L-64-TSE</t>
  </si>
  <si>
    <t>JD3RZ07-1L62ST33708</t>
  </si>
  <si>
    <t>Backfilling Works for GRP Pipe Line 600 mm - depth from 1.51 to 2.50 m- B6.33 42 11.06-Z07-1-L-62-ST</t>
  </si>
  <si>
    <t>JDH3-02-008RZ06MI43</t>
  </si>
  <si>
    <t>Start of Zone 06 - MI-Z06</t>
  </si>
  <si>
    <t>A1140</t>
  </si>
  <si>
    <t>Start of Storm Network Z06 MI-ST</t>
  </si>
  <si>
    <t>JD3RZ02-1L69TC7138</t>
  </si>
  <si>
    <t>Pouring Concrete Coverfor Trenches 6-ways ducts, 50mm - 1x110 MM &amp; 5 x 32MM- B2.33 71 19.02.TEL-Z02-1-L-69-TC</t>
  </si>
  <si>
    <t>JD3RZ02-1L69TC7141</t>
  </si>
  <si>
    <t>Installationfor Manhole Type 1 - 120x120x150 CM- B2.33.71.19.13.01-Z02-1-L-69-TC</t>
  </si>
  <si>
    <t>JD3RZ07L64ST28022</t>
  </si>
  <si>
    <t>Installing for GRP Pipe Line 800 mm - depth from 1.51 to 2.50 m- B6.33 42 11.10-Z07-L-64-ST</t>
  </si>
  <si>
    <t>JD3RZ07L65ST28735</t>
  </si>
  <si>
    <t>Installing for GRP Pipe Line 800 mm - depth from 1.51 to 2.50 m- B6.33 42 11.10-Z07-L-65-ST</t>
  </si>
  <si>
    <t>JD3RZ07L65ST28744</t>
  </si>
  <si>
    <t>Soil Replacement and Bedding Works for GRP Pipe Line 900 mm - depth from 1.51 to 2.50 m- B6.33 42 11.12-Z07-L-65-ST</t>
  </si>
  <si>
    <t>JD3RZ07L65ST28758</t>
  </si>
  <si>
    <t>Excavation Works for GRP Pipe Line 1000 mm - depth from 1.51 to 2.50 m- B6.33 42 11.15-Z07-L-65-ST</t>
  </si>
  <si>
    <t>JD3RZ07L66ST29437</t>
  </si>
  <si>
    <t>Soil Replacement and Bedding Works for GRP Pipe Line 700 mm - depth from 1.51 to 2.50 m- B6.33 42 11.08-Z07-L-66-ST</t>
  </si>
  <si>
    <t>JD3RZ07L66ST29446</t>
  </si>
  <si>
    <t>Excavation Works for GRP Pipe Line 800 mm - depth from 1.51 to 2.50 m- B6.33 42 11.10-Z07-L-66-ST</t>
  </si>
  <si>
    <t>JD3RZ02-1L73ST9474</t>
  </si>
  <si>
    <t>Installing for GRP Pipe Line 700 mm - depth from 1.51 to 2.50 m- B6.33 42 11.08-Z02-1-L-73-ST</t>
  </si>
  <si>
    <t>JD3RZ02-1L73ST9625</t>
  </si>
  <si>
    <t>JD3RZ02-2C16ST10256</t>
  </si>
  <si>
    <t>Soil Replacement and Bedding Works for GRP Pipe Line 1200 mm - depth from 2.51 to 3.50 m- B6.33 42 11.24-Z02-2-C-16-ST</t>
  </si>
  <si>
    <t>JD3RZ02-2C16ST10358</t>
  </si>
  <si>
    <t>JD3RZ02-2L74ST10888</t>
  </si>
  <si>
    <t>Excavation Works for GRP Pipe Line 600 mm - depth from 1.51 to 2.50 m- B6.33 42 11.06-Z02-2-L-74-ST</t>
  </si>
  <si>
    <t>JD3RZ06L53ST22277</t>
  </si>
  <si>
    <t>Soil Replacement and Bedding Works for GRP Pipe Line 400 mm - depth from 1.51 to 2.50 m- B6.33 42 11.02-Z06-L-53-ST</t>
  </si>
  <si>
    <t>JD3RZ06L53ST22306</t>
  </si>
  <si>
    <t>Excavation Works for GRP Pipe Line 700 mm - depth from 1.51 to 2.50 m- B6.33 42 11.08-Z06-L-53-ST</t>
  </si>
  <si>
    <t>JD3RZ06L54ST22989</t>
  </si>
  <si>
    <t>Excavation Works for GRP Pipe Line 400 mm - depth from 1.51 to 2.50 m- B6.33 42 11.02-Z06-L-54-ST</t>
  </si>
  <si>
    <t>JD3RZ07L64ST28031</t>
  </si>
  <si>
    <t>Soil Replacement and Bedding Works for GRP Pipe Line 900 mm - depth from 1.51 to 2.50 m- B6.33 42 11.12-Z07-L-64-ST</t>
  </si>
  <si>
    <t>JD3RZ07L64ST28153</t>
  </si>
  <si>
    <t>JD3RZ07L64TSE28247</t>
  </si>
  <si>
    <t>Soil Replacement and Bedding Worksfor HDPE Pipe Lines 125 mm - depth from 0 to 1.5 m- B4.33 31 00.01-Z07-L-64-TSE</t>
  </si>
  <si>
    <t>JD3RZ07L65ST28726</t>
  </si>
  <si>
    <t>Primary Test for GRP Pipe Line 700 mm - depth from 1.51 to 2.50 m- B6.33 42 11.08-Z07-L-65-ST</t>
  </si>
  <si>
    <t>JD3RZ07L65TSE28959</t>
  </si>
  <si>
    <t>Excavation Worksfor HDPE Pipe Lines 125 mm - depth from 0 to 1.5 m- B4.33 31 00.01-Z07-L-65-TSE</t>
  </si>
  <si>
    <t>JD3RZ07-1L60ST32460</t>
  </si>
  <si>
    <t>JD3RZ07L63TSE27662</t>
  </si>
  <si>
    <t>Installationfor butterfly valves 300 mm. - - B4.33 14 19.03-Z07-L-63-TSE</t>
  </si>
  <si>
    <t>JDH3-02-008RWTPR1073</t>
  </si>
  <si>
    <t>JD3RZ02-1L69TC7139</t>
  </si>
  <si>
    <t>Backfilling Worksfor Trenches 6-ways ducts, 50mm - 1x110 MM &amp; 5 x 32MM- B2.33 71 19.02.TEL-Z02-1-L-69-TC</t>
  </si>
  <si>
    <t>JD3RZ02-1L71WT8258</t>
  </si>
  <si>
    <t>TESTING AND COMMITIONfor gate valves 150 mm - - B3.33 14 19.01-Z02-1-L-71-WT</t>
  </si>
  <si>
    <t>JD3RZ02-1L73ST9465</t>
  </si>
  <si>
    <t>Primary Test for GRP Pipe Line 600 mm - depth from 1.51 to 2.50 m- B6.33 42 11.06-Z02-1-L-73-ST</t>
  </si>
  <si>
    <t>JD3RZ02-2L75SS11446</t>
  </si>
  <si>
    <t>Soil Replacement and Bedding Works for GRP Pipe Line 200 mm - Depth from 1.51 to 2.50- B5.33 31 00.04-Z02-2-L-75-SS</t>
  </si>
  <si>
    <t>JD3RZ02-2L75SS11452</t>
  </si>
  <si>
    <t>Installing for GRP Pipe Line 200 mm - Depth from 2.51 to 3.50- B5.33 31 00.05-Z02-2-L-75-SS</t>
  </si>
  <si>
    <t>JD3RZ07L63ST27276</t>
  </si>
  <si>
    <t>Backfilling Works for GRP Pipe Line 500 mm - depth from 0.00 to 1.50 m- B6.33 42 11.03-Z07-L-63-ST</t>
  </si>
  <si>
    <t>JD3RZ07-1L62ST33738</t>
  </si>
  <si>
    <t>Backfilling Works for GRP Pipe Line 900 mm - depth from 1.51 to 2.50 m- B6.33 42 11.12-Z07-1-L-62-ST</t>
  </si>
  <si>
    <t>JD3RZ02-1L72WT8948</t>
  </si>
  <si>
    <t>Testing for HDPE Pipes 160 mm - depth from 0 to 1.5 m- B3.33 14 13.01-Z02-1-L-72-WT</t>
  </si>
  <si>
    <t>JD3RZ02-1L73SS9352</t>
  </si>
  <si>
    <t>Finishing, Benching Works for Manholes 1200 mm - Depth from 1.51 to 2.50- B5.33 05 13.03-Z02-1-L-73-SS</t>
  </si>
  <si>
    <t>JD3RZ02-1L73ST9475</t>
  </si>
  <si>
    <t>Primary Test for GRP Pipe Line 700 mm - depth from 1.51 to 2.50 m- B6.33 42 11.08-Z02-1-L-73-ST</t>
  </si>
  <si>
    <t>JD3RZ02-1L73ST9626</t>
  </si>
  <si>
    <t>JD3RZ02-2C16ST10257</t>
  </si>
  <si>
    <t>Installing for GRP Pipe Line 1200 mm - depth from 2.51 to 3.50 m- B6.33 42 11.24-Z02-2-C-16-ST</t>
  </si>
  <si>
    <t>JD3RZ02-2C16ST10359</t>
  </si>
  <si>
    <t>JD3RZ02-2L74ST10889</t>
  </si>
  <si>
    <t>Soil Replacement and Bedding Works for GRP Pipe Line 600 mm - depth from 1.51 to 2.50 m- B6.33 42 11.06-Z02-2-L-74-ST</t>
  </si>
  <si>
    <t>JD3RZ02-2L74ST10898</t>
  </si>
  <si>
    <t>Excavation Works for GRP Pipe Line 700 mm - depth from 1.51 to 2.50 m- B6.33 42 11.08-Z02-2-L-74-ST</t>
  </si>
  <si>
    <t>JD3RZ06L53ST22278</t>
  </si>
  <si>
    <t>Installing for GRP Pipe Line 400 mm - depth from 1.51 to 2.50 m- B6.33 42 11.02-Z06-L-53-ST</t>
  </si>
  <si>
    <t>JD3RZ06L53ST22307</t>
  </si>
  <si>
    <t>Soil Replacement and Bedding Works for GRP Pipe Line 700 mm - depth from 1.51 to 2.50 m- B6.33 42 11.08-Z06-L-53-ST</t>
  </si>
  <si>
    <t>JD3RZ06L53ST22316</t>
  </si>
  <si>
    <t>Excavation Works for GRP Pipe Line 800 mm - depth from 1.51 to 2.50 m- B6.33 42 11.10-Z06-L-53-ST</t>
  </si>
  <si>
    <t>JD3RZ06L54ST22990</t>
  </si>
  <si>
    <t>Soil Replacement and Bedding Works for GRP Pipe Line 400 mm - depth from 1.51 to 2.50 m- B6.33 42 11.02-Z06-L-54-ST</t>
  </si>
  <si>
    <t>JD3RZ06L54ST23019</t>
  </si>
  <si>
    <t>Excavation Works for GRP Pipe Line 700 mm - depth from 1.51 to 2.50 m- B6.33 42 11.08-Z06-L-54-ST</t>
  </si>
  <si>
    <t>JD3RZ07L63TSE27659</t>
  </si>
  <si>
    <t>Testing And Commtionningfor gate valves 100 mm - - B4.33 14 19.01-Z07-L-63-TSE</t>
  </si>
  <si>
    <t>JD3RZ07L64ST28154</t>
  </si>
  <si>
    <t>JD3RZ07L64ST28163</t>
  </si>
  <si>
    <t>JD3RZ07L65ST28736</t>
  </si>
  <si>
    <t>Primary Test for GRP Pipe Line 800 mm - depth from 1.51 to 2.50 m- B6.33 42 11.10-Z07-L-65-ST</t>
  </si>
  <si>
    <t>JD3RZ07L65ST28745</t>
  </si>
  <si>
    <t>Installing for GRP Pipe Line 900 mm - depth from 1.51 to 2.50 m- B6.33 42 11.12-Z07-L-65-ST</t>
  </si>
  <si>
    <t>JD3RZ07L65TSE28960</t>
  </si>
  <si>
    <t>Soil Replacement and Bedding Worksfor HDPE Pipe Lines 125 mm - depth from 0 to 1.5 m- B4.33 31 00.01-Z07-L-65-TSE</t>
  </si>
  <si>
    <t>JD3RZ07L66ST29438</t>
  </si>
  <si>
    <t>Installing for GRP Pipe Line 700 mm - depth from 1.51 to 2.50 m- B6.33 42 11.08-Z07-L-66-ST</t>
  </si>
  <si>
    <t>JD3RZ07L66ST29447</t>
  </si>
  <si>
    <t>Soil Replacement and Bedding Works for GRP Pipe Line 800 mm - depth from 1.51 to 2.50 m- B6.33 42 11.10-Z07-L-66-ST</t>
  </si>
  <si>
    <t>JD3RZ07L63TSE27663</t>
  </si>
  <si>
    <t>Testing And Commtionningfor butterfly valves 300 mm. - - B4.33 14 19.03-Z07-L-63-TSE</t>
  </si>
  <si>
    <t>JD3RZ07-1L62ST33753</t>
  </si>
  <si>
    <t>Backfilling Works for GRP Pipe Line 1000 mm - depth from 1.51 to 2.50 m- B6.33 42 11.15-Z07-1-L-62-ST</t>
  </si>
  <si>
    <t>JD3RZ02-1L69TC7142</t>
  </si>
  <si>
    <t>Backfilling Worksfor Manhole Type 1 - 120x120x150 CM- B2.33.71.19.13.01-Z02-1-L-69-TC</t>
  </si>
  <si>
    <t>JD3RZ07L64ST28023</t>
  </si>
  <si>
    <t>Primary Test for GRP Pipe Line 800 mm - depth from 1.51 to 2.50 m- B6.33 42 11.10-Z07-L-64-ST</t>
  </si>
  <si>
    <t>JD3RZ07L64TSE28248</t>
  </si>
  <si>
    <t>installationfor HDPE Pipe Lines 125 mm - depth from 0 to 1.5 m- B4.33 31 00.01-Z07-L-64-TSE</t>
  </si>
  <si>
    <t>JD3RZ07L64TSE28371</t>
  </si>
  <si>
    <t>Installationfor gate valves 100 mm - - B4.33 14 19.01-Z07-L-64-TSE</t>
  </si>
  <si>
    <t>JD3RZ07L65ST28727</t>
  </si>
  <si>
    <t>Backfilling Works for GRP Pipe Line 700 mm - depth from 1.51 to 2.50 m- B6.33 42 11.08-Z07-L-65-ST</t>
  </si>
  <si>
    <t>JD3RZ07L65ST28759</t>
  </si>
  <si>
    <t>Soil Replacement and Bedding Works for GRP Pipe Line 1000 mm - depth from 1.51 to 2.50 m- B6.33 42 11.15-Z07-L-65-ST</t>
  </si>
  <si>
    <t>JD3RZ07L65ST28866</t>
  </si>
  <si>
    <t>JD3RZ07-1L59WT31764</t>
  </si>
  <si>
    <t>Testing for HDPE Pipes 160 mm - depth from 0 to 1.5 m- B3.33 14 13.01-Z07-1-L-59-WT</t>
  </si>
  <si>
    <t>JD3RZ07-1L59WT31796</t>
  </si>
  <si>
    <t>EXCAVATION and Bedding Worksfor Fire Hydrant  - - B3.33 14 19.08-Z07-1-L-59-WT</t>
  </si>
  <si>
    <t>JD3RZ07-1L62ST33886</t>
  </si>
  <si>
    <t>JD3RZ02-1L71WT8235</t>
  </si>
  <si>
    <t>Testing for HDPE Pipes 160 mm - depth from 0 to 1.5 m- B3.33 14 13.01-Z02-1-L-71-WT</t>
  </si>
  <si>
    <t>JD3RZ02-1L71WT8267</t>
  </si>
  <si>
    <t>EXCAVATION and Bedding Worksfor Fire Hydrant  - - B3.33 14 19.08-Z02-1-L-71-WT</t>
  </si>
  <si>
    <t>JD3RZ02-1L71SL8505</t>
  </si>
  <si>
    <t>Excavation Worksfor Copper Cables 4Cx25 mm² - - B2.26 05 19.04-Z02-1-L-71-SL</t>
  </si>
  <si>
    <t>JD3RZ02-1L73ST9432</t>
  </si>
  <si>
    <t>Excavation Works for UPVC Pipe Line 300 mm - depth from 0.00 to 1.50 m- B6.33 14 11.01-Z02-1-L-73-ST</t>
  </si>
  <si>
    <t>JD3RZ02-1L73ST9466</t>
  </si>
  <si>
    <t>Backfilling Works for GRP Pipe Line 600 mm - depth from 1.51 to 2.50 m- B6.33 42 11.06-Z02-1-L-73-ST</t>
  </si>
  <si>
    <t>JD3RZ02-1L73ST9627</t>
  </si>
  <si>
    <t>JD3RZ02-2C16ST10360</t>
  </si>
  <si>
    <t>JD3RZ02-2L74ST10890</t>
  </si>
  <si>
    <t>Installing for GRP Pipe Line 600 mm - depth from 1.51 to 2.50 m- B6.33 42 11.06-Z02-2-L-74-ST</t>
  </si>
  <si>
    <t>JD3RZ02-2L74ST10899</t>
  </si>
  <si>
    <t>Soil Replacement and Bedding Works for GRP Pipe Line 700 mm - depth from 1.51 to 2.50 m- B6.33 42 11.08-Z02-2-L-74-ST</t>
  </si>
  <si>
    <t>JD3RZ06L53ST22279</t>
  </si>
  <si>
    <t>Primary Test for GRP Pipe Line 400 mm - depth from 1.51 to 2.50 m- B6.33 42 11.02-Z06-L-53-ST</t>
  </si>
  <si>
    <t>JD3RZ06L53ST22308</t>
  </si>
  <si>
    <t>Installing for GRP Pipe Line 700 mm - depth from 1.51 to 2.50 m- B6.33 42 11.08-Z06-L-53-ST</t>
  </si>
  <si>
    <t>JD3RZ06L54ST22991</t>
  </si>
  <si>
    <t>Installing for GRP Pipe Line 400 mm - depth from 1.51 to 2.50 m- B6.33 42 11.02-Z06-L-54-ST</t>
  </si>
  <si>
    <t>JD3RZ06L54ST23020</t>
  </si>
  <si>
    <t>Soil Replacement and Bedding Works for GRP Pipe Line 700 mm - depth from 1.51 to 2.50 m- B6.33 42 11.08-Z06-L-54-ST</t>
  </si>
  <si>
    <t>JD3RZ06L54ST23029</t>
  </si>
  <si>
    <t>Excavation Works for GRP Pipe Line 800 mm - depth from 1.51 to 2.50 m- B6.33 42 11.10-Z06-L-54-ST</t>
  </si>
  <si>
    <t>JD3RZ06L55ST23732</t>
  </si>
  <si>
    <t>Excavation Works for GRP Pipe Line 700 mm - depth from 1.51 to 2.50 m- B6.33 42 11.08-Z06-L-55-ST</t>
  </si>
  <si>
    <t>JD3RZ07L64ST28155</t>
  </si>
  <si>
    <t>JD3RZ07L64ST28164</t>
  </si>
  <si>
    <t>JD3RZ07L64ST28178</t>
  </si>
  <si>
    <t>JD3RZ07L66ST29471</t>
  </si>
  <si>
    <t>Excavation Works for GRP Pipe Line 1000 mm - depth from 1.51 to 2.50 m- B6.33 42 11.15-Z07-L-66-ST</t>
  </si>
  <si>
    <t>JD3RZ02-2C16ST10258</t>
  </si>
  <si>
    <t>Primary Test for GRP Pipe Line 1200 mm - depth from 2.51 to 3.50 m- B6.33 42 11.24-Z02-2-C-16-ST</t>
  </si>
  <si>
    <t>JD3RZ02-2L75SS11447</t>
  </si>
  <si>
    <t>Installing for GRP Pipe Line 200 mm - Depth from 1.51 to 2.50- B5.33 31 00.04-Z02-2-L-75-SS</t>
  </si>
  <si>
    <t>JD3RZ02-2L75SS11453</t>
  </si>
  <si>
    <t>Primary Test for GRP Pipe Line 200 mm - Depth from 2.51 to 3.50- B5.33 31 00.05-Z02-2-L-75-SS</t>
  </si>
  <si>
    <t>JD3RZ06L53ST22317</t>
  </si>
  <si>
    <t>Soil Replacement and Bedding Works for GRP Pipe Line 800 mm - depth from 1.51 to 2.50 m- B6.33 42 11.10-Z06-L-53-ST</t>
  </si>
  <si>
    <t>JD3RZ06L53ST22326</t>
  </si>
  <si>
    <t>Excavation Works for GRP Pipe Line 900 mm - depth from 1.51 to 2.50 m- B6.33 42 11.12-Z06-L-53-ST</t>
  </si>
  <si>
    <t>JD3RZ07L65ST28867</t>
  </si>
  <si>
    <t>JD3RZ07L65ST28876</t>
  </si>
  <si>
    <t>JD3RZ07L65TSE28961</t>
  </si>
  <si>
    <t>installationfor HDPE Pipe Lines 125 mm - depth from 0 to 1.5 m- B4.33 31 00.01-Z07-L-65-TSE</t>
  </si>
  <si>
    <t>JD3RZ07L65TSE29084</t>
  </si>
  <si>
    <t>Installationfor gate valves 100 mm - - B4.33 14 19.01-Z07-L-65-TSE</t>
  </si>
  <si>
    <t>JD3RZ07-1L59WT31797</t>
  </si>
  <si>
    <t>INSTALLATIONfor Fire Hydrant  - - B3.33 14 19.08-Z07-1-L-59-WT</t>
  </si>
  <si>
    <t>JD3RZ07-1L62ST33674</t>
  </si>
  <si>
    <t>Excavation Works for UPVC Pipe Line 300 mm - depth from 0.00 to 1.50 m- B6.33 14 11.01-Z07-1-L-62-ST</t>
  </si>
  <si>
    <t>JDH3-02-008RZ07-1FT1380</t>
  </si>
  <si>
    <t>A1050</t>
  </si>
  <si>
    <t>Finish of Sewage network Z07-1 MI-SS</t>
  </si>
  <si>
    <t>JD3RZ02-1L71WT8268</t>
  </si>
  <si>
    <t>INSTALLATIONfor Fire Hydrant  - - B3.33 14 19.08-Z02-1-L-71-WT</t>
  </si>
  <si>
    <t>JD3RZ02-1L73ST9628</t>
  </si>
  <si>
    <t>JD3RZ02-2C16ST10361</t>
  </si>
  <si>
    <t>JD3RZ02-2L74ST10900</t>
  </si>
  <si>
    <t>Installing for GRP Pipe Line 700 mm - depth from 1.51 to 2.50 m- B6.33 42 11.08-Z02-2-L-74-ST</t>
  </si>
  <si>
    <t>JD3RZ06L53ST22280</t>
  </si>
  <si>
    <t>Backfilling Works for GRP Pipe Line 400 mm - depth from 1.51 to 2.50 m- B6.33 42 11.02-Z06-L-53-ST</t>
  </si>
  <si>
    <t>JD3RZ06L53ST22309</t>
  </si>
  <si>
    <t>Primary Test for GRP Pipe Line 700 mm - depth from 1.51 to 2.50 m- B6.33 42 11.08-Z06-L-53-ST</t>
  </si>
  <si>
    <t>JD3RZ06L54ST22992</t>
  </si>
  <si>
    <t>Primary Test for GRP Pipe Line 400 mm - depth from 1.51 to 2.50 m- B6.33 42 11.02-Z06-L-54-ST</t>
  </si>
  <si>
    <t>JD3RZ06L54ST23021</t>
  </si>
  <si>
    <t>Installing for GRP Pipe Line 700 mm - depth from 1.51 to 2.50 m- B6.33 42 11.08-Z06-L-54-ST</t>
  </si>
  <si>
    <t>JD3RZ06L55ST23733</t>
  </si>
  <si>
    <t>Soil Replacement and Bedding Works for GRP Pipe Line 700 mm - depth from 1.51 to 2.50 m- B6.33 42 11.08-Z06-L-55-ST</t>
  </si>
  <si>
    <t>JD3RZ06L55ST23742</t>
  </si>
  <si>
    <t>Excavation Works for GRP Pipe Line 800 mm - depth from 1.51 to 2.50 m- B6.33 42 11.10-Z06-L-55-ST</t>
  </si>
  <si>
    <t>JD3RZ07L63ST27475</t>
  </si>
  <si>
    <t>EXCAVATION Works for Catchbasine single - - B6.33 05 39.09-Z07-L-63-ST</t>
  </si>
  <si>
    <t>JD3RZ07L64ST28156</t>
  </si>
  <si>
    <t>JD3RZ07L64ST28179</t>
  </si>
  <si>
    <t>JD3RZ07L65ST28746</t>
  </si>
  <si>
    <t>Primary Test for GRP Pipe Line 900 mm - depth from 1.51 to 2.50 m- B6.33 42 11.12-Z07-L-65-ST</t>
  </si>
  <si>
    <t>JD3RZ07L66ST29439</t>
  </si>
  <si>
    <t>Primary Test for GRP Pipe Line 700 mm - depth from 1.51 to 2.50 m- B6.33 42 11.08-Z07-L-66-ST</t>
  </si>
  <si>
    <t>JD3RZ07L66ST29448</t>
  </si>
  <si>
    <t>Installing for GRP Pipe Line 800 mm - depth from 1.51 to 2.50 m- B6.33 42 11.10-Z07-L-66-ST</t>
  </si>
  <si>
    <t>JD3RZ07L66ST29472</t>
  </si>
  <si>
    <t>Soil Replacement and Bedding Works for GRP Pipe Line 1000 mm - depth from 1.51 to 2.50 m- B6.33 42 11.15-Z07-L-66-ST</t>
  </si>
  <si>
    <t>JD3RZ07L66ST29589</t>
  </si>
  <si>
    <t>JDH3-02-008RWTPR1074</t>
  </si>
  <si>
    <t>JD3RZ02-1L73ST9433</t>
  </si>
  <si>
    <t>Soil Replacement and Bedding Works for UPVC Pipe Line 300 mm - depth from 0.00 to 1.50 m- B6.33 14 11.01-Z02-1-L-73-ST</t>
  </si>
  <si>
    <t>JD3RZ02-1L73ST9437</t>
  </si>
  <si>
    <t>Excavation Works for GRP Pipe Line 400 mm - depth from 0.00 to 1.50 m- B6.33 42 11.01-Z02-1-L-73-ST</t>
  </si>
  <si>
    <t>JD3RZ02-1L73ST9476</t>
  </si>
  <si>
    <t>Backfilling Works for GRP Pipe Line 700 mm - depth from 1.51 to 2.50 m- B6.33 42 11.08-Z02-1-L-73-ST</t>
  </si>
  <si>
    <t>JD3RZ02-2L74ST10891</t>
  </si>
  <si>
    <t>Primary Test for GRP Pipe Line 600 mm - depth from 1.51 to 2.50 m- B6.33 42 11.06-Z02-2-L-74-ST</t>
  </si>
  <si>
    <t>JD3RZ06L54ST23030</t>
  </si>
  <si>
    <t>Soil Replacement and Bedding Works for GRP Pipe Line 800 mm - depth from 1.51 to 2.50 m- B6.33 42 11.10-Z06-L-54-ST</t>
  </si>
  <si>
    <t>JD3RZ06L54ST23039</t>
  </si>
  <si>
    <t>Excavation Works for GRP Pipe Line 900 mm - depth from 1.51 to 2.50 m- B6.33 42 11.12-Z06-L-54-ST</t>
  </si>
  <si>
    <t>JD3RZ07L63TSE27682</t>
  </si>
  <si>
    <t>EXCAVATION and Bedding Worksfor R.C Valve Chamber   - 315 to 400 MM- B4.33 14 13.01-Z07-L-63-TSE</t>
  </si>
  <si>
    <t>JD3RZ07L64ST28024</t>
  </si>
  <si>
    <t>Backfilling Works for GRP Pipe Line 800 mm - depth from 1.51 to 2.50 m- B6.33 42 11.10-Z07-L-64-ST</t>
  </si>
  <si>
    <t>JD3RZ07L64ST28032</t>
  </si>
  <si>
    <t>Installing for GRP Pipe Line 900 mm - depth from 1.51 to 2.50 m- B6.33 42 11.12-Z07-L-64-ST</t>
  </si>
  <si>
    <t>JD3RZ07L64ST28165</t>
  </si>
  <si>
    <t>JD3RZ07L64TSE28372</t>
  </si>
  <si>
    <t>Testing And Commtionningfor gate valves 100 mm - - B4.33 14 19.01-Z07-L-64-TSE</t>
  </si>
  <si>
    <t>JD3RZ07L65ST28737</t>
  </si>
  <si>
    <t>Backfilling Works for GRP Pipe Line 800 mm - depth from 1.51 to 2.50 m- B6.33 42 11.10-Z07-L-65-ST</t>
  </si>
  <si>
    <t>JD3RZ07L65ST28760</t>
  </si>
  <si>
    <t>Installing for GRP Pipe Line 1000 mm - depth from 1.51 to 2.50 m- B6.33 42 11.15-Z07-L-65-ST</t>
  </si>
  <si>
    <t>JD3RZ07L65ST28868</t>
  </si>
  <si>
    <t>JD3RZ07L65ST28877</t>
  </si>
  <si>
    <t>JD3RZ07L65ST28891</t>
  </si>
  <si>
    <t>JD3RZ02-1L71WT8269</t>
  </si>
  <si>
    <t>TESTING AND COMMITIONfor Fire Hydrant  - - B3.33 14 19.08-Z02-1-L-71-WT</t>
  </si>
  <si>
    <t>JD3RZ02-1L72WT8949</t>
  </si>
  <si>
    <t>Backfillingfor HDPE Pipes 160 mm - depth from 0 to 1.5 m- B3.33 14 13.01-Z02-1-L-72-WT</t>
  </si>
  <si>
    <t>JD3RZ02-1L73ST9629</t>
  </si>
  <si>
    <t>JD3RZ02-2C16ST10259</t>
  </si>
  <si>
    <t>Backfilling Works for GRP Pipe Line 1200 mm - depth from 2.51 to 3.50 m- B6.33 42 11.24-Z02-2-C-16-ST</t>
  </si>
  <si>
    <t>JD3RZ06L53ST22310</t>
  </si>
  <si>
    <t>Backfilling Works for GRP Pipe Line 700 mm - depth from 1.51 to 2.50 m- B6.33 42 11.08-Z06-L-53-ST</t>
  </si>
  <si>
    <t>JD3RZ06L53ST22318</t>
  </si>
  <si>
    <t>Installing for GRP Pipe Line 800 mm - depth from 1.51 to 2.50 m- B6.33 42 11.10-Z06-L-53-ST</t>
  </si>
  <si>
    <t>JD3RZ06L54ST22993</t>
  </si>
  <si>
    <t>Backfilling Works for GRP Pipe Line 400 mm - depth from 1.51 to 2.50 m- B6.33 42 11.02-Z06-L-54-ST</t>
  </si>
  <si>
    <t>JD3RZ06L54ST23022</t>
  </si>
  <si>
    <t>Primary Test for GRP Pipe Line 700 mm - depth from 1.51 to 2.50 m- B6.33 42 11.08-Z06-L-54-ST</t>
  </si>
  <si>
    <t>JD3RZ06L55ST23734</t>
  </si>
  <si>
    <t>Installing for GRP Pipe Line 700 mm - depth from 1.51 to 2.50 m- B6.33 42 11.08-Z06-L-55-ST</t>
  </si>
  <si>
    <t>JD3RZ07L63ST27476</t>
  </si>
  <si>
    <t>JD3RZ07L63ST27479</t>
  </si>
  <si>
    <t>EXCAVATION Works for Catchbasine double - - B6.33 05 39.10-Z07-L-63-ST</t>
  </si>
  <si>
    <t>JD3RZ07L64ST28157</t>
  </si>
  <si>
    <t>JD3RZ07L64ST28180</t>
  </si>
  <si>
    <t>JD3RZ07L65TSE29085</t>
  </si>
  <si>
    <t>Testing And Commtionningfor gate valves 100 mm - - B4.33 14 19.01-Z07-L-65-TSE</t>
  </si>
  <si>
    <t>JD3RZ07L66ST29473</t>
  </si>
  <si>
    <t>Installing for GRP Pipe Line 1000 mm - depth from 1.51 to 2.50 m- B6.33 42 11.15-Z07-L-66-ST</t>
  </si>
  <si>
    <t>JD3RZ07L66ST29590</t>
  </si>
  <si>
    <t>JD3RZ07L66ST29604</t>
  </si>
  <si>
    <t>JD3RZ07-1L59WT31798</t>
  </si>
  <si>
    <t>TESTING AND COMMITIONfor Fire Hydrant  - - B3.33 14 19.08-Z07-1-L-59-WT</t>
  </si>
  <si>
    <t>JD3RZ07-1L60ST32248</t>
  </si>
  <si>
    <t>Excavation Works for UPVC Pipe Line 300 mm - depth from 0.00 to 1.50 m- B6.33 14 11.01-Z07-1-L-60-ST</t>
  </si>
  <si>
    <t>JDH3-02-008RRDPR1320</t>
  </si>
  <si>
    <t>JD3RZ07-1L62ST33675</t>
  </si>
  <si>
    <t>Soil Replacement and Bedding Works for UPVC Pipe Line 300 mm - depth from 0.00 to 1.50 m- B6.33 14 11.01-Z07-1-L-62-ST</t>
  </si>
  <si>
    <t>JD3RZ07-1L62ST33679</t>
  </si>
  <si>
    <t>Excavation Works for GRP Pipe Line 400 mm - depth from 0.00 to 1.50 m- B6.33 42 11.01-Z07-1-L-62-ST</t>
  </si>
  <si>
    <t>JD3RZ02-1L71SL8506</t>
  </si>
  <si>
    <t>Installationfor Copper Cables 4Cx25 mm² - - B2.26 05 19.04-Z02-1-L-71-SL</t>
  </si>
  <si>
    <t>JD3RZ02-1L71SL8526</t>
  </si>
  <si>
    <t>Excavation of reinforced concrete foundationfor LIGHTING POLE one arm - - B2.26 56 19.02-Z02-1-L-71-SL</t>
  </si>
  <si>
    <t>JD3RZ02-1L73ST9438</t>
  </si>
  <si>
    <t>Soil Replacement and Bedding Works for GRP Pipe Line 400 mm - depth from 0.00 to 1.50 m- B6.33 42 11.01-Z02-1-L-73-ST</t>
  </si>
  <si>
    <t>JD3RZ02-2L74ST10901</t>
  </si>
  <si>
    <t>Primary Test for GRP Pipe Line 700 mm - depth from 1.51 to 2.50 m- B6.33 42 11.08-Z02-2-L-74-ST</t>
  </si>
  <si>
    <t>JD3RZ02-2L75SS11448</t>
  </si>
  <si>
    <t>Primary Test for GRP Pipe Line 200 mm - Depth from 1.51 to 2.50- B5.33 31 00.04-Z02-2-L-75-SS</t>
  </si>
  <si>
    <t>JD3RZ02-2L75SS11454</t>
  </si>
  <si>
    <t>Backfilling and warning tabe Works for GRP Pipe Line 200 mm - Depth from 2.51 to 3.50- B5.33 31 00.05-Z02-2-L-75-SS</t>
  </si>
  <si>
    <t>JD3RZ06L53ST22327</t>
  </si>
  <si>
    <t>Soil Replacement and Bedding Works for GRP Pipe Line 900 mm - depth from 1.51 to 2.50 m- B6.33 42 11.12-Z06-L-53-ST</t>
  </si>
  <si>
    <t>JD3RZ06L53ST22341</t>
  </si>
  <si>
    <t>Excavation Works for GRP Pipe Line 1000 mm - depth from 1.51 to 2.50 m- B6.33 42 11.15-Z06-L-53-ST</t>
  </si>
  <si>
    <t>JD3RZ07L63TSE27683</t>
  </si>
  <si>
    <t>Plain Concrete Worksfor R.C Valve Chamber   - 315 to 400 MM- B4.33 14 13.01-Z07-L-63-TSE</t>
  </si>
  <si>
    <t>JD3RZ07L65ST28869</t>
  </si>
  <si>
    <t>JD3RZ07L65ST28878</t>
  </si>
  <si>
    <t>JD3RZ07L65ST28892</t>
  </si>
  <si>
    <t>JD3RZ02-1L73ST9434</t>
  </si>
  <si>
    <t>Installing for UPVC Pipe Line 300 mm - depth from 0.00 to 1.50 m- B6.33 14 11.01-Z02-1-L-73-ST</t>
  </si>
  <si>
    <t>JD3RZ02-2L74ST10892</t>
  </si>
  <si>
    <t>Backfilling Works for GRP Pipe Line 600 mm - depth from 1.51 to 2.50 m- B6.33 42 11.06-Z02-2-L-74-ST</t>
  </si>
  <si>
    <t>JD3RZ06L54ST23023</t>
  </si>
  <si>
    <t>Backfilling Works for GRP Pipe Line 700 mm - depth from 1.51 to 2.50 m- B6.33 42 11.08-Z06-L-54-ST</t>
  </si>
  <si>
    <t>JD3RZ06L54ST23031</t>
  </si>
  <si>
    <t>Installing for GRP Pipe Line 800 mm - depth from 1.51 to 2.50 m- B6.33 42 11.10-Z06-L-54-ST</t>
  </si>
  <si>
    <t>JD3RZ06L55ST23735</t>
  </si>
  <si>
    <t>Primary Test for GRP Pipe Line 700 mm - depth from 1.51 to 2.50 m- B6.33 42 11.08-Z06-L-55-ST</t>
  </si>
  <si>
    <t>JD3RZ06L55ST23743</t>
  </si>
  <si>
    <t>Soil Replacement and Bedding Works for GRP Pipe Line 800 mm - depth from 1.51 to 2.50 m- B6.33 42 11.10-Z06-L-55-ST</t>
  </si>
  <si>
    <t>JD3RZ06L55ST23752</t>
  </si>
  <si>
    <t>Excavation Works for GRP Pipe Line 900 mm - depth from 1.51 to 2.50 m- B6.33 42 11.12-Z06-L-55-ST</t>
  </si>
  <si>
    <t>JD3RZ07L63ST27480</t>
  </si>
  <si>
    <t>JD3RZ07L64ST28166</t>
  </si>
  <si>
    <t>JD3RZ07L64ST28181</t>
  </si>
  <si>
    <t>JD3RZ07L66ST29449</t>
  </si>
  <si>
    <t>Primary Test for GRP Pipe Line 800 mm - depth from 1.51 to 2.50 m- B6.33 42 11.10-Z07-L-66-ST</t>
  </si>
  <si>
    <t>JD3RZ07L66ST29474</t>
  </si>
  <si>
    <t>Primary Test for GRP Pipe Line 1000 mm - depth from 1.51 to 2.50 m- B6.33 42 11.15-Z07-L-66-ST</t>
  </si>
  <si>
    <t>JD3RZ07L66ST29605</t>
  </si>
  <si>
    <t>JD3RZ07-1L62ST33680</t>
  </si>
  <si>
    <t>Soil Replacement and Bedding Works for GRP Pipe Line 400 mm - depth from 0.00 to 1.50 m- B6.33 42 11.01-Z07-1-L-62-ST</t>
  </si>
  <si>
    <t>A1010</t>
  </si>
  <si>
    <t>Finish of Sewage network Z02-1 MI-SS</t>
  </si>
  <si>
    <t>JD3RZ02-1L73ST9439</t>
  </si>
  <si>
    <t>Installing for GRP Pipe Line 400 mm - depth from 0.00 to 1.50 m- B6.33 42 11.01-Z02-1-L-73-ST</t>
  </si>
  <si>
    <t>JD3RZ02-1L73ST9447</t>
  </si>
  <si>
    <t>Excavation Works for GRP Pipe Line 500 mm - depth from 0.00 to 1.50 m- B6.33 42 11.03-Z02-1-L-73-ST</t>
  </si>
  <si>
    <t>JD3RZ06L53ST22342</t>
  </si>
  <si>
    <t>Soil Replacement and Bedding Works for GRP Pipe Line 1000 mm - depth from 1.51 to 2.50 m- B6.33 42 11.15-Z06-L-53-ST</t>
  </si>
  <si>
    <t>JD3RZ06L53ST22459</t>
  </si>
  <si>
    <t>JD3RZ06L54ST23040</t>
  </si>
  <si>
    <t>Soil Replacement and Bedding Works for GRP Pipe Line 900 mm - depth from 1.51 to 2.50 m- B6.33 42 11.12-Z06-L-54-ST</t>
  </si>
  <si>
    <t>JD3RZ06L54ST23172</t>
  </si>
  <si>
    <t>JD3RZ07L63ST27477</t>
  </si>
  <si>
    <t>JD3RZ07L63TSE27684</t>
  </si>
  <si>
    <t>INSTALLATIONfor R.C Valve Chamber   - 315 to 400 MM- B4.33 14 13.01-Z07-L-63-TSE</t>
  </si>
  <si>
    <t>JD3RZ07L64TSE28249</t>
  </si>
  <si>
    <t>Testingfor HDPE Pipe Lines 125 mm - depth from 0 to 1.5 m- B4.33 31 00.01-Z07-L-64-TSE</t>
  </si>
  <si>
    <t>JD3RZ07L65ST28747</t>
  </si>
  <si>
    <t>Backfilling Works for GRP Pipe Line 900 mm - depth from 1.51 to 2.50 m- B6.33 42 11.12-Z07-L-65-ST</t>
  </si>
  <si>
    <t>JD3RZ07L65ST28870</t>
  </si>
  <si>
    <t>JD3RZ07L65ST28879</t>
  </si>
  <si>
    <t>JD3RZ07L65TSE28962</t>
  </si>
  <si>
    <t>Testingfor HDPE Pipe Lines 125 mm - depth from 0 to 1.5 m- B4.33 31 00.01-Z07-L-65-TSE</t>
  </si>
  <si>
    <t>JD3RZ07L66ST29591</t>
  </si>
  <si>
    <t>JD3RZ07-1L59WT31765</t>
  </si>
  <si>
    <t>Backfillingfor HDPE Pipes 160 mm - depth from 0 to 1.5 m- B3.33 14 13.01-Z07-1-L-59-WT</t>
  </si>
  <si>
    <t>JDH3-02-008RZ02-1FT1339</t>
  </si>
  <si>
    <t>JD3RZ02-1L71WT8236</t>
  </si>
  <si>
    <t>Backfillingfor HDPE Pipes 160 mm - depth from 0 to 1.5 m- B3.33 14 13.01-Z02-1-L-71-WT</t>
  </si>
  <si>
    <t>JD3RZ02-1L71SL8527</t>
  </si>
  <si>
    <t>Installation of reinforced concrete foundationfor LIGHTING POLE one arm - - B2.26 56 19.02-Z02-1-L-71-SL</t>
  </si>
  <si>
    <t>JD3RZ02-1L71SL8550</t>
  </si>
  <si>
    <t>Excavationfor Drawpit 900x900x1200mm - - B2.33 71 19.13.02-Z02-1-L-71-SL</t>
  </si>
  <si>
    <t>JD3RZ02-2C16ST10362</t>
  </si>
  <si>
    <t>JD3RZ06L53ST22319</t>
  </si>
  <si>
    <t>Primary Test for GRP Pipe Line 800 mm - depth from 1.51 to 2.50 m- B6.33 42 11.10-Z06-L-53-ST</t>
  </si>
  <si>
    <t>JD3RZ06L55ST23736</t>
  </si>
  <si>
    <t>Backfilling Works for GRP Pipe Line 700 mm - depth from 1.51 to 2.50 m- B6.33 42 11.08-Z06-L-55-ST</t>
  </si>
  <si>
    <t>JD3RZ07L64ST28167</t>
  </si>
  <si>
    <t>JD3RZ07L65ST28893</t>
  </si>
  <si>
    <t>JD3RZ07L66ST29475</t>
  </si>
  <si>
    <t>Backfilling Works for GRP Pipe Line 1000 mm - depth from 1.51 to 2.50 m- B6.33 42 11.15-Z07-L-66-ST</t>
  </si>
  <si>
    <t>JD3RZ07L66ST29606</t>
  </si>
  <si>
    <t>JD3RZ07-1L60ST32249</t>
  </si>
  <si>
    <t>Soil Replacement and Bedding Works for UPVC Pipe Line 300 mm - depth from 0.00 to 1.50 m- B6.33 14 11.01-Z07-1-L-60-ST</t>
  </si>
  <si>
    <t>JD3RZ07-1L60ST32253</t>
  </si>
  <si>
    <t>Excavation Works for GRP Pipe Line 400 mm - depth from 0.00 to 1.50 m- B6.33 42 11.01-Z07-1-L-60-ST</t>
  </si>
  <si>
    <t>JD3RZ07-1L62ST33676</t>
  </si>
  <si>
    <t>Installing for UPVC Pipe Line 300 mm - depth from 0.00 to 1.50 m- B6.33 14 11.01-Z07-1-L-62-ST</t>
  </si>
  <si>
    <t>JD3RZ07-1L62ST33681</t>
  </si>
  <si>
    <t>Installing for GRP Pipe Line 400 mm - depth from 0.00 to 1.50 m- B6.33 42 11.01-Z07-1-L-62-ST</t>
  </si>
  <si>
    <t>JDH3-02-008RWTPR1075</t>
  </si>
  <si>
    <t>JD3RZ02-1L73ST9440</t>
  </si>
  <si>
    <t>Primary Test for GRP Pipe Line 400 mm - depth from 0.00 to 1.50 m- B6.33 42 11.01-Z02-1-L-73-ST</t>
  </si>
  <si>
    <t>JD3RZ02-1L73ST9448</t>
  </si>
  <si>
    <t>Soil Replacement and Bedding Works for GRP Pipe Line 500 mm - depth from 0.00 to 1.50 m- B6.33 42 11.03-Z02-1-L-73-ST</t>
  </si>
  <si>
    <t>JD3RZ02-1L73ST9457</t>
  </si>
  <si>
    <t>Excavation Works for GRP Pipe Line 600 mm - depth from 0.00 to 1.50 m- B6.33 42 11.05-Z02-1-L-73-ST</t>
  </si>
  <si>
    <t>JD3RZ02-2L74ST10902</t>
  </si>
  <si>
    <t>Backfilling Works for GRP Pipe Line 700 mm - depth from 1.51 to 2.50 m- B6.33 42 11.08-Z02-2-L-74-ST</t>
  </si>
  <si>
    <t>JD3RZ06L53ST22343</t>
  </si>
  <si>
    <t>Installing for GRP Pipe Line 1000 mm - depth from 1.51 to 2.50 m- B6.33 42 11.15-Z06-L-53-ST</t>
  </si>
  <si>
    <t>JD3RZ06L53ST22460</t>
  </si>
  <si>
    <t>JD3RZ06L54ST23173</t>
  </si>
  <si>
    <t>JD3RZ07L63ST27481</t>
  </si>
  <si>
    <t>JD3RZ07L63TSE27685</t>
  </si>
  <si>
    <t>Backfilling Worksfor R.C Valve Chamber   - 315 to 400 MM- B4.33 14 13.01-Z07-L-63-TSE</t>
  </si>
  <si>
    <t>JD3RZ07L65ST28761</t>
  </si>
  <si>
    <t>Primary Test for GRP Pipe Line 1000 mm - depth from 1.51 to 2.50 m- B6.33 42 11.15-Z07-L-65-ST</t>
  </si>
  <si>
    <t>JD3RZ07L65ST28880</t>
  </si>
  <si>
    <t>JD3RZ02-1L71SL8507</t>
  </si>
  <si>
    <t>Backfilling, Warning Tabe Worksfor Copper Cables 4Cx25 mm² - - B2.26 05 19.04-Z02-1-L-71-SL</t>
  </si>
  <si>
    <t>JD3RZ02-1L71SL8551</t>
  </si>
  <si>
    <t>Installationfor Drawpit 900x900x1200mm - - B2.33 71 19.13.02-Z02-1-L-71-SL</t>
  </si>
  <si>
    <t>JD3RZ02-1L73ST9435</t>
  </si>
  <si>
    <t>Primary Test for UPVC Pipe Line 300 mm - depth from 0.00 to 1.50 m- B6.33 14 11.01-Z02-1-L-73-ST</t>
  </si>
  <si>
    <t>JD3RZ02-1L73TSE9713</t>
  </si>
  <si>
    <t>Excavation Worksfor HDPE Pipe Lines 250 mm - depth from 0 to 1.5 m- B4.33 31 00.02-Z02-1-L-73-TSE</t>
  </si>
  <si>
    <t>JD3RZ02-2C16ST10175</t>
  </si>
  <si>
    <t>Excavation Works for GRP Pipe Line 600 mm - depth from 1.51 to 2.50 m- B6.33 42 11.06-Z02-2-C-16-ST</t>
  </si>
  <si>
    <t>JD3RZ06L53ST22328</t>
  </si>
  <si>
    <t>Installing for GRP Pipe Line 900 mm - depth from 1.51 to 2.50 m- B6.33 42 11.12-Z06-L-53-ST</t>
  </si>
  <si>
    <t>JD3RZ06L54ST23032</t>
  </si>
  <si>
    <t>Primary Test for GRP Pipe Line 800 mm - depth from 1.51 to 2.50 m- B6.33 42 11.10-Z06-L-54-ST</t>
  </si>
  <si>
    <t>JD3RZ06L55ST23744</t>
  </si>
  <si>
    <t>Installing for GRP Pipe Line 800 mm - depth from 1.51 to 2.50 m- B6.33 42 11.10-Z06-L-55-ST</t>
  </si>
  <si>
    <t>JD3RZ06L55ST23753</t>
  </si>
  <si>
    <t>Soil Replacement and Bedding Works for GRP Pipe Line 900 mm - depth from 1.51 to 2.50 m- B6.33 42 11.12-Z06-L-55-ST</t>
  </si>
  <si>
    <t>JD3RZ06L55ST23885</t>
  </si>
  <si>
    <t>JD3RZ06L56ST24425</t>
  </si>
  <si>
    <t>Excavation Works for GRP Pipe Line 500 mm - depth from 1.51 to 2.50 m- B6.33 42 11.04-Z06-L-56-ST</t>
  </si>
  <si>
    <t>JD3RZ07L63ST27478</t>
  </si>
  <si>
    <t>TESTING AND COMMITIONING RELEASEDfor Catchbasine single - - B6.33 05 39.09-Z07-L-63-ST</t>
  </si>
  <si>
    <t>JD3RZ07L66ST29440</t>
  </si>
  <si>
    <t>Backfilling Works for GRP Pipe Line 700 mm - depth from 1.51 to 2.50 m- B6.33 42 11.08-Z07-L-66-ST</t>
  </si>
  <si>
    <t>JD3RZ07L66ST29592</t>
  </si>
  <si>
    <t>JD3RZ07L66ST29607</t>
  </si>
  <si>
    <t>JD3RZ07-1L60ST32254</t>
  </si>
  <si>
    <t>Soil Replacement and Bedding Works for GRP Pipe Line 400 mm - depth from 0.00 to 1.50 m- B6.33 42 11.01-Z07-1-L-60-ST</t>
  </si>
  <si>
    <t>JD3RZ07-1L62ST33682</t>
  </si>
  <si>
    <t>Primary Test for GRP Pipe Line 400 mm - depth from 0.00 to 1.50 m- B6.33 42 11.01-Z07-1-L-62-ST</t>
  </si>
  <si>
    <t>JD3RZ02-1L71SL8528</t>
  </si>
  <si>
    <t>Backfilling of reinforced concrete foundationfor LIGHTING POLE one arm - - B2.26 56 19.02-Z02-1-L-71-SL</t>
  </si>
  <si>
    <t>JD3RZ02-1L72WT8980</t>
  </si>
  <si>
    <t>EXCAVATION and Bedding Worksfor Fire Hydrant  - - B3.33 14 19.08-Z02-1-L-72-WT</t>
  </si>
  <si>
    <t>JD3RZ02-1L73ST9441</t>
  </si>
  <si>
    <t>Backfilling Works for GRP Pipe Line 400 mm - depth from 0.00 to 1.50 m- B6.33 42 11.01-Z02-1-L-73-ST</t>
  </si>
  <si>
    <t>JD3RZ02-1L73ST9449</t>
  </si>
  <si>
    <t>Installing for GRP Pipe Line 500 mm - depth from 0.00 to 1.50 m- B6.33 42 11.03-Z02-1-L-73-ST</t>
  </si>
  <si>
    <t>JD3RZ02-1L73ST9458</t>
  </si>
  <si>
    <t>Soil Replacement and Bedding Works for GRP Pipe Line 600 mm - depth from 0.00 to 1.50 m- B6.33 42 11.05-Z02-1-L-73-ST</t>
  </si>
  <si>
    <t>JD3RZ06L53ST22344</t>
  </si>
  <si>
    <t>Primary Test for GRP Pipe Line 1000 mm - depth from 1.51 to 2.50 m- B6.33 42 11.15-Z06-L-53-ST</t>
  </si>
  <si>
    <t>JD3RZ06L53ST22461</t>
  </si>
  <si>
    <t>JD3RZ06L54ST23041</t>
  </si>
  <si>
    <t>Installing for GRP Pipe Line 900 mm - depth from 1.51 to 2.50 m- B6.33 42 11.12-Z06-L-54-ST</t>
  </si>
  <si>
    <t>JD3RZ07L63TSE27694</t>
  </si>
  <si>
    <t>EXCAVATION and Bedding Worksfor Wash-out Valve Chamber   - 110 to 400 MM- B4.33 14 13.06-Z07-L-63-TSE</t>
  </si>
  <si>
    <t>JD3RZ07L64TSE28250</t>
  </si>
  <si>
    <t>Backfilling Worksfor HDPE Pipe Lines 125 mm - depth from 0 to 1.5 m- B4.33 31 00.01-Z07-L-64-TSE</t>
  </si>
  <si>
    <t>JD3RZ07L65ST28894</t>
  </si>
  <si>
    <t>JD3RZ07L65TSE28963</t>
  </si>
  <si>
    <t>Backfilling Worksfor HDPE Pipe Lines 125 mm - depth from 0 to 1.5 m- B4.33 31 00.01-Z07-L-65-TSE</t>
  </si>
  <si>
    <t>A3150</t>
  </si>
  <si>
    <t>Surveying Works C-08</t>
  </si>
  <si>
    <t>JDH3-02-008RSEPR1005</t>
  </si>
  <si>
    <t>JDH3-02-008RSEPR1006</t>
  </si>
  <si>
    <t>JDH3-02-008RSEPR1007</t>
  </si>
  <si>
    <t>JDH3-02-008RSEPR1008</t>
  </si>
  <si>
    <t>JDH3-02-008RSEPR1009</t>
  </si>
  <si>
    <t>JDH3-02-008RSEPR1010</t>
  </si>
  <si>
    <t>JDH3-02-008RSEPR1011</t>
  </si>
  <si>
    <t>JDH3-02-008RSEPR1012</t>
  </si>
  <si>
    <t>JDH3-02-008RSEPR1013</t>
  </si>
  <si>
    <t>JDH3-02-008RSEPR1041</t>
  </si>
  <si>
    <t>JDH3-02-008RSEPR1042</t>
  </si>
  <si>
    <t>JDH3-02-008RSEPR1043</t>
  </si>
  <si>
    <t>JDH3-02-008RSEPR1044</t>
  </si>
  <si>
    <t>JDH3-02-008RSEPR1045</t>
  </si>
  <si>
    <t>JDH3-02-008RSEPR1046</t>
  </si>
  <si>
    <t>JDH3-02-008RSEPR1047</t>
  </si>
  <si>
    <t>JDH3-02-008RSEPR1048</t>
  </si>
  <si>
    <t>JDH3-02-008RSEPR1049</t>
  </si>
  <si>
    <t>JD3RZ02-1L71SL8552</t>
  </si>
  <si>
    <t>Backfillingfor Drawpit 900x900x1200mm - - B2.33 71 19.13.02-Z02-1-L-71-SL</t>
  </si>
  <si>
    <t>JD3RZ02-2C16ST10176</t>
  </si>
  <si>
    <t>Soil Replacement and Bedding Works for GRP Pipe Line 600 mm - depth from 1.51 to 2.50 m- B6.33 42 11.06-Z02-2-C-16-ST</t>
  </si>
  <si>
    <t>JD3RZ02-2C16ST10195</t>
  </si>
  <si>
    <t>Excavation Works for GRP Pipe Line 800 mm - depth from 1.51 to 2.50 m- B6.33 42 11.10-Z02-2-C-16-ST</t>
  </si>
  <si>
    <t>JD3RZ06L54ST23174</t>
  </si>
  <si>
    <t>JD3RZ06L55ST23886</t>
  </si>
  <si>
    <t>JD3RZ06L56ST24426</t>
  </si>
  <si>
    <t>Soil Replacement and Bedding Works for GRP Pipe Line 500 mm - depth from 1.51 to 2.50 m- B6.33 42 11.04-Z06-L-56-ST</t>
  </si>
  <si>
    <t>JD3RZ06L56ST24435</t>
  </si>
  <si>
    <t>Excavation Works for GRP Pipe Line 600 mm - depth from 1.51 to 2.50 m- B6.33 42 11.06-Z06-L-56-ST</t>
  </si>
  <si>
    <t>JD3RZ07L63ST27482</t>
  </si>
  <si>
    <t>TESTING AND COMMITIONING RELEASEDfor Catchbasine double - - B6.33 05 39.10-Z07-L-63-ST</t>
  </si>
  <si>
    <t>JD3RZ07L64ST28033</t>
  </si>
  <si>
    <t>Primary Test for GRP Pipe Line 900 mm - depth from 1.51 to 2.50 m- B6.33 42 11.12-Z07-L-64-ST</t>
  </si>
  <si>
    <t>JD3RZ07L66ST29593</t>
  </si>
  <si>
    <t>JD3RZ07-1L60ST32250</t>
  </si>
  <si>
    <t>Installing for UPVC Pipe Line 300 mm - depth from 0.00 to 1.50 m- B6.33 14 11.01-Z07-1-L-60-ST</t>
  </si>
  <si>
    <t>JD3RZ07-1L60ST32255</t>
  </si>
  <si>
    <t>Installing for GRP Pipe Line 400 mm - depth from 0.00 to 1.50 m- B6.33 42 11.01-Z07-1-L-60-ST</t>
  </si>
  <si>
    <t>JD3RZ07-1L62ST33677</t>
  </si>
  <si>
    <t>Primary Test for UPVC Pipe Line 300 mm - depth from 0.00 to 1.50 m- B6.33 14 11.01-Z07-1-L-62-ST</t>
  </si>
  <si>
    <t>JD3RZ07-1L62ST33683</t>
  </si>
  <si>
    <t>Backfilling Works for GRP Pipe Line 400 mm - depth from 0.00 to 1.50 m- B6.33 42 11.01-Z07-1-L-62-ST</t>
  </si>
  <si>
    <t>JD3RZ02-1L72WT8981</t>
  </si>
  <si>
    <t>INSTALLATIONfor Fire Hydrant  - - B3.33 14 19.08-Z02-1-L-72-WT</t>
  </si>
  <si>
    <t>JD3RZ02-1L72SL9218</t>
  </si>
  <si>
    <t>Excavation Worksfor Copper Cables 4Cx25 mm² - - B2.26 05 19.04-Z02-1-L-72-SL</t>
  </si>
  <si>
    <t>JD3RZ02-1L73ST9450</t>
  </si>
  <si>
    <t>Primary Test for GRP Pipe Line 500 mm - depth from 0.00 to 1.50 m- B6.33 42 11.03-Z02-1-L-73-ST</t>
  </si>
  <si>
    <t>JD3RZ02-1L73ST9459</t>
  </si>
  <si>
    <t>Installing for GRP Pipe Line 600 mm - depth from 0.00 to 1.50 m- B6.33 42 11.05-Z02-1-L-73-ST</t>
  </si>
  <si>
    <t>JD3RZ02-2L75SS11449</t>
  </si>
  <si>
    <t>Backfilling and warning tabe Works for GRP Pipe Line 200 mm - Depth from 1.51 to 2.50- B5.33 31 00.04-Z02-2-L-75-SS</t>
  </si>
  <si>
    <t>JD3RZ06L53ST22345</t>
  </si>
  <si>
    <t>Backfilling Works for GRP Pipe Line 1000 mm - depth from 1.51 to 2.50 m- B6.33 42 11.15-Z06-L-53-ST</t>
  </si>
  <si>
    <t>JD3RZ06L53ST22462</t>
  </si>
  <si>
    <t>JD3RZ07L63TSE27695</t>
  </si>
  <si>
    <t>Plain Concrete Worksfor Wash-out Valve Chamber   - 110 to 400 MM- B4.33 14 13.06-Z07-L-63-TSE</t>
  </si>
  <si>
    <t>JD3RZ02-1L71SL8529</t>
  </si>
  <si>
    <t>Installation Worksfor LIGHTING POLE one arm - - B2.26 56 19.02-Z02-1-L-71-SL</t>
  </si>
  <si>
    <t>JD3RZ02-1L73TSE9714</t>
  </si>
  <si>
    <t>Soil Replacement and Bedding Worksfor HDPE Pipe Lines 250 mm - depth from 0 to 1.5 m- B4.33 31 00.02-Z02-1-L-73-TSE</t>
  </si>
  <si>
    <t>JD3RZ02-2C16ST10177</t>
  </si>
  <si>
    <t>Installing for GRP Pipe Line 600 mm - depth from 1.51 to 2.50 m- B6.33 42 11.06-Z02-2-C-16-ST</t>
  </si>
  <si>
    <t>JD3RZ02-2C16ST10196</t>
  </si>
  <si>
    <t>Soil Replacement and Bedding Works for GRP Pipe Line 800 mm - depth from 1.51 to 2.50 m- B6.33 42 11.10-Z02-2-C-16-ST</t>
  </si>
  <si>
    <t>JD3RZ02-2C16ST10205</t>
  </si>
  <si>
    <t>Excavation Works for GRP Pipe Line 900 mm - depth from 1.51 to 2.50 m- B6.33 42 11.12-Z02-2-C-16-ST</t>
  </si>
  <si>
    <t>JD3RZ02-2L74ST10858</t>
  </si>
  <si>
    <t>Excavation Works for UPVC Pipe Line 300 mm - depth from 0.00 to 1.50 m- B6.33 14 11.01-Z02-2-L-74-ST</t>
  </si>
  <si>
    <t>JD3RZ06L55ST23754</t>
  </si>
  <si>
    <t>Installing for GRP Pipe Line 900 mm - depth from 1.51 to 2.50 m- B6.33 42 11.12-Z06-L-55-ST</t>
  </si>
  <si>
    <t>JD3RZ06L55ST23887</t>
  </si>
  <si>
    <t>JD3RZ06L56ST24427</t>
  </si>
  <si>
    <t>Installing for GRP Pipe Line 500 mm - depth from 1.51 to 2.50 m- B6.33 42 11.04-Z06-L-56-ST</t>
  </si>
  <si>
    <t>JD3RZ07L66ST29450</t>
  </si>
  <si>
    <t>Backfilling Works for GRP Pipe Line 800 mm - depth from 1.51 to 2.50 m- B6.33 42 11.10-Z07-L-66-ST</t>
  </si>
  <si>
    <t>JD3RZ07-1L60ST32256</t>
  </si>
  <si>
    <t>Primary Test for GRP Pipe Line 400 mm - depth from 0.00 to 1.50 m- B6.33 42 11.01-Z07-1-L-60-ST</t>
  </si>
  <si>
    <t>JD3RZ07-1L60ST32466</t>
  </si>
  <si>
    <t>EXCAVATION Works for Catchbasine single - - B6.33 05 39.09-Z07-1-L-60-ST</t>
  </si>
  <si>
    <t>JDH3-02-008RWTPR1076</t>
  </si>
  <si>
    <t>JD3RZ02-1L71SL8508</t>
  </si>
  <si>
    <t>Testing and Commitioning for Copper Cables 4Cx25 mm² - - B2.26 05 19.04-Z02-1-L-71-SL</t>
  </si>
  <si>
    <t>JD3RZ02-1L72WT8982</t>
  </si>
  <si>
    <t>TESTING AND COMMITIONfor Fire Hydrant  - - B3.33 14 19.08-Z02-1-L-72-WT</t>
  </si>
  <si>
    <t>JD3RZ02-1L73ST9451</t>
  </si>
  <si>
    <t>Backfilling Works for GRP Pipe Line 500 mm - depth from 0.00 to 1.50 m- B6.33 42 11.03-Z02-1-L-73-ST</t>
  </si>
  <si>
    <t>JD3RZ02-1L73ST9460</t>
  </si>
  <si>
    <t>Primary Test for GRP Pipe Line 600 mm - depth from 0.00 to 1.50 m- B6.33 42 11.05-Z02-1-L-73-ST</t>
  </si>
  <si>
    <t>JD3RZ06L53ST22320</t>
  </si>
  <si>
    <t>Backfilling Works for GRP Pipe Line 800 mm - depth from 1.51 to 2.50 m- B6.33 42 11.10-Z06-L-53-ST</t>
  </si>
  <si>
    <t>JD3RZ06L53ST22463</t>
  </si>
  <si>
    <t>JD3RZ06L54ST23175</t>
  </si>
  <si>
    <t>JD3RZ06L55ST23745</t>
  </si>
  <si>
    <t>Primary Test for GRP Pipe Line 800 mm - depth from 1.51 to 2.50 m- B6.33 42 11.10-Z06-L-55-ST</t>
  </si>
  <si>
    <t>JD3RZ06L56ST24436</t>
  </si>
  <si>
    <t>Soil Replacement and Bedding Works for GRP Pipe Line 600 mm - depth from 1.51 to 2.50 m- B6.33 42 11.06-Z06-L-56-ST</t>
  </si>
  <si>
    <t>JD3RZ06L56ST24445</t>
  </si>
  <si>
    <t>Excavation Works for GRP Pipe Line 700 mm - depth from 1.51 to 2.50 m- B6.33 42 11.08-Z06-L-56-ST</t>
  </si>
  <si>
    <t>JD3RZ07L63TSE27696</t>
  </si>
  <si>
    <t>INSTALLATIONfor Wash-out Valve Chamber   - 110 to 400 MM- B4.33 14 13.06-Z07-L-63-TSE</t>
  </si>
  <si>
    <t>JD3RZ07L65ST28762</t>
  </si>
  <si>
    <t>Backfilling Works for GRP Pipe Line 1000 mm - depth from 1.51 to 2.50 m- B6.33 42 11.15-Z07-L-65-ST</t>
  </si>
  <si>
    <t>JDH3-02-008RZ12MI57</t>
  </si>
  <si>
    <t>Start of Zone 12 - MI-Z12</t>
  </si>
  <si>
    <t>JD3RZ02-2C16ST10206</t>
  </si>
  <si>
    <t>Soil Replacement and Bedding Works for GRP Pipe Line 900 mm - depth from 1.51 to 2.50 m- B6.33 42 11.12-Z02-2-C-16-ST</t>
  </si>
  <si>
    <t>JD3RZ02-2C16ST10220</t>
  </si>
  <si>
    <t>Excavation Works for GRP Pipe Line 1000 mm - depth from 1.51 to 2.50 m- B6.33 42 11.15-Z02-2-C-16-ST</t>
  </si>
  <si>
    <t>JD3RZ02-2C16TSE10481</t>
  </si>
  <si>
    <t>Excavation Worksfor HDPE Pipes 450 mm  - depth from 4.51 to 5.5 m- B4.33 31 00.13-Z02-2-C-16-TSE</t>
  </si>
  <si>
    <t>JD3RZ06L53ST22329</t>
  </si>
  <si>
    <t>Primary Test for GRP Pipe Line 900 mm - depth from 1.51 to 2.50 m- B6.33 42 11.12-Z06-L-53-ST</t>
  </si>
  <si>
    <t>JD3RZ06L56ST24428</t>
  </si>
  <si>
    <t>Primary Test for GRP Pipe Line 500 mm - depth from 1.51 to 2.50 m- B6.33 42 11.04-Z06-L-56-ST</t>
  </si>
  <si>
    <t>JD3RZ07-1L60ST32251</t>
  </si>
  <si>
    <t>Primary Test for UPVC Pipe Line 300 mm - depth from 0.00 to 1.50 m- B6.33 14 11.01-Z07-1-L-60-ST</t>
  </si>
  <si>
    <t>JD3RZ07-1L60ST32257</t>
  </si>
  <si>
    <t>Backfilling Works for GRP Pipe Line 400 mm - depth from 0.00 to 1.50 m- B6.33 42 11.01-Z07-1-L-60-ST</t>
  </si>
  <si>
    <t>JD3RZ07-1L60ST32467</t>
  </si>
  <si>
    <t>JD3RZ07-1L60ST32470</t>
  </si>
  <si>
    <t>EXCAVATION Works for Catchbasine double - - B6.33 05 39.10-Z07-1-L-60-ST</t>
  </si>
  <si>
    <t>JD3RZ07-1L60TSE32524</t>
  </si>
  <si>
    <t>Excavation Worksfor HDPE Pipe Lines 125 mm - depth from 0 to 1.5 m- B4.33 31 00.01-Z07-1-L-60-TSE</t>
  </si>
  <si>
    <t>JDH3-02-008RRDPR1321</t>
  </si>
  <si>
    <t>JDH3-02-008RRDPR1322</t>
  </si>
  <si>
    <t>JDH3-02-008RRDPR1323</t>
  </si>
  <si>
    <t>A1280</t>
  </si>
  <si>
    <t>Start of TSE Network Z02-2 MI-TSE</t>
  </si>
  <si>
    <t>JD3RZ07-1L62ST33678</t>
  </si>
  <si>
    <t>Backfilling Works for UPVC Pipe Line 300 mm - depth from 0.00 to 1.50 m- B6.33 14 11.01-Z07-1-L-62-ST</t>
  </si>
  <si>
    <t>JD3RZ02-1L73ST9650</t>
  </si>
  <si>
    <t>EXCAVATION Works for Catchbasine single - - B6.33 05 39.09-Z02-1-L-73-ST</t>
  </si>
  <si>
    <t>JD3RZ02-2C16ST10178</t>
  </si>
  <si>
    <t>Primary Test for GRP Pipe Line 600 mm - depth from 1.51 to 2.50 m- B6.33 42 11.06-Z02-2-C-16-ST</t>
  </si>
  <si>
    <t>JD3RZ02-2C16ST10197</t>
  </si>
  <si>
    <t>Installing for GRP Pipe Line 800 mm - depth from 1.51 to 2.50 m- B6.33 42 11.10-Z02-2-C-16-ST</t>
  </si>
  <si>
    <t>JD3RZ02-2L74ST10859</t>
  </si>
  <si>
    <t>Soil Replacement and Bedding Works for UPVC Pipe Line 300 mm - depth from 0.00 to 1.50 m- B6.33 14 11.01-Z02-2-L-74-ST</t>
  </si>
  <si>
    <t>JD3RZ02-2L74ST10863</t>
  </si>
  <si>
    <t>Excavation Works for GRP Pipe Line 400 mm - depth from 0.00 to 1.50 m- B6.33 42 11.01-Z02-2-L-74-ST</t>
  </si>
  <si>
    <t>JD3RZ06L54ST23042</t>
  </si>
  <si>
    <t>Primary Test for GRP Pipe Line 900 mm - depth from 1.51 to 2.50 m- B6.33 42 11.12-Z06-L-54-ST</t>
  </si>
  <si>
    <t>JD3RZ06L56ST24446</t>
  </si>
  <si>
    <t>Soil Replacement and Bedding Works for GRP Pipe Line 700 mm - depth from 1.51 to 2.50 m- B6.33 42 11.08-Z06-L-56-ST</t>
  </si>
  <si>
    <t>JD3RZ06L56ST24455</t>
  </si>
  <si>
    <t>Excavation Works for GRP Pipe Line 800 mm - depth from 1.51 to 2.50 m- B6.33 42 11.10-Z06-L-56-ST</t>
  </si>
  <si>
    <t>JD3RZ07L63TSE27670</t>
  </si>
  <si>
    <t>Installationfor Wash-Out valves 100 mm. - on pipes with diameter 110-400 mm- B4.33 14 19.07-Z07-L-63-TSE</t>
  </si>
  <si>
    <t>A1470</t>
  </si>
  <si>
    <t>Finish of PT-WT Network Z02-1 MI-WT</t>
  </si>
  <si>
    <t>JD3RZ02-1L73ST9461</t>
  </si>
  <si>
    <t>Backfilling Works for GRP Pipe Line 600 mm - depth from 0.00 to 1.50 m- B6.33 42 11.05-Z02-1-L-73-ST</t>
  </si>
  <si>
    <t>JD3RZ02-2C16ST10207</t>
  </si>
  <si>
    <t>Installing for GRP Pipe Line 900 mm - depth from 1.51 to 2.50 m- B6.33 42 11.12-Z02-2-C-16-ST</t>
  </si>
  <si>
    <t>JD3RZ02-2C16ST10221</t>
  </si>
  <si>
    <t>Soil Replacement and Bedding Works for GRP Pipe Line 1000 mm - depth from 1.51 to 2.50 m- B6.33 42 11.15-Z02-2-C-16-ST</t>
  </si>
  <si>
    <t>JD3RZ02-2C16ST10250</t>
  </si>
  <si>
    <t>Excavation Works for GRP Pipe Line 1200 mm - depth from 1.51 to 2.50 m- B6.33 42 11.23-Z02-2-C-16-ST</t>
  </si>
  <si>
    <t>JD3RZ02-2C16TSE10476</t>
  </si>
  <si>
    <t>Excavation Worksfor HDPE Pipes 450 mm  - depth from 3.51 to 4.5 m- B4.33 31 00.12-Z02-2-C-16-TSE</t>
  </si>
  <si>
    <t>JD3RZ02-2C16TSE10482</t>
  </si>
  <si>
    <t>Soil Replacement and Bedding Works for HDPE Pipes 450 mm  - depth from 4.51 to 5.5 m- B4.33 31 00.13-Z02-2-C-16-TSE</t>
  </si>
  <si>
    <t>JD3RZ02-2L74WT11084</t>
  </si>
  <si>
    <t>Excavation Worksfor HDPE Pipes 160 mm - depth from 0 to 1.5 m- B3.33 14 13.01-Z02-2-L-74-WT</t>
  </si>
  <si>
    <t>JD3RZ06L56ST24429</t>
  </si>
  <si>
    <t>Backfilling Works for GRP Pipe Line 500 mm - depth from 1.51 to 2.50 m- B6.33 42 11.04-Z06-L-56-ST</t>
  </si>
  <si>
    <t>JD3RZ06L56ST24437</t>
  </si>
  <si>
    <t>Installing for GRP Pipe Line 600 mm - depth from 1.51 to 2.50 m- B6.33 42 11.06-Z06-L-56-ST</t>
  </si>
  <si>
    <t>JD3RZ07-1L60ST32471</t>
  </si>
  <si>
    <t>JD3RZ07-1L60TSE32525</t>
  </si>
  <si>
    <t>Soil Replacement and Bedding Worksfor HDPE Pipe Lines 125 mm - depth from 0 to 1.5 m- B4.33 31 00.01-Z07-1-L-60-TSE</t>
  </si>
  <si>
    <t>JD3RZ07-1L62TSE33950</t>
  </si>
  <si>
    <t>Excavation Worksfor HDPE Pipe Lines 125 mm - depth from 0 to 1.5 m- B4.33 31 00.01-Z07-1-L-62-TSE</t>
  </si>
  <si>
    <t>JDH3-02-008RZ02-1FT1341</t>
  </si>
  <si>
    <t>JD3RZ02-1L73TSE9715</t>
  </si>
  <si>
    <t>installationfor HDPE Pipe Lines 250 mm - depth from 0 to 1.5 m- B4.33 31 00.02-Z02-1-L-73-TSE</t>
  </si>
  <si>
    <t>JD3RZ02-1L73TSE9833</t>
  </si>
  <si>
    <t>Installationfor gate valves 100 mm - - B4.33 14 19.01-Z02-1-L-73-TSE</t>
  </si>
  <si>
    <t>JD3RZ02-2L74ST10864</t>
  </si>
  <si>
    <t>Soil Replacement and Bedding Works for GRP Pipe Line 400 mm - depth from 0.00 to 1.50 m- B6.33 42 11.01-Z02-2-L-74-ST</t>
  </si>
  <si>
    <t>JD3RZ06L55ST23755</t>
  </si>
  <si>
    <t>Primary Test for GRP Pipe Line 900 mm - depth from 1.51 to 2.50 m- B6.33 42 11.12-Z06-L-55-ST</t>
  </si>
  <si>
    <t>JD3RZ06L56ST24456</t>
  </si>
  <si>
    <t>Soil Replacement and Bedding Works for GRP Pipe Line 800 mm - depth from 1.51 to 2.50 m- B6.33 42 11.10-Z06-L-56-ST</t>
  </si>
  <si>
    <t>JD3RZ06L56ST24465</t>
  </si>
  <si>
    <t>Excavation Works for GRP Pipe Line 900 mm - depth from 1.51 to 2.50 m- B6.33 42 11.12-Z06-L-56-ST</t>
  </si>
  <si>
    <t>JD3RZ07L63TSE27671</t>
  </si>
  <si>
    <t>Testing And Commtionningfor Wash-Out valves 100 mm. - on pipes with diameter 110-400 mm- B4.33 14 19.07-Z07-L-63-TSE</t>
  </si>
  <si>
    <t>JD3RZ07L66ST29608</t>
  </si>
  <si>
    <t>JD3RZ07-1L60ST32468</t>
  </si>
  <si>
    <t>A1030</t>
  </si>
  <si>
    <t>Finish of Sewage network Z02-2 MI-SS</t>
  </si>
  <si>
    <t>JD3RZ02-1L71SL8530</t>
  </si>
  <si>
    <t>Testing and Commitioningfor LIGHTING POLE one arm - - B2.26 56 19.02-Z02-1-L-71-SL</t>
  </si>
  <si>
    <t>JD3RZ02-1L72SL9219</t>
  </si>
  <si>
    <t>Installationfor Copper Cables 4Cx25 mm² - - B2.26 05 19.04-Z02-1-L-72-SL</t>
  </si>
  <si>
    <t>JD3RZ02-1L72SL9239</t>
  </si>
  <si>
    <t>Excavation of reinforced concrete foundationfor LIGHTING POLE one arm - - B2.26 56 19.02-Z02-1-L-72-SL</t>
  </si>
  <si>
    <t>JD3RZ02-1L73ST9436</t>
  </si>
  <si>
    <t>Backfilling Works for UPVC Pipe Line 300 mm - depth from 0.00 to 1.50 m- B6.33 14 11.01-Z02-1-L-73-ST</t>
  </si>
  <si>
    <t>JD3RZ02-1L73ST9651</t>
  </si>
  <si>
    <t>JD3RZ02-1L73ST9654</t>
  </si>
  <si>
    <t>EXCAVATION Works for Catchbasine double - - B6.33 05 39.10-Z02-1-L-73-ST</t>
  </si>
  <si>
    <t>JD3RZ02-2C16ST10179</t>
  </si>
  <si>
    <t>Backfilling Works for GRP Pipe Line 600 mm - depth from 1.51 to 2.50 m- B6.33 42 11.06-Z02-2-C-16-ST</t>
  </si>
  <si>
    <t>JD3RZ02-2C16ST10208</t>
  </si>
  <si>
    <t>Primary Test for GRP Pipe Line 900 mm - depth from 1.51 to 2.50 m- B6.33 42 11.12-Z02-2-C-16-ST</t>
  </si>
  <si>
    <t>JD3RZ02-2C16TSE10483</t>
  </si>
  <si>
    <t>Installing for HDPE Pipes 450 mm  - depth from 4.51 to 5.5 m- B4.33 31 00.13-Z02-2-C-16-TSE</t>
  </si>
  <si>
    <t>JD3RZ02-2C16TSE10546</t>
  </si>
  <si>
    <t>Installationfor gate valves 100 mm - - B4.33 14 19.01-Z02-2-C-16-TSE</t>
  </si>
  <si>
    <t>JD3RZ06L55ST23746</t>
  </si>
  <si>
    <t>Backfilling Works for GRP Pipe Line 800 mm - depth from 1.51 to 2.50 m- B6.33 42 11.10-Z06-L-55-ST</t>
  </si>
  <si>
    <t>JD3RZ06L56ST24447</t>
  </si>
  <si>
    <t>Installing for GRP Pipe Line 700 mm - depth from 1.51 to 2.50 m- B6.33 42 11.08-Z06-L-56-ST</t>
  </si>
  <si>
    <t>JD3RZ07-1L60ST32252</t>
  </si>
  <si>
    <t>Backfilling Works for UPVC Pipe Line 300 mm - depth from 0.00 to 1.50 m- B6.33 14 11.01-Z07-1-L-60-ST</t>
  </si>
  <si>
    <t>JDH3-02-008RZ02-2FT1348</t>
  </si>
  <si>
    <t>JDH3-02-008RWTPR1077</t>
  </si>
  <si>
    <t>JD3RZ02-1L73TSE9869</t>
  </si>
  <si>
    <t>EXCAVATION and Bedding Worksfor Wash-out Valve Chamber   - 110 to 400 MM- B4.33 14 13.06-Z02-1-L-73-TSE</t>
  </si>
  <si>
    <t>JD3RZ02-2C16ST10198</t>
  </si>
  <si>
    <t>Primary Test for GRP Pipe Line 800 mm - depth from 1.51 to 2.50 m- B6.33 42 11.10-Z02-2-C-16-ST</t>
  </si>
  <si>
    <t>JD3RZ02-2C16ST10222</t>
  </si>
  <si>
    <t>Installing for GRP Pipe Line 1000 mm - depth from 1.51 to 2.50 m- B6.33 42 11.15-Z02-2-C-16-ST</t>
  </si>
  <si>
    <t>JD3RZ02-2C16ST10251</t>
  </si>
  <si>
    <t>Soil Replacement and Bedding Works for GRP Pipe Line 1200 mm - depth from 1.51 to 2.50 m- B6.33 42 11.23-Z02-2-C-16-ST</t>
  </si>
  <si>
    <t>JD3RZ02-2C16ST10328</t>
  </si>
  <si>
    <t>JD3RZ02-2L74ST10860</t>
  </si>
  <si>
    <t>Installing for UPVC Pipe Line 300 mm - depth from 0.00 to 1.50 m- B6.33 14 11.01-Z02-2-L-74-ST</t>
  </si>
  <si>
    <t>JD3RZ02-2L74ST10865</t>
  </si>
  <si>
    <t>Installing for GRP Pipe Line 400 mm - depth from 0.00 to 1.50 m- B6.33 42 11.01-Z02-2-L-74-ST</t>
  </si>
  <si>
    <t>JD3RZ06L56ST24457</t>
  </si>
  <si>
    <t>Installing for GRP Pipe Line 800 mm - depth from 1.51 to 2.50 m- B6.33 42 11.10-Z06-L-56-ST</t>
  </si>
  <si>
    <t>JD3RZ07L63TSE27697</t>
  </si>
  <si>
    <t>Backfilling Worksfor Wash-out Valve Chamber   - 110 to 400 MM- B4.33 14 13.06-Z07-L-63-TSE</t>
  </si>
  <si>
    <t>JD3RZ07L64ST28034</t>
  </si>
  <si>
    <t>Backfilling Works for GRP Pipe Line 900 mm - depth from 1.51 to 2.50 m- B6.33 42 11.12-Z07-L-64-ST</t>
  </si>
  <si>
    <t>JD3RZ07L65ST28895</t>
  </si>
  <si>
    <t>JD3RZ07L66ST29396</t>
  </si>
  <si>
    <t>Excavation Works for UPVC Pipe Line 300 mm - depth from 0.00 to 1.50 m- B6.33 14 11.01-Z07-L-66-ST</t>
  </si>
  <si>
    <t>JD3RZ07-1L60ST32472</t>
  </si>
  <si>
    <t>JD3RZ07-1L60TSE32526</t>
  </si>
  <si>
    <t>installationfor HDPE Pipe Lines 125 mm - depth from 0 to 1.5 m- B4.33 31 00.01-Z07-1-L-60-TSE</t>
  </si>
  <si>
    <t>JD3RZ07-1L60TSE32649</t>
  </si>
  <si>
    <t>Installationfor gate valves 100 mm - - B4.33 14 19.01-Z07-1-L-60-TSE</t>
  </si>
  <si>
    <t>Start of ELECTRICAL Network Z07-1 MI-EL-SL-TC</t>
  </si>
  <si>
    <t>JD3RZ02-1L72SL9240</t>
  </si>
  <si>
    <t>Installation of reinforced concrete foundationfor LIGHTING POLE one arm - - B2.26 56 19.02-Z02-1-L-72-SL</t>
  </si>
  <si>
    <t>JD3RZ02-1L72SL9248</t>
  </si>
  <si>
    <t>Excavation Worksfor PVC Pipes 2×150mm - - B2.33 71 19.01.SL-Z02-1-L-72-SL</t>
  </si>
  <si>
    <t>JD3RZ02-1L73ST9655</t>
  </si>
  <si>
    <t>JD3RZ02-2C16TSE10477</t>
  </si>
  <si>
    <t>Soil Replacement and Bedding Works for HDPE Pipes 450 mm  - depth from 3.51 to 4.5 m- B4.33 31 00.12-Z02-2-C-16-TSE</t>
  </si>
  <si>
    <t>JD3RZ02-2C16TSE10547</t>
  </si>
  <si>
    <t>Testing And Commtionningfor gate valves 100 mm - - B4.33 14 19.01-Z02-2-C-16-TSE</t>
  </si>
  <si>
    <t>JD3RZ05L04TSE19695</t>
  </si>
  <si>
    <t>Excavation Worksfor HDPE Pipe Lines 250 mm - depth from 0 to 1.5 m- B4.33 31 00.02-Z05-L-04-TSE</t>
  </si>
  <si>
    <t>JD3RZ06L53ST22330</t>
  </si>
  <si>
    <t>Backfilling Works for GRP Pipe Line 900 mm - depth from 1.51 to 2.50 m- B6.33 42 11.12-Z06-L-53-ST</t>
  </si>
  <si>
    <t>JD3RZ07-1L60ST32469</t>
  </si>
  <si>
    <t>TESTING AND COMMITIONING RELEASEDfor Catchbasine single - - B6.33 05 39.09-Z07-1-L-60-ST</t>
  </si>
  <si>
    <t>JD3RZ07-1L62TSE33951</t>
  </si>
  <si>
    <t>Soil Replacement and Bedding Worksfor HDPE Pipe Lines 125 mm - depth from 0 to 1.5 m- B4.33 31 00.01-Z07-1-L-62-TSE</t>
  </si>
  <si>
    <t>JD3RZ07-1L62TSE33955</t>
  </si>
  <si>
    <t>Excavation Worksfor HDPE Pipe Lines 250 mm - depth from 0 to 1.5 m- B4.33 31 00.02-Z07-1-L-62-TSE</t>
  </si>
  <si>
    <t>JD3RZ02-1L73TSE9870</t>
  </si>
  <si>
    <t>Plain Concrete Worksfor Wash-out Valve Chamber   - 110 to 400 MM- B4.33 14 13.06-Z02-1-L-73-TSE</t>
  </si>
  <si>
    <t>JD3RZ02-2C16ST10209</t>
  </si>
  <si>
    <t>Backfilling Works for GRP Pipe Line 900 mm - depth from 1.51 to 2.50 m- B6.33 42 11.12-Z02-2-C-16-ST</t>
  </si>
  <si>
    <t>JD3RZ02-2C16ST10329</t>
  </si>
  <si>
    <t>JD3RZ02-2C16ST10338</t>
  </si>
  <si>
    <t>JD3RZ06L54ST23043</t>
  </si>
  <si>
    <t>Backfilling Works for GRP Pipe Line 900 mm - depth from 1.51 to 2.50 m- B6.33 42 11.12-Z06-L-54-ST</t>
  </si>
  <si>
    <t>JD3RZ07L63TSE27706</t>
  </si>
  <si>
    <t>EXCAVATION and Bedding Worksfor Air Valve Chamber   - less than 315 mm- B4.33 14 13.10-Z07-L-63-TSE</t>
  </si>
  <si>
    <t>JD3RZ07L65ST28683</t>
  </si>
  <si>
    <t>Excavation Works for UPVC Pipe Line 300 mm - depth from 0.00 to 1.50 m- B6.33 14 11.01-Z07-L-65-ST</t>
  </si>
  <si>
    <t>JD3RZ07-1L62ST33892</t>
  </si>
  <si>
    <t>EXCAVATION Works for Catchbasine single - - B6.33 05 39.09-Z07-1-L-62-ST</t>
  </si>
  <si>
    <t>JD3RZ07-1L62TSE33952</t>
  </si>
  <si>
    <t>installationfor HDPE Pipe Lines 125 mm - depth from 0 to 1.5 m- B4.33 31 00.01-Z07-1-L-62-TSE</t>
  </si>
  <si>
    <t>JD3RZ07-1L62TSE34075</t>
  </si>
  <si>
    <t>Installationfor gate valves 100 mm - - B4.33 14 19.01-Z07-1-L-62-TSE</t>
  </si>
  <si>
    <t>JDH3-02-008RSSMI11</t>
  </si>
  <si>
    <t>Finish for Sewage Network - SS - MI-SS</t>
  </si>
  <si>
    <t>JD3RZ02-1L71SL8531</t>
  </si>
  <si>
    <t>Installationfor Lighting( LED ) Luminaire 150 WATT - - B2.26.56.19.01-Z02-1-L-71-SL</t>
  </si>
  <si>
    <t>JD3RZ02-1L72SL9241</t>
  </si>
  <si>
    <t>Backfilling of reinforced concrete foundationfor LIGHTING POLE one arm - - B2.26 56 19.02-Z02-1-L-72-SL</t>
  </si>
  <si>
    <t>JD3RZ02-1L72SL9249</t>
  </si>
  <si>
    <t>Installationfor PVC Pipes 2×150mm - - B2.33 71 19.01.SL-Z02-1-L-72-SL</t>
  </si>
  <si>
    <t>JD3RZ02-1L73ST9652</t>
  </si>
  <si>
    <t>JD3RZ02-1L73TSE9834</t>
  </si>
  <si>
    <t>Testing And Commtionningfor gate valves 100 mm - - B4.33 14 19.01-Z02-1-L-73-TSE</t>
  </si>
  <si>
    <t>JD3RZ02-2C16ST10223</t>
  </si>
  <si>
    <t>Primary Test for GRP Pipe Line 1000 mm - depth from 1.51 to 2.50 m- B6.33 42 11.15-Z02-2-C-16-ST</t>
  </si>
  <si>
    <t>JD3RZ02-2C16TSE10484</t>
  </si>
  <si>
    <t>Testing for HDPE Pipes 450 mm  - depth from 4.51 to 5.5 m- B4.33 31 00.13-Z02-2-C-16-TSE</t>
  </si>
  <si>
    <t>JD3RZ02-2L74ST10866</t>
  </si>
  <si>
    <t>Primary Test for GRP Pipe Line 400 mm - depth from 0.00 to 1.50 m- B6.33 42 11.01-Z02-2-L-74-ST</t>
  </si>
  <si>
    <t>JD3RZ07-1L60ST32473</t>
  </si>
  <si>
    <t>TESTING AND COMMITIONING RELEASEDfor Catchbasine double - - B6.33 05 39.10-Z07-1-L-60-ST</t>
  </si>
  <si>
    <t>JD3RZ07-1L60WT32474</t>
  </si>
  <si>
    <t>Excavation Worksfor HDPE Pipes 160 mm - depth from 0 to 1.5 m- B3.33 14 13.01-Z07-1-L-60-WT</t>
  </si>
  <si>
    <t>JD3RZ07-1L60TSE32650</t>
  </si>
  <si>
    <t>Testing And Commtionningfor gate valves 100 mm - - B4.33 14 19.01-Z07-1-L-60-TSE</t>
  </si>
  <si>
    <t>JD3RZ02-1L73ST9656</t>
  </si>
  <si>
    <t>JD3RZ02-1L73TSE9871</t>
  </si>
  <si>
    <t>INSTALLATIONfor Wash-out Valve Chamber   - 110 to 400 MM- B4.33 14 13.06-Z02-1-L-73-TSE</t>
  </si>
  <si>
    <t>JD3RZ02-2C16ST10199</t>
  </si>
  <si>
    <t>Backfilling Works for GRP Pipe Line 800 mm - depth from 1.51 to 2.50 m- B6.33 42 11.10-Z02-2-C-16-ST</t>
  </si>
  <si>
    <t>JD3RZ02-2C16ST10252</t>
  </si>
  <si>
    <t>Installing for GRP Pipe Line 1200 mm - depth from 1.51 to 2.50 m- B6.33 42 11.23-Z02-2-C-16-ST</t>
  </si>
  <si>
    <t>JD3RZ02-2C16ST10330</t>
  </si>
  <si>
    <t>JD3RZ02-2C16ST10339</t>
  </si>
  <si>
    <t>JD3RZ02-2L74ST10861</t>
  </si>
  <si>
    <t>Primary Test for UPVC Pipe Line 300 mm - depth from 0.00 to 1.50 m- B6.33 14 11.01-Z02-2-L-74-ST</t>
  </si>
  <si>
    <t>JD3RZ06L56ST24466</t>
  </si>
  <si>
    <t>Soil Replacement and Bedding Works for GRP Pipe Line 900 mm - depth from 1.51 to 2.50 m- B6.33 42 11.12-Z06-L-56-ST</t>
  </si>
  <si>
    <t>JD3RZ07L63TSE27707</t>
  </si>
  <si>
    <t>Plain Concrete Worksfor Air Valve Chamber   - less than 315 mm- B4.33 14 13.10-Z07-L-63-TSE</t>
  </si>
  <si>
    <t>JD3RZ07L66ST29397</t>
  </si>
  <si>
    <t>Soil Replacement and Bedding Works for UPVC Pipe Line 300 mm - depth from 0.00 to 1.50 m- B6.33 14 11.01-Z07-L-66-ST</t>
  </si>
  <si>
    <t>JD3RZ07L66ST29401</t>
  </si>
  <si>
    <t>Excavation Works for GRP Pipe Line 400 mm - depth from 0.00 to 1.50 m- B6.33 42 11.01-Z07-L-66-ST</t>
  </si>
  <si>
    <t>JD3RZ07L66TSE29672</t>
  </si>
  <si>
    <t>Excavation Worksfor HDPE Pipe Lines 125 mm - depth from 0 to 1.5 m- B4.33 31 00.01-Z07-L-66-TSE</t>
  </si>
  <si>
    <t>JD3RZ07-1L62ST33893</t>
  </si>
  <si>
    <t>JD3RZ07-1L62ST33896</t>
  </si>
  <si>
    <t>EXCAVATION Works for Catchbasine double - - B6.33 05 39.10-Z07-1-L-62-ST</t>
  </si>
  <si>
    <t>JD3RZ02-1L72SL9242</t>
  </si>
  <si>
    <t>Installation Worksfor LIGHTING POLE one arm - - B2.26 56 19.02-Z02-1-L-72-SL</t>
  </si>
  <si>
    <t>JD3RZ02-1L72SL9263</t>
  </si>
  <si>
    <t>Excavationfor Drawpit 900x900x1200mm - - B2.33 71 19.13.02-Z02-1-L-72-SL</t>
  </si>
  <si>
    <t>JD3RZ02-1L73TSE9716</t>
  </si>
  <si>
    <t>Testingfor HDPE Pipe Lines 250 mm - depth from 0 to 1.5 m- B4.33 31 00.02-Z02-1-L-73-TSE</t>
  </si>
  <si>
    <t>JD3RZ02-2L74WT11085</t>
  </si>
  <si>
    <t>Soil Replacement and Bedding Works for HDPE Pipes 160 mm - depth from 0 to 1.5 m- B3.33 14 13.01-Z02-2-L-74-WT</t>
  </si>
  <si>
    <t>JD3RZ02-2L75WT11797</t>
  </si>
  <si>
    <t>Excavation Worksfor HDPE Pipes 160 mm - depth from 0 to 1.5 m- B3.33 14 13.01-Z02-2-L-75-WT</t>
  </si>
  <si>
    <t>JD3RZ05L04TSE19696</t>
  </si>
  <si>
    <t>Soil Replacement and Bedding Worksfor HDPE Pipe Lines 250 mm - depth from 0 to 1.5 m- B4.33 31 00.02-Z05-L-04-TSE</t>
  </si>
  <si>
    <t>JD3RZ05L05TSE20403</t>
  </si>
  <si>
    <t>Excavation Worksfor HDPE Pipe Lines 125 mm - depth from 0 to 1.5 m- B4.33 31 00.01-Z05-L-05-TSE</t>
  </si>
  <si>
    <t>JD3RZ06L55ST23756</t>
  </si>
  <si>
    <t>Backfilling Works for GRP Pipe Line 900 mm - depth from 1.51 to 2.50 m- B6.33 42 11.12-Z06-L-55-ST</t>
  </si>
  <si>
    <t>JD3RZ07-1L62TSE33956</t>
  </si>
  <si>
    <t>Soil Replacement and Bedding Worksfor HDPE Pipe Lines 250 mm - depth from 0 to 1.5 m- B4.33 31 00.02-Z07-1-L-62-TSE</t>
  </si>
  <si>
    <t>JDH3-02-008RZ05MI41</t>
  </si>
  <si>
    <t>Start of Zone 05 - MI-Z05</t>
  </si>
  <si>
    <t>A1340</t>
  </si>
  <si>
    <t>Start of TSE Network Z05 MI-TSE</t>
  </si>
  <si>
    <t>A1480</t>
  </si>
  <si>
    <t>Start of PT-WT network Z02-2 MI-WT</t>
  </si>
  <si>
    <t>A3160</t>
  </si>
  <si>
    <t>Surveying Works C-09</t>
  </si>
  <si>
    <t>JDH3-02-008RWTPR1078</t>
  </si>
  <si>
    <t>JDH3-02-008RWTPR1079</t>
  </si>
  <si>
    <t>JDH3-02-008RWTPR1080</t>
  </si>
  <si>
    <t>JDH3-02-008RWTPR1081</t>
  </si>
  <si>
    <t>JDH3-02-008RWTPR1082</t>
  </si>
  <si>
    <t>JD3RZ02-1L72SL9220</t>
  </si>
  <si>
    <t>Backfilling, Warning Tabe Worksfor Copper Cables 4Cx25 mm² - - B2.26 05 19.04-Z02-1-L-72-SL</t>
  </si>
  <si>
    <t>JD3RZ02-1L73TSE9845</t>
  </si>
  <si>
    <t>Installationfor Wash-Out valves 100 mm. - on pipes with diameter 110-400 mm- B4.33 14 19.07-Z02-1-L-73-TSE</t>
  </si>
  <si>
    <t>JD3RZ02-2C16ST10331</t>
  </si>
  <si>
    <t>JD3RZ02-2C16ST10340</t>
  </si>
  <si>
    <t>JD3RZ02-2C16TSE10471</t>
  </si>
  <si>
    <t>Excavation Worksfor HDPE Pipes 450 mm  - depth from 2.51 to 3.5 m- B4.33 31 00.11-Z02-2-C-16-TSE</t>
  </si>
  <si>
    <t>JD3RZ02-2C16TSE10478</t>
  </si>
  <si>
    <t>Installing for HDPE Pipes 450 mm  - depth from 3.51 to 4.5 m- B4.33 31 00.12-Z02-2-C-16-TSE</t>
  </si>
  <si>
    <t>JD3RZ02-2C16TSE10552</t>
  </si>
  <si>
    <t>Installationfor butterfly valves 400 mm. - - B4.33 14 19.04-Z02-2-C-16-TSE</t>
  </si>
  <si>
    <t>JD3RZ07L63TSE27708</t>
  </si>
  <si>
    <t>INSTALLATIONfor Air Valve Chamber   - less than 315 mm- B4.33 14 13.10-Z07-L-63-TSE</t>
  </si>
  <si>
    <t>JD3RZ07L65ST28684</t>
  </si>
  <si>
    <t>Soil Replacement and Bedding Works for UPVC Pipe Line 300 mm - depth from 0.00 to 1.50 m- B6.33 14 11.01-Z07-L-65-ST</t>
  </si>
  <si>
    <t>JD3RZ07L65ST28698</t>
  </si>
  <si>
    <t>Excavation Works for GRP Pipe Line 500 mm - depth from 0.00 to 1.50 m- B6.33 42 11.03-Z07-L-65-ST</t>
  </si>
  <si>
    <t>JD3RZ07L66ST29402</t>
  </si>
  <si>
    <t>Soil Replacement and Bedding Works for GRP Pipe Line 400 mm - depth from 0.00 to 1.50 m- B6.33 42 11.01-Z07-L-66-ST</t>
  </si>
  <si>
    <t>JD3RZ07L66ST29411</t>
  </si>
  <si>
    <t>Excavation Works for GRP Pipe Line 500 mm - depth from 0.00 to 1.50 m- B6.33 42 11.03-Z07-L-66-ST</t>
  </si>
  <si>
    <t>JD3RZ07L66TSE29673</t>
  </si>
  <si>
    <t>Soil Replacement and Bedding Worksfor HDPE Pipe Lines 125 mm - depth from 0 to 1.5 m- B4.33 31 00.01-Z07-L-66-TSE</t>
  </si>
  <si>
    <t>JD3RZ07L67ST30322</t>
  </si>
  <si>
    <t>JD3RZ07-1L60TSE32527</t>
  </si>
  <si>
    <t>Testingfor HDPE Pipe Lines 125 mm - depth from 0 to 1.5 m- B4.33 31 00.01-Z07-1-L-60-TSE</t>
  </si>
  <si>
    <t>JD3RZ07-1L62ST33897</t>
  </si>
  <si>
    <t>JD3RZ07-1L62TSE33957</t>
  </si>
  <si>
    <t>installationfor HDPE Pipe Lines 250 mm - depth from 0 to 1.5 m- B4.33 31 00.02-Z07-1-L-62-TSE</t>
  </si>
  <si>
    <t>JD3RZ07-1L62TSE34076</t>
  </si>
  <si>
    <t>Testing And Commtionningfor gate valves 100 mm - - B4.33 14 19.01-Z07-1-L-62-TSE</t>
  </si>
  <si>
    <t>JD3RZ02-1L72SL9250</t>
  </si>
  <si>
    <t>Pouring Concrete Coverfor PVC Pipes 2×150mm - - B2.33 71 19.01.SL-Z02-1-L-72-SL</t>
  </si>
  <si>
    <t>JD3RZ02-1L72SL9264</t>
  </si>
  <si>
    <t>Installationfor Drawpit 900x900x1200mm - - B2.33 71 19.13.02-Z02-1-L-72-SL</t>
  </si>
  <si>
    <t>JD3RZ02-1L73ST9653</t>
  </si>
  <si>
    <t>TESTING AND COMMITIONING RELEASEDfor Catchbasine single - - B6.33 05 39.09-Z02-1-L-73-ST</t>
  </si>
  <si>
    <t>JD3RZ05L05TSE20404</t>
  </si>
  <si>
    <t>Soil Replacement and Bedding Worksfor HDPE Pipe Lines 125 mm - depth from 0 to 1.5 m- B4.33 31 00.01-Z05-L-05-TSE</t>
  </si>
  <si>
    <t>JD3RZ06L57ST25148</t>
  </si>
  <si>
    <t>Excavation Works for GRP Pipe Line 600 mm - depth from 1.51 to 2.50 m- B6.33 42 11.06-Z06-L-57-ST</t>
  </si>
  <si>
    <t>JDH3-02-008RZ03MI37</t>
  </si>
  <si>
    <t>Start of Zone 03 - MI-Z03</t>
  </si>
  <si>
    <t>A1660</t>
  </si>
  <si>
    <t>Start of ELECTRICAL Network Z02-2 MI-EL-SL-TC</t>
  </si>
  <si>
    <t>JD3RZ07-1L62ST33894</t>
  </si>
  <si>
    <t>JD3RZ02-1L72SL9243</t>
  </si>
  <si>
    <t>Testing and Commitioningfor LIGHTING POLE one arm - - B2.26 56 19.02-Z02-1-L-72-SL</t>
  </si>
  <si>
    <t>JD3RZ02-1L73TSE9846</t>
  </si>
  <si>
    <t>Testing And Commtionningfor Wash-Out valves 100 mm. - on pipes with diameter 110-400 mm- B4.33 14 19.07-Z02-1-L-73-TSE</t>
  </si>
  <si>
    <t>JD3RZ02-2C16ST10224</t>
  </si>
  <si>
    <t>Backfilling Works for GRP Pipe Line 1000 mm - depth from 1.51 to 2.50 m- B6.33 42 11.15-Z02-2-C-16-ST</t>
  </si>
  <si>
    <t>JD3RZ02-2C16ST10253</t>
  </si>
  <si>
    <t>Primary Test for GRP Pipe Line 1200 mm - depth from 1.51 to 2.50 m- B6.33 42 11.23-Z02-2-C-16-ST</t>
  </si>
  <si>
    <t>JD3RZ02-2C16ST10332</t>
  </si>
  <si>
    <t>JD3RZ02-2C16ST10341</t>
  </si>
  <si>
    <t>JD3RZ02-2C16TSE10472</t>
  </si>
  <si>
    <t>Soil Replacement and Bedding Works for HDPE Pipes 450 mm  - depth from 2.51 to 3.5 m- B4.33 31 00.11-Z02-2-C-16-TSE</t>
  </si>
  <si>
    <t>JD3RZ02-2C16TSE10553</t>
  </si>
  <si>
    <t>Testing And Commtionningfor butterfly valves 400 mm. - - B4.33 14 19.04-Z02-2-C-16-TSE</t>
  </si>
  <si>
    <t>JD3RZ02-2L74ST10867</t>
  </si>
  <si>
    <t>Backfilling Works for GRP Pipe Line 400 mm - depth from 0.00 to 1.50 m- B6.33 42 11.01-Z02-2-L-74-ST</t>
  </si>
  <si>
    <t>JD3RZ02-2L74WT11086</t>
  </si>
  <si>
    <t>Installing for HDPE Pipes 160 mm - depth from 0 to 1.5 m- B3.33 14 13.01-Z02-2-L-74-WT</t>
  </si>
  <si>
    <t>JD3RZ02-2L74WT11109</t>
  </si>
  <si>
    <t>INSTALLATIONfor gate valves 150 mm - - B3.33 14 19.01-Z02-2-L-74-WT</t>
  </si>
  <si>
    <t>JD3RZ02-2L74TSE11259</t>
  </si>
  <si>
    <t>Installationfor gate valves 100 mm - - B4.33 14 19.01-Z02-2-L-74-TSE</t>
  </si>
  <si>
    <t>JD3RZ02-2L74TSE11265</t>
  </si>
  <si>
    <t>Installationfor butterfly valves 400 mm. - - B4.33 14 19.04-Z02-2-L-74-TSE</t>
  </si>
  <si>
    <t>JD3RZ02-2L74TSE11267</t>
  </si>
  <si>
    <t>Installationfor butterfly valves 600 mm. - - B4.33 14 19.05-Z02-2-L-74-TSE</t>
  </si>
  <si>
    <t>JD3RZ07L63TSE27676</t>
  </si>
  <si>
    <t>Installationfor Air valves 50 mm. - on pipes with diameter less than 315 mm- B4.33 14 19.15-Z07-L-63-TSE</t>
  </si>
  <si>
    <t>JD3RZ07L65ST28699</t>
  </si>
  <si>
    <t>Soil Replacement and Bedding Works for GRP Pipe Line 500 mm - depth from 0.00 to 1.50 m- B6.33 42 11.03-Z07-L-65-ST</t>
  </si>
  <si>
    <t>JD3RZ07L66ST29398</t>
  </si>
  <si>
    <t>Installing for UPVC Pipe Line 300 mm - depth from 0.00 to 1.50 m- B6.33 14 11.01-Z07-L-66-ST</t>
  </si>
  <si>
    <t>JD3RZ07L66ST29403</t>
  </si>
  <si>
    <t>Installing for GRP Pipe Line 400 mm - depth from 0.00 to 1.50 m- B6.33 42 11.01-Z07-L-66-ST</t>
  </si>
  <si>
    <t>JD3RZ07L66ST29412</t>
  </si>
  <si>
    <t>Soil Replacement and Bedding Works for GRP Pipe Line 500 mm - depth from 0.00 to 1.50 m- B6.33 42 11.03-Z07-L-66-ST</t>
  </si>
  <si>
    <t>JD3RZ07L66ST29451</t>
  </si>
  <si>
    <t>Excavation Works for GRP Pipe Line 900 mm - depth from 0.00 to 1.50 m- B6.33 42 11.11-Z07-L-66-ST</t>
  </si>
  <si>
    <t>JD3RZ07L66TSE29845</t>
  </si>
  <si>
    <t>EXCAVATION and Bedding Worksfor Air Valve Chamber   - less than 315 mm- B4.33 14 13.10-Z07-L-66-TSE</t>
  </si>
  <si>
    <t>JD3RZ07L67ST30139</t>
  </si>
  <si>
    <t>Excavation Works for GRP Pipe Line 600 mm - depth from 1.51 to 2.50 m- B6.33 42 11.06-Z07-L-67-ST</t>
  </si>
  <si>
    <t>JD3RZ07L67ST30323</t>
  </si>
  <si>
    <t>JD3RZ07-1L59TC32091</t>
  </si>
  <si>
    <t>Excavation Worksfor Trenches 6-ways ducts, 50mm - 1x110 MM &amp; 5 x 32MM- B2.33 71 19.02.TEL-Z07-1-L-59-TC</t>
  </si>
  <si>
    <t>JD3RZ02-1L72SL9265</t>
  </si>
  <si>
    <t>Backfillingfor Drawpit 900x900x1200mm - - B2.33 71 19.13.02-Z02-1-L-72-SL</t>
  </si>
  <si>
    <t>JD3RZ02-2C16TSE10485</t>
  </si>
  <si>
    <t>Backfillingfor HDPE Pipes 450 mm  - depth from 4.51 to 5.5 m- B4.33 31 00.13-Z02-2-C-16-TSE</t>
  </si>
  <si>
    <t>JD3RZ02-2C16TSE10570</t>
  </si>
  <si>
    <t>EXCAVATION and Bedding Worksfor R.C Valve Chamber   - 315 to 400 MM- B4.33 14 13.01-Z02-2-C-16-TSE</t>
  </si>
  <si>
    <t>JD3RZ02-2L74TSE11184</t>
  </si>
  <si>
    <t>Excavation Worksfor HDPE Pipes 450 mm  - depth from 2.51 to 3.5 m- B4.33 31 00.11-Z02-2-L-74-TSE</t>
  </si>
  <si>
    <t>JD3RZ06L54ST23033</t>
  </si>
  <si>
    <t>Backfilling Works for GRP Pipe Line 800 mm - depth from 1.51 to 2.50 m- B6.33 42 11.10-Z06-L-54-ST</t>
  </si>
  <si>
    <t>JD3RZ06L57ST25149</t>
  </si>
  <si>
    <t>Soil Replacement and Bedding Works for GRP Pipe Line 600 mm - depth from 1.51 to 2.50 m- B6.33 42 11.06-Z06-L-57-ST</t>
  </si>
  <si>
    <t>JD3RZ06L57ST25158</t>
  </si>
  <si>
    <t>Excavation Works for GRP Pipe Line 700 mm - depth from 1.51 to 2.50 m- B6.33 42 11.08-Z06-L-57-ST</t>
  </si>
  <si>
    <t>JD3RZ07L66TSE29674</t>
  </si>
  <si>
    <t>installationfor HDPE Pipe Lines 125 mm - depth from 0 to 1.5 m- B4.33 31 00.01-Z07-L-66-TSE</t>
  </si>
  <si>
    <t>JD3RZ07L66TSE29797</t>
  </si>
  <si>
    <t>Installationfor gate valves 100 mm - - B4.33 14 19.01-Z07-L-66-TSE</t>
  </si>
  <si>
    <t>JD3RZ05L06TSE21116</t>
  </si>
  <si>
    <t>Excavation Worksfor HDPE Pipe Lines 125 mm - depth from 0 to 1.5 m- B4.33 31 00.01-Z05-L-06-TSE</t>
  </si>
  <si>
    <t>JD3RZ07-1L62ST33898</t>
  </si>
  <si>
    <t>JD3RZ02-1L73ST9657</t>
  </si>
  <si>
    <t>TESTING AND COMMITIONING RELEASEDfor Catchbasine double - - B6.33 05 39.10-Z02-1-L-73-ST</t>
  </si>
  <si>
    <t>JD3RZ02-1L73TSE9872</t>
  </si>
  <si>
    <t>Backfilling Worksfor Wash-out Valve Chamber   - 110 to 400 MM- B4.33 14 13.06-Z02-1-L-73-TSE</t>
  </si>
  <si>
    <t>JD3RZ02-2C16ST10342</t>
  </si>
  <si>
    <t>JD3RZ02-2L74TSE11266</t>
  </si>
  <si>
    <t>Testing And Commtionningfor butterfly valves 400 mm. - - B4.33 14 19.04-Z02-2-L-74-TSE</t>
  </si>
  <si>
    <t>JD3RZ02-2L74TSE11268</t>
  </si>
  <si>
    <t>Testing And Commtionningfor butterfly valves 600 mm. - - B4.33 14 19.05-Z02-2-L-74-TSE</t>
  </si>
  <si>
    <t>JD3RZ06L53ST22484</t>
  </si>
  <si>
    <t>EXCAVATION Works for Catchbasine single - - B6.33 05 39.09-Z06-L-53-ST</t>
  </si>
  <si>
    <t>JD3RZ07L63TSE27677</t>
  </si>
  <si>
    <t>Testing And Commtionningfor Air valves 50 mm. - on pipes with diameter less than 315 mm- B4.33 14 19.15-Z07-L-63-TSE</t>
  </si>
  <si>
    <t>JD3RZ07L64ST28182</t>
  </si>
  <si>
    <t>JD3RZ07L65ST28685</t>
  </si>
  <si>
    <t>Installing for UPVC Pipe Line 300 mm - depth from 0.00 to 1.50 m- B6.33 14 11.01-Z07-L-65-ST</t>
  </si>
  <si>
    <t>JD3RZ07L65ST28700</t>
  </si>
  <si>
    <t>Installing for GRP Pipe Line 500 mm - depth from 0.00 to 1.50 m- B6.33 42 11.03-Z07-L-65-ST</t>
  </si>
  <si>
    <t>JD3RZ07L66ST29404</t>
  </si>
  <si>
    <t>Primary Test for GRP Pipe Line 400 mm - depth from 0.00 to 1.50 m- B6.33 42 11.01-Z07-L-66-ST</t>
  </si>
  <si>
    <t>JD3RZ07L66ST29413</t>
  </si>
  <si>
    <t>Installing for GRP Pipe Line 500 mm - depth from 0.00 to 1.50 m- B6.33 42 11.03-Z07-L-66-ST</t>
  </si>
  <si>
    <t>JD3RZ07L66ST29452</t>
  </si>
  <si>
    <t>Soil Replacement and Bedding Works for GRP Pipe Line 900 mm - depth from 0.00 to 1.50 m- B6.33 42 11.11-Z07-L-66-ST</t>
  </si>
  <si>
    <t>JD3RZ07L66TSE29846</t>
  </si>
  <si>
    <t>Plain Concrete Worksfor Air Valve Chamber   - less than 315 mm- B4.33 14 13.10-Z07-L-66-TSE</t>
  </si>
  <si>
    <t>JD3RZ07L67ST30140</t>
  </si>
  <si>
    <t>Soil Replacement and Bedding Works for GRP Pipe Line 600 mm - depth from 1.51 to 2.50 m- B6.33 42 11.06-Z07-L-67-ST</t>
  </si>
  <si>
    <t>JD3RZ07L67ST30324</t>
  </si>
  <si>
    <t>JD3RZ07L68ST30872</t>
  </si>
  <si>
    <t>Excavation Works for GRP Pipe Line 800 mm - depth from 1.51 to 2.50 m- B6.33 42 11.10-Z07-L-68-ST</t>
  </si>
  <si>
    <t>JD3RZ07-1L59TC32092</t>
  </si>
  <si>
    <t>Installationfor Trenches 6-ways ducts, 50mm - 1x110 MM &amp; 5 x 32MM- B2.33 71 19.02.TEL-Z07-1-L-59-TC</t>
  </si>
  <si>
    <t>JD3RZ07-1L59TC32095</t>
  </si>
  <si>
    <t>Excavation and Bedding Worksfor Manhole Type 1 - 120x120x150 CM- B2.33.71.19.13.01-Z07-1-L-59-TC</t>
  </si>
  <si>
    <t>JD3RZ07-1L60WT32475</t>
  </si>
  <si>
    <t>Soil Replacement and Bedding Works for HDPE Pipes 160 mm - depth from 0 to 1.5 m- B3.33 14 13.01-Z07-1-L-60-WT</t>
  </si>
  <si>
    <t>JD3RZ07-1L60TSE32528</t>
  </si>
  <si>
    <t>Backfilling Worksfor HDPE Pipe Lines 125 mm - depth from 0 to 1.5 m- B4.33 31 00.01-Z07-1-L-60-TSE</t>
  </si>
  <si>
    <t>JD3RZ07-1L62WT33900</t>
  </si>
  <si>
    <t>Excavation Worksfor HDPE Pipes 160 mm - depth from 0 to 1.5 m- B3.33 14 13.01-Z07-1-L-62-WT</t>
  </si>
  <si>
    <t>JDH3-02-008RZ04MI39</t>
  </si>
  <si>
    <t>Start of Zone 04 - MI-Z04</t>
  </si>
  <si>
    <t>JD3RZ07-1L62ST33895</t>
  </si>
  <si>
    <t>TESTING AND COMMITIONING RELEASEDfor Catchbasine single - - B6.33 05 39.09-Z07-1-L-62-ST</t>
  </si>
  <si>
    <t>JD3RZ07-1L62TSE33953</t>
  </si>
  <si>
    <t>Testingfor HDPE Pipe Lines 125 mm - depth from 0 to 1.5 m- B4.33 31 00.01-Z07-1-L-62-TSE</t>
  </si>
  <si>
    <t>JD3RZ02-1L72SL9244</t>
  </si>
  <si>
    <t>Installationfor Lighting( LED ) Luminaire 150 WATT - - B2.26.56.19.01-Z02-1-L-72-SL</t>
  </si>
  <si>
    <t>JD3RZ02-2C16TSE10473</t>
  </si>
  <si>
    <t>Installing for HDPE Pipes 450 mm  - depth from 2.51 to 3.5 m- B4.33 31 00.11-Z02-2-C-16-TSE</t>
  </si>
  <si>
    <t>JD3RZ02-2C16TSE10571</t>
  </si>
  <si>
    <t>Plain Concrete Worksfor R.C Valve Chamber   - 315 to 400 MM- B4.33 14 13.01-Z02-2-C-16-TSE</t>
  </si>
  <si>
    <t>JD3RZ02-2C16TSE10586</t>
  </si>
  <si>
    <t>EXCAVATION and Bedding Worksfor Wash-out Valve Chamber   - 450 to 630 MM- B4.33 14 13.07-Z02-2-C-16-TSE</t>
  </si>
  <si>
    <t>JD3RZ02-2L74TSE11185</t>
  </si>
  <si>
    <t>Soil Replacement and Bedding Works for HDPE Pipes 450 mm  - depth from 2.51 to 3.5 m- B4.33 31 00.11-Z02-2-L-74-TSE</t>
  </si>
  <si>
    <t>JD3RZ06L57ST25150</t>
  </si>
  <si>
    <t>Installing for GRP Pipe Line 600 mm - depth from 1.51 to 2.50 m- B6.33 42 11.06-Z06-L-57-ST</t>
  </si>
  <si>
    <t>JD3RZ06L57ST25159</t>
  </si>
  <si>
    <t>Soil Replacement and Bedding Works for GRP Pipe Line 700 mm - depth from 1.51 to 2.50 m- B6.33 42 11.08-Z06-L-57-ST</t>
  </si>
  <si>
    <t>JD3RZ06L57ST25168</t>
  </si>
  <si>
    <t>Excavation Works for GRP Pipe Line 800 mm - depth from 1.51 to 2.50 m- B6.33 42 11.10-Z06-L-57-ST</t>
  </si>
  <si>
    <t>JD3RZ07L66TSE29798</t>
  </si>
  <si>
    <t>Testing And Commtionningfor gate valves 100 mm - - B4.33 14 19.01-Z07-L-66-TSE</t>
  </si>
  <si>
    <t>JD3RZ05L06TSE21117</t>
  </si>
  <si>
    <t>Soil Replacement and Bedding Worksfor HDPE Pipe Lines 125 mm - depth from 0 to 1.5 m- B4.33 31 00.01-Z05-L-06-TSE</t>
  </si>
  <si>
    <t>JD3RZ05L07TSE21834</t>
  </si>
  <si>
    <t>Excavation Worksfor HDPE Pipe Lines 250 mm - depth from 0 to 1.5 m- B4.33 31 00.02-Z05-L-07-TSE</t>
  </si>
  <si>
    <t>JDH3-02-008RWTPR1030</t>
  </si>
  <si>
    <t>A1110</t>
  </si>
  <si>
    <t>Finish of Storm Network Z02-1 MI-ST</t>
  </si>
  <si>
    <t>JD3RZ02-1L71TC8562</t>
  </si>
  <si>
    <t>Excavation Worksfor Trenches 6-ways ducts, 50mm - 1x110 MM &amp; 5 x 32MM- B2.33 71 19.02.TEL-Z02-1-L-71-TC</t>
  </si>
  <si>
    <t>JD3RZ02-2C16ST10145</t>
  </si>
  <si>
    <t>Excavation Works for UPVC Pipe Line 300 mm - depth from 0.00 to 1.50 m- B6.33 14 11.01-Z02-2-C-16-ST</t>
  </si>
  <si>
    <t>JD3RZ02-2C16ST10254</t>
  </si>
  <si>
    <t>Backfilling Works for GRP Pipe Line 1200 mm - depth from 1.51 to 2.50 m- B6.33 42 11.23-Z02-2-C-16-ST</t>
  </si>
  <si>
    <t>JD3RZ02-2L74ST10862</t>
  </si>
  <si>
    <t>Backfilling Works for UPVC Pipe Line 300 mm - depth from 0.00 to 1.50 m- B6.33 14 11.01-Z02-2-L-74-ST</t>
  </si>
  <si>
    <t>JD3RZ02-2L74TSE11260</t>
  </si>
  <si>
    <t>Testing And Commtionningfor gate valves 100 mm - - B4.33 14 19.01-Z02-2-L-74-TSE</t>
  </si>
  <si>
    <t>JD3RZ06L53ST22485</t>
  </si>
  <si>
    <t>JD3RZ06L53ST22488</t>
  </si>
  <si>
    <t>EXCAVATION Works for Catchbasine double - - B6.33 05 39.10-Z06-L-53-ST</t>
  </si>
  <si>
    <t>JD3RZ07L63TSE27709</t>
  </si>
  <si>
    <t>Backfilling Worksfor Air Valve Chamber   - less than 315 mm- B4.33 14 13.10-Z07-L-63-TSE</t>
  </si>
  <si>
    <t>JD3RZ07L64ST27970</t>
  </si>
  <si>
    <t>Excavation Works for UPVC Pipe Line 300 mm - depth from 0.00 to 1.50 m- B6.33 14 11.01-Z07-L-64-ST</t>
  </si>
  <si>
    <t>JD3RZ07L65ST28701</t>
  </si>
  <si>
    <t>Primary Test for GRP Pipe Line 500 mm - depth from 0.00 to 1.50 m- B6.33 42 11.03-Z07-L-65-ST</t>
  </si>
  <si>
    <t>JD3RZ07L66ST29399</t>
  </si>
  <si>
    <t>Primary Test for UPVC Pipe Line 300 mm - depth from 0.00 to 1.50 m- B6.33 14 11.01-Z07-L-66-ST</t>
  </si>
  <si>
    <t>JD3RZ07L66ST29405</t>
  </si>
  <si>
    <t>Backfilling Works for GRP Pipe Line 400 mm - depth from 0.00 to 1.50 m- B6.33 42 11.01-Z07-L-66-ST</t>
  </si>
  <si>
    <t>JD3RZ07L66ST29414</t>
  </si>
  <si>
    <t>Primary Test for GRP Pipe Line 500 mm - depth from 0.00 to 1.50 m- B6.33 42 11.03-Z07-L-66-ST</t>
  </si>
  <si>
    <t>JD3RZ07L66ST29453</t>
  </si>
  <si>
    <t>Installing for GRP Pipe Line 900 mm - depth from 0.00 to 1.50 m- B6.33 42 11.11-Z07-L-66-ST</t>
  </si>
  <si>
    <t>JD3RZ07L66TSE29847</t>
  </si>
  <si>
    <t>INSTALLATIONfor Air Valve Chamber   - less than 315 mm- B4.33 14 13.10-Z07-L-66-TSE</t>
  </si>
  <si>
    <t>JD3RZ07L67ST30141</t>
  </si>
  <si>
    <t>Installing for GRP Pipe Line 600 mm - depth from 1.51 to 2.50 m- B6.33 42 11.06-Z07-L-67-ST</t>
  </si>
  <si>
    <t>JD3RZ07L67ST30292</t>
  </si>
  <si>
    <t>JD3RZ07L67ST30325</t>
  </si>
  <si>
    <t>JD3RZ07L68ST30873</t>
  </si>
  <si>
    <t>Soil Replacement and Bedding Works for GRP Pipe Line 800 mm - depth from 1.51 to 2.50 m- B6.33 42 11.10-Z07-L-68-ST</t>
  </si>
  <si>
    <t>JD3RZ07L68ST30882</t>
  </si>
  <si>
    <t>Excavation Works for GRP Pipe Line 900 mm - depth from 1.51 to 2.50 m- B6.33 42 11.12-Z07-L-68-ST</t>
  </si>
  <si>
    <t>JD3RZ07-1L59TC32093</t>
  </si>
  <si>
    <t>Pouring Concrete Coverfor Trenches 6-ways ducts, 50mm - 1x110 MM &amp; 5 x 32MM- B2.33 71 19.02.TEL-Z07-1-L-59-TC</t>
  </si>
  <si>
    <t>JDH3-02-008RZ02-1FT1340</t>
  </si>
  <si>
    <t>A3170</t>
  </si>
  <si>
    <t>Surveying Works C-10</t>
  </si>
  <si>
    <t>JD3RZ02-1L72SL9251</t>
  </si>
  <si>
    <t>Testing and Backfilling Worksfor PVC Pipes 2×150mm - - B2.33 71 19.01.SL-Z02-1-L-72-SL</t>
  </si>
  <si>
    <t>JD3RZ02-2C16TSE10572</t>
  </si>
  <si>
    <t>INSTALLATIONfor R.C Valve Chamber   - 315 to 400 MM- B4.33 14 13.01-Z02-2-C-16-TSE</t>
  </si>
  <si>
    <t>JD3RZ02-2C16TSE10587</t>
  </si>
  <si>
    <t>Plain Concrete Worksfor Wash-out Valve Chamber   - 450 to 630 MM- B4.33 14 13.07-Z02-2-C-16-TSE</t>
  </si>
  <si>
    <t>JD3RZ02-2L74TSE11186</t>
  </si>
  <si>
    <t>Installing for HDPE Pipes 450 mm  - depth from 2.51 to 3.5 m- B4.33 31 00.11-Z02-2-L-74-TSE</t>
  </si>
  <si>
    <t>JD3RZ06L54ST23176</t>
  </si>
  <si>
    <t>JD3RZ06L57ST25160</t>
  </si>
  <si>
    <t>Installing for GRP Pipe Line 700 mm - depth from 1.51 to 2.50 m- B6.33 42 11.08-Z06-L-57-ST</t>
  </si>
  <si>
    <t>JD3RZ06L57ST25169</t>
  </si>
  <si>
    <t>Soil Replacement and Bedding Works for GRP Pipe Line 800 mm - depth from 1.51 to 2.50 m- B6.33 42 11.10-Z06-L-57-ST</t>
  </si>
  <si>
    <t>JD3RZ07L66TSE29675</t>
  </si>
  <si>
    <t>Testingfor HDPE Pipe Lines 125 mm - depth from 0 to 1.5 m- B4.33 31 00.01-Z07-L-66-TSE</t>
  </si>
  <si>
    <t>JD3RZ07-1L59TC32096</t>
  </si>
  <si>
    <t>Installationfor Manhole Type 1 - 120x120x150 CM- B2.33.71.19.13.01-Z07-1-L-59-TC</t>
  </si>
  <si>
    <t>JD3RZ07-1L60WT32476</t>
  </si>
  <si>
    <t>Installing for HDPE Pipes 160 mm - depth from 0 to 1.5 m- B3.33 14 13.01-Z07-1-L-60-WT</t>
  </si>
  <si>
    <t>JD3RZ07-1L62TSE33958</t>
  </si>
  <si>
    <t>Testingfor HDPE Pipe Lines 250 mm - depth from 0 to 1.5 m- B4.33 31 00.02-Z07-1-L-62-TSE</t>
  </si>
  <si>
    <t>JD3RZ02-1L71TC8563</t>
  </si>
  <si>
    <t>Installationfor Trenches 6-ways ducts, 50mm - 1x110 MM &amp; 5 x 32MM- B2.33 71 19.02.TEL-Z02-1-L-71-TC</t>
  </si>
  <si>
    <t>JD3RZ02-1L71TC8566</t>
  </si>
  <si>
    <t>Excavation and Bedding Worksfor Manhole Type 1 - 120x120x150 CM- B2.33.71.19.13.01-Z02-1-L-71-TC</t>
  </si>
  <si>
    <t>JD3RZ02-2L75WT11798</t>
  </si>
  <si>
    <t>Soil Replacement and Bedding Works for HDPE Pipes 160 mm - depth from 0 to 1.5 m- B3.33 14 13.01-Z02-2-L-75-WT</t>
  </si>
  <si>
    <t>JD3RZ06L53ST22489</t>
  </si>
  <si>
    <t>JD3RZ07L65ST28702</t>
  </si>
  <si>
    <t>Backfilling Works for GRP Pipe Line 500 mm - depth from 0.00 to 1.50 m- B6.33 42 11.03-Z07-L-65-ST</t>
  </si>
  <si>
    <t>JD3RZ07L66ST29415</t>
  </si>
  <si>
    <t>Backfilling Works for GRP Pipe Line 500 mm - depth from 0.00 to 1.50 m- B6.33 42 11.03-Z07-L-66-ST</t>
  </si>
  <si>
    <t>JD3RZ07L66ST29454</t>
  </si>
  <si>
    <t>Primary Test for GRP Pipe Line 900 mm - depth from 0.00 to 1.50 m- B6.33 42 11.11-Z07-L-66-ST</t>
  </si>
  <si>
    <t>JD3RZ07L66TSE29815</t>
  </si>
  <si>
    <t>Installationfor Air valves 50 mm. - on pipes with diameter less than 315 mm- B4.33 14 19.15-Z07-L-66-TSE</t>
  </si>
  <si>
    <t>JD3RZ07L67ST30142</t>
  </si>
  <si>
    <t>Primary Test for GRP Pipe Line 600 mm - depth from 1.51 to 2.50 m- B6.33 42 11.06-Z07-L-67-ST</t>
  </si>
  <si>
    <t>JD3RZ07L67ST30293</t>
  </si>
  <si>
    <t>JD3RZ07L67ST30326</t>
  </si>
  <si>
    <t>JD3RZ07L68ST30874</t>
  </si>
  <si>
    <t>Installing for GRP Pipe Line 800 mm - depth from 1.51 to 2.50 m- B6.33 42 11.10-Z07-L-68-ST</t>
  </si>
  <si>
    <t>JD3RZ07L68ST30883</t>
  </si>
  <si>
    <t>Soil Replacement and Bedding Works for GRP Pipe Line 900 mm - depth from 1.51 to 2.50 m- B6.33 42 11.12-Z07-L-68-ST</t>
  </si>
  <si>
    <t>JD3RZ07L68ST31015</t>
  </si>
  <si>
    <t>JD3RZ07-1L59TC32094</t>
  </si>
  <si>
    <t>Backfilling Worksfor Trenches 6-ways ducts, 50mm - 1x110 MM &amp; 5 x 32MM- B2.33 71 19.02.TEL-Z07-1-L-59-TC</t>
  </si>
  <si>
    <t>JD3RZ02-2C16TSE10474</t>
  </si>
  <si>
    <t>Testing for HDPE Pipes 450 mm  - depth from 2.51 to 3.5 m- B4.33 31 00.11-Z02-2-C-16-TSE</t>
  </si>
  <si>
    <t>JD3RZ02-2C16TSE10479</t>
  </si>
  <si>
    <t>Testing for HDPE Pipes 450 mm  - depth from 3.51 to 4.5 m- B4.33 31 00.12-Z02-2-C-16-TSE</t>
  </si>
  <si>
    <t>JD3RZ02-2C16TSE10573</t>
  </si>
  <si>
    <t>Backfilling Worksfor R.C Valve Chamber   - 315 to 400 MM- B4.33 14 13.01-Z02-2-C-16-TSE</t>
  </si>
  <si>
    <t>JD3RZ02-2C16TSE10588</t>
  </si>
  <si>
    <t>INSTALLATIONfor Wash-out Valve Chamber   - 450 to 630 MM- B4.33 14 13.07-Z02-2-C-16-TSE</t>
  </si>
  <si>
    <t>JD3RZ06L53ST22486</t>
  </si>
  <si>
    <t>JD3RZ06L54ST23197</t>
  </si>
  <si>
    <t>EXCAVATION Works for Catchbasine single - - B6.33 05 39.09-Z06-L-54-ST</t>
  </si>
  <si>
    <t>JD3RZ06L57ST25170</t>
  </si>
  <si>
    <t>Installing for GRP Pipe Line 800 mm - depth from 1.51 to 2.50 m- B6.33 42 11.10-Z06-L-57-ST</t>
  </si>
  <si>
    <t>JD3RZ07L64ST27971</t>
  </si>
  <si>
    <t>Soil Replacement and Bedding Works for UPVC Pipe Line 300 mm - depth from 0.00 to 1.50 m- B6.33 14 11.01-Z07-L-64-ST</t>
  </si>
  <si>
    <t>JD3RZ07L65ST28686</t>
  </si>
  <si>
    <t>Primary Test for UPVC Pipe Line 300 mm - depth from 0.00 to 1.50 m- B6.33 14 11.01-Z07-L-65-ST</t>
  </si>
  <si>
    <t>JD3RZ07-1L62TSE33959</t>
  </si>
  <si>
    <t>Backfilling Worksfor HDPE Pipe Lines 250 mm - depth from 0 to 1.5 m- B4.33 31 00.02-Z07-1-L-62-TSE</t>
  </si>
  <si>
    <t>JD3RZ02-1L71TC8564</t>
  </si>
  <si>
    <t>Pouring Concrete Coverfor Trenches 6-ways ducts, 50mm - 1x110 MM &amp; 5 x 32MM- B2.33 71 19.02.TEL-Z02-1-L-71-TC</t>
  </si>
  <si>
    <t>JD3RZ02-1L71TC8567</t>
  </si>
  <si>
    <t>Installationfor Manhole Type 1 - 120x120x150 CM- B2.33.71.19.13.01-Z02-1-L-71-TC</t>
  </si>
  <si>
    <t>JD3RZ02-1L73TSE9717</t>
  </si>
  <si>
    <t>Backfilling Worksfor HDPE Pipe Lines 250 mm - depth from 0 to 1.5 m- B4.33 31 00.02-Z02-1-L-73-TSE</t>
  </si>
  <si>
    <t>JD3RZ02-2C16ST10146</t>
  </si>
  <si>
    <t>Soil Replacement and Bedding Works for UPVC Pipe Line 300 mm - depth from 0.00 to 1.50 m- B6.33 14 11.01-Z02-2-C-16-ST</t>
  </si>
  <si>
    <t>JD3RZ02-2C16ST10150</t>
  </si>
  <si>
    <t>Excavation Works for GRP Pipe Line 400 mm - depth from 0.00 to 1.50 m- B6.33 42 11.01-Z02-2-C-16-ST</t>
  </si>
  <si>
    <t>JD3RZ02-2L74WT11110</t>
  </si>
  <si>
    <t>TESTING AND COMMITIONfor gate valves 150 mm - - B3.33 14 19.01-Z02-2-L-74-WT</t>
  </si>
  <si>
    <t>JD3RZ02-2L74TSE11187</t>
  </si>
  <si>
    <t>Testing for HDPE Pipes 450 mm  - depth from 2.51 to 3.5 m- B4.33 31 00.11-Z02-2-L-74-TSE</t>
  </si>
  <si>
    <t>JD3RZ02-2L75SL12070</t>
  </si>
  <si>
    <t>Excavation Worksfor Copper Cables 4Cx25 mm² - - B2.26 05 19.04-Z02-2-L-75-SL</t>
  </si>
  <si>
    <t>JD3RZ07L66ST29455</t>
  </si>
  <si>
    <t>Backfilling Works for GRP Pipe Line 900 mm - depth from 0.00 to 1.50 m- B6.33 42 11.11-Z07-L-66-ST</t>
  </si>
  <si>
    <t>JD3RZ07L66TSE29816</t>
  </si>
  <si>
    <t>Testing And Commtionningfor Air valves 50 mm. - on pipes with diameter less than 315 mm- B4.33 14 19.15-Z07-L-66-TSE</t>
  </si>
  <si>
    <t>JD3RZ07L67ST30143</t>
  </si>
  <si>
    <t>Backfilling Works for GRP Pipe Line 600 mm - depth from 1.51 to 2.50 m- B6.33 42 11.06-Z07-L-67-ST</t>
  </si>
  <si>
    <t>JD3RZ07L67ST30294</t>
  </si>
  <si>
    <t>JD3RZ07L68ST30875</t>
  </si>
  <si>
    <t>Primary Test for GRP Pipe Line 800 mm - depth from 1.51 to 2.50 m- B6.33 42 11.10-Z07-L-68-ST</t>
  </si>
  <si>
    <t>JD3RZ07L68ST30884</t>
  </si>
  <si>
    <t>Installing for GRP Pipe Line 900 mm - depth from 1.51 to 2.50 m- B6.33 42 11.12-Z07-L-68-ST</t>
  </si>
  <si>
    <t>JD3RZ07L68ST31016</t>
  </si>
  <si>
    <t>JD3RZ07-1L59TC32097</t>
  </si>
  <si>
    <t>Backfilling Worksfor Manhole Type 1 - 120x120x150 CM- B2.33.71.19.13.01-Z07-1-L-59-TC</t>
  </si>
  <si>
    <t>JD3RZ02-1L72SL9247</t>
  </si>
  <si>
    <t>Supply, construct, connect and test earthing pitsfor Street Lighting  EARTHING  SYSTEM  - - B2.26 05 26.01-Z02-1-L-72-SL</t>
  </si>
  <si>
    <t>JD3RZ02-2C16TSE10560</t>
  </si>
  <si>
    <t>Installationfor Wash-Out valves 150 mm. - on pipes with diameter 450-630 mm- B4.33 14 19.08-Z02-2-C-16-TSE</t>
  </si>
  <si>
    <t>JD3RZ06L53ST22490</t>
  </si>
  <si>
    <t>JD3RZ06L54ST23198</t>
  </si>
  <si>
    <t>JD3RZ06L54ST23201</t>
  </si>
  <si>
    <t>EXCAVATION Works for Catchbasine double - - B6.33 05 39.10-Z06-L-54-ST</t>
  </si>
  <si>
    <t>JD3RZ07-1L62WT33901</t>
  </si>
  <si>
    <t>Soil Replacement and Bedding Works for HDPE Pipes 160 mm - depth from 0 to 1.5 m- B3.33 14 13.01-Z07-1-L-62-WT</t>
  </si>
  <si>
    <t>JD3RZ05L07TSE21835</t>
  </si>
  <si>
    <t>Soil Replacement and Bedding Worksfor HDPE Pipe Lines 250 mm - depth from 0 to 1.5 m- B4.33 31 00.02-Z05-L-07-TSE</t>
  </si>
  <si>
    <t>JD3RZ02-1L71TC8568</t>
  </si>
  <si>
    <t>Backfilling Worksfor Manhole Type 1 - 120x120x150 CM- B2.33.71.19.13.01-Z02-1-L-71-TC</t>
  </si>
  <si>
    <t>JD3RZ02-2C16ST10151</t>
  </si>
  <si>
    <t>Soil Replacement and Bedding Works for GRP Pipe Line 400 mm - depth from 0.00 to 1.50 m- B6.33 42 11.01-Z02-2-C-16-ST</t>
  </si>
  <si>
    <t>JD3RZ02-2L75WT11799</t>
  </si>
  <si>
    <t>Installing for HDPE Pipes 160 mm - depth from 0 to 1.5 m- B3.33 14 13.01-Z02-2-L-75-WT</t>
  </si>
  <si>
    <t>JD3RZ02-2L75WT11822</t>
  </si>
  <si>
    <t>INSTALLATIONfor gate valves 150 mm - - B3.33 14 19.01-Z02-2-L-75-WT</t>
  </si>
  <si>
    <t>JD3RZ06L53ST22487</t>
  </si>
  <si>
    <t>TESTING AND COMMITIONING RELEASEDfor Catchbasine single - - B6.33 05 39.09-Z06-L-53-ST</t>
  </si>
  <si>
    <t>JD3RZ07L66ST29400</t>
  </si>
  <si>
    <t>Backfilling Works for UPVC Pipe Line 300 mm - depth from 0.00 to 1.50 m- B6.33 14 11.01-Z07-L-66-ST</t>
  </si>
  <si>
    <t>JD3RZ07L66TSE29848</t>
  </si>
  <si>
    <t>Backfilling Worksfor Air Valve Chamber   - less than 315 mm- B4.33 14 13.10-Z07-L-66-TSE</t>
  </si>
  <si>
    <t>JD3RZ07L67ST30295</t>
  </si>
  <si>
    <t>JD3RZ07L68ST30876</t>
  </si>
  <si>
    <t>Backfilling Works for GRP Pipe Line 800 mm - depth from 1.51 to 2.50 m- B6.33 42 11.10-Z07-L-68-ST</t>
  </si>
  <si>
    <t>JD3RZ07L68ST30885</t>
  </si>
  <si>
    <t>Primary Test for GRP Pipe Line 900 mm - depth from 1.51 to 2.50 m- B6.33 42 11.12-Z07-L-68-ST</t>
  </si>
  <si>
    <t>JD3RZ07L68ST31017</t>
  </si>
  <si>
    <t>JD3RZ02-1L72SL9221</t>
  </si>
  <si>
    <t>Testing and Commitioning for Copper Cables 4Cx25 mm² - - B2.26 05 19.04-Z02-1-L-72-SL</t>
  </si>
  <si>
    <t>JD3RZ02-2C16TSE10561</t>
  </si>
  <si>
    <t>Testing And Commtionningfor Wash-Out valves 150 mm. - on pipes with diameter 450-630 mm- B4.33 14 19.08-Z02-2-C-16-TSE</t>
  </si>
  <si>
    <t>JD3RZ02-2L74ST11076</t>
  </si>
  <si>
    <t>EXCAVATION Works for Catchbasine single - - B6.33 05 39.09-Z02-2-L-74-ST</t>
  </si>
  <si>
    <t>JD3RZ06L54ST23202</t>
  </si>
  <si>
    <t>JD3RZ07L64ST27972</t>
  </si>
  <si>
    <t>Installing for UPVC Pipe Line 300 mm - depth from 0.00 to 1.50 m- B6.33 14 11.01-Z07-L-64-ST</t>
  </si>
  <si>
    <t>Start of Zone 09 - MI-Z09</t>
  </si>
  <si>
    <t>JD3RZ02-1L71TC8565</t>
  </si>
  <si>
    <t>Backfilling Worksfor Trenches 6-ways ducts, 50mm - 1x110 MM &amp; 5 x 32MM- B2.33 71 19.02.TEL-Z02-1-L-71-TC</t>
  </si>
  <si>
    <t>JD3RZ02-2C16ST10147</t>
  </si>
  <si>
    <t>Installing for UPVC Pipe Line 300 mm - depth from 0.00 to 1.50 m- B6.33 14 11.01-Z02-2-C-16-ST</t>
  </si>
  <si>
    <t>JD3RZ02-2C16ST10152</t>
  </si>
  <si>
    <t>Installing for GRP Pipe Line 400 mm - depth from 0.00 to 1.50 m- B6.33 42 11.01-Z02-2-C-16-ST</t>
  </si>
  <si>
    <t>JD3RZ06L53ST22491</t>
  </si>
  <si>
    <t>TESTING AND COMMITIONING RELEASEDfor Catchbasine double - - B6.33 05 39.10-Z06-L-53-ST</t>
  </si>
  <si>
    <t>JD3RZ06L54ST23199</t>
  </si>
  <si>
    <t>JD3RZ06L57ST25311</t>
  </si>
  <si>
    <t>JD3RZ07L65ST28687</t>
  </si>
  <si>
    <t>Backfilling Works for UPVC Pipe Line 300 mm - depth from 0.00 to 1.50 m- B6.33 14 11.01-Z07-L-65-ST</t>
  </si>
  <si>
    <t>JD3RZ07L66TSE29676</t>
  </si>
  <si>
    <t>Backfilling Worksfor HDPE Pipe Lines 125 mm - depth from 0 to 1.5 m- B4.33 31 00.01-Z07-L-66-TSE</t>
  </si>
  <si>
    <t>JD3RZ07L67ST30296</t>
  </si>
  <si>
    <t>JD3RZ07L68ST30886</t>
  </si>
  <si>
    <t>Backfilling Works for GRP Pipe Line 900 mm - depth from 1.51 to 2.50 m- B6.33 42 11.12-Z07-L-68-ST</t>
  </si>
  <si>
    <t>JD3RZ07L68ST31018</t>
  </si>
  <si>
    <t>JD3RZ07-1L62ST33899</t>
  </si>
  <si>
    <t>TESTING AND COMMITIONING RELEASEDfor Catchbasine double - - B6.33 05 39.10-Z07-1-L-62-ST</t>
  </si>
  <si>
    <t>JD3RZ07-1L62WT33902</t>
  </si>
  <si>
    <t>Installing for HDPE Pipes 160 mm - depth from 0 to 1.5 m- B3.33 14 13.01-Z07-1-L-62-WT</t>
  </si>
  <si>
    <t>JDH3-02-008RZ13MI59</t>
  </si>
  <si>
    <t>Start of Zone 13 - MI-Z13</t>
  </si>
  <si>
    <t>JDH3-02-008RWTPR1031</t>
  </si>
  <si>
    <t>A1360</t>
  </si>
  <si>
    <t>Start of TSE Network Z06 MI-TSE</t>
  </si>
  <si>
    <t>JD3RZ02-2C16TSE10589</t>
  </si>
  <si>
    <t>Backfilling Worksfor Wash-out Valve Chamber   - 450 to 630 MM- B4.33 14 13.07-Z02-2-C-16-TSE</t>
  </si>
  <si>
    <t>A1190</t>
  </si>
  <si>
    <t>Finish of Storm Network Z07-1 MI-ST</t>
  </si>
  <si>
    <t>A1270</t>
  </si>
  <si>
    <t>Finish of TSE Network Z02-1 MI-TSE</t>
  </si>
  <si>
    <t>JD3RZ02-1L73SL9931</t>
  </si>
  <si>
    <t>Excavation Worksfor Copper Cables 4Cx25 mm² - - B2.26 05 19.04-Z02-1-L-73-SL</t>
  </si>
  <si>
    <t>JD3RZ02-2C16ST10153</t>
  </si>
  <si>
    <t>Primary Test for GRP Pipe Line 400 mm - depth from 0.00 to 1.50 m- B6.33 42 11.01-Z02-2-C-16-ST</t>
  </si>
  <si>
    <t>JD3RZ02-2L74ST11077</t>
  </si>
  <si>
    <t>JD3RZ02-2L74ST11080</t>
  </si>
  <si>
    <t>EXCAVATION Works for Catchbasine double - - B6.33 05 39.10-Z02-2-L-74-ST</t>
  </si>
  <si>
    <t>JD3RZ06L54ST23203</t>
  </si>
  <si>
    <t>JD3RZ06L57ST25312</t>
  </si>
  <si>
    <t>JD3RZ07L68ST31019</t>
  </si>
  <si>
    <t>JD3RZ07-1L62TSE33954</t>
  </si>
  <si>
    <t>Backfilling Worksfor HDPE Pipe Lines 125 mm - depth from 0 to 1.5 m- B4.33 31 00.01-Z07-1-L-62-TSE</t>
  </si>
  <si>
    <t>JDH3-02-008RZ02-1FT1342</t>
  </si>
  <si>
    <t>JDH3-02-008RZ07-1FT1381</t>
  </si>
  <si>
    <t>JD3RZ02-2L74TC11414</t>
  </si>
  <si>
    <t>Excavation Worksfor Trenches 6-ways ducts, 50mm - 1x110 MM &amp; 5 x 32MM- B2.33 71 19.02.TEL-Z02-2-L-74-TC</t>
  </si>
  <si>
    <t>JD3RZ06L54ST23200</t>
  </si>
  <si>
    <t>TESTING AND COMMITIONING RELEASEDfor Catchbasine single - - B6.33 05 39.09-Z06-L-54-ST</t>
  </si>
  <si>
    <t>JD3RZ07L64ST27973</t>
  </si>
  <si>
    <t>Primary Test for UPVC Pipe Line 300 mm - depth from 0.00 to 1.50 m- B6.33 14 11.01-Z07-L-64-ST</t>
  </si>
  <si>
    <t>JD3RZ07L64ST28188</t>
  </si>
  <si>
    <t>EXCAVATION Works for Catchbasine single - - B6.33 05 39.09-Z07-L-64-ST</t>
  </si>
  <si>
    <t>JD3RZ07L64ST28192</t>
  </si>
  <si>
    <t>EXCAVATION Works for Catchbasine double - - B6.33 05 39.10-Z07-L-64-ST</t>
  </si>
  <si>
    <t>JD3RZ02-2C16ST10154</t>
  </si>
  <si>
    <t>Backfilling Works for GRP Pipe Line 400 mm - depth from 0.00 to 1.50 m- B6.33 42 11.01-Z02-2-C-16-ST</t>
  </si>
  <si>
    <t>JD3RZ02-2C16TSE10480</t>
  </si>
  <si>
    <t>Backfillingfor HDPE Pipes 450 mm  - depth from 3.51 to 4.5 m- B4.33 31 00.12-Z02-2-C-16-TSE</t>
  </si>
  <si>
    <t>JD3RZ02-2L74ST11081</t>
  </si>
  <si>
    <t>JD3RZ02-2L74WT11087</t>
  </si>
  <si>
    <t>Testing for HDPE Pipes 160 mm - depth from 0 to 1.5 m- B3.33 14 13.01-Z02-2-L-74-WT</t>
  </si>
  <si>
    <t>JD3RZ02-2L74TSE11283</t>
  </si>
  <si>
    <t>EXCAVATION and Bedding Worksfor R.C Valve Chamber   - 315 to 400 MM- B4.33 14 13.01-Z02-2-L-74-TSE</t>
  </si>
  <si>
    <t>JD3RZ07L67ST30109</t>
  </si>
  <si>
    <t>Excavation Works for UPVC Pipe Line 300 mm - depth from 0.00 to 1.50 m- B6.33 14 11.01-Z07-L-67-ST</t>
  </si>
  <si>
    <t>JD3RZ07L68ST30822</t>
  </si>
  <si>
    <t>Excavation Works for UPVC Pipe Line 300 mm - depth from 0.00 to 1.50 m- B6.33 14 11.01-Z07-L-68-ST</t>
  </si>
  <si>
    <t>JD3RZ06L53TSE22667</t>
  </si>
  <si>
    <t>Installationfor gate valves 100 mm - - B4.33 14 19.01-Z06-L-53-TSE</t>
  </si>
  <si>
    <t>JD3RZ02-2C16ST10148</t>
  </si>
  <si>
    <t>Primary Test for UPVC Pipe Line 300 mm - depth from 0.00 to 1.50 m- B6.33 14 11.01-Z02-2-C-16-ST</t>
  </si>
  <si>
    <t>JD3RZ02-2L74SL11371</t>
  </si>
  <si>
    <t>INSTALLINGfor insulated copper conductor 16 mm²   - - B2.26 05 19.08-Z02-2-L-74-SL</t>
  </si>
  <si>
    <t>JD3RZ02-2L74TC11415</t>
  </si>
  <si>
    <t>Installationfor Trenches 6-ways ducts, 50mm - 1x110 MM &amp; 5 x 32MM- B2.33 71 19.02.TEL-Z02-2-L-74-TC</t>
  </si>
  <si>
    <t>JD3RZ02-2L74TC11418</t>
  </si>
  <si>
    <t>Excavation and Bedding Worksfor Manhole Type 1 - 120x120x150 CM- B2.33.71.19.13.01-Z02-2-L-74-TC</t>
  </si>
  <si>
    <t>JD3RZ02-2L75WT11823</t>
  </si>
  <si>
    <t>TESTING AND COMMITIONfor gate valves 150 mm - - B3.33 14 19.01-Z02-2-L-75-WT</t>
  </si>
  <si>
    <t>JD3RZ02-2L75TC12127</t>
  </si>
  <si>
    <t>Excavation Worksfor Trenches 6-ways ducts, 50mm - 1x110 MM &amp; 5 x 32MM- B2.33 71 19.02.TEL-Z02-2-L-75-TC</t>
  </si>
  <si>
    <t>JD3RZ06L54ST23204</t>
  </si>
  <si>
    <t>TESTING AND COMMITIONING RELEASEDfor Catchbasine double - - B6.33 05 39.10-Z06-L-54-ST</t>
  </si>
  <si>
    <t>JD3RZ07L64ST28189</t>
  </si>
  <si>
    <t>JD3RZ07L64ST28193</t>
  </si>
  <si>
    <t>JD3RZ02-1L72TC9275</t>
  </si>
  <si>
    <t>Excavation Worksfor Trenches 6-ways ducts, 50mm - 1x110 MM &amp; 5 x 32MM- B2.33 71 19.02.TEL-Z02-1-L-72-TC</t>
  </si>
  <si>
    <t>JD3RZ02-1L73SL9932</t>
  </si>
  <si>
    <t>Installationfor Copper Cables 4Cx25 mm² - - B2.26 05 19.04-Z02-1-L-73-SL</t>
  </si>
  <si>
    <t>JD3RZ02-1L73SL9952</t>
  </si>
  <si>
    <t>Excavation of reinforced concrete foundationfor LIGHTING POLE one arm - - B2.26 56 19.02-Z02-1-L-73-SL</t>
  </si>
  <si>
    <t>JD3RZ02-2L74ST11078</t>
  </si>
  <si>
    <t>JD3RZ02-2L74TSE11284</t>
  </si>
  <si>
    <t>Plain Concrete Worksfor R.C Valve Chamber   - 315 to 400 MM- B4.33 14 13.01-Z02-2-L-74-TSE</t>
  </si>
  <si>
    <t>JD3RZ07L66ST29614</t>
  </si>
  <si>
    <t>EXCAVATION Works for Catchbasine single - - B6.33 05 39.09-Z07-L-66-ST</t>
  </si>
  <si>
    <t>JD3RZ02-2L74ST11082</t>
  </si>
  <si>
    <t>JD3RZ02-2L74TSE11188</t>
  </si>
  <si>
    <t>Backfillingfor HDPE Pipes 450 mm  - depth from 2.51 to 3.5 m- B4.33 31 00.11-Z02-2-L-74-TSE</t>
  </si>
  <si>
    <t>JD3RZ02-2L74TC11416</t>
  </si>
  <si>
    <t>Pouring Concrete Coverfor Trenches 6-ways ducts, 50mm - 1x110 MM &amp; 5 x 32MM- B2.33 71 19.02.TEL-Z02-2-L-74-TC</t>
  </si>
  <si>
    <t>JD3RZ02-2L74TC11419</t>
  </si>
  <si>
    <t>Installationfor Manhole Type 1 - 120x120x150 CM- B2.33.71.19.13.01-Z02-2-L-74-TC</t>
  </si>
  <si>
    <t>JD3RZ02-2L75TC12128</t>
  </si>
  <si>
    <t>Installationfor Trenches 6-ways ducts, 50mm - 1x110 MM &amp; 5 x 32MM- B2.33 71 19.02.TEL-Z02-2-L-75-TC</t>
  </si>
  <si>
    <t>JD3RZ02-2L75TC12131</t>
  </si>
  <si>
    <t>Excavation and Bedding Worksfor Manhole Type 1 - 120x120x150 CM- B2.33.71.19.13.01-Z02-2-L-75-TC</t>
  </si>
  <si>
    <t>JD3RZ07L64ST27974</t>
  </si>
  <si>
    <t>Backfilling Works for UPVC Pipe Line 300 mm - depth from 0.00 to 1.50 m- B6.33 14 11.01-Z07-L-64-ST</t>
  </si>
  <si>
    <t>JD3RZ07L65ST28901</t>
  </si>
  <si>
    <t>EXCAVATION Works for Catchbasine single - - B6.33 05 39.09-Z07-L-65-ST</t>
  </si>
  <si>
    <t>A1410</t>
  </si>
  <si>
    <t>Finish of TSE Network Z07-1 MI-TSE</t>
  </si>
  <si>
    <t>JD3RZ02-1L72TC9276</t>
  </si>
  <si>
    <t>Installationfor Trenches 6-ways ducts, 50mm - 1x110 MM &amp; 5 x 32MM- B2.33 71 19.02.TEL-Z02-1-L-72-TC</t>
  </si>
  <si>
    <t>JD3RZ02-1L72TC9279</t>
  </si>
  <si>
    <t>Excavation and Bedding Worksfor Manhole Type 1 - 120x120x150 CM- B2.33.71.19.13.01-Z02-1-L-72-TC</t>
  </si>
  <si>
    <t>JD3RZ02-1L73SL9953</t>
  </si>
  <si>
    <t>Installation of reinforced concrete foundationfor LIGHTING POLE one arm - - B2.26 56 19.02-Z02-1-L-73-SL</t>
  </si>
  <si>
    <t>JD3RZ02-1L73SL9982</t>
  </si>
  <si>
    <t>Excavationfor  Street Lighting panels  - - B2.26 24 16.01-Z02-1-L-73-SL</t>
  </si>
  <si>
    <t>JD3RZ02-2L74TSE11285</t>
  </si>
  <si>
    <t>INSTALLATIONfor R.C Valve Chamber   - 315 to 400 MM- B4.33 14 13.01-Z02-2-L-74-TSE</t>
  </si>
  <si>
    <t>JD3RZ02-2L75WT11824</t>
  </si>
  <si>
    <t>INSTALLATIONfor gate valves 200 mm - - B3.33 14 19.02-Z02-2-L-75-WT</t>
  </si>
  <si>
    <t>JD3RZ07L64ST28190</t>
  </si>
  <si>
    <t>JD3RZ07L64ST28194</t>
  </si>
  <si>
    <t>JD3RZ07L66ST29615</t>
  </si>
  <si>
    <t>JD3RZ07L66ST29618</t>
  </si>
  <si>
    <t>EXCAVATION Works for Catchbasine double - - B6.33 05 39.10-Z07-L-66-ST</t>
  </si>
  <si>
    <t>JD3RZ07L67ST30110</t>
  </si>
  <si>
    <t>Soil Replacement and Bedding Works for UPVC Pipe Line 300 mm - depth from 0.00 to 1.50 m- B6.33 14 11.01-Z07-L-67-ST</t>
  </si>
  <si>
    <t>JD3RZ07L67ST30114</t>
  </si>
  <si>
    <t>Excavation Works for GRP Pipe Line 400 mm - depth from 0.00 to 1.50 m- B6.33 42 11.01-Z07-L-67-ST</t>
  </si>
  <si>
    <t>JD3RZ07L68ST30823</t>
  </si>
  <si>
    <t>Soil Replacement and Bedding Works for UPVC Pipe Line 300 mm - depth from 0.00 to 1.50 m- B6.33 14 11.01-Z07-L-68-ST</t>
  </si>
  <si>
    <t>JD3RZ07L68ST30837</t>
  </si>
  <si>
    <t>Excavation Works for GRP Pipe Line 500 mm - depth from 0.00 to 1.50 m- B6.33 42 11.03-Z07-L-68-ST</t>
  </si>
  <si>
    <t>JDH3-02-008RZ07-1FT1383</t>
  </si>
  <si>
    <t>JD3RZ02-2L74SL11372</t>
  </si>
  <si>
    <t>TESTING AND COMMITIONINGfor insulated copper conductor 16 mm²   - - B2.26 05 19.08-Z02-2-L-74-SL</t>
  </si>
  <si>
    <t>JD3RZ02-2L74TC11420</t>
  </si>
  <si>
    <t>Backfilling Worksfor Manhole Type 1 - 120x120x150 CM- B2.33.71.19.13.01-Z02-2-L-74-TC</t>
  </si>
  <si>
    <t>JD3RZ02-2L75TC12129</t>
  </si>
  <si>
    <t>Pouring Concrete Coverfor Trenches 6-ways ducts, 50mm - 1x110 MM &amp; 5 x 32MM- B2.33 71 19.02.TEL-Z02-2-L-75-TC</t>
  </si>
  <si>
    <t>JD3RZ07L65ST28902</t>
  </si>
  <si>
    <t>JD3RZ07L65ST28905</t>
  </si>
  <si>
    <t>EXCAVATION Works for Catchbasine double - - B6.33 05 39.10-Z07-L-65-ST</t>
  </si>
  <si>
    <t>JD3RZ07-1L60WT32477</t>
  </si>
  <si>
    <t>Testing for HDPE Pipes 160 mm - depth from 0 to 1.5 m- B3.33 14 13.01-Z07-1-L-60-WT</t>
  </si>
  <si>
    <t>JD3RZ07-1L60WT32499</t>
  </si>
  <si>
    <t>INSTALLATIONfor gate valves 150 mm - - B3.33 14 19.01-Z07-1-L-60-WT</t>
  </si>
  <si>
    <t>JD3RZ07-1L60WT32509</t>
  </si>
  <si>
    <t>EXCAVATION and Bedding Worksfor Fire Hydrant  - - B3.33 14 19.08-Z07-1-L-60-WT</t>
  </si>
  <si>
    <t>JD3RZ07-1L60SL32777</t>
  </si>
  <si>
    <t>Excavation Worksfor PVC Pipes 2×150mm - - B2.33 71 19.01.SL-Z07-1-L-60-SL</t>
  </si>
  <si>
    <t>JDH3-02-008RWTPR1032</t>
  </si>
  <si>
    <t>JD3RZ02-1L72TC9277</t>
  </si>
  <si>
    <t>Pouring Concrete Coverfor Trenches 6-ways ducts, 50mm - 1x110 MM &amp; 5 x 32MM- B2.33 71 19.02.TEL-Z02-1-L-72-TC</t>
  </si>
  <si>
    <t>JD3RZ02-1L72TC9280</t>
  </si>
  <si>
    <t>Installationfor Manhole Type 1 - 120x120x150 CM- B2.33.71.19.13.01-Z02-1-L-72-TC</t>
  </si>
  <si>
    <t>JD3RZ02-1L73SL9933</t>
  </si>
  <si>
    <t>Backfilling, Warning Tabe Worksfor Copper Cables 4Cx25 mm² - - B2.26 05 19.04-Z02-1-L-73-SL</t>
  </si>
  <si>
    <t>JD3RZ02-1L73SL9954</t>
  </si>
  <si>
    <t>Backfilling of reinforced concrete foundationfor LIGHTING POLE one arm - - B2.26 56 19.02-Z02-1-L-73-SL</t>
  </si>
  <si>
    <t>JD3RZ02-1L73SL9983</t>
  </si>
  <si>
    <t>Installationfor  Street Lighting panels  - - B2.26 24 16.01-Z02-1-L-73-SL</t>
  </si>
  <si>
    <t>JD3RZ02-1L73SL9985</t>
  </si>
  <si>
    <t>Excavationfor KWH meter  - - B2.26 24 16.02-Z02-1-L-73-SL</t>
  </si>
  <si>
    <t>JD3RZ02-2C16ST10149</t>
  </si>
  <si>
    <t>Backfilling Works for UPVC Pipe Line 300 mm - depth from 0.00 to 1.50 m- B6.33 14 11.01-Z02-2-C-16-ST</t>
  </si>
  <si>
    <t>JD3RZ02-2C16ST10363</t>
  </si>
  <si>
    <t>EXCAVATION Works for Catchbasine single - - B6.33 05 39.09-Z02-2-C-16-ST</t>
  </si>
  <si>
    <t>JD3RZ02-2L74ST11079</t>
  </si>
  <si>
    <t>TESTING AND COMMITIONING RELEASEDfor Catchbasine single - - B6.33 05 39.09-Z02-2-L-74-ST</t>
  </si>
  <si>
    <t>JD3RZ02-2L74WT11119</t>
  </si>
  <si>
    <t>EXCAVATION and Bedding Worksfor Fire Hydrant  - - B3.33 14 19.08-Z02-2-L-74-WT</t>
  </si>
  <si>
    <t>JD3RZ02-2L74TSE11286</t>
  </si>
  <si>
    <t>Backfilling Worksfor R.C Valve Chamber   - 315 to 400 MM- B4.33 14 13.01-Z02-2-L-74-TSE</t>
  </si>
  <si>
    <t>JD3RZ02-2L75SL12071</t>
  </si>
  <si>
    <t>Installationfor Copper Cables 4Cx25 mm² - - B2.26 05 19.04-Z02-2-L-75-SL</t>
  </si>
  <si>
    <t>JD3RZ02-2L75TC12132</t>
  </si>
  <si>
    <t>Installationfor Manhole Type 1 - 120x120x150 CM- B2.33.71.19.13.01-Z02-2-L-75-TC</t>
  </si>
  <si>
    <t>JD3RZ07L66ST29619</t>
  </si>
  <si>
    <t>JD3RZ07L67ST30115</t>
  </si>
  <si>
    <t>Soil Replacement and Bedding Works for GRP Pipe Line 400 mm - depth from 0.00 to 1.50 m- B6.33 42 11.01-Z07-L-67-ST</t>
  </si>
  <si>
    <t>JD3RZ07L68ST30838</t>
  </si>
  <si>
    <t>Soil Replacement and Bedding Works for GRP Pipe Line 500 mm - depth from 0.00 to 1.50 m- B6.33 42 11.03-Z07-L-68-ST</t>
  </si>
  <si>
    <t>JDH3-02-008RZ08MI49</t>
  </si>
  <si>
    <t>Start of Zone 08 - MI-Z08</t>
  </si>
  <si>
    <t>JD3RZ02-2L74TC11417</t>
  </si>
  <si>
    <t>Backfilling Worksfor Trenches 6-ways ducts, 50mm - 1x110 MM &amp; 5 x 32MM- B2.33 71 19.02.TEL-Z02-2-L-74-TC</t>
  </si>
  <si>
    <t>JD3RZ02-2L75WT11825</t>
  </si>
  <si>
    <t>TESTING AND COMMITIONfor gate valves 200 mm - - B3.33 14 19.02-Z02-2-L-75-WT</t>
  </si>
  <si>
    <t>JD3RZ02-2L75TC12130</t>
  </si>
  <si>
    <t>Backfilling Worksfor Trenches 6-ways ducts, 50mm - 1x110 MM &amp; 5 x 32MM- B2.33 71 19.02.TEL-Z02-2-L-75-TC</t>
  </si>
  <si>
    <t>JD3RZ07L64ST28191</t>
  </si>
  <si>
    <t>TESTING AND COMMITIONING RELEASEDfor Catchbasine single - - B6.33 05 39.09-Z07-L-64-ST</t>
  </si>
  <si>
    <t>JD3RZ07L65ST28906</t>
  </si>
  <si>
    <t>JD3RZ07L66ST29616</t>
  </si>
  <si>
    <t>JD3RZ07-1L60WT32510</t>
  </si>
  <si>
    <t>INSTALLATIONfor Fire Hydrant  - - B3.33 14 19.08-Z07-1-L-60-WT</t>
  </si>
  <si>
    <t>JD3RZ07-1L60SL32778</t>
  </si>
  <si>
    <t>Installationfor PVC Pipes 2×150mm - - B2.33 71 19.01.SL-Z07-1-L-60-SL</t>
  </si>
  <si>
    <t>JD3RZ02-1L72TC9281</t>
  </si>
  <si>
    <t>Backfilling Worksfor Manhole Type 1 - 120x120x150 CM- B2.33.71.19.13.01-Z02-1-L-72-TC</t>
  </si>
  <si>
    <t>JD3RZ02-1L73SL9955</t>
  </si>
  <si>
    <t>Installation Worksfor LIGHTING POLE one arm - - B2.26 56 19.02-Z02-1-L-73-SL</t>
  </si>
  <si>
    <t>JD3RZ02-1L73SL9984</t>
  </si>
  <si>
    <t>Backfillingfor  Street Lighting panels  - - B2.26 24 16.01-Z02-1-L-73-SL</t>
  </si>
  <si>
    <t>JD3RZ02-1L73SL9986</t>
  </si>
  <si>
    <t>Installationfor KWH meter  - - B2.26 24 16.02-Z02-1-L-73-SL</t>
  </si>
  <si>
    <t>JD3RZ02-2L74WT11088</t>
  </si>
  <si>
    <t>Backfillingfor HDPE Pipes 160 mm - depth from 0 to 1.5 m- B3.33 14 13.01-Z02-2-L-74-WT</t>
  </si>
  <si>
    <t>JD3RZ02-2L74WT11120</t>
  </si>
  <si>
    <t>INSTALLATIONfor Fire Hydrant  - - B3.33 14 19.08-Z02-2-L-74-WT</t>
  </si>
  <si>
    <t>JD3RZ02-2L74TSE11287</t>
  </si>
  <si>
    <t>EXCAVATION and Bedding Worksfor R.C Valve Chamber   - 500 to 630 MM- B4.33 14 13.02-Z02-2-L-74-TSE</t>
  </si>
  <si>
    <t>JD3RZ02-2L75WT11800</t>
  </si>
  <si>
    <t>Testing for HDPE Pipes 160 mm - depth from 0 to 1.5 m- B3.33 14 13.01-Z02-2-L-75-WT</t>
  </si>
  <si>
    <t>JD3RZ02-2L75WT11832</t>
  </si>
  <si>
    <t>EXCAVATION and Bedding Worksfor Fire Hydrant  - - B3.33 14 19.08-Z02-2-L-75-WT</t>
  </si>
  <si>
    <t>JD3RZ07L65ST28903</t>
  </si>
  <si>
    <t>JD3RZ07L67ST30111</t>
  </si>
  <si>
    <t>Installing for UPVC Pipe Line 300 mm - depth from 0.00 to 1.50 m- B6.33 14 11.01-Z07-L-67-ST</t>
  </si>
  <si>
    <t>JD3RZ07L67ST30116</t>
  </si>
  <si>
    <t>Installing for GRP Pipe Line 400 mm - depth from 0.00 to 1.50 m- B6.33 42 11.01-Z07-L-67-ST</t>
  </si>
  <si>
    <t>JD3RZ07L68ST30824</t>
  </si>
  <si>
    <t>Installing for UPVC Pipe Line 300 mm - depth from 0.00 to 1.50 m- B6.33 14 11.01-Z07-L-68-ST</t>
  </si>
  <si>
    <t>JD3RZ07L68ST30839</t>
  </si>
  <si>
    <t>Installing for GRP Pipe Line 500 mm - depth from 0.00 to 1.50 m- B6.33 42 11.03-Z07-L-68-ST</t>
  </si>
  <si>
    <t>JD3RZ07-1L60WT32500</t>
  </si>
  <si>
    <t>TESTING AND COMMITIONfor gate valves 150 mm - - B3.33 14 19.01-Z07-1-L-60-WT</t>
  </si>
  <si>
    <t>JD3RZ06L53TSE22542</t>
  </si>
  <si>
    <t>Excavation Worksfor HDPE Pipe Lines 125 mm - depth from 0 to 1.5 m- B4.33 31 00.01-Z06-L-53-TSE</t>
  </si>
  <si>
    <t>JD3RZ02-2L74ST11083</t>
  </si>
  <si>
    <t>TESTING AND COMMITIONING RELEASEDfor Catchbasine double - - B6.33 05 39.10-Z02-2-L-74-ST</t>
  </si>
  <si>
    <t>JD3RZ02-2L75TC12133</t>
  </si>
  <si>
    <t>Backfilling Worksfor Manhole Type 1 - 120x120x150 CM- B2.33.71.19.13.01-Z02-2-L-75-TC</t>
  </si>
  <si>
    <t>JD3RZ06L57ST25133</t>
  </si>
  <si>
    <t>Excavation Works for GRP Pipe Line 500 mm - depth from 0.00 to 1.50 m- B6.33 42 11.03-Z06-L-57-ST</t>
  </si>
  <si>
    <t>JD3RZ07L64ST28195</t>
  </si>
  <si>
    <t>TESTING AND COMMITIONING RELEASEDfor Catchbasine double - - B6.33 05 39.10-Z07-L-64-ST</t>
  </si>
  <si>
    <t>JD3RZ07L66ST29620</t>
  </si>
  <si>
    <t>JD3RZ07-1L60WT32511</t>
  </si>
  <si>
    <t>TESTING AND COMMITIONfor Fire Hydrant  - - B3.33 14 19.08-Z07-1-L-60-WT</t>
  </si>
  <si>
    <t>JD3RZ07-1L60SL32779</t>
  </si>
  <si>
    <t>Pouring Concrete Coverfor PVC Pipes 2×150mm - - B2.33 71 19.01.SL-Z07-1-L-60-SL</t>
  </si>
  <si>
    <t>JD3RZ07-1L62WT33903</t>
  </si>
  <si>
    <t>Testing for HDPE Pipes 160 mm - depth from 0 to 1.5 m- B3.33 14 13.01-Z07-1-L-62-WT</t>
  </si>
  <si>
    <t>JD3RZ07-1L62WT33925</t>
  </si>
  <si>
    <t>INSTALLATIONfor gate valves 150 mm - - B3.33 14 19.01-Z07-1-L-62-WT</t>
  </si>
  <si>
    <t>JD3RZ07-1L62WT33935</t>
  </si>
  <si>
    <t>EXCAVATION and Bedding Worksfor Fire Hydrant  - - B3.33 14 19.08-Z07-1-L-62-WT</t>
  </si>
  <si>
    <t>JD3RZ02-1L72TC9278</t>
  </si>
  <si>
    <t>Backfilling Worksfor Trenches 6-ways ducts, 50mm - 1x110 MM &amp; 5 x 32MM- B2.33 71 19.02.TEL-Z02-1-L-72-TC</t>
  </si>
  <si>
    <t>JD3RZ02-1L73SL9934</t>
  </si>
  <si>
    <t>Testing and Commitioning for Copper Cables 4Cx25 mm² - - B2.26 05 19.04-Z02-1-L-73-SL</t>
  </si>
  <si>
    <t>JD3RZ02-1L73SL9987</t>
  </si>
  <si>
    <t>Backfillingfor KWH meter  - - B2.26 24 16.02-Z02-1-L-73-SL</t>
  </si>
  <si>
    <t>JD3RZ02-2C16ST10364</t>
  </si>
  <si>
    <t>JD3RZ02-2C16ST10367</t>
  </si>
  <si>
    <t>EXCAVATION Works for Catchbasine double - - B6.33 05 39.10-Z02-2-C-16-ST</t>
  </si>
  <si>
    <t>JD3RZ02-2L74WT11121</t>
  </si>
  <si>
    <t>TESTING AND COMMITIONfor Fire Hydrant  - - B3.33 14 19.08-Z02-2-L-74-WT</t>
  </si>
  <si>
    <t>JD3RZ02-2L75WT11833</t>
  </si>
  <si>
    <t>INSTALLATIONfor Fire Hydrant  - - B3.33 14 19.08-Z02-2-L-75-WT</t>
  </si>
  <si>
    <t>JD3RZ07L65ST28907</t>
  </si>
  <si>
    <t>JD3RZ07L66ST29617</t>
  </si>
  <si>
    <t>TESTING AND COMMITIONING RELEASEDfor Catchbasine single - - B6.33 05 39.09-Z07-L-66-ST</t>
  </si>
  <si>
    <t>JD3RZ07L67ST30117</t>
  </si>
  <si>
    <t>Primary Test for GRP Pipe Line 400 mm - depth from 0.00 to 1.50 m- B6.33 42 11.01-Z07-L-67-ST</t>
  </si>
  <si>
    <t>JD3RZ07L68ST30840</t>
  </si>
  <si>
    <t>Primary Test for GRP Pipe Line 500 mm - depth from 0.00 to 1.50 m- B6.33 42 11.03-Z07-L-68-ST</t>
  </si>
  <si>
    <t>JD3RZ07-1L60TC32804</t>
  </si>
  <si>
    <t>Excavation Worksfor Trenches 6-ways ducts, 50mm - 1x110 MM &amp; 5 x 32MM- B2.33 71 19.02.TEL-Z07-1-L-60-TC</t>
  </si>
  <si>
    <t>JD3RZ06L53TSE22543</t>
  </si>
  <si>
    <t>Soil Replacement and Bedding Worksfor HDPE Pipe Lines 125 mm - depth from 0 to 1.5 m- B4.33 31 00.01-Z06-L-53-TSE</t>
  </si>
  <si>
    <t>JD3RZ06L54TSE23255</t>
  </si>
  <si>
    <t>Excavation Worksfor HDPE Pipe Lines 125 mm - depth from 0 to 1.5 m- B4.33 31 00.01-Z06-L-54-TSE</t>
  </si>
  <si>
    <t>JD3RZ02-2C16TSE10475</t>
  </si>
  <si>
    <t>Backfillingfor HDPE Pipes 450 mm  - depth from 2.51 to 3.5 m- B4.33 31 00.11-Z02-2-C-16-TSE</t>
  </si>
  <si>
    <t>JD3RZ02-2L74TSE11288</t>
  </si>
  <si>
    <t>Plain Concrete Worksfor R.C Valve Chamber   - 500 to 630 MM- B4.33 14 13.02-Z02-2-L-74-TSE</t>
  </si>
  <si>
    <t>JD3RZ06L57ST25134</t>
  </si>
  <si>
    <t>Soil Replacement and Bedding Works for GRP Pipe Line 500 mm - depth from 0.00 to 1.50 m- B6.33 42 11.03-Z06-L-57-ST</t>
  </si>
  <si>
    <t>JD3RZ07L65ST28904</t>
  </si>
  <si>
    <t>TESTING AND COMMITIONING RELEASEDfor Catchbasine single - - B6.33 05 39.09-Z07-L-65-ST</t>
  </si>
  <si>
    <t>JD3RZ07-1L60WT32478</t>
  </si>
  <si>
    <t>Backfillingfor HDPE Pipes 160 mm - depth from 0 to 1.5 m- B3.33 14 13.01-Z07-1-L-60-WT</t>
  </si>
  <si>
    <t>JD3RZ07-1L60SL32780</t>
  </si>
  <si>
    <t>Testing and Backfilling Worksfor PVC Pipes 2×150mm - - B2.33 71 19.01.SL-Z07-1-L-60-SL</t>
  </si>
  <si>
    <t>JD3RZ07-1L62WT33926</t>
  </si>
  <si>
    <t>TESTING AND COMMITIONfor gate valves 150 mm - - B3.33 14 19.01-Z07-1-L-62-WT</t>
  </si>
  <si>
    <t>JD3RZ07-1L62WT33936</t>
  </si>
  <si>
    <t>INSTALLATIONfor Fire Hydrant  - - B3.33 14 19.08-Z07-1-L-62-WT</t>
  </si>
  <si>
    <t>JD3RZ07-1L62SL34161</t>
  </si>
  <si>
    <t>Excavation Worksfor Copper Cables 4Cx6 mm² - - B2.26 05 19.01-Z07-1-L-62-SL</t>
  </si>
  <si>
    <t>JD3RZ02-2L75WT11834</t>
  </si>
  <si>
    <t>TESTING AND COMMITIONfor Fire Hydrant  - - B3.33 14 19.08-Z02-2-L-75-WT</t>
  </si>
  <si>
    <t>JD3RZ07L66ST29621</t>
  </si>
  <si>
    <t>TESTING AND COMMITIONING RELEASEDfor Catchbasine double - - B6.33 05 39.10-Z07-L-66-ST</t>
  </si>
  <si>
    <t>JD3RZ07L67ST30118</t>
  </si>
  <si>
    <t>Backfilling Works for GRP Pipe Line 400 mm - depth from 0.00 to 1.50 m- B6.33 42 11.01-Z07-L-67-ST</t>
  </si>
  <si>
    <t>JD3RZ07L67ST30327</t>
  </si>
  <si>
    <t>EXCAVATION Works for Catchbasine single - - B6.33 05 39.09-Z07-L-67-ST</t>
  </si>
  <si>
    <t>JD3RZ07L68ST30841</t>
  </si>
  <si>
    <t>Backfilling Works for GRP Pipe Line 500 mm - depth from 0.00 to 1.50 m- B6.33 42 11.03-Z07-L-68-ST</t>
  </si>
  <si>
    <t>JD3RZ07-1L60TC32805</t>
  </si>
  <si>
    <t>Installationfor Trenches 6-ways ducts, 50mm - 1x110 MM &amp; 5 x 32MM- B2.33 71 19.02.TEL-Z07-1-L-60-TC</t>
  </si>
  <si>
    <t>JD3RZ07-1L60TC32808</t>
  </si>
  <si>
    <t>Excavation and Bedding Worksfor Manhole Type 1 - 120x120x150 CM- B2.33.71.19.13.01-Z07-1-L-60-TC</t>
  </si>
  <si>
    <t>JD3RZ06L53TSE22544</t>
  </si>
  <si>
    <t>installationfor HDPE Pipe Lines 125 mm - depth from 0 to 1.5 m- B4.33 31 00.01-Z06-L-53-TSE</t>
  </si>
  <si>
    <t>JD3RZ06L54TSE23256</t>
  </si>
  <si>
    <t>Soil Replacement and Bedding Worksfor HDPE Pipe Lines 125 mm - depth from 0 to 1.5 m- B4.33 31 00.01-Z06-L-54-TSE</t>
  </si>
  <si>
    <t>JD3RZ02-2L74TSE11289</t>
  </si>
  <si>
    <t>INSTALLATIONfor R.C Valve Chamber   - 500 to 630 MM- B4.33 14 13.02-Z02-2-L-74-TSE</t>
  </si>
  <si>
    <t>JD3RZ06L57ST25135</t>
  </si>
  <si>
    <t>Installing for GRP Pipe Line 500 mm - depth from 0.00 to 1.50 m- B6.33 42 11.03-Z06-L-57-ST</t>
  </si>
  <si>
    <t>JD3RZ07L65ST28908</t>
  </si>
  <si>
    <t>TESTING AND COMMITIONING RELEASEDfor Catchbasine double - - B6.33 05 39.10-Z07-L-65-ST</t>
  </si>
  <si>
    <t>JD3RZ07L67ST30112</t>
  </si>
  <si>
    <t>Primary Test for UPVC Pipe Line 300 mm - depth from 0.00 to 1.50 m- B6.33 14 11.01-Z07-L-67-ST</t>
  </si>
  <si>
    <t>JD3RZ07L68ST30825</t>
  </si>
  <si>
    <t>Primary Test for UPVC Pipe Line 300 mm - depth from 0.00 to 1.50 m- B6.33 14 11.01-Z07-L-68-ST</t>
  </si>
  <si>
    <t>JD3RZ07-1L62SL34162</t>
  </si>
  <si>
    <t>Installationfor Copper Cables 4Cx6 mm² - - B2.26 05 19.01-Z07-1-L-62-SL</t>
  </si>
  <si>
    <t>A1290</t>
  </si>
  <si>
    <t>Finish of TSE Network Z02-2 MI-TSE</t>
  </si>
  <si>
    <t>JD3RZ02-1L73SL9956</t>
  </si>
  <si>
    <t>Testing and Commitioningfor LIGHTING POLE one arm - - B2.26 56 19.02-Z02-1-L-73-SL</t>
  </si>
  <si>
    <t>JD3RZ02-2C16ST10368</t>
  </si>
  <si>
    <t>JD3RZ02-2L75WT11801</t>
  </si>
  <si>
    <t>Backfillingfor HDPE Pipes 160 mm - depth from 0 to 1.5 m- B3.33 14 13.01-Z02-2-L-75-WT</t>
  </si>
  <si>
    <t>JD3RZ07L67ST30328</t>
  </si>
  <si>
    <t>JD3RZ07L67ST30331</t>
  </si>
  <si>
    <t>EXCAVATION Works for Catchbasine double - - B6.33 05 39.10-Z07-L-67-ST</t>
  </si>
  <si>
    <t>JD3RZ07-1L60TC32806</t>
  </si>
  <si>
    <t>Pouring Concrete Coverfor Trenches 6-ways ducts, 50mm - 1x110 MM &amp; 5 x 32MM- B2.33 71 19.02.TEL-Z07-1-L-60-TC</t>
  </si>
  <si>
    <t>JD3RZ07-1L62WT33937</t>
  </si>
  <si>
    <t>TESTING AND COMMITIONfor Fire Hydrant  - - B3.33 14 19.08-Z07-1-L-62-WT</t>
  </si>
  <si>
    <t>JDH3-02-008RZ02-2FT1351</t>
  </si>
  <si>
    <t>JDH3-02-008RWTPR1033</t>
  </si>
  <si>
    <t>JD3RZ02-2L74TSE11290</t>
  </si>
  <si>
    <t>Backfilling Worksfor R.C Valve Chamber   - 500 to 630 MM- B4.33 14 13.02-Z02-2-L-74-TSE</t>
  </si>
  <si>
    <t>JD3RZ06L57ST25136</t>
  </si>
  <si>
    <t>Primary Test for GRP Pipe Line 500 mm - depth from 0.00 to 1.50 m- B6.33 42 11.03-Z06-L-57-ST</t>
  </si>
  <si>
    <t>JD3RZ07-1L60TC32809</t>
  </si>
  <si>
    <t>Installationfor Manhole Type 1 - 120x120x150 CM- B2.33.71.19.13.01-Z07-1-L-60-TC</t>
  </si>
  <si>
    <t>JD3RZ07-1L62WT33904</t>
  </si>
  <si>
    <t>Backfillingfor HDPE Pipes 160 mm - depth from 0 to 1.5 m- B3.33 14 13.01-Z07-1-L-62-WT</t>
  </si>
  <si>
    <t>JD3RZ07-1L62SL34163</t>
  </si>
  <si>
    <t>Backfilling, Warning Tabe Worksfor Copper Cables 4Cx6 mm² - - B2.26 05 19.01-Z07-1-L-62-SL</t>
  </si>
  <si>
    <t>JD3RZ07-1L62SL34185</t>
  </si>
  <si>
    <t>INSTALLINGfor insulated copper conductor 6 mm²   - - B2.26 05 19.07-Z07-1-L-62-SL</t>
  </si>
  <si>
    <t>JD3RZ07-1L62TC34230</t>
  </si>
  <si>
    <t>Excavation Worksfor Trenches 6-ways ducts, 50mm - 1x110 MM &amp; 5 x 32MM- B2.33 71 19.02.TEL-Z07-1-L-62-TC</t>
  </si>
  <si>
    <t>JD3RZ06L53TSE22545</t>
  </si>
  <si>
    <t>Testingfor HDPE Pipe Lines 125 mm - depth from 0 to 1.5 m- B4.33 31 00.01-Z06-L-53-TSE</t>
  </si>
  <si>
    <t>JD3RZ07L67ST30329</t>
  </si>
  <si>
    <t>JD3RZ07L67ST30332</t>
  </si>
  <si>
    <t>JD3RZ07-1L60TC32807</t>
  </si>
  <si>
    <t>Backfilling Worksfor Trenches 6-ways ducts, 50mm - 1x110 MM &amp; 5 x 32MM- B2.33 71 19.02.TEL-Z07-1-L-60-TC</t>
  </si>
  <si>
    <t>JD3RZ02-2C16ST10365</t>
  </si>
  <si>
    <t>JD3RZ06L57ST25137</t>
  </si>
  <si>
    <t>Backfilling Works for GRP Pipe Line 500 mm - depth from 0.00 to 1.50 m- B6.33 42 11.03-Z06-L-57-ST</t>
  </si>
  <si>
    <t>JD3RZ07-1L62SL34164</t>
  </si>
  <si>
    <t>Testing and Commitioning for Copper Cables 4Cx6 mm² - - B2.26 05 19.01-Z07-1-L-62-SL</t>
  </si>
  <si>
    <t>JD3RZ07-1L62SL34186</t>
  </si>
  <si>
    <t>TESTING AND COMMITIONINGfor insulated copper conductor 6 mm²   - - B2.26 05 19.07-Z07-1-L-62-SL</t>
  </si>
  <si>
    <t>JD3RZ02-1L73SL9957</t>
  </si>
  <si>
    <t>Installationfor Lighting( LED ) Luminaire 150 WATT - - B2.26.56.19.01-Z02-1-L-73-SL</t>
  </si>
  <si>
    <t>JD3RZ02-2C16ST10369</t>
  </si>
  <si>
    <t>JD3RZ07L67ST30113</t>
  </si>
  <si>
    <t>Backfilling Works for UPVC Pipe Line 300 mm - depth from 0.00 to 1.50 m- B6.33 14 11.01-Z07-L-67-ST</t>
  </si>
  <si>
    <t>JD3RZ07L67ST30330</t>
  </si>
  <si>
    <t>TESTING AND COMMITIONING RELEASEDfor Catchbasine single - - B6.33 05 39.09-Z07-L-67-ST</t>
  </si>
  <si>
    <t>JD3RZ07L67ST30333</t>
  </si>
  <si>
    <t>JD3RZ07L68ST30826</t>
  </si>
  <si>
    <t>Backfilling Works for UPVC Pipe Line 300 mm - depth from 0.00 to 1.50 m- B6.33 14 11.01-Z07-L-68-ST</t>
  </si>
  <si>
    <t>JD3RZ07L68ST31040</t>
  </si>
  <si>
    <t>EXCAVATION Works for Catchbasine single - - B6.33 05 39.09-Z07-L-68-ST</t>
  </si>
  <si>
    <t>JD3RZ07-1L60TC32810</t>
  </si>
  <si>
    <t>Backfilling Worksfor Manhole Type 1 - 120x120x150 CM- B2.33.71.19.13.01-Z07-1-L-60-TC</t>
  </si>
  <si>
    <t>JD3RZ07-1L62TC34234</t>
  </si>
  <si>
    <t>Excavation and Bedding Worksfor Manhole Type 1 - 120x120x150 CM- B2.33.71.19.13.01-Z07-1-L-62-TC</t>
  </si>
  <si>
    <t>JD3RZ02-2L75SL12072</t>
  </si>
  <si>
    <t>Backfilling, Warning Tabe Worksfor Copper Cables 4Cx25 mm² - - B2.26 05 19.04-Z02-2-L-75-SL</t>
  </si>
  <si>
    <t>JD3RZ07-1L62TC34235</t>
  </si>
  <si>
    <t>Installationfor Manhole Type 1 - 120x120x150 CM- B2.33.71.19.13.01-Z07-1-L-62-TC</t>
  </si>
  <si>
    <t>JD3RZ07L67ST30334</t>
  </si>
  <si>
    <t>TESTING AND COMMITIONING RELEASEDfor Catchbasine double - - B6.33 05 39.10-Z07-L-67-ST</t>
  </si>
  <si>
    <t>JD3RZ07L68ST31041</t>
  </si>
  <si>
    <t>JD3RZ07L68ST31044</t>
  </si>
  <si>
    <t>EXCAVATION Works for Catchbasine double - - B6.33 05 39.10-Z07-L-68-ST</t>
  </si>
  <si>
    <t>JD3RZ07-1L62TC34231</t>
  </si>
  <si>
    <t>Installationfor Trenches 6-ways ducts, 50mm - 1x110 MM &amp; 5 x 32MM- B2.33 71 19.02.TEL-Z07-1-L-62-TC</t>
  </si>
  <si>
    <t>JD3RZ02-1L73TC9988</t>
  </si>
  <si>
    <t>Excavation Worksfor Trenches 6-ways ducts, 50mm - 1x110 MM &amp; 5 x 32MM- B2.33 71 19.02.TEL-Z02-1-L-73-TC</t>
  </si>
  <si>
    <t>JD3RZ07L68ST31042</t>
  </si>
  <si>
    <t>JD3RZ07L68ST31045</t>
  </si>
  <si>
    <t>JD3RZ02-2C16ST10366</t>
  </si>
  <si>
    <t>TESTING AND COMMITIONING RELEASEDfor Catchbasine single - - B6.33 05 39.09-Z02-2-C-16-ST</t>
  </si>
  <si>
    <t>JDH3-02-008RWTPR1034</t>
  </si>
  <si>
    <t>JD3RZ02-1L73SL9960</t>
  </si>
  <si>
    <t>Supply, construct, connect and test earthing pitsfor Street Lighting  EARTHING  SYSTEM  - - B2.26 05 26.01-Z02-1-L-73-SL</t>
  </si>
  <si>
    <t>JD3RZ02-1L73TC9989</t>
  </si>
  <si>
    <t>Installationfor Trenches 6-ways ducts, 50mm - 1x110 MM &amp; 5 x 32MM- B2.33 71 19.02.TEL-Z02-1-L-73-TC</t>
  </si>
  <si>
    <t>JD3RZ02-1L73TC9992</t>
  </si>
  <si>
    <t>Excavation and Bedding Worksfor Manhole Type 1 - 120x120x150 CM- B2.33.71.19.13.01-Z02-1-L-73-TC</t>
  </si>
  <si>
    <t>JD3RZ07L68ST31043</t>
  </si>
  <si>
    <t>TESTING AND COMMITIONING RELEASEDfor Catchbasine single - - B6.33 05 39.09-Z07-L-68-ST</t>
  </si>
  <si>
    <t>JD3RZ07L68ST31046</t>
  </si>
  <si>
    <t>JD3RZ07-1L62TC34232</t>
  </si>
  <si>
    <t>Pouring Concrete Coverfor Trenches 6-ways ducts, 50mm - 1x110 MM &amp; 5 x 32MM- B2.33 71 19.02.TEL-Z07-1-L-62-TC</t>
  </si>
  <si>
    <t>A1520</t>
  </si>
  <si>
    <t>Start of PT-WT network Z07 MI-WT</t>
  </si>
  <si>
    <t>A1490</t>
  </si>
  <si>
    <t>Finish of PT-WT Network Z02-2 MI-WT</t>
  </si>
  <si>
    <t>JD3RZ02-1L73TC9990</t>
  </si>
  <si>
    <t>Pouring Concrete Coverfor Trenches 6-ways ducts, 50mm - 1x110 MM &amp; 5 x 32MM- B2.33 71 19.02.TEL-Z02-1-L-73-TC</t>
  </si>
  <si>
    <t>JD3RZ02-1L73TC9993</t>
  </si>
  <si>
    <t>Installationfor Manhole Type 1 - 120x120x150 CM- B2.33.71.19.13.01-Z02-1-L-73-TC</t>
  </si>
  <si>
    <t>JDH3-02-008RZ02-2FT1350</t>
  </si>
  <si>
    <t>A1510</t>
  </si>
  <si>
    <t>Finish of PT-WT Network Z07-1 MI-WT</t>
  </si>
  <si>
    <t>JD3RZ02-2C16ST10370</t>
  </si>
  <si>
    <t>TESTING AND COMMITIONING RELEASEDfor Catchbasine double - - B6.33 05 39.10-Z02-2-C-16-ST</t>
  </si>
  <si>
    <t>JD3RZ07L68ST31047</t>
  </si>
  <si>
    <t>TESTING AND COMMITIONING RELEASEDfor Catchbasine double - - B6.33 05 39.10-Z07-L-68-ST</t>
  </si>
  <si>
    <t>JD3RZ07-1L62TC34233</t>
  </si>
  <si>
    <t>Backfilling Worksfor Trenches 6-ways ducts, 50mm - 1x110 MM &amp; 5 x 32MM- B2.33 71 19.02.TEL-Z07-1-L-62-TC</t>
  </si>
  <si>
    <t>JDH3-02-008RZ07-1FT1382</t>
  </si>
  <si>
    <t>JD3RZ02-1L73TC9994</t>
  </si>
  <si>
    <t>Backfilling Worksfor Manhole Type 1 - 120x120x150 CM- B2.33.71.19.13.01-Z02-1-L-73-TC</t>
  </si>
  <si>
    <t>JD3RZ02-2L75SL12073</t>
  </si>
  <si>
    <t>Testing and Commitioning for Copper Cables 4Cx25 mm² - - B2.26 05 19.04-Z02-2-L-75-SL</t>
  </si>
  <si>
    <t>JD3RZ07L52WT26805</t>
  </si>
  <si>
    <t>EXCAVATION and Bedding Worksfor Fire Hydrant  - - B3.33 14 19.08-Z07-L-52-WT</t>
  </si>
  <si>
    <t>JD3RZ02-1L73TC9991</t>
  </si>
  <si>
    <t>Backfilling Worksfor Trenches 6-ways ducts, 50mm - 1x110 MM &amp; 5 x 32MM- B2.33 71 19.02.TEL-Z02-1-L-73-TC</t>
  </si>
  <si>
    <t>JD3RZ07L52WT26806</t>
  </si>
  <si>
    <t>INSTALLATIONfor Fire Hydrant  - - B3.33 14 19.08-Z07-L-52-WT</t>
  </si>
  <si>
    <t>JD3RZ07-1L62TC34236</t>
  </si>
  <si>
    <t>Backfilling Worksfor Manhole Type 1 - 120x120x150 CM- B2.33.71.19.13.01-Z07-1-L-62-TC</t>
  </si>
  <si>
    <t>JDH3-02-008RELMI19</t>
  </si>
  <si>
    <t>Finish of ELECTRICAL Network-MI-EL-SL-TC</t>
  </si>
  <si>
    <t>A1130</t>
  </si>
  <si>
    <t>Finish of Storm Network Z02-2 MI-ST</t>
  </si>
  <si>
    <t>Finish of ELECTRICAL Network Z02-1 MI-EL-SL-TC</t>
  </si>
  <si>
    <t>A1670</t>
  </si>
  <si>
    <t>Finish of ELECTRICAL Network Z02-2 MI-EL-SL-TC</t>
  </si>
  <si>
    <t>Finish of ELECTRICAL Network Z07-1 MI-EL-SL-TC</t>
  </si>
  <si>
    <t>JDH3-02-008RZ02-1FT1344</t>
  </si>
  <si>
    <t>JDH3-02-008RZ02-1FT1345</t>
  </si>
  <si>
    <t>JDH3-02-008RZ02-2FT1349</t>
  </si>
  <si>
    <t>JDH3-02-008RZ02-2FT1353</t>
  </si>
  <si>
    <t>JDH3-02-008RZ02-2FT1354</t>
  </si>
  <si>
    <t>JDH3-02-008RZ07-1FT1385</t>
  </si>
  <si>
    <t>JDH3-02-008RZ07-1FT1386</t>
  </si>
  <si>
    <t>JDH3-02-008RWTPR1035</t>
  </si>
  <si>
    <t>JDH3-02-008RWTPR1036</t>
  </si>
  <si>
    <t>JDH3-02-008RWTPR1037</t>
  </si>
  <si>
    <t>JDH3-02-008RWTPR1038</t>
  </si>
  <si>
    <t>JDH3-02-008RWTPR1039</t>
  </si>
  <si>
    <t>JD3RZ07L52WT26807</t>
  </si>
  <si>
    <t>TESTING AND COMMITIONfor Fire Hydrant  - - B3.33 14 19.08-Z07-L-52-WT</t>
  </si>
  <si>
    <t>JD3RZ07L63WT27518</t>
  </si>
  <si>
    <t>EXCAVATION and Bedding Worksfor Fire Hydrant  - - B3.33 14 19.08-Z07-L-63-WT</t>
  </si>
  <si>
    <t>JD3RZ07L63WT27519</t>
  </si>
  <si>
    <t>INSTALLATIONfor Fire Hydrant  - - B3.33 14 19.08-Z07-L-63-WT</t>
  </si>
  <si>
    <t>JD3RZ07L63WT27520</t>
  </si>
  <si>
    <t>TESTING AND COMMITIONfor Fire Hydrant  - - B3.33 14 19.08-Z07-L-63-WT</t>
  </si>
  <si>
    <t>JD3RZ07L64WT28231</t>
  </si>
  <si>
    <t>EXCAVATION and Bedding Worksfor Fire Hydrant  - - B3.33 14 19.08-Z07-L-64-WT</t>
  </si>
  <si>
    <t>JD3RZ07L64WT28232</t>
  </si>
  <si>
    <t>INSTALLATIONfor Fire Hydrant  - - B3.33 14 19.08-Z07-L-64-WT</t>
  </si>
  <si>
    <t>JD3RZ07L64WT28233</t>
  </si>
  <si>
    <t>TESTING AND COMMITIONfor Fire Hydrant  - - B3.33 14 19.08-Z07-L-64-WT</t>
  </si>
  <si>
    <t>JD3RZ07L65WT28944</t>
  </si>
  <si>
    <t>EXCAVATION and Bedding Worksfor Fire Hydrant  - - B3.33 14 19.08-Z07-L-65-WT</t>
  </si>
  <si>
    <t>JD3RZ07L65WT28945</t>
  </si>
  <si>
    <t>INSTALLATIONfor Fire Hydrant  - - B3.33 14 19.08-Z07-L-65-WT</t>
  </si>
  <si>
    <t>JD3RZ07L65WT28946</t>
  </si>
  <si>
    <t>TESTING AND COMMITIONfor Fire Hydrant  - - B3.33 14 19.08-Z07-L-65-WT</t>
  </si>
  <si>
    <t>JD3RZ07L66WT29657</t>
  </si>
  <si>
    <t>EXCAVATION and Bedding Worksfor Fire Hydrant  - - B3.33 14 19.08-Z07-L-66-WT</t>
  </si>
  <si>
    <t>JDH3-02-008RRDPR967</t>
  </si>
  <si>
    <t>JD3RZ07L66WT29658</t>
  </si>
  <si>
    <t>INSTALLATIONfor Fire Hydrant  - - B3.33 14 19.08-Z07-L-66-WT</t>
  </si>
  <si>
    <t>A1540</t>
  </si>
  <si>
    <t>Start of PT-WT network Z06 MI-WT</t>
  </si>
  <si>
    <t>JD3RZ07L66WT29659</t>
  </si>
  <si>
    <t>TESTING AND COMMITIONfor Fire Hydrant  - - B3.33 14 19.08-Z07-L-66-WT</t>
  </si>
  <si>
    <t>JD3RZ07L67WT30370</t>
  </si>
  <si>
    <t>EXCAVATION and Bedding Worksfor Fire Hydrant  - - B3.33 14 19.08-Z07-L-67-WT</t>
  </si>
  <si>
    <t>JD3RZ07L67WT30371</t>
  </si>
  <si>
    <t>INSTALLATIONfor Fire Hydrant  - - B3.33 14 19.08-Z07-L-67-WT</t>
  </si>
  <si>
    <t>JDH3-02-008RRDPR968</t>
  </si>
  <si>
    <t>JDH3-02-008RRDPR969</t>
  </si>
  <si>
    <t>JDH3-02-008RRDPR970</t>
  </si>
  <si>
    <t>JD3RZ07L67WT30372</t>
  </si>
  <si>
    <t>TESTING AND COMMITIONfor Fire Hydrant  - - B3.33 14 19.08-Z07-L-67-WT</t>
  </si>
  <si>
    <t>JD3RZ07L68WT31083</t>
  </si>
  <si>
    <t>EXCAVATION and Bedding Worksfor Fire Hydrant  - - B3.33 14 19.08-Z07-L-68-WT</t>
  </si>
  <si>
    <t>JD3RZ07L68WT31084</t>
  </si>
  <si>
    <t>INSTALLATIONfor Fire Hydrant  - - B3.33 14 19.08-Z07-L-68-WT</t>
  </si>
  <si>
    <t>JD3RZ07L68WT31085</t>
  </si>
  <si>
    <t>TESTING AND COMMITIONfor Fire Hydrant  - - B3.33 14 19.08-Z07-L-68-WT</t>
  </si>
  <si>
    <t>JD3RPS2</t>
  </si>
  <si>
    <t>Filling with selected excavated material-For Pond 1--B6.31 22 00.02---PS</t>
  </si>
  <si>
    <t>Finishing Water Network (Potable - TSE) - MI</t>
  </si>
  <si>
    <t>JD3RPS4</t>
  </si>
  <si>
    <t>Riprap with thickness 300mm as shown in drawings.-For Pond 1--B6.03 30 00.01---PS</t>
  </si>
  <si>
    <t>A1800</t>
  </si>
  <si>
    <t>Start of Road Network Z02-2 MI-RD</t>
  </si>
  <si>
    <t>JD3RZ06L56ST24541</t>
  </si>
  <si>
    <t>Excavation Works for Box Culvert Dim (1000x1000) depth from 2.51 to 3.50 - - B6.35 42 16.04-Z06-L-56-ST</t>
  </si>
  <si>
    <t>JDH3-02-008RZ02-1MI34</t>
  </si>
  <si>
    <t>Finish for Zone 02-1 - MI-Z02-1</t>
  </si>
  <si>
    <t>JD3RPS51</t>
  </si>
  <si>
    <t>JD3RPS111</t>
  </si>
  <si>
    <t>JD3RZ02-2L74RD11437</t>
  </si>
  <si>
    <t>Supply and install Straight-Left Arrowfor ROADS  - - B1.32 17 23.07-Z02-2-L-74-RD</t>
  </si>
  <si>
    <t>JD3RZ02-2L75RD12150</t>
  </si>
  <si>
    <t>Supply and install Straight-Left Arrowfor ROADS  - - B1.32 17 23.07-Z02-2-L-75-RD</t>
  </si>
  <si>
    <t>JDH3-02-008RZ02-2MI36</t>
  </si>
  <si>
    <t>Finish for Zone 02-2 - MI-Z02-2</t>
  </si>
  <si>
    <t>A1810</t>
  </si>
  <si>
    <t>Finish of Road Network Z02-2 MI-RD</t>
  </si>
  <si>
    <t>JDH3-02-008RZ02-2FT1355</t>
  </si>
  <si>
    <t>JD3RPS71</t>
  </si>
  <si>
    <t>JDH3-02-008RZ07-1MI48</t>
  </si>
  <si>
    <t>Finish for Zone 07-1 - MI-Z07-1</t>
  </si>
  <si>
    <t>JD3RPS121</t>
  </si>
  <si>
    <t>A1860</t>
  </si>
  <si>
    <t>JD3RPS141</t>
  </si>
  <si>
    <t>JD3RZ06L57ST25247</t>
  </si>
  <si>
    <t>Excavation Works for Box Culvert Dim (2000x1250) depth from 1.51 to 2.50 - - B6.34 42 16.03-Z06-L-57-ST</t>
  </si>
  <si>
    <t>JD3RZ06L57ST25248</t>
  </si>
  <si>
    <t>JD3RPS23</t>
  </si>
  <si>
    <t>Filling with selected excavated material-For Pond 4--B6.31 22 00.11---PS</t>
  </si>
  <si>
    <t>JD3RPS1021</t>
  </si>
  <si>
    <t>JD3RPS16</t>
  </si>
  <si>
    <t>Filling with selected excavated material-For Pond 3--B6.31 22 00.08---PS</t>
  </si>
  <si>
    <t>JD3RPS6</t>
  </si>
  <si>
    <t>Outfall structure size 4.0 × 2.0 m-For Pond 1--B6.33 05 13.01---PS</t>
  </si>
  <si>
    <t>JD3RPS25</t>
  </si>
  <si>
    <t>Riprap with thickness 300mm as shown in drawings.-For Pond 4--B6.03 30 00.07---PS</t>
  </si>
  <si>
    <t>JD3RPS7</t>
  </si>
  <si>
    <t>Acess Entrace Ramp-For Pond 1--B6.03 30 00.02---PS</t>
  </si>
  <si>
    <t>JD3RPS18</t>
  </si>
  <si>
    <t>Riprap with thickness 300mm as shown in drawings.-For Pond 3--B6.03 30 00.05---PS</t>
  </si>
  <si>
    <t>JD3RPS1031</t>
  </si>
  <si>
    <t>JD3RPS1091</t>
  </si>
  <si>
    <t>JD3RZ06L57ST25249</t>
  </si>
  <si>
    <t>JD3RPS1051</t>
  </si>
  <si>
    <t>Finishing Road Kerbing and Pavement - MI</t>
  </si>
  <si>
    <t>JD3RPS471</t>
  </si>
  <si>
    <t>JD3RPS09</t>
  </si>
  <si>
    <t>Filling with selected excavated material-For Pond 2--B6.31 22 00.05---PS</t>
  </si>
  <si>
    <t>JD3RZ06L57ST25250</t>
  </si>
  <si>
    <t>JD3RPS91</t>
  </si>
  <si>
    <t>JD3RPS491</t>
  </si>
  <si>
    <t>JD3RPS1101</t>
  </si>
  <si>
    <t>JD3RPS1161</t>
  </si>
  <si>
    <t>JD3RPS11</t>
  </si>
  <si>
    <t>Riprap with thickness 300mm as shown in drawings.-For Pond 2--B6.03 30 00.03---PS</t>
  </si>
  <si>
    <t>JD3RPS101</t>
  </si>
  <si>
    <t>JD3RPS1121</t>
  </si>
  <si>
    <t>JD3RPS161</t>
  </si>
  <si>
    <t>JD3RPS171</t>
  </si>
  <si>
    <t>JD3RPS191</t>
  </si>
  <si>
    <t>JD3RPS251</t>
  </si>
  <si>
    <t>JD3RPS541</t>
  </si>
  <si>
    <t>JD3RPS211</t>
  </si>
  <si>
    <t>JD3RPS27</t>
  </si>
  <si>
    <t>Outfall structure size 4.0 × 1.5 m-For Pond 4--B6.33 05 13.04---PS</t>
  </si>
  <si>
    <t>JD3RPS561</t>
  </si>
  <si>
    <t>JD3RPS28</t>
  </si>
  <si>
    <t>Acess Entrace Ramp-For Pond 4--B6.03 30 00.08---PS</t>
  </si>
  <si>
    <t>JD3RPS1301</t>
  </si>
  <si>
    <t>JD3RPS261</t>
  </si>
  <si>
    <t>JD3RPS321</t>
  </si>
  <si>
    <t>JD3RPS281</t>
  </si>
  <si>
    <t>JD3RPS671</t>
  </si>
  <si>
    <t>JD3RPS1071</t>
  </si>
  <si>
    <t>JD3RPS1081</t>
  </si>
  <si>
    <t>JD3RPS13</t>
  </si>
  <si>
    <t>Outfall structure size 2.0 × 1.25 m-For Pond 2--B6.33 05 13.02---PS</t>
  </si>
  <si>
    <t>JD3RPS14</t>
  </si>
  <si>
    <t>Acess Entrace Ramp-For Pond 2--B6.03 30 00.04---PS</t>
  </si>
  <si>
    <t>JD3RPS1311</t>
  </si>
  <si>
    <t>JD3RPS1371</t>
  </si>
  <si>
    <t>JD3RPS331</t>
  </si>
  <si>
    <t>JD3RPS391</t>
  </si>
  <si>
    <t>JD3RPS511</t>
  </si>
  <si>
    <t>Outfall structure size 3.0 × 1.5 m-For Pond 3--B6.33 05 13.03---PS</t>
  </si>
  <si>
    <t>JD3RPS1331</t>
  </si>
  <si>
    <t>JD3RPS1141</t>
  </si>
  <si>
    <t>JD3RPS351</t>
  </si>
  <si>
    <t>JD3RPS1151</t>
  </si>
  <si>
    <t>JD3RPS231</t>
  </si>
  <si>
    <t>JD3RPS681</t>
  </si>
  <si>
    <t>JD3RPS741</t>
  </si>
  <si>
    <t>JD3RPS1381</t>
  </si>
  <si>
    <t>JD3RPS1441</t>
  </si>
  <si>
    <t>JD3RPS241</t>
  </si>
  <si>
    <t>JD3RPS20</t>
  </si>
  <si>
    <t>JD3RPS701</t>
  </si>
  <si>
    <t>JD3RPS1401</t>
  </si>
  <si>
    <t>JD3RPS401</t>
  </si>
  <si>
    <t>JD3RPS21</t>
  </si>
  <si>
    <t>Acess Entrace Ramp-For Pond 3--B6.03 30 00.06---PS</t>
  </si>
  <si>
    <t>JD3RPS521</t>
  </si>
  <si>
    <t>JD3RPS611</t>
  </si>
  <si>
    <t>JD3RPS421</t>
  </si>
  <si>
    <t>JD3RPS1451</t>
  </si>
  <si>
    <t>JD3RPS631</t>
  </si>
  <si>
    <t>JD3RPS301</t>
  </si>
  <si>
    <t>JD3RPS311</t>
  </si>
  <si>
    <t>JD3RPS1471</t>
  </si>
  <si>
    <t>JD3RPS751</t>
  </si>
  <si>
    <t>JD3RPS811</t>
  </si>
  <si>
    <t>JD3RPS771</t>
  </si>
  <si>
    <t>JD3RPS371</t>
  </si>
  <si>
    <t>JD3RPS381</t>
  </si>
  <si>
    <t>JD3RPS1351</t>
  </si>
  <si>
    <t>JD3RPS1361</t>
  </si>
  <si>
    <t>JD3RPS581</t>
  </si>
  <si>
    <t>JD3RPS821</t>
  </si>
  <si>
    <t>JD3RPS881</t>
  </si>
  <si>
    <t>JD3RPS591</t>
  </si>
  <si>
    <t>JD3RPS841</t>
  </si>
  <si>
    <t>JD3RPS441</t>
  </si>
  <si>
    <t>JD3RPS451</t>
  </si>
  <si>
    <t>JD3RPS1421</t>
  </si>
  <si>
    <t>JD3RPS721</t>
  </si>
  <si>
    <t>JD3RPS1431</t>
  </si>
  <si>
    <t>JD3RPS891</t>
  </si>
  <si>
    <t>JD3RPS951</t>
  </si>
  <si>
    <t>JD3RPS651</t>
  </si>
  <si>
    <t>JD3RPS661</t>
  </si>
  <si>
    <t>JD3RPS911</t>
  </si>
  <si>
    <t>JD3RPS731</t>
  </si>
  <si>
    <t>JD3RPS861</t>
  </si>
  <si>
    <t>JD3RPS791</t>
  </si>
  <si>
    <t>JD3RPS801</t>
  </si>
  <si>
    <t>JD3RPS871</t>
  </si>
  <si>
    <t>JD3RPS931</t>
  </si>
  <si>
    <t>JD3RPS1001</t>
  </si>
  <si>
    <t>JD3RPS941</t>
  </si>
  <si>
    <t>JD3RPS1011</t>
  </si>
  <si>
    <t>Prepare and Submit Drawing for Genral layout - AS</t>
  </si>
  <si>
    <t>Training</t>
  </si>
  <si>
    <t>Manual</t>
  </si>
  <si>
    <t>Demobilize Manpower</t>
  </si>
  <si>
    <t>Supply Operational Spares</t>
  </si>
  <si>
    <t>Removal Equipments from The site</t>
  </si>
  <si>
    <t>Complete all Civil Works</t>
  </si>
  <si>
    <t>Prepare and Submit Drawing for Box Culverts - AS</t>
  </si>
  <si>
    <t>Site Clean Up</t>
  </si>
  <si>
    <t>Removal of Site Offices and Structures</t>
  </si>
  <si>
    <t>Restoration of Ground Surface</t>
  </si>
  <si>
    <t>Project Finish - MI</t>
  </si>
  <si>
    <t>Changes in scope of Storm networks</t>
  </si>
  <si>
    <t>Changes in design of Ponds</t>
  </si>
  <si>
    <t>Changes in design of Swales</t>
  </si>
  <si>
    <t>GPS device signal was disconnecting because of bad weather conditions and strong winds, there were delays in the surveying work .</t>
  </si>
  <si>
    <t>The As-Built drawings do not match the actual site conditions, which requires excavation with Equipments across the connection area.</t>
  </si>
  <si>
    <t>The cross section (utility corridor) included in the contract documents does not match the actual site conditions.</t>
  </si>
  <si>
    <t>The scope of work has changed, as the survey indicates the presence of existing lines, which alters the redistribution of the networks and reduces the value of the work, as occurred with the industrial sewage and water networks.</t>
  </si>
  <si>
    <t>One of the factories is located within the work area, which requires a redistribution of the networks in these roads. We have not yet received the official response from the consultant regarding the solution.</t>
  </si>
  <si>
    <t>Actual Units</t>
  </si>
  <si>
    <t xml:space="preserve">Box culvert excavation at Zone 01 has more exsiting utilities </t>
  </si>
  <si>
    <t>Work has to be completed very carefully. Slow progress will be maintained.</t>
  </si>
  <si>
    <t>Box culvert excavation at Zone 06 conflict with factory also entrance</t>
  </si>
  <si>
    <t>28-Oct-24 A</t>
  </si>
  <si>
    <t>22-Nov-24 A</t>
  </si>
  <si>
    <t>JDH3-02-008-RWF-TS9-1-GEN-IPC-0162-00</t>
  </si>
  <si>
    <t>#02</t>
  </si>
  <si>
    <t>Actual Labor Units</t>
  </si>
  <si>
    <t xml:space="preserve">Material </t>
  </si>
  <si>
    <t>Original BOQ Qty</t>
  </si>
  <si>
    <t xml:space="preserve">Delivered Qty </t>
  </si>
  <si>
    <t>Delivery %</t>
  </si>
  <si>
    <t>Installed QTY</t>
  </si>
  <si>
    <t>Sewage Network</t>
  </si>
  <si>
    <t>Storm Network</t>
  </si>
  <si>
    <t>UPVC 300 mm Dia</t>
  </si>
  <si>
    <t xml:space="preserve"> m</t>
  </si>
  <si>
    <t>GRP– 400 Dia</t>
  </si>
  <si>
    <t>GRP– 500 Dia</t>
  </si>
  <si>
    <t>GRP– 600 Dia</t>
  </si>
  <si>
    <t>GRP– 700 Dia</t>
  </si>
  <si>
    <t>GRP– 800 Dia</t>
  </si>
  <si>
    <t>GRP– 900 Dia</t>
  </si>
  <si>
    <t>GRP– 1000 Dia</t>
  </si>
  <si>
    <t>GRP– 1100 Dia</t>
  </si>
  <si>
    <t>GRP– 1200 Dia</t>
  </si>
  <si>
    <t>Manhole– 1200 Dia</t>
  </si>
  <si>
    <t>Manhole– 1500 Dia</t>
  </si>
  <si>
    <t>Manhole– 2000 Dia</t>
  </si>
  <si>
    <t>Catch Basin Single</t>
  </si>
  <si>
    <t>Catch Basin Double</t>
  </si>
  <si>
    <t>Potable Water Network</t>
  </si>
  <si>
    <t>Irrigation Network</t>
  </si>
  <si>
    <t>Road works</t>
  </si>
  <si>
    <t>Interlock</t>
  </si>
  <si>
    <t>Head-Count (Manual)</t>
  </si>
  <si>
    <t>Equipment</t>
  </si>
  <si>
    <t>#03</t>
  </si>
  <si>
    <t>JDH3-02-008-RWF-TS9-1-GEN-IPC-0196-00</t>
  </si>
  <si>
    <t>Infrastructure</t>
  </si>
  <si>
    <t>JDH3-02-008-RWF-TS9-1-GEN-IPC-0216-00</t>
  </si>
  <si>
    <t>#04</t>
  </si>
  <si>
    <t>Nr</t>
  </si>
  <si>
    <t xml:space="preserve"> Nr</t>
  </si>
  <si>
    <t>MV cable as built data didn't provide to contractor</t>
  </si>
  <si>
    <t>Installed Qty</t>
  </si>
  <si>
    <t>Bituminous base course (Grading I - Class A), including Prime Coat (MC1)</t>
  </si>
  <si>
    <t>m3</t>
  </si>
  <si>
    <t>Bituminous concrete wearing course, (Grading I - Class A), including tack coat (RC2)</t>
  </si>
  <si>
    <t>Precast Concrete Kerb, Type K1-D</t>
  </si>
  <si>
    <t>Precast Concrete Kerb, Type L1</t>
  </si>
  <si>
    <t>Depressed curbs Type K2</t>
  </si>
  <si>
    <t>Electrical network</t>
  </si>
  <si>
    <t>MEDIUM VOLTAGE CABLES DUCT BANKS</t>
  </si>
  <si>
    <t>Duct bank  for (4)  cables</t>
  </si>
  <si>
    <t>MEDIUM VOLTAGE CABLES</t>
  </si>
  <si>
    <t>3 Core AL . Cable 13.8 kV 3Cx500 mm² AL./XLPE /PVC. Unarmored</t>
  </si>
  <si>
    <t xml:space="preserve">Straight joints cables for 13.8 kv  3Cx 500  mm², Al /XLPE/LLDPE </t>
  </si>
  <si>
    <t>unit</t>
  </si>
  <si>
    <t>Cable Termination for 13.8 kv 3Cx 500 mm², Al /XLPE/LLDPE</t>
  </si>
  <si>
    <t xml:space="preserve"> MEDIUM VOLTAGE SWITCHGEARS</t>
  </si>
  <si>
    <t xml:space="preserve"> Nrrmally  Open Point  (R M U) 13.8 kv  for Outdoor type  according to the Saudi Electric Company specifications and requirements</t>
  </si>
  <si>
    <t>Street Lighting</t>
  </si>
  <si>
    <t>STREET LIGHTING SUB-STATION</t>
  </si>
  <si>
    <t>Unit Substation 13.8/0.4 K V, 500kVA ,Including concrete foundations and fencing, And all accorciess of cables , terminations , lugs , ....,  According to the specifications and standards of SEC</t>
  </si>
  <si>
    <t>LOW VOLTAGE CABLES</t>
  </si>
  <si>
    <t xml:space="preserve">Stranded armored Cables, Copper, 4Cx6 mm²  XLPE /PVC/SWA </t>
  </si>
  <si>
    <t xml:space="preserve">Stranded armored Cables, Copper, 4Cx10 mm²  XLPE /PVC/SWA </t>
  </si>
  <si>
    <t xml:space="preserve">Stranded armored Cables, Copper, 4Cx16 mm²  XLPE /PVC/SWA </t>
  </si>
  <si>
    <t xml:space="preserve">Stranded armored Cables, Copper, 4Cx25 mm²  XLPE /PVC/SWA </t>
  </si>
  <si>
    <t xml:space="preserve">Stranded armored Cables, Copper, 4Cx35 mm²  XLPE /PVC/SWA </t>
  </si>
  <si>
    <t xml:space="preserve">Stranded armored Cables, Copper, 4Cx50 mm²  XLPE /PVC/SWA </t>
  </si>
  <si>
    <t xml:space="preserve">Supply and install single core PVC insulated copper conductor cables for circuit protective conductor (CPC) / ECC,  size 6 mm²  </t>
  </si>
  <si>
    <t xml:space="preserve">Supply and install single core PVC insulated copper conductor cables for circuit protective conductor (CPC) / ECC,  size 16 mm²  </t>
  </si>
  <si>
    <t xml:space="preserve">LIGHTING POLES </t>
  </si>
  <si>
    <t>Lighting poles with 1 arm,  height of  ( 12 ) meters,  including the power distribution box,  cables , and RCC foundation.</t>
  </si>
  <si>
    <t>STREET LIGHTING LUMINAIRE</t>
  </si>
  <si>
    <t>Street Lighting( LED ) Luminaire complete with control gear and lamp, (150) WATT.</t>
  </si>
  <si>
    <t xml:space="preserve">EARTHING  SYSTEM </t>
  </si>
  <si>
    <t xml:space="preserve">Including earthing of  lighting poles ,masts. feeder pillars , unit substations, L.V feeders and KWH meter. </t>
  </si>
  <si>
    <t xml:space="preserve">ROAD CROSSING DUCTS </t>
  </si>
  <si>
    <t>Drawpit with medium duty steel cover, size600x600x1000mm</t>
  </si>
  <si>
    <t>Drawpit with medium duty steel cover, size900x900x1200mm</t>
  </si>
  <si>
    <t>Drawpit with medium duty steel cover, size 900x1800x1200mm</t>
  </si>
  <si>
    <t xml:space="preserve"> Street Lighting panels</t>
  </si>
  <si>
    <t>Supply and installation of KWH meter mounting frame including concrete block for installation of KWH meter according to the standards and specifications of SEC.</t>
  </si>
  <si>
    <t>Telecommunication netwrok</t>
  </si>
  <si>
    <t>6-ways ducts, 50mm diameter</t>
  </si>
  <si>
    <t>Manhole Type 1</t>
  </si>
  <si>
    <t>Manhole Type 2</t>
  </si>
  <si>
    <t>Electrical &amp; Telecommunication</t>
  </si>
  <si>
    <t>#05</t>
  </si>
  <si>
    <t>JDH3-02-008-RWF-TS9-1-GEN-IPC-0250-00</t>
  </si>
  <si>
    <t>Installed Qty %</t>
  </si>
  <si>
    <t>#06</t>
  </si>
  <si>
    <t>JDH3-02-008-RWF-TS9-1-GEN-IPC-0328-00</t>
  </si>
  <si>
    <t>Discipline</t>
  </si>
  <si>
    <t>(Long\Short) Lead Items</t>
  </si>
  <si>
    <t>Supplier Phone</t>
  </si>
  <si>
    <t>Completion Rate</t>
  </si>
  <si>
    <t>Pavement Materials - Retroreflective Thermoplastic White Traffic lines- Retroreflective Thermoplastic Yellow, Traffic lines</t>
  </si>
  <si>
    <t>Short Lead Iteam</t>
  </si>
  <si>
    <t>B1.32 17 23.01/B1.32 17 23.02</t>
  </si>
  <si>
    <t>m²</t>
  </si>
  <si>
    <t>Land</t>
  </si>
  <si>
    <t>Pavement Materials -Straight Arrow -(Right/left ) Arrow- Right-left Arrow-Straight-Right Arrow- Straight-Left Arrow</t>
  </si>
  <si>
    <t>B1.32 17 23.03/B1.32 17 23.04//B1.32 17 23.05//B1.32 17 23.06//B1.32 17 23.07</t>
  </si>
  <si>
    <t>TRAFFIC SIGNAGE</t>
  </si>
  <si>
    <t>B1.10 14 53.01 / B1.10 14 53.02</t>
  </si>
  <si>
    <t>PRECAST CONCRETE CURB</t>
  </si>
  <si>
    <t>B1.32 14 13.01/B1.32 14 13.02/B1.32 14 13.03</t>
  </si>
  <si>
    <t>Taiba  Al Khair Development. Co</t>
  </si>
  <si>
    <t>+966 126946407</t>
  </si>
  <si>
    <t>Material Approved</t>
  </si>
  <si>
    <t>PRECAST INTERLOCKING BLOCK PAVERS</t>
  </si>
  <si>
    <t>B1.32 14 13.13.01</t>
  </si>
  <si>
    <t>EARTHWORKS AND SITE GRADING-300mm thick Subgrade
AGGREGATE BASE COURSE-300mm thick Aggregate base course
BITUMINOUS CONSTRUCTION-Bituminous concrete wearing course, (Grading I - Class A), including tack coat (RC2)</t>
  </si>
  <si>
    <t>B1.31 22 00.01/B1.32 11 23.01/B1.32 11 26.01</t>
  </si>
  <si>
    <t>الكسارة</t>
  </si>
  <si>
    <t>ASPHALT WEARING COURSE -Bituminous concrete wearing course, (Grading I - Class A), including tack coat (RC2)</t>
  </si>
  <si>
    <t>B1.32 12 16.01</t>
  </si>
  <si>
    <t>خلاطة الرواف</t>
  </si>
  <si>
    <t>Long Lead Iteam</t>
  </si>
  <si>
    <t>B2.26 05 19.01/B2.26 05 19.02/B2.26 05 19.03/B2.26 05 19.04/B2.26 05 19.05/B2.26 05 19.06 / B2.26 05 19.07/B2.26 05 19.08</t>
  </si>
  <si>
    <t>+9662 6644350</t>
  </si>
  <si>
    <t>MEDIUM VOLTAGE CABLES - 3  Core AL . Cable 13.8 kV 3Cx500 mm² AL./XLPE /PVC. Unarmored</t>
  </si>
  <si>
    <t>B2.26.05.13.16.01</t>
  </si>
  <si>
    <t>MEDIUM VOLTAGE CABLES -Straight joints cables for 13.8 kv  3Cx 500  mm², Al /XLPE/LLDPE -Cable Termination for 13.8 kv 3Cx 500 mm², Al /XLPE/LLDPE</t>
  </si>
  <si>
    <t>B2.26.05.13.16.02/B2.26.05.13.16.03</t>
  </si>
  <si>
    <t xml:space="preserve"> MEDIUM VOLTAGE SWITCHGEARS -  Normally  Open Point  (R M U) 13.8 kv  for Outdoor type  according to the Saudi Electric Company specifications and requirements</t>
  </si>
  <si>
    <t>B2.26 13 00.01</t>
  </si>
  <si>
    <t>B2.33 71 19.01.SL/B2.33 71 19.02/B2.33 71 19.03</t>
  </si>
  <si>
    <t>B2.33 71 19.13.01/B2.33 71 19.13.02/B2.33 71 19.13.03</t>
  </si>
  <si>
    <t>B2.26.56.19.01/ B2.26 56 19.02</t>
  </si>
  <si>
    <t>B2.26.56.19.01/B2.26.56.19.02/B2.26.56.19.03</t>
  </si>
  <si>
    <t>B2.26 11 16.02</t>
  </si>
  <si>
    <t>B2.26 05 26.01</t>
  </si>
  <si>
    <t>B2.26 24 16.01/B2.26 24 16.02</t>
  </si>
  <si>
    <t>TELECOMMUNICATIONS-DUCTS</t>
  </si>
  <si>
    <t>B2.33 71 19.02.TEL</t>
  </si>
  <si>
    <t>TELECOMMUNICATIONS-MANHOLES</t>
  </si>
  <si>
    <t xml:space="preserve"> PIPEWORK -  VALVES </t>
  </si>
  <si>
    <t>B3.33 14 19.01/B3.33 14 19.02/B3.33 14 19.03/B3.33 14 19.05/B3.33 14 19.06/B3.33 14 19.08</t>
  </si>
  <si>
    <t>SPS</t>
  </si>
  <si>
    <t>+966504401239</t>
  </si>
  <si>
    <t>POTABLE WATER -PIPEWORK-PIPES- High Density Polyethylene pipes PE 100 SDR 11 (PN 16 Bars)</t>
  </si>
  <si>
    <t>B3.33 14 13.01/B3.33 14 13.02/B3.33 14 13.03/B3.33 14 13.04/B3.33 14 13.05</t>
  </si>
  <si>
    <t>sps
MUNIF</t>
  </si>
  <si>
    <t>+966504401239
+966507779468</t>
  </si>
  <si>
    <t>POTABLE WATER - PIPEWORK-Valve chambers - Civil Works</t>
  </si>
  <si>
    <t>B3.33 14 13.011/B3.33 14 13.011/B3.33 14 13.10</t>
  </si>
  <si>
    <t>العربية 
الراجحي</t>
  </si>
  <si>
    <t>TSE NETWORK -High Density Polyethylene pipes PE 100 SDR 11 ( PN 16 Bars)</t>
  </si>
  <si>
    <t>B4.33 31 00.01/B4.33 31 00.02/B4.33 31 00.03/B4.33 31 00.04/B4.33 31 00.05/B4.33 31 00.06/B4.33 31 00.07/B4.33 31 00.08/B4.33 31 00.09/B4.33 31 00.10B4.33 31 00.11/B4.33 31 00.12/B4.33 31 00.13/B4.33 31 00.14/B4.33 31 00.15/B4.33 31 00.16/B4.33 31 00.17/B4.33 31 00.18</t>
  </si>
  <si>
    <t>25-11-24 &amp; 11-12-24</t>
  </si>
  <si>
    <t>24106224 &amp; 24106620</t>
  </si>
  <si>
    <t>sps
MUNIF/ Al Wasail Industrial Company</t>
  </si>
  <si>
    <t>TSE NETWORK -Glass Reinforced Plastic (GRP) Pipe</t>
  </si>
  <si>
    <t>B4.33 05 36.01/B4.33 05 36.02/B4.33 05 36.03/B4.33 05 36.04/B4.33 05 36.05/B4.33 05 36.06/B4.33 05 36.07</t>
  </si>
  <si>
    <t>T- NAGADI</t>
  </si>
  <si>
    <t>+966564510408</t>
  </si>
  <si>
    <t xml:space="preserve">TSE NETWORK - PIPEWORK -  VALVES </t>
  </si>
  <si>
    <t>B4.33 14 19.01/B4.33 14 19.02/B4.33 14 19.03/B4.33 14 19.04/B4.33 14 19.05/B4.33 14 19.06/B4.33 14 19.07/B4.33 14 19.08/B4.33 14 19.09/B4.33 14 19.15/B4.33 14 19.16/B4.33 14 19.17</t>
  </si>
  <si>
    <t>TSE NETWORK -PIPEWORK-Valve chambers - Civil Works</t>
  </si>
  <si>
    <t>B4.33 14 13.01/B4.33 14 13.02/B4.33 14 13.03/B4.33 14 13.06/B4.33 14 13.07/B4.33 14 13.08/B4.33 14 13.10/B4.33 14 13.11/B4.33 14 13.12</t>
  </si>
  <si>
    <t>SEWERAGE NETWORK-Glass Reinforced Plastic (GRP):
SN 5000 up to depth 3.5 m
SN 10000 depth more than 3.5 m</t>
  </si>
  <si>
    <t>B5.33 31 00.03/B5.33 31 00.04/B5.33 31 00.05/B5.33 31 00.10/B5.33 31 00.11/B5.33 31 00.12/B5.33 31 00.13</t>
  </si>
  <si>
    <t>SEWERAGE NETWORK- PIPEWORK - MANHOLES AND PIPEWORK ANCILLARIES</t>
  </si>
  <si>
    <t>B5.33 05 13.01/B5.33 05 13.02/B5.33 05 13.03/B5.33 05 13.04/B5.33 05 13.05/B5.33 05 13.06/B5.33 05 13.15/B5.33 05 13.16/B5.33 05 13.17/B5.33 05 13.18/B5.33 05 13.19/B5.33 05 13.20/B5.33 05 13.21/B5.33 05 13.22/B5.33 05 13.23/B5.33 05 13.24</t>
  </si>
  <si>
    <t>STORM WATER DRAINAGE NETWORK-Circular pipes (uPVC)</t>
  </si>
  <si>
    <t>B6.33 14 11.01</t>
  </si>
  <si>
    <t>NATIONAL KHAM
MUNIF</t>
  </si>
  <si>
    <t>+966580580520
+966507779468</t>
  </si>
  <si>
    <t>STORM WATER DRAINAGE NETWORK-Circular pipes (GRP)-SN 5000 up to depth 3.5 m
SN 10000 depth more than 3.5 m</t>
  </si>
  <si>
    <t>B6.33 42 11.01/B6.33 42 11.02/B6.33 42 11.03/B6.33 42 11.04/B6.33 42 11.05/B6.33 42 11.06/B6.33 42 11.07/B6.33 42 11.08/B6.33 42 11.09/B6.33 42 11.10/B6.33 42 11.11/B6.33 42 11.12/B6.33 42 11.13/B6.33 42 11.14/B6.33 42 11.15/B6.33 42 11.16/B6.33 42 11.19/B6.33 42 11.20/B6.33 42 11.21/B6.33 42 11.22/B6.33 42 11.23/B6.33 42 11.24</t>
  </si>
  <si>
    <t>27-10-24 &amp; 04-11-24</t>
  </si>
  <si>
    <t>Advanced Pipe Solutions Company</t>
  </si>
  <si>
    <t>+96613 812 7766</t>
  </si>
  <si>
    <t>STORM WATER DRAINAGE NETWORK-Precast concrete Box culverts (Box conduit)</t>
  </si>
  <si>
    <t>B6.35 42 16.01/B6.36 42 16.02/B6.34 42 16.03/B6.35 42 16.04/B6.34 42 16.05/B6.34 42 16.06/B6.34 42 16.07/B6.34 42 16.08/B6.34 42 16.09</t>
  </si>
  <si>
    <t>Box culvert is constructed at site</t>
  </si>
  <si>
    <t>STORM NETWORK- PIPEWORK - MANHOLES AND PIPEWORK ANCILLARIES</t>
  </si>
  <si>
    <t>B6.33 05 39.01/ B6.33 05 39.02/ B6.33 05 39.03/ B6.33 05 39.04/ B6.33 05 39.05/ B6.33 05 39.06/ B6.33 05 39.07/ B6.33 05 39.08</t>
  </si>
  <si>
    <t>STORM WATER DRAINAGE NETWORK-Catch basin</t>
  </si>
  <si>
    <t>B6.33 05 39.09/B6.33 05 39.10</t>
  </si>
  <si>
    <t>T- NAGADI
FALCON</t>
  </si>
  <si>
    <t xml:space="preserve">STORM WATER DRAINAGE NETWORK-Riprap with thickness 300mm </t>
  </si>
  <si>
    <t>B6.03 30 00.01/B6.03 30 00.03/B6.03 30 00.05/B6.03 30 00.07</t>
  </si>
  <si>
    <t>STORM WATER DRAINAGE NETWORK-Insulation for channel bed and side slopes with 500mm thickness</t>
  </si>
  <si>
    <t>B6.31 25 00.01/B6.31 25 00.02/B6.31 25 00.03/B6.31 25 00.04</t>
  </si>
  <si>
    <t>STORM WATER DRAINAGE NETWORK-Filling</t>
  </si>
  <si>
    <t>B6.31 22 00.11/B6.31 22 00.12/B6.31 22 00.08/B6.31 22 00.09/B6.31 22 00.05/B6.31 22 00.06/B6.31 22 00.02/B6.31 22 00.03</t>
  </si>
  <si>
    <t>m³</t>
  </si>
  <si>
    <t>STORM WATER DRAINAGE NETWORK-Swales -Concrete lining 35Mpa</t>
  </si>
  <si>
    <t>B6.03 30 00.09</t>
  </si>
  <si>
    <t xml:space="preserve">العربية </t>
  </si>
  <si>
    <t>Planned Total Cost</t>
  </si>
  <si>
    <t>Remaining Total Cost</t>
  </si>
  <si>
    <t>Actual Total Cost</t>
  </si>
  <si>
    <t>29-Jul-24 A</t>
  </si>
  <si>
    <t xml:space="preserve">    JDH3-02-008--Contractual Milestones</t>
  </si>
  <si>
    <t xml:space="preserve">    JDH3-02-008--Control Milestones</t>
  </si>
  <si>
    <t xml:space="preserve">      JDH3-02-008--Network Milestones</t>
  </si>
  <si>
    <t xml:space="preserve">      JDH3-02-008--Zones Millestones</t>
  </si>
  <si>
    <t xml:space="preserve">      JDH3-02-008--Submittals of Material and Prequalifications</t>
  </si>
  <si>
    <t xml:space="preserve">        JDH3-02-008-Submittals of Material and Prequalifications-Sewage Network - SS</t>
  </si>
  <si>
    <t xml:space="preserve">        JDH3-02-008-Submittals of Material and Prequalifications-Storm Network - ST</t>
  </si>
  <si>
    <t xml:space="preserve">        JDH3-02-008-Submittals of Material and Prequalifications-Potable Water Network - WT</t>
  </si>
  <si>
    <t xml:space="preserve">        JDH3-02-008-Submittals of Material and Prequalifications-TSE Network - TSE</t>
  </si>
  <si>
    <t xml:space="preserve">        JDH3-02-008-Submittals of Material and Prequalifications-Street Lighting Network -SL</t>
  </si>
  <si>
    <t xml:space="preserve">        JDH3-02-008-Submittals of Material and Prequalifications-Telecommunications Network - TC</t>
  </si>
  <si>
    <t xml:space="preserve">        JDH3-02-008-Submittals of Material and Prequalifications-Road Works - RD</t>
  </si>
  <si>
    <t xml:space="preserve">      JDH3-02-008--Approval of Material and Prequalifications</t>
  </si>
  <si>
    <t xml:space="preserve">        JDH3-02-008-Approval of Material and Prequalifications-Sewage Network - SS</t>
  </si>
  <si>
    <t xml:space="preserve">        JDH3-02-008-Approval of Material and Prequalifications-Storm Network - ST</t>
  </si>
  <si>
    <t xml:space="preserve">        JDH3-02-008-Approval of Material and Prequalifications-Potable Water Network - WT</t>
  </si>
  <si>
    <t xml:space="preserve">        JDH3-02-008-Approval of Material and Prequalifications-TSE Network - TSE</t>
  </si>
  <si>
    <t xml:space="preserve">        JDH3-02-008-Approval of Material and Prequalifications-Street Lighting Network -SL</t>
  </si>
  <si>
    <t xml:space="preserve">        JDH3-02-008-Approval of Material and Prequalifications-Telecommunications Network - TC</t>
  </si>
  <si>
    <t xml:space="preserve">        JDH3-02-008-Approval of Material and Prequalifications-Road Works - RD</t>
  </si>
  <si>
    <t xml:space="preserve">    JDH3-02-008--Shop Drawings - SD</t>
  </si>
  <si>
    <t xml:space="preserve">      JDH3-02-008--Shop Drawing Submittals</t>
  </si>
  <si>
    <t xml:space="preserve">        JDH3-02-008-Shop Drawing Submittals-Z01</t>
  </si>
  <si>
    <t xml:space="preserve">        JDH3-02-008-Shop Drawing Submittals-Z02</t>
  </si>
  <si>
    <t xml:space="preserve">        JDH3-02-008-Shop Drawing Submittals-Z02-1</t>
  </si>
  <si>
    <t xml:space="preserve">        JDH3-02-008-Shop Drawing Submittals-Z02-2</t>
  </si>
  <si>
    <t xml:space="preserve">        JDH3-02-008-Shop Drawing Submittals-Z03</t>
  </si>
  <si>
    <t xml:space="preserve">        JDH3-02-008-Shop Drawing Submittals-Z04</t>
  </si>
  <si>
    <t xml:space="preserve">        JDH3-02-008-Shop Drawing Submittals-Z05</t>
  </si>
  <si>
    <t xml:space="preserve">        JDH3-02-008-Shop Drawing Submittals-Z06</t>
  </si>
  <si>
    <t xml:space="preserve">        JDH3-02-008-Shop Drawing Submittals-Z07</t>
  </si>
  <si>
    <t xml:space="preserve">        JDH3-02-008-Shop Drawing Submittals-Z07-1</t>
  </si>
  <si>
    <t xml:space="preserve">        JDH3-02-008-Shop Drawing Submittals-Z08</t>
  </si>
  <si>
    <t xml:space="preserve">        JDH3-02-008-Shop Drawing Submittals-Z09</t>
  </si>
  <si>
    <t xml:space="preserve">        JDH3-02-008-Shop Drawing Submittals-Z10</t>
  </si>
  <si>
    <t xml:space="preserve">        JDH3-02-008-Shop Drawing Submittals-Z11</t>
  </si>
  <si>
    <t xml:space="preserve">        JDH3-02-008-Shop Drawing Submittals-MR</t>
  </si>
  <si>
    <t xml:space="preserve">      JDH3-02-008--Shop Drawing Approvals</t>
  </si>
  <si>
    <t xml:space="preserve">        JDH3-02-008-Shop Drawing Approvals-Z01</t>
  </si>
  <si>
    <t xml:space="preserve">        JDH3-02-008-Shop Drawing Approvals-Z02</t>
  </si>
  <si>
    <t xml:space="preserve">        JDH3-02-008-Shop Drawing Approvals-Z02-1</t>
  </si>
  <si>
    <t xml:space="preserve">        JDH3-02-008-Shop Drawing Approvals-Z02-2</t>
  </si>
  <si>
    <t xml:space="preserve">        JDH3-02-008-Shop Drawing Approvals-Z03</t>
  </si>
  <si>
    <t xml:space="preserve">        JDH3-02-008-Shop Drawing Approvals-Z04</t>
  </si>
  <si>
    <t xml:space="preserve">        JDH3-02-008-Shop Drawing Approvals-Z05</t>
  </si>
  <si>
    <t xml:space="preserve">        JDH3-02-008-Shop Drawing Approvals-Z06</t>
  </si>
  <si>
    <t xml:space="preserve">        JDH3-02-008-Shop Drawing Approvals-Z07</t>
  </si>
  <si>
    <t xml:space="preserve">        JDH3-02-008-Shop Drawing Approvals-Z07-1</t>
  </si>
  <si>
    <t xml:space="preserve">        JDH3-02-008-Shop Drawing Approvals-Z08</t>
  </si>
  <si>
    <t xml:space="preserve">        JDH3-02-008-Shop Drawing Approvals-Z11</t>
  </si>
  <si>
    <t xml:space="preserve">        JDH3-02-008-Shop Drawing Approvals-MR</t>
  </si>
  <si>
    <t xml:space="preserve">    JDH3-02-008--Method Statment</t>
  </si>
  <si>
    <t xml:space="preserve">      JDH3-02-008--Earth Works (Excavation, Backfilling)</t>
  </si>
  <si>
    <t xml:space="preserve">      JDH3-02-008--Concrete Works</t>
  </si>
  <si>
    <t xml:space="preserve">      JDH3-02-008--Underground Utilities and Foundation</t>
  </si>
  <si>
    <t xml:space="preserve">      JDH3-02-008--Asphalt Works</t>
  </si>
  <si>
    <t xml:space="preserve">      JDH3-02-008--Storm Network</t>
  </si>
  <si>
    <t xml:space="preserve">      JDH3-02-008--Sewage Network</t>
  </si>
  <si>
    <t xml:space="preserve">      JDH3-02-008--Potable Network</t>
  </si>
  <si>
    <t xml:space="preserve">      JDH3-02-008--TSE Network</t>
  </si>
  <si>
    <t xml:space="preserve">      JDH3-02-008--Street Lighting</t>
  </si>
  <si>
    <t xml:space="preserve">      JDH3-02-008--Precast Concrete Curbstone, Interlocking</t>
  </si>
  <si>
    <t xml:space="preserve">      JDH3-02-008--WaterProofing</t>
  </si>
  <si>
    <t xml:space="preserve">      JDH3-02-008--Precast Box Culvert</t>
  </si>
  <si>
    <t xml:space="preserve">      JDH3-02-008--(ST)- Pond 1</t>
  </si>
  <si>
    <t xml:space="preserve">        Stage (1) - Pond 1</t>
  </si>
  <si>
    <t xml:space="preserve">        Stage (2) - Pond 1</t>
  </si>
  <si>
    <t xml:space="preserve">        Stage (3) - Pond 1</t>
  </si>
  <si>
    <t xml:space="preserve">      JDH3-02-008--(ST)- Pond 2</t>
  </si>
  <si>
    <t xml:space="preserve">        Stage (1) - Pond 2</t>
  </si>
  <si>
    <t xml:space="preserve">        Stage (2) - Pond 2</t>
  </si>
  <si>
    <t xml:space="preserve">        Stage (3) - Pond 2</t>
  </si>
  <si>
    <t xml:space="preserve">        Stage (4) - Pond 2</t>
  </si>
  <si>
    <t xml:space="preserve">        Stage (5) - Pond 2</t>
  </si>
  <si>
    <t xml:space="preserve">      JDH3-02-008--(ST)- Pond 3</t>
  </si>
  <si>
    <t xml:space="preserve">        Stage (1) - Pond 3</t>
  </si>
  <si>
    <t xml:space="preserve">        Stage (2) - Pond 3</t>
  </si>
  <si>
    <t xml:space="preserve">        Stage (3) - Pond 3</t>
  </si>
  <si>
    <t xml:space="preserve">        Stage (4) - Pond 3</t>
  </si>
  <si>
    <t xml:space="preserve">        Stage (5) - Pond 3</t>
  </si>
  <si>
    <t xml:space="preserve">        Stage (6) - Pond 3</t>
  </si>
  <si>
    <t xml:space="preserve">        Stage (7) - Pond 3</t>
  </si>
  <si>
    <t xml:space="preserve">        Stage (8) - Pond 3</t>
  </si>
  <si>
    <t xml:space="preserve">        Stage (9) - Pond 3</t>
  </si>
  <si>
    <t xml:space="preserve">      JDH3-02-008--(ST)- Pond 4</t>
  </si>
  <si>
    <t xml:space="preserve">        Stage (1) - Pond 4</t>
  </si>
  <si>
    <t xml:space="preserve">        Stage (2) - Pond 4</t>
  </si>
  <si>
    <t xml:space="preserve">        Stage (3) - Pond 4</t>
  </si>
  <si>
    <t xml:space="preserve">        Stage (5) - Pond 4</t>
  </si>
  <si>
    <t xml:space="preserve">        Stage (6) - Pond 4</t>
  </si>
  <si>
    <t xml:space="preserve">        Stage (7) - Pond 4</t>
  </si>
  <si>
    <t xml:space="preserve">        Stage (8) - Pond 4</t>
  </si>
  <si>
    <t xml:space="preserve">        Stage (9) - Pond 4</t>
  </si>
  <si>
    <t xml:space="preserve">      L-02</t>
  </si>
  <si>
    <t xml:space="preserve">        JDH3-02-008-L-02-Storm Network - ST</t>
  </si>
  <si>
    <t xml:space="preserve">          JDH3-02-008-L-02-(ST)- Supply and install UPVC pipe Diameter 300 mm depth from 0.00 to 1.50 m</t>
  </si>
  <si>
    <t xml:space="preserve">          JDH3-02-008-L-02-(ST)- Supply and install GRP pipe Diameter 400 mm depth from 0.00 to 1.50 m</t>
  </si>
  <si>
    <t xml:space="preserve">          JDH3-02-008-L-02-(ST)- Supply and install GRP pipe Diameter 600 mm depth from 1.51 to 2.50 m</t>
  </si>
  <si>
    <t xml:space="preserve">          JDH3-02-008-L-02-(ST)- Supply and install GRP pipe Diameter 700 mm depth from 1.51 to 2.50 m</t>
  </si>
  <si>
    <t xml:space="preserve">          JDH3-02-008-L-02-(ST)- Supply and install GRP pipe Diameter 800 mm depth from 1.51 to 2.50 m</t>
  </si>
  <si>
    <t xml:space="preserve">          JDH3-02-008-L-02-(ST)- Supply and install GRP pipe Diameter 1100 mm depth from 1.51 to 2.50 m</t>
  </si>
  <si>
    <t xml:space="preserve">          JDH3-02-008-L-02-(ST)- Supply and install GRP pipe Diameter 1200 mm depth from 2.51 to 3.50 m</t>
  </si>
  <si>
    <t xml:space="preserve">          JDH3-02-008-L-02-(ST)- MH WORKS With (1200) diameter depth from 1.51 to 2.50</t>
  </si>
  <si>
    <t xml:space="preserve">          JDH3-02-008-L-02-(ST)- MH WORKS With (1500) diameter depth from 1.51 to 2.50</t>
  </si>
  <si>
    <t xml:space="preserve">          JDH3-02-008-L-02-(ST)- MH WORKS With (2000) diameter depth from 1.51 to 2.50</t>
  </si>
  <si>
    <t xml:space="preserve">          JDH3-02-008-L-02-(ST)- MH WORKS With (2000) diameter depth from 2.51 to 3.50</t>
  </si>
  <si>
    <t xml:space="preserve">          JDH3-02-008-L-02-(ST)- Single Catchbasine Works</t>
  </si>
  <si>
    <t xml:space="preserve">          JDH3-02-008-L-02-(ST)- Double Catchbasine Works</t>
  </si>
  <si>
    <t xml:space="preserve">        JDH3-02-008-L-02-TSE Network - TSE</t>
  </si>
  <si>
    <t xml:space="preserve">          JDH3-02-008-L-02-(TSE)-Supply and install gate valves-250 mm</t>
  </si>
  <si>
    <t xml:space="preserve">          JDH3-02-008-L-02-(TSE)-Supply and install of Air valves-50 mm.</t>
  </si>
  <si>
    <t xml:space="preserve">          JDH3-02-008-L-02-(TSE)- Supply and Construct Air Valves Chamber on less than 315 mm Diameter pipelin</t>
  </si>
  <si>
    <t xml:space="preserve">      L-08</t>
  </si>
  <si>
    <t xml:space="preserve">        JDH3-02-008-L-08-Storm Network - ST</t>
  </si>
  <si>
    <t xml:space="preserve">        JDH3-02-008-L-08-TSE Network - TSE</t>
  </si>
  <si>
    <t xml:space="preserve">          JDH3-02-008-L-08-(TSE)-Supply and install gate valves-250 mm</t>
  </si>
  <si>
    <t xml:space="preserve">          JDH3-02-008-L-08-(TSE)-Supply and install of Wash-out valves-100 mm.</t>
  </si>
  <si>
    <t xml:space="preserve">          JDH3-02-008-L-08-(TSE)- Supply and Construct Wash-out Valves Chamber on 110-400 mm Diameter pipeline</t>
  </si>
  <si>
    <t xml:space="preserve">      L-09</t>
  </si>
  <si>
    <t xml:space="preserve">        JDH3-02-008-L-09-Storm Network - ST</t>
  </si>
  <si>
    <t xml:space="preserve">          JDH3-02-008-L-09-(ST)- Supply and install UPVC pipe Diameter 300 mm depth from 0.00 to 1.50 m</t>
  </si>
  <si>
    <t xml:space="preserve">          JDH3-02-008-L-09-(ST)- Supply and install GRP pipe Diameter 400 mm depth from 1.51 to 2.50 m</t>
  </si>
  <si>
    <t xml:space="preserve">          JDH3-02-008-L-09-(ST)- Supply and install GRP pipe Diameter 600 mm depth from 1.51 to 2.50 m</t>
  </si>
  <si>
    <t xml:space="preserve">          JDH3-02-008-L-09-(ST)- Supply and install GRP pipe Diameter 700 mm depth from 1.51 to 2.50 m</t>
  </si>
  <si>
    <t xml:space="preserve">          JDH3-02-008-L-09-(ST)- Supply and install GRP pipe Diameter 800 mm depth from 1.51 to 2.50 m</t>
  </si>
  <si>
    <t xml:space="preserve">          JDH3-02-008-L-09-(ST)- Supply and install GRP pipe Diameter 900 mm depth from 1.51 to 2.50 m</t>
  </si>
  <si>
    <t xml:space="preserve">          JDH3-02-008-L-09-(ST)- MH WORKS With (1200) diameter depth from 1.51 to 2.50</t>
  </si>
  <si>
    <t xml:space="preserve">          JDH3-02-008-L-09-(ST)- MH WORKS With (1500) diameter depth from 1.51 to 2.50</t>
  </si>
  <si>
    <t xml:space="preserve">          JDH3-02-008-L-09-(ST)- MH WORKS With (1500) diameter depth from 2.51 to 3.50</t>
  </si>
  <si>
    <t xml:space="preserve">          JDH3-02-008-L-09-(ST)- Single Catchbasine Works</t>
  </si>
  <si>
    <t xml:space="preserve">          JDH3-02-008-L-09-(ST)- Double Catchbasine Works</t>
  </si>
  <si>
    <t xml:space="preserve">        JDH3-02-008-L-09-TSE Network - TSE</t>
  </si>
  <si>
    <t xml:space="preserve">          JDH3-02-008-L-09-(TSE)- Supply and install HDPE Pipes - 125 mm depth from 0 to 1.5 m</t>
  </si>
  <si>
    <t xml:space="preserve">          JDH3-02-008-L-09-(TSE)-Supply and install gate valves-100 mm</t>
  </si>
  <si>
    <t xml:space="preserve">          JDH3-02-008-L-09-(TSE)-Supply and install of Wash-out valves-100 mm.</t>
  </si>
  <si>
    <t xml:space="preserve">          JDH3-02-008-L-09-(TSE)-Supply and install of Air valves-50 mm.</t>
  </si>
  <si>
    <t xml:space="preserve">          JDH3-02-008-L-09-(TSE)- Supply and Construct Wash-out Valves Chamber on 110-400 mm Diameter pipeline</t>
  </si>
  <si>
    <t xml:space="preserve">          JDH3-02-008-L-09-(TSE)- Supply and Construct Air Valves Chamber on less than 315 mm Diameter pipelin</t>
  </si>
  <si>
    <t xml:space="preserve">      L-10</t>
  </si>
  <si>
    <t xml:space="preserve">        JDH3-02-008-L-10-Storm Network - ST</t>
  </si>
  <si>
    <t xml:space="preserve">          JDH3-02-008-L-10-(ST)- Supply and install UPVC pipe Diameter 300 mm depth from 0.00 to 1.50 m</t>
  </si>
  <si>
    <t xml:space="preserve">          JDH3-02-008-L-10-(ST)- Supply and install GRP pipe Diameter 600 mm depth from 1.51 to 2.50 m</t>
  </si>
  <si>
    <t xml:space="preserve">          JDH3-02-008-L-10-(ST)- Supply and install GRP pipe Diameter 700 mm depth from 1.51 to 2.50 m</t>
  </si>
  <si>
    <t xml:space="preserve">          JDH3-02-008-L-10-(ST)- Supply and install GRP pipe Diameter 800 mm depth from 1.51 to 2.50 m</t>
  </si>
  <si>
    <t xml:space="preserve">          JDH3-02-008-L-10-(ST)- Supply and install GRP pipe Diameter 900 mm depth from 1.51 to 2.50 m</t>
  </si>
  <si>
    <t xml:space="preserve">          JDH3-02-008-L-10-(ST)- MH WORKS With (1200) diameter depth from 1.51 to 2.50</t>
  </si>
  <si>
    <t xml:space="preserve">          JDH3-02-008-L-10-(ST)- MH WORKS With (1500) diameter depth from 1.51 to 2.50</t>
  </si>
  <si>
    <t xml:space="preserve">          JDH3-02-008-L-10-(ST)- Single Catchbasine Works</t>
  </si>
  <si>
    <t xml:space="preserve">          JDH3-02-008-L-10-(ST)- Double Catchbasine Works</t>
  </si>
  <si>
    <t xml:space="preserve">        JDH3-02-008-L-10-TSE Network - TSE</t>
  </si>
  <si>
    <t xml:space="preserve">          JDH3-02-008-L-10-(TSE)- Supply and install HDPE Pipes - 125 mm depth from 0 to 1.5 m</t>
  </si>
  <si>
    <t xml:space="preserve">          JDH3-02-008-L-10-(TSE)-Supply and install gate valves-100 mm</t>
  </si>
  <si>
    <t xml:space="preserve">      L-11</t>
  </si>
  <si>
    <t xml:space="preserve">        JDH3-02-008-L-11-Storm Network - ST</t>
  </si>
  <si>
    <t xml:space="preserve">          JDH3-02-008-L-11-(ST)- Supply and install UPVC pipe Diameter 300 mm depth from 0.00 to 1.50 m</t>
  </si>
  <si>
    <t xml:space="preserve">          JDH3-02-008-L-11-(ST)- Supply and install GRP pipe Diameter 600 mm depth from 1.51 to 2.50 m</t>
  </si>
  <si>
    <t xml:space="preserve">          JDH3-02-008-L-11-(ST)- Supply and install GRP pipe Diameter 700 mm depth from 1.51 to 2.50 m</t>
  </si>
  <si>
    <t xml:space="preserve">          JDH3-02-008-L-11-(ST)- Supply and install GRP pipe Diameter 800 mm depth from 1.51 to 2.50 m</t>
  </si>
  <si>
    <t xml:space="preserve">          JDH3-02-008-L-11-(ST)- Supply and install GRP pipe Diameter 900 mm depth from 1.51 to 2.50 m</t>
  </si>
  <si>
    <t xml:space="preserve">          JDH3-02-008-L-11-(ST)- Supply and install GRP pipe Diameter 1000 mm depth from 1.51 to 2.50 m</t>
  </si>
  <si>
    <t xml:space="preserve">          JDH3-02-008-L-11-(ST)- MH WORKS With (1500) diameter depth from 1.51 to 2.50</t>
  </si>
  <si>
    <t xml:space="preserve">          JDH3-02-008-L-11-(ST)- MH WORKS With (1500) diameter depth from 2.51 to 3.50</t>
  </si>
  <si>
    <t xml:space="preserve">          JDH3-02-008-L-11-(ST)- Single Catchbasine Works</t>
  </si>
  <si>
    <t xml:space="preserve">          JDH3-02-008-L-11-(ST)- Double Catchbasine Works</t>
  </si>
  <si>
    <t xml:space="preserve">        JDH3-02-008-L-11-TSE Network - TSE</t>
  </si>
  <si>
    <t xml:space="preserve">          JDH3-02-008-L-11-(TSE)- Supply and install HDPE Pipes - 125 mm depth from 0 to 1.5 m</t>
  </si>
  <si>
    <t xml:space="preserve">          JDH3-02-008-L-11-(TSE)-Supply and install gate valves-100 mm</t>
  </si>
  <si>
    <t xml:space="preserve">      L-47</t>
  </si>
  <si>
    <t xml:space="preserve">        JDH3-02-008-L-47-TSE Network - TSE</t>
  </si>
  <si>
    <t xml:space="preserve">          JDH3-02-008-L-47-(TSE)- Supply and install HDPE Pipes - 250 mm depth from 0 to 1.5 m</t>
  </si>
  <si>
    <t xml:space="preserve">          JDH3-02-008-L-47-(TSE)-Supply and install gate valves-100 mm</t>
  </si>
  <si>
    <t xml:space="preserve">          JDH3-02-008-L-47-(TSE)-Supply and install of Air valves-50 mm.</t>
  </si>
  <si>
    <t xml:space="preserve">          JDH3-02-008-L-47-(TSE)- Supply and Construct Air Valves Chamber on less than 315 mm Diameter pipelin</t>
  </si>
  <si>
    <t xml:space="preserve">      L-48</t>
  </si>
  <si>
    <t xml:space="preserve">        JDH3-02-008-L-48-TSE Network - TSE</t>
  </si>
  <si>
    <t xml:space="preserve">          JDH3-02-008-L-48-(TSE)- Supply and install HDPE Pipes - 125 mm depth from 0 to 1.5 m</t>
  </si>
  <si>
    <t xml:space="preserve">          JDH3-02-008-L-48-(TSE)-Supply and install gate valves-100 mm</t>
  </si>
  <si>
    <t xml:space="preserve">      L-49</t>
  </si>
  <si>
    <t xml:space="preserve">        JDH3-02-008-L-49-TSE Network - TSE</t>
  </si>
  <si>
    <t xml:space="preserve">          JDH3-02-008-L-49-(TSE)- Supply and install HDPE Pipes - 125 mm depth from 0 to 1.5 m</t>
  </si>
  <si>
    <t xml:space="preserve">          JDH3-02-008-L-49-(TSE)-Supply and install gate valves-100 mm</t>
  </si>
  <si>
    <t xml:space="preserve">      L-50</t>
  </si>
  <si>
    <t xml:space="preserve">        JDH3-02-008-L-50-TSE Network - TSE</t>
  </si>
  <si>
    <t xml:space="preserve">          JDH3-02-008-L-50-(TSE)- Supply and install HDPE Pipes - 250 mm depth from 0 to 1.5 m</t>
  </si>
  <si>
    <t xml:space="preserve">          JDH3-02-008-L-50-(TSE)-Supply and install gate valves-100 mm</t>
  </si>
  <si>
    <t xml:space="preserve">      L-69</t>
  </si>
  <si>
    <t xml:space="preserve">        JDH3-02-008-L-69-Sewage Network - SS</t>
  </si>
  <si>
    <t xml:space="preserve">          JDH3-02-008-L-69-(SS)-Glass Reinforced Plastic (GRP)-250mm diameter depth from 1.51 to 2.5 m.</t>
  </si>
  <si>
    <t xml:space="preserve">          JDH3-02-008-L-69-(SS)-MH WORKS  from 2.51 to 3.50 @ 1200 mm</t>
  </si>
  <si>
    <t xml:space="preserve">        JDH3-02-008-L-69-Storm Network - ST</t>
  </si>
  <si>
    <t xml:space="preserve">          JDH3-02-008-L-69-(ST)- Supply and install UPVC pipe Diameter 300 mm depth from 0.00 to 1.50 m</t>
  </si>
  <si>
    <t xml:space="preserve">          JDH3-02-008-L-69-(ST)- Supply and install GRP pipe Diameter 400 mm depth from 0.00 to 1.50 m</t>
  </si>
  <si>
    <t xml:space="preserve">          JDH3-02-008-L-69-(ST)- Supply and install GRP pipe Diameter 500 mm depth from 0.00 to 1.50 m</t>
  </si>
  <si>
    <t xml:space="preserve">          JDH3-02-008-L-69-(ST)- Supply and install GRP pipe Diameter 600 mm depth from 0.00 to 1.50 m</t>
  </si>
  <si>
    <t xml:space="preserve">          JDH3-02-008-L-69-(ST)- Supply and install GRP pipe Diameter 700 mm depth from 1.51 to 2.50 m</t>
  </si>
  <si>
    <t xml:space="preserve">          JDH3-02-008-L-69-(ST)- Supply and install GRP pipe Diameter 800 mm depth from 1.51 to 2.50 m</t>
  </si>
  <si>
    <t xml:space="preserve">          JDH3-02-008-L-69-(ST)- Supply and install GRP pipe Diameter 900 mm depth from 1.51 to 2.50 m</t>
  </si>
  <si>
    <t xml:space="preserve">          JDH3-02-008-L-69-(ST)- Supply and install GRP pipe Diameter 1000 mm depth from 1.51 to 2.50 m</t>
  </si>
  <si>
    <t xml:space="preserve">          JDH3-02-008-L-69-(ST)- MH WORKS With (1500) diameter depth from 1.51 to 2.50</t>
  </si>
  <si>
    <t xml:space="preserve">          JDH3-02-008-L-69-(ST)- MH WORKS With (2000) diameter depth from 1.51 to 2.50</t>
  </si>
  <si>
    <t xml:space="preserve">          JDH3-02-008-L-69-(ST)- Single Catchbasine Works</t>
  </si>
  <si>
    <t xml:space="preserve">          JDH3-02-008-L-69-(ST)- Double Catchbasine Works</t>
  </si>
  <si>
    <t xml:space="preserve">        JDH3-02-008-L-69-Potable Water Network - WT</t>
  </si>
  <si>
    <t xml:space="preserve">          JDH3-02-008-L-69-(WT)- Supply and install HDPE Pipes -160 mm depth from 0 to 1.5 m</t>
  </si>
  <si>
    <t xml:space="preserve">          JDH3-02-008-L-69-(WT)- Supply and install gate valves -Diameter 150 mm</t>
  </si>
  <si>
    <t xml:space="preserve">          JDH3-02-008-L-69-(WT)- Supply and install Wash-Out Valves -Diameter 100 mm.</t>
  </si>
  <si>
    <t xml:space="preserve">          JDH3-02-008-L-69-(WT)- Supply and install 3-out fire hydrant</t>
  </si>
  <si>
    <t xml:space="preserve">          JDH3-02-008-L-69-(WT)- Supply and Construct Wash-out Valves Chamber on 110-400 mm Diameter pipelines</t>
  </si>
  <si>
    <t xml:space="preserve">        JDH3-02-008-L-69-TSE Network - TSE</t>
  </si>
  <si>
    <t xml:space="preserve">          JDH3-02-008-L-69-(TSE)- Supply and install HDPE Pipes - 250 mm depth from 0 to 1.5 m</t>
  </si>
  <si>
    <t xml:space="preserve">          JDH3-02-008-L-69-(TSE)-Supply and install gate valves-100 mm</t>
  </si>
  <si>
    <t xml:space="preserve">        JDH3-02-008-L-69-Street Lighting Network -SL</t>
  </si>
  <si>
    <t xml:space="preserve">          JDH3-02-008-L-69-(STL)- Insulated Stranded armored Cables Copper- XLPE /PVC/SWA  4Cx25 mm²</t>
  </si>
  <si>
    <t xml:space="preserve">          JDH3-02-008-L-69-(STL)-LIGHTING POLE 12 m Column with one arm.</t>
  </si>
  <si>
    <t xml:space="preserve">          JDH3-02-008-L-69-(STL)-LIGHTING POLE EARTHING  SYSTEM </t>
  </si>
  <si>
    <t xml:space="preserve">        JDH3-02-008-L-69-Telecommunications Network - TC</t>
  </si>
  <si>
    <t xml:space="preserve">          JDH3-02-008-L-69-(TEL)-Trenches 6-ways ducts, 50mm diameter</t>
  </si>
  <si>
    <t xml:space="preserve">          JDH3-02-008-L-69-(TEL)-Manhole for feeder pathway Type 1</t>
  </si>
  <si>
    <t xml:space="preserve">      L-70</t>
  </si>
  <si>
    <t xml:space="preserve">        JDH3-02-008-L-70-TSE Network - TSE</t>
  </si>
  <si>
    <t xml:space="preserve">          JDH3-02-008-L-70-(TSE)-Supply and install gate valves-100 mm</t>
  </si>
  <si>
    <t xml:space="preserve">      L-71</t>
  </si>
  <si>
    <t xml:space="preserve">        JDH3-02-008-L-71-Sewage Network - SS</t>
  </si>
  <si>
    <t xml:space="preserve">          JDH3-02-008-L-71-(SS)-Glass Reinforced Plastic (GRP)-200mm diameter depth from 1.51 to 2.5 m.</t>
  </si>
  <si>
    <t xml:space="preserve">          JDH3-02-008-L-71-(SS)-Glass Reinforced Plastic (GRP)-200mm diameter depth from 2.51 to 3.5 m.</t>
  </si>
  <si>
    <t xml:space="preserve">        JDH3-02-008-L-71-Storm Network - ST</t>
  </si>
  <si>
    <t xml:space="preserve">          JDH3-02-008-L-71-(ST)- Supply and install UPVC pipe Diameter 300 mm depth from 0.00 to 1.50 m</t>
  </si>
  <si>
    <t xml:space="preserve">          JDH3-02-008-L-71-(ST)- Supply and install GRP pipe Diameter 400 mm depth from 0.00 to 1.50 m</t>
  </si>
  <si>
    <t xml:space="preserve">          JDH3-02-008-L-71-(ST)- Supply and install GRP pipe Diameter 600 mm depth from 1.51 to 2.50 m</t>
  </si>
  <si>
    <t xml:space="preserve">          JDH3-02-008-L-71-(ST)- Supply and install GRP pipe Diameter 700 mm depth from 1.51 to 2.50 m</t>
  </si>
  <si>
    <t xml:space="preserve">          JDH3-02-008-L-71-(ST)- Supply and install GRP pipe Diameter 800 mm depth from 1.51 to 2.50 m</t>
  </si>
  <si>
    <t xml:space="preserve">          JDH3-02-008-L-71-(ST)- Supply and install GRP pipe Diameter 900 mm depth from 1.51 to 2.50 m</t>
  </si>
  <si>
    <t xml:space="preserve">          JDH3-02-008-L-71-(ST)- Supply and install GRP pipe Diameter 1000 mm depth from 1.51 to 2.50 m</t>
  </si>
  <si>
    <t xml:space="preserve">          JDH3-02-008-L-71-(ST)- Supply and install GRP pipe Diameter 1100 mm depth from 1.51 to 2.50 m</t>
  </si>
  <si>
    <t xml:space="preserve">          JDH3-02-008-L-71-(ST)- MH WORKS With (1500) diameter depth from 1.51 to 2.50</t>
  </si>
  <si>
    <t xml:space="preserve">          JDH3-02-008-L-71-(ST)- Single Catchbasine Works</t>
  </si>
  <si>
    <t xml:space="preserve">          JDH3-02-008-L-71-(ST)- Double Catchbasine Works</t>
  </si>
  <si>
    <t xml:space="preserve">        JDH3-02-008-L-71-Potable Water Network - WT</t>
  </si>
  <si>
    <t xml:space="preserve">          JDH3-02-008-L-71-(WT)- Supply and install HDPE Pipes -160 mm depth from 0 to 1.5 m</t>
  </si>
  <si>
    <t xml:space="preserve">          JDH3-02-008-L-71-(WT)- Supply and install gate valves -Diameter 150 mm</t>
  </si>
  <si>
    <t xml:space="preserve">          JDH3-02-008-L-71-(WT)- Supply and install 3-out fire hydrant</t>
  </si>
  <si>
    <t xml:space="preserve">        JDH3-02-008-L-71-TSE Network - TSE</t>
  </si>
  <si>
    <t xml:space="preserve">          JDH3-02-008-L-71-(TSE)-Supply and install gate valves-100 mm</t>
  </si>
  <si>
    <t xml:space="preserve">        JDH3-02-008-L-71-Street Lighting Network -SL</t>
  </si>
  <si>
    <t xml:space="preserve">          JDH3-02-008-L-71-(STL)- Insulated Stranded armored Cables Copper- XLPE /PVC/SWA  4Cx25 mm²</t>
  </si>
  <si>
    <t xml:space="preserve">          JDH3-02-008-L-71-(STL)-LIGHTING POLE 12 m Column with one arm.</t>
  </si>
  <si>
    <t xml:space="preserve">          JDH3-02-008-L-71-(STL)-Drawpit with medium duty steel cover, size 900x900x1200mm</t>
  </si>
  <si>
    <t xml:space="preserve">        JDH3-02-008-L-71-Telecommunications Network - TC</t>
  </si>
  <si>
    <t xml:space="preserve">          JDH3-02-008-L-71-(TEL)-Trenches 6-ways ducts, 50mm diameter</t>
  </si>
  <si>
    <t xml:space="preserve">          JDH3-02-008-L-71-(TEL)-Manhole for feeder pathway Type 1</t>
  </si>
  <si>
    <t xml:space="preserve">      L-72</t>
  </si>
  <si>
    <t xml:space="preserve">        JDH3-02-008-L-72-Sewage Network - SS</t>
  </si>
  <si>
    <t xml:space="preserve">          JDH3-02-008-L-72-(SS)-Glass Reinforced Plastic (GRP)-200mm diameter depth from 1.51 to 2.5 m.</t>
  </si>
  <si>
    <t xml:space="preserve">          JDH3-02-008-L-72-(SS)-Glass Reinforced Plastic (GRP)-200mm diameter depth from 2.51 to 3.5 m.</t>
  </si>
  <si>
    <t xml:space="preserve">        JDH3-02-008-L-72-Storm Network - ST</t>
  </si>
  <si>
    <t xml:space="preserve">          JDH3-02-008-L-72-(ST)- Supply and install UPVC pipe Diameter 300 mm depth from 0.00 to 1.50 m</t>
  </si>
  <si>
    <t xml:space="preserve">          JDH3-02-008-L-72-(ST)- Supply and install GRP pipe Diameter 500 mm depth from 0.00 to 1.50 m</t>
  </si>
  <si>
    <t xml:space="preserve">          JDH3-02-008-L-72-(ST)- Supply and install GRP pipe Diameter 600 mm depth from 1.51 to 2.50 m</t>
  </si>
  <si>
    <t xml:space="preserve">          JDH3-02-008-L-72-(ST)- Supply and install GRP pipe Diameter 700 mm depth from 1.51 to 2.50 m</t>
  </si>
  <si>
    <t xml:space="preserve">          JDH3-02-008-L-72-(ST)- Supply and install GRP pipe Diameter 800 mm depth from 1.51 to 2.50 m</t>
  </si>
  <si>
    <t xml:space="preserve">          JDH3-02-008-L-72-(ST)- Supply and install GRP pipe Diameter 900 mm depth from 1.51 to 2.50 m</t>
  </si>
  <si>
    <t xml:space="preserve">          JDH3-02-008-L-72-(ST)- Supply and install GRP pipe Diameter 1000 mm depth from 1.51 to 2.50 m</t>
  </si>
  <si>
    <t xml:space="preserve">          JDH3-02-008-L-72-(ST)- Supply and install GRP pipe Diameter 1100 mm depth from 1.51 to 2.50 m</t>
  </si>
  <si>
    <t xml:space="preserve">          JDH3-02-008-L-72-(ST)- MH WORKS With (1500) diameter depth from 1.51 to 2.50</t>
  </si>
  <si>
    <t xml:space="preserve">          JDH3-02-008-L-72-(ST)- Single Catchbasine Works</t>
  </si>
  <si>
    <t xml:space="preserve">          JDH3-02-008-L-72-(ST)- Double Catchbasine Works</t>
  </si>
  <si>
    <t xml:space="preserve">        JDH3-02-008-L-72-Potable Water Network - WT</t>
  </si>
  <si>
    <t xml:space="preserve">          JDH3-02-008-L-72-(WT)- Supply and install HDPE Pipes -160 mm depth from 0 to 1.5 m</t>
  </si>
  <si>
    <t xml:space="preserve">          JDH3-02-008-L-72-(WT)- Supply and install gate valves -Diameter 150 mm</t>
  </si>
  <si>
    <t xml:space="preserve">          JDH3-02-008-L-72-(WT)- Supply and install 3-out fire hydrant</t>
  </si>
  <si>
    <t xml:space="preserve">        JDH3-02-008-L-72-TSE Network - TSE</t>
  </si>
  <si>
    <t xml:space="preserve">          JDH3-02-008-L-72-(TSE)-Supply and install gate valves-100 mm</t>
  </si>
  <si>
    <t xml:space="preserve">        JDH3-02-008-L-72-Street Lighting Network -SL</t>
  </si>
  <si>
    <t xml:space="preserve">          JDH3-02-008-L-72-(STL)- Insulated Stranded armored Cables Copper- XLPE /PVC/SWA  4Cx25 mm²</t>
  </si>
  <si>
    <t xml:space="preserve">          JDH3-02-008-L-72-(STL)-LIGHTING POLE 12 m Column with one arm.</t>
  </si>
  <si>
    <t xml:space="preserve">          JDH3-02-008-L-72-(STL)-LIGHTING POLE EARTHING  SYSTEM </t>
  </si>
  <si>
    <t xml:space="preserve">          JDH3-02-008-L-72-(STL)-ROAD CROSSING DUCTS FOR CABLES  PVC-2 × 150 mm</t>
  </si>
  <si>
    <t xml:space="preserve">          JDH3-02-008-L-72-(STL)-Drawpit with medium duty steel cover, size 900x900x1200mm</t>
  </si>
  <si>
    <t xml:space="preserve">        JDH3-02-008-L-72-Telecommunications Network - TC</t>
  </si>
  <si>
    <t xml:space="preserve">          JDH3-02-008-L-72-(TEL)-Trenches 6-ways ducts, 50mm diameter</t>
  </si>
  <si>
    <t xml:space="preserve">          JDH3-02-008-L-72-(TEL)-Manhole for feeder pathway Type 1</t>
  </si>
  <si>
    <t xml:space="preserve">      L-73</t>
  </si>
  <si>
    <t xml:space="preserve">        JDH3-02-008-L-73-Sewage Network - SS</t>
  </si>
  <si>
    <t xml:space="preserve">          JDH3-02-008-L-73-(SS)-Glass Reinforced Plastic (GRP)-200mm diameter depth from 1.51 to 2.5 m.</t>
  </si>
  <si>
    <t xml:space="preserve">          JDH3-02-008-L-73-(SS)-Glass Reinforced Plastic (GRP)-200mm diameter depth from 2.51 to 3.5 m.</t>
  </si>
  <si>
    <t xml:space="preserve">          JDH3-02-008-L-73-(SS)-MH WORKS  from 1.51 to 2.50 @ 1200 mm</t>
  </si>
  <si>
    <t xml:space="preserve">          JDH3-02-008-L-73-(SS)-MH WORKS  from 2.51 to 3.50 @ 1200 mm with back drop</t>
  </si>
  <si>
    <t xml:space="preserve">        JDH3-02-008-L-73-Storm Network - ST</t>
  </si>
  <si>
    <t xml:space="preserve">        JDH3-02-008-L-73-TSE Network - TSE</t>
  </si>
  <si>
    <t xml:space="preserve">          JDH3-02-008-L-73-(TSE)- Supply and install HDPE Pipes - 250 mm depth from 0 to 1.5 m</t>
  </si>
  <si>
    <t xml:space="preserve">          JDH3-02-008-L-73-(TSE)-Supply and install gate valves-100 mm</t>
  </si>
  <si>
    <t xml:space="preserve">          JDH3-02-008-L-73-(TSE)-Supply and install of Wash-out valves-100 mm.</t>
  </si>
  <si>
    <t xml:space="preserve">          JDH3-02-008-L-73-(TSE)- Supply and Construct Wash-out Valves Chamber on 110-400 mm Diameter pipeline</t>
  </si>
  <si>
    <t xml:space="preserve">        JDH3-02-008-L-73-Street Lighting Network -SL</t>
  </si>
  <si>
    <t xml:space="preserve">          JDH3-02-008-L-73-(STL)- Insulated Stranded armored Cables Copper- XLPE /PVC/SWA  4Cx25 mm²</t>
  </si>
  <si>
    <t xml:space="preserve">          JDH3-02-008-L-73-(STL)-LIGHTING POLE 12 m Column with one arm.</t>
  </si>
  <si>
    <t xml:space="preserve">          JDH3-02-008-L-73-(STL)-LIGHTING POLE EARTHING  SYSTEM </t>
  </si>
  <si>
    <t xml:space="preserve">          JDH3-02-008-L-73-(STL)- Street Lighting panels</t>
  </si>
  <si>
    <t xml:space="preserve">          JDH3-02-008-L-73-(STL)-Supply and installation of KWH meter mounting frame</t>
  </si>
  <si>
    <t xml:space="preserve">        JDH3-02-008-L-73-Telecommunications Network - TC</t>
  </si>
  <si>
    <t xml:space="preserve">          JDH3-02-008-L-73-(TEL)-Trenches 6-ways ducts, 50mm diameter</t>
  </si>
  <si>
    <t xml:space="preserve">          JDH3-02-008-L-73-(TEL)-Manhole for feeder pathway Type 1</t>
  </si>
  <si>
    <t xml:space="preserve">      C-16</t>
  </si>
  <si>
    <t xml:space="preserve">        JDH3-02-008-C-16-Storm Network - ST</t>
  </si>
  <si>
    <t xml:space="preserve">        JDH3-02-008-C-16-TSE Network - TSE</t>
  </si>
  <si>
    <t xml:space="preserve">          JDH3-02-008-C-16-(TSE)- Supply and install HDPE Pipes - 450 mm depth from 2.51 to 3.5 m</t>
  </si>
  <si>
    <t xml:space="preserve">          JDH3-02-008-C-16-(TSE)- Supply and install HDPE Pipes - 450 mm depth from 3.51 to 4.5 m</t>
  </si>
  <si>
    <t xml:space="preserve">          JDH3-02-008-C-16-(TSE)- Supply and install HDPE Pipes - 450 mm depth from 4.51 to 5.5 m</t>
  </si>
  <si>
    <t xml:space="preserve">          JDH3-02-008-C-16-(TSE)-Supply and install gate valves-100 mm</t>
  </si>
  <si>
    <t xml:space="preserve">          JDH3-02-008-C-16-(TSE)-Supply and install of butterfly valves-400 mm.</t>
  </si>
  <si>
    <t xml:space="preserve">          JDH3-02-008-C-16-(TSE)-Supply and install of Wash-out valves-150 mm.</t>
  </si>
  <si>
    <t xml:space="preserve">          JDH3-02-008-C-16-(TSE)- Supply and Construct R.C Valves Chamber on 315-400 mm Diameter pipelines</t>
  </si>
  <si>
    <t xml:space="preserve">          JDH3-02-008-C-16-(TSE)- Supply and Construct Wash-out Valves Chamber on 450-630 mm Diameter pipeline</t>
  </si>
  <si>
    <t xml:space="preserve">      L-74</t>
  </si>
  <si>
    <t xml:space="preserve">        JDH3-02-008-L-74-Storm Network - ST</t>
  </si>
  <si>
    <t xml:space="preserve">          JDH3-02-008-L-74-(ST)- Supply and install UPVC pipe Diameter 300 mm depth from 0.00 to 1.50 m</t>
  </si>
  <si>
    <t xml:space="preserve">          JDH3-02-008-L-74-(ST)- Supply and install GRP pipe Diameter 400 mm depth from 0.00 to 1.50 m</t>
  </si>
  <si>
    <t xml:space="preserve">          JDH3-02-008-L-74-(ST)- Supply and install GRP pipe Diameter 600 mm depth from 1.51 to 2.50 m</t>
  </si>
  <si>
    <t xml:space="preserve">          JDH3-02-008-L-74-(ST)- Supply and install GRP pipe Diameter 700 mm depth from 1.51 to 2.50 m</t>
  </si>
  <si>
    <t xml:space="preserve">          JDH3-02-008-L-74-(ST)- Single Catchbasine Works</t>
  </si>
  <si>
    <t xml:space="preserve">          JDH3-02-008-L-74-(ST)- Double Catchbasine Works</t>
  </si>
  <si>
    <t xml:space="preserve">        JDH3-02-008-L-74-Potable Water Network - WT</t>
  </si>
  <si>
    <t xml:space="preserve">          JDH3-02-008-L-74-(WT)- Supply and install HDPE Pipes -160 mm depth from 0 to 1.5 m</t>
  </si>
  <si>
    <t xml:space="preserve">          JDH3-02-008-L-74-(WT)- Supply and install gate valves -Diameter 150 mm</t>
  </si>
  <si>
    <t xml:space="preserve">          JDH3-02-008-L-74-(WT)- Supply and install 3-out fire hydrant</t>
  </si>
  <si>
    <t xml:space="preserve">        JDH3-02-008-L-74-TSE Network - TSE</t>
  </si>
  <si>
    <t xml:space="preserve">          JDH3-02-008-L-74-(TSE)- Supply and install HDPE Pipes - 450 mm depth from 2.51 to 3.5 m</t>
  </si>
  <si>
    <t xml:space="preserve">          JDH3-02-008-L-74-(TSE)-Supply and install gate valves-100 mm</t>
  </si>
  <si>
    <t xml:space="preserve">          JDH3-02-008-L-74-(TSE)-Supply and install of butterfly valves-400 mm.</t>
  </si>
  <si>
    <t xml:space="preserve">          JDH3-02-008-L-74-(TSE)-Supply and install of butterfly valves-600 mm.</t>
  </si>
  <si>
    <t xml:space="preserve">          JDH3-02-008-L-74-(TSE)- Supply and Construct R.C Valves Chamber on 315-400 mm Diameter pipelines</t>
  </si>
  <si>
    <t xml:space="preserve">          JDH3-02-008-L-74-(TSE)- Supply and Construct R.C Valves Chamber on 500-630 mm Diameter pipelines</t>
  </si>
  <si>
    <t xml:space="preserve">        JDH3-02-008-L-74-Street Lighting Network -SL</t>
  </si>
  <si>
    <t xml:space="preserve">        JDH3-02-008-L-74-Telecommunications Network - TC</t>
  </si>
  <si>
    <t xml:space="preserve">          JDH3-02-008-L-74-(TEL)-Trenches 6-ways ducts, 50mm diameter</t>
  </si>
  <si>
    <t xml:space="preserve">          JDH3-02-008-L-74-(TEL)-Manhole for feeder pathway Type 1</t>
  </si>
  <si>
    <t xml:space="preserve">        JDH3-02-008-L-74-Road Works - RD</t>
  </si>
  <si>
    <t xml:space="preserve">          JDH3-02-008-L-74-(RD)-Pavement Marking</t>
  </si>
  <si>
    <t xml:space="preserve">      L-75</t>
  </si>
  <si>
    <t xml:space="preserve">        JDH3-02-008-L-75-Sewage Network - SS</t>
  </si>
  <si>
    <t xml:space="preserve">          JDH3-02-008-L-75-(SS)-Glass Reinforced Plastic (GRP)-200mm diameter depth from 1.51 to 2.5 m.</t>
  </si>
  <si>
    <t xml:space="preserve">          JDH3-02-008-L-75-(SS)-Glass Reinforced Plastic (GRP)-200mm diameter depth from 2.51 to 3.5 m.</t>
  </si>
  <si>
    <t xml:space="preserve">        JDH3-02-008-L-75-Potable Water Network - WT</t>
  </si>
  <si>
    <t xml:space="preserve">          JDH3-02-008-L-75-(WT)- Supply and install HDPE Pipes -160 mm depth from 0 to 1.5 m</t>
  </si>
  <si>
    <t xml:space="preserve">          JDH3-02-008-L-75-(WT)- Supply and install gate valves -Diameter 150 mm</t>
  </si>
  <si>
    <t xml:space="preserve">          JDH3-02-008-L-75-(WT)- Supply and install gate valves -Diameter 200 mm</t>
  </si>
  <si>
    <t xml:space="preserve">          JDH3-02-008-L-75-(WT)- Supply and install 3-out fire hydrant</t>
  </si>
  <si>
    <t xml:space="preserve">        JDH3-02-008-L-75-Street Lighting Network -SL</t>
  </si>
  <si>
    <t xml:space="preserve">          JDH3-02-008-L-75-(STL)- Insulated Stranded armored Cables Copper- XLPE /PVC/SWA  4Cx25 mm²</t>
  </si>
  <si>
    <t xml:space="preserve">        JDH3-02-008-L-75-Telecommunications Network - TC</t>
  </si>
  <si>
    <t xml:space="preserve">          JDH3-02-008-L-75-(TEL)-Trenches 6-ways ducts, 50mm diameter</t>
  </si>
  <si>
    <t xml:space="preserve">          JDH3-02-008-L-75-(TEL)-Manhole for feeder pathway Type 1</t>
  </si>
  <si>
    <t xml:space="preserve">        JDH3-02-008-L-75-Road Works - RD</t>
  </si>
  <si>
    <t xml:space="preserve">          JDH3-02-008-L-75-(RD)-Pavement Marking</t>
  </si>
  <si>
    <t xml:space="preserve">      L-12</t>
  </si>
  <si>
    <t xml:space="preserve">        JDH3-02-008-L-12-TSE Network - TSE</t>
  </si>
  <si>
    <t xml:space="preserve">          JDH3-02-008-L-12-(TSE)- Supply and install HDPE Pipes - 250 mm depth from 0 to 1.5 m</t>
  </si>
  <si>
    <t xml:space="preserve">          JDH3-02-008-L-12-(TSE)-Supply and install gate valves-100 mm</t>
  </si>
  <si>
    <t xml:space="preserve">      L-13</t>
  </si>
  <si>
    <t xml:space="preserve">        JDH3-02-008-L-13-TSE Network - TSE</t>
  </si>
  <si>
    <t xml:space="preserve">          JDH3-02-008-L-13-(TSE)- Supply and install HDPE Pipes - 125 mm depth from 0 to 1.5 m</t>
  </si>
  <si>
    <t xml:space="preserve">          JDH3-02-008-L-13-(TSE)-Supply and install gate valves-100 mm</t>
  </si>
  <si>
    <t xml:space="preserve">      L-14</t>
  </si>
  <si>
    <t xml:space="preserve">        JDH3-02-008-L-14-TSE Network - TSE</t>
  </si>
  <si>
    <t xml:space="preserve">          JDH3-02-008-L-14-(TSE)- Supply and install HDPE Pipes - 125 mm depth from 0 to 1.5 m</t>
  </si>
  <si>
    <t xml:space="preserve">          JDH3-02-008-L-14-(TSE)-Supply and install gate valves-100 mm</t>
  </si>
  <si>
    <t xml:space="preserve">      L-15</t>
  </si>
  <si>
    <t xml:space="preserve">        JDH3-02-008-L-15-TSE Network - TSE</t>
  </si>
  <si>
    <t xml:space="preserve">          JDH3-02-008-L-15-(TSE)- Supply and install HDPE Pipes - 125 mm depth from 0 to 1.5 m</t>
  </si>
  <si>
    <t xml:space="preserve">          JDH3-02-008-L-15-(TSE)-Supply and install gate valves-100 mm</t>
  </si>
  <si>
    <t xml:space="preserve">      L-16</t>
  </si>
  <si>
    <t xml:space="preserve">        JDH3-02-008-L-16-TSE Network - TSE</t>
  </si>
  <si>
    <t xml:space="preserve">          JDH3-02-008-L-16-(TSE)- Supply and install HDPE Pipes - 250 mm depth from 0 to 1.5 m</t>
  </si>
  <si>
    <t xml:space="preserve">          JDH3-02-008-L-16-(TSE)-Supply and install gate valves-100 mm</t>
  </si>
  <si>
    <t xml:space="preserve">      L-18</t>
  </si>
  <si>
    <t xml:space="preserve">      L-38</t>
  </si>
  <si>
    <t xml:space="preserve">        JDH3-02-008-L-38-TSE Network - TSE</t>
  </si>
  <si>
    <t xml:space="preserve">          JDH3-02-008-L-38-(TSE)- Supply and install HDPE Pipes - 250 mm depth from 0 to 1.5 m</t>
  </si>
  <si>
    <t xml:space="preserve">          JDH3-02-008-L-38-(TSE)-Supply and install gate valves-250 mm</t>
  </si>
  <si>
    <t xml:space="preserve">      L-39</t>
  </si>
  <si>
    <t xml:space="preserve">        JDH3-02-008-L-39-TSE Network - TSE</t>
  </si>
  <si>
    <t xml:space="preserve">          JDH3-02-008-L-39-(TSE)- Supply and install HDPE Pipes - 125 mm depth from 0 to 1.5 m</t>
  </si>
  <si>
    <t xml:space="preserve">          JDH3-02-008-L-39-(TSE)-Supply and install gate valves-100 mm</t>
  </si>
  <si>
    <t xml:space="preserve">      L-40</t>
  </si>
  <si>
    <t xml:space="preserve">        JDH3-02-008-L-40-TSE Network - TSE</t>
  </si>
  <si>
    <t xml:space="preserve">          JDH3-02-008-L-40-(TSE)- Supply and install HDPE Pipes - 125 mm depth from 0 to 1.5 m</t>
  </si>
  <si>
    <t xml:space="preserve">          JDH3-02-008-L-40-(TSE)-Supply and install gate valves-100 mm</t>
  </si>
  <si>
    <t xml:space="preserve">      L-41</t>
  </si>
  <si>
    <t xml:space="preserve">        JDH3-02-008-L-41-TSE Network - TSE</t>
  </si>
  <si>
    <t xml:space="preserve">          JDH3-02-008-L-41-(TSE)- Supply and install HDPE Pipes - 125 mm depth from 0 to 1.5 m</t>
  </si>
  <si>
    <t xml:space="preserve">          JDH3-02-008-L-41-(TSE)-Supply and install gate valves-100 mm</t>
  </si>
  <si>
    <t xml:space="preserve">      L-04</t>
  </si>
  <si>
    <t xml:space="preserve">        JDH3-02-008-L-04-TSE Network - TSE</t>
  </si>
  <si>
    <t xml:space="preserve">          JDH3-02-008-L-04-(TSE)- Supply and install HDPE Pipes - 250 mm depth from 0 to 1.5 m</t>
  </si>
  <si>
    <t xml:space="preserve">          JDH3-02-008-L-04-(TSE)-Supply and install gate valves-100 mm</t>
  </si>
  <si>
    <t xml:space="preserve">      L-05</t>
  </si>
  <si>
    <t xml:space="preserve">        JDH3-02-008-L-05-TSE Network - TSE</t>
  </si>
  <si>
    <t xml:space="preserve">          JDH3-02-008-L-05-(TSE)- Supply and install HDPE Pipes - 125 mm depth from 0 to 1.5 m</t>
  </si>
  <si>
    <t xml:space="preserve">          JDH3-02-008-L-05-(TSE)-Supply and install gate valves-100 mm</t>
  </si>
  <si>
    <t xml:space="preserve">      L-06</t>
  </si>
  <si>
    <t xml:space="preserve">        JDH3-02-008-L-06-TSE Network - TSE</t>
  </si>
  <si>
    <t xml:space="preserve">          JDH3-02-008-L-06-(TSE)- Supply and install HDPE Pipes - 125 mm depth from 0 to 1.5 m</t>
  </si>
  <si>
    <t xml:space="preserve">          JDH3-02-008-L-06-(TSE)-Supply and install gate valves-100 mm</t>
  </si>
  <si>
    <t xml:space="preserve">      L-07</t>
  </si>
  <si>
    <t xml:space="preserve">        JDH3-02-008-L-07-TSE Network - TSE</t>
  </si>
  <si>
    <t xml:space="preserve">          JDH3-02-008-L-07-(TSE)- Supply and install HDPE Pipes - 250 mm depth from 0 to 1.5 m</t>
  </si>
  <si>
    <t xml:space="preserve">          JDH3-02-008-L-07-(TSE)-Supply and install gate valves-100 mm</t>
  </si>
  <si>
    <t xml:space="preserve">      L-53</t>
  </si>
  <si>
    <t xml:space="preserve">        JDH3-02-008-L-53-Storm Network - ST</t>
  </si>
  <si>
    <t xml:space="preserve">          JDH3-02-008-L-53-(ST)- Supply and install GRP pipe Diameter 400 mm depth from 1.51 to 2.50 m</t>
  </si>
  <si>
    <t xml:space="preserve">          JDH3-02-008-L-53-(ST)- Supply and install GRP pipe Diameter 700 mm depth from 1.51 to 2.50 m</t>
  </si>
  <si>
    <t xml:space="preserve">          JDH3-02-008-L-53-(ST)- Supply and install GRP pipe Diameter 800 mm depth from 1.51 to 2.50 m</t>
  </si>
  <si>
    <t xml:space="preserve">          JDH3-02-008-L-53-(ST)- Supply and install GRP pipe Diameter 900 mm depth from 1.51 to 2.50 m</t>
  </si>
  <si>
    <t xml:space="preserve">          JDH3-02-008-L-53-(ST)- Supply and install GRP pipe Diameter 1000 mm depth from 1.51 to 2.50 m</t>
  </si>
  <si>
    <t xml:space="preserve">          JDH3-02-008-L-53-(ST)- MH WORKS With (1500) diameter depth from 1.51 to 2.50</t>
  </si>
  <si>
    <t xml:space="preserve">          JDH3-02-008-L-53-(ST)- Single Catchbasine Works</t>
  </si>
  <si>
    <t xml:space="preserve">          JDH3-02-008-L-53-(ST)- Double Catchbasine Works</t>
  </si>
  <si>
    <t xml:space="preserve">        JDH3-02-008-L-53-TSE Network - TSE</t>
  </si>
  <si>
    <t xml:space="preserve">          JDH3-02-008-L-53-(TSE)- Supply and install HDPE Pipes - 125 mm depth from 0 to 1.5 m</t>
  </si>
  <si>
    <t xml:space="preserve">          JDH3-02-008-L-53-(TSE)-Supply and install gate valves-100 mm</t>
  </si>
  <si>
    <t xml:space="preserve">      L-54</t>
  </si>
  <si>
    <t xml:space="preserve">        JDH3-02-008-L-54-Storm Network - ST</t>
  </si>
  <si>
    <t xml:space="preserve">          JDH3-02-008-L-54-(ST)- Supply and install GRP pipe Diameter 400 mm depth from 1.51 to 2.50 m</t>
  </si>
  <si>
    <t xml:space="preserve">          JDH3-02-008-L-54-(ST)- Supply and install GRP pipe Diameter 700 mm depth from 1.51 to 2.50 m</t>
  </si>
  <si>
    <t xml:space="preserve">          JDH3-02-008-L-54-(ST)- Supply and install GRP pipe Diameter 800 mm depth from 1.51 to 2.50 m</t>
  </si>
  <si>
    <t xml:space="preserve">          JDH3-02-008-L-54-(ST)- Supply and install GRP pipe Diameter 900 mm depth from 1.51 to 2.50 m</t>
  </si>
  <si>
    <t xml:space="preserve">          JDH3-02-008-L-54-(ST)- MH WORKS With (1500) diameter depth from 1.51 to 2.50</t>
  </si>
  <si>
    <t xml:space="preserve">          JDH3-02-008-L-54-(ST)- Single Catchbasine Works</t>
  </si>
  <si>
    <t xml:space="preserve">          JDH3-02-008-L-54-(ST)- Double Catchbasine Works</t>
  </si>
  <si>
    <t xml:space="preserve">        JDH3-02-008-L-54-Potable Water Network - WT</t>
  </si>
  <si>
    <t xml:space="preserve">          JDH3-02-008-L-54-(WT)- Supply and install 3-out fire hydrant</t>
  </si>
  <si>
    <t xml:space="preserve">        JDH3-02-008-L-54-TSE Network - TSE</t>
  </si>
  <si>
    <t xml:space="preserve">          JDH3-02-008-L-54-(TSE)- Supply and install HDPE Pipes - 125 mm depth from 0 to 1.5 m</t>
  </si>
  <si>
    <t xml:space="preserve">          JDH3-02-008-L-54-(TSE)-Supply and install gate valves-100 mm</t>
  </si>
  <si>
    <t xml:space="preserve">      L-55</t>
  </si>
  <si>
    <t xml:space="preserve">        JDH3-02-008-L-55-Storm Network - ST</t>
  </si>
  <si>
    <t xml:space="preserve">          JDH3-02-008-L-55-(ST)- Supply and install UPVC pipe Diameter 300 mm depth from 0.00 to 1.50 m</t>
  </si>
  <si>
    <t xml:space="preserve">          JDH3-02-008-L-55-(ST)- Supply and install GRP pipe Diameter 400 mm depth from 1.51 to 2.50 m</t>
  </si>
  <si>
    <t xml:space="preserve">          JDH3-02-008-L-55-(ST)- Supply and install GRP pipe Diameter 700 mm depth from 1.51 to 2.50 m</t>
  </si>
  <si>
    <t xml:space="preserve">          JDH3-02-008-L-55-(ST)- Supply and install GRP pipe Diameter 800 mm depth from 1.51 to 2.50 m</t>
  </si>
  <si>
    <t xml:space="preserve">          JDH3-02-008-L-55-(ST)- Supply and install GRP pipe Diameter 900 mm depth from 1.51 to 2.50 m</t>
  </si>
  <si>
    <t xml:space="preserve">          JDH3-02-008-L-55-(ST)- MH WORKS With (1500) diameter depth from 1.51 to 2.50</t>
  </si>
  <si>
    <t xml:space="preserve">          JDH3-02-008-L-55-(ST)- Single Catchbasine Works</t>
  </si>
  <si>
    <t xml:space="preserve">          JDH3-02-008-L-55-(ST)- Double Catchbasine Works</t>
  </si>
  <si>
    <t xml:space="preserve">        JDH3-02-008-L-55-Potable Water Network - WT</t>
  </si>
  <si>
    <t xml:space="preserve">          JDH3-02-008-L-55-(WT)- Supply and install 3-out fire hydrant</t>
  </si>
  <si>
    <t xml:space="preserve">        JDH3-02-008-L-55-TSE Network - TSE</t>
  </si>
  <si>
    <t xml:space="preserve">          JDH3-02-008-L-55-(TSE)- Supply and install HDPE Pipes - 125 mm depth from 0 to 1.5 m</t>
  </si>
  <si>
    <t xml:space="preserve">          JDH3-02-008-L-55-(TSE)-Supply and install gate valves-100 mm</t>
  </si>
  <si>
    <t xml:space="preserve">      L-56</t>
  </si>
  <si>
    <t xml:space="preserve">        JDH3-02-008-L-56-Storm Network - ST</t>
  </si>
  <si>
    <t xml:space="preserve">        JDH3-02-008-L-56-Potable Water Network - WT</t>
  </si>
  <si>
    <t xml:space="preserve">          JDH3-02-008-L-56-(WT)- Supply and install 3-out fire hydrant</t>
  </si>
  <si>
    <t xml:space="preserve">        JDH3-02-008-L-56-TSE Network - TSE</t>
  </si>
  <si>
    <t xml:space="preserve">          JDH3-02-008-L-56-(TSE)-Supply and install gate valves-100 mm</t>
  </si>
  <si>
    <t xml:space="preserve">      L-57</t>
  </si>
  <si>
    <t xml:space="preserve">        JDH3-02-008-L-57-Storm Network - ST</t>
  </si>
  <si>
    <t xml:space="preserve">        JDH3-02-008-L-57-Potable Water Network - WT</t>
  </si>
  <si>
    <t xml:space="preserve">          JDH3-02-008-L-57-(WT)- Supply and install 3-out fire hydrant</t>
  </si>
  <si>
    <t xml:space="preserve">        JDH3-02-008-L-57-TSE Network - TSE</t>
  </si>
  <si>
    <t xml:space="preserve">          JDH3-02-008-L-57-(TSE)-Supply and install gate valves-100 mm</t>
  </si>
  <si>
    <t xml:space="preserve">      C-04</t>
  </si>
  <si>
    <t xml:space="preserve">        JDH3-02-008-C-04-Storm Network - ST</t>
  </si>
  <si>
    <t xml:space="preserve">        JDH3-02-008-C-04-Potable Water Network - WT</t>
  </si>
  <si>
    <t xml:space="preserve">          JDH3-02-008-C-04-(WT)- Supply and install 3-out fire hydrant</t>
  </si>
  <si>
    <t xml:space="preserve">      L-52</t>
  </si>
  <si>
    <t xml:space="preserve">        JDH3-02-008-L-52-Storm Network - ST</t>
  </si>
  <si>
    <t xml:space="preserve">          JDH3-02-008-L-52-(ST)- Supply and install UPVC pipe Diameter 300 mm depth from 0.00 to 1.50 m</t>
  </si>
  <si>
    <t xml:space="preserve">          JDH3-02-008-L-52-(ST)- Supply and install GRP pipe Diameter 400 mm depth from 0.00 to 1.50 m</t>
  </si>
  <si>
    <t xml:space="preserve">          JDH3-02-008-L-52-(ST)- Supply and install GRP pipe Diameter 400 mm depth from 1.51 to 2.50 m</t>
  </si>
  <si>
    <t xml:space="preserve">          JDH3-02-008-L-52-(ST)- Supply and install GRP pipe Diameter 600 mm depth from 1.51 to 2.50 m</t>
  </si>
  <si>
    <t xml:space="preserve">          JDH3-02-008-L-52-(ST)- Supply and install GRP pipe Diameter 700 mm depth from 1.51 to 2.50 m</t>
  </si>
  <si>
    <t xml:space="preserve">          JDH3-02-008-L-52-(ST)- MH WORKS With (1200) diameter depth from 1.51 to 2.50</t>
  </si>
  <si>
    <t xml:space="preserve">          JDH3-02-008-L-52-(ST)- MH WORKS With (1500) diameter depth from 1.51 to 2.50</t>
  </si>
  <si>
    <t xml:space="preserve">          JDH3-02-008-L-52-(ST)- Single Catchbasine Works</t>
  </si>
  <si>
    <t xml:space="preserve">          JDH3-02-008-L-52-(ST)- Double Catchbasine Works</t>
  </si>
  <si>
    <t xml:space="preserve">        JDH3-02-008-L-52-Potable Water Network - WT</t>
  </si>
  <si>
    <t xml:space="preserve">          JDH3-02-008-L-52-(WT)- Supply and install 3-out fire hydrant</t>
  </si>
  <si>
    <t xml:space="preserve">      L-63</t>
  </si>
  <si>
    <t xml:space="preserve">        JDH3-02-008-L-63-Storm Network - ST</t>
  </si>
  <si>
    <t xml:space="preserve">          JDH3-02-008-L-63-(ST)- Supply and install UPVC pipe Diameter 300 mm depth from 0.00 to 1.50 m</t>
  </si>
  <si>
    <t xml:space="preserve">          JDH3-02-008-L-63-(ST)- Supply and install GRP pipe Diameter 400 mm depth from 0.00 to 1.50 m</t>
  </si>
  <si>
    <t xml:space="preserve">          JDH3-02-008-L-63-(ST)- Supply and install GRP pipe Diameter 500 mm depth from 0.00 to 1.50 m</t>
  </si>
  <si>
    <t xml:space="preserve">          JDH3-02-008-L-63-(ST)- Supply and install GRP pipe Diameter 600 mm depth from 1.51 to 2.50 m</t>
  </si>
  <si>
    <t xml:space="preserve">          JDH3-02-008-L-63-(ST)- Supply and install GRP pipe Diameter 700 mm depth from 1.51 to 2.50 m</t>
  </si>
  <si>
    <t xml:space="preserve">          JDH3-02-008-L-63-(ST)- Supply and install GRP pipe Diameter 800 mm depth from 1.51 to 2.50 m</t>
  </si>
  <si>
    <t xml:space="preserve">          JDH3-02-008-L-63-(ST)- Supply and install GRP pipe Diameter 900 mm depth from 1.51 to 2.50 m</t>
  </si>
  <si>
    <t xml:space="preserve">          JDH3-02-008-L-63-(ST)- Supply and install GRP pipe Diameter 1000 mm depth from 1.51 to 2.50 m</t>
  </si>
  <si>
    <t xml:space="preserve">          JDH3-02-008-L-63-(ST)- MH WORKS With (1200) diameter depth from 1.51 to 2.50</t>
  </si>
  <si>
    <t xml:space="preserve">          JDH3-02-008-L-63-(ST)- MH WORKS With (1500) diameter depth from 1.51 to 2.50</t>
  </si>
  <si>
    <t xml:space="preserve">          JDH3-02-008-L-63-(ST)- Single Catchbasine Works</t>
  </si>
  <si>
    <t xml:space="preserve">          JDH3-02-008-L-63-(ST)- Double Catchbasine Works</t>
  </si>
  <si>
    <t xml:space="preserve">        JDH3-02-008-L-63-Potable Water Network - WT</t>
  </si>
  <si>
    <t xml:space="preserve">          JDH3-02-008-L-63-(WT)- Supply and install 3-out fire hydrant</t>
  </si>
  <si>
    <t xml:space="preserve">        JDH3-02-008-L-63-TSE Network - TSE</t>
  </si>
  <si>
    <t xml:space="preserve">          JDH3-02-008-L-63-(TSE)-Supply and install gate valves-100 mm</t>
  </si>
  <si>
    <t xml:space="preserve">          JDH3-02-008-L-63-(TSE)-Supply and install of butterfly valves-300 mm.</t>
  </si>
  <si>
    <t xml:space="preserve">          JDH3-02-008-L-63-(TSE)-Supply and install of Wash-out valves-100 mm.</t>
  </si>
  <si>
    <t xml:space="preserve">          JDH3-02-008-L-63-(TSE)-Supply and install of Air valves-50 mm.</t>
  </si>
  <si>
    <t xml:space="preserve">          JDH3-02-008-L-63-(TSE)- Supply and Construct R.C Valves Chamber on 315-400 mm Diameter pipelines</t>
  </si>
  <si>
    <t xml:space="preserve">          JDH3-02-008-L-63-(TSE)- Supply and Construct Wash-out Valves Chamber on 110-400 mm Diameter pipeline</t>
  </si>
  <si>
    <t xml:space="preserve">          JDH3-02-008-L-63-(TSE)- Supply and Construct Air Valves Chamber on less than 315 mm Diameter pipelin</t>
  </si>
  <si>
    <t xml:space="preserve">      L-64</t>
  </si>
  <si>
    <t xml:space="preserve">        JDH3-02-008-L-64-Storm Network - ST</t>
  </si>
  <si>
    <t xml:space="preserve">          JDH3-02-008-L-64-(ST)- Supply and install UPVC pipe Diameter 300 mm depth from 0.00 to 1.50 m</t>
  </si>
  <si>
    <t xml:space="preserve">          JDH3-02-008-L-64-(ST)- Supply and install GRP pipe Diameter 600 mm depth from 1.51 to 2.50 m</t>
  </si>
  <si>
    <t xml:space="preserve">          JDH3-02-008-L-64-(ST)- Supply and install GRP pipe Diameter 700 mm depth from 1.51 to 2.50 m</t>
  </si>
  <si>
    <t xml:space="preserve">          JDH3-02-008-L-64-(ST)- Supply and install GRP pipe Diameter 800 mm depth from 1.51 to 2.50 m</t>
  </si>
  <si>
    <t xml:space="preserve">          JDH3-02-008-L-64-(ST)- Supply and install GRP pipe Diameter 900 mm depth from 1.51 to 2.50 m</t>
  </si>
  <si>
    <t xml:space="preserve">          JDH3-02-008-L-64-(ST)- MH WORKS With (1200) diameter depth from 1.51 to 2.50</t>
  </si>
  <si>
    <t xml:space="preserve">          JDH3-02-008-L-64-(ST)- MH WORKS With (1500) diameter depth from 1.51 to 2.50</t>
  </si>
  <si>
    <t xml:space="preserve">          JDH3-02-008-L-64-(ST)- MH WORKS With (2000) diameter depth from 1.51 to 2.50</t>
  </si>
  <si>
    <t xml:space="preserve">          JDH3-02-008-L-64-(ST)- Single Catchbasine Works</t>
  </si>
  <si>
    <t xml:space="preserve">          JDH3-02-008-L-64-(ST)- Double Catchbasine Works</t>
  </si>
  <si>
    <t xml:space="preserve">        JDH3-02-008-L-64-Potable Water Network - WT</t>
  </si>
  <si>
    <t xml:space="preserve">          JDH3-02-008-L-64-(WT)- Supply and install 3-out fire hydrant</t>
  </si>
  <si>
    <t xml:space="preserve">        JDH3-02-008-L-64-TSE Network - TSE</t>
  </si>
  <si>
    <t xml:space="preserve">          JDH3-02-008-L-64-(TSE)- Supply and install HDPE Pipes - 125 mm depth from 0 to 1.5 m</t>
  </si>
  <si>
    <t xml:space="preserve">          JDH3-02-008-L-64-(TSE)-Supply and install gate valves-100 mm</t>
  </si>
  <si>
    <t xml:space="preserve">      L-65</t>
  </si>
  <si>
    <t xml:space="preserve">        JDH3-02-008-L-65-Storm Network - ST</t>
  </si>
  <si>
    <t xml:space="preserve">          JDH3-02-008-L-65-(ST)- Supply and install UPVC pipe Diameter 300 mm depth from 0.00 to 1.50 m</t>
  </si>
  <si>
    <t xml:space="preserve">          JDH3-02-008-L-65-(ST)- Supply and install GRP pipe Diameter 500 mm depth from 0.00 to 1.50 m</t>
  </si>
  <si>
    <t xml:space="preserve">          JDH3-02-008-L-65-(ST)- Supply and install GRP pipe Diameter 700 mm depth from 1.51 to 2.50 m</t>
  </si>
  <si>
    <t xml:space="preserve">          JDH3-02-008-L-65-(ST)- Supply and install GRP pipe Diameter 800 mm depth from 1.51 to 2.50 m</t>
  </si>
  <si>
    <t xml:space="preserve">          JDH3-02-008-L-65-(ST)- Supply and install GRP pipe Diameter 900 mm depth from 1.51 to 2.50 m</t>
  </si>
  <si>
    <t xml:space="preserve">          JDH3-02-008-L-65-(ST)- Supply and install GRP pipe Diameter 1000 mm depth from 1.51 to 2.50 m</t>
  </si>
  <si>
    <t xml:space="preserve">          JDH3-02-008-L-65-(ST)- MH WORKS With (1200) diameter depth from 1.51 to 2.50</t>
  </si>
  <si>
    <t xml:space="preserve">          JDH3-02-008-L-65-(ST)- MH WORKS With (1500) diameter depth from 1.51 to 2.50</t>
  </si>
  <si>
    <t xml:space="preserve">          JDH3-02-008-L-65-(ST)- MH WORKS With (2000) diameter depth from 1.51 to 2.50</t>
  </si>
  <si>
    <t xml:space="preserve">          JDH3-02-008-L-65-(ST)- Single Catchbasine Works</t>
  </si>
  <si>
    <t xml:space="preserve">          JDH3-02-008-L-65-(ST)- Double Catchbasine Works</t>
  </si>
  <si>
    <t xml:space="preserve">        JDH3-02-008-L-65-Potable Water Network - WT</t>
  </si>
  <si>
    <t xml:space="preserve">          JDH3-02-008-L-65-(WT)- Supply and install 3-out fire hydrant</t>
  </si>
  <si>
    <t xml:space="preserve">        JDH3-02-008-L-65-TSE Network - TSE</t>
  </si>
  <si>
    <t xml:space="preserve">          JDH3-02-008-L-65-(TSE)- Supply and install HDPE Pipes - 125 mm depth from 0 to 1.5 m</t>
  </si>
  <si>
    <t xml:space="preserve">          JDH3-02-008-L-65-(TSE)-Supply and install gate valves-100 mm</t>
  </si>
  <si>
    <t xml:space="preserve">      L-66</t>
  </si>
  <si>
    <t xml:space="preserve">        JDH3-02-008-L-66-Storm Network - ST</t>
  </si>
  <si>
    <t xml:space="preserve">          JDH3-02-008-L-66-(ST)- Supply and install UPVC pipe Diameter 300 mm depth from 0.00 to 1.50 m</t>
  </si>
  <si>
    <t xml:space="preserve">          JDH3-02-008-L-66-(ST)- Supply and install GRP pipe Diameter 400 mm depth from 0.00 to 1.50 m</t>
  </si>
  <si>
    <t xml:space="preserve">          JDH3-02-008-L-66-(ST)- Supply and install GRP pipe Diameter 500 mm depth from 0.00 to 1.50 m</t>
  </si>
  <si>
    <t xml:space="preserve">          JDH3-02-008-L-66-(ST)- Supply and install GRP pipe Diameter 700 mm depth from 1.51 to 2.50 m</t>
  </si>
  <si>
    <t xml:space="preserve">          JDH3-02-008-L-66-(ST)- Supply and install GRP pipe Diameter 800 mm depth from 1.51 to 2.50 m</t>
  </si>
  <si>
    <t xml:space="preserve">          JDH3-02-008-L-66-(ST)- Supply and install GRP pipe Diameter 900 mm depth from 0.00 to 1.50 m</t>
  </si>
  <si>
    <t xml:space="preserve">          JDH3-02-008-L-66-(ST)- Supply and install GRP pipe Diameter 1000 mm depth from 1.51 to 2.50 m</t>
  </si>
  <si>
    <t xml:space="preserve">          JDH3-02-008-L-66-(ST)- MH WORKS With (1500) diameter depth from 1.51 to 2.50</t>
  </si>
  <si>
    <t xml:space="preserve">          JDH3-02-008-L-66-(ST)- MH WORKS With (2000) diameter depth from 1.51 to 2.50</t>
  </si>
  <si>
    <t xml:space="preserve">          JDH3-02-008-L-66-(ST)- Single Catchbasine Works</t>
  </si>
  <si>
    <t xml:space="preserve">          JDH3-02-008-L-66-(ST)- Double Catchbasine Works</t>
  </si>
  <si>
    <t xml:space="preserve">        JDH3-02-008-L-66-Potable Water Network - WT</t>
  </si>
  <si>
    <t xml:space="preserve">          JDH3-02-008-L-66-(WT)- Supply and install 3-out fire hydrant</t>
  </si>
  <si>
    <t xml:space="preserve">        JDH3-02-008-L-66-TSE Network - TSE</t>
  </si>
  <si>
    <t xml:space="preserve">          JDH3-02-008-L-66-(TSE)- Supply and install HDPE Pipes - 125 mm depth from 0 to 1.5 m</t>
  </si>
  <si>
    <t xml:space="preserve">          JDH3-02-008-L-66-(TSE)-Supply and install gate valves-100 mm</t>
  </si>
  <si>
    <t xml:space="preserve">          JDH3-02-008-L-66-(TSE)-Supply and install of Air valves-50 mm.</t>
  </si>
  <si>
    <t xml:space="preserve">          JDH3-02-008-L-66-(TSE)- Supply and Construct Air Valves Chamber on less than 315 mm Diameter pipelin</t>
  </si>
  <si>
    <t xml:space="preserve">      L-67</t>
  </si>
  <si>
    <t xml:space="preserve">        JDH3-02-008-L-67-Storm Network - ST</t>
  </si>
  <si>
    <t xml:space="preserve">          JDH3-02-008-L-67-(ST)- Supply and install UPVC pipe Diameter 300 mm depth from 0.00 to 1.50 m</t>
  </si>
  <si>
    <t xml:space="preserve">          JDH3-02-008-L-67-(ST)- Supply and install GRP pipe Diameter 400 mm depth from 0.00 to 1.50 m</t>
  </si>
  <si>
    <t xml:space="preserve">          JDH3-02-008-L-67-(ST)- Supply and install GRP pipe Diameter 600 mm depth from 1.51 to 2.50 m</t>
  </si>
  <si>
    <t xml:space="preserve">          JDH3-02-008-L-67-(ST)- MH WORKS With (1200) diameter depth from 1.51 to 2.50</t>
  </si>
  <si>
    <t xml:space="preserve">          JDH3-02-008-L-67-(ST)- MH WORKS With (2000) diameter depth from 2.51 to 3.50</t>
  </si>
  <si>
    <t xml:space="preserve">          JDH3-02-008-L-67-(ST)- Single Catchbasine Works</t>
  </si>
  <si>
    <t xml:space="preserve">          JDH3-02-008-L-67-(ST)- Double Catchbasine Works</t>
  </si>
  <si>
    <t xml:space="preserve">        JDH3-02-008-L-67-Potable Water Network - WT</t>
  </si>
  <si>
    <t xml:space="preserve">          JDH3-02-008-L-67-(WT)- Supply and install 3-out fire hydrant</t>
  </si>
  <si>
    <t xml:space="preserve">      L-68</t>
  </si>
  <si>
    <t xml:space="preserve">        JDH3-02-008-L-68-Storm Network - ST</t>
  </si>
  <si>
    <t xml:space="preserve">          JDH3-02-008-L-68-(ST)- Supply and install UPVC pipe Diameter 300 mm depth from 0.00 to 1.50 m</t>
  </si>
  <si>
    <t xml:space="preserve">          JDH3-02-008-L-68-(ST)- Supply and install GRP pipe Diameter 500 mm depth from 0.00 to 1.50 m</t>
  </si>
  <si>
    <t xml:space="preserve">          JDH3-02-008-L-68-(ST)- Supply and install GRP pipe Diameter 800 mm depth from 1.51 to 2.50 m</t>
  </si>
  <si>
    <t xml:space="preserve">          JDH3-02-008-L-68-(ST)- Supply and install GRP pipe Diameter 900 mm depth from 1.51 to 2.50 m</t>
  </si>
  <si>
    <t xml:space="preserve">          JDH3-02-008-L-68-(ST)- MH WORKS With (1500) diameter depth from 1.51 to 2.50</t>
  </si>
  <si>
    <t xml:space="preserve">          JDH3-02-008-L-68-(ST)- Single Catchbasine Works</t>
  </si>
  <si>
    <t xml:space="preserve">          JDH3-02-008-L-68-(ST)- Double Catchbasine Works</t>
  </si>
  <si>
    <t xml:space="preserve">        JDH3-02-008-L-68-Potable Water Network - WT</t>
  </si>
  <si>
    <t xml:space="preserve">          JDH3-02-008-L-68-(WT)- Supply and install 3-out fire hydrant</t>
  </si>
  <si>
    <t xml:space="preserve">      L-59</t>
  </si>
  <si>
    <t xml:space="preserve">        JDH3-02-008-L-59-Sewage Network - SS</t>
  </si>
  <si>
    <t xml:space="preserve">          JDH3-02-008-L-59-(SS)-Glass Reinforced Plastic (GRP)-200mm diameter depth from 0 to 1.5 m.</t>
  </si>
  <si>
    <t xml:space="preserve">          JDH3-02-008-L-59-(SS)-Glass Reinforced Plastic (GRP)-200mm diameter depth from 1.51 to 2.5 m.</t>
  </si>
  <si>
    <t xml:space="preserve">          JDH3-02-008-L-59-(SS)-Glass Reinforced Plastic (GRP)-200mm diameter depth from 2.51 to 3.5 m.</t>
  </si>
  <si>
    <t xml:space="preserve">          JDH3-02-008-L-59-(SS)-MH WORKS  from 1.51 to 2.50 @ 1200 mm</t>
  </si>
  <si>
    <t xml:space="preserve">          JDH3-02-008-L-59-(SS)-MH WORKS  from 2.51 to 3.50 @ 1200 mm</t>
  </si>
  <si>
    <t xml:space="preserve">        JDH3-02-008-L-59-Storm Network - ST</t>
  </si>
  <si>
    <t xml:space="preserve">          JDH3-02-008-L-59-(ST)- Supply and install GRP pipe Diameter 400 mm depth from 0.00 to 1.50 m</t>
  </si>
  <si>
    <t xml:space="preserve">          JDH3-02-008-L-59-(ST)- Supply and install GRP pipe Diameter 500 mm depth from 0.00 to 1.50 m</t>
  </si>
  <si>
    <t xml:space="preserve">          JDH3-02-008-L-59-(ST)- Supply and install GRP pipe Diameter 500 mm depth from 1.51 to 2.50 m</t>
  </si>
  <si>
    <t xml:space="preserve">          JDH3-02-008-L-59-(ST)- Supply and install GRP pipe Diameter 600 mm depth from 1.51 to 2.50 m</t>
  </si>
  <si>
    <t xml:space="preserve">          JDH3-02-008-L-59-(ST)- Supply and install GRP pipe Diameter 700 mm depth from 1.51 to 2.50 m</t>
  </si>
  <si>
    <t xml:space="preserve">          JDH3-02-008-L-59-(ST)- Supply and install GRP pipe Diameter 800 mm depth from 1.51 to 2.50 m</t>
  </si>
  <si>
    <t xml:space="preserve">          JDH3-02-008-L-59-(ST)- Supply and install GRP pipe Diameter 900 mm depth from 1.51 to 2.50 m</t>
  </si>
  <si>
    <t xml:space="preserve">          JDH3-02-008-L-59-(ST)- Supply and install GRP pipe Diameter 1000 mm depth from 1.51 to 2.50 m</t>
  </si>
  <si>
    <t xml:space="preserve">          JDH3-02-008-L-59-(ST)- MH WORKS With (1500) diameter depth from 1.51 to 2.50</t>
  </si>
  <si>
    <t xml:space="preserve">          JDH3-02-008-L-59-(ST)- MH WORKS With (2000) diameter depth from 1.51 to 2.50</t>
  </si>
  <si>
    <t xml:space="preserve">          JDH3-02-008-L-59-(ST)- Single Catchbasine Works</t>
  </si>
  <si>
    <t xml:space="preserve">          JDH3-02-008-L-59-(ST)- Double Catchbasine Works</t>
  </si>
  <si>
    <t xml:space="preserve">        JDH3-02-008-L-59-Potable Water Network - WT</t>
  </si>
  <si>
    <t xml:space="preserve">          JDH3-02-008-L-59-(WT)- Supply and install HDPE Pipes -160 mm depth from 0 to 1.5 m</t>
  </si>
  <si>
    <t xml:space="preserve">          JDH3-02-008-L-59-(WT)- Supply and install gate valves -Diameter 150 mm</t>
  </si>
  <si>
    <t xml:space="preserve">          JDH3-02-008-L-59-(WT)- Supply and install 3-out fire hydrant</t>
  </si>
  <si>
    <t xml:space="preserve">        JDH3-02-008-L-59-TSE Network - TSE</t>
  </si>
  <si>
    <t xml:space="preserve">          JDH3-02-008-L-59-(TSE)- Supply and install HDPE Pipes - 125 mm depth from 0 to 1.5 m</t>
  </si>
  <si>
    <t xml:space="preserve">          JDH3-02-008-L-59-(TSE)-Supply and install gate valves-100 mm</t>
  </si>
  <si>
    <t xml:space="preserve">        JDH3-02-008-L-59-Street Lighting Network -SL</t>
  </si>
  <si>
    <t xml:space="preserve">        JDH3-02-008-L-59-Telecommunications Network - TC</t>
  </si>
  <si>
    <t xml:space="preserve">          JDH3-02-008-L-59-(TEL)-Trenches 6-ways ducts, 50mm diameter</t>
  </si>
  <si>
    <t xml:space="preserve">          JDH3-02-008-L-59-(TEL)-Manhole for feeder pathway Type 1</t>
  </si>
  <si>
    <t xml:space="preserve">      L-60</t>
  </si>
  <si>
    <t xml:space="preserve">        JDH3-02-008-L-60-Sewage Network - SS</t>
  </si>
  <si>
    <t xml:space="preserve">          JDH3-02-008-L-60-(SS)-Glass Reinforced Plastic (GRP)-200mm diameter depth from 1.51 to 2.5 m.</t>
  </si>
  <si>
    <t xml:space="preserve">          JDH3-02-008-L-60-(SS)-Glass Reinforced Plastic (GRP)-200mm diameter depth from 2.51 to 3.5 m.</t>
  </si>
  <si>
    <t xml:space="preserve">        JDH3-02-008-L-60-Storm Network - ST</t>
  </si>
  <si>
    <t xml:space="preserve">          JDH3-02-008-L-60-(ST)- Supply and install UPVC pipe Diameter 300 mm depth from 0.00 to 1.50 m</t>
  </si>
  <si>
    <t xml:space="preserve">          JDH3-02-008-L-60-(ST)- Supply and install GRP pipe Diameter 400 mm depth from 0.00 to 1.50 m</t>
  </si>
  <si>
    <t xml:space="preserve">          JDH3-02-008-L-60-(ST)- Supply and install GRP pipe Diameter 600 mm depth from 1.51 to 2.50 m</t>
  </si>
  <si>
    <t xml:space="preserve">          JDH3-02-008-L-60-(ST)- Supply and install GRP pipe Diameter 700 mm depth from 1.51 to 2.50 m</t>
  </si>
  <si>
    <t xml:space="preserve">          JDH3-02-008-L-60-(ST)- Supply and install GRP pipe Diameter 800 mm depth from 1.51 to 2.50 m</t>
  </si>
  <si>
    <t xml:space="preserve">          JDH3-02-008-L-60-(ST)- Supply and install GRP pipe Diameter 900 mm depth from 1.51 to 2.50 m</t>
  </si>
  <si>
    <t xml:space="preserve">          JDH3-02-008-L-60-(ST)- Supply and install GRP pipe Diameter 1000 mm depth from 1.51 to 2.50 m</t>
  </si>
  <si>
    <t xml:space="preserve">          JDH3-02-008-L-60-(ST)- Supply and install GRP pipe Diameter 1100 mm depth from 1.51 to 2.50 m</t>
  </si>
  <si>
    <t xml:space="preserve">          JDH3-02-008-L-60-(ST)- Supply and install GRP pipe Diameter 1200 mm depth from 1.51 to 2.50 m</t>
  </si>
  <si>
    <t xml:space="preserve">          JDH3-02-008-L-60-(ST)- MH WORKS With (1500) diameter depth from 1.51 to 2.50</t>
  </si>
  <si>
    <t xml:space="preserve">          JDH3-02-008-L-60-(ST)- MH WORKS With (2000) diameter depth from 1.51 to 2.50</t>
  </si>
  <si>
    <t xml:space="preserve">          JDH3-02-008-L-60-(ST)- Single Catchbasine Works</t>
  </si>
  <si>
    <t xml:space="preserve">          JDH3-02-008-L-60-(ST)- Double Catchbasine Works</t>
  </si>
  <si>
    <t xml:space="preserve">        JDH3-02-008-L-60-Potable Water Network - WT</t>
  </si>
  <si>
    <t xml:space="preserve">          JDH3-02-008-L-60-(WT)- Supply and install HDPE Pipes -160 mm depth from 0 to 1.5 m</t>
  </si>
  <si>
    <t xml:space="preserve">          JDH3-02-008-L-60-(WT)- Supply and install gate valves -Diameter 150 mm</t>
  </si>
  <si>
    <t xml:space="preserve">          JDH3-02-008-L-60-(WT)- Supply and install 3-out fire hydrant</t>
  </si>
  <si>
    <t xml:space="preserve">        JDH3-02-008-L-60-TSE Network - TSE</t>
  </si>
  <si>
    <t xml:space="preserve">          JDH3-02-008-L-60-(TSE)- Supply and install HDPE Pipes - 125 mm depth from 0 to 1.5 m</t>
  </si>
  <si>
    <t xml:space="preserve">          JDH3-02-008-L-60-(TSE)-Supply and install gate valves-100 mm</t>
  </si>
  <si>
    <t xml:space="preserve">        JDH3-02-008-L-60-Street Lighting Network -SL</t>
  </si>
  <si>
    <t xml:space="preserve">          JDH3-02-008-L-60-(STL)-ROAD CROSSING DUCTS FOR CABLES  PVC-2 × 150 mm</t>
  </si>
  <si>
    <t xml:space="preserve">        JDH3-02-008-L-60-Telecommunications Network - TC</t>
  </si>
  <si>
    <t xml:space="preserve">          JDH3-02-008-L-60-(TEL)-Trenches 6-ways ducts, 50mm diameter</t>
  </si>
  <si>
    <t xml:space="preserve">          JDH3-02-008-L-60-(TEL)-Manhole for feeder pathway Type 1</t>
  </si>
  <si>
    <t xml:space="preserve">      L-62</t>
  </si>
  <si>
    <t xml:space="preserve">        JDH3-02-008-L-62-Sewage Network - SS</t>
  </si>
  <si>
    <t xml:space="preserve">          JDH3-02-008-L-62-(SS)-Glass Reinforced Plastic (GRP)-200mm diameter depth from 1.51 to 2.5 m.</t>
  </si>
  <si>
    <t xml:space="preserve">          JDH3-02-008-L-62-(SS)-Glass Reinforced Plastic (GRP)-200mm diameter depth from 2.51 to 3.5 m.</t>
  </si>
  <si>
    <t xml:space="preserve">          JDH3-02-008-L-62-(SS)-MH WORKS  from 2.51 to 3.50 @ 1200 mm</t>
  </si>
  <si>
    <t xml:space="preserve">        JDH3-02-008-L-62-Storm Network - ST</t>
  </si>
  <si>
    <t xml:space="preserve">          JDH3-02-008-L-62-(ST)- Supply and install UPVC pipe Diameter 300 mm depth from 0.00 to 1.50 m</t>
  </si>
  <si>
    <t xml:space="preserve">          JDH3-02-008-L-62-(ST)- Supply and install GRP pipe Diameter 400 mm depth from 0.00 to 1.50 m</t>
  </si>
  <si>
    <t xml:space="preserve">          JDH3-02-008-L-62-(ST)- Supply and install GRP pipe Diameter 500 mm depth from 1.51 to 2.50 m</t>
  </si>
  <si>
    <t xml:space="preserve">          JDH3-02-008-L-62-(ST)- Supply and install GRP pipe Diameter 600 mm depth from 1.51 to 2.50 m</t>
  </si>
  <si>
    <t xml:space="preserve">          JDH3-02-008-L-62-(ST)- Supply and install GRP pipe Diameter 700 mm depth from 1.51 to 2.50 m</t>
  </si>
  <si>
    <t xml:space="preserve">          JDH3-02-008-L-62-(ST)- Supply and install GRP pipe Diameter 800 mm depth from 1.51 to 2.50 m</t>
  </si>
  <si>
    <t xml:space="preserve">          JDH3-02-008-L-62-(ST)- Supply and install GRP pipe Diameter 900 mm depth from 1.51 to 2.50 m</t>
  </si>
  <si>
    <t xml:space="preserve">          JDH3-02-008-L-62-(ST)- Supply and install GRP pipe Diameter 1000 mm depth from 1.51 to 2.50 m</t>
  </si>
  <si>
    <t xml:space="preserve">          JDH3-02-008-L-62-(ST)- MH WORKS With (1500) diameter depth from 1.51 to 2.50</t>
  </si>
  <si>
    <t xml:space="preserve">          JDH3-02-008-L-62-(ST)- MH WORKS With (2000) diameter depth from 1.51 to 2.50</t>
  </si>
  <si>
    <t xml:space="preserve">          JDH3-02-008-L-62-(ST)- Single Catchbasine Works</t>
  </si>
  <si>
    <t xml:space="preserve">          JDH3-02-008-L-62-(ST)- Double Catchbasine Works</t>
  </si>
  <si>
    <t xml:space="preserve">        JDH3-02-008-L-62-Potable Water Network - WT</t>
  </si>
  <si>
    <t xml:space="preserve">          JDH3-02-008-L-62-(WT)- Supply and install HDPE Pipes -160 mm depth from 0 to 1.5 m</t>
  </si>
  <si>
    <t xml:space="preserve">          JDH3-02-008-L-62-(WT)- Supply and install gate valves -Diameter 150 mm</t>
  </si>
  <si>
    <t xml:space="preserve">          JDH3-02-008-L-62-(WT)- Supply and install 3-out fire hydrant</t>
  </si>
  <si>
    <t xml:space="preserve">        JDH3-02-008-L-62-TSE Network - TSE</t>
  </si>
  <si>
    <t xml:space="preserve">          JDH3-02-008-L-62-(TSE)- Supply and install HDPE Pipes - 125 mm depth from 0 to 1.5 m</t>
  </si>
  <si>
    <t xml:space="preserve">          JDH3-02-008-L-62-(TSE)- Supply and install HDPE Pipes - 250 mm depth from 0 to 1.5 m</t>
  </si>
  <si>
    <t xml:space="preserve">          JDH3-02-008-L-62-(TSE)-Supply and install gate valves-100 mm</t>
  </si>
  <si>
    <t xml:space="preserve">        JDH3-02-008-L-62-Street Lighting Network -SL</t>
  </si>
  <si>
    <t xml:space="preserve">          JDH3-02-008-L-62-(STL)- Insulated Stranded armored Cables Copper- XLPE /PVC/SWA  4Cx6 mm²</t>
  </si>
  <si>
    <t xml:space="preserve">        JDH3-02-008-L-62-Telecommunications Network - TC</t>
  </si>
  <si>
    <t xml:space="preserve">          JDH3-02-008-L-62-(TEL)-Trenches 6-ways ducts, 50mm diameter</t>
  </si>
  <si>
    <t xml:space="preserve">          JDH3-02-008-L-62-(TEL)-Manhole for feeder pathway Type 1</t>
  </si>
  <si>
    <t xml:space="preserve">      L-42</t>
  </si>
  <si>
    <t xml:space="preserve">        JDH3-02-008-L-42-TSE Network - TSE</t>
  </si>
  <si>
    <t xml:space="preserve">          JDH3-02-008-L-42-(TSE)- Supply and install HDPE Pipes - 125 mm depth from 0 to 1.5 m</t>
  </si>
  <si>
    <t xml:space="preserve">          JDH3-02-008-L-42-(TSE)-Supply and install gate valves-100 mm</t>
  </si>
  <si>
    <t xml:space="preserve">      L-43</t>
  </si>
  <si>
    <t xml:space="preserve">        JDH3-02-008-L-43-TSE Network - TSE</t>
  </si>
  <si>
    <t xml:space="preserve">          JDH3-02-008-L-43-(TSE)- Supply and install HDPE Pipes - 250 mm depth from 0 to 1.5 m</t>
  </si>
  <si>
    <t xml:space="preserve">          JDH3-02-008-L-43-(TSE)-Supply and install gate valves-100 mm</t>
  </si>
  <si>
    <t xml:space="preserve">          JDH3-02-008-L-43-(TSE)-Supply and install gate valves-250 mm</t>
  </si>
  <si>
    <t xml:space="preserve">        JDH3-02-008-L-43-Road Works - RD</t>
  </si>
  <si>
    <t xml:space="preserve">          JDH3-02-008-L-43-(RD)-Precast Concrete Curb</t>
  </si>
  <si>
    <t xml:space="preserve">      L-44</t>
  </si>
  <si>
    <t xml:space="preserve">        JDH3-02-008-L-44-TSE Network - TSE</t>
  </si>
  <si>
    <t xml:space="preserve">          JDH3-02-008-L-44-(TSE)- Supply and install HDPE Pipes - 125 mm depth from 0 to 1.5 m</t>
  </si>
  <si>
    <t xml:space="preserve">          JDH3-02-008-L-44-(TSE)-Supply and install gate valves-100 mm</t>
  </si>
  <si>
    <t xml:space="preserve">      L-45</t>
  </si>
  <si>
    <t xml:space="preserve">        JDH3-02-008-L-45-TSE Network - TSE</t>
  </si>
  <si>
    <t xml:space="preserve">          JDH3-02-008-L-45-(TSE)- Supply and install HDPE Pipes - 125 mm depth from 0 to 1.5 m</t>
  </si>
  <si>
    <t xml:space="preserve">          JDH3-02-008-L-45-(TSE)-Supply and install gate valves-100 mm</t>
  </si>
  <si>
    <t xml:space="preserve">      L-46</t>
  </si>
  <si>
    <t xml:space="preserve">        JDH3-02-008-L-46-TSE Network - TSE</t>
  </si>
  <si>
    <t xml:space="preserve">          JDH3-02-008-L-46-(TSE)- Supply and install HDPE Pipes - 125 mm depth from 0 to 1.5 m</t>
  </si>
  <si>
    <t xml:space="preserve">          JDH3-02-008-L-46-(TSE)-Supply and install gate valves-100 mm</t>
  </si>
  <si>
    <t xml:space="preserve">      L-19</t>
  </si>
  <si>
    <t xml:space="preserve">      L-20</t>
  </si>
  <si>
    <t xml:space="preserve">      L-23</t>
  </si>
  <si>
    <t xml:space="preserve">      L-24</t>
  </si>
  <si>
    <t xml:space="preserve">      L-25</t>
  </si>
  <si>
    <t xml:space="preserve">      L-26</t>
  </si>
  <si>
    <t xml:space="preserve">      L-36</t>
  </si>
  <si>
    <t xml:space="preserve">        JDH3-02-008-L-36-Road Works - RD</t>
  </si>
  <si>
    <t xml:space="preserve">          JDH3-02-008-L-36-(RD)-Precast Concrete Curb</t>
  </si>
  <si>
    <t xml:space="preserve">          JDH3-02-008-L-36-(RD)-Precast Interlocking Block Pavers</t>
  </si>
  <si>
    <t xml:space="preserve">      L-37</t>
  </si>
  <si>
    <t xml:space="preserve">        JDH3-02-008-L-37-Road Works - RD</t>
  </si>
  <si>
    <t xml:space="preserve">          JDH3-02-008-L-37-(RD)-Precast Concrete Curb</t>
  </si>
  <si>
    <t xml:space="preserve">          JDH3-02-008-L-37-(RD)-Precast Interlocking Block Pavers</t>
  </si>
  <si>
    <t xml:space="preserve">      C-01</t>
  </si>
  <si>
    <t xml:space="preserve">        JDH3-02-008-C-01-TSE Network - TSE</t>
  </si>
  <si>
    <t xml:space="preserve">      C-02</t>
  </si>
  <si>
    <t xml:space="preserve">        JDH3-02-008-C-02-TSE Network - TSE</t>
  </si>
  <si>
    <t xml:space="preserve">          JDH3-02-008-C-02-(TSE)- Supply and install HDPE Pipes - 630 mm depth from 1.51 to 2.5 m</t>
  </si>
  <si>
    <t xml:space="preserve">          JDH3-02-008-C-02-(TSE)-Supply and install gate valves-250 mm</t>
  </si>
  <si>
    <t xml:space="preserve">          JDH3-02-008-C-02-(TSE)-Supply and install of butterfly valves-400 mm.</t>
  </si>
  <si>
    <t xml:space="preserve">          JDH3-02-008-C-02-(TSE)-Supply and install of Air valves-65 mm.</t>
  </si>
  <si>
    <t xml:space="preserve">          JDH3-02-008-C-02-(TSE)- Supply and Construct R.C Valves Chamber on 315-400 mm Diameter pipelines</t>
  </si>
  <si>
    <t xml:space="preserve">          JDH3-02-008-C-02-(TSE)- Supply and Construct Air Valves Chamber on 355-630 mm Diameter pipelines</t>
  </si>
  <si>
    <t xml:space="preserve">      C-03</t>
  </si>
  <si>
    <t xml:space="preserve">        JDH3-02-008-C-03-Sewage Network - SS</t>
  </si>
  <si>
    <t xml:space="preserve">          JDH3-02-008-C-03-(SS)-Glass Reinforced Plastic (GRP)-200mm diameter depth from 1.51 to 2.5 m.</t>
  </si>
  <si>
    <t xml:space="preserve">          JDH3-02-008-C-03-(SS)-Glass Reinforced Plastic (GRP)-200mm diameter depth from 2.51 to 3.5 m.</t>
  </si>
  <si>
    <t xml:space="preserve">          JDH3-02-008-C-03-(SS)-MH WORKS  from 2.51 to 3.50 @ 1200 mm</t>
  </si>
  <si>
    <t xml:space="preserve">        JDH3-02-008-C-03-TSE Network - TSE</t>
  </si>
  <si>
    <t xml:space="preserve">          JDH3-02-008-C-03-(TSE)- Supply and install HDPE Pipes - 250 mm depth from 0 to 1.5 m</t>
  </si>
  <si>
    <t xml:space="preserve">          JDH3-02-008-C-03-(TSE)-Supply and install gate valves-100 mm</t>
  </si>
  <si>
    <t xml:space="preserve">          JDH3-02-008-C-03-(TSE)-Supply and install gate valves-250 mm</t>
  </si>
  <si>
    <t xml:space="preserve">          JDH3-02-008-C-03-(TSE)-Supply and install of Air valves-50 mm.</t>
  </si>
  <si>
    <t xml:space="preserve">          JDH3-02-008-C-03-(TSE)- Supply and Construct R.C Valves Chamber on 700-1000 mm Diameter pipelines</t>
  </si>
  <si>
    <t xml:space="preserve">          JDH3-02-008-C-03-(TSE)- Supply and Construct Air Valves Chamber on less than 315 mm Diameter pipelin</t>
  </si>
  <si>
    <t xml:space="preserve">      C-05</t>
  </si>
  <si>
    <t xml:space="preserve">        JDH3-02-008-C-05-Storm Network - ST</t>
  </si>
  <si>
    <t xml:space="preserve">        JDH3-02-008-C-05-TSE Network - TSE</t>
  </si>
  <si>
    <t xml:space="preserve">          JDH3-02-008-C-05-(TSE)- Supply and install HDPE Pipes - 315 mm depth from 1.51 to 2.5 m</t>
  </si>
  <si>
    <t xml:space="preserve">          JDH3-02-008-C-05-(TSE)- Supply and install HDPE Pipes - 315 mm depth from 2.51 to 3.5 m</t>
  </si>
  <si>
    <t xml:space="preserve">          JDH3-02-008-C-05-(TSE)-Supply and install of Wash-out valves-100 mm.</t>
  </si>
  <si>
    <t xml:space="preserve">      C-06</t>
  </si>
  <si>
    <t xml:space="preserve">        JDH3-02-008-C-06-TSE Network - TSE</t>
  </si>
  <si>
    <t xml:space="preserve">          JDH3-02-008-C-06-(TSE)- Supply and install HDPE Pipes - 250 mm depth from 0 to 1.5 m</t>
  </si>
  <si>
    <t xml:space="preserve">          JDH3-02-008-C-06-(TSE)- Supply and install HDPE Pipes - 450 mm depth from 1.51 to 2.5 m</t>
  </si>
  <si>
    <t xml:space="preserve">          JDH3-02-008-C-06-(TSE)-Supply and install gate valves-100 mm</t>
  </si>
  <si>
    <t xml:space="preserve">          JDH3-02-008-C-06-(TSE)-Supply and install gate valves-250 mm</t>
  </si>
  <si>
    <t xml:space="preserve">          JDH3-02-008-C-06-(TSE)-Supply and install of butterfly valves-300 mm.</t>
  </si>
  <si>
    <t xml:space="preserve">          JDH3-02-008-C-06-(TSE)-Supply and install of Wash-out valves-100 mm.</t>
  </si>
  <si>
    <t xml:space="preserve">          JDH3-02-008-C-06-(TSE)- Supply and Construct R.C Valves Chamber on 315-400 mm Diameter pipelines</t>
  </si>
  <si>
    <t xml:space="preserve">          JDH3-02-008-C-06-(TSE)- Supply and Construct Wash-out Valves Chamber on 110-400 mm Diameter pipeline</t>
  </si>
  <si>
    <t xml:space="preserve">      C-07</t>
  </si>
  <si>
    <t xml:space="preserve">        JDH3-02-008-C-07-TSE Network - TSE</t>
  </si>
  <si>
    <t xml:space="preserve">          JDH3-02-008-C-07-(TSE)- Supply and install HDPE Pipes - 250 mm depth from 0 to 1.5 m</t>
  </si>
  <si>
    <t xml:space="preserve">      C-08</t>
  </si>
  <si>
    <t xml:space="preserve">      C-09</t>
  </si>
  <si>
    <t xml:space="preserve">        JDH3-02-008-C-09-Road Works - RD</t>
  </si>
  <si>
    <t xml:space="preserve">      C-10</t>
  </si>
  <si>
    <t xml:space="preserve">      C-11</t>
  </si>
  <si>
    <t xml:space="preserve">        JDH3-02-008-C-11-TSE Network - TSE</t>
  </si>
  <si>
    <t xml:space="preserve">          JDH3-02-008-C-11-(TSE)- Supply and install HDPE Pipes - 250 mm depth from 0 to 1.5 m</t>
  </si>
  <si>
    <t xml:space="preserve">          JDH3-02-008-C-11-(TSE)- Supply and install HDPE Pipes - 450 mm depth from 0 to 1.5 m</t>
  </si>
  <si>
    <t xml:space="preserve">          JDH3-02-008-C-11-(TSE)- Supply and install HDPE Pipes - 450 mm depth from 1.51 to 2.5 m</t>
  </si>
  <si>
    <t xml:space="preserve">          JDH3-02-008-C-11-(TSE)-Supply and install gate valves-100 mm</t>
  </si>
  <si>
    <t xml:space="preserve">          JDH3-02-008-C-11-(TSE)-Supply and install gate valves-250 mm</t>
  </si>
  <si>
    <t xml:space="preserve">          JDH3-02-008-C-11-(TSE)-Supply and install of Wash-out valves-100 mm.</t>
  </si>
  <si>
    <t xml:space="preserve">          JDH3-02-008-C-11-(TSE)-Supply and install of Wash-out valves-150 mm.</t>
  </si>
  <si>
    <t xml:space="preserve">          JDH3-02-008-C-11-(TSE)-Supply and install of Air valves-50 mm.</t>
  </si>
  <si>
    <t xml:space="preserve">          JDH3-02-008-C-11-(TSE)- Supply and Construct R.C Valves Chamber on 315-400 mm Diameter pipelines</t>
  </si>
  <si>
    <t xml:space="preserve">          JDH3-02-008-C-11-(TSE)- Supply and Construct Wash-out Valves Chamber on 110-400 mm Diameter pipeline</t>
  </si>
  <si>
    <t xml:space="preserve">          JDH3-02-008-C-11-(TSE)- Supply and Construct Wash-out Valves Chamber on 450-630 mm Diameter pipeline</t>
  </si>
  <si>
    <t xml:space="preserve">          JDH3-02-008-C-11-(TSE)- Supply and Construct Air Valves Chamber on less than 315 mm Diameter pipelin</t>
  </si>
  <si>
    <t xml:space="preserve">        JDH3-02-008-C-11-Road Works - RD</t>
  </si>
  <si>
    <t xml:space="preserve">          JDH3-02-008-C-11-(RD)-Precast Concrete Curb</t>
  </si>
  <si>
    <t xml:space="preserve">      C-12</t>
  </si>
  <si>
    <t xml:space="preserve">        JDH3-02-008-C-12-TSE Network - TSE</t>
  </si>
  <si>
    <t xml:space="preserve">          JDH3-02-008-C-12-(TSE)- Supply and install HDPE Pipes - 250 mm depth from 0 to 1.5 m</t>
  </si>
  <si>
    <t xml:space="preserve">          JDH3-02-008-C-12-(TSE)-Supply and install gate valves-100 mm</t>
  </si>
  <si>
    <t xml:space="preserve">          JDH3-02-008-C-12-(TSE)-Supply and install gate valves-250 mm</t>
  </si>
  <si>
    <t xml:space="preserve">          JDH3-02-008-C-12-(TSE)-Supply and install of Air valves-50 mm.</t>
  </si>
  <si>
    <t xml:space="preserve">          JDH3-02-008-C-12-(TSE)- Supply and Construct Air Valves Chamber on less than 315 mm Diameter pipelin</t>
  </si>
  <si>
    <t xml:space="preserve">      C-13</t>
  </si>
  <si>
    <t xml:space="preserve">        JDH3-02-008-C-13-Storm Network - ST</t>
  </si>
  <si>
    <t xml:space="preserve">        JDH3-02-008-C-13-TSE Network - TSE</t>
  </si>
  <si>
    <t xml:space="preserve">          JDH3-02-008-C-13-(TSE)- Supply and install HDPE Pipes - 630 mm depth from 1.51 to 2.5 m</t>
  </si>
  <si>
    <t xml:space="preserve">          JDH3-02-008-C-13-(TSE)-Supply and install of butterfly valves-400 mm.</t>
  </si>
  <si>
    <t xml:space="preserve">          JDH3-02-008-C-13-(TSE)-Supply and install of butterfly valves-600 mm.</t>
  </si>
  <si>
    <t xml:space="preserve">          JDH3-02-008-C-13-(TSE)- Supply and Construct R.C Valves Chamber on 315-400 mm Diameter pipelines</t>
  </si>
  <si>
    <t xml:space="preserve">          JDH3-02-008-C-13-(TSE)- Supply and Construct R.C Valves Chamber on 500-630 mm Diameter pipelines</t>
  </si>
  <si>
    <t xml:space="preserve">        JDH3-02-008-C-13-Street Lighting Network -SL</t>
  </si>
  <si>
    <t xml:space="preserve">      C-14</t>
  </si>
  <si>
    <t xml:space="preserve">        JDH3-02-008-C-14-TSE Network - TSE</t>
  </si>
  <si>
    <t xml:space="preserve">          JDH3-02-008-C-14-(TSE)- Supply and install HDPE Pipes - 630 mm depth from 2.51 to 3.5 m</t>
  </si>
  <si>
    <t xml:space="preserve">          JDH3-02-008-C-14-(TSE)-Supply and install of butterfly valves-600 mm.</t>
  </si>
  <si>
    <t xml:space="preserve">          JDH3-02-008-C-14-(TSE)-Supply and install of Air valves-65 mm.</t>
  </si>
  <si>
    <t xml:space="preserve">          JDH3-02-008-C-14-(TSE)- Supply and Construct R.C Valves Chamber on 500-630 mm Diameter pipelines</t>
  </si>
  <si>
    <t xml:space="preserve">          JDH3-02-008-C-14-(TSE)- Supply and Construct Air Valves Chamber on 355-630 mm Diameter pipelines</t>
  </si>
  <si>
    <t xml:space="preserve">      C-15</t>
  </si>
  <si>
    <t xml:space="preserve">        JDH3-02-008-C-15-TSE Network - TSE</t>
  </si>
  <si>
    <t xml:space="preserve">          JDH3-02-008-C-15-(TSE)- Supply and install HDPE Pipes - 250 mm depth from 0 to 1.5 m</t>
  </si>
  <si>
    <t xml:space="preserve">          JDH3-02-008-C-15-(TSE)-Supply and install gate valves-250 mm</t>
  </si>
  <si>
    <t xml:space="preserve">          JDH3-02-008-C-15-(TSE)-Supply and install of butterfly valves-400 mm.</t>
  </si>
  <si>
    <t xml:space="preserve">          JDH3-02-008-C-15-(TSE)-Supply and install of Wash-out valves-150 mm.</t>
  </si>
  <si>
    <t xml:space="preserve">          JDH3-02-008-C-15-(TSE)-Supply and install of Air valves-65 mm.</t>
  </si>
  <si>
    <t xml:space="preserve">          JDH3-02-008-C-15-(TSE)- Supply and Construct R.C Valves Chamber on 315-400 mm Diameter pipelines</t>
  </si>
  <si>
    <t xml:space="preserve">          JDH3-02-008-C-15-(TSE)- Supply and Construct Wash-out Valves Chamber on 450-630 mm Diameter pipeline</t>
  </si>
  <si>
    <t xml:space="preserve">          JDH3-02-008-C-15-(TSE)- Supply and Construct Air Valves Chamber on 355-630 mm Diameter pipelines</t>
  </si>
  <si>
    <t xml:space="preserve">      L-01</t>
  </si>
  <si>
    <t xml:space="preserve">        JDH3-02-008-L-01-Storm Network - ST</t>
  </si>
  <si>
    <t xml:space="preserve">          JDH3-02-008-L-01-(ST)- Supply and install UPVC pipe Diameter 300 mm depth from 0.00 to 1.50 m</t>
  </si>
  <si>
    <t xml:space="preserve">          JDH3-02-008-L-01-(ST)- Supply and install GRP pipe Diameter 400 mm depth from 0.00 to 1.50 m</t>
  </si>
  <si>
    <t xml:space="preserve">          JDH3-02-008-L-01-(ST)- Supply and install GRP pipe Diameter 400 mm depth from 1.51 to 2.50 m</t>
  </si>
  <si>
    <t xml:space="preserve">          JDH3-02-008-L-01-(ST)- Supply and install GRP pipe Diameter 600 mm depth from 1.51 to 2.50 m</t>
  </si>
  <si>
    <t xml:space="preserve">          JDH3-02-008-L-01-(ST)- Supply and install GRP pipe Diameter 700 mm depth from 1.51 to 2.50 m</t>
  </si>
  <si>
    <t xml:space="preserve">          JDH3-02-008-L-01-(ST)- Supply and install GRP pipe Diameter 800 mm depth from 1.51 to 2.50 m</t>
  </si>
  <si>
    <t xml:space="preserve">          JDH3-02-008-L-01-(ST)- Supply and install GRP pipe Diameter 900 mm depth from 1.51 to 2.50 m</t>
  </si>
  <si>
    <t xml:space="preserve">          JDH3-02-008-L-01-(ST)- Supply and install GRP pipe Diameter 1000 mm depth from 1.51 to 2.50 m</t>
  </si>
  <si>
    <t xml:space="preserve">          JDH3-02-008-L-01-(ST)- Supply and install GRP pipe Diameter 1000 mm depth from 2.51 to 3.50 m</t>
  </si>
  <si>
    <t xml:space="preserve">          JDH3-02-008-L-01-(ST)- Supply and install GRP pipe Diameter 1100 mm depth from 1.51 to 2.50 m</t>
  </si>
  <si>
    <t xml:space="preserve">          JDH3-02-008-L-01-(ST)- Supply and install GRP pipe Diameter 1200 mm depth from 2.51 to 3.50 m</t>
  </si>
  <si>
    <t xml:space="preserve">          JDH3-02-008-L-01-(ST)- MH WORKS With (1500) diameter depth from 1.51 to 2.50</t>
  </si>
  <si>
    <t xml:space="preserve">          JDH3-02-008-L-01-(ST)- MH WORKS With (2000) diameter depth from 2.51 to 3.50</t>
  </si>
  <si>
    <t xml:space="preserve">          JDH3-02-008-L-01-(ST)- Single Catchbasine Works</t>
  </si>
  <si>
    <t xml:space="preserve">          JDH3-02-008-L-01-(ST)- Double Catchbasine Works</t>
  </si>
  <si>
    <t xml:space="preserve">        JDH3-02-008-L-01-TSE Network - TSE</t>
  </si>
  <si>
    <t xml:space="preserve">          JDH3-02-008-L-01-(TSE)- Supply and install HDPE Pipes - 250 mm depth from 0 to 1.5 m</t>
  </si>
  <si>
    <t xml:space="preserve">          JDH3-02-008-L-01-(TSE)- Supply and install HDPE Pipes - 315 mm depth from 1.51 to 2.5 m</t>
  </si>
  <si>
    <t xml:space="preserve">          JDH3-02-008-L-01-(TSE)-Supply and install gate valves-100 mm</t>
  </si>
  <si>
    <t xml:space="preserve">          JDH3-02-008-L-01-(TSE)-Supply and install gate valves-250 mm</t>
  </si>
  <si>
    <t xml:space="preserve">          JDH3-02-008-L-01-(TSE)-Supply and install of butterfly valves-300 mm.</t>
  </si>
  <si>
    <t xml:space="preserve">          JDH3-02-008-L-01-(TSE)-Supply and install of butterfly valves-400 mm.</t>
  </si>
  <si>
    <t xml:space="preserve">          JDH3-02-008-L-01-(TSE)-Supply and install of Wash-out valves-100 mm.</t>
  </si>
  <si>
    <t xml:space="preserve">          JDH3-02-008-L-01-(TSE)-Supply and install of Air valves-50 mm.</t>
  </si>
  <si>
    <t xml:space="preserve">          JDH3-02-008-L-01-(TSE)- Supply and Construct R.C Valves Chamber on 315-400 mm Diameter pipelines</t>
  </si>
  <si>
    <t xml:space="preserve">          JDH3-02-008-L-01-(TSE)- Supply and Construct Wash-out Valves Chamber on 110-400 mm Diameter pipeline</t>
  </si>
  <si>
    <t xml:space="preserve">          JDH3-02-008-L-01-(TSE)- Supply and Construct Air Valves Chamber on less than 315 mm Diameter pipelin</t>
  </si>
  <si>
    <t xml:space="preserve">      L-03</t>
  </si>
  <si>
    <t xml:space="preserve">        JDH3-02-008-L-03-Storm Network - ST</t>
  </si>
  <si>
    <t xml:space="preserve">        JDH3-02-008-L-03-TSE Network - TSE</t>
  </si>
  <si>
    <t xml:space="preserve">          JDH3-02-008-L-03-(TSE)- Supply and install HDPE Pipes - 125 mm depth from 0 to 1.5 m</t>
  </si>
  <si>
    <t xml:space="preserve">          JDH3-02-008-L-03-(TSE)- Supply and install HDPE Pipes - 250 mm depth from 0 to 1.5 m</t>
  </si>
  <si>
    <t xml:space="preserve">          JDH3-02-008-L-03-(TSE)-Supply and install gate valves-100 mm</t>
  </si>
  <si>
    <t xml:space="preserve">          JDH3-02-008-L-03-(TSE)-Supply and install gate valves-250 mm</t>
  </si>
  <si>
    <t xml:space="preserve">          JDH3-02-008-L-03-(TSE)-Supply and install of butterfly valves-300 mm.</t>
  </si>
  <si>
    <t xml:space="preserve">          JDH3-02-008-L-03-(TSE)-Supply and install of Wash-out valves-100 mm.</t>
  </si>
  <si>
    <t xml:space="preserve">          JDH3-02-008-L-03-(TSE)-Supply and install of Air valves-50 mm.</t>
  </si>
  <si>
    <t xml:space="preserve">          JDH3-02-008-L-03-(TSE)-Supply and install of Air valves-65 mm.</t>
  </si>
  <si>
    <t xml:space="preserve">          JDH3-02-008-L-03-(TSE)- Supply and Construct R.C Valves Chamber on 315-400 mm Diameter pipelines</t>
  </si>
  <si>
    <t xml:space="preserve">          JDH3-02-008-L-03-(TSE)- Supply and Construct Wash-out Valves Chamber on 110-400 mm Diameter pipeline</t>
  </si>
  <si>
    <t xml:space="preserve">          JDH3-02-008-L-03-(TSE)- Supply and Construct Air Valves Chamber on less than 315 mm Diameter pipelin</t>
  </si>
  <si>
    <t xml:space="preserve">          JDH3-02-008-L-03-(TSE)- Supply and Construct Air Valves Chamber on 355-630 mm Diameter pipelines</t>
  </si>
  <si>
    <t xml:space="preserve">      L-17</t>
  </si>
  <si>
    <t xml:space="preserve">      L-34</t>
  </si>
  <si>
    <t xml:space="preserve">        JDH3-02-008-L-34-TSE Network - TSE</t>
  </si>
  <si>
    <t xml:space="preserve">          JDH3-02-008-L-34-(TSE)- Supply and install HDPE Pipes - 250 mm depth from 0 to 1.5 m</t>
  </si>
  <si>
    <t xml:space="preserve">          JDH3-02-008-L-34-(TSE)- Supply and install HDPE Pipes - 315 mm depth from 0 to 1.5 m</t>
  </si>
  <si>
    <t xml:space="preserve">          JDH3-02-008-L-34-(TSE)-Supply and install gate valves-100 mm</t>
  </si>
  <si>
    <t xml:space="preserve">          JDH3-02-008-L-34-(TSE)-Supply and install gate valves-250 mm</t>
  </si>
  <si>
    <t xml:space="preserve">          JDH3-02-008-L-34-(TSE)-Supply and install of butterfly valves-300 mm.</t>
  </si>
  <si>
    <t xml:space="preserve">          JDH3-02-008-L-34-(TSE)-Supply and install of butterfly valves-400 mm.</t>
  </si>
  <si>
    <t xml:space="preserve">          JDH3-02-008-L-34-(TSE)-Supply and install of Wash-out valves-100 mm.</t>
  </si>
  <si>
    <t xml:space="preserve">          JDH3-02-008-L-34-(TSE)-Supply and install of Air valves-50 mm.</t>
  </si>
  <si>
    <t xml:space="preserve">          JDH3-02-008-L-34-(TSE)-Supply and install of Air valves-65 mm.</t>
  </si>
  <si>
    <t xml:space="preserve">          JDH3-02-008-L-34-(TSE)- Supply and Construct R.C Valves Chamber on 315-400 mm Diameter pipelines</t>
  </si>
  <si>
    <t xml:space="preserve">          JDH3-02-008-L-34-(TSE)- Supply and Construct Wash-out Valves Chamber on 110-400 mm Diameter pipeline</t>
  </si>
  <si>
    <t xml:space="preserve">          JDH3-02-008-L-34-(TSE)- Supply and Construct Air Valves Chamber on less than 315 mm Diameter pipelin</t>
  </si>
  <si>
    <t xml:space="preserve">          JDH3-02-008-L-34-(TSE)- Supply and Construct Air Valves Chamber on 355-630 mm Diameter pipelines</t>
  </si>
  <si>
    <t xml:space="preserve">        JDH3-02-008-L-34-Road Works - RD</t>
  </si>
  <si>
    <t xml:space="preserve">          JDH3-02-008-L-34-(RD)-Precast Concrete Curb</t>
  </si>
  <si>
    <t xml:space="preserve">      L-51</t>
  </si>
  <si>
    <t xml:space="preserve">        JDH3-02-008-L-51-Sewage Network - SS</t>
  </si>
  <si>
    <t xml:space="preserve">          JDH3-02-008-L-51-(SS)-Glass Reinforced Plastic (GRP)-200mm diameter depth from 0 to 1.5 m.</t>
  </si>
  <si>
    <t xml:space="preserve">          JDH3-02-008-L-51-(SS)-Glass Reinforced Plastic (GRP)-250mm diameter depth from 1.51 to 2.5 m.</t>
  </si>
  <si>
    <t xml:space="preserve">          JDH3-02-008-L-51-(SS)-MH WORKS  from 1.51 to 2.50 @ 1200 mm</t>
  </si>
  <si>
    <t xml:space="preserve">        JDH3-02-008-L-51-Storm Network - ST</t>
  </si>
  <si>
    <t xml:space="preserve">          JDH3-02-008-L-51-(ST)- Supply and install UPVC pipe Diameter 300 mm depth from 0.00 to 1.50 m</t>
  </si>
  <si>
    <t xml:space="preserve">          JDH3-02-008-L-51-(ST)- Supply and install GRP pipe Diameter 400 mm depth from 0.00 to 1.50 m</t>
  </si>
  <si>
    <t xml:space="preserve">          JDH3-02-008-L-51-(ST)- Supply and install GRP pipe Diameter 400 mm depth from 1.51 to 2.50 m</t>
  </si>
  <si>
    <t xml:space="preserve">          JDH3-02-008-L-51-(ST)- Supply and install GRP pipe Diameter 500 mm depth from 0.00 to 1.50 m</t>
  </si>
  <si>
    <t xml:space="preserve">          JDH3-02-008-L-51-(ST)- Supply and install GRP pipe Diameter 500 mm depth from 1.51 to 2.50 m</t>
  </si>
  <si>
    <t xml:space="preserve">          JDH3-02-008-L-51-(ST)- Supply and install GRP pipe Diameter 600 mm depth from 1.51 to 2.50 m</t>
  </si>
  <si>
    <t xml:space="preserve">          JDH3-02-008-L-51-(ST)- Supply and install GRP pipe Diameter 700 mm depth from 1.51 to 2.50 m</t>
  </si>
  <si>
    <t xml:space="preserve">          JDH3-02-008-L-51-(ST)- Supply and install GRP pipe Diameter 800 mm depth from 1.51 to 2.50 m</t>
  </si>
  <si>
    <t xml:space="preserve">          JDH3-02-008-L-51-(ST)- Supply and install GRP pipe Diameter 900 mm depth from 1.51 to 2.50 m</t>
  </si>
  <si>
    <t xml:space="preserve">          JDH3-02-008-L-51-(ST)- Supply and install GRP pipe Diameter 1000 mm depth from 1.51 to 2.50 m</t>
  </si>
  <si>
    <t xml:space="preserve">          JDH3-02-008-L-51-(ST)- Supply and install GRP pipe Diameter 1100 mm depth from 1.51 to 2.50 m</t>
  </si>
  <si>
    <t xml:space="preserve">          JDH3-02-008-L-51-(ST)- Supply and install GRP pipe Diameter 1200 mm depth from 1.51 to 2.50 m</t>
  </si>
  <si>
    <t xml:space="preserve">          JDH3-02-008-L-51-(ST)- MH WORKS With (1500) diameter depth from 1.51 to 2.50</t>
  </si>
  <si>
    <t xml:space="preserve">          JDH3-02-008-L-51-(ST)- MH WORKS With (2000) diameter depth from 1.51 to 2.50</t>
  </si>
  <si>
    <t xml:space="preserve">          JDH3-02-008-L-51-(ST)- Single Catchbasine Works</t>
  </si>
  <si>
    <t xml:space="preserve">          JDH3-02-008-L-51-(ST)- Double Catchbasine Works</t>
  </si>
  <si>
    <t xml:space="preserve">        JDH3-02-008-L-51-Potable Water Network - WT</t>
  </si>
  <si>
    <t xml:space="preserve">          JDH3-02-008-L-51-(WT)- Supply and install HDPE Pipes -160 mm depth from 0 to 1.5 m</t>
  </si>
  <si>
    <t xml:space="preserve">          JDH3-02-008-L-51-(WT)- Supply and install HDPE Pipes -225 mm depth from 0 to 1.5 m</t>
  </si>
  <si>
    <t xml:space="preserve">          JDH3-02-008-L-51-(WT)- Supply and install gate valves -Diameter 150 mm</t>
  </si>
  <si>
    <t xml:space="preserve">          JDH3-02-008-L-51-(WT)- Supply and install gate valves -Diameter 200 mm</t>
  </si>
  <si>
    <t xml:space="preserve">          JDH3-02-008-L-51-(WT)- Supply and install Butterfly Valves -Diameter 300 mm.</t>
  </si>
  <si>
    <t xml:space="preserve">          JDH3-02-008-L-51-(WT)- Supply and install Wash-Out Valves -Diameter 100 mm.</t>
  </si>
  <si>
    <t xml:space="preserve">          JDH3-02-008-L-51-(WT)- Supply and install 3-out fire hydrant</t>
  </si>
  <si>
    <t xml:space="preserve">          JDH3-02-008-L-51-(WT)- Supply and Construct R.C Valves Chamber on 315-400 mm Diameter pipelines</t>
  </si>
  <si>
    <t xml:space="preserve">          JDH3-02-008-L-51-(WT)- Supply and Construct Wash-out Valves Chamber on 110-400 mm Diameter pipelines</t>
  </si>
  <si>
    <t xml:space="preserve">        JDH3-02-008-L-51-TSE Network - TSE</t>
  </si>
  <si>
    <t xml:space="preserve">          JDH3-02-008-L-51-(TSE)- Supply and install HDPE Pipes - 250 mm depth from 0 to 1.5 m</t>
  </si>
  <si>
    <t xml:space="preserve">          JDH3-02-008-L-51-(TSE)- Supply and install HDPE Pipes - 315 mm depth from 1.51 to 2.5 m</t>
  </si>
  <si>
    <t xml:space="preserve">          JDH3-02-008-L-51-(TSE)- Supply and install HDPE Pipes - 315 mm depth from 2.51 to 3.5 m</t>
  </si>
  <si>
    <t xml:space="preserve">          JDH3-02-008-L-51-(TSE)- Supply and install HDPE Pipes - 450 mm depth from 2.51 to 3.5 m</t>
  </si>
  <si>
    <t xml:space="preserve">          JDH3-02-008-L-51-(TSE)-Supply and install gate valves-100 mm</t>
  </si>
  <si>
    <t xml:space="preserve">          JDH3-02-008-L-51-(TSE)-Supply and install gate valves-250 mm</t>
  </si>
  <si>
    <t xml:space="preserve">          JDH3-02-008-L-51-(TSE)-Supply and install of butterfly valves-300 mm.</t>
  </si>
  <si>
    <t xml:space="preserve">          JDH3-02-008-L-51-(TSE)-Supply and install of butterfly valves-400 mm.</t>
  </si>
  <si>
    <t xml:space="preserve">          JDH3-02-008-L-51-(TSE)-Supply and install of Air valves-50 mm.</t>
  </si>
  <si>
    <t xml:space="preserve">          JDH3-02-008-L-51-(TSE)- Supply and Construct R.C Valves Chamber on 315-400 mm Diameter pipelines</t>
  </si>
  <si>
    <t xml:space="preserve">          JDH3-02-008-L-51-(TSE)- Supply and Construct Air Valves Chamber on less than 315 mm Diameter pipelin</t>
  </si>
  <si>
    <t xml:space="preserve">        JDH3-02-008-L-51-Street Lighting Network -SL</t>
  </si>
  <si>
    <t xml:space="preserve">          JDH3-02-008-L-51-(STL)-ROAD CROSSING DUCTS FOR CABLES  PVC-2 × 150 mm</t>
  </si>
  <si>
    <t xml:space="preserve">          JDH3-02-008-L-51-(STL)-ROAD CROSSING DUCTS FOR CABLES  PVC-4 × 150 mm</t>
  </si>
  <si>
    <t xml:space="preserve">          JDH3-02-008-L-51-(STL)-Drawpit with medium duty steel cover, size 900x900x1200mm</t>
  </si>
  <si>
    <t xml:space="preserve">        JDH3-02-008-L-51-Telecommunications Network - TC</t>
  </si>
  <si>
    <t xml:space="preserve">          JDH3-02-008-L-51-(TEL)-Trenches 6-ways ducts, 50mm diameter</t>
  </si>
  <si>
    <t xml:space="preserve">          JDH3-02-008-L-51-(TEL)-Manhole for feeder pathway Type 1</t>
  </si>
  <si>
    <t xml:space="preserve">      L-58</t>
  </si>
  <si>
    <t xml:space="preserve">        JDH3-02-008-L-58-Storm Network - ST</t>
  </si>
  <si>
    <t xml:space="preserve">        JDH3-02-008-L-58-TSE Network - TSE</t>
  </si>
  <si>
    <t xml:space="preserve">          JDH3-02-008-L-58-(TSE)- Supply and install HDPE Pipes - 250 mm depth from 0 to 1.5 m</t>
  </si>
  <si>
    <t xml:space="preserve">          JDH3-02-008-L-58-(TSE)- Supply and install HDPE Pipes - 450 mm depth from 2.51 to 3.5 m</t>
  </si>
  <si>
    <t xml:space="preserve">          JDH3-02-008-L-58-(TSE)-Supply and install gate valves-100 mm</t>
  </si>
  <si>
    <t xml:space="preserve">          JDH3-02-008-L-58-(TSE)-Supply and install gate valves-250 mm</t>
  </si>
  <si>
    <t xml:space="preserve">          JDH3-02-008-L-58-(TSE)-Supply and install of butterfly valves-400 mm.</t>
  </si>
  <si>
    <t xml:space="preserve">          JDH3-02-008-L-58-(TSE)- Supply and Construct R.C Valves Chamber on 315-400 mm Diameter pipelines</t>
  </si>
  <si>
    <t xml:space="preserve">    JDH3-02-008--Engineering</t>
  </si>
  <si>
    <t xml:space="preserve">      JDH3-02-008--As Built Drawings</t>
  </si>
  <si>
    <t xml:space="preserve">        JDH3-02-008--As Built Drawing Submittals</t>
  </si>
  <si>
    <t xml:space="preserve">          JDH3-02-008-As Built Drawing Submittals-Z01</t>
  </si>
  <si>
    <t xml:space="preserve">          JDH3-02-008-As Built Drawing Submittals-Z02</t>
  </si>
  <si>
    <t xml:space="preserve">          JDH3-02-008-As Built Drawing Submittals-Z02-1</t>
  </si>
  <si>
    <t xml:space="preserve">          JDH3-02-008-As Built Drawing Submittals-Z02-2</t>
  </si>
  <si>
    <t xml:space="preserve">          JDH3-02-008-As Built Drawing Submittals-Z03</t>
  </si>
  <si>
    <t xml:space="preserve">          JDH3-02-008-As Built Drawing Submittals-Z04</t>
  </si>
  <si>
    <t xml:space="preserve">          JDH3-02-008-As Built Drawing Submittals-Z05</t>
  </si>
  <si>
    <t xml:space="preserve">          JDH3-02-008-As Built Drawing Submittals-Z06</t>
  </si>
  <si>
    <t xml:space="preserve">          JDH3-02-008-As Built Drawing Submittals-Z07</t>
  </si>
  <si>
    <t xml:space="preserve">          JDH3-02-008-As Built Drawing Submittals-Z07-1</t>
  </si>
  <si>
    <t xml:space="preserve">          JDH3-02-008-As Built Drawing Submittals-Z08</t>
  </si>
  <si>
    <t xml:space="preserve">          JDH3-02-008-As Built Drawing Submittals-Z09</t>
  </si>
  <si>
    <t xml:space="preserve">          JDH3-02-008-As Built Drawing Submittals-Z10</t>
  </si>
  <si>
    <t xml:space="preserve">          JDH3-02-008-As Built Drawing Submittals-Z11</t>
  </si>
  <si>
    <t xml:space="preserve">          JDH3-02-008-As Built Drawing Submittals-Z12</t>
  </si>
  <si>
    <t xml:space="preserve">          JDH3-02-008-As Built Drawing Submittals-Z13</t>
  </si>
  <si>
    <t xml:space="preserve">          JDH3-02-008-As Built Drawing Submittals-MR</t>
  </si>
  <si>
    <t xml:space="preserve">        JDH3-02-008--As Built Drawing Approvals</t>
  </si>
  <si>
    <t xml:space="preserve">          JDH3-02-008-As Built Drawing Approvals-Z01</t>
  </si>
  <si>
    <t xml:space="preserve">          JDH3-02-008-As Built Drawing Approvals-Z02</t>
  </si>
  <si>
    <t xml:space="preserve">          JDH3-02-008-As Built Drawing Approvals-Z02-1</t>
  </si>
  <si>
    <t xml:space="preserve">          JDH3-02-008-As Built Drawing Approvals-Z02-2</t>
  </si>
  <si>
    <t xml:space="preserve">          JDH3-02-008-As Built Drawing Approvals-Z03</t>
  </si>
  <si>
    <t xml:space="preserve">          JDH3-02-008-As Built Drawing Approvals-Z04</t>
  </si>
  <si>
    <t xml:space="preserve">          JDH3-02-008-As Built Drawing Approvals-Z05</t>
  </si>
  <si>
    <t xml:space="preserve">          JDH3-02-008-As Built Drawing Approvals-Z06</t>
  </si>
  <si>
    <t xml:space="preserve">          JDH3-02-008-As Built Drawing Approvals-Z07</t>
  </si>
  <si>
    <t xml:space="preserve">          JDH3-02-008-As Built Drawing Approvals-Z07-1</t>
  </si>
  <si>
    <t xml:space="preserve">          JDH3-02-008-As Built Drawing Approvals-Z08</t>
  </si>
  <si>
    <t xml:space="preserve">          JDH3-02-008-As Built Drawing Approvals-Z11</t>
  </si>
  <si>
    <t xml:space="preserve">          JDH3-02-008-As Built Drawing Approvals-Z12</t>
  </si>
  <si>
    <t xml:space="preserve">          JDH3-02-008-As Built Drawing Approvals-Z13</t>
  </si>
  <si>
    <t xml:space="preserve">          JDH3-02-008-As Built Drawing Approvals-MR</t>
  </si>
  <si>
    <t xml:space="preserve">      JDH3-02-008--Operational Spares</t>
  </si>
  <si>
    <t xml:space="preserve">      JDH3-02-008--Warranties and Guarantees</t>
  </si>
  <si>
    <t xml:space="preserve">    JDH3-02-008--Training and Manuals</t>
  </si>
  <si>
    <t xml:space="preserve">      JDH3-02-008--Training</t>
  </si>
  <si>
    <t xml:space="preserve">      JDH3-02-008--Manuals</t>
  </si>
  <si>
    <t xml:space="preserve">    JDH3-02-008--Demobilization</t>
  </si>
  <si>
    <t xml:space="preserve">      JDH3-02-008--Demobilization of Manpoer</t>
  </si>
  <si>
    <t xml:space="preserve">      JDH3-02-008--Removal of Euipment from the Site</t>
  </si>
  <si>
    <t xml:space="preserve">      JDH3-02-008--Site Clean - up</t>
  </si>
  <si>
    <t xml:space="preserve">      JDH3-02-008--Removal of Site Offices and Structure</t>
  </si>
  <si>
    <t xml:space="preserve">      JDH3-02-008--Restoration of Ground Surfaces</t>
  </si>
  <si>
    <t>لا يوجد</t>
  </si>
  <si>
    <t xml:space="preserve">اعتماد التصاميم
اصدار امر الشراء </t>
  </si>
  <si>
    <t xml:space="preserve">اعتماد التوريدات و البدأ بالتصنيع </t>
  </si>
  <si>
    <t>سيتم الانتهاء من أعمال تجهيز الموقع</t>
  </si>
  <si>
    <t>اساس</t>
  </si>
  <si>
    <t>محمد الغشام</t>
  </si>
  <si>
    <t>تصميم و تنفيذ محطة معالجة مياه صرف صحي بالمدينة الصناعية الثالثة حائل</t>
  </si>
  <si>
    <t>HAL1-03-006</t>
  </si>
  <si>
    <t>NIS</t>
  </si>
  <si>
    <t>إيصال خدمات</t>
  </si>
  <si>
    <t>اعتماد التصاميم و المخططات 
البدأ بالاعمال النشائية 
الانتهاء من الأساسات</t>
  </si>
  <si>
    <t>تصميم و تنفيذ محطة معالجة مياه صرف صحي بالمدينة الصناعية الثالثة بالرياض</t>
  </si>
  <si>
    <t>RDH3-03-007</t>
  </si>
  <si>
    <t>اكتمال المشروع 100%</t>
  </si>
  <si>
    <t>تم الانتهاء</t>
  </si>
  <si>
    <t>سواعد العربية</t>
  </si>
  <si>
    <t>توفير مصدر مياه للمدينة الصناعية الثالثة بالرياض</t>
  </si>
  <si>
    <t>RDH3-03-006</t>
  </si>
  <si>
    <t>NIDLP</t>
  </si>
  <si>
    <t>اكتمال الاعمال الكهربائية بنسبة 80%</t>
  </si>
  <si>
    <t>اكتمال الاعمال الميكانيكية  85%</t>
  </si>
  <si>
    <t>اكتمال الاعمال المدنية 100%</t>
  </si>
  <si>
    <t>اكتمال التوريد بنسبة 90%</t>
  </si>
  <si>
    <t>شركة مشروعات المياه</t>
  </si>
  <si>
    <t>صالح الوطبان</t>
  </si>
  <si>
    <t xml:space="preserve"> تنفيذ الخط الناقل للمياه  و محطة المياه وشبكة مياه داخلية بعسير 1</t>
  </si>
  <si>
    <t>ASR1-03-001</t>
  </si>
  <si>
    <t>MOF</t>
  </si>
  <si>
    <t>اكتمال الاعمال الكهربائية بنسبة 70%</t>
  </si>
  <si>
    <t>اكتمال الاعمال الميكانيكية  90%</t>
  </si>
  <si>
    <t>خالد اليامي</t>
  </si>
  <si>
    <t>تنفيذ خزانات ومحطة ضخ المياه بالمدينة الصناعية بالطائف </t>
  </si>
  <si>
    <t>TAF1-03-002</t>
  </si>
  <si>
    <t>تحت التجهيز</t>
  </si>
  <si>
    <t>شركة نقل وتقنيات المياه</t>
  </si>
  <si>
    <t>محمد الحربي</t>
  </si>
  <si>
    <t xml:space="preserve">اتفاقية انشاء انظمة نقل المياه لمشروع امداد المياه للمدينة الصناعية الثالثة بالدمام </t>
  </si>
  <si>
    <t>DAM3-03-010</t>
  </si>
  <si>
    <t>اعتماد المخططات و التصاميم</t>
  </si>
  <si>
    <t xml:space="preserve">البدأ اعمال لحام المواسير
تركيب المحابس و غرف المحابس </t>
  </si>
  <si>
    <t xml:space="preserve">الانتهاء من اساسات المباني الخدمية 
تنفيذ 15% من خط المياه </t>
  </si>
  <si>
    <t>توريد المواسير 
اصدار امر الشراء لتوريد</t>
  </si>
  <si>
    <t xml:space="preserve">اتفاقية انشاء انظمة نقل المياه لمشروع امداد المياه للمدينة الصناعية الثانية بالدمام </t>
  </si>
  <si>
    <t>DAM2-03-010</t>
  </si>
  <si>
    <t>اكتمال الاعمال الكهربائية  100%</t>
  </si>
  <si>
    <t>اكتمال الاعمال المكانكية  100%</t>
  </si>
  <si>
    <t>اكتمال التوريد بنسبة 100%</t>
  </si>
  <si>
    <t>اتفاقية إنشاء أنظمة نقل المياه  لمشروع امداد المياه لواحة جدة</t>
  </si>
  <si>
    <t>JDH4-03-008</t>
  </si>
  <si>
    <t>الهيئة السعودية للمياه</t>
  </si>
  <si>
    <t>اتفاقية لتصميم و انشاء و تركيب محطة تنقية وتحلية بالمدينة الصناعية بالخرج</t>
  </si>
  <si>
    <t>KHJ1-03-011</t>
  </si>
  <si>
    <t>اكتمال الاعمال الكهربائية  20%</t>
  </si>
  <si>
    <t>اكتمال الاعمال المكانكية  40%</t>
  </si>
  <si>
    <t>اكتمال الاعمال المدنية 30%</t>
  </si>
  <si>
    <t xml:space="preserve">اعتماد التوريدات و ابدأ بالتصنيع </t>
  </si>
  <si>
    <t xml:space="preserve">توفير مصدر مياه للمدينة الصناعية الثانية بجدة  </t>
  </si>
  <si>
    <t>JDH2-03-010</t>
  </si>
  <si>
    <t xml:space="preserve">اعتماد المحابس و بدأ بالتركيب </t>
  </si>
  <si>
    <t xml:space="preserve">الانتهاء من الاساسات للمحطات و الردم 
الانتهاء من تصاريح المسار و اعتماد المخططات و تنفيذ 10% من الخط </t>
  </si>
  <si>
    <t>التخلص من المياه المعالجة ومياة الأمطار في مدينة الدمام الثانية في البحر</t>
  </si>
  <si>
    <t>DAM2-03-009</t>
  </si>
  <si>
    <t xml:space="preserve">اكتمال اعتماد تقارير التربة وتصاميم قواعد الأبراج
- اكتمال صب قواعد 22 برج.
</t>
  </si>
  <si>
    <t>وصول الموصلات
وصول العوازل 
وصول الأبراج</t>
  </si>
  <si>
    <t>شركة الشريف للمقاولات والتنمية التجارية</t>
  </si>
  <si>
    <t>ابراهيم العبودي</t>
  </si>
  <si>
    <t>إنشاء خطوط هوائية جهد 132 ك.ف. لإيصال الخدمة الكهربائية للمدينة الصناعية بتبوك</t>
  </si>
  <si>
    <t>TAB1-03-004</t>
  </si>
  <si>
    <t>برنامج ندلب</t>
  </si>
  <si>
    <t>اكتمال المبنى لاستقبال المواد بنسبة 80 %.</t>
  </si>
  <si>
    <t xml:space="preserve">اعتماد جميع المواد ، وبدء التصنيع 100 % </t>
  </si>
  <si>
    <t>شركة الفنار</t>
  </si>
  <si>
    <t>إنشاء محطة تحويل جهد 132 / 13.8 ك.ف. بسعة 134 م.ف.أ في المدينة الصناعية بتبوك</t>
  </si>
  <si>
    <t>TAB1-03-003</t>
  </si>
  <si>
    <t>اكتمال تركيب 25 برج</t>
  </si>
  <si>
    <t xml:space="preserve">اكتمال اعتماد تقارير التربة وتصاميم قواعد الأبراج
- اكتمال صب قواعد 60 برج.
</t>
  </si>
  <si>
    <t xml:space="preserve">مكتمل
وصول العوازل
وصول الموصلات
وصول الأبراج
</t>
  </si>
  <si>
    <t>الحيدر للتجارة والمقاولات</t>
  </si>
  <si>
    <t>إنشاء خطوط هوائية جهد 115 ك.ف. لإيصال الخدمة الكهربائية للمدينة الصناعية بحفر الباطن</t>
  </si>
  <si>
    <t>HFR1-03-003</t>
  </si>
  <si>
    <t>انهاء تنفيذ 40% من محطة الكهرباء بالمدينة الصناعية بحفر الباطن 30-03-2025</t>
  </si>
  <si>
    <t xml:space="preserve">تركيب الرافعة
تركيب المفاتيح الغازية 50 % 
تركيب الاتصالات 30 %
تركيب كبائن الحماية والتحكم 30 %
</t>
  </si>
  <si>
    <t xml:space="preserve">اكتمال المبنى 100 %
- اكتمال قواعد المحولات 100 %
اكتمال الأعمال الخاريجة بنسبة 40 % </t>
  </si>
  <si>
    <t>المفاتيح الغازية
كبائن الحماية والتحكم
الشواحن
البطاريات
الأمن السيبراني
الاتصالات</t>
  </si>
  <si>
    <t>شركة نسما</t>
  </si>
  <si>
    <t xml:space="preserve">إنشاء محطة تحويل جهد 115 ك.ف بسعة 100 م.ف.أ في المدينة الصناعية بحفر الباطن
</t>
  </si>
  <si>
    <t>HFR1-03-002</t>
  </si>
  <si>
    <t>اكمال 50% من اعمال طريق الصيانة
إكمال 30% من تجهيز ارضية قواعد الابراج
إكمال 10% من إختبارات التربة لقواعد الأبراج</t>
  </si>
  <si>
    <t>إعتماد المسار بنسبة 100%
اعتماد المسار التفصيلي بنسبة 100%
اعتماد المواد بنسبة 100%
بدء اعمال التصنيع للمواد بنسبة 100%
توريد 40% من ارجل قواعد الأبراج 
توريد 40% من مواد التأريض</t>
  </si>
  <si>
    <t>هارون الحميضي</t>
  </si>
  <si>
    <t>إنشاء خطوط هوائية بعسير</t>
  </si>
  <si>
    <t>تركيب المفاتييح الغازية جهد 132 ك.ف بنسبة 100%
تركيب حوامل الكوابل بنسبة 100%
تركيب محول التوزيع بنسبة 100%
تمديدات كوابل التحكم والجهد المنخفض بنسبة 80%
تمديدات كوابل الجهد المتوسط بنسبة 50%
تركيب كبائن الحماية والتحكم بنسبة 50%
تركيب الإنارة بنسبة 50%</t>
  </si>
  <si>
    <t xml:space="preserve"> لا يوجد</t>
  </si>
  <si>
    <t>إكتمال المباني بنسبة 100%
أكتمال قواعد المحولات بنسبة 100%
اكتمال ممرات الكوابل الخرسانية بنسبة 100%
إكتمال السور الخارجي بنسبة 100%</t>
  </si>
  <si>
    <t xml:space="preserve">كبائن الحماية والتحكم
أنظمة الأمن السبراني
لوحات التيار المتردد والمستمر
الشواحن
البطاريات
الأمن السيبراني
كوابل التحكم
كوابل الجهد المنخفض
كوابل الجهد المتوسط
الإنارة وملحقاتها
محول التوزيع
</t>
  </si>
  <si>
    <t>مشروع انشاء محطة تحويل جهد 33/132 ك.ف في المدينة الصناعية الثانية بعسير</t>
  </si>
  <si>
    <t>ASR2-03-001</t>
  </si>
  <si>
    <t>ربط كوابل الجهد المتوسط والعالي
إكمال أعمال الإختبارات بنسبة 60%</t>
  </si>
  <si>
    <t>إكمال أعمال تركيبات انظمة منع الحرائق بنسبة 100%
إكتمال تركيب ممرات التكييف بنسبة 100%</t>
  </si>
  <si>
    <t>اكمال تشطيبات غرفة المضخات بنسبة 100%
 اكمال تشطيبات غرفة الأمن بنسبة 100%</t>
  </si>
  <si>
    <t xml:space="preserve">توريد مضخة منع الحرائق 
توريد نهايات كوابل الجهد المتوسط
</t>
  </si>
  <si>
    <t>شركة الطوخي</t>
  </si>
  <si>
    <t>إنشاء محطة التحويل الأولى بمدينة وعد الشمال جهد 132 ك.ف</t>
  </si>
  <si>
    <t>WAS1-03-001</t>
  </si>
  <si>
    <t xml:space="preserve">  وعد الشمال</t>
  </si>
  <si>
    <t>جاري التعاقد</t>
  </si>
  <si>
    <t>محمد الناصر</t>
  </si>
  <si>
    <t xml:space="preserve">تطوير المرحلة الثانية من المدينة الصناعية الثالثة بجدة </t>
  </si>
  <si>
    <t>المشاريع النوعية</t>
  </si>
  <si>
    <t>تطوير شبكات اضافية ومساحات تطويرية اضافية</t>
  </si>
  <si>
    <t>الحصر الفعلي للمشروع</t>
  </si>
  <si>
    <t xml:space="preserve">Street lighting system ( LV Cables , Light LUMINAIRE …. ) </t>
  </si>
  <si>
    <t>شركة الرواف</t>
  </si>
  <si>
    <t xml:space="preserve">شعيب الشعيبي </t>
  </si>
  <si>
    <t>استكمال تطوير البنية التحتية للمرحلة الأولى في المدينة الصناعية الثالثة بجدة</t>
  </si>
  <si>
    <t>لايوجد مقترح</t>
  </si>
  <si>
    <t>شركة زاس</t>
  </si>
  <si>
    <t>إنشاء 20 مصنع جاهز و 12 وحدة مساندة - الجزء الثاني من المرحلة الأولى - مدينة وعد الشمال</t>
  </si>
  <si>
    <t>WAS1-05-004</t>
  </si>
  <si>
    <t>القطاع الشرقي</t>
  </si>
  <si>
    <t>عدم الحاجة لتركيب مواسير الGRP+عدم الحاجة لتنفيذ الUPS+عدم تنفيذ بند انقطاع التيار المؤقت</t>
  </si>
  <si>
    <t xml:space="preserve">	
-	تركيب مناهيل الطاقة والبيانات في الموقع العام وتاسيس خطوط الربط 
-	عمل تغليفات للكوابل الخارجية المرتبطة باعمال الطرق الخارجية 
-	تمديدات التيار الخفيف: أسلاك وانظمة اطفاء الحريق / التلفون / البيانات/ كاميرات المراقبة (داخلية + خارجية)/HDMI
-	تمديدات لوحات الطاقة 
-	تركيب الافياش / اراكات / المفاتيح 
-	تركيب الكشافات ومراوح التهوية </t>
  </si>
  <si>
    <t xml:space="preserve">تمديدات الصرف الخارجية المدفونة GRP  
-	التمديدات الخارجية من الخزان الي المبني HDPE 
-	تركيب اغطية المناهيل والاغطية
-	تركيب دكت التكييف 
-	تركيب الادوات الصحية 
-	تركيب التكييفات 
-	تركيب المضخة </t>
  </si>
  <si>
    <t xml:space="preserve">
-	تركيب قواعد اللوحات الارشادية والمرورية
-	اعمال الردم والدمك للموقع العام
- أعمال الاسفت للموقع العام 
-	تركيب حجر الواجهات الخارجي  
-	الاسقف المستعارة 
-	الدهانات الداخلية الطبقات النهائية والتشطيبات الداخلية
-	اعمال الانترلوك 
</t>
  </si>
  <si>
    <t xml:space="preserve">تم التوريد </t>
  </si>
  <si>
    <t>شركة حمزة الديري</t>
  </si>
  <si>
    <t>محمد الدريهم</t>
  </si>
  <si>
    <t>انشاء المبنى الإداري في المدينة الصناعية بتبوك</t>
  </si>
  <si>
    <t>TAB1-05-003</t>
  </si>
  <si>
    <t xml:space="preserve">   وزارة المالية</t>
  </si>
  <si>
    <t>كمية القطع والردم في الBOQ اعلى من الطبيعي ووجود محابس وعبارات خرسانية في الBOQ ولايلزم تنفيذها في k&amp;L</t>
  </si>
  <si>
    <t>تنفيذ 10% من شبكة الجهد المتوسط.
تنفيذ 10% منشبكة الإنارة.
تنفيذ 10% من شبكة الهاتف.</t>
  </si>
  <si>
    <t xml:space="preserve">
.استكمال أعمال شبكة تصريف مياة الأمطار
.استكمال أعمال شبكة الصرف الصحي
.استكمال أعمال شبكة الري
.استكمال أعمال شبكة المياة</t>
  </si>
  <si>
    <t xml:space="preserve">* الإنتهاء من أعمال تجهيزات الموقع
*الإنتهاء من أعمال تركيب المختبر ومعايرة الأجهزة
*الإنتهاء من أعمال القطع الترابي والردم بالطرق الرئيسية والفرعية
*استكمال أعمال طبقة التطويق وطبقة الأساس بالمشروع بالطرق الرئيسية والفرعية
أعمال الشبكات
*استكمال أعمال الحفر والتمديد بشبكة الصرف الصحي 
*استكمال أعمال الحفر بشبكة تصريف السيول </t>
  </si>
  <si>
    <t xml:space="preserve">* RMU / تم إستلام إعتماد مبدئي
*Generator./جاري التقديم للإعتماد
*Pumps for Pump Station/تم التقديم جاري الإعتماد
*Odor control system- MCC(pump station)/تم التقديم جاري الإعتماد
*Penstock(Pump station)/تم التقديم جاري الإعتماد
*CCTV system /تم تقديم العرض الفني للرسومات التنفيذية تحت المراجعة
*Flow Metar/جاري التقديم للإعتماد
*Fire alarm system /جاري التقديم للإعتماد
*LV cable /تم الإعتماد
*Street lighting Poles/تم التوريد بالموقع عدد 296 عمود إنارة
*Street lighting Fixtures 
*MV cable /تم التوريد بالموقع كمية 4,997 متر طولي كابلات
*Local Control Panel ( SCADA) /جاري التقديم للإعتماد
*إستكمال أعمال توريد مواسير شبكة المياة والري والهاتف
 إستكمال توريد كابلات الجهد المتوسط وأعمدة الإنارة
* استكمال توريد كيابل الكهرباء
</t>
  </si>
  <si>
    <t>شركة انساب للمقاولات العامة</t>
  </si>
  <si>
    <t>محمدعسيري</t>
  </si>
  <si>
    <t>مشروع تطوير شبكات البنية التحتية بالمنطقة الصناعية للمدينة الصناعية الثالثة بالدمام</t>
  </si>
  <si>
    <t>DAM3-02-006</t>
  </si>
  <si>
    <t xml:space="preserve"> الانتهاء من اعمال ال FIRST FIX واعمال SECOND FIX والبدء باعمال ال THIRD FIX</t>
  </si>
  <si>
    <t xml:space="preserve">الانتهاء من تأسيس أعمال الصحي ( صرف + تغذية ) - تمديد مواسير التكييف - البدء بأعمال شبكة الحريق </t>
  </si>
  <si>
    <t xml:space="preserve">الانتهاء من جميع الأعمال الخرسانية بالموقع - تركيب الهيكل المعدني - البدء بأعمال التشطيبات </t>
  </si>
  <si>
    <t xml:space="preserve">توريد جميع اعمال الكهرباء طويلة الاجل- المولد-ال UPS-كشافات الانارة - اللوحات العموميه والفرعية -انذار الحريق-الصوتيات-الداتا-التليفون-التحكم في الأبواب-كاميرات المراقبة - وتوريد الهيكل المعدني وتركيبه - توريد مضخات المياه - توريد GRP tank - توريد Fuel tank </t>
  </si>
  <si>
    <t>شركة بروفاست المحدودة</t>
  </si>
  <si>
    <t xml:space="preserve"> مشروع انشاء محطة الدفاع المدني بالمنطقة الصناعية الأولى بالدمام</t>
  </si>
  <si>
    <t>DAM1-05-004</t>
  </si>
  <si>
    <t xml:space="preserve">الانتهاء من تركيب وحدات الاضاءه واعمدة الانارة 
تسليم المستندات واجراء الاختبارات وانتهاء المشروع </t>
  </si>
  <si>
    <t xml:space="preserve">الانتهاء من تركيب الاجهزة الصحية 
 الانتهاء من شبكات الحريق الداخلية والخارجية 
 الانتهاء من اعمال الشبكات الخارجية والمناهل والتوصيلات  
 تسليم المستندات واجراء الاختبارات وانتهاء المشروع </t>
  </si>
  <si>
    <t xml:space="preserve"> الانتهاء من اعمال التشطيبات الداخلية واخارجية 
 الانتهاء من اعمال الاسفلت 
 تسليم المستندات واجراء الاختبارات وانتهاء المشروع </t>
  </si>
  <si>
    <t xml:space="preserve"> توريد باقي ابواب الشتر 
 توريد الواجهات وجميع انواع الابواب 
 توريد اعمدة الانارة ولوحات الانذار والمعلومات </t>
  </si>
  <si>
    <t>شركة جمال عبد الفتاح الجارودي للمقاولات</t>
  </si>
  <si>
    <t>محمد العيسى</t>
  </si>
  <si>
    <t>استكمال إنشاء عدد 84 مصنع جاهز بالمدينة الصناعية الثانية بالدمام</t>
  </si>
  <si>
    <t>DAM2-05-015</t>
  </si>
  <si>
    <t xml:space="preserve">الانتهاء من تاسيس اعمال الكهرباء  بالمبني الاداري وغرف الحراسة 
الانتهاء بنسبة 70% من اعمال خنادق كابلات شبكتي الكهرباء والاتصالات 
العمل علي ازالة اعمدة الانارة والكيابل من الطريق الخارجي </t>
  </si>
  <si>
    <t xml:space="preserve"> الانتهاء تاسيس اعمال السباكة بالمبني الاداري 
 الانتهاء من تركيب المضخات وخزان المياة والشبكات الخارجية للمبني الاداري 
 الانتهاء بنسبة 60% من تركيب محابس شبكات المياه والري </t>
  </si>
  <si>
    <t xml:space="preserve"> الانتهاء من اعمال السور النوع الثاني والانتهاء من قواعد ورقاب الاعمدة وميدات النوع الاول من السور بنسبة 50% 
 الانتهاء العظم الخرسانة والبلوك وشبكات الموقع العام للمبني الاداري 
 الانتهاء من اعمال العظم خرسانة وبلوك واعمال عزل لغرف الحراسة رقم 2&amp;3
 الانتهاء من اعمال التسوية والقطع للطريق الربط الخارجي بنسبة 50%</t>
  </si>
  <si>
    <t xml:space="preserve"> مواسير GRP  شبكات الصرف الصحي وتصريف  
 توريد حديد وبوابات سور للنوع الاول 
 توريد محابس شبكات المياه والري 
 توريد مناهل شبكات الصرف الصحي وصرف المطر والري والمياه </t>
  </si>
  <si>
    <t>الانجاز</t>
  </si>
  <si>
    <t>مشروع توسعة واحة الأحساء (يشمل مشروع ربط واحة الأحساء بالطرق الخارجية والبوابات والأسوار)</t>
  </si>
  <si>
    <t>HSA3-02-005</t>
  </si>
  <si>
    <t xml:space="preserve"> الانتهاء من تركيب الاجهزة الصحية 
 الانتهاء من من الشبكات وتركيب اغطية المناهل وربط المضخات بالخزان والشبكات المياه والحريق 
 تسليم المستندات واجراء الاختبارات وانتهاء المشروع </t>
  </si>
  <si>
    <t>مؤسسة استشارات لتكنولوجيا البناء للمقاولات</t>
  </si>
  <si>
    <t>إنشاء 40 وحدة مساندة بواحة الأحساء</t>
  </si>
  <si>
    <t>HSA3-05-008</t>
  </si>
  <si>
    <t xml:space="preserve">انتهاء من تاسيس الكهرباء وتركيب العلب وسحب الاسلاك وتركيب وحدات الانارة الداخلية 
البدء بتركيب لوحات الكهرباء </t>
  </si>
  <si>
    <t>الانتهاء من اعمال تاسيس الصرف والمياة داخل المصانع 
 الانتهاء من شبكة الحريق الخارجية 
 الانتهاء من شبكة المياة 
 الانتهاء من شبكة الصرف 
 الانتهاء شبكة الامطار 
 الانتهاء من اعمال شبكة الحريق الداخلي 60%</t>
  </si>
  <si>
    <t xml:space="preserve"> الانتهاء من اعمال اللياسة الداخلية والخارجية 
 الانتهاء من اعمال العزل الاسطح 
 الانتهاء من اعمال السيراميك بنسبة 100%
الانتهاء من تاسيس الدهانات  بنسبة 100%
 الانتهاء من الدهانات والخارجية بنسبة 70%
الانتهاء الانترلوك والبردوره 50%
</t>
  </si>
  <si>
    <t xml:space="preserve"> مضخة المياه
 اعمدة الانارة 
 خزان المياه GRP
 الواجهات الزجاجية والالمنيوم 
 </t>
  </si>
  <si>
    <t>شركة بناء الجزيرة للمقاولات</t>
  </si>
  <si>
    <t>إنشاء عدد (24) مصنع جاهز بواحة الاحساء 225م²</t>
  </si>
  <si>
    <t>HSA3-05-007</t>
  </si>
  <si>
    <t>الأنتهاء من أعمال التأسيس للأساسات</t>
  </si>
  <si>
    <t>الانتهاء من كامل أعمال الحفر
الانتهاء من صب القواعد
الانتهاء من صب الميد</t>
  </si>
  <si>
    <t>الانتهاء من جميع مواد طويلة الأمد
( خزان GRP - المضخات - المواد الانشائية - STEEL STRUCTURE )
توريد أعمال الحديد وتركيبها</t>
  </si>
  <si>
    <t xml:space="preserve">مستهدف الانتهاء 100% </t>
  </si>
  <si>
    <t>السعودي زاس</t>
  </si>
  <si>
    <t>عفات العنزي</t>
  </si>
  <si>
    <t>انشاء 14 مصنع جاهز 900م2 في المدينة الصناعية الأولى بالدمام</t>
  </si>
  <si>
    <t>DAM1-05-003</t>
  </si>
  <si>
    <t>MODON</t>
  </si>
  <si>
    <t>الانتهاء من جميع مواد طويلة الأمد
( خزان GRP - المضخات - المواد الانشائية - STEEL STRUCTURE )</t>
  </si>
  <si>
    <t>انشاء 23 مصنع جاهز 900م2 في المدينة الصناعية الثانية بالدمام</t>
  </si>
  <si>
    <t>DAM2-05-014</t>
  </si>
  <si>
    <t>اعتماد المخططات والمواد</t>
  </si>
  <si>
    <t xml:space="preserve">اعتماد مخططات والمواد </t>
  </si>
  <si>
    <t>الانتهاء من اعمال الحفر واختبارات التربة</t>
  </si>
  <si>
    <t>اعتماد المواد واصدار اوامر الشراء</t>
  </si>
  <si>
    <t>تحت الطرح</t>
  </si>
  <si>
    <t>عيسى ال علي</t>
  </si>
  <si>
    <t>إنشاء 20 مصنع جاهز 900م2 بالمدينة المنورة</t>
  </si>
  <si>
    <t>القطاع الغربي</t>
  </si>
  <si>
    <t>اعمال شبكة الاتصالات في زون 2
اعمال شبكة الانارة في زون 2
اعمال شبكة الجهد المتوسط في زون 1</t>
  </si>
  <si>
    <t>أعمال شبكة صرف مياه الأمطار في زون 2  (Line 1&amp;1-1&amp;1-2&amp;1-3&amp;3&amp;2&amp;2-1&amp;2-2).
أعمال شبكة الصرف الصحي زون 2  في Line 1&amp;1-2.</t>
  </si>
  <si>
    <t>استكمال اعمال القطع في الطرق المحلية (1&amp;2&amp;3&amp;4&amp;5)
استكمال اعمال القطع في الطريق التجميعي (1)
اعمال ال SG في الطرق المحلية (1&amp;2&amp;3&amp;4&amp;5)
اعمال القطع والردم في القناه المفتوحة رقم 1 مع اعمال تهذيب القناه واعمال التكسية بالحجارة
 اعمال صب العبارة 10 فتحات</t>
  </si>
  <si>
    <t>الانتهاء من توريد جميع المواد طويلة الأجل خلال شهر يناير</t>
  </si>
  <si>
    <t>شركة الانجاز للتجارة والمقاولات</t>
  </si>
  <si>
    <t>عبدالله الجليفي</t>
  </si>
  <si>
    <t>مشروع تطوير البنية بالمدينة الصناعية بالمدينة المنورة مرحلة A-1</t>
  </si>
  <si>
    <t>MAD1-02-008</t>
  </si>
  <si>
    <t>إستكمال أعمال إنارة الطرق.
إستكمال أعمال شبكة الاتصالات Zone1 &amp; Zone5.
أعمال شبكة الجهد المتوسط.</t>
  </si>
  <si>
    <t xml:space="preserve"> إستكمال أعمال شبكة صرف مياه الأمطار Zone2 &amp; Zone4 &amp; Zone5.
 إستكمال أعمال شبكة الصرف الصحي Zone5.
 إستكمال أعمال شبكة مياه الشرب Zone2 &amp; Zone5.
 إستكمال أعمال الربراب Zone1 &amp; Zone6.</t>
  </si>
  <si>
    <t xml:space="preserve"> إستكمال الأعمال الترابية لطرق Zone5 (R6 , R6A , R7).
 أعمال طبقات الأسفلت Zone6 (R4) &amp; Zone5 (R6 , R6A , R7).
 أعمال الأرصفة  Zone6 (R4 , R5) &amp; Zone5 (R6 , R6A , R7).</t>
  </si>
  <si>
    <t>الانتهاء من توريد جميع مواد المشروع</t>
  </si>
  <si>
    <t>شركة الإنجاز للتجارة والمقاولات</t>
  </si>
  <si>
    <t>تنفيذ البنية التحتية للقطاع رقم 5 في المدينة الصناعية بالمدينة المنورة</t>
  </si>
  <si>
    <t>MAD1-02-007</t>
  </si>
  <si>
    <t>استكمال اعمال  تركيب فوهات الحريق لشبكة المياه الشرب 
استكمال اعمال  تركيب اغطية معدنية شديدة  لغرف مانهولات                      
استكمال اعمال تركيب توصيلات المنزلية لشبكة المياه الشرب</t>
  </si>
  <si>
    <t>استكمال اعمال  طبقة ألأساس والأسطحية البتومينية لطرق المحلية والتجميعية      
استكمال اعمال تركيب بردورات والأرصفة لطرق المحلية والتجميعية            
استكمال اعمال اللوحات الارشادية لطرق المحلية والتجميعية</t>
  </si>
  <si>
    <t>شركة شبه الجزيرة للمقاولات</t>
  </si>
  <si>
    <t>تنفيذ البنية التحتية للقطاع رقم 3 و 4 في المدينة الصناعية بالمدينة المنورة</t>
  </si>
  <si>
    <t>MAD1-02-006</t>
  </si>
  <si>
    <t>جاري اعتماد المواد والمخططات</t>
  </si>
  <si>
    <t xml:space="preserve">جاري أعمال القواعد الخرسانية والعزل للبلوكات A/B/C/D  </t>
  </si>
  <si>
    <t>جاري تقديم جدول التوريدات للمواد طويلة الأجل والاعتماد من قبل الإستشاري</t>
  </si>
  <si>
    <t>لبنة البناء</t>
  </si>
  <si>
    <t>الهانوف</t>
  </si>
  <si>
    <t>انشاء 14 مصنع جاهز 900م2 في المدينة الصناعية الأولى بجدة</t>
  </si>
  <si>
    <t>JDH1-05-005</t>
  </si>
  <si>
    <t>سيتم إعتماد المخططات والمواد</t>
  </si>
  <si>
    <t>لايوجد</t>
  </si>
  <si>
    <t>الإنتهاء من أعمال القطع والردم
الإنتهاء من طبقة القاعدة بنسبة 30%</t>
  </si>
  <si>
    <t>سيتم تقديم جدول التوريدات لأعمدة الكهرباء 17 عمود</t>
  </si>
  <si>
    <t>سيتم الإنتهاء من تجهيز موقع المختبر وتجهيزات السلامة للمكاتب وأعمال التشجير لموقع المكاتب</t>
  </si>
  <si>
    <t xml:space="preserve">احمد الكتبي </t>
  </si>
  <si>
    <t xml:space="preserve">تنفيذ الطريق الرابط للمدينة الصناعية بعسير           </t>
  </si>
  <si>
    <t>ASR2-03-003</t>
  </si>
  <si>
    <t>الإنتهاء من جميع الأعمال المتبقية وهي أعمال  تمديد الأسلاك الانظمة والتشطيب النهائي</t>
  </si>
  <si>
    <t xml:space="preserve">الإنتهاء من جميع الأعمال المتبقية وهي أعمال التكيف  </t>
  </si>
  <si>
    <t>الإنتهاء من جميع الأعمال المدنية المتبقية وهي أعمال الموقع العام</t>
  </si>
  <si>
    <t>الانتهء من توريد جميع مواد طويلة الاجل</t>
  </si>
  <si>
    <t>تنفيذ المبنى الإداري في المدينة الصناعية بنجران</t>
  </si>
  <si>
    <t>NJR1-05-004</t>
  </si>
  <si>
    <t>يوجد أكثر من مقترح
تعديل على العبارات
اضافة عدد من المانهول
وتمديد اضافي كيابل الجهد المتوسط وربطها مع المحطة</t>
  </si>
  <si>
    <t>الحصر مبدئي جاري اعداد جدول كميات معدل للحصر الفعلي</t>
  </si>
  <si>
    <t>انهاء 70% من مشروع شبكات البنية التحتية بمساحة 1.2 كم مربع  30-01-2025
انهاء 80% من مشروع شبكات البنية التحتية 25-03-2025
انهاء 90% من مشروع شبكات البنية التحتية 30-03-2025</t>
  </si>
  <si>
    <t>تركيب عدد 40 عمود
تمديد كيبل جهد منخفض بطول 5000 متر
إستكمال تركيب مناهيل الإتصالات</t>
  </si>
  <si>
    <t>تصريف مياه الأمطار
الإنتهاء من خطوط أنابيب شبكة تصريف مياه الأمطار.
الإنتهاء من مناهيل صرف الأمطار للطريق MC02-04 -31
الإنتهاء من مصائد الأمطار للطريق MC02-04-31
مياه الشرب
الانتهاء من خطوط أنابيب مياه الشرب
الانتهاء من تركيب فوهات الحريق
الإنتهاء من تركيب محابس الفراشة
إستكمال تشطيب الغرف عدد 25</t>
  </si>
  <si>
    <t xml:space="preserve">الإنتهاء من الحفر والردم للطرق والأكتاف
الإنتهاء من طبقة الأسفلت BBC
</t>
  </si>
  <si>
    <t>توريد محطات الكهرباء ووحدات الربط الحلقي</t>
  </si>
  <si>
    <t>شركة عبدالعالي العجمي</t>
  </si>
  <si>
    <t>مشروع تنفيذ البنية التحتية في المدينة الصناعية الثانية بعسير</t>
  </si>
  <si>
    <t>ASR2-02-001</t>
  </si>
  <si>
    <t>الانتهاء من أعمال  HG;IVFHX أسفل منسوب S.O.G</t>
  </si>
  <si>
    <t>الانتهاء من أعمال  الميكانيكا أسفل منسوب S.O.G</t>
  </si>
  <si>
    <t>الانتهاء من أعمال الحفر 
الانتهاء من أعمال الردم
الانتهاء من أعمال القواعد ورقاب الأعمدة 
الانتهاء من أعمال S.O.G بالكامل</t>
  </si>
  <si>
    <t>اعتماد جميع مواد طويلة الأجل</t>
  </si>
  <si>
    <t>ركة لبنة البناء للمقاولات</t>
  </si>
  <si>
    <t>يزيد</t>
  </si>
  <si>
    <t xml:space="preserve"> انشاء 40 مصنع جاهز 900م2 في المدينة الصناعية الثالثة بجدة </t>
  </si>
  <si>
    <t>JDH3-05-007</t>
  </si>
  <si>
    <t>الانتهاء من أعمال الكهرباء بالكامل للمبنى</t>
  </si>
  <si>
    <t>الانتهاء من أعمال الميكانيكا بالكامل للمبنى</t>
  </si>
  <si>
    <t>الانتهاء من أعمال التشطيب بالكامل للمبنى
الانتهاء من أعمال السور بالكامل</t>
  </si>
  <si>
    <t xml:space="preserve"> توريد مواد الجهد المنخفض LV</t>
  </si>
  <si>
    <t>شركة اضواء الخليل للمقاولات</t>
  </si>
  <si>
    <t>تنفيذ أسوار ومبنى إداري في المدينة الصناعية بالطائف</t>
  </si>
  <si>
    <t>TAF1-05-002</t>
  </si>
  <si>
    <t>الانتهاء من أعمال التشطيب بالكامل للمبنى</t>
  </si>
  <si>
    <t>توريد جميع المواد طويلة الأجل  المعمارية والكهربية والميكانيكية</t>
  </si>
  <si>
    <t>شركة كاب فرانس بات السعودية</t>
  </si>
  <si>
    <t>تنفيذ المبنى الإداري بالمدينة الصناعية الثانية بجدة</t>
  </si>
  <si>
    <t>JDH2-05-007</t>
  </si>
  <si>
    <t>الانتهاء من أعمال الكهرباء بالكامل لمبنى مختبر الجودة</t>
  </si>
  <si>
    <t>الانتهاء من أعمال الميكانيكا بالكامل لمبنى مختبر الجودة</t>
  </si>
  <si>
    <t>الانتهاء من تركيب الهيكل المعدني فقط دون ملحقاته</t>
  </si>
  <si>
    <t>توريد ملحقات الهيكل المعدني وهي ألواح سيبوركس وساندويش بانل
توريد خزان GRP</t>
  </si>
  <si>
    <t>شركة تطوير التقنية  للمقاولات</t>
  </si>
  <si>
    <t>محمد الغانمي</t>
  </si>
  <si>
    <t>تنفيذ المنتجات الجاهزة للتجمع الغذائية المدينة الصناعية الثانية و الثالثة بجدة</t>
  </si>
  <si>
    <t>MLTX-05-045</t>
  </si>
  <si>
    <t>أعمال التأسيس وبانتظار اعتماد شبكة الجهد المتوسط
تركيب 80% من أعمدة الانارة</t>
  </si>
  <si>
    <t>الانتهاء من أعمال شبكة السيول حيث متبقي 44%
الانتهاء من أعمال شبكة الصرف الصحي حيت متبقي 80%
الانتهاء من 60% من شبكة المياه</t>
  </si>
  <si>
    <t xml:space="preserve"> مستهدف الانتهاء من أعمال طبقة ABC  وطبقةBBC للطرق  بطول  6 كم
تركيب جميع قواعد أعمدة الانارة</t>
  </si>
  <si>
    <t xml:space="preserve"> الانتهاء من توريدها مواسير GRP متبقي 16%
الانتهاء من توريد أعمدة الإنارة
الانتهاء من توريد جميع المناهيل</t>
  </si>
  <si>
    <t>تنفيذ البنية التحتية للتجمع الغذائي بالمدينة الصناعية الثالثة بجدة</t>
  </si>
  <si>
    <t>JDH3-02-006</t>
  </si>
  <si>
    <t xml:space="preserve">تركيب حوامل الكابلات وتمديد الكابلات لزوم محطة ضخ المياه المعالجة .
حفر وتركيب مواسيروالهاندهول لزوم خط ممر الخدمات 
اعمال تمديد كابلات الفايبر لزوم خط ممر الخدمات
الانتهاء من تركيب الUPS الخاص بمحطة ضخ المياه المعالجة 
تركيب حوامل وتمديد الكابلات لزوم محطة ضخ الصرف بجدة التالته  
الانتهاء من اعمال تأسيس الكهرباء بمحطة الصرف الرئيسية </t>
  </si>
  <si>
    <t xml:space="preserve"> تركيب المضخات وتركيب خط الطرد وخط السحب لزوم محطة ضخ المياه المعالجة
 تركيب خط ال400&amp;800 الواصل من الخزان الي محطة ضخ المياة المعالجة 
 تركيب نظام الكلور بمحطة ضخ المياة المعالجة 
 تركيب المضخات والمحابس والقطع الخاصة بمحطة الصرف الرئيسية بجدة 3
الربط خط ال900 الناقل لمياه الصرف علي محطة الرفع الرئيسية 
 الانتهاء من اعمال الربط علي محطة ال CMZ 
الانتهاء من اعمال الخطوط الربط علي المحطات </t>
  </si>
  <si>
    <t xml:space="preserve"> الانتهاء من اعمال اللياسة لزوم محطة ضخ المياه المعالجة .
 الانتهاء من اعمال عزل سطح محطة ضخ المياه المعالجة 
تركيب الزوايا الخاصة بأغطية الترنشات بمحطة ضخ المياه المعالجة 
 صب طبقة السكريد بمحطة ضخ المياة المعالجة 
 الانتهاء من اعمال المباني لزوم محطة الصرف الرئيسية 
 الانتهاء من اعمال اللياسة الداخلية والخارجية لزوم محطة الصرف الرئيسية 
 الانتهاء من اعمال عزل السطح لزوم محطة الصرف الرئيسية 
العمل في اعمال الخرسانات لزوم السور لمحطتي المعالجة والصرف
 الانتهاء من اعمال الخرسانات لزوم الغرف 
 البدء في الاعمال المعدنية لمحطة المعالجة ومحطة الصرف الرئيسية  </t>
  </si>
  <si>
    <t xml:space="preserve">_ توريد للوحات الكهرباء الخاصة بمحطة ضخ المياه المعالجة ومحطة الصرف بجدة الثالثة ومحطة الصرف بجدة الاولي .
_ توريد كابل الفايبر الخاص بممر الخدمات 
_الانتهاء من توريد اغطية الغرف لزوم الخطوط 
_ توريد رينجات واغطية المناهيل المتبقية 
_توريد خط DI قطر 200مم الرابط من محطة المعالجة ومحطة تعبئة السيارات 
_الانتهاء من توريد محابس الغرف 
_ الانتهاء من توريد محابس محطة الصرف الرئيسية بجدة التالثة 
_ توريد الUPS الخاص بمحطة ضخ المياه المعالجة 
_توريد منظومة التخلص من الروائح لزوم محطة الصرف الرئيسية بجدة الثالثة ومحطة الصرف بجدة الاولي </t>
  </si>
  <si>
    <t>محمد الشنيفي</t>
  </si>
  <si>
    <t>مشروع ربط الخدمات والمرافق بين المدينة الصناعية الثانية والثالثة بجدة</t>
  </si>
  <si>
    <t>JDH3-03-011</t>
  </si>
  <si>
    <t xml:space="preserve">تنفيذ طرق اضافية </t>
  </si>
  <si>
    <t>الانتهاء من 15%  من المشروع  - 2024-12-31
الانتهاء من20%  من المشروع  - 2025-03-31</t>
  </si>
  <si>
    <t xml:space="preserve">• الإنتهاء من حفر وتركيب القنوات duct bank لكيابل الجهد المتوسط والجهد المنخفض في الطريق المحلي رقم 3 و 6 و9 والطريق التجميعي رقم 2 
</t>
  </si>
  <si>
    <t xml:space="preserve"> شبكة الصرف: الإنتهاء من شبكات الصرف في الطرق المحلية رقم 19، 23 - وفي الطرق المحلية 22، 18، 10، 24، 34 تصل نسبة الإكمال إلى 95% 
 شبكة التصريف: الإنتهاء من تركيب مواسير التصريف والمناهيل والـcatch basin بعد اعتماده في الطريق المحلي رقم 22 و18 ، وفي الطريق 10، 19 يتم تركيب المواسير بنسبة 80% و90% على التوالي
 شبكة الري: الإنتهاء من شبكة الري في الطرق المحلية رقم 18 و19 و24 و 23، وتتجاوز نسبة الإكمال 90 في الطريق المحلي 22 وتتجاوز 60% في باقي الطرق (10و34)
 شبكة مياه الشرب: الإنتهاء من 35% من إجمالي أعمال الشبكة</t>
  </si>
  <si>
    <t>الإنتهاء من أعمال الطرق بالكامل (مع تركيب البردورة واللوحات المرورية) في الطرق المحلية 3 و 6
 الإنتهاء من أعمال الطرق بالكامل (مع تركيب البردورة وبدون اللوحات المرورية) في الطرق المحلية 9 والطرق التجميعية رقم 2
 الإنتهاء من حفر وتسوية وتدبيش القناة في المناطق 6، 5.
 الإنتهاء من حفر وتسوية القناة في المناطق 4،3،2،1.
 العبارة: الإنتهاء من 75% من أعمال العبارة.
 محطة الضخ: إكمال الردميات والوصول لمرحلة BSG
 المبنى الإداري: الوصول لمرحلة خرسانة النظافة وتسليح الأساسات</t>
  </si>
  <si>
    <t xml:space="preserve">• توريد المواد المتعلقة بالشبكات (مياه شرب، وري، وصرف وتصريف مياه الأمطار) بنسبة 50%
</t>
  </si>
  <si>
    <t xml:space="preserve">  تطويرشبكات البنية التحتية للمرحلة الأولى بالمدينة الصناعية الثانية بمكة المكرمة </t>
  </si>
  <si>
    <t>MKH2-02-002</t>
  </si>
  <si>
    <t>الإنتهاء من أعمال كاشف التسلل وفايبر أوبتك</t>
  </si>
  <si>
    <t xml:space="preserve">الإنتهاء من أعمال سور الشبك
الإنتهاء من أعمال العظم للسور الخرساني وبدأ أعمال التشطيبات
الإنتهاء من تركيب التيوبات الحديد للسور الخرساني
الإنتهاء من أعمال الخرسانة لغرفة الحارس
</t>
  </si>
  <si>
    <t xml:space="preserve">توريد كاشف التسلل
توريد كيبل فايبر الأوبتك
</t>
  </si>
  <si>
    <t>تم الإنتهاء</t>
  </si>
  <si>
    <t>شركة الإنشاء المتقدم للمقاولات</t>
  </si>
  <si>
    <t>راكان</t>
  </si>
  <si>
    <t>مشروع الأعمال التمكينية  لإستكمال  وتوسعة المدينة الصناعية بالرياض الثانية  من الجهة الجنوبية  (الرياض 4)</t>
  </si>
  <si>
    <t>RDH4-05-001</t>
  </si>
  <si>
    <t xml:space="preserve"> مدن</t>
  </si>
  <si>
    <t>القطاع الأوسط</t>
  </si>
  <si>
    <t>إنهاء 10% من تنفيذ 17 وحدة مساندة بالرياض الثانية 31-12-2024
إنهاء 30% من تنفيذ 17 وحدة مساندة بالرياض الثانية - 31-03-2024</t>
  </si>
  <si>
    <t xml:space="preserve">الإنتهاء من أعمال لوحات الكهرباء للبلوكات </t>
  </si>
  <si>
    <t>الإنتهاء من تركيب الخزان والمضخات</t>
  </si>
  <si>
    <t>الإنتهاء من أعمال اللياسة والبدء بأعمال الدهانات
توريد وتركيب الشبابيك
توريد وتركيب shutter door
الإنتهاء من أعمال البنية التحتية للموقع العام 
الإنتهاء من أعمال قواعد الخزان وغرفة المضخات
الإنتهاء من أعمال عزل الأسطح ل 3 بلوكات</t>
  </si>
  <si>
    <t xml:space="preserve"> توريد وتركيب خزان GRP
 توريد وتركيب مضخات الحريق
 توريد وتركيب مضخة المياه </t>
  </si>
  <si>
    <t>مجموعة جمال الجارودي</t>
  </si>
  <si>
    <t>مشروع إنشاء عدد 17 وحدة مساندة للمدينة الصناعية الثانية في الرياض</t>
  </si>
  <si>
    <t>RDH2-05-005</t>
  </si>
  <si>
    <r>
      <rPr>
        <b/>
        <u/>
        <sz val="18"/>
        <color theme="1"/>
        <rFont val="Calibri"/>
        <family val="2"/>
        <scheme val="minor"/>
      </rPr>
      <t>السور نوع 1</t>
    </r>
    <r>
      <rPr>
        <sz val="18"/>
        <color theme="1"/>
        <rFont val="Calibri"/>
        <family val="2"/>
        <scheme val="minor"/>
      </rPr>
      <t xml:space="preserve">
 الانتهاء من اعمال نظام كاشف التسلل
------------------------------------------------------
ا</t>
    </r>
    <r>
      <rPr>
        <b/>
        <u/>
        <sz val="18"/>
        <color theme="1"/>
        <rFont val="Calibri"/>
        <family val="2"/>
        <scheme val="minor"/>
      </rPr>
      <t>لسور نوع 2</t>
    </r>
    <r>
      <rPr>
        <sz val="18"/>
        <color theme="1"/>
        <rFont val="Calibri"/>
        <family val="2"/>
        <scheme val="minor"/>
      </rPr>
      <t xml:space="preserve">
 الانتهاء من اعمال نظام كاسف التسلل
-----------------------
</t>
    </r>
    <r>
      <rPr>
        <b/>
        <u/>
        <sz val="18"/>
        <color theme="1"/>
        <rFont val="Calibri"/>
        <family val="2"/>
        <scheme val="minor"/>
      </rPr>
      <t xml:space="preserve">غرفة الحارس
</t>
    </r>
    <r>
      <rPr>
        <sz val="18"/>
        <color theme="1"/>
        <rFont val="Calibri"/>
        <family val="2"/>
        <scheme val="minor"/>
      </rPr>
      <t xml:space="preserve"> الانتهاء من اعمال التاسيسات الخاصه باعمال الكهرباءا </t>
    </r>
  </si>
  <si>
    <t>الانتهاء من أعمال السباكة بغرف الحراسة</t>
  </si>
  <si>
    <r>
      <rPr>
        <b/>
        <u/>
        <sz val="18"/>
        <color theme="1"/>
        <rFont val="Calibri"/>
        <family val="2"/>
        <scheme val="minor"/>
      </rPr>
      <t>السور نوع 2</t>
    </r>
    <r>
      <rPr>
        <sz val="18"/>
        <color theme="1"/>
        <rFont val="Calibri"/>
        <family val="2"/>
        <scheme val="minor"/>
      </rPr>
      <t xml:space="preserve">
 الانتهاء من حفر القواعد بنسبة 100%
 الانتهاء من صب قواعد ة تركيب بوستات بنسبة 100%
تم تركيب شبك بنسبة 100%
تم تركيب زوايا بنسبة 100%
------------------------------------------------------
ا</t>
    </r>
    <r>
      <rPr>
        <b/>
        <u/>
        <sz val="18"/>
        <color theme="1"/>
        <rFont val="Calibri"/>
        <family val="2"/>
        <scheme val="minor"/>
      </rPr>
      <t>لسور نوع 1</t>
    </r>
    <r>
      <rPr>
        <sz val="18"/>
        <color theme="1"/>
        <rFont val="Calibri"/>
        <family val="2"/>
        <scheme val="minor"/>
      </rPr>
      <t xml:space="preserve">
 حفر قواعد بنسبة 100%
 انهاء صبة نظافة بنسبة 100%
 انهاء قواعد مسلحة بنسبة100%
 انهاء صب مسلحة لرقاب الأعمدة بنسبة 100% 
الانتهاء من الميدات بنسبه 100%
</t>
    </r>
    <r>
      <rPr>
        <b/>
        <u/>
        <sz val="18"/>
        <color theme="1"/>
        <rFont val="Calibri"/>
        <family val="2"/>
        <scheme val="minor"/>
      </rPr>
      <t xml:space="preserve">غرفة الحارس
</t>
    </r>
    <r>
      <rPr>
        <sz val="18"/>
        <color theme="1"/>
        <rFont val="Calibri"/>
        <family val="2"/>
        <scheme val="minor"/>
      </rPr>
      <t>الانتهاء من تنفيذ غرف الحراسة</t>
    </r>
  </si>
  <si>
    <t>سيتم توريد جميع  المشروع بالكامل</t>
  </si>
  <si>
    <t>تم الأنتهاء</t>
  </si>
  <si>
    <t>حمزه محمد الديري</t>
  </si>
  <si>
    <t>عبدالعزيز المسلم</t>
  </si>
  <si>
    <t>إنشاء بوابات وسور بالمدينة الصناعية بالخرج</t>
  </si>
  <si>
    <t>KHJ1-05-011</t>
  </si>
  <si>
    <t>ترسية تنفيذ 40 مصنع جاهز بالخرج ( 900 متر مربع) - 2025-03-31</t>
  </si>
  <si>
    <t>البدء باعمال تأسيس الكهرباء (مواسير)</t>
  </si>
  <si>
    <t xml:space="preserve">البدء باعمال تأسيس الصرف 
البدء باعمال تأسيس المياه 
</t>
  </si>
  <si>
    <t xml:space="preserve"> الانتهاء من اعمال الحفر
الانتهاء من اعمال خرسانة القاوعد المسلحة
الانتهاء من اعمال خرسانة رقاب الاعمدة 
الانتهاء من اعمال العزل للقواعد
الانتهاء من اعمال الردم بنسبة 70%
الانتهاء من اعمال خرسانة الميد بنسبة 70%
</t>
  </si>
  <si>
    <t xml:space="preserve">الانتهاء من اعتماد جميع المواد 
الانتهاء من امر الشراء لجميع البنود
توريد  قواطع خفيفة معالجة (autoclaved aerated panels) للبلاطات و الحوائط الداخلية و الخارجية و الدروة للاسطح
توريد  لوحات الكهرباء
توريد خزانات (GRP Water Tanks) </t>
  </si>
  <si>
    <t>إنشاء 40 مصنع جاهز بمساحة 900 م2 في المدينة الصناعية  بالخرج</t>
  </si>
  <si>
    <t>KHJ1-05-010</t>
  </si>
  <si>
    <t>تغيير في التصاميم</t>
  </si>
  <si>
    <t xml:space="preserve">الانتهاء من كافة الأعمال </t>
  </si>
  <si>
    <t>الانتهاء من كافة الأعمال المتبقية وهي أعمال الخرسانة والأسفلت</t>
  </si>
  <si>
    <t>مشروع تأهيل الخندق بالرياض الثانية وتنفيذ الطريق الرابط بالمدينة الصناعية الثالثة بالرياض</t>
  </si>
  <si>
    <t>MLTX-04-001</t>
  </si>
  <si>
    <t>سيتم تنفيذ طبقة سطح اسفلتية BWC داخل المدينة الصناعية بالتنسيق مع مدير المدينة والتشغيل</t>
  </si>
  <si>
    <t xml:space="preserve">الانتهاء من اعمال الكهرباء لكامل المشروع    </t>
  </si>
  <si>
    <t xml:space="preserve">إنهاء أعمال غرف المحابس </t>
  </si>
  <si>
    <t xml:space="preserve">إنهاء أعمال المصبات الخرسانية
يتم الانتهاء من كامل أعمال شبكة الصرف  الصحي في المشروع 
يتم الانتهاء من كامل أعمال شبكة تصريف مياه الامطار في المشروع 
الانتهاء من تمديد شبكة مياه الشرب لكامل المشروع 
الانتهاء من تمديد شبكة المياه  المعالجة لكامل المشروع 
الانتهاء من أعمال البردورات لكامل المشروع 
 الانتهاء من اعمال الطبقة الاسفلتية السطحية لكامل المشروع
 الانتهاء من اعمال دهانات الطرق لكامل المشروع </t>
  </si>
  <si>
    <t>مشروع تنفيذ البنية تحتية للتوسعة الشرقية لمدينة حائل الصناعية</t>
  </si>
  <si>
    <t>HAL1-02-005</t>
  </si>
  <si>
    <t>سيتم تنفيذ 4 مصانع تقريبا اضافية</t>
  </si>
  <si>
    <t>الكميات الفعلية لأعمال الردم أقل من جدول الكميات المعتمد</t>
  </si>
  <si>
    <t>الأنتهاء من أعمال التأسيس لكافة الأعمال الكهربية للمصانع بمرحلة القواعد و أسفل صبة الأرضيات بالمصانع</t>
  </si>
  <si>
    <t>الأنتهاء من أعمال التأسيس لكافة الأعمال الميكانيكية للمصانع بمرحلة القواعد و أسفل صبة الأرضيات بالمصانع
 بدء أعمال البنية التحتية للشبكات الميكانيكية بالموقع العام</t>
  </si>
  <si>
    <t>الأنتهاء من أعمال الردم لكامل المشروع حتى المناسيب التصميمة
 الأنتهاء من القواعد المسلحة ورقابي الأعمدة لكافة المصانع
الأنتهاء من أعمال الردم داخل المبانى
الانتهاء من أعمال الميد و الأرضيات الخرسانية 
البدء فى تركيب الهيكل المعدني بنسبة 25% من المشروع
البدء بأعمال السيبوركس للجدران</t>
  </si>
  <si>
    <t xml:space="preserve"> توريد 75 % من الهيكل المعدني للمصانع 
 توريد نسبة 50 % من بند جدران السيبوريكس 
توريد أبواب المصانع
التعاقد و البدء بإجراءات توريد مضخات الحريق
 توريد أعمدة الأنارة
 التعاقد والبدء بتوريد وحدات التكيفات
توريد نسبة 50% من مراوح الشفط للمصانع</t>
  </si>
  <si>
    <t>شركة لبنة البناء للتجارة و المقاولات</t>
  </si>
  <si>
    <t>زياد الشباط</t>
  </si>
  <si>
    <t>انشاء 40 مصنع جاهز 900م2 في المدينة الصناعية بسدير</t>
  </si>
  <si>
    <t>SUD1-05-016</t>
  </si>
  <si>
    <t xml:space="preserve"> إنهاء أعمال تصريف مياة الأمطارالموجودة داخل نطاق العمل</t>
  </si>
  <si>
    <t xml:space="preserve">إنهاء أعمال فواصل التمدد وكذلك عيون القطط 
 الأنتهاء من معالجة كافة أماكن الهبوطات 
 تركيب أحواض تجميع مياة الأمطار شامل توصيلاتها
 أعمال دهانات الطرق 
 الأنتهاء من تركيب صبات الحواجز الخرسانية </t>
  </si>
  <si>
    <t>توريد فواصل التمدد وعيون القطط و توريد أحواض تجميع مياة الأمطار</t>
  </si>
  <si>
    <t>Construction Era Contracting</t>
  </si>
  <si>
    <t>مشروع تأهيل الطريق الرابط في مدينة سدير للصناعة والأعمال</t>
  </si>
  <si>
    <t>SUD1-03-010</t>
  </si>
  <si>
    <t>مقترح تطوير البحيرة أو تطوير مساحت اضافية</t>
  </si>
  <si>
    <t xml:space="preserve">لا يوجد
</t>
  </si>
  <si>
    <t xml:space="preserve">الأنتهاء من أعمال الجهد المتوسط و إنارة الشوارع و شبكات الأتصالات و أنظمة المراقبة للمنطقة ( B ) 
 الأنتهاء من شبكة الجهد المتوسط للمنطقة و إنارة الشوارع  و أعمال إنارة الشوارع شبكات الأتصالات و أنظمة المراقبة للمنطقة  ( F ) </t>
  </si>
  <si>
    <t>الأنتهاء من أعمال شبكات الصرف الصحي و صرف الامطار للمناطق ( F,D )  شامل أحواض تجميع مياة الأمطار
 إنهاء أعمال شبكتي المياة والرى للمنطقتان ( B,F ) 
إنهاء أعمال الربط على الشبكات القائمة لكافة نقاط الربط للمنطقة ( B )</t>
  </si>
  <si>
    <t>الأنتهاء من أعمال ردميات الطرق بالكامل للمنطقتين ( D,F ) 
 الأنتهاء من أعمال الأسفلت للطبقة الأولى للمنطقتين ( B,F ) 
 أعمال أسفلت الطبقة الثانية للمنطقة ( B )
 أعمال دهانات الطرق و لوحات الطرق
 إنهاء كافة الأعمال المدنية الخاصة بأحواض التبخير
أنهاء أعمال التشطيبات الداخلية لكافة مناهل الصرف الصحى و صرف السيول و كافة المناهل الخاصة بالأعمال الكهربية و أحواض تجميع مياة الأمطار للمنطقة ( B )</t>
  </si>
  <si>
    <t xml:space="preserve">توريد حنفيات الحريق للمنطقة ( D ) 
 توريد الكمية المتبقى من كوابل الجهد المتوسط ( 13,500 م ط ) و كذلك محطات الجهد المتوسط 
 أستكمال توريد كاميرات المراقبة للمنطقة ( F , D )
 توريد قطع السايفون لأحواض التبخير 
 أستكمال توريد أعمدة الأنارة للمشروع (435) عمود لزونات ( F,D )
 توريد كنترولر شبكة الرى
 أستكمال توريد كوابل إنارة الشوارع للمنطقة ( D )
توفير الكميات المتبقية من قطع شبكتي المياة والري   </t>
  </si>
  <si>
    <t>شركة الأومير للتجارة والمقاولات</t>
  </si>
  <si>
    <t>تطوير شبكات البنية التحتية بالمنطقة الصناعية بسدير بمساحة 3.6كم مربع</t>
  </si>
  <si>
    <t>SUD1-02-010</t>
  </si>
  <si>
    <t>مقترحات استخدام الوفر</t>
  </si>
  <si>
    <t>اسباب الوفر</t>
  </si>
  <si>
    <t>قيمة الوفر</t>
  </si>
  <si>
    <t>نهاية المشروع المتوقعة</t>
  </si>
  <si>
    <t>تأثير التأخير (إن وجد) على المبادرات في الربع الاول 2025</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</si>
  <si>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</si>
  <si>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</si>
  <si>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</si>
  <si>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</si>
  <si>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</si>
  <si>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</si>
  <si>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</si>
  <si>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</si>
  <si>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قيمة الدفعة المقدمة</t>
  </si>
  <si>
    <t>نسبة المدة المنقضية</t>
  </si>
  <si>
    <t xml:space="preserve">قيمة المشروع </t>
  </si>
  <si>
    <t>مدة المشروع (أشهر)</t>
  </si>
  <si>
    <t>نهاية المشروع التعاقدية</t>
  </si>
  <si>
    <t xml:space="preserve">بداية المشروع </t>
  </si>
  <si>
    <t>المقاول</t>
  </si>
  <si>
    <t>مدير المشروع</t>
  </si>
  <si>
    <t>اسم المشروع</t>
  </si>
  <si>
    <t>المبادرة</t>
  </si>
  <si>
    <t>القطاع</t>
  </si>
  <si>
    <t>تحديث مستهدفات حتى نهاية شهر يناير</t>
  </si>
  <si>
    <t>7-</t>
  </si>
  <si>
    <t>جاري أعمال التنفيذ</t>
  </si>
  <si>
    <t xml:space="preserve">الانتهاء من نطاق كامل أعمال المشروع </t>
  </si>
  <si>
    <t>6-</t>
  </si>
  <si>
    <t>الانتهاء من نطاق كامل أعمال المشروع</t>
  </si>
  <si>
    <t>5-</t>
  </si>
  <si>
    <t>جاري أعمال التوريد</t>
  </si>
  <si>
    <t>الانتهاء من نطاق أعمال الطرق</t>
  </si>
  <si>
    <t>4-</t>
  </si>
  <si>
    <t>الانتهاء من نطاق أعمال شبكات المياة</t>
  </si>
  <si>
    <t>3-</t>
  </si>
  <si>
    <t>الانتهاء من نطاق أعمال الشبكات العميقة والكهرباء</t>
  </si>
  <si>
    <t>2-</t>
  </si>
  <si>
    <t>تقديم واعتماد المخططات والمواد</t>
  </si>
  <si>
    <t>1-</t>
  </si>
  <si>
    <t>تقديم خطة العمل والبرنامج الزمني</t>
  </si>
  <si>
    <t>التحديات والعوائق</t>
  </si>
  <si>
    <t xml:space="preserve">تجهيزات الموقع </t>
  </si>
  <si>
    <t xml:space="preserve">انترلوك - متر مربع </t>
  </si>
  <si>
    <t xml:space="preserve">استلام الموقع </t>
  </si>
  <si>
    <t>Kerbstone</t>
  </si>
  <si>
    <t>البردورات مسبقة الصب - متر طولي</t>
  </si>
  <si>
    <t xml:space="preserve"> ملاحظة</t>
  </si>
  <si>
    <t>التاريخ حسب الجدول الزمني</t>
  </si>
  <si>
    <t>البند</t>
  </si>
  <si>
    <t>Street Lighting and telecommunication Network</t>
  </si>
  <si>
    <t>إنارة الطرق وشبكة الإتصالات m</t>
  </si>
  <si>
    <t>معالم البرنامج الزمني</t>
  </si>
  <si>
    <t>TSE</t>
  </si>
  <si>
    <t>شبكة الري</t>
  </si>
  <si>
    <t>شبكة المياة</t>
  </si>
  <si>
    <t>Sewage</t>
  </si>
  <si>
    <t xml:space="preserve">شبكة الصرف الصحي </t>
  </si>
  <si>
    <t>شبكة  مياه الأمطار</t>
  </si>
  <si>
    <t>Storm water</t>
  </si>
  <si>
    <t xml:space="preserve">شبكة تصريف مياة السيول </t>
  </si>
  <si>
    <t>شبكة  الصرف الصناعي</t>
  </si>
  <si>
    <t>Material delivery</t>
  </si>
  <si>
    <t>نسبة التوريد</t>
  </si>
  <si>
    <t>الكمية المتبقية
(م.ط)</t>
  </si>
  <si>
    <t>الكمية المورده 
(م.ط)</t>
  </si>
  <si>
    <t>الكمية الكلية
(م.ط)</t>
  </si>
  <si>
    <t>شبكة  المياه المعالجة</t>
  </si>
  <si>
    <t>تقدم أعمال  layout</t>
  </si>
  <si>
    <t>ملخص التوريدات</t>
  </si>
  <si>
    <t>شبكة  مياه الشرب</t>
  </si>
  <si>
    <t>شبكة الأعمال الكهربائية</t>
  </si>
  <si>
    <t>تنفيذ أعمال الطرق والرصف، وتنفيذ العلامات الأرضية واللوحات الإرشادية</t>
  </si>
  <si>
    <t>شبكة تصريف السيول والأمطار m</t>
  </si>
  <si>
    <t>النسبة الاجمالية</t>
  </si>
  <si>
    <t>التكلفة
(غير شامل ضريبة القيمة المضافة)</t>
  </si>
  <si>
    <t xml:space="preserve">مكونات المشروع </t>
  </si>
  <si>
    <t>شبكة الصرف الصحي m</t>
  </si>
  <si>
    <t xml:space="preserve">ملخص جدول الكميات </t>
  </si>
  <si>
    <t>شبكة المياه المعالجة  m</t>
  </si>
  <si>
    <t>شبكة مياه الشرب m</t>
  </si>
  <si>
    <t>نسبة الإنجاز الفعلي</t>
  </si>
  <si>
    <t>نسبة الإنجاز المخطط له</t>
  </si>
  <si>
    <t>367,706,607.08  ريال</t>
  </si>
  <si>
    <r>
      <t xml:space="preserve">قيمة العقد 
</t>
    </r>
    <r>
      <rPr>
        <b/>
        <sz val="9"/>
        <color rgb="FFFFFFFF"/>
        <rFont val="Arial"/>
        <family val="2"/>
      </rPr>
      <t>(شامل ضريبة القيمة المضافة)</t>
    </r>
  </si>
  <si>
    <t>بداية العقد</t>
  </si>
  <si>
    <t>Road Works</t>
  </si>
  <si>
    <t>أعمال الطرق m3</t>
  </si>
  <si>
    <t>24  شهرًا ميلاديًا</t>
  </si>
  <si>
    <t>مدة التنفيذ</t>
  </si>
  <si>
    <t>تاريخ استلام الموقع</t>
  </si>
  <si>
    <t>Scope</t>
  </si>
  <si>
    <t>نسبة المنفذ</t>
  </si>
  <si>
    <t xml:space="preserve">الكمية المتبقية
</t>
  </si>
  <si>
    <t xml:space="preserve">الكمية المنفذة 
</t>
  </si>
  <si>
    <t xml:space="preserve">الكمية الكلية
</t>
  </si>
  <si>
    <t>شركة إيجيس للاستشارات الهندسية</t>
  </si>
  <si>
    <t>الاستشاري</t>
  </si>
  <si>
    <r>
      <t>شركة الرواف للمقاولات</t>
    </r>
    <r>
      <rPr>
        <sz val="11"/>
        <rFont val="Calibri"/>
        <family val="2"/>
      </rPr>
      <t xml:space="preserve"> </t>
    </r>
  </si>
  <si>
    <t>موقع المشروع</t>
  </si>
  <si>
    <t>نطاق المشروع</t>
  </si>
  <si>
    <t>معلومات المشروع</t>
  </si>
  <si>
    <t>استكمال تطوير البنية التحتية للمرحلة الاولي في المدينة الصناعية الثالثة بجدة</t>
  </si>
  <si>
    <t>Pond excavation at Zone 12</t>
  </si>
  <si>
    <t>Electrical Work
أعمال الكهرباء  (المنفذ)</t>
  </si>
  <si>
    <t>Electrical Work
أعمال الكهرباء (المخطط)</t>
  </si>
  <si>
    <t>Eng. Mohammed AL-Naggar (PM)</t>
  </si>
  <si>
    <t>Pond excavation at Zone 6</t>
  </si>
  <si>
    <t>#07</t>
  </si>
  <si>
    <t>JDH3-02-008-RWF-TS9-1-GEN-IPC-0348-00</t>
  </si>
  <si>
    <t>Shuaib A.Alshuaibi</t>
  </si>
  <si>
    <t>نسبة الانجاز المستهدفة بنهاية Q2 2025</t>
  </si>
  <si>
    <t>نسبة الانجاز المحققة بنهاية Q2 2025</t>
  </si>
  <si>
    <t>مجموع المبالغ المفوترة  المستهدفة بنهاية Q2  2025</t>
  </si>
  <si>
    <t>مجموع المبالغ المفوترة  المحققة بنهاية Q2  2025</t>
  </si>
  <si>
    <t xml:space="preserve">
Completion of the following: 
- Interlock - 14,400 m2,
- Kerbstone - 35,483 L.m
- Ponds finished100%
- Road works to execute 10,654 m3 Asphalt
 </t>
  </si>
  <si>
    <t>Completion of the following:
HDPE pipes - 77,772 m,
 GRP pipe - 74,009 m, 
UPVC pipe - 24,958 m, 
Sewage Manhole - 359 Nr, 
Storm Manhole - 602 Nr,
 Catchbasins- 927 Nr, 
Kerbstone - 35,483 m,
 Interlock - 14,400 m2 
Asphalt - 10,654 m3
50% of Electrical materials ( LOW VOLTAGE CABLES , Lighting panels ..etc)</t>
  </si>
  <si>
    <t>Completion of the following:
- Sewage pipe - 30,112 L.m,  
- Sewage Manhole - 359 Nr,
-  Irrigation pipe - 61,381 L.m, 
- Storm Manhole - 602 Nr, 
- Storm pipe - 42,989 L.m, 
- Catchbasins- 927 Nr, 
- Catchbasin pipes - 24,958 L.m, 
- Box Culvert - 3600 L.m
- Potable water pipe - 17,389 L.m,</t>
  </si>
  <si>
    <t>JDH3-02-008-RWF-TS9-1-GEN-IPC-0120-00</t>
  </si>
  <si>
    <t>#08</t>
  </si>
  <si>
    <t>JDH3-02-008-RWF-TS9-1-GEN-IPC-0403-00</t>
  </si>
  <si>
    <t>The Impact
 (BOQ Cost)</t>
  </si>
  <si>
    <t>Delivered Qty</t>
  </si>
  <si>
    <t>to be descoped. Needs to be revised as per revised BOQ</t>
  </si>
  <si>
    <t>Masharaf EL Torq</t>
  </si>
  <si>
    <t>24106558 </t>
  </si>
  <si>
    <t xml:space="preserve">Jeddah cabels </t>
  </si>
  <si>
    <t>National Kham Plastic Factory</t>
  </si>
  <si>
    <t>FALCOM</t>
  </si>
  <si>
    <t xml:space="preserve">Alyamama &amp; Bantain </t>
  </si>
  <si>
    <t>SAUDI LIGHTING PHILIPS</t>
  </si>
  <si>
    <t>Furse- Tabark Company</t>
  </si>
  <si>
    <t>Alwasail Industrial Co</t>
  </si>
  <si>
    <t>to be constructed at site</t>
  </si>
  <si>
    <t>3100000503 &amp; 24105376</t>
  </si>
  <si>
    <t>27-10-24  14-12-24 &amp; 15-04-2025</t>
  </si>
  <si>
    <t>3100000788 &amp; 3100003912</t>
  </si>
  <si>
    <t>3100001250, 3100003898 &amp; 3100001230</t>
  </si>
  <si>
    <t>Beto Co LTD</t>
  </si>
  <si>
    <t>STORM WATER DRAINAGE NETWORK-Manhole cover</t>
  </si>
  <si>
    <t>B5.33 05 13.01/B5.33 05 13.02/B5.33 05 13.03/B5.33 05 13.04/B5.33 05 13.05/B5.33 05 13.06/B5.33 05 13.15/B5.33 05 13.16/B5.33 05 13.17/B5.33 05 13.18/B5.33 05 13.19/B5.33 05 13.20/B5.33 05 13.21/B5.33 05 13.22/B5.33 05 13.23/B5.33 05 13.24B6.33 05 39.01/ B6.33 05 39.02/ B6.33 05 39.03/ B6.33 05 39.04/ B6.33 05 39.05/ B6.33 05 39.06/ B6.33 05 39.07/ B6.33 05 39.08</t>
  </si>
  <si>
    <t>JDFF</t>
  </si>
  <si>
    <t>POTABLE WATER NETWORK-FIRE HYDRANT</t>
  </si>
  <si>
    <t>B3.33 14 19.08</t>
  </si>
  <si>
    <t>Road Marking</t>
  </si>
  <si>
    <t>Signage</t>
  </si>
  <si>
    <t>Road work</t>
  </si>
  <si>
    <t>MV</t>
  </si>
  <si>
    <t>LV</t>
  </si>
  <si>
    <t>Ducts</t>
  </si>
  <si>
    <t>Telecommunication</t>
  </si>
  <si>
    <t>Potable water</t>
  </si>
  <si>
    <t>Strom water</t>
  </si>
  <si>
    <t>Sewer drainage</t>
  </si>
  <si>
    <t>Traffic signs,  ground mounted, Sheet Alumenium, (breakaway)Single post, with all accessories</t>
  </si>
  <si>
    <t>Traffic signs, ground mounted, Sheet Alumenium, (breakaway) Double post with all accessories</t>
  </si>
  <si>
    <t xml:space="preserve">Supply and install single core PVC insulated copper conductor cables for circuit protective conductor (CPC) / ECC,  size 70 mm²  </t>
  </si>
  <si>
    <t>Light fixtures LED 342 watts</t>
  </si>
  <si>
    <t>Light fixtures LED 208 watts</t>
  </si>
  <si>
    <t>ROAD CROSSING DUCT مواسير 160مم UPVC</t>
  </si>
  <si>
    <t>SVY</t>
  </si>
  <si>
    <t>#09</t>
  </si>
  <si>
    <t>JDH3-02-008-RWF-TS9-1-GEN-IPC-0455-00</t>
  </si>
  <si>
    <t>Revised BOQ Qty (Under Review)</t>
  </si>
  <si>
    <t xml:space="preserve">Aggregate Base Coarse at Zone 2-2 </t>
  </si>
  <si>
    <t>Laying of Asphalt at Zone 2-2</t>
  </si>
  <si>
    <t>Storm pipe installation at Zone 13</t>
  </si>
  <si>
    <t>Potable water pipe installation at Zone 13</t>
  </si>
  <si>
    <t>Potable water pipe installation at Zone 2-2</t>
  </si>
  <si>
    <t>Irrigation line 450mm backilling at Zone 2-2</t>
  </si>
  <si>
    <t>Open channel rip rap works at Zone 2-1</t>
  </si>
  <si>
    <t>Open channel rip rap works at Zone 7</t>
  </si>
  <si>
    <t>Sewer network excavation at Zone 2-1 L72</t>
  </si>
  <si>
    <t>Open channel rip rap works at Zone 01</t>
  </si>
  <si>
    <r>
      <t>HDPE Pipes - 79,271 m, GRP pipe - 63,503 m, UPVC Pipe - 28,564 m, Sewage Manhole - 107 No, Storm Manhole - 124 No, Kerbstone- 15084 m, Interlock - 4088.25 m2 ,</t>
    </r>
    <r>
      <rPr>
        <b/>
        <sz val="18"/>
        <color rgb="FFFF0000"/>
        <rFont val="TheSansArab Plain"/>
      </rPr>
      <t xml:space="preserve">
Catchbasins- 67 Nr, LV Cables-  46,842 m </t>
    </r>
  </si>
  <si>
    <t>#10</t>
  </si>
  <si>
    <t>JDH3-02-008-RWF-TS9-1-GEN-IPC-0484-00</t>
  </si>
  <si>
    <t>Kerbstone - 12,755 Lm, Interlock - 1,353 m2, Pond (1,2,3&amp;4) -89%, Pond excavation at Zone 6&amp;12 - 705,349 m3
Road Works Subgrade layer - 9,584 m3, Asphalt- 930 m</t>
  </si>
  <si>
    <t>Sewage pipe - 8,425 L.m, Sewage Manhole - 91 Nr, Storm pipe - 20,331 L.m, Storm Manhole - 171 Nr, Potable water pipe - 2,663 L.m, Irrigation pipe - 10,331 L.m, Catchbasin pipes - 1,757 L.m, Box  Culvert - 1,126 L.m</t>
  </si>
  <si>
    <t>Relocation 12 Foundations, 12 Drawpits, 4Telecommunication Manholes, Telecome duct -144m</t>
  </si>
  <si>
    <t>Earned Value Cost</t>
  </si>
  <si>
    <t>Performance % Complete</t>
  </si>
  <si>
    <t>Schedule % Complete</t>
  </si>
  <si>
    <t>Total Float</t>
  </si>
  <si>
    <t xml:space="preserve">  JDH3-02-008--Procurement</t>
  </si>
  <si>
    <t xml:space="preserve">    CCTV</t>
  </si>
  <si>
    <t xml:space="preserve">    High Mast</t>
  </si>
  <si>
    <t>21-Oct-24 A</t>
  </si>
  <si>
    <t>21-Nov-24 A</t>
  </si>
  <si>
    <t>23-Nov-24 A</t>
  </si>
  <si>
    <t>21-Aug-24 A</t>
  </si>
  <si>
    <t>26-Oct-24 A</t>
  </si>
  <si>
    <t>20-Aug-24 A</t>
  </si>
  <si>
    <t>07-Aug-24 A</t>
  </si>
  <si>
    <t>28-Aug-24 A</t>
  </si>
  <si>
    <t>15-Aug-24 A</t>
  </si>
  <si>
    <t>18-Sep-24 A</t>
  </si>
  <si>
    <t>02-Sep-24 A</t>
  </si>
  <si>
    <t>02-Oct-24 A</t>
  </si>
  <si>
    <t>14-Aug-24 A</t>
  </si>
  <si>
    <t>05-Aug-24 A</t>
  </si>
  <si>
    <t>15-Sep-24 A</t>
  </si>
  <si>
    <t>24-Dec-24 A</t>
  </si>
  <si>
    <t>30-Dec-24 A</t>
  </si>
  <si>
    <t>28-Sep-24 A</t>
  </si>
  <si>
    <t>31-May-25 A</t>
  </si>
  <si>
    <t>21-Sep-24 A</t>
  </si>
  <si>
    <t>19-Feb-25 A</t>
  </si>
  <si>
    <t>22-Sep-24 A</t>
  </si>
  <si>
    <t>05-Jan-25 A</t>
  </si>
  <si>
    <t>30-Sep-24 A</t>
  </si>
  <si>
    <t>25-Feb-25 A</t>
  </si>
  <si>
    <t>16-Jan-25 A</t>
  </si>
  <si>
    <t>01-Jun-25 A</t>
  </si>
  <si>
    <t>14-Nov-24 A</t>
  </si>
  <si>
    <t>10-Mar-25 A</t>
  </si>
  <si>
    <t>10-Oct-24 A</t>
  </si>
  <si>
    <t>02-Nov-24 A</t>
  </si>
  <si>
    <t>01-Nov-24 A</t>
  </si>
  <si>
    <t>01-Dec-24 A</t>
  </si>
  <si>
    <t>01-Apr-25 A</t>
  </si>
  <si>
    <t>29-Oct-24 A</t>
  </si>
  <si>
    <t>19-Oct-24 A</t>
  </si>
  <si>
    <t>12-Dec-24 A</t>
  </si>
  <si>
    <t>01-May-25 A</t>
  </si>
  <si>
    <t>01-Jan-25 A</t>
  </si>
  <si>
    <t>07-May-25 A</t>
  </si>
  <si>
    <t>04-Dec-24 A</t>
  </si>
  <si>
    <t>25-Jun-25 A</t>
  </si>
  <si>
    <t>12-Mar-25 A</t>
  </si>
  <si>
    <t>26-Jun-25 A</t>
  </si>
  <si>
    <t>10-Jun-25 A</t>
  </si>
  <si>
    <t>01-Mar-25 A</t>
  </si>
  <si>
    <t>31-Dec-24 A</t>
  </si>
  <si>
    <t>20-May-25 A</t>
  </si>
  <si>
    <t>18-Jun-25 A</t>
  </si>
  <si>
    <t>09-Jan-25 A</t>
  </si>
  <si>
    <t>11-Jan-25 A</t>
  </si>
  <si>
    <t>29-Dec-24 A</t>
  </si>
  <si>
    <t>10-Nov-24 A</t>
  </si>
  <si>
    <t>05-Mar-25 A</t>
  </si>
  <si>
    <t>13-Jan-25 A</t>
  </si>
  <si>
    <t>07-Nov-24 A</t>
  </si>
  <si>
    <t>09-Nov-24 A</t>
  </si>
  <si>
    <t>14-Jan-25 A</t>
  </si>
  <si>
    <t>10-Dec-24 A</t>
  </si>
  <si>
    <t>14-Dec-24 A</t>
  </si>
  <si>
    <t>30-Oct-24 A</t>
  </si>
  <si>
    <t>16-Sep-24 A</t>
  </si>
  <si>
    <t>31-Oct-24 A</t>
  </si>
  <si>
    <t>27-Nov-24 A</t>
  </si>
  <si>
    <t>25-Sep-24 A</t>
  </si>
  <si>
    <t>23-Oct-24 A</t>
  </si>
  <si>
    <t>25-Aug-24 A</t>
  </si>
  <si>
    <t>08-Jan-25 A</t>
  </si>
  <si>
    <t>17-Apr-25 A</t>
  </si>
  <si>
    <t>03-Dec-24 A</t>
  </si>
  <si>
    <t>24-Sep-24 A</t>
  </si>
  <si>
    <t>08-Apr-25 A</t>
  </si>
  <si>
    <t>20-Nov-24 A</t>
  </si>
  <si>
    <t>10-Feb-25 A</t>
  </si>
  <si>
    <t>08-Oct-24 A</t>
  </si>
  <si>
    <t>05-Dec-24 A</t>
  </si>
  <si>
    <t>13-Oct-24 A</t>
  </si>
  <si>
    <t>05-Nov-24 A</t>
  </si>
  <si>
    <t>12-Nov-24 A</t>
  </si>
  <si>
    <t>03-Feb-25 A</t>
  </si>
  <si>
    <t>20-Jan-25 A</t>
  </si>
  <si>
    <t>04-Feb-25 A</t>
  </si>
  <si>
    <t>15-Dec-24 A</t>
  </si>
  <si>
    <t>26-Nov-24 A</t>
  </si>
  <si>
    <t>14-Apr-25 A</t>
  </si>
  <si>
    <t>30-Nov-24 A</t>
  </si>
  <si>
    <t>22-May-25 A</t>
  </si>
  <si>
    <t>04-Apr-25 A</t>
  </si>
  <si>
    <t>18-Mar-25 A</t>
  </si>
  <si>
    <t>05-May-25 A</t>
  </si>
  <si>
    <t>21-Jan-25 A</t>
  </si>
  <si>
    <t>11-Mar-25 A</t>
  </si>
  <si>
    <t>04-Mar-25 A</t>
  </si>
  <si>
    <t>23-Feb-25 A</t>
  </si>
  <si>
    <t>10-Apr-25 A</t>
  </si>
  <si>
    <t>28-Apr-25 A</t>
  </si>
  <si>
    <t>10-May-25 A</t>
  </si>
  <si>
    <t>06-Apr-25 A</t>
  </si>
  <si>
    <t>12-Jun-25 A</t>
  </si>
  <si>
    <t>15-Apr-25 A</t>
  </si>
  <si>
    <t>17-Mar-25 A</t>
  </si>
  <si>
    <t>19-Mar-25 A</t>
  </si>
  <si>
    <t>26-Jan-25 A</t>
  </si>
  <si>
    <t>27-Jan-25 A</t>
  </si>
  <si>
    <t>21-May-25 A</t>
  </si>
  <si>
    <t>25-May-25 A</t>
  </si>
  <si>
    <t>12-May-25 A</t>
  </si>
  <si>
    <t>07-Jan-25 A</t>
  </si>
  <si>
    <t>15-Jan-25 A</t>
  </si>
  <si>
    <t>16-Jun-25 A</t>
  </si>
  <si>
    <t>02-Jan-25 A</t>
  </si>
  <si>
    <t>09-Jun-25 A</t>
  </si>
  <si>
    <t>26-May-25 A</t>
  </si>
  <si>
    <t>03-Mar-25 A</t>
  </si>
  <si>
    <t>28-Jan-25 A</t>
  </si>
  <si>
    <t>22-Apr-25 A</t>
  </si>
  <si>
    <t>11-Feb-25 A</t>
  </si>
  <si>
    <t>29-Jan-25 A</t>
  </si>
  <si>
    <t>15-May-25 A</t>
  </si>
  <si>
    <t>11-Dec-24 A</t>
  </si>
  <si>
    <t>28-Dec-24 A</t>
  </si>
  <si>
    <t>24-Nov-24 A</t>
  </si>
  <si>
    <t>22-Jan-25 A</t>
  </si>
  <si>
    <t>28-Jun-25 A</t>
  </si>
  <si>
    <t>16-Dec-24 A</t>
  </si>
  <si>
    <t>24-Feb-25 A</t>
  </si>
  <si>
    <t>16-Nov-24 A</t>
  </si>
  <si>
    <t>18-Jan-25 A</t>
  </si>
  <si>
    <t>19-Jan-25 A</t>
  </si>
  <si>
    <t>18-May-25 A</t>
  </si>
  <si>
    <t>20-Apr-25 A</t>
  </si>
  <si>
    <t>21-Dec-24 A</t>
  </si>
  <si>
    <t>19-Dec-24 A</t>
  </si>
  <si>
    <t>23-Dec-24 A</t>
  </si>
  <si>
    <t>30-Jun-25 A</t>
  </si>
  <si>
    <t>05-Jul-25 A</t>
  </si>
  <si>
    <t>15-Jun-25 A</t>
  </si>
  <si>
    <t>21-Apr-25 A</t>
  </si>
  <si>
    <t>05-Apr-25 A</t>
  </si>
  <si>
    <t>12-Apr-25 A</t>
  </si>
  <si>
    <t>26-Apr-25 A</t>
  </si>
  <si>
    <t>02-Jul-25 A</t>
  </si>
  <si>
    <t>05-Feb-25 A</t>
  </si>
  <si>
    <t>GRP– 1400 Dia</t>
  </si>
  <si>
    <t xml:space="preserve">Stranded armored Cables, Copper, 4Cx150 mm²  XLPE /PVC/SWA </t>
  </si>
  <si>
    <t>20-Jul-25 A</t>
  </si>
  <si>
    <t>21-Jun-25 A</t>
  </si>
  <si>
    <t>01-Jul-25 A</t>
  </si>
  <si>
    <t>Revised BOQ</t>
  </si>
  <si>
    <t>#11</t>
  </si>
  <si>
    <t>JDH3-02-008-RWF-TS9-1-GEN-IPC-0504-00</t>
  </si>
  <si>
    <t>22-Jul-25 A</t>
  </si>
  <si>
    <t>10-Jul-25 A</t>
  </si>
  <si>
    <t>15-Jul-25 A</t>
  </si>
  <si>
    <t>19-Jul-25 A</t>
  </si>
  <si>
    <t>23-Jul-25 A</t>
  </si>
  <si>
    <t>28-Jul-25 A</t>
  </si>
  <si>
    <t>31-Jul-25 A</t>
  </si>
  <si>
    <t>03-Aug-25 A</t>
  </si>
  <si>
    <t>06-Aug-25 A</t>
  </si>
  <si>
    <t>07-Aug-25 A</t>
  </si>
  <si>
    <t>10-Aug-25 A</t>
  </si>
  <si>
    <t>11-Aug-25 A</t>
  </si>
  <si>
    <t>12-Aug-25 A</t>
  </si>
  <si>
    <t>09-Aug-25 A</t>
  </si>
  <si>
    <t>16-Aug-25 A</t>
  </si>
  <si>
    <t>21-Aug-25 A</t>
  </si>
  <si>
    <t>23-Aug-25 A</t>
  </si>
  <si>
    <t>24-Aug-25 A</t>
  </si>
  <si>
    <t>18-Aug-25 A</t>
  </si>
  <si>
    <t>Potable Water</t>
  </si>
  <si>
    <t>Irrigation</t>
  </si>
  <si>
    <t>Sewer</t>
  </si>
  <si>
    <t>Storm</t>
  </si>
  <si>
    <t>Box culvert</t>
  </si>
  <si>
    <t>Open channel</t>
  </si>
  <si>
    <t>This week progress</t>
  </si>
  <si>
    <t>Type of work</t>
  </si>
  <si>
    <t xml:space="preserve"> Earned %</t>
  </si>
  <si>
    <t>20-Aug-25 A</t>
  </si>
  <si>
    <t>#12</t>
  </si>
  <si>
    <t>JDH3-02-008-RWF-TS9-1-GEN-IPC-0573-00</t>
  </si>
  <si>
    <t>Resource ID Name</t>
  </si>
  <si>
    <t>MD-JDH3-LR-01.Unskilled Labor</t>
  </si>
  <si>
    <t>Filling with selected excavated material-For Pond 1--B6.31 22 00.02--Pond</t>
  </si>
  <si>
    <t>Riprap with thickness 300mm as shown in drawings.-For Pond 1--B6.03 30 00.01--Pond</t>
  </si>
  <si>
    <t>Outfall structure size 4.0 × 2.0 m-For Pond 1--B6.33 05 13.01--Pond</t>
  </si>
  <si>
    <t>Acess Entrace Ramp-For Pond 1--B6.03 30 00.02--Pond</t>
  </si>
  <si>
    <t>01-Feb-25 A</t>
  </si>
  <si>
    <t>18-Feb-25 A</t>
  </si>
  <si>
    <t>18-Nov-24 A</t>
  </si>
  <si>
    <t>Outfall structure size 2.0 × 1.25 m-For Pond 3--B6.33 05 13.03---PS</t>
  </si>
  <si>
    <t>20-Feb-25 A</t>
  </si>
  <si>
    <t>15-Aug-25 A</t>
  </si>
  <si>
    <t>17-Aug-25 A</t>
  </si>
  <si>
    <t>26-Aug-25 A</t>
  </si>
  <si>
    <t>31-Aug-25 A</t>
  </si>
  <si>
    <t>20-Mar-25 A</t>
  </si>
  <si>
    <t>26-Feb-25 A</t>
  </si>
  <si>
    <t>19-Apr-25 A</t>
  </si>
  <si>
    <t>17-Jul-25 A</t>
  </si>
  <si>
    <t>29-Mar-25 A</t>
  </si>
  <si>
    <t>17-May-25 A</t>
  </si>
  <si>
    <t>22-Mar-25 A</t>
  </si>
  <si>
    <t>16-Mar-25 A</t>
  </si>
  <si>
    <t>13-May-25 A</t>
  </si>
  <si>
    <t>25-Aug-25 A</t>
  </si>
  <si>
    <t>30-Aug-25 A</t>
  </si>
  <si>
    <t>19-Aug-25 A</t>
  </si>
  <si>
    <t>27-Aug-25 A</t>
  </si>
  <si>
    <t>Base Plain Concrete Works For Manholes Diam 1500 depth from 1.51 to 2.50 - - B6.33 05 39.04-Z02-1-L-69-ST</t>
  </si>
  <si>
    <t>11-Jun-25 A</t>
  </si>
  <si>
    <t>Manhole Installation Works For Manholes Diam 1500 depth from 1.51 to 2.50 - - B6.33 05 39.04-Z02-1-L-69-ST</t>
  </si>
  <si>
    <t>03-Jul-25 A</t>
  </si>
  <si>
    <t>FINISHING Works and Backfilling Works For Manholes Diam 1500 depth from 1.51 to 2.50 - - B6.33 05 39.04-Z02-1-L-69-ST</t>
  </si>
  <si>
    <t>TESTING AND COMMITIONING Works For Manholes Diam 1500 depth from 1.51 to 2.50 - - B6.33 05 39.04-Z02-1-L-69-ST</t>
  </si>
  <si>
    <t>Base Plain Concrete Works For Manholes Diam 2000 depth from 1.51 to 2.50 - - B6.33 05 39.07-Z02-1-L-69-ST</t>
  </si>
  <si>
    <t>Manhole Installation Works For Manholes Diam 2000 depth from 1.51 to 2.50 - - B6.33 05 39.07-Z02-1-L-69-ST</t>
  </si>
  <si>
    <t>FINISHING Works and Backfilling Works For Manholes Diam 2000 depth from 1.51 to 2.50 - - B6.33 05 39.07-Z02-1-L-69-ST</t>
  </si>
  <si>
    <t>TESTING AND COMMITIONING Works For Manholes Diam 2000 depth from 1.51 to 2.50 - - B6.33 05 39.07-Z02-1-L-69-ST</t>
  </si>
  <si>
    <t>Catchbasine Installation Works For Catchbasine single - - B6.33 05 39.09-Z02-1-L-69-ST</t>
  </si>
  <si>
    <t>FINISHING Works For Catchbasine single - - B6.33 05 39.09-Z02-1-L-69-ST</t>
  </si>
  <si>
    <t>Catchbasine Installation Works For Catchbasine double - - B6.33 05 39.10-Z02-1-L-69-ST</t>
  </si>
  <si>
    <t>FINISHING Works For Catchbasine double - - B6.33 05 39.10-Z02-1-L-69-ST</t>
  </si>
  <si>
    <t>24-May-25 A</t>
  </si>
  <si>
    <t>23-Apr-25 A</t>
  </si>
  <si>
    <t>14-Jun-25 A</t>
  </si>
  <si>
    <t>19-May-25 A</t>
  </si>
  <si>
    <t>29-May-25 A</t>
  </si>
  <si>
    <t>03-Jun-25 A</t>
  </si>
  <si>
    <t>14-Jul-25 A</t>
  </si>
  <si>
    <t>Base Plain Concrete Works For Manholes Diam 1500 depth from 1.51 to 2.50 - - B6.33 05 39.04-Z02-1-L-71-ST</t>
  </si>
  <si>
    <t>Manhole Installation Works For Manholes Diam 1500 depth from 1.51 to 2.50 - - B6.33 05 39.04-Z02-1-L-71-ST</t>
  </si>
  <si>
    <t>FINISHING Works and Backfilling Works For Manholes Diam 1500 depth from 1.51 to 2.50 - - B6.33 05 39.04-Z02-1-L-71-ST</t>
  </si>
  <si>
    <t>TESTING AND COMMITIONING Works For Manholes Diam 1500 depth from 1.51 to 2.50 - - B6.33 05 39.04-Z02-1-L-71-ST</t>
  </si>
  <si>
    <t>Catchbasine Installation Works For Catchbasine single - - B6.33 05 39.09-Z02-1-L-71-ST</t>
  </si>
  <si>
    <t>FINISHING Works For Catchbasine single - - B6.33 05 39.09-Z02-1-L-71-ST</t>
  </si>
  <si>
    <t>Catchbasine Installation Works For Catchbasine double - - B6.33 05 39.10-Z02-1-L-71-ST</t>
  </si>
  <si>
    <t>FINISHING Works For Catchbasine double - - B6.33 05 39.10-Z02-1-L-71-ST</t>
  </si>
  <si>
    <t>16-Jul-25 A</t>
  </si>
  <si>
    <t>13-Aug-25 A</t>
  </si>
  <si>
    <t>Base Plain Concrete Works For Manholes Diam 1500 depth from 1.51 to 2.50 - - B6.33 05 39.04-Z02-1-L-72-ST</t>
  </si>
  <si>
    <t>Manhole Installation Works For Manholes Diam 1500 depth from 1.51 to 2.50 - - B6.33 05 39.04-Z02-1-L-72-ST</t>
  </si>
  <si>
    <t>27-Jul-25 A</t>
  </si>
  <si>
    <t>FINISHING Works and Backfilling Works For Manholes Diam 1500 depth from 1.51 to 2.50 - - B6.33 05 39.04-Z02-1-L-72-ST</t>
  </si>
  <si>
    <t>TESTING AND COMMITIONING Works For Manholes Diam 1500 depth from 1.51 to 2.50 - - B6.33 05 39.04-Z02-1-L-72-ST</t>
  </si>
  <si>
    <t>Catchbasine Installation Works For Catchbasine single - - B6.33 05 39.09-Z02-1-L-72-ST</t>
  </si>
  <si>
    <t>FINISHING Works For Catchbasine single - - B6.33 05 39.09-Z02-1-L-72-ST</t>
  </si>
  <si>
    <t>Catchbasine Installation Works For Catchbasine double - - B6.33 05 39.10-Z02-1-L-72-ST</t>
  </si>
  <si>
    <t>FINISHING Works For Catchbasine double - - B6.33 05 39.10-Z02-1-L-72-ST</t>
  </si>
  <si>
    <t>14-Aug-25 A</t>
  </si>
  <si>
    <t>Base Plain Concrete Works For Manholes Diam 1500 depth from 1.51 to 2.50 - - B6.33 05 39.04-Z02-1-L-73-ST</t>
  </si>
  <si>
    <t>Manhole Installation Works For Manholes Diam 1500 depth from 1.51 to 2.50 - - B6.33 05 39.04-Z02-1-L-73-ST</t>
  </si>
  <si>
    <t>FINISHING Works and Backfilling Works For Manholes Diam 1500 depth from 1.51 to 2.50 - - B6.33 05 39.04-Z02-1-L-73-ST</t>
  </si>
  <si>
    <t>TESTING AND COMMITIONING Works For Manholes Diam 1500 depth from 1.51 to 2.50 - - B6.33 05 39.04-Z02-1-L-73-ST</t>
  </si>
  <si>
    <t>Base Plain Concrete Works For Manholes Diam 2000 depth from 2.51 to 3.50 - - B6.33 05 39.08-Z02-1-L-73-ST</t>
  </si>
  <si>
    <t>Manhole Installation Works For Manholes Diam 2000 depth from 2.51 to 3.50 - - B6.33 05 39.08-Z02-1-L-73-ST</t>
  </si>
  <si>
    <t>FINISHING Works and Backfilling Works For Manholes Diam 2000 depth from 2.51 to 3.50 - - B6.33 05 39.08-Z02-1-L-73-ST</t>
  </si>
  <si>
    <t>TESTING AND COMMITIONING Works For Manholes Diam 2000 depth from 2.51 to 3.50 - - B6.33 05 39.08-Z02-1-L-73-ST</t>
  </si>
  <si>
    <t>Catchbasine Installation Works For Catchbasine single - - B6.33 05 39.09-Z02-1-L-73-ST</t>
  </si>
  <si>
    <t>FINISHING Works For Catchbasine single - - B6.33 05 39.09-Z02-1-L-73-ST</t>
  </si>
  <si>
    <t>Catchbasine Installation Works For Catchbasine double - - B6.33 05 39.10-Z02-1-L-73-ST</t>
  </si>
  <si>
    <t>FINISHING Works For Catchbasine double - - B6.33 05 39.10-Z02-1-L-73-ST</t>
  </si>
  <si>
    <t>08-Jul-25 A</t>
  </si>
  <si>
    <t>22-Aug-25 A</t>
  </si>
  <si>
    <t>15-Feb-25 A</t>
  </si>
  <si>
    <t>16-Feb-25 A</t>
  </si>
  <si>
    <t>Base Plain Concrete Works For Manholes Diam 1200 depth from 1.51 to 2.50 - - B6.33 05 39.02-Z02-2-C-16-ST</t>
  </si>
  <si>
    <t>Manhole Installation Works For Manholes Diam 1200 depth from 1.51 to 2.50 - - B6.33 05 39.02-Z02-2-C-16-ST</t>
  </si>
  <si>
    <t>FINISHING Works and Backfilling Works For Manholes Diam 1200 depth from 1.51 to 2.50 - - B6.33 05 39.02-Z02-2-C-16-ST</t>
  </si>
  <si>
    <t>TESTING AND COMMITIONING Works For Manholes Diam 1200 depth from 1.51 to 2.50 - - B6.33 05 39.02-Z02-2-C-16-ST</t>
  </si>
  <si>
    <t>Base Plain Concrete Works For Manholes Diam 1500 depth from 1.51 to 2.50 - - B6.33 05 39.04-Z02-2-C-16-ST</t>
  </si>
  <si>
    <t>Manhole Installation Works For Manholes Diam 1500 depth from 1.51 to 2.50 - - B6.33 05 39.04-Z02-2-C-16-ST</t>
  </si>
  <si>
    <t>FINISHING Works and Backfilling Works For Manholes Diam 1500 depth from 1.51 to 2.50 - - B6.33 05 39.04-Z02-2-C-16-ST</t>
  </si>
  <si>
    <t>TESTING AND COMMITIONING Works For Manholes Diam 1500 depth from 1.51 to 2.50 - - B6.33 05 39.04-Z02-2-C-16-ST</t>
  </si>
  <si>
    <t>Base Plain Concrete Works For Manholes Diam 2000 depth from 2.51 to 3.50 - - B6.33 05 39.08-Z02-2-C-16-ST</t>
  </si>
  <si>
    <t>Manhole Installation Works For Manholes Diam 2000 depth from 2.51 to 3.50 - - B6.33 05 39.08-Z02-2-C-16-ST</t>
  </si>
  <si>
    <t>FINISHING Works and Backfilling Works For Manholes Diam 2000 depth from 2.51 to 3.50 - - B6.33 05 39.08-Z02-2-C-16-ST</t>
  </si>
  <si>
    <t>TESTING AND COMMITIONING Works For Manholes Diam 2000 depth from 2.51 to 3.50 - - B6.33 05 39.08-Z02-2-C-16-ST</t>
  </si>
  <si>
    <t>Catchbasine Installation Works For Catchbasine single - - B6.33 05 39.09-Z02-2-C-16-ST</t>
  </si>
  <si>
    <t>FINISHING Works For Catchbasine single - - B6.33 05 39.09-Z02-2-C-16-ST</t>
  </si>
  <si>
    <t>Catchbasine Installation Works For Catchbasine double - - B6.33 05 39.10-Z02-2-C-16-ST</t>
  </si>
  <si>
    <t>FINISHING Works For Catchbasine double - - B6.33 05 39.10-Z02-2-C-16-ST</t>
  </si>
  <si>
    <t>15-Mar-25 A</t>
  </si>
  <si>
    <t>02-Feb-25 A</t>
  </si>
  <si>
    <t>12-Feb-25 A</t>
  </si>
  <si>
    <t>13-Mar-25 A</t>
  </si>
  <si>
    <t>Catchbasine Installation Works For Catchbasine single - - B6.33 05 39.09-Z02-2-L-74-ST</t>
  </si>
  <si>
    <t>FINISHING Works For Catchbasine single - - B6.33 05 39.09-Z02-2-L-74-ST</t>
  </si>
  <si>
    <t>Catchbasine Installation Works For Catchbasine double - - B6.33 05 39.10-Z02-2-L-74-ST</t>
  </si>
  <si>
    <t>FINISHING Works For Catchbasine double - - B6.33 05 39.10-Z02-2-L-74-ST</t>
  </si>
  <si>
    <t>04-Jan-25 A</t>
  </si>
  <si>
    <t>02-Mar-25 A</t>
  </si>
  <si>
    <t>02-Aug-25 A</t>
  </si>
  <si>
    <t>04-Aug-25 A</t>
  </si>
  <si>
    <t>05-Aug-25 A</t>
  </si>
  <si>
    <t>Base Plain Concrete Works For Manholes Diam 1500 depth from 1.51 to 2.50 - - B6.33 05 39.04-Z06-L-53-ST</t>
  </si>
  <si>
    <t>Manhole Installation Works For Manholes Diam 1500 depth from 1.51 to 2.50 - - B6.33 05 39.04-Z06-L-53-ST</t>
  </si>
  <si>
    <t>FINISHING Works and Backfilling Works For Manholes Diam 1500 depth from 1.51 to 2.50 - - B6.33 05 39.04-Z06-L-53-ST</t>
  </si>
  <si>
    <t>TESTING AND COMMITIONING Works For Manholes Diam 1500 depth from 1.51 to 2.50 - - B6.33 05 39.04-Z06-L-53-ST</t>
  </si>
  <si>
    <t>Catchbasine Installation Works For Catchbasine single - - B6.33 05 39.09-Z06-L-53-ST</t>
  </si>
  <si>
    <t>FINISHING Works For Catchbasine single - - B6.33 05 39.09-Z06-L-53-ST</t>
  </si>
  <si>
    <t>Catchbasine Installation Works For Catchbasine double - - B6.33 05 39.10-Z06-L-53-ST</t>
  </si>
  <si>
    <t>FINISHING Works For Catchbasine double - - B6.33 05 39.10-Z06-L-53-ST</t>
  </si>
  <si>
    <t>Base Plain Concrete Works For Manholes Diam 1500 depth from 1.51 to 2.50 - - B6.33 05 39.04-Z06-L-54-ST</t>
  </si>
  <si>
    <t>Manhole Installation Works For Manholes Diam 1500 depth from 1.51 to 2.50 - - B6.33 05 39.04-Z06-L-54-ST</t>
  </si>
  <si>
    <t>FINISHING Works and Backfilling Works For Manholes Diam 1500 depth from 1.51 to 2.50 - - B6.33 05 39.04-Z06-L-54-ST</t>
  </si>
  <si>
    <t>TESTING AND COMMITIONING Works For Manholes Diam 1500 depth from 1.51 to 2.50 - - B6.33 05 39.04-Z06-L-54-ST</t>
  </si>
  <si>
    <t>Catchbasine Installation Works For Catchbasine single - - B6.33 05 39.09-Z06-L-54-ST</t>
  </si>
  <si>
    <t>FINISHING Works For Catchbasine single - - B6.33 05 39.09-Z06-L-54-ST</t>
  </si>
  <si>
    <t>Catchbasine Installation Works For Catchbasine double - - B6.33 05 39.10-Z06-L-54-ST</t>
  </si>
  <si>
    <t>FINISHING Works For Catchbasine double - - B6.33 05 39.10-Z06-L-54-ST</t>
  </si>
  <si>
    <t>Base Plain Concrete Works For Manholes Diam 1500 depth from 1.51 to 2.50 - - B6.33 05 39.04-Z06-L-55-ST</t>
  </si>
  <si>
    <t>Manhole Installation Works For Manholes Diam 1500 depth from 1.51 to 2.50 - - B6.33 05 39.04-Z06-L-55-ST</t>
  </si>
  <si>
    <t>09-Apr-25 A</t>
  </si>
  <si>
    <t>Plain Concrete Works For Box Culvert Dim (2000x1250) depth from 1.51 to 2.50 - - B6.34 42 16.03-Z06-L-57-ST</t>
  </si>
  <si>
    <t>Raft Foundation for Box Culvert Dim (2000x1250) depth from 1.51 to 2.50 - - B6.34 42 16.03-Z06-L-57-ST</t>
  </si>
  <si>
    <t>Wing Wall for Box Culvert Dim (1000x1000) depth from 2.51 to 3.50 - - B6.34 42 16.03-Z06-L-57-ST</t>
  </si>
  <si>
    <t>Base Plain Concrete Works For Manholes Diam 1500 depth from 1.51 to 2.50 - - B6.33 05 39.04-Z06-L-57-ST</t>
  </si>
  <si>
    <t>18-Dec-24 A</t>
  </si>
  <si>
    <t>Base Plain Concrete Works For Manholes Diam 1200 depth from 1.51 to 2.50 - - B6.33 05 39.02-Z07-L-52-ST</t>
  </si>
  <si>
    <t>Manhole Installation Works For Manholes Diam 1200 depth from 1.51 to 2.50 - - B6.33 05 39.02-Z07-L-52-ST</t>
  </si>
  <si>
    <t>FINISHING Works and Backfilling Works For Manholes Diam 1200 depth from 1.51 to 2.50 - - B6.33 05 39.02-Z07-L-52-ST</t>
  </si>
  <si>
    <t>TESTING AND COMMITIONING Works For Manholes Diam 1200 depth from 1.51 to 2.50 - - B6.33 05 39.02-Z07-L-52-ST</t>
  </si>
  <si>
    <t>Base Plain Concrete Works For Manholes Diam 1500 depth from 1.51 to 2.50 - - B6.33 05 39.04-Z07-L-52-ST</t>
  </si>
  <si>
    <t>Manhole Installation Works For Manholes Diam 1500 depth from 1.51 to 2.50 - - B6.33 05 39.04-Z07-L-52-ST</t>
  </si>
  <si>
    <t>FINISHING Works and Backfilling Works For Manholes Diam 1500 depth from 1.51 to 2.50 - - B6.33 05 39.04-Z07-L-52-ST</t>
  </si>
  <si>
    <t>TESTING AND COMMITIONING Works For Manholes Diam 1500 depth from 1.51 to 2.50 - - B6.33 05 39.04-Z07-L-52-ST</t>
  </si>
  <si>
    <t>Catchbasine Installation Works For Catchbasine single - - B6.33 05 39.09-Z07-L-52-ST</t>
  </si>
  <si>
    <t>FINISHING Works For Catchbasine single - - B6.33 05 39.09-Z07-L-52-ST</t>
  </si>
  <si>
    <t>Catchbasine Installation Works For Catchbasine double - - B6.33 05 39.10-Z07-L-52-ST</t>
  </si>
  <si>
    <t>FINISHING Works For Catchbasine double - - B6.33 05 39.10-Z07-L-52-ST</t>
  </si>
  <si>
    <t>Base Plain Concrete Works For Manholes Diam 1500 depth from 1.51 to 2.50 - - B6.33 05 39.04-Z07-L-63-ST</t>
  </si>
  <si>
    <t>Manhole Installation Works For Manholes Diam 1500 depth from 1.51 to 2.50 - - B6.33 05 39.04-Z07-L-63-ST</t>
  </si>
  <si>
    <t>FINISHING Works and Backfilling Works For Manholes Diam 1500 depth from 1.51 to 2.50 - - B6.33 05 39.04-Z07-L-63-ST</t>
  </si>
  <si>
    <t>TESTING AND COMMITIONING Works For Manholes Diam 1500 depth from 1.51 to 2.50 - - B6.33 05 39.04-Z07-L-63-ST</t>
  </si>
  <si>
    <t>Catchbasine Installation Works For Catchbasine single - - B6.33 05 39.09-Z07-L-63-ST</t>
  </si>
  <si>
    <t>FINISHING Works For Catchbasine single - - B6.33 05 39.09-Z07-L-63-ST</t>
  </si>
  <si>
    <t>Catchbasine Installation Works For Catchbasine double - - B6.33 05 39.10-Z07-L-63-ST</t>
  </si>
  <si>
    <t>FINISHING Works For Catchbasine double - - B6.33 05 39.10-Z07-L-63-ST</t>
  </si>
  <si>
    <t>Base Plain Concrete Works For Manholes Diam 1500 depth from 1.51 to 2.50 - - B6.33 05 39.04-Z07-L-64-ST</t>
  </si>
  <si>
    <t>Manhole Installation Works For Manholes Diam 1500 depth from 1.51 to 2.50 - - B6.33 05 39.04-Z07-L-64-ST</t>
  </si>
  <si>
    <t>FINISHING Works and Backfilling Works For Manholes Diam 1500 depth from 1.51 to 2.50 - - B6.33 05 39.04-Z07-L-64-ST</t>
  </si>
  <si>
    <t>TESTING AND COMMITIONING Works For Manholes Diam 1500 depth from 1.51 to 2.50 - - B6.33 05 39.04-Z07-L-64-ST</t>
  </si>
  <si>
    <t>Base Plain Concrete Works For Manholes Diam 2000 depth from 1.51 to 2.50 - - B6.33 05 39.07-Z07-L-64-ST</t>
  </si>
  <si>
    <t>Manhole Installation Works For Manholes Diam 2000 depth from 1.51 to 2.50 - - B6.33 05 39.07-Z07-L-64-ST</t>
  </si>
  <si>
    <t>FINISHING Works and Backfilling Works For Manholes Diam 2000 depth from 1.51 to 2.50 - - B6.33 05 39.07-Z07-L-64-ST</t>
  </si>
  <si>
    <t>TESTING AND COMMITIONING Works For Manholes Diam 2000 depth from 1.51 to 2.50 - - B6.33 05 39.07-Z07-L-64-ST</t>
  </si>
  <si>
    <t>Catchbasine Installation Works For Catchbasine single - - B6.33 05 39.09-Z07-L-64-ST</t>
  </si>
  <si>
    <t>FINISHING Works For Catchbasine single - - B6.33 05 39.09-Z07-L-64-ST</t>
  </si>
  <si>
    <t>Catchbasine Installation Works For Catchbasine double - - B6.33 05 39.10-Z07-L-64-ST</t>
  </si>
  <si>
    <t>FINISHING Works For Catchbasine double - - B6.33 05 39.10-Z07-L-64-ST</t>
  </si>
  <si>
    <t>Base Plain Concrete Works For Manholes Diam 1200 depth from 1.51 to 2.50 - - B6.33 05 39.02-Z07-L-65-ST</t>
  </si>
  <si>
    <t>Manhole Installation Works For Manholes Diam 1200 depth from 1.51 to 2.50 - - B6.33 05 39.02-Z07-L-65-ST</t>
  </si>
  <si>
    <t>FINISHING Works and Backfilling Works For Manholes Diam 1200 depth from 1.51 to 2.50 - - B6.33 05 39.02-Z07-L-65-ST</t>
  </si>
  <si>
    <t>TESTING AND COMMITIONING Works For Manholes Diam 1200 depth from 1.51 to 2.50 - - B6.33 05 39.02-Z07-L-65-ST</t>
  </si>
  <si>
    <t>Base Plain Concrete Works For Manholes Diam 1500 depth from 1.51 to 2.50 - - B6.33 05 39.04-Z07-L-65-ST</t>
  </si>
  <si>
    <t>Manhole Installation Works For Manholes Diam 1500 depth from 1.51 to 2.50 - - B6.33 05 39.04-Z07-L-65-ST</t>
  </si>
  <si>
    <t>FINISHING Works and Backfilling Works For Manholes Diam 1500 depth from 1.51 to 2.50 - - B6.33 05 39.04-Z07-L-65-ST</t>
  </si>
  <si>
    <t>TESTING AND COMMITIONING Works For Manholes Diam 1500 depth from 1.51 to 2.50 - - B6.33 05 39.04-Z07-L-65-ST</t>
  </si>
  <si>
    <t>Base Plain Concrete Works For Manholes Diam 2000 depth from 1.51 to 2.50 - - B6.33 05 39.07-Z07-L-65-ST</t>
  </si>
  <si>
    <t>Manhole Installation Works For Manholes Diam 2000 depth from 1.51 to 2.50 - - B6.33 05 39.07-Z07-L-65-ST</t>
  </si>
  <si>
    <t>FINISHING Works and Backfilling Works For Manholes Diam 2000 depth from 1.51 to 2.50 - - B6.33 05 39.07-Z07-L-65-ST</t>
  </si>
  <si>
    <t>TESTING AND COMMITIONING Works For Manholes Diam 2000 depth from 1.51 to 2.50 - - B6.33 05 39.07-Z07-L-65-ST</t>
  </si>
  <si>
    <t>Catchbasine Installation Works For Catchbasine single - - B6.33 05 39.09-Z07-L-65-ST</t>
  </si>
  <si>
    <t>FINISHING Works For Catchbasine single - - B6.33 05 39.09-Z07-L-65-ST</t>
  </si>
  <si>
    <t>Catchbasine Installation Works For Catchbasine double - - B6.33 05 39.10-Z07-L-65-ST</t>
  </si>
  <si>
    <t>FINISHING Works For Catchbasine double - - B6.33 05 39.10-Z07-L-65-ST</t>
  </si>
  <si>
    <t>Base Plain Concrete Works For Manholes Diam 1500 depth from 1.51 to 2.50 - - B6.33 05 39.04-Z07-L-66-ST</t>
  </si>
  <si>
    <t>Manhole Installation Works For Manholes Diam 1500 depth from 1.51 to 2.50 - - B6.33 05 39.04-Z07-L-66-ST</t>
  </si>
  <si>
    <t>FINISHING Works and Backfilling Works For Manholes Diam 1500 depth from 1.51 to 2.50 - - B6.33 05 39.04-Z07-L-66-ST</t>
  </si>
  <si>
    <t>TESTING AND COMMITIONING Works For Manholes Diam 1500 depth from 1.51 to 2.50 - - B6.33 05 39.04-Z07-L-66-ST</t>
  </si>
  <si>
    <t>Base Plain Concrete Works For Manholes Diam 2000 depth from 1.51 to 2.50 - - B6.33 05 39.07-Z07-L-66-ST</t>
  </si>
  <si>
    <t>Manhole Installation Works For Manholes Diam 2000 depth from 1.51 to 2.50 - - B6.33 05 39.07-Z07-L-66-ST</t>
  </si>
  <si>
    <t>FINISHING Works and Backfilling Works For Manholes Diam 2000 depth from 1.51 to 2.50 - - B6.33 05 39.07-Z07-L-66-ST</t>
  </si>
  <si>
    <t>TESTING AND COMMITIONING Works For Manholes Diam 2000 depth from 1.51 to 2.50 - - B6.33 05 39.07-Z07-L-66-ST</t>
  </si>
  <si>
    <t>Catchbasine Installation Works For Catchbasine single - - B6.33 05 39.09-Z07-L-66-ST</t>
  </si>
  <si>
    <t>FINISHING Works For Catchbasine single - - B6.33 05 39.09-Z07-L-66-ST</t>
  </si>
  <si>
    <t>Catchbasine Installation Works For Catchbasine double - - B6.33 05 39.10-Z07-L-66-ST</t>
  </si>
  <si>
    <t>FINISHING Works For Catchbasine double - - B6.33 05 39.10-Z07-L-66-ST</t>
  </si>
  <si>
    <t>Base Plain Concrete Works For Manholes Diam 1200 depth from 1.51 to 2.50 - - B6.33 05 39.02-Z07-L-67-ST</t>
  </si>
  <si>
    <t>Manhole Installation Works For Manholes Diam 1200 depth from 1.51 to 2.50 - - B6.33 05 39.02-Z07-L-67-ST</t>
  </si>
  <si>
    <t>FINISHING Works and Backfilling Works For Manholes Diam 1200 depth from 1.51 to 2.50 - - B6.33 05 39.02-Z07-L-67-ST</t>
  </si>
  <si>
    <t>TESTING AND COMMITIONING Works For Manholes Diam 1200 depth from 1.51 to 2.50 - - B6.33 05 39.02-Z07-L-67-ST</t>
  </si>
  <si>
    <t>Catchbasine Installation Works For Catchbasine single - - B6.33 05 39.09-Z07-L-67-ST</t>
  </si>
  <si>
    <t>FINISHING Works For Catchbasine single - - B6.33 05 39.09-Z07-L-67-ST</t>
  </si>
  <si>
    <t>Catchbasine Installation Works For Catchbasine double - - B6.33 05 39.10-Z07-L-67-ST</t>
  </si>
  <si>
    <t>FINISHING Works For Catchbasine double - - B6.33 05 39.10-Z07-L-67-ST</t>
  </si>
  <si>
    <t>Base Plain Concrete Works For Manholes Diam 1500 depth from 1.51 to 2.50 - - B6.33 05 39.04-Z07-L-68-ST</t>
  </si>
  <si>
    <t>Manhole Installation Works For Manholes Diam 1500 depth from 1.51 to 2.50 - - B6.33 05 39.04-Z07-L-68-ST</t>
  </si>
  <si>
    <t>FINISHING Works and Backfilling Works For Manholes Diam 1500 depth from 1.51 to 2.50 - - B6.33 05 39.04-Z07-L-68-ST</t>
  </si>
  <si>
    <t>TESTING AND COMMITIONING Works For Manholes Diam 1500 depth from 1.51 to 2.50 - - B6.33 05 39.04-Z07-L-68-ST</t>
  </si>
  <si>
    <t>Catchbasine Installation Works For Catchbasine single - - B6.33 05 39.09-Z07-L-68-ST</t>
  </si>
  <si>
    <t>FINISHING Works For Catchbasine single - - B6.33 05 39.09-Z07-L-68-ST</t>
  </si>
  <si>
    <t>Catchbasine Installation Works For Catchbasine double - - B6.33 05 39.10-Z07-L-68-ST</t>
  </si>
  <si>
    <t>FINISHING Works For Catchbasine double - - B6.33 05 39.10-Z07-L-68-ST</t>
  </si>
  <si>
    <t>12-Jan-25 A</t>
  </si>
  <si>
    <t>Base Plain Concrete Works For Manholes Diam 1500 depth from 1.51 to 2.50 - - B6.33 05 39.04-Z07-1-L-59-ST</t>
  </si>
  <si>
    <t>Manhole Installation Works For Manholes Diam 1500 depth from 1.51 to 2.50 - - B6.33 05 39.04-Z07-1-L-59-ST</t>
  </si>
  <si>
    <t>FINISHING Works and Backfilling Works For Manholes Diam 1500 depth from 1.51 to 2.50 - - B6.33 05 39.04-Z07-1-L-59-ST</t>
  </si>
  <si>
    <t>TESTING AND COMMITIONING Works For Manholes Diam 1500 depth from 1.51 to 2.50 - - B6.33 05 39.04-Z07-1-L-59-ST</t>
  </si>
  <si>
    <t>Base Plain Concrete Works For Manholes Diam 2000 depth from 1.51 to 2.50 - - B6.33 05 39.07-Z07-1-L-59-ST</t>
  </si>
  <si>
    <t>Manhole Installation Works For Manholes Diam 2000 depth from 1.51 to 2.50 - - B6.33 05 39.07-Z07-1-L-59-ST</t>
  </si>
  <si>
    <t>FINISHING Works and Backfilling Works For Manholes Diam 2000 depth from 1.51 to 2.50 - - B6.33 05 39.07-Z07-1-L-59-ST</t>
  </si>
  <si>
    <t>TESTING AND COMMITIONING Works For Manholes Diam 2000 depth from 1.51 to 2.50 - - B6.33 05 39.07-Z07-1-L-59-ST</t>
  </si>
  <si>
    <t>Catchbasine Installation Works For Catchbasine single - - B6.33 05 39.09-Z07-1-L-59-ST</t>
  </si>
  <si>
    <t>FINISHING Works For Catchbasine single - - B6.33 05 39.09-Z07-1-L-59-ST</t>
  </si>
  <si>
    <t>Catchbasine Installation Works For Catchbasine double - - B6.33 05 39.10-Z07-1-L-59-ST</t>
  </si>
  <si>
    <t>FINISHING Works For Catchbasine double - - B6.33 05 39.10-Z07-1-L-59-ST</t>
  </si>
  <si>
    <t>Base Plain Concrete Works For Manholes Diam 1500 depth from 1.51 to 2.50 - - B6.33 05 39.04-Z07-1-L-60-ST</t>
  </si>
  <si>
    <t>Manhole Installation Works For Manholes Diam 1500 depth from 1.51 to 2.50 - - B6.33 05 39.04-Z07-1-L-60-ST</t>
  </si>
  <si>
    <t>FINISHING Works and Backfilling Works For Manholes Diam 1500 depth from 1.51 to 2.50 - - B6.33 05 39.04-Z07-1-L-60-ST</t>
  </si>
  <si>
    <t>TESTING AND COMMITIONING Works For Manholes Diam 1500 depth from 1.51 to 2.50 - - B6.33 05 39.04-Z07-1-L-60-ST</t>
  </si>
  <si>
    <t>Base Plain Concrete Works For Manholes Diam 2000 depth from 1.51 to 2.50 - - B6.33 05 39.07-Z07-1-L-60-ST</t>
  </si>
  <si>
    <t>Manhole Installation Works For Manholes Diam 2000 depth from 1.51 to 2.50 - - B6.33 05 39.07-Z07-1-L-60-ST</t>
  </si>
  <si>
    <t>FINISHING Works and Backfilling Works For Manholes Diam 2000 depth from 1.51 to 2.50 - - B6.33 05 39.07-Z07-1-L-60-ST</t>
  </si>
  <si>
    <t>TESTING AND COMMITIONING Works For Manholes Diam 2000 depth from 1.51 to 2.50 - - B6.33 05 39.07-Z07-1-L-60-ST</t>
  </si>
  <si>
    <t>Catchbasine Installation Works For Catchbasine single - - B6.33 05 39.09-Z07-1-L-60-ST</t>
  </si>
  <si>
    <t>FINISHING Works For Catchbasine single - - B6.33 05 39.09-Z07-1-L-60-ST</t>
  </si>
  <si>
    <t>Catchbasine Installation Works For Catchbasine double - - B6.33 05 39.10-Z07-1-L-60-ST</t>
  </si>
  <si>
    <t>FINISHING Works For Catchbasine double - - B6.33 05 39.10-Z07-1-L-60-ST</t>
  </si>
  <si>
    <t>Base Plain Concrete Works For Manholes Diam 1500 depth from 1.51 to 2.50 - - B6.33 05 39.04-Z07-1-L-62-ST</t>
  </si>
  <si>
    <t>Manhole Installation Works For Manholes Diam 1500 depth from 1.51 to 2.50 - - B6.33 05 39.04-Z07-1-L-62-ST</t>
  </si>
  <si>
    <t>FINISHING Works and Backfilling Works For Manholes Diam 1500 depth from 1.51 to 2.50 - - B6.33 05 39.04-Z07-1-L-62-ST</t>
  </si>
  <si>
    <t>TESTING AND COMMITIONING Works For Manholes Diam 1500 depth from 1.51 to 2.50 - - B6.33 05 39.04-Z07-1-L-62-ST</t>
  </si>
  <si>
    <t>Base Plain Concrete Works For Manholes Diam 2000 depth from 1.51 to 2.50 - - B6.33 05 39.07-Z07-1-L-62-ST</t>
  </si>
  <si>
    <t>Manhole Installation Works For Manholes Diam 2000 depth from 1.51 to 2.50 - - B6.33 05 39.07-Z07-1-L-62-ST</t>
  </si>
  <si>
    <t>FINISHING Works and Backfilling Works For Manholes Diam 2000 depth from 1.51 to 2.50 - - B6.33 05 39.07-Z07-1-L-62-ST</t>
  </si>
  <si>
    <t>TESTING AND COMMITIONING Works For Manholes Diam 2000 depth from 1.51 to 2.50 - - B6.33 05 39.07-Z07-1-L-62-ST</t>
  </si>
  <si>
    <t>Catchbasine Installation Works For Catchbasine single - - B6.33 05 39.09-Z07-1-L-62-ST</t>
  </si>
  <si>
    <t>FINISHING Works For Catchbasine single - - B6.33 05 39.09-Z07-1-L-62-ST</t>
  </si>
  <si>
    <t>Catchbasine Installation Works For Catchbasine double - - B6.33 05 39.10-Z07-1-L-62-ST</t>
  </si>
  <si>
    <t>FINISHING Works For Catchbasine double - - B6.33 05 39.10-Z07-1-L-62-ST</t>
  </si>
  <si>
    <t>02-Apr-25 A</t>
  </si>
  <si>
    <t>08-Mar-25 A</t>
  </si>
  <si>
    <t>25-Dec-24 A</t>
  </si>
  <si>
    <t>08-Aug-25 A</t>
  </si>
  <si>
    <t>31-Mar-25 A</t>
  </si>
  <si>
    <t>Outfall structure size 4.0 × 2.0 m-For Pond 2--B6.33 05 13.02---PS</t>
  </si>
  <si>
    <t>Filling with selected excavated material-For Pond 2--B6.31 22 00.02---PS</t>
  </si>
  <si>
    <t>Riprap with thickness 300mm as shown in drawings.-For Pond 2--B6.03 30 00.01---PS</t>
  </si>
  <si>
    <t>Outfall structure size 4.0 × 2.0 m-For Pond 2--B6.33 05 13.01---PS</t>
  </si>
  <si>
    <t>Acess Entrace Ramp-For Pond 2--B6.03 30 00.02---PS</t>
  </si>
  <si>
    <t>Outfall structure size 4.0 × 2.0 m-For Pond 3--B6.33 05 13.03---PS</t>
  </si>
  <si>
    <t>Filling with selected excavated material-For Pond 3--B6.31 22 00.02---PS</t>
  </si>
  <si>
    <t>Riprap with thickness 300mm as shown in drawings.-For Pond 3--B6.03 30 00.01---PS</t>
  </si>
  <si>
    <t>Outfall structure size 4.0 × 2.0 m-For Pond 3--B6.33 05 13.01---PS</t>
  </si>
  <si>
    <t>Acess Entrace Ramp-For Pond 3--B6.03 30 00.02---PS</t>
  </si>
  <si>
    <t>17-Dec-24 A</t>
  </si>
  <si>
    <t>Outfall structure size 4.0 × 2.0 m-For Pond 4--B6.33 05 13.04---PS</t>
  </si>
  <si>
    <t>Filling with selected excavated material-For Pond 4--B6.31 22 00.02---PS</t>
  </si>
  <si>
    <t>Riprap with thickness 300mm as shown in drawings.-For Pond 4--B6.03 30 00.01---PS</t>
  </si>
  <si>
    <t>Outfall structure size 4.0 × 2.0 m-For Pond 4--B6.33 05 13.01---PS</t>
  </si>
  <si>
    <t>Acess Entrace Ramp-For Pond 4--B6.03 30 00.02---PS</t>
  </si>
  <si>
    <t>Outfall structure size 3.0 × 1.5 m-For Pond 4--B6.33 05 13.04---PS</t>
  </si>
  <si>
    <t>Excavation Worksfor HDPE Pipe Lines 125 mm - depth from 0 to 1.5 m- B4.33 31 00.01-Z02-L-47-TSE</t>
  </si>
  <si>
    <t>Soil Replacement and Bedding Worksfor HDPE Pipe Lines 125 mm - depth from 0 to 1.5 m- B4.33 31 00.01-Z02-L-47-TSE</t>
  </si>
  <si>
    <t>installationfor HDPE Pipe Lines 125 mm - depth from 0 to 1.5 m- B4.33 31 00.01-Z02-L-47-TSE</t>
  </si>
  <si>
    <t>Testingfor HDPE Pipe Lines 125 mm - depth from 0 to 1.5 m- B4.33 31 00.01-Z02-L-47-TSE</t>
  </si>
  <si>
    <t>Excavation Worksfor HDPE Pipe Lines 125 mm - depth from 0 to 1.5 m- B4.33 31 00.01-Z02-L-50-TSE</t>
  </si>
  <si>
    <t>Soil Replacement and Bedding Worksfor HDPE Pipe Lines 125 mm - depth from 0 to 1.5 m- B4.33 31 00.01-Z02-L-50-TSE</t>
  </si>
  <si>
    <t>installationfor HDPE Pipe Lines 125 mm - depth from 0 to 1.5 m- B4.33 31 00.01-Z02-L-50-TSE</t>
  </si>
  <si>
    <t>Trench excavation for GRP Pipe Line 200 mm - Depth from 1.51 to 2.50- B5.33 31 00.04-Z02-1-L-69-SS</t>
  </si>
  <si>
    <t>Soil Replacement and Bedding Works for GRP Pipe Line 200 mm - Depth from 1.51 to 2.50- B5.33 31 00.04-Z02-1-L-69-SS</t>
  </si>
  <si>
    <t>Installing for GRP Pipe Line 200 mm - Depth from 1.51 to 2.50- B5.33 31 00.04-Z02-1-L-69-SS</t>
  </si>
  <si>
    <t>Primary Test for GRP Pipe Line 200 mm - Depth from 1.51 to 2.50- B5.33 31 00.04-Z02-1-L-69-SS</t>
  </si>
  <si>
    <t>Backfilling and warning tabe Works for GRP Pipe Line 200 mm - Depth from 1.51 to 2.50- B5.33 31 00.04-Z02-1-L-69-SS</t>
  </si>
  <si>
    <t>Excavation Works for GRP Pipe Line 400 mm - depth from 1.51 to 2.50 m- B6.33 42 11.02-Z02-1-L-69-ST</t>
  </si>
  <si>
    <t>Soil Replacement and Bedding Works for GRP Pipe Line 400 mm - depth from 1.51 to 2.50 m- B6.33 42 11.02-Z02-1-L-69-ST</t>
  </si>
  <si>
    <t>Installing for GRP Pipe Line 400 mm - depth from 1.51 to 2.50 m- B6.33 42 11.02-Z02-1-L-69-ST</t>
  </si>
  <si>
    <t>Primary Test for GRP Pipe Line 400 mm - depth from 1.51 to 2.50 m- B6.33 42 11.02-Z02-1-L-69-ST</t>
  </si>
  <si>
    <t>Backfilling Works for GRP Pipe Line 400 mm - depth from 1.51 to 2.50 m- B6.33 42 11.02-Z02-1-L-69-ST</t>
  </si>
  <si>
    <t>Excavation Works for GRP Pipe Line 500 mm - depth from 1.51 to 2.50 m- B6.33 42 11.04-Z02-1-L-69-ST</t>
  </si>
  <si>
    <t>Soil Replacement and Bedding Works for GRP Pipe Line 500 mm - depth from 1.51 to 2.50 m- B6.33 42 11.04-Z02-1-L-69-ST</t>
  </si>
  <si>
    <t>Installing for GRP Pipe Line 500 mm - depth from 1.51 to 2.50 m- B6.33 42 11.04-Z02-1-L-69-ST</t>
  </si>
  <si>
    <t>Primary Test for GRP Pipe Line 500 mm - depth from 1.51 to 2.50 m- B6.33 42 11.04-Z02-1-L-69-ST</t>
  </si>
  <si>
    <t>Backfilling Works for GRP Pipe Line 500 mm - depth from 1.51 to 2.50 m- B6.33 42 11.04-Z02-1-L-69-ST</t>
  </si>
  <si>
    <t>Excavation Works for GRP Pipe Line 700 mm - depth from 0.00 to 1.50 m- B6.33 42 11.07-Z02-1-L-69-ST</t>
  </si>
  <si>
    <t>Soil Replacement and Bedding Works for GRP Pipe Line 700 mm - depth from 0.00 to 1.50 m- B6.33 42 11.07-Z02-1-L-69-ST</t>
  </si>
  <si>
    <t>Installing for GRP Pipe Line 700 mm - depth from 0.00 to 1.50 m- B6.33 42 11.07-Z02-1-L-69-ST</t>
  </si>
  <si>
    <t>Primary Test for GRP Pipe Line 700 mm - depth from 0.00 to 1.50 m- B6.33 42 11.07-Z02-1-L-69-ST</t>
  </si>
  <si>
    <t>Backfilling Works for GRP Pipe Line 700 mm - depth from 0.00 to 1.50 m- B6.33 42 11.07-Z02-1-L-69-ST</t>
  </si>
  <si>
    <t>Base Plain Concrete Works For Manholes Diam 1200 depth from 1.51 to 2.50 - - B6.33 05 39.02-Z02-1-L-69-ST</t>
  </si>
  <si>
    <t>Manhole Installation Works For Manholes Diam 1200 depth from 1.51 to 2.50 - - B6.33 05 39.02-Z02-1-L-69-ST</t>
  </si>
  <si>
    <t>FINISHING Works and Backfilling Works For Manholes Diam 1200 depth from 1.51 to 2.50 - - B6.33 05 39.02-Z02-1-L-69-ST</t>
  </si>
  <si>
    <t>TESTING AND COMMITIONING Works For Manholes Diam 1200 depth from 1.51 to 2.50 - - B6.33 05 39.02-Z02-1-L-69-ST</t>
  </si>
  <si>
    <t>Base Plain Concrete Works For Manholes Diam 1500 depth from 2.51 to 3.50 - - B6.33 05 39.05-Z02-1-L-69-ST</t>
  </si>
  <si>
    <t>Manhole Installation Works For Manholes Diam 1500 depth from 2.51 to 3.50 - - B6.33 05 39.05-Z02-1-L-69-ST</t>
  </si>
  <si>
    <t>FINISHING Works and Backfilling Works For Manholes Diam 1500 depth from 2.51 to 3.50 - - B6.33 05 39.05-Z02-1-L-69-ST</t>
  </si>
  <si>
    <t>TESTING AND COMMITIONING Works For Manholes Diam 1500 depth from 2.51 to 3.50 - - B6.33 05 39.05-Z02-1-L-69-ST</t>
  </si>
  <si>
    <t>Excavation Worksfor HDPE Pipe Lines 125 mm - depth from 0 to 1.5 m- B4.33 31 00.01-Z02-1-L-69-TSE</t>
  </si>
  <si>
    <t>Soil Replacement and Bedding Worksfor HDPE Pipe Lines 125 mm - depth from 0 to 1.5 m- B4.33 31 00.01-Z02-1-L-69-TSE</t>
  </si>
  <si>
    <t>installationfor HDPE Pipe Lines 125 mm - depth from 0 to 1.5 m- B4.33 31 00.01-Z02-1-L-69-TSE</t>
  </si>
  <si>
    <t>Testingfor HDPE Pipe Lines 125 mm - depth from 0 to 1.5 m- B4.33 31 00.01-Z02-1-L-69-TSE</t>
  </si>
  <si>
    <t>Backfilling Worksfor HDPE Pipe Lines 125 mm - depth from 0 to 1.5 m- B4.33 31 00.01-Z02-1-L-69-TSE</t>
  </si>
  <si>
    <t>Installationfor gate valves 250 mm - - B4.33 14 19.02-Z02-1-L-69-TSE</t>
  </si>
  <si>
    <t>Testing And Commtionningfor gate valves 250 mm - - B4.33 14 19.02-Z02-1-L-69-TSE</t>
  </si>
  <si>
    <t>INSTALLINGfor insulated copper conductor 16 mm²   - - B2.26 05 19.08-Z02-1-L-69-SL</t>
  </si>
  <si>
    <t>TESTING AND COMMITIONINGfor insulated copper conductor 16 mm²   - - B2.26 05 19.08-Z02-1-L-69-SL</t>
  </si>
  <si>
    <t>Excavationfor Drawpit 600x600x1000mm - - B2.33 71 19.13.01-Z02-1-L-69-SL</t>
  </si>
  <si>
    <t>Installationfor Drawpit 600x600x1000mm - - B2.33 71 19.13.01-Z02-1-L-69-SL</t>
  </si>
  <si>
    <t>Backfillingfor Drawpit 600x600x1000mm - - B2.33 71 19.13.01-Z02-1-L-69-SL</t>
  </si>
  <si>
    <t>Excavation Worksfor HDPE Pipe Lines 125 mm - depth from 0 to 1.5 m- B4.33 31 00.01-Z02-1-L-70-TSE</t>
  </si>
  <si>
    <t>Soil Replacement and Bedding Worksfor HDPE Pipe Lines 125 mm - depth from 0 to 1.5 m- B4.33 31 00.01-Z02-1-L-70-TSE</t>
  </si>
  <si>
    <t>installationfor HDPE Pipe Lines 125 mm - depth from 0 to 1.5 m- B4.33 31 00.01-Z02-1-L-70-TSE</t>
  </si>
  <si>
    <t>Testingfor HDPE Pipe Lines 125 mm - depth from 0 to 1.5 m- B4.33 31 00.01-Z02-1-L-70-TSE</t>
  </si>
  <si>
    <t>Backfilling Worksfor HDPE Pipe Lines 125 mm - depth from 0 to 1.5 m- B4.33 31 00.01-Z02-1-L-70-TSE</t>
  </si>
  <si>
    <t>Excavation Worksfor HDPE Pipe Lines 250 mm - depth from 0 to 1.5 m- B4.33 31 00.02-Z02-1-L-70-TSE</t>
  </si>
  <si>
    <t>Soil Replacement and Bedding Worksfor HDPE Pipe Lines 250 mm - depth from 0 to 1.5 m- B4.33 31 00.02-Z02-1-L-70-TSE</t>
  </si>
  <si>
    <t>installationfor HDPE Pipe Lines 250 mm - depth from 0 to 1.5 m- B4.33 31 00.02-Z02-1-L-70-TSE</t>
  </si>
  <si>
    <t>Testingfor HDPE Pipe Lines 250 mm - depth from 0 to 1.5 m- B4.33 31 00.02-Z02-1-L-70-TSE</t>
  </si>
  <si>
    <t>Backfilling Worksfor HDPE Pipe Lines 250 mm - depth from 0 to 1.5 m- B4.33 31 00.02-Z02-1-L-70-TSE</t>
  </si>
  <si>
    <t>Excavation and PC Blinding Works for Manholes 1200 mm - Depth from 1.51 to 2.50- B5.33 05 13.03-Z02-1-L-71-SS</t>
  </si>
  <si>
    <t>Installation of Base Works for Manholes 1200 mm - Depth from 1.51 to 2.50- B5.33 05 13.03-Z02-1-L-71-SS</t>
  </si>
  <si>
    <t>Backfilling Works for Manholes 1200 mm - Depth from 1.51 to 2.50- B5.33 05 13.03-Z02-1-L-71-SS</t>
  </si>
  <si>
    <t>Finishing, Benching Works for Manholes 1200 mm - Depth from 1.51 to 2.50- B5.33 05 13.03-Z02-1-L-71-SS</t>
  </si>
  <si>
    <t>Excavation and PC Blinding Works for Manholes 1200 mm - Depth from 2.51 to 3.50- B5.33 05 13.05-Z02-1-L-71-SS</t>
  </si>
  <si>
    <t>Installation of Base Works for Manholes 1200 mm - Depth from 2.51 to 3.50- B5.33 05 13.05-Z02-1-L-71-SS</t>
  </si>
  <si>
    <t>Backfilling Works for Manholes 1200 mm - Depth from 2.51 to 3.50- B5.33 05 13.05-Z02-1-L-71-SS</t>
  </si>
  <si>
    <t>Finishing, Benching Works for Manholes 1200 mm - Depth from 2.51 to 3.50- B5.33 05 13.05-Z02-1-L-71-SS</t>
  </si>
  <si>
    <t>Excavation Works for GRP Pipe Line 400 mm - depth from 1.51 to 2.50 m- B6.33 42 11.02-Z02-1-L-71-ST</t>
  </si>
  <si>
    <t>Soil Replacement and Bedding Works for GRP Pipe Line 400 mm - depth from 1.51 to 2.50 m- B6.33 42 11.02-Z02-1-L-71-ST</t>
  </si>
  <si>
    <t>Installing for GRP Pipe Line 400 mm - depth from 1.51 to 2.50 m- B6.33 42 11.02-Z02-1-L-71-ST</t>
  </si>
  <si>
    <t>Primary Test for GRP Pipe Line 400 mm - depth from 1.51 to 2.50 m- B6.33 42 11.02-Z02-1-L-71-ST</t>
  </si>
  <si>
    <t>Backfilling Works for GRP Pipe Line 400 mm - depth from 1.51 to 2.50 m- B6.33 42 11.02-Z02-1-L-71-ST</t>
  </si>
  <si>
    <t>Excavation Works for GRP Pipe Line 500 mm - depth from 1.51 to 2.50 m- B6.33 42 11.04-Z02-1-L-71-ST</t>
  </si>
  <si>
    <t>Soil Replacement and Bedding Works for GRP Pipe Line 500 mm - depth from 1.51 to 2.50 m- B6.33 42 11.04-Z02-1-L-71-ST</t>
  </si>
  <si>
    <t>Installing for GRP Pipe Line 500 mm - depth from 1.51 to 2.50 m- B6.33 42 11.04-Z02-1-L-71-ST</t>
  </si>
  <si>
    <t>Primary Test for GRP Pipe Line 500 mm - depth from 1.51 to 2.50 m- B6.33 42 11.04-Z02-1-L-71-ST</t>
  </si>
  <si>
    <t>Backfilling Works for GRP Pipe Line 500 mm - depth from 1.51 to 2.50 m- B6.33 42 11.04-Z02-1-L-71-ST</t>
  </si>
  <si>
    <t>Base Plain Concrete Works For Manholes Diam 1200 depth from 1.51 to 2.50 - - B6.33 05 39.02-Z02-1-L-71-ST</t>
  </si>
  <si>
    <t>Manhole Installation Works For Manholes Diam 1200 depth from 1.51 to 2.50 - - B6.33 05 39.02-Z02-1-L-71-ST</t>
  </si>
  <si>
    <t>FINISHING Works and Backfilling Works For Manholes Diam 1200 depth from 1.51 to 2.50 - - B6.33 05 39.02-Z02-1-L-71-ST</t>
  </si>
  <si>
    <t>TESTING AND COMMITIONING Works For Manholes Diam 1200 depth from 1.51 to 2.50 - - B6.33 05 39.02-Z02-1-L-71-ST</t>
  </si>
  <si>
    <t>Base Plain Concrete Works For Manholes Diam 2000 depth from 2.51 to 3.50 - - B6.33 05 39.08-Z02-1-L-71-ST</t>
  </si>
  <si>
    <t>Manhole Installation Works For Manholes Diam 2000 depth from 2.51 to 3.50 - - B6.33 05 39.08-Z02-1-L-71-ST</t>
  </si>
  <si>
    <t>FINISHING Works and Backfilling Works For Manholes Diam 2000 depth from 2.51 to 3.50 - - B6.33 05 39.08-Z02-1-L-71-ST</t>
  </si>
  <si>
    <t>TESTING AND COMMITIONING Works For Manholes Diam 2000 depth from 2.51 to 3.50 - - B6.33 05 39.08-Z02-1-L-71-ST</t>
  </si>
  <si>
    <t>Excavation Worksfor HDPE Pipes 225 mm  - depth from 0 to 1.5 m- B3.33 14 13.02-Z02-1-L-71-WT</t>
  </si>
  <si>
    <t>Soil Replacement and Bedding Works for HDPE Pipes 225 mm  - depth from 0 to 1.5 m- B3.33 14 13.02-Z02-1-L-71-WT</t>
  </si>
  <si>
    <t>Installing for HDPE Pipes 225 mm  - depth from 0 to 1.5 m- B3.33 14 13.02-Z02-1-L-71-WT</t>
  </si>
  <si>
    <t>Testing for HDPE Pipes 225 mm  - depth from 0 to 1.5 m- B3.33 14 13.02-Z02-1-L-71-WT</t>
  </si>
  <si>
    <t>Backfillingfor HDPE Pipes 225 mm  - depth from 0 to 1.5 m- B3.33 14 13.02-Z02-1-L-71-WT</t>
  </si>
  <si>
    <t>Excavation Worksfor HDPE Pipe Lines 125 mm - depth from 0 to 1.5 m- B4.33 31 00.01-Z02-1-L-71-TSE</t>
  </si>
  <si>
    <t>Soil Replacement and Bedding Worksfor HDPE Pipe Lines 125 mm - depth from 0 to 1.5 m- B4.33 31 00.01-Z02-1-L-71-TSE</t>
  </si>
  <si>
    <t>installationfor HDPE Pipe Lines 125 mm - depth from 0 to 1.5 m- B4.33 31 00.01-Z02-1-L-71-TSE</t>
  </si>
  <si>
    <t>Testingfor HDPE Pipe Lines 125 mm - depth from 0 to 1.5 m- B4.33 31 00.01-Z02-1-L-71-TSE</t>
  </si>
  <si>
    <t>Backfilling Worksfor HDPE Pipe Lines 125 mm - depth from 0 to 1.5 m- B4.33 31 00.01-Z02-1-L-71-TSE</t>
  </si>
  <si>
    <t>INSTALLINGfor insulated copper conductor 16 mm²   - - B2.26 05 19.08-Z02-1-L-71-SL</t>
  </si>
  <si>
    <t>TESTING AND COMMITIONINGfor insulated copper conductor 16 mm²   - - B2.26 05 19.08-Z02-1-L-71-SL</t>
  </si>
  <si>
    <t>Excavation Worksfor PVC Pipes 2×150mm - - B2.33 71 19.01.SL-Z02-1-L-71-SL</t>
  </si>
  <si>
    <t>Installationfor PVC Pipes 2×150mm - - B2.33 71 19.01.SL-Z02-1-L-71-SL</t>
  </si>
  <si>
    <t>Pouring Concrete Coverfor PVC Pipes 2×150mm - - B2.33 71 19.01.SL-Z02-1-L-71-SL</t>
  </si>
  <si>
    <t>Testing and Backfilling Worksfor PVC Pipes 2×150mm - - B2.33 71 19.01.SL-Z02-1-L-71-SL</t>
  </si>
  <si>
    <t>Excavationfor Drawpit 600x600x1000mm - - B2.33 71 19.13.01-Z02-1-L-71-SL</t>
  </si>
  <si>
    <t>Installationfor Drawpit 600x600x1000mm - - B2.33 71 19.13.01-Z02-1-L-71-SL</t>
  </si>
  <si>
    <t>Backfillingfor Drawpit 600x600x1000mm - - B2.33 71 19.13.01-Z02-1-L-71-SL</t>
  </si>
  <si>
    <t>Excavation and PC Blinding Works for Manholes 1200 mm - Depth from 1.51 to 2.50- B5.33 05 13.03-Z02-1-L-72-SS</t>
  </si>
  <si>
    <t>Installation of Base Works for Manholes 1200 mm - Depth from 1.51 to 2.50- B5.33 05 13.03-Z02-1-L-72-SS</t>
  </si>
  <si>
    <t>Backfilling Works for Manholes 1200 mm - Depth from 1.51 to 2.50- B5.33 05 13.03-Z02-1-L-72-SS</t>
  </si>
  <si>
    <t>Finishing, Benching Works for Manholes 1200 mm - Depth from 1.51 to 2.50- B5.33 05 13.03-Z02-1-L-72-SS</t>
  </si>
  <si>
    <t>Excavation and PC Blinding Works for Manholes 1200 mm - Depth from 2.51 to 3.50- B5.33 05 13.05-Z02-1-L-72-SS</t>
  </si>
  <si>
    <t>Installation of Base Works for Manholes 1200 mm - Depth from 2.51 to 3.50- B5.33 05 13.05-Z02-1-L-72-SS</t>
  </si>
  <si>
    <t>Backfilling Works for Manholes 1200 mm - Depth from 2.51 to 3.50- B5.33 05 13.05-Z02-1-L-72-SS</t>
  </si>
  <si>
    <t>Finishing, Benching Works for Manholes 1200 mm - Depth from 2.51 to 3.50- B5.33 05 13.05-Z02-1-L-72-SS</t>
  </si>
  <si>
    <t>Excavation Works for GRP Pipe Line 400 mm - depth from 0.00 to 1.50 m- B6.33 42 11.01-Z02-1-L-72-ST</t>
  </si>
  <si>
    <t>Soil Replacement and Bedding Works for GRP Pipe Line 400 mm - depth from 0.00 to 1.50 m- B6.33 42 11.01-Z02-1-L-72-ST</t>
  </si>
  <si>
    <t>Installing for GRP Pipe Line 400 mm - depth from 0.00 to 1.50 m- B6.33 42 11.01-Z02-1-L-72-ST</t>
  </si>
  <si>
    <t>Primary Test for GRP Pipe Line 400 mm - depth from 0.00 to 1.50 m- B6.33 42 11.01-Z02-1-L-72-ST</t>
  </si>
  <si>
    <t>Backfilling Works for GRP Pipe Line 400 mm - depth from 0.00 to 1.50 m- B6.33 42 11.01-Z02-1-L-72-ST</t>
  </si>
  <si>
    <t>Excavation Works for GRP Pipe Line 400 mm - depth from 1.51 to 2.50 m- B6.33 42 11.02-Z02-1-L-72-ST</t>
  </si>
  <si>
    <t>Soil Replacement and Bedding Works for GRP Pipe Line 400 mm - depth from 1.51 to 2.50 m- B6.33 42 11.02-Z02-1-L-72-ST</t>
  </si>
  <si>
    <t>Installing for GRP Pipe Line 400 mm - depth from 1.51 to 2.50 m- B6.33 42 11.02-Z02-1-L-72-ST</t>
  </si>
  <si>
    <t>Primary Test for GRP Pipe Line 400 mm - depth from 1.51 to 2.50 m- B6.33 42 11.02-Z02-1-L-72-ST</t>
  </si>
  <si>
    <t>Backfilling Works for GRP Pipe Line 400 mm - depth from 1.51 to 2.50 m- B6.33 42 11.02-Z02-1-L-72-ST</t>
  </si>
  <si>
    <t>Excavation Works for GRP Pipe Line 1100 mm - depth from 2.51 to 3.50 m- B6.33 42 11.21-Z02-1-L-72-ST</t>
  </si>
  <si>
    <t>Soil Replacement and Bedding Works for GRP Pipe Line 1100 mm - depth from 2.51 to 3.50 m- B6.33 42 11.21-Z02-1-L-72-ST</t>
  </si>
  <si>
    <t>Installing for GRP Pipe Line 1100 mm - depth from 2.51 to 3.50 m- B6.33 42 11.21-Z02-1-L-72-ST</t>
  </si>
  <si>
    <t>Primary Test for GRP Pipe Line 1100 mm - depth from 2.51 to 3.50 m- B6.33 42 11.21-Z02-1-L-72-ST</t>
  </si>
  <si>
    <t>Backfilling Works for GRP Pipe Line 1100 mm - depth from 2.51 to 3.50 m- B6.33 42 11.21-Z02-1-L-72-ST</t>
  </si>
  <si>
    <t>Base Plain Concrete Works For Manholes Diam 1200 depth from 1.51 to 2.50 - - B6.33 05 39.02-Z02-1-L-72-ST</t>
  </si>
  <si>
    <t>Manhole Installation Works For Manholes Diam 1200 depth from 1.51 to 2.50 - - B6.33 05 39.02-Z02-1-L-72-ST</t>
  </si>
  <si>
    <t>FINISHING Works and Backfilling Works For Manholes Diam 1200 depth from 1.51 to 2.50 - - B6.33 05 39.02-Z02-1-L-72-ST</t>
  </si>
  <si>
    <t>TESTING AND COMMITIONING Works For Manholes Diam 1200 depth from 1.51 to 2.50 - - B6.33 05 39.02-Z02-1-L-72-ST</t>
  </si>
  <si>
    <t>Base Plain Concrete Works For Manholes Diam 1500 depth from 2.51 to 3.50 - - B6.33 05 39.05-Z02-1-L-72-ST</t>
  </si>
  <si>
    <t>Manhole Installation Works For Manholes Diam 1500 depth from 2.51 to 3.50 - - B6.33 05 39.05-Z02-1-L-72-ST</t>
  </si>
  <si>
    <t>FINISHING Works and Backfilling Works For Manholes Diam 1500 depth from 2.51 to 3.50 - - B6.33 05 39.05-Z02-1-L-72-ST</t>
  </si>
  <si>
    <t>TESTING AND COMMITIONING Works For Manholes Diam 1500 depth from 2.51 to 3.50 - - B6.33 05 39.05-Z02-1-L-72-ST</t>
  </si>
  <si>
    <t>Base Plain Concrete Works For Manholes Diam 2000 depth from 2.51 to 3.50 - - B6.33 05 39.08-Z02-1-L-72-ST</t>
  </si>
  <si>
    <t>Manhole Installation Works For Manholes Diam 2000 depth from 2.51 to 3.50 - - B6.33 05 39.08-Z02-1-L-72-ST</t>
  </si>
  <si>
    <t>FINISHING Works and Backfilling Works For Manholes Diam 2000 depth from 2.51 to 3.50 - - B6.33 05 39.08-Z02-1-L-72-ST</t>
  </si>
  <si>
    <t>TESTING AND COMMITIONING Works For Manholes Diam 2000 depth from 2.51 to 3.50 - - B6.33 05 39.08-Z02-1-L-72-ST</t>
  </si>
  <si>
    <t>Excavation Worksfor HDPE Pipe Lines 125 mm - depth from 0 to 1.5 m- B4.33 31 00.01-Z02-1-L-72-TSE</t>
  </si>
  <si>
    <t>Soil Replacement and Bedding Worksfor HDPE Pipe Lines 125 mm - depth from 0 to 1.5 m- B4.33 31 00.01-Z02-1-L-72-TSE</t>
  </si>
  <si>
    <t>installationfor HDPE Pipe Lines 125 mm - depth from 0 to 1.5 m- B4.33 31 00.01-Z02-1-L-72-TSE</t>
  </si>
  <si>
    <t>Testingfor HDPE Pipe Lines 125 mm - depth from 0 to 1.5 m- B4.33 31 00.01-Z02-1-L-72-TSE</t>
  </si>
  <si>
    <t>Backfilling Worksfor HDPE Pipe Lines 125 mm - depth from 0 to 1.5 m- B4.33 31 00.01-Z02-1-L-72-TSE</t>
  </si>
  <si>
    <t>INSTALLINGfor insulated copper conductor 16 mm²   - - B2.26 05 19.08-Z02-1-L-72-SL</t>
  </si>
  <si>
    <t>TESTING AND COMMITIONINGfor insulated copper conductor 16 mm²   - - B2.26 05 19.08-Z02-1-L-72-SL</t>
  </si>
  <si>
    <t>Excavationfor Drawpit 600x600x1000mm - - B2.33 71 19.13.01-Z02-1-L-72-SL</t>
  </si>
  <si>
    <t>Installationfor Drawpit 600x600x1000mm - - B2.33 71 19.13.01-Z02-1-L-72-SL</t>
  </si>
  <si>
    <t>Backfillingfor Drawpit 600x600x1000mm - - B2.33 71 19.13.01-Z02-1-L-72-SL</t>
  </si>
  <si>
    <t>Excavation Works for GRP Pipe Line 400 mm - depth from 1.51 to 2.50 m- B6.33 42 11.02-Z02-1-L-73-ST</t>
  </si>
  <si>
    <t>Soil Replacement and Bedding Works for GRP Pipe Line 400 mm - depth from 1.51 to 2.50 m- B6.33 42 11.02-Z02-1-L-73-ST</t>
  </si>
  <si>
    <t>Installing for GRP Pipe Line 400 mm - depth from 1.51 to 2.50 m- B6.33 42 11.02-Z02-1-L-73-ST</t>
  </si>
  <si>
    <t>Primary Test for GRP Pipe Line 400 mm - depth from 1.51 to 2.50 m- B6.33 42 11.02-Z02-1-L-73-ST</t>
  </si>
  <si>
    <t>Backfilling Works for GRP Pipe Line 400 mm - depth from 1.51 to 2.50 m- B6.33 42 11.02-Z02-1-L-73-ST</t>
  </si>
  <si>
    <t>Excavation Works for GRP Pipe Line 500 mm - depth from 1.51 to 2.50 m- B6.33 42 11.04-Z02-1-L-73-ST</t>
  </si>
  <si>
    <t>Soil Replacement and Bedding Works for GRP Pipe Line 500 mm - depth from 1.51 to 2.50 m- B6.33 42 11.04-Z02-1-L-73-ST</t>
  </si>
  <si>
    <t>Installing for GRP Pipe Line 500 mm - depth from 1.51 to 2.50 m- B6.33 42 11.04-Z02-1-L-73-ST</t>
  </si>
  <si>
    <t>Primary Test for GRP Pipe Line 500 mm - depth from 1.51 to 2.50 m- B6.33 42 11.04-Z02-1-L-73-ST</t>
  </si>
  <si>
    <t>Backfilling Works for GRP Pipe Line 500 mm - depth from 1.51 to 2.50 m- B6.33 42 11.04-Z02-1-L-73-ST</t>
  </si>
  <si>
    <t>Excavation Works for Box Culvert Dim (2000x1250) depth from 1.51 to 2.50 - - B6.34 42 16.03-Z02-1-L-73-ST</t>
  </si>
  <si>
    <t>Plain Concrete Works For Box Culvert Dim (2000x1250) depth from 1.51 to 2.50 - - B6.34 42 16.03-Z02-1-L-73-ST</t>
  </si>
  <si>
    <t>Raft Foundation for Box Culvert Dim (2000x1250) depth from 1.51 to 2.50 - - B6.34 42 16.03-Z02-1-L-73-ST</t>
  </si>
  <si>
    <t>Wing Wall for Box Culvert Dim (1000x1000) depth from 2.51 to 3.50 - - B6.34 42 16.03-Z02-1-L-73-ST</t>
  </si>
  <si>
    <t>Slab for Box Culvert Dim (1000x1000) depth from 2.51 to 3.50 - - B6.34 42 16.03-Z02-1-L-73-ST</t>
  </si>
  <si>
    <t>Isolation Works for Box Culvert Dim (2000x1250) depth from 1.51 to 2.50 - - B6.34 42 16.03-Z02-1-L-73-ST</t>
  </si>
  <si>
    <t>Backfilling Works for Box Culvert Dim (2000x1250) depth from 1.51 to 2.50 - - B6.34 42 16.03-Z02-1-L-73-ST</t>
  </si>
  <si>
    <t>Excavation Works for Box Culvert Dim (1000x1000) depth from 2.51 to 3.50 - - B6.35 42 16.04-Z02-1-L-73-ST</t>
  </si>
  <si>
    <t>Plain Concrete Works For Box Culvert Dim (1000x1000) depth from 2.51 to 3.50 - - B6.35 42 16.04-Z02-1-L-73-ST</t>
  </si>
  <si>
    <t>Raft Foundation for Box Culvert Dim (1000x1000) depth from 2.51 to 3.50 - - B6.35 42 16.04-Z02-1-L-73-ST</t>
  </si>
  <si>
    <t>Wing Wall for Box Culvert Dim (1000x1000) depth from 2.51 to 3.50 - - B6.35 42 16.04-Z02-1-L-73-ST</t>
  </si>
  <si>
    <t>Slab for Box Culvert Dim (1000x1000) depth from 2.51 to 3.50 - - B6.35 42 16.04-Z02-1-L-73-ST</t>
  </si>
  <si>
    <t>Isolation Works for Box Culvert Dim (1000x1000) depth from 2.51 to 3.50 - - B6.35 42 16.04-Z02-1-L-73-ST</t>
  </si>
  <si>
    <t>Backfilling Works for Box Culvert Dim (1000x1000) depth from 2.51 to 3.50 - - B6.35 42 16.04-Z02-1-L-73-ST</t>
  </si>
  <si>
    <t>Base Plain Concrete Works For Manholes Diam 1200 depth from 1.51 to 2.50 - - B6.33 05 39.02-Z02-1-L-73-ST</t>
  </si>
  <si>
    <t>Manhole Installation Works For Manholes Diam 1200 depth from 1.51 to 2.50 - - B6.33 05 39.02-Z02-1-L-73-ST</t>
  </si>
  <si>
    <t>FINISHING Works and Backfilling Works For Manholes Diam 1200 depth from 1.51 to 2.50 - - B6.33 05 39.02-Z02-1-L-73-ST</t>
  </si>
  <si>
    <t>TESTING AND COMMITIONING Works For Manholes Diam 1200 depth from 1.51 to 2.50 - - B6.33 05 39.02-Z02-1-L-73-ST</t>
  </si>
  <si>
    <t>Base Plain Concrete Works For Manholes Diam 1500 depth from 2.51 to 3.50 - - B6.33 05 39.05-Z02-1-L-73-ST</t>
  </si>
  <si>
    <t>Manhole Installation Works For Manholes Diam 1500 depth from 2.51 to 3.50 - - B6.33 05 39.05-Z02-1-L-73-ST</t>
  </si>
  <si>
    <t>FINISHING Works and Backfilling Works For Manholes Diam 1500 depth from 2.51 to 3.50 - - B6.33 05 39.05-Z02-1-L-73-ST</t>
  </si>
  <si>
    <t>TESTING AND COMMITIONING Works For Manholes Diam 1500 depth from 2.51 to 3.50 - - B6.33 05 39.05-Z02-1-L-73-ST</t>
  </si>
  <si>
    <t>Excavation Worksfor HDPE Pipes 160 mm - depth from 0 to 1.5 m- B3.33 14 13.01-Z02-1-L-73-WT</t>
  </si>
  <si>
    <t>Soil Replacement and Bedding Works for HDPE Pipes 160 mm - depth from 0 to 1.5 m- B3.33 14 13.01-Z02-1-L-73-WT</t>
  </si>
  <si>
    <t>Installing for HDPE Pipes 160 mm - depth from 0 to 1.5 m- B3.33 14 13.01-Z02-1-L-73-WT</t>
  </si>
  <si>
    <t>Testing for HDPE Pipes 160 mm - depth from 0 to 1.5 m- B3.33 14 13.01-Z02-1-L-73-WT</t>
  </si>
  <si>
    <t>Backfillingfor HDPE Pipes 160 mm - depth from 0 to 1.5 m- B3.33 14 13.01-Z02-1-L-73-WT</t>
  </si>
  <si>
    <t>Excavation Worksfor HDPE Pipes 225 mm  - depth from 0 to 1.5 m- B3.33 14 13.02-Z02-1-L-73-WT</t>
  </si>
  <si>
    <t>Soil Replacement and Bedding Works for HDPE Pipes 225 mm  - depth from 0 to 1.5 m- B3.33 14 13.02-Z02-1-L-73-WT</t>
  </si>
  <si>
    <t>Installing for HDPE Pipes 225 mm  - depth from 0 to 1.5 m- B3.33 14 13.02-Z02-1-L-73-WT</t>
  </si>
  <si>
    <t>Testing for HDPE Pipes 225 mm  - depth from 0 to 1.5 m- B3.33 14 13.02-Z02-1-L-73-WT</t>
  </si>
  <si>
    <t>Backfillingfor HDPE Pipes 225 mm  - depth from 0 to 1.5 m- B3.33 14 13.02-Z02-1-L-73-WT</t>
  </si>
  <si>
    <t>INSTALLATIONfor gate valves 200 mm - - B3.33 14 19.02-Z02-1-L-73-WT</t>
  </si>
  <si>
    <t>TESTING AND COMMITIONfor gate valves 200 mm - - B3.33 14 19.02-Z02-1-L-73-WT</t>
  </si>
  <si>
    <t>INSTALLATIONfor Fire Hydrant  - - B3.33 14 19.08-Z02-1-L-73-WT</t>
  </si>
  <si>
    <t>TESTING AND COMMITIONfor Fire Hydrant  - - B3.33 14 19.08-Z02-1-L-73-WT</t>
  </si>
  <si>
    <t>Installationfor gate valves 250 mm - - B4.33 14 19.02-Z02-1-L-73-TSE</t>
  </si>
  <si>
    <t>Testing And Commtionningfor gate valves 250 mm - - B4.33 14 19.02-Z02-1-L-73-TSE</t>
  </si>
  <si>
    <t>INSTALLINGfor insulated copper conductor 16 mm²   - - B2.26 05 19.08-Z02-1-L-73-SL</t>
  </si>
  <si>
    <t>TESTING AND COMMITIONINGfor insulated copper conductor 16 mm²   - - B2.26 05 19.08-Z02-1-L-73-SL</t>
  </si>
  <si>
    <t>Excavation Worksfor PVC Pipes 2×150mm - - B2.33 71 19.01.SL-Z02-1-L-73-SL</t>
  </si>
  <si>
    <t>Installationfor PVC Pipes 2×150mm - - B2.33 71 19.01.SL-Z02-1-L-73-SL</t>
  </si>
  <si>
    <t>Pouring Concrete Coverfor PVC Pipes 2×150mm - - B2.33 71 19.01.SL-Z02-1-L-73-SL</t>
  </si>
  <si>
    <t>Testing and Backfilling Worksfor PVC Pipes 2×150mm - - B2.33 71 19.01.SL-Z02-1-L-73-SL</t>
  </si>
  <si>
    <t>Excavationfor Drawpit 600x600x1000mm - - B2.33 71 19.13.01-Z02-1-L-73-SL</t>
  </si>
  <si>
    <t>Installationfor Drawpit 600x600x1000mm - - B2.33 71 19.13.01-Z02-1-L-73-SL</t>
  </si>
  <si>
    <t>Backfillingfor Drawpit 600x600x1000mm - - B2.33 71 19.13.01-Z02-1-L-73-SL</t>
  </si>
  <si>
    <t>Excavationfor Drawpit 900x900x1200mm - - B2.33 71 19.13.02-Z02-1-L-73-SL</t>
  </si>
  <si>
    <t>Installationfor Drawpit 900x900x1200mm - - B2.33 71 19.13.02-Z02-1-L-73-SL</t>
  </si>
  <si>
    <t>Backfillingfor Drawpit 900x900x1200mm - - B2.33 71 19.13.02-Z02-1-L-73-SL</t>
  </si>
  <si>
    <t>Excavation Works for GRP Pipe Line 400 mm - depth from 1.51 to 2.50 m- B6.33 42 11.02-Z02-2-C-16-ST</t>
  </si>
  <si>
    <t>Soil Replacement and Bedding Works for GRP Pipe Line 400 mm - depth from 1.51 to 2.50 m- B6.33 42 11.02-Z02-2-C-16-ST</t>
  </si>
  <si>
    <t>Installing for GRP Pipe Line 400 mm - depth from 1.51 to 2.50 m- B6.33 42 11.02-Z02-2-C-16-ST</t>
  </si>
  <si>
    <t>Primary Test for GRP Pipe Line 400 mm - depth from 1.51 to 2.50 m- B6.33 42 11.02-Z02-2-C-16-ST</t>
  </si>
  <si>
    <t>Backfilling Works for GRP Pipe Line 400 mm - depth from 1.51 to 2.50 m- B6.33 42 11.02-Z02-2-C-16-ST</t>
  </si>
  <si>
    <t>Excavation Works for GRP Pipe Line 1000 mm - depth from 0.00 to 1.50 m- B6.33 42 11.14-Z02-2-C-16-ST</t>
  </si>
  <si>
    <t>Soil Replacement and Bedding Works for GRP Pipe Line 1000 mm - depth from 0.00 to 1.50 m- B6.33 42 11.14-Z02-2-C-16-ST</t>
  </si>
  <si>
    <t>Installing for GRP Pipe Line 1000 mm - depth from 0.00 to 1.50 m- B6.33 42 11.14-Z02-2-C-16-ST</t>
  </si>
  <si>
    <t>Primary Test for GRP Pipe Line 1000 mm - depth from 0.00 to 1.50 m- B6.33 42 11.14-Z02-2-C-16-ST</t>
  </si>
  <si>
    <t>Backfilling Works for GRP Pipe Line 1000 mm - depth from 0.00 to 1.50 m- B6.33 42 11.14-Z02-2-C-16-ST</t>
  </si>
  <si>
    <t>Excavation Works for Box Culvert Dim (2000x1250) depth from 1.51 to 2.50 - - B6.34 42 16.03-Z02-2-C-16-ST</t>
  </si>
  <si>
    <t>Plain Concrete Works For Box Culvert Dim (2000x1250) depth from 1.51 to 2.50 - - B6.34 42 16.03-Z02-2-C-16-ST</t>
  </si>
  <si>
    <t>Raft Foundation for Box Culvert Dim (2000x1250) depth from 1.51 to 2.50 - - B6.34 42 16.03-Z02-2-C-16-ST</t>
  </si>
  <si>
    <t>Wing Wall for Box Culvert Dim (1000x1000) depth from 2.51 to 3.50 - - B6.34 42 16.03-Z02-2-C-16-ST</t>
  </si>
  <si>
    <t>Slab for Box Culvert Dim (1000x1000) depth from 2.51 to 3.50 - - B6.34 42 16.03-Z02-2-C-16-ST</t>
  </si>
  <si>
    <t>Isolation Works for Box Culvert Dim (2000x1250) depth from 1.51 to 2.50 - - B6.34 42 16.03-Z02-2-C-16-ST</t>
  </si>
  <si>
    <t>Backfilling Works for Box Culvert Dim (2000x1250) depth from 1.51 to 2.50 - - B6.34 42 16.03-Z02-2-C-16-ST</t>
  </si>
  <si>
    <t>Excavation Works for Box Culvert Dim (1000x1000) depth from 2.51 to 3.50 - - B6.35 42 16.04-Z02-2-C-16-ST</t>
  </si>
  <si>
    <t>Plain Concrete Works For Box Culvert Dim (1000x1000) depth from 2.51 to 3.50 - - B6.35 42 16.04-Z02-2-C-16-ST</t>
  </si>
  <si>
    <t>Raft Foundation for Box Culvert Dim (1000x1000) depth from 2.51 to 3.50 - - B6.35 42 16.04-Z02-2-C-16-ST</t>
  </si>
  <si>
    <t>Wing Wall for Box Culvert Dim (1000x1000) depth from 2.51 to 3.50 - - B6.35 42 16.04-Z02-2-C-16-ST</t>
  </si>
  <si>
    <t>Slab for Box Culvert Dim (1000x1000) depth from 2.51 to 3.50 - - B6.35 42 16.04-Z02-2-C-16-ST</t>
  </si>
  <si>
    <t>Isolation Works for Box Culvert Dim (1000x1000) depth from 2.51 to 3.50 - - B6.35 42 16.04-Z02-2-C-16-ST</t>
  </si>
  <si>
    <t>Backfilling Works for Box Culvert Dim (1000x1000) depth from 2.51 to 3.50 - - B6.35 42 16.04-Z02-2-C-16-ST</t>
  </si>
  <si>
    <t>Base Plain Concrete Works For Manholes Diam 1500 depth from 2.51 to 3.50 - - B6.33 05 39.05-Z02-2-C-16-ST</t>
  </si>
  <si>
    <t>Manhole Installation Works For Manholes Diam 1500 depth from 2.51 to 3.50 - - B6.33 05 39.05-Z02-2-C-16-ST</t>
  </si>
  <si>
    <t>FINISHING Works and Backfilling Works For Manholes Diam 1500 depth from 2.51 to 3.50 - - B6.33 05 39.05-Z02-2-C-16-ST</t>
  </si>
  <si>
    <t>TESTING AND COMMITIONING Works For Manholes Diam 1500 depth from 2.51 to 3.50 - - B6.33 05 39.05-Z02-2-C-16-ST</t>
  </si>
  <si>
    <t>Excavation Worksfor HDPE Pipe Lines 125 mm - depth from 0 to 1.5 m- B4.33 31 00.01-Z02-2-C-16-TSE</t>
  </si>
  <si>
    <t>Soil Replacement and Bedding Worksfor HDPE Pipe Lines 125 mm - depth from 0 to 1.5 m- B4.33 31 00.01-Z02-2-C-16-TSE</t>
  </si>
  <si>
    <t>installationfor HDPE Pipe Lines 125 mm - depth from 0 to 1.5 m- B4.33 31 00.01-Z02-2-C-16-TSE</t>
  </si>
  <si>
    <t>Testingfor HDPE Pipe Lines 125 mm - depth from 0 to 1.5 m- B4.33 31 00.01-Z02-2-C-16-TSE</t>
  </si>
  <si>
    <t>Backfilling Worksfor HDPE Pipe Lines 125 mm - depth from 0 to 1.5 m- B4.33 31 00.01-Z02-2-C-16-TSE</t>
  </si>
  <si>
    <t>Excavation Worksfor HDPE Pipe Lines 250 mm - depth from 0 to 1.5 m- B4.33 31 00.02-Z02-2-C-16-TSE</t>
  </si>
  <si>
    <t>Soil Replacement and Bedding Worksfor HDPE Pipe Lines 250 mm - depth from 0 to 1.5 m- B4.33 31 00.02-Z02-2-C-16-TSE</t>
  </si>
  <si>
    <t>installationfor HDPE Pipe Lines 250 mm - depth from 0 to 1.5 m- B4.33 31 00.02-Z02-2-C-16-TSE</t>
  </si>
  <si>
    <t>Testingfor HDPE Pipe Lines 250 mm - depth from 0 to 1.5 m- B4.33 31 00.02-Z02-2-C-16-TSE</t>
  </si>
  <si>
    <t>Backfilling Worksfor HDPE Pipe Lines 250 mm - depth from 0 to 1.5 m- B4.33 31 00.02-Z02-2-C-16-TSE</t>
  </si>
  <si>
    <t>Excavation Worksfor HDPE Pipes 450 mm  - depth from 0 to 1.5 m- B4.33 31 00.09-Z02-2-C-16-TSE</t>
  </si>
  <si>
    <t>Soil Replacement and Bedding Works for HDPE Pipes 450 mm  - depth from 0 to 1.5 m- B4.33 31 00.09-Z02-2-C-16-TSE</t>
  </si>
  <si>
    <t>Installing for HDPE Pipes 450 mm  - depth from 0 to 1.5 m- B4.33 31 00.09-Z02-2-C-16-TSE</t>
  </si>
  <si>
    <t>Testing for HDPE Pipes 450 mm  - depth from 0 to 1.5 m- B4.33 31 00.09-Z02-2-C-16-TSE</t>
  </si>
  <si>
    <t>Backfillingfor HDPE Pipes 450 mm  - depth from 0 to 1.5 m- B4.33 31 00.09-Z02-2-C-16-TSE</t>
  </si>
  <si>
    <t>Excavation Worksfor HDPE Pipes 450 mm  - depth from 1.51 to 2.5 m- B4.33 31 00.10-Z02-2-C-16-TSE</t>
  </si>
  <si>
    <t>Soil Replacement and Bedding Works for HDPE Pipes 450 mm  - depth from 1.51 to 2.5 m- B4.33 31 00.10-Z02-2-C-16-TSE</t>
  </si>
  <si>
    <t>Installing for HDPE Pipes 450 mm  - depth from 1.51 to 2.5 m- B4.33 31 00.10-Z02-2-C-16-TSE</t>
  </si>
  <si>
    <t>Testing for HDPE Pipes 450 mm  - depth from 1.51 to 2.5 m- B4.33 31 00.10-Z02-2-C-16-TSE</t>
  </si>
  <si>
    <t>Backfillingfor HDPE Pipes 450 mm  - depth from 1.51 to 2.5 m- B4.33 31 00.10-Z02-2-C-16-TSE</t>
  </si>
  <si>
    <t>Excavation Worksfor GRP Pipes 800 mm  - depth from 1.51 to 2.5 m- B4.33 05 36.02-Z02-2-C-16-TSE</t>
  </si>
  <si>
    <t>Soil Replacement and Bedding Works for GRP Pipes 800 mm  - depth from 1.51 to 2.5 m- B4.33 05 36.02-Z02-2-C-16-TSE</t>
  </si>
  <si>
    <t>Installing for GRP Pipes 800 mm  - depth from 1.51 to 2.5 m- B4.33 05 36.02-Z02-2-C-16-TSE</t>
  </si>
  <si>
    <t>Testing for GRP Pipes 800 mm  - depth from 1.51 to 2.5 m- B4.33 05 36.02-Z02-2-C-16-TSE</t>
  </si>
  <si>
    <t>Backfillingfor GRP Pipes 800 mm  - depth from 1.51 to 2.5 m- B4.33 05 36.02-Z02-2-C-16-TSE</t>
  </si>
  <si>
    <t>Excavation Worksfor GRP Pipes 800 mm  - depth from 2.51 to 3.5 m- B4.33 05 36.03-Z02-2-C-16-TSE</t>
  </si>
  <si>
    <t>Soil Replacement and Bedding Works for GRP Pipes 800 mm  - depth from 2.51 to 3.5 m- B4.33 05 36.03-Z02-2-C-16-TSE</t>
  </si>
  <si>
    <t>Installing for GRP Pipes 800 mm  - depth from 2.51 to 3.5 m- B4.33 05 36.03-Z02-2-C-16-TSE</t>
  </si>
  <si>
    <t>Testing for GRP Pipes 800 mm  - depth from 2.51 to 3.5 m- B4.33 05 36.03-Z02-2-C-16-TSE</t>
  </si>
  <si>
    <t>Backfillingfor GRP Pipes 800 mm  - depth from 2.51 to 3.5 m- B4.33 05 36.03-Z02-2-C-16-TSE</t>
  </si>
  <si>
    <t>Excavation Worksfor GRP Pipes 800 mm  - depth from 3.51 to 4.5 m- B4.33 05 36.04-Z02-2-C-16-TSE</t>
  </si>
  <si>
    <t>Soil Replacement and Bedding Works for GRP Pipes 800 mm  - depth from 3.51 to 4.5 m- B4.33 05 36.04-Z02-2-C-16-TSE</t>
  </si>
  <si>
    <t>Installing for GRP Pipes 800 mm  - depth from 3.51 to 4.5 m- B4.33 05 36.04-Z02-2-C-16-TSE</t>
  </si>
  <si>
    <t>Testing for GRP Pipes 800 mm  - depth from 3.51 to 4.5 m- B4.33 05 36.04-Z02-2-C-16-TSE</t>
  </si>
  <si>
    <t>Backfillingfor GRP Pipes 800 mm  - depth from 3.51 to 4.5 m- B4.33 05 36.04-Z02-2-C-16-TSE</t>
  </si>
  <si>
    <t>Excavation Worksfor GRP Pipes 800 mm  - depth from 4.51 to 5.5 m- B4.33 05 36.05-Z02-2-C-16-TSE</t>
  </si>
  <si>
    <t>Soil Replacement and Bedding Works for GRP Pipes 800 mm  - depth from 4.51 to 5.5 m- B4.33 05 36.05-Z02-2-C-16-TSE</t>
  </si>
  <si>
    <t>Installing for GRP Pipes 800 mm  - depth from 4.51 to 5.5 m- B4.33 05 36.05-Z02-2-C-16-TSE</t>
  </si>
  <si>
    <t>Testing for GRP Pipes 800 mm  - depth from 4.51 to 5.5 m- B4.33 05 36.05-Z02-2-C-16-TSE</t>
  </si>
  <si>
    <t>Backfillingfor GRP Pipes 800 mm  - depth from 4.51 to 5.5 m- B4.33 05 36.05-Z02-2-C-16-TSE</t>
  </si>
  <si>
    <t>Excavation of reinforced concrete foundationfor LIGHTING POLE one arm - - B2.26 56 19.02-Z02-2-C-16-SL</t>
  </si>
  <si>
    <t>Installation of reinforced concrete foundationfor LIGHTING POLE one arm - - B2.26 56 19.02-Z02-2-C-16-SL</t>
  </si>
  <si>
    <t>Backfilling of reinforced concrete foundationfor LIGHTING POLE one arm - - B2.26 56 19.02-Z02-2-C-16-SL</t>
  </si>
  <si>
    <t>Installation Worksfor LIGHTING POLE one arm - - B2.26 56 19.02-Z02-2-C-16-SL</t>
  </si>
  <si>
    <t>Testing and Commitioningfor LIGHTING POLE one arm - - B2.26 56 19.02-Z02-2-C-16-SL</t>
  </si>
  <si>
    <t>Installationfor Lighting( LED ) Luminaire 150 WATT - - B2.26.56.19.01-Z02-2-C-16-SL</t>
  </si>
  <si>
    <t>Excavationfor Drawpit 600x600x1000mm - - B2.33 71 19.13.01-Z02-2-C-16-SL</t>
  </si>
  <si>
    <t>Installationfor Drawpit 600x600x1000mm - - B2.33 71 19.13.01-Z02-2-C-16-SL</t>
  </si>
  <si>
    <t>Backfillingfor Drawpit 600x600x1000mm - - B2.33 71 19.13.01-Z02-2-C-16-SL</t>
  </si>
  <si>
    <t>Trench excavation for GRP Pipe Line 200 mm - depth from 0.00 to 1.50- B5.33 31 00.03-Z02-2-L-74-SS</t>
  </si>
  <si>
    <t>Soil Replacement and Bedding Works for GRP Pipe Line 200 mm - depth from 0.00 to 1.50- B5.33 31 00.03-Z02-2-L-74-SS</t>
  </si>
  <si>
    <t>Installing for GRP Pipe Line 200 mm - depth from 0.00 to 1.50- B5.33 31 00.03-Z02-2-L-74-SS</t>
  </si>
  <si>
    <t>Primary Test for GRP Pipe Line 200 mm - depth from 0.00 to 1.50- B5.33 31 00.03-Z02-2-L-74-SS</t>
  </si>
  <si>
    <t>Backfilling and warning tabe Works for GRP Pipe Line 200 mm - depth from 0.00 to 1.50- B5.33 31 00.03-Z02-2-L-74-SS</t>
  </si>
  <si>
    <t>Trench excavation for GRP Pipe Line 200 mm - Depth from 1.51 to 2.50- B5.33 31 00.04-Z02-2-L-74-SS</t>
  </si>
  <si>
    <t>Soil Replacement and Bedding Works for GRP Pipe Line 200 mm - Depth from 1.51 to 2.50- B5.33 31 00.04-Z02-2-L-74-SS</t>
  </si>
  <si>
    <t>Installing for GRP Pipe Line 200 mm - Depth from 1.51 to 2.50- B5.33 31 00.04-Z02-2-L-74-SS</t>
  </si>
  <si>
    <t>Primary Test for GRP Pipe Line 200 mm - Depth from 1.51 to 2.50- B5.33 31 00.04-Z02-2-L-74-SS</t>
  </si>
  <si>
    <t>Backfilling and warning tabe Works for GRP Pipe Line 200 mm - Depth from 1.51 to 2.50- B5.33 31 00.04-Z02-2-L-74-SS</t>
  </si>
  <si>
    <t>Trench excavation for GRP Pipe Line 200 mm - Depth from 2.51 to 3.50- B5.33 31 00.05-Z02-2-L-74-SS</t>
  </si>
  <si>
    <t>Soil Replacement and Bedding Works for GRP Pipe Line 200 mm - Depth from 2.51 to 3.50- B5.33 31 00.05-Z02-2-L-74-SS</t>
  </si>
  <si>
    <t>Installing for GRP Pipe Line 200 mm - Depth from 2.51 to 3.50- B5.33 31 00.05-Z02-2-L-74-SS</t>
  </si>
  <si>
    <t>Primary Test for GRP Pipe Line 200 mm - Depth from 2.51 to 3.50- B5.33 31 00.05-Z02-2-L-74-SS</t>
  </si>
  <si>
    <t>Backfilling and warning tabe Works for GRP Pipe Line 200 mm - Depth from 2.51 to 3.50- B5.33 31 00.05-Z02-2-L-74-SS</t>
  </si>
  <si>
    <t>Excavation and PC Blinding Works for Manholes 1200 mm - Depth from 0.00 to 1.50- B5.33 05 13.01-Z02-2-L-74-SS</t>
  </si>
  <si>
    <t>Installation of Base Works for Manholes 1200 mm - Depth from 0.00 to 1.50- B5.33 05 13.01-Z02-2-L-74-SS</t>
  </si>
  <si>
    <t>Installation of Manhole Ring and Cover Slab Works for Manholes 1200 mm - Depth from 0.00 to 1.50- B5.33 05 13.01-Z02-2-L</t>
  </si>
  <si>
    <t>Backfilling Works for Manholes 1200 mm - Depth from 0.00 to 1.50- B5.33 05 13.01-Z02-2-L-74-SS</t>
  </si>
  <si>
    <t>Finishing, Benching Works for Manholes 1200 mm - Depth from 0.00 to 1.50- B5.33 05 13.01-Z02-2-L-74-SS</t>
  </si>
  <si>
    <t>Excavation and PC Blinding Works for Backdrop Manholes 1200 mm - Depth from 1.51 to 2.50- B5.33 05 13.04-Z02-2-L-74-SS</t>
  </si>
  <si>
    <t>Installation of Base Works for Backdrop Manholes 1200 mm - Depth from 1.51 to 2.50- B5.33 05 13.04-Z02-2-L-74-SS</t>
  </si>
  <si>
    <t>Installation of fitting Works for Backdrop Manholes 1200 mm - Depth from 1.51 to 2.50- B5.33 05 13.04-Z02-2-L-74-SS</t>
  </si>
  <si>
    <t>Concrete Encasement Works for Backdrop Manholes 1200 mm - Depth from 1.51 to 2.50- B5.33 05 13.04-Z02-2-L-74-SS</t>
  </si>
  <si>
    <t>Backfilling Works for Backdrop Manholes 1200 mm - Depth from 1.51 to 2.50- B5.33 05 13.04-Z02-2-L-74-SS</t>
  </si>
  <si>
    <t>Finishing, Benching Works for Backdrop Manholes 1200 mm - Depth from 1.51 to 2.50- B5.33 05 13.04-Z02-2-L-74-SS</t>
  </si>
  <si>
    <t>Excavation and PC Blinding Works for Manholes 1200 mm - Depth from 2.51 to 3.50- B5.33 05 13.05-Z02-2-L-74-SS</t>
  </si>
  <si>
    <t>Installation of Base Works for Manholes 1200 mm - Depth from 2.51 to 3.50- B5.33 05 13.05-Z02-2-L-74-SS</t>
  </si>
  <si>
    <t>Installation of Manhole Ring and Cover Slab Works for Manholes 1200 mm - Depth from 2.51 to 3.50- B5.33 05 13.05-Z02-2-L</t>
  </si>
  <si>
    <t>Backfilling Works for Manholes 1200 mm - Depth from 2.51 to 3.50- B5.33 05 13.05-Z02-2-L-74-SS</t>
  </si>
  <si>
    <t>Finishing, Benching Works for Manholes 1200 mm - Depth from 2.51 to 3.50- B5.33 05 13.05-Z02-2-L-74-SS</t>
  </si>
  <si>
    <t>Excavation and PC Blinding Works for Backdrop Manholes 1200 mm - Depth from 2.51 to 3.50- B5.33 05 13.06-Z02-2-L-74-SS</t>
  </si>
  <si>
    <t>Installation of Base Works for Backdrop Manholes 1200 mm - Depth from 2.51 to 3.50- B5.33 05 13.06-Z02-2-L-74-SS</t>
  </si>
  <si>
    <t>Installation of fitting Works for Backdrop Manholes 1200 mm - Depth from 2.51 to 3.50- B5.33 05 13.06-Z02-2-L-74-SS</t>
  </si>
  <si>
    <t>Concrete Encasement Works for Backdrop Manholes 1200 mm - Depth from 2.51 to 3.50- B5.33 05 13.06-Z02-2-L-74-SS</t>
  </si>
  <si>
    <t>Backfilling Works for Backdrop Manholes 1200 mm - Depth from 2.51 to 3.50- B5.33 05 13.06-Z02-2-L-74-SS</t>
  </si>
  <si>
    <t>Finishing, Benching Works for Backdrop Manholes 1200 mm - Depth from 2.51 to 3.50- B5.33 05 13.06-Z02-2-L-74-SS</t>
  </si>
  <si>
    <t>Excavation Works for GRP Pipe Line 400 mm - depth from 1.51 to 2.50 m- B6.33 42 11.02-Z02-2-L-74-ST</t>
  </si>
  <si>
    <t>Soil Replacement and Bedding Works for GRP Pipe Line 400 mm - depth from 1.51 to 2.50 m- B6.33 42 11.02-Z02-2-L-74-ST</t>
  </si>
  <si>
    <t>Installing for GRP Pipe Line 400 mm - depth from 1.51 to 2.50 m- B6.33 42 11.02-Z02-2-L-74-ST</t>
  </si>
  <si>
    <t>Primary Test for GRP Pipe Line 400 mm - depth from 1.51 to 2.50 m- B6.33 42 11.02-Z02-2-L-74-ST</t>
  </si>
  <si>
    <t>Backfilling Works for GRP Pipe Line 400 mm - depth from 1.51 to 2.50 m- B6.33 42 11.02-Z02-2-L-74-ST</t>
  </si>
  <si>
    <t>Excavation Works for GRP Pipe Line 500 mm - depth from 1.51 to 2.50 m- B6.33 42 11.04-Z02-2-L-74-ST</t>
  </si>
  <si>
    <t>Soil Replacement and Bedding Works for GRP Pipe Line 500 mm - depth from 1.51 to 2.50 m- B6.33 42 11.04-Z02-2-L-74-ST</t>
  </si>
  <si>
    <t>Installing for GRP Pipe Line 500 mm - depth from 1.51 to 2.50 m- B6.33 42 11.04-Z02-2-L-74-ST</t>
  </si>
  <si>
    <t>Primary Test for GRP Pipe Line 500 mm - depth from 1.51 to 2.50 m- B6.33 42 11.04-Z02-2-L-74-ST</t>
  </si>
  <si>
    <t>Backfilling Works for GRP Pipe Line 500 mm - depth from 1.51 to 2.50 m- B6.33 42 11.04-Z02-2-L-74-ST</t>
  </si>
  <si>
    <t>Excavation Works for GRP Pipe Line 900 mm - depth from 2.51 to 3.50 m- B6.33 42 11.13-Z02-2-L-74-ST</t>
  </si>
  <si>
    <t>Soil Replacement and Bedding Works for GRP Pipe Line 900 mm - depth from 2.51 to 3.50 m- B6.33 42 11.13-Z02-2-L-74-ST</t>
  </si>
  <si>
    <t>Installing for GRP Pipe Line 900 mm - depth from 2.51 to 3.50 m- B6.33 42 11.13-Z02-2-L-74-ST</t>
  </si>
  <si>
    <t>Primary Test for GRP Pipe Line 900 mm - depth from 2.51 to 3.50 m- B6.33 42 11.13-Z02-2-L-74-ST</t>
  </si>
  <si>
    <t>Backfilling Works for GRP Pipe Line 900 mm - depth from 2.51 to 3.50 m- B6.33 42 11.13-Z02-2-L-74-ST</t>
  </si>
  <si>
    <t>Base Plain Concrete Works For Manholes Diam 1200 depth from 1.51 to 2.50 - - B6.33 05 39.02-Z02-2-L-74-ST</t>
  </si>
  <si>
    <t>Manhole Installation Works For Manholes Diam 1200 depth from 1.51 to 2.50 - - B6.33 05 39.02-Z02-2-L-74-ST</t>
  </si>
  <si>
    <t>FINISHING Works and Backfilling Works For Manholes Diam 1200 depth from 1.51 to 2.50 - - B6.33 05 39.02-Z02-2-L-74-ST</t>
  </si>
  <si>
    <t>TESTING AND COMMITIONING Works For Manholes Diam 1200 depth from 1.51 to 2.50 - - B6.33 05 39.02-Z02-2-L-74-ST</t>
  </si>
  <si>
    <t>Base Plain Concrete Works For Manholes Diam 1500 depth from 2.51 to 3.50 - - B6.33 05 39.05-Z02-2-L-74-ST</t>
  </si>
  <si>
    <t>Manhole Installation Works For Manholes Diam 1500 depth from 2.51 to 3.50 - - B6.33 05 39.05-Z02-2-L-74-ST</t>
  </si>
  <si>
    <t>FINISHING Works and Backfilling Works For Manholes Diam 1500 depth from 2.51 to 3.50 - - B6.33 05 39.05-Z02-2-L-74-ST</t>
  </si>
  <si>
    <t>TESTING AND COMMITIONING Works For Manholes Diam 1500 depth from 2.51 to 3.50 - - B6.33 05 39.05-Z02-2-L-74-ST</t>
  </si>
  <si>
    <t>Excavation Worksfor HDPE Pipe Lines 125 mm - depth from 0 to 1.5 m- B4.33 31 00.01-Z02-2-L-74-TSE</t>
  </si>
  <si>
    <t>Soil Replacement and Bedding Worksfor HDPE Pipe Lines 125 mm - depth from 0 to 1.5 m- B4.33 31 00.01-Z02-2-L-74-TSE</t>
  </si>
  <si>
    <t>installationfor HDPE Pipe Lines 125 mm - depth from 0 to 1.5 m- B4.33 31 00.01-Z02-2-L-74-TSE</t>
  </si>
  <si>
    <t>Testingfor HDPE Pipe Lines 125 mm - depth from 0 to 1.5 m- B4.33 31 00.01-Z02-2-L-74-TSE</t>
  </si>
  <si>
    <t>Backfilling Worksfor HDPE Pipe Lines 125 mm - depth from 0 to 1.5 m- B4.33 31 00.01-Z02-2-L-74-TSE</t>
  </si>
  <si>
    <t>Excavation Worksfor HDPE Pipes 450 mm  - depth from 0 to 1.5 m- B4.33 31 00.09-Z02-2-L-74-TSE</t>
  </si>
  <si>
    <t>Soil Replacement and Bedding Works for HDPE Pipes 450 mm  - depth from 0 to 1.5 m- B4.33 31 00.09-Z02-2-L-74-TSE</t>
  </si>
  <si>
    <t>Installing for HDPE Pipes 450 mm  - depth from 0 to 1.5 m- B4.33 31 00.09-Z02-2-L-74-TSE</t>
  </si>
  <si>
    <t>Testing for HDPE Pipes 450 mm  - depth from 0 to 1.5 m- B4.33 31 00.09-Z02-2-L-74-TSE</t>
  </si>
  <si>
    <t>Backfillingfor HDPE Pipes 450 mm  - depth from 0 to 1.5 m- B4.33 31 00.09-Z02-2-L-74-TSE</t>
  </si>
  <si>
    <t>Excavation Worksfor HDPE Pipes 450 mm  - depth from 1.51 to 2.5 m- B4.33 31 00.10-Z02-2-L-74-TSE</t>
  </si>
  <si>
    <t>Soil Replacement and Bedding Works for HDPE Pipes 450 mm  - depth from 1.51 to 2.5 m- B4.33 31 00.10-Z02-2-L-74-TSE</t>
  </si>
  <si>
    <t>Installing for HDPE Pipes 450 mm  - depth from 1.51 to 2.5 m- B4.33 31 00.10-Z02-2-L-74-TSE</t>
  </si>
  <si>
    <t>Testing for HDPE Pipes 450 mm  - depth from 1.51 to 2.5 m- B4.33 31 00.10-Z02-2-L-74-TSE</t>
  </si>
  <si>
    <t>Backfillingfor HDPE Pipes 450 mm  - depth from 1.51 to 2.5 m- B4.33 31 00.10-Z02-2-L-74-TSE</t>
  </si>
  <si>
    <t>Excavation Worksfor HDPE Pipes 630 mm  - depth from 3.51 to 4.5 m- B4.33 31 00.18-Z02-2-L-74-TSE</t>
  </si>
  <si>
    <t>Soil Replacement and Bedding Works for HDPE Pipes 630 mm  - depth from 3.51 to 4.5 m- B4.33 31 00.18-Z02-2-L-74-TSE</t>
  </si>
  <si>
    <t>Installing for HDPE Pipes 630 mm  - depth from 3.51 to 4.5 m- B4.33 31 00.18-Z02-2-L-74-TSE</t>
  </si>
  <si>
    <t>Testing for HDPE Pipes 630 mm  - depth from 3.51 to 4.5 m- B4.33 31 00.18-Z02-2-L-74-TSE</t>
  </si>
  <si>
    <t>Backfillingfor HDPE Pipes 630 mm  - depth from 3.51 to 4.5 m- B4.33 31 00.18-Z02-2-L-74-TSE</t>
  </si>
  <si>
    <t>Excavation Worksfor Copper Cables 4Cx25 mm² - - B2.26 05 19.04-Z02-2-L-74-SL</t>
  </si>
  <si>
    <t>Installationfor Copper Cables 4Cx25 mm² - - B2.26 05 19.04-Z02-2-L-74-SL</t>
  </si>
  <si>
    <t>Backfilling, Warning Tabe Worksfor Copper Cables 4Cx25 mm² - - B2.26 05 19.04-Z02-2-L-74-SL</t>
  </si>
  <si>
    <t>Testing and Commitioning for Copper Cables 4Cx25 mm² - - B2.26 05 19.04-Z02-2-L-74-SL</t>
  </si>
  <si>
    <t>Supply, lay and compaction subgrade compacted thicknessfor ROADS thickness 300mm - - B1.31 22 00.01-Z02-2-L-74-RD</t>
  </si>
  <si>
    <t>Supply, lay and compaction Aggregate base course compacted thicknessfor ROADS thickness 300mm - - B1.32 11 23.01-Z02-2-L</t>
  </si>
  <si>
    <t>Supply and spreading of Prime coat MC1for ROADS  - - B1.32 11 26.01-Z02-2-L-74-RD</t>
  </si>
  <si>
    <t>Supply, lay and compaction Asphaltic base coursefor ROADS  - - B1.32 11 26.01-Z02-2-L-74-RD</t>
  </si>
  <si>
    <t>Supply and spreading of Tack coat RC2for ROADS  - - B1.32 12 16.01-Z02-2-L-74-RD</t>
  </si>
  <si>
    <t>Supply, lay and compaction Asphaltic wearing coursefor ROADS  - - B1.32 12 16.01-Z02-2-L-74-RD</t>
  </si>
  <si>
    <t>Supply and installation Precast Concrete Kerb, Type K1-Dfor ROADS  - - B1.32 14 13.01-Z02-2-L-74-RD</t>
  </si>
  <si>
    <t>Trench excavation for GRP Pipe Line 200 mm - depth from 0.00 to 1.50- B5.33 31 00.03-Z02-2-L-75-SS</t>
  </si>
  <si>
    <t>Soil Replacement and Bedding Works for GRP Pipe Line 200 mm - depth from 0.00 to 1.50- B5.33 31 00.03-Z02-2-L-75-SS</t>
  </si>
  <si>
    <t>Installing for GRP Pipe Line 200 mm - depth from 0.00 to 1.50- B5.33 31 00.03-Z02-2-L-75-SS</t>
  </si>
  <si>
    <t>Primary Test for GRP Pipe Line 200 mm - depth from 0.00 to 1.50- B5.33 31 00.03-Z02-2-L-75-SS</t>
  </si>
  <si>
    <t>Backfilling and warning tabe Works for GRP Pipe Line 200 mm - depth from 0.00 to 1.50- B5.33 31 00.03-Z02-2-L-75-SS</t>
  </si>
  <si>
    <t>Trench excavation for GRP Pipe Line 250 mm - Depth from 2.51 to 3.50- B5.33 31 00.11-Z02-2-L-75-SS</t>
  </si>
  <si>
    <t>Soil Replacement and Bedding Works for GRP Pipe Line 250 mm - Depth from 2.51 to 3.50- B5.33 31 00.11-Z02-2-L-75-SS</t>
  </si>
  <si>
    <t>Installing for GRP Pipe Line 250 mm - Depth from 2.51 to 3.50- B5.33 31 00.11-Z02-2-L-75-SS</t>
  </si>
  <si>
    <t>Primary Test for GRP Pipe Line 250 mm - Depth from 2.51 to 3.50- B5.33 31 00.11-Z02-2-L-75-SS</t>
  </si>
  <si>
    <t>Backfilling and warning tabe Works for GRP Pipe Line 250 mm - Depth from 2.51 to 3.50- B5.33 31 00.11-Z02-2-L-75-SS</t>
  </si>
  <si>
    <t>Trench excavation for GRP Pipe Line 250 mm - Depth from 3.51 to 4.50- B5.33 31 00.12-Z02-2-L-75-SS</t>
  </si>
  <si>
    <t>Soil Replacement and Bedding Works for GRP Pipe Line 250 mm - Depth from 3.51 to 4.50- B5.33 31 00.12-Z02-2-L-75-SS</t>
  </si>
  <si>
    <t>Installing for GRP Pipe Line 250 mm - Depth from 3.51 to 4.50- B5.33 31 00.12-Z02-2-L-75-SS</t>
  </si>
  <si>
    <t>Primary Test for GRP Pipe Line 250 mm - Depth from 3.51 to 4.50- B5.33 31 00.12-Z02-2-L-75-SS</t>
  </si>
  <si>
    <t>Backfilling and warning tabe Works for GRP Pipe Line 250 mm - Depth from 3.51 to 4.50- B5.33 31 00.12-Z02-2-L-75-SS</t>
  </si>
  <si>
    <t>Excavation and PC Blinding Works for Manholes 1200 mm - Depth from 1.51 to 2.50- B5.33 05 13.03-Z02-2-L-75-SS</t>
  </si>
  <si>
    <t>Installation of Base Works for Manholes 1200 mm - Depth from 1.51 to 2.50- B5.33 05 13.03-Z02-2-L-75-SS</t>
  </si>
  <si>
    <t>Installation of Manhole Ring and Cover Slab Works for Manholes 1200 mm - Depth from 1.51 to 2.50- B5.33 05 13.03-Z02-2-L</t>
  </si>
  <si>
    <t>Backfilling Works for Manholes 1200 mm - Depth from 1.51 to 2.50- B5.33 05 13.03-Z02-2-L-75-SS</t>
  </si>
  <si>
    <t>Finishing, Benching Works for Manholes 1200 mm - Depth from 1.51 to 2.50- B5.33 05 13.03-Z02-2-L-75-SS</t>
  </si>
  <si>
    <t>Excavation and PC Blinding Works for Manholes 1200 mm - Depth from 2.51 to 3.50- B5.33 05 13.05-Z02-2-L-75-SS</t>
  </si>
  <si>
    <t>Installation of Base Works for Manholes 1200 mm - Depth from 2.51 to 3.50- B5.33 05 13.05-Z02-2-L-75-SS</t>
  </si>
  <si>
    <t>Backfilling Works for Manholes 1200 mm - Depth from 2.51 to 3.50- B5.33 05 13.05-Z02-2-L-75-SS</t>
  </si>
  <si>
    <t>Finishing, Benching Works for Manholes 1200 mm - Depth from 2.51 to 3.50- B5.33 05 13.05-Z02-2-L-75-SS</t>
  </si>
  <si>
    <t>Excavation Works for GRP Pipe Line 400 mm - depth from 0.00 to 1.50 m- B6.33 42 11.01-Z02-2-L-75-ST</t>
  </si>
  <si>
    <t>Soil Replacement and Bedding Works for GRP Pipe Line 400 mm - depth from 0.00 to 1.50 m- B6.33 42 11.01-Z02-2-L-75-ST</t>
  </si>
  <si>
    <t>Installing for GRP Pipe Line 400 mm - depth from 0.00 to 1.50 m- B6.33 42 11.01-Z02-2-L-75-ST</t>
  </si>
  <si>
    <t>Primary Test for GRP Pipe Line 400 mm - depth from 0.00 to 1.50 m- B6.33 42 11.01-Z02-2-L-75-ST</t>
  </si>
  <si>
    <t>Backfilling Works for GRP Pipe Line 400 mm - depth from 0.00 to 1.50 m- B6.33 42 11.01-Z02-2-L-75-ST</t>
  </si>
  <si>
    <t>Excavation Works for GRP Pipe Line 600 mm - depth from 0.00 to 1.50 m- B6.33 42 11.05-Z02-2-L-75-ST</t>
  </si>
  <si>
    <t>Soil Replacement and Bedding Works for GRP Pipe Line 600 mm - depth from 0.00 to 1.50 m- B6.33 42 11.05-Z02-2-L-75-ST</t>
  </si>
  <si>
    <t>Installing for GRP Pipe Line 600 mm - depth from 0.00 to 1.50 m- B6.33 42 11.05-Z02-2-L-75-ST</t>
  </si>
  <si>
    <t>Primary Test for GRP Pipe Line 600 mm - depth from 0.00 to 1.50 m- B6.33 42 11.05-Z02-2-L-75-ST</t>
  </si>
  <si>
    <t>Backfilling Works for GRP Pipe Line 600 mm - depth from 0.00 to 1.50 m- B6.33 42 11.05-Z02-2-L-75-ST</t>
  </si>
  <si>
    <t>Excavation Works for GRP Pipe Line 600 mm - depth from 1.51 to 2.50 m- B6.33 42 11.06-Z02-2-L-75-ST</t>
  </si>
  <si>
    <t>Soil Replacement and Bedding Works for GRP Pipe Line 600 mm - depth from 1.51 to 2.50 m- B6.33 42 11.06-Z02-2-L-75-ST</t>
  </si>
  <si>
    <t>Installing for GRP Pipe Line 600 mm - depth from 1.51 to 2.50 m- B6.33 42 11.06-Z02-2-L-75-ST</t>
  </si>
  <si>
    <t>Primary Test for GRP Pipe Line 600 mm - depth from 1.51 to 2.50 m- B6.33 42 11.06-Z02-2-L-75-ST</t>
  </si>
  <si>
    <t>Backfilling Works for GRP Pipe Line 600 mm - depth from 1.51 to 2.50 m- B6.33 42 11.06-Z02-2-L-75-ST</t>
  </si>
  <si>
    <t>Base Plain Concrete Works For Manholes Diam 1200 depth from 0.00 to 1.50 - - B6.33 05 39.01-Z02-2-L-75-ST</t>
  </si>
  <si>
    <t>Manhole Installation Works For Manholes Diam 1200 depth from 0.00 to 1.50 - - B6.33 05 39.01-Z02-2-L-75-ST</t>
  </si>
  <si>
    <t>FINISHING Works and Backfilling Works For Manholes Diam 1200 depth from 0.00 to 1.50 - - B6.33 05 39.01-Z02-2-L-75-ST</t>
  </si>
  <si>
    <t>TESTING AND COMMITIONING Works For Manholes Diam 1200 depth from 0.00 to 1.50 - - B6.33 05 39.01-Z02-2-L-75-ST</t>
  </si>
  <si>
    <t>Base Plain Concrete Works For Manholes Diam 1200 depth from 1.51 to 2.50 - - B6.33 05 39.02-Z02-2-L-75-ST</t>
  </si>
  <si>
    <t>Manhole Installation Works For Manholes Diam 1200 depth from 1.51 to 2.50 - - B6.33 05 39.02-Z02-2-L-75-ST</t>
  </si>
  <si>
    <t>FINISHING Works and Backfilling Works For Manholes Diam 1200 depth from 1.51 to 2.50 - - B6.33 05 39.02-Z02-2-L-75-ST</t>
  </si>
  <si>
    <t>TESTING AND COMMITIONING Works For Manholes Diam 1200 depth from 1.51 to 2.50 - - B6.33 05 39.02-Z02-2-L-75-ST</t>
  </si>
  <si>
    <t>Excavation Worksfor HDPE Pipes 225 mm  - depth from 0 to 1.5 m- B3.33 14 13.02-Z02-2-L-75-WT</t>
  </si>
  <si>
    <t>Soil Replacement and Bedding Works for HDPE Pipes 225 mm  - depth from 0 to 1.5 m- B3.33 14 13.02-Z02-2-L-75-WT</t>
  </si>
  <si>
    <t>Installing for HDPE Pipes 225 mm  - depth from 0 to 1.5 m- B3.33 14 13.02-Z02-2-L-75-WT</t>
  </si>
  <si>
    <t>Testing for HDPE Pipes 225 mm  - depth from 0 to 1.5 m- B3.33 14 13.02-Z02-2-L-75-WT</t>
  </si>
  <si>
    <t>Backfillingfor HDPE Pipes 225 mm  - depth from 0 to 1.5 m- B3.33 14 13.02-Z02-2-L-75-WT</t>
  </si>
  <si>
    <t>Excavation Worksfor HDPE Pipe Lines 125 mm - depth from 0 to 1.5 m- B4.33 31 00.01-Z02-2-L-75-TSE</t>
  </si>
  <si>
    <t>Soil Replacement and Bedding Worksfor HDPE Pipe Lines 125 mm - depth from 0 to 1.5 m- B4.33 31 00.01-Z02-2-L-75-TSE</t>
  </si>
  <si>
    <t>installationfor HDPE Pipe Lines 125 mm - depth from 0 to 1.5 m- B4.33 31 00.01-Z02-2-L-75-TSE</t>
  </si>
  <si>
    <t>Testingfor HDPE Pipe Lines 125 mm - depth from 0 to 1.5 m- B4.33 31 00.01-Z02-2-L-75-TSE</t>
  </si>
  <si>
    <t>Backfilling Worksfor HDPE Pipe Lines 125 mm - depth from 0 to 1.5 m- B4.33 31 00.01-Z02-2-L-75-TSE</t>
  </si>
  <si>
    <t>Excavation Worksfor HDPE Pipes 315 mm  - depth from 0 to 1.5 m- B4.33 31 00.03-Z02-2-L-75-TSE</t>
  </si>
  <si>
    <t>Soil Replacement and Bedding Works for HDPE Pipes 315 mm  - depth from 0 to 1.5 m- B4.33 31 00.03-Z02-2-L-75-TSE</t>
  </si>
  <si>
    <t>Installing for HDPE Pipes 315 mm  - depth from 0 to 1.5 m- B4.33 31 00.03-Z02-2-L-75-TSE</t>
  </si>
  <si>
    <t>Testing for HDPE Pipes 315 mm  - depth from 0 to 1.5 m- B4.33 31 00.03-Z02-2-L-75-TSE</t>
  </si>
  <si>
    <t>Backfillingfor HDPE Pipes 315 mm  - depth from 0 to 1.5 m- B4.33 31 00.03-Z02-2-L-75-TSE</t>
  </si>
  <si>
    <t>Excavation Worksfor HDPE Pipes 315 mm  - depth from 1.51 to 2.5 m- B4.33 31 00.04-Z02-2-L-75-TSE</t>
  </si>
  <si>
    <t>Soil Replacement and Bedding Works for HDPE Pipes 315 mm  - depth from 1.51 to 2.5 m- B4.33 31 00.04-Z02-2-L-75-TSE</t>
  </si>
  <si>
    <t>Installing for HDPE Pipes 315 mm  - depth from 1.51 to 2.5 m- B4.33 31 00.04-Z02-2-L-75-TSE</t>
  </si>
  <si>
    <t>Testing for HDPE Pipes 315 mm  - depth from 1.51 to 2.5 m- B4.33 31 00.04-Z02-2-L-75-TSE</t>
  </si>
  <si>
    <t>Backfillingfor HDPE Pipes 315 mm  - depth from 1.51 to 2.5 m- B4.33 31 00.04-Z02-2-L-75-TSE</t>
  </si>
  <si>
    <t>Excavation Worksfor HDPE Pipes 315 mm  - depth from 2.51 to 3.5 m- B4.33 31 00.05-Z02-2-L-75-TSE</t>
  </si>
  <si>
    <t>Soil Replacement and Bedding Works for HDPE Pipes 315 mm  - depth from 2.51 to 3.5 m- B4.33 31 00.05-Z02-2-L-75-TSE</t>
  </si>
  <si>
    <t>Installing for HDPE Pipes 315 mm  - depth from 2.51 to 3.5 m- B4.33 31 00.05-Z02-2-L-75-TSE</t>
  </si>
  <si>
    <t>Testing for HDPE Pipes 315 mm  - depth from 2.51 to 3.5 m- B4.33 31 00.05-Z02-2-L-75-TSE</t>
  </si>
  <si>
    <t>Backfillingfor HDPE Pipes 315 mm  - depth from 2.51 to 3.5 m- B4.33 31 00.05-Z02-2-L-75-TSE</t>
  </si>
  <si>
    <t>Excavation Worksfor HDPE Pipes 450 mm  - depth from 1.51 to 2.5 m- B4.33 31 00.10-Z02-2-L-75-TSE</t>
  </si>
  <si>
    <t>Soil Replacement and Bedding Works for HDPE Pipes 450 mm  - depth from 1.51 to 2.5 m- B4.33 31 00.10-Z02-2-L-75-TSE</t>
  </si>
  <si>
    <t>Installing for HDPE Pipes 450 mm  - depth from 1.51 to 2.5 m- B4.33 31 00.10-Z02-2-L-75-TSE</t>
  </si>
  <si>
    <t>Testing for HDPE Pipes 450 mm  - depth from 1.51 to 2.5 m- B4.33 31 00.10-Z02-2-L-75-TSE</t>
  </si>
  <si>
    <t>Backfillingfor HDPE Pipes 450 mm  - depth from 1.51 to 2.5 m- B4.33 31 00.10-Z02-2-L-75-TSE</t>
  </si>
  <si>
    <t>Installationfor gate valves 100 mm - - B4.33 14 19.01-Z02-2-L-75-TSE</t>
  </si>
  <si>
    <t>Testing And Commtionningfor gate valves 100 mm - - B4.33 14 19.01-Z02-2-L-75-TSE</t>
  </si>
  <si>
    <t>Installationfor butterfly valves 300 mm. - - B4.33 14 19.03-Z02-2-L-75-TSE</t>
  </si>
  <si>
    <t>Testing And Commtionningfor butterfly valves 300 mm. - - B4.33 14 19.03-Z02-2-L-75-TSE</t>
  </si>
  <si>
    <t>Plain Concrete Worksfor R.C Valve Chamber   - 315 to 400 MM- B4.33 14 13.01-Z02-2-L-75-TSE</t>
  </si>
  <si>
    <t>INSTALLATIONfor R.C Valve Chamber   - 315 to 400 MM- B4.33 14 13.01-Z02-2-L-75-TSE</t>
  </si>
  <si>
    <t>Backfilling Worksfor R.C Valve Chamber   - 315 to 400 MM- B4.33 14 13.01-Z02-2-L-75-TSE</t>
  </si>
  <si>
    <t>INSTALLINGfor insulated copper conductor 16 mm²   - - B2.26 05 19.08-Z02-2-L-75-SL</t>
  </si>
  <si>
    <t>TESTING AND COMMITIONINGfor insulated copper conductor 16 mm²   - - B2.26 05 19.08-Z02-2-L-75-SL</t>
  </si>
  <si>
    <t>Excavation of reinforced concrete foundationfor LIGHTING POLE one arm - - B2.26 56 19.02-Z02-2-L-75-SL</t>
  </si>
  <si>
    <t>Installation of reinforced concrete foundationfor LIGHTING POLE one arm - - B2.26 56 19.02-Z02-2-L-75-SL</t>
  </si>
  <si>
    <t>Backfilling of reinforced concrete foundationfor LIGHTING POLE one arm - - B2.26 56 19.02-Z02-2-L-75-SL</t>
  </si>
  <si>
    <t>Installation Worksfor LIGHTING POLE one arm - - B2.26 56 19.02-Z02-2-L-75-SL</t>
  </si>
  <si>
    <t>Testing and Commitioningfor LIGHTING POLE one arm - - B2.26 56 19.02-Z02-2-L-75-SL</t>
  </si>
  <si>
    <t>Installationfor Lighting( LED ) Luminaire 150 WATT - - B2.26.56.19.01-Z02-2-L-75-SL</t>
  </si>
  <si>
    <t>Supply, construct, connect and test earthing pitsfor Street Lighting  EARTHING  SYSTEM  - - B2.26 05 26.01-Z02-2-L-75-SL</t>
  </si>
  <si>
    <t>Excavationfor Drawpit 600x600x1000mm - - B2.33 71 19.13.01-Z02-2-L-75-SL</t>
  </si>
  <si>
    <t>Installationfor Drawpit 600x600x1000mm - - B2.33 71 19.13.01-Z02-2-L-75-SL</t>
  </si>
  <si>
    <t>Backfillingfor Drawpit 600x600x1000mm - - B2.33 71 19.13.01-Z02-2-L-75-SL</t>
  </si>
  <si>
    <t>Supply, lay and compaction subgrade compacted thicknessfor ROADS thickness 300mm - - B1.31 22 00.01-Z02-2-L-75-RD</t>
  </si>
  <si>
    <t>Supply and spreading of Prime coat MC1for ROADS  - - B1.32 11 26.01-Z02-2-L-75-RD</t>
  </si>
  <si>
    <t>Supply, lay and compaction Asphaltic base coursefor ROADS  - - B1.32 11 26.01-Z02-2-L-75-RD</t>
  </si>
  <si>
    <t>Supply and spreading of Tack coat RC2for ROADS  - - B1.32 12 16.01-Z02-2-L-75-RD</t>
  </si>
  <si>
    <t>Supply, lay and compaction Asphaltic wearing coursefor ROADS  - - B1.32 12 16.01-Z02-2-L-75-RD</t>
  </si>
  <si>
    <t>Supply and installation Precast Concrete Kerb, Type K1-Dfor ROADS  - - B1.32 14 13.01-Z02-2-L-75-RD</t>
  </si>
  <si>
    <t>Excavation Worksfor HDPE Pipe Lines 125 mm - depth from 0 to 1.5 m- B4.33 31 00.01-Z05-L-04-TSE</t>
  </si>
  <si>
    <t>Soil Replacement and Bedding Worksfor HDPE Pipe Lines 125 mm - depth from 0 to 1.5 m- B4.33 31 00.01-Z05-L-04-TSE</t>
  </si>
  <si>
    <t>installationfor HDPE Pipe Lines 125 mm - depth from 0 to 1.5 m- B4.33 31 00.01-Z05-L-04-TSE</t>
  </si>
  <si>
    <t>Testingfor HDPE Pipe Lines 125 mm - depth from 0 to 1.5 m- B4.33 31 00.01-Z05-L-04-TSE</t>
  </si>
  <si>
    <t>Installationfor gate valves 250 mm - - B4.33 14 19.02-Z05-L-04-TSE</t>
  </si>
  <si>
    <t>Testing And Commtionningfor gate valves 250 mm - - B4.33 14 19.02-Z05-L-04-TSE</t>
  </si>
  <si>
    <t>Excavation Worksfor HDPE Pipe Lines 125 mm - depth from 0 to 1.5 m- B4.33 31 00.01-Z05-L-07-TSE</t>
  </si>
  <si>
    <t>Soil Replacement and Bedding Worksfor HDPE Pipe Lines 125 mm - depth from 0 to 1.5 m- B4.33 31 00.01-Z05-L-07-TSE</t>
  </si>
  <si>
    <t>installationfor HDPE Pipe Lines 125 mm - depth from 0 to 1.5 m- B4.33 31 00.01-Z05-L-07-TSE</t>
  </si>
  <si>
    <t>Testingfor HDPE Pipe Lines 125 mm - depth from 0 to 1.5 m- B4.33 31 00.01-Z05-L-07-TSE</t>
  </si>
  <si>
    <t>Installationfor gate valves 250 mm - - B4.33 14 19.02-Z05-L-07-TSE</t>
  </si>
  <si>
    <t>Testing And Commtionningfor gate valves 250 mm - - B4.33 14 19.02-Z05-L-07-TSE</t>
  </si>
  <si>
    <t>Plain Concrete Worksfor Air Valve Chamber   - less than 315 mm- B4.33 14 13.10-Z05-L-07-TSE</t>
  </si>
  <si>
    <t>Excavation Works for UPVC Pipe Line 300 mm - depth from 0.00 to 1.50 m- B6.33 14 11.01-Z06-L-53-ST</t>
  </si>
  <si>
    <t>Soil Replacement and Bedding Works for UPVC Pipe Line 300 mm - depth from 0.00 to 1.50 m- B6.33 14 11.01-Z06-L-53-ST</t>
  </si>
  <si>
    <t>Installing for UPVC Pipe Line 300 mm - depth from 0.00 to 1.50 m- B6.33 14 11.01-Z06-L-53-ST</t>
  </si>
  <si>
    <t>Primary Test for UPVC Pipe Line 300 mm - depth from 0.00 to 1.50 m- B6.33 14 11.01-Z06-L-53-ST</t>
  </si>
  <si>
    <t>Backfilling Works for UPVC Pipe Line 300 mm - depth from 0.00 to 1.50 m- B6.33 14 11.01-Z06-L-53-ST</t>
  </si>
  <si>
    <t>Excavation Works for GRP Pipe Line 400 mm - depth from 0.00 to 1.50 m- B6.33 42 11.01-Z06-L-53-ST</t>
  </si>
  <si>
    <t>Soil Replacement and Bedding Works for GRP Pipe Line 400 mm - depth from 0.00 to 1.50 m- B6.33 42 11.01-Z06-L-53-ST</t>
  </si>
  <si>
    <t>Installing for GRP Pipe Line 400 mm - depth from 0.00 to 1.50 m- B6.33 42 11.01-Z06-L-53-ST</t>
  </si>
  <si>
    <t>Primary Test for GRP Pipe Line 400 mm - depth from 0.00 to 1.50 m- B6.33 42 11.01-Z06-L-53-ST</t>
  </si>
  <si>
    <t>Backfilling Works for GRP Pipe Line 400 mm - depth from 0.00 to 1.50 m- B6.33 42 11.01-Z06-L-53-ST</t>
  </si>
  <si>
    <t>Base Plain Concrete Works For Manholes Diam 1500 depth from 2.51 to 3.50 - - B6.33 05 39.05-Z06-L-53-ST</t>
  </si>
  <si>
    <t>Manhole Installation Works For Manholes Diam 1500 depth from 2.51 to 3.50 - - B6.33 05 39.05-Z06-L-53-ST</t>
  </si>
  <si>
    <t>FINISHING Works and Backfilling Works For Manholes Diam 1500 depth from 2.51 to 3.50 - - B6.33 05 39.05-Z06-L-53-ST</t>
  </si>
  <si>
    <t>TESTING AND COMMITIONING Works For Manholes Diam 1500 depth from 2.51 to 3.50 - - B6.33 05 39.05-Z06-L-53-ST</t>
  </si>
  <si>
    <t>Base Plain Concrete Works For Manholes Diam 2000 depth from 2.51 to 3.50 - - B6.33 05 39.08-Z06-L-53-ST</t>
  </si>
  <si>
    <t>Manhole Installation Works For Manholes Diam 2000 depth from 2.51 to 3.50 - - B6.33 05 39.08-Z06-L-53-ST</t>
  </si>
  <si>
    <t>FINISHING Works and Backfilling Works For Manholes Diam 2000 depth from 2.51 to 3.50 - - B6.33 05 39.08-Z06-L-53-ST</t>
  </si>
  <si>
    <t>TESTING AND COMMITIONING Works For Manholes Diam 2000 depth from 2.51 to 3.50 - - B6.33 05 39.08-Z06-L-53-ST</t>
  </si>
  <si>
    <t>Excavation Worksfor HDPE Pipe Lines 250 mm - depth from 0 to 1.5 m- B4.33 31 00.02-Z06-L-53-TSE</t>
  </si>
  <si>
    <t>Soil Replacement and Bedding Worksfor HDPE Pipe Lines 250 mm - depth from 0 to 1.5 m- B4.33 31 00.02-Z06-L-53-TSE</t>
  </si>
  <si>
    <t>installationfor HDPE Pipe Lines 250 mm - depth from 0 to 1.5 m- B4.33 31 00.02-Z06-L-53-TSE</t>
  </si>
  <si>
    <t>Testingfor HDPE Pipe Lines 250 mm - depth from 0 to 1.5 m- B4.33 31 00.02-Z06-L-53-TSE</t>
  </si>
  <si>
    <t>Excavation Works for UPVC Pipe Line 300 mm - depth from 0.00 to 1.50 m- B6.33 14 11.01-Z06-L-54-ST</t>
  </si>
  <si>
    <t>Soil Replacement and Bedding Works for UPVC Pipe Line 300 mm - depth from 0.00 to 1.50 m- B6.33 14 11.01-Z06-L-54-ST</t>
  </si>
  <si>
    <t>Installing for UPVC Pipe Line 300 mm - depth from 0.00 to 1.50 m- B6.33 14 11.01-Z06-L-54-ST</t>
  </si>
  <si>
    <t>Primary Test for UPVC Pipe Line 300 mm - depth from 0.00 to 1.50 m- B6.33 14 11.01-Z06-L-54-ST</t>
  </si>
  <si>
    <t>Backfilling Works for UPVC Pipe Line 300 mm - depth from 0.00 to 1.50 m- B6.33 14 11.01-Z06-L-54-ST</t>
  </si>
  <si>
    <t>Excavation Works for GRP Pipe Line 400 mm - depth from 0.00 to 1.50 m- B6.33 42 11.01-Z06-L-54-ST</t>
  </si>
  <si>
    <t>Soil Replacement and Bedding Works for GRP Pipe Line 400 mm - depth from 0.00 to 1.50 m- B6.33 42 11.01-Z06-L-54-ST</t>
  </si>
  <si>
    <t>Installing for GRP Pipe Line 400 mm - depth from 0.00 to 1.50 m- B6.33 42 11.01-Z06-L-54-ST</t>
  </si>
  <si>
    <t>Primary Test for GRP Pipe Line 400 mm - depth from 0.00 to 1.50 m- B6.33 42 11.01-Z06-L-54-ST</t>
  </si>
  <si>
    <t>Backfilling Works for GRP Pipe Line 400 mm - depth from 0.00 to 1.50 m- B6.33 42 11.01-Z06-L-54-ST</t>
  </si>
  <si>
    <t>Excavation Works for GRP Pipe Line 900 mm - depth from 2.51 to 3.50 m- B6.33 42 11.13-Z06-L-54-ST</t>
  </si>
  <si>
    <t>Soil Replacement and Bedding Works for GRP Pipe Line 900 mm - depth from 2.51 to 3.50 m- B6.33 42 11.13-Z06-L-54-ST</t>
  </si>
  <si>
    <t>Installing for GRP Pipe Line 900 mm - depth from 2.51 to 3.50 m- B6.33 42 11.13-Z06-L-54-ST</t>
  </si>
  <si>
    <t>Primary Test for GRP Pipe Line 900 mm - depth from 2.51 to 3.50 m- B6.33 42 11.13-Z06-L-54-ST</t>
  </si>
  <si>
    <t>Backfilling Works for GRP Pipe Line 900 mm - depth from 2.51 to 3.50 m- B6.33 42 11.13-Z06-L-54-ST</t>
  </si>
  <si>
    <t>Base Plain Concrete Works For Manholes Diam 1200 depth from 1.51 to 2.50 - - B6.33 05 39.02-Z06-L-54-ST</t>
  </si>
  <si>
    <t>Manhole Installation Works For Manholes Diam 1200 depth from 1.51 to 2.50 - - B6.33 05 39.02-Z06-L-54-ST</t>
  </si>
  <si>
    <t>FINISHING Works and Backfilling Works For Manholes Diam 1200 depth from 1.51 to 2.50 - - B6.33 05 39.02-Z06-L-54-ST</t>
  </si>
  <si>
    <t>TESTING AND COMMITIONING Works For Manholes Diam 1200 depth from 1.51 to 2.50 - - B6.33 05 39.02-Z06-L-54-ST</t>
  </si>
  <si>
    <t>Base Plain Concrete Works For Manholes Diam 1500 depth from 2.51 to 3.50 - - B6.33 05 39.05-Z06-L-54-ST</t>
  </si>
  <si>
    <t>Manhole Installation Works For Manholes Diam 1500 depth from 2.51 to 3.50 - - B6.33 05 39.05-Z06-L-54-ST</t>
  </si>
  <si>
    <t>FINISHING Works and Backfilling Works For Manholes Diam 1500 depth from 2.51 to 3.50 - - B6.33 05 39.05-Z06-L-54-ST</t>
  </si>
  <si>
    <t>TESTING AND COMMITIONING Works For Manholes Diam 1500 depth from 2.51 to 3.50 - - B6.33 05 39.05-Z06-L-54-ST</t>
  </si>
  <si>
    <t>Excavation Worksfor HDPE Pipe Lines 250 mm - depth from 0 to 1.5 m- B4.33 31 00.02-Z06-L-54-TSE</t>
  </si>
  <si>
    <t>Soil Replacement and Bedding Worksfor HDPE Pipe Lines 250 mm - depth from 0 to 1.5 m- B4.33 31 00.02-Z06-L-54-TSE</t>
  </si>
  <si>
    <t>installationfor HDPE Pipe Lines 250 mm - depth from 0 to 1.5 m- B4.33 31 00.02-Z06-L-54-TSE</t>
  </si>
  <si>
    <t>Excavation Works for GRP Pipe Line 1100 mm - depth from 1.51 to 2.50 m- B6.33 42 11.20-Z06-L-55-ST</t>
  </si>
  <si>
    <t>Soil Replacement and Bedding Works for GRP Pipe Line 1100 mm - depth from 1.51 to 2.50 m- B6.33 42 11.20-Z06-L-55-ST</t>
  </si>
  <si>
    <t>Installing for GRP Pipe Line 1100 mm - depth from 1.51 to 2.50 m- B6.33 42 11.20-Z06-L-55-ST</t>
  </si>
  <si>
    <t>Base Plain Concrete Works For Manholes Diam 1200 depth from 1.51 to 2.50 - - B6.33 05 39.02-Z06-L-55-ST</t>
  </si>
  <si>
    <t>Manhole Installation Works For Manholes Diam 1200 depth from 1.51 to 2.50 - - B6.33 05 39.02-Z06-L-55-ST</t>
  </si>
  <si>
    <t>Base Plain Concrete Works For Manholes Diam 1500 depth from 2.51 to 3.50 - - B6.33 05 39.05-Z06-L-55-ST</t>
  </si>
  <si>
    <t>Excavation Works for GRP Pipe Line 400 mm - depth from 1.51 to 2.50 m- B6.33 42 11.02-Z06-L-56-ST</t>
  </si>
  <si>
    <t>Soil Replacement and Bedding Works for GRP Pipe Line 400 mm - depth from 1.51 to 2.50 m- B6.33 42 11.02-Z06-L-56-ST</t>
  </si>
  <si>
    <t>Installing for GRP Pipe Line 400 mm - depth from 1.51 to 2.50 m- B6.33 42 11.02-Z06-L-56-ST</t>
  </si>
  <si>
    <t>Primary Test for GRP Pipe Line 400 mm - depth from 1.51 to 2.50 m- B6.33 42 11.02-Z06-L-56-ST</t>
  </si>
  <si>
    <t>Excavation Works for Box Culvert Dim (2000x1250) depth from 1.51 to 2.50 - - B6.34 42 16.03-Z06-L-56-ST</t>
  </si>
  <si>
    <t>Excavation Works for GRP Pipe Line 400 mm - depth from 1.51 to 2.50 m- B6.33 42 11.02-Z06-L-57-ST</t>
  </si>
  <si>
    <t>Soil Replacement and Bedding Works for GRP Pipe Line 400 mm - depth from 1.51 to 2.50 m- B6.33 42 11.02-Z06-L-57-ST</t>
  </si>
  <si>
    <t>Installing for GRP Pipe Line 400 mm - depth from 1.51 to 2.50 m- B6.33 42 11.02-Z06-L-57-ST</t>
  </si>
  <si>
    <t>Excavation Works for Box Culvert Dim (1000x1000) depth from 2.51 to 3.50 - - B6.35 42 16.01-Z07-C-04-ST</t>
  </si>
  <si>
    <t>Plain Concrete Works For Box Culvert Dim (1000x1000) depth from 2.51 to 3.50 - - B6.35 42 16.01-Z07-C-04-ST</t>
  </si>
  <si>
    <t>Raft Foundation for Box Culvert Dim (1000x1000) depth from 2.51 to 3.50 - - B6.35 42 16.01-Z07-C-04-ST</t>
  </si>
  <si>
    <t>Wing Wall for Box Culvert Dim (1000x1000) depth from 2.51 to 3.50 - - B6.35 42 16.01-Z07-C-04-ST</t>
  </si>
  <si>
    <t>Slab for Box Culvert Dim (1000x1000) depth from 2.51 to 3.50 - - B6.35 42 16.01-Z07-C-04-ST</t>
  </si>
  <si>
    <t>Isolation Works for Box Culvert Dim (1000x1000) depth from 2.51 to 3.50 - - B6.35 42 16.01-Z07-C-04-ST</t>
  </si>
  <si>
    <t>Backfilling Works for Box Culvert Dim (1000x1000) depth from 2.51 to 3.50 - - B6.35 42 16.01-Z07-C-04-ST</t>
  </si>
  <si>
    <t>Excavation Works for Box Culvert Dim (1000x1000) depth from 2.51 to 3.50 - - B6.35 42 16.04-Z07-C-04-ST</t>
  </si>
  <si>
    <t>Plain Concrete Works For Box Culvert Dim (1000x1000) depth from 2.51 to 3.50 - - B6.35 42 16.04-Z07-C-04-ST</t>
  </si>
  <si>
    <t>Raft Foundation for Box Culvert Dim (1000x1000) depth from 2.51 to 3.50 - - B6.35 42 16.04-Z07-C-04-ST</t>
  </si>
  <si>
    <t>Wing Wall for Box Culvert Dim (1000x1000) depth from 2.51 to 3.50 - - B6.35 42 16.04-Z07-C-04-ST</t>
  </si>
  <si>
    <t>Slab for Box Culvert Dim (1000x1000) depth from 2.51 to 3.50 - - B6.35 42 16.04-Z07-C-04-ST</t>
  </si>
  <si>
    <t>Isolation Works for Box Culvert Dim (1000x1000) depth from 2.51 to 3.50 - - B6.35 42 16.04-Z07-C-04-ST</t>
  </si>
  <si>
    <t>Backfilling Works for Box Culvert Dim (1000x1000) depth from 2.51 to 3.50 - - B6.35 42 16.04-Z07-C-04-ST</t>
  </si>
  <si>
    <t>Excavation Works for Box Culvert Dim (3000x1500) depth from 1.51 to 2.50 - - B6.34 42 16.05-Z07-C-04-ST</t>
  </si>
  <si>
    <t>Plain Concrete Works For Box Culvert Dim (3000x1500) depth from 1.51 to 2.50 - - B6.34 42 16.05-Z07-C-04-ST</t>
  </si>
  <si>
    <t>Raft Foundation for Box Culvert Dim (3000x1500) depth from 1.51 to 2.50 - - B6.34 42 16.05-Z07-C-04-ST</t>
  </si>
  <si>
    <t>Wing Wall for Box Culvert Dim (1000x1000) depth from 2.51 to 3.50 - - B6.34 42 16.05-Z07-C-04-ST</t>
  </si>
  <si>
    <t>Slab for Box Culvert Dim (1000x1000) depth from 2.51 to 3.50 - - B6.34 42 16.05-Z07-C-04-ST</t>
  </si>
  <si>
    <t>Isolation Works for Box Culvert Dim (3000x1500) depth from 1.51 to 2.50 - - B6.34 42 16.05-Z07-C-04-ST</t>
  </si>
  <si>
    <t>Backfilling Works for Box Culvert Dim (3000x1500) depth from 1.51 to 2.50 - - B6.34 42 16.05-Z07-C-04-ST</t>
  </si>
  <si>
    <t>Base Plain Concrete Works For Manholes Diam 1500 depth from 1.51 to 2.50 - - B6.33 05 39.04-Z07-C-04-ST</t>
  </si>
  <si>
    <t>Manhole Installation Works For Manholes Diam 1500 depth from 1.51 to 2.50 - - B6.33 05 39.04-Z07-C-04-ST</t>
  </si>
  <si>
    <t>FINISHING Works and Backfilling Works For Manholes Diam 1500 depth from 1.51 to 2.50 - - B6.33 05 39.04-Z07-C-04-ST</t>
  </si>
  <si>
    <t>TESTING AND COMMITIONING Works For Manholes Diam 1500 depth from 1.51 to 2.50 - - B6.33 05 39.04-Z07-C-04-ST</t>
  </si>
  <si>
    <t>Base Plain Concrete Works For Manholes Diam 1500 depth from 2.51 to 3.50 - - B6.33 05 39.05-Z07-C-04-ST</t>
  </si>
  <si>
    <t>Manhole Installation Works For Manholes Diam 1500 depth from 2.51 to 3.50 - - B6.33 05 39.05-Z07-C-04-ST</t>
  </si>
  <si>
    <t>FINISHING Works and Backfilling Works For Manholes Diam 1500 depth from 2.51 to 3.50 - - B6.33 05 39.05-Z07-C-04-ST</t>
  </si>
  <si>
    <t>TESTING AND COMMITIONING Works For Manholes Diam 1500 depth from 2.51 to 3.50 - - B6.33 05 39.05-Z07-C-04-ST</t>
  </si>
  <si>
    <t>Base Plain Concrete Works For Manholes Diam 1500 depth from 2.51 to 3.50 - - B6.33 05 39.05-Z07-L-52-ST</t>
  </si>
  <si>
    <t>Manhole Installation Works For Manholes Diam 1500 depth from 2.51 to 3.50 - - B6.33 05 39.05-Z07-L-52-ST</t>
  </si>
  <si>
    <t>FINISHING Works and Backfilling Works For Manholes Diam 1500 depth from 2.51 to 3.50 - - B6.33 05 39.05-Z07-L-52-ST</t>
  </si>
  <si>
    <t>TESTING AND COMMITIONING Works For Manholes Diam 1500 depth from 2.51 to 3.50 - - B6.33 05 39.05-Z07-L-52-ST</t>
  </si>
  <si>
    <t>Excavation Worksfor HDPE Pipes 160 mm - depth from 0 to 1.5 m- B3.33 14 13.01-Z07-L-52-WT</t>
  </si>
  <si>
    <t>Soil Replacement and Bedding Works for HDPE Pipes 160 mm - depth from 0 to 1.5 m- B3.33 14 13.01-Z07-L-52-WT</t>
  </si>
  <si>
    <t>Installing for HDPE Pipes 160 mm - depth from 0 to 1.5 m- B3.33 14 13.01-Z07-L-52-WT</t>
  </si>
  <si>
    <t>Testing for HDPE Pipes 160 mm - depth from 0 to 1.5 m- B3.33 14 13.01-Z07-L-52-WT</t>
  </si>
  <si>
    <t>Backfillingfor HDPE Pipes 160 mm - depth from 0 to 1.5 m- B3.33 14 13.01-Z07-L-52-WT</t>
  </si>
  <si>
    <t>Excavation Worksfor HDPE Pipe Lines 125 mm - depth from 0 to 1.5 m- B4.33 31 00.01-Z07-L-52-TSE</t>
  </si>
  <si>
    <t>Soil Replacement and Bedding Worksfor HDPE Pipe Lines 125 mm - depth from 0 to 1.5 m- B4.33 31 00.01-Z07-L-52-TSE</t>
  </si>
  <si>
    <t>installationfor HDPE Pipe Lines 125 mm - depth from 0 to 1.5 m- B4.33 31 00.01-Z07-L-52-TSE</t>
  </si>
  <si>
    <t>Testingfor HDPE Pipe Lines 125 mm - depth from 0 to 1.5 m- B4.33 31 00.01-Z07-L-52-TSE</t>
  </si>
  <si>
    <t>Backfilling Worksfor HDPE Pipe Lines 125 mm - depth from 0 to 1.5 m- B4.33 31 00.01-Z07-L-52-TSE</t>
  </si>
  <si>
    <t>Excavation Worksfor HDPE Pipes 315 mm  - depth from 1.51 to 2.5 m- B4.33 31 00.04-Z07-L-52-TSE</t>
  </si>
  <si>
    <t>Soil Replacement and Bedding Works for HDPE Pipes 315 mm  - depth from 1.51 to 2.5 m- B4.33 31 00.04-Z07-L-52-TSE</t>
  </si>
  <si>
    <t>Installing for HDPE Pipes 315 mm  - depth from 1.51 to 2.5 m- B4.33 31 00.04-Z07-L-52-TSE</t>
  </si>
  <si>
    <t>Testing for HDPE Pipes 315 mm  - depth from 1.51 to 2.5 m- B4.33 31 00.04-Z07-L-52-TSE</t>
  </si>
  <si>
    <t>Backfillingfor HDPE Pipes 315 mm  - depth from 1.51 to 2.5 m- B4.33 31 00.04-Z07-L-52-TSE</t>
  </si>
  <si>
    <t>Excavation Worksfor HDPE Pipes 315 mm  - depth from 2.51 to 3.5 m- B4.33 31 00.05-Z07-L-52-TSE</t>
  </si>
  <si>
    <t>Soil Replacement and Bedding Works for HDPE Pipes 315 mm  - depth from 2.51 to 3.5 m- B4.33 31 00.05-Z07-L-52-TSE</t>
  </si>
  <si>
    <t>Installing for HDPE Pipes 315 mm  - depth from 2.51 to 3.5 m- B4.33 31 00.05-Z07-L-52-TSE</t>
  </si>
  <si>
    <t>Testing for HDPE Pipes 315 mm  - depth from 2.51 to 3.5 m- B4.33 31 00.05-Z07-L-52-TSE</t>
  </si>
  <si>
    <t>Backfillingfor HDPE Pipes 315 mm  - depth from 2.51 to 3.5 m- B4.33 31 00.05-Z07-L-52-TSE</t>
  </si>
  <si>
    <t>Excavation Worksfor HDPE Pipes 315 mm  - depth from 3.51 to 4.5 m- B4.33 31 00.06-Z07-L-52-TSE</t>
  </si>
  <si>
    <t>Soil Replacement and Bedding Works for HDPE Pipes 315 mm  - depth from 3.51 to 4.5 m- B4.33 31 00.06-Z07-L-52-TSE</t>
  </si>
  <si>
    <t>Installing for HDPE Pipes 315 mm  - depth from 3.51 to 4.5 m- B4.33 31 00.06-Z07-L-52-TSE</t>
  </si>
  <si>
    <t>Testing for HDPE Pipes 315 mm  - depth from 3.51 to 4.5 m- B4.33 31 00.06-Z07-L-52-TSE</t>
  </si>
  <si>
    <t>Backfillingfor HDPE Pipes 315 mm  - depth from 3.51 to 4.5 m- B4.33 31 00.06-Z07-L-52-TSE</t>
  </si>
  <si>
    <t>Installationfor gate valves 100 mm - - B4.33 14 19.01-Z07-L-52-TSE</t>
  </si>
  <si>
    <t>Testing And Commtionningfor gate valves 100 mm - - B4.33 14 19.01-Z07-L-52-TSE</t>
  </si>
  <si>
    <t>Excavation Works for GRP Pipe Line 400 mm - depth from 1.51 to 2.50 m- B6.33 42 11.02-Z07-L-63-ST</t>
  </si>
  <si>
    <t>Soil Replacement and Bedding Works for GRP Pipe Line 400 mm - depth from 1.51 to 2.50 m- B6.33 42 11.02-Z07-L-63-ST</t>
  </si>
  <si>
    <t>Installing for GRP Pipe Line 400 mm - depth from 1.51 to 2.50 m- B6.33 42 11.02-Z07-L-63-ST</t>
  </si>
  <si>
    <t>Primary Test for GRP Pipe Line 400 mm - depth from 1.51 to 2.50 m- B6.33 42 11.02-Z07-L-63-ST</t>
  </si>
  <si>
    <t>Backfilling Works for GRP Pipe Line 400 mm - depth from 1.51 to 2.50 m- B6.33 42 11.02-Z07-L-63-ST</t>
  </si>
  <si>
    <t>Excavation Works for GRP Pipe Line 500 mm - depth from 1.51 to 2.50 m- B6.33 42 11.04-Z07-L-63-ST</t>
  </si>
  <si>
    <t>Soil Replacement and Bedding Works for GRP Pipe Line 500 mm - depth from 1.51 to 2.50 m- B6.33 42 11.04-Z07-L-63-ST</t>
  </si>
  <si>
    <t>Installing for GRP Pipe Line 500 mm - depth from 1.51 to 2.50 m- B6.33 42 11.04-Z07-L-63-ST</t>
  </si>
  <si>
    <t>Primary Test for GRP Pipe Line 500 mm - depth from 1.51 to 2.50 m- B6.33 42 11.04-Z07-L-63-ST</t>
  </si>
  <si>
    <t>Backfilling Works for GRP Pipe Line 500 mm - depth from 1.51 to 2.50 m- B6.33 42 11.04-Z07-L-63-ST</t>
  </si>
  <si>
    <t>Excavation Worksfor HDPE Pipes 160 mm - depth from 0 to 1.5 m- B3.33 14 13.01-Z07-L-63-WT</t>
  </si>
  <si>
    <t>Soil Replacement and Bedding Works for HDPE Pipes 160 mm - depth from 0 to 1.5 m- B3.33 14 13.01-Z07-L-63-WT</t>
  </si>
  <si>
    <t>Installing for HDPE Pipes 160 mm - depth from 0 to 1.5 m- B3.33 14 13.01-Z07-L-63-WT</t>
  </si>
  <si>
    <t>Testing for HDPE Pipes 160 mm - depth from 0 to 1.5 m- B3.33 14 13.01-Z07-L-63-WT</t>
  </si>
  <si>
    <t>Backfillingfor HDPE Pipes 160 mm - depth from 0 to 1.5 m- B3.33 14 13.01-Z07-L-63-WT</t>
  </si>
  <si>
    <t>Excavation Worksfor HDPE Pipe Lines 125 mm - depth from 0 to 1.5 m- B4.33 31 00.01-Z07-L-63-TSE</t>
  </si>
  <si>
    <t>Soil Replacement and Bedding Worksfor HDPE Pipe Lines 125 mm - depth from 0 to 1.5 m- B4.33 31 00.01-Z07-L-63-TSE</t>
  </si>
  <si>
    <t>installationfor HDPE Pipe Lines 125 mm - depth from 0 to 1.5 m- B4.33 31 00.01-Z07-L-63-TSE</t>
  </si>
  <si>
    <t>Testingfor HDPE Pipe Lines 125 mm - depth from 0 to 1.5 m- B4.33 31 00.01-Z07-L-63-TSE</t>
  </si>
  <si>
    <t>Backfilling Worksfor HDPE Pipe Lines 125 mm - depth from 0 to 1.5 m- B4.33 31 00.01-Z07-L-63-TSE</t>
  </si>
  <si>
    <t>Excavation Worksfor HDPE Pipes 315 mm  - depth from 1.51 to 2.5 m- B4.33 31 00.04-Z07-L-63-TSE</t>
  </si>
  <si>
    <t>Soil Replacement and Bedding Works for HDPE Pipes 315 mm  - depth from 1.51 to 2.5 m- B4.33 31 00.04-Z07-L-63-TSE</t>
  </si>
  <si>
    <t>Installing for HDPE Pipes 315 mm  - depth from 1.51 to 2.5 m- B4.33 31 00.04-Z07-L-63-TSE</t>
  </si>
  <si>
    <t>Testing for HDPE Pipes 315 mm  - depth from 1.51 to 2.5 m- B4.33 31 00.04-Z07-L-63-TSE</t>
  </si>
  <si>
    <t>Backfillingfor HDPE Pipes 315 mm  - depth from 1.51 to 2.5 m- B4.33 31 00.04-Z07-L-63-TSE</t>
  </si>
  <si>
    <t>Excavation Works for GRP Pipe Line 400 mm - depth from 0.00 to 1.50 m- B6.33 42 11.01-Z07-L-64-ST</t>
  </si>
  <si>
    <t>Soil Replacement and Bedding Works for GRP Pipe Line 400 mm - depth from 0.00 to 1.50 m- B6.33 42 11.01-Z07-L-64-ST</t>
  </si>
  <si>
    <t>Installing for GRP Pipe Line 400 mm - depth from 0.00 to 1.50 m- B6.33 42 11.01-Z07-L-64-ST</t>
  </si>
  <si>
    <t>Primary Test for GRP Pipe Line 400 mm - depth from 0.00 to 1.50 m- B6.33 42 11.01-Z07-L-64-ST</t>
  </si>
  <si>
    <t>Backfilling Works for GRP Pipe Line 400 mm - depth from 0.00 to 1.50 m- B6.33 42 11.01-Z07-L-64-ST</t>
  </si>
  <si>
    <t>Excavation Works for GRP Pipe Line 400 mm - depth from 1.51 to 2.50 m- B6.33 42 11.02-Z07-L-64-ST</t>
  </si>
  <si>
    <t>Soil Replacement and Bedding Works for GRP Pipe Line 400 mm - depth from 1.51 to 2.50 m- B6.33 42 11.02-Z07-L-64-ST</t>
  </si>
  <si>
    <t>Installing for GRP Pipe Line 400 mm - depth from 1.51 to 2.50 m- B6.33 42 11.02-Z07-L-64-ST</t>
  </si>
  <si>
    <t>Primary Test for GRP Pipe Line 400 mm - depth from 1.51 to 2.50 m- B6.33 42 11.02-Z07-L-64-ST</t>
  </si>
  <si>
    <t>Backfilling Works for GRP Pipe Line 400 mm - depth from 1.51 to 2.50 m- B6.33 42 11.02-Z07-L-64-ST</t>
  </si>
  <si>
    <t>Excavation Works for GRP Pipe Line 500 mm - depth from 1.51 to 2.50 m- B6.33 42 11.04-Z07-L-64-ST</t>
  </si>
  <si>
    <t>Soil Replacement and Bedding Works for GRP Pipe Line 500 mm - depth from 1.51 to 2.50 m- B6.33 42 11.04-Z07-L-64-ST</t>
  </si>
  <si>
    <t>Installing for GRP Pipe Line 500 mm - depth from 1.51 to 2.50 m- B6.33 42 11.04-Z07-L-64-ST</t>
  </si>
  <si>
    <t>Primary Test for GRP Pipe Line 500 mm - depth from 1.51 to 2.50 m- B6.33 42 11.04-Z07-L-64-ST</t>
  </si>
  <si>
    <t>Backfilling Works for GRP Pipe Line 500 mm - depth from 1.51 to 2.50 m- B6.33 42 11.04-Z07-L-64-ST</t>
  </si>
  <si>
    <t>Excavation Works for GRP Pipe Line 1100 mm - depth from 1.51 to 2.50 m- B6.33 42 11.20-Z07-L-64-ST</t>
  </si>
  <si>
    <t>Soil Replacement and Bedding Works for GRP Pipe Line 1100 mm - depth from 1.51 to 2.50 m- B6.33 42 11.20-Z07-L-64-ST</t>
  </si>
  <si>
    <t>Installing for GRP Pipe Line 1100 mm - depth from 1.51 to 2.50 m- B6.33 42 11.20-Z07-L-64-ST</t>
  </si>
  <si>
    <t>Primary Test for GRP Pipe Line 1100 mm - depth from 1.51 to 2.50 m- B6.33 42 11.20-Z07-L-64-ST</t>
  </si>
  <si>
    <t>Backfilling Works for GRP Pipe Line 1100 mm - depth from 1.51 to 2.50 m- B6.33 42 11.20-Z07-L-64-ST</t>
  </si>
  <si>
    <t>Base Plain Concrete Works For Manholes Diam 1500 depth from 2.51 to 3.50 - - B6.33 05 39.05-Z07-L-64-ST</t>
  </si>
  <si>
    <t>Manhole Installation Works For Manholes Diam 1500 depth from 2.51 to 3.50 - - B6.33 05 39.05-Z07-L-64-ST</t>
  </si>
  <si>
    <t>FINISHING Works and Backfilling Works For Manholes Diam 1500 depth from 2.51 to 3.50 - - B6.33 05 39.05-Z07-L-64-ST</t>
  </si>
  <si>
    <t>TESTING AND COMMITIONING Works For Manholes Diam 1500 depth from 2.51 to 3.50 - - B6.33 05 39.05-Z07-L-64-ST</t>
  </si>
  <si>
    <t>Excavation Worksfor HDPE Pipes 160 mm - depth from 0 to 1.5 m- B3.33 14 13.01-Z07-L-64-WT</t>
  </si>
  <si>
    <t>Soil Replacement and Bedding Works for HDPE Pipes 160 mm - depth from 0 to 1.5 m- B3.33 14 13.01-Z07-L-64-WT</t>
  </si>
  <si>
    <t>Installing for HDPE Pipes 160 mm - depth from 0 to 1.5 m- B3.33 14 13.01-Z07-L-64-WT</t>
  </si>
  <si>
    <t>Testing for HDPE Pipes 160 mm - depth from 0 to 1.5 m- B3.33 14 13.01-Z07-L-64-WT</t>
  </si>
  <si>
    <t>Backfillingfor HDPE Pipes 160 mm - depth from 0 to 1.5 m- B3.33 14 13.01-Z07-L-64-WT</t>
  </si>
  <si>
    <t>Excavation Works for GRP Pipe Line 400 mm - depth from 0.00 to 1.50 m- B6.33 42 11.01-Z07-L-65-ST</t>
  </si>
  <si>
    <t>Soil Replacement and Bedding Works for GRP Pipe Line 400 mm - depth from 0.00 to 1.50 m- B6.33 42 11.01-Z07-L-65-ST</t>
  </si>
  <si>
    <t>Installing for GRP Pipe Line 400 mm - depth from 0.00 to 1.50 m- B6.33 42 11.01-Z07-L-65-ST</t>
  </si>
  <si>
    <t>Primary Test for GRP Pipe Line 400 mm - depth from 0.00 to 1.50 m- B6.33 42 11.01-Z07-L-65-ST</t>
  </si>
  <si>
    <t>Backfilling Works for GRP Pipe Line 400 mm - depth from 0.00 to 1.50 m- B6.33 42 11.01-Z07-L-65-ST</t>
  </si>
  <si>
    <t>Excavation Works for GRP Pipe Line 400 mm - depth from 1.51 to 2.50 m- B6.33 42 11.02-Z07-L-65-ST</t>
  </si>
  <si>
    <t>Soil Replacement and Bedding Works for GRP Pipe Line 400 mm - depth from 1.51 to 2.50 m- B6.33 42 11.02-Z07-L-65-ST</t>
  </si>
  <si>
    <t>Installing for GRP Pipe Line 400 mm - depth from 1.51 to 2.50 m- B6.33 42 11.02-Z07-L-65-ST</t>
  </si>
  <si>
    <t>Primary Test for GRP Pipe Line 400 mm - depth from 1.51 to 2.50 m- B6.33 42 11.02-Z07-L-65-ST</t>
  </si>
  <si>
    <t>Backfilling Works for GRP Pipe Line 400 mm - depth from 1.51 to 2.50 m- B6.33 42 11.02-Z07-L-65-ST</t>
  </si>
  <si>
    <t>Excavation Works for GRP Pipe Line 600 mm - depth from 0.00 to 1.50 m- B6.33 42 11.05-Z07-L-65-ST</t>
  </si>
  <si>
    <t>Soil Replacement and Bedding Works for GRP Pipe Line 600 mm - depth from 0.00 to 1.50 m- B6.33 42 11.05-Z07-L-65-ST</t>
  </si>
  <si>
    <t>Installing for GRP Pipe Line 600 mm - depth from 0.00 to 1.50 m- B6.33 42 11.05-Z07-L-65-ST</t>
  </si>
  <si>
    <t>Primary Test for GRP Pipe Line 600 mm - depth from 0.00 to 1.50 m- B6.33 42 11.05-Z07-L-65-ST</t>
  </si>
  <si>
    <t>Backfilling Works for GRP Pipe Line 600 mm - depth from 0.00 to 1.50 m- B6.33 42 11.05-Z07-L-65-ST</t>
  </si>
  <si>
    <t>Excavation Works for GRP Pipe Line 1200 mm - depth from 1.51 to 2.50 m- B6.33 42 11.23-Z07-L-65-ST</t>
  </si>
  <si>
    <t>Soil Replacement and Bedding Works for GRP Pipe Line 1200 mm - depth from 1.51 to 2.50 m- B6.33 42 11.23-Z07-L-65-ST</t>
  </si>
  <si>
    <t>Installing for GRP Pipe Line 1200 mm - depth from 1.51 to 2.50 m- B6.33 42 11.23-Z07-L-65-ST</t>
  </si>
  <si>
    <t>Primary Test for GRP Pipe Line 1200 mm - depth from 1.51 to 2.50 m- B6.33 42 11.23-Z07-L-65-ST</t>
  </si>
  <si>
    <t>Backfilling Works for GRP Pipe Line 1200 mm - depth from 1.51 to 2.50 m- B6.33 42 11.23-Z07-L-65-ST</t>
  </si>
  <si>
    <t>Base Plain Concrete Works For Manholes Diam 1500 depth from 2.51 to 3.50 - - B6.33 05 39.05-Z07-L-65-ST</t>
  </si>
  <si>
    <t>Manhole Installation Works For Manholes Diam 1500 depth from 2.51 to 3.50 - - B6.33 05 39.05-Z07-L-65-ST</t>
  </si>
  <si>
    <t>FINISHING Works and Backfilling Works For Manholes Diam 1500 depth from 2.51 to 3.50 - - B6.33 05 39.05-Z07-L-65-ST</t>
  </si>
  <si>
    <t>TESTING AND COMMITIONING Works For Manholes Diam 1500 depth from 2.51 to 3.50 - - B6.33 05 39.05-Z07-L-65-ST</t>
  </si>
  <si>
    <t>Base Plain Concrete Works For Manholes Diam 2000 depth from 2.51 to 3.50 - - B6.33 05 39.08-Z07-L-65-ST</t>
  </si>
  <si>
    <t>Manhole Installation Works For Manholes Diam 2000 depth from 2.51 to 3.50 - - B6.33 05 39.08-Z07-L-65-ST</t>
  </si>
  <si>
    <t>FINISHING Works and Backfilling Works For Manholes Diam 2000 depth from 2.51 to 3.50 - - B6.33 05 39.08-Z07-L-65-ST</t>
  </si>
  <si>
    <t>TESTING AND COMMITIONING Works For Manholes Diam 2000 depth from 2.51 to 3.50 - - B6.33 05 39.08-Z07-L-65-ST</t>
  </si>
  <si>
    <t>Excavation Worksfor HDPE Pipes 160 mm - depth from 0 to 1.5 m- B3.33 14 13.01-Z07-L-65-WT</t>
  </si>
  <si>
    <t>Soil Replacement and Bedding Works for HDPE Pipes 160 mm - depth from 0 to 1.5 m- B3.33 14 13.01-Z07-L-65-WT</t>
  </si>
  <si>
    <t>Installing for HDPE Pipes 160 mm - depth from 0 to 1.5 m- B3.33 14 13.01-Z07-L-65-WT</t>
  </si>
  <si>
    <t>Testing for HDPE Pipes 160 mm - depth from 0 to 1.5 m- B3.33 14 13.01-Z07-L-65-WT</t>
  </si>
  <si>
    <t>Backfillingfor HDPE Pipes 160 mm - depth from 0 to 1.5 m- B3.33 14 13.01-Z07-L-65-WT</t>
  </si>
  <si>
    <t>Excavation Works for GRP Pipe Line 400 mm - depth from 1.51 to 2.50 m- B6.33 42 11.02-Z07-L-66-ST</t>
  </si>
  <si>
    <t>Soil Replacement and Bedding Works for GRP Pipe Line 400 mm - depth from 1.51 to 2.50 m- B6.33 42 11.02-Z07-L-66-ST</t>
  </si>
  <si>
    <t>Installing for GRP Pipe Line 400 mm - depth from 1.51 to 2.50 m- B6.33 42 11.02-Z07-L-66-ST</t>
  </si>
  <si>
    <t>Primary Test for GRP Pipe Line 400 mm - depth from 1.51 to 2.50 m- B6.33 42 11.02-Z07-L-66-ST</t>
  </si>
  <si>
    <t>Backfilling Works for GRP Pipe Line 400 mm - depth from 1.51 to 2.50 m- B6.33 42 11.02-Z07-L-66-ST</t>
  </si>
  <si>
    <t>Excavation Works for GRP Pipe Line 600 mm - depth from 0.00 to 1.50 m- B6.33 42 11.05-Z07-L-66-ST</t>
  </si>
  <si>
    <t>Soil Replacement and Bedding Works for GRP Pipe Line 600 mm - depth from 0.00 to 1.50 m- B6.33 42 11.05-Z07-L-66-ST</t>
  </si>
  <si>
    <t>Installing for GRP Pipe Line 600 mm - depth from 0.00 to 1.50 m- B6.33 42 11.05-Z07-L-66-ST</t>
  </si>
  <si>
    <t>Primary Test for GRP Pipe Line 600 mm - depth from 0.00 to 1.50 m- B6.33 42 11.05-Z07-L-66-ST</t>
  </si>
  <si>
    <t>Backfilling Works for GRP Pipe Line 600 mm - depth from 0.00 to 1.50 m- B6.33 42 11.05-Z07-L-66-ST</t>
  </si>
  <si>
    <t>Excavation Works for GRP Pipe Line 700 mm - depth from 0.00 to 1.50 m- B6.33 42 11.07-Z07-L-66-ST</t>
  </si>
  <si>
    <t>Soil Replacement and Bedding Works for GRP Pipe Line 700 mm - depth from 0.00 to 1.50 m- B6.33 42 11.07-Z07-L-66-ST</t>
  </si>
  <si>
    <t>Installing for GRP Pipe Line 700 mm - depth from 0.00 to 1.50 m- B6.33 42 11.07-Z07-L-66-ST</t>
  </si>
  <si>
    <t>Primary Test for GRP Pipe Line 700 mm - depth from 0.00 to 1.50 m- B6.33 42 11.07-Z07-L-66-ST</t>
  </si>
  <si>
    <t>Backfilling Works for GRP Pipe Line 700 mm - depth from 0.00 to 1.50 m- B6.33 42 11.07-Z07-L-66-ST</t>
  </si>
  <si>
    <t>Excavation Works for GRP Pipe Line 800 mm - depth from 0.00 to 1.50 m- B6.33 42 11.09-Z07-L-66-ST</t>
  </si>
  <si>
    <t>Soil Replacement and Bedding Works for GRP Pipe Line 800 mm - depth from 0.00 to 1.50 m- B6.33 42 11.09-Z07-L-66-ST</t>
  </si>
  <si>
    <t>Installing for GRP Pipe Line 800 mm - depth from 0.00 to 1.50 m- B6.33 42 11.09-Z07-L-66-ST</t>
  </si>
  <si>
    <t>Primary Test for GRP Pipe Line 800 mm - depth from 0.00 to 1.50 m- B6.33 42 11.09-Z07-L-66-ST</t>
  </si>
  <si>
    <t>Backfilling Works for GRP Pipe Line 800 mm - depth from 0.00 to 1.50 m- B6.33 42 11.09-Z07-L-66-ST</t>
  </si>
  <si>
    <t>Excavation Works for GRP Pipe Line 1000 mm - depth from 0.00 to 1.50 m- B6.33 42 11.14-Z07-L-66-ST</t>
  </si>
  <si>
    <t>Soil Replacement and Bedding Works for GRP Pipe Line 1000 mm - depth from 0.00 to 1.50 m- B6.33 42 11.14-Z07-L-66-ST</t>
  </si>
  <si>
    <t>Installing for GRP Pipe Line 1000 mm - depth from 0.00 to 1.50 m- B6.33 42 11.14-Z07-L-66-ST</t>
  </si>
  <si>
    <t>Primary Test for GRP Pipe Line 1000 mm - depth from 0.00 to 1.50 m- B6.33 42 11.14-Z07-L-66-ST</t>
  </si>
  <si>
    <t>Backfilling Works for GRP Pipe Line 1000 mm - depth from 0.00 to 1.50 m- B6.33 42 11.14-Z07-L-66-ST</t>
  </si>
  <si>
    <t>Base Plain Concrete Works For Manholes Diam 1200 depth from 1.51 to 2.50 - - B6.33 05 39.02-Z07-L-66-ST</t>
  </si>
  <si>
    <t>Manhole Installation Works For Manholes Diam 1200 depth from 1.51 to 2.50 - - B6.33 05 39.02-Z07-L-66-ST</t>
  </si>
  <si>
    <t>FINISHING Works and Backfilling Works For Manholes Diam 1200 depth from 1.51 to 2.50 - - B6.33 05 39.02-Z07-L-66-ST</t>
  </si>
  <si>
    <t>TESTING AND COMMITIONING Works For Manholes Diam 1200 depth from 1.51 to 2.50 - - B6.33 05 39.02-Z07-L-66-ST</t>
  </si>
  <si>
    <t>Excavation Worksfor HDPE Pipes 160 mm - depth from 0 to 1.5 m- B3.33 14 13.01-Z07-L-66-WT</t>
  </si>
  <si>
    <t>Soil Replacement and Bedding Works for HDPE Pipes 160 mm - depth from 0 to 1.5 m- B3.33 14 13.01-Z07-L-66-WT</t>
  </si>
  <si>
    <t>Installing for HDPE Pipes 160 mm - depth from 0 to 1.5 m- B3.33 14 13.01-Z07-L-66-WT</t>
  </si>
  <si>
    <t>Testing for HDPE Pipes 160 mm - depth from 0 to 1.5 m- B3.33 14 13.01-Z07-L-66-WT</t>
  </si>
  <si>
    <t>Backfillingfor HDPE Pipes 160 mm - depth from 0 to 1.5 m- B3.33 14 13.01-Z07-L-66-WT</t>
  </si>
  <si>
    <t>Excavation Works for GRP Pipe Line 400 mm - depth from 1.51 to 2.50 m- B6.33 42 11.02-Z07-L-67-ST</t>
  </si>
  <si>
    <t>Soil Replacement and Bedding Works for GRP Pipe Line 400 mm - depth from 1.51 to 2.50 m- B6.33 42 11.02-Z07-L-67-ST</t>
  </si>
  <si>
    <t>Installing for GRP Pipe Line 400 mm - depth from 1.51 to 2.50 m- B6.33 42 11.02-Z07-L-67-ST</t>
  </si>
  <si>
    <t>Primary Test for GRP Pipe Line 400 mm - depth from 1.51 to 2.50 m- B6.33 42 11.02-Z07-L-67-ST</t>
  </si>
  <si>
    <t>Backfilling Works for GRP Pipe Line 400 mm - depth from 1.51 to 2.50 m- B6.33 42 11.02-Z07-L-67-ST</t>
  </si>
  <si>
    <t>Excavation Works for GRP Pipe Line 500 mm - depth from 0.00 to 1.50 m- B6.33 42 11.03-Z07-L-67-ST</t>
  </si>
  <si>
    <t>Soil Replacement and Bedding Works for GRP Pipe Line 500 mm - depth from 0.00 to 1.50 m- B6.33 42 11.03-Z07-L-67-ST</t>
  </si>
  <si>
    <t>Installing for GRP Pipe Line 500 mm - depth from 0.00 to 1.50 m- B6.33 42 11.03-Z07-L-67-ST</t>
  </si>
  <si>
    <t>Primary Test for GRP Pipe Line 500 mm - depth from 0.00 to 1.50 m- B6.33 42 11.03-Z07-L-67-ST</t>
  </si>
  <si>
    <t>Backfilling Works for GRP Pipe Line 500 mm - depth from 0.00 to 1.50 m- B6.33 42 11.03-Z07-L-67-ST</t>
  </si>
  <si>
    <t>Excavation Works for GRP Pipe Line 600 mm - depth from 0.00 to 1.50 m- B6.33 42 11.05-Z07-L-67-ST</t>
  </si>
  <si>
    <t>Soil Replacement and Bedding Works for GRP Pipe Line 600 mm - depth from 0.00 to 1.50 m- B6.33 42 11.05-Z07-L-67-ST</t>
  </si>
  <si>
    <t>Installing for GRP Pipe Line 600 mm - depth from 0.00 to 1.50 m- B6.33 42 11.05-Z07-L-67-ST</t>
  </si>
  <si>
    <t>Primary Test for GRP Pipe Line 600 mm - depth from 0.00 to 1.50 m- B6.33 42 11.05-Z07-L-67-ST</t>
  </si>
  <si>
    <t>Backfilling Works for GRP Pipe Line 600 mm - depth from 0.00 to 1.50 m- B6.33 42 11.05-Z07-L-67-ST</t>
  </si>
  <si>
    <t>Excavation Works for GRP Pipe Line 1200 mm - depth from 1.51 to 2.50 m- B6.33 42 11.23-Z07-L-67-ST</t>
  </si>
  <si>
    <t>Soil Replacement and Bedding Works for GRP Pipe Line 1200 mm - depth from 1.51 to 2.50 m- B6.33 42 11.23-Z07-L-67-ST</t>
  </si>
  <si>
    <t>Installing for GRP Pipe Line 1200 mm - depth from 1.51 to 2.50 m- B6.33 42 11.23-Z07-L-67-ST</t>
  </si>
  <si>
    <t>Primary Test for GRP Pipe Line 1200 mm - depth from 1.51 to 2.50 m- B6.33 42 11.23-Z07-L-67-ST</t>
  </si>
  <si>
    <t>Backfilling Works for GRP Pipe Line 1200 mm - depth from 1.51 to 2.50 m- B6.33 42 11.23-Z07-L-67-ST</t>
  </si>
  <si>
    <t>Excavation Worksfor HDPE Pipes 160 mm - depth from 0 to 1.5 m- B3.33 14 13.01-Z07-L-67-WT</t>
  </si>
  <si>
    <t>Soil Replacement and Bedding Works for HDPE Pipes 160 mm - depth from 0 to 1.5 m- B3.33 14 13.01-Z07-L-67-WT</t>
  </si>
  <si>
    <t>Installing for HDPE Pipes 160 mm - depth from 0 to 1.5 m- B3.33 14 13.01-Z07-L-67-WT</t>
  </si>
  <si>
    <t>Testing for HDPE Pipes 160 mm - depth from 0 to 1.5 m- B3.33 14 13.01-Z07-L-67-WT</t>
  </si>
  <si>
    <t>Backfillingfor HDPE Pipes 160 mm - depth from 0 to 1.5 m- B3.33 14 13.01-Z07-L-67-WT</t>
  </si>
  <si>
    <t>Excavation Worksfor HDPE Pipe Lines 125 mm - depth from 0 to 1.5 m- B4.33 31 00.01-Z07-L-67-TSE</t>
  </si>
  <si>
    <t>Soil Replacement and Bedding Worksfor HDPE Pipe Lines 125 mm - depth from 0 to 1.5 m- B4.33 31 00.01-Z07-L-67-TSE</t>
  </si>
  <si>
    <t>installationfor HDPE Pipe Lines 125 mm - depth from 0 to 1.5 m- B4.33 31 00.01-Z07-L-67-TSE</t>
  </si>
  <si>
    <t>Testingfor HDPE Pipe Lines 125 mm - depth from 0 to 1.5 m- B4.33 31 00.01-Z07-L-67-TSE</t>
  </si>
  <si>
    <t>Backfilling Worksfor HDPE Pipe Lines 125 mm - depth from 0 to 1.5 m- B4.33 31 00.01-Z07-L-67-TSE</t>
  </si>
  <si>
    <t>Excavation Worksfor HDPE Pipes 315 mm  - depth from 0 to 1.5 m- B4.33 31 00.03-Z07-L-67-TSE</t>
  </si>
  <si>
    <t>Soil Replacement and Bedding Works for HDPE Pipes 315 mm  - depth from 0 to 1.5 m- B4.33 31 00.03-Z07-L-67-TSE</t>
  </si>
  <si>
    <t>Installing for HDPE Pipes 315 mm  - depth from 0 to 1.5 m- B4.33 31 00.03-Z07-L-67-TSE</t>
  </si>
  <si>
    <t>Testing for HDPE Pipes 315 mm  - depth from 0 to 1.5 m- B4.33 31 00.03-Z07-L-67-TSE</t>
  </si>
  <si>
    <t>Backfillingfor HDPE Pipes 315 mm  - depth from 0 to 1.5 m- B4.33 31 00.03-Z07-L-67-TSE</t>
  </si>
  <si>
    <t>Excavation Worksfor HDPE Pipes 315 mm  - depth from 1.51 to 2.5 m- B4.33 31 00.04-Z07-L-67-TSE</t>
  </si>
  <si>
    <t>Soil Replacement and Bedding Works for HDPE Pipes 315 mm  - depth from 1.51 to 2.5 m- B4.33 31 00.04-Z07-L-67-TSE</t>
  </si>
  <si>
    <t>Installing for HDPE Pipes 315 mm  - depth from 1.51 to 2.5 m- B4.33 31 00.04-Z07-L-67-TSE</t>
  </si>
  <si>
    <t>Testing for HDPE Pipes 315 mm  - depth from 1.51 to 2.5 m- B4.33 31 00.04-Z07-L-67-TSE</t>
  </si>
  <si>
    <t>Backfillingfor HDPE Pipes 315 mm  - depth from 1.51 to 2.5 m- B4.33 31 00.04-Z07-L-67-TSE</t>
  </si>
  <si>
    <t>Installationfor gate valves 100 mm - - B4.33 14 19.01-Z07-L-67-TSE</t>
  </si>
  <si>
    <t>Testing And Commtionningfor gate valves 100 mm - - B4.33 14 19.01-Z07-L-67-TSE</t>
  </si>
  <si>
    <t>Installationfor butterfly valves 300 mm. - - B4.33 14 19.03-Z07-L-67-TSE</t>
  </si>
  <si>
    <t>Testing And Commtionningfor butterfly valves 300 mm. - - B4.33 14 19.03-Z07-L-67-TSE</t>
  </si>
  <si>
    <t>Plain Concrete Worksfor R.C Valve Chamber   - 315 to 400 MM- B4.33 14 13.01-Z07-L-67-TSE</t>
  </si>
  <si>
    <t>INSTALLATIONfor R.C Valve Chamber   - 315 to 400 MM- B4.33 14 13.01-Z07-L-67-TSE</t>
  </si>
  <si>
    <t>Backfilling Worksfor R.C Valve Chamber   - 315 to 400 MM- B4.33 14 13.01-Z07-L-67-TSE</t>
  </si>
  <si>
    <t>Excavation Works for GRP Pipe Line 400 mm - depth from 0.00 to 1.50 m- B6.33 42 11.01-Z07-L-68-ST</t>
  </si>
  <si>
    <t>Soil Replacement and Bedding Works for GRP Pipe Line 400 mm - depth from 0.00 to 1.50 m- B6.33 42 11.01-Z07-L-68-ST</t>
  </si>
  <si>
    <t>Installing for GRP Pipe Line 400 mm - depth from 0.00 to 1.50 m- B6.33 42 11.01-Z07-L-68-ST</t>
  </si>
  <si>
    <t>Primary Test for GRP Pipe Line 400 mm - depth from 0.00 to 1.50 m- B6.33 42 11.01-Z07-L-68-ST</t>
  </si>
  <si>
    <t>Backfilling Works for GRP Pipe Line 400 mm - depth from 0.00 to 1.50 m- B6.33 42 11.01-Z07-L-68-ST</t>
  </si>
  <si>
    <t>Excavation Works for GRP Pipe Line 400 mm - depth from 1.51 to 2.50 m- B6.33 42 11.02-Z07-L-68-ST</t>
  </si>
  <si>
    <t>Soil Replacement and Bedding Works for GRP Pipe Line 400 mm - depth from 1.51 to 2.50 m- B6.33 42 11.02-Z07-L-68-ST</t>
  </si>
  <si>
    <t>Installing for GRP Pipe Line 400 mm - depth from 1.51 to 2.50 m- B6.33 42 11.02-Z07-L-68-ST</t>
  </si>
  <si>
    <t>Primary Test for GRP Pipe Line 400 mm - depth from 1.51 to 2.50 m- B6.33 42 11.02-Z07-L-68-ST</t>
  </si>
  <si>
    <t>Backfilling Works for GRP Pipe Line 400 mm - depth from 1.51 to 2.50 m- B6.33 42 11.02-Z07-L-68-ST</t>
  </si>
  <si>
    <t>Excavation Works for GRP Pipe Line 600 mm - depth from 0.00 to 1.50 m- B6.33 42 11.05-Z07-L-68-ST</t>
  </si>
  <si>
    <t>Soil Replacement and Bedding Works for GRP Pipe Line 600 mm - depth from 0.00 to 1.50 m- B6.33 42 11.05-Z07-L-68-ST</t>
  </si>
  <si>
    <t>Installing for GRP Pipe Line 600 mm - depth from 0.00 to 1.50 m- B6.33 42 11.05-Z07-L-68-ST</t>
  </si>
  <si>
    <t>Primary Test for GRP Pipe Line 600 mm - depth from 0.00 to 1.50 m- B6.33 42 11.05-Z07-L-68-ST</t>
  </si>
  <si>
    <t>Backfilling Works for GRP Pipe Line 600 mm - depth from 0.00 to 1.50 m- B6.33 42 11.05-Z07-L-68-ST</t>
  </si>
  <si>
    <t>Excavation Works for GRP Pipe Line 700 mm - depth from 0.00 to 1.50 m- B6.33 42 11.07-Z07-L-68-ST</t>
  </si>
  <si>
    <t>Soil Replacement and Bedding Works for GRP Pipe Line 700 mm - depth from 0.00 to 1.50 m- B6.33 42 11.07-Z07-L-68-ST</t>
  </si>
  <si>
    <t>Installing for GRP Pipe Line 700 mm - depth from 0.00 to 1.50 m- B6.33 42 11.07-Z07-L-68-ST</t>
  </si>
  <si>
    <t>Primary Test for GRP Pipe Line 700 mm - depth from 0.00 to 1.50 m- B6.33 42 11.07-Z07-L-68-ST</t>
  </si>
  <si>
    <t>Backfilling Works for GRP Pipe Line 700 mm - depth from 0.00 to 1.50 m- B6.33 42 11.07-Z07-L-68-ST</t>
  </si>
  <si>
    <t>Excavation Works for GRP Pipe Line 1100 mm - depth from 1.51 to 2.50 m- B6.33 42 11.20-Z07-L-68-ST</t>
  </si>
  <si>
    <t>Soil Replacement and Bedding Works for GRP Pipe Line 1100 mm - depth from 1.51 to 2.50 m- B6.33 42 11.20-Z07-L-68-ST</t>
  </si>
  <si>
    <t>Installing for GRP Pipe Line 1100 mm - depth from 1.51 to 2.50 m- B6.33 42 11.20-Z07-L-68-ST</t>
  </si>
  <si>
    <t>Primary Test for GRP Pipe Line 1100 mm - depth from 1.51 to 2.50 m- B6.33 42 11.20-Z07-L-68-ST</t>
  </si>
  <si>
    <t>Backfilling Works for GRP Pipe Line 1100 mm - depth from 1.51 to 2.50 m- B6.33 42 11.20-Z07-L-68-ST</t>
  </si>
  <si>
    <t>Base Plain Concrete Works For Manholes Diam 1200 depth from 1.51 to 2.50 - - B6.33 05 39.02-Z07-L-68-ST</t>
  </si>
  <si>
    <t>Manhole Installation Works For Manholes Diam 1200 depth from 1.51 to 2.50 - - B6.33 05 39.02-Z07-L-68-ST</t>
  </si>
  <si>
    <t>FINISHING Works and Backfilling Works For Manholes Diam 1200 depth from 1.51 to 2.50 - - B6.33 05 39.02-Z07-L-68-ST</t>
  </si>
  <si>
    <t>TESTING AND COMMITIONING Works For Manholes Diam 1200 depth from 1.51 to 2.50 - - B6.33 05 39.02-Z07-L-68-ST</t>
  </si>
  <si>
    <t>Base Plain Concrete Works For Manholes Diam 1500 depth from 2.51 to 3.50 - - B6.33 05 39.05-Z07-L-68-ST</t>
  </si>
  <si>
    <t>Manhole Installation Works For Manholes Diam 1500 depth from 2.51 to 3.50 - - B6.33 05 39.05-Z07-L-68-ST</t>
  </si>
  <si>
    <t>FINISHING Works and Backfilling Works For Manholes Diam 1500 depth from 2.51 to 3.50 - - B6.33 05 39.05-Z07-L-68-ST</t>
  </si>
  <si>
    <t>TESTING AND COMMITIONING Works For Manholes Diam 1500 depth from 2.51 to 3.50 - - B6.33 05 39.05-Z07-L-68-ST</t>
  </si>
  <si>
    <t>Excavation Worksfor HDPE Pipes 160 mm - depth from 0 to 1.5 m- B3.33 14 13.01-Z07-L-68-WT</t>
  </si>
  <si>
    <t>Soil Replacement and Bedding Works for HDPE Pipes 160 mm - depth from 0 to 1.5 m- B3.33 14 13.01-Z07-L-68-WT</t>
  </si>
  <si>
    <t>Installing for HDPE Pipes 160 mm - depth from 0 to 1.5 m- B3.33 14 13.01-Z07-L-68-WT</t>
  </si>
  <si>
    <t>Testing for HDPE Pipes 160 mm - depth from 0 to 1.5 m- B3.33 14 13.01-Z07-L-68-WT</t>
  </si>
  <si>
    <t>Backfillingfor HDPE Pipes 160 mm - depth from 0 to 1.5 m- B3.33 14 13.01-Z07-L-68-WT</t>
  </si>
  <si>
    <t>Excavation Worksfor HDPE Pipe Lines 125 mm - depth from 0 to 1.5 m- B4.33 31 00.01-Z07-L-68-TSE</t>
  </si>
  <si>
    <t>Soil Replacement and Bedding Worksfor HDPE Pipe Lines 125 mm - depth from 0 to 1.5 m- B4.33 31 00.01-Z07-L-68-TSE</t>
  </si>
  <si>
    <t>installationfor HDPE Pipe Lines 125 mm - depth from 0 to 1.5 m- B4.33 31 00.01-Z07-L-68-TSE</t>
  </si>
  <si>
    <t>Testingfor HDPE Pipe Lines 125 mm - depth from 0 to 1.5 m- B4.33 31 00.01-Z07-L-68-TSE</t>
  </si>
  <si>
    <t>Backfilling Worksfor HDPE Pipe Lines 125 mm - depth from 0 to 1.5 m- B4.33 31 00.01-Z07-L-68-TSE</t>
  </si>
  <si>
    <t>Excavation Worksfor HDPE Pipes 315 mm  - depth from 1.51 to 2.5 m- B4.33 31 00.04-Z07-L-68-TSE</t>
  </si>
  <si>
    <t>Soil Replacement and Bedding Works for HDPE Pipes 315 mm  - depth from 1.51 to 2.5 m- B4.33 31 00.04-Z07-L-68-TSE</t>
  </si>
  <si>
    <t>Installing for HDPE Pipes 315 mm  - depth from 1.51 to 2.5 m- B4.33 31 00.04-Z07-L-68-TSE</t>
  </si>
  <si>
    <t>Testing for HDPE Pipes 315 mm  - depth from 1.51 to 2.5 m- B4.33 31 00.04-Z07-L-68-TSE</t>
  </si>
  <si>
    <t>Backfillingfor HDPE Pipes 315 mm  - depth from 1.51 to 2.5 m- B4.33 31 00.04-Z07-L-68-TSE</t>
  </si>
  <si>
    <t>Installationfor gate valves 100 mm - - B4.33 14 19.01-Z07-L-68-TSE</t>
  </si>
  <si>
    <t>Testing And Commtionningfor gate valves 100 mm - - B4.33 14 19.01-Z07-L-68-TSE</t>
  </si>
  <si>
    <t>Excavation Works for UPVC Pipe Line 300 mm - depth from 0.00 to 1.50 m- B6.33 14 11.01-Z07-1-L-59-ST</t>
  </si>
  <si>
    <t>Soil Replacement and Bedding Works for UPVC Pipe Line 300 mm - depth from 0.00 to 1.50 m- B6.33 14 11.01-Z07-1-L-59-ST</t>
  </si>
  <si>
    <t>Installing for UPVC Pipe Line 300 mm - depth from 0.00 to 1.50 m- B6.33 14 11.01-Z07-1-L-59-ST</t>
  </si>
  <si>
    <t>Primary Test for UPVC Pipe Line 300 mm - depth from 0.00 to 1.50 m- B6.33 14 11.01-Z07-1-L-59-ST</t>
  </si>
  <si>
    <t>Backfilling Works for UPVC Pipe Line 300 mm - depth from 0.00 to 1.50 m- B6.33 14 11.01-Z07-1-L-59-ST</t>
  </si>
  <si>
    <t>Excavation Works for GRP Pipe Line 400 mm - depth from 1.51 to 2.50 m- B6.33 42 11.02-Z07-1-L-59-ST</t>
  </si>
  <si>
    <t>Soil Replacement and Bedding Works for GRP Pipe Line 400 mm - depth from 1.51 to 2.50 m- B6.33 42 11.02-Z07-1-L-59-ST</t>
  </si>
  <si>
    <t>Installing for GRP Pipe Line 400 mm - depth from 1.51 to 2.50 m- B6.33 42 11.02-Z07-1-L-59-ST</t>
  </si>
  <si>
    <t>Primary Test for GRP Pipe Line 400 mm - depth from 1.51 to 2.50 m- B6.33 42 11.02-Z07-1-L-59-ST</t>
  </si>
  <si>
    <t>Backfilling Works for GRP Pipe Line 400 mm - depth from 1.51 to 2.50 m- B6.33 42 11.02-Z07-1-L-59-ST</t>
  </si>
  <si>
    <t>Excavation Works for GRP Pipe Line 600 mm - depth from 0.00 to 1.50 m- B6.33 42 11.05-Z07-1-L-59-ST</t>
  </si>
  <si>
    <t>Soil Replacement and Bedding Works for GRP Pipe Line 600 mm - depth from 0.00 to 1.50 m- B6.33 42 11.05-Z07-1-L-59-ST</t>
  </si>
  <si>
    <t>Installing for GRP Pipe Line 600 mm - depth from 0.00 to 1.50 m- B6.33 42 11.05-Z07-1-L-59-ST</t>
  </si>
  <si>
    <t>Primary Test for GRP Pipe Line 600 mm - depth from 0.00 to 1.50 m- B6.33 42 11.05-Z07-1-L-59-ST</t>
  </si>
  <si>
    <t>Backfilling Works for GRP Pipe Line 600 mm - depth from 0.00 to 1.50 m- B6.33 42 11.05-Z07-1-L-59-ST</t>
  </si>
  <si>
    <t>Excavation Works for GRP Pipe Line 700 mm - depth from 0.00 to 1.50 m- B6.33 42 11.07-Z07-1-L-59-ST</t>
  </si>
  <si>
    <t>Soil Replacement and Bedding Works for GRP Pipe Line 700 mm - depth from 0.00 to 1.50 m- B6.33 42 11.07-Z07-1-L-59-ST</t>
  </si>
  <si>
    <t>Installing for GRP Pipe Line 700 mm - depth from 0.00 to 1.50 m- B6.33 42 11.07-Z07-1-L-59-ST</t>
  </si>
  <si>
    <t>Primary Test for GRP Pipe Line 700 mm - depth from 0.00 to 1.50 m- B6.33 42 11.07-Z07-1-L-59-ST</t>
  </si>
  <si>
    <t>Backfilling Works for GRP Pipe Line 700 mm - depth from 0.00 to 1.50 m- B6.33 42 11.07-Z07-1-L-59-ST</t>
  </si>
  <si>
    <t>Base Plain Concrete Works For Manholes Diam 1200 depth from 1.51 to 2.50 - - B6.33 05 39.02-Z07-1-L-59-ST</t>
  </si>
  <si>
    <t>Manhole Installation Works For Manholes Diam 1200 depth from 1.51 to 2.50 - - B6.33 05 39.02-Z07-1-L-59-ST</t>
  </si>
  <si>
    <t>FINISHING Works and Backfilling Works For Manholes Diam 1200 depth from 1.51 to 2.50 - - B6.33 05 39.02-Z07-1-L-59-ST</t>
  </si>
  <si>
    <t>TESTING AND COMMITIONING Works For Manholes Diam 1200 depth from 1.51 to 2.50 - - B6.33 05 39.02-Z07-1-L-59-ST</t>
  </si>
  <si>
    <t>Excavation Worksfor Copper Cables 4Cx16 mm² - - B2.26 05 19.03-Z07-1-L-59-SL</t>
  </si>
  <si>
    <t>Installationfor Copper Cables 4Cx16 mm² - - B2.26 05 19.03-Z07-1-L-59-SL</t>
  </si>
  <si>
    <t>Backfilling, Warning Tabe Worksfor Copper Cables 4Cx16 mm² - - B2.26 05 19.03-Z07-1-L-59-SL</t>
  </si>
  <si>
    <t>Testing and Commitioning for Copper Cables 4Cx16 mm² - - B2.26 05 19.03-Z07-1-L-59-SL</t>
  </si>
  <si>
    <t>INSTALLINGfor insulated copper conductor 6 mm²   - - B2.26 05 19.07-Z07-1-L-59-SL</t>
  </si>
  <si>
    <t>TESTING AND COMMITIONINGfor insulated copper conductor 6 mm²   - - B2.26 05 19.07-Z07-1-L-59-SL</t>
  </si>
  <si>
    <t>Excavation of reinforced concrete foundationfor LIGHTING POLE one arm - - B2.26 56 19.02-Z07-1-L-59-SL</t>
  </si>
  <si>
    <t>Installation of reinforced concrete foundationfor LIGHTING POLE one arm - - B2.26 56 19.02-Z07-1-L-59-SL</t>
  </si>
  <si>
    <t>Backfilling of reinforced concrete foundationfor LIGHTING POLE one arm - - B2.26 56 19.02-Z07-1-L-59-SL</t>
  </si>
  <si>
    <t>Installation Worksfor LIGHTING POLE one arm - - B2.26 56 19.02-Z07-1-L-59-SL</t>
  </si>
  <si>
    <t>Testing and Commitioningfor LIGHTING POLE one arm - - B2.26 56 19.02-Z07-1-L-59-SL</t>
  </si>
  <si>
    <t>Installationfor Lighting( LED ) Luminaire 150 WATT - - B2.26.56.19.01-Z07-1-L-59-SL</t>
  </si>
  <si>
    <t>Supply, construct, connect and test earthing pitsfor Street Lighting  EARTHING  SYSTEM  - - B2.26 05 26.01-Z07-1-L-59-SL</t>
  </si>
  <si>
    <t>Excavation Worksfor PVC Pipes 2×150mm - - B2.33 71 19.01.SL-Z07-1-L-59-SL</t>
  </si>
  <si>
    <t>Installationfor PVC Pipes 2×150mm - - B2.33 71 19.01.SL-Z07-1-L-59-SL</t>
  </si>
  <si>
    <t>Pouring Concrete Coverfor PVC Pipes 2×150mm - - B2.33 71 19.01.SL-Z07-1-L-59-SL</t>
  </si>
  <si>
    <t>Testing and Backfilling Worksfor PVC Pipes 2×150mm - - B2.33 71 19.01.SL-Z07-1-L-59-SL</t>
  </si>
  <si>
    <t>Excavationfor Drawpit 600x600x1000mm - - B2.33 71 19.13.01-Z07-1-L-59-SL</t>
  </si>
  <si>
    <t>Installationfor Drawpit 600x600x1000mm - - B2.33 71 19.13.01-Z07-1-L-59-SL</t>
  </si>
  <si>
    <t>Backfillingfor Drawpit 600x600x1000mm - - B2.33 71 19.13.01-Z07-1-L-59-SL</t>
  </si>
  <si>
    <t>Excavationfor Drawpit 900x900x1200mm - - B2.33 71 19.13.02-Z07-1-L-59-SL</t>
  </si>
  <si>
    <t>Installationfor Drawpit 900x900x1200mm - - B2.33 71 19.13.02-Z07-1-L-59-SL</t>
  </si>
  <si>
    <t>Backfillingfor Drawpit 900x900x1200mm - - B2.33 71 19.13.02-Z07-1-L-59-SL</t>
  </si>
  <si>
    <t>Excavation and PC Blinding Works for Manholes 1200 mm - Depth from 2.51 to 3.50- B5.33 05 13.05-Z07-1-L-60-SS</t>
  </si>
  <si>
    <t>Installation of Base Works for Manholes 1200 mm - Depth from 2.51 to 3.50- B5.33 05 13.05-Z07-1-L-60-SS</t>
  </si>
  <si>
    <t>Backfilling Works for Manholes 1200 mm - Depth from 2.51 to 3.50- B5.33 05 13.05-Z07-1-L-60-SS</t>
  </si>
  <si>
    <t>Finishing, Benching Works for Manholes 1200 mm - Depth from 2.51 to 3.50- B5.33 05 13.05-Z07-1-L-60-SS</t>
  </si>
  <si>
    <t>Base Plain Concrete Works For Manholes Diam 1200 depth from 1.51 to 2.50 - - B6.33 05 39.02-Z07-1-L-60-ST</t>
  </si>
  <si>
    <t>Manhole Installation Works For Manholes Diam 1200 depth from 1.51 to 2.50 - - B6.33 05 39.02-Z07-1-L-60-ST</t>
  </si>
  <si>
    <t>FINISHING Works and Backfilling Works For Manholes Diam 1200 depth from 1.51 to 2.50 - - B6.33 05 39.02-Z07-1-L-60-ST</t>
  </si>
  <si>
    <t>TESTING AND COMMITIONING Works For Manholes Diam 1200 depth from 1.51 to 2.50 - - B6.33 05 39.02-Z07-1-L-60-ST</t>
  </si>
  <si>
    <t>Base Plain Concrete Works For Manholes Diam 1500 depth from 2.51 to 3.50 - - B6.33 05 39.05-Z07-1-L-60-ST</t>
  </si>
  <si>
    <t>Manhole Installation Works For Manholes Diam 1500 depth from 2.51 to 3.50 - - B6.33 05 39.05-Z07-1-L-60-ST</t>
  </si>
  <si>
    <t>FINISHING Works and Backfilling Works For Manholes Diam 1500 depth from 2.51 to 3.50 - - B6.33 05 39.05-Z07-1-L-60-ST</t>
  </si>
  <si>
    <t>TESTING AND COMMITIONING Works For Manholes Diam 1500 depth from 2.51 to 3.50 - - B6.33 05 39.05-Z07-1-L-60-ST</t>
  </si>
  <si>
    <t>Base Plain Concrete Works For Manholes Diam 2000 depth from 2.51 to 3.50 - - B6.33 05 39.08-Z07-1-L-60-ST</t>
  </si>
  <si>
    <t>Manhole Installation Works For Manholes Diam 2000 depth from 2.51 to 3.50 - - B6.33 05 39.08-Z07-1-L-60-ST</t>
  </si>
  <si>
    <t>FINISHING Works and Backfilling Works For Manholes Diam 2000 depth from 2.51 to 3.50 - - B6.33 05 39.08-Z07-1-L-60-ST</t>
  </si>
  <si>
    <t>TESTING AND COMMITIONING Works For Manholes Diam 2000 depth from 2.51 to 3.50 - - B6.33 05 39.08-Z07-1-L-60-ST</t>
  </si>
  <si>
    <t>Excavation of reinforced concrete foundationfor LIGHTING POLE one arm - - B2.26 56 19.02-Z07-1-L-60-SL</t>
  </si>
  <si>
    <t>Installation of reinforced concrete foundationfor LIGHTING POLE one arm - - B2.26 56 19.02-Z07-1-L-60-SL</t>
  </si>
  <si>
    <t>Backfilling of reinforced concrete foundationfor LIGHTING POLE one arm - - B2.26 56 19.02-Z07-1-L-60-SL</t>
  </si>
  <si>
    <t>Installation Worksfor LIGHTING POLE one arm - - B2.26 56 19.02-Z07-1-L-60-SL</t>
  </si>
  <si>
    <t>Testing and Commitioningfor LIGHTING POLE one arm - - B2.26 56 19.02-Z07-1-L-60-SL</t>
  </si>
  <si>
    <t>Installationfor Lighting( LED ) Luminaire 150 WATT - - B2.26.56.19.01-Z07-1-L-60-SL</t>
  </si>
  <si>
    <t>Supply, construct, connect and test earthing pitsfor Street Lighting  EARTHING  SYSTEM  - - B2.26 05 26.01-Z07-1-L-60-SL</t>
  </si>
  <si>
    <t>Excavationfor Drawpit 600x600x1000mm - - B2.33 71 19.13.01-Z07-1-L-60-SL</t>
  </si>
  <si>
    <t>Installationfor Drawpit 600x600x1000mm - - B2.33 71 19.13.01-Z07-1-L-60-SL</t>
  </si>
  <si>
    <t>Backfillingfor Drawpit 600x600x1000mm - - B2.33 71 19.13.01-Z07-1-L-60-SL</t>
  </si>
  <si>
    <t>Excavationfor Drawpit 900x900x1200mm - - B2.33 71 19.13.02-Z07-1-L-60-SL</t>
  </si>
  <si>
    <t>Installationfor Drawpit 900x900x1200mm - - B2.33 71 19.13.02-Z07-1-L-60-SL</t>
  </si>
  <si>
    <t>Backfillingfor Drawpit 900x900x1200mm - - B2.33 71 19.13.02-Z07-1-L-60-SL</t>
  </si>
  <si>
    <t>Trench excavation for GRP Pipe Line 250 mm - Depth from 2.51 to 3.50- B5.33 31 00.11-Z07-1-L-62-SS</t>
  </si>
  <si>
    <t>Soil Replacement and Bedding Works for GRP Pipe Line 250 mm - Depth from 2.51 to 3.50- B5.33 31 00.11-Z07-1-L-62-SS</t>
  </si>
  <si>
    <t>Installing for GRP Pipe Line 250 mm - Depth from 2.51 to 3.50- B5.33 31 00.11-Z07-1-L-62-SS</t>
  </si>
  <si>
    <t>Primary Test for GRP Pipe Line 250 mm - Depth from 2.51 to 3.50- B5.33 31 00.11-Z07-1-L-62-SS</t>
  </si>
  <si>
    <t>Backfilling and warning tabe Works for GRP Pipe Line 250 mm - Depth from 2.51 to 3.50- B5.33 31 00.11-Z07-1-L-62-SS</t>
  </si>
  <si>
    <t>Trench excavation for GRP Pipe Line 250 mm - Depth from 3.51 to 4.50- B5.33 31 00.12-Z07-1-L-62-SS</t>
  </si>
  <si>
    <t>Soil Replacement and Bedding Works for GRP Pipe Line 250 mm - Depth from 3.51 to 4.50- B5.33 31 00.12-Z07-1-L-62-SS</t>
  </si>
  <si>
    <t>Installing for GRP Pipe Line 250 mm - Depth from 3.51 to 4.50- B5.33 31 00.12-Z07-1-L-62-SS</t>
  </si>
  <si>
    <t>Primary Test for GRP Pipe Line 250 mm - Depth from 3.51 to 4.50- B5.33 31 00.12-Z07-1-L-62-SS</t>
  </si>
  <si>
    <t>Backfilling and warning tabe Works for GRP Pipe Line 250 mm - Depth from 3.51 to 4.50- B5.33 31 00.12-Z07-1-L-62-SS</t>
  </si>
  <si>
    <t>Excavation Works for GRP Pipe Line 400 mm - depth from 1.51 to 2.50 m- B6.33 42 11.02-Z07-1-L-62-ST</t>
  </si>
  <si>
    <t>Soil Replacement and Bedding Works for GRP Pipe Line 400 mm - depth from 1.51 to 2.50 m- B6.33 42 11.02-Z07-1-L-62-ST</t>
  </si>
  <si>
    <t>Installing for GRP Pipe Line 400 mm - depth from 1.51 to 2.50 m- B6.33 42 11.02-Z07-1-L-62-ST</t>
  </si>
  <si>
    <t>Primary Test for GRP Pipe Line 400 mm - depth from 1.51 to 2.50 m- B6.33 42 11.02-Z07-1-L-62-ST</t>
  </si>
  <si>
    <t>Backfilling Works for GRP Pipe Line 400 mm - depth from 1.51 to 2.50 m- B6.33 42 11.02-Z07-1-L-62-ST</t>
  </si>
  <si>
    <t>Excavation Works for GRP Pipe Line 800 mm - depth from 0.00 to 1.50 m- B6.33 42 11.09-Z07-1-L-62-ST</t>
  </si>
  <si>
    <t>Soil Replacement and Bedding Works for GRP Pipe Line 800 mm - depth from 0.00 to 1.50 m- B6.33 42 11.09-Z07-1-L-62-ST</t>
  </si>
  <si>
    <t>Installing for GRP Pipe Line 800 mm - depth from 0.00 to 1.50 m- B6.33 42 11.09-Z07-1-L-62-ST</t>
  </si>
  <si>
    <t>Primary Test for GRP Pipe Line 800 mm - depth from 0.00 to 1.50 m- B6.33 42 11.09-Z07-1-L-62-ST</t>
  </si>
  <si>
    <t>Backfilling Works for GRP Pipe Line 800 mm - depth from 0.00 to 1.50 m- B6.33 42 11.09-Z07-1-L-62-ST</t>
  </si>
  <si>
    <t>Excavation Works for GRP Pipe Line 1200 mm - depth from 1.51 to 2.50 m- B6.33 42 11.23-Z07-1-L-62-ST</t>
  </si>
  <si>
    <t>Soil Replacement and Bedding Works for GRP Pipe Line 1200 mm - depth from 1.51 to 2.50 m- B6.33 42 11.23-Z07-1-L-62-ST</t>
  </si>
  <si>
    <t>Installing for GRP Pipe Line 1200 mm - depth from 1.51 to 2.50 m- B6.33 42 11.23-Z07-1-L-62-ST</t>
  </si>
  <si>
    <t>Primary Test for GRP Pipe Line 1200 mm - depth from 1.51 to 2.50 m- B6.33 42 11.23-Z07-1-L-62-ST</t>
  </si>
  <si>
    <t>Backfilling Works for GRP Pipe Line 1200 mm - depth from 1.51 to 2.50 m- B6.33 42 11.23-Z07-1-L-62-ST</t>
  </si>
  <si>
    <t>Base Plain Concrete Works For Manholes Diam 1200 depth from 1.51 to 2.50 - - B6.33 05 39.02-Z07-1-L-62-ST</t>
  </si>
  <si>
    <t>Manhole Installation Works For Manholes Diam 1200 depth from 1.51 to 2.50 - - B6.33 05 39.02-Z07-1-L-62-ST</t>
  </si>
  <si>
    <t>FINISHING Works and Backfilling Works For Manholes Diam 1200 depth from 1.51 to 2.50 - - B6.33 05 39.02-Z07-1-L-62-ST</t>
  </si>
  <si>
    <t>TESTING AND COMMITIONING Works For Manholes Diam 1200 depth from 1.51 to 2.50 - - B6.33 05 39.02-Z07-1-L-62-ST</t>
  </si>
  <si>
    <t>Excavation Worksfor HDPE Pipes 225 mm  - depth from 0 to 1.5 m- B3.33 14 13.02-Z07-1-L-62-WT</t>
  </si>
  <si>
    <t>Soil Replacement and Bedding Works for HDPE Pipes 225 mm  - depth from 0 to 1.5 m- B3.33 14 13.02-Z07-1-L-62-WT</t>
  </si>
  <si>
    <t>Installing for HDPE Pipes 225 mm  - depth from 0 to 1.5 m- B3.33 14 13.02-Z07-1-L-62-WT</t>
  </si>
  <si>
    <t>Testing for HDPE Pipes 225 mm  - depth from 0 to 1.5 m- B3.33 14 13.02-Z07-1-L-62-WT</t>
  </si>
  <si>
    <t>Backfillingfor HDPE Pipes 225 mm  - depth from 0 to 1.5 m- B3.33 14 13.02-Z07-1-L-62-WT</t>
  </si>
  <si>
    <t>Installationfor gate valves 250 mm - - B4.33 14 19.02-Z07-1-L-62-TSE</t>
  </si>
  <si>
    <t>Testing And Commtionningfor gate valves 250 mm - - B4.33 14 19.02-Z07-1-L-62-TSE</t>
  </si>
  <si>
    <t>Installationfor Air valves 50 mm. - on pipes with diameter less than 315 mm- B4.33 14 19.15-Z07-1-L-62-TSE</t>
  </si>
  <si>
    <t>Testing And Commtionningfor Air valves 50 mm. - on pipes with diameter less than 315 mm- B4.33 14 19.15-Z07-1-L-62-TSE</t>
  </si>
  <si>
    <t>Plain Concrete Worksfor Air Valve Chamber   - less than 315 mm- B4.33 14 13.10-Z07-1-L-62-TSE</t>
  </si>
  <si>
    <t>INSTALLATIONfor Air Valve Chamber   - less than 315 mm- B4.33 14 13.10-Z07-1-L-62-TSE</t>
  </si>
  <si>
    <t>Backfilling Worksfor Air Valve Chamber   - less than 315 mm- B4.33 14 13.10-Z07-1-L-62-TSE</t>
  </si>
  <si>
    <t>Excavation of reinforced concrete foundationfor LIGHTING POLE one arm - - B2.26 56 19.02-Z07-1-L-62-SL</t>
  </si>
  <si>
    <t>Installation of reinforced concrete foundationfor LIGHTING POLE one arm - - B2.26 56 19.02-Z07-1-L-62-SL</t>
  </si>
  <si>
    <t>Backfilling of reinforced concrete foundationfor LIGHTING POLE one arm - - B2.26 56 19.02-Z07-1-L-62-SL</t>
  </si>
  <si>
    <t>Installation Worksfor LIGHTING POLE one arm - - B2.26 56 19.02-Z07-1-L-62-SL</t>
  </si>
  <si>
    <t>Testing and Commitioningfor LIGHTING POLE one arm - - B2.26 56 19.02-Z07-1-L-62-SL</t>
  </si>
  <si>
    <t>Installationfor Lighting( LED ) Luminaire 150 WATT - - B2.26.56.19.01-Z07-1-L-62-SL</t>
  </si>
  <si>
    <t>Supply, construct, connect and test earthing pitsfor Street Lighting  EARTHING  SYSTEM  - - B2.26 05 26.01-Z07-1-L-62-SL</t>
  </si>
  <si>
    <t>Excavationfor Drawpit 600x600x1000mm - - B2.33 71 19.13.01-Z07-1-L-62-SL</t>
  </si>
  <si>
    <t>Installationfor Drawpit 600x600x1000mm - - B2.33 71 19.13.01-Z07-1-L-62-SL</t>
  </si>
  <si>
    <t>Backfillingfor Drawpit 600x600x1000mm - - B2.33 71 19.13.01-Z07-1-L-62-SL</t>
  </si>
  <si>
    <t>Excavation Worksfor HDPE Pipe Lines 125 mm - depth from 0 to 1.5 m- B4.33 31 00.01-MR-C-01-TSE</t>
  </si>
  <si>
    <t>Soil Replacement and Bedding Worksfor HDPE Pipe Lines 125 mm - depth from 0 to 1.5 m- B4.33 31 00.01-MR-C-01-TSE</t>
  </si>
  <si>
    <t>installationfor HDPE Pipe Lines 125 mm - depth from 0 to 1.5 m- B4.33 31 00.01-MR-C-01-TSE</t>
  </si>
  <si>
    <t>Testingfor HDPE Pipe Lines 125 mm - depth from 0 to 1.5 m- B4.33 31 00.01-MR-C-01-TSE</t>
  </si>
  <si>
    <t>Backfilling Worksfor HDPE Pipe Lines 125 mm - depth from 0 to 1.5 m- B4.33 31 00.01-MR-C-01-TSE</t>
  </si>
  <si>
    <t>Excavation Worksfor HDPE Pipes 315 mm  - depth from 0 to 1.5 m- B4.33 31 00.03-MR-C-01-TSE</t>
  </si>
  <si>
    <t>Soil Replacement and Bedding Works for HDPE Pipes 315 mm  - depth from 0 to 1.5 m- B4.33 31 00.03-MR-C-01-TSE</t>
  </si>
  <si>
    <t>Installing for HDPE Pipes 315 mm  - depth from 0 to 1.5 m- B4.33 31 00.03-MR-C-01-TSE</t>
  </si>
  <si>
    <t>Testing for HDPE Pipes 315 mm  - depth from 0 to 1.5 m- B4.33 31 00.03-MR-C-01-TSE</t>
  </si>
  <si>
    <t>Backfillingfor HDPE Pipes 315 mm  - depth from 0 to 1.5 m- B4.33 31 00.03-MR-C-01-TSE</t>
  </si>
  <si>
    <t>Excavation Worksfor HDPE Pipe Lines 125 mm - depth from 0 to 1.5 m- B4.33 31 00.01-MR-C-02-TSE</t>
  </si>
  <si>
    <t>Soil Replacement and Bedding Worksfor HDPE Pipe Lines 125 mm - depth from 0 to 1.5 m- B4.33 31 00.01-MR-C-02-TSE</t>
  </si>
  <si>
    <t>installationfor HDPE Pipe Lines 125 mm - depth from 0 to 1.5 m- B4.33 31 00.01-MR-C-02-TSE</t>
  </si>
  <si>
    <t>Testingfor HDPE Pipe Lines 125 mm - depth from 0 to 1.5 m- B4.33 31 00.01-MR-C-02-TSE</t>
  </si>
  <si>
    <t>Backfilling Worksfor HDPE Pipe Lines 125 mm - depth from 0 to 1.5 m- B4.33 31 00.01-MR-C-02-TSE</t>
  </si>
  <si>
    <t>Excavation Worksfor HDPE Pipes 450 mm  - depth from 0 to 1.5 m- B4.33 31 00.09-MR-C-02-TSE</t>
  </si>
  <si>
    <t>Soil Replacement and Bedding Works for HDPE Pipes 450 mm  - depth from 0 to 1.5 m- B4.33 31 00.09-MR-C-02-TSE</t>
  </si>
  <si>
    <t>Installing for HDPE Pipes 450 mm  - depth from 0 to 1.5 m- B4.33 31 00.09-MR-C-02-TSE</t>
  </si>
  <si>
    <t>Testing for HDPE Pipes 450 mm  - depth from 0 to 1.5 m- B4.33 31 00.09-MR-C-02-TSE</t>
  </si>
  <si>
    <t>Backfillingfor HDPE Pipes 450 mm  - depth from 0 to 1.5 m- B4.33 31 00.09-MR-C-02-TSE</t>
  </si>
  <si>
    <t>Installationfor gate valves 100 mm - - B4.33 14 19.01-MR-C-02-TSE</t>
  </si>
  <si>
    <t>Testing And Commtionningfor gate valves 100 mm - - B4.33 14 19.01-MR-C-02-TSE</t>
  </si>
  <si>
    <t>Base Plain Concrete Works For Manholes Diam 1500 depth from 1.51 to 2.50 - - B6.33 05 39.04-MR-C-03-ST</t>
  </si>
  <si>
    <t>Manhole Installation Works For Manholes Diam 1500 depth from 1.51 to 2.50 - - B6.33 05 39.04-MR-C-03-ST</t>
  </si>
  <si>
    <t>FINISHING Works and Backfilling Works For Manholes Diam 1500 depth from 1.51 to 2.50 - - B6.33 05 39.04-MR-C-03-ST</t>
  </si>
  <si>
    <t>TESTING AND COMMITIONING Works For Manholes Diam 1500 depth from 1.51 to 2.50 - - B6.33 05 39.04-MR-C-03-ST</t>
  </si>
  <si>
    <t>Base Plain Concrete Works For Manholes Diam 1500 depth from 2.51 to 3.50 - - B6.33 05 39.05-MR-C-03-ST</t>
  </si>
  <si>
    <t>Manhole Installation Works For Manholes Diam 1500 depth from 2.51 to 3.50 - - B6.33 05 39.05-MR-C-03-ST</t>
  </si>
  <si>
    <t>FINISHING Works and Backfilling Works For Manholes Diam 1500 depth from 2.51 to 3.50 - - B6.33 05 39.05-MR-C-03-ST</t>
  </si>
  <si>
    <t>TESTING AND COMMITIONING Works For Manholes Diam 1500 depth from 2.51 to 3.50 - - B6.33 05 39.05-MR-C-03-ST</t>
  </si>
  <si>
    <t>Excavation Worksfor HDPE Pipe Lines 125 mm - depth from 0 to 1.5 m- B4.33 31 00.01-MR-C-03-TSE</t>
  </si>
  <si>
    <t>Soil Replacement and Bedding Worksfor HDPE Pipe Lines 125 mm - depth from 0 to 1.5 m- B4.33 31 00.01-MR-C-03-TSE</t>
  </si>
  <si>
    <t>installationfor HDPE Pipe Lines 125 mm - depth from 0 to 1.5 m- B4.33 31 00.01-MR-C-03-TSE</t>
  </si>
  <si>
    <t>Testingfor HDPE Pipe Lines 125 mm - depth from 0 to 1.5 m- B4.33 31 00.01-MR-C-03-TSE</t>
  </si>
  <si>
    <t>Backfilling Worksfor HDPE Pipe Lines 125 mm - depth from 0 to 1.5 m- B4.33 31 00.01-MR-C-03-TSE</t>
  </si>
  <si>
    <t>Excavation Worksfor HDPE Pipes 315 mm  - depth from 0 to 1.5 m- B4.33 31 00.03-MR-C-03-TSE</t>
  </si>
  <si>
    <t>Soil Replacement and Bedding Works for HDPE Pipes 315 mm  - depth from 0 to 1.5 m- B4.33 31 00.03-MR-C-03-TSE</t>
  </si>
  <si>
    <t>Installing for HDPE Pipes 315 mm  - depth from 0 to 1.5 m- B4.33 31 00.03-MR-C-03-TSE</t>
  </si>
  <si>
    <t>Testing for HDPE Pipes 315 mm  - depth from 0 to 1.5 m- B4.33 31 00.03-MR-C-03-TSE</t>
  </si>
  <si>
    <t>Backfillingfor HDPE Pipes 315 mm  - depth from 0 to 1.5 m- B4.33 31 00.03-MR-C-03-TSE</t>
  </si>
  <si>
    <t>Excavation Worksfor HDPE Pipes 450 mm  - depth from 0 to 1.5 m- B4.33 31 00.09-MR-C-03-TSE</t>
  </si>
  <si>
    <t>Soil Replacement and Bedding Works for HDPE Pipes 450 mm  - depth from 0 to 1.5 m- B4.33 31 00.09-MR-C-03-TSE</t>
  </si>
  <si>
    <t>Installing for HDPE Pipes 450 mm  - depth from 0 to 1.5 m- B4.33 31 00.09-MR-C-03-TSE</t>
  </si>
  <si>
    <t>Testing for HDPE Pipes 450 mm  - depth from 0 to 1.5 m- B4.33 31 00.09-MR-C-03-TSE</t>
  </si>
  <si>
    <t>Backfillingfor HDPE Pipes 450 mm  - depth from 0 to 1.5 m- B4.33 31 00.09-MR-C-03-TSE</t>
  </si>
  <si>
    <t>Excavation Worksfor GRP Pipes 800 mm  - depth from 0 to 1.5 m- B4.33 05 36.01-MR-C-03-TSE</t>
  </si>
  <si>
    <t>Soil Replacement and Bedding Works for GRP Pipes 800 mm  - depth from 0 to 1.5 m- B4.33 05 36.01-MR-C-03-TSE</t>
  </si>
  <si>
    <t>Installing for GRP Pipes 800 mm  - depth from 0 to 1.5 m- B4.33 05 36.01-MR-C-03-TSE</t>
  </si>
  <si>
    <t>Testing for GRP Pipes 800 mm  - depth from 0 to 1.5 m- B4.33 05 36.01-MR-C-03-TSE</t>
  </si>
  <si>
    <t>Backfillingfor GRP Pipes 800 mm  - depth from 0 to 1.5 m- B4.33 05 36.01-MR-C-03-TSE</t>
  </si>
  <si>
    <t>Excavation Worksfor GRP Pipes 800 mm  - depth from 1.51 to 2.5 m- B4.33 05 36.02-MR-C-03-TSE</t>
  </si>
  <si>
    <t>Soil Replacement and Bedding Works for GRP Pipes 800 mm  - depth from 1.51 to 2.5 m- B4.33 05 36.02-MR-C-03-TSE</t>
  </si>
  <si>
    <t>Installing for GRP Pipes 800 mm  - depth from 1.51 to 2.5 m- B4.33 05 36.02-MR-C-03-TSE</t>
  </si>
  <si>
    <t>Testing for GRP Pipes 800 mm  - depth from 1.51 to 2.5 m- B4.33 05 36.02-MR-C-03-TSE</t>
  </si>
  <si>
    <t>Backfillingfor GRP Pipes 800 mm  - depth from 1.51 to 2.5 m- B4.33 05 36.02-MR-C-03-TSE</t>
  </si>
  <si>
    <t>Excavation Worksfor GRP Pipes 800 mm  - depth from 2.51 to 3.5 m- B4.33 05 36.03-MR-C-03-TSE</t>
  </si>
  <si>
    <t>Soil Replacement and Bedding Works for GRP Pipes 800 mm  - depth from 2.51 to 3.5 m- B4.33 05 36.03-MR-C-03-TSE</t>
  </si>
  <si>
    <t>Installing for GRP Pipes 800 mm  - depth from 2.51 to 3.5 m- B4.33 05 36.03-MR-C-03-TSE</t>
  </si>
  <si>
    <t>Testing for GRP Pipes 800 mm  - depth from 2.51 to 3.5 m- B4.33 05 36.03-MR-C-03-TSE</t>
  </si>
  <si>
    <t>Backfillingfor GRP Pipes 800 mm  - depth from 2.51 to 3.5 m- B4.33 05 36.03-MR-C-03-TSE</t>
  </si>
  <si>
    <t>Installationfor butterfly valves 800 mm. - - B4.33 14 19.06-MR-C-03-TSE</t>
  </si>
  <si>
    <t>Testing And Commtionningfor butterfly valves 800 mm. - - B4.33 14 19.06-MR-C-03-TSE</t>
  </si>
  <si>
    <t>Installationfor Wash-Out valves 200 mm. - on pipes with diameter 700-1200 mm- B4.33 14 19.09-MR-C-03-TSE</t>
  </si>
  <si>
    <t>Testing And Commtionningfor Wash-Out valves 200 mm. - on pipes with diameter 700-1200 mm- B4.33 14 19.09-MR-C-03-TSE</t>
  </si>
  <si>
    <t>Plain Concrete Worksfor R.C Valve Chamber   - 700 to 1000 MM- B4.33 14 13.03-MR-C-03-TSE</t>
  </si>
  <si>
    <t>INSTALLATIONfor R.C Valve Chamber   - 700 to 1000 MM- B4.33 14 13.03-MR-C-03-TSE</t>
  </si>
  <si>
    <t>Backfilling Worksfor R.C Valve Chamber   - 700 to 1000 MM- B4.33 14 13.03-MR-C-03-TSE</t>
  </si>
  <si>
    <t>Plain Concrete Worksfor Wash-out Valve Chamber   - 700 to 1200 MM- B4.33 14 13.08-MR-C-03-TSE</t>
  </si>
  <si>
    <t>INSTALLATIONfor Wash-out Valve Chamber   - 700 to 1200 MM- B4.33 14 13.08-MR-C-03-TSE</t>
  </si>
  <si>
    <t>Backfilling Worksfor Wash-out Valve Chamber   - 700 to 1200 MM- B4.33 14 13.08-MR-C-03-TSE</t>
  </si>
  <si>
    <t>Excavation Works for Box Culvert Dim (1000x1000) depth from 2.51 to 3.50 - - B6.35 42 16.01-MR-C-05-ST</t>
  </si>
  <si>
    <t>Plain Concrete Works For Box Culvert Dim (1000x1000) depth from 2.51 to 3.50 - - B6.35 42 16.01-MR-C-05-ST</t>
  </si>
  <si>
    <t>Raft Foundation for Box Culvert Dim (1000x1000) depth from 2.51 to 3.50 - - B6.35 42 16.01-MR-C-05-ST</t>
  </si>
  <si>
    <t>Wing Wall for Box Culvert Dim (1000x1000) depth from 2.51 to 3.50 - - B6.35 42 16.01-MR-C-05-ST</t>
  </si>
  <si>
    <t>Slab for Box Culvert Dim (1000x1000) depth from 2.51 to 3.50 - - B6.35 42 16.01-MR-C-05-ST</t>
  </si>
  <si>
    <t>Isolation Works for Box Culvert Dim (1000x1000) depth from 2.51 to 3.50 - - B6.35 42 16.01-MR-C-05-ST</t>
  </si>
  <si>
    <t>Backfilling Works for Box Culvert Dim (1000x1000) depth from 2.51 to 3.50 - - B6.35 42 16.01-MR-C-05-ST</t>
  </si>
  <si>
    <t>Excavation Works for Box Culvert Dim (1000x1000) depth from 2.51 to 3.50 - - B6.35 42 16.04-MR-C-05-ST</t>
  </si>
  <si>
    <t>Plain Concrete Works For Box Culvert Dim (1000x1000) depth from 2.51 to 3.50 - - B6.35 42 16.04-MR-C-05-ST</t>
  </si>
  <si>
    <t>Raft Foundation for Box Culvert Dim (1000x1000) depth from 2.51 to 3.50 - - B6.35 42 16.04-MR-C-05-ST</t>
  </si>
  <si>
    <t>Wing Wall for Box Culvert Dim (1000x1000) depth from 2.51 to 3.50 - - B6.35 42 16.04-MR-C-05-ST</t>
  </si>
  <si>
    <t>Supply and installation Precast Concrete Kerb, Type K1-Dfor ROADS  - - B1.32 14 13.01-MR-C-09-RD</t>
  </si>
  <si>
    <t>Excavation Works for Box Culvert Dim (3000x1500) depth from 1.51 to 2.50 - - B6.34 42 16.05-MR-C-10-ST</t>
  </si>
  <si>
    <t>Plain Concrete Works For Box Culvert Dim (3000x1500) depth from 1.51 to 2.50 - - B6.34 42 16.05-MR-C-10-ST</t>
  </si>
  <si>
    <t>Raft Foundation for Box Culvert Dim (3000x1500) depth from 1.51 to 2.50 - - B6.34 42 16.05-MR-C-10-ST</t>
  </si>
  <si>
    <t>Wing Wall for Box Culvert Dim (1000x1000) depth from 2.51 to 3.50 - - B6.34 42 16.05-MR-C-10-ST</t>
  </si>
  <si>
    <t>Slab for Box Culvert Dim (1000x1000) depth from 2.51 to 3.50 - - B6.34 42 16.05-MR-C-10-ST</t>
  </si>
  <si>
    <t>Isolation Works for Box Culvert Dim (3000x1500) depth from 1.51 to 2.50 - - B6.34 42 16.05-MR-C-10-ST</t>
  </si>
  <si>
    <t>Backfilling Works for Box Culvert Dim (3000x1500) depth from 1.51 to 2.50 - - B6.34 42 16.05-MR-C-10-ST</t>
  </si>
  <si>
    <t>01-Aug-25 A</t>
  </si>
  <si>
    <t>Trench excavation for GRP Pipe Line 200 mm - Depth from 1.51 to 2.50- B5.33 31 00.04-MR-L-51-SS</t>
  </si>
  <si>
    <t>Soil Replacement and Bedding Works for GRP Pipe Line 200 mm - Depth from 1.51 to 2.50- B5.33 31 00.04-MR-L-51-SS</t>
  </si>
  <si>
    <t>Installing for GRP Pipe Line 200 mm - Depth from 1.51 to 2.50- B5.33 31 00.04-MR-L-51-SS</t>
  </si>
  <si>
    <t>Primary Test for GRP Pipe Line 200 mm - Depth from 1.51 to 2.50- B5.33 31 00.04-MR-L-51-SS</t>
  </si>
  <si>
    <t>Backfilling and warning tabe Works for GRP Pipe Line 200 mm - Depth from 1.51 to 2.50- B5.33 31 00.04-MR-L-51-SS</t>
  </si>
  <si>
    <t>Trench excavation for GRP Pipe Line 250 mm - Depth from 2.51 to 3.50- B5.33 31 00.11-MR-L-51-SS</t>
  </si>
  <si>
    <t>Soil Replacement and Bedding Works for GRP Pipe Line 250 mm - Depth from 2.51 to 3.50- B5.33 31 00.11-MR-L-51-SS</t>
  </si>
  <si>
    <t>Installing for GRP Pipe Line 250 mm - Depth from 2.51 to 3.50- B5.33 31 00.11-MR-L-51-SS</t>
  </si>
  <si>
    <t>Primary Test for GRP Pipe Line 250 mm - Depth from 2.51 to 3.50- B5.33 31 00.11-MR-L-51-SS</t>
  </si>
  <si>
    <t>Excavation and PC Blinding Works for Manholes 1200 mm - Depth from 2.51 to 3.50- B5.33 05 13.05-MR-L-51-SS</t>
  </si>
  <si>
    <t>Installation of Base Works for Manholes 1200 mm - Depth from 2.51 to 3.50- B5.33 05 13.05-MR-L-51-SS</t>
  </si>
  <si>
    <t>Installation of Manhole Ring and Cover Slab Works for Manholes 1200 mm - Depth from 2.51 to 3.50- B5.33 05 13.05-MR-L-51</t>
  </si>
  <si>
    <t>Excavation Works for GRP Pipe Line 900 mm - depth from 0.00 to 1.50 m- B6.33 42 11.11-MR-L-51-ST</t>
  </si>
  <si>
    <t>Soil Replacement and Bedding Works for GRP Pipe Line 900 mm - depth from 0.00 to 1.50 m- B6.33 42 11.11-MR-L-51-ST</t>
  </si>
  <si>
    <t>Installing for GRP Pipe Line 900 mm - depth from 0.00 to 1.50 m- B6.33 42 11.11-MR-L-51-ST</t>
  </si>
  <si>
    <t>Excavation Works  for UPVC Pipe Line-B6.33 14 11.01-300 mm-depth from 0.00 to 1.50 m-Z05-RCB-ST</t>
  </si>
  <si>
    <t>Soil Replacement and Bedding Works  for UPVC Pipe Line-B6.33 14 11.01-300 mm-depth from 0.00 to 1.50 m-Z05-RCB-ST</t>
  </si>
  <si>
    <t>Installing  for UPVC Pipe Line-B6.33 14 11.01-300 mm-depth from 0.00 to 1.50 m-Z05-RCB-ST</t>
  </si>
  <si>
    <t>Excavation Works  for GRP Pipe Line-B6.33 42 11.02-400 mm-depth from 1.51 to 2.50 m-Z05-RCB-ST</t>
  </si>
  <si>
    <t>Soil Replacement and Bedding Works  for GRP Pipe Line-B6.33 42 11.02-400 mm-depth from 1.51 to 2.50 m-Z05-RCB-ST</t>
  </si>
  <si>
    <t>Excavation Works  for UPVC Pipe Line-B6.33 14 11.01-300 mm-depth from 0.00 to 1.50 m-Z02-RCB-ST</t>
  </si>
  <si>
    <t>Soil Replacement and Bedding Works  for UPVC Pipe Line-B6.33 14 11.01-300 mm-depth from 0.00 to 1.50 m-Z02-RCB-ST</t>
  </si>
  <si>
    <t>Installing  for UPVC Pipe Line-B6.33 14 11.01-300 mm-depth from 0.00 to 1.50 m-Z02-RCB-ST</t>
  </si>
  <si>
    <t>Excavation Works  for GRP Pipe Line-B6.33 42 11.02-400 mm-depth from 1.51 to 2.50 m-Z02-RCB-ST</t>
  </si>
  <si>
    <t>Soil Replacement and Bedding Works  for GRP Pipe Line-B6.33 42 11.02-400 mm-depth from 1.51 to 2.50 m-Z02-RCB-ST</t>
  </si>
  <si>
    <t>Installing  for GRP Pipe Line-B6.33 42 11.02-400 mm-depth from 1.51 to 2.50 m-Z02-RCB-ST</t>
  </si>
  <si>
    <t>Catchbasine Installation Works for Catchbasine-B6.33 05 39.09-single-Z02-RCB-ST</t>
  </si>
  <si>
    <t>Catchbasine Installation Works for Catchbasine-B6.33 05 39.10-double-Z02-RCB-ST</t>
  </si>
  <si>
    <t>FINISHING Works for Catchbasine-B6.33 05 39.10-double-Z02-RCB-ST</t>
  </si>
  <si>
    <t>Excavation Works  for UPVC Pipe Line-B6.33 14 11.01-300 mm-depth from 0.00 to 1.50 m-Z02-2-RCB-ST</t>
  </si>
  <si>
    <t>Soil Replacement and Bedding Works  for UPVC Pipe Line-B6.33 14 11.01-300 mm-depth from 0.00 to 1.50 m-Z02-2-RCB-ST</t>
  </si>
  <si>
    <t>Installing  for UPVC Pipe Line-B6.33 14 11.01-300 mm-depth from 0.00 to 1.50 m-Z02-2-RCB-ST</t>
  </si>
  <si>
    <t>Primary Test  for UPVC Pipe Line-B6.33 14 11.01-300 mm-depth from 0.00 to 1.50 m-Z02-2-RCB-ST</t>
  </si>
  <si>
    <t>Backfilling Works  for UPVC Pipe Line-B6.33 14 11.01-300 mm-depth from 0.00 to 1.50 m-Z02-2-RCB-ST</t>
  </si>
  <si>
    <t>Excavation Works  for GRP Pipe Line-B6.33 42 11.02-400 mm-depth from 1.51 to 2.50 m-Z02-2-RCB-ST</t>
  </si>
  <si>
    <t>Soil Replacement and Bedding Works  for GRP Pipe Line-B6.33 42 11.02-400 mm-depth from 1.51 to 2.50 m-Z02-2-RCB-ST</t>
  </si>
  <si>
    <t>Installing  for GRP Pipe Line-B6.33 42 11.02-400 mm-depth from 1.51 to 2.50 m-Z02-2-RCB-ST</t>
  </si>
  <si>
    <t>Primary Test  for GRP Pipe Line-B6.33 42 11.02-400 mm-depth from 1.51 to 2.50 m-Z02-2-RCB-ST</t>
  </si>
  <si>
    <t>Backfilling Works  for GRP Pipe Line-B6.33 42 11.02-400 mm-depth from 1.51 to 2.50 m-Z02-2-RCB-ST</t>
  </si>
  <si>
    <t>Catchbasine Installation Works for Catchbasine-B6.33 05 39.09-single-Z02-2-RCB-ST</t>
  </si>
  <si>
    <t>FINISHING Works for Catchbasine-B6.33 05 39.09-single-Z02-2-RCB-ST</t>
  </si>
  <si>
    <t>TESTING AND COMMITIONING RELEASED for Catchbasine-B6.33 05 39.09-single-Z02-2-RCB-ST</t>
  </si>
  <si>
    <t>Catchbasine Installation Works for Catchbasine-B6.33 05 39.10-double-Z02-2-RCB-ST</t>
  </si>
  <si>
    <t>FINISHING Works for Catchbasine-B6.33 05 39.10-double-Z02-2-RCB-ST</t>
  </si>
  <si>
    <t>TESTING AND COMMITIONING RELEASED for Catchbasine-B6.33 05 39.10-double-Z02-2-RCB-ST</t>
  </si>
  <si>
    <t>Riprap with side slopes 1.5:1 for Swales-NB6.31 22 00.16-MR-C-01-ST</t>
  </si>
  <si>
    <t>Riprap with side slopes 1.5:1 for Swales-NB6.31 22 00.16-MR-C-02-ST</t>
  </si>
  <si>
    <t>Riprap with side slopes 1.5:1 for Swales-NB6.31 22 00.16-MR-C-03-ST</t>
  </si>
  <si>
    <t>Riprap with side slopes 1.5:1 for Swales-NB6.31 22 00.16-MR-C-08-ST</t>
  </si>
  <si>
    <t>Riprap with side slopes 1.5:1 for Swales-NB6.31 22 00.16-MR-C-09-ST</t>
  </si>
  <si>
    <t>Riprap with side slopes 1.5:1 for Swales-NB6.31 22 00.16-MR-C-10-ST</t>
  </si>
  <si>
    <t>Riprap with side slopes 1.5:1 for Swales-NB6.31 22 00.16-Z07-C-04-ST</t>
  </si>
  <si>
    <t>Remove And Transfare An existing lighting pole - - NB2.26 24 16.01-Z02-2-L-75-SL</t>
  </si>
  <si>
    <t>Riprap With side slopes 1:1 for Swales-NB6.31 22 00.15-MR-R1-ST</t>
  </si>
  <si>
    <t>Excavation Works for GRP Pipe Line 1200 mm - depth from 1.51 to 2.50 m- B6.33 42 11.23-MR-C-01-ST</t>
  </si>
  <si>
    <t>Soil Replacement and Bedding Works for GRP Pipe Line 1200 mm - depth from 1.51 to 2.50 m- B6.33 42 11.23-MR-C-01-ST</t>
  </si>
  <si>
    <t>Installing for GRP Pipe Line 1200 mm - depth from 1.51 to 2.50 m- B6.33 42 11.23-MR-C-01-ST</t>
  </si>
  <si>
    <t>Primary Test for GRP Pipe Line 1200 mm - depth from 1.51 to 2.50 m- B6.33 42 11.23-MR-C-01-ST</t>
  </si>
  <si>
    <t>Backfilling Works for GRP Pipe Line 1200 mm - depth from 1.51 to 2.50 m- B6.33 42 11.23-MR-C-01-ST</t>
  </si>
  <si>
    <t>Base Plain Concrete Works For Manholes Diam 2000 depth from 1.51 to 2.50 - - B6.33 05 39.07-MR-C-01-ST</t>
  </si>
  <si>
    <t>Manhole Installation Works For Manholes Diam 2000 depth from 1.51 to 2.50 - - B6.33 05 39.07-MR-C-01-ST</t>
  </si>
  <si>
    <t>FINISHING Works and Backfilling Works For Manholes Diam 2000 depth from 1.51 to 2.50 - - B6.33 05 39.07-MR-C-01-ST</t>
  </si>
  <si>
    <t>TESTING AND COMMITIONING Works For Manholes Diam 2000 depth from 1.51 to 2.50 - - B6.33 05 39.07-MR-C-01-ST</t>
  </si>
  <si>
    <t>Installationfor gate valves 100 mm - - B4.33 14 19.01-MR-C-01-TSE</t>
  </si>
  <si>
    <t>Testing And Commtionningfor gate valves 100 mm - - B4.33 14 19.01-MR-C-01-TSE</t>
  </si>
  <si>
    <t>Excavation Works for GRP Pipe Line 1200 mm - depth from 1.51 to 2.50 m- B6.33 42 11.23-MR-C-02-ST</t>
  </si>
  <si>
    <t>Soil Replacement and Bedding Works for GRP Pipe Line 1200 mm - depth from 1.51 to 2.50 m- B6.33 42 11.23-MR-C-02-ST</t>
  </si>
  <si>
    <t>Installing for GRP Pipe Line 1200 mm - depth from 1.51 to 2.50 m- B6.33 42 11.23-MR-C-02-ST</t>
  </si>
  <si>
    <t>Primary Test for GRP Pipe Line 1200 mm - depth from 1.51 to 2.50 m- B6.33 42 11.23-MR-C-02-ST</t>
  </si>
  <si>
    <t>Backfilling Works for GRP Pipe Line 1200 mm - depth from 1.51 to 2.50 m- B6.33 42 11.23-MR-C-02-ST</t>
  </si>
  <si>
    <t>Base Plain Concrete Works For Manholes Diam 2000 depth from 1.51 to 2.50 - - B6.33 05 39.07-MR-C-02-ST</t>
  </si>
  <si>
    <t>Manhole Installation Works For Manholes Diam 2000 depth from 1.51 to 2.50 - - B6.33 05 39.07-MR-C-02-ST</t>
  </si>
  <si>
    <t>FINISHING Works and Backfilling Works For Manholes Diam 2000 depth from 1.51 to 2.50 - - B6.33 05 39.07-MR-C-02-ST</t>
  </si>
  <si>
    <t>TESTING AND COMMITIONING Works For Manholes Diam 2000 depth from 1.51 to 2.50 - - B6.33 05 39.07-MR-C-02-ST</t>
  </si>
  <si>
    <t>Excavation Worksfor HDPE Pipe Lines 250 mm - depth from 0 to 1.5 m- B4.33 31 00.02-MR-C-02-TSE</t>
  </si>
  <si>
    <t>Soil Replacement and Bedding Worksfor HDPE Pipe Lines 250 mm - depth from 0 to 1.5 m- B4.33 31 00.02-MR-C-02-TSE</t>
  </si>
  <si>
    <t>installationfor HDPE Pipe Lines 250 mm - depth from 0 to 1.5 m- B4.33 31 00.02-MR-C-02-TSE</t>
  </si>
  <si>
    <t>Testingfor HDPE Pipe Lines 250 mm - depth from 0 to 1.5 m- B4.33 31 00.02-MR-C-02-TSE</t>
  </si>
  <si>
    <t>Backfilling Worksfor HDPE Pipe Lines 250 mm - depth from 0 to 1.5 m- B4.33 31 00.02-MR-C-02-TSE</t>
  </si>
  <si>
    <t>Excavation Worksfor HDPE Pipes 630 mm  - depth from 2.51 to 3.5 m- B4.33 31 00.17-MR-C-02-TSE</t>
  </si>
  <si>
    <t>Soil Replacement and Bedding Works for HDPE Pipes 630 mm  - depth from 2.51 to 3.5 m- B4.33 31 00.17-MR-C-02-TSE</t>
  </si>
  <si>
    <t>Installing for HDPE Pipes 630 mm  - depth from 2.51 to 3.5 m- B4.33 31 00.17-MR-C-02-TSE</t>
  </si>
  <si>
    <t>Testing for HDPE Pipes 630 mm  - depth from 2.51 to 3.5 m- B4.33 31 00.17-MR-C-02-TSE</t>
  </si>
  <si>
    <t>Backfillingfor HDPE Pipes 630 mm  - depth from 2.51 to 3.5 m- B4.33 31 00.17-MR-C-02-TSE</t>
  </si>
  <si>
    <t>Excavation and PC Blinding Works for Manholes 1200 mm - Depth from 3.51 to 4.50- B5.33 05 13.05-MR-C-03-SS</t>
  </si>
  <si>
    <t>Installation of Base Works for Manholes 1200 mm - Depth from 3.51 to 4.50- B5.33 05 13.05-MR-C-03-SS</t>
  </si>
  <si>
    <t>Installation of Manhole Ring and Cover Slab Works for Manholes 1200 mm - Depth from 3.51 to 4.50- B5.33 05 13.05-MR-C-03</t>
  </si>
  <si>
    <t>Backfilling Works for Manholes 1200 mm - Depth from 3.51 to 4.50- B5.33 05 13.05-MR-C-03-SS</t>
  </si>
  <si>
    <t>Finishing, Benching Works for Manholes 1200 mm - Depth from 3.51 to 4.50- B5.33 05 13.05-MR-C-03-SS</t>
  </si>
  <si>
    <t>Excavation Works for UPVC Pipe Line 300 mm - depth from 0.00 to 1.50 m- B6.33 14 11.01-MR-C-03-ST</t>
  </si>
  <si>
    <t>Soil Replacement and Bedding Works for UPVC Pipe Line 300 mm - depth from 0.00 to 1.50 m- B6.33 14 11.01-MR-C-03-ST</t>
  </si>
  <si>
    <t>Installing for UPVC Pipe Line 300 mm - depth from 0.00 to 1.50 m- B6.33 14 11.01-MR-C-03-ST</t>
  </si>
  <si>
    <t>Primary Test for UPVC Pipe Line 300 mm - depth from 0.00 to 1.50 m- B6.33 14 11.01-MR-C-03-ST</t>
  </si>
  <si>
    <t>Backfilling Works for UPVC Pipe Line 300 mm - depth from 0.00 to 1.50 m- B6.33 14 11.01-MR-C-03-ST</t>
  </si>
  <si>
    <t>Excavation Works for GRP Pipe Line 600 mm - depth from 1.51 to 2.50 m- B6.33 42 11.06-MR-C-03-ST</t>
  </si>
  <si>
    <t>Soil Replacement and Bedding Works for GRP Pipe Line 600 mm - depth from 1.51 to 2.50 m- B6.33 42 11.06-MR-C-03-ST</t>
  </si>
  <si>
    <t>Installing for GRP Pipe Line 600 mm - depth from 1.51 to 2.50 m- B6.33 42 11.06-MR-C-03-ST</t>
  </si>
  <si>
    <t>Primary Test for GRP Pipe Line 600 mm - depth from 1.51 to 2.50 m- B6.33 42 11.06-MR-C-03-ST</t>
  </si>
  <si>
    <t>Backfilling Works for GRP Pipe Line 600 mm - depth from 1.51 to 2.50 m- B6.33 42 11.06-MR-C-03-ST</t>
  </si>
  <si>
    <t>Excavation Works for GRP Pipe Line 1200 mm - depth from 1.51 to 2.50 m- B6.33 42 11.23-MR-C-03-ST</t>
  </si>
  <si>
    <t>Soil Replacement and Bedding Works for GRP Pipe Line 1200 mm - depth from 1.51 to 2.50 m- B6.33 42 11.23-MR-C-03-ST</t>
  </si>
  <si>
    <t>Installing for GRP Pipe Line 1200 mm - depth from 1.51 to 2.50 m- B6.33 42 11.23-MR-C-03-ST</t>
  </si>
  <si>
    <t>Primary Test for GRP Pipe Line 1200 mm - depth from 1.51 to 2.50 m- B6.33 42 11.23-MR-C-03-ST</t>
  </si>
  <si>
    <t>Backfilling Works for GRP Pipe Line 1200 mm - depth from 1.51 to 2.50 m- B6.33 42 11.23-MR-C-03-ST</t>
  </si>
  <si>
    <t>Base Plain Concrete Works For Manholes Diam 2000 depth from 1.51 to 2.50 - - B6.33 05 39.07-MR-C-03-ST</t>
  </si>
  <si>
    <t>Manhole Installation Works For Manholes Diam 2000 depth from 1.51 to 2.50 - - B6.33 05 39.07-MR-C-03-ST</t>
  </si>
  <si>
    <t>FINISHING Works and Backfilling Works For Manholes Diam 2000 depth from 1.51 to 2.50 - - B6.33 05 39.07-MR-C-03-ST</t>
  </si>
  <si>
    <t>TESTING AND COMMITIONING Works For Manholes Diam 2000 depth from 1.51 to 2.50 - - B6.33 05 39.07-MR-C-03-ST</t>
  </si>
  <si>
    <t>Catchbasine Installation Works For Catchbasine single - - B6.33 05 39.09-MR-C-03-ST</t>
  </si>
  <si>
    <t>FINISHING Works For Catchbasine single - - B6.33 05 39.09-MR-C-03-ST</t>
  </si>
  <si>
    <t>TESTING AND COMMITIONING RELEASEDfor Catchbasine single - - B6.33 05 39.09-MR-C-03-ST</t>
  </si>
  <si>
    <t>Excavation Works for Box Culvert Dim (2000x1250) depth from 1.51 to 2.50 - - B6.34 42 16.03-MR-C-05-ST</t>
  </si>
  <si>
    <t>Plain Concrete Works For Box Culvert Dim (2000x1250) depth from 1.51 to 2.50 - - B6.34 42 16.03-MR-C-05-ST</t>
  </si>
  <si>
    <t>Raft Foundation for Box Culvert Dim (2000x1250) depth from 1.51 to 2.50 - - B6.34 42 16.03-MR-C-05-ST</t>
  </si>
  <si>
    <t>Wing Wall for Box Culvert Dim (1000x1000) depth from 2.51 to 3.50 - - B6.34 42 16.03-MR-C-05-ST</t>
  </si>
  <si>
    <t>Excavation Works for Box Culvert Dim (3000x1500) depth from 1.51 to 2.50 - - B6.34 42 16.05-MR-C-05-ST</t>
  </si>
  <si>
    <t>Plain Concrete Works For Box Culvert Dim (3000x1500) depth from 1.51 to 2.50 - - B6.34 42 16.05-MR-C-05-ST</t>
  </si>
  <si>
    <t>Raft Foundation for Box Culvert Dim (3000x1500) depth from 1.51 to 2.50 - - B6.34 42 16.05-MR-C-05-ST</t>
  </si>
  <si>
    <t>Wing Wall for Box Culvert Dim (1000x1000) depth from 2.51 to 3.50 - - B6.34 42 16.05-MR-C-05-ST</t>
  </si>
  <si>
    <t>Slab for Box Culvert Dim (1000x1000) depth from 2.51 to 3.50 - - B6.34 42 16.05-MR-C-05-ST</t>
  </si>
  <si>
    <t>Isolation Works for Box Culvert Dim (3000x1500) depth from 1.51 to 2.50 - - B6.34 42 16.05-MR-C-05-ST</t>
  </si>
  <si>
    <t>Backfilling Works for Box Culvert Dim (3000x1500) depth from 1.51 to 2.50 - - B6.34 42 16.05-MR-C-05-ST</t>
  </si>
  <si>
    <t>Excavation Works for Box Culvert Dim (3000x1500) depth from 2.51 to 3.50 - - B6.34 42 16.06-MR-C-05-ST</t>
  </si>
  <si>
    <t>Excavation Works for GRP Pipe Line 1200 mm - depth from 1.51 to 2.50 m- B6.33 42 11.23-MR-C-09-ST</t>
  </si>
  <si>
    <t>Soil Replacement and Bedding Works for GRP Pipe Line 1200 mm - depth from 1.51 to 2.50 m- B6.33 42 11.23-MR-C-09-ST</t>
  </si>
  <si>
    <t>Installing for GRP Pipe Line 1200 mm - depth from 1.51 to 2.50 m- B6.33 42 11.23-MR-C-09-ST</t>
  </si>
  <si>
    <t>Primary Test for GRP Pipe Line 1200 mm - depth from 1.51 to 2.50 m- B6.33 42 11.23-MR-C-09-ST</t>
  </si>
  <si>
    <t>Backfilling Works for GRP Pipe Line 1200 mm - depth from 1.51 to 2.50 m- B6.33 42 11.23-MR-C-09-ST</t>
  </si>
  <si>
    <t>Supply and installation Depressed curbs Type K2for ROADS  - - B1.32 14 13.03-MR-C-09-RD</t>
  </si>
  <si>
    <t>Excavation Works for GRP Pipe Line 1200 mm - depth from 1.51 to 2.50 m- B6.33 42 11.23-MR-C-10-ST</t>
  </si>
  <si>
    <t>Soil Replacement and Bedding Works for GRP Pipe Line 1200 mm - depth from 1.51 to 2.50 m- B6.33 42 11.23-MR-C-10-ST</t>
  </si>
  <si>
    <t>Installing for GRP Pipe Line 1200 mm - depth from 1.51 to 2.50 m- B6.33 42 11.23-MR-C-10-ST</t>
  </si>
  <si>
    <t>Primary Test for GRP Pipe Line 1200 mm - depth from 1.51 to 2.50 m- B6.33 42 11.23-MR-C-10-ST</t>
  </si>
  <si>
    <t>Backfilling Works for GRP Pipe Line 1200 mm - depth from 1.51 to 2.50 m- B6.33 42 11.23-MR-C-10-ST</t>
  </si>
  <si>
    <t>Excavation Works for Box Culvert Dim (3000x1500) depth from 2.51 to 3.50 - - B6.34 42 16.06-MR-C-10-ST</t>
  </si>
  <si>
    <t>Plain Concrete Works For Box Culvert Dim (3000x1500) depth from 2.51 to 3.50 - - B6.34 42 16.06-MR-C-10-ST</t>
  </si>
  <si>
    <t>Raft Foundation for Box Culvert Dim (3000x1500) depth from 2.51 to 3.50 - - B6.34 42 16.06-MR-C-10-ST</t>
  </si>
  <si>
    <t>Wing Wall for Box Culvert Dim (1000x1000) depth from 2.51 to 3.50 - - B6.34 42 16.06-MR-C-10-ST</t>
  </si>
  <si>
    <t>Slab for Box Culvert Dim (1000x1000) depth from 2.51 to 3.50 - - B6.34 42 16.06-MR-C-10-ST</t>
  </si>
  <si>
    <t>Isolation Works for Box Culvert Dim (3000x1500) depth from 2.51 to 3.50 - - B6.34 42 16.06-MR-C-10-ST</t>
  </si>
  <si>
    <t>Backfilling Works for Box Culvert Dim (3000x1500) depth from 2.51 to 3.50 - - B6.34 42 16.06-MR-C-10-ST</t>
  </si>
  <si>
    <t>Base Plain Concrete Works For Manholes Diam 1500 depth from 2.51 to 3.50 - - B6.33 05 39.05-MR-C-10-ST</t>
  </si>
  <si>
    <t>Manhole Installation Works For Manholes Diam 1500 depth from 2.51 to 3.50 - - B6.33 05 39.05-MR-C-10-ST</t>
  </si>
  <si>
    <t>FINISHING Works and Backfilling Works For Manholes Diam 1500 depth from 2.51 to 3.50 - - B6.33 05 39.05-MR-C-10-ST</t>
  </si>
  <si>
    <t>TESTING AND COMMITIONING Works For Manholes Diam 1500 depth from 2.51 to 3.50 - - B6.33 05 39.05-MR-C-10-ST</t>
  </si>
  <si>
    <t>Base Plain Concrete Works For Manholes Diam 2000 depth from 1.51 to 2.50 - - B6.33 05 39.07-MR-C-10-ST</t>
  </si>
  <si>
    <t>Manhole Installation Works For Manholes Diam 2000 depth from 1.51 to 2.50 - - B6.33 05 39.07-MR-C-10-ST</t>
  </si>
  <si>
    <t>FINISHING Works and Backfilling Works For Manholes Diam 2000 depth from 1.51 to 2.50 - - B6.33 05 39.07-MR-C-10-ST</t>
  </si>
  <si>
    <t>TESTING AND COMMITIONING Works For Manholes Diam 2000 depth from 1.51 to 2.50 - - B6.33 05 39.07-MR-C-10-ST</t>
  </si>
  <si>
    <t>02-Sep-25 A</t>
  </si>
  <si>
    <t>29-Jul-25 A</t>
  </si>
  <si>
    <t>Trench excavation for GRP Pipe Line 200 mm - depth from 0.00 to 1.50- B5.33 31 00.03-MR-L-03-SS</t>
  </si>
  <si>
    <t>Soil Replacement and Bedding Works for GRP Pipe Line 200 mm - depth from 0.00 to 1.50- B5.33 31 00.03-MR-L-03-SS</t>
  </si>
  <si>
    <t>Installing for GRP Pipe Line 200 mm - depth from 0.00 to 1.50- B5.33 31 00.03-MR-L-03-SS</t>
  </si>
  <si>
    <t>Primary Test for GRP Pipe Line 200 mm - depth from 0.00 to 1.50- B5.33 31 00.03-MR-L-03-SS</t>
  </si>
  <si>
    <t>Backfilling and warning tabe Works for GRP Pipe Line 200 mm - depth from 0.00 to 1.50- B5.33 31 00.03-MR-L-03-SS</t>
  </si>
  <si>
    <t>Trench excavation for GRP Pipe Line 200 mm - Depth from 1.51 to 2.50- B5.33 31 00.04-MR-L-03-SS</t>
  </si>
  <si>
    <t>Soil Replacement and Bedding Works for GRP Pipe Line 200 mm - Depth from 1.51 to 2.50- B5.33 31 00.04-MR-L-03-SS</t>
  </si>
  <si>
    <t>Installing for GRP Pipe Line 200 mm - Depth from 1.51 to 2.50- B5.33 31 00.04-MR-L-03-SS</t>
  </si>
  <si>
    <t>Primary Test for GRP Pipe Line 200 mm - Depth from 1.51 to 2.50- B5.33 31 00.04-MR-L-03-SS</t>
  </si>
  <si>
    <t>Trench excavation for GRP Pipe Line 200 mm - Depth from 2.51 to 3.50- B5.33 31 00.05-MR-L-03-SS</t>
  </si>
  <si>
    <t>Soil Replacement and Bedding Works for GRP Pipe Line 200 mm - Depth from 2.51 to 3.50- B5.33 31 00.05-MR-L-03-SS</t>
  </si>
  <si>
    <t>Installing for GRP Pipe Line 200 mm - Depth from 2.51 to 3.50- B5.33 31 00.05-MR-L-03-SS</t>
  </si>
  <si>
    <t>Primary Test for GRP Pipe Line 200 mm - Depth from 2.51 to 3.50- B5.33 31 00.05-MR-L-03-SS</t>
  </si>
  <si>
    <t>Backfilling and warning tabe Works for GRP Pipe Line 200 mm - Depth from 2.51 to 3.50- B5.33 31 00.05-MR-L-03-SS</t>
  </si>
  <si>
    <t>Trench excavation for GRP Pipe Line 250 mm - Depth from 2.51 to 3.50- B5.33 31 00.11-MR-L-03-SS</t>
  </si>
  <si>
    <t>Soil Replacement and Bedding Works for GRP Pipe Line 250 mm - Depth from 2.51 to 3.50- B5.33 31 00.11-MR-L-03-SS</t>
  </si>
  <si>
    <t>Installing for GRP Pipe Line 250 mm - Depth from 2.51 to 3.50- B5.33 31 00.11-MR-L-03-SS</t>
  </si>
  <si>
    <t>Primary Test for GRP Pipe Line 250 mm - Depth from 2.51 to 3.50- B5.33 31 00.11-MR-L-03-SS</t>
  </si>
  <si>
    <t>Backfilling and warning tabe Works for GRP Pipe Line 250 mm - Depth from 2.51 to 3.50- B5.33 31 00.11-MR-L-03-SS</t>
  </si>
  <si>
    <t>Trench excavation for GRP Pipe Line 250 mm - Depth from 3.51 to 4.50- B5.33 31 00.12-MR-L-03-SS</t>
  </si>
  <si>
    <t>Soil Replacement and Bedding Works for GRP Pipe Line 250 mm - Depth from 3.51 to 4.50- B5.33 31 00.12-MR-L-03-SS</t>
  </si>
  <si>
    <t>Installing for GRP Pipe Line 250 mm - Depth from 3.51 to 4.50- B5.33 31 00.12-MR-L-03-SS</t>
  </si>
  <si>
    <t>Trench excavation for GRP Pipe Line 300 mm - Depth from 4.51 to 5.50- B5.33 31 00.13-MR-L-03-SS</t>
  </si>
  <si>
    <t>Soil Replacement and Bedding Works for GRP Pipe Line 300 mm - Depth from 4.51 to 5.50- B5.33 31 00.13-MR-L-03-SS</t>
  </si>
  <si>
    <t>Installing for GRP Pipe Line 300 mm - Depth from 4.51 to 5.50- B5.33 31 00.13-MR-L-03-SS</t>
  </si>
  <si>
    <t>Primary Test for GRP Pipe Line 300 mm - Depth from 4.51 to 5.50- B5.33 31 00.13-MR-L-03-SS</t>
  </si>
  <si>
    <t>Trench excavation for GRP Pipe Line 400 mm - Depth from 4.51 to 5.50- B5.33 31 00.13-MR-L-03-SS</t>
  </si>
  <si>
    <t>Soil Replacement and Bedding Works for GRP Pipe Line 400 mm - Depth from 4.51 to 5.50- B5.33 31 00.13-MR-L-03-SS</t>
  </si>
  <si>
    <t>Excavation and PC Blinding Works for Manholes 1200 mm - Depth from 1.51 to 2.50- B5.33 05 13.03-MR-L-03-SS</t>
  </si>
  <si>
    <t>Trench excavation for GRP Pipe Line 200 mm - Depth from 1.51 to 2.50- B5.33 31 00.04-MR-L-17-SS</t>
  </si>
  <si>
    <t>Base Plain Concrete Works For Manholes Diam 1500 depth from 2.51 to 3.50 - - B6.33 05 39.05-Z02-1-L-71-ST</t>
  </si>
  <si>
    <t>Manhole Installation Works For Manholes Diam 1500 depth from 2.51 to 3.50 - - B6.33 05 39.05-Z02-1-L-71-ST</t>
  </si>
  <si>
    <t>FINISHING Works and Backfilling Works For Manholes Diam 1500 depth from 2.51 to 3.50 - - B6.33 05 39.05-Z02-1-L-71-ST</t>
  </si>
  <si>
    <t>TESTING AND COMMITIONING Works For Manholes Diam 1500 depth from 2.51 to 3.50 - - B6.33 05 39.05-Z02-1-L-71-ST</t>
  </si>
  <si>
    <t>Excavation Works for GRP Pipe Line 900 mm - depth from 2.51 to 3.50 m- B6.33 42 11.13-Z02-1-L-72-ST</t>
  </si>
  <si>
    <t>Soil Replacement and Bedding Works for GRP Pipe Line 900 mm - depth from 2.51 to 3.50 m- B6.33 42 11.13-Z02-1-L-72-ST</t>
  </si>
  <si>
    <t>Installing for GRP Pipe Line 900 mm - depth from 2.51 to 3.50 m- B6.33 42 11.13-Z02-1-L-72-ST</t>
  </si>
  <si>
    <t>Primary Test for GRP Pipe Line 900 mm - depth from 2.51 to 3.50 m- B6.33 42 11.13-Z02-1-L-72-ST</t>
  </si>
  <si>
    <t>Backfilling Works for GRP Pipe Line 900 mm - depth from 2.51 to 3.50 m- B6.33 42 11.13-Z02-1-L-72-ST</t>
  </si>
  <si>
    <t>Excavation Worksfor HDPE Pipe Lines 125 mm - depth from 0 to 1.5 m- B4.33 31 00.01-Z02-1-L-73-TSE</t>
  </si>
  <si>
    <t>Soil Replacement and Bedding Worksfor HDPE Pipe Lines 125 mm - depth from 0 to 1.5 m- B4.33 31 00.01-Z02-1-L-73-TSE</t>
  </si>
  <si>
    <t>installationfor HDPE Pipe Lines 125 mm - depth from 0 to 1.5 m- B4.33 31 00.01-Z02-1-L-73-TSE</t>
  </si>
  <si>
    <t>Testingfor HDPE Pipe Lines 125 mm - depth from 0 to 1.5 m- B4.33 31 00.01-Z02-1-L-73-TSE</t>
  </si>
  <si>
    <t>Backfilling Worksfor HDPE Pipe Lines 125 mm - depth from 0 to 1.5 m- B4.33 31 00.01-Z02-1-L-73-TSE</t>
  </si>
  <si>
    <t>Excavation for Drawpit-B2.33 71 19.13.03-Z02-1-L-73-SL</t>
  </si>
  <si>
    <t>Installation for Drawpit-B2.33 71 19.13.03-Z02-1-L-73-SL</t>
  </si>
  <si>
    <t>Backfilling for Drawpit-B2.33 71 19.13.03-Z02-1-L-73-SL</t>
  </si>
  <si>
    <t>Excavation Worksfor HDPE Pipes 315 mm  - depth from 0 to 1.5 m- B4.33 31 00.03-Z02-2-C-16-TSE</t>
  </si>
  <si>
    <t>Soil Replacement and Bedding Works for HDPE Pipes 315 mm  - depth from 0 to 1.5 m- B4.33 31 00.03-Z02-2-C-16-TSE</t>
  </si>
  <si>
    <t>Installing for HDPE Pipes 315 mm  - depth from 0 to 1.5 m- B4.33 31 00.03-Z02-2-C-16-TSE</t>
  </si>
  <si>
    <t>Testing for HDPE Pipes 315 mm  - depth from 0 to 1.5 m- B4.33 31 00.03-Z02-2-C-16-TSE</t>
  </si>
  <si>
    <t>Backfillingfor HDPE Pipes 315 mm  - depth from 0 to 1.5 m- B4.33 31 00.03-Z02-2-C-16-TSE</t>
  </si>
  <si>
    <t>Excavation Worksfor GRP Pipes 800 mm  - depth from 0 to 1.5 m- B4.33 05 36.01-Z02-2-C-16-TSE</t>
  </si>
  <si>
    <t>Soil Replacement and Bedding Works for GRP Pipes 800 mm  - depth from 0 to 1.5 m- B4.33 05 36.01-Z02-2-C-16-TSE</t>
  </si>
  <si>
    <t>Installing for GRP Pipes 800 mm  - depth from 0 to 1.5 m- B4.33 05 36.01-Z02-2-C-16-TSE</t>
  </si>
  <si>
    <t>Testing for GRP Pipes 800 mm  - depth from 0 to 1.5 m- B4.33 05 36.01-Z02-2-C-16-TSE</t>
  </si>
  <si>
    <t>Backfillingfor GRP Pipes 800 mm  - depth from 0 to 1.5 m- B4.33 05 36.01-Z02-2-C-16-TSE</t>
  </si>
  <si>
    <t>Excavation and PC Blinding Works for Manholes 1200 mm - Depth from 1.51 to 2.50- B5.33 05 13.03-Z02-2-L-74-SS</t>
  </si>
  <si>
    <t>Installation of Base Works for Manholes 1200 mm - Depth from 1.51 to 2.50- B5.33 05 13.03-Z02-2-L-74-SS</t>
  </si>
  <si>
    <t>Backfilling Works for Manholes 1200 mm - Depth from 1.51 to 2.50- B5.33 05 13.03-Z02-2-L-74-SS</t>
  </si>
  <si>
    <t>Finishing, Benching Works for Manholes 1200 mm - Depth from 1.51 to 2.50- B5.33 05 13.03-Z02-2-L-74-SS</t>
  </si>
  <si>
    <t>Filling with imported material-B6.31 22 00.12-Z02-2-L-74-ST</t>
  </si>
  <si>
    <t>Supply and installation Depressed curbs Type K2for ROADS  - - B1.32 14 13.03-Z02-2-L-74-RD</t>
  </si>
  <si>
    <t>Supply and installation Retroreflective Thermoplastic White Traffic linesfor ROADS  - - B1.32 17 23.01-Z02-2-L-74-RD</t>
  </si>
  <si>
    <t>Supply and installation Retroreflective Thermoplastic Yellow, Traffic linesfor ROADS  - - B1.32 17 23.02-Z02-2-L-74-RD</t>
  </si>
  <si>
    <t>Supply and install (Right/left ) Arrowfor ROADS  - - B1.32 17 23.04-Z02-2-L-74-RD</t>
  </si>
  <si>
    <t>Supply and install Straight-Right Arrowfor ROADS  - - B1.32 17 23.06-Z02-2-L-74-RD</t>
  </si>
  <si>
    <t>Supply and installation Traffic signs with Single postfor ROADS  - - B1.10 14 53.01-Z02-2-L-74-RD</t>
  </si>
  <si>
    <t>Supply and installation Traffic signs with Double postfor ROADS  - - B1.10 14 53.02-Z02-2-L-74-RD</t>
  </si>
  <si>
    <t>Base Plain Concrete Works For Manholes Diam 1500 depth from 2.51 to 3.50 - - B6.33 05 39.05-Z02-2-L-75-ST</t>
  </si>
  <si>
    <t>Manhole Installation Works For Manholes Diam 1500 depth from 2.51 to 3.50 - - B6.33 05 39.05-Z02-2-L-75-ST</t>
  </si>
  <si>
    <t>FINISHING Works and Backfilling Works For Manholes Diam 1500 depth from 2.51 to 3.50 - - B6.33 05 39.05-Z02-2-L-75-ST</t>
  </si>
  <si>
    <t>TESTING AND COMMITIONING Works For Manholes Diam 1500 depth from 2.51 to 3.50 - - B6.33 05 39.05-Z02-2-L-75-ST</t>
  </si>
  <si>
    <t>Catchbasine Installation Works For Catchbasine double - - B6.33 05 39.10-Z02-2-L-75-ST</t>
  </si>
  <si>
    <t>FINISHING Works For Catchbasine double - - B6.33 05 39.10-Z02-2-L-75-ST</t>
  </si>
  <si>
    <t>TESTING AND COMMITIONING RELEASEDfor Catchbasine double - - B6.33 05 39.10-Z02-2-L-75-ST</t>
  </si>
  <si>
    <t>Filling with imported material-B6.31 22 00.12-Z02-2-L-75-ST</t>
  </si>
  <si>
    <t>Excavation Worksfor HDPE Pipe Lines 250 mm - depth from 0 to 1.5 m- B4.33 31 00.02-Z02-2-L-75-TSE</t>
  </si>
  <si>
    <t>Soil Replacement and Bedding Worksfor HDPE Pipe Lines 250 mm - depth from 0 to 1.5 m- B4.33 31 00.02-Z02-2-L-75-TSE</t>
  </si>
  <si>
    <t>installationfor HDPE Pipe Lines 250 mm - depth from 0 to 1.5 m- B4.33 31 00.02-Z02-2-L-75-TSE</t>
  </si>
  <si>
    <t>Testingfor HDPE Pipe Lines 250 mm - depth from 0 to 1.5 m- B4.33 31 00.02-Z02-2-L-75-TSE</t>
  </si>
  <si>
    <t>Backfilling Worksfor HDPE Pipe Lines 250 mm - depth from 0 to 1.5 m- B4.33 31 00.02-Z02-2-L-75-TSE</t>
  </si>
  <si>
    <t>Excavation Worksfor HDPE Pipes 450 mm  - depth from 2.51 to 3.5 m- B4.33 31 00.11-Z02-2-L-75-TSE</t>
  </si>
  <si>
    <t>Soil Replacement and Bedding Works for HDPE Pipes 450 mm  - depth from 2.51 to 3.5 m- B4.33 31 00.11-Z02-2-L-75-TSE</t>
  </si>
  <si>
    <t>Installing for HDPE Pipes 450 mm  - depth from 2.51 to 3.5 m- B4.33 31 00.11-Z02-2-L-75-TSE</t>
  </si>
  <si>
    <t>Testing for HDPE Pipes 450 mm  - depth from 2.51 to 3.5 m- B4.33 31 00.11-Z02-2-L-75-TSE</t>
  </si>
  <si>
    <t>Backfillingfor HDPE Pipes 450 mm  - depth from 2.51 to 3.5 m- B4.33 31 00.11-Z02-2-L-75-TSE</t>
  </si>
  <si>
    <t>Re-installing An existing lighting pole In New Place - - NB2.26 24 16.01-Z02-2-L-75-SL</t>
  </si>
  <si>
    <t>Supply and installation Depressed curbs Type K2for ROADS  - - B1.32 14 13.03-Z02-2-L-75-RD</t>
  </si>
  <si>
    <t>Supply and installation Retroreflective Thermoplastic White Traffic linesfor ROADS  - - B1.32 17 23.01-Z02-2-L-75-RD</t>
  </si>
  <si>
    <t>Supply and installation Right-left Arrowfor ROADS  - - B1.32 17 23.05-Z02-2-L-75-RD</t>
  </si>
  <si>
    <t>Supply and install Straight-Right Arrowfor ROADS  - - B1.32 17 23.06-Z02-2-L-75-RD</t>
  </si>
  <si>
    <t>Supply and installation Traffic signs with Single postfor ROADS  - - B1.10 14 53.01-Z02-2-L-75-RD</t>
  </si>
  <si>
    <t>Excavation Works for GRP Pipe Line 1200 mm - depth from 1.51 to 2.50 m- B6.33 42 11.23-Z06-L-53-ST</t>
  </si>
  <si>
    <t>Soil Replacement and Bedding Works for GRP Pipe Line 1200 mm - depth from 1.51 to 2.50 m- B6.33 42 11.23-Z06-L-53-ST</t>
  </si>
  <si>
    <t>Installing for GRP Pipe Line 1200 mm - depth from 1.51 to 2.50 m- B6.33 42 11.23-Z06-L-53-ST</t>
  </si>
  <si>
    <t>Primary Test for GRP Pipe Line 1200 mm - depth from 1.51 to 2.50 m- B6.33 42 11.23-Z06-L-53-ST</t>
  </si>
  <si>
    <t>Backfilling Works for GRP Pipe Line 1200 mm - depth from 1.51 to 2.50 m- B6.33 42 11.23-Z06-L-53-ST</t>
  </si>
  <si>
    <t>Base Plain Concrete Works For Manholes Diam 1200 depth from 1.51 to 2.50 - - B6.33 05 39.02-Z06-L-53-ST</t>
  </si>
  <si>
    <t>Manhole Installation Works For Manholes Diam 1200 depth from 1.51 to 2.50 - - B6.33 05 39.02-Z06-L-53-ST</t>
  </si>
  <si>
    <t>FINISHING Works and Backfilling Works For Manholes Diam 1200 depth from 1.51 to 2.50 - - B6.33 05 39.02-Z06-L-53-ST</t>
  </si>
  <si>
    <t>TESTING AND COMMITIONING Works For Manholes Diam 1200 depth from 1.51 to 2.50 - - B6.33 05 39.02-Z06-L-53-ST</t>
  </si>
  <si>
    <t>Installationfor gate valves 250 mm - - B4.33 14 19.02-Z06-L-53-TSE</t>
  </si>
  <si>
    <t>Excavation Works for GRP Pipe Line 1400 mm - depth from 1.51 to 2.50 m- NNB6.33 42 11.25-Z07-C-04-ST</t>
  </si>
  <si>
    <t>Soil Replacement and Bedding Works for GRP Pipe Line 1400 mm - depth from 1.51 to 2.50 m- NNB6.33 42 11.25-Z07-C-04-ST</t>
  </si>
  <si>
    <t>Installing for GRP Pipe Line 1400 mm - depth from 1.51 to 2.50 m- NNB6.33 42 11.25-Z07-C-04-ST</t>
  </si>
  <si>
    <t>Primary Test for GRP Pipe Line 1400 mm - depth from 1.51 to 2.50 m- NNB6.33 42 11.25-Z07-C-04-ST</t>
  </si>
  <si>
    <t>Backfilling Works for GRP Pipe Line 1400 mm - depth from 1.51 to 2.50 m- NNB6.33 42 11.25-Z07-C-04-ST</t>
  </si>
  <si>
    <t>Excavation Works for Box Culvert Dim (3000x1500) depth from 2.51 to 3.50 - - B6.34 42 16.06-Z07-C-04-ST</t>
  </si>
  <si>
    <t>Base Plain Concrete Works For Manholes Diam 2000 depth from 1.51 to 2.50 - - B6.33 05 39.07-Z07-C-04-ST</t>
  </si>
  <si>
    <t>Manhole Installation Works For Manholes Diam 2000 depth from 1.51 to 2.50 - - B6.33 05 39.07-Z07-C-04-ST</t>
  </si>
  <si>
    <t>FINISHING Works and Backfilling Works For Manholes Diam 2000 depth from 1.51 to 2.50 - - B6.33 05 39.07-Z07-C-04-ST</t>
  </si>
  <si>
    <t>TESTING AND COMMITIONING Works For Manholes Diam 2000 depth from 1.51 to 2.50 - - B6.33 05 39.07-Z07-C-04-ST</t>
  </si>
  <si>
    <t>Base Plain Concrete Works For Manholes Diam 2000 depth from 2.51 to 3.50 - - B6.33 05 39.08-Z07-C-04-ST</t>
  </si>
  <si>
    <t>Manhole Installation Works For Manholes Diam 2000 depth from 2.51 to 3.50 - - B6.33 05 39.08-Z07-C-04-ST</t>
  </si>
  <si>
    <t>FINISHING Works and Backfilling Works For Manholes Diam 2000 depth from 2.51 to 3.50 - - B6.33 05 39.08-Z07-C-04-ST</t>
  </si>
  <si>
    <t>TESTING AND COMMITIONING Works For Manholes Diam 2000 depth from 2.51 to 3.50 - - B6.33 05 39.08-Z07-C-04-ST</t>
  </si>
  <si>
    <t>Base Plain Concrete Works For Manholes Diam 1200 depth from 1.51 to 2.50 - - B6.33 05 39.02-Z07-L-63-ST</t>
  </si>
  <si>
    <t>Manhole Installation Works For Manholes Diam 1200 depth from 1.51 to 2.50 - - B6.33 05 39.02-Z07-L-63-ST</t>
  </si>
  <si>
    <t>FINISHING Works and Backfilling Works For Manholes Diam 1200 depth from 1.51 to 2.50 - - B6.33 05 39.02-Z07-L-63-ST</t>
  </si>
  <si>
    <t>TESTING AND COMMITIONING Works For Manholes Diam 1200 depth from 1.51 to 2.50 - - B6.33 05 39.02-Z07-L-63-ST</t>
  </si>
  <si>
    <t>Base Plain Concrete Works For Manholes Diam 2000 depth from 2.51 to 3.50 - - B6.33 05 39.08-Z07-L-63-ST</t>
  </si>
  <si>
    <t>Manhole Installation Works For Manholes Diam 2000 depth from 2.51 to 3.50 - - B6.33 05 39.08-Z07-L-63-ST</t>
  </si>
  <si>
    <t>FINISHING Works and Backfilling Works For Manholes Diam 2000 depth from 2.51 to 3.50 - - B6.33 05 39.08-Z07-L-63-ST</t>
  </si>
  <si>
    <t>TESTING AND COMMITIONING Works For Manholes Diam 2000 depth from 2.51 to 3.50 - - B6.33 05 39.08-Z07-L-63-ST</t>
  </si>
  <si>
    <t>Base Plain Concrete Works For Manholes Diam 1200 depth from 1.51 to 2.50 - - B6.33 05 39.02-Z07-L-64-ST</t>
  </si>
  <si>
    <t>Manhole Installation Works For Manholes Diam 1200 depth from 1.51 to 2.50 - - B6.33 05 39.02-Z07-L-64-ST</t>
  </si>
  <si>
    <t>FINISHING Works and Backfilling Works For Manholes Diam 1200 depth from 1.51 to 2.50 - - B6.33 05 39.02-Z07-L-64-ST</t>
  </si>
  <si>
    <t>TESTING AND COMMITIONING Works For Manholes Diam 1200 depth from 1.51 to 2.50 - - B6.33 05 39.02-Z07-L-64-ST</t>
  </si>
  <si>
    <t>Excavation Worksfor HDPE Pipes 450 mm  - depth from 1.51 to 2.5 m- B4.33 31 00.10-Z07-L-65-TSE</t>
  </si>
  <si>
    <t>Soil Replacement and Bedding Works for HDPE Pipes 450 mm  - depth from 1.51 to 2.5 m- B4.33 31 00.10-Z07-L-65-TSE</t>
  </si>
  <si>
    <t>Installing for HDPE Pipes 450 mm  - depth from 1.51 to 2.5 m- B4.33 31 00.10-Z07-L-65-TSE</t>
  </si>
  <si>
    <t>Testing for HDPE Pipes 450 mm  - depth from 1.51 to 2.5 m- B4.33 31 00.10-Z07-L-65-TSE</t>
  </si>
  <si>
    <t>Backfillingfor HDPE Pipes 450 mm  - depth from 1.51 to 2.5 m- B4.33 31 00.10-Z07-L-65-TSE</t>
  </si>
  <si>
    <t>Excavation Worksfor HDPE Pipes 315 mm  - depth from 1.51 to 2.5 m- B4.33 31 00.04-Z07-L-66-TSE</t>
  </si>
  <si>
    <t>Soil Replacement and Bedding Works for HDPE Pipes 315 mm  - depth from 1.51 to 2.5 m- B4.33 31 00.04-Z07-L-66-TSE</t>
  </si>
  <si>
    <t>Installing for HDPE Pipes 315 mm  - depth from 1.51 to 2.5 m- B4.33 31 00.04-Z07-L-66-TSE</t>
  </si>
  <si>
    <t>Testing for HDPE Pipes 315 mm  - depth from 1.51 to 2.5 m- B4.33 31 00.04-Z07-L-66-TSE</t>
  </si>
  <si>
    <t>Backfillingfor HDPE Pipes 315 mm  - depth from 1.51 to 2.5 m- B4.33 31 00.04-Z07-L-66-TSE</t>
  </si>
  <si>
    <t>Installationfor butterfly valves 300 mm. - - B4.33 14 19.03-Z07-L-66-TSE</t>
  </si>
  <si>
    <t>Testing And Commtionningfor butterfly valves 300 mm. - - B4.33 14 19.03-Z07-L-66-TSE</t>
  </si>
  <si>
    <t>Plain Concrete Worksfor R.C Valve Chamber   - 315 to 400 MM- B4.33 14 13.01-Z07-L-66-TSE</t>
  </si>
  <si>
    <t>INSTALLATIONfor R.C Valve Chamber   - 315 to 400 MM- B4.33 14 13.01-Z07-L-66-TSE</t>
  </si>
  <si>
    <t>Backfilling Worksfor R.C Valve Chamber   - 315 to 400 MM- B4.33 14 13.01-Z07-L-66-TSE</t>
  </si>
  <si>
    <t>Base Plain Concrete Works For Manholes Diam 2000 depth from 2.51 to 3.50 - - B6.33 05 39.08-Z07-L-67-ST</t>
  </si>
  <si>
    <t>Manhole Installation Works For Manholes Diam 2000 depth from 2.51 to 3.50 - - B6.33 05 39.08-Z07-L-67-ST</t>
  </si>
  <si>
    <t>FINISHING Works and Backfilling Works For Manholes Diam 2000 depth from 2.51 to 3.50 - - B6.33 05 39.08-Z07-L-67-ST</t>
  </si>
  <si>
    <t>TESTING AND COMMITIONING Works For Manholes Diam 2000 depth from 2.51 to 3.50 - - B6.33 05 39.08-Z07-L-67-ST</t>
  </si>
  <si>
    <t>Excavation Works for GRP Pipe Line 1100 mm - depth from 0.00 to 1.50 m- B6.33 42 11.19-Z07-L-68-ST</t>
  </si>
  <si>
    <t>Soil Replacement and Bedding Works for GRP Pipe Line 1100 mm - depth from 0.00 to 1.50 m- B6.33 42 11.19-Z07-L-68-ST</t>
  </si>
  <si>
    <t>Installing for GRP Pipe Line 1100 mm - depth from 0.00 to 1.50 m- B6.33 42 11.19-Z07-L-68-ST</t>
  </si>
  <si>
    <t>Primary Test for GRP Pipe Line 1100 mm - depth from 0.00 to 1.50 m- B6.33 42 11.19-Z07-L-68-ST</t>
  </si>
  <si>
    <t>Backfilling Works for GRP Pipe Line 1100 mm - depth from 0.00 to 1.50 m- B6.33 42 11.19-Z07-L-68-ST</t>
  </si>
  <si>
    <t>Base Plain Concrete Works For Manholes Diam 2000 depth from 1.51 to 2.50 - - B6.33 05 39.07-Z07-L-68-ST</t>
  </si>
  <si>
    <t>Manhole Installation Works For Manholes Diam 2000 depth from 1.51 to 2.50 - - B6.33 05 39.07-Z07-L-68-ST</t>
  </si>
  <si>
    <t>FINISHING Works and Backfilling Works For Manholes Diam 2000 depth from 1.51 to 2.50 - - B6.33 05 39.07-Z07-L-68-ST</t>
  </si>
  <si>
    <t>TESTING AND COMMITIONING Works For Manholes Diam 2000 depth from 1.51 to 2.50 - - B6.33 05 39.07-Z07-L-68-ST</t>
  </si>
  <si>
    <t>Installationfor Air valves 50 mm. - on pipes with diameter less than 315 mm- B4.33 14 19.15-Z07-L-68-TSE</t>
  </si>
  <si>
    <t>Testing And Commtionningfor Air valves 50 mm. - on pipes with diameter less than 315 mm- B4.33 14 19.15-Z07-L-68-TSE</t>
  </si>
  <si>
    <t>Plain Concrete Worksfor Air Valve Chamber   - less than 315 mm- B4.33 14 13.10-Z07-L-68-TSE</t>
  </si>
  <si>
    <t>INSTALLATIONfor Air Valve Chamber   - less than 315 mm- B4.33 14 13.10-Z07-L-68-TSE</t>
  </si>
  <si>
    <t>Backfilling Worksfor Air Valve Chamber   - less than 315 mm- B4.33 14 13.10-Z07-L-68-TSE</t>
  </si>
  <si>
    <t>Base Plain Concrete Works For Manholes Diam 1500 depth from 2.51 to 3.50 - - B6.33 05 39.05-Z07-1-L-59-ST</t>
  </si>
  <si>
    <t>Manhole Installation Works For Manholes Diam 1500 depth from 2.51 to 3.50 - - B6.33 05 39.05-Z07-1-L-59-ST</t>
  </si>
  <si>
    <t>FINISHING Works and Backfilling Works For Manholes Diam 1500 depth from 2.51 to 3.50 - - B6.33 05 39.05-Z07-1-L-59-ST</t>
  </si>
  <si>
    <t>TESTING AND COMMITIONING Works For Manholes Diam 1500 depth from 2.51 to 3.50 - - B6.33 05 39.05-Z07-1-L-59-ST</t>
  </si>
  <si>
    <t>Base Plain Concrete Works For Manholes Diam 2000 depth from 2.51 to 3.50 - - B6.33 05 39.08-Z07-1-L-59-ST</t>
  </si>
  <si>
    <t>Manhole Installation Works For Manholes Diam 2000 depth from 2.51 to 3.50 - - B6.33 05 39.08-Z07-1-L-59-ST</t>
  </si>
  <si>
    <t>FINISHING Works and Backfilling Works For Manholes Diam 2000 depth from 2.51 to 3.50 - - B6.33 05 39.08-Z07-1-L-59-ST</t>
  </si>
  <si>
    <t>TESTING AND COMMITIONING Works For Manholes Diam 2000 depth from 2.51 to 3.50 - - B6.33 05 39.08-Z07-1-L-59-ST</t>
  </si>
  <si>
    <t>Excavation Worksfor HDPE Pipe Lines 250 mm - depth from 0 to 1.5 m- B4.33 31 00.02-Z07-1-L-59-TSE</t>
  </si>
  <si>
    <t>Soil Replacement and Bedding Worksfor HDPE Pipe Lines 250 mm - depth from 0 to 1.5 m- B4.33 31 00.02-Z07-1-L-59-TSE</t>
  </si>
  <si>
    <t>installationfor HDPE Pipe Lines 250 mm - depth from 0 to 1.5 m- B4.33 31 00.02-Z07-1-L-59-TSE</t>
  </si>
  <si>
    <t>Testingfor HDPE Pipe Lines 250 mm - depth from 0 to 1.5 m- B4.33 31 00.02-Z07-1-L-59-TSE</t>
  </si>
  <si>
    <t>Backfilling Worksfor HDPE Pipe Lines 250 mm - depth from 0 to 1.5 m- B4.33 31 00.02-Z07-1-L-59-TSE</t>
  </si>
  <si>
    <t>Excavation Works for GRP Pipe Line 500 mm - depth from 1.51 to 2.50 m- B6.33 42 11.04-Z07-1-L-60-ST</t>
  </si>
  <si>
    <t>Soil Replacement and Bedding Works for GRP Pipe Line 500 mm - depth from 1.51 to 2.50 m- B6.33 42 11.04-Z07-1-L-60-ST</t>
  </si>
  <si>
    <t>Installing for GRP Pipe Line 500 mm - depth from 1.51 to 2.50 m- B6.33 42 11.04-Z07-1-L-60-ST</t>
  </si>
  <si>
    <t>Primary Test for GRP Pipe Line 500 mm - depth from 1.51 to 2.50 m- B6.33 42 11.04-Z07-1-L-60-ST</t>
  </si>
  <si>
    <t>Backfilling Works for GRP Pipe Line 500 mm - depth from 1.51 to 2.50 m- B6.33 42 11.04-Z07-1-L-60-ST</t>
  </si>
  <si>
    <t>Base Plain Concrete Works For Manholes Diam 2000 depth from 2.51 to 3.50 - - B6.33 05 39.08-Z07-1-L-62-ST</t>
  </si>
  <si>
    <t>Manhole Installation Works For Manholes Diam 2000 depth from 2.51 to 3.50 - - B6.33 05 39.08-Z07-1-L-62-ST</t>
  </si>
  <si>
    <t>FINISHING Works and Backfilling Works For Manholes Diam 2000 depth from 2.51 to 3.50 - - B6.33 05 39.08-Z07-1-L-62-ST</t>
  </si>
  <si>
    <t>TESTING AND COMMITIONING Works For Manholes Diam 2000 depth from 2.51 to 3.50 - - B6.33 05 39.08-Z07-1-L-62-ST</t>
  </si>
  <si>
    <t>Riprap with side slopes 1.5:1 for Swales-NB6.31 22 00.16-MR-C-01-ST -Remaining</t>
  </si>
  <si>
    <t>Riprap with side slopes 1.5:1 for Swales-NB6.31 22 00.16-MR-C-03-ST -Remaining</t>
  </si>
  <si>
    <t>Riprap with side slopes 1.5:1 for Swales-NB6.31 22 00.16-MR-C-09-ST -Remaining</t>
  </si>
  <si>
    <t>Riprap with side slopes 1.5:1 for Swales-NB6.31 22 00.16-MR-C-10-ST -Remaining</t>
  </si>
  <si>
    <t>MD-JDH3-LR-02.Electrician</t>
  </si>
  <si>
    <t>MD-JDH3-LR-04.Equipment Opreator</t>
  </si>
  <si>
    <t>Excavation Works -For Pond 1--B6.31 22 00.01--Pond</t>
  </si>
  <si>
    <t>Excavation Works For Manholes Diam 1500 depth from 1.51 to 2.50 - - B6.33 05 39.04-Z02-1-L-69-ST</t>
  </si>
  <si>
    <t>Excavation Works For Manholes Diam 2000 depth from 1.51 to 2.50 - - B6.33 05 39.07-Z02-1-L-69-ST</t>
  </si>
  <si>
    <t>Excavation Works For Manholes Diam 1500 depth from 1.51 to 2.50 - - B6.33 05 39.04-Z02-1-L-71-ST</t>
  </si>
  <si>
    <t>Excavation Works For Manholes Diam 1500 depth from 1.51 to 2.50 - - B6.33 05 39.04-Z02-1-L-72-ST</t>
  </si>
  <si>
    <t>Excavation Works For Manholes Diam 1500 depth from 1.51 to 2.50 - - B6.33 05 39.04-Z02-1-L-73-ST</t>
  </si>
  <si>
    <t>Excavation Works For Manholes Diam 2000 depth from 2.51 to 3.50 - - B6.33 05 39.08-Z02-1-L-73-ST</t>
  </si>
  <si>
    <t>Excavation Works For Manholes Diam 1200 depth from 1.51 to 2.50 - - B6.33 05 39.02-Z02-2-C-16-ST</t>
  </si>
  <si>
    <t>Excavation Works For Manholes Diam 1500 depth from 1.51 to 2.50 - - B6.33 05 39.04-Z02-2-C-16-ST</t>
  </si>
  <si>
    <t>Excavation Works For Manholes Diam 2000 depth from 2.51 to 3.50 - - B6.33 05 39.08-Z02-2-C-16-ST</t>
  </si>
  <si>
    <t>Excavation Works For Manholes Diam 1500 depth from 1.51 to 2.50 - - B6.33 05 39.04-Z06-L-53-ST</t>
  </si>
  <si>
    <t>Excavation Works For Manholes Diam 1500 depth from 1.51 to 2.50 - - B6.33 05 39.04-Z06-L-54-ST</t>
  </si>
  <si>
    <t>Excavation Works For Manholes Diam 1500 depth from 1.51 to 2.50 - - B6.33 05 39.04-Z06-L-55-ST</t>
  </si>
  <si>
    <t>Excavation Works For Manholes Diam 1500 depth from 1.51 to 2.50 - - B6.33 05 39.04-Z06-L-57-ST</t>
  </si>
  <si>
    <t>Excavation Works For Manholes Diam 1200 depth from 1.51 to 2.50 - - B6.33 05 39.02-Z07-L-52-ST</t>
  </si>
  <si>
    <t>Excavation Works For Manholes Diam 1500 depth from 1.51 to 2.50 - - B6.33 05 39.04-Z07-L-52-ST</t>
  </si>
  <si>
    <t>Excavation Works For Manholes Diam 1500 depth from 1.51 to 2.50 - - B6.33 05 39.04-Z07-L-63-ST</t>
  </si>
  <si>
    <t>Excavation Works For Manholes Diam 1500 depth from 1.51 to 2.50 - - B6.33 05 39.04-Z07-L-64-ST</t>
  </si>
  <si>
    <t>Excavation Works For Manholes Diam 2000 depth from 1.51 to 2.50 - - B6.33 05 39.07-Z07-L-64-ST</t>
  </si>
  <si>
    <t>Excavation Works For Manholes Diam 1200 depth from 1.51 to 2.50 - - B6.33 05 39.02-Z07-L-65-ST</t>
  </si>
  <si>
    <t>Excavation Works For Manholes Diam 1500 depth from 1.51 to 2.50 - - B6.33 05 39.04-Z07-L-65-ST</t>
  </si>
  <si>
    <t>Excavation Works For Manholes Diam 2000 depth from 1.51 to 2.50 - - B6.33 05 39.07-Z07-L-65-ST</t>
  </si>
  <si>
    <t>Excavation Works For Manholes Diam 1500 depth from 1.51 to 2.50 - - B6.33 05 39.04-Z07-L-66-ST</t>
  </si>
  <si>
    <t>Excavation Works For Manholes Diam 2000 depth from 1.51 to 2.50 - - B6.33 05 39.07-Z07-L-66-ST</t>
  </si>
  <si>
    <t>Excavation Works For Manholes Diam 1200 depth from 1.51 to 2.50 - - B6.33 05 39.02-Z07-L-67-ST</t>
  </si>
  <si>
    <t>Excavation Works For Manholes Diam 1500 depth from 1.51 to 2.50 - - B6.33 05 39.04-Z07-L-68-ST</t>
  </si>
  <si>
    <t>Excavation Works For Manholes Diam 1500 depth from 1.51 to 2.50 - - B6.33 05 39.04-Z07-1-L-59-ST</t>
  </si>
  <si>
    <t>Excavation Works For Manholes Diam 2000 depth from 1.51 to 2.50 - - B6.33 05 39.07-Z07-1-L-59-ST</t>
  </si>
  <si>
    <t>Excavation Works For Manholes Diam 1500 depth from 1.51 to 2.50 - - B6.33 05 39.04-Z07-1-L-60-ST</t>
  </si>
  <si>
    <t>Excavation Works For Manholes Diam 2000 depth from 1.51 to 2.50 - - B6.33 05 39.07-Z07-1-L-60-ST</t>
  </si>
  <si>
    <t>Excavation Works For Manholes Diam 1500 depth from 1.51 to 2.50 - - B6.33 05 39.04-Z07-1-L-62-ST</t>
  </si>
  <si>
    <t>Excavation Works For Manholes Diam 2000 depth from 1.51 to 2.50 - - B6.33 05 39.07-Z07-1-L-62-ST</t>
  </si>
  <si>
    <t>Excavation Works -For Pond 2--B6.31 22 00.01---PS</t>
  </si>
  <si>
    <t>Excavation Works -For Pond 3--B6.31 22 00.01---PS</t>
  </si>
  <si>
    <t>Excavation Works -For Pond 4--B6.31 22 00.01---PS</t>
  </si>
  <si>
    <t>Excavation Works For Manholes Diam 1200 depth from 1.51 to 2.50 - - B6.33 05 39.02-Z02-1-L-69-ST</t>
  </si>
  <si>
    <t>Excavation Works For Manholes Diam 1500 depth from 2.51 to 3.50 - - B6.33 05 39.05-Z02-1-L-69-ST</t>
  </si>
  <si>
    <t>Excavation Works For Manholes Diam 1200 depth from 1.51 to 2.50 - - B6.33 05 39.02-Z02-1-L-71-ST</t>
  </si>
  <si>
    <t>Excavation Works For Manholes Diam 2000 depth from 2.51 to 3.50 - - B6.33 05 39.08-Z02-1-L-71-ST</t>
  </si>
  <si>
    <t>Excavation Works For Manholes Diam 1200 depth from 1.51 to 2.50 - - B6.33 05 39.02-Z02-1-L-72-ST</t>
  </si>
  <si>
    <t>Excavation Works For Manholes Diam 1500 depth from 2.51 to 3.50 - - B6.33 05 39.05-Z02-1-L-72-ST</t>
  </si>
  <si>
    <t>Excavation Works For Manholes Diam 2000 depth from 2.51 to 3.50 - - B6.33 05 39.08-Z02-1-L-72-ST</t>
  </si>
  <si>
    <t>Excavation Works For Manholes Diam 1200 depth from 1.51 to 2.50 - - B6.33 05 39.02-Z02-1-L-73-ST</t>
  </si>
  <si>
    <t>Excavation Works For Manholes Diam 1500 depth from 2.51 to 3.50 - - B6.33 05 39.05-Z02-1-L-73-ST</t>
  </si>
  <si>
    <t>EXCAVATION and Bedding Worksfor Fire Hydrant  - - B3.33 14 19.08-Z02-1-L-73-WT</t>
  </si>
  <si>
    <t>Excavation Works For Manholes Diam 1500 depth from 2.51 to 3.50 - - B6.33 05 39.05-Z02-2-C-16-ST</t>
  </si>
  <si>
    <t>Excavation Works For Manholes Diam 1200 depth from 1.51 to 2.50 - - B6.33 05 39.02-Z02-2-L-74-ST</t>
  </si>
  <si>
    <t>Excavation Works For Manholes Diam 1500 depth from 2.51 to 3.50 - - B6.33 05 39.05-Z02-2-L-74-ST</t>
  </si>
  <si>
    <t>Excavation Works For Manholes Diam 1200 depth from 0.00 to 1.50 - - B6.33 05 39.01-Z02-2-L-75-ST</t>
  </si>
  <si>
    <t>Excavation Works For Manholes Diam 1200 depth from 1.51 to 2.50 - - B6.33 05 39.02-Z02-2-L-75-ST</t>
  </si>
  <si>
    <t>EXCAVATION and Bedding Worksfor R.C Valve Chamber   - 315 to 400 MM- B4.33 14 13.01-Z02-2-L-75-TSE</t>
  </si>
  <si>
    <t>EXCAVATION and Bedding Worksfor Air Valve Chamber   - less than 315 mm- B4.33 14 13.10-Z05-L-07-TSE</t>
  </si>
  <si>
    <t>Excavation Works For Manholes Diam 1500 depth from 2.51 to 3.50 - - B6.33 05 39.05-Z06-L-53-ST</t>
  </si>
  <si>
    <t>Excavation Works For Manholes Diam 2000 depth from 2.51 to 3.50 - - B6.33 05 39.08-Z06-L-53-ST</t>
  </si>
  <si>
    <t>Excavation Works For Manholes Diam 1200 depth from 1.51 to 2.50 - - B6.33 05 39.02-Z06-L-54-ST</t>
  </si>
  <si>
    <t>Excavation Works For Manholes Diam 1500 depth from 2.51 to 3.50 - - B6.33 05 39.05-Z06-L-54-ST</t>
  </si>
  <si>
    <t>Excavation Works For Manholes Diam 1200 depth from 1.51 to 2.50 - - B6.33 05 39.02-Z06-L-55-ST</t>
  </si>
  <si>
    <t>Excavation Works For Manholes Diam 1500 depth from 2.51 to 3.50 - - B6.33 05 39.05-Z06-L-55-ST</t>
  </si>
  <si>
    <t>Excavation Works For Manholes Diam 1500 depth from 1.51 to 2.50 - - B6.33 05 39.04-Z07-C-04-ST</t>
  </si>
  <si>
    <t>Excavation Works For Manholes Diam 1500 depth from 2.51 to 3.50 - - B6.33 05 39.05-Z07-C-04-ST</t>
  </si>
  <si>
    <t>Excavation Works For Manholes Diam 1500 depth from 2.51 to 3.50 - - B6.33 05 39.05-Z07-L-52-ST</t>
  </si>
  <si>
    <t>Excavation Works For Manholes Diam 1500 depth from 2.51 to 3.50 - - B6.33 05 39.05-Z07-L-64-ST</t>
  </si>
  <si>
    <t>Excavation Works For Manholes Diam 1500 depth from 2.51 to 3.50 - - B6.33 05 39.05-Z07-L-65-ST</t>
  </si>
  <si>
    <t>Excavation Works For Manholes Diam 2000 depth from 2.51 to 3.50 - - B6.33 05 39.08-Z07-L-65-ST</t>
  </si>
  <si>
    <t>Excavation Works For Manholes Diam 1200 depth from 1.51 to 2.50 - - B6.33 05 39.02-Z07-L-66-ST</t>
  </si>
  <si>
    <t>EXCAVATION and Bedding Worksfor R.C Valve Chamber   - 315 to 400 MM- B4.33 14 13.01-Z07-L-67-TSE</t>
  </si>
  <si>
    <t>Excavation Works For Manholes Diam 1200 depth from 1.51 to 2.50 - - B6.33 05 39.02-Z07-L-68-ST</t>
  </si>
  <si>
    <t>Excavation Works For Manholes Diam 1500 depth from 2.51 to 3.50 - - B6.33 05 39.05-Z07-L-68-ST</t>
  </si>
  <si>
    <t>Excavation Works For Manholes Diam 1200 depth from 1.51 to 2.50 - - B6.33 05 39.02-Z07-1-L-59-ST</t>
  </si>
  <si>
    <t>Excavation Works For Manholes Diam 1200 depth from 1.51 to 2.50 - - B6.33 05 39.02-Z07-1-L-60-ST</t>
  </si>
  <si>
    <t>Excavation Works For Manholes Diam 1500 depth from 2.51 to 3.50 - - B6.33 05 39.05-Z07-1-L-60-ST</t>
  </si>
  <si>
    <t>Excavation Works For Manholes Diam 2000 depth from 2.51 to 3.50 - - B6.33 05 39.08-Z07-1-L-60-ST</t>
  </si>
  <si>
    <t>Excavation Works For Manholes Diam 1200 depth from 1.51 to 2.50 - - B6.33 05 39.02-Z07-1-L-62-ST</t>
  </si>
  <si>
    <t>EXCAVATION and Bedding Worksfor Air Valve Chamber   - less than 315 mm- B4.33 14 13.10-Z07-1-L-62-TSE</t>
  </si>
  <si>
    <t>Excavation Works For Manholes Diam 1500 depth from 1.51 to 2.50 - - B6.33 05 39.04-MR-C-03-ST</t>
  </si>
  <si>
    <t>Excavation Works For Manholes Diam 1500 depth from 2.51 to 3.50 - - B6.33 05 39.05-MR-C-03-ST</t>
  </si>
  <si>
    <t>EXCAVATION and Bedding Worksfor R.C Valve Chamber   - 700 to 1000 MM- B4.33 14 13.03-MR-C-03-TSE</t>
  </si>
  <si>
    <t>EXCAVATION and Bedding Worksfor Wash-out Valve Chamber   - 700 to 1200 MM- B4.33 14 13.08-MR-C-03-TSE</t>
  </si>
  <si>
    <t>EXCAVATION Works  for Catchbasine-B6.33 05 39.09-single-Z05-RCB-ST</t>
  </si>
  <si>
    <t>EXCAVATION Works  for Catchbasine-B6.33 05 39.09-single-Z02-RCB-ST</t>
  </si>
  <si>
    <t>EXCAVATION Works  for Catchbasine-B6.33 05 39.10-double-Z02-RCB-ST</t>
  </si>
  <si>
    <t>EXCAVATION Works  for Catchbasine-B6.33 05 39.09-single-Z02-2-RCB-ST</t>
  </si>
  <si>
    <t>EXCAVATION Works  for Catchbasine-B6.33 05 39.10-double-Z02-2-RCB-ST</t>
  </si>
  <si>
    <t>Channel excavation for Swales-B6.31 22 00.13-MR-R1-ST</t>
  </si>
  <si>
    <t>Channel excavation for Swales-B6.31 22 00.13-MR-C-01-ST</t>
  </si>
  <si>
    <t>Channel excavation for Swales-B6.31 22 00.13-MR-C-02-ST</t>
  </si>
  <si>
    <t>Channel excavation for Swales-B6.31 22 00.13-MR-C-03-ST</t>
  </si>
  <si>
    <t>Channel excavation for Swales-B6.31 22 00.13-MR-C-05-ST</t>
  </si>
  <si>
    <t>Channel excavation for Swales-B6.31 22 00.13-MR-C-08-ST</t>
  </si>
  <si>
    <t>Channel excavation for Swales-B6.31 22 00.13-MR-C-09-ST</t>
  </si>
  <si>
    <t>Channel excavation for Swales-B6.31 22 00.13-MR-C-10-ST</t>
  </si>
  <si>
    <t>Channel excavation for Swales-B6.31 22 00.13-MR-C-11-ST</t>
  </si>
  <si>
    <t>Channel excavation for Swales-B6.31 22 00.13-MR-C-13-ST</t>
  </si>
  <si>
    <t>Channel excavation for Swales-B6.31 22 00.13-MR-L-58-ST</t>
  </si>
  <si>
    <t>Channel excavation for Swales-B6.31 22 00.13-Z07-C-04-ST</t>
  </si>
  <si>
    <t>Excavation Works For Manholes Diam 2000 depth from 1.51 to 2.50 - - B6.33 05 39.07-MR-C-01-ST</t>
  </si>
  <si>
    <t>Excavation Works For Manholes Diam 2000 depth from 1.51 to 2.50 - - B6.33 05 39.07-MR-C-02-ST</t>
  </si>
  <si>
    <t>Excavation Works For Manholes Diam 2000 depth from 1.51 to 2.50 - - B6.33 05 39.07-MR-C-03-ST</t>
  </si>
  <si>
    <t>EXCAVATION Works for Catchbasine single - - B6.33 05 39.09-MR-C-03-ST</t>
  </si>
  <si>
    <t>Concrete encasement for pipes- NNB6.33 42 11.25-MR-C-03-ST</t>
  </si>
  <si>
    <t>Excavation Works For Manholes Diam 1500 depth from 2.51 to 3.50 - - B6.33 05 39.05-MR-C-10-ST</t>
  </si>
  <si>
    <t>Excavation Works For Manholes Diam 2000 depth from 1.51 to 2.50 - - B6.33 05 39.07-MR-C-10-ST</t>
  </si>
  <si>
    <t>Excavation Works For Manholes Diam 1500 depth from 2.51 to 3.50 - - B6.33 05 39.05-Z02-1-L-71-ST</t>
  </si>
  <si>
    <t>Concrete encasement for pipes- NNB6.33 42 11.25-Z02-1-L-72-ST</t>
  </si>
  <si>
    <t>Concrete encasement for pipes- NNB6.33 42 11.25-MR-C-16-ST</t>
  </si>
  <si>
    <t>Concrete encasement for pipes- NNB6.33 42 11.25-Z02-2-L-74-ST</t>
  </si>
  <si>
    <t>Excavation for cutting material,  in all type of soil- NNB6.33 42 11.25-Z02-2-L-74-ST</t>
  </si>
  <si>
    <t>Excavation Works For Manholes Diam 1500 depth from 2.51 to 3.50 - - B6.33 05 39.05-Z02-2-L-75-ST</t>
  </si>
  <si>
    <t>EXCAVATION Works for Catchbasine double - - B6.33 05 39.10-Z02-2-L-75-ST</t>
  </si>
  <si>
    <t>Excavation for cutting material,  in all type of soil- NNB6.33 42 11.25-Z02-2-L-75-ST</t>
  </si>
  <si>
    <t>Excavation Works For Manholes Diam 1200 depth from 1.51 to 2.50 - - B6.33 05 39.02-Z06-L-53-ST</t>
  </si>
  <si>
    <t>Concrete encasement for pipes- NNB6.33 42 11.25-Z06-L-53-ST</t>
  </si>
  <si>
    <t>Concrete encasement for pipes- NNB6.33 42 11.25-Z06-L-54-ST</t>
  </si>
  <si>
    <t>Excavation Works For Manholes Diam 2000 depth from 1.51 to 2.50 - - B6.33 05 39.07-Z07-C-04-ST</t>
  </si>
  <si>
    <t>Excavation Works For Manholes Diam 2000 depth from 2.51 to 3.50 - - B6.33 05 39.08-Z07-C-04-ST</t>
  </si>
  <si>
    <t>Excavation Works For Manholes Diam 1200 depth from 1.51 to 2.50 - - B6.33 05 39.02-Z07-L-63-ST</t>
  </si>
  <si>
    <t>Excavation Works For Manholes Diam 2000 depth from 2.51 to 3.50 - - B6.33 05 39.08-Z07-L-63-ST</t>
  </si>
  <si>
    <t>Concrete encasement for pipes- NNB6.33 42 11.25-Z07-L-63-ST</t>
  </si>
  <si>
    <t>Excavation Works For Manholes Diam 1200 depth from 1.51 to 2.50 - - B6.33 05 39.02-Z07-L-64-ST</t>
  </si>
  <si>
    <t>Concrete encasement for pipes- NNB6.33 42 11.25-Z07-L-64-ST</t>
  </si>
  <si>
    <t>Concrete encasement for pipes- NNB6.33 42 11.25-Z07-L-65-ST</t>
  </si>
  <si>
    <t>Concrete encasement for pipes- NNB6.33 42 11.25-Z07-L-66-ST</t>
  </si>
  <si>
    <t>EXCAVATION and Bedding Worksfor R.C Valve Chamber   - 315 to 400 MM- B4.33 14 13.01-Z07-L-66-TSE</t>
  </si>
  <si>
    <t>Excavation Works For Manholes Diam 2000 depth from 2.51 to 3.50 - - B6.33 05 39.08-Z07-L-67-ST</t>
  </si>
  <si>
    <t>Excavation Works For Manholes Diam 2000 depth from 1.51 to 2.50 - - B6.33 05 39.07-Z07-L-68-ST</t>
  </si>
  <si>
    <t>EXCAVATION and Bedding Worksfor Air Valve Chamber   - less than 315 mm- B4.33 14 13.10-Z07-L-68-TSE</t>
  </si>
  <si>
    <t>Excavation Works For Manholes Diam 1500 depth from 2.51 to 3.50 - - B6.33 05 39.05-Z07-1-L-59-ST</t>
  </si>
  <si>
    <t>Excavation Works For Manholes Diam 2000 depth from 2.51 to 3.50 - - B6.33 05 39.08-Z07-1-L-59-ST</t>
  </si>
  <si>
    <t>Concrete encasement for pipes- NNB6.33 42 11.25-Z07-1-L-59-ST</t>
  </si>
  <si>
    <t>Concrete encasement for pipes- NNB6.33 42 11.25-Z07-1-L-60-ST</t>
  </si>
  <si>
    <t>Excavation Works For Manholes Diam 2000 depth from 2.51 to 3.50 - - B6.33 05 39.08-Z07-1-L-62-ST</t>
  </si>
  <si>
    <t>Channel excavation for Swales-B6.31 22 00.13-MR-R1-ST -Remaining</t>
  </si>
  <si>
    <t>Channel excavation for Swales-B6.31 22 00.13-MR-C-01-ST -Remaining</t>
  </si>
  <si>
    <t>Channel excavation for Swales-B6.31 22 00.13-MR-C-02-ST -Remaining</t>
  </si>
  <si>
    <t>Channel excavation for Swales-B6.31 22 00.13-MR-C-03-ST -Remaining</t>
  </si>
  <si>
    <t>Channel excavation for Swales-B6.31 22 00.13-MR-C-05-ST -Remaining</t>
  </si>
  <si>
    <t>Channel excavation for Swales-B6.31 22 00.13-MR-C-08-ST -Remaining</t>
  </si>
  <si>
    <t>Channel excavation for Swales-B6.31 22 00.13-MR-C-09-ST -Remaining</t>
  </si>
  <si>
    <t>Channel excavation for Swales-B6.31 22 00.13-MR-C-10-ST -Remaining</t>
  </si>
  <si>
    <t>Channel excavation for Swales-B6.31 22 00.13-MR-C-11-ST -Remaining</t>
  </si>
  <si>
    <t>Channel excavation for Swales-B6.31 22 00.13-MR-C-13-ST -Remaining</t>
  </si>
  <si>
    <t xml:space="preserve">  Mason</t>
  </si>
  <si>
    <t>MD-JDH3-LR-03.Mason</t>
  </si>
  <si>
    <t>MD-JDH3-LR-05.Carpenter</t>
  </si>
  <si>
    <t>MD-JDH3-LR-06.Steel Fixer</t>
  </si>
  <si>
    <t>MD-JDH3-LR-07.Skilled labor</t>
  </si>
  <si>
    <t>MD-JDH3-LR-08.Plumber</t>
  </si>
  <si>
    <t>Cum Budgeted Units</t>
  </si>
  <si>
    <t xml:space="preserve">    JDH3-02-008--Site Facilities and Offices</t>
  </si>
  <si>
    <t xml:space="preserve">    JDH3-02-008--Preliminaries - PP</t>
  </si>
  <si>
    <t xml:space="preserve">      JDH3-02-008--Soil Investigation</t>
  </si>
  <si>
    <t xml:space="preserve">      JDH3-02-008--Land Surveying Works</t>
  </si>
  <si>
    <t xml:space="preserve">      JDH3-02-008--Shop Drawings Submission Plan</t>
  </si>
  <si>
    <t xml:space="preserve">      JDH3-02-008--Material submittal plan</t>
  </si>
  <si>
    <t xml:space="preserve">      JDH3-02-008--Project Schedule</t>
  </si>
  <si>
    <t xml:space="preserve">      JDH3-02-008--HSE (Health, Safety &amp; Environment) Plan</t>
  </si>
  <si>
    <t xml:space="preserve">      JDH3-02-008--Logistic Plan-Site Mobilization Plan</t>
  </si>
  <si>
    <t xml:space="preserve">      JDH3-02-008--Organization chart and Recruitment plan</t>
  </si>
  <si>
    <t xml:space="preserve">      JDH3-02-008--Project management plans</t>
  </si>
  <si>
    <t>20-Oct-24 A</t>
  </si>
  <si>
    <t xml:space="preserve">        JDH3-02-008-Shop Drawing Submittals-New Scope</t>
  </si>
  <si>
    <t xml:space="preserve">          Swales</t>
  </si>
  <si>
    <t xml:space="preserve">          Ponds</t>
  </si>
  <si>
    <t xml:space="preserve">          Road Works</t>
  </si>
  <si>
    <t xml:space="preserve">          Transfer Lighting poles</t>
  </si>
  <si>
    <t xml:space="preserve">          Connection Z13-C10</t>
  </si>
  <si>
    <t xml:space="preserve">          Roundabout Catchbasin</t>
  </si>
  <si>
    <t xml:space="preserve">          Storm network for New Roads (MR1-MR2)</t>
  </si>
  <si>
    <t xml:space="preserve">          Box Culvert</t>
  </si>
  <si>
    <t xml:space="preserve">          CCTV System</t>
  </si>
  <si>
    <t>02-May-25 A</t>
  </si>
  <si>
    <t>06-Nov-24 A</t>
  </si>
  <si>
    <t xml:space="preserve">    JDH3-02-008--Prequalification and Material</t>
  </si>
  <si>
    <t xml:space="preserve">        JDH3-02-008-Submittals of Material and Prequalifications-CCTV</t>
  </si>
  <si>
    <t xml:space="preserve">        JDH3-02-008-Approval of Material and Prequalifications-CCTV</t>
  </si>
  <si>
    <t xml:space="preserve">    JDH3-02-008--Material Purchase Order</t>
  </si>
  <si>
    <t xml:space="preserve">      JDH3-02-008-Material Purchase Order-Sewage Network - SS</t>
  </si>
  <si>
    <t>25-Apr-25 A</t>
  </si>
  <si>
    <t xml:space="preserve">      JDH3-02-008-Material Purchase Order-Storm Network - ST</t>
  </si>
  <si>
    <t xml:space="preserve">      JDH3-02-008-Material Purchase Order-TSE Network - TSE</t>
  </si>
  <si>
    <t xml:space="preserve">      JDH3-02-008-Material Purchase Order-Potable Water Network - WT</t>
  </si>
  <si>
    <t xml:space="preserve">      JDH3-02-008-Material Purchase Order-Street Lighting Network -SL</t>
  </si>
  <si>
    <t xml:space="preserve">      JDH3-02-008-Material Purchase Order-Telecommunications Network - TC</t>
  </si>
  <si>
    <t xml:space="preserve">      JDH3-02-008-Material Purchase Order-Road Works - RD</t>
  </si>
  <si>
    <t xml:space="preserve">      JDH3-02-008-Material Purchase Order-CCTV System</t>
  </si>
  <si>
    <t xml:space="preserve">    JDH3-02-008--Material Fabrication</t>
  </si>
  <si>
    <t xml:space="preserve">      JDH3-02-008-Material Fabrication-Sewage Network - SS</t>
  </si>
  <si>
    <t xml:space="preserve">      JDH3-02-008-Material Fabrication-Storm Network - ST</t>
  </si>
  <si>
    <t xml:space="preserve">      JDH3-02-008-Material Fabrication-TSE Network - TSE</t>
  </si>
  <si>
    <t xml:space="preserve">      JDH3-02-008-Material Fabrication-Potable Water Network - WT</t>
  </si>
  <si>
    <t xml:space="preserve">      JDH3-02-008-Material Fabrication-Street Lighting Network -SL</t>
  </si>
  <si>
    <t xml:space="preserve">      JDH3-02-008-Material Fabrication-Telecommunications Network - TC</t>
  </si>
  <si>
    <t xml:space="preserve">      JDH3-02-008-Material Fabrication-Road Works - RD</t>
  </si>
  <si>
    <t xml:space="preserve">      JDH3-02-008-Material Fabrication-CCTV System</t>
  </si>
  <si>
    <t>09-Jul-25 A</t>
  </si>
  <si>
    <t xml:space="preserve">    JDH3-02-008--Material Delivery on Site</t>
  </si>
  <si>
    <t xml:space="preserve">      JDH3-02-008-Material Delivery on Site-MR</t>
  </si>
  <si>
    <t xml:space="preserve">        JDH3-02-008-Material Delivery on Site-Sewage Network - SS-MR</t>
  </si>
  <si>
    <t xml:space="preserve">        JDH3-02-008-Material Delivery on Site-Storm Network - ST-MR</t>
  </si>
  <si>
    <t xml:space="preserve">        JDH3-02-008-Material Delivery on Site-Potable Water Network - WT-MR</t>
  </si>
  <si>
    <t xml:space="preserve">        JDH3-02-008-Material Delivery on Site-TSE Network - TSE-MR</t>
  </si>
  <si>
    <t xml:space="preserve">        JDH3-02-008-Material Delivery on Site-Street Lighting Network -SL-MR</t>
  </si>
  <si>
    <t xml:space="preserve">        JDH3-02-008-Material Delivery on Site-Telecommunications Network - TC-MR</t>
  </si>
  <si>
    <t xml:space="preserve">        JDH3-02-008-Material Delivery on Site-Road Works - RD-MR</t>
  </si>
  <si>
    <t xml:space="preserve">      JDH3-02-008-Material Delivery on Site-Z01</t>
  </si>
  <si>
    <t xml:space="preserve">        JDH3-02-008-Material Delivery on Site-Potable Water Network - WT-Z01</t>
  </si>
  <si>
    <t xml:space="preserve">        JDH3-02-008-Material Delivery on Site-Storm Network - ST-Z01</t>
  </si>
  <si>
    <t xml:space="preserve">        JDH3-02-008-Material Delivery on Site-TSE Network - TSE-Z01</t>
  </si>
  <si>
    <t xml:space="preserve">      JDH3-02-008-Material Delivery on Site-Z02</t>
  </si>
  <si>
    <t xml:space="preserve">        JDH3-02-008-Material Delivery on Site-Storm Network - ST-Z02</t>
  </si>
  <si>
    <t xml:space="preserve">        JDH3-02-008-Material Delivery on Site-TSE Network - TSE-Z02</t>
  </si>
  <si>
    <t xml:space="preserve">      JDH3-02-008-Material Delivery on Site-Z02-1</t>
  </si>
  <si>
    <t xml:space="preserve">        JDH3-02-008-Material Delivery on Site-Sewage Network - SS-Z02-1</t>
  </si>
  <si>
    <t xml:space="preserve">        JDH3-02-008-Material Delivery on Site-Storm Network - ST-Z02-1</t>
  </si>
  <si>
    <t xml:space="preserve">        JDH3-02-008-Material Delivery on Site-Potable Water Network - WT-Z02-1</t>
  </si>
  <si>
    <t xml:space="preserve">        JDH3-02-008-Material Delivery on Site-TSE Network - TSE-Z02-1</t>
  </si>
  <si>
    <t xml:space="preserve">        JDH3-02-008-Material Delivery on Site-Street Lighting Network -SL-Z02-1</t>
  </si>
  <si>
    <t xml:space="preserve">        JDH3-02-008-Material Delivery on Site-Telecommunications Network - TC-Z02-1</t>
  </si>
  <si>
    <t xml:space="preserve">      JDH3-02-008-Material Delivery on Site-Z02-2</t>
  </si>
  <si>
    <t xml:space="preserve">        JDH3-02-008-Material Delivery on Site-TSE Network - TSE-Z02-2</t>
  </si>
  <si>
    <t xml:space="preserve">        JDH3-02-008-Material Delivery on Site-Sewage Network - SS-Z02-2</t>
  </si>
  <si>
    <t xml:space="preserve">        JDH3-02-008-Material Delivery on Site-Storm Network - ST-Z02-2</t>
  </si>
  <si>
    <t xml:space="preserve">        JDH3-02-008-Material Delivery on Site-Potable Water Network - WT-Z02-2</t>
  </si>
  <si>
    <t xml:space="preserve">        JDH3-02-008-Material Delivery on Site-Street Lighting Network -SL-Z02-2</t>
  </si>
  <si>
    <t xml:space="preserve">        JDH3-02-008-Material Delivery on Site-Telecommunications Network - TC-Z02-2</t>
  </si>
  <si>
    <t xml:space="preserve">        JDH3-02-008-Material Delivery on Site-Road Works - RD-Z02-2</t>
  </si>
  <si>
    <t xml:space="preserve">      JDH3-02-008-Material Delivery on Site-Z03</t>
  </si>
  <si>
    <t xml:space="preserve">        JDH3-02-008-Material Delivery on Site-TSE Network - TSE-Z03</t>
  </si>
  <si>
    <t xml:space="preserve">      JDH3-02-008-Material Delivery on Site-Z04</t>
  </si>
  <si>
    <t xml:space="preserve">        JDH3-02-008-Material Delivery on Site-Storm Network - ST-Z04</t>
  </si>
  <si>
    <t xml:space="preserve">        JDH3-02-008-Material Delivery on Site-TSE Network - TSE-Z04</t>
  </si>
  <si>
    <t xml:space="preserve">      JDH3-02-008-Material Delivery on Site-Z05</t>
  </si>
  <si>
    <t xml:space="preserve">        JDH3-02-008-Material Delivery on Site-Storm Network - ST-Z05</t>
  </si>
  <si>
    <t xml:space="preserve">        JDH3-02-008-Material Delivery on Site-TSE Network - TSE-Z05</t>
  </si>
  <si>
    <t xml:space="preserve">      JDH3-02-008-Material Delivery on Site-Z06</t>
  </si>
  <si>
    <t xml:space="preserve">        JDH3-02-008-Material Delivery on Site-Storm Network - ST-Z06</t>
  </si>
  <si>
    <t xml:space="preserve">        JDH3-02-008-Material Delivery on Site-Potable Water Network - WT-Z06</t>
  </si>
  <si>
    <t xml:space="preserve">        JDH3-02-008-Material Delivery on Site-TSE Network - TSE-Z06</t>
  </si>
  <si>
    <t xml:space="preserve">      JDH3-02-008-Material Delivery on Site-Z07</t>
  </si>
  <si>
    <t xml:space="preserve">        JDH3-02-008-Material Delivery on Site-Storm Network - ST-Z07</t>
  </si>
  <si>
    <t xml:space="preserve">        JDH3-02-008-Material Delivery on Site-Potable Water Network - WT-Z07</t>
  </si>
  <si>
    <t xml:space="preserve">        JDH3-02-008-Material Delivery on Site-TSE Network - TSE-Z07</t>
  </si>
  <si>
    <t xml:space="preserve">      JDH3-02-008-Material Delivery on Site-Z07-1</t>
  </si>
  <si>
    <t xml:space="preserve">        JDH3-02-008-Material Delivery on Site-Sewage Network - SS-Z07-1</t>
  </si>
  <si>
    <t xml:space="preserve">        JDH3-02-008-Material Delivery on Site-Storm Network - ST-Z07-1</t>
  </si>
  <si>
    <t xml:space="preserve">        JDH3-02-008-Material Delivery on Site-Potable Water Network - WT-Z07-1</t>
  </si>
  <si>
    <t xml:space="preserve">        JDH3-02-008-Material Delivery on Site-TSE Network - TSE-Z07-1</t>
  </si>
  <si>
    <t xml:space="preserve">        JDH3-02-008-Material Delivery on Site-Street Lighting Network -SL-Z07-1</t>
  </si>
  <si>
    <t xml:space="preserve">        JDH3-02-008-Material Delivery on Site-Telecommunications Network - TC-Z07-1</t>
  </si>
  <si>
    <t xml:space="preserve">      JDH3-02-008-Material Delivery on Site-Z08</t>
  </si>
  <si>
    <t xml:space="preserve">        JDH3-02-008-Material Delivery on Site-Storm Network - ST-Z08</t>
  </si>
  <si>
    <t xml:space="preserve">        JDH3-02-008-Material Delivery on Site-TSE Network - TSE-Z08</t>
  </si>
  <si>
    <t xml:space="preserve">        JDH3-02-008-Material Delivery on Site-Road Works - RD-Z08</t>
  </si>
  <si>
    <t xml:space="preserve">      JDH3-02-008-Material Delivery on Site-Z09</t>
  </si>
  <si>
    <t xml:space="preserve">        JDH3-02-008-Material Delivery on Site-Sewage Network - SS-Z09</t>
  </si>
  <si>
    <t xml:space="preserve">      JDH3-02-008-Material Delivery on Site-Z10</t>
  </si>
  <si>
    <t xml:space="preserve">        JDH3-02-008-Material Delivery on Site-Sewage Network - SS-Z10</t>
  </si>
  <si>
    <t xml:space="preserve">      JDH3-02-008-Material Delivery on Site-Z11</t>
  </si>
  <si>
    <t xml:space="preserve">        JDH3-02-008-Material Delivery on Site-Storm Network - ST-Z11</t>
  </si>
  <si>
    <t xml:space="preserve">        JDH3-02-008-Material Delivery on Site-Road Works - RD-Z11</t>
  </si>
  <si>
    <t xml:space="preserve">      JDH3-02-008-Material Delivery on Site-Z12</t>
  </si>
  <si>
    <t xml:space="preserve">        JDH3-02-008-Material Delivery on Site-Storm Network - ST-Z12</t>
  </si>
  <si>
    <t xml:space="preserve">      JDH3-02-008-Material Delivery on Site-Z13</t>
  </si>
  <si>
    <t xml:space="preserve">        JDH3-02-008-Material Delivery on Site-Potable Water Network - WT-Z13</t>
  </si>
  <si>
    <t xml:space="preserve">        JDH3-02-008-Material Delivery on Site-TSE Network - TSE-Z13</t>
  </si>
  <si>
    <t xml:space="preserve">        JDH3-02-008-Material Delivery on Site-Storm Network - ST-Z13</t>
  </si>
  <si>
    <t xml:space="preserve">      JDH3-02-008-Material Delivery on Site-CCTV System</t>
  </si>
  <si>
    <t xml:space="preserve">        Stage (4) - Pond 4</t>
  </si>
  <si>
    <t xml:space="preserve">      JDH3-02-008--(ST)- Pond 6</t>
  </si>
  <si>
    <t xml:space="preserve">        Stage (1) - Pond 6</t>
  </si>
  <si>
    <t xml:space="preserve">        Stage (2) - Pond 6</t>
  </si>
  <si>
    <t xml:space="preserve">        Stage (3) - Pond 6</t>
  </si>
  <si>
    <t xml:space="preserve">      JDH3-02-008--(ST)- Pond 12</t>
  </si>
  <si>
    <t xml:space="preserve">        Stage (1) - Pond 12</t>
  </si>
  <si>
    <t xml:space="preserve">        Stage (2) - Pond 12</t>
  </si>
  <si>
    <t xml:space="preserve">        Stage (3) - Pond 12</t>
  </si>
  <si>
    <t xml:space="preserve">      JDH3-02-008-H&amp;M-Street Lighting - SL</t>
  </si>
  <si>
    <t xml:space="preserve">        JDH3-02-008-H&amp;M-(SL)- Supply and install single core PVC insulated copper conductor for circuit</t>
  </si>
  <si>
    <t xml:space="preserve">        JDH3-02-008-H&amp;M-(SL)- Stranded armored Cables, Copper, 4Cx150 mm²  XLPE /PVC/SWA</t>
  </si>
  <si>
    <t xml:space="preserve">        JDH3-02-008-H&amp;M-(SL)- Supply,install,Light fixtures LED 342 wats including cables , fuse box and ris</t>
  </si>
  <si>
    <t xml:space="preserve">        JDH3-02-008-H&amp;M-(SL)- Insulated Stranded armored Cables Copper- XLPE /PVC/SWA  4Cx10 mm²</t>
  </si>
  <si>
    <t xml:space="preserve">        JDH3-02-008-H&amp;M-(SL)- Insulated Stranded armored Cables Copper- XLPE /PVC/SWA  4Cx25 mm²</t>
  </si>
  <si>
    <t xml:space="preserve">        JDH3-02-008-H&amp;M-(SL)- Insulated Stranded armored Cables Copper- XLPE /PVC/SWA  4Cx35 mm²</t>
  </si>
  <si>
    <t xml:space="preserve">        JDH3-02-008-H&amp;M-(SL)- Insulated Stranded armored Cables Copper- XLPE /PVC/SWA  4Cx50 mm²</t>
  </si>
  <si>
    <t xml:space="preserve">        JDH3-02-008-H&amp;M-(SL)- Supply,install,connect and test single core PVC insulated copper 6 mm²</t>
  </si>
  <si>
    <t xml:space="preserve">        JDH3-02-008-H&amp;M-(SL)- Supply,install,connect and test single core PVC insulated copper 16 mm²</t>
  </si>
  <si>
    <t xml:space="preserve">        JDH3-02-008-H&amp;M-(SL)-ROAD CROSSING DUCTS FOR CABLES  PVC-4 × 150 mm</t>
  </si>
  <si>
    <t xml:space="preserve">        JDH3-02-008-H&amp;M-(SL)-ROAD CROSSING DUCTS FOR CABLES  PVC-6 × 150 mm</t>
  </si>
  <si>
    <t xml:space="preserve">        JDH3-02-008-H&amp;M-(SL)-Drawpit with medium duty steel cover, size 600x600x1000mm</t>
  </si>
  <si>
    <t xml:space="preserve">        JDH3-02-008-H&amp;M-(SL)- Street Lighting panels</t>
  </si>
  <si>
    <t xml:space="preserve">        JDH3-02-008-H&amp;M-(SL)-Supply and installation of KWH meter mounting frame</t>
  </si>
  <si>
    <t xml:space="preserve">        JDH3-02-008-H&amp;M-(SL)-Substation protection room including Protection poles</t>
  </si>
  <si>
    <t xml:space="preserve">        JDH3-02-008-H&amp;M-(SL)- Supply,install,Light fixtures LED 208 wats including cables , fuse box and ris</t>
  </si>
  <si>
    <t xml:space="preserve">        JDH3-02-008-H&amp;M-(SL)- Drawpit with medium duty steel cover,size 900x1800x1200mm</t>
  </si>
  <si>
    <t xml:space="preserve">      R1</t>
  </si>
  <si>
    <t xml:space="preserve">        JDH3-02-008-R1-Storm Network - ST</t>
  </si>
  <si>
    <t xml:space="preserve">          JDH3-02-008-R1-(ST)-Swales</t>
  </si>
  <si>
    <t xml:space="preserve">          JDH3-02-008-R1-Box Culvert</t>
  </si>
  <si>
    <t xml:space="preserve">            JDH3-02-008-R1-(ST)- Concrete Box Culvert With Dim (1000x1000) depth from 2.51 to 3.50</t>
  </si>
  <si>
    <t xml:space="preserve">            JDH3-02-008-R1-(ST)- Concrete Box Culvert With Dim (3000x1500) depth from 2.51 to 3.50</t>
  </si>
  <si>
    <t xml:space="preserve">            JDH3-02-008-R1-(ST)- Concrete Box Culvert With Dim (3000x1500) depth from 1.51 to 2.50</t>
  </si>
  <si>
    <t xml:space="preserve">          JDH3-02-008-R1-NetWork</t>
  </si>
  <si>
    <t xml:space="preserve">            JDH3-02-008-R1-(ST)- Supply and install GRP pipe Diameter 1200 mm depth from 1.51 to 2.50 m</t>
  </si>
  <si>
    <t xml:space="preserve">            JDH3-02-008-R1-(ST)- MH WORKS With (1500) diameter depth from 1.51 to 2.50</t>
  </si>
  <si>
    <t xml:space="preserve">            JDH3-02-008-R1-(ST)- MH WORKS With (1500) diameter depth from 2.51 to 3.50</t>
  </si>
  <si>
    <t xml:space="preserve">            JDH3-02-008-R1-(ST)- MH WORKS With (2000) diameter depth from 1.51 to 2.50</t>
  </si>
  <si>
    <t xml:space="preserve">      R2</t>
  </si>
  <si>
    <t xml:space="preserve">        JDH3-02-008-R2-Storm Network - ST</t>
  </si>
  <si>
    <t xml:space="preserve">          JDH3-02-008-R2-(ST)-Swales</t>
  </si>
  <si>
    <t xml:space="preserve">          JDH3-02-008-R2-Box Culvert</t>
  </si>
  <si>
    <t xml:space="preserve">            JDH3-02-008-R2-(ST)- Concrete Box Culvert With Dim (1000x1000) depth from 2.51 to 3.50</t>
  </si>
  <si>
    <t xml:space="preserve">          JDH3-02-008-R2-NetWork</t>
  </si>
  <si>
    <t xml:space="preserve">            JDH3-02-008-R2-(ST)- Supply and install GRP pipe Diameter 1200 mm depth from 1.51 to 2.50 m</t>
  </si>
  <si>
    <t xml:space="preserve">            JDH3-02-008-R2-(ST)- Supply and install UPVC pipe Diameter 300 mm depth from 0.00 to 1.50 m</t>
  </si>
  <si>
    <t xml:space="preserve">            JDH3-02-008-R2-(ST)- Supply and install UPVC pipe Diameter 600 mm depth from 1.51 to 2.50 m</t>
  </si>
  <si>
    <t xml:space="preserve">            JDH3-02-008-R2-(ST)- Single Catchbasine Works</t>
  </si>
  <si>
    <t xml:space="preserve">            JDH3-02-008-R2-(ST)- MH WORKS With (1500) diameter depth from 1.51 to 2.50</t>
  </si>
  <si>
    <t xml:space="preserve">            JDH3-02-008-R2-(ST)- MH WORKS With (2000) diameter depth from 1.51 to 2.50</t>
  </si>
  <si>
    <t xml:space="preserve">        JDH3-02-008-C-01-Storm Network - ST</t>
  </si>
  <si>
    <t xml:space="preserve">          JDH3-02-008-C-01-(ST)-Swales</t>
  </si>
  <si>
    <t xml:space="preserve">          JDH3-02-008-C-01-(ST)-Network</t>
  </si>
  <si>
    <t xml:space="preserve">            JDH3-02-008-C-01-(ST)- Supply and install GRP pipe Diameter 1200 mm depth from 1.51 to 2.50 m</t>
  </si>
  <si>
    <t xml:space="preserve">            JDH3-02-008-C-01-(ST)- MH WORKS With (2000) diameter depth from 1.51 to 2.50</t>
  </si>
  <si>
    <t xml:space="preserve">          JDH3-02-008-C-01-(TSE)- Supply and install HDPE Pipes - 125 mm depth from 0 to 1.5 m</t>
  </si>
  <si>
    <t xml:space="preserve">          JDH3-02-008-C-01-(TSE)- Supply and install HDPE Pipes - 315 mm depth from 0 to 1.5 m</t>
  </si>
  <si>
    <t xml:space="preserve">          JDH3-02-008-C-01-(TSE)-Supply and install gate valves-100 mm</t>
  </si>
  <si>
    <t xml:space="preserve">        JDH3-02-008-C-02-Storm Network - ST</t>
  </si>
  <si>
    <t xml:space="preserve">          JDH3-02-008-C-02-(ST)-Swales</t>
  </si>
  <si>
    <t xml:space="preserve">          JDH3-02-008-C-02-(ST)-Network</t>
  </si>
  <si>
    <t xml:space="preserve">            JDH3-02-008-C-02-(ST)- Supply and install GRP pipe Diameter 1200 mm depth from 1.51 to 2.50 m</t>
  </si>
  <si>
    <t xml:space="preserve">            JDH3-02-008-C-02-(ST)- MH WORKS With (2000) diameter depth from 1.51 to 2.50</t>
  </si>
  <si>
    <t xml:space="preserve">          JDH3-02-008-C-02-(TSE)- Supply and install HDPE Pipes - 125 mm depth from 0 to 1.5 m</t>
  </si>
  <si>
    <t xml:space="preserve">          JDH3-02-008-C-02-(TSE)- Supply and install HDPE Pipes - 250 mm depth from 0 to 1.5 m</t>
  </si>
  <si>
    <t xml:space="preserve">          JDH3-02-008-C-02-(TSE)- Supply and install HDPE Pipes - 450 mm depth from 0 to 1.5 m</t>
  </si>
  <si>
    <t xml:space="preserve">          JDH3-02-008-C-02-(TSE)- Supply and install HDPE Pipes - 630 mm depth from 2.51 to 3.5 m</t>
  </si>
  <si>
    <t xml:space="preserve">          JDH3-02-008-C-02-(TSE)-Supply and install gate valves-100 mm</t>
  </si>
  <si>
    <t xml:space="preserve">          JDH3-02-008-C-03-(SS)-MH WORKS  from 3.51 to 4.50 @ 1200 mm</t>
  </si>
  <si>
    <t xml:space="preserve">        JDH3-02-008-C-03-Storm Network - ST</t>
  </si>
  <si>
    <t xml:space="preserve">          JDH3-02-008-C-03-(ST)-Swales</t>
  </si>
  <si>
    <t xml:space="preserve">          JDH3-02-008-C-03-(ST)-Box Culvert</t>
  </si>
  <si>
    <t xml:space="preserve">            JDH3-02-008-C-03-(ST)- Concrete Box Culvert With Dim (1000x1000) depth from 2.51 to 3.50</t>
  </si>
  <si>
    <t xml:space="preserve">            JDH3-02-008-C-03-(ST)- Concrete Box Culvert With Dim (3000x1500) depth from 1.51 to 2.50</t>
  </si>
  <si>
    <t xml:space="preserve">            JDH3-02-008-C-03-(ST)- Concrete Box Culvert With Dim (3000x1500) depth from 2.51 to 3.50</t>
  </si>
  <si>
    <t xml:space="preserve">          JDH3-02-008-C-03-(ST)-NetWork</t>
  </si>
  <si>
    <t xml:space="preserve">            JDH3-02-008-C-03-(ST)- Supply and install UPVC pipe Diameter 300 mm depth from 0.00 to 1.50 m</t>
  </si>
  <si>
    <t xml:space="preserve">            JDH3-02-008-C-03-(ST)- Supply and install GRP pipe Diameter 600 mm depth from 1.51 to 2.50 m</t>
  </si>
  <si>
    <t xml:space="preserve">            JDH3-02-008-C-03-(ST)- Supply and install GRP pipe Diameter 1200 mm depth from 1.51 to 2.50 m</t>
  </si>
  <si>
    <t xml:space="preserve">            JDH3-02-008-C-03-(ST)- MH WORKS With (1500) diameter depth from 1.51 to 2.50</t>
  </si>
  <si>
    <t xml:space="preserve">            JDH3-02-008-C-03-(ST)- MH WORKS With (1500) diameter depth from 2.51 to 3.50</t>
  </si>
  <si>
    <t xml:space="preserve">            JDH3-02-008-C-03-(ST)- MH WORKS With (2000) diameter depth from 1.51 to 2.50</t>
  </si>
  <si>
    <t xml:space="preserve">            JDH3-02-008-C-03-(ST)- Single Catchbasine Works</t>
  </si>
  <si>
    <t xml:space="preserve">            JDH3-02-008-C-03-(ST)-PIPES ENCASEMENT</t>
  </si>
  <si>
    <t xml:space="preserve">          JDH3-02-008-C-03-(TSE)- Supply and install HDPE Pipes - 125 mm depth from 0 to 1.5 m</t>
  </si>
  <si>
    <t xml:space="preserve">          JDH3-02-008-C-03-(TSE)- Supply and install HDPE Pipes - 315 mm depth from 0 to 1.5 m</t>
  </si>
  <si>
    <t xml:space="preserve">          JDH3-02-008-C-03-(TSE)- Supply and install HDPE Pipes - 450 mm depth from 0 to 1.5 m</t>
  </si>
  <si>
    <t xml:space="preserve">          JDH3-02-008-C-03-(TSE)- Supply and install GRP Pipes - 800 mm depth from 0 to 1.5 m</t>
  </si>
  <si>
    <t xml:space="preserve">          JDH3-02-008-C-03-(TSE)- Supply and install GRP Pipes - 800 mm depth from 1.51 to 2.5 m</t>
  </si>
  <si>
    <t xml:space="preserve">          JDH3-02-008-C-03-(TSE)- Supply and install GRP Pipes - 800 mm depth from 2.51 to 3.5 m</t>
  </si>
  <si>
    <t xml:space="preserve">          JDH3-02-008-C-03-(TSE)-Supply and install of butterfly valves-800 mm.</t>
  </si>
  <si>
    <t xml:space="preserve">          JDH3-02-008-C-03-(TSE)-Supply and install of Wash-out valves-200 mm.</t>
  </si>
  <si>
    <t xml:space="preserve">          JDH3-02-008-C-03-(TSE)- Supply and Construct Wash-out Valves Chamber on 700-1200 mm Diameter pipelin</t>
  </si>
  <si>
    <t xml:space="preserve">        JDH3-02-008-C-03-Street Lighting Network -SL</t>
  </si>
  <si>
    <t xml:space="preserve">          JDH3-02-008-C-03-(STL)-LIGHTING POLE EARTHING  SYSTEM </t>
  </si>
  <si>
    <t xml:space="preserve">          JDH3-02-008-C-05-(ST)-Swales</t>
  </si>
  <si>
    <t xml:space="preserve">          JDH3-02-008-C-05-(ST)-Box Culvert</t>
  </si>
  <si>
    <t xml:space="preserve">            JDH3-02-008-C-05-(ST)- Concrete Box Culvert With Dim (1000x1000) depth from 2.51 to 3.50</t>
  </si>
  <si>
    <t xml:space="preserve">            JDH3-02-008-C-05-(ST)- Concrete Box Culvert With Dim (2000x1250) depth from 1.51 to 2.50</t>
  </si>
  <si>
    <t xml:space="preserve">            JDH3-02-008-C-05-(ST)- Concrete Box Culvert With Dim (2000x1250) depth from 2.51 to 3.50</t>
  </si>
  <si>
    <t xml:space="preserve">            JDH3-02-008-C-05-(ST)- Concrete Box Culvert With Dim (3000x1500) depth from 1.51 to 2.50</t>
  </si>
  <si>
    <t xml:space="preserve">            JDH3-02-008-C-05-(ST)- Concrete Box Culvert With Dim (3000x1500) depth from 2.51 to 3.50</t>
  </si>
  <si>
    <t xml:space="preserve">          JDH3-02-008-C-05-(ST)-NetWork</t>
  </si>
  <si>
    <t xml:space="preserve">            JDH3-02-008-C-05-(ST)- MH WORKS With (1500) diameter depth from 1.51 to 2.50</t>
  </si>
  <si>
    <t xml:space="preserve">            JDH3-02-008-C-05-(ST)- MH WORKS With (1500) diameter depth from 2.51 to 3.50</t>
  </si>
  <si>
    <t xml:space="preserve">          JDH3-02-008-C-05-(TSE)- Supply and install HDPE Pipes - 125 mm depth from 0 to 1.5 m</t>
  </si>
  <si>
    <t xml:space="preserve">          JDH3-02-008-C-05-(TSE)- Supply and install HDPE Pipes - 315 mm depth from 0 to 1.5 m</t>
  </si>
  <si>
    <t xml:space="preserve">          JDH3-02-008-C-05-(TSE)- Supply and install HDPE Pipes - 630 mm depth from 2.51 to 3.5 m</t>
  </si>
  <si>
    <t xml:space="preserve">          JDH3-02-008-C-05-(TSE)-Supply and install gate valves-100 mm</t>
  </si>
  <si>
    <t xml:space="preserve">          JDH3-02-008-C-05-(TSE)-Supply and install of butterfly valves-300 mm.</t>
  </si>
  <si>
    <t xml:space="preserve">          JDH3-02-008-C-05-(TSE)- Supply and Construct R.C Valves Chamber on 315-400 mm Diameter pipelines</t>
  </si>
  <si>
    <t xml:space="preserve">          JDH3-02-008-C-05-(TSE)- Supply and Construct Wash-out Valves Chamber on 110-400 mm Diameter pipeline</t>
  </si>
  <si>
    <t xml:space="preserve">        JDH3-02-008-C-06-Sewage Network - SS</t>
  </si>
  <si>
    <t xml:space="preserve">          JDH3-02-008-C-06-(SS)-Glass Reinforced Plastic (GRP)-200mm diameter depth from 2.51 to 3.5 m.</t>
  </si>
  <si>
    <t xml:space="preserve">          JDH3-02-008-C-06-(SS)-Glass Reinforced Plastic (GRP)-250mm diameter depth from 3.51 to 4.5 m.</t>
  </si>
  <si>
    <t xml:space="preserve">          JDH3-02-008-C-06-(SS)-MH WORKS  from 2.51 to 3.50 @ 1200 mm</t>
  </si>
  <si>
    <t xml:space="preserve">        JDH3-02-008-C-06-Storm Network - ST</t>
  </si>
  <si>
    <t xml:space="preserve">          JDH3-02-008-C-06-(ST)-Swales</t>
  </si>
  <si>
    <t xml:space="preserve">          JDH3-02-008-C-06-(ST)-Box Culvert</t>
  </si>
  <si>
    <t xml:space="preserve">            JDH3-02-008-C-06-(ST)- Concrete Box Culvert With Dim (3000x1500) depth from 1.51 to 2.50</t>
  </si>
  <si>
    <t xml:space="preserve">            JDH3-02-008-C-06-(ST)- Concrete Box Culvert With Dim (3000x1500) depth from 2.51 to 3.50</t>
  </si>
  <si>
    <t xml:space="preserve">          JDH3-02-008-C-06-(ST)-NetWork</t>
  </si>
  <si>
    <t xml:space="preserve">            JDH3-02-008-C-06-(ST)- Supply and install UPVC pipe Diameter 300 mm depth from 0.00 to 1.50 m</t>
  </si>
  <si>
    <t xml:space="preserve">            JDH3-02-008-C-06-(ST)- Supply and install GRP pipe Diameter 600 mm depth from 1.51 to 2.50 m</t>
  </si>
  <si>
    <t xml:space="preserve">            JDH3-02-008-C-06-(ST)- Supply and install GRP pipe Diameter 1200 mm depth from 1.51 to 2.50 m</t>
  </si>
  <si>
    <t xml:space="preserve">            JDH3-02-008-C-06-(ST)- MH WORKS With (1500) diameter depth from 2.51 to 3.50</t>
  </si>
  <si>
    <t xml:space="preserve">            JDH3-02-008-C-06-(ST)- Single Catchbasine Works</t>
  </si>
  <si>
    <t xml:space="preserve">          JDH3-02-008-C-06-(TSE)- Supply and install HDPE Pipes - 125 mm depth from 0 to 1.5 m</t>
  </si>
  <si>
    <t xml:space="preserve">          JDH3-02-008-C-06-(TSE)- Supply and install HDPE Pipes - 315 mm depth from 0 to 1.5 m</t>
  </si>
  <si>
    <t xml:space="preserve">          JDH3-02-008-C-06-(TSE)- Supply and install HDPE Pipes - 450 mm depth from 0 to 1.5 m</t>
  </si>
  <si>
    <t xml:space="preserve">        JDH3-02-008-C-07-Storm Network - ST</t>
  </si>
  <si>
    <t xml:space="preserve">          JDH3-02-008-C-07-(ST)-Swales</t>
  </si>
  <si>
    <t xml:space="preserve">          JDH3-02-008-C-07-(ST)-Box Culvert</t>
  </si>
  <si>
    <t xml:space="preserve">            JDH3-02-008-C-07-(ST)- Concrete Box Culvert With Dim (2000x1250) depth from 1.51 to 2.50</t>
  </si>
  <si>
    <t xml:space="preserve">            JDH3-02-008-C-07-(ST)- Concrete Box Culvert With Dim (2000x1250) depth from 2.51 to 3.50</t>
  </si>
  <si>
    <t xml:space="preserve">            JDH3-02-008-C-07-(ST)- Concrete Box Culvert With Dim (3000x1500) depth from 1.51 to 2.50</t>
  </si>
  <si>
    <t xml:space="preserve">            JDH3-02-008-C-07-(ST)- Concrete Box Culvert With Dim (3000x1500) depth from 2.51 to 3.50</t>
  </si>
  <si>
    <t xml:space="preserve">          JDH3-02-008-C-07-(ST)-NetWork</t>
  </si>
  <si>
    <t xml:space="preserve">            JDH3-02-008-C-07-(ST)- MH WORKS With (1500) diameter depth from 2.51 to 3.50</t>
  </si>
  <si>
    <t xml:space="preserve">          JDH3-02-008-C-07-(TSE)- Supply and install HDPE Pipes - 125 mm depth from 0 to 1.5 m</t>
  </si>
  <si>
    <t xml:space="preserve">          JDH3-02-008-C-07-(TSE)-Supply and install gate valves-250 mm</t>
  </si>
  <si>
    <t xml:space="preserve">          JDH3-02-008-C-07-(TSE)-Supply and install of Wash-out valves-100 mm.</t>
  </si>
  <si>
    <t xml:space="preserve">          JDH3-02-008-C-07-(TSE)- Supply and Construct Wash-out Valves Chamber on 110-400 mm Diameter pipeline</t>
  </si>
  <si>
    <t xml:space="preserve">        JDH3-02-008-C-08-Storm Network - ST</t>
  </si>
  <si>
    <t xml:space="preserve">          JDH3-02-008-C-08-(ST)-Swales</t>
  </si>
  <si>
    <t xml:space="preserve">          JDH3-02-008-C-08-(ST)-Box Culvert</t>
  </si>
  <si>
    <t xml:space="preserve">            JDH3-02-008-C-08-(ST)- Concrete Box Culvert With Dim (2000x1250) depth from 1.51 to 2.50</t>
  </si>
  <si>
    <t xml:space="preserve">            JDH3-02-008-C-08-(ST)- Concrete Box Culvert With Dim (1000x1000) depth from 2.51 to 3.50</t>
  </si>
  <si>
    <t xml:space="preserve">            JDH3-02-008-C-08-(ST)- Concrete Box Culvert With Dim (2000x1250) depth from 2.51 to 3.50</t>
  </si>
  <si>
    <t xml:space="preserve">          JDH3-02-008-C-08-(ST)-NetWork</t>
  </si>
  <si>
    <t xml:space="preserve">            JDH3-02-008-C-08-(ST)- MH WORKS With (1500) diameter depth from 1.51 to 2.50</t>
  </si>
  <si>
    <t xml:space="preserve">            JDH3-02-008-C-08-(ST)- Supply and install GRP pipe Diameter 1200 mm depth from 1.51 to 2.50 m</t>
  </si>
  <si>
    <t xml:space="preserve">            JDH3-02-008-C-08-(ST)- MH WORKS With (1500) diameter depth from 2.51 to 3.50</t>
  </si>
  <si>
    <t xml:space="preserve">        JDH3-02-008-C-09-Storm Network - ST</t>
  </si>
  <si>
    <t xml:space="preserve">          JDH3-02-008-C-09-(ST)-Swales</t>
  </si>
  <si>
    <t xml:space="preserve">          JDH3-02-008-C-09-(ST)- Supply and install GRP pipe Diameter 1200 mm depth from 1.51 to 2.50 m</t>
  </si>
  <si>
    <t xml:space="preserve">          JDH3-02-008-C-09-(RD)-Precast Concrete Curb</t>
  </si>
  <si>
    <t xml:space="preserve">        JDH3-02-008-C-10-Storm Network - ST</t>
  </si>
  <si>
    <t xml:space="preserve">          JDH3-02-008-C-10-(ST)-Swales</t>
  </si>
  <si>
    <t xml:space="preserve">          JDH3-02-008-C-10-(ST)-Box Culvert</t>
  </si>
  <si>
    <t xml:space="preserve">            JDH3-02-008-C-10-(ST)- Concrete Box Culvert With Dim (3000x1500) depth from 2.51 to 3.50</t>
  </si>
  <si>
    <t xml:space="preserve">            JDH3-02-008-C-10-(ST)- Concrete Box Culvert With Dim (3000x1500) depth from 1.51 to 2.50</t>
  </si>
  <si>
    <t xml:space="preserve">          JDH3-02-008-C-10-(ST)-NetWork</t>
  </si>
  <si>
    <t xml:space="preserve">            JDH3-02-008-C-10-(ST)- MH WORKS With (1500) diameter depth from 2.51 to 3.50</t>
  </si>
  <si>
    <t xml:space="preserve">            JDH3-02-008-C-10-(ST)- Supply and install GRP pipe Diameter 1200 mm depth from 1.51 to 2.50 m</t>
  </si>
  <si>
    <t xml:space="preserve">            JDH3-02-008-C-10-(ST)- MH WORKS With (2000) diameter depth from 1.51 to 2.50</t>
  </si>
  <si>
    <t xml:space="preserve">        JDH3-02-008-C-11-Storm Network - ST</t>
  </si>
  <si>
    <t xml:space="preserve">          JDH3-02-008-C-11-(ST)-Swales</t>
  </si>
  <si>
    <t xml:space="preserve">          JDH3-02-008-C-11-(ST)-Box Culvert</t>
  </si>
  <si>
    <t xml:space="preserve">            JDH3-02-008-C-11-(ST)- Concrete Box Culvert With Dim (2000x1250) depth from 1.51 to 2.50</t>
  </si>
  <si>
    <t xml:space="preserve">            JDH3-02-008-C-11-(ST)- Concrete Box Culvert With Dim (1000x1000) depth from 2.51 to 3.50</t>
  </si>
  <si>
    <t xml:space="preserve">            JDH3-02-008-C-11-(ST)- Concrete Box Culvert With Dim (2000x1250) depth from 2.51 to 3.50</t>
  </si>
  <si>
    <t xml:space="preserve">          JDH3-02-008-C-11-(ST)-NetWork</t>
  </si>
  <si>
    <t xml:space="preserve">            JDH3-02-008-C-11-(ST)- Supply and install GRP pipe Diameter 1200 mm depth from 1.51 to 2.50 m</t>
  </si>
  <si>
    <t xml:space="preserve">            JDH3-02-008-C-11-(ST)- MH WORKS With (1500) diameter depth from 2.51 to 3.50</t>
  </si>
  <si>
    <t xml:space="preserve">          JDH3-02-008-C-11-(TSE)- Supply and install HDPE Pipes - 125 mm depth from 0 to 1.5 m</t>
  </si>
  <si>
    <t xml:space="preserve">          JDH3-02-008-C-11-(TSE)-Supply and install of butterfly valves-400 mm.</t>
  </si>
  <si>
    <t xml:space="preserve">        JDH3-02-008-C-12-Storm Network - ST</t>
  </si>
  <si>
    <t xml:space="preserve">          JDH3-02-008-C-12-(ST)-Swales</t>
  </si>
  <si>
    <t xml:space="preserve">          JDH3-02-008-C-12-(ST)- Supply and install GRP pipe Diameter 1200 mm depth from 1.51 to 2.50 m</t>
  </si>
  <si>
    <t xml:space="preserve">          JDH3-02-008-C-12-(TSE)- Supply and install HDPE Pipes - 125 mm depth from 0 to 1.5 m</t>
  </si>
  <si>
    <t xml:space="preserve">          JDH3-02-008-C-12-(TSE)- Supply and install HDPE Pipes - 450 mm depth from 0 to 1.5 m</t>
  </si>
  <si>
    <t xml:space="preserve">          JDH3-02-008-C-12-(TSE)- Supply and install HDPE Pipes - 630 mm depth from 0 to 1.5 m</t>
  </si>
  <si>
    <t xml:space="preserve">          JDH3-02-008-C-13-(ST)-Swales</t>
  </si>
  <si>
    <t xml:space="preserve">          JDH3-02-008-C-13-(ST)-Box Culvert</t>
  </si>
  <si>
    <t xml:space="preserve">            JDH3-02-008-C-13-(ST)- Concrete Box Culvert With Dim (2000x1250) depth from 2.51 to 3.50</t>
  </si>
  <si>
    <t xml:space="preserve">            JDH3-02-008-C-13-(ST)- Concrete Box Culvert With Dim (2000x1250) depth from 1.51 to 2.50</t>
  </si>
  <si>
    <t xml:space="preserve">            JDH3-02-008-C-13-(ST)- Concrete Box Culvert With Dim (3000x1500) depth from 1.51 to 2.50</t>
  </si>
  <si>
    <t xml:space="preserve">            JDH3-02-008-C-13-(ST)- Concrete Box Culvert With Dim (3000x1500) depth from 2.51 to 3.50</t>
  </si>
  <si>
    <t xml:space="preserve">          JDH3-02-008-C-13-(ST)-NetWork</t>
  </si>
  <si>
    <t xml:space="preserve">            JDH3-02-008-C-13-(ST)- Supply and install UPVC pipe Diameter 300 mm depth from 0.00 to 1.50 m</t>
  </si>
  <si>
    <t xml:space="preserve">            JDH3-02-008-C-13-(ST)- Supply and install GRP pipe Diameter 1200 mm depth from 1.51 to 2.50 m</t>
  </si>
  <si>
    <t xml:space="preserve">            JDH3-02-008-C-13-(ST)- Supply and install GRP pipe Diameter 600 mm depth from 1.51 to 2.50 m</t>
  </si>
  <si>
    <t xml:space="preserve">            JDH3-02-008-C-13-(ST)- MH WORKS With (2000) diameter depth from 1.51 to 2.50</t>
  </si>
  <si>
    <t xml:space="preserve">            JDH3-02-008-C-13-(ST)- MH WORKS With (1500) diameter depth from 2.51 to 3.50</t>
  </si>
  <si>
    <t xml:space="preserve">            JDH3-02-008-C-13-(ST)- Single Catchbasine Works</t>
  </si>
  <si>
    <t xml:space="preserve">          JDH3-02-008-C-13-(TSE)- Supply and install HDPE Pipes - 125 mm depth from 0 to 1.5 m</t>
  </si>
  <si>
    <t xml:space="preserve">          JDH3-02-008-C-13-(TSE)- Supply and install HDPE Pipes - 450 mm depth from 0 to 1.5 m</t>
  </si>
  <si>
    <t xml:space="preserve">          JDH3-02-008-C-13-(TSE)- Supply and install HDPE Pipes - 450 mm depth from 1.51 to 2.5 m</t>
  </si>
  <si>
    <t xml:space="preserve">          JDH3-02-008-C-13-(TSE)- Supply and install HDPE Pipes - 630 mm depth from 0 to 1.5 m</t>
  </si>
  <si>
    <t xml:space="preserve">          JDH3-02-008-C-13-(STL)-ROAD CROSSING DUCTS FOR CABLES  PVC-2 × 150 mm</t>
  </si>
  <si>
    <t xml:space="preserve">          JDH3-02-008-C-13-(STL)-Drawpit with medium duty steel cover, size 900x900x1200mm</t>
  </si>
  <si>
    <t xml:space="preserve">        JDH3-02-008-C-14-Storm Network - ST</t>
  </si>
  <si>
    <t xml:space="preserve">          JDH3-02-008-C-14-(ST)-Swales</t>
  </si>
  <si>
    <t xml:space="preserve">          JDH3-02-008-C-14-(ST)-Box Culvert</t>
  </si>
  <si>
    <t xml:space="preserve">            JDH3-02-008-C-14-(ST)- Concrete Box Culvert With Dim (3000x1500) depth from 2.51 to 3.50</t>
  </si>
  <si>
    <t xml:space="preserve">            JDH3-02-008-C-14-(ST)- Concrete Box Culvert With Dim (3000x1500) depth from 1.51 to 2.50</t>
  </si>
  <si>
    <t xml:space="preserve">          JDH3-02-008-C-14-(ST)-NetWork</t>
  </si>
  <si>
    <t xml:space="preserve">            JDH3-02-008-C-14-(ST)- Supply and install GRP pipe Diameter 1200 mm depth from 1.51 to 2.50 m</t>
  </si>
  <si>
    <t xml:space="preserve">            JDH3-02-008-C-14-(ST)- MH WORKS With (1500) diameter depth from 2.51 to 3.50</t>
  </si>
  <si>
    <t xml:space="preserve">            JDH3-02-008-C-14-(ST)- MH WORKS With (2000) diameter depth from 1.51 to 2.50</t>
  </si>
  <si>
    <t xml:space="preserve">          JDH3-02-008-C-14-(TSE)- Supply and install HDPE Pipes - 125 mm depth from 0 to 1.5 m</t>
  </si>
  <si>
    <t xml:space="preserve">          JDH3-02-008-C-14-(TSE)- Supply and install HDPE Pipes - 630 mm depth from 0 to 1.5 m</t>
  </si>
  <si>
    <t xml:space="preserve">          JDH3-02-008-C-14-(TSE)- Supply and install HDPE Pipes - 630 mm depth from 1.51 to 2.5 m</t>
  </si>
  <si>
    <t xml:space="preserve">          JDH3-02-008-C-14-(TSE)-Supply and install gate valves-100 mm</t>
  </si>
  <si>
    <t xml:space="preserve">        JDH3-02-008-C-15-Storm Network - ST</t>
  </si>
  <si>
    <t xml:space="preserve">          JDH3-02-008-C-15-(ST)-Swales</t>
  </si>
  <si>
    <t xml:space="preserve">          JDH3-02-008-C-15-(ST)-Network</t>
  </si>
  <si>
    <t xml:space="preserve">            JDH3-02-008-C-15-(ST)- Supply and install UPVC pipe Diameter 300 mm depth from 0.00 to 1.50 m</t>
  </si>
  <si>
    <t xml:space="preserve">            JDH3-02-008-C-15-(ST)- Supply and install GRP pipe Diameter 600 mm depth from 1.51 to 2.50 m</t>
  </si>
  <si>
    <t xml:space="preserve">            JDH3-02-008-C-15-(ST)- Supply and install GRP pipe Diameter 1200 mm depth from 1.51 to 2.50 m</t>
  </si>
  <si>
    <t xml:space="preserve">            JDH3-02-008-C-15-(ST)- MH WORKS With (2000) diameter depth from 1.51 to 2.50</t>
  </si>
  <si>
    <t xml:space="preserve">            JDH3-02-008-C-15-(ST)- Single Catchbasine Works</t>
  </si>
  <si>
    <t xml:space="preserve">          JDH3-02-008-C-15-(TSE)- Supply and install HDPE Pipes - 450 mm depth from 0 to 1.5 m</t>
  </si>
  <si>
    <t xml:space="preserve">          JDH3-02-008-C-15-(TSE)- Supply and install HDPE Pipes - 450 mm depth from 1.51 to 2.5 m</t>
  </si>
  <si>
    <t xml:space="preserve">        JDH3-02-008-C-15-Potable Water Network - WT</t>
  </si>
  <si>
    <t xml:space="preserve">          JDH3-02-008-C-15-(WT)- Supply and install HDPE Pipes -160 mm depth from 0 to 1.5 m</t>
  </si>
  <si>
    <t xml:space="preserve">          JDH3-02-008-C-15-(WT)- Supply and install HDPE Pipes -225 mm depth from 0 to 1.5 m</t>
  </si>
  <si>
    <t xml:space="preserve">          JDH3-02-008-C-15-(WT)- Supply and install gate valves -Diameter 200 mm</t>
  </si>
  <si>
    <t xml:space="preserve">          JDH3-02-008-C-15-(WT)- Supply and install 3-out fire hydrant</t>
  </si>
  <si>
    <t xml:space="preserve">          JDH3-02-008-L-01-(ST)- Supply and install GRP pipe Diameter 500 mm depth from 1.51 to 2.50 m</t>
  </si>
  <si>
    <t xml:space="preserve">          JDH3-02-008-L-01-(ST)- Supply and install GRP pipe Diameter 600 mm depth from 0.00 to 1.50 m</t>
  </si>
  <si>
    <t xml:space="preserve">          JDH3-02-008-L-01-(ST)- MH WORKS With (1200) diameter depth from 1.51 to 2.50</t>
  </si>
  <si>
    <t xml:space="preserve">          JDH3-02-008-L-01-(ST)- MH WORKS With (1500) diameter depth from 2.51 to 3.50</t>
  </si>
  <si>
    <t xml:space="preserve">          JDH3-02-008-L-01-(ST)-PIPES ENCASEMENT</t>
  </si>
  <si>
    <t xml:space="preserve">          JDH3-02-008-L-01-(TSE)- Supply and install HDPE Pipes - 125 mm depth from 0 to 1.5 m</t>
  </si>
  <si>
    <t xml:space="preserve">          JDH3-02-008-L-01-(TSE)- Supply and install HDPE Pipes - 315 mm depth from 0 to 1.5 m</t>
  </si>
  <si>
    <t xml:space="preserve">          JDH3-02-008-L-01-(TSE)- Supply and install HDPE Pipes - 450 mm depth from 0 to 1.5 m</t>
  </si>
  <si>
    <t xml:space="preserve">          JDH3-02-008-L-01-(TSE)- Supply and install HDPE Pipes - 450 mm depth from 1.51 to 2.5 m</t>
  </si>
  <si>
    <t xml:space="preserve">          JDH3-02-008-L-01-(TSE)- Supply and install HDPE Pipes - 630 mm depth from 0 to 1.5 m</t>
  </si>
  <si>
    <t xml:space="preserve">          JDH3-02-008-L-01-(TSE)-Supply and install of Air valves-65 mm.</t>
  </si>
  <si>
    <t xml:space="preserve">          JDH3-02-008-L-01-(TSE)- Supply and Construct Air Valves Chamber on 355-630 mm Diameter pipelines</t>
  </si>
  <si>
    <t xml:space="preserve">        JDH3-02-008-L-01-Street Lighting Network -SL</t>
  </si>
  <si>
    <t xml:space="preserve">          JDH3-02-008-L-01-(STL)-LIGHTING POLE 12 m Column with one arm.</t>
  </si>
  <si>
    <t xml:space="preserve">          JDH3-02-008-L-01-(STL)-Street Lighting( LED ) Luminaire complete with control gear and lamp, (150) W</t>
  </si>
  <si>
    <t xml:space="preserve">          JDH3-02-008-L-01-(STL)-LIGHTING POLE EARTHING  SYSTEM </t>
  </si>
  <si>
    <t xml:space="preserve">          JDH3-02-008-L-01-(STL)-ROAD CROSSING DUCTS FOR CABLES  PVC-4 × 150 mm</t>
  </si>
  <si>
    <t xml:space="preserve">          JDH3-02-008-L-01-(STL)-Drawpit with medium duty steel cover, size 600x600x1000mm</t>
  </si>
  <si>
    <t xml:space="preserve">          JDH3-02-008-L-01-(STL)-Drawpit with medium duty steel cover, size 900x900x1200mm</t>
  </si>
  <si>
    <t xml:space="preserve">        JDH3-02-008-L-03-Sewage Network - SS</t>
  </si>
  <si>
    <t xml:space="preserve">          JDH3-02-008-L-03-(SS)-Glass Reinforced Plastic (GRP)-200mm diameter depth from 0 to 1.5 m.</t>
  </si>
  <si>
    <t xml:space="preserve">          JDH3-02-008-L-03-(SS)-Glass Reinforced Plastic (GRP)-200mm diameter depth from 1.51 to 2.5 m.</t>
  </si>
  <si>
    <t xml:space="preserve">          JDH3-02-008-L-03-(SS)-Glass Reinforced Plastic (GRP)-200mm diameter depth from 2.51 to 3.5 m.</t>
  </si>
  <si>
    <t xml:space="preserve">          JDH3-02-008-L-03-(SS)-Glass Reinforced Plastic (GRP)-250mm diameter depth from 2.51 to 3.5 m.</t>
  </si>
  <si>
    <t xml:space="preserve">          JDH3-02-008-L-03-(SS)-Glass Reinforced Plastic (GRP)-250mm diameter depth from 3.51 to 4.5 m.</t>
  </si>
  <si>
    <t xml:space="preserve">          JDH3-02-008-L-03-(SS)-Glass Reinforced Plastic (GRP)-300mm diameter depth from 4.51 to 5.5 m.</t>
  </si>
  <si>
    <t xml:space="preserve">          JDH3-02-008-L-03-(SS)-Glass Reinforced Plastic (GRP)-400mm diameter depth from 4.51 to 5.5 m.</t>
  </si>
  <si>
    <t xml:space="preserve">          JDH3-02-008-L-03-(SS)-MH WORKS  from 1.51 to 2.50 @ 1200 mm</t>
  </si>
  <si>
    <t xml:space="preserve">          JDH3-02-008-L-03-(SS)-MH WORKS  from 2.51 to 3.50 @ 1200 mm</t>
  </si>
  <si>
    <t xml:space="preserve">          JDH3-02-008-L-03-(ST)-Box Culvert</t>
  </si>
  <si>
    <t xml:space="preserve">            JDH3-02-008-L-03-(ST)- Concrete Box Culvert With Dim (3000x1500) depth from 2.51 to 3.50</t>
  </si>
  <si>
    <t xml:space="preserve">            JDH3-02-008-L-03-(ST)- Concrete Box Culvert With Dim (2000x1250) depth from 2.51 to 3.50</t>
  </si>
  <si>
    <t xml:space="preserve">          JDH3-02-008-L-03-(ST)-Network</t>
  </si>
  <si>
    <t xml:space="preserve">            JDH3-02-008-L-03-(ST)- Supply and install GRP pipe Diameter 400 mm depth from 0.00 to 1.50 m</t>
  </si>
  <si>
    <t xml:space="preserve">            JDH3-02-008-L-03-(ST)- Supply and install UPVC pipe Diameter 300 mm depth from 0.00 to 1.50 m</t>
  </si>
  <si>
    <t xml:space="preserve">            JDH3-02-008-L-03-(ST)- Supply and install GRP pipe Diameter 400 mm depth from 1.51 to 2.50 m</t>
  </si>
  <si>
    <t xml:space="preserve">            JDH3-02-008-L-03-(ST)- Supply and install GRP pipe Diameter 500 mm depth from 1.51 to 2.50 m</t>
  </si>
  <si>
    <t xml:space="preserve">            JDH3-02-008-L-03-(ST)- Supply and install GRP pipe Diameter 600 mm depth from 0.00 to 1.50 m</t>
  </si>
  <si>
    <t xml:space="preserve">            JDH3-02-008-L-03-(ST)- Supply and install GRP pipe Diameter 600 mm depth from 1.51 to 2.50 m</t>
  </si>
  <si>
    <t xml:space="preserve">            JDH3-02-008-L-03-(ST)- Supply and install GRP pipe Diameter 700 mm depth from 0.00 to 1.50 m</t>
  </si>
  <si>
    <t xml:space="preserve">            JDH3-02-008-L-03-(ST)- Supply and install GRP pipe Diameter 1200 mm depth from 1.51 to 2.50 m</t>
  </si>
  <si>
    <t xml:space="preserve">            JDH3-02-008-L-03-(ST)- Supply and install GRP pipe Diameter 1200 mm depth from 2.51 to 3.50 m</t>
  </si>
  <si>
    <t xml:space="preserve">            JDH3-02-008-L-03-(ST)- MH WORKS With (1200) diameter depth from 1.51 to 2.50</t>
  </si>
  <si>
    <t xml:space="preserve">            JDH3-02-008-L-03-(ST)- MH WORKS With (1500) diameter depth from 1.51 to 2.50</t>
  </si>
  <si>
    <t xml:space="preserve">            JDH3-02-008-L-03-(ST)- MH WORKS With (1500) diameter depth from 2.51 to 3.50</t>
  </si>
  <si>
    <t xml:space="preserve">            JDH3-02-008-L-03-(ST)- MH WORKS With (2000) diameter depth from 2.51 to 3.50</t>
  </si>
  <si>
    <t xml:space="preserve">            JDH3-02-008-L-03-(ST)- Single Catchbasine Works</t>
  </si>
  <si>
    <t xml:space="preserve">            JDH3-02-008-L-03-(ST)- Double Catchbasine Works</t>
  </si>
  <si>
    <t xml:space="preserve">          JDH3-02-008-L-03-(TSE)- Supply and install HDPE Pipes - 315 mm depth from 0 to 1.5 m</t>
  </si>
  <si>
    <t xml:space="preserve">          JDH3-02-008-L-03-(TSE)- Supply and install HDPE Pipes - 315 mm depth from 1.51 to 2.5 m</t>
  </si>
  <si>
    <t xml:space="preserve">          JDH3-02-008-L-03-(TSE)- Supply and install HDPE Pipes - 315 mm depth from 2.51 to 3.5 m</t>
  </si>
  <si>
    <t xml:space="preserve">          JDH3-02-008-L-03-(TSE)- Supply and install HDPE Pipes - 450 mm depth from 0 to 1.5 m</t>
  </si>
  <si>
    <t xml:space="preserve">          JDH3-02-008-L-03-(TSE)- Supply and install HDPE Pipes - 450 mm depth from 1.51 to 2.5 m</t>
  </si>
  <si>
    <t xml:space="preserve">          JDH3-02-008-L-03-(TSE)- Supply and install HDPE Pipes - 630 mm depth from 0 to 1.5 m</t>
  </si>
  <si>
    <t xml:space="preserve">          JDH3-02-008-L-03-(TSE)- Supply and install HDPE Pipes - 630 mm depth from 1.51 to 2.5 m</t>
  </si>
  <si>
    <t xml:space="preserve">          JDH3-02-008-L-03-(TSE)- Supply and install HDPE Pipes - 630 mm depth from 2.51 to 3.5 m</t>
  </si>
  <si>
    <t xml:space="preserve">          JDH3-02-008-L-03-(TSE)-Supply and install of butterfly valves-600 mm.</t>
  </si>
  <si>
    <t xml:space="preserve">          JDH3-02-008-L-03-(TSE)- Supply and Construct R.C Valves Chamber on 500-630 mm Diameter pipelines</t>
  </si>
  <si>
    <t xml:space="preserve">        JDH3-02-008-L-17-Sewage Network - SS</t>
  </si>
  <si>
    <t xml:space="preserve">          JDH3-02-008-L-17-(SS)-Glass Reinforced Plastic (GRP)-200mm diameter depth from 1.51 to 2.5 m.</t>
  </si>
  <si>
    <t xml:space="preserve">          JDH3-02-008-L-17-(SS)-Glass Reinforced Plastic (GRP)-200mm diameter depth from 2.51 to 3.5 m.</t>
  </si>
  <si>
    <t xml:space="preserve">          JDH3-02-008-L-17-(SS)-Glass Reinforced Plastic (GRP)-250mm diameter depth from 2.51 to 3.5 m.</t>
  </si>
  <si>
    <t xml:space="preserve">          JDH3-02-008-L-17-(SS)-MH WORKS  from 0.00 to 1.50 @ 1200 mm</t>
  </si>
  <si>
    <t xml:space="preserve">          JDH3-02-008-L-17-(SS)-MH WORKS  from 1.51 to 2.50 @ 1200 mm</t>
  </si>
  <si>
    <t xml:space="preserve">          JDH3-02-008-L-17-(SS)-MH WORKS  from 2.51 to 3.50 @ 1200 mm</t>
  </si>
  <si>
    <t xml:space="preserve">          JDH3-02-008-L-34-(TSE)- Supply and install HDPE Pipes - 125 mm depth from 0 to 1.5 m</t>
  </si>
  <si>
    <t xml:space="preserve">          JDH3-02-008-L-34-(TSE)- Supply and install HDPE Pipes - 315 mm depth from 1.51 to 2.5 m</t>
  </si>
  <si>
    <t xml:space="preserve">          JDH3-02-008-L-34-(TSE)- Supply and install HDPE Pipes - 450 mm depth from 0 to 1.5 m</t>
  </si>
  <si>
    <t xml:space="preserve">          JDH3-02-008-L-34-(TSE)- Supply and install HDPE Pipes - 450 mm depth from 1.51 to 2.5 m</t>
  </si>
  <si>
    <t xml:space="preserve">          JDH3-02-008-L-34-(TSE)- Supply and install HDPE Pipes - 630 mm depth from 0 to 1.5 m</t>
  </si>
  <si>
    <t xml:space="preserve">          JDH3-02-008-L-34-(TSE)- Supply and install HDPE Pipes - 630 mm depth from 1.51 to 2.5 m</t>
  </si>
  <si>
    <t xml:space="preserve">          JDH3-02-008-L-51-(SS)-Glass Reinforced Plastic (GRP)-200mm diameter depth from 1.51 to 2.5 m.</t>
  </si>
  <si>
    <t xml:space="preserve">          JDH3-02-008-L-51-(SS)-Glass Reinforced Plastic (GRP)-250mm diameter depth from 2.51 to 3.5 m.</t>
  </si>
  <si>
    <t xml:space="preserve">          JDH3-02-008-L-51-(SS)-MH WORKS  from 2.51 to 3.50 @ 1200 mm</t>
  </si>
  <si>
    <t xml:space="preserve">          JDH3-02-008-L-51-(SS)-MH WORKS  from 3.51 to 4.50 @ 1200 mm</t>
  </si>
  <si>
    <t xml:space="preserve">          JDH3-02-008-L-51-(ST)- Supply and install GRP pipe Diameter 700 mm depth from 0.00 to 1.50 m</t>
  </si>
  <si>
    <t xml:space="preserve">          JDH3-02-008-L-51-(ST)- Supply and install GRP pipe Diameter 900 mm depth from 0.00 to 1.50 m</t>
  </si>
  <si>
    <t xml:space="preserve">          JDH3-02-008-L-51-(ST)- MH WORKS With (1200) diameter depth from 1.51 to 2.50</t>
  </si>
  <si>
    <t xml:space="preserve">          JDH3-02-008-L-51-(ST)- MH WORKS With (1500) diameter depth from 2.51 to 3.50</t>
  </si>
  <si>
    <t xml:space="preserve">          JDH3-02-008-L-51-(ST)- MH WORKS With (2000) diameter depth from 2.51 to 3.50</t>
  </si>
  <si>
    <t xml:space="preserve">          JDH3-02-008-L-51-(ST)-PIPES ENCASEMENT</t>
  </si>
  <si>
    <t xml:space="preserve">          JDH3-02-008-L-51-(TSE)- Supply and install HDPE Pipes - 125 mm depth from 0 to 1.5 m</t>
  </si>
  <si>
    <t xml:space="preserve">          JDH3-02-008-L-51-(TSE)- Supply and install HDPE Pipes - 315 mm depth from 0 to 1.5 m</t>
  </si>
  <si>
    <t xml:space="preserve">          JDH3-02-008-L-51-(TSE)- Supply and install HDPE Pipes - 450 mm depth from 0 to 1.5 m</t>
  </si>
  <si>
    <t xml:space="preserve">          JDH3-02-008-L-51-(TSE)- Supply and install HDPE Pipes - 450 mm depth from 1.51 to 2.5 m</t>
  </si>
  <si>
    <t xml:space="preserve">          JDH3-02-008-L-51-(TSE)- Supply and install HDPE Pipes - 630 mm depth from 0 to 1.5 m</t>
  </si>
  <si>
    <t xml:space="preserve">          JDH3-02-008-L-51-(TSE)- Supply and install HDPE Pipes - 630 mm depth from 1.51 to 2.5 m</t>
  </si>
  <si>
    <t xml:space="preserve">          JDH3-02-008-L-51-(TSE)- Supply and install HDPE Pipes - 630 mm depth from 2.51 to 3.5 m</t>
  </si>
  <si>
    <t xml:space="preserve">          JDH3-02-008-L-51-(TSE)-Supply and install of butterfly valves-600 mm.</t>
  </si>
  <si>
    <t xml:space="preserve">          JDH3-02-008-L-51-(TSE)-Supply and install of Air valves-65 mm.</t>
  </si>
  <si>
    <t xml:space="preserve">          JDH3-02-008-L-51-(TSE)- Supply and Construct R.C Valves Chamber on 500-630 mm Diameter pipelines</t>
  </si>
  <si>
    <t xml:space="preserve">          JDH3-02-008-L-51-(TSE)- Supply and Construct Air Valves Chamber on 355-630 mm Diameter pipelines</t>
  </si>
  <si>
    <t xml:space="preserve">          JDH3-02-008-L-51-(WT)- Supply and install HDPE Pipes - 450 mm depth from 0 to 1.5 m</t>
  </si>
  <si>
    <t xml:space="preserve">          JDH3-02-008-L-51-(WT)- Supply and install HDPE Pipes - 450 mm depth from 1.51 to 2.5 m</t>
  </si>
  <si>
    <t xml:space="preserve">          JDH3-02-008-L-51-(WT)- Supply and install Air Valves -Diameter 50 mm.</t>
  </si>
  <si>
    <t xml:space="preserve">          JDH3-02-008-L-51-(WT)- Supply and Construct Air Valves Chamber on less than 450 mm Diameter pipeline</t>
  </si>
  <si>
    <t xml:space="preserve">          JDH3-02-008-L-51-(STL)- Insulated Stranded armored Cables Copper- XLPE /PVC/SWA  4Cx10 mm²</t>
  </si>
  <si>
    <t xml:space="preserve">          JDH3-02-008-L-51-(STL)- Insulated Stranded armored Cables Copper- XLPE /PVC/SWA  4Cx25 mm²</t>
  </si>
  <si>
    <t xml:space="preserve">          JDH3-02-008-L-51-(STL)- Supply,install,connect and test single core PVC insulated copper 6mm2</t>
  </si>
  <si>
    <t xml:space="preserve">          JDH3-02-008-L-51-(STL)- Supply,install,connect and test single core PVC insulated copper 16mm2</t>
  </si>
  <si>
    <t xml:space="preserve">          JDH3-02-008-L-51-(STL)-LIGHTING POLE 12 m Column with two arms.</t>
  </si>
  <si>
    <t xml:space="preserve">          JDH3-02-008-L-51-(STL)-LIGHTING POLE 12 m Column with one arm.</t>
  </si>
  <si>
    <t xml:space="preserve">          JDH3-02-008-L-51-(STL)-Street Lighting( LED ) Luminaire complete with control gear and lamp, (150) W</t>
  </si>
  <si>
    <t xml:space="preserve">          JDH3-02-008-L-51-(STL)-LIGHTING POLE EARTHING  SYSTEM </t>
  </si>
  <si>
    <t xml:space="preserve">          JDH3-02-008-L-51-(STL)-Drawpit with medium duty steel cover, size 600x600x1000mm</t>
  </si>
  <si>
    <t xml:space="preserve">          JDH3-02-008-L-58-(ST)-Swales</t>
  </si>
  <si>
    <t xml:space="preserve">          JDH3-02-008-L-58-(ST)-Box Culvert</t>
  </si>
  <si>
    <t xml:space="preserve">            JDH3-02-008-L-58-(ST)- Concrete Box Culvert With Dim (3000x1500) depth from 1.51 to 2.50</t>
  </si>
  <si>
    <t xml:space="preserve">            JDH3-02-008-L-58-(ST)- Concrete Box Culvert With Dim (2000x1250) depth from 1.51 to 2.50</t>
  </si>
  <si>
    <t>01-Sep-25 A</t>
  </si>
  <si>
    <t xml:space="preserve">            JDH3-02-008-L-58-(ST)- Concrete Box Culvert With Dim (2000x1250) depth from 2.51 to 3.50</t>
  </si>
  <si>
    <t xml:space="preserve">            JDH3-02-008-L-58-(ST)- Concrete Box Culvert With Dim (4000x2000) depth from 3.51 to 4.50</t>
  </si>
  <si>
    <t xml:space="preserve">            JDH3-02-008-L-58-(ST)- Concrete Box Culvert With Dim (3000x1500) depth from 2.51 to 3.50</t>
  </si>
  <si>
    <t xml:space="preserve">          JDH3-02-008-L-58-(ST)-NetWork</t>
  </si>
  <si>
    <t xml:space="preserve">            JDH3-02-008-L-58-(ST)- Supply and install GRP pipe Diameter 400 mm depth from 0.00 to 1.50 m</t>
  </si>
  <si>
    <t xml:space="preserve">            JDH3-02-008-L-58-(ST)- Supply and install UPVC pipe Diameter 300 mm depth from 0.00 to 1.50 m</t>
  </si>
  <si>
    <t xml:space="preserve">            JDH3-02-008-L-58-(ST)- Supply and install GRP pipe Diameter 400 mm depth from 1.51 to 2.50 m</t>
  </si>
  <si>
    <t xml:space="preserve">            JDH3-02-008-L-58-(ST)- Supply and install GRP pipe Diameter 500 mm depth from 0.00 to 1.50 m</t>
  </si>
  <si>
    <t xml:space="preserve">            JDH3-02-008-L-58-(ST)- Supply and install GRP pipe Diameter 500 mm depth from 1.51 to 2.50 m</t>
  </si>
  <si>
    <t xml:space="preserve">            JDH3-02-008-L-58-(ST)- Supply and install GRP pipe Diameter 600 mm depth from 1.51 to 2.50 m</t>
  </si>
  <si>
    <t xml:space="preserve">            JDH3-02-008-L-58-(ST)- Supply and install GRP pipe Diameter 700 mm depth from 1.51 to 2.50 m</t>
  </si>
  <si>
    <t xml:space="preserve">            JDH3-02-008-L-58-(ST)- Supply and install GRP pipe Diameter 800 mm depth from 0.00 to 1.50 m</t>
  </si>
  <si>
    <t xml:space="preserve">            JDH3-02-008-L-58-(ST)- Supply and install GRP pipe Diameter 800 mm depth from 1.51 to 2.50 m</t>
  </si>
  <si>
    <t xml:space="preserve">            JDH3-02-008-L-58-(ST)- Supply and install GRP pipe Diameter 1100 mm depth from 1.51 to 2.50 m</t>
  </si>
  <si>
    <t xml:space="preserve">            JDH3-02-008-L-58-(ST)- Supply and install GRP pipe Diameter 1200 mm depth from 1.51 to 2.50 m</t>
  </si>
  <si>
    <t xml:space="preserve">            JDH3-02-008-L-58-(ST)- MH WORKS With (1200) diameter depth from 1.51 to 2.50</t>
  </si>
  <si>
    <t xml:space="preserve">            JDH3-02-008-L-58-(ST)- MH WORKS With (1500) diameter depth from 1.51 to 2.50</t>
  </si>
  <si>
    <t xml:space="preserve">            JDH3-02-008-L-58-(ST)- MH WORKS With (1500) diameter depth from 2.51 to 3.50</t>
  </si>
  <si>
    <t xml:space="preserve">            JDH3-02-008-L-58-(ST)- MH WORKS With (2000) diameter depth from 1.51 to 2.50</t>
  </si>
  <si>
    <t xml:space="preserve">            JDH3-02-008-L-58-(ST)- MH WORKS With (2000) diameter depth from 2.51 to 3.50</t>
  </si>
  <si>
    <t xml:space="preserve">            JDH3-02-008-L-58-(ST)- Single Catchbasine Works</t>
  </si>
  <si>
    <t xml:space="preserve">            JDH3-02-008-L-58-(ST)- Double Catchbasine Works</t>
  </si>
  <si>
    <t xml:space="preserve">            JDH3-02-008-L-58-(ST)-PIPES ENCASEMENT</t>
  </si>
  <si>
    <t xml:space="preserve">          JDH3-02-008-L-58-(TSE)- Supply and install HDPE Pipes - 125 mm depth from 0 to 1.5 m</t>
  </si>
  <si>
    <t xml:space="preserve">          JDH3-02-008-L-58-(TSE)- Supply and install HDPE Pipes - 315 mm depth from 1.51 to 2.5 m</t>
  </si>
  <si>
    <t xml:space="preserve">          JDH3-02-008-L-58-(TSE)- Supply and install HDPE Pipes - 450 mm depth from 0 to 1.5 m</t>
  </si>
  <si>
    <t xml:space="preserve">          JDH3-02-008-L-58-(TSE)- Supply and install HDPE Pipes - 450 mm depth from 1.51 to 2.5 m</t>
  </si>
  <si>
    <t xml:space="preserve">          JDH3-02-008-L-58-(TSE)- Supply and install HDPE Pipes - 630 mm depth from 0 to 1.5 m</t>
  </si>
  <si>
    <t xml:space="preserve">          JDH3-02-008-L-58-(TSE)- Supply and install HDPE Pipes - 630 mm depth from 1.51 to 2.5 m</t>
  </si>
  <si>
    <t xml:space="preserve">          JDH3-02-008-L-58-(TSE)- Supply and install HDPE Pipes - 630 mm depth from 2.51 to 3.5 m</t>
  </si>
  <si>
    <t xml:space="preserve">          JDH3-02-008-L-58-(TSE)-Supply and install of butterfly valves-600 mm.</t>
  </si>
  <si>
    <t xml:space="preserve">          JDH3-02-008-L-58-(TSE)-Supply and install of Wash-out valves-150 mm.</t>
  </si>
  <si>
    <t xml:space="preserve">          JDH3-02-008-L-58-(TSE)-Supply and install of Air valves-50 mm.</t>
  </si>
  <si>
    <t xml:space="preserve">          JDH3-02-008-L-58-(TSE)- Supply and Construct R.C Valves Chamber on 500-630 mm Diameter pipelines</t>
  </si>
  <si>
    <t xml:space="preserve">          JDH3-02-008-L-58-(TSE)- Supply and Construct Wash-out Valves Chamber on 450-630 mm Diameter pipeline</t>
  </si>
  <si>
    <t xml:space="preserve">          JDH3-02-008-L-58-(TSE)- Supply and Construct Air Valves Chamber on less than 315 mm Diameter pipelin</t>
  </si>
  <si>
    <t xml:space="preserve">        JDH3-02-008-L-58-Potable Water Network - WT</t>
  </si>
  <si>
    <t xml:space="preserve">          JDH3-02-008-L-58-(WT)- Supply and install HDPE Pipes -160 mm depth from 0 to 1.5 m</t>
  </si>
  <si>
    <t xml:space="preserve">          JDH3-02-008-L-58-(WT)- Supply and install 3-out fire hydrant</t>
  </si>
  <si>
    <t xml:space="preserve">        JDH3-02-008-L-58-Street Lighting Network -SL</t>
  </si>
  <si>
    <t xml:space="preserve">          JDH3-02-008-L-58-(STL)- Insulated Stranded armored Cables Copper- XLPE /PVC/SWA  4Cx6 mm²</t>
  </si>
  <si>
    <t xml:space="preserve">          JDH3-02-008-L-58-(STL)- Supply,install,connect and test single core PVC insulated copper 6mm2</t>
  </si>
  <si>
    <t xml:space="preserve">          JDH3-02-008-L-58-(STL)-LIGHTING POLE EARTHING  SYSTEM </t>
  </si>
  <si>
    <t xml:space="preserve">          JDH3-02-008-L-58-(STL)-ROAD CROSSING DUCTS FOR CABLES  PVC-2 × 150 mm</t>
  </si>
  <si>
    <t xml:space="preserve">          JDH3-02-008-L-58-(STL)-ROAD CROSSING DUCTS FOR CABLES  PVC-4 × 150 mm</t>
  </si>
  <si>
    <t xml:space="preserve">          JDH3-02-008-L-58-(STL)-Drawpit with medium duty steel cover, size 900x900x1200mm</t>
  </si>
  <si>
    <t xml:space="preserve">          JDH3-02-008-L-02-(ST)- Supply and install GRP pipe Diameter 400 mm depth from 1.51 to 2.50 m</t>
  </si>
  <si>
    <t xml:space="preserve">          JDH3-02-008-L-02-(ST)- Supply and install GRP pipe Diameter 500 mm depth from 1.51 to 2.50 m</t>
  </si>
  <si>
    <t xml:space="preserve">          JDH3-02-008-L-02-(ST)- Supply and install GRP pipe Diameter 1200 mm depth from 1.51 to 2.50 m</t>
  </si>
  <si>
    <t xml:space="preserve">          JDH3-02-008-L-02-(ST)-PIPES ENCASEMENT</t>
  </si>
  <si>
    <t xml:space="preserve">          JDH3-02-008-L-02-(TSE)- Supply and install HDPE Pipes - 125 mm depth from 0 to 1.5 m</t>
  </si>
  <si>
    <t xml:space="preserve">          JDH3-02-008-L-02-(TSE)- Supply and install HDPE Pipes - 250 mm depth from 0 to 1.5 m</t>
  </si>
  <si>
    <t xml:space="preserve">          JDH3-02-008-L-02-(TSE)-Supply and install gate valves-100 mm</t>
  </si>
  <si>
    <t xml:space="preserve">        JDH3-02-008-L-02-Potable Water Network - WT</t>
  </si>
  <si>
    <t xml:space="preserve">          JDH3-02-008-L-02-(WT)- Supply and install HDPE Pipes -160 mm depth from 0 to 1.5 m</t>
  </si>
  <si>
    <t xml:space="preserve">          JDH3-02-008-L-02-(WT)- Supply and install 3-out fire hydrant</t>
  </si>
  <si>
    <t xml:space="preserve">          JDH3-02-008-L-08-(ST)-Box Culvert</t>
  </si>
  <si>
    <t xml:space="preserve">            JDH3-02-008-L-08-(ST)- Concrete Box Culvert With Dim (2000x1250) depth from 1.51 to 2.50</t>
  </si>
  <si>
    <t xml:space="preserve">            JDH3-02-008-L-08-(ST)- Concrete Box Culvert With Dim (2000x1250) depth from 2.51 to 3.50</t>
  </si>
  <si>
    <t xml:space="preserve">            JDH3-02-008-L-08-(ST)- Concrete Box Culvert With Dim (3000x1500) depth from 2.51 to 3.50</t>
  </si>
  <si>
    <t xml:space="preserve">          JDH3-02-008-L-08-(ST)-NetWork</t>
  </si>
  <si>
    <t xml:space="preserve">            JDH3-02-008-L-08-(ST)- Supply and install UPVC pipe Diameter 300 mm depth from 0.00 to 1.50 m</t>
  </si>
  <si>
    <t xml:space="preserve">            JDH3-02-008-L-08-(ST)- Supply and install GRP pipe Diameter 400 mm depth from 0.00 to 1.50 m</t>
  </si>
  <si>
    <t xml:space="preserve">            JDH3-02-008-L-08-(ST)- Supply and install GRP pipe Diameter 400 mm depth from 1.51 to 2.50 m</t>
  </si>
  <si>
    <t xml:space="preserve">            JDH3-02-008-L-08-(ST)- Supply and install GRP pipe Diameter 500 mm depth from 0.00 to 1.50 m</t>
  </si>
  <si>
    <t xml:space="preserve">            JDH3-02-008-L-08-(ST)- Supply and install GRP pipe Diameter 500 mm depth from 1.51 to 2.50 m</t>
  </si>
  <si>
    <t xml:space="preserve">            JDH3-02-008-L-08-(ST)- Supply and install GRP pipe Diameter 700 mm depth from 1.51 to 2.50 m</t>
  </si>
  <si>
    <t xml:space="preserve">            JDH3-02-008-L-08-(ST)- Supply and install GRP pipe Diameter 800 mm depth from 1.51 to 2.50 m</t>
  </si>
  <si>
    <t xml:space="preserve">            JDH3-02-008-L-08-(ST)- Supply and install GRP pipe Diameter 900 mm depth from 1.51 to 2.50 m</t>
  </si>
  <si>
    <t xml:space="preserve">            JDH3-02-008-L-08-(ST)- Supply and install GRP pipe Diameter 900 mm depth from 2.51 to 3.50 m</t>
  </si>
  <si>
    <t xml:space="preserve">            JDH3-02-008-L-08-(ST)- Supply and install GRP pipe Diameter 1200 mm depth from 2.51 to 3.50 m</t>
  </si>
  <si>
    <t xml:space="preserve">            JDH3-02-008-L-08-(ST)- MH WORKS With (1200) diameter depth from 1.51 to 2.50</t>
  </si>
  <si>
    <t xml:space="preserve">            JDH3-02-008-L-08-(ST)- MH WORKS With (1500) diameter depth from 1.51 to 2.50</t>
  </si>
  <si>
    <t xml:space="preserve">            JDH3-02-008-L-08-(ST)- MH WORKS With (1500) diameter depth from 2.51 to 3.50</t>
  </si>
  <si>
    <t xml:space="preserve">            JDH3-02-008-L-08-(ST)- MH WORKS With (2000) diameter depth from 2.51 to 3.50</t>
  </si>
  <si>
    <t xml:space="preserve">            JDH3-02-008-L-08-(ST)- Single Catchbasine Works</t>
  </si>
  <si>
    <t xml:space="preserve">            JDH3-02-008-L-08-(ST)- Double Catchbasine Works</t>
  </si>
  <si>
    <t xml:space="preserve">            JDH3-02-008-L-08-(ST)-PIPES ENCASEMENT</t>
  </si>
  <si>
    <t xml:space="preserve">          JDH3-02-008-L-08-(TSE)- Supply and install HDPE Pipes - 125 mm depth from 0 to 1.5 m</t>
  </si>
  <si>
    <t xml:space="preserve">          JDH3-02-008-L-08-(TSE)- Supply and install HDPE Pipes - 250 mm depth from 0 to 1.5 m</t>
  </si>
  <si>
    <t xml:space="preserve">          JDH3-02-008-L-08-(TSE)-Supply and install gate valves-100 mm</t>
  </si>
  <si>
    <t xml:space="preserve">        JDH3-02-008-L-08-Potable Water Network - WT</t>
  </si>
  <si>
    <t xml:space="preserve">          JDH3-02-008-L-08-(WT)- Supply and install HDPE Pipes -160 mm depth from 0 to 1.5 m</t>
  </si>
  <si>
    <t xml:space="preserve">          JDH3-02-008-L-08-(WT)- Supply and install 3-out fire hydrant</t>
  </si>
  <si>
    <t xml:space="preserve">          JDH3-02-008-L-09-(ST)- Supply and install GRP pipe Diameter 400 mm depth from 0.00 to 1.50 m</t>
  </si>
  <si>
    <t xml:space="preserve">          JDH3-02-008-L-09-(ST)- Supply and install GRP pipe Diameter 500 mm depth from 1.51 to 2.50 m</t>
  </si>
  <si>
    <t xml:space="preserve">          JDH3-02-008-L-09-(ST)- Supply and install GRP pipe Diameter 1200 mm depth from 2.51 to 3.50 m</t>
  </si>
  <si>
    <t xml:space="preserve">          JDH3-02-008-L-09-(ST)- MH WORKS With (2000) diameter depth from 2.51 to 3.50</t>
  </si>
  <si>
    <t xml:space="preserve">          JDH3-02-008-L-09-(ST)-PIPES ENCASEMENT</t>
  </si>
  <si>
    <t xml:space="preserve">        JDH3-02-008-L-09-Potable Water Network - WT</t>
  </si>
  <si>
    <t xml:space="preserve">          JDH3-02-008-L-09-(WT)- Supply and install HDPE Pipes -160 mm depth from 0 to 1.5 m</t>
  </si>
  <si>
    <t xml:space="preserve">          JDH3-02-008-L-09-(WT)- Supply and install 3-out fire hydrant</t>
  </si>
  <si>
    <t xml:space="preserve">          JDH3-02-008-L-10-(ST)- Supply and install GRP pipe Diameter 400 mm depth from 0.00 to 1.50 m</t>
  </si>
  <si>
    <t xml:space="preserve">          JDH3-02-008-L-10-(ST)- Supply and install GRP pipe Diameter 400 mm depth from 1.51 to 2.50 m</t>
  </si>
  <si>
    <t xml:space="preserve">          JDH3-02-008-L-10-(ST)- Supply and install GRP pipe Diameter 500 mm depth from 1.51 to 2.50 m</t>
  </si>
  <si>
    <t xml:space="preserve">          JDH3-02-008-L-10-(ST)- MH WORKS With (1500) diameter depth from 2.51 to 3.50</t>
  </si>
  <si>
    <t xml:space="preserve">          JDH3-02-008-L-10-(ST)-PIPES ENCASEMENT</t>
  </si>
  <si>
    <t xml:space="preserve">          JDH3-02-008-L-10-(TSE)- Supply and install HDPE Pipes - 250 mm depth from 0 to 1.5 m</t>
  </si>
  <si>
    <t xml:space="preserve">          JDH3-02-008-L-10-(TSE)-Supply and install of Wash-out valves-100 mm.</t>
  </si>
  <si>
    <t xml:space="preserve">          JDH3-02-008-L-10-(TSE)- Supply and Construct Wash-out Valves Chamber on 110-400 mm Diameter pipeline</t>
  </si>
  <si>
    <t xml:space="preserve">        JDH3-02-008-L-10-Potable Water Network - WT</t>
  </si>
  <si>
    <t xml:space="preserve">          JDH3-02-008-L-10-(WT)- Supply and install HDPE Pipes -160 mm depth from 0 to 1.5 m</t>
  </si>
  <si>
    <t xml:space="preserve">          JDH3-02-008-L-10-(WT)- Supply and install 3-out fire hydrant</t>
  </si>
  <si>
    <t xml:space="preserve">          JDH3-02-008-L-11-(ST)- Supply and install GRP pipe Diameter 400 mm depth from 0.00 to 1.50 m</t>
  </si>
  <si>
    <t xml:space="preserve">          JDH3-02-008-L-11-(ST)- Supply and install GRP pipe Diameter 400 mm depth from 1.51 to 2.50 m</t>
  </si>
  <si>
    <t xml:space="preserve">          JDH3-02-008-L-11-(ST)- Supply and install GRP pipe Diameter 500 mm depth from 1.51 to 2.50 m</t>
  </si>
  <si>
    <t xml:space="preserve">          JDH3-02-008-L-11-(ST)- Supply and install GRP pipe Diameter 1200 mm depth from 1.51 to 2.50 m</t>
  </si>
  <si>
    <t xml:space="preserve">          JDH3-02-008-L-11-(ST)- MH WORKS With (1200) diameter depth from 1.51 to 2.50</t>
  </si>
  <si>
    <t xml:space="preserve">          JDH3-02-008-L-11-(ST)- MH WORKS With (2000) diameter depth from 2.51 to 3.50</t>
  </si>
  <si>
    <t xml:space="preserve">          JDH3-02-008-L-11-(ST)-PIPES ENCASEMENT</t>
  </si>
  <si>
    <t xml:space="preserve">          JDH3-02-008-L-11-(TSE)-Supply and install of Air valves-50 mm.</t>
  </si>
  <si>
    <t xml:space="preserve">          JDH3-02-008-L-11-(TSE)- Supply and Construct Air Valves Chamber on less than 315 mm Diameter pipelin</t>
  </si>
  <si>
    <t xml:space="preserve">        JDH3-02-008-L-11-Potable Water Network - WT</t>
  </si>
  <si>
    <t xml:space="preserve">          JDH3-02-008-L-11-(WT)- Supply and install HDPE Pipes -160 mm depth from 0 to 1.5 m</t>
  </si>
  <si>
    <t xml:space="preserve">          JDH3-02-008-L-11-(WT)- Supply and install 3-out fire hydrant</t>
  </si>
  <si>
    <t xml:space="preserve">      RCB</t>
  </si>
  <si>
    <t xml:space="preserve">        JDH3-02-008-RCB-Z02-Storm Network - ST</t>
  </si>
  <si>
    <t xml:space="preserve">          JDH3-02-008-RCB-Z02-(ST)- Supply and install UPVC pipe Diameter 300 mm depth from 0.00 to 1.50 m</t>
  </si>
  <si>
    <t xml:space="preserve">          JDH3-02-008-RCB-Z02-(ST)- Supply and install GRP pipe Diameter 400 mm depth from 1.51 to 2.50 m</t>
  </si>
  <si>
    <t xml:space="preserve">          JDH3-02-008-RCB-Z02-(ST)- Single Catchbasine Works</t>
  </si>
  <si>
    <t xml:space="preserve">          JDH3-02-008-RCB-Z02-(ST)- Double Catchbasine Works</t>
  </si>
  <si>
    <t xml:space="preserve">          JDH3-02-008-L-50-(TSE)- Supply and install HDPE Pipes - 125 mm depth from 0 to 1.5 m</t>
  </si>
  <si>
    <t xml:space="preserve">          JDH3-02-008-L-50-(TSE)-Supply and install gate valves-250 mm</t>
  </si>
  <si>
    <t xml:space="preserve">          JDH3-02-008-L-47-(TSE)- Supply and install HDPE Pipes - 125 mm depth from 0 to 1.5 m</t>
  </si>
  <si>
    <t xml:space="preserve">          JDH3-02-008-L-47-(TSE)-Supply and install gate valves-250 mm</t>
  </si>
  <si>
    <t xml:space="preserve">          JDH3-02-008-L-69-(SS)-Glass Reinforced Plastic (GRP)-200mm diameter depth from 1.51 to 2.5 m.</t>
  </si>
  <si>
    <t xml:space="preserve">          JDH3-02-008-L-69-(ST)- Supply and install GRP pipe Diameter 400 mm depth from 1.51 to 2.50 m</t>
  </si>
  <si>
    <t xml:space="preserve">          JDH3-02-008-L-69-(ST)- Supply and install GRP pipe Diameter 500 mm depth from 1.51 to 2.50 m</t>
  </si>
  <si>
    <t xml:space="preserve">          JDH3-02-008-L-69-(ST)- Supply and install GRP pipe Diameter 700 mm depth from 0.00 to 1.50 m</t>
  </si>
  <si>
    <t xml:space="preserve">          JDH3-02-008-L-69-(ST)- MH WORKS With (1200) diameter depth from 1.51 to 2.50</t>
  </si>
  <si>
    <t xml:space="preserve">          JDH3-02-008-L-69-(ST)- MH WORKS With (1500) diameter depth from 2.51 to 3.50</t>
  </si>
  <si>
    <t xml:space="preserve">          JDH3-02-008-L-69-(TSE)- Supply and install HDPE Pipes - 125 mm depth from 0 to 1.5 m</t>
  </si>
  <si>
    <t xml:space="preserve">          JDH3-02-008-L-69-(TSE)-Supply and install gate valves-250 mm</t>
  </si>
  <si>
    <t xml:space="preserve">          JDH3-02-008-L-69-(STL)- Supply,install,connect and test single core PVC insulated copper 16mm2</t>
  </si>
  <si>
    <t xml:space="preserve">          JDH3-02-008-L-69-(STL)-Street Lighting( LED ) Luminaire complete with control gear and lamp, (150) W</t>
  </si>
  <si>
    <t xml:space="preserve">          JDH3-02-008-L-69-(STL)-Drawpit with medium duty steel cover, size 600x600x1000mm</t>
  </si>
  <si>
    <t xml:space="preserve">          JDH3-02-008-L-70-(TSE)- Supply and install HDPE Pipes - 125 mm depth from 0 to 1.5 m</t>
  </si>
  <si>
    <t xml:space="preserve">          JDH3-02-008-L-70-(TSE)- Supply and install HDPE Pipes - 250 mm depth from 0 to 1.5 m</t>
  </si>
  <si>
    <t xml:space="preserve">          JDH3-02-008-L-71-(SS)-MH WORKS  from 1.51 to 2.50 @ 1200 mm</t>
  </si>
  <si>
    <t xml:space="preserve">          JDH3-02-008-L-71-(SS)-MH WORKS  from 2.51 to 3.50 @ 1200 mm</t>
  </si>
  <si>
    <t xml:space="preserve">          JDH3-02-008-L-71-(SS)-MH WORKS  from 3.51 to 4.50 @ 1200 mm</t>
  </si>
  <si>
    <t xml:space="preserve">          JDH3-02-008-L-71-(ST)- Supply and install GRP pipe Diameter 400 mm depth from 1.51 to 2.50 m</t>
  </si>
  <si>
    <t xml:space="preserve">          JDH3-02-008-L-71-(ST)- Supply and install GRP pipe Diameter 500 mm depth from 1.51 to 2.50 m</t>
  </si>
  <si>
    <t xml:space="preserve">          JDH3-02-008-L-71-(ST)- MH WORKS With (1200) diameter depth from 1.51 to 2.50</t>
  </si>
  <si>
    <t xml:space="preserve">          JDH3-02-008-L-71-(ST)- MH WORKS With (1500) diameter depth from 2.51 to 3.50</t>
  </si>
  <si>
    <t xml:space="preserve">          JDH3-02-008-L-71-(ST)- MH WORKS With (2000) diameter depth from 2.51 to 3.50</t>
  </si>
  <si>
    <t xml:space="preserve">          JDH3-02-008-L-71-(TSE)- Supply and install HDPE Pipes - 125 mm depth from 0 to 1.5 m</t>
  </si>
  <si>
    <t xml:space="preserve">          JDH3-02-008-L-71-(WT)- Supply and install HDPE Pipes -225 mm depth from 0 to 1.5 m</t>
  </si>
  <si>
    <t xml:space="preserve">          JDH3-02-008-L-71-(STL)- Supply,install,connect and test single core PVC insulated copper 16mm2</t>
  </si>
  <si>
    <t xml:space="preserve">          JDH3-02-008-L-71-(STL)-Street Lighting( LED ) Luminaire complete with control gear and lamp, (150) W</t>
  </si>
  <si>
    <t xml:space="preserve">          JDH3-02-008-L-71-(STL)-ROAD CROSSING DUCTS FOR CABLES  PVC-2 × 150 mm</t>
  </si>
  <si>
    <t xml:space="preserve">          JDH3-02-008-L-71-(STL)-Drawpit with medium duty steel cover, size 600x600x1000mm</t>
  </si>
  <si>
    <t xml:space="preserve">          JDH3-02-008-L-72-(SS)-MH WORKS  from 1.51 to 2.50 @ 1200 mm</t>
  </si>
  <si>
    <t xml:space="preserve">          JDH3-02-008-L-72-(SS)-MH WORKS  from 2.51 to 3.50 @ 1200 mm</t>
  </si>
  <si>
    <t xml:space="preserve">          JDH3-02-008-L-72-(SS)-MH WORKS  from 3.51 to 4.50 @ 1200 mm</t>
  </si>
  <si>
    <t xml:space="preserve">          JDH3-02-008-L-72-(ST)- Supply and install GRP pipe Diameter 400 mm depth from 0.00 to 1.50 m</t>
  </si>
  <si>
    <t xml:space="preserve">          JDH3-02-008-L-72-(ST)- Supply and install GRP pipe Diameter 400 mm depth from 1.51 to 2.50 m</t>
  </si>
  <si>
    <t xml:space="preserve">          JDH3-02-008-L-72-(ST)- Supply and install GRP pipe Diameter 900 mm depth from 2.51 to 3.50 m</t>
  </si>
  <si>
    <t xml:space="preserve">          JDH3-02-008-L-72-(ST)- Supply and install GRP pipe Diameter 1100 mm depth from 2.51 to 3.50 m</t>
  </si>
  <si>
    <t xml:space="preserve">          JDH3-02-008-L-72-(ST)- MH WORKS With (1200) diameter depth from 1.51 to 2.50</t>
  </si>
  <si>
    <t xml:space="preserve">          JDH3-02-008-L-72-(ST)- MH WORKS With (1500) diameter depth from 2.51 to 3.50</t>
  </si>
  <si>
    <t xml:space="preserve">          JDH3-02-008-L-72-(ST)- MH WORKS With (2000) diameter depth from 2.51 to 3.50</t>
  </si>
  <si>
    <t xml:space="preserve">          JDH3-02-008-L-72-(ST)-PIPES ENCASEMENT</t>
  </si>
  <si>
    <t xml:space="preserve">          JDH3-02-008-L-72-(TSE)- Supply and install HDPE Pipes - 125 mm depth from 0 to 1.5 m</t>
  </si>
  <si>
    <t xml:space="preserve">          JDH3-02-008-L-72-(STL)- Supply,install,connect and test single core PVC insulated copper 16mm2</t>
  </si>
  <si>
    <t xml:space="preserve">          JDH3-02-008-L-72-(STL)-Street Lighting( LED ) Luminaire complete with control gear and lamp, (150) W</t>
  </si>
  <si>
    <t xml:space="preserve">          JDH3-02-008-L-72-(STL)-Drawpit with medium duty steel cover, size 600x600x1000mm</t>
  </si>
  <si>
    <t xml:space="preserve">          JDH3-02-008-L-73-(SS)-MH WORKS  from 3.51 to 4.50 @ 1200 mm</t>
  </si>
  <si>
    <t xml:space="preserve">          JDH3-02-008-L-73-(ST)-Box Culvert</t>
  </si>
  <si>
    <t xml:space="preserve">            JDH3-02-008-L-73-(ST)- Concrete Box Culvert With Dim (2000x1250) depth from 2.51 to 3.50</t>
  </si>
  <si>
    <t xml:space="preserve">            JDH3-02-008-L-73-(ST)- Concrete Box Culvert With Dim (2000x1250) depth from 1.51 to 2.50</t>
  </si>
  <si>
    <t xml:space="preserve">          JDH3-02-008-L-73-(ST)-NetWork</t>
  </si>
  <si>
    <t xml:space="preserve">            JDH3-02-008-L-73-(ST)- Supply and install UPVC pipe Diameter 300 mm depth from 0.00 to 1.50 m</t>
  </si>
  <si>
    <t xml:space="preserve">            JDH3-02-008-L-73-(ST)- Supply and install GRP pipe Diameter 400 mm depth from 0.00 to 1.50 m</t>
  </si>
  <si>
    <t xml:space="preserve">            JDH3-02-008-L-73-(ST)- Supply and install GRP pipe Diameter 400 mm depth from 1.51 to 2.50 m</t>
  </si>
  <si>
    <t xml:space="preserve">            JDH3-02-008-L-73-(ST)- Supply and install GRP pipe Diameter 500 mm depth from 0.00 to 1.50 m</t>
  </si>
  <si>
    <t xml:space="preserve">            JDH3-02-008-L-73-(ST)- Supply and install GRP pipe Diameter 500 mm depth from 1.51 to 2.50 m</t>
  </si>
  <si>
    <t xml:space="preserve">            JDH3-02-008-L-73-(ST)- Supply and install GRP pipe Diameter 600 mm depth from 0.00 to 1.50 m</t>
  </si>
  <si>
    <t xml:space="preserve">            JDH3-02-008-L-73-(ST)- Supply and install GRP pipe Diameter 600 mm depth from 1.51 to 2.50 m</t>
  </si>
  <si>
    <t xml:space="preserve">            JDH3-02-008-L-73-(ST)- Supply and install GRP pipe Diameter 700 mm depth from 1.51 to 2.50 m</t>
  </si>
  <si>
    <t xml:space="preserve">            JDH3-02-008-L-73-(ST)- Supply and install GRP pipe Diameter 1200 mm depth from 2.51 to 3.50 m</t>
  </si>
  <si>
    <t xml:space="preserve">            JDH3-02-008-L-73-(ST)- MH WORKS With (1200) diameter depth from 1.51 to 2.50</t>
  </si>
  <si>
    <t xml:space="preserve">            JDH3-02-008-L-73-(ST)- MH WORKS With (1500) diameter depth from 1.51 to 2.50</t>
  </si>
  <si>
    <t xml:space="preserve">            JDH3-02-008-L-73-(ST)- MH WORKS With (1500) diameter depth from 2.51 to 3.50</t>
  </si>
  <si>
    <t xml:space="preserve">            JDH3-02-008-L-73-(ST)- MH WORKS With (2000) diameter depth from 2.51 to 3.50</t>
  </si>
  <si>
    <t xml:space="preserve">            JDH3-02-008-L-73-(ST)- Single Catchbasine Works</t>
  </si>
  <si>
    <t xml:space="preserve">            JDH3-02-008-L-73-(ST)- Double Catchbasine Works</t>
  </si>
  <si>
    <t xml:space="preserve">          JDH3-02-008-L-73-(TSE)- Supply and install HDPE Pipes - 125 mm depth from 0 to 1.5 m</t>
  </si>
  <si>
    <t xml:space="preserve">          JDH3-02-008-L-73-(TSE)-Supply and install gate valves-250 mm</t>
  </si>
  <si>
    <t xml:space="preserve">        JDH3-02-008-L-73-Potable Water Network - WT</t>
  </si>
  <si>
    <t xml:space="preserve">          JDH3-02-008-L-73-(WT)- Supply and install HDPE Pipes -160 mm depth from 0 to 1.5 m</t>
  </si>
  <si>
    <t xml:space="preserve">          JDH3-02-008-L-73-(WT)- Supply and install HDPE Pipes -225 mm depth from 0 to 1.5 m</t>
  </si>
  <si>
    <t xml:space="preserve">          JDH3-02-008-L-73-(WT)- Supply and install gate valves -Diameter 200 mm</t>
  </si>
  <si>
    <t xml:space="preserve">          JDH3-02-008-L-73-(WT)- Supply and install 3-out fire hydrant</t>
  </si>
  <si>
    <t xml:space="preserve">          JDH3-02-008-L-73-(STL)-Substation protection room including Protection poles</t>
  </si>
  <si>
    <t xml:space="preserve">          JDH3-02-008-L-73-(STL)- Supply,install,connect and test single core PVC insulated copper 16mm2</t>
  </si>
  <si>
    <t xml:space="preserve">          JDH3-02-008-L-73-(STL)-Street Lighting( LED ) Luminaire complete with control gear and lamp, (150) W</t>
  </si>
  <si>
    <t xml:space="preserve">          JDH3-02-008-L-73-(STL)-ROAD CROSSING DUCTS FOR CABLES  PVC-2 × 150 mm</t>
  </si>
  <si>
    <t xml:space="preserve">          JDH3-02-008-L-73-(STL)-Drawpit with medium duty steel cover, size 600x600x1000mm</t>
  </si>
  <si>
    <t xml:space="preserve">          JDH3-02-008-L-73-(STL)-Drawpit with medium duty steel cover, size 900x900x1200mm</t>
  </si>
  <si>
    <t xml:space="preserve">        JDH3-02-008-RCB-Z02-2-Storm Network - ST</t>
  </si>
  <si>
    <t xml:space="preserve">          JDH3-02-008-RCB-Z02-2-(ST)- Supply and install UPVC pipe Diameter 300 mm depth from 0.00 to 1.50 m</t>
  </si>
  <si>
    <t xml:space="preserve">          JDH3-02-008-RCB-Z02-2-(ST)- Supply and install GRP pipe Diameter 400 mm depth from 1.51 to 2.50 m</t>
  </si>
  <si>
    <t xml:space="preserve">          JDH3-02-008-RCB-Z02-2-(ST)- Single Catchbasine Works</t>
  </si>
  <si>
    <t xml:space="preserve">          JDH3-02-008-RCB-Z02-2-(ST)- Double Catchbasine Works</t>
  </si>
  <si>
    <t xml:space="preserve">          JDH3-02-008-C-16-(ST)-Box Culvert</t>
  </si>
  <si>
    <t xml:space="preserve">            JDH3-02-008-C-16-(ST)- Concrete Box Culvert With Dim (2000x1250) depth from 1.51 to 2.50</t>
  </si>
  <si>
    <t xml:space="preserve">            JDH3-02-008-C-16-(ST)- Concrete Box Culvert With Dim (2000x1250) depth from 2.51 to 3.50</t>
  </si>
  <si>
    <t xml:space="preserve">          JDH3-02-008-C-16-(ST)-NetWork</t>
  </si>
  <si>
    <t xml:space="preserve">            JDH3-02-008-C-16-(ST)- Supply and install UPVC pipe Diameter 300 mm depth from 0.00 to 1.50 m</t>
  </si>
  <si>
    <t xml:space="preserve">            JDH3-02-008-C-16-(ST)- Supply and install GRP pipe Diameter 400 mm depth from 0.00 to 1.50 m</t>
  </si>
  <si>
    <t xml:space="preserve">            JDH3-02-008-C-16-(ST)- Supply and install GRP pipe Diameter 400 mm depth from 1.51 to 2.50 m</t>
  </si>
  <si>
    <t xml:space="preserve">            JDH3-02-008-C-16-(ST)- Supply and install GRP pipe Diameter 600 mm depth from 1.51 to 2.50 m</t>
  </si>
  <si>
    <t xml:space="preserve">            JDH3-02-008-C-16-(ST)- Supply and install GRP pipe Diameter 800 mm depth from 1.51 to 2.50 m</t>
  </si>
  <si>
    <t xml:space="preserve">            JDH3-02-008-C-16-(ST)- Supply and install GRP pipe Diameter 900 mm depth from 1.51 to 2.50 m</t>
  </si>
  <si>
    <t xml:space="preserve">            JDH3-02-008-C-16-(ST)- Supply and install GRP pipe Diameter 1000 mm depth from 0.00 to 1.50 m</t>
  </si>
  <si>
    <t xml:space="preserve">            JDH3-02-008-C-16-(ST)- Supply and install GRP pipe Diameter 1000 mm depth from 1.51 to 2.50 m</t>
  </si>
  <si>
    <t xml:space="preserve">            JDH3-02-008-C-16-(ST)- Supply and install GRP pipe Diameter 1200 mm depth from 1.51 to 2.50 m</t>
  </si>
  <si>
    <t xml:space="preserve">            JDH3-02-008-C-16-(ST)- Supply and install GRP pipe Diameter 1200 mm depth from 2.51 to 3.50 m</t>
  </si>
  <si>
    <t xml:space="preserve">            JDH3-02-008-C-16-(ST)- MH WORKS With (1200) diameter depth from 1.51 to 2.50</t>
  </si>
  <si>
    <t xml:space="preserve">            JDH3-02-008-C-16-(ST)- MH WORKS With (1500) diameter depth from 1.51 to 2.50</t>
  </si>
  <si>
    <t xml:space="preserve">            JDH3-02-008-C-16-(ST)- MH WORKS With (1500) diameter depth from 2.51 to 3.50</t>
  </si>
  <si>
    <t xml:space="preserve">            JDH3-02-008-C-16-(ST)- MH WORKS With (2000) diameter depth from 2.51 to 3.50</t>
  </si>
  <si>
    <t xml:space="preserve">            JDH3-02-008-C-16-(ST)- Single Catchbasine Works</t>
  </si>
  <si>
    <t xml:space="preserve">            JDH3-02-008-C-16-(ST)- Double Catchbasine Works</t>
  </si>
  <si>
    <t xml:space="preserve">            JDH3-02-008-C-16-(ST)-PIPES ENCASEMENT</t>
  </si>
  <si>
    <t xml:space="preserve">          JDH3-02-008-C-16-(TSE)- Supply and install HDPE Pipes - 125 mm depth from 0 to 1.5 m</t>
  </si>
  <si>
    <t xml:space="preserve">          JDH3-02-008-C-16-(TSE)- Supply and install HDPE Pipes - 250 mm depth from 0 to 1.5 m</t>
  </si>
  <si>
    <t xml:space="preserve">          JDH3-02-008-C-16-(TSE)- Supply and install HDPE Pipes - 315 mm depth from 0 to 1.5 m</t>
  </si>
  <si>
    <t xml:space="preserve">          JDH3-02-008-C-16-(TSE)- Supply and install HDPE Pipes - 450 mm depth from 0 to 1.5 m</t>
  </si>
  <si>
    <t xml:space="preserve">          JDH3-02-008-C-16-(TSE)- Supply and install HDPE Pipes - 450 mm depth from 1.51 to 2.5 m</t>
  </si>
  <si>
    <t xml:space="preserve">          JDH3-02-008-C-16-(TSE)- Supply and install GRP Pipes - 800 mm depth from 0 to 1.5 m</t>
  </si>
  <si>
    <t xml:space="preserve">          JDH3-02-008-C-16-(TSE)- Supply and install GRP Pipes - 800 mm depth from 1.51 to 2.5 m</t>
  </si>
  <si>
    <t xml:space="preserve">          JDH3-02-008-C-16-(TSE)- Supply and install GRP Pipes - 800 mm depth from 2.51 to 3.5 m</t>
  </si>
  <si>
    <t xml:space="preserve">          JDH3-02-008-C-16-(TSE)- Supply and install GRP Pipes - 800 mm depth from 3.51 to 4.5 m</t>
  </si>
  <si>
    <t xml:space="preserve">          JDH3-02-008-C-16-(TSE)- Supply and install GRP Pipes - 800 mm depth from 4.51 to 5.5 m</t>
  </si>
  <si>
    <t xml:space="preserve">        JDH3-02-008-C-16-Street Lighting Network -SL</t>
  </si>
  <si>
    <t xml:space="preserve">          JDH3-02-008-C-16-(STL)-LIGHTING POLE 12 m Column with one arm.</t>
  </si>
  <si>
    <t xml:space="preserve">          JDH3-02-008-C-16-(STL)-Street Lighting( LED ) Luminaire complete with control gear and lamp, (150) W</t>
  </si>
  <si>
    <t xml:space="preserve">          JDH3-02-008-C-16-(STL)-Drawpit with medium duty steel cover, size 600x600x1000mm</t>
  </si>
  <si>
    <t xml:space="preserve">        JDH3-02-008-L-74-Sewage Network - SS</t>
  </si>
  <si>
    <t xml:space="preserve">          JDH3-02-008-L-74-(SS)-Glass Reinforced Plastic (GRP)-200mm diameter depth from 0 to 1.5 m.</t>
  </si>
  <si>
    <t xml:space="preserve">          JDH3-02-008-L-74-(SS)-Glass Reinforced Plastic (GRP)-200mm diameter depth from 1.51 to 2.5 m.</t>
  </si>
  <si>
    <t xml:space="preserve">          JDH3-02-008-L-74-(SS)-Glass Reinforced Plastic (GRP)-200mm diameter depth from 2.51 to 3.5 m.</t>
  </si>
  <si>
    <t xml:space="preserve">          JDH3-02-008-L-74-(SS)-MH WORKS  from 0.00 to 1.50 @ 1200 mm</t>
  </si>
  <si>
    <t xml:space="preserve">          JDH3-02-008-L-74-(SS)-MH WORKS  from 1.51 to 2.50 @ 1200 mm</t>
  </si>
  <si>
    <t xml:space="preserve">          JDH3-02-008-L-74-(SS)-MH WORKS  from 1.51 to 2.50 @ 1200 mm with back drop</t>
  </si>
  <si>
    <t xml:space="preserve">          JDH3-02-008-L-74-(SS)-MH WORKS  from 2.51 to 3.50 @ 1200 mm</t>
  </si>
  <si>
    <t xml:space="preserve">          JDH3-02-008-L-74-(SS)-MH WORKS  from 2.51 to 3.50 @ 1200 mm with back drop</t>
  </si>
  <si>
    <t xml:space="preserve">          JDH3-02-008-L-74-(SS)-MH WORKS  from 3.51 to 4.50 @ 1200 mm</t>
  </si>
  <si>
    <t xml:space="preserve">          JDH3-02-008-L-74-(ST)- Supply and install GRP pipe Diameter 400 mm depth from 1.51 to 2.50 m</t>
  </si>
  <si>
    <t xml:space="preserve">          JDH3-02-008-L-74-(ST)- Supply and install GRP pipe Diameter 500 mm depth from 1.51 to 2.50 m</t>
  </si>
  <si>
    <t xml:space="preserve">          JDH3-02-008-L-74-(ST)- Supply and install GRP pipe Diameter 900 mm depth from 2.51 to 3.50 m</t>
  </si>
  <si>
    <t xml:space="preserve">          JDH3-02-008-L-74-(ST)- MH WORKS With (1200) diameter depth from 1.51 to 2.50</t>
  </si>
  <si>
    <t xml:space="preserve">          JDH3-02-008-L-74-(ST)- MH WORKS With (1500) diameter depth from 2.51 to 3.50</t>
  </si>
  <si>
    <t xml:space="preserve">          JDH3-02-008-L-74-(ST)-PIPES ENCASEMENT</t>
  </si>
  <si>
    <t xml:space="preserve">          JDH3-02-008-L-74-(ST)-Excavation for cutting material</t>
  </si>
  <si>
    <t xml:space="preserve">          JDH3-02-008-L-74-(ST)-Filling with imported material</t>
  </si>
  <si>
    <t xml:space="preserve">          JDH3-02-008-L-74-(TSE)- Supply and install HDPE Pipes - 125 mm depth from 0 to 1.5 m</t>
  </si>
  <si>
    <t xml:space="preserve">          JDH3-02-008-L-74-(TSE)- Supply and install HDPE Pipes - 450 mm depth from 0 to 1.5 m</t>
  </si>
  <si>
    <t xml:space="preserve">          JDH3-02-008-L-74-(TSE)- Supply and install HDPE Pipes - 450 mm depth from 1.51 to 2.5 m</t>
  </si>
  <si>
    <t xml:space="preserve">          JDH3-02-008-L-74-(TSE)- Supply and install HDPE Pipes - 630 mm depth from 3.51 to 4.5 m</t>
  </si>
  <si>
    <t xml:space="preserve">          JDH3-02-008-L-74-(STL)- Insulated Stranded armored Cables Copper- XLPE /PVC/SWA  4Cx25 mm²</t>
  </si>
  <si>
    <t xml:space="preserve">          JDH3-02-008-L-74-(STL)- Supply,install,connect and test single core PVC insulated copper 16mm2</t>
  </si>
  <si>
    <t xml:space="preserve">          JDH3-02-008-L-74-(RD)-Subgrade</t>
  </si>
  <si>
    <t xml:space="preserve">          JDH3-02-008-L-74-(RD)-AGGREGATE BASE COURSE</t>
  </si>
  <si>
    <t xml:space="preserve">          JDH3-02-008-L-74-(RD)-Bituminous base course (Grading I - Class A), including Prime Coat (MC1)</t>
  </si>
  <si>
    <t xml:space="preserve">          JDH3-02-008-L-74-(RD)-Bituminous concrete wearing course, (Grading I - Class A), including tack coat</t>
  </si>
  <si>
    <t xml:space="preserve">          JDH3-02-008-L-74-(RD)-Precast Concrete Curb</t>
  </si>
  <si>
    <t xml:space="preserve">          JDH3-02-008-L-74-(RD)-Traffic Signage</t>
  </si>
  <si>
    <t xml:space="preserve">          JDH3-02-008-L-75-(SS)-Glass Reinforced Plastic (GRP)-200mm diameter depth from 0 to 1.5 m.</t>
  </si>
  <si>
    <t xml:space="preserve">          JDH3-02-008-L-75-(SS)-Glass Reinforced Plastic (GRP)-250mm diameter depth from 2.51 to 3.5 m.</t>
  </si>
  <si>
    <t xml:space="preserve">          JDH3-02-008-L-75-(SS)-Glass Reinforced Plastic (GRP)-250mm diameter depth from 3.51 to 4.5 m.</t>
  </si>
  <si>
    <t xml:space="preserve">          JDH3-02-008-L-75-(SS)-MH WORKS  from 1.51 to 2.50 @ 1200 mm</t>
  </si>
  <si>
    <t xml:space="preserve">          JDH3-02-008-L-75-(SS)-MH WORKS  from 2.51 to 3.50 @ 1200 mm</t>
  </si>
  <si>
    <t xml:space="preserve">        JDH3-02-008-L-75-Storm Network - ST</t>
  </si>
  <si>
    <t xml:space="preserve">          JDH3-02-008-L-75-(ST)- Supply and install GRP pipe Diameter 400 mm depth from 0.00 to 1.50 m</t>
  </si>
  <si>
    <t xml:space="preserve">          JDH3-02-008-L-75-(ST)- Supply and install GRP pipe Diameter 600 mm depth from 0.00 to 1.50 m</t>
  </si>
  <si>
    <t xml:space="preserve">          JDH3-02-008-L-75-(ST)- Supply and install GRP pipe Diameter 600 mm depth from 1.51 to 2.50 m</t>
  </si>
  <si>
    <t xml:space="preserve">          JDH3-02-008-L-75-(ST)- MH WORKS With (1200) diameter depth from 0.00 to 1.50</t>
  </si>
  <si>
    <t xml:space="preserve">          JDH3-02-008-L-75-(ST)- MH WORKS With (1200) diameter depth from 1.51 to 2.50</t>
  </si>
  <si>
    <t xml:space="preserve">          JDH3-02-008-L-75-(ST)- MH WORKS With (1500) diameter depth from 2.51 to 3.50</t>
  </si>
  <si>
    <t xml:space="preserve">          JDH3-02-008-L-75-(ST)- Double Catchbasine Works</t>
  </si>
  <si>
    <t xml:space="preserve">          JDH3-02-008-L-75-(ST)-Excavation for cutting material</t>
  </si>
  <si>
    <t xml:space="preserve">          JDH3-02-008-L-75-(ST)-Filling with imported material</t>
  </si>
  <si>
    <t xml:space="preserve">        JDH3-02-008-L-75-TSE Network - TSE</t>
  </si>
  <si>
    <t xml:space="preserve">          JDH3-02-008-L-75-(TSE)- Supply and install HDPE Pipes - 125 mm depth from 0 to 1.5 m</t>
  </si>
  <si>
    <t xml:space="preserve">          JDH3-02-008-L-75-(TSE)- Supply and install HDPE Pipes - 250 mm depth from 0 to 1.5 m</t>
  </si>
  <si>
    <t xml:space="preserve">          JDH3-02-008-L-75-(TSE)- Supply and install HDPE Pipes - 315 mm depth from 0 to 1.5 m</t>
  </si>
  <si>
    <t xml:space="preserve">          JDH3-02-008-L-75-(TSE)- Supply and install HDPE Pipes - 315 mm depth from 1.51 to 2.5 m</t>
  </si>
  <si>
    <t xml:space="preserve">          JDH3-02-008-L-75-(TSE)- Supply and install HDPE Pipes - 315 mm depth from 2.51 to 3.5 m</t>
  </si>
  <si>
    <t xml:space="preserve">          JDH3-02-008-L-75-(TSE)- Supply and install HDPE Pipes - 450 mm depth from 1.51 to 2.5 m</t>
  </si>
  <si>
    <t xml:space="preserve">          JDH3-02-008-L-75-(TSE)- Supply and install HDPE Pipes - 450 mm depth from 2.51 to 3.5 m</t>
  </si>
  <si>
    <t xml:space="preserve">          JDH3-02-008-L-75-(TSE)-Supply and install gate valves-100 mm</t>
  </si>
  <si>
    <t xml:space="preserve">          JDH3-02-008-L-75-(TSE)-Supply and install of butterfly valves-300 mm.</t>
  </si>
  <si>
    <t xml:space="preserve">          JDH3-02-008-L-75-(TSE)- Supply and Construct R.C Valves Chamber on 315-400 mm Diameter pipelines</t>
  </si>
  <si>
    <t xml:space="preserve">          JDH3-02-008-L-75-(WT)- Supply and install HDPE Pipes -225 mm depth from 0 to 1.5 m</t>
  </si>
  <si>
    <t xml:space="preserve">          JDH3-02-008-L-75-(STL)- Supply,install,connect and test single core PVC insulated copper 16mm2</t>
  </si>
  <si>
    <t xml:space="preserve">          JDH3-02-008-L-75-(STL)-LIGHTING POLE 12 m Column with one arm.</t>
  </si>
  <si>
    <t xml:space="preserve">          JDH3-02-008-L-75-(STL)-Street Lighting( LED ) Luminaire complete with control gear and lamp, (150) W</t>
  </si>
  <si>
    <t xml:space="preserve">          JDH3-02-008-L-75-(STL)-LIGHTING POLE EARTHING  SYSTEM </t>
  </si>
  <si>
    <t xml:space="preserve">          JDH3-02-008-L-75-(STL)-Drawpit with medium duty steel cover, size 600x600x1000mm</t>
  </si>
  <si>
    <t xml:space="preserve">          JDH3-02-008-L-75-(STL)-Transfer existing lighting poles</t>
  </si>
  <si>
    <t xml:space="preserve">          JDH3-02-008-L-75-(RD)-Subgrade</t>
  </si>
  <si>
    <t xml:space="preserve">          JDH3-02-008-L-75-(RD)-AGGREGATE BASE COURSE</t>
  </si>
  <si>
    <t xml:space="preserve">          JDH3-02-008-L-75-(RD)-Bituminous base course (Grading I - Class A), including Prime Coat (MC1)</t>
  </si>
  <si>
    <t xml:space="preserve">          JDH3-02-008-L-75-(RD)-Bituminous concrete wearing course, (Grading I - Class A), including tack coat</t>
  </si>
  <si>
    <t xml:space="preserve">          JDH3-02-008-L-75-(RD)-Precast Concrete Curb</t>
  </si>
  <si>
    <t xml:space="preserve">          JDH3-02-008-L-75-(RD)-Traffic Signage</t>
  </si>
  <si>
    <t xml:space="preserve">          JDH3-02-008-L-12-(TSE)- Supply and install HDPE Pipes - 125 mm depth from 0 to 1.5 m</t>
  </si>
  <si>
    <t xml:space="preserve">          JDH3-02-008-L-12-(TSE)-Supply and install gate valves-250 mm</t>
  </si>
  <si>
    <t xml:space="preserve">          JDH3-02-008-L-12-(TSE)-Supply and install of Air valves-50 mm.</t>
  </si>
  <si>
    <t xml:space="preserve">          JDH3-02-008-L-12-(TSE)- Supply and Construct Air Valves Chamber on less than 315 mm Diameter pipelin</t>
  </si>
  <si>
    <t xml:space="preserve">          JDH3-02-008-L-13-(TSE)- Supply and install HDPE Pipes - 250 mm depth from 0 to 1.5 m</t>
  </si>
  <si>
    <t xml:space="preserve">          JDH3-02-008-L-13-(TSE)- Supply and install HDPE Pipes - 315 mm depth from 0 to 1.5 m</t>
  </si>
  <si>
    <t xml:space="preserve">          JDH3-02-008-L-16-(TSE)- Supply and install HDPE Pipes - 125 mm depth from 0 to 1.5 m</t>
  </si>
  <si>
    <t xml:space="preserve">          JDH3-02-008-L-16-(TSE)-Supply and install gate valves-250 mm</t>
  </si>
  <si>
    <t xml:space="preserve">        JDH3-02-008-RCB-Z04-Storm Network - ST</t>
  </si>
  <si>
    <t xml:space="preserve">          JDH3-02-008-RCB-Z04-(ST)- Supply and install UPVC pipe Diameter 300 mm depth from 0.00 to 1.50 m</t>
  </si>
  <si>
    <t xml:space="preserve">          JDH3-02-008-RCB-Z04-(ST)- Supply and install GRP pipe Diameter 400 mm depth from 1.51 to 2.50 m</t>
  </si>
  <si>
    <t xml:space="preserve">          JDH3-02-008-RCB-Z04-(ST)- Single Catchbasine Works</t>
  </si>
  <si>
    <t xml:space="preserve">          JDH3-02-008-RCB-Z04-(ST)- Double Catchbasine Works</t>
  </si>
  <si>
    <t xml:space="preserve">          JDH3-02-008-L-38-(TSE)- Supply and install HDPE Pipes - 125 mm depth from 0 to 1.5 m</t>
  </si>
  <si>
    <t xml:space="preserve">          JDH3-02-008-L-38-(TSE)-Supply and install gate valves-100 mm</t>
  </si>
  <si>
    <t xml:space="preserve">        JDH3-02-008-RCB-Z05-Storm Network - ST</t>
  </si>
  <si>
    <t xml:space="preserve">          JDH3-02-008-RCB-Z05-(ST)- Supply and install UPVC pipe Diameter 300 mm depth from 0.00 to 1.50 m</t>
  </si>
  <si>
    <t xml:space="preserve">          JDH3-02-008-RCB-Z05-(ST)- Supply and install GRP pipe Diameter 400 mm depth from 1.51 to 2.50 m</t>
  </si>
  <si>
    <t xml:space="preserve">          JDH3-02-008-RCB-Z05-(ST)- Single Catchbasine Works</t>
  </si>
  <si>
    <t xml:space="preserve">          JDH3-02-008-RCB-Z05-(ST)- Double Catchbasine Works</t>
  </si>
  <si>
    <t xml:space="preserve">          JDH3-02-008-L-07-(TSE)- Supply and install HDPE Pipes - 125 mm depth from 0 to 1.5 m</t>
  </si>
  <si>
    <t xml:space="preserve">          JDH3-02-008-L-07-(TSE)-Supply and install gate valves-250 mm</t>
  </si>
  <si>
    <t xml:space="preserve">          JDH3-02-008-L-07-(TSE)-Supply and install of Air valves-50 mm.</t>
  </si>
  <si>
    <t xml:space="preserve">          JDH3-02-008-L-07-(TSE)- Supply and Construct Air Valves Chamber on less than 315 mm Diameter pipelin</t>
  </si>
  <si>
    <t xml:space="preserve">          JDH3-02-008-L-04-(TSE)- Supply and install HDPE Pipes - 125 mm depth from 0 to 1.5 m</t>
  </si>
  <si>
    <t xml:space="preserve">          JDH3-02-008-L-04-(TSE)-Supply and install gate valves-250 mm</t>
  </si>
  <si>
    <t xml:space="preserve">          JDH3-02-008-L-53-(ST)- Supply and install UPVC pipe Diameter 300 mm depth from 0.00 to 1.50 m</t>
  </si>
  <si>
    <t xml:space="preserve">          JDH3-02-008-L-53-(ST)- Supply and install GRP pipe Diameter 400 mm depth from 0.00 to 1.50 m</t>
  </si>
  <si>
    <t xml:space="preserve">          JDH3-02-008-L-53-(ST)- Supply and install GRP pipe Diameter 1200 mm depth from 1.51 to 2.50 m</t>
  </si>
  <si>
    <t xml:space="preserve">          JDH3-02-008-L-53-(ST)- MH WORKS With (1200) diameter depth from 1.51 to 2.50</t>
  </si>
  <si>
    <t xml:space="preserve">          JDH3-02-008-L-53-(ST)- MH WORKS With (1500) diameter depth from 2.51 to 3.50</t>
  </si>
  <si>
    <t xml:space="preserve">          JDH3-02-008-L-53-(ST)- MH WORKS With (2000) diameter depth from 2.51 to 3.50</t>
  </si>
  <si>
    <t xml:space="preserve">          JDH3-02-008-L-53-(ST)-PIPES ENCASEMENT</t>
  </si>
  <si>
    <t xml:space="preserve">          JDH3-02-008-L-53-(TSE)- Supply and install HDPE Pipes - 250 mm depth from 0 to 1.5 m</t>
  </si>
  <si>
    <t xml:space="preserve">          JDH3-02-008-L-53-(TSE)-Supply and install gate valves-250 mm</t>
  </si>
  <si>
    <t xml:space="preserve">        JDH3-02-008-L-53-Potable Water Network - WT</t>
  </si>
  <si>
    <t xml:space="preserve">          JDH3-02-008-L-53-(WT)- Supply and install HDPE Pipes -160 mm depth from 0 to 1.5 m</t>
  </si>
  <si>
    <t xml:space="preserve">          JDH3-02-008-L-53-(WT)- Supply and install 3-out fire hydrant</t>
  </si>
  <si>
    <t xml:space="preserve">          JDH3-02-008-L-54-(ST)- Supply and install UPVC pipe Diameter 300 mm depth from 0.00 to 1.50 m</t>
  </si>
  <si>
    <t xml:space="preserve">          JDH3-02-008-L-54-(ST)- Supply and install GRP pipe Diameter 400 mm depth from 0.00 to 1.50 m</t>
  </si>
  <si>
    <t xml:space="preserve">          JDH3-02-008-L-54-(ST)- Supply and install GRP pipe Diameter 900 mm depth from 2.51 to 3.50 m</t>
  </si>
  <si>
    <t xml:space="preserve">          JDH3-02-008-L-54-(ST)- MH WORKS With (1200) diameter depth from 1.51 to 2.50</t>
  </si>
  <si>
    <t xml:space="preserve">          JDH3-02-008-L-54-(ST)- MH WORKS With (1500) diameter depth from 2.51 to 3.50</t>
  </si>
  <si>
    <t xml:space="preserve">          JDH3-02-008-L-54-(ST)-PIPES ENCASEMENT</t>
  </si>
  <si>
    <t xml:space="preserve">          JDH3-02-008-L-54-(TSE)- Supply and install HDPE Pipes - 250 mm depth from 0 to 1.5 m</t>
  </si>
  <si>
    <t xml:space="preserve">          JDH3-02-008-L-54-(TSE)-Supply and install gate valves-250 mm</t>
  </si>
  <si>
    <t xml:space="preserve">          JDH3-02-008-L-54-(WT)- Supply and install HDPE Pipes -160 mm depth from 0 to 1.5 m</t>
  </si>
  <si>
    <t xml:space="preserve">          JDH3-02-008-L-55-(ST)- Supply and install GRP pipe Diameter 400 mm depth from 0.00 to 1.50 m</t>
  </si>
  <si>
    <t xml:space="preserve">          JDH3-02-008-L-55-(ST)- Supply and install GRP pipe Diameter 1100 mm depth from 1.51 to 2.50 m</t>
  </si>
  <si>
    <t xml:space="preserve">          JDH3-02-008-L-55-(ST)- MH WORKS With (1200) diameter depth from 1.51 to 2.50</t>
  </si>
  <si>
    <t xml:space="preserve">          JDH3-02-008-L-55-(ST)- MH WORKS With (1500) diameter depth from 2.51 to 3.50</t>
  </si>
  <si>
    <t xml:space="preserve">          JDH3-02-008-L-55-(ST)- MH WORKS With (2000) diameter depth from 2.51 to 3.50</t>
  </si>
  <si>
    <t xml:space="preserve">          JDH3-02-008-L-55-(ST)-PIPES ENCASEMENT</t>
  </si>
  <si>
    <t xml:space="preserve">          JDH3-02-008-L-55-(TSE)- Supply and install HDPE Pipes - 250 mm depth from 0 to 1.5 m</t>
  </si>
  <si>
    <t xml:space="preserve">          JDH3-02-008-L-55-(WT)- Supply and install HDPE Pipes -160 mm depth from 0 to 1.5 m</t>
  </si>
  <si>
    <t xml:space="preserve">          JDH3-02-008-L-56-(ST)-Box Culvert</t>
  </si>
  <si>
    <t xml:space="preserve">            JDH3-02-008-L-56-(ST)- Concrete Box Culvert With Dim (2000x1250) depth from 1.51 to 2.50</t>
  </si>
  <si>
    <t xml:space="preserve">            JDH3-02-008-L-56-(ST)- Concrete Box Culvert With Dim (2000x1250) depth from 2.51 to 3.50</t>
  </si>
  <si>
    <t xml:space="preserve">            JDH3-02-008-L-56-(ST)- Concrete Box Culvert With Dim (4000x1500) depth from 3.51 to 4.50</t>
  </si>
  <si>
    <t xml:space="preserve">          JDH3-02-008-L-56-(ST)-NetWork</t>
  </si>
  <si>
    <t xml:space="preserve">            JDH3-02-008-L-56-(ST)- Supply and install UPVC pipe Diameter 300 mm depth from 0.00 to 1.50 m</t>
  </si>
  <si>
    <t xml:space="preserve">            JDH3-02-008-L-56-(ST)- Supply and install GRP pipe Diameter 400 mm depth from 0.00 to 1.50 m</t>
  </si>
  <si>
    <t xml:space="preserve">            JDH3-02-008-L-56-(ST)- Supply and install GRP pipe Diameter 400 mm depth from 1.51 to 2.50 m</t>
  </si>
  <si>
    <t xml:space="preserve">            JDH3-02-008-L-56-(ST)- Supply and install GRP pipe Diameter 500 mm depth from 1.51 to 2.50 m</t>
  </si>
  <si>
    <t xml:space="preserve">            JDH3-02-008-L-56-(ST)- Supply and install GRP pipe Diameter 600 mm depth from 1.51 to 2.50 m</t>
  </si>
  <si>
    <t xml:space="preserve">            JDH3-02-008-L-56-(ST)- Supply and install GRP pipe Diameter 700 mm depth from 1.51 to 2.50 m</t>
  </si>
  <si>
    <t xml:space="preserve">            JDH3-02-008-L-56-(ST)- Supply and install GRP pipe Diameter 800 mm depth from 1.51 to 2.50 m</t>
  </si>
  <si>
    <t xml:space="preserve">            JDH3-02-008-L-56-(ST)- Supply and install GRP pipe Diameter 900 mm depth from 1.51 to 2.50 m</t>
  </si>
  <si>
    <t xml:space="preserve">            JDH3-02-008-L-56-(ST)- Supply and install GRP pipe Diameter 1200 mm depth from 1.51 to 2.50 m</t>
  </si>
  <si>
    <t xml:space="preserve">            JDH3-02-008-L-56-(ST)- MH WORKS With (1200) diameter depth from 1.51 to 2.50</t>
  </si>
  <si>
    <t xml:space="preserve">            JDH3-02-008-L-56-(ST)- MH WORKS With (1500) diameter depth from 1.51 to 2.50</t>
  </si>
  <si>
    <t xml:space="preserve">            JDH3-02-008-L-56-(ST)- MH WORKS With (1500) diameter depth from 2.51 to 3.50</t>
  </si>
  <si>
    <t xml:space="preserve">            JDH3-02-008-L-56-(ST)- MH WORKS With (2000) diameter depth from 2.51 to 3.50</t>
  </si>
  <si>
    <t xml:space="preserve">            JDH3-02-008-L-56-(ST)- Single Catchbasine Works</t>
  </si>
  <si>
    <t xml:space="preserve">            JDH3-02-008-L-56-(ST)- Double Catchbasine Works</t>
  </si>
  <si>
    <t xml:space="preserve">            JDH3-02-008-L-56-(ST)-PIPES ENCASEMENT</t>
  </si>
  <si>
    <t xml:space="preserve">          JDH3-02-008-L-56-(TSE)- Supply and install HDPE Pipes - 125 mm depth from 0 to 1.5 m</t>
  </si>
  <si>
    <t xml:space="preserve">          JDH3-02-008-L-56-(TSE)- Supply and install HDPE Pipes - 250 mm depth from 0 to 1.5 m</t>
  </si>
  <si>
    <t xml:space="preserve">          JDH3-02-008-L-56-(TSE)-Supply and install gate valves-250 mm</t>
  </si>
  <si>
    <t xml:space="preserve">          JDH3-02-008-L-56-(TSE)-Supply and install of Wash-out valves-100 mm.</t>
  </si>
  <si>
    <t xml:space="preserve">          JDH3-02-008-L-56-(TSE)-Supply and install of Air valves-50 mm.</t>
  </si>
  <si>
    <t xml:space="preserve">          JDH3-02-008-L-56-(TSE)- Supply and Construct Wash-out Valves Chamber on 110-400 mm Diameter pipeline</t>
  </si>
  <si>
    <t xml:space="preserve">          JDH3-02-008-L-56-(TSE)- Supply and Construct Air Valves Chamber on less than 315 mm Diameter pipelin</t>
  </si>
  <si>
    <t xml:space="preserve">          JDH3-02-008-L-56-(WT)- Supply and install HDPE Pipes -160 mm depth from 0 to 1.5 m</t>
  </si>
  <si>
    <t xml:space="preserve">          JDH3-02-008-L-57-(ST)-Box Culvert</t>
  </si>
  <si>
    <t xml:space="preserve">            JDH3-02-008-L-57-(ST)- Concrete Box Culvert With Dim (2000x1250) depth from 1.51 to 2.50</t>
  </si>
  <si>
    <t xml:space="preserve">            JDH3-02-008-L-57-(ST)- Concrete Box Culvert With Dim (2000x1250) depth from 2.51 to 3.50</t>
  </si>
  <si>
    <t xml:space="preserve">            JDH3-02-008-L-57-(ST)- Concrete Box Culvert With Dim (3000x1500) depth from 1.51 to 2.50</t>
  </si>
  <si>
    <t xml:space="preserve">            JDH3-02-008-L-57-(ST)- Concrete Box Culvert With Dim (3000x1500) depth from 2.51 to 3.50</t>
  </si>
  <si>
    <t xml:space="preserve">          JDH3-02-008-L-57-(ST)-NetWork</t>
  </si>
  <si>
    <t xml:space="preserve">            JDH3-02-008-L-57-(ST)- Supply and install UPVC pipe Diameter 300 mm depth from 0.00 to 1.50 m</t>
  </si>
  <si>
    <t xml:space="preserve">            JDH3-02-008-L-57-(ST)- Supply and install GRP pipe Diameter 400 mm depth from 0.00 to 1.50 m</t>
  </si>
  <si>
    <t xml:space="preserve">            JDH3-02-008-L-57-(ST)- Supply and install GRP pipe Diameter 400 mm depth from 1.51 to 2.50 m</t>
  </si>
  <si>
    <t xml:space="preserve">            JDH3-02-008-L-57-(ST)- Supply and install GRP pipe Diameter 500 mm depth from 0.00 to 1.50 m</t>
  </si>
  <si>
    <t xml:space="preserve">            JDH3-02-008-L-57-(ST)- Supply and install GRP pipe Diameter 600 mm depth from 1.51 to 2.50 m</t>
  </si>
  <si>
    <t xml:space="preserve">            JDH3-02-008-L-57-(ST)- Supply and install GRP pipe Diameter 700 mm depth from 1.51 to 2.50 m</t>
  </si>
  <si>
    <t xml:space="preserve">            JDH3-02-008-L-57-(ST)- Supply and install GRP pipe Diameter 800 mm depth from 1.51 to 2.50 m</t>
  </si>
  <si>
    <t xml:space="preserve">            JDH3-02-008-L-57-(ST)- Supply and install GRP pipe Diameter 1000 mm depth from 2.51 to 3.50 m</t>
  </si>
  <si>
    <t xml:space="preserve">            JDH3-02-008-L-57-(ST)- Supply and install GRP pipe Diameter 1200 mm depth from 1.51 to 2.50 m</t>
  </si>
  <si>
    <t xml:space="preserve">            JDH3-02-008-L-57-(ST)- Supply and install GRP pipe Diameter 1200 mm depth from 2.51 to 3.50 m</t>
  </si>
  <si>
    <t xml:space="preserve">            JDH3-02-008-L-57-(ST)- MH WORKS With (1200) diameter depth from 1.51 to 2.50</t>
  </si>
  <si>
    <t xml:space="preserve">            JDH3-02-008-L-57-(ST)- MH WORKS With (1500) diameter depth from 1.51 to 2.50</t>
  </si>
  <si>
    <t xml:space="preserve">            JDH3-02-008-L-57-(ST)- MH WORKS With (1500) diameter depth from 2.51 to 3.50</t>
  </si>
  <si>
    <t xml:space="preserve">            JDH3-02-008-L-57-(ST)- MH WORKS With (2000) diameter depth from 2.51 to 3.50</t>
  </si>
  <si>
    <t xml:space="preserve">            JDH3-02-008-L-57-(ST)- Single Catchbasine Works</t>
  </si>
  <si>
    <t xml:space="preserve">            JDH3-02-008-L-57-(ST)- Double Catchbasine Works</t>
  </si>
  <si>
    <t xml:space="preserve">            JDH3-02-008-L-57-(ST)-PIPES ENCASEMENT</t>
  </si>
  <si>
    <t xml:space="preserve">          JDH3-02-008-L-57-(TSE)- Supply and install HDPE Pipes - 125 mm depth from 0 to 1.5 m</t>
  </si>
  <si>
    <t xml:space="preserve">          JDH3-02-008-L-57-(TSE)- Supply and install HDPE Pipes - 250 mm depth from 0 to 1.5 m</t>
  </si>
  <si>
    <t xml:space="preserve">          JDH3-02-008-L-57-(TSE)-Supply and install gate valves-250 mm</t>
  </si>
  <si>
    <t xml:space="preserve">          JDH3-02-008-L-57-(WT)- Supply and install HDPE Pipes -160 mm depth from 0 to 1.5 m</t>
  </si>
  <si>
    <t xml:space="preserve">          JDH3-02-008-C-04-(ST)-Swales</t>
  </si>
  <si>
    <t xml:space="preserve">          JDH3-02-008-C-04-(ST)-Box Culvert</t>
  </si>
  <si>
    <t xml:space="preserve">            JDH3-02-008-C-04-(ST)- Concrete Box Culvert With Dim (1000x1000) depth from 2.51 to 3.50</t>
  </si>
  <si>
    <t xml:space="preserve">            JDH3-02-008-C-04-(ST)- Concrete Box Culvert With Dim (2000x1250) depth from 2.51 to 3.50</t>
  </si>
  <si>
    <t xml:space="preserve">            JDH3-02-008-C-04-(ST)- Concrete Box Culvert With Dim (3000x1500) depth from 1.51 to 2.50</t>
  </si>
  <si>
    <t xml:space="preserve">            JDH3-02-008-C-04-(ST)- Concrete Box Culvert With Dim (3000x1500) depth from 2.51 to 3.50</t>
  </si>
  <si>
    <t xml:space="preserve">          JDH3-02-008-C-04-(ST)-NetWork</t>
  </si>
  <si>
    <t xml:space="preserve">            JDH3-02-008-C-04-(ST)- Supply and install GRP pipe Diameter 1400 mm depth from 1.51 to 2.50 m</t>
  </si>
  <si>
    <t xml:space="preserve">            JDH3-02-008-C-04-(ST)- MH WORKS With (1500) diameter depth from 1.51 to 2.50</t>
  </si>
  <si>
    <t xml:space="preserve">            JDH3-02-008-C-04-(ST)- MH WORKS With (1500) diameter depth from 2.51 to 3.50</t>
  </si>
  <si>
    <t xml:space="preserve">            JDH3-02-008-C-04-(ST)- MH WORKS With (2000) diameter depth from 1.51 to 2.50</t>
  </si>
  <si>
    <t xml:space="preserve">            JDH3-02-008-C-04-(ST)- MH WORKS With (2000) diameter depth from 2.51 to 3.50</t>
  </si>
  <si>
    <t xml:space="preserve">            JDH3-02-008-C-04-(ST)-PIPES ENCASEMENT</t>
  </si>
  <si>
    <t xml:space="preserve">        JDH3-02-008-C-04-TSE Network - TSE</t>
  </si>
  <si>
    <t xml:space="preserve">          JDH3-02-008-C-04-(TSE)- Supply and install HDPE Pipes - 315 mm depth from 0 to 1.5 m</t>
  </si>
  <si>
    <t xml:space="preserve">          JDH3-02-008-C-04-(TSE)- Supply and install HDPE Pipes - 315 mm depth from 1.51 to 2.5 m</t>
  </si>
  <si>
    <t xml:space="preserve">          JDH3-02-008-C-04-(WT)- Supply and install HDPE Pipes -160 mm depth from 0 to 1.5 m</t>
  </si>
  <si>
    <t xml:space="preserve">          JDH3-02-008-L-52-(ST)- MH WORKS With (1500) diameter depth from 2.51 to 3.50</t>
  </si>
  <si>
    <t xml:space="preserve">        JDH3-02-008-L-52-TSE Network - TSE</t>
  </si>
  <si>
    <t xml:space="preserve">          JDH3-02-008-L-52-(TSE)- Supply and install HDPE Pipes - 125 mm depth from 0 to 1.5 m</t>
  </si>
  <si>
    <t xml:space="preserve">          JDH3-02-008-L-52-(TSE)- Supply and install HDPE Pipes - 315 mm depth from 1.51 to 2.5 m</t>
  </si>
  <si>
    <t xml:space="preserve">          JDH3-02-008-L-52-(TSE)- Supply and install HDPE Pipes - 315 mm depth from 2.51 to 3.5 m</t>
  </si>
  <si>
    <t xml:space="preserve">          JDH3-02-008-L-52-(TSE)- Supply and install HDPE Pipes - 315 mm depth from 3.51 to 4.5 m</t>
  </si>
  <si>
    <t xml:space="preserve">          JDH3-02-008-L-52-(TSE)-Supply and install gate valves-100 mm</t>
  </si>
  <si>
    <t xml:space="preserve">          JDH3-02-008-L-52-(WT)- Supply and install HDPE Pipes -160 mm depth from 0 to 1.5 m</t>
  </si>
  <si>
    <t xml:space="preserve">          JDH3-02-008-L-63-(ST)- Supply and install GRP pipe Diameter 400 mm depth from 1.51 to 2.50 m</t>
  </si>
  <si>
    <t xml:space="preserve">          JDH3-02-008-L-63-(ST)- Supply and install GRP pipe Diameter 500 mm depth from 1.51 to 2.50 m</t>
  </si>
  <si>
    <t xml:space="preserve">          JDH3-02-008-L-63-(ST)- MH WORKS With (2000) diameter depth from 2.51 to 3.50</t>
  </si>
  <si>
    <t xml:space="preserve">          JDH3-02-008-L-63-(ST)-PIPES ENCASEMENT</t>
  </si>
  <si>
    <t xml:space="preserve">          JDH3-02-008-L-63-(TSE)- Supply and install HDPE Pipes - 125 mm depth from 0 to 1.5 m</t>
  </si>
  <si>
    <t xml:space="preserve">          JDH3-02-008-L-63-(TSE)- Supply and install HDPE Pipes - 315 mm depth from 1.51 to 2.5 m</t>
  </si>
  <si>
    <t xml:space="preserve">          JDH3-02-008-L-63-(WT)- Supply and install HDPE Pipes -160 mm depth from 0 to 1.5 m</t>
  </si>
  <si>
    <t xml:space="preserve">          JDH3-02-008-L-64-(ST)- Supply and install GRP pipe Diameter 400 mm depth from 0.00 to 1.50 m</t>
  </si>
  <si>
    <t xml:space="preserve">          JDH3-02-008-L-64-(ST)- Supply and install GRP pipe Diameter 400 mm depth from 1.51 to 2.50 m</t>
  </si>
  <si>
    <t xml:space="preserve">          JDH3-02-008-L-64-(ST)- Supply and install GRP pipe Diameter 500 mm depth from 1.51 to 2.50 m</t>
  </si>
  <si>
    <t xml:space="preserve">          JDH3-02-008-L-64-(ST)- Supply and install GRP pipe Diameter 1100 mm depth from 1.51 to 2.50 m</t>
  </si>
  <si>
    <t xml:space="preserve">          JDH3-02-008-L-64-(ST)- MH WORKS With (1500) diameter depth from 2.51 to 3.50</t>
  </si>
  <si>
    <t xml:space="preserve">          JDH3-02-008-L-64-(ST)-PIPES ENCASEMENT</t>
  </si>
  <si>
    <t xml:space="preserve">          JDH3-02-008-L-64-(WT)- Supply and install HDPE Pipes -160 mm depth from 0 to 1.5 m</t>
  </si>
  <si>
    <t xml:space="preserve">          JDH3-02-008-L-65-(ST)- Supply and install GRP pipe Diameter 400 mm depth from 0.00 to 1.50 m</t>
  </si>
  <si>
    <t xml:space="preserve">          JDH3-02-008-L-65-(ST)- Supply and install GRP pipe Diameter 400 mm depth from 1.51 to 2.50 m</t>
  </si>
  <si>
    <t xml:space="preserve">          JDH3-02-008-L-65-(ST)- Supply and install GRP pipe Diameter 600 mm depth from 0.00 to 1.50 m</t>
  </si>
  <si>
    <t xml:space="preserve">          JDH3-02-008-L-65-(ST)- Supply and install GRP pipe Diameter 1200 mm depth from 1.51 to 2.50 m</t>
  </si>
  <si>
    <t xml:space="preserve">          JDH3-02-008-L-65-(ST)- MH WORKS With (1500) diameter depth from 2.51 to 3.50</t>
  </si>
  <si>
    <t xml:space="preserve">          JDH3-02-008-L-65-(ST)- MH WORKS With (2000) diameter depth from 2.51 to 3.50</t>
  </si>
  <si>
    <t xml:space="preserve">          JDH3-02-008-L-65-(ST)-PIPES ENCASEMENT</t>
  </si>
  <si>
    <t xml:space="preserve">          JDH3-02-008-L-65-(TSE)- Supply and install HDPE Pipes - 450 mm depth from 1.51 to 2.5 m</t>
  </si>
  <si>
    <t xml:space="preserve">          JDH3-02-008-L-65-(WT)- Supply and install HDPE Pipes -160 mm depth from 0 to 1.5 m</t>
  </si>
  <si>
    <t xml:space="preserve">          JDH3-02-008-L-66-(ST)- Supply and install GRP pipe Diameter 400 mm depth from 1.51 to 2.50 m</t>
  </si>
  <si>
    <t xml:space="preserve">          JDH3-02-008-L-66-(ST)- Supply and install GRP pipe Diameter 600 mm depth from 0.00 to 1.50 m</t>
  </si>
  <si>
    <t xml:space="preserve">          JDH3-02-008-L-66-(ST)- Supply and install GRP pipe Diameter 700 mm depth from 0.00 to 1.50 m</t>
  </si>
  <si>
    <t xml:space="preserve">          JDH3-02-008-L-66-(ST)- Supply and install GRP pipe Diameter 800 mm depth from 0.00 to 1.50 m</t>
  </si>
  <si>
    <t xml:space="preserve">          JDH3-02-008-L-66-(ST)- Supply and install GRP pipe Diameter 1000 mm depth from 0.00 to 1.50 m</t>
  </si>
  <si>
    <t xml:space="preserve">          JDH3-02-008-L-66-(ST)- MH WORKS With (1200) diameter depth from 1.51 to 2.50</t>
  </si>
  <si>
    <t xml:space="preserve">          JDH3-02-008-L-66-(ST)-PIPES ENCASEMENT</t>
  </si>
  <si>
    <t xml:space="preserve">          JDH3-02-008-L-66-(TSE)- Supply and install HDPE Pipes - 315 mm depth from 1.51 to 2.5 m</t>
  </si>
  <si>
    <t xml:space="preserve">          JDH3-02-008-L-66-(TSE)-Supply and install of butterfly valves-300 mm.</t>
  </si>
  <si>
    <t xml:space="preserve">          JDH3-02-008-L-66-(TSE)- Supply and Construct R.C Valves Chamber on 315-400 mm Diameter pipelines</t>
  </si>
  <si>
    <t xml:space="preserve">          JDH3-02-008-L-66-(WT)- Supply and install HDPE Pipes -160 mm depth from 0 to 1.5 m</t>
  </si>
  <si>
    <t xml:space="preserve">          JDH3-02-008-L-67-(ST)- Supply and install GRP pipe Diameter 400 mm depth from 1.51 to 2.50 m</t>
  </si>
  <si>
    <t xml:space="preserve">          JDH3-02-008-L-67-(ST)- Supply and install GRP pipe Diameter 500 mm depth from 0.00 to 1.50 m</t>
  </si>
  <si>
    <t xml:space="preserve">          JDH3-02-008-L-67-(ST)- Supply and install GRP pipe Diameter 600 mm depth from 0.00 to 1.50 m</t>
  </si>
  <si>
    <t xml:space="preserve">          JDH3-02-008-L-67-(ST)- Supply and install GRP pipe Diameter 1200 mm depth from 1.51 to 2.50 m</t>
  </si>
  <si>
    <t xml:space="preserve">        JDH3-02-008-L-67-TSE Network - TSE</t>
  </si>
  <si>
    <t xml:space="preserve">          JDH3-02-008-L-67-(TSE)- Supply and install HDPE Pipes - 125 mm depth from 0 to 1.5 m</t>
  </si>
  <si>
    <t xml:space="preserve">          JDH3-02-008-L-67-(TSE)- Supply and install HDPE Pipes - 315 mm depth from 0 to 1.5 m</t>
  </si>
  <si>
    <t xml:space="preserve">          JDH3-02-008-L-67-(TSE)- Supply and install HDPE Pipes - 315 mm depth from 1.51 to 2.5 m</t>
  </si>
  <si>
    <t xml:space="preserve">          JDH3-02-008-L-67-(TSE)-Supply and install gate valves-100 mm</t>
  </si>
  <si>
    <t xml:space="preserve">          JDH3-02-008-L-67-(TSE)-Supply and install of butterfly valves-300 mm.</t>
  </si>
  <si>
    <t xml:space="preserve">          JDH3-02-008-L-67-(TSE)- Supply and Construct R.C Valves Chamber on 315-400 mm Diameter pipelines</t>
  </si>
  <si>
    <t xml:space="preserve">          JDH3-02-008-L-67-(WT)- Supply and install HDPE Pipes -160 mm depth from 0 to 1.5 m</t>
  </si>
  <si>
    <t xml:space="preserve">          JDH3-02-008-L-68-(ST)- Supply and install GRP pipe Diameter 400 mm depth from 0.00 to 1.50 m</t>
  </si>
  <si>
    <t xml:space="preserve">          JDH3-02-008-L-68-(ST)- Supply and install GRP pipe Diameter 400 mm depth from 1.51 to 2.50 m</t>
  </si>
  <si>
    <t xml:space="preserve">          JDH3-02-008-L-68-(ST)- Supply and install GRP pipe Diameter 600 mm depth from 0.00 to 1.50 m</t>
  </si>
  <si>
    <t xml:space="preserve">          JDH3-02-008-L-68-(ST)- Supply and install GRP pipe Diameter 700 mm depth from 0.00 to 1.50 m</t>
  </si>
  <si>
    <t xml:space="preserve">          JDH3-02-008-L-68-(ST)- Supply and install GRP pipe Diameter 1100 mm depth from 0.00 to 1.50 m</t>
  </si>
  <si>
    <t xml:space="preserve">          JDH3-02-008-L-68-(ST)- Supply and install GRP pipe Diameter 1100 mm depth from 1.51 to 2.50 m</t>
  </si>
  <si>
    <t xml:space="preserve">          JDH3-02-008-L-68-(ST)- MH WORKS With (1200) diameter depth from 1.51 to 2.50</t>
  </si>
  <si>
    <t xml:space="preserve">          JDH3-02-008-L-68-(ST)- MH WORKS With (1500) diameter depth from 2.51 to 3.50</t>
  </si>
  <si>
    <t xml:space="preserve">          JDH3-02-008-L-68-(ST)- MH WORKS With (2000) diameter depth from 1.51 to 2.50</t>
  </si>
  <si>
    <t xml:space="preserve">        JDH3-02-008-L-68-TSE Network - TSE</t>
  </si>
  <si>
    <t xml:space="preserve">          JDH3-02-008-L-68-(TSE)- Supply and install HDPE Pipes - 125 mm depth from 0 to 1.5 m</t>
  </si>
  <si>
    <t xml:space="preserve">          JDH3-02-008-L-68-(TSE)- Supply and install HDPE Pipes - 315 mm depth from 1.51 to 2.5 m</t>
  </si>
  <si>
    <t xml:space="preserve">          JDH3-02-008-L-68-(TSE)-Supply and install gate valves-100 mm</t>
  </si>
  <si>
    <t xml:space="preserve">          JDH3-02-008-L-68-(TSE)-Supply and install of Air valves-50 mm.</t>
  </si>
  <si>
    <t xml:space="preserve">          JDH3-02-008-L-68-(TSE)- Supply and Construct Air Valves Chamber on less than 315 mm Diameter pipelin</t>
  </si>
  <si>
    <t xml:space="preserve">          JDH3-02-008-L-68-(WT)- Supply and install HDPE Pipes -160 mm depth from 0 to 1.5 m</t>
  </si>
  <si>
    <t xml:space="preserve">          JDH3-02-008-L-59-(SS)-MH WORKS  from 3.51 to 4.50 @ 1200 mm</t>
  </si>
  <si>
    <t xml:space="preserve">          JDH3-02-008-L-59-(ST)- Supply and install UPVC pipe Diameter 300 mm depth from 0.00 to 1.50 m</t>
  </si>
  <si>
    <t xml:space="preserve">          JDH3-02-008-L-59-(ST)- Supply and install GRP pipe Diameter 400 mm depth from 1.51 to 2.50 m</t>
  </si>
  <si>
    <t xml:space="preserve">          JDH3-02-008-L-59-(ST)- Supply and install GRP pipe Diameter 600 mm depth from 0.00 to 1.50 m</t>
  </si>
  <si>
    <t xml:space="preserve">          JDH3-02-008-L-59-(ST)- Supply and install GRP pipe Diameter 700 mm depth from 0.00 to 1.50 m</t>
  </si>
  <si>
    <t xml:space="preserve">          JDH3-02-008-L-59-(ST)- MH WORKS With (1200) diameter depth from 1.51 to 2.50</t>
  </si>
  <si>
    <t xml:space="preserve">          JDH3-02-008-L-59-(ST)- MH WORKS With (1500) diameter depth from 2.51 to 3.50</t>
  </si>
  <si>
    <t xml:space="preserve">          JDH3-02-008-L-59-(ST)- MH WORKS With (2000) diameter depth from 2.51 to 3.50</t>
  </si>
  <si>
    <t xml:space="preserve">          JDH3-02-008-L-59-(ST)-PIPES ENCASEMENT</t>
  </si>
  <si>
    <t xml:space="preserve">          JDH3-02-008-L-59-(TSE)- Supply and install HDPE Pipes - 250 mm depth from 0 to 1.5 m</t>
  </si>
  <si>
    <t xml:space="preserve">          JDH3-02-008-L-59-(STL)- Insulated Stranded armored Cables Copper- XLPE /PVC/SWA  4Cx16 mm²</t>
  </si>
  <si>
    <t xml:space="preserve">          JDH3-02-008-L-59-(STL)- Supply,install,connect and test single core PVC insulated copper 6mm2</t>
  </si>
  <si>
    <t xml:space="preserve">          JDH3-02-008-L-59-(STL)-LIGHTING POLE 12 m Column with one arm.</t>
  </si>
  <si>
    <t xml:space="preserve">          JDH3-02-008-L-59-(STL)-Street Lighting( LED ) Luminaire complete with control gear and lamp, (150) W</t>
  </si>
  <si>
    <t xml:space="preserve">          JDH3-02-008-L-59-(STL)-LIGHTING POLE EARTHING  SYSTEM </t>
  </si>
  <si>
    <t xml:space="preserve">          JDH3-02-008-L-59-(STL)-ROAD CROSSING DUCTS FOR CABLES  PVC-2 × 150 mm</t>
  </si>
  <si>
    <t xml:space="preserve">          JDH3-02-008-L-59-(STL)-Drawpit with medium duty steel cover, size 600x600x1000mm</t>
  </si>
  <si>
    <t xml:space="preserve">          JDH3-02-008-L-59-(STL)-Drawpit with medium duty steel cover, size 900x900x1200mm</t>
  </si>
  <si>
    <t xml:space="preserve">          JDH3-02-008-L-60-(SS)-MH WORKS  from 2.51 to 3.50 @ 1200 mm</t>
  </si>
  <si>
    <t xml:space="preserve">          JDH3-02-008-L-60-(SS)-MH WORKS  from 3.51 to 4.50 @ 1200 mm</t>
  </si>
  <si>
    <t xml:space="preserve">          JDH3-02-008-L-60-(ST)- Supply and install GRP pipe Diameter 500 mm depth from 1.51 to 2.50 m</t>
  </si>
  <si>
    <t xml:space="preserve">          JDH3-02-008-L-60-(ST)- MH WORKS With (1200) diameter depth from 1.51 to 2.50</t>
  </si>
  <si>
    <t xml:space="preserve">          JDH3-02-008-L-60-(ST)- MH WORKS With (1500) diameter depth from 2.51 to 3.50</t>
  </si>
  <si>
    <t xml:space="preserve">          JDH3-02-008-L-60-(ST)- MH WORKS With (2000) diameter depth from 2.51 to 3.50</t>
  </si>
  <si>
    <t xml:space="preserve">          JDH3-02-008-L-60-(ST)-PIPES ENCASEMENT</t>
  </si>
  <si>
    <t xml:space="preserve">          JDH3-02-008-L-60-(STL)-LIGHTING POLE 12 m Column with one arm.</t>
  </si>
  <si>
    <t xml:space="preserve">          JDH3-02-008-L-60-(STL)-Street Lighting( LED ) Luminaire complete with control gear and lamp, (150) W</t>
  </si>
  <si>
    <t xml:space="preserve">          JDH3-02-008-L-60-(STL)-LIGHTING POLE EARTHING  SYSTEM </t>
  </si>
  <si>
    <t xml:space="preserve">          JDH3-02-008-L-60-(STL)-Drawpit with medium duty steel cover, size 600x600x1000mm</t>
  </si>
  <si>
    <t xml:space="preserve">          JDH3-02-008-L-60-(STL)-Drawpit with medium duty steel cover, size 900x900x1200mm</t>
  </si>
  <si>
    <t xml:space="preserve">          JDH3-02-008-L-62-(SS)-Glass Reinforced Plastic (GRP)-250mm diameter depth from 2.51 to 3.5 m.</t>
  </si>
  <si>
    <t xml:space="preserve">          JDH3-02-008-L-62-(SS)-Glass Reinforced Plastic (GRP)-250mm diameter depth from 3.51 to 4.5 m.</t>
  </si>
  <si>
    <t xml:space="preserve">          JDH3-02-008-L-62-(SS)-MH WORKS  from 3.51 to 4.50 @ 1200 mm</t>
  </si>
  <si>
    <t xml:space="preserve">          JDH3-02-008-L-62-(ST)- Supply and install GRP pipe Diameter 400 mm depth from 1.51 to 2.50 m</t>
  </si>
  <si>
    <t xml:space="preserve">          JDH3-02-008-L-62-(ST)- Supply and install GRP pipe Diameter 800 mm depth from 0.00 to 1.50 m</t>
  </si>
  <si>
    <t xml:space="preserve">          JDH3-02-008-L-62-(ST)- Supply and install GRP pipe Diameter 1200 mm depth from 1.51 to 2.50 m</t>
  </si>
  <si>
    <t xml:space="preserve">          JDH3-02-008-L-62-(ST)- MH WORKS With (1200) diameter depth from 1.51 to 2.50</t>
  </si>
  <si>
    <t xml:space="preserve">          JDH3-02-008-L-62-(ST)- MH WORKS With (2000) diameter depth from 2.51 to 3.50</t>
  </si>
  <si>
    <t xml:space="preserve">          JDH3-02-008-L-62-(ST)-PIPES ENCASEMENT</t>
  </si>
  <si>
    <t xml:space="preserve">          JDH3-02-008-L-62-(TSE)-Supply and install gate valves-250 mm</t>
  </si>
  <si>
    <t xml:space="preserve">          JDH3-02-008-L-62-(TSE)-Supply and install of Air valves-50 mm.</t>
  </si>
  <si>
    <t xml:space="preserve">          JDH3-02-008-L-62-(TSE)- Supply and Construct Air Valves Chamber on less than 315 mm Diameter pipelin</t>
  </si>
  <si>
    <t xml:space="preserve">          JDH3-02-008-L-62-(WT)- Supply and install HDPE Pipes -225 mm depth from 0 to 1.5 m</t>
  </si>
  <si>
    <t xml:space="preserve">          JDH3-02-008-L-62-(STL)- Supply,install,connect and test single core PVC insulated copper 6mm2</t>
  </si>
  <si>
    <t xml:space="preserve">          JDH3-02-008-L-62-(STL)-LIGHTING POLE 12 m Column with one arm.</t>
  </si>
  <si>
    <t xml:space="preserve">          JDH3-02-008-L-62-(STL)-Street Lighting( LED ) Luminaire complete with control gear and lamp, (150) W</t>
  </si>
  <si>
    <t xml:space="preserve">          JDH3-02-008-L-62-(STL)-LIGHTING POLE EARTHING  SYSTEM </t>
  </si>
  <si>
    <t xml:space="preserve">          JDH3-02-008-L-62-(STL)-Drawpit with medium duty steel cover, size 600x600x1000mm</t>
  </si>
  <si>
    <t xml:space="preserve">        JDH3-02-008-RCB-Z08-Storm Network - ST</t>
  </si>
  <si>
    <t xml:space="preserve">          JDH3-02-008-RCB-Z08-(ST)- Supply and install UPVC pipe Diameter 300 mm depth from 0.00 to 1.50 m</t>
  </si>
  <si>
    <t xml:space="preserve">          JDH3-02-008-RCB-Z08-(ST)- Supply and install GRP pipe Diameter 400 mm depth from 1.51 to 2.50 m</t>
  </si>
  <si>
    <t xml:space="preserve">          JDH3-02-008-RCB-Z08-(ST)- Single Catchbasine Works</t>
  </si>
  <si>
    <t xml:space="preserve">          JDH3-02-008-RCB-Z08-(ST)- Double Catchbasine Works</t>
  </si>
  <si>
    <t xml:space="preserve">          JDH3-02-008-L-43-(TSE)- Supply and install HDPE Pipes - 125 mm depth from 0 to 1.5 m</t>
  </si>
  <si>
    <t xml:space="preserve">          JDH3-02-008-L-43-(TSE)-Supply and install of Air valves-50 mm.</t>
  </si>
  <si>
    <t xml:space="preserve">          JDH3-02-008-L-43-(TSE)- Supply and Construct Air Valves Chamber on less than 315 mm Diameter pipelin</t>
  </si>
  <si>
    <t xml:space="preserve">        JDH3-02-008-L-18-Sewage Network - SS</t>
  </si>
  <si>
    <t xml:space="preserve">          JDH3-02-008-L-18-(SS)-Glass Reinforced Plastic (GRP)-200mm diameter depth from 0 to 1.5 m.</t>
  </si>
  <si>
    <t xml:space="preserve">          JDH3-02-008-L-18-(SS)-Glass Reinforced Plastic (GRP)-200mm diameter depth from 1.51 to 2.5 m.</t>
  </si>
  <si>
    <t xml:space="preserve">          JDH3-02-008-L-18-(SS)-Glass Reinforced Plastic (GRP)-200mm diameter depth from 2.51 to 3.5 m.</t>
  </si>
  <si>
    <t xml:space="preserve">          JDH3-02-008-L-18-(SS)-MH WORKS  from 0.00 to 1.50 @ 1200 mm</t>
  </si>
  <si>
    <t xml:space="preserve">          JDH3-02-008-L-18-(SS)-MH WORKS  from 1.51 to 2.50 @ 1200 mm</t>
  </si>
  <si>
    <t xml:space="preserve">          JDH3-02-008-L-18-(SS)-MH WORKS  from 2.51 to 3.50 @ 1200 mm</t>
  </si>
  <si>
    <t xml:space="preserve">          JDH3-02-008-L-18-(SS)-MH WORKS  from 2.51 to 3.50 @ 1200 mm with back drop</t>
  </si>
  <si>
    <t xml:space="preserve">        JDH3-02-008-L-19-Sewage Network - SS</t>
  </si>
  <si>
    <t xml:space="preserve">          JDH3-02-008-L-19-(SS)-Glass Reinforced Plastic (GRP)-200mm diameter depth from 0 to 1.5 m.</t>
  </si>
  <si>
    <t xml:space="preserve">          JDH3-02-008-L-19-(SS)-Glass Reinforced Plastic (GRP)-200mm diameter depth from 1.51 to 2.5 m.</t>
  </si>
  <si>
    <t xml:space="preserve">          JDH3-02-008-L-19-(SS)-Glass Reinforced Plastic (GRP)-200mm diameter depth from 2.51 to 3.5 m.</t>
  </si>
  <si>
    <t xml:space="preserve">          JDH3-02-008-L-19-(SS)-Glass Reinforced Plastic (GRP)-250mm diameter depth from 3.51 to 4.5 m.</t>
  </si>
  <si>
    <t xml:space="preserve">          JDH3-02-008-L-19-(SS)-MH WORKS  from 0.00 to 1.50 @ 1200 mm</t>
  </si>
  <si>
    <t xml:space="preserve">          JDH3-02-008-L-19-(SS)-MH WORKS  from 1.51 to 2.50 @ 1200 mm</t>
  </si>
  <si>
    <t xml:space="preserve">          JDH3-02-008-L-19-(SS)-MH WORKS  from 2.51 to 3.50 @ 1200 mm</t>
  </si>
  <si>
    <t xml:space="preserve">        JDH3-02-008-L-20-Sewage Network - SS</t>
  </si>
  <si>
    <t xml:space="preserve">          JDH3-02-008-L-20-(SS)-Glass Reinforced Plastic (GRP)-200mm diameter depth from 0 to 1.5 m.</t>
  </si>
  <si>
    <t xml:space="preserve">          JDH3-02-008-L-20-(SS)-Glass Reinforced Plastic (GRP)-200mm diameter depth from 1.51 to 2.5 m.</t>
  </si>
  <si>
    <t xml:space="preserve">          JDH3-02-008-L-20-(SS)-MH WORKS  from 0.00 to 1.50 @ 1200 mm</t>
  </si>
  <si>
    <t xml:space="preserve">          JDH3-02-008-L-20-(SS)-MH WORKS  from 1.51 to 2.50 @ 1200 mm</t>
  </si>
  <si>
    <t xml:space="preserve">        JDH3-02-008-L-23-Sewage Network - SS</t>
  </si>
  <si>
    <t xml:space="preserve">          JDH3-02-008-L-23-(SS)-Glass Reinforced Plastic (GRP)-200mm diameter depth from 1.51 to 2.5 m.</t>
  </si>
  <si>
    <t xml:space="preserve">          JDH3-02-008-L-23-(SS)-Glass Reinforced Plastic (GRP)-200mm diameter depth from 2.51 to 3.5 m.</t>
  </si>
  <si>
    <t xml:space="preserve">          JDH3-02-008-L-23-(SS)-MH WORKS  from 1.51 to 2.50 @ 1200 mm</t>
  </si>
  <si>
    <t xml:space="preserve">          JDH3-02-008-L-23-(SS)-MH WORKS  from 2.51 to 3.50 @ 1200 mm</t>
  </si>
  <si>
    <t xml:space="preserve">        JDH3-02-008-L-24-Sewage Network - SS</t>
  </si>
  <si>
    <t xml:space="preserve">          JDH3-02-008-L-24-(SS)-Glass Reinforced Plastic (GRP)-200mm diameter depth from 1.51 to 2.5 m.</t>
  </si>
  <si>
    <t xml:space="preserve">          JDH3-02-008-L-24-(SS)-MH WORKS  from 0.00 to 1.50 @ 1200 mm</t>
  </si>
  <si>
    <t xml:space="preserve">          JDH3-02-008-L-24-(SS)-MH WORKS  from 1.51 to 2.50 @ 1200 mm</t>
  </si>
  <si>
    <t xml:space="preserve">        JDH3-02-008-L-25-Sewage Network - SS</t>
  </si>
  <si>
    <t xml:space="preserve">          JDH3-02-008-L-25-(SS)-Glass Reinforced Plastic (GRP)-200mm diameter depth from 1.51 to 2.5 m.</t>
  </si>
  <si>
    <t xml:space="preserve">          JDH3-02-008-L-25-(SS)-Glass Reinforced Plastic (GRP)-200mm diameter depth from 2.51 to 3.5 m.</t>
  </si>
  <si>
    <t xml:space="preserve">          JDH3-02-008-L-25-(SS)-MH WORKS  from 1.51 to 2.50 @ 1200 mm</t>
  </si>
  <si>
    <t xml:space="preserve">          JDH3-02-008-L-25-(SS)-MH WORKS  from 2.51 to 3.50 @ 1200 mm</t>
  </si>
  <si>
    <t xml:space="preserve">        JDH3-02-008-L-26-Sewage Network - SS</t>
  </si>
  <si>
    <t xml:space="preserve">          JDH3-02-008-L-26-(SS)-Glass Reinforced Plastic (GRP)-200mm diameter depth from 1.51 to 2.5 m.</t>
  </si>
  <si>
    <t xml:space="preserve">          JDH3-02-008-L-26-(SS)-Glass Reinforced Plastic (GRP)-200mm diameter depth from 2.51 to 3.5 m.</t>
  </si>
  <si>
    <t xml:space="preserve">          JDH3-02-008-L-26-(SS)-Glass Reinforced Plastic (GRP)-250mm diameter depth from 2.51 to 3.5 m.</t>
  </si>
  <si>
    <t xml:space="preserve">          JDH3-02-008-L-26-(SS)-Glass Reinforced Plastic (GRP)-250mm diameter depth from 3.51 to 4.5 m.</t>
  </si>
  <si>
    <t xml:space="preserve">          JDH3-02-008-L-26-(SS)-MH WORKS  from 1.51 to 2.50 @ 1200 mm</t>
  </si>
  <si>
    <t xml:space="preserve">          JDH3-02-008-L-26-(SS)-MH WORKS  from 2.51 to 3.50 @ 1200 mm</t>
  </si>
  <si>
    <t xml:space="preserve">        JDH3-02-008-RCB-Z11-Storm Network - ST</t>
  </si>
  <si>
    <t xml:space="preserve">          JDH3-02-008-RCB-Z11-(ST)- Supply and install UPVC pipe Diameter 300 mm depth from 0.00 to 1.50 m</t>
  </si>
  <si>
    <t xml:space="preserve">          JDH3-02-008-RCB-Z11-(ST)- Supply and install GRP pipe Diameter 400 mm depth from 1.51 to 2.50 m</t>
  </si>
  <si>
    <t xml:space="preserve">          JDH3-02-008-RCB-Z11-(ST)- Single Catchbasine Works</t>
  </si>
  <si>
    <t xml:space="preserve">          JDH3-02-008-RCB-Z11-(ST)- Double Catchbasine Works</t>
  </si>
  <si>
    <t xml:space="preserve">        JDH3-02-008-RCB-Z12-Storm Network - ST</t>
  </si>
  <si>
    <t xml:space="preserve">          JDH3-02-008-RCB-Z12-(ST)- Supply and install UPVC pipe Diameter 300 mm depth from 0.00 to 1.50 m</t>
  </si>
  <si>
    <t xml:space="preserve">          JDH3-02-008-RCB-Z12-(ST)- Supply and install GRP pipe Diameter 400 mm depth from 1.51 to 2.50 m</t>
  </si>
  <si>
    <t xml:space="preserve">          JDH3-02-008-RCB-Z12-(ST)- Single Catchbasine Works</t>
  </si>
  <si>
    <t xml:space="preserve">          JDH3-02-008-RCB-Z12-(ST)- Double Catchbasine Works</t>
  </si>
  <si>
    <t xml:space="preserve">        JDH3-02-008-RCB-Z13-Storm Network - ST</t>
  </si>
  <si>
    <t xml:space="preserve">          JDH3-02-008-RCB-Z13-(ST)- Supply and install UPVC pipe Diameter 300 mm depth from 0.00 to 1.50 m</t>
  </si>
  <si>
    <t xml:space="preserve">          JDH3-02-008-RCB-Z13-(ST)- Supply and install GRP pipe Diameter 400 mm depth from 1.51 to 2.50 m</t>
  </si>
  <si>
    <t xml:space="preserve">          JDH3-02-008-RCB-Z13-(ST)- Single Catchbasine Works</t>
  </si>
  <si>
    <t xml:space="preserve">          JDH3-02-008-RCB-Z13-(ST)- Double Catchbasine Works</t>
  </si>
  <si>
    <t xml:space="preserve">      C10.CN</t>
  </si>
  <si>
    <t xml:space="preserve">        JDH3-02-008-C10.CN-Storm Network - ST</t>
  </si>
  <si>
    <t xml:space="preserve">          JDH3-02-008-C10.CN-(ST)- Supply and install UPVC pipe Diameter 300 mm depth from 0.00 to 1.50 m</t>
  </si>
  <si>
    <t xml:space="preserve">          JDH3-02-008-C10.CN-(ST)- Supply and install GRP pipe Diameter 400 mm depth from 0.00 to 1.50 m</t>
  </si>
  <si>
    <t xml:space="preserve">          JDH3-02-008-C10.CN-(ST)- Supply and install GRP pipe Diameter 400 mm depth from 1.51 to 2.50 m</t>
  </si>
  <si>
    <t xml:space="preserve">          JDH3-02-008-C10.CN-(ST)- Supply and install GRP pipe Diameter 500 mm depth from 1.51 to 2.50 m</t>
  </si>
  <si>
    <t xml:space="preserve">          JDH3-02-008-C10.CN-(ST)- Supply and install GRP pipe Diameter 1200 mm depth from 0.00 to 1.50 m</t>
  </si>
  <si>
    <t xml:space="preserve">          JDH3-02-008-C10.CN-(ST)- Supply and install GRP pipe Diameter 1200 mm depth from 1.51 to 2.50 m</t>
  </si>
  <si>
    <t xml:space="preserve">          JDH3-02-008-C10.CN-(ST)- Supply and install GRP pipe Diameter 1200 mm depth from 2.51 to 3.50 m</t>
  </si>
  <si>
    <t xml:space="preserve">          JDH3-02-008-C10.CN-(ST)- MH WORKS With (1200) diameter depth from 1.51 to 2.50</t>
  </si>
  <si>
    <t xml:space="preserve">          JDH3-02-008-C10.CN-(ST)- MH WORKS With (2000) diameter depth from 1.51 to 2.50</t>
  </si>
  <si>
    <t xml:space="preserve">          JDH3-02-008-C10.CN-(ST)- MH WORKS With (2000) diameter depth from 2.51 to 3.50</t>
  </si>
  <si>
    <t xml:space="preserve">          JDH3-02-008-C10.CN-(ST)- Single Catchbasine Works</t>
  </si>
  <si>
    <t xml:space="preserve">          JDH3-02-008-C10.CN-(ST)- Double Catchbasine Works</t>
  </si>
  <si>
    <t xml:space="preserve">        JDH3-02-008-C10.CN-TSE Network - TSE</t>
  </si>
  <si>
    <t xml:space="preserve">          JDH3-02-008-C10.CN-(TSE)- Supply and install HDPE Pipes - 450 mm depth from 1.51 to 2.5 m</t>
  </si>
  <si>
    <t xml:space="preserve">          JDH3-02-008-C10.CN-(TSE)-Supply and install of butterfly valves-400 mm.</t>
  </si>
  <si>
    <t xml:space="preserve">          JDH3-02-008-C10.CN-(TSE)-Supply and install of Air valves-65 mm.</t>
  </si>
  <si>
    <t xml:space="preserve">          JDH3-02-008-C10.CN-(TSE)- Supply and Construct Air Valves Chamber on 355-630 mm Diameter pipelines</t>
  </si>
  <si>
    <t xml:space="preserve">          JDH3-02-008-C10.CN-(TSE)- Supply and Construct R.C Valves Chamber on 315-400 mm Diameter pipelines</t>
  </si>
  <si>
    <t xml:space="preserve">        JDH3-02-008-C10.CN-Potable Water Network - WT</t>
  </si>
  <si>
    <t xml:space="preserve">          JDH3-02-008-C10.CN-(WT)- Supply and install HDPE Pipes -160 mm depth from 0 to 1.5 m</t>
  </si>
  <si>
    <t xml:space="preserve">          JDH3-02-008-C10.CN-(WT)- Supply and install gate valves -Diameter 150 mm</t>
  </si>
  <si>
    <t xml:space="preserve">          JDH3-02-008-C10.CN-(WT)- Supply and install 3-out fire hydrant</t>
  </si>
  <si>
    <t xml:space="preserve">          JDH3-02-008-C10.CN-(WT)- Supply and Construct R.C Valves Chamber on 315-400 mm Diameter pipelines</t>
  </si>
  <si>
    <t xml:space="preserve">          JDH3-02-008-C10.CN-(WT)- Supply and install Wash-Out Valves -Diameter 100 mm.</t>
  </si>
  <si>
    <t xml:space="preserve">          JDH3-02-008-C10.CN-(WT)- Supply and Construct Wash-out Valves Chamber on 110-400 mm Diameter pipe</t>
  </si>
  <si>
    <t xml:space="preserve">    JDH3-02-008--Final Testing and Commissioning - FT</t>
  </si>
  <si>
    <t xml:space="preserve">      JDH3-02-008-Final Testing and Commissioning - FT-PS</t>
  </si>
  <si>
    <t xml:space="preserve">      JDH3-02-008-Final Testing and Commissioning - FT-HM</t>
  </si>
  <si>
    <t xml:space="preserve">      JDH3-02-008-Final Testing and Commissioning - FT-MR</t>
  </si>
  <si>
    <t xml:space="preserve">      JDH3-02-008-Final Testing and Commissioning - FT-Z01</t>
  </si>
  <si>
    <t xml:space="preserve">      JDH3-02-008-Final Testing and Commissioning - FT-Z02</t>
  </si>
  <si>
    <t xml:space="preserve">      JDH3-02-008-Final Testing and Commissioning - FT-Z02-1</t>
  </si>
  <si>
    <t xml:space="preserve">      JDH3-02-008-Final Testing and Commissioning - FT-Z02-2</t>
  </si>
  <si>
    <t xml:space="preserve">      JDH3-02-008-Final Testing and Commissioning - FT-Z03</t>
  </si>
  <si>
    <t xml:space="preserve">      JDH3-02-008-Final Testing and Commissioning - FT-Z04</t>
  </si>
  <si>
    <t xml:space="preserve">      JDH3-02-008-Final Testing and Commissioning - FT-Z05</t>
  </si>
  <si>
    <t xml:space="preserve">      JDH3-02-008-Final Testing and Commissioning - FT-Z06</t>
  </si>
  <si>
    <t xml:space="preserve">      JDH3-02-008-Final Testing and Commissioning - FT-Z07</t>
  </si>
  <si>
    <t xml:space="preserve">      JDH3-02-008-Final Testing and Commissioning - FT-Z07-1</t>
  </si>
  <si>
    <t xml:space="preserve">      JDH3-02-008-Final Testing and Commissioning - FT-Z08</t>
  </si>
  <si>
    <t xml:space="preserve">      JDH3-02-008-Final Testing and Commissioning - FT-Z09</t>
  </si>
  <si>
    <t xml:space="preserve">      JDH3-02-008-Final Testing and Commissioning - FT-Z10</t>
  </si>
  <si>
    <t xml:space="preserve">      JDH3-02-008-Final Testing and Commissioning - FT-Z11</t>
  </si>
  <si>
    <t xml:space="preserve">      JDH3-02-008-Final Testing and Commissioning - FT-Z12</t>
  </si>
  <si>
    <t xml:space="preserve">      JDH3-02-008-Final Testing and Commissioning - FT-Z13</t>
  </si>
  <si>
    <t>Remaining Early Units</t>
  </si>
  <si>
    <t>Reivised</t>
  </si>
  <si>
    <t>Start of Storm Network Z05 MI-ST</t>
  </si>
  <si>
    <t>Prepare and Submit MOS for Earth Works -MOS</t>
  </si>
  <si>
    <t>Review and Approval MOS for Earth Works -MOS</t>
  </si>
  <si>
    <t>Prepare and Submit MOS for Concrete Works -MOS</t>
  </si>
  <si>
    <t>Review and Approval MOS for Concrete Works -MOS</t>
  </si>
  <si>
    <t>Prepare and Submit MOS for Underground Utilities and Foundation -MOS</t>
  </si>
  <si>
    <t>Review and Approval MOS for Underground Utilities and Foundation -MOS</t>
  </si>
  <si>
    <t>Prepare and Submit MOS for Storm Network -MOS</t>
  </si>
  <si>
    <t>Review and Approval MOS for Storm Network -MOS</t>
  </si>
  <si>
    <t>Prepare and Submit MOS for Asphalt Works -MOS</t>
  </si>
  <si>
    <t>Review and Approval MOS for Asphalt Works -MOS</t>
  </si>
  <si>
    <t>Prepare and Submit MOS for Sewage Network -MOS</t>
  </si>
  <si>
    <t>Review and Approval MOS for Sewage Network -MOS</t>
  </si>
  <si>
    <t>Prepare and Submit MOS for Potable Network -MOS</t>
  </si>
  <si>
    <t>Review and Approval MOS for Potable Network -MOS</t>
  </si>
  <si>
    <t>Prepare and Submit MOS for TSE Network -MOS</t>
  </si>
  <si>
    <t>Review and Approval MOS for TSE Network -MOS</t>
  </si>
  <si>
    <t>Prepare and Submit MOS for Street Lighting -MOS</t>
  </si>
  <si>
    <t>Review and Approval MOS for Street Lighting -MOS</t>
  </si>
  <si>
    <t>Prepare and Submit MOS for Precast Curbstone, Interlocking -MOS</t>
  </si>
  <si>
    <t>Review and Approval MOS for Precast Curbstone, Interlocking -MOS</t>
  </si>
  <si>
    <t>Prepare and Submit MOS for Waterproofing -MOS</t>
  </si>
  <si>
    <t>Review and Approval MOS for Waterproofing -MOS</t>
  </si>
  <si>
    <t>Prepare and Submit MOS for Precast Box Culvert -MOS</t>
  </si>
  <si>
    <t>Review and Approval MOS for Precast Box Culvert -MOS</t>
  </si>
  <si>
    <t>A3400</t>
  </si>
  <si>
    <t>Start of PONDS -PS</t>
  </si>
  <si>
    <t>A3640</t>
  </si>
  <si>
    <t>A3670</t>
  </si>
  <si>
    <t>Start of Storm Network Z02 MI-ST</t>
  </si>
  <si>
    <t>A3680</t>
  </si>
  <si>
    <t>A3690</t>
  </si>
  <si>
    <t>A3700</t>
  </si>
  <si>
    <t>A3710</t>
  </si>
  <si>
    <t>Final Testing And Commissioning for CCTV - FT</t>
  </si>
  <si>
    <t>Prepare and Submit Drawing for CCTV - AS</t>
  </si>
  <si>
    <t>Review and Approval Drawing for CCTV - AS</t>
  </si>
  <si>
    <t>A3860</t>
  </si>
  <si>
    <t>A3870</t>
  </si>
  <si>
    <t>start-FT-MI</t>
  </si>
  <si>
    <t>JD3RMRC01ST100</t>
  </si>
  <si>
    <t>JD3RMRC01ST100.R</t>
  </si>
  <si>
    <t>JD3RMRC01ST300</t>
  </si>
  <si>
    <t>JD3RMRC01ST300.R</t>
  </si>
  <si>
    <t>JD3RMRC01ST50891</t>
  </si>
  <si>
    <t>JD3RMRC01ST50892</t>
  </si>
  <si>
    <t>JD3RMRC01ST50893</t>
  </si>
  <si>
    <t>JD3RMRC01ST50894</t>
  </si>
  <si>
    <t>JD3RMRC01ST50895</t>
  </si>
  <si>
    <t>JD3RMRC01ST50994</t>
  </si>
  <si>
    <t>JD3RMRC01ST50995</t>
  </si>
  <si>
    <t>JD3RMRC01ST50996</t>
  </si>
  <si>
    <t>JD3RMRC01ST50997</t>
  </si>
  <si>
    <t>JD3RMRC01ST50998</t>
  </si>
  <si>
    <t>JD3RMRC01TSE51062</t>
  </si>
  <si>
    <t>JD3RMRC01TSE51063</t>
  </si>
  <si>
    <t>JD3RMRC01TSE51064</t>
  </si>
  <si>
    <t>JD3RMRC01TSE51065</t>
  </si>
  <si>
    <t>JD3RMRC01TSE51066</t>
  </si>
  <si>
    <t>JD3RMRC01TSE51072</t>
  </si>
  <si>
    <t>JD3RMRC01TSE51073</t>
  </si>
  <si>
    <t>JD3RMRC01TSE51074</t>
  </si>
  <si>
    <t>JD3RMRC01TSE51075</t>
  </si>
  <si>
    <t>JD3RMRC01TSE51076</t>
  </si>
  <si>
    <t>JD3RMRC01TSE51187</t>
  </si>
  <si>
    <t>JD3RMRC01TSE51188</t>
  </si>
  <si>
    <t>JD3RMRC02ST100</t>
  </si>
  <si>
    <t>JD3RMRC02ST100.R</t>
  </si>
  <si>
    <t>JD3RMRC02ST300</t>
  </si>
  <si>
    <t>JD3RMRC02ST51604</t>
  </si>
  <si>
    <t>JD3RMRC02ST51605</t>
  </si>
  <si>
    <t>JD3RMRC02ST51606</t>
  </si>
  <si>
    <t>JD3RMRC02ST51607</t>
  </si>
  <si>
    <t>JD3RMRC02ST51608</t>
  </si>
  <si>
    <t>JD3RMRC02ST51707</t>
  </si>
  <si>
    <t>JD3RMRC02ST51708</t>
  </si>
  <si>
    <t>JD3RMRC02ST51709</t>
  </si>
  <si>
    <t>JD3RMRC02ST51710</t>
  </si>
  <si>
    <t>JD3RMRC02ST51711</t>
  </si>
  <si>
    <t>JD3RMRC02TSE51775</t>
  </si>
  <si>
    <t>JD3RMRC02TSE51776</t>
  </si>
  <si>
    <t>JD3RMRC02TSE51777</t>
  </si>
  <si>
    <t>JD3RMRC02TSE51778</t>
  </si>
  <si>
    <t>JD3RMRC02TSE51779</t>
  </si>
  <si>
    <t>JD3RMRC02TSE51780</t>
  </si>
  <si>
    <t>JD3RMRC02TSE51781</t>
  </si>
  <si>
    <t>JD3RMRC02TSE51782</t>
  </si>
  <si>
    <t>JD3RMRC02TSE51783</t>
  </si>
  <si>
    <t>JD3RMRC02TSE51784</t>
  </si>
  <si>
    <t>JD3RMRC02TSE51815</t>
  </si>
  <si>
    <t>JD3RMRC02TSE51816</t>
  </si>
  <si>
    <t>JD3RMRC02TSE51817</t>
  </si>
  <si>
    <t>JD3RMRC02TSE51818</t>
  </si>
  <si>
    <t>JD3RMRC02TSE51819</t>
  </si>
  <si>
    <t>JD3RMRC02TSE51855</t>
  </si>
  <si>
    <t>JD3RMRC02TSE51856</t>
  </si>
  <si>
    <t>JD3RMRC02TSE51857</t>
  </si>
  <si>
    <t>JD3RMRC02TSE51858</t>
  </si>
  <si>
    <t>JD3RMRC02TSE51859</t>
  </si>
  <si>
    <t>JD3RMRC02TSE51900</t>
  </si>
  <si>
    <t>JD3RMRC02TSE51901</t>
  </si>
  <si>
    <t>JD3RMRC03SS521401</t>
  </si>
  <si>
    <t>JD3RMRC03SS521411</t>
  </si>
  <si>
    <t>JD3RMRC03SS521421</t>
  </si>
  <si>
    <t>JD3RMRC03SS521431</t>
  </si>
  <si>
    <t>JD3RMRC03SS521441</t>
  </si>
  <si>
    <t>JD3RMRC03ST100</t>
  </si>
  <si>
    <t>JD3RMRC03ST100.R</t>
  </si>
  <si>
    <t>JD3RMRC03ST100.R1</t>
  </si>
  <si>
    <t>JD3RMRC03ST300</t>
  </si>
  <si>
    <t>JD3RMRC03ST301</t>
  </si>
  <si>
    <t>JD3RMRC03ST301.R</t>
  </si>
  <si>
    <t>JD3RMRC03ST302</t>
  </si>
  <si>
    <t>JD3RMRC03ST52212</t>
  </si>
  <si>
    <t>JD3RMRC03ST52213</t>
  </si>
  <si>
    <t>JD3RMRC03ST52214</t>
  </si>
  <si>
    <t>JD3RMRC03ST52215</t>
  </si>
  <si>
    <t>JD3RMRC03ST52216</t>
  </si>
  <si>
    <t>JD3RMRC03ST52242</t>
  </si>
  <si>
    <t>JD3RMRC03ST52243</t>
  </si>
  <si>
    <t>JD3RMRC03ST52244</t>
  </si>
  <si>
    <t>JD3RMRC03ST52245</t>
  </si>
  <si>
    <t>JD3RMRC03ST52246</t>
  </si>
  <si>
    <t>JD3RMRC03ST52317</t>
  </si>
  <si>
    <t>JD3RMRC03ST52318</t>
  </si>
  <si>
    <t>JD3RMRC03ST52319</t>
  </si>
  <si>
    <t>JD3RMRC03ST52320</t>
  </si>
  <si>
    <t>JD3RMRC03ST52321</t>
  </si>
  <si>
    <t>JD3RMRC03ST52405</t>
  </si>
  <si>
    <t>JD3RMRC03ST52406</t>
  </si>
  <si>
    <t>JD3RMRC03ST52407</t>
  </si>
  <si>
    <t>JD3RMRC03ST52408</t>
  </si>
  <si>
    <t>JD3RMRC03ST52409</t>
  </si>
  <si>
    <t>JD3RMRC03ST52410</t>
  </si>
  <si>
    <t>JD3RMRC03ST52411</t>
  </si>
  <si>
    <t>JD3RMRC03ST52412</t>
  </si>
  <si>
    <t>JD3RMRC03ST52413</t>
  </si>
  <si>
    <t>JD3RMRC03ST52414</t>
  </si>
  <si>
    <t>JD3RMRC03ST52420</t>
  </si>
  <si>
    <t>JD3RMRC03ST52421</t>
  </si>
  <si>
    <t>JD3RMRC03ST52422</t>
  </si>
  <si>
    <t>JD3RMRC03ST52423</t>
  </si>
  <si>
    <t>JD3RMRC03ST52424</t>
  </si>
  <si>
    <t>JD3RMRC03ST52430</t>
  </si>
  <si>
    <t>JD3RMRC03ST52431</t>
  </si>
  <si>
    <t>JD3RMRC03ST52432</t>
  </si>
  <si>
    <t>JD3RMRC03ST52433</t>
  </si>
  <si>
    <t>JD3RMRC03ST524341</t>
  </si>
  <si>
    <t>JD3RMRC03TSE52488</t>
  </si>
  <si>
    <t>JD3RMRC03TSE52489</t>
  </si>
  <si>
    <t>JD3RMRC03TSE52490</t>
  </si>
  <si>
    <t>JD3RMRC03TSE52491</t>
  </si>
  <si>
    <t>JD3RMRC03TSE52492</t>
  </si>
  <si>
    <t>JD3RMRC03TSE52498</t>
  </si>
  <si>
    <t>JD3RMRC03TSE52499</t>
  </si>
  <si>
    <t>JD3RMRC03TSE52500</t>
  </si>
  <si>
    <t>JD3RMRC03TSE52501</t>
  </si>
  <si>
    <t>JD3RMRC03TSE52502</t>
  </si>
  <si>
    <t>JD3RMRC03TSE52528</t>
  </si>
  <si>
    <t>JD3RMRC03TSE52529</t>
  </si>
  <si>
    <t>JD3RMRC03TSE52530</t>
  </si>
  <si>
    <t>JD3RMRC03TSE52531</t>
  </si>
  <si>
    <t>JD3RMRC03TSE52532</t>
  </si>
  <si>
    <t>JD3RMRC03TSE52578</t>
  </si>
  <si>
    <t>JD3RMRC03TSE52579</t>
  </si>
  <si>
    <t>JD3RMRC03TSE52580</t>
  </si>
  <si>
    <t>JD3RMRC03TSE52581</t>
  </si>
  <si>
    <t>JD3RMRC03TSE52582</t>
  </si>
  <si>
    <t>JD3RMRC03TSE52583</t>
  </si>
  <si>
    <t>JD3RMRC03TSE52584</t>
  </si>
  <si>
    <t>JD3RMRC03TSE52585</t>
  </si>
  <si>
    <t>JD3RMRC03TSE52586</t>
  </si>
  <si>
    <t>JD3RMRC03TSE52587</t>
  </si>
  <si>
    <t>JD3RMRC03TSE52588</t>
  </si>
  <si>
    <t>JD3RMRC03TSE52589</t>
  </si>
  <si>
    <t>JD3RMRC03TSE52590</t>
  </si>
  <si>
    <t>JD3RMRC03TSE52591</t>
  </si>
  <si>
    <t>JD3RMRC03TSE52592</t>
  </si>
  <si>
    <t>JD3RMRC03TSE52623</t>
  </si>
  <si>
    <t>JD3RMRC03TSE52624</t>
  </si>
  <si>
    <t>JD3RMRC03TSE52629</t>
  </si>
  <si>
    <t>JD3RMRC03TSE52630</t>
  </si>
  <si>
    <t>JD3RMRC03TSE52645</t>
  </si>
  <si>
    <t>JD3RMRC03TSE52646</t>
  </si>
  <si>
    <t>JD3RMRC03TSE52647</t>
  </si>
  <si>
    <t>JD3RMRC03TSE52648</t>
  </si>
  <si>
    <t>JD3RMRC03TSE52657</t>
  </si>
  <si>
    <t>JD3RMRC03TSE52658</t>
  </si>
  <si>
    <t>JD3RMRC03TSE52659</t>
  </si>
  <si>
    <t>JD3RMRC03TSE52660</t>
  </si>
  <si>
    <t>JD3RMRC05ST100</t>
  </si>
  <si>
    <t>JD3RMRC05ST100.R</t>
  </si>
  <si>
    <t>JD3RMRC05ST53040</t>
  </si>
  <si>
    <t>JD3RMRC05ST53041</t>
  </si>
  <si>
    <t>JD3RMRC05ST53042</t>
  </si>
  <si>
    <t>JD3RMRC05ST53043</t>
  </si>
  <si>
    <t>JD3RMRC05ST53044</t>
  </si>
  <si>
    <t>JD3RMRC05ST53045</t>
  </si>
  <si>
    <t>JD3RMRC05ST53046</t>
  </si>
  <si>
    <t>JD3RMRC05ST53054</t>
  </si>
  <si>
    <t>JD3RMRC05ST53055</t>
  </si>
  <si>
    <t>JD3RMRC05ST53056</t>
  </si>
  <si>
    <t>JD3RMRC05ST53057</t>
  </si>
  <si>
    <t>JD3RMRC05ST53061</t>
  </si>
  <si>
    <t>JD3RMRC05ST53062</t>
  </si>
  <si>
    <t>JD3RMRC05ST53063</t>
  </si>
  <si>
    <t>JD3RMRC05ST53064</t>
  </si>
  <si>
    <t>JD3RMRC05ST53068</t>
  </si>
  <si>
    <t>JD3RMRC05ST53069</t>
  </si>
  <si>
    <t>JD3RMRC05ST53070</t>
  </si>
  <si>
    <t>JD3RMRC05ST53071</t>
  </si>
  <si>
    <t>JD3RMRC05ST53072</t>
  </si>
  <si>
    <t>JD3RMRC05ST53073</t>
  </si>
  <si>
    <t>JD3RMRC05ST53074</t>
  </si>
  <si>
    <t>JD3RMRC05ST53075</t>
  </si>
  <si>
    <t>JD3RMRC08ST100</t>
  </si>
  <si>
    <t>JD3RMRC08ST100.R</t>
  </si>
  <si>
    <t>JD3RMRC08ST300</t>
  </si>
  <si>
    <t>JD3RMRC09RD56346</t>
  </si>
  <si>
    <t>JD3RMRC09RD56346.R</t>
  </si>
  <si>
    <t>Supply and installation Precast Concrete Kerb, Type K1-Dfor ROADS  - - B1.32 14 13.01-MR-C-09-RD -Remaining</t>
  </si>
  <si>
    <t>JD3RMRC09RD56348</t>
  </si>
  <si>
    <t>JD3RMRC09ST100</t>
  </si>
  <si>
    <t>JD3RMRC09ST100.R</t>
  </si>
  <si>
    <t>JD3RMRC09ST300</t>
  </si>
  <si>
    <t>JD3RMRC09ST300.R</t>
  </si>
  <si>
    <t>JD3RMRC09ST55882</t>
  </si>
  <si>
    <t>JD3RMRC09ST55883</t>
  </si>
  <si>
    <t>JD3RMRC09ST55884</t>
  </si>
  <si>
    <t>JD3RMRC09ST55885</t>
  </si>
  <si>
    <t>JD3RMRC09ST55886</t>
  </si>
  <si>
    <t>JD3RMRC10ST100</t>
  </si>
  <si>
    <t>JD3RMRC10ST100.R</t>
  </si>
  <si>
    <t>JD3RMRC10ST300</t>
  </si>
  <si>
    <t>JD3RMRC10ST300.R</t>
  </si>
  <si>
    <t>JD3RMRC10ST56595</t>
  </si>
  <si>
    <t>JD3RMRC10ST56596</t>
  </si>
  <si>
    <t>JD3RMRC10ST56597</t>
  </si>
  <si>
    <t>JD3RMRC10ST56598</t>
  </si>
  <si>
    <t>JD3RMRC10ST56599</t>
  </si>
  <si>
    <t>JD3RMRC10ST56633</t>
  </si>
  <si>
    <t>JD3RMRC10ST56634</t>
  </si>
  <si>
    <t>JD3RMRC10ST56635</t>
  </si>
  <si>
    <t>JD3RMRC10ST56636</t>
  </si>
  <si>
    <t>JD3RMRC10ST56637</t>
  </si>
  <si>
    <t>JD3RMRC10ST56638</t>
  </si>
  <si>
    <t>JD3RMRC10ST56639</t>
  </si>
  <si>
    <t>JD3RMRC10ST56640</t>
  </si>
  <si>
    <t>JD3RMRC10ST56641</t>
  </si>
  <si>
    <t>JD3RMRC10ST56642</t>
  </si>
  <si>
    <t>JD3RMRC10ST56643</t>
  </si>
  <si>
    <t>JD3RMRC10ST56644</t>
  </si>
  <si>
    <t>JD3RMRC10ST56645</t>
  </si>
  <si>
    <t>JD3RMRC10ST56646</t>
  </si>
  <si>
    <t>JD3RMRC10ST56688</t>
  </si>
  <si>
    <t>JD3RMRC10ST56689</t>
  </si>
  <si>
    <t>JD3RMRC10ST56690</t>
  </si>
  <si>
    <t>JD3RMRC10ST56691</t>
  </si>
  <si>
    <t>JD3RMRC10ST56692</t>
  </si>
  <si>
    <t>JD3RMRC10ST56698</t>
  </si>
  <si>
    <t>JD3RMRC10ST56699</t>
  </si>
  <si>
    <t>JD3RMRC10ST56700</t>
  </si>
  <si>
    <t>JD3RMRC10ST56701</t>
  </si>
  <si>
    <t>JD3RMRC10ST56702</t>
  </si>
  <si>
    <t>JD3RMRC11ST100</t>
  </si>
  <si>
    <t>JD3RMRC11ST100.R</t>
  </si>
  <si>
    <t>JD3RMRC13ST100</t>
  </si>
  <si>
    <t>JD3RMRC13ST100.R</t>
  </si>
  <si>
    <t>JD3RMRL03SS61350</t>
  </si>
  <si>
    <t>JD3RMRL03SS61351</t>
  </si>
  <si>
    <t>JD3RMRL03SS61352</t>
  </si>
  <si>
    <t>JD3RMRL03SS61353</t>
  </si>
  <si>
    <t>JD3RMRL03SS61354</t>
  </si>
  <si>
    <t>JD3RMRL03SS61355</t>
  </si>
  <si>
    <t>JD3RMRL03SS61356</t>
  </si>
  <si>
    <t>JD3RMRL03SS61357</t>
  </si>
  <si>
    <t>JD3RMRL03SS61358</t>
  </si>
  <si>
    <t>JD3RMRL03SS61360</t>
  </si>
  <si>
    <t>JD3RMRL03SS61361</t>
  </si>
  <si>
    <t>JD3RMRL03SS61362</t>
  </si>
  <si>
    <t>JD3RMRL03SS61363</t>
  </si>
  <si>
    <t>JD3RMRL03SS61364</t>
  </si>
  <si>
    <t>JD3RMRL03SS61370</t>
  </si>
  <si>
    <t>JD3RMRL03SS61371</t>
  </si>
  <si>
    <t>JD3RMRL03SS61372</t>
  </si>
  <si>
    <t>JD3RMRL03SS61373</t>
  </si>
  <si>
    <t>JD3RMRL03SS61374</t>
  </si>
  <si>
    <t>JD3RMRL03SS61375</t>
  </si>
  <si>
    <t>JD3RMRL03SS61376</t>
  </si>
  <si>
    <t>JD3RMRL03SS61377</t>
  </si>
  <si>
    <t>JD3RMRL03SS613801</t>
  </si>
  <si>
    <t>JD3RMRL03SS613802</t>
  </si>
  <si>
    <t>JD3RMRL03SS613811</t>
  </si>
  <si>
    <t>JD3RMRL03SS613812</t>
  </si>
  <si>
    <t>JD3RMRL03SS613821</t>
  </si>
  <si>
    <t>JD3RMRL03SS613831</t>
  </si>
  <si>
    <t>JD3RMRL03SS61397</t>
  </si>
  <si>
    <t>JD3RMRL17SS62068</t>
  </si>
  <si>
    <t>JD3RMRL51SS63494</t>
  </si>
  <si>
    <t>JD3RMRL51SS63495</t>
  </si>
  <si>
    <t>JD3RMRL51SS63496</t>
  </si>
  <si>
    <t>JD3RMRL51SS63497</t>
  </si>
  <si>
    <t>JD3RMRL51SS63498</t>
  </si>
  <si>
    <t>JD3RMRL51SS63509</t>
  </si>
  <si>
    <t>JD3RMRL51SS63510</t>
  </si>
  <si>
    <t>JD3RMRL51SS63511</t>
  </si>
  <si>
    <t>JD3RMRL51SS63512</t>
  </si>
  <si>
    <t>JD3RMRL51SS63548</t>
  </si>
  <si>
    <t>JD3RMRL51SS63549</t>
  </si>
  <si>
    <t>JD3RMRL51SS63550</t>
  </si>
  <si>
    <t>JD3RMRL51ST63675</t>
  </si>
  <si>
    <t>JD3RMRL51ST63676</t>
  </si>
  <si>
    <t>JD3RMRL51ST63677</t>
  </si>
  <si>
    <t>JD3RMRL58ST100</t>
  </si>
  <si>
    <t>JD3RMRMR1ST100</t>
  </si>
  <si>
    <t>JD3RMRMR1ST101</t>
  </si>
  <si>
    <t>JD3RMRMR1ST101.R</t>
  </si>
  <si>
    <t>JD3RMRMR1ST101.R1</t>
  </si>
  <si>
    <t>JD3RMRMR1ST200</t>
  </si>
  <si>
    <t>JD3RPS524371</t>
  </si>
  <si>
    <t>JD3RPS524372</t>
  </si>
  <si>
    <t>JD3RZ02-1L69SL7093</t>
  </si>
  <si>
    <t>JD3RZ02-1L69SL7094</t>
  </si>
  <si>
    <t>JD3RZ02-1L69SL7121</t>
  </si>
  <si>
    <t>JD3RZ02-1L69SL7122</t>
  </si>
  <si>
    <t>JD3RZ02-1L69SL7123</t>
  </si>
  <si>
    <t>JD3RZ02-1L69SS6454</t>
  </si>
  <si>
    <t>JD3RZ02-1L69SS6455</t>
  </si>
  <si>
    <t>JD3RZ02-1L69SS6456</t>
  </si>
  <si>
    <t>JD3RZ02-1L69SS6457</t>
  </si>
  <si>
    <t>JD3RZ02-1L69SS6458</t>
  </si>
  <si>
    <t>JD3RZ02-1L69SS6458.R</t>
  </si>
  <si>
    <t>Backfilling and warning tabe Works for GRP Pipe Line 200 mm - Depth from 1.51 to 2.50- B5.33 31 00.04-Z02-1-L-69-SS -Rem</t>
  </si>
  <si>
    <t>JD3RZ02-1L69SS6508.R</t>
  </si>
  <si>
    <t>Excavation and PC Blinding Works for Manholes 1200 mm - Depth from 2.51 to 3.50- B5.33 05 13.05-Z02-1-L-69-SS -Remaining</t>
  </si>
  <si>
    <t>JD3RZ02-1L69SS6509.R</t>
  </si>
  <si>
    <t>Installation of Base Works for Manholes 1200 mm - Depth from 2.51 to 3.50- B5.33 05 13.05-Z02-1-L-69-SS -Remaining</t>
  </si>
  <si>
    <t>JD3RZ02-1L69ST6585.R</t>
  </si>
  <si>
    <t>Excavation Works for GRP Pipe Line 400 mm - depth from 0.00 to 1.50 m- B6.33 42 11.01-Z02-1-L-69-ST -Remaining</t>
  </si>
  <si>
    <t>JD3RZ02-1L69ST6586.R</t>
  </si>
  <si>
    <t>Soil Replacement and Bedding Works for GRP Pipe Line 400 mm - depth from 0.00 to 1.50 m- B6.33 42 11.01-Z02-1-L-69-ST -R</t>
  </si>
  <si>
    <t>JD3RZ02-1L69ST6587.R</t>
  </si>
  <si>
    <t>Installing for GRP Pipe Line 400 mm - depth from 0.00 to 1.50 m- B6.33 42 11.01-Z02-1-L-69-ST -Remaining</t>
  </si>
  <si>
    <t>JD3RZ02-1L69ST6590</t>
  </si>
  <si>
    <t>JD3RZ02-1L69ST6591</t>
  </si>
  <si>
    <t>JD3RZ02-1L69ST6592</t>
  </si>
  <si>
    <t>JD3RZ02-1L69ST6593</t>
  </si>
  <si>
    <t>JD3RZ02-1L69ST6594</t>
  </si>
  <si>
    <t>JD3RZ02-1L69ST6600</t>
  </si>
  <si>
    <t>JD3RZ02-1L69ST6601</t>
  </si>
  <si>
    <t>JD3RZ02-1L69ST6602</t>
  </si>
  <si>
    <t>JD3RZ02-1L69ST6603</t>
  </si>
  <si>
    <t>JD3RZ02-1L69ST6604</t>
  </si>
  <si>
    <t>JD3RZ02-1L69ST6615</t>
  </si>
  <si>
    <t>JD3RZ02-1L69ST6616</t>
  </si>
  <si>
    <t>JD3RZ02-1L69ST6617</t>
  </si>
  <si>
    <t>JD3RZ02-1L69ST6618</t>
  </si>
  <si>
    <t>JD3RZ02-1L69ST6619</t>
  </si>
  <si>
    <t>JD3RZ02-1L69ST6620.R</t>
  </si>
  <si>
    <t>Excavation Works for GRP Pipe Line 700 mm - depth from 1.51 to 2.50 m- B6.33 42 11.08-Z02-1-L-69-ST -Remaining</t>
  </si>
  <si>
    <t>JD3RZ02-1L69ST6621.R</t>
  </si>
  <si>
    <t>Soil Replacement and Bedding Works for GRP Pipe Line 700 mm - depth from 1.51 to 2.50 m- B6.33 42 11.08-Z02-1-L-69-ST -R</t>
  </si>
  <si>
    <t>JD3RZ02-1L69ST6622.R</t>
  </si>
  <si>
    <t>Installing for GRP Pipe Line 700 mm - depth from 1.51 to 2.50 m- B6.33 42 11.08-Z02-1-L-69-ST -Remaining</t>
  </si>
  <si>
    <t>JD3RZ02-1L69ST6763</t>
  </si>
  <si>
    <t>JD3RZ02-1L69ST6764</t>
  </si>
  <si>
    <t>JD3RZ02-1L69ST6765</t>
  </si>
  <si>
    <t>JD3RZ02-1L69ST6766</t>
  </si>
  <si>
    <t>JD3RZ02-1L69ST6767</t>
  </si>
  <si>
    <t>JD3RZ02-1L69ST6773.R</t>
  </si>
  <si>
    <t>Excavation Works For Manholes Diam 1500 depth from 1.51 to 2.50 - - B6.33 05 39.04-Z02-1-L-69-ST -Remaining</t>
  </si>
  <si>
    <t>JD3RZ02-1L69ST6774.R</t>
  </si>
  <si>
    <t>Base Plain Concrete Works For Manholes Diam 1500 depth from 1.51 to 2.50 - - B6.33 05 39.04-Z02-1-L-69-ST -Remaining</t>
  </si>
  <si>
    <t>JD3RZ02-1L69ST6775.R</t>
  </si>
  <si>
    <t>Manhole Installation Works For Manholes Diam 1500 depth from 1.51 to 2.50 - - B6.33 05 39.04-Z02-1-L-69-ST -Remaining</t>
  </si>
  <si>
    <t>JD3RZ02-1L69ST6778</t>
  </si>
  <si>
    <t>JD3RZ02-1L69ST6779</t>
  </si>
  <si>
    <t>JD3RZ02-1L69ST6780</t>
  </si>
  <si>
    <t>JD3RZ02-1L69ST6781</t>
  </si>
  <si>
    <t>JD3RZ02-1L69ST6782</t>
  </si>
  <si>
    <t>JD3RZ02-1L69ST6790.R</t>
  </si>
  <si>
    <t>Manhole Installation Works For Manholes Diam 2000 depth from 1.51 to 2.50 - - B6.33 05 39.07-Z02-1-L-69-ST -Remaining</t>
  </si>
  <si>
    <t>JD3RZ02-1L69TSE6856</t>
  </si>
  <si>
    <t>JD3RZ02-1L69TSE6857</t>
  </si>
  <si>
    <t>JD3RZ02-1L69TSE6858</t>
  </si>
  <si>
    <t>JD3RZ02-1L69TSE6859</t>
  </si>
  <si>
    <t>JD3RZ02-1L69TSE6860</t>
  </si>
  <si>
    <t>JD3RZ02-1L69TSE6983</t>
  </si>
  <si>
    <t>JD3RZ02-1L69TSE6984</t>
  </si>
  <si>
    <t>JD3RZ02-1L70TSE7569</t>
  </si>
  <si>
    <t>JD3RZ02-1L70TSE7570</t>
  </si>
  <si>
    <t>JD3RZ02-1L70TSE7571</t>
  </si>
  <si>
    <t>JD3RZ02-1L70TSE7572</t>
  </si>
  <si>
    <t>JD3RZ02-1L70TSE7573</t>
  </si>
  <si>
    <t>JD3RZ02-1L70TSE7574</t>
  </si>
  <si>
    <t>JD3RZ02-1L70TSE7575</t>
  </si>
  <si>
    <t>JD3RZ02-1L70TSE7576</t>
  </si>
  <si>
    <t>JD3RZ02-1L70TSE7577</t>
  </si>
  <si>
    <t>JD3RZ02-1L70TSE7578</t>
  </si>
  <si>
    <t>JD3RZ02-1L71SL8519</t>
  </si>
  <si>
    <t>JD3RZ02-1L71SL8520</t>
  </si>
  <si>
    <t>JD3RZ02-1L71SL8535</t>
  </si>
  <si>
    <t>JD3RZ02-1L71SL8536</t>
  </si>
  <si>
    <t>JD3RZ02-1L71SL8537</t>
  </si>
  <si>
    <t>JD3RZ02-1L71SL8538</t>
  </si>
  <si>
    <t>JD3RZ02-1L71SL8547</t>
  </si>
  <si>
    <t>JD3RZ02-1L71SL8548</t>
  </si>
  <si>
    <t>JD3RZ02-1L71SL8549</t>
  </si>
  <si>
    <t>JD3RZ02-1L71SS521401</t>
  </si>
  <si>
    <t>JD3RZ02-1L71SS521411</t>
  </si>
  <si>
    <t>JD3RZ02-1L71SS521421</t>
  </si>
  <si>
    <t>JD3RZ02-1L71SS521431</t>
  </si>
  <si>
    <t>JD3RZ02-1L71SS521441</t>
  </si>
  <si>
    <t>JD3RZ02-1L71SS7880.R</t>
  </si>
  <si>
    <t>Trench excavation for GRP Pipe Line 200 mm - Depth from 1.51 to 2.50- B5.33 31 00.04-Z02-1-L-71-SS -Remaining</t>
  </si>
  <si>
    <t>JD3RZ02-1L71SS7881.R</t>
  </si>
  <si>
    <t>Soil Replacement and Bedding Works for GRP Pipe Line 200 mm - Depth from 1.51 to 2.50- B5.33 31 00.04-Z02-1-L-71-SS -Rem</t>
  </si>
  <si>
    <t>JD3RZ02-1L71SS7882.R</t>
  </si>
  <si>
    <t>Installing for GRP Pipe Line 200 mm - Depth from 1.51 to 2.50- B5.33 31 00.04-Z02-1-L-71-SS -Remaining</t>
  </si>
  <si>
    <t>JD3RZ02-1L71SS7883.R</t>
  </si>
  <si>
    <t>Primary Test for GRP Pipe Line 200 mm - Depth from 1.51 to 2.50- B5.33 31 00.04-Z02-1-L-71-SS -Remaining</t>
  </si>
  <si>
    <t>JD3RZ02-1L71SS7884.R</t>
  </si>
  <si>
    <t>Backfilling and warning tabe Works for GRP Pipe Line 200 mm - Depth from 1.51 to 2.50- B5.33 31 00.04-Z02-1-L-71-SS -Rem</t>
  </si>
  <si>
    <t>JD3RZ02-1L71SS7885.R</t>
  </si>
  <si>
    <t>Trench excavation for GRP Pipe Line 200 mm - Depth from 2.51 to 3.50- B5.33 31 00.05-Z02-1-L-71-SS -Remaining</t>
  </si>
  <si>
    <t>JD3RZ02-1L71SS7886.R</t>
  </si>
  <si>
    <t>Soil Replacement and Bedding Works for GRP Pipe Line 200 mm - Depth from 2.51 to 3.50- B5.33 31 00.05-Z02-1-L-71-SS -Rem</t>
  </si>
  <si>
    <t>JD3RZ02-1L71SS7887.R</t>
  </si>
  <si>
    <t>Installing for GRP Pipe Line 200 mm - Depth from 2.51 to 3.50- B5.33 31 00.05-Z02-1-L-71-SS -Remaining</t>
  </si>
  <si>
    <t>JD3RZ02-1L71SS7888.R</t>
  </si>
  <si>
    <t>Primary Test for GRP Pipe Line 200 mm - Depth from 2.51 to 3.50- B5.33 31 00.05-Z02-1-L-71-SS -Remaining</t>
  </si>
  <si>
    <t>JD3RZ02-1L71SS7889.R</t>
  </si>
  <si>
    <t>Backfilling and warning tabe Works for GRP Pipe Line 200 mm - Depth from 2.51 to 3.50- B5.33 31 00.05-Z02-1-L-71-SS -Rem</t>
  </si>
  <si>
    <t>JD3RZ02-1L71SS7922</t>
  </si>
  <si>
    <t>JD3RZ02-1L71SS7923</t>
  </si>
  <si>
    <t>JD3RZ02-1L71SS7924</t>
  </si>
  <si>
    <t>JD3RZ02-1L71SS7925</t>
  </si>
  <si>
    <t>JD3RZ02-1L71SS7926</t>
  </si>
  <si>
    <t>JD3RZ02-1L71SS7934</t>
  </si>
  <si>
    <t>JD3RZ02-1L71SS7934.R</t>
  </si>
  <si>
    <t>Excavation and PC Blinding Works for Manholes 1200 mm - Depth from 2.51 to 3.50- B5.33 05 13.05-Z02-1-L-71-SS -Remaining</t>
  </si>
  <si>
    <t>JD3RZ02-1L71SS7935</t>
  </si>
  <si>
    <t>JD3RZ02-1L71SS7935.R</t>
  </si>
  <si>
    <t>Installation of Base Works for Manholes 1200 mm - Depth from 2.51 to 3.50- B5.33 05 13.05-Z02-1-L-71-SS -Remaining</t>
  </si>
  <si>
    <t>JD3RZ02-1L71SS7936</t>
  </si>
  <si>
    <t>JD3RZ02-1L71SS7937</t>
  </si>
  <si>
    <t>JD3RZ02-1L71SS7938</t>
  </si>
  <si>
    <t>JD3RZ02-1L71ST8016</t>
  </si>
  <si>
    <t>JD3RZ02-1L71ST8016.R</t>
  </si>
  <si>
    <t>Excavation Works for GRP Pipe Line 400 mm - depth from 1.51 to 2.50 m- B6.33 42 11.02-Z02-1-L-71-ST -Remaining</t>
  </si>
  <si>
    <t>JD3RZ02-1L71ST8017</t>
  </si>
  <si>
    <t>JD3RZ02-1L71ST8017.R</t>
  </si>
  <si>
    <t>Soil Replacement and Bedding Works for GRP Pipe Line 400 mm - depth from 1.51 to 2.50 m- B6.33 42 11.02-Z02-1-L-71-ST -R</t>
  </si>
  <si>
    <t>JD3RZ02-1L71ST8018</t>
  </si>
  <si>
    <t>JD3RZ02-1L71ST8018.R</t>
  </si>
  <si>
    <t>Installing for GRP Pipe Line 400 mm - depth from 1.51 to 2.50 m- B6.33 42 11.02-Z02-1-L-71-ST -Remaining</t>
  </si>
  <si>
    <t>JD3RZ02-1L71ST8019</t>
  </si>
  <si>
    <t>JD3RZ02-1L71ST8020</t>
  </si>
  <si>
    <t>JD3RZ02-1L71ST8026</t>
  </si>
  <si>
    <t>JD3RZ02-1L71ST8027</t>
  </si>
  <si>
    <t>JD3RZ02-1L71ST8028</t>
  </si>
  <si>
    <t>JD3RZ02-1L71ST8029</t>
  </si>
  <si>
    <t>JD3RZ02-1L71ST8030</t>
  </si>
  <si>
    <t>JD3RZ02-1L71ST8039.R</t>
  </si>
  <si>
    <t>Primary Test for GRP Pipe Line 600 mm - depth from 1.51 to 2.50 m- B6.33 42 11.06-Z02-1-L-71-ST -Remaining</t>
  </si>
  <si>
    <t>JD3RZ02-1L71ST8046.R</t>
  </si>
  <si>
    <t>Excavation Works for GRP Pipe Line 700 mm - depth from 1.51 to 2.50 m- B6.33 42 11.08-Z02-1-L-71-ST -Remaining</t>
  </si>
  <si>
    <t>JD3RZ02-1L71ST8047.R</t>
  </si>
  <si>
    <t>Soil Replacement and Bedding Works for GRP Pipe Line 700 mm - depth from 1.51 to 2.50 m- B6.33 42 11.08-Z02-1-L-71-ST -R</t>
  </si>
  <si>
    <t>JD3RZ02-1L71ST8048.R</t>
  </si>
  <si>
    <t>Installing for GRP Pipe Line 700 mm - depth from 1.51 to 2.50 m- B6.33 42 11.08-Z02-1-L-71-ST -Remaining</t>
  </si>
  <si>
    <t>JD3RZ02-1L71ST8049.R</t>
  </si>
  <si>
    <t>Primary Test for GRP Pipe Line 700 mm - depth from 1.51 to 2.50 m- B6.33 42 11.08-Z02-1-L-71-ST -Remaining</t>
  </si>
  <si>
    <t>JD3RZ02-1L71ST8050.R</t>
  </si>
  <si>
    <t>Backfilling Works for GRP Pipe Line 700 mm - depth from 1.51 to 2.50 m- B6.33 42 11.08-Z02-1-L-71-ST -Remaining</t>
  </si>
  <si>
    <t>JD3RZ02-1L71ST8060.R</t>
  </si>
  <si>
    <t>Backfilling Works for GRP Pipe Line 800 mm - depth from 1.51 to 2.50 m- B6.33 42 11.10-Z02-1-L-71-ST -Remaining</t>
  </si>
  <si>
    <t>JD3RZ02-1L71ST8189</t>
  </si>
  <si>
    <t>JD3RZ02-1L71ST8189.R</t>
  </si>
  <si>
    <t>Excavation Works For Manholes Diam 1200 depth from 1.51 to 2.50 - - B6.33 05 39.02-Z02-1-L-71-ST -Remaining</t>
  </si>
  <si>
    <t>JD3RZ02-1L71ST8190</t>
  </si>
  <si>
    <t>JD3RZ02-1L71ST8190.R</t>
  </si>
  <si>
    <t>Base Plain Concrete Works For Manholes Diam 1200 depth from 1.51 to 2.50 - - B6.33 05 39.02-Z02-1-L-71-ST -Remaining</t>
  </si>
  <si>
    <t>JD3RZ02-1L71ST8191</t>
  </si>
  <si>
    <t>JD3RZ02-1L71ST8191.R</t>
  </si>
  <si>
    <t>Manhole Installation Works For Manholes Diam 1200 depth from 1.51 to 2.50 - - B6.33 05 39.02-Z02-1-L-71-ST -Remaining</t>
  </si>
  <si>
    <t>JD3RZ02-1L71ST8192</t>
  </si>
  <si>
    <t>JD3RZ02-1L71ST8193</t>
  </si>
  <si>
    <t>JD3RZ02-1L71ST8201.R</t>
  </si>
  <si>
    <t>Manhole Installation Works For Manholes Diam 1500 depth from 1.51 to 2.50 - - B6.33 05 39.04-Z02-1-L-71-ST -Remaining</t>
  </si>
  <si>
    <t>JD3RZ02-1L71ST8204</t>
  </si>
  <si>
    <t>JD3RZ02-1L71ST8205</t>
  </si>
  <si>
    <t>JD3RZ02-1L71ST8206</t>
  </si>
  <si>
    <t>JD3RZ02-1L71ST8207</t>
  </si>
  <si>
    <t>JD3RZ02-1L71ST8208</t>
  </si>
  <si>
    <t>JD3RZ02-1L71ST8219</t>
  </si>
  <si>
    <t>JD3RZ02-1L71ST8220</t>
  </si>
  <si>
    <t>JD3RZ02-1L71ST8221</t>
  </si>
  <si>
    <t>JD3RZ02-1L71ST8221.R</t>
  </si>
  <si>
    <t>Manhole Installation Works For Manholes Diam 2000 depth from 2.51 to 3.50 - - B6.33 05 39.08-Z02-1-L-71-ST -Remaining</t>
  </si>
  <si>
    <t>JD3RZ02-1L71ST8222</t>
  </si>
  <si>
    <t>JD3RZ02-1L71ST8223</t>
  </si>
  <si>
    <t>JD3RZ02-1L71TSE8282</t>
  </si>
  <si>
    <t>JD3RZ02-1L71TSE8283</t>
  </si>
  <si>
    <t>JD3RZ02-1L71TSE8284</t>
  </si>
  <si>
    <t>JD3RZ02-1L71TSE8285</t>
  </si>
  <si>
    <t>JD3RZ02-1L71TSE8286</t>
  </si>
  <si>
    <t>JD3RZ02-1L71WT8237</t>
  </si>
  <si>
    <t>JD3RZ02-1L71WT8238</t>
  </si>
  <si>
    <t>JD3RZ02-1L71WT8239</t>
  </si>
  <si>
    <t>JD3RZ02-1L71WT8240</t>
  </si>
  <si>
    <t>JD3RZ02-1L71WT8241</t>
  </si>
  <si>
    <t>JD3RZ02-1L72SL9232</t>
  </si>
  <si>
    <t>JD3RZ02-1L72SL9233</t>
  </si>
  <si>
    <t>JD3RZ02-1L72SL9260</t>
  </si>
  <si>
    <t>JD3RZ02-1L72SL9261</t>
  </si>
  <si>
    <t>JD3RZ02-1L72SL9262</t>
  </si>
  <si>
    <t>JD3RZ02-1L72SS521401</t>
  </si>
  <si>
    <t>JD3RZ02-1L72SS521411</t>
  </si>
  <si>
    <t>JD3RZ02-1L72SS521421</t>
  </si>
  <si>
    <t>JD3RZ02-1L72SS521431</t>
  </si>
  <si>
    <t>JD3RZ02-1L72SS521441</t>
  </si>
  <si>
    <t>JD3RZ02-1L72SS8593.R</t>
  </si>
  <si>
    <t>Trench excavation for GRP Pipe Line 200 mm - Depth from 1.51 to 2.50- B5.33 31 00.04-Z02-1-L-72-SS -Remaining</t>
  </si>
  <si>
    <t>JD3RZ02-1L72SS8594.R</t>
  </si>
  <si>
    <t>Soil Replacement and Bedding Works for GRP Pipe Line 200 mm - Depth from 1.51 to 2.50- B5.33 31 00.04-Z02-1-L-72-SS -Rem</t>
  </si>
  <si>
    <t>JD3RZ02-1L72SS8595.R</t>
  </si>
  <si>
    <t>Installing for GRP Pipe Line 200 mm - Depth from 1.51 to 2.50- B5.33 31 00.04-Z02-1-L-72-SS -Remaining</t>
  </si>
  <si>
    <t>JD3RZ02-1L72SS8596.R</t>
  </si>
  <si>
    <t>Primary Test for GRP Pipe Line 200 mm - Depth from 1.51 to 2.50- B5.33 31 00.04-Z02-1-L-72-SS -Remaining</t>
  </si>
  <si>
    <t>JD3RZ02-1L72SS8597.R</t>
  </si>
  <si>
    <t>Backfilling and warning tabe Works for GRP Pipe Line 200 mm - Depth from 1.51 to 2.50- B5.33 31 00.04-Z02-1-L-72-SS -Rem</t>
  </si>
  <si>
    <t>JD3RZ02-1L72SS8598.R</t>
  </si>
  <si>
    <t>Trench excavation for GRP Pipe Line 200 mm - Depth from 2.51 to 3.50- B5.33 31 00.05-Z02-1-L-72-SS -Remaining</t>
  </si>
  <si>
    <t>JD3RZ02-1L72SS8599.R</t>
  </si>
  <si>
    <t>Soil Replacement and Bedding Works for GRP Pipe Line 200 mm - Depth from 2.51 to 3.50- B5.33 31 00.05-Z02-1-L-72-SS -Rem</t>
  </si>
  <si>
    <t>JD3RZ02-1L72SS8600.R</t>
  </si>
  <si>
    <t>Installing for GRP Pipe Line 200 mm - Depth from 2.51 to 3.50- B5.33 31 00.05-Z02-1-L-72-SS -Remaining</t>
  </si>
  <si>
    <t>JD3RZ02-1L72SS8601.R</t>
  </si>
  <si>
    <t>Primary Test for GRP Pipe Line 200 mm - Depth from 2.51 to 3.50- B5.33 31 00.05-Z02-1-L-72-SS -Remaining</t>
  </si>
  <si>
    <t>JD3RZ02-1L72SS8635</t>
  </si>
  <si>
    <t>JD3RZ02-1L72SS8636</t>
  </si>
  <si>
    <t>JD3RZ02-1L72SS8637</t>
  </si>
  <si>
    <t>JD3RZ02-1L72SS8638</t>
  </si>
  <si>
    <t>JD3RZ02-1L72SS8639</t>
  </si>
  <si>
    <t>JD3RZ02-1L72SS8647</t>
  </si>
  <si>
    <t>JD3RZ02-1L72SS8647.R</t>
  </si>
  <si>
    <t>Excavation and PC Blinding Works for Manholes 1200 mm - Depth from 2.51 to 3.50- B5.33 05 13.05-Z02-1-L-72-SS -Remaining</t>
  </si>
  <si>
    <t>JD3RZ02-1L72SS8648</t>
  </si>
  <si>
    <t>JD3RZ02-1L72SS8648.R</t>
  </si>
  <si>
    <t>Installation of Base Works for Manholes 1200 mm - Depth from 2.51 to 3.50- B5.33 05 13.05-Z02-1-L-72-SS -Remaining</t>
  </si>
  <si>
    <t>JD3RZ02-1L72SS8649</t>
  </si>
  <si>
    <t>JD3RZ02-1L72SS8649.R</t>
  </si>
  <si>
    <t>JD3RZ02-1L72SS8650</t>
  </si>
  <si>
    <t>JD3RZ02-1L72SS8651</t>
  </si>
  <si>
    <t>JD3RZ02-1L72ST524363</t>
  </si>
  <si>
    <t>JD3RZ02-1L72ST8724</t>
  </si>
  <si>
    <t>JD3RZ02-1L72ST8725</t>
  </si>
  <si>
    <t>JD3RZ02-1L72ST8726</t>
  </si>
  <si>
    <t>JD3RZ02-1L72ST8727</t>
  </si>
  <si>
    <t>JD3RZ02-1L72ST8728</t>
  </si>
  <si>
    <t>JD3RZ02-1L72ST8729</t>
  </si>
  <si>
    <t>JD3RZ02-1L72ST8730</t>
  </si>
  <si>
    <t>JD3RZ02-1L72ST8731</t>
  </si>
  <si>
    <t>JD3RZ02-1L72ST8732</t>
  </si>
  <si>
    <t>JD3RZ02-1L72ST8733</t>
  </si>
  <si>
    <t>JD3RZ02-1L72ST8737.R</t>
  </si>
  <si>
    <t>Primary Test for GRP Pipe Line 500 mm - depth from 0.00 to 1.50 m- B6.33 42 11.03-Z02-1-L-72-ST -Remaining</t>
  </si>
  <si>
    <t>JD3RZ02-1L72ST8752.R</t>
  </si>
  <si>
    <t>Primary Test for GRP Pipe Line 600 mm - depth from 1.51 to 2.50 m- B6.33 42 11.06-Z02-1-L-72-ST -Remaining</t>
  </si>
  <si>
    <t>JD3RZ02-1L72ST8762.R</t>
  </si>
  <si>
    <t>Primary Test for GRP Pipe Line 700 mm - depth from 1.51 to 2.50 m- B6.33 42 11.08-Z02-1-L-72-ST -Remaining</t>
  </si>
  <si>
    <t>JD3RZ02-1L72ST8769.R</t>
  </si>
  <si>
    <t>Excavation Works for GRP Pipe Line 800 mm - depth from 1.51 to 2.50 m- B6.33 42 11.10-Z02-1-L-72-ST -Remaining</t>
  </si>
  <si>
    <t>JD3RZ02-1L72ST8770.R</t>
  </si>
  <si>
    <t>Soil Replacement and Bedding Works for GRP Pipe Line 800 mm - depth from 1.51 to 2.50 m- B6.33 42 11.10-Z02-1-L-72-ST -R</t>
  </si>
  <si>
    <t>JD3RZ02-1L72ST8771.R</t>
  </si>
  <si>
    <t>Installing for GRP Pipe Line 800 mm - depth from 1.51 to 2.50 m- B6.33 42 11.10-Z02-1-L-72-ST -Remaining</t>
  </si>
  <si>
    <t>JD3RZ02-1L72ST8772.R</t>
  </si>
  <si>
    <t>Primary Test for GRP Pipe Line 800 mm - depth from 1.51 to 2.50 m- B6.33 42 11.10-Z02-1-L-72-ST -Remaining</t>
  </si>
  <si>
    <t>JD3RZ02-1L72ST8782.R</t>
  </si>
  <si>
    <t>Primary Test for GRP Pipe Line 900 mm - depth from 1.51 to 2.50 m- B6.33 42 11.12-Z02-1-L-72-ST -Remaining</t>
  </si>
  <si>
    <t>JD3RZ02-1L72ST8784</t>
  </si>
  <si>
    <t>JD3RZ02-1L72ST8785</t>
  </si>
  <si>
    <t>JD3RZ02-1L72ST8786</t>
  </si>
  <si>
    <t>JD3RZ02-1L72ST8787</t>
  </si>
  <si>
    <t>JD3RZ02-1L72ST8788</t>
  </si>
  <si>
    <t>JD3RZ02-1L72ST8809.R</t>
  </si>
  <si>
    <t>Excavation Works for GRP Pipe Line 1100 mm - depth from 1.51 to 2.50 m- B6.33 42 11.20-Z02-1-L-72-ST -Remaining</t>
  </si>
  <si>
    <t>JD3RZ02-1L72ST8814</t>
  </si>
  <si>
    <t>JD3RZ02-1L72ST8815</t>
  </si>
  <si>
    <t>JD3RZ02-1L72ST8816</t>
  </si>
  <si>
    <t>JD3RZ02-1L72ST8817</t>
  </si>
  <si>
    <t>JD3RZ02-1L72ST8818</t>
  </si>
  <si>
    <t>JD3RZ02-1L72ST8902</t>
  </si>
  <si>
    <t>JD3RZ02-1L72ST8903</t>
  </si>
  <si>
    <t>JD3RZ02-1L72ST8904</t>
  </si>
  <si>
    <t>JD3RZ02-1L72ST8904.R</t>
  </si>
  <si>
    <t>Manhole Installation Works For Manholes Diam 1200 depth from 1.51 to 2.50 - - B6.33 05 39.02-Z02-1-L-72-ST -Remaining</t>
  </si>
  <si>
    <t>JD3RZ02-1L72ST8905</t>
  </si>
  <si>
    <t>JD3RZ02-1L72ST8906</t>
  </si>
  <si>
    <t>JD3RZ02-1L72ST8913.R</t>
  </si>
  <si>
    <t>Base Plain Concrete Works For Manholes Diam 1500 depth from 1.51 to 2.50 - - B6.33 05 39.04-Z02-1-L-72-ST -Remaining</t>
  </si>
  <si>
    <t>JD3RZ02-1L72ST8914.R</t>
  </si>
  <si>
    <t>Manhole Installation Works For Manholes Diam 1500 depth from 1.51 to 2.50 - - B6.33 05 39.04-Z02-1-L-72-ST -Remaining</t>
  </si>
  <si>
    <t>JD3RZ02-1L72ST8917</t>
  </si>
  <si>
    <t>JD3RZ02-1L72ST8918</t>
  </si>
  <si>
    <t>JD3RZ02-1L72ST8919</t>
  </si>
  <si>
    <t>JD3RZ02-1L72ST8920</t>
  </si>
  <si>
    <t>JD3RZ02-1L72ST8921</t>
  </si>
  <si>
    <t>JD3RZ02-1L72ST8932</t>
  </si>
  <si>
    <t>JD3RZ02-1L72ST8932.R</t>
  </si>
  <si>
    <t>Excavation Works For Manholes Diam 2000 depth from 2.51 to 3.50 - - B6.33 05 39.08-Z02-1-L-72-ST -Remaining</t>
  </si>
  <si>
    <t>JD3RZ02-1L72ST8933</t>
  </si>
  <si>
    <t>JD3RZ02-1L72ST8933.R</t>
  </si>
  <si>
    <t>Base Plain Concrete Works For Manholes Diam 2000 depth from 2.51 to 3.50 - - B6.33 05 39.08-Z02-1-L-72-ST -Remaining</t>
  </si>
  <si>
    <t>JD3RZ02-1L72ST8934</t>
  </si>
  <si>
    <t>JD3RZ02-1L72ST8934.R</t>
  </si>
  <si>
    <t>Manhole Installation Works For Manholes Diam 2000 depth from 2.51 to 3.50 - - B6.33 05 39.08-Z02-1-L-72-ST -Remaining</t>
  </si>
  <si>
    <t>JD3RZ02-1L72ST8935</t>
  </si>
  <si>
    <t>JD3RZ02-1L72ST8936</t>
  </si>
  <si>
    <t>JD3RZ02-1L72TSE8995</t>
  </si>
  <si>
    <t>JD3RZ02-1L72TSE8996</t>
  </si>
  <si>
    <t>JD3RZ02-1L72TSE8997</t>
  </si>
  <si>
    <t>JD3RZ02-1L72TSE8998</t>
  </si>
  <si>
    <t>JD3RZ02-1L72TSE8999</t>
  </si>
  <si>
    <t>JD3RZ02-1L73SL9945</t>
  </si>
  <si>
    <t>JD3RZ02-1L73SL9946</t>
  </si>
  <si>
    <t>JD3RZ02-1L73SL9961</t>
  </si>
  <si>
    <t>JD3RZ02-1L73SL9962</t>
  </si>
  <si>
    <t>JD3RZ02-1L73SL9963</t>
  </si>
  <si>
    <t>JD3RZ02-1L73SL9964</t>
  </si>
  <si>
    <t>JD3RZ02-1L73SL9973</t>
  </si>
  <si>
    <t>JD3RZ02-1L73SL9974</t>
  </si>
  <si>
    <t>JD3RZ02-1L73SL9975</t>
  </si>
  <si>
    <t>JD3RZ02-1L73SL9976</t>
  </si>
  <si>
    <t>JD3RZ02-1L73SL9977</t>
  </si>
  <si>
    <t>JD3RZ02-1L73SL9978</t>
  </si>
  <si>
    <t>JD3RZ02-1L73SL99851</t>
  </si>
  <si>
    <t>JD3RZ02-1L73SL99861</t>
  </si>
  <si>
    <t>JD3RZ02-1L73SL99871</t>
  </si>
  <si>
    <t>JD3RZ02-1L73SS521401</t>
  </si>
  <si>
    <t>JD3RZ02-1L73SS521411</t>
  </si>
  <si>
    <t>JD3RZ02-1L73SS521421</t>
  </si>
  <si>
    <t>JD3RZ02-1L73SS521431</t>
  </si>
  <si>
    <t>JD3RZ02-1L73SS521441</t>
  </si>
  <si>
    <t>JD3RZ02-1L73ST9442</t>
  </si>
  <si>
    <t>JD3RZ02-1L73ST9443</t>
  </si>
  <si>
    <t>JD3RZ02-1L73ST9444</t>
  </si>
  <si>
    <t>JD3RZ02-1L73ST9445</t>
  </si>
  <si>
    <t>JD3RZ02-1L73ST9446</t>
  </si>
  <si>
    <t>JD3RZ02-1L73ST9452</t>
  </si>
  <si>
    <t>JD3RZ02-1L73ST9453</t>
  </si>
  <si>
    <t>JD3RZ02-1L73ST9454</t>
  </si>
  <si>
    <t>JD3RZ02-1L73ST9455</t>
  </si>
  <si>
    <t>JD3RZ02-1L73ST9456</t>
  </si>
  <si>
    <t>JD3RZ02-1L73ST9561</t>
  </si>
  <si>
    <t>JD3RZ02-1L73ST9562</t>
  </si>
  <si>
    <t>JD3RZ02-1L73ST9563</t>
  </si>
  <si>
    <t>JD3RZ02-1L73ST9564</t>
  </si>
  <si>
    <t>JD3RZ02-1L73ST9565</t>
  </si>
  <si>
    <t>JD3RZ02-1L73ST9566</t>
  </si>
  <si>
    <t>JD3RZ02-1L73ST9567</t>
  </si>
  <si>
    <t>JD3RZ02-1L73ST9568</t>
  </si>
  <si>
    <t>JD3RZ02-1L73ST9568.R</t>
  </si>
  <si>
    <t>JD3RZ02-1L73ST9569</t>
  </si>
  <si>
    <t>JD3RZ02-1L73ST9569.R</t>
  </si>
  <si>
    <t>JD3RZ02-1L73ST9570</t>
  </si>
  <si>
    <t>JD3RZ02-1L73ST9570.R</t>
  </si>
  <si>
    <t>JD3RZ02-1L73ST9571</t>
  </si>
  <si>
    <t>JD3RZ02-1L73ST9572</t>
  </si>
  <si>
    <t>JD3RZ02-1L73ST9573</t>
  </si>
  <si>
    <t>JD3RZ02-1L73ST9574</t>
  </si>
  <si>
    <t>JD3RZ02-1L73ST9615</t>
  </si>
  <si>
    <t>JD3RZ02-1L73ST9616</t>
  </si>
  <si>
    <t>JD3RZ02-1L73ST9617</t>
  </si>
  <si>
    <t>JD3RZ02-1L73ST9618</t>
  </si>
  <si>
    <t>JD3RZ02-1L73ST9619</t>
  </si>
  <si>
    <t>JD3RZ02-1L73ST9630</t>
  </si>
  <si>
    <t>JD3RZ02-1L73ST9631</t>
  </si>
  <si>
    <t>JD3RZ02-1L73ST9632</t>
  </si>
  <si>
    <t>JD3RZ02-1L73ST9633</t>
  </si>
  <si>
    <t>JD3RZ02-1L73ST9634</t>
  </si>
  <si>
    <t>JD3RZ02-1L73TSE9708</t>
  </si>
  <si>
    <t>JD3RZ02-1L73TSE9709</t>
  </si>
  <si>
    <t>JD3RZ02-1L73TSE9710</t>
  </si>
  <si>
    <t>JD3RZ02-1L73TSE9711</t>
  </si>
  <si>
    <t>JD3RZ02-1L73TSE9712</t>
  </si>
  <si>
    <t>JD3RZ02-1L73TSE9835</t>
  </si>
  <si>
    <t>JD3RZ02-1L73TSE9836</t>
  </si>
  <si>
    <t>JD3RZ02-1L73WT9658</t>
  </si>
  <si>
    <t>JD3RZ02-1L73WT9659</t>
  </si>
  <si>
    <t>JD3RZ02-1L73WT9660</t>
  </si>
  <si>
    <t>JD3RZ02-1L73WT9661</t>
  </si>
  <si>
    <t>JD3RZ02-1L73WT9662</t>
  </si>
  <si>
    <t>JD3RZ02-1L73WT9663</t>
  </si>
  <si>
    <t>JD3RZ02-1L73WT9664</t>
  </si>
  <si>
    <t>JD3RZ02-1L73WT9665</t>
  </si>
  <si>
    <t>JD3RZ02-1L73WT9666</t>
  </si>
  <si>
    <t>JD3RZ02-1L73WT9667</t>
  </si>
  <si>
    <t>JD3RZ02-1L73WT9685</t>
  </si>
  <si>
    <t>JD3RZ02-1L73WT9686</t>
  </si>
  <si>
    <t>JD3RZ02-1L73WT9693</t>
  </si>
  <si>
    <t>JD3RZ02-1L73WT9694</t>
  </si>
  <si>
    <t>JD3RZ02-1L73WT9695</t>
  </si>
  <si>
    <t>JD3RZ02-2C16SL10665</t>
  </si>
  <si>
    <t>JD3RZ02-2C16SL10666</t>
  </si>
  <si>
    <t>JD3RZ02-2C16SL10667</t>
  </si>
  <si>
    <t>JD3RZ02-2C16SL10668</t>
  </si>
  <si>
    <t>JD3RZ02-2C16SL10669</t>
  </si>
  <si>
    <t>JD3RZ02-2C16SL10670</t>
  </si>
  <si>
    <t>JD3RZ02-2C16SL10686</t>
  </si>
  <si>
    <t>JD3RZ02-2C16SL10687</t>
  </si>
  <si>
    <t>JD3RZ02-2C16SL10688</t>
  </si>
  <si>
    <t>JD3RZ02-2C16ST10155</t>
  </si>
  <si>
    <t>JD3RZ02-2C16ST10155.R</t>
  </si>
  <si>
    <t>Excavation Works for GRP Pipe Line 400 mm - depth from 1.51 to 2.50 m- B6.33 42 11.02-Z02-2-C-16-ST -Remaining</t>
  </si>
  <si>
    <t>JD3RZ02-2C16ST10156</t>
  </si>
  <si>
    <t>JD3RZ02-2C16ST10156.R</t>
  </si>
  <si>
    <t>Soil Replacement and Bedding Works for GRP Pipe Line 400 mm - depth from 1.51 to 2.50 m- B6.33 42 11.02-Z02-2-C-16-ST -R</t>
  </si>
  <si>
    <t>JD3RZ02-2C16ST10157</t>
  </si>
  <si>
    <t>JD3RZ02-2C16ST10158</t>
  </si>
  <si>
    <t>JD3RZ02-2C16ST10159</t>
  </si>
  <si>
    <t>JD3RZ02-2C16ST10178.R</t>
  </si>
  <si>
    <t>Primary Test for GRP Pipe Line 600 mm - depth from 1.51 to 2.50 m- B6.33 42 11.06-Z02-2-C-16-ST -Remaining</t>
  </si>
  <si>
    <t>JD3RZ02-2C16ST10179.R</t>
  </si>
  <si>
    <t>Backfilling Works for GRP Pipe Line 600 mm - depth from 1.51 to 2.50 m- B6.33 42 11.06-Z02-2-C-16-ST -Remaining</t>
  </si>
  <si>
    <t>JD3RZ02-2C16ST10195.R</t>
  </si>
  <si>
    <t>Excavation Works for GRP Pipe Line 800 mm - depth from 1.51 to 2.50 m- B6.33 42 11.10-Z02-2-C-16-ST -Remaining</t>
  </si>
  <si>
    <t>JD3RZ02-2C16ST10196.R</t>
  </si>
  <si>
    <t>Soil Replacement and Bedding Works for GRP Pipe Line 800 mm - depth from 1.51 to 2.50 m- B6.33 42 11.10-Z02-2-C-16-ST -R</t>
  </si>
  <si>
    <t>JD3RZ02-2C16ST10209.R</t>
  </si>
  <si>
    <t>Backfilling Works for GRP Pipe Line 900 mm - depth from 1.51 to 2.50 m- B6.33 42 11.12-Z02-2-C-16-ST -Remaining</t>
  </si>
  <si>
    <t>JD3RZ02-2C16ST10215</t>
  </si>
  <si>
    <t>JD3RZ02-2C16ST10216</t>
  </si>
  <si>
    <t>JD3RZ02-2C16ST10217</t>
  </si>
  <si>
    <t>JD3RZ02-2C16ST10218</t>
  </si>
  <si>
    <t>JD3RZ02-2C16ST10219</t>
  </si>
  <si>
    <t>JD3RZ02-2C16ST10222.R</t>
  </si>
  <si>
    <t>Installing for GRP Pipe Line 1000 mm - depth from 1.51 to 2.50 m- B6.33 42 11.15-Z02-2-C-16-ST -Remaining</t>
  </si>
  <si>
    <t>JD3RZ02-2C16ST10274</t>
  </si>
  <si>
    <t>JD3RZ02-2C16ST10275</t>
  </si>
  <si>
    <t>JD3RZ02-2C16ST10275.R</t>
  </si>
  <si>
    <t>JD3RZ02-2C16ST10276</t>
  </si>
  <si>
    <t>JD3RZ02-2C16ST10276.R</t>
  </si>
  <si>
    <t>JD3RZ02-2C16ST10277</t>
  </si>
  <si>
    <t>JD3RZ02-2C16ST10277.R</t>
  </si>
  <si>
    <t>JD3RZ02-2C16ST10278</t>
  </si>
  <si>
    <t>JD3RZ02-2C16ST10278.R</t>
  </si>
  <si>
    <t>JD3RZ02-2C16ST10279</t>
  </si>
  <si>
    <t>JD3RZ02-2C16ST10279.R</t>
  </si>
  <si>
    <t>JD3RZ02-2C16ST10280</t>
  </si>
  <si>
    <t>JD3RZ02-2C16ST10280.R</t>
  </si>
  <si>
    <t>JD3RZ02-2C16ST10281</t>
  </si>
  <si>
    <t>JD3RZ02-2C16ST10282</t>
  </si>
  <si>
    <t>JD3RZ02-2C16ST10283</t>
  </si>
  <si>
    <t>JD3RZ02-2C16ST10284</t>
  </si>
  <si>
    <t>JD3RZ02-2C16ST10285</t>
  </si>
  <si>
    <t>JD3RZ02-2C16ST10286</t>
  </si>
  <si>
    <t>JD3RZ02-2C16ST10287</t>
  </si>
  <si>
    <t>JD3RZ02-2C16ST10328.R</t>
  </si>
  <si>
    <t>Excavation Works For Manholes Diam 1200 depth from 1.51 to 2.50 - - B6.33 05 39.02-Z02-2-C-16-ST -Remaining</t>
  </si>
  <si>
    <t>JD3RZ02-2C16ST10338.R</t>
  </si>
  <si>
    <t>Excavation Works For Manholes Diam 1500 depth from 1.51 to 2.50 - - B6.33 05 39.04-Z02-2-C-16-ST -Remaining</t>
  </si>
  <si>
    <t>JD3RZ02-2C16ST10339.R</t>
  </si>
  <si>
    <t>Base Plain Concrete Works For Manholes Diam 1500 depth from 1.51 to 2.50 - - B6.33 05 39.04-Z02-2-C-16-ST -Remaining</t>
  </si>
  <si>
    <t>JD3RZ02-2C16ST10340.R</t>
  </si>
  <si>
    <t>Manhole Installation Works For Manholes Diam 1500 depth from 1.51 to 2.50 - - B6.33 05 39.04-Z02-2-C-16-ST -Remaining</t>
  </si>
  <si>
    <t>JD3RZ02-2C16ST10343</t>
  </si>
  <si>
    <t>JD3RZ02-2C16ST10344</t>
  </si>
  <si>
    <t>JD3RZ02-2C16ST10345</t>
  </si>
  <si>
    <t>JD3RZ02-2C16ST10346</t>
  </si>
  <si>
    <t>JD3RZ02-2C16ST10347</t>
  </si>
  <si>
    <t>JD3RZ02-2C16ST524343</t>
  </si>
  <si>
    <t>JD3RZ02-2C16TSE10421</t>
  </si>
  <si>
    <t>JD3RZ02-2C16TSE10422</t>
  </si>
  <si>
    <t>JD3RZ02-2C16TSE10423</t>
  </si>
  <si>
    <t>JD3RZ02-2C16TSE10424</t>
  </si>
  <si>
    <t>JD3RZ02-2C16TSE10425</t>
  </si>
  <si>
    <t>JD3RZ02-2C16TSE10426</t>
  </si>
  <si>
    <t>JD3RZ02-2C16TSE10427</t>
  </si>
  <si>
    <t>JD3RZ02-2C16TSE10428</t>
  </si>
  <si>
    <t>JD3RZ02-2C16TSE10429</t>
  </si>
  <si>
    <t>JD3RZ02-2C16TSE10430</t>
  </si>
  <si>
    <t>JD3RZ02-2C16TSE10431</t>
  </si>
  <si>
    <t>JD3RZ02-2C16TSE10432</t>
  </si>
  <si>
    <t>JD3RZ02-2C16TSE10433</t>
  </si>
  <si>
    <t>JD3RZ02-2C16TSE10434</t>
  </si>
  <si>
    <t>JD3RZ02-2C16TSE10435</t>
  </si>
  <si>
    <t>JD3RZ02-2C16TSE10461</t>
  </si>
  <si>
    <t>JD3RZ02-2C16TSE10462</t>
  </si>
  <si>
    <t>JD3RZ02-2C16TSE10463</t>
  </si>
  <si>
    <t>JD3RZ02-2C16TSE10464</t>
  </si>
  <si>
    <t>JD3RZ02-2C16TSE10465</t>
  </si>
  <si>
    <t>JD3RZ02-2C16TSE10466</t>
  </si>
  <si>
    <t>JD3RZ02-2C16TSE10467</t>
  </si>
  <si>
    <t>JD3RZ02-2C16TSE10468</t>
  </si>
  <si>
    <t>JD3RZ02-2C16TSE10469</t>
  </si>
  <si>
    <t>JD3RZ02-2C16TSE10470</t>
  </si>
  <si>
    <t>JD3RZ02-2C16TSE10511</t>
  </si>
  <si>
    <t>JD3RZ02-2C16TSE10512</t>
  </si>
  <si>
    <t>JD3RZ02-2C16TSE10513</t>
  </si>
  <si>
    <t>JD3RZ02-2C16TSE10514</t>
  </si>
  <si>
    <t>JD3RZ02-2C16TSE10515</t>
  </si>
  <si>
    <t>JD3RZ02-2C16TSE10516</t>
  </si>
  <si>
    <t>JD3RZ02-2C16TSE10517</t>
  </si>
  <si>
    <t>JD3RZ02-2C16TSE10518</t>
  </si>
  <si>
    <t>JD3RZ02-2C16TSE10519</t>
  </si>
  <si>
    <t>JD3RZ02-2C16TSE10520</t>
  </si>
  <si>
    <t>JD3RZ02-2C16TSE10521</t>
  </si>
  <si>
    <t>JD3RZ02-2C16TSE10522</t>
  </si>
  <si>
    <t>JD3RZ02-2C16TSE10523</t>
  </si>
  <si>
    <t>JD3RZ02-2C16TSE10524</t>
  </si>
  <si>
    <t>JD3RZ02-2C16TSE10525</t>
  </si>
  <si>
    <t>JD3RZ02-2C16TSE10526</t>
  </si>
  <si>
    <t>JD3RZ02-2C16TSE10527</t>
  </si>
  <si>
    <t>JD3RZ02-2C16TSE10528</t>
  </si>
  <si>
    <t>JD3RZ02-2C16TSE10529</t>
  </si>
  <si>
    <t>JD3RZ02-2C16TSE10530</t>
  </si>
  <si>
    <t>JD3RZ02-2C16TSE10531</t>
  </si>
  <si>
    <t>JD3RZ02-2C16TSE10532</t>
  </si>
  <si>
    <t>JD3RZ02-2C16TSE10533</t>
  </si>
  <si>
    <t>JD3RZ02-2C16TSE10534</t>
  </si>
  <si>
    <t>JD3RZ02-2C16TSE10535</t>
  </si>
  <si>
    <t>JD3RZ02-2L74RD11421</t>
  </si>
  <si>
    <t>JD3RZ02-2L74RD11422</t>
  </si>
  <si>
    <t>JD3RZ02-2L74RD11423</t>
  </si>
  <si>
    <t>JD3RZ02-2L74RD11423.R</t>
  </si>
  <si>
    <t>Supply and spreading of Prime coat MC1for ROADS  - - B1.32 11 26.01-Z02-2-L-74-RD -Remaining</t>
  </si>
  <si>
    <t>JD3RZ02-2L74RD11424</t>
  </si>
  <si>
    <t>JD3RZ02-2L74RD11424.R</t>
  </si>
  <si>
    <t>Supply, lay and compaction Asphaltic base coursefor ROADS  - - B1.32 11 26.01-Z02-2-L-74-RD -Remaining</t>
  </si>
  <si>
    <t>JD3RZ02-2L74RD11425</t>
  </si>
  <si>
    <t>JD3RZ02-2L74RD11426</t>
  </si>
  <si>
    <t>JD3RZ02-2L74RD11427</t>
  </si>
  <si>
    <t>JD3RZ02-2L74RD11429</t>
  </si>
  <si>
    <t>JD3RZ02-2L74RD11431</t>
  </si>
  <si>
    <t>JD3RZ02-2L74RD11432</t>
  </si>
  <si>
    <t>JD3RZ02-2L74RD11434</t>
  </si>
  <si>
    <t>JD3RZ02-2L74RD11436</t>
  </si>
  <si>
    <t>JD3RZ02-2L74RD11438</t>
  </si>
  <si>
    <t>JD3RZ02-2L74RD11439</t>
  </si>
  <si>
    <t>JD3RZ02-2L74SL11357</t>
  </si>
  <si>
    <t>JD3RZ02-2L74SL11358</t>
  </si>
  <si>
    <t>JD3RZ02-2L74SL11359</t>
  </si>
  <si>
    <t>JD3RZ02-2L74SL11360</t>
  </si>
  <si>
    <t>JD3RZ02-2L74SS10727</t>
  </si>
  <si>
    <t>JD3RZ02-2L74SS10728</t>
  </si>
  <si>
    <t>JD3RZ02-2L74SS10729</t>
  </si>
  <si>
    <t>JD3RZ02-2L74SS10730</t>
  </si>
  <si>
    <t>JD3RZ02-2L74SS10731</t>
  </si>
  <si>
    <t>JD3RZ02-2L74SS10732</t>
  </si>
  <si>
    <t>JD3RZ02-2L74SS10733</t>
  </si>
  <si>
    <t>JD3RZ02-2L74SS10734</t>
  </si>
  <si>
    <t>JD3RZ02-2L74SS10735</t>
  </si>
  <si>
    <t>JD3RZ02-2L74SS10736</t>
  </si>
  <si>
    <t>JD3RZ02-2L74SS10737</t>
  </si>
  <si>
    <t>JD3RZ02-2L74SS10738</t>
  </si>
  <si>
    <t>JD3RZ02-2L74SS10739</t>
  </si>
  <si>
    <t>JD3RZ02-2L74SS10740</t>
  </si>
  <si>
    <t>JD3RZ02-2L74SS10741</t>
  </si>
  <si>
    <t>JD3RZ02-2L74SS10762</t>
  </si>
  <si>
    <t>JD3RZ02-2L74SS10763</t>
  </si>
  <si>
    <t>JD3RZ02-2L74SS10764</t>
  </si>
  <si>
    <t>JD3RZ02-2L74SS10765</t>
  </si>
  <si>
    <t>JD3RZ02-2L74SS10766</t>
  </si>
  <si>
    <t>JD3RZ02-2L74SS10774</t>
  </si>
  <si>
    <t>JD3RZ02-2L74SS10775</t>
  </si>
  <si>
    <t>JD3RZ02-2L74SS10776</t>
  </si>
  <si>
    <t>JD3RZ02-2L74SS10777</t>
  </si>
  <si>
    <t>JD3RZ02-2L74SS10778</t>
  </si>
  <si>
    <t>JD3RZ02-2L74SS10779</t>
  </si>
  <si>
    <t>JD3RZ02-2L74SS10780</t>
  </si>
  <si>
    <t>JD3RZ02-2L74SS10781</t>
  </si>
  <si>
    <t>JD3RZ02-2L74SS10782</t>
  </si>
  <si>
    <t>JD3RZ02-2L74SS10783</t>
  </si>
  <si>
    <t>JD3RZ02-2L74SS10784</t>
  </si>
  <si>
    <t>JD3RZ02-2L74SS10785</t>
  </si>
  <si>
    <t>JD3RZ02-2L74SS10786</t>
  </si>
  <si>
    <t>JD3RZ02-2L74SS10787</t>
  </si>
  <si>
    <t>JD3RZ02-2L74SS10788</t>
  </si>
  <si>
    <t>JD3RZ02-2L74SS10789</t>
  </si>
  <si>
    <t>JD3RZ02-2L74SS10790</t>
  </si>
  <si>
    <t>JD3RZ02-2L74SS10791</t>
  </si>
  <si>
    <t>JD3RZ02-2L74SS10792</t>
  </si>
  <si>
    <t>JD3RZ02-2L74SS10793</t>
  </si>
  <si>
    <t>JD3RZ02-2L74SS10794</t>
  </si>
  <si>
    <t>JD3RZ02-2L74SS10795</t>
  </si>
  <si>
    <t>JD3RZ02-2L74SS10796</t>
  </si>
  <si>
    <t>JD3RZ02-2L74SS10797</t>
  </si>
  <si>
    <t>JD3RZ02-2L74SS521401</t>
  </si>
  <si>
    <t>JD3RZ02-2L74SS521411</t>
  </si>
  <si>
    <t>JD3RZ02-2L74SS521421</t>
  </si>
  <si>
    <t>JD3RZ02-2L74SS521431</t>
  </si>
  <si>
    <t>JD3RZ02-2L74SS521441</t>
  </si>
  <si>
    <t>JD3RZ02-2L74ST10858.R</t>
  </si>
  <si>
    <t>Excavation Works for UPVC Pipe Line 300 mm - depth from 0.00 to 1.50 m- B6.33 14 11.01-Z02-2-L-74-ST -Remaining</t>
  </si>
  <si>
    <t>JD3RZ02-2L74ST10859.R</t>
  </si>
  <si>
    <t>Soil Replacement and Bedding Works for UPVC Pipe Line 300 mm - depth from 0.00 to 1.50 m- B6.33 14 11.01-Z02-2-L-74-ST -</t>
  </si>
  <si>
    <t>JD3RZ02-2L74ST10860.R</t>
  </si>
  <si>
    <t>Installing for UPVC Pipe Line 300 mm - depth from 0.00 to 1.50 m- B6.33 14 11.01-Z02-2-L-74-ST -Remaining</t>
  </si>
  <si>
    <t>JD3RZ02-2L74ST10861.R</t>
  </si>
  <si>
    <t>Primary Test for UPVC Pipe Line 300 mm - depth from 0.00 to 1.50 m- B6.33 14 11.01-Z02-2-L-74-ST -Remaining</t>
  </si>
  <si>
    <t>JD3RZ02-2L74ST10862.R</t>
  </si>
  <si>
    <t>Backfilling Works for UPVC Pipe Line 300 mm - depth from 0.00 to 1.50 m- B6.33 14 11.01-Z02-2-L-74-ST -Remaining</t>
  </si>
  <si>
    <t>JD3RZ02-2L74ST10868</t>
  </si>
  <si>
    <t>JD3RZ02-2L74ST10869</t>
  </si>
  <si>
    <t>JD3RZ02-2L74ST10870</t>
  </si>
  <si>
    <t>JD3RZ02-2L74ST10871</t>
  </si>
  <si>
    <t>JD3RZ02-2L74ST10872</t>
  </si>
  <si>
    <t>JD3RZ02-2L74ST10878</t>
  </si>
  <si>
    <t>JD3RZ02-2L74ST10879</t>
  </si>
  <si>
    <t>JD3RZ02-2L74ST10880</t>
  </si>
  <si>
    <t>JD3RZ02-2L74ST10881</t>
  </si>
  <si>
    <t>JD3RZ02-2L74ST10882</t>
  </si>
  <si>
    <t>JD3RZ02-2L74ST10923</t>
  </si>
  <si>
    <t>JD3RZ02-2L74ST10924</t>
  </si>
  <si>
    <t>JD3RZ02-2L74ST10925</t>
  </si>
  <si>
    <t>JD3RZ02-2L74ST10926</t>
  </si>
  <si>
    <t>JD3RZ02-2L74ST10927</t>
  </si>
  <si>
    <t>JD3RZ02-2L74ST11041</t>
  </si>
  <si>
    <t>JD3RZ02-2L74ST11042</t>
  </si>
  <si>
    <t>JD3RZ02-2L74ST11043</t>
  </si>
  <si>
    <t>JD3RZ02-2L74ST11044</t>
  </si>
  <si>
    <t>JD3RZ02-2L74ST11045</t>
  </si>
  <si>
    <t>JD3RZ02-2L74ST11056</t>
  </si>
  <si>
    <t>JD3RZ02-2L74ST11057</t>
  </si>
  <si>
    <t>JD3RZ02-2L74ST11058</t>
  </si>
  <si>
    <t>JD3RZ02-2L74ST11059</t>
  </si>
  <si>
    <t>JD3RZ02-2L74ST11060</t>
  </si>
  <si>
    <t>JD3RZ02-2L74ST11076.R</t>
  </si>
  <si>
    <t>EXCAVATION Works for Catchbasine single - - B6.33 05 39.09-Z02-2-L-74-ST -Remaining</t>
  </si>
  <si>
    <t>JD3RZ02-2L74ST11077.R</t>
  </si>
  <si>
    <t>Catchbasine Installation Works For Catchbasine single - - B6.33 05 39.09-Z02-2-L-74-ST -Remaining</t>
  </si>
  <si>
    <t>JD3RZ02-2L74ST11080.R</t>
  </si>
  <si>
    <t>EXCAVATION Works for Catchbasine double - - B6.33 05 39.10-Z02-2-L-74-ST -Remaining</t>
  </si>
  <si>
    <t>JD3RZ02-2L74ST11081.R</t>
  </si>
  <si>
    <t>Catchbasine Installation Works For Catchbasine double - - B6.33 05 39.10-Z02-2-L-74-ST -Remaining</t>
  </si>
  <si>
    <t>JD3RZ02-2L74ST524364</t>
  </si>
  <si>
    <t>JD3RZ02-2L74ST524369</t>
  </si>
  <si>
    <t>JD3RZ02-2L74TSE11134</t>
  </si>
  <si>
    <t>JD3RZ02-2L74TSE11134.R</t>
  </si>
  <si>
    <t>Excavation Worksfor HDPE Pipe Lines 125 mm - depth from 0 to 1.5 m- B4.33 31 00.01-Z02-2-L-74-TSE -Remaining</t>
  </si>
  <si>
    <t>JD3RZ02-2L74TSE11135</t>
  </si>
  <si>
    <t>JD3RZ02-2L74TSE11135.R</t>
  </si>
  <si>
    <t>Soil Replacement and Bedding Worksfor HDPE Pipe Lines 125 mm - depth from 0 to 1.5 m- B4.33 31 00.01-Z02-2-L-74-TSE -Rem</t>
  </si>
  <si>
    <t>JD3RZ02-2L74TSE11136</t>
  </si>
  <si>
    <t>JD3RZ02-2L74TSE11136.R</t>
  </si>
  <si>
    <t>installationfor HDPE Pipe Lines 125 mm - depth from 0 to 1.5 m- B4.33 31 00.01-Z02-2-L-74-TSE -Remaining</t>
  </si>
  <si>
    <t>JD3RZ02-2L74TSE11137</t>
  </si>
  <si>
    <t>JD3RZ02-2L74TSE11137.R</t>
  </si>
  <si>
    <t>Testingfor HDPE Pipe Lines 125 mm - depth from 0 to 1.5 m- B4.33 31 00.01-Z02-2-L-74-TSE -Remaining</t>
  </si>
  <si>
    <t>JD3RZ02-2L74TSE11138</t>
  </si>
  <si>
    <t>JD3RZ02-2L74TSE11138.R</t>
  </si>
  <si>
    <t>Backfilling Worksfor HDPE Pipe Lines 125 mm - depth from 0 to 1.5 m- B4.33 31 00.01-Z02-2-L-74-TSE -Remaining</t>
  </si>
  <si>
    <t>JD3RZ02-2L74TSE11174</t>
  </si>
  <si>
    <t>JD3RZ02-2L74TSE11175</t>
  </si>
  <si>
    <t>JD3RZ02-2L74TSE11176</t>
  </si>
  <si>
    <t>JD3RZ02-2L74TSE11177</t>
  </si>
  <si>
    <t>JD3RZ02-2L74TSE11178</t>
  </si>
  <si>
    <t>JD3RZ02-2L74TSE11179</t>
  </si>
  <si>
    <t>JD3RZ02-2L74TSE11180</t>
  </si>
  <si>
    <t>JD3RZ02-2L74TSE11181</t>
  </si>
  <si>
    <t>JD3RZ02-2L74TSE11182</t>
  </si>
  <si>
    <t>JD3RZ02-2L74TSE11183</t>
  </si>
  <si>
    <t>JD3RZ02-2L74TSE11219</t>
  </si>
  <si>
    <t>JD3RZ02-2L74TSE11220</t>
  </si>
  <si>
    <t>JD3RZ02-2L74TSE11221</t>
  </si>
  <si>
    <t>JD3RZ02-2L74TSE11222</t>
  </si>
  <si>
    <t>JD3RZ02-2L74TSE11223</t>
  </si>
  <si>
    <t>JD3RZ02-2L74TSE11259.R</t>
  </si>
  <si>
    <t>Installationfor gate valves 100 mm - - B4.33 14 19.01-Z02-2-L-74-TSE -Remaining</t>
  </si>
  <si>
    <t>JD3RZ02-2L74TSE11260.R</t>
  </si>
  <si>
    <t>Testing And Commtionningfor gate valves 100 mm - - B4.33 14 19.01-Z02-2-L-74-TSE -Remaining</t>
  </si>
  <si>
    <t>JD3RZ02-2L74WT11084.R</t>
  </si>
  <si>
    <t>Excavation Worksfor HDPE Pipes 160 mm - depth from 0 to 1.5 m- B3.33 14 13.01-Z02-2-L-74-WT -Remaining</t>
  </si>
  <si>
    <t>JD3RZ02-2L74WT11085.R</t>
  </si>
  <si>
    <t>Soil Replacement and Bedding Works for HDPE Pipes 160 mm - depth from 0 to 1.5 m- B3.33 14 13.01-Z02-2-L-74-WT -Remainin</t>
  </si>
  <si>
    <t>JD3RZ02-2L74WT11086.R</t>
  </si>
  <si>
    <t>Installing for HDPE Pipes 160 mm - depth from 0 to 1.5 m- B3.33 14 13.01-Z02-2-L-74-WT -Remaining</t>
  </si>
  <si>
    <t>JD3RZ02-2L74WT11087.R</t>
  </si>
  <si>
    <t>Testing for HDPE Pipes 160 mm - depth from 0 to 1.5 m- B3.33 14 13.01-Z02-2-L-74-WT -Remaining</t>
  </si>
  <si>
    <t>JD3RZ02-2L74WT11088.R</t>
  </si>
  <si>
    <t>Backfillingfor HDPE Pipes 160 mm - depth from 0 to 1.5 m- B3.33 14 13.01-Z02-2-L-74-WT -Remaining</t>
  </si>
  <si>
    <t>JD3RZ02-2L75EL12070</t>
  </si>
  <si>
    <t>JD3RZ02-2L75EL12071</t>
  </si>
  <si>
    <t>JD3RZ02-2L75RD12134</t>
  </si>
  <si>
    <t>JD3RZ02-2L75RD12135</t>
  </si>
  <si>
    <t>JD3RZ02-2L75RD12136</t>
  </si>
  <si>
    <t>JD3RZ02-2L75RD12136.R</t>
  </si>
  <si>
    <t>Supply and spreading of Prime coat MC1for ROADS  - - B1.32 11 26.01-Z02-2-L-75-RD -Remaining</t>
  </si>
  <si>
    <t>JD3RZ02-2L75RD12137</t>
  </si>
  <si>
    <t>JD3RZ02-2L75RD12137.R</t>
  </si>
  <si>
    <t>Supply, lay and compaction Asphaltic base coursefor ROADS  - - B1.32 11 26.01-Z02-2-L-75-RD -Remaining</t>
  </si>
  <si>
    <t>JD3RZ02-2L75RD12138</t>
  </si>
  <si>
    <t>JD3RZ02-2L75RD12139</t>
  </si>
  <si>
    <t>JD3RZ02-2L75RD12140</t>
  </si>
  <si>
    <t>JD3RZ02-2L75RD12142</t>
  </si>
  <si>
    <t>JD3RZ02-2L75RD12144</t>
  </si>
  <si>
    <t>JD3RZ02-2L75RD12148</t>
  </si>
  <si>
    <t>JD3RZ02-2L75RD12149</t>
  </si>
  <si>
    <t>JD3RZ02-2L75RD12151</t>
  </si>
  <si>
    <t>JD3RZ02-2L75SL12084</t>
  </si>
  <si>
    <t>JD3RZ02-2L75SL12085</t>
  </si>
  <si>
    <t>JD3RZ02-2L75SL12091</t>
  </si>
  <si>
    <t>JD3RZ02-2L75SL12092</t>
  </si>
  <si>
    <t>JD3RZ02-2L75SL12093</t>
  </si>
  <si>
    <t>JD3RZ02-2L75SL12094</t>
  </si>
  <si>
    <t>JD3RZ02-2L75SL12095</t>
  </si>
  <si>
    <t>JD3RZ02-2L75SL12096</t>
  </si>
  <si>
    <t>JD3RZ02-2L75SL12099</t>
  </si>
  <si>
    <t>JD3RZ02-2L75SL12112</t>
  </si>
  <si>
    <t>JD3RZ02-2L75SL12113</t>
  </si>
  <si>
    <t>JD3RZ02-2L75SL12114</t>
  </si>
  <si>
    <t>JD3RZ02-2L75SS11440</t>
  </si>
  <si>
    <t>JD3RZ02-2L75SS11441</t>
  </si>
  <si>
    <t>JD3RZ02-2L75SS11442</t>
  </si>
  <si>
    <t>JD3RZ02-2L75SS11443</t>
  </si>
  <si>
    <t>JD3RZ02-2L75SS11444</t>
  </si>
  <si>
    <t>JD3RZ02-2L75SS11460</t>
  </si>
  <si>
    <t>JD3RZ02-2L75SS11461</t>
  </si>
  <si>
    <t>JD3RZ02-2L75SS11462</t>
  </si>
  <si>
    <t>JD3RZ02-2L75SS11463</t>
  </si>
  <si>
    <t>JD3RZ02-2L75SS11464</t>
  </si>
  <si>
    <t>JD3RZ02-2L75SS11464.R</t>
  </si>
  <si>
    <t>Backfilling and warning tabe Works for GRP Pipe Line 250 mm - Depth from 2.51 to 3.50- B5.33 31 00.11-Z02-2-L-75-SS -Rem</t>
  </si>
  <si>
    <t>JD3RZ02-2L75SS11465</t>
  </si>
  <si>
    <t>JD3RZ02-2L75SS11466</t>
  </si>
  <si>
    <t>JD3RZ02-2L75SS11467</t>
  </si>
  <si>
    <t>JD3RZ02-2L75SS11468</t>
  </si>
  <si>
    <t>JD3RZ02-2L75SS11469</t>
  </si>
  <si>
    <t>JD3RZ02-2L75SS11487</t>
  </si>
  <si>
    <t>JD3RZ02-2L75SS11488</t>
  </si>
  <si>
    <t>JD3RZ02-2L75SS11489</t>
  </si>
  <si>
    <t>JD3RZ02-2L75SS11490</t>
  </si>
  <si>
    <t>JD3RZ02-2L75SS11491</t>
  </si>
  <si>
    <t>JD3RZ02-2L75SS11499</t>
  </si>
  <si>
    <t>JD3RZ02-2L75SS11500</t>
  </si>
  <si>
    <t>JD3RZ02-2L75SS11501</t>
  </si>
  <si>
    <t>JD3RZ02-2L75SS11502</t>
  </si>
  <si>
    <t>JD3RZ02-2L75SS11503</t>
  </si>
  <si>
    <t>JD3RZ02-2L75ST11576</t>
  </si>
  <si>
    <t>JD3RZ02-2L75ST11577</t>
  </si>
  <si>
    <t>JD3RZ02-2L75ST11578</t>
  </si>
  <si>
    <t>JD3RZ02-2L75ST11579</t>
  </si>
  <si>
    <t>JD3RZ02-2L75ST11580</t>
  </si>
  <si>
    <t>JD3RZ02-2L75ST11596</t>
  </si>
  <si>
    <t>JD3RZ02-2L75ST11597</t>
  </si>
  <si>
    <t>JD3RZ02-2L75ST11598</t>
  </si>
  <si>
    <t>JD3RZ02-2L75ST11599</t>
  </si>
  <si>
    <t>JD3RZ02-2L75ST11600</t>
  </si>
  <si>
    <t>JD3RZ02-2L75ST11601</t>
  </si>
  <si>
    <t>JD3RZ02-2L75ST11602</t>
  </si>
  <si>
    <t>JD3RZ02-2L75ST11603</t>
  </si>
  <si>
    <t>JD3RZ02-2L75ST11604</t>
  </si>
  <si>
    <t>JD3RZ02-2L75ST11605</t>
  </si>
  <si>
    <t>JD3RZ02-2L75ST11749</t>
  </si>
  <si>
    <t>JD3RZ02-2L75ST11750</t>
  </si>
  <si>
    <t>JD3RZ02-2L75ST11751</t>
  </si>
  <si>
    <t>JD3RZ02-2L75ST11752</t>
  </si>
  <si>
    <t>JD3RZ02-2L75ST11753</t>
  </si>
  <si>
    <t>JD3RZ02-2L75ST11754</t>
  </si>
  <si>
    <t>JD3RZ02-2L75ST11755</t>
  </si>
  <si>
    <t>JD3RZ02-2L75ST11756</t>
  </si>
  <si>
    <t>JD3RZ02-2L75ST11757</t>
  </si>
  <si>
    <t>JD3RZ02-2L75ST11758</t>
  </si>
  <si>
    <t>JD3RZ02-2L75ST11769</t>
  </si>
  <si>
    <t>JD3RZ02-2L75ST11770</t>
  </si>
  <si>
    <t>JD3RZ02-2L75ST11771</t>
  </si>
  <si>
    <t>JD3RZ02-2L75ST11772</t>
  </si>
  <si>
    <t>JD3RZ02-2L75ST11773</t>
  </si>
  <si>
    <t>JD3RZ02-2L75ST11793</t>
  </si>
  <si>
    <t>JD3RZ02-2L75ST11794</t>
  </si>
  <si>
    <t>JD3RZ02-2L75ST11795</t>
  </si>
  <si>
    <t>JD3RZ02-2L75ST11796</t>
  </si>
  <si>
    <t>JD3RZ02-2L75ST524370</t>
  </si>
  <si>
    <t>JD3RZ02-2L75TSE11847</t>
  </si>
  <si>
    <t>JD3RZ02-2L75TSE11848</t>
  </si>
  <si>
    <t>JD3RZ02-2L75TSE11849</t>
  </si>
  <si>
    <t>JD3RZ02-2L75TSE11850</t>
  </si>
  <si>
    <t>JD3RZ02-2L75TSE11851</t>
  </si>
  <si>
    <t>JD3RZ02-2L75TSE11852</t>
  </si>
  <si>
    <t>JD3RZ02-2L75TSE11853</t>
  </si>
  <si>
    <t>JD3RZ02-2L75TSE11854</t>
  </si>
  <si>
    <t>JD3RZ02-2L75TSE11855</t>
  </si>
  <si>
    <t>JD3RZ02-2L75TSE11856</t>
  </si>
  <si>
    <t>JD3RZ02-2L75TSE11857</t>
  </si>
  <si>
    <t>JD3RZ02-2L75TSE11858</t>
  </si>
  <si>
    <t>JD3RZ02-2L75TSE11859</t>
  </si>
  <si>
    <t>JD3RZ02-2L75TSE11860</t>
  </si>
  <si>
    <t>JD3RZ02-2L75TSE11861</t>
  </si>
  <si>
    <t>JD3RZ02-2L75TSE11862</t>
  </si>
  <si>
    <t>JD3RZ02-2L75TSE11863</t>
  </si>
  <si>
    <t>JD3RZ02-2L75TSE11864</t>
  </si>
  <si>
    <t>JD3RZ02-2L75TSE11865</t>
  </si>
  <si>
    <t>JD3RZ02-2L75TSE11866</t>
  </si>
  <si>
    <t>JD3RZ02-2L75TSE11867</t>
  </si>
  <si>
    <t>JD3RZ02-2L75TSE11868</t>
  </si>
  <si>
    <t>JD3RZ02-2L75TSE11869</t>
  </si>
  <si>
    <t>JD3RZ02-2L75TSE11870</t>
  </si>
  <si>
    <t>JD3RZ02-2L75TSE11871</t>
  </si>
  <si>
    <t>JD3RZ02-2L75TSE11892</t>
  </si>
  <si>
    <t>JD3RZ02-2L75TSE11893</t>
  </si>
  <si>
    <t>JD3RZ02-2L75TSE11894</t>
  </si>
  <si>
    <t>JD3RZ02-2L75TSE11895</t>
  </si>
  <si>
    <t>JD3RZ02-2L75TSE11896</t>
  </si>
  <si>
    <t>JD3RZ02-2L75TSE11897</t>
  </si>
  <si>
    <t>JD3RZ02-2L75TSE11898</t>
  </si>
  <si>
    <t>JD3RZ02-2L75TSE11899</t>
  </si>
  <si>
    <t>JD3RZ02-2L75TSE11900</t>
  </si>
  <si>
    <t>JD3RZ02-2L75TSE11901</t>
  </si>
  <si>
    <t>JD3RZ02-2L75TSE11972</t>
  </si>
  <si>
    <t>JD3RZ02-2L75TSE11972.R</t>
  </si>
  <si>
    <t>Installationfor gate valves 100 mm - - B4.33 14 19.01-Z02-2-L-75-TSE -Remaining</t>
  </si>
  <si>
    <t>JD3RZ02-2L75TSE11973</t>
  </si>
  <si>
    <t>JD3RZ02-2L75TSE11973.R</t>
  </si>
  <si>
    <t>Testing And Commtionningfor gate valves 100 mm - - B4.33 14 19.01-Z02-2-L-75-TSE -Remaining</t>
  </si>
  <si>
    <t>JD3RZ02-2L75TSE11976</t>
  </si>
  <si>
    <t>JD3RZ02-2L75TSE11977</t>
  </si>
  <si>
    <t>JD3RZ02-2L75TSE11996</t>
  </si>
  <si>
    <t>JD3RZ02-2L75TSE11997</t>
  </si>
  <si>
    <t>JD3RZ02-2L75TSE11998</t>
  </si>
  <si>
    <t>JD3RZ02-2L75TSE11999</t>
  </si>
  <si>
    <t>JD3RZ02-2L75WT11797.R</t>
  </si>
  <si>
    <t>Excavation Worksfor HDPE Pipes 160 mm - depth from 0 to 1.5 m- B3.33 14 13.01-Z02-2-L-75-WT -Remaining</t>
  </si>
  <si>
    <t>JD3RZ02-2L75WT11798.R</t>
  </si>
  <si>
    <t>Soil Replacement and Bedding Works for HDPE Pipes 160 mm - depth from 0 to 1.5 m- B3.33 14 13.01-Z02-2-L-75-WT -Remainin</t>
  </si>
  <si>
    <t>JD3RZ02-2L75WT11799.R</t>
  </si>
  <si>
    <t>Installing for HDPE Pipes 160 mm - depth from 0 to 1.5 m- B3.33 14 13.01-Z02-2-L-75-WT -Remaining</t>
  </si>
  <si>
    <t>JD3RZ02-2L75WT11800.R</t>
  </si>
  <si>
    <t>Testing for HDPE Pipes 160 mm - depth from 0 to 1.5 m- B3.33 14 13.01-Z02-2-L-75-WT -Remaining</t>
  </si>
  <si>
    <t>JD3RZ02-2L75WT11801.R</t>
  </si>
  <si>
    <t>Backfillingfor HDPE Pipes 160 mm - depth from 0 to 1.5 m- B3.33 14 13.01-Z02-2-L-75-WT -Remaining</t>
  </si>
  <si>
    <t>JD3RZ02-2L75WT11802</t>
  </si>
  <si>
    <t>JD3RZ02-2L75WT11803</t>
  </si>
  <si>
    <t>JD3RZ02-2L75WT11804</t>
  </si>
  <si>
    <t>JD3RZ02-2L75WT11805</t>
  </si>
  <si>
    <t>JD3RZ02-2L75WT11806</t>
  </si>
  <si>
    <t>JD3RZ02-2RCBST21426</t>
  </si>
  <si>
    <t>JD3RZ02-2RCBST21426.R</t>
  </si>
  <si>
    <t>Excavation Works  for UPVC Pipe Line-B6.33 14 11.01-300 mm-depth from 0.00 to 1.50 m-Z02-2-RCB-ST -Remaining</t>
  </si>
  <si>
    <t>JD3RZ02-2RCBST21427</t>
  </si>
  <si>
    <t>JD3RZ02-2RCBST21427.R</t>
  </si>
  <si>
    <t>Soil Replacement and Bedding Works  for UPVC Pipe Line-B6.33 14 11.01-300 mm-depth from 0.00 to 1.50 m-Z02-2-RCB-ST -Rem</t>
  </si>
  <si>
    <t>JD3RZ02-2RCBST21428</t>
  </si>
  <si>
    <t>JD3RZ02-2RCBST21428.R</t>
  </si>
  <si>
    <t>Installing  for UPVC Pipe Line-B6.33 14 11.01-300 mm-depth from 0.00 to 1.50 m-Z02-2-RCB-ST -Remaining</t>
  </si>
  <si>
    <t>JD3RZ02-2RCBST21429</t>
  </si>
  <si>
    <t>JD3RZ02-2RCBST21429.R</t>
  </si>
  <si>
    <t>Primary Test  for UPVC Pipe Line-B6.33 14 11.01-300 mm-depth from 0.00 to 1.50 m-Z02-2-RCB-ST -Remaining</t>
  </si>
  <si>
    <t>JD3RZ02-2RCBST21430</t>
  </si>
  <si>
    <t>JD3RZ02-2RCBST21430.R</t>
  </si>
  <si>
    <t>Backfilling Works  for UPVC Pipe Line-B6.33 14 11.01-300 mm-depth from 0.00 to 1.50 m-Z02-2-RCB-ST -Remaining</t>
  </si>
  <si>
    <t>JD3RZ02-2RCBST21436</t>
  </si>
  <si>
    <t>JD3RZ02-2RCBST21437</t>
  </si>
  <si>
    <t>JD3RZ02-2RCBST21438</t>
  </si>
  <si>
    <t>JD3RZ02-2RCBST21439</t>
  </si>
  <si>
    <t>JD3RZ02-2RCBST21440</t>
  </si>
  <si>
    <t>JD3RZ02-2RCBST21644</t>
  </si>
  <si>
    <t>JD3RZ02-2RCBST21645</t>
  </si>
  <si>
    <t>JD3RZ02-2RCBST21646</t>
  </si>
  <si>
    <t>JD3RZ02-2RCBST21647</t>
  </si>
  <si>
    <t>JD3RZ02-2RCBST21648</t>
  </si>
  <si>
    <t>JD3RZ02-2RCBST21649</t>
  </si>
  <si>
    <t>JD3RZ02-2RCBST21650</t>
  </si>
  <si>
    <t>JD3RZ02-2RCBST21651</t>
  </si>
  <si>
    <t>JD3RZ02L47TSE4004</t>
  </si>
  <si>
    <t>JD3RZ02L47TSE4005</t>
  </si>
  <si>
    <t>JD3RZ02L47TSE4006</t>
  </si>
  <si>
    <t>JD3RZ02L47TSE4007</t>
  </si>
  <si>
    <t>JD3RZ02L50TSE6143</t>
  </si>
  <si>
    <t>JD3RZ02L50TSE6144</t>
  </si>
  <si>
    <t>JD3RZ02L50TSE6145</t>
  </si>
  <si>
    <t>JD3RZ02RCBST21200</t>
  </si>
  <si>
    <t>JD3RZ02RCBST21201</t>
  </si>
  <si>
    <t>JD3RZ02RCBST21202</t>
  </si>
  <si>
    <t>JD3RZ02RCBST21210</t>
  </si>
  <si>
    <t>JD3RZ02RCBST21211</t>
  </si>
  <si>
    <t>JD3RZ02RCBST21212</t>
  </si>
  <si>
    <t>JD3RZ02RCBST21418</t>
  </si>
  <si>
    <t>JD3RZ02RCBST21419</t>
  </si>
  <si>
    <t>JD3RZ02RCBST21422</t>
  </si>
  <si>
    <t>JD3RZ02RCBST21423</t>
  </si>
  <si>
    <t>JD3RZ02RCBST21424</t>
  </si>
  <si>
    <t>JD3RZ05L04TSE19690</t>
  </si>
  <si>
    <t>JD3RZ05L04TSE19691</t>
  </si>
  <si>
    <t>JD3RZ05L04TSE19692</t>
  </si>
  <si>
    <t>JD3RZ05L04TSE19693</t>
  </si>
  <si>
    <t>JD3RZ05L04TSE19817</t>
  </si>
  <si>
    <t>JD3RZ05L04TSE19818</t>
  </si>
  <si>
    <t>JD3RZ05L07TSE21829</t>
  </si>
  <si>
    <t>JD3RZ05L07TSE21830</t>
  </si>
  <si>
    <t>JD3RZ05L07TSE21831</t>
  </si>
  <si>
    <t>JD3RZ05L07TSE21832</t>
  </si>
  <si>
    <t>JD3RZ05L07TSE21956</t>
  </si>
  <si>
    <t>JD3RZ05L07TSE21957</t>
  </si>
  <si>
    <t>JD3RZ05L07TSE22002</t>
  </si>
  <si>
    <t>JD3RZ05L07TSE22003</t>
  </si>
  <si>
    <t>JD3RZ05RCBST20974</t>
  </si>
  <si>
    <t>JD3RZ05RCBST20975</t>
  </si>
  <si>
    <t>JD3RZ05RCBST20976</t>
  </si>
  <si>
    <t>JD3RZ05RCBST20984</t>
  </si>
  <si>
    <t>JD3RZ05RCBST20985</t>
  </si>
  <si>
    <t>JD3RZ05RCBST21192</t>
  </si>
  <si>
    <t>JD3RZ06L53ST22266</t>
  </si>
  <si>
    <t>JD3RZ06L53ST22267</t>
  </si>
  <si>
    <t>JD3RZ06L53ST22268</t>
  </si>
  <si>
    <t>JD3RZ06L53ST22269</t>
  </si>
  <si>
    <t>JD3RZ06L53ST22270</t>
  </si>
  <si>
    <t>JD3RZ06L53ST22271</t>
  </si>
  <si>
    <t>JD3RZ06L53ST22272</t>
  </si>
  <si>
    <t>JD3RZ06L53ST22273</t>
  </si>
  <si>
    <t>JD3RZ06L53ST22274</t>
  </si>
  <si>
    <t>JD3RZ06L53ST22275</t>
  </si>
  <si>
    <t>JD3RZ06L53ST22316.R</t>
  </si>
  <si>
    <t>Excavation Works for GRP Pipe Line 800 mm - depth from 1.51 to 2.50 m- B6.33 42 11.10-Z06-L-53-ST -Remaining</t>
  </si>
  <si>
    <t>JD3RZ06L53ST22317.R</t>
  </si>
  <si>
    <t>Soil Replacement and Bedding Works for GRP Pipe Line 800 mm - depth from 1.51 to 2.50 m- B6.33 42 11.10-Z06-L-53-ST -Rem</t>
  </si>
  <si>
    <t>JD3RZ06L53ST22318.R</t>
  </si>
  <si>
    <t>Installing for GRP Pipe Line 800 mm - depth from 1.51 to 2.50 m- B6.33 42 11.10-Z06-L-53-ST -Remaining</t>
  </si>
  <si>
    <t>JD3RZ06L53ST22328.R</t>
  </si>
  <si>
    <t>Installing for GRP Pipe Line 900 mm - depth from 1.51 to 2.50 m- B6.33 42 11.12-Z06-L-53-ST -Remaining</t>
  </si>
  <si>
    <t>JD3RZ06L53ST22371</t>
  </si>
  <si>
    <t>JD3RZ06L53ST22372</t>
  </si>
  <si>
    <t>JD3RZ06L53ST22373</t>
  </si>
  <si>
    <t>JD3RZ06L53ST22374</t>
  </si>
  <si>
    <t>JD3RZ06L53ST22375</t>
  </si>
  <si>
    <t>JD3RZ06L53ST22449</t>
  </si>
  <si>
    <t>JD3RZ06L53ST22450</t>
  </si>
  <si>
    <t>JD3RZ06L53ST22451</t>
  </si>
  <si>
    <t>JD3RZ06L53ST22452</t>
  </si>
  <si>
    <t>JD3RZ06L53ST22453</t>
  </si>
  <si>
    <t>JD3RZ06L53ST22464</t>
  </si>
  <si>
    <t>JD3RZ06L53ST22465</t>
  </si>
  <si>
    <t>JD3RZ06L53ST22466</t>
  </si>
  <si>
    <t>JD3RZ06L53ST22466.R</t>
  </si>
  <si>
    <t>Manhole Installation Works For Manholes Diam 1500 depth from 2.51 to 3.50 - - B6.33 05 39.05-Z06-L-53-ST -Remaining</t>
  </si>
  <si>
    <t>JD3RZ06L53ST22467</t>
  </si>
  <si>
    <t>JD3RZ06L53ST22468</t>
  </si>
  <si>
    <t>JD3RZ06L53ST22479</t>
  </si>
  <si>
    <t>JD3RZ06L53ST22480</t>
  </si>
  <si>
    <t>JD3RZ06L53ST22481</t>
  </si>
  <si>
    <t>JD3RZ06L53ST22482</t>
  </si>
  <si>
    <t>JD3RZ06L53ST22483</t>
  </si>
  <si>
    <t>JD3RZ06L53ST524358</t>
  </si>
  <si>
    <t>JD3RZ06L53TSE22547</t>
  </si>
  <si>
    <t>JD3RZ06L53TSE22548</t>
  </si>
  <si>
    <t>JD3RZ06L53TSE22549</t>
  </si>
  <si>
    <t>JD3RZ06L53TSE22550</t>
  </si>
  <si>
    <t>JD3RZ06L53TSE22669</t>
  </si>
  <si>
    <t>JD3RZ06L54ST22979</t>
  </si>
  <si>
    <t>JD3RZ06L54ST22980</t>
  </si>
  <si>
    <t>JD3RZ06L54ST22981</t>
  </si>
  <si>
    <t>JD3RZ06L54ST22982</t>
  </si>
  <si>
    <t>JD3RZ06L54ST22983</t>
  </si>
  <si>
    <t>JD3RZ06L54ST22984</t>
  </si>
  <si>
    <t>JD3RZ06L54ST22985</t>
  </si>
  <si>
    <t>JD3RZ06L54ST22986</t>
  </si>
  <si>
    <t>JD3RZ06L54ST22987</t>
  </si>
  <si>
    <t>JD3RZ06L54ST22988</t>
  </si>
  <si>
    <t>JD3RZ06L54ST23019.R</t>
  </si>
  <si>
    <t>Excavation Works for GRP Pipe Line 700 mm - depth from 1.51 to 2.50 m- B6.33 42 11.08-Z06-L-54-ST -Remaining</t>
  </si>
  <si>
    <t>JD3RZ06L54ST23020.R</t>
  </si>
  <si>
    <t>Soil Replacement and Bedding Works for GRP Pipe Line 700 mm - depth from 1.51 to 2.50 m- B6.33 42 11.08-Z06-L-54-ST -Rem</t>
  </si>
  <si>
    <t>JD3RZ06L54ST23021.R</t>
  </si>
  <si>
    <t>Installing for GRP Pipe Line 700 mm - depth from 1.51 to 2.50 m- B6.33 42 11.08-Z06-L-54-ST -Remaining</t>
  </si>
  <si>
    <t>JD3RZ06L54ST23022.R</t>
  </si>
  <si>
    <t>Primary Test for GRP Pipe Line 700 mm - depth from 1.51 to 2.50 m- B6.33 42 11.08-Z06-L-54-ST -Remaining</t>
  </si>
  <si>
    <t>JD3RZ06L54ST23023.R</t>
  </si>
  <si>
    <t>Backfilling Works for GRP Pipe Line 700 mm - depth from 1.51 to 2.50 m- B6.33 42 11.08-Z06-L-54-ST -Remaining</t>
  </si>
  <si>
    <t>JD3RZ06L54ST23029.R</t>
  </si>
  <si>
    <t>Excavation Works for GRP Pipe Line 800 mm - depth from 1.51 to 2.50 m- B6.33 42 11.10-Z06-L-54-ST -Remaining</t>
  </si>
  <si>
    <t>JD3RZ06L54ST23030.R</t>
  </si>
  <si>
    <t>Soil Replacement and Bedding Works for GRP Pipe Line 800 mm - depth from 1.51 to 2.50 m- B6.33 42 11.10-Z06-L-54-ST -Rem</t>
  </si>
  <si>
    <t>JD3RZ06L54ST23031.R</t>
  </si>
  <si>
    <t>Installing for GRP Pipe Line 800 mm - depth from 1.51 to 2.50 m- B6.33 42 11.10-Z06-L-54-ST -Remaining</t>
  </si>
  <si>
    <t>JD3RZ06L54ST23032.R</t>
  </si>
  <si>
    <t>Primary Test for GRP Pipe Line 800 mm - depth from 1.51 to 2.50 m- B6.33 42 11.10-Z06-L-54-ST -Remaining</t>
  </si>
  <si>
    <t>JD3RZ06L54ST23033.R</t>
  </si>
  <si>
    <t>Backfilling Works for GRP Pipe Line 800 mm - depth from 1.51 to 2.50 m- B6.33 42 11.10-Z06-L-54-ST -Remaining</t>
  </si>
  <si>
    <t>JD3RZ06L54ST23041.R</t>
  </si>
  <si>
    <t>Installing for GRP Pipe Line 900 mm - depth from 1.51 to 2.50 m- B6.33 42 11.12-Z06-L-54-ST -Remaining</t>
  </si>
  <si>
    <t>JD3RZ06L54ST23042.R</t>
  </si>
  <si>
    <t>Primary Test for GRP Pipe Line 900 mm - depth from 1.51 to 2.50 m- B6.33 42 11.12-Z06-L-54-ST -Remaining</t>
  </si>
  <si>
    <t>JD3RZ06L54ST23043.R</t>
  </si>
  <si>
    <t>Backfilling Works for GRP Pipe Line 900 mm - depth from 1.51 to 2.50 m- B6.33 42 11.12-Z06-L-54-ST -Remaining</t>
  </si>
  <si>
    <t>JD3RZ06L54ST23044</t>
  </si>
  <si>
    <t>JD3RZ06L54ST23045</t>
  </si>
  <si>
    <t>JD3RZ06L54ST23046</t>
  </si>
  <si>
    <t>JD3RZ06L54ST23047</t>
  </si>
  <si>
    <t>JD3RZ06L54ST23048</t>
  </si>
  <si>
    <t>JD3RZ06L54ST23048.R</t>
  </si>
  <si>
    <t>Backfilling Works for GRP Pipe Line 900 mm - depth from 2.51 to 3.50 m- B6.33 42 11.13-Z06-L-54-ST -Remaining</t>
  </si>
  <si>
    <t>JD3RZ06L54ST23162</t>
  </si>
  <si>
    <t>JD3RZ06L54ST23163</t>
  </si>
  <si>
    <t>JD3RZ06L54ST23164</t>
  </si>
  <si>
    <t>JD3RZ06L54ST23165</t>
  </si>
  <si>
    <t>JD3RZ06L54ST23166</t>
  </si>
  <si>
    <t>JD3RZ06L54ST23174.R</t>
  </si>
  <si>
    <t>Manhole Installation Works For Manholes Diam 1500 depth from 1.51 to 2.50 - - B6.33 05 39.04-Z06-L-54-ST -Remaining</t>
  </si>
  <si>
    <t>JD3RZ06L54ST23177</t>
  </si>
  <si>
    <t>JD3RZ06L54ST23178</t>
  </si>
  <si>
    <t>JD3RZ06L54ST23179</t>
  </si>
  <si>
    <t>JD3RZ06L54ST23180</t>
  </si>
  <si>
    <t>JD3RZ06L54ST23181</t>
  </si>
  <si>
    <t>JD3RZ06L54ST524351</t>
  </si>
  <si>
    <t>JD3RZ06L54TSE23260</t>
  </si>
  <si>
    <t>JD3RZ06L54TSE23261</t>
  </si>
  <si>
    <t>JD3RZ06L54TSE23262</t>
  </si>
  <si>
    <t>JD3RZ06L55ST23782</t>
  </si>
  <si>
    <t>JD3RZ06L55ST23783</t>
  </si>
  <si>
    <t>JD3RZ06L55ST23784</t>
  </si>
  <si>
    <t>JD3RZ06L55ST23875</t>
  </si>
  <si>
    <t>JD3RZ06L55ST23876</t>
  </si>
  <si>
    <t>JD3RZ06L55ST23877</t>
  </si>
  <si>
    <t>JD3RZ06L55ST23890</t>
  </si>
  <si>
    <t>JD3RZ06L55ST23891</t>
  </si>
  <si>
    <t>JD3RZ06L56ST24415</t>
  </si>
  <si>
    <t>JD3RZ06L56ST24416</t>
  </si>
  <si>
    <t>JD3RZ06L56ST24417</t>
  </si>
  <si>
    <t>JD3RZ06L56ST24418</t>
  </si>
  <si>
    <t>JD3RZ06L56ST24534</t>
  </si>
  <si>
    <t>JD3RZ06L57ST25128</t>
  </si>
  <si>
    <t>JD3RZ06L57ST25129</t>
  </si>
  <si>
    <t>JD3RZ06L57ST25130</t>
  </si>
  <si>
    <t>JD3RZ07-1L59SL32030</t>
  </si>
  <si>
    <t>JD3RZ07-1L59SL32031</t>
  </si>
  <si>
    <t>JD3RZ07-1L59SL32032</t>
  </si>
  <si>
    <t>JD3RZ07-1L59SL32033</t>
  </si>
  <si>
    <t>JD3RZ07-1L59SL32046</t>
  </si>
  <si>
    <t>JD3RZ07-1L59SL32047</t>
  </si>
  <si>
    <t>JD3RZ07-1L59SL32055</t>
  </si>
  <si>
    <t>JD3RZ07-1L59SL32056</t>
  </si>
  <si>
    <t>JD3RZ07-1L59SL32057</t>
  </si>
  <si>
    <t>JD3RZ07-1L59SL32058</t>
  </si>
  <si>
    <t>JD3RZ07-1L59SL32059</t>
  </si>
  <si>
    <t>JD3RZ07-1L59SL32060</t>
  </si>
  <si>
    <t>JD3RZ07-1L59SL32063</t>
  </si>
  <si>
    <t>JD3RZ07-1L59SL32064</t>
  </si>
  <si>
    <t>JD3RZ07-1L59SL32065</t>
  </si>
  <si>
    <t>JD3RZ07-1L59SL32066</t>
  </si>
  <si>
    <t>JD3RZ07-1L59SL32067</t>
  </si>
  <si>
    <t>JD3RZ07-1L59SL32076</t>
  </si>
  <si>
    <t>JD3RZ07-1L59SL32077</t>
  </si>
  <si>
    <t>JD3RZ07-1L59SL32078</t>
  </si>
  <si>
    <t>JD3RZ07-1L59SL32079</t>
  </si>
  <si>
    <t>JD3RZ07-1L59SL32080</t>
  </si>
  <si>
    <t>JD3RZ07-1L59SL32081</t>
  </si>
  <si>
    <t>JD3RZ07-1L59SS31408.R</t>
  </si>
  <si>
    <t>Backfilling and warning tabe Works for GRP Pipe Line 200 mm - depth from 0.00 to 1.50- B5.33 31 00.03-Z07-1-L-59-SS -Rem</t>
  </si>
  <si>
    <t>JD3RZ07-1L59SS31413.R</t>
  </si>
  <si>
    <t>Backfilling and warning tabe Works for GRP Pipe Line 200 mm - Depth from 1.51 to 2.50- B5.33 31 00.04-Z07-1-L-59-SS -Rem</t>
  </si>
  <si>
    <t>JD3RZ07-1L59SS31418.R</t>
  </si>
  <si>
    <t>Backfilling and warning tabe Works for GRP Pipe Line 200 mm - Depth from 2.51 to 3.50- B5.33 31 00.05-Z07-1-L-59-SS -Rem</t>
  </si>
  <si>
    <t>JD3RZ07-1L59SS31463.R</t>
  </si>
  <si>
    <t>Excavation and PC Blinding Works for Manholes 1200 mm - Depth from 2.51 to 3.50- B5.33 05 13.05-Z07-1-L-59-SS -Remaining</t>
  </si>
  <si>
    <t>JD3RZ07-1L59SS31464.R</t>
  </si>
  <si>
    <t>Installation of Base Works for Manholes 1200 mm - Depth from 2.51 to 3.50- B5.33 05 13.05-Z07-1-L-59-SS -Remaining</t>
  </si>
  <si>
    <t>JD3RZ07-1L59SS31465.R</t>
  </si>
  <si>
    <t>JD3RZ07-1L59SS31466.R</t>
  </si>
  <si>
    <t>Backfilling Works for Manholes 1200 mm - Depth from 2.51 to 3.50- B5.33 05 13.05-Z07-1-L-59-SS -Remaining</t>
  </si>
  <si>
    <t>JD3RZ07-1L59SS31467.R</t>
  </si>
  <si>
    <t>Finishing, Benching Works for Manholes 1200 mm - Depth from 2.51 to 3.50- B5.33 05 13.05-Z07-1-L-59-SS -Remaining</t>
  </si>
  <si>
    <t>JD3RZ07-1L59SS521401</t>
  </si>
  <si>
    <t>JD3RZ07-1L59SS521411</t>
  </si>
  <si>
    <t>JD3RZ07-1L59SS521421</t>
  </si>
  <si>
    <t>JD3RZ07-1L59SS521431</t>
  </si>
  <si>
    <t>JD3RZ07-1L59SS521441</t>
  </si>
  <si>
    <t>JD3RZ07-1L59ST31535</t>
  </si>
  <si>
    <t>JD3RZ07-1L59ST31536</t>
  </si>
  <si>
    <t>JD3RZ07-1L59ST31537</t>
  </si>
  <si>
    <t>JD3RZ07-1L59ST31538</t>
  </si>
  <si>
    <t>JD3RZ07-1L59ST31539</t>
  </si>
  <si>
    <t>JD3RZ07-1L59ST31540.R</t>
  </si>
  <si>
    <t>Excavation Works for GRP Pipe Line 400 mm - depth from 0.00 to 1.50 m- B6.33 42 11.01-Z07-1-L-59-ST -Remaining</t>
  </si>
  <si>
    <t>JD3RZ07-1L59ST31541.R</t>
  </si>
  <si>
    <t>Soil Replacement and Bedding Works for GRP Pipe Line 400 mm - depth from 0.00 to 1.50 m- B6.33 42 11.01-Z07-1-L-59-ST -R</t>
  </si>
  <si>
    <t>JD3RZ07-1L59ST31542.R</t>
  </si>
  <si>
    <t>Installing for GRP Pipe Line 400 mm - depth from 0.00 to 1.50 m- B6.33 42 11.01-Z07-1-L-59-ST -Remaining</t>
  </si>
  <si>
    <t>JD3RZ07-1L59ST31543.R</t>
  </si>
  <si>
    <t>Primary Test for GRP Pipe Line 400 mm - depth from 0.00 to 1.50 m- B6.33 42 11.01-Z07-1-L-59-ST -Remaining</t>
  </si>
  <si>
    <t>JD3RZ07-1L59ST31544.R</t>
  </si>
  <si>
    <t>Backfilling Works for GRP Pipe Line 400 mm - depth from 0.00 to 1.50 m- B6.33 42 11.01-Z07-1-L-59-ST -Remaining</t>
  </si>
  <si>
    <t>JD3RZ07-1L59ST31545</t>
  </si>
  <si>
    <t>JD3RZ07-1L59ST31546</t>
  </si>
  <si>
    <t>JD3RZ07-1L59ST31547</t>
  </si>
  <si>
    <t>JD3RZ07-1L59ST31548</t>
  </si>
  <si>
    <t>JD3RZ07-1L59ST31549</t>
  </si>
  <si>
    <t>JD3RZ07-1L59ST31560</t>
  </si>
  <si>
    <t>JD3RZ07-1L59ST31561</t>
  </si>
  <si>
    <t>JD3RZ07-1L59ST31562</t>
  </si>
  <si>
    <t>JD3RZ07-1L59ST31563</t>
  </si>
  <si>
    <t>JD3RZ07-1L59ST31564</t>
  </si>
  <si>
    <t>JD3RZ07-1L59ST31568.R</t>
  </si>
  <si>
    <t>Primary Test for GRP Pipe Line 600 mm - depth from 1.51 to 2.50 m- B6.33 42 11.06-Z07-1-L-59-ST -Remaining</t>
  </si>
  <si>
    <t>JD3RZ07-1L59ST31569.R</t>
  </si>
  <si>
    <t>Backfilling Works for GRP Pipe Line 600 mm - depth from 1.51 to 2.50 m- B6.33 42 11.06-Z07-1-L-59-ST -Remaining</t>
  </si>
  <si>
    <t>JD3RZ07-1L59ST31570</t>
  </si>
  <si>
    <t>JD3RZ07-1L59ST31571</t>
  </si>
  <si>
    <t>JD3RZ07-1L59ST31572</t>
  </si>
  <si>
    <t>JD3RZ07-1L59ST31573</t>
  </si>
  <si>
    <t>JD3RZ07-1L59ST31574</t>
  </si>
  <si>
    <t>JD3RZ07-1L59ST31612.R</t>
  </si>
  <si>
    <t>Installing for GRP Pipe Line 1000 mm - depth from 1.51 to 2.50 m- B6.33 42 11.15-Z07-1-L-59-ST -Remaining</t>
  </si>
  <si>
    <t>JD3RZ07-1L59ST31718</t>
  </si>
  <si>
    <t>JD3RZ07-1L59ST31718.R</t>
  </si>
  <si>
    <t>Excavation Works For Manholes Diam 1200 depth from 1.51 to 2.50 - - B6.33 05 39.02-Z07-1-L-59-ST -Remaining</t>
  </si>
  <si>
    <t>JD3RZ07-1L59ST31719</t>
  </si>
  <si>
    <t>JD3RZ07-1L59ST31719.R</t>
  </si>
  <si>
    <t>Base Plain Concrete Works For Manholes Diam 1200 depth from 1.51 to 2.50 - - B6.33 05 39.02-Z07-1-L-59-ST -Remaining</t>
  </si>
  <si>
    <t>JD3RZ07-1L59ST31720</t>
  </si>
  <si>
    <t>JD3RZ07-1L59ST31720.R</t>
  </si>
  <si>
    <t>Manhole Installation Works For Manholes Diam 1200 depth from 1.51 to 2.50 - - B6.33 05 39.02-Z07-1-L-59-ST -Remaining</t>
  </si>
  <si>
    <t>JD3RZ07-1L59ST31721</t>
  </si>
  <si>
    <t>JD3RZ07-1L59ST31722</t>
  </si>
  <si>
    <t>JD3RZ07-1L59ST31730.R</t>
  </si>
  <si>
    <t>Manhole Installation Works For Manholes Diam 1500 depth from 1.51 to 2.50 - - B6.33 05 39.04-Z07-1-L-59-ST -Remaining</t>
  </si>
  <si>
    <t>JD3RZ07-1L59ST31733</t>
  </si>
  <si>
    <t>JD3RZ07-1L59ST31734</t>
  </si>
  <si>
    <t>JD3RZ07-1L59ST31735</t>
  </si>
  <si>
    <t>JD3RZ07-1L59ST31736</t>
  </si>
  <si>
    <t>JD3RZ07-1L59ST31737</t>
  </si>
  <si>
    <t>JD3RZ07-1L59ST31743.R</t>
  </si>
  <si>
    <t>Excavation Works For Manholes Diam 2000 depth from 1.51 to 2.50 - - B6.33 05 39.07-Z07-1-L-59-ST -Remaining</t>
  </si>
  <si>
    <t>JD3RZ07-1L59ST31748</t>
  </si>
  <si>
    <t>JD3RZ07-1L59ST31749</t>
  </si>
  <si>
    <t>JD3RZ07-1L59ST31750</t>
  </si>
  <si>
    <t>JD3RZ07-1L59ST31751</t>
  </si>
  <si>
    <t>JD3RZ07-1L59ST31752</t>
  </si>
  <si>
    <t>JD3RZ07-1L59ST524359</t>
  </si>
  <si>
    <t>JD3RZ07-1L59TSE31816</t>
  </si>
  <si>
    <t>JD3RZ07-1L59TSE31817</t>
  </si>
  <si>
    <t>JD3RZ07-1L59TSE31818</t>
  </si>
  <si>
    <t>JD3RZ07-1L59TSE31819</t>
  </si>
  <si>
    <t>JD3RZ07-1L59TSE31820</t>
  </si>
  <si>
    <t>JD3RZ07-1L60SL32768</t>
  </si>
  <si>
    <t>JD3RZ07-1L60SL32769</t>
  </si>
  <si>
    <t>JD3RZ07-1L60SL32770</t>
  </si>
  <si>
    <t>JD3RZ07-1L60SL32771</t>
  </si>
  <si>
    <t>JD3RZ07-1L60SL32772</t>
  </si>
  <si>
    <t>JD3RZ07-1L60SL32773</t>
  </si>
  <si>
    <t>JD3RZ07-1L60SL32776</t>
  </si>
  <si>
    <t>JD3RZ07-1L60SL32789</t>
  </si>
  <si>
    <t>JD3RZ07-1L60SL32790</t>
  </si>
  <si>
    <t>JD3RZ07-1L60SL32791</t>
  </si>
  <si>
    <t>JD3RZ07-1L60SL32792</t>
  </si>
  <si>
    <t>JD3RZ07-1L60SL32793</t>
  </si>
  <si>
    <t>JD3RZ07-1L60SL32794</t>
  </si>
  <si>
    <t>JD3RZ07-1L60SS32126.R</t>
  </si>
  <si>
    <t>Backfilling and warning tabe Works for GRP Pipe Line 200 mm - Depth from 1.51 to 2.50- B5.33 31 00.04-Z07-1-L-60-SS -Rem</t>
  </si>
  <si>
    <t>JD3RZ07-1L60SS32131.R</t>
  </si>
  <si>
    <t>Backfilling and warning tabe Works for GRP Pipe Line 200 mm - Depth from 2.51 to 3.50- B5.33 31 00.05-Z07-1-L-60-SS -Rem</t>
  </si>
  <si>
    <t>JD3RZ07-1L60SS32176</t>
  </si>
  <si>
    <t>JD3RZ07-1L60SS32177</t>
  </si>
  <si>
    <t>JD3RZ07-1L60SS32178</t>
  </si>
  <si>
    <t>JD3RZ07-1L60SS32179</t>
  </si>
  <si>
    <t>JD3RZ07-1L60SS32180</t>
  </si>
  <si>
    <t>JD3RZ07-1L60SS521401</t>
  </si>
  <si>
    <t>JD3RZ07-1L60SS521411</t>
  </si>
  <si>
    <t>JD3RZ07-1L60SS521421</t>
  </si>
  <si>
    <t>JD3RZ07-1L60SS521431</t>
  </si>
  <si>
    <t>JD3RZ07-1L60SS521441</t>
  </si>
  <si>
    <t>JD3RZ07-1L60ST32253.R</t>
  </si>
  <si>
    <t>Excavation Works for GRP Pipe Line 400 mm - depth from 0.00 to 1.50 m- B6.33 42 11.01-Z07-1-L-60-ST -Remaining</t>
  </si>
  <si>
    <t>JD3RZ07-1L60ST32254.R</t>
  </si>
  <si>
    <t>Soil Replacement and Bedding Works for GRP Pipe Line 400 mm - depth from 0.00 to 1.50 m- B6.33 42 11.01-Z07-1-L-60-ST -R</t>
  </si>
  <si>
    <t>JD3RZ07-1L60ST32255.R</t>
  </si>
  <si>
    <t>Installing for GRP Pipe Line 400 mm - depth from 0.00 to 1.50 m- B6.33 42 11.01-Z07-1-L-60-ST -Remaining</t>
  </si>
  <si>
    <t>JD3RZ07-1L60ST32256.R</t>
  </si>
  <si>
    <t>Primary Test for GRP Pipe Line 400 mm - depth from 0.00 to 1.50 m- B6.33 42 11.01-Z07-1-L-60-ST -Remaining</t>
  </si>
  <si>
    <t>JD3RZ07-1L60ST32268</t>
  </si>
  <si>
    <t>JD3RZ07-1L60ST32269</t>
  </si>
  <si>
    <t>JD3RZ07-1L60ST32270</t>
  </si>
  <si>
    <t>JD3RZ07-1L60ST32271</t>
  </si>
  <si>
    <t>JD3RZ07-1L60ST32272</t>
  </si>
  <si>
    <t>JD3RZ07-1L60ST32291.R</t>
  </si>
  <si>
    <t>Primary Test for GRP Pipe Line 700 mm - depth from 1.51 to 2.50 m- B6.33 42 11.08-Z07-1-L-60-ST -Remaining</t>
  </si>
  <si>
    <t>JD3RZ07-1L60ST32292.R</t>
  </si>
  <si>
    <t>Backfilling Works for GRP Pipe Line 700 mm - depth from 1.51 to 2.50 m- B6.33 42 11.08-Z07-1-L-60-ST -Remaining</t>
  </si>
  <si>
    <t>JD3RZ07-1L60ST32302.R</t>
  </si>
  <si>
    <t>Backfilling Works for GRP Pipe Line 800 mm - depth from 1.51 to 2.50 m- B6.33 42 11.10-Z07-1-L-60-ST -Remaining</t>
  </si>
  <si>
    <t>JD3RZ07-1L60ST32312.R</t>
  </si>
  <si>
    <t>Backfilling Works for GRP Pipe Line 900 mm - depth from 1.51 to 2.50 m- B6.33 42 11.12-Z07-1-L-60-ST -Remaining</t>
  </si>
  <si>
    <t>JD3RZ07-1L60ST32326.R</t>
  </si>
  <si>
    <t>Primary Test for GRP Pipe Line 1000 mm - depth from 1.51 to 2.50 m- B6.33 42 11.15-Z07-1-L-60-ST -Remaining</t>
  </si>
  <si>
    <t>JD3RZ07-1L60ST32327.R</t>
  </si>
  <si>
    <t>Backfilling Works for GRP Pipe Line 1000 mm - depth from 1.51 to 2.50 m- B6.33 42 11.15-Z07-1-L-60-ST -Remaining</t>
  </si>
  <si>
    <t>JD3RZ07-1L60ST32431</t>
  </si>
  <si>
    <t>JD3RZ07-1L60ST32432</t>
  </si>
  <si>
    <t>JD3RZ07-1L60ST32433</t>
  </si>
  <si>
    <t>JD3RZ07-1L60ST32433.R</t>
  </si>
  <si>
    <t>Manhole Installation Works For Manholes Diam 1200 depth from 1.51 to 2.50 - - B6.33 05 39.02-Z07-1-L-60-ST -Remaining</t>
  </si>
  <si>
    <t>JD3RZ07-1L60ST32434</t>
  </si>
  <si>
    <t>JD3RZ07-1L60ST32435</t>
  </si>
  <si>
    <t>JD3RZ07-1L60ST32443.R</t>
  </si>
  <si>
    <t>Manhole Installation Works For Manholes Diam 1500 depth from 1.51 to 2.50 - - B6.33 05 39.04-Z07-1-L-60-ST -Remaining</t>
  </si>
  <si>
    <t>JD3RZ07-1L60ST32446</t>
  </si>
  <si>
    <t>JD3RZ07-1L60ST32447</t>
  </si>
  <si>
    <t>JD3RZ07-1L60ST32448</t>
  </si>
  <si>
    <t>JD3RZ07-1L60ST32448.R</t>
  </si>
  <si>
    <t>Manhole Installation Works For Manholes Diam 1500 depth from 2.51 to 3.50 - - B6.33 05 39.05-Z07-1-L-60-ST -Remaining</t>
  </si>
  <si>
    <t>JD3RZ07-1L60ST32449</t>
  </si>
  <si>
    <t>JD3RZ07-1L60ST32450</t>
  </si>
  <si>
    <t>JD3RZ07-1L60ST32458.R</t>
  </si>
  <si>
    <t>Manhole Installation Works For Manholes Diam 2000 depth from 1.51 to 2.50 - - B6.33 05 39.07-Z07-1-L-60-ST -Remaining</t>
  </si>
  <si>
    <t>JD3RZ07-1L60ST32461</t>
  </si>
  <si>
    <t>JD3RZ07-1L60ST32462</t>
  </si>
  <si>
    <t>JD3RZ07-1L60ST32463</t>
  </si>
  <si>
    <t>JD3RZ07-1L60ST32463.R</t>
  </si>
  <si>
    <t>Manhole Installation Works For Manholes Diam 2000 depth from 2.51 to 3.50 - - B6.33 05 39.08-Z07-1-L-60-ST -Remaining</t>
  </si>
  <si>
    <t>JD3RZ07-1L60ST32464</t>
  </si>
  <si>
    <t>JD3RZ07-1L60ST32465</t>
  </si>
  <si>
    <t>JD3RZ07-1L60ST524360</t>
  </si>
  <si>
    <t>JD3RZ07-1L60WT32474.R</t>
  </si>
  <si>
    <t>Excavation Worksfor HDPE Pipes 160 mm - depth from 0 to 1.5 m- B3.33 14 13.01-Z07-1-L-60-WT -Remaining</t>
  </si>
  <si>
    <t>JD3RZ07-1L60WT32475.R</t>
  </si>
  <si>
    <t>Soil Replacement and Bedding Works for HDPE Pipes 160 mm - depth from 0 to 1.5 m- B3.33 14 13.01-Z07-1-L-60-WT -Remainin</t>
  </si>
  <si>
    <t>JD3RZ07-1L60WT32476.R</t>
  </si>
  <si>
    <t>Installing for HDPE Pipes 160 mm - depth from 0 to 1.5 m- B3.33 14 13.01-Z07-1-L-60-WT -Remaining</t>
  </si>
  <si>
    <t>JD3RZ07-1L60WT32477.R</t>
  </si>
  <si>
    <t>Testing for HDPE Pipes 160 mm - depth from 0 to 1.5 m- B3.33 14 13.01-Z07-1-L-60-WT -Remaining</t>
  </si>
  <si>
    <t>JD3RZ07-1L60WT32478.R</t>
  </si>
  <si>
    <t>Backfillingfor HDPE Pipes 160 mm - depth from 0 to 1.5 m- B3.33 14 13.01-Z07-1-L-60-WT -Remaining</t>
  </si>
  <si>
    <t>JD3RZ07-1L62SL34194</t>
  </si>
  <si>
    <t>JD3RZ07-1L62SL34195</t>
  </si>
  <si>
    <t>JD3RZ07-1L62SL34196</t>
  </si>
  <si>
    <t>JD3RZ07-1L62SL34197</t>
  </si>
  <si>
    <t>JD3RZ07-1L62SL34198</t>
  </si>
  <si>
    <t>JD3RZ07-1L62SL34199</t>
  </si>
  <si>
    <t>JD3RZ07-1L62SL34202</t>
  </si>
  <si>
    <t>JD3RZ07-1L62SL34215</t>
  </si>
  <si>
    <t>JD3RZ07-1L62SL34216</t>
  </si>
  <si>
    <t>JD3RZ07-1L62SL34217</t>
  </si>
  <si>
    <t>JD3RZ07-1L62SS33548.R</t>
  </si>
  <si>
    <t>Trench excavation for GRP Pipe Line 200 mm - Depth from 1.51 to 2.50- B5.33 31 00.04-Z07-1-L-62-SS -Remaining</t>
  </si>
  <si>
    <t>JD3RZ07-1L62SS33549.R</t>
  </si>
  <si>
    <t>Soil Replacement and Bedding Works for GRP Pipe Line 200 mm - Depth from 1.51 to 2.50- B5.33 31 00.04-Z07-1-L-62-SS -Rem</t>
  </si>
  <si>
    <t>JD3RZ07-1L62SS33550.R</t>
  </si>
  <si>
    <t>Installing for GRP Pipe Line 200 mm - Depth from 1.51 to 2.50- B5.33 31 00.04-Z07-1-L-62-SS -Remaining</t>
  </si>
  <si>
    <t>JD3RZ07-1L62SS33551.R</t>
  </si>
  <si>
    <t>Primary Test for GRP Pipe Line 200 mm - Depth from 1.51 to 2.50- B5.33 31 00.04-Z07-1-L-62-SS -Remaining</t>
  </si>
  <si>
    <t>JD3RZ07-1L62SS33552.R</t>
  </si>
  <si>
    <t>Backfilling and warning tabe Works for GRP Pipe Line 200 mm - Depth from 1.51 to 2.50- B5.33 31 00.04-Z07-1-L-62-SS -Rem</t>
  </si>
  <si>
    <t>JD3RZ07-1L62SS33553.R</t>
  </si>
  <si>
    <t>Trench excavation for GRP Pipe Line 200 mm - Depth from 2.51 to 3.50- B5.33 31 00.05-Z07-1-L-62-SS -Remaining</t>
  </si>
  <si>
    <t>JD3RZ07-1L62SS33554.R</t>
  </si>
  <si>
    <t>Soil Replacement and Bedding Works for GRP Pipe Line 200 mm - Depth from 2.51 to 3.50- B5.33 31 00.05-Z07-1-L-62-SS -Rem</t>
  </si>
  <si>
    <t>JD3RZ07-1L62SS33555.R</t>
  </si>
  <si>
    <t>Installing for GRP Pipe Line 200 mm - Depth from 2.51 to 3.50- B5.33 31 00.05-Z07-1-L-62-SS -Remaining</t>
  </si>
  <si>
    <t>JD3RZ07-1L62SS33556.R</t>
  </si>
  <si>
    <t>Primary Test for GRP Pipe Line 200 mm - Depth from 2.51 to 3.50- B5.33 31 00.05-Z07-1-L-62-SS -Remaining</t>
  </si>
  <si>
    <t>JD3RZ07-1L62SS33557.R</t>
  </si>
  <si>
    <t>Backfilling and warning tabe Works for GRP Pipe Line 200 mm - Depth from 2.51 to 3.50- B5.33 31 00.05-Z07-1-L-62-SS -Rem</t>
  </si>
  <si>
    <t>JD3RZ07-1L62SS33563</t>
  </si>
  <si>
    <t>JD3RZ07-1L62SS33563.R</t>
  </si>
  <si>
    <t>Trench excavation for GRP Pipe Line 250 mm - Depth from 2.51 to 3.50- B5.33 31 00.11-Z07-1-L-62-SS -Remaining</t>
  </si>
  <si>
    <t>JD3RZ07-1L62SS33564</t>
  </si>
  <si>
    <t>JD3RZ07-1L62SS33564.R</t>
  </si>
  <si>
    <t>Soil Replacement and Bedding Works for GRP Pipe Line 250 mm - Depth from 2.51 to 3.50- B5.33 31 00.11-Z07-1-L-62-SS -Rem</t>
  </si>
  <si>
    <t>JD3RZ07-1L62SS33565</t>
  </si>
  <si>
    <t>JD3RZ07-1L62SS33565.R</t>
  </si>
  <si>
    <t>Installing for GRP Pipe Line 250 mm - Depth from 2.51 to 3.50- B5.33 31 00.11-Z07-1-L-62-SS -Remaining</t>
  </si>
  <si>
    <t>JD3RZ07-1L62SS33566</t>
  </si>
  <si>
    <t>JD3RZ07-1L62SS33566.R</t>
  </si>
  <si>
    <t>Primary Test for GRP Pipe Line 250 mm - Depth from 2.51 to 3.50- B5.33 31 00.11-Z07-1-L-62-SS -Remaining</t>
  </si>
  <si>
    <t>JD3RZ07-1L62SS33567</t>
  </si>
  <si>
    <t>JD3RZ07-1L62SS33567.R</t>
  </si>
  <si>
    <t>Backfilling and warning tabe Works for GRP Pipe Line 250 mm - Depth from 2.51 to 3.50- B5.33 31 00.11-Z07-1-L-62-SS -Rem</t>
  </si>
  <si>
    <t>JD3RZ07-1L62SS33568</t>
  </si>
  <si>
    <t>JD3RZ07-1L62SS33569</t>
  </si>
  <si>
    <t>JD3RZ07-1L62SS33570</t>
  </si>
  <si>
    <t>JD3RZ07-1L62SS33571</t>
  </si>
  <si>
    <t>JD3RZ07-1L62SS33572</t>
  </si>
  <si>
    <t>JD3RZ07-1L62SS33604.R</t>
  </si>
  <si>
    <t>JD3RZ07-1L62SS521401</t>
  </si>
  <si>
    <t>JD3RZ07-1L62SS521411</t>
  </si>
  <si>
    <t>JD3RZ07-1L62SS521421</t>
  </si>
  <si>
    <t>JD3RZ07-1L62SS521431</t>
  </si>
  <si>
    <t>JD3RZ07-1L62SS521441</t>
  </si>
  <si>
    <t>JD3RZ07-1L62ST33684</t>
  </si>
  <si>
    <t>JD3RZ07-1L62ST33685</t>
  </si>
  <si>
    <t>JD3RZ07-1L62ST33686</t>
  </si>
  <si>
    <t>JD3RZ07-1L62ST33687</t>
  </si>
  <si>
    <t>JD3RZ07-1L62ST33688</t>
  </si>
  <si>
    <t>JD3RZ07-1L62ST33719</t>
  </si>
  <si>
    <t>JD3RZ07-1L62ST33720</t>
  </si>
  <si>
    <t>JD3RZ07-1L62ST33721</t>
  </si>
  <si>
    <t>JD3RZ07-1L62ST33722</t>
  </si>
  <si>
    <t>JD3RZ07-1L62ST33723</t>
  </si>
  <si>
    <t>JD3RZ07-1L62ST33724.R</t>
  </si>
  <si>
    <t>Excavation Works for GRP Pipe Line 800 mm - depth from 1.51 to 2.50 m- B6.33 42 11.10-Z07-1-L-62-ST -Remaining</t>
  </si>
  <si>
    <t>JD3RZ07-1L62ST33725.R</t>
  </si>
  <si>
    <t>Soil Replacement and Bedding Works for GRP Pipe Line 800 mm - depth from 1.51 to 2.50 m- B6.33 42 11.10-Z07-1-L-62-ST -R</t>
  </si>
  <si>
    <t>JD3RZ07-1L62ST33726.R</t>
  </si>
  <si>
    <t>Installing for GRP Pipe Line 800 mm - depth from 1.51 to 2.50 m- B6.33 42 11.10-Z07-1-L-62-ST -Remaining</t>
  </si>
  <si>
    <t>JD3RZ07-1L62ST33727.R</t>
  </si>
  <si>
    <t>Primary Test for GRP Pipe Line 800 mm - depth from 1.51 to 2.50 m- B6.33 42 11.10-Z07-1-L-62-ST -Remaining</t>
  </si>
  <si>
    <t>JD3RZ07-1L62ST33728.R</t>
  </si>
  <si>
    <t>Backfilling Works for GRP Pipe Line 800 mm - depth from 1.51 to 2.50 m- B6.33 42 11.10-Z07-1-L-62-ST -Remaining</t>
  </si>
  <si>
    <t>JD3RZ07-1L62ST33779</t>
  </si>
  <si>
    <t>JD3RZ07-1L62ST33780</t>
  </si>
  <si>
    <t>JD3RZ07-1L62ST33781</t>
  </si>
  <si>
    <t>JD3RZ07-1L62ST33782</t>
  </si>
  <si>
    <t>JD3RZ07-1L62ST33783</t>
  </si>
  <si>
    <t>JD3RZ07-1L62ST33857</t>
  </si>
  <si>
    <t>JD3RZ07-1L62ST33858</t>
  </si>
  <si>
    <t>JD3RZ07-1L62ST33859</t>
  </si>
  <si>
    <t>JD3RZ07-1L62ST33860</t>
  </si>
  <si>
    <t>JD3RZ07-1L62ST33861</t>
  </si>
  <si>
    <t>JD3RZ07-1L62ST33867.R</t>
  </si>
  <si>
    <t>Excavation Works For Manholes Diam 1500 depth from 1.51 to 2.50 - - B6.33 05 39.04-Z07-1-L-62-ST -Remaining</t>
  </si>
  <si>
    <t>JD3RZ07-1L62ST33868.R</t>
  </si>
  <si>
    <t>Base Plain Concrete Works For Manholes Diam 1500 depth from 1.51 to 2.50 - - B6.33 05 39.04-Z07-1-L-62-ST -Remaining</t>
  </si>
  <si>
    <t>JD3RZ07-1L62ST33869.R</t>
  </si>
  <si>
    <t>Manhole Installation Works For Manholes Diam 1500 depth from 1.51 to 2.50 - - B6.33 05 39.04-Z07-1-L-62-ST -Remaining</t>
  </si>
  <si>
    <t>JD3RZ07-1L62ST33882.R</t>
  </si>
  <si>
    <t>Excavation Works For Manholes Diam 2000 depth from 1.51 to 2.50 - - B6.33 05 39.07-Z07-1-L-62-ST -Remaining</t>
  </si>
  <si>
    <t>JD3RZ07-1L62ST33883.R</t>
  </si>
  <si>
    <t>Base Plain Concrete Works For Manholes Diam 2000 depth from 1.51 to 2.50 - - B6.33 05 39.07-Z07-1-L-62-ST -Remaining</t>
  </si>
  <si>
    <t>JD3RZ07-1L62ST33884.R</t>
  </si>
  <si>
    <t>Manhole Installation Works For Manholes Diam 2000 depth from 1.51 to 2.50 - - B6.33 05 39.07-Z07-1-L-62-ST -Remaining</t>
  </si>
  <si>
    <t>JD3RZ07-1L62ST33887</t>
  </si>
  <si>
    <t>JD3RZ07-1L62ST33888</t>
  </si>
  <si>
    <t>JD3RZ07-1L62ST33889</t>
  </si>
  <si>
    <t>JD3RZ07-1L62ST33890</t>
  </si>
  <si>
    <t>JD3RZ07-1L62ST33891</t>
  </si>
  <si>
    <t>JD3RZ07-1L62ST524361</t>
  </si>
  <si>
    <t>JD3RZ07-1L62TSE34077</t>
  </si>
  <si>
    <t>JD3RZ07-1L62TSE34078</t>
  </si>
  <si>
    <t>JD3RZ07-1L62TSE34093</t>
  </si>
  <si>
    <t>JD3RZ07-1L62TSE34094</t>
  </si>
  <si>
    <t>JD3RZ07-1L62TSE34123</t>
  </si>
  <si>
    <t>JD3RZ07-1L62TSE34124</t>
  </si>
  <si>
    <t>JD3RZ07-1L62TSE34125</t>
  </si>
  <si>
    <t>JD3RZ07-1L62TSE34126</t>
  </si>
  <si>
    <t>JD3RZ07-1L62WT33905</t>
  </si>
  <si>
    <t>JD3RZ07-1L62WT33906</t>
  </si>
  <si>
    <t>JD3RZ07-1L62WT33907</t>
  </si>
  <si>
    <t>JD3RZ07-1L62WT33908</t>
  </si>
  <si>
    <t>JD3RZ07-1L62WT33909</t>
  </si>
  <si>
    <t>JD3RZ07C04ST100</t>
  </si>
  <si>
    <t>JD3RZ07C04ST259411</t>
  </si>
  <si>
    <t>JD3RZ07C04ST259421</t>
  </si>
  <si>
    <t>JD3RZ07C04ST259431</t>
  </si>
  <si>
    <t>JD3RZ07C04ST259441</t>
  </si>
  <si>
    <t>JD3RZ07C04ST259451</t>
  </si>
  <si>
    <t>JD3RZ07C04ST25946</t>
  </si>
  <si>
    <t>JD3RZ07C04ST25947</t>
  </si>
  <si>
    <t>JD3RZ07C04ST25947.R</t>
  </si>
  <si>
    <t>JD3RZ07C04ST25948</t>
  </si>
  <si>
    <t>JD3RZ07C04ST25948.R</t>
  </si>
  <si>
    <t>JD3RZ07C04ST25949</t>
  </si>
  <si>
    <t>JD3RZ07C04ST25949.R</t>
  </si>
  <si>
    <t>JD3RZ07C04ST25950</t>
  </si>
  <si>
    <t>JD3RZ07C04ST25950.R</t>
  </si>
  <si>
    <t>JD3RZ07C04ST25951</t>
  </si>
  <si>
    <t>JD3RZ07C04ST25951.R</t>
  </si>
  <si>
    <t>JD3RZ07C04ST25952</t>
  </si>
  <si>
    <t>JD3RZ07C04ST25952.R</t>
  </si>
  <si>
    <t>JD3RZ07C04ST25967</t>
  </si>
  <si>
    <t>JD3RZ07C04ST25968</t>
  </si>
  <si>
    <t>JD3RZ07C04ST25969</t>
  </si>
  <si>
    <t>JD3RZ07C04ST25970</t>
  </si>
  <si>
    <t>JD3RZ07C04ST25971</t>
  </si>
  <si>
    <t>JD3RZ07C04ST25972</t>
  </si>
  <si>
    <t>JD3RZ07C04ST25973</t>
  </si>
  <si>
    <t>JD3RZ07C04ST25974</t>
  </si>
  <si>
    <t>JD3RZ07C04ST25975</t>
  </si>
  <si>
    <t>JD3RZ07C04ST25976</t>
  </si>
  <si>
    <t>JD3RZ07C04ST25977</t>
  </si>
  <si>
    <t>JD3RZ07C04ST25978</t>
  </si>
  <si>
    <t>JD3RZ07C04ST25979</t>
  </si>
  <si>
    <t>JD3RZ07C04ST25980</t>
  </si>
  <si>
    <t>JD3RZ07C04ST25981</t>
  </si>
  <si>
    <t>JD3RZ07C04ST26024</t>
  </si>
  <si>
    <t>JD3RZ07C04ST26025</t>
  </si>
  <si>
    <t>JD3RZ07C04ST26026</t>
  </si>
  <si>
    <t>JD3RZ07C04ST26027</t>
  </si>
  <si>
    <t>JD3RZ07C04ST26028</t>
  </si>
  <si>
    <t>JD3RZ07C04ST26029</t>
  </si>
  <si>
    <t>JD3RZ07C04ST26030</t>
  </si>
  <si>
    <t>JD3RZ07C04ST26031</t>
  </si>
  <si>
    <t>JD3RZ07C04ST26032</t>
  </si>
  <si>
    <t>JD3RZ07C04ST26033</t>
  </si>
  <si>
    <t>JD3RZ07C04ST26039</t>
  </si>
  <si>
    <t>JD3RZ07C04ST26040</t>
  </si>
  <si>
    <t>JD3RZ07C04ST26041</t>
  </si>
  <si>
    <t>JD3RZ07C04ST26042</t>
  </si>
  <si>
    <t>JD3RZ07C04ST26043</t>
  </si>
  <si>
    <t>JD3RZ07C04ST26044</t>
  </si>
  <si>
    <t>JD3RZ07C04ST26045</t>
  </si>
  <si>
    <t>JD3RZ07C04ST26046</t>
  </si>
  <si>
    <t>JD3RZ07C04ST26047</t>
  </si>
  <si>
    <t>JD3RZ07C04ST26048</t>
  </si>
  <si>
    <t>JD3RZ07C04ST300</t>
  </si>
  <si>
    <t>JD3RZ07C04ST524342</t>
  </si>
  <si>
    <t>JD3RZ07L52ST26549.R</t>
  </si>
  <si>
    <t>Excavation Works for GRP Pipe Line 400 mm - depth from 0.00 to 1.50 m- B6.33 42 11.01-Z07-L-52-ST -Remaining</t>
  </si>
  <si>
    <t>JD3RZ07L52ST26578.R</t>
  </si>
  <si>
    <t>Backfilling Works for GRP Pipe Line 600 mm - depth from 1.51 to 2.50 m- B6.33 42 11.06-Z07-L-52-ST -Remaining</t>
  </si>
  <si>
    <t>JD3RZ07L52ST26584.R</t>
  </si>
  <si>
    <t>Excavation Works for GRP Pipe Line 700 mm - depth from 1.51 to 2.50 m- B6.33 42 11.08-Z07-L-52-ST -Remaining</t>
  </si>
  <si>
    <t>JD3RZ07L52ST26728.R</t>
  </si>
  <si>
    <t>Base Plain Concrete Works For Manholes Diam 1200 depth from 1.51 to 2.50 - - B6.33 05 39.02-Z07-L-52-ST -Remaining</t>
  </si>
  <si>
    <t>JD3RZ07L52ST26742</t>
  </si>
  <si>
    <t>JD3RZ07L52ST26743</t>
  </si>
  <si>
    <t>JD3RZ07L52ST26744</t>
  </si>
  <si>
    <t>JD3RZ07L52ST26745</t>
  </si>
  <si>
    <t>JD3RZ07L52ST26746</t>
  </si>
  <si>
    <t>JD3RZ07L52TSE26820</t>
  </si>
  <si>
    <t>JD3RZ07L52TSE26821</t>
  </si>
  <si>
    <t>JD3RZ07L52TSE26822</t>
  </si>
  <si>
    <t>JD3RZ07L52TSE26823</t>
  </si>
  <si>
    <t>JD3RZ07L52TSE26824</t>
  </si>
  <si>
    <t>JD3RZ07L52TSE26835</t>
  </si>
  <si>
    <t>JD3RZ07L52TSE26836</t>
  </si>
  <si>
    <t>JD3RZ07L52TSE26837</t>
  </si>
  <si>
    <t>JD3RZ07L52TSE26838</t>
  </si>
  <si>
    <t>JD3RZ07L52TSE26839</t>
  </si>
  <si>
    <t>JD3RZ07L52TSE26840</t>
  </si>
  <si>
    <t>JD3RZ07L52TSE26841</t>
  </si>
  <si>
    <t>JD3RZ07L52TSE26842</t>
  </si>
  <si>
    <t>JD3RZ07L52TSE26843</t>
  </si>
  <si>
    <t>JD3RZ07L52TSE26844</t>
  </si>
  <si>
    <t>JD3RZ07L52TSE26845</t>
  </si>
  <si>
    <t>JD3RZ07L52TSE26846</t>
  </si>
  <si>
    <t>JD3RZ07L52TSE26847</t>
  </si>
  <si>
    <t>JD3RZ07L52TSE26848</t>
  </si>
  <si>
    <t>JD3RZ07L52TSE26849</t>
  </si>
  <si>
    <t>JD3RZ07L52TSE26945</t>
  </si>
  <si>
    <t>JD3RZ07L52TSE26946</t>
  </si>
  <si>
    <t>JD3RZ07L52WT26770</t>
  </si>
  <si>
    <t>JD3RZ07L52WT26771</t>
  </si>
  <si>
    <t>JD3RZ07L52WT26772</t>
  </si>
  <si>
    <t>JD3RZ07L52WT26773</t>
  </si>
  <si>
    <t>JD3RZ07L52WT26774</t>
  </si>
  <si>
    <t>JD3RZ07L63ST27257.R</t>
  </si>
  <si>
    <t>Excavation Works for UPVC Pipe Line 300 mm - depth from 0.00 to 1.50 m- B6.33 14 11.01-Z07-L-63-ST -Remaining</t>
  </si>
  <si>
    <t>JD3RZ07L63ST27258.R</t>
  </si>
  <si>
    <t>Soil Replacement and Bedding Works for UPVC Pipe Line 300 mm - depth from 0.00 to 1.50 m- B6.33 14 11.01-Z07-L-63-ST -Re</t>
  </si>
  <si>
    <t>JD3RZ07L63ST27259.R</t>
  </si>
  <si>
    <t>Installing for UPVC Pipe Line 300 mm - depth from 0.00 to 1.50 m- B6.33 14 11.01-Z07-L-63-ST -Remaining</t>
  </si>
  <si>
    <t>JD3RZ07L63ST27260.R</t>
  </si>
  <si>
    <t>Primary Test for UPVC Pipe Line 300 mm - depth from 0.00 to 1.50 m- B6.33 14 11.01-Z07-L-63-ST -Remaining</t>
  </si>
  <si>
    <t>JD3RZ07L63ST27261.R</t>
  </si>
  <si>
    <t>Backfilling Works for UPVC Pipe Line 300 mm - depth from 0.00 to 1.50 m- B6.33 14 11.01-Z07-L-63-ST -Remaining</t>
  </si>
  <si>
    <t>JD3RZ07L63ST27262.R</t>
  </si>
  <si>
    <t>Excavation Works for GRP Pipe Line 400 mm - depth from 0.00 to 1.50 m- B6.33 42 11.01-Z07-L-63-ST -Remaining</t>
  </si>
  <si>
    <t>JD3RZ07L63ST27263.R</t>
  </si>
  <si>
    <t>Soil Replacement and Bedding Works for GRP Pipe Line 400 mm - depth from 0.00 to 1.50 m- B6.33 42 11.01-Z07-L-63-ST -Rem</t>
  </si>
  <si>
    <t>JD3RZ07L63ST27264.R</t>
  </si>
  <si>
    <t>Installing for GRP Pipe Line 400 mm - depth from 0.00 to 1.50 m- B6.33 42 11.01-Z07-L-63-ST -Remaining</t>
  </si>
  <si>
    <t>JD3RZ07L63ST27267</t>
  </si>
  <si>
    <t>JD3RZ07L63ST27268</t>
  </si>
  <si>
    <t>JD3RZ07L63ST27269</t>
  </si>
  <si>
    <t>JD3RZ07L63ST27270</t>
  </si>
  <si>
    <t>JD3RZ07L63ST27271</t>
  </si>
  <si>
    <t>JD3RZ07L63ST27277</t>
  </si>
  <si>
    <t>JD3RZ07L63ST27278</t>
  </si>
  <si>
    <t>JD3RZ07L63ST27279</t>
  </si>
  <si>
    <t>JD3RZ07L63ST27280</t>
  </si>
  <si>
    <t>JD3RZ07L63ST27281</t>
  </si>
  <si>
    <t>JD3RZ07L63ST27287.R</t>
  </si>
  <si>
    <t>Excavation Works for GRP Pipe Line 600 mm - depth from 1.51 to 2.50 m- B6.33 42 11.06-Z07-L-63-ST -Remaining</t>
  </si>
  <si>
    <t>JD3RZ07L63ST27288.R</t>
  </si>
  <si>
    <t>Soil Replacement and Bedding Works for GRP Pipe Line 600 mm - depth from 1.51 to 2.50 m- B6.33 42 11.06-Z07-L-63-ST -Rem</t>
  </si>
  <si>
    <t>JD3RZ07L63ST27289.R</t>
  </si>
  <si>
    <t>Installing for GRP Pipe Line 600 mm - depth from 1.51 to 2.50 m- B6.33 42 11.06-Z07-L-63-ST -Remaining</t>
  </si>
  <si>
    <t>JD3RZ07L63ST27307.R</t>
  </si>
  <si>
    <t>Excavation Works for GRP Pipe Line 800 mm - depth from 1.51 to 2.50 m- B6.33 42 11.10-Z07-L-63-ST -Remaining</t>
  </si>
  <si>
    <t>JD3RZ07L63ST27308.R</t>
  </si>
  <si>
    <t>Soil Replacement and Bedding Works for GRP Pipe Line 800 mm - depth from 1.51 to 2.50 m- B6.33 42 11.10-Z07-L-63-ST -Rem</t>
  </si>
  <si>
    <t>JD3RZ07L63ST27309.R</t>
  </si>
  <si>
    <t>Installing for GRP Pipe Line 800 mm - depth from 1.51 to 2.50 m- B6.33 42 11.10-Z07-L-63-ST -Remaining</t>
  </si>
  <si>
    <t>JD3RZ07L63ST27310.R</t>
  </si>
  <si>
    <t>Primary Test for GRP Pipe Line 800 mm - depth from 1.51 to 2.50 m- B6.33 42 11.10-Z07-L-63-ST -Remaining</t>
  </si>
  <si>
    <t>JD3RZ07L63ST27450.R</t>
  </si>
  <si>
    <t>Excavation Works For Manholes Diam 1500 depth from 1.51 to 2.50 - - B6.33 05 39.04-Z07-L-63-ST -Remaining</t>
  </si>
  <si>
    <t>JD3RZ07L63ST27451.R</t>
  </si>
  <si>
    <t>Base Plain Concrete Works For Manholes Diam 1500 depth from 1.51 to 2.50 - - B6.33 05 39.04-Z07-L-63-ST -Remaining</t>
  </si>
  <si>
    <t>JD3RZ07L63ST27470</t>
  </si>
  <si>
    <t>JD3RZ07L63ST27471</t>
  </si>
  <si>
    <t>JD3RZ07L63ST27472</t>
  </si>
  <si>
    <t>JD3RZ07L63ST27473</t>
  </si>
  <si>
    <t>JD3RZ07L63ST27474</t>
  </si>
  <si>
    <t>JD3RZ07L63ST524365</t>
  </si>
  <si>
    <t>JD3RZ07L63TSE27533</t>
  </si>
  <si>
    <t>JD3RZ07L63TSE27534</t>
  </si>
  <si>
    <t>JD3RZ07L63TSE27535</t>
  </si>
  <si>
    <t>JD3RZ07L63TSE27536</t>
  </si>
  <si>
    <t>JD3RZ07L63TSE27537</t>
  </si>
  <si>
    <t>JD3RZ07L63TSE27548</t>
  </si>
  <si>
    <t>JD3RZ07L63TSE27548.R</t>
  </si>
  <si>
    <t>Excavation Worksfor HDPE Pipes 315 mm  - depth from 1.51 to 2.5 m- B4.33 31 00.04-Z07-L-63-TSE -Remaining</t>
  </si>
  <si>
    <t>JD3RZ07L63TSE27549</t>
  </si>
  <si>
    <t>JD3RZ07L63TSE27549.R</t>
  </si>
  <si>
    <t>Soil Replacement and Bedding Works for HDPE Pipes 315 mm  - depth from 1.51 to 2.5 m- B4.33 31 00.04-Z07-L-63-TSE -Remai</t>
  </si>
  <si>
    <t>JD3RZ07L63TSE27550</t>
  </si>
  <si>
    <t>JD3RZ07L63TSE27550.R</t>
  </si>
  <si>
    <t>Installing for HDPE Pipes 315 mm  - depth from 1.51 to 2.5 m- B4.33 31 00.04-Z07-L-63-TSE -Remaining</t>
  </si>
  <si>
    <t>JD3RZ07L63TSE27551</t>
  </si>
  <si>
    <t>JD3RZ07L63TSE27552</t>
  </si>
  <si>
    <t>JD3RZ07L63WT27483</t>
  </si>
  <si>
    <t>JD3RZ07L63WT27484</t>
  </si>
  <si>
    <t>JD3RZ07L63WT27485</t>
  </si>
  <si>
    <t>JD3RZ07L63WT27486</t>
  </si>
  <si>
    <t>JD3RZ07L63WT27487</t>
  </si>
  <si>
    <t>JD3RZ07L64ST27970.R</t>
  </si>
  <si>
    <t>Excavation Works for UPVC Pipe Line 300 mm - depth from 0.00 to 1.50 m- B6.33 14 11.01-Z07-L-64-ST -Remaining</t>
  </si>
  <si>
    <t>JD3RZ07L64ST27971.R</t>
  </si>
  <si>
    <t>Soil Replacement and Bedding Works for UPVC Pipe Line 300 mm - depth from 0.00 to 1.50 m- B6.33 14 11.01-Z07-L-64-ST -Re</t>
  </si>
  <si>
    <t>JD3RZ07L64ST27972.R</t>
  </si>
  <si>
    <t>Installing for UPVC Pipe Line 300 mm - depth from 0.00 to 1.50 m- B6.33 14 11.01-Z07-L-64-ST -Remaining</t>
  </si>
  <si>
    <t>JD3RZ07L64ST27973.R</t>
  </si>
  <si>
    <t>Primary Test for UPVC Pipe Line 300 mm - depth from 0.00 to 1.50 m- B6.33 14 11.01-Z07-L-64-ST -Remaining</t>
  </si>
  <si>
    <t>JD3RZ07L64ST27974.R</t>
  </si>
  <si>
    <t>Backfilling Works for UPVC Pipe Line 300 mm - depth from 0.00 to 1.50 m- B6.33 14 11.01-Z07-L-64-ST -Remaining</t>
  </si>
  <si>
    <t>JD3RZ07L64ST27975</t>
  </si>
  <si>
    <t>JD3RZ07L64ST27976</t>
  </si>
  <si>
    <t>JD3RZ07L64ST27977</t>
  </si>
  <si>
    <t>JD3RZ07L64ST27978</t>
  </si>
  <si>
    <t>JD3RZ07L64ST27979</t>
  </si>
  <si>
    <t>JD3RZ07L64ST27980</t>
  </si>
  <si>
    <t>JD3RZ07L64ST27981</t>
  </si>
  <si>
    <t>JD3RZ07L64ST27982</t>
  </si>
  <si>
    <t>JD3RZ07L64ST27983</t>
  </si>
  <si>
    <t>JD3RZ07L64ST27984</t>
  </si>
  <si>
    <t>JD3RZ07L64ST27990</t>
  </si>
  <si>
    <t>JD3RZ07L64ST27991</t>
  </si>
  <si>
    <t>JD3RZ07L64ST27992</t>
  </si>
  <si>
    <t>JD3RZ07L64ST27993</t>
  </si>
  <si>
    <t>JD3RZ07L64ST27994</t>
  </si>
  <si>
    <t>JD3RZ07L64ST27994.R</t>
  </si>
  <si>
    <t>Backfilling Works for GRP Pipe Line 500 mm - depth from 1.51 to 2.50 m- B6.33 42 11.04-Z07-L-64-ST -Remaining</t>
  </si>
  <si>
    <t>JD3RZ07L64ST28004.R</t>
  </si>
  <si>
    <t>Backfilling Works for GRP Pipe Line 600 mm - depth from 1.51 to 2.50 m- B6.33 42 11.06-Z07-L-64-ST -Remaining</t>
  </si>
  <si>
    <t>JD3RZ07L64ST28010.R</t>
  </si>
  <si>
    <t>Excavation Works for GRP Pipe Line 700 mm - depth from 1.51 to 2.50 m- B6.33 42 11.08-Z07-L-64-ST -Remaining</t>
  </si>
  <si>
    <t>JD3RZ07L64ST28011.R</t>
  </si>
  <si>
    <t>Soil Replacement and Bedding Works for GRP Pipe Line 700 mm - depth from 1.51 to 2.50 m- B6.33 42 11.08-Z07-L-64-ST -Rem</t>
  </si>
  <si>
    <t>JD3RZ07L64ST28012.R</t>
  </si>
  <si>
    <t>Installing for GRP Pipe Line 700 mm - depth from 1.51 to 2.50 m- B6.33 42 11.08-Z07-L-64-ST -Remaining</t>
  </si>
  <si>
    <t>JD3RZ07L64ST28013.R</t>
  </si>
  <si>
    <t>Primary Test for GRP Pipe Line 700 mm - depth from 1.51 to 2.50 m- B6.33 42 11.08-Z07-L-64-ST -Remaining</t>
  </si>
  <si>
    <t>JD3RZ07L64ST28014.R</t>
  </si>
  <si>
    <t>Backfilling Works for GRP Pipe Line 700 mm - depth from 1.51 to 2.50 m- B6.33 42 11.08-Z07-L-64-ST -Remaining</t>
  </si>
  <si>
    <t>JD3RZ07L64ST28020.R</t>
  </si>
  <si>
    <t>Excavation Works for GRP Pipe Line 800 mm - depth from 1.51 to 2.50 m- B6.33 42 11.10-Z07-L-64-ST -Remaining</t>
  </si>
  <si>
    <t>JD3RZ07L64ST28021.R</t>
  </si>
  <si>
    <t>Soil Replacement and Bedding Works for GRP Pipe Line 800 mm - depth from 1.51 to 2.50 m- B6.33 42 11.10-Z07-L-64-ST -Rem</t>
  </si>
  <si>
    <t>JD3RZ07L64ST28022.R</t>
  </si>
  <si>
    <t>Installing for GRP Pipe Line 800 mm - depth from 1.51 to 2.50 m- B6.33 42 11.10-Z07-L-64-ST -Remaining</t>
  </si>
  <si>
    <t>JD3RZ07L64ST28023.R</t>
  </si>
  <si>
    <t>Primary Test for GRP Pipe Line 800 mm - depth from 1.51 to 2.50 m- B6.33 42 11.10-Z07-L-64-ST -Remaining</t>
  </si>
  <si>
    <t>JD3RZ07L64ST28024.R</t>
  </si>
  <si>
    <t>Backfilling Works for GRP Pipe Line 800 mm - depth from 1.51 to 2.50 m- B6.33 42 11.10-Z07-L-64-ST -Remaining</t>
  </si>
  <si>
    <t>JD3RZ07L64ST28030.R</t>
  </si>
  <si>
    <t>Excavation Works for GRP Pipe Line 900 mm - depth from 1.51 to 2.50 m- B6.33 42 11.12-Z07-L-64-ST -Remaining</t>
  </si>
  <si>
    <t>JD3RZ07L64ST28031.R</t>
  </si>
  <si>
    <t>Soil Replacement and Bedding Works for GRP Pipe Line 900 mm - depth from 1.51 to 2.50 m- B6.33 42 11.12-Z07-L-64-ST -Rem</t>
  </si>
  <si>
    <t>JD3RZ07L64ST28032.R</t>
  </si>
  <si>
    <t>Installing for GRP Pipe Line 900 mm - depth from 1.51 to 2.50 m- B6.33 42 11.12-Z07-L-64-ST -Remaining</t>
  </si>
  <si>
    <t>JD3RZ07L64ST28033.R</t>
  </si>
  <si>
    <t>Primary Test for GRP Pipe Line 900 mm - depth from 1.51 to 2.50 m- B6.33 42 11.12-Z07-L-64-ST -Remaining</t>
  </si>
  <si>
    <t>JD3RZ07L64ST28034.R</t>
  </si>
  <si>
    <t>Backfilling Works for GRP Pipe Line 900 mm - depth from 1.51 to 2.50 m- B6.33 42 11.12-Z07-L-64-ST -Remaining</t>
  </si>
  <si>
    <t>JD3RZ07L64ST28060</t>
  </si>
  <si>
    <t>JD3RZ07L64ST28061</t>
  </si>
  <si>
    <t>JD3RZ07L64ST28062</t>
  </si>
  <si>
    <t>JD3RZ07L64ST28063</t>
  </si>
  <si>
    <t>JD3RZ07L64ST28064</t>
  </si>
  <si>
    <t>JD3RZ07L64ST28163.R</t>
  </si>
  <si>
    <t>Excavation Works For Manholes Diam 1500 depth from 1.51 to 2.50 - - B6.33 05 39.04-Z07-L-64-ST -Remaining</t>
  </si>
  <si>
    <t>JD3RZ07L64ST28164.R</t>
  </si>
  <si>
    <t>Base Plain Concrete Works For Manholes Diam 1500 depth from 1.51 to 2.50 - - B6.33 05 39.04-Z07-L-64-ST -Remaining</t>
  </si>
  <si>
    <t>JD3RZ07L64ST28165.R</t>
  </si>
  <si>
    <t>Manhole Installation Works For Manholes Diam 1500 depth from 1.51 to 2.50 - - B6.33 05 39.04-Z07-L-64-ST -Remaining</t>
  </si>
  <si>
    <t>JD3RZ07L64ST28168</t>
  </si>
  <si>
    <t>JD3RZ07L64ST28169</t>
  </si>
  <si>
    <t>JD3RZ07L64ST28170</t>
  </si>
  <si>
    <t>JD3RZ07L64ST28171</t>
  </si>
  <si>
    <t>JD3RZ07L64ST28172</t>
  </si>
  <si>
    <t>JD3RZ07L64ST524366</t>
  </si>
  <si>
    <t>JD3RZ07L64ST524366.R</t>
  </si>
  <si>
    <t>Concrete encasement for pipes- NNB6.33 42 11.25-Z07-L-64-ST -Remaining</t>
  </si>
  <si>
    <t>JD3RZ07L64TSE28246.R</t>
  </si>
  <si>
    <t>Excavation Worksfor HDPE Pipe Lines 125 mm - depth from 0 to 1.5 m- B4.33 31 00.01-Z07-L-64-TSE -Remaining</t>
  </si>
  <si>
    <t>JD3RZ07L64TSE28247.R</t>
  </si>
  <si>
    <t>Soil Replacement and Bedding Worksfor HDPE Pipe Lines 125 mm - depth from 0 to 1.5 m- B4.33 31 00.01-Z07-L-64-TSE -Remai</t>
  </si>
  <si>
    <t>JD3RZ07L64TSE28248.R</t>
  </si>
  <si>
    <t>installationfor HDPE Pipe Lines 125 mm - depth from 0 to 1.5 m- B4.33 31 00.01-Z07-L-64-TSE -Remaining</t>
  </si>
  <si>
    <t>JD3RZ07L64WT28196</t>
  </si>
  <si>
    <t>JD3RZ07L64WT28197</t>
  </si>
  <si>
    <t>JD3RZ07L64WT28198</t>
  </si>
  <si>
    <t>JD3RZ07L64WT28199</t>
  </si>
  <si>
    <t>JD3RZ07L64WT28200</t>
  </si>
  <si>
    <t>JD3RZ07L65ST28688</t>
  </si>
  <si>
    <t>JD3RZ07L65ST28689</t>
  </si>
  <si>
    <t>JD3RZ07L65ST28690</t>
  </si>
  <si>
    <t>JD3RZ07L65ST28691</t>
  </si>
  <si>
    <t>JD3RZ07L65ST28692</t>
  </si>
  <si>
    <t>JD3RZ07L65ST28693</t>
  </si>
  <si>
    <t>JD3RZ07L65ST28694</t>
  </si>
  <si>
    <t>JD3RZ07L65ST28695</t>
  </si>
  <si>
    <t>JD3RZ07L65ST28696</t>
  </si>
  <si>
    <t>JD3RZ07L65ST28697</t>
  </si>
  <si>
    <t>JD3RZ07L65ST28708</t>
  </si>
  <si>
    <t>JD3RZ07L65ST28709</t>
  </si>
  <si>
    <t>JD3RZ07L65ST28710</t>
  </si>
  <si>
    <t>JD3RZ07L65ST28711</t>
  </si>
  <si>
    <t>JD3RZ07L65ST28712</t>
  </si>
  <si>
    <t>JD3RZ07L65ST28733.R</t>
  </si>
  <si>
    <t>Excavation Works for GRP Pipe Line 800 mm - depth from 1.51 to 2.50 m- B6.33 42 11.10-Z07-L-65-ST -Remaining</t>
  </si>
  <si>
    <t>JD3RZ07L65ST28734.R</t>
  </si>
  <si>
    <t>Soil Replacement and Bedding Works for GRP Pipe Line 800 mm - depth from 1.51 to 2.50 m- B6.33 42 11.10-Z07-L-65-ST -Rem</t>
  </si>
  <si>
    <t>JD3RZ07L65ST28735.R</t>
  </si>
  <si>
    <t>Installing for GRP Pipe Line 800 mm - depth from 1.51 to 2.50 m- B6.33 42 11.10-Z07-L-65-ST -Remaining</t>
  </si>
  <si>
    <t>JD3RZ07L65ST28743.R</t>
  </si>
  <si>
    <t>Excavation Works for GRP Pipe Line 900 mm - depth from 1.51 to 2.50 m- B6.33 42 11.12-Z07-L-65-ST -Remaining</t>
  </si>
  <si>
    <t>JD3RZ07L65ST28744.R</t>
  </si>
  <si>
    <t>Soil Replacement and Bedding Works for GRP Pipe Line 900 mm - depth from 1.51 to 2.50 m- B6.33 42 11.12-Z07-L-65-ST -Rem</t>
  </si>
  <si>
    <t>JD3RZ07L65ST28745.R</t>
  </si>
  <si>
    <t>Installing for GRP Pipe Line 900 mm - depth from 1.51 to 2.50 m- B6.33 42 11.12-Z07-L-65-ST -Remaining</t>
  </si>
  <si>
    <t>JD3RZ07L65ST28759.R</t>
  </si>
  <si>
    <t>Soil Replacement and Bedding Works for GRP Pipe Line 1000 mm - depth from 1.51 to 2.50 m- B6.33 42 11.15-Z07-L-65-ST -Re</t>
  </si>
  <si>
    <t>JD3RZ07L65ST28760.R</t>
  </si>
  <si>
    <t>Installing for GRP Pipe Line 1000 mm - depth from 1.51 to 2.50 m- B6.33 42 11.15-Z07-L-65-ST -Remaining</t>
  </si>
  <si>
    <t>JD3RZ07L65ST28788</t>
  </si>
  <si>
    <t>JD3RZ07L65ST28789</t>
  </si>
  <si>
    <t>JD3RZ07L65ST28790</t>
  </si>
  <si>
    <t>JD3RZ07L65ST28791</t>
  </si>
  <si>
    <t>JD3RZ07L65ST28792</t>
  </si>
  <si>
    <t>JD3RZ07L65ST28876.R</t>
  </si>
  <si>
    <t>Excavation Works For Manholes Diam 1500 depth from 1.51 to 2.50 - - B6.33 05 39.04-Z07-L-65-ST -Remaining</t>
  </si>
  <si>
    <t>JD3RZ07L65ST28877.R</t>
  </si>
  <si>
    <t>Base Plain Concrete Works For Manholes Diam 1500 depth from 1.51 to 2.50 - - B6.33 05 39.04-Z07-L-65-ST -Remaining</t>
  </si>
  <si>
    <t>JD3RZ07L65ST28878.R</t>
  </si>
  <si>
    <t>Manhole Installation Works For Manholes Diam 1500 depth from 1.51 to 2.50 - - B6.33 05 39.04-Z07-L-65-ST -Remaining</t>
  </si>
  <si>
    <t>JD3RZ07L65ST28881</t>
  </si>
  <si>
    <t>JD3RZ07L65ST28882</t>
  </si>
  <si>
    <t>JD3RZ07L65ST28883</t>
  </si>
  <si>
    <t>JD3RZ07L65ST28884</t>
  </si>
  <si>
    <t>JD3RZ07L65ST28885</t>
  </si>
  <si>
    <t>JD3RZ07L65ST28891.R</t>
  </si>
  <si>
    <t>Excavation Works For Manholes Diam 2000 depth from 1.51 to 2.50 - - B6.33 05 39.07-Z07-L-65-ST -Remaining</t>
  </si>
  <si>
    <t>JD3RZ07L65ST28892.R</t>
  </si>
  <si>
    <t>Base Plain Concrete Works For Manholes Diam 2000 depth from 1.51 to 2.50 - - B6.33 05 39.07-Z07-L-65-ST -Remaining</t>
  </si>
  <si>
    <t>JD3RZ07L65ST28893.R</t>
  </si>
  <si>
    <t>Manhole Installation Works For Manholes Diam 2000 depth from 1.51 to 2.50 - - B6.33 05 39.07-Z07-L-65-ST -Remaining</t>
  </si>
  <si>
    <t>JD3RZ07L65ST28896</t>
  </si>
  <si>
    <t>JD3RZ07L65ST28897</t>
  </si>
  <si>
    <t>JD3RZ07L65ST28898</t>
  </si>
  <si>
    <t>JD3RZ07L65ST28899</t>
  </si>
  <si>
    <t>JD3RZ07L65ST28900</t>
  </si>
  <si>
    <t>JD3RZ07L65ST524367</t>
  </si>
  <si>
    <t>JD3RZ07L65TSE28959.R</t>
  </si>
  <si>
    <t>Excavation Worksfor HDPE Pipe Lines 125 mm - depth from 0 to 1.5 m- B4.33 31 00.01-Z07-L-65-TSE -Remaining</t>
  </si>
  <si>
    <t>JD3RZ07L65TSE28960.R</t>
  </si>
  <si>
    <t>Soil Replacement and Bedding Worksfor HDPE Pipe Lines 125 mm - depth from 0 to 1.5 m- B4.33 31 00.01-Z07-L-65-TSE -Remai</t>
  </si>
  <si>
    <t>JD3RZ07L65TSE28961.R</t>
  </si>
  <si>
    <t>installationfor HDPE Pipe Lines 125 mm - depth from 0 to 1.5 m- B4.33 31 00.01-Z07-L-65-TSE -Remaining</t>
  </si>
  <si>
    <t>JD3RZ07L65TSE28962.R</t>
  </si>
  <si>
    <t>Testingfor HDPE Pipe Lines 125 mm - depth from 0 to 1.5 m- B4.33 31 00.01-Z07-L-65-TSE -Remaining</t>
  </si>
  <si>
    <t>JD3RZ07L65TSE29004</t>
  </si>
  <si>
    <t>JD3RZ07L65TSE29005</t>
  </si>
  <si>
    <t>JD3RZ07L65TSE29006</t>
  </si>
  <si>
    <t>JD3RZ07L65TSE29007</t>
  </si>
  <si>
    <t>JD3RZ07L65TSE29008</t>
  </si>
  <si>
    <t>JD3RZ07L65WT28909</t>
  </si>
  <si>
    <t>JD3RZ07L65WT28910</t>
  </si>
  <si>
    <t>JD3RZ07L65WT28911</t>
  </si>
  <si>
    <t>JD3RZ07L65WT28912</t>
  </si>
  <si>
    <t>JD3RZ07L65WT28913</t>
  </si>
  <si>
    <t>JD3RZ07L66ST29406</t>
  </si>
  <si>
    <t>JD3RZ07L66ST29407</t>
  </si>
  <si>
    <t>JD3RZ07L66ST29408</t>
  </si>
  <si>
    <t>JD3RZ07L66ST29409</t>
  </si>
  <si>
    <t>JD3RZ07L66ST29410</t>
  </si>
  <si>
    <t>JD3RZ07L66ST29411.R</t>
  </si>
  <si>
    <t>Excavation Works for GRP Pipe Line 500 mm - depth from 0.00 to 1.50 m- B6.33 42 11.03-Z07-L-66-ST -Remaining</t>
  </si>
  <si>
    <t>JD3RZ07L66ST29412.R</t>
  </si>
  <si>
    <t>Soil Replacement and Bedding Works for GRP Pipe Line 500 mm - depth from 0.00 to 1.50 m- B6.33 42 11.03-Z07-L-66-ST -Rem</t>
  </si>
  <si>
    <t>JD3RZ07L66ST29413.R</t>
  </si>
  <si>
    <t>Installing for GRP Pipe Line 500 mm - depth from 0.00 to 1.50 m- B6.33 42 11.03-Z07-L-66-ST -Remaining</t>
  </si>
  <si>
    <t>JD3RZ07L66ST29414.R</t>
  </si>
  <si>
    <t>Primary Test for GRP Pipe Line 500 mm - depth from 0.00 to 1.50 m- B6.33 42 11.03-Z07-L-66-ST -Remaining</t>
  </si>
  <si>
    <t>JD3RZ07L66ST29421</t>
  </si>
  <si>
    <t>JD3RZ07L66ST29422</t>
  </si>
  <si>
    <t>JD3RZ07L66ST29423</t>
  </si>
  <si>
    <t>JD3RZ07L66ST29424</t>
  </si>
  <si>
    <t>JD3RZ07L66ST29425</t>
  </si>
  <si>
    <t>JD3RZ07L66ST29431</t>
  </si>
  <si>
    <t>JD3RZ07L66ST29432</t>
  </si>
  <si>
    <t>JD3RZ07L66ST29433</t>
  </si>
  <si>
    <t>JD3RZ07L66ST29434</t>
  </si>
  <si>
    <t>JD3RZ07L66ST29435</t>
  </si>
  <si>
    <t>JD3RZ07L66ST29436.R</t>
  </si>
  <si>
    <t>Excavation Works for GRP Pipe Line 700 mm - depth from 1.51 to 2.50 m- B6.33 42 11.08-Z07-L-66-ST -Remaining</t>
  </si>
  <si>
    <t>JD3RZ07L66ST29437.R</t>
  </si>
  <si>
    <t>Soil Replacement and Bedding Works for GRP Pipe Line 700 mm - depth from 1.51 to 2.50 m- B6.33 42 11.08-Z07-L-66-ST -Rem</t>
  </si>
  <si>
    <t>JD3RZ07L66ST29438.R</t>
  </si>
  <si>
    <t>Installing for GRP Pipe Line 700 mm - depth from 1.51 to 2.50 m- B6.33 42 11.08-Z07-L-66-ST -Remaining</t>
  </si>
  <si>
    <t>JD3RZ07L66ST29439.R</t>
  </si>
  <si>
    <t>Primary Test for GRP Pipe Line 700 mm - depth from 1.51 to 2.50 m- B6.33 42 11.08-Z07-L-66-ST -Remaining</t>
  </si>
  <si>
    <t>JD3RZ07L66ST29440.R</t>
  </si>
  <si>
    <t>Backfilling Works for GRP Pipe Line 700 mm - depth from 1.51 to 2.50 m- B6.33 42 11.08-Z07-L-66-ST -Remaining</t>
  </si>
  <si>
    <t>JD3RZ07L66ST29441</t>
  </si>
  <si>
    <t>JD3RZ07L66ST29442</t>
  </si>
  <si>
    <t>JD3RZ07L66ST29443</t>
  </si>
  <si>
    <t>JD3RZ07L66ST29444</t>
  </si>
  <si>
    <t>JD3RZ07L66ST29445</t>
  </si>
  <si>
    <t>JD3RZ07L66ST29446.R</t>
  </si>
  <si>
    <t>Excavation Works for GRP Pipe Line 800 mm - depth from 1.51 to 2.50 m- B6.33 42 11.10-Z07-L-66-ST -Remaining</t>
  </si>
  <si>
    <t>JD3RZ07L66ST29447.R</t>
  </si>
  <si>
    <t>Soil Replacement and Bedding Works for GRP Pipe Line 800 mm - depth from 1.51 to 2.50 m- B6.33 42 11.10-Z07-L-66-ST -Rem</t>
  </si>
  <si>
    <t>JD3RZ07L66ST29448.R</t>
  </si>
  <si>
    <t>Installing for GRP Pipe Line 800 mm - depth from 1.51 to 2.50 m- B6.33 42 11.10-Z07-L-66-ST -Remaining</t>
  </si>
  <si>
    <t>JD3RZ07L66ST29466</t>
  </si>
  <si>
    <t>JD3RZ07L66ST29467</t>
  </si>
  <si>
    <t>JD3RZ07L66ST29468</t>
  </si>
  <si>
    <t>JD3RZ07L66ST29469</t>
  </si>
  <si>
    <t>JD3RZ07L66ST29470</t>
  </si>
  <si>
    <t>JD3RZ07L66ST29579</t>
  </si>
  <si>
    <t>JD3RZ07L66ST29580</t>
  </si>
  <si>
    <t>JD3RZ07L66ST29581</t>
  </si>
  <si>
    <t>JD3RZ07L66ST29582</t>
  </si>
  <si>
    <t>JD3RZ07L66ST29583</t>
  </si>
  <si>
    <t>JD3RZ07L66ST29589.R</t>
  </si>
  <si>
    <t>Excavation Works For Manholes Diam 1500 depth from 1.51 to 2.50 - - B6.33 05 39.04-Z07-L-66-ST -Remaining</t>
  </si>
  <si>
    <t>JD3RZ07L66ST29590.R</t>
  </si>
  <si>
    <t>Base Plain Concrete Works For Manholes Diam 1500 depth from 1.51 to 2.50 - - B6.33 05 39.04-Z07-L-66-ST -Remaining</t>
  </si>
  <si>
    <t>JD3RZ07L66ST29591.R</t>
  </si>
  <si>
    <t>Manhole Installation Works For Manholes Diam 1500 depth from 1.51 to 2.50 - - B6.33 05 39.04-Z07-L-66-ST -Remaining</t>
  </si>
  <si>
    <t>JD3RZ07L66ST524368</t>
  </si>
  <si>
    <t>JD3RZ07L66TSE29687</t>
  </si>
  <si>
    <t>JD3RZ07L66TSE29688</t>
  </si>
  <si>
    <t>JD3RZ07L66TSE29689</t>
  </si>
  <si>
    <t>JD3RZ07L66TSE29690</t>
  </si>
  <si>
    <t>JD3RZ07L66TSE29691</t>
  </si>
  <si>
    <t>JD3RZ07L66TSE29801</t>
  </si>
  <si>
    <t>JD3RZ07L66TSE29802</t>
  </si>
  <si>
    <t>JD3RZ07L66TSE29821</t>
  </si>
  <si>
    <t>JD3RZ07L66TSE29822</t>
  </si>
  <si>
    <t>JD3RZ07L66TSE29823</t>
  </si>
  <si>
    <t>JD3RZ07L66TSE29824</t>
  </si>
  <si>
    <t>JD3RZ07L66WT29622</t>
  </si>
  <si>
    <t>JD3RZ07L66WT29623</t>
  </si>
  <si>
    <t>JD3RZ07L66WT29624</t>
  </si>
  <si>
    <t>JD3RZ07L66WT29625</t>
  </si>
  <si>
    <t>JD3RZ07L66WT29626</t>
  </si>
  <si>
    <t>JD3RZ07L67ST30114.R</t>
  </si>
  <si>
    <t>Excavation Works for GRP Pipe Line 400 mm - depth from 0.00 to 1.50 m- B6.33 42 11.01-Z07-L-67-ST -Remaining</t>
  </si>
  <si>
    <t>JD3RZ07L67ST30119</t>
  </si>
  <si>
    <t>JD3RZ07L67ST30120</t>
  </si>
  <si>
    <t>JD3RZ07L67ST30121</t>
  </si>
  <si>
    <t>JD3RZ07L67ST30122</t>
  </si>
  <si>
    <t>JD3RZ07L67ST30123</t>
  </si>
  <si>
    <t>JD3RZ07L67ST30124</t>
  </si>
  <si>
    <t>JD3RZ07L67ST30125</t>
  </si>
  <si>
    <t>JD3RZ07L67ST30126</t>
  </si>
  <si>
    <t>JD3RZ07L67ST30127</t>
  </si>
  <si>
    <t>JD3RZ07L67ST30128</t>
  </si>
  <si>
    <t>JD3RZ07L67ST30134</t>
  </si>
  <si>
    <t>JD3RZ07L67ST30135</t>
  </si>
  <si>
    <t>JD3RZ07L67ST30136</t>
  </si>
  <si>
    <t>JD3RZ07L67ST30137</t>
  </si>
  <si>
    <t>JD3RZ07L67ST30138</t>
  </si>
  <si>
    <t>JD3RZ07L67ST30214</t>
  </si>
  <si>
    <t>JD3RZ07L67ST30215</t>
  </si>
  <si>
    <t>JD3RZ07L67ST30216</t>
  </si>
  <si>
    <t>JD3RZ07L67ST30217</t>
  </si>
  <si>
    <t>JD3RZ07L67ST30218</t>
  </si>
  <si>
    <t>JD3RZ07L67ST30292.R</t>
  </si>
  <si>
    <t>Excavation Works For Manholes Diam 1200 depth from 1.51 to 2.50 - - B6.33 05 39.02-Z07-L-67-ST -Remaining</t>
  </si>
  <si>
    <t>JD3RZ07L67ST30293.R</t>
  </si>
  <si>
    <t>Base Plain Concrete Works For Manholes Diam 1200 depth from 1.51 to 2.50 - - B6.33 05 39.02-Z07-L-67-ST -Remaining</t>
  </si>
  <si>
    <t>JD3RZ07L67ST30294.R</t>
  </si>
  <si>
    <t>Manhole Installation Works For Manholes Diam 1200 depth from 1.51 to 2.50 - - B6.33 05 39.02-Z07-L-67-ST -Remaining</t>
  </si>
  <si>
    <t>JD3RZ07L67TSE30385</t>
  </si>
  <si>
    <t>JD3RZ07L67TSE30386</t>
  </si>
  <si>
    <t>JD3RZ07L67TSE30387</t>
  </si>
  <si>
    <t>JD3RZ07L67TSE30388</t>
  </si>
  <si>
    <t>JD3RZ07L67TSE30389</t>
  </si>
  <si>
    <t>JD3RZ07L67TSE30395</t>
  </si>
  <si>
    <t>JD3RZ07L67TSE30396</t>
  </si>
  <si>
    <t>JD3RZ07L67TSE30397</t>
  </si>
  <si>
    <t>JD3RZ07L67TSE30398</t>
  </si>
  <si>
    <t>JD3RZ07L67TSE30399</t>
  </si>
  <si>
    <t>JD3RZ07L67TSE30400</t>
  </si>
  <si>
    <t>JD3RZ07L67TSE30401</t>
  </si>
  <si>
    <t>JD3RZ07L67TSE30402</t>
  </si>
  <si>
    <t>JD3RZ07L67TSE30403</t>
  </si>
  <si>
    <t>JD3RZ07L67TSE30404</t>
  </si>
  <si>
    <t>JD3RZ07L67TSE30510</t>
  </si>
  <si>
    <t>JD3RZ07L67TSE30511</t>
  </si>
  <si>
    <t>JD3RZ07L67TSE30514</t>
  </si>
  <si>
    <t>JD3RZ07L67TSE30515</t>
  </si>
  <si>
    <t>JD3RZ07L67TSE30534</t>
  </si>
  <si>
    <t>JD3RZ07L67TSE30535</t>
  </si>
  <si>
    <t>JD3RZ07L67TSE30536</t>
  </si>
  <si>
    <t>JD3RZ07L67TSE30537</t>
  </si>
  <si>
    <t>JD3RZ07L67WT30335</t>
  </si>
  <si>
    <t>JD3RZ07L67WT30336</t>
  </si>
  <si>
    <t>JD3RZ07L67WT30337</t>
  </si>
  <si>
    <t>JD3RZ07L67WT30338</t>
  </si>
  <si>
    <t>JD3RZ07L67WT30339</t>
  </si>
  <si>
    <t>JD3RZ07L68ST30827</t>
  </si>
  <si>
    <t>JD3RZ07L68ST30828</t>
  </si>
  <si>
    <t>JD3RZ07L68ST30829</t>
  </si>
  <si>
    <t>JD3RZ07L68ST30830</t>
  </si>
  <si>
    <t>JD3RZ07L68ST30831</t>
  </si>
  <si>
    <t>JD3RZ07L68ST30832</t>
  </si>
  <si>
    <t>JD3RZ07L68ST30833</t>
  </si>
  <si>
    <t>JD3RZ07L68ST30834</t>
  </si>
  <si>
    <t>JD3RZ07L68ST30835</t>
  </si>
  <si>
    <t>JD3RZ07L68ST30836</t>
  </si>
  <si>
    <t>JD3RZ07L68ST30847</t>
  </si>
  <si>
    <t>JD3RZ07L68ST30848</t>
  </si>
  <si>
    <t>JD3RZ07L68ST30849</t>
  </si>
  <si>
    <t>JD3RZ07L68ST30850</t>
  </si>
  <si>
    <t>JD3RZ07L68ST30851</t>
  </si>
  <si>
    <t>JD3RZ07L68ST30857</t>
  </si>
  <si>
    <t>JD3RZ07L68ST30858</t>
  </si>
  <si>
    <t>JD3RZ07L68ST30859</t>
  </si>
  <si>
    <t>JD3RZ07L68ST30860</t>
  </si>
  <si>
    <t>JD3RZ07L68ST30861</t>
  </si>
  <si>
    <t>JD3RZ07L68ST30907</t>
  </si>
  <si>
    <t>JD3RZ07L68ST30908</t>
  </si>
  <si>
    <t>JD3RZ07L68ST30909</t>
  </si>
  <si>
    <t>JD3RZ07L68ST30910</t>
  </si>
  <si>
    <t>JD3RZ07L68ST30911</t>
  </si>
  <si>
    <t>JD3RZ07L68ST30912</t>
  </si>
  <si>
    <t>JD3RZ07L68ST30913</t>
  </si>
  <si>
    <t>JD3RZ07L68ST30914</t>
  </si>
  <si>
    <t>JD3RZ07L68ST30915</t>
  </si>
  <si>
    <t>JD3RZ07L68ST30916</t>
  </si>
  <si>
    <t>JD3RZ07L68ST31005</t>
  </si>
  <si>
    <t>JD3RZ07L68ST31006</t>
  </si>
  <si>
    <t>JD3RZ07L68ST31007</t>
  </si>
  <si>
    <t>JD3RZ07L68ST31008</t>
  </si>
  <si>
    <t>JD3RZ07L68ST31009</t>
  </si>
  <si>
    <t>JD3RZ07L68ST31015.R</t>
  </si>
  <si>
    <t>Excavation Works For Manholes Diam 1500 depth from 1.51 to 2.50 - - B6.33 05 39.04-Z07-L-68-ST -Remaining</t>
  </si>
  <si>
    <t>JD3RZ07L68ST31016.R</t>
  </si>
  <si>
    <t>Base Plain Concrete Works For Manholes Diam 1500 depth from 1.51 to 2.50 - - B6.33 05 39.04-Z07-L-68-ST -Remaining</t>
  </si>
  <si>
    <t>JD3RZ07L68ST31017.R</t>
  </si>
  <si>
    <t>Manhole Installation Works For Manholes Diam 1500 depth from 1.51 to 2.50 - - B6.33 05 39.04-Z07-L-68-ST -Remaining</t>
  </si>
  <si>
    <t>JD3RZ07L68ST31020</t>
  </si>
  <si>
    <t>JD3RZ07L68ST31021</t>
  </si>
  <si>
    <t>JD3RZ07L68ST31022</t>
  </si>
  <si>
    <t>JD3RZ07L68ST31023</t>
  </si>
  <si>
    <t>JD3RZ07L68ST31024</t>
  </si>
  <si>
    <t>JD3RZ07L68ST31030</t>
  </si>
  <si>
    <t>JD3RZ07L68ST31031</t>
  </si>
  <si>
    <t>JD3RZ07L68ST31032</t>
  </si>
  <si>
    <t>JD3RZ07L68ST31033</t>
  </si>
  <si>
    <t>JD3RZ07L68ST31034</t>
  </si>
  <si>
    <t>JD3RZ07L68TSE31098</t>
  </si>
  <si>
    <t>JD3RZ07L68TSE31099</t>
  </si>
  <si>
    <t>JD3RZ07L68TSE31100</t>
  </si>
  <si>
    <t>JD3RZ07L68TSE31101</t>
  </si>
  <si>
    <t>JD3RZ07L68TSE31102</t>
  </si>
  <si>
    <t>JD3RZ07L68TSE31113</t>
  </si>
  <si>
    <t>JD3RZ07L68TSE31114</t>
  </si>
  <si>
    <t>JD3RZ07L68TSE31115</t>
  </si>
  <si>
    <t>JD3RZ07L68TSE31116</t>
  </si>
  <si>
    <t>JD3RZ07L68TSE31117</t>
  </si>
  <si>
    <t>JD3RZ07L68TSE31223</t>
  </si>
  <si>
    <t>JD3RZ07L68TSE31224</t>
  </si>
  <si>
    <t>JD3RZ07L68TSE31241</t>
  </si>
  <si>
    <t>JD3RZ07L68TSE31242</t>
  </si>
  <si>
    <t>JD3RZ07L68TSE31271</t>
  </si>
  <si>
    <t>JD3RZ07L68TSE31272</t>
  </si>
  <si>
    <t>JD3RZ07L68TSE31273</t>
  </si>
  <si>
    <t>JD3RZ07L68TSE31274</t>
  </si>
  <si>
    <t>JD3RZ07L68WT31048</t>
  </si>
  <si>
    <t>JD3RZ07L68WT31049</t>
  </si>
  <si>
    <t>JD3RZ07L68WT31050</t>
  </si>
  <si>
    <t>JD3RZ07L68WT31051</t>
  </si>
  <si>
    <t>JD3RZ07L68WT31052</t>
  </si>
  <si>
    <t>Review and Approval Drawing for Genral layout - AS</t>
  </si>
  <si>
    <t>Review and Approval Drawing for Box Culverts - AS</t>
  </si>
  <si>
    <t>Complete steel structure Erection for all blocks</t>
  </si>
  <si>
    <t>Installation Of Offices - Mob</t>
  </si>
  <si>
    <t>Mobilization Of Equipment - Mob</t>
  </si>
  <si>
    <t>Prepare and Submit Drawing for Potable Water Network for -MR-SD-WT</t>
  </si>
  <si>
    <t>Prepare and Submit Drawing for Fire Hydrant  Network for -MR-SD-WT</t>
  </si>
  <si>
    <t>Review and Approval Drawing for Potable Water Network for -MR-SD-WT</t>
  </si>
  <si>
    <t>Review and Approval Drawing for Fire Hydrant  Network for -MR-SD-WT</t>
  </si>
  <si>
    <t>Delivery for Concrete - PR-RD-Z11</t>
  </si>
  <si>
    <t>Delivery for Backfilling Materials - PR-RD-Z11</t>
  </si>
  <si>
    <t>Delivery for Kerbs and Interlock - PR-RD-Z11</t>
  </si>
  <si>
    <t>Delivery for Pavement Materials - PR-RD-Z11</t>
  </si>
  <si>
    <t>Delivery for Concrete - PR-RD-MR</t>
  </si>
  <si>
    <t>Delivery for Backfilling Materials - PR-RD-MR</t>
  </si>
  <si>
    <t>Delivery for Kerbs and Interlock - PR-RD-MR</t>
  </si>
  <si>
    <t>Delivery for Pavement Materials - PR-RD-MR</t>
  </si>
  <si>
    <t>JDH3-02-008RRDPR1333</t>
  </si>
  <si>
    <t>Material Fabrication for Concrete - PR-RD</t>
  </si>
  <si>
    <t>JDH3-02-008RRDPR1343</t>
  </si>
  <si>
    <t>Material Fabrication for Backfilling Materials - PR-RD</t>
  </si>
  <si>
    <t>JDH3-02-008RRDPR1353</t>
  </si>
  <si>
    <t>Material Fabrication for Kerbs and Interlock - PR-RD</t>
  </si>
  <si>
    <t>JDH3-02-008RRDPR1363</t>
  </si>
  <si>
    <t>Material Fabrication for Pavement Materials - PR-RD</t>
  </si>
  <si>
    <t>Review and Approval of Material Submittal for Concrete - PR-RD</t>
  </si>
  <si>
    <t>Review and Approval of Material Submittal for Backfilling Materials - PR-RD</t>
  </si>
  <si>
    <t>Review and Approval of Material Submittal for Kerbs and Interlock - PR-RD</t>
  </si>
  <si>
    <t>Review and Approval of Material Submittal for Pavement Materials - PR-RD</t>
  </si>
  <si>
    <t>Delivery for Concrete - PR-RD-Z02-2</t>
  </si>
  <si>
    <t>Delivery for Backfilling Materials - PR-RD-Z02-2</t>
  </si>
  <si>
    <t>Delivery for Kerbs and Interlock - PR-RD-Z02-2</t>
  </si>
  <si>
    <t>Delivery for Pavement Materials - PR-RD-Z02-2</t>
  </si>
  <si>
    <t>JDH3-02-008RSD200</t>
  </si>
  <si>
    <t>Prepare and Submit Drawing for Swales for R1</t>
  </si>
  <si>
    <t>Review and Approval for General layout - SD</t>
  </si>
  <si>
    <t>JDH3-02-008RSD216</t>
  </si>
  <si>
    <t>Prepare and Submit Drawing for Swales for R2</t>
  </si>
  <si>
    <t>JDH3-02-008RSD226</t>
  </si>
  <si>
    <t>Prepare and Submit Drawing for Swales for C-01</t>
  </si>
  <si>
    <t>JDH3-02-008RSD236</t>
  </si>
  <si>
    <t>Prepare and Submit Drawing for Swales for C-02</t>
  </si>
  <si>
    <t>JDH3-02-008RSD246</t>
  </si>
  <si>
    <t>Prepare and Submit Drawing for Swales for C-03</t>
  </si>
  <si>
    <t>JDH3-02-008RSD266</t>
  </si>
  <si>
    <t>Prepare and Submit Drawing for Swales for C-05</t>
  </si>
  <si>
    <t>JDH3-02-008RSD276</t>
  </si>
  <si>
    <t>Prepare and Submit Drawing for Swales for C-08</t>
  </si>
  <si>
    <t>JDH3-02-008RSD286</t>
  </si>
  <si>
    <t>Prepare and Submit Drawing for Swales for C-09</t>
  </si>
  <si>
    <t>JDH3-02-008RSD296</t>
  </si>
  <si>
    <t>Prepare and Submit Drawing for Swales for C-10</t>
  </si>
  <si>
    <t>JDH3-02-008RSD306</t>
  </si>
  <si>
    <t>Prepare and Submit Drawing for Swales for C-11</t>
  </si>
  <si>
    <t>JDH3-02-008RSD316</t>
  </si>
  <si>
    <t>Prepare and Submit Drawing for Swales for C-12</t>
  </si>
  <si>
    <t>JDH3-02-008RSD326</t>
  </si>
  <si>
    <t>Prepare and Submit Drawing for Swales for C-13</t>
  </si>
  <si>
    <t>JDH3-02-008RSD336</t>
  </si>
  <si>
    <t>Prepare and Submit Drawing for Swales for C-14</t>
  </si>
  <si>
    <t>JDH3-02-008RSD346</t>
  </si>
  <si>
    <t>Prepare and Submit Drawing for Swales for C-15</t>
  </si>
  <si>
    <t>JDH3-02-008RSD356</t>
  </si>
  <si>
    <t>Prepare and Submit Drawing for Swales for L-58</t>
  </si>
  <si>
    <t>JDH3-02-008RSD366</t>
  </si>
  <si>
    <t>Prepare and Submit Drawing for Pond 6</t>
  </si>
  <si>
    <t>JDH3-02-008RSD376</t>
  </si>
  <si>
    <t>Prepare and Submit Drawing for Pond 12</t>
  </si>
  <si>
    <t>JDH3-02-008RSD386</t>
  </si>
  <si>
    <t>Prepare and Submit Drawing for L-74</t>
  </si>
  <si>
    <t>JDH3-02-008RSD396</t>
  </si>
  <si>
    <t>Prepare and Submit Drawing for L-75</t>
  </si>
  <si>
    <t>JDH3-02-008RSD406</t>
  </si>
  <si>
    <t>Prepare and Submit Drawing for Tranfer Lighting Poles</t>
  </si>
  <si>
    <t>JDH3-02-008RSD416</t>
  </si>
  <si>
    <t>Prepare and Submit Drawing for Potable Water for connection Z13-C10</t>
  </si>
  <si>
    <t>JDH3-02-008RSD426</t>
  </si>
  <si>
    <t>Prepare and Submit Drawing for Storm Water for connection Z13-C10</t>
  </si>
  <si>
    <t>JDH3-02-008RSD436</t>
  </si>
  <si>
    <t>Prepare and Submit Drawing for Roundabout Catchbasin for Z-02</t>
  </si>
  <si>
    <t>JDH3-02-008RSD446</t>
  </si>
  <si>
    <t>Prepare and Submit Drawing for Roundabout Catchbasin for Z-02-2</t>
  </si>
  <si>
    <t>JDH3-02-008RSD456</t>
  </si>
  <si>
    <t>Prepare and Submit Drawing for Roundabout Catchbasin for Z-04</t>
  </si>
  <si>
    <t>JDH3-02-008RSD466</t>
  </si>
  <si>
    <t>Prepare and Submit Drawing for Roundabout Catchbasin for Z-05</t>
  </si>
  <si>
    <t>JDH3-02-008RSD476</t>
  </si>
  <si>
    <t>Prepare and Submit Drawing for Roundabout Catchbasin for Z-08</t>
  </si>
  <si>
    <t>JDH3-02-008RSD486</t>
  </si>
  <si>
    <t>Prepare and Submit Drawing for Roundabout Catchbasin for Z11</t>
  </si>
  <si>
    <t>JDH3-02-008RSD496</t>
  </si>
  <si>
    <t>Prepare and Submit Drawing for Roundabout Catchbasin for Z12</t>
  </si>
  <si>
    <t>JDH3-02-008RSD506</t>
  </si>
  <si>
    <t>Prepare and Submit Drawing for Roundabout Catchbasin for Z13</t>
  </si>
  <si>
    <t>JDH3-02-008RSD516</t>
  </si>
  <si>
    <t>Prepare and Submit Drawing for Storm network for R1</t>
  </si>
  <si>
    <t>JDH3-02-008RSD526</t>
  </si>
  <si>
    <t>Prepare and Submit Drawing for Storm network for R2</t>
  </si>
  <si>
    <t>JDH3-02-008RSD536</t>
  </si>
  <si>
    <t>Prepare and Submit Drawing for Box Culvert for R1</t>
  </si>
  <si>
    <t>JDH3-02-008RSD546</t>
  </si>
  <si>
    <t>Prepare and Submit Drawing for Box Culvert for R2</t>
  </si>
  <si>
    <t>JDH3-02-008RSD556</t>
  </si>
  <si>
    <t>Review and Approval Drawing for Swales for R1</t>
  </si>
  <si>
    <t>JDH3-02-008RSD566</t>
  </si>
  <si>
    <t>Review and Approval Drawing for Swales for R2</t>
  </si>
  <si>
    <t>JDH3-02-008RSD576</t>
  </si>
  <si>
    <t>Review and Approval Drawing for Swales for C-01</t>
  </si>
  <si>
    <t>JDH3-02-008RSD586</t>
  </si>
  <si>
    <t>Review and Approval Drawing for Swales for C-02</t>
  </si>
  <si>
    <t>JDH3-02-008RSD596</t>
  </si>
  <si>
    <t>Review and Approval Drawing for Swales for C-03</t>
  </si>
  <si>
    <t>JDH3-02-008RSD616</t>
  </si>
  <si>
    <t>Review and Approval Drawing for Swales for C-05</t>
  </si>
  <si>
    <t>JDH3-02-008RSD626</t>
  </si>
  <si>
    <t>Review and Approval Drawing for Swales for C-08</t>
  </si>
  <si>
    <t>JDH3-02-008RSD636</t>
  </si>
  <si>
    <t>Review and Approval Drawing for Swales for C-09</t>
  </si>
  <si>
    <t>JDH3-02-008RSD646</t>
  </si>
  <si>
    <t>Review and Approval Drawing for Swales for C-10</t>
  </si>
  <si>
    <t>JDH3-02-008RSD656</t>
  </si>
  <si>
    <t>Review and Approval Drawing for Swales for C-11</t>
  </si>
  <si>
    <t>JDH3-02-008RSD666</t>
  </si>
  <si>
    <t>Review and Approval Drawing for Swales for C-12</t>
  </si>
  <si>
    <t>JDH3-02-008RSD676</t>
  </si>
  <si>
    <t>Review and Approval Drawing for Swales for C-13</t>
  </si>
  <si>
    <t>JDH3-02-008RSD686</t>
  </si>
  <si>
    <t>Review and Approval Drawing for Swales for C-14</t>
  </si>
  <si>
    <t>JDH3-02-008RSD696</t>
  </si>
  <si>
    <t>Review and Approval Drawing for Swales for C-15</t>
  </si>
  <si>
    <t>JDH3-02-008RSD706</t>
  </si>
  <si>
    <t>Review and Approval Drawing for Swales for L-58</t>
  </si>
  <si>
    <t>JDH3-02-008RSD716</t>
  </si>
  <si>
    <t>Review and Approval Drawing for Pond 6</t>
  </si>
  <si>
    <t>JDH3-02-008RSD726</t>
  </si>
  <si>
    <t>Review and Approval Drawing for Pond 12</t>
  </si>
  <si>
    <t>JDH3-02-008RSD736</t>
  </si>
  <si>
    <t>Review and Approval Drawing for L-74</t>
  </si>
  <si>
    <t>JDH3-02-008RSD746</t>
  </si>
  <si>
    <t>Review and Approval Drawing for L-75</t>
  </si>
  <si>
    <t>JDH3-02-008RSD756</t>
  </si>
  <si>
    <t>Review and Approval Drawing for Tranfer Lighting Poles</t>
  </si>
  <si>
    <t>JDH3-02-008RSD766</t>
  </si>
  <si>
    <t>Review and Approval Drawing for Potable Water for connection Z13-C10</t>
  </si>
  <si>
    <t>JDH3-02-008RSD776</t>
  </si>
  <si>
    <t>Review and Approval Drawing for Storm Water for connection Z13-C10</t>
  </si>
  <si>
    <t>JDH3-02-008RSD786</t>
  </si>
  <si>
    <t>Review and Approval Drawing for Roundabout Catchbasin for Z-02</t>
  </si>
  <si>
    <t>JDH3-02-008RSD796</t>
  </si>
  <si>
    <t>Review and Approval Drawing for Roundabout Catchbasin for Z-02-2</t>
  </si>
  <si>
    <t>JDH3-02-008RSD806</t>
  </si>
  <si>
    <t>Review and Approval Drawing for Roundabout Catchbasin for Z-04</t>
  </si>
  <si>
    <t>JDH3-02-008RSD816</t>
  </si>
  <si>
    <t>Review and Approval Drawing for Roundabout Catchbasin for Z-05</t>
  </si>
  <si>
    <t>JDH3-02-008RSD826</t>
  </si>
  <si>
    <t>Review and Approval Drawing for Roundabout Catchbasin for Z-08</t>
  </si>
  <si>
    <t>JDH3-02-008RSD836</t>
  </si>
  <si>
    <t>Review and Approval Drawing for Roundabout Catchbasin for Z11</t>
  </si>
  <si>
    <t>JDH3-02-008RSD846</t>
  </si>
  <si>
    <t>Review and Approval Drawing for Roundabout Catchbasin for Z12</t>
  </si>
  <si>
    <t>JDH3-02-008RSD856</t>
  </si>
  <si>
    <t>Review and Approval Drawing for Roundabout Catchbasin for Z13</t>
  </si>
  <si>
    <t>JDH3-02-008RSD866</t>
  </si>
  <si>
    <t>Review and Approval Drawing for Storm network for R1</t>
  </si>
  <si>
    <t>JDH3-02-008RSD876</t>
  </si>
  <si>
    <t>Review and Approval Drawing for Storm network for R2</t>
  </si>
  <si>
    <t>Prepare and Submit Drawing for General layout - SD</t>
  </si>
  <si>
    <t>JDH3-02-008RSD886</t>
  </si>
  <si>
    <t>Review and Approval Drawing for Box Culvert for R1</t>
  </si>
  <si>
    <t>JDH3-02-008RSD896</t>
  </si>
  <si>
    <t>Review and Approval Drawing for Box Culvert for R2</t>
  </si>
  <si>
    <t>JDH3-02-008RSD906</t>
  </si>
  <si>
    <t>Prepare and Submit Drawing for CCTV System</t>
  </si>
  <si>
    <t>JDH3-02-008RSD916</t>
  </si>
  <si>
    <t>Review and Approval Drawing for CCTV System</t>
  </si>
  <si>
    <t>Delivery for Concrete - PR-TSE-Z05</t>
  </si>
  <si>
    <t>Delivery for Precast Concrete  - PR-TSE-Z05</t>
  </si>
  <si>
    <t>Delivery for Backfilling Materials - PR-TSE-Z05</t>
  </si>
  <si>
    <t>Delivery for Isolation Materials - PR-TSE-Z05</t>
  </si>
  <si>
    <t>Delivery for GRP pipes - PR-TSE-Z05</t>
  </si>
  <si>
    <t>Delivery for HDPE pipes - PR-TSE-Z05</t>
  </si>
  <si>
    <t>Delivery for Concrete Pipes - PR-TSE-Z05</t>
  </si>
  <si>
    <t>Delivery for Valves (Aira &amp; Gate) - PR-TSE-Z05</t>
  </si>
  <si>
    <t>Delivery for Metal Works (Stairs - Covers) - PR-TSE-Z05</t>
  </si>
  <si>
    <t>Delivery for Concrete - PR-TSE-Z06</t>
  </si>
  <si>
    <t>Delivery for Precast Concrete  - PR-TSE-Z06</t>
  </si>
  <si>
    <t>Delivery for Backfilling Materials - PR-TSE-Z06</t>
  </si>
  <si>
    <t>Delivery for Isolation Materials - PR-TSE-Z06</t>
  </si>
  <si>
    <t>Delivery for GRP pipes - PR-TSE-Z06</t>
  </si>
  <si>
    <t>Delivery for HDPE pipes - PR-TSE-Z06</t>
  </si>
  <si>
    <t>Delivery for Concrete Pipes - PR-TSE-Z06</t>
  </si>
  <si>
    <t>Delivery for Valves (Aira &amp; Gate) - PR-TSE-Z06</t>
  </si>
  <si>
    <t>Delivery for Metal Works (Stairs - Covers) - PR-TSE-Z06</t>
  </si>
  <si>
    <t>Delivery for Concrete - PR-TSE-Z07</t>
  </si>
  <si>
    <t>Delivery for Precast Concrete  - PR-TSE-Z07</t>
  </si>
  <si>
    <t>Delivery for Backfilling Materials - PR-TSE-Z07</t>
  </si>
  <si>
    <t>Delivery for Isolation Materials - PR-TSE-Z07</t>
  </si>
  <si>
    <t>Delivery for GRP pipes - PR-TSE-Z07</t>
  </si>
  <si>
    <t>Delivery for HDPE pipes - PR-TSE-Z07</t>
  </si>
  <si>
    <t>Delivery for Concrete Pipes - PR-TSE-Z07</t>
  </si>
  <si>
    <t>Delivery for Valves (Aira &amp; Gate) - PR-TSE-Z07</t>
  </si>
  <si>
    <t>Delivery for Metal Works (Stairs - Covers) - PR-TSE-Z07</t>
  </si>
  <si>
    <t>Delivery for Concrete - PR-TSE-Z07-1</t>
  </si>
  <si>
    <t>Delivery for Precast Concrete  - PR-TSE-Z07-1</t>
  </si>
  <si>
    <t>Delivery for Backfilling Materials - PR-TSE-Z07-1</t>
  </si>
  <si>
    <t>Delivery for Isolation Materials - PR-TSE-Z07-1</t>
  </si>
  <si>
    <t>Delivery for GRP pipes - PR-TSE-Z07-1</t>
  </si>
  <si>
    <t>Delivery for HDPE pipes - PR-TSE-Z07-1</t>
  </si>
  <si>
    <t>Delivery for Concrete Pipes - PR-TSE-Z07-1</t>
  </si>
  <si>
    <t>Delivery for Valves (Aira &amp; Gate) - PR-TSE-Z07-1</t>
  </si>
  <si>
    <t>Delivery for Metal Works (Stairs - Covers) - PR-TSE-Z07-1</t>
  </si>
  <si>
    <t>Delivery for Concrete - PR-TSE-MR</t>
  </si>
  <si>
    <t>Delivery for Precast Concrete  - PR-TSE-MR</t>
  </si>
  <si>
    <t>Delivery for Backfilling Materials - PR-TSE-MR</t>
  </si>
  <si>
    <t>Delivery for Isolation Materials - PR-TSE-MR</t>
  </si>
  <si>
    <t>Delivery for GRP pipes - PR-TSE-MR</t>
  </si>
  <si>
    <t>Delivery for HDPE pipes - PR-TSE-MR</t>
  </si>
  <si>
    <t>Delivery for Concrete Pipes - PR-TSE-MR</t>
  </si>
  <si>
    <t>Delivery for Valves (Aira &amp; Gate) - PR-TSE-MR</t>
  </si>
  <si>
    <t>Delivery for Metal Works (Stairs - Covers) - PR-TSE-MR</t>
  </si>
  <si>
    <t>JDH3-02-008RSEPR1308</t>
  </si>
  <si>
    <t>Material Fabrication for Concrete - PR-TSE</t>
  </si>
  <si>
    <t>JDH3-02-008RSEPR1318</t>
  </si>
  <si>
    <t>Material Fabrication for Precast Concrete  - PR-TSE</t>
  </si>
  <si>
    <t>JDH3-02-008RSEPR1328</t>
  </si>
  <si>
    <t>Material Fabrication for Backfilling Materials - PR-TSE</t>
  </si>
  <si>
    <t>JDH3-02-008RSEPR1338</t>
  </si>
  <si>
    <t>Material Fabrication for Isolation Materials - PR-TSE</t>
  </si>
  <si>
    <t>JDH3-02-008RSEPR1348</t>
  </si>
  <si>
    <t>Material Fabrication for GRP pipes - PR-TSE</t>
  </si>
  <si>
    <t>JDH3-02-008RSEPR1358</t>
  </si>
  <si>
    <t>Material Fabrication for HDPE pipes - PR-TSE</t>
  </si>
  <si>
    <t>JDH3-02-008RSEPR1368</t>
  </si>
  <si>
    <t>Material Fabrication for Concrete Pipes - PR-TSE</t>
  </si>
  <si>
    <t>JDH3-02-008RSEPR1378</t>
  </si>
  <si>
    <t>Material Fabrication for Valves (Aira &amp; Gate) - PR-TSE</t>
  </si>
  <si>
    <t>JDH3-02-008RSEPR1388</t>
  </si>
  <si>
    <t>Material Fabrication for Metal Works (Stairs - Covers) - PR-TSE</t>
  </si>
  <si>
    <t>JDH3-02-008RSEPR1398</t>
  </si>
  <si>
    <t>Delivery for Concrete - PR-TSE-Z13</t>
  </si>
  <si>
    <t>JDH3-02-008RSEPR1408</t>
  </si>
  <si>
    <t>Delivery for Precast Concrete  - PR-TSE-Z13</t>
  </si>
  <si>
    <t>JDH3-02-008RSEPR1418</t>
  </si>
  <si>
    <t>Delivery for Backfilling Materials - PR-TSE-Z13</t>
  </si>
  <si>
    <t>JDH3-02-008RSEPR1428</t>
  </si>
  <si>
    <t>Delivery for Isolation Materials - PR-TSE-Z13</t>
  </si>
  <si>
    <t>JDH3-02-008RSEPR1438</t>
  </si>
  <si>
    <t>Delivery for GRP pipes - PR-TSE-Z13</t>
  </si>
  <si>
    <t>JDH3-02-008RSEPR1468</t>
  </si>
  <si>
    <t>Delivery for Valves (Aira &amp; Gate) - PR-TSE-Z13</t>
  </si>
  <si>
    <t>JDH3-02-008RSEPR1498</t>
  </si>
  <si>
    <t>Material Fabrication for Butterfly Valves (Importing)  - PR-TSE</t>
  </si>
  <si>
    <t>JDH3-02-008RSEPR1508</t>
  </si>
  <si>
    <t>Delivery for Butterfly Valves (Importing)  - PR-TSE-MR</t>
  </si>
  <si>
    <t>Prepare Material Submittal for Concrete - PR-TSE</t>
  </si>
  <si>
    <t>Prepare Material Submittal for Precast Concrete  - PR-TSE</t>
  </si>
  <si>
    <t>Prepare Material Submittal for Backfilling Materials - PR-TSE</t>
  </si>
  <si>
    <t>Prepare Material Submittal for Isolation Materials - PR-TSE</t>
  </si>
  <si>
    <t>Prepare Material Submittal for GRP pipes - PR-TSE</t>
  </si>
  <si>
    <t>Prepare Material Submittal for HDPE pipes - PR-TSE</t>
  </si>
  <si>
    <t>Prepare Material Submittal for Concrete Pipes - PR-TSE</t>
  </si>
  <si>
    <t>Prepare Material Submittal for Valves - PR-TSE</t>
  </si>
  <si>
    <t>Prepare Material Submittal for Metal Works (Stairs - Covers) - PR-TSE</t>
  </si>
  <si>
    <t>Review and Approval of Material Submittal for Concrete - PR-TSE</t>
  </si>
  <si>
    <t>Review and Approval of Material Submittal for Precast Concrete  - PR-TSE</t>
  </si>
  <si>
    <t>Review and Approval of Material Submittal for Backfilling Materials - PR-TSE</t>
  </si>
  <si>
    <t>Review and Approval of Material Submittal for Isolation Materials - PR-TSE</t>
  </si>
  <si>
    <t>Review and Approval of Material Submittal for GRP pipes - PR-TSE</t>
  </si>
  <si>
    <t>Review and Approval of Material Submittal for HDPE pipes - PR-TSE</t>
  </si>
  <si>
    <t>Review and Approval of Material Submittal for Concrete Pipes - PR-TSE</t>
  </si>
  <si>
    <t>Review and Approval of Material Submittal for Valves - PR-TSE</t>
  </si>
  <si>
    <t>Review and Approval of Material Submittal for Metal Works (Stairs - Covers) - PR-TSE</t>
  </si>
  <si>
    <t>Material Purchase Order for Concrete - PR-TSE</t>
  </si>
  <si>
    <t>Material Purchase Order for Precast Concrete  - PR-TSE</t>
  </si>
  <si>
    <t>Material Purchase Order for Backfilling Materials - PR-TSE</t>
  </si>
  <si>
    <t>Material Purchase Order for Isolation Materials - PR-TSE</t>
  </si>
  <si>
    <t>Material Purchase Order for GRP pipes - PR-TSE</t>
  </si>
  <si>
    <t>Material Purchase Order for HDPE pipes - PR-TSE</t>
  </si>
  <si>
    <t>Material Purchase Order for Concrete Pipes - PR-TSE</t>
  </si>
  <si>
    <t>Material Purchase Order for Valves (Aira &amp; Gate) - PR-TSE</t>
  </si>
  <si>
    <t>Material Purchase Order for Metal Works (Stairs - Covers) - PR-TSE</t>
  </si>
  <si>
    <t>Delivery for Concrete - PR-TSE-Z02</t>
  </si>
  <si>
    <t>Delivery for Precast Concrete  - PR-TSE-Z02</t>
  </si>
  <si>
    <t>Delivery for Backfilling Materials - PR-TSE-Z02</t>
  </si>
  <si>
    <t>Delivery for Isolation Materials - PR-TSE-Z02</t>
  </si>
  <si>
    <t>Delivery for GRP pipes - PR-TSE-Z02</t>
  </si>
  <si>
    <t>Delivery for HDPE pipes - PR-TSE-Z02</t>
  </si>
  <si>
    <t>Delivery for Concrete Pipes - PR-TSE-Z02</t>
  </si>
  <si>
    <t>Delivery for Valves (Aira &amp; Gate) - PR-TSE-Z02</t>
  </si>
  <si>
    <t>Delivery for Metal Works (Stairs - Covers) - PR-TSE-Z02</t>
  </si>
  <si>
    <t>Delivery for Concrete - PR-TSE-Z02-1</t>
  </si>
  <si>
    <t>Delivery for Precast Concrete  - PR-TSE-Z02-1</t>
  </si>
  <si>
    <t>Delivery for Backfilling Materials - PR-TSE-Z02-1</t>
  </si>
  <si>
    <t>Delivery for Isolation Materials - PR-TSE-Z02-1</t>
  </si>
  <si>
    <t>Delivery for GRP pipes - PR-TSE-Z02-1</t>
  </si>
  <si>
    <t>Delivery for HDPE pipes - PR-TSE-Z02-1</t>
  </si>
  <si>
    <t>Delivery for Concrete Pipes - PR-TSE-Z02-1</t>
  </si>
  <si>
    <t>Delivery for Valves (Aira &amp; Gate) - PR-TSE-Z02-1</t>
  </si>
  <si>
    <t>Delivery for Metal Works (Stairs - Covers) - PR-TSE-Z02-1</t>
  </si>
  <si>
    <t>Delivery for Concrete - PR-TSE-Z02-2</t>
  </si>
  <si>
    <t>Delivery for Precast Concrete  - PR-TSE-Z02-2</t>
  </si>
  <si>
    <t>Delivery for Backfilling Materials - PR-TSE-Z02-2</t>
  </si>
  <si>
    <t>Delivery for Isolation Materials - PR-TSE-Z02-2</t>
  </si>
  <si>
    <t>Delivery for GRP pipes - PR-TSE-Z02-2</t>
  </si>
  <si>
    <t>Delivery for HDPE pipes - PR-TSE-Z02-2</t>
  </si>
  <si>
    <t>Delivery for Concrete Pipes - PR-TSE-Z02-2</t>
  </si>
  <si>
    <t>Delivery for Valves (Aira &amp; Gate) - PR-TSE-Z02-2</t>
  </si>
  <si>
    <t>JDH3-02-008RSEPR9440</t>
  </si>
  <si>
    <t>Delivery for Butterfly Valves (Importing)  - PR-TSE-Z02-2</t>
  </si>
  <si>
    <t>Delivery for Metal Works (Stairs - Covers) - PR-TSE-Z02-2</t>
  </si>
  <si>
    <t>JDH3-02-008RSEPR9450</t>
  </si>
  <si>
    <t>Delivery for Butterfly Valves (Importing)  - PR-TSE-Z07</t>
  </si>
  <si>
    <t>Delivery for Concrete - PR-TSE-Z03</t>
  </si>
  <si>
    <t>Delivery for Precast Concrete  - PR-TSE-Z03</t>
  </si>
  <si>
    <t>Delivery for Backfilling Materials - PR-TSE-Z03</t>
  </si>
  <si>
    <t>Delivery for Isolation Materials - PR-TSE-Z03</t>
  </si>
  <si>
    <t>Delivery for GRP pipes - PR-TSE-Z03</t>
  </si>
  <si>
    <t>Delivery for HDPE pipes - PR-TSE-Z03</t>
  </si>
  <si>
    <t>Delivery for Unit Stations - PR-SL-Z07-1</t>
  </si>
  <si>
    <t>Delivery for Cables&amp;Conductors - PR-SL-Z07-1</t>
  </si>
  <si>
    <t>Delivery for Lighting Columns - PR-SL-Z07-1</t>
  </si>
  <si>
    <t>Delivery for Earthing Materials - PR-SL-Z07-1</t>
  </si>
  <si>
    <t>Delivery for Lighting Panels - PR-SL-Z07-1</t>
  </si>
  <si>
    <t>Delivery for Electirical Accessories - PR-SL-Z07-1</t>
  </si>
  <si>
    <t>Delivery for Steel Covers - PR-SL-Z07-1</t>
  </si>
  <si>
    <t>Delivery for Ducts - PR-SL-Z07-1</t>
  </si>
  <si>
    <t>Delivery for Unit Stations - PR-SL-MR</t>
  </si>
  <si>
    <t>Delivery for Cables&amp;Conductors - PR-SL-MR</t>
  </si>
  <si>
    <t>Delivery for Lighting Columns - PR-SL-MR</t>
  </si>
  <si>
    <t>Delivery for Earthing Materials - PR-SL-MR</t>
  </si>
  <si>
    <t>Delivery for Lighting Panels - PR-SL-MR</t>
  </si>
  <si>
    <t>Delivery for Electirical Accessories - PR-SL-MR</t>
  </si>
  <si>
    <t>Delivery for Steel Covers - PR-SL-MR</t>
  </si>
  <si>
    <t>Delivery for Ducts - PR-SL-MR</t>
  </si>
  <si>
    <t>JDH3-02-008RSLPR1415</t>
  </si>
  <si>
    <t>Material Fabrication for Cables&amp;Conductors - PR-SL</t>
  </si>
  <si>
    <t>JDH3-02-008RSLPR1425</t>
  </si>
  <si>
    <t>Material Fabrication for Earthing Materials - PR-SL</t>
  </si>
  <si>
    <t>JDH3-02-008RSLPR1435</t>
  </si>
  <si>
    <t>Material Fabrication for Electirical Accessories - PR-SL</t>
  </si>
  <si>
    <t>Prepare Material Submittal for Electrical Accessories - PR-SL</t>
  </si>
  <si>
    <t>Review and Approval of Material Submittal for Unit Stations - PR-SL</t>
  </si>
  <si>
    <t>Review and Approval of Material Submittal for Cables&amp;Conductors - PR-SL</t>
  </si>
  <si>
    <t>Review and Approval of Material Submittal for Lighting Columns - PR-SL</t>
  </si>
  <si>
    <t>Review and Approval of Material Submittal for Earthing Materials - PR-SL</t>
  </si>
  <si>
    <t>Review and Approval of Material Submittal for Lighting Panels - PR-SL</t>
  </si>
  <si>
    <t>Review and Approval of Material Submittal for Electirical Accessories - PR-SL</t>
  </si>
  <si>
    <t>Review and Approval of Material Submittal for Steel Covers - PR-SL</t>
  </si>
  <si>
    <t>Review and Approval of Material Submittal for Ducts - PR-SL</t>
  </si>
  <si>
    <t>Material Fabrication for Unit Stations - PR-SL</t>
  </si>
  <si>
    <t>Material Fabrication for Lighting Columns - PR-SL</t>
  </si>
  <si>
    <t>Material Fabrication for Lighting Panels - PR-SL</t>
  </si>
  <si>
    <t>Material Fabrication for Steel Covers - PR-SL</t>
  </si>
  <si>
    <t>Material Fabrication for Ducts - PR-SL</t>
  </si>
  <si>
    <t>Delivery for Unit Stations - PR-SL-Z02-1</t>
  </si>
  <si>
    <t>Delivery for Cables&amp;Conductors - PR-SL-Z02-1</t>
  </si>
  <si>
    <t>Delivery for Lighting Columns - PR-SL-Z02-1</t>
  </si>
  <si>
    <t>Delivery for Earthing Materials - PR-SL-Z02-1</t>
  </si>
  <si>
    <t>Delivery for Lighting Panels - PR-SL-Z02-1</t>
  </si>
  <si>
    <t>Delivery for Electirical Accessories - PR-SL-Z02-1</t>
  </si>
  <si>
    <t>Delivery for Steel Covers - PR-SL-Z02-1</t>
  </si>
  <si>
    <t>Delivery for Ducts - PR-SL-Z02-1</t>
  </si>
  <si>
    <t>Delivery for Unit Stations - PR-SL-Z02-2</t>
  </si>
  <si>
    <t>Delivery for Cables&amp;Conductors - PR-SL-Z02-2</t>
  </si>
  <si>
    <t>Delivery for Lighting Columns - PR-SL-Z02-2</t>
  </si>
  <si>
    <t>Delivery for Earthing Materials - PR-SL-Z02-2</t>
  </si>
  <si>
    <t>Delivery for Lighting Panels - PR-SL-Z02-2</t>
  </si>
  <si>
    <t>Delivery for Electirical Accessories - PR-SL-Z02-2</t>
  </si>
  <si>
    <t>Delivery for Steel Covers - PR-SL-Z02-2</t>
  </si>
  <si>
    <t>Delivery for Ducts - PR-SL-Z02-2</t>
  </si>
  <si>
    <t>Delivery for Concrete - PR-SS-Z07-1</t>
  </si>
  <si>
    <t>Delivery for Precast Concrete  - PR-SS-Z07-1</t>
  </si>
  <si>
    <t>Delivery for Backfilling Materials - PR-SS-Z07-1</t>
  </si>
  <si>
    <t>Delivery for Isolation Materials - PR-SS-Z07-1</t>
  </si>
  <si>
    <t>Delivery for GRP pipes - PR-SS-Z07-1</t>
  </si>
  <si>
    <t>Delivery for Metal Works (Stairs - Covers) - PR-SS-Z07-1</t>
  </si>
  <si>
    <t>Delivery for Concrete - PR-SS-MR</t>
  </si>
  <si>
    <t>Delivery for Precast Concrete  - PR-SS-MR</t>
  </si>
  <si>
    <t>Delivery for Backfilling Materials - PR-SS-MR</t>
  </si>
  <si>
    <t>Delivery for Isolation Materials - PR-SS-MR</t>
  </si>
  <si>
    <t>Delivery for GRP pipes - PR-SS-MR</t>
  </si>
  <si>
    <t>Delivery for Metal Works (Stairs - Covers) - PR-SS-MR</t>
  </si>
  <si>
    <t>JDH3-02-008RSSPR1278</t>
  </si>
  <si>
    <t>Material Fabrication for Concrete - PR-SS</t>
  </si>
  <si>
    <t>JDH3-02-008RSSPR1288</t>
  </si>
  <si>
    <t>Material Fabrication for Precast Concrete  - PR-SS</t>
  </si>
  <si>
    <t>JDH3-02-008RSSPR1298</t>
  </si>
  <si>
    <t>Material Fabrication for Backfilling Materials - PR-SS</t>
  </si>
  <si>
    <t>JDH3-02-008RSSPR1308</t>
  </si>
  <si>
    <t>Material Fabrication for Isolation Materials - PR-SS</t>
  </si>
  <si>
    <t>JDH3-02-008RSSPR1318</t>
  </si>
  <si>
    <t>Material Fabrication for GRP pipes - PR-SS</t>
  </si>
  <si>
    <t>JDH3-02-008RSSPR1328</t>
  </si>
  <si>
    <t>Material Fabrication for Metal Works (Stairs - Covers) - PR-SS</t>
  </si>
  <si>
    <t>Review and Approval of Material Submittal for Concrete - PR-SS</t>
  </si>
  <si>
    <t>Review and Approval of Material Submittal for Precast Concrete  - PR-SS</t>
  </si>
  <si>
    <t>Review and Approval of Material Submittal for Backfilling Materials - PR-SS</t>
  </si>
  <si>
    <t>Review and Approval of Material Submittal for Isolation Materials - PR-SS</t>
  </si>
  <si>
    <t>Review and Approval of Material Submittal for GRP pipes - PR-SS</t>
  </si>
  <si>
    <t>Review and Approval of Material Submittal for Metal Works (Stairs - Covers) - PR-SS</t>
  </si>
  <si>
    <t>Delivery for Concrete - PR-SS-Z02-1</t>
  </si>
  <si>
    <t>Delivery for Precast Concrete  - PR-SS-Z02-1</t>
  </si>
  <si>
    <t>Delivery for Backfilling Materials - PR-SS-Z02-1</t>
  </si>
  <si>
    <t>Delivery for Isolation Materials - PR-SS-Z02-1</t>
  </si>
  <si>
    <t>Delivery for GRP pipes - PR-SS-Z02-1</t>
  </si>
  <si>
    <t>Delivery for Metal Works (Stairs - Covers) - PR-SS-Z02-1</t>
  </si>
  <si>
    <t>Delivery for Concrete - PR-SS-Z02-2</t>
  </si>
  <si>
    <t>Delivery for Precast Concrete  - PR-SS-Z02-2</t>
  </si>
  <si>
    <t>Delivery for Backfilling Materials - PR-SS-Z02-2</t>
  </si>
  <si>
    <t>Delivery for Isolation Materials - PR-SS-Z02-2</t>
  </si>
  <si>
    <t>Delivery for GRP pipes - PR-SS-Z02-2</t>
  </si>
  <si>
    <t>Delivery for Metal Works (Stairs - Covers) - PR-SS-Z02-2</t>
  </si>
  <si>
    <t>Delivery for Concrete - PR-ST-Z06</t>
  </si>
  <si>
    <t>Delivery for Precast Concrete  - PR-ST-Z06</t>
  </si>
  <si>
    <t>Delivery for Backfilling Materials - PR-ST-Z06</t>
  </si>
  <si>
    <t>Delivery for Isolation Materials - PR-ST-Z06</t>
  </si>
  <si>
    <t>Delivery for GRP pipes - PR-ST-Z06</t>
  </si>
  <si>
    <t>Delivery for UPVC pipes - PR-ST-Z06</t>
  </si>
  <si>
    <t>Delivery for Catchbasine - PR-ST-Z06</t>
  </si>
  <si>
    <t>Delivery for Metal Works (Stairs - Covers) - PR-ST-Z06</t>
  </si>
  <si>
    <t>Delivery for Concrete - PR-ST-Z07</t>
  </si>
  <si>
    <t>Delivery for Precast Concrete  - PR-ST-Z07</t>
  </si>
  <si>
    <t>Delivery for Backfilling Materials - PR-ST-Z07</t>
  </si>
  <si>
    <t>Delivery for Isolation Materials - PR-ST-Z07</t>
  </si>
  <si>
    <t>Delivery for GRP pipes - PR-ST-Z07</t>
  </si>
  <si>
    <t>Delivery for UPVC pipes - PR-ST-Z07</t>
  </si>
  <si>
    <t>Delivery for Catchbasine - PR-ST-Z07</t>
  </si>
  <si>
    <t>Delivery for Metal Works (Stairs - Covers) - PR-ST-Z07</t>
  </si>
  <si>
    <t>Delivery for Concrete - PR-ST-Z07-1</t>
  </si>
  <si>
    <t>Delivery for Precast Concrete  - PR-ST-Z07-1</t>
  </si>
  <si>
    <t>Delivery for Backfilling Materials - PR-ST-Z07-1</t>
  </si>
  <si>
    <t>Delivery for Isolation Materials - PR-ST-Z07-1</t>
  </si>
  <si>
    <t>Delivery for GRP pipes - PR-ST-Z07-1</t>
  </si>
  <si>
    <t>Delivery for UPVC pipes - PR-ST-Z07-1</t>
  </si>
  <si>
    <t>Delivery for Catchbasine - PR-ST-Z07-1</t>
  </si>
  <si>
    <t>Delivery for Metal Works (Stairs - Covers) - PR-ST-Z07-1</t>
  </si>
  <si>
    <t>Delivery for Concrete - PR-ST-MR</t>
  </si>
  <si>
    <t>Delivery for Precast Concrete  - PR-ST-MR</t>
  </si>
  <si>
    <t>Delivery for Backfilling Materials - PR-ST-MR</t>
  </si>
  <si>
    <t>Delivery for Isolation Materials - PR-ST-MR</t>
  </si>
  <si>
    <t>Delivery for GRP pipes - PR-ST-MR</t>
  </si>
  <si>
    <t>Delivery for UPVC pipes - PR-ST-MR</t>
  </si>
  <si>
    <t>Delivery for Catchbasine - PR-ST-MR</t>
  </si>
  <si>
    <t>Delivery for Metal Works (Stairs - Covers) - PR-ST-MR</t>
  </si>
  <si>
    <t>JDH3-02-008RSTPR1287</t>
  </si>
  <si>
    <t>Material Fabrication for Concrete - PR-ST</t>
  </si>
  <si>
    <t>JDH3-02-008RSTPR1297</t>
  </si>
  <si>
    <t>Material Fabrication for Precast Concrete  - PR-ST</t>
  </si>
  <si>
    <t>JDH3-02-008RSTPR1307</t>
  </si>
  <si>
    <t>Material Fabrication for Backfilling Materials - PR-ST</t>
  </si>
  <si>
    <t>JDH3-02-008RSTPR1317</t>
  </si>
  <si>
    <t>Material Fabrication for Isolation Materials - PR-ST</t>
  </si>
  <si>
    <t>JDH3-02-008RSTPR1327</t>
  </si>
  <si>
    <t>Material Fabrication for GRP pipes - PR-ST</t>
  </si>
  <si>
    <t>JDH3-02-008RSTPR1337</t>
  </si>
  <si>
    <t>Material Fabrication for UPVC pipes - PR-ST</t>
  </si>
  <si>
    <t>JDH3-02-008RSTPR1347</t>
  </si>
  <si>
    <t>Material Fabrication for Catchbasine - PR-ST</t>
  </si>
  <si>
    <t>JDH3-02-008RSTPR1357</t>
  </si>
  <si>
    <t>Material Fabrication for Metal Works (Stairs - Covers) - PR-ST</t>
  </si>
  <si>
    <t>JDH3-02-008RSTPR1367</t>
  </si>
  <si>
    <t>Delivery for Concrete - PR-ST-Z02</t>
  </si>
  <si>
    <t>JDH3-02-008RSTPR1377</t>
  </si>
  <si>
    <t>Delivery for Precast Concrete  - PR-ST-Z02</t>
  </si>
  <si>
    <t>JDH3-02-008RSTPR1387</t>
  </si>
  <si>
    <t>Delivery for Backfilling Materials - PR-ST-Z02</t>
  </si>
  <si>
    <t>JDH3-02-008RSTPR1397</t>
  </si>
  <si>
    <t>Delivery for Isolation Materials - PR-ST-Z02</t>
  </si>
  <si>
    <t>JDH3-02-008RSTPR1407</t>
  </si>
  <si>
    <t>Delivery for GRP pipes - PR-ST-Z02</t>
  </si>
  <si>
    <t>JDH3-02-008RSTPR1417</t>
  </si>
  <si>
    <t>Delivery for UPVC pipes - PR-ST-Z02</t>
  </si>
  <si>
    <t>JDH3-02-008RSTPR1427</t>
  </si>
  <si>
    <t>Delivery for Catchbasine - PR-ST-Z02</t>
  </si>
  <si>
    <t>JDH3-02-008RSTPR1437</t>
  </si>
  <si>
    <t>Delivery for Metal Works (Stairs - Covers) - PR-ST-Z02</t>
  </si>
  <si>
    <t>JDH3-02-008RSTPR1527</t>
  </si>
  <si>
    <t>Delivery for Concrete - PR-ST-Z05</t>
  </si>
  <si>
    <t>JDH3-02-008RSTPR1537</t>
  </si>
  <si>
    <t>Delivery for Precast Concrete  - PR-ST-Z05</t>
  </si>
  <si>
    <t>JDH3-02-008RSTPR1547</t>
  </si>
  <si>
    <t>Delivery for Backfilling Materials - PR-ST-Z05</t>
  </si>
  <si>
    <t>JDH3-02-008RSTPR1557</t>
  </si>
  <si>
    <t>Delivery for Isolation Materials - PR-ST-Z05</t>
  </si>
  <si>
    <t>JDH3-02-008RSTPR1567</t>
  </si>
  <si>
    <t>Delivery for GRP pipes - PR-ST-Z05</t>
  </si>
  <si>
    <t>JDH3-02-008RSTPR1577</t>
  </si>
  <si>
    <t>Delivery for UPVC pipes - PR-ST-Z05</t>
  </si>
  <si>
    <t>JDH3-02-008RSTPR1587</t>
  </si>
  <si>
    <t>Delivery for Catchbasine - PR-ST-Z05</t>
  </si>
  <si>
    <t>JDH3-02-008RSTPR1597</t>
  </si>
  <si>
    <t>Delivery for Metal Works (Stairs - Covers) - PR-ST-Z05</t>
  </si>
  <si>
    <t>JDH3-02-008RSTPR1687</t>
  </si>
  <si>
    <t>Delivery for Concrete - PR-ST-Z11</t>
  </si>
  <si>
    <t>JDH3-02-008RSTPR1687.R</t>
  </si>
  <si>
    <t>Delivery for Concrete - PR-ST-Z11 -Remaining</t>
  </si>
  <si>
    <t>JDH3-02-008RSTPR1697</t>
  </si>
  <si>
    <t>Delivery for Precast Concrete  - PR-ST-Z11</t>
  </si>
  <si>
    <t>JDH3-02-008RSTPR1707</t>
  </si>
  <si>
    <t>Delivery for Backfilling Materials - PR-ST-Z11</t>
  </si>
  <si>
    <t>JDH3-02-008RSTPR1717</t>
  </si>
  <si>
    <t>Delivery for Isolation Materials - PR-ST-Z11</t>
  </si>
  <si>
    <t>JDH3-02-008RSTPR1727</t>
  </si>
  <si>
    <t>Delivery for GRP pipes - PR-ST-Z11</t>
  </si>
  <si>
    <t>JDH3-02-008RSTPR1737</t>
  </si>
  <si>
    <t>Delivery for UPVC pipes - PR-ST-Z11</t>
  </si>
  <si>
    <t>JDH3-02-008RSTPR1737.R</t>
  </si>
  <si>
    <t>Delivery for UPVC pipes - PR-ST-Z11 -Remaining</t>
  </si>
  <si>
    <t>JDH3-02-008RSTPR1747</t>
  </si>
  <si>
    <t>Delivery for Catchbasine - PR-ST-Z11</t>
  </si>
  <si>
    <t>JDH3-02-008RSTPR1757</t>
  </si>
  <si>
    <t>Delivery for Metal Works (Stairs - Covers) - PR-ST-Z11</t>
  </si>
  <si>
    <t>JDH3-02-008RSTPR1767</t>
  </si>
  <si>
    <t>Delivery for Concrete - PR-ST-Z12</t>
  </si>
  <si>
    <t>JDH3-02-008RSTPR1767.R</t>
  </si>
  <si>
    <t>Delivery for Concrete - PR-ST-Z12 -Remaining</t>
  </si>
  <si>
    <t>JDH3-02-008RSTPR1777</t>
  </si>
  <si>
    <t>Delivery for Precast Concrete  - PR-ST-Z12</t>
  </si>
  <si>
    <t>JDH3-02-008RSTPR1787</t>
  </si>
  <si>
    <t>Delivery for Backfilling Materials - PR-ST-Z12</t>
  </si>
  <si>
    <t>JDH3-02-008RSTPR1797</t>
  </si>
  <si>
    <t>Delivery for Isolation Materials - PR-ST-Z12</t>
  </si>
  <si>
    <t>JDH3-02-008RSTPR1807</t>
  </si>
  <si>
    <t>Delivery for GRP pipes - PR-ST-Z12</t>
  </si>
  <si>
    <t>JDH3-02-008RSTPR1817</t>
  </si>
  <si>
    <t>Delivery for UPVC pipes - PR-ST-Z12</t>
  </si>
  <si>
    <t>JDH3-02-008RSTPR1817.R</t>
  </si>
  <si>
    <t>Delivery for UPVC pipes - PR-ST-Z12 -Remaining</t>
  </si>
  <si>
    <t>JDH3-02-008RSTPR1827</t>
  </si>
  <si>
    <t>Delivery for Catchbasine - PR-ST-Z12</t>
  </si>
  <si>
    <t>JDH3-02-008RSTPR1837</t>
  </si>
  <si>
    <t>Delivery for Metal Works (Stairs - Covers) - PR-ST-Z12</t>
  </si>
  <si>
    <t>Review and Approval of Material Submittal for Concrete - PR-ST</t>
  </si>
  <si>
    <t>Review and Approval of Material Submittal for Precast Concrete  - PR-ST</t>
  </si>
  <si>
    <t>Review and Approval of Material Submittal for Backfilling Materials - PR-ST</t>
  </si>
  <si>
    <t>Review and Approval of Material Submittal for Isolation Materials - PR-ST</t>
  </si>
  <si>
    <t>Review and Approval of Material Submittal for GRP pipes - PR-ST</t>
  </si>
  <si>
    <t>Review and Approval of Material Submittal for UPVC pipes - PR-ST</t>
  </si>
  <si>
    <t>Review and Approval of Material Submittal for Catchbasine - PR-ST</t>
  </si>
  <si>
    <t>Review and Approval of Material Submittal for Metal Works (Stairs - Covers) - PR-ST</t>
  </si>
  <si>
    <t>Delivery for Concrete - PR-ST-Z01</t>
  </si>
  <si>
    <t>Delivery for Precast Concrete  - PR-ST-Z01</t>
  </si>
  <si>
    <t>Delivery for Backfilling Materials - PR-ST-Z01</t>
  </si>
  <si>
    <t>Delivery for Isolation Materials - PR-ST-Z01</t>
  </si>
  <si>
    <t>Delivery for GRP pipes - PR-ST-Z01</t>
  </si>
  <si>
    <t>Delivery for Concrete - PR-ST-Z02-1</t>
  </si>
  <si>
    <t>Delivery for Precast Concrete  - PR-ST-Z02-1</t>
  </si>
  <si>
    <t>Delivery for Backfilling Materials - PR-ST-Z02-1</t>
  </si>
  <si>
    <t>Delivery for Isolation Materials - PR-ST-Z02-1</t>
  </si>
  <si>
    <t>Delivery for GRP pipes - PR-ST-Z02-1</t>
  </si>
  <si>
    <t>Delivery for UPVC pipes - PR-ST-Z02-1</t>
  </si>
  <si>
    <t>Delivery for Catchbasine - PR-ST-Z02-1</t>
  </si>
  <si>
    <t>Delivery for Metal Works (Stairs - Covers) - PR-ST-Z02-1</t>
  </si>
  <si>
    <t>Delivery for Concrete - PR-ST-Z02-2</t>
  </si>
  <si>
    <t>Delivery for Precast Concrete  - PR-ST-Z02-2</t>
  </si>
  <si>
    <t>Delivery for Backfilling Materials - PR-ST-Z02-2</t>
  </si>
  <si>
    <t>Delivery for Isolation Materials - PR-ST-Z02-2</t>
  </si>
  <si>
    <t>Delivery for GRP pipes - PR-ST-Z02-2</t>
  </si>
  <si>
    <t>Delivery for UPVC pipes - PR-ST-Z02-2</t>
  </si>
  <si>
    <t>Delivery for Catchbasine - PR-ST-Z02-2</t>
  </si>
  <si>
    <t>Delivery for Metal Works (Stairs - Covers) - PR-ST-Z02-2</t>
  </si>
  <si>
    <t>Delivery for Manhole - PR-TC-Z07-1</t>
  </si>
  <si>
    <t>Delivery for Duct - PR-TC-Z07-1</t>
  </si>
  <si>
    <t>Delivery for Manhole - PR-TC-MR</t>
  </si>
  <si>
    <t>Delivery for Duct - PR-TC-MR</t>
  </si>
  <si>
    <t>JDH3-02-008RTCPR1328</t>
  </si>
  <si>
    <t>Prepare Material Submittal for CCTV System</t>
  </si>
  <si>
    <t>JDH3-02-008RTCPR1348</t>
  </si>
  <si>
    <t>Review and Approval of Material Submittal for CCTV System</t>
  </si>
  <si>
    <t>JDH3-02-008RTCPR1358</t>
  </si>
  <si>
    <t>Material Purchase Order for CCTV System</t>
  </si>
  <si>
    <t>JDH3-02-008RTCPR1378</t>
  </si>
  <si>
    <t>Material Fabrication for CCTV System</t>
  </si>
  <si>
    <t>JDH3-02-008RTCPR1398</t>
  </si>
  <si>
    <t>Material Fabrication for Duct - PR-TC</t>
  </si>
  <si>
    <t>Prepare Material Submittal for Manhole - PR-TC</t>
  </si>
  <si>
    <t>Prepare Material Submittal for Duct - PR-TC</t>
  </si>
  <si>
    <t>Review and Approval of Material Submittal for Manhole - PR-TC</t>
  </si>
  <si>
    <t>Review and Approval of Material Submittal for Duct - PR-TC</t>
  </si>
  <si>
    <t>Material Fabrication for Manhole - PR-TC</t>
  </si>
  <si>
    <t>Delivery for Manhole - PR-TC-Z02-1</t>
  </si>
  <si>
    <t>Delivery for Duct - PR-TC-Z02-1</t>
  </si>
  <si>
    <t>Delivery for Manhole - PR-TC-Z02-2</t>
  </si>
  <si>
    <t>Delivery for Duct - PR-TC-Z02-2</t>
  </si>
  <si>
    <t>Delivery for Concrete - PR-WT-Z06</t>
  </si>
  <si>
    <t>Delivery for Precast Concrete  - PR-WT-Z06</t>
  </si>
  <si>
    <t>Delivery for Backfilling Materials - PR-WT-Z06</t>
  </si>
  <si>
    <t>Delivery for Isolation Materials - PR-WT-Z06</t>
  </si>
  <si>
    <t>Delivery for GRP pipes - PR-WT-Z06</t>
  </si>
  <si>
    <t>Delivery for HDPE pipes - PR-WT-Z06</t>
  </si>
  <si>
    <t>Delivery for DI pipes - PR-WT-Z06</t>
  </si>
  <si>
    <t>Delivery for Bolts and Rubber Gasket - PR-WT-Z06</t>
  </si>
  <si>
    <t>Delivery for Valves (Aira &amp; Gate) - PR-WT-Z06</t>
  </si>
  <si>
    <t>Delivery for Metal Works (Stairs - Covers) - PR-WT-Z06</t>
  </si>
  <si>
    <t>Delivery for Concrete - PR-WT-Z07</t>
  </si>
  <si>
    <t>Delivery for Precast Concrete  - PR-WT-Z07</t>
  </si>
  <si>
    <t>Delivery for Backfilling Materials - PR-WT-Z07</t>
  </si>
  <si>
    <t>Delivery for Isolation Materials - PR-WT-Z07</t>
  </si>
  <si>
    <t>Delivery for GRP pipes - PR-WT-Z07</t>
  </si>
  <si>
    <t>Delivery for HDPE pipes - PR-WT-Z07</t>
  </si>
  <si>
    <t>Delivery for DI pipes - PR-WT-Z07</t>
  </si>
  <si>
    <t>Delivery for Bolts and Rubber Gasket - PR-WT-Z07</t>
  </si>
  <si>
    <t>Delivery for Valves (Aira &amp; Gate) - PR-WT-Z07</t>
  </si>
  <si>
    <t>Delivery for Metal Works (Stairs - Covers) - PR-WT-Z07</t>
  </si>
  <si>
    <t>Delivery for Concrete - PR-WT-Z07-1</t>
  </si>
  <si>
    <t>Delivery for Precast Concrete  - PR-WT-Z07-1</t>
  </si>
  <si>
    <t>Delivery for Backfilling Materials - PR-WT-Z07-1</t>
  </si>
  <si>
    <t>Delivery for Isolation Materials - PR-WT-Z07-1</t>
  </si>
  <si>
    <t>Delivery for GRP pipes - PR-WT-Z07-1</t>
  </si>
  <si>
    <t>Delivery for HDPE pipes - PR-WT-Z07-1</t>
  </si>
  <si>
    <t>Delivery for DI pipes - PR-WT-Z07-1</t>
  </si>
  <si>
    <t>Delivery for Bolts and Rubber Gasket - PR-WT-Z07-1</t>
  </si>
  <si>
    <t>Delivery for Valves (Aira &amp; Gate) - PR-WT-Z07-1</t>
  </si>
  <si>
    <t>Delivery for Metal Works (Stairs - Covers) - PR-WT-Z07-1</t>
  </si>
  <si>
    <t>Delivery for Concrete - PR-WT-MR</t>
  </si>
  <si>
    <t>Delivery for Precast Concrete  - PR-WT-MR</t>
  </si>
  <si>
    <t>Delivery for Backfilling Materials - PR-WT-MR</t>
  </si>
  <si>
    <t>Delivery for Isolation Materials - PR-WT-MR</t>
  </si>
  <si>
    <t>Delivery for GRP pipes - PR-WT-MR</t>
  </si>
  <si>
    <t>Delivery for HDPE pipes - PR-WT-MR</t>
  </si>
  <si>
    <t>Delivery for DI pipes - PR-WT-MR</t>
  </si>
  <si>
    <t>Delivery for Bolts and Rubber Gasket - PR-WT-MR</t>
  </si>
  <si>
    <t>Delivery for Valves (Aira &amp; Gate) - PR-WT-MR</t>
  </si>
  <si>
    <t>Delivery for Metal Works (Stairs - Covers) - PR-WT-MR</t>
  </si>
  <si>
    <t>JDH3-02-008RWTPR1298</t>
  </si>
  <si>
    <t>Material Fabrication for Concrete - PR-WT</t>
  </si>
  <si>
    <t>JDH3-02-008RWTPR1308</t>
  </si>
  <si>
    <t>Material Fabrication for Precast Concrete  - PR-WT</t>
  </si>
  <si>
    <t>JDH3-02-008RWTPR1318</t>
  </si>
  <si>
    <t>Material Fabrication for Backfilling Materials - PR-WT</t>
  </si>
  <si>
    <t>JDH3-02-008RWTPR1328</t>
  </si>
  <si>
    <t>Material Fabrication for Isolation Materials - PR-WT</t>
  </si>
  <si>
    <t>JDH3-02-008RWTPR1338</t>
  </si>
  <si>
    <t>Material Fabrication for GRP pipes - PR-WT</t>
  </si>
  <si>
    <t>JDH3-02-008RWTPR1348</t>
  </si>
  <si>
    <t>Material Fabrication for HDPE pipes - PR-WT</t>
  </si>
  <si>
    <t>JDH3-02-008RWTPR1358</t>
  </si>
  <si>
    <t>Material Fabrication for DI pipes - PR-WT</t>
  </si>
  <si>
    <t>JDH3-02-008RWTPR1368</t>
  </si>
  <si>
    <t>Material Fabrication for Bolts and Rubber Gasket - PR-WT</t>
  </si>
  <si>
    <t>JDH3-02-008RWTPR1378</t>
  </si>
  <si>
    <t>Material Fabrication for Valves (Aira &amp; Gate) - PR-WT</t>
  </si>
  <si>
    <t>JDH3-02-008RWTPR1388</t>
  </si>
  <si>
    <t>Material Fabrication for Metal Works (Stairs - Covers) - PR-WT</t>
  </si>
  <si>
    <t>JDH3-02-008RWTPR1398</t>
  </si>
  <si>
    <t>Delivery for Concrete - PR-WT-Z01</t>
  </si>
  <si>
    <t>JDH3-02-008RWTPR1408</t>
  </si>
  <si>
    <t>Delivery for Precast Concrete  - PR-WT-Z01</t>
  </si>
  <si>
    <t>JDH3-02-008RWTPR1418</t>
  </si>
  <si>
    <t>Delivery for Backfilling Materials - PR-WT-Z01</t>
  </si>
  <si>
    <t>JDH3-02-008RWTPR1428</t>
  </si>
  <si>
    <t>Delivery for Isolation Materials - PR-WT-Z01</t>
  </si>
  <si>
    <t>JDH3-02-008RWTPR1438</t>
  </si>
  <si>
    <t>Delivery for GRP pipes - PR-WT-Z01</t>
  </si>
  <si>
    <t>JDH3-02-008RWTPR1448</t>
  </si>
  <si>
    <t>Delivery for HDPE pipes - PR-WT-Z01</t>
  </si>
  <si>
    <t>JDH3-02-008RWTPR1458</t>
  </si>
  <si>
    <t>Delivery for DI pipes - PR-WT-Z01</t>
  </si>
  <si>
    <t>JDH3-02-008RWTPR1468</t>
  </si>
  <si>
    <t>Delivery for Bolts and Rubber Gasket - PR-WT-Z01</t>
  </si>
  <si>
    <t>JDH3-02-008RWTPR1478</t>
  </si>
  <si>
    <t>Delivery for Valves (Aira &amp; Gate) - PR-WT-Z01</t>
  </si>
  <si>
    <t>JDH3-02-008RWTPR1488</t>
  </si>
  <si>
    <t>Delivery for Metal Works (Stairs - Covers) - PR-WT-Z01</t>
  </si>
  <si>
    <t>JDH3-02-008RWTPR1498</t>
  </si>
  <si>
    <t>Delivery for Concrete - PR-WT-Z13</t>
  </si>
  <si>
    <t>JDH3-02-008RWTPR1508</t>
  </si>
  <si>
    <t>Delivery for Precast Concrete  - PR-WT-Z13</t>
  </si>
  <si>
    <t>JDH3-02-008RWTPR1518</t>
  </si>
  <si>
    <t>Delivery for Backfilling Materials - PR-WT-Z13</t>
  </si>
  <si>
    <t>JDH3-02-008RWTPR1528</t>
  </si>
  <si>
    <t>Delivery for Isolation Materials - PR-WT-Z13</t>
  </si>
  <si>
    <t>JDH3-02-008RWTPR1538</t>
  </si>
  <si>
    <t>Delivery for GRP pipes - PR-WT-Z13</t>
  </si>
  <si>
    <t>JDH3-02-008RWTPR1548</t>
  </si>
  <si>
    <t>Delivery for HDPE pipes - PR-WT-Z13</t>
  </si>
  <si>
    <t>JDH3-02-008RWTPR1558</t>
  </si>
  <si>
    <t>Delivery for DI pipes - PR-WT-Z13</t>
  </si>
  <si>
    <t>JDH3-02-008RWTPR1568</t>
  </si>
  <si>
    <t>Delivery for Bolts and Rubber Gasket - PR-WT-Z13</t>
  </si>
  <si>
    <t>JDH3-02-008RWTPR1578</t>
  </si>
  <si>
    <t>Delivery for Valves (Aira &amp; Gate) - PR-WT-Z13</t>
  </si>
  <si>
    <t>JDH3-02-008RWTPR1588</t>
  </si>
  <si>
    <t>Delivery for Metal Works (Stairs - Covers) - PR-WT-Z13</t>
  </si>
  <si>
    <t>JDH3-02-008RWTPR1608</t>
  </si>
  <si>
    <t>Material Fabrication for Butterfly Valves (Importing)  - PR-WT</t>
  </si>
  <si>
    <t>JDH3-02-008RWTPR1618</t>
  </si>
  <si>
    <t>Delivery for Butterfly Valves (Importing)  - PR-WT-MR</t>
  </si>
  <si>
    <t>Review and Approval of Material Submittal for Concrete - PR-WT</t>
  </si>
  <si>
    <t>Review and Approval of Material Submittal for Precast Concrete  - PR-WT</t>
  </si>
  <si>
    <t>Review and Approval of Material Submittal for Backfilling Materials - PR-WT</t>
  </si>
  <si>
    <t>Review and Approval of Material Submittal for Isolation Materials - PR-WT</t>
  </si>
  <si>
    <t>Review and Approval of Material Submittal for GRP pipes - PR-WT</t>
  </si>
  <si>
    <t>Review and Approval of Material Submittal for HDPE pipes - PR-WT</t>
  </si>
  <si>
    <t>Review and Approval of Material Submittal for DI pipes - PR-WT</t>
  </si>
  <si>
    <t>Review and Approval of Material Submittal for Bolts and Rubber Gasket - PR-WT</t>
  </si>
  <si>
    <t>Review and Approval of Material Submittal for Valves - PR-WT</t>
  </si>
  <si>
    <t>Review and Approval of Material Submittal for Metal Works (Stairs - Covers) - PR-WT</t>
  </si>
  <si>
    <t>Material Purchase Order for Valves (Aira &amp; Gate) - PR-WT</t>
  </si>
  <si>
    <t>JDH3-02-008RWTPR6970</t>
  </si>
  <si>
    <t>Material Purchase Order for Butterfly Valves (Importing)  - PR-TSE</t>
  </si>
  <si>
    <t>JDH3-02-008RWTPR700</t>
  </si>
  <si>
    <t>Material Purchase Order for Butterfly Valves (Importing)  - PR-WT</t>
  </si>
  <si>
    <t>Delivery for Concrete - PR-WT-Z02-1</t>
  </si>
  <si>
    <t>Delivery for Precast Concrete  - PR-WT-Z02-1</t>
  </si>
  <si>
    <t>Delivery for Backfilling Materials - PR-WT-Z02-1</t>
  </si>
  <si>
    <t>Delivery for Isolation Materials - PR-WT-Z02-1</t>
  </si>
  <si>
    <t>Delivery for GRP pipes - PR-WT-Z02-1</t>
  </si>
  <si>
    <t>Delivery for HDPE pipes - PR-WT-Z02-1</t>
  </si>
  <si>
    <t>Delivery for DI pipes - PR-WT-Z02-1</t>
  </si>
  <si>
    <t>Delivery for Bolts and Rubber Gasket - PR-WT-Z02-1</t>
  </si>
  <si>
    <t>Delivery for Valves (Aira &amp; Gate) - PR-WT-Z02-1</t>
  </si>
  <si>
    <t>Delivery for Metal Works (Stairs - Covers) - PR-WT-Z02-1</t>
  </si>
  <si>
    <t>Delivery for Concrete - PR-WT-Z02-2</t>
  </si>
  <si>
    <t>Delivery for Precast Concrete  - PR-WT-Z02-2</t>
  </si>
  <si>
    <t>Delivery for Backfilling Materials - PR-WT-Z02-2</t>
  </si>
  <si>
    <t>Delivery for Isolation Materials - PR-WT-Z02-2</t>
  </si>
  <si>
    <t>Delivery for GRP pipes - PR-WT-Z02-2</t>
  </si>
  <si>
    <t>Delivery for HDPE pipes - PR-WT-Z02-2</t>
  </si>
  <si>
    <t>Delivery for DI pipes - PR-WT-Z02-2</t>
  </si>
  <si>
    <t>Delivery for Bolts and Rubber Gasket - PR-WT-Z02-2</t>
  </si>
  <si>
    <t>Delivery for Valves (Aira &amp; Gate) - PR-WT-Z02-2</t>
  </si>
  <si>
    <t>Delivery for Metal Works (Stairs - Covers) - PR-WT-Z02-2</t>
  </si>
  <si>
    <t>JDH3-02-008RZ01SD327</t>
  </si>
  <si>
    <t>Prepare and Submit Drawing for Potable Water Network for -Z01-SD-WT</t>
  </si>
  <si>
    <t>JDH3-02-008RZ01SD337</t>
  </si>
  <si>
    <t>Review and Approva for Potable Water Network for -Z01-SD-WT</t>
  </si>
  <si>
    <t>Final Testing And Commissioning for Sewage Network - FT-Z02-1-SS</t>
  </si>
  <si>
    <t>Final Testing And Commissioning for Storm Network - FT-Z02-1-ST</t>
  </si>
  <si>
    <t>Final Testing And Commissioning for Potable Water - FT-Z02-1-WT</t>
  </si>
  <si>
    <t>Final Testing And Commissioning for TSE (IRRIGATION) Network - FT-Z02-1-TSE</t>
  </si>
  <si>
    <t>Final Testing And Commissioning for Street Lighting Network - FT-Z02-1-SL</t>
  </si>
  <si>
    <t>Final Testing And Commissioning for Telecommunications Network - FT-Z02-1-TC</t>
  </si>
  <si>
    <t>Review and Approval Drawing for Potable Water Network for -Z02-1-SD-WT</t>
  </si>
  <si>
    <t>Final Testing And Commissioning for Sewage Network - FT-Z02-2-SS</t>
  </si>
  <si>
    <t>Final Testing And Commissioning for Storm Network - FT-Z02-2-ST</t>
  </si>
  <si>
    <t>Final Testing And Commissioning for Potable Water - FT-Z02-2-WT</t>
  </si>
  <si>
    <t>Final Testing And Commissioning for TSE (IRRIGATION) Network - FT-Z02-2-TSE</t>
  </si>
  <si>
    <t>Final Testing And Commissioning for Street Lighting Network - FT-Z02-2-SL</t>
  </si>
  <si>
    <t>Final Testing And Commissioning for Telecommunications Network - FT-Z02-2-TC</t>
  </si>
  <si>
    <t>Final Testing And Commissioning for Road Network - FT-Z02-2-RD</t>
  </si>
  <si>
    <t>Review and Approval Drawing for Potable Water Network for -Z02-2-SD-WT</t>
  </si>
  <si>
    <t>JDH3-02-008RZ02SD347</t>
  </si>
  <si>
    <t>Prepare and Submit Drawing for Storm Water Network for -Z02-SD-ST</t>
  </si>
  <si>
    <t>JDH3-02-008RZ02SD357</t>
  </si>
  <si>
    <t>Review and Approval Drawing for Storm Water Network for -Z02-SD-ST</t>
  </si>
  <si>
    <t>Prepare and Submit Drawing for Storm Network - Pipes  for -Z04-SD-ST</t>
  </si>
  <si>
    <t>JDH3-02-008RZ04SD259</t>
  </si>
  <si>
    <t>Review and Approval for Storm Network - Pipes  for -Z04-SD-ST</t>
  </si>
  <si>
    <t>JDH3-02-008RZ05SD269</t>
  </si>
  <si>
    <t>Prepare and Submit Drawing for Storm Network - Pipes  for -Z05-SD-ST</t>
  </si>
  <si>
    <t>JDH3-02-008RZ05SD279</t>
  </si>
  <si>
    <t>Review and Approval for Storm Network - Pipes  for -Z05-SD-ST</t>
  </si>
  <si>
    <t>Prepare and Submit Drawing for Fire Hydrant  Network for -Z06-SD-WT</t>
  </si>
  <si>
    <t>Review and Approval for Fire Hydrant  Network for -Z06-SD-WT</t>
  </si>
  <si>
    <t>Final Testing And Commissioning for Sewage Network - FT-Z07-1-SS</t>
  </si>
  <si>
    <t>Final Testing And Commissioning for Storm Network - FT-Z07-1-ST</t>
  </si>
  <si>
    <t>Final Testing And Commissioning for Potable Water - FT-Z07-1-WT</t>
  </si>
  <si>
    <t>Final Testing And Commissioning for TSE (IRRIGATION) Network - FT-Z07-1-TSE</t>
  </si>
  <si>
    <t>Final Testing And Commissioning for Street Lighting Network - FT-Z07-1-SL</t>
  </si>
  <si>
    <t>Final Testing And Commissioning for Telecommunications Network - FT-Z07-1-TC</t>
  </si>
  <si>
    <t>Prepare and Submit Drawing for Potable Water Network for -Z07-1-SD-WT</t>
  </si>
  <si>
    <t>Prepare and Submit Drawing for Fire Hydrant  Network for -Z07-1-SD-WT</t>
  </si>
  <si>
    <t>Review and Approval Drawing for Potable Water Network for -Z07-1-SD-WT</t>
  </si>
  <si>
    <t>Review and Approval Drawing for Fire Hydrant  Network for -Z07-1-SD-WT</t>
  </si>
  <si>
    <t>Prepare and Submit Drawing for Fire Hydrant  Network for -Z07-SD-WT</t>
  </si>
  <si>
    <t>Review and Approval for Fire Hydrant  Network for -Z07-SD-WT</t>
  </si>
  <si>
    <t>JDH3-02-008RZ08SD277</t>
  </si>
  <si>
    <t>Prepare and Submit Drawing for Storm Network - Pipes  for -Z08-SD-ST</t>
  </si>
  <si>
    <t>JDH3-02-008RZ08SD298</t>
  </si>
  <si>
    <t>Review and Approval for Storm Network - Pipes  for -Z08-SD-ST</t>
  </si>
  <si>
    <t>JDH3-02-008RZ09MI66</t>
  </si>
  <si>
    <t>JDH3-02-008RZ09SD12</t>
  </si>
  <si>
    <t>Review and Approval Drawing for Sewage Network for -Z09-SD-SS</t>
  </si>
  <si>
    <t>JDH3-02-008RZ09SD2</t>
  </si>
  <si>
    <t>Prepare and Submit Drawing for Sewage Network for -Z09-SD-SS</t>
  </si>
  <si>
    <t>JDH3-02-008RZ10MI86</t>
  </si>
  <si>
    <t>JDH3-02-008RZ10SD12</t>
  </si>
  <si>
    <t>Prepare and Submit Drawing for Sewage Network for -Z10-SD-SS</t>
  </si>
  <si>
    <t>JDH3-02-008RZ10SD22</t>
  </si>
  <si>
    <t>Review and Approval Drawing for Sewage Network for -Z10-SD-SS</t>
  </si>
  <si>
    <t>JDH3-02-008RZ11SD287</t>
  </si>
  <si>
    <t>Prepare and Submit Drawing for Storm Network - Pipes  for -Z11-SD-ST</t>
  </si>
  <si>
    <t>JDH3-02-008RZ11SD308</t>
  </si>
  <si>
    <t>Review and Approval for Storm Network - Pipes  for -Z11-SD-ST</t>
  </si>
  <si>
    <t xml:space="preserve">Revised Plan </t>
  </si>
  <si>
    <t>Revised Plan</t>
  </si>
  <si>
    <t>07-Jul-25 A</t>
  </si>
  <si>
    <t>06-Jul-25 A</t>
  </si>
  <si>
    <t>12-Jul-25 A</t>
  </si>
  <si>
    <t>08-Dec-24 A</t>
  </si>
  <si>
    <t>17-Jun-25 A</t>
  </si>
  <si>
    <t>03-Nov-24 A</t>
  </si>
  <si>
    <t>04-Nov-24 A</t>
  </si>
  <si>
    <t>14-Oct-24 A</t>
  </si>
  <si>
    <t>09-Sep-25 A</t>
  </si>
  <si>
    <t>03-Sep-25 A</t>
  </si>
  <si>
    <t>15-Sep-25 A</t>
  </si>
  <si>
    <t>06-Sep-25 A</t>
  </si>
  <si>
    <t>14-Sep-25 A</t>
  </si>
  <si>
    <t xml:space="preserve"> 1-1-PS</t>
  </si>
  <si>
    <t>16-Sep-25 A</t>
  </si>
  <si>
    <t>18-Sep-25 A</t>
  </si>
  <si>
    <t>20-Sep-25 A</t>
  </si>
  <si>
    <t>21-Sep-25 A</t>
  </si>
  <si>
    <t>17-Sep-25 A</t>
  </si>
  <si>
    <t>23-Sep-25 A</t>
  </si>
  <si>
    <t>13-Sep-25 A</t>
  </si>
  <si>
    <t>Earned Value Units</t>
  </si>
  <si>
    <t>#13</t>
  </si>
  <si>
    <t>JDH3-02-008-RWF-TS9-1-GEN-IPC-0609-00</t>
  </si>
  <si>
    <t xml:space="preserve">  Modon</t>
  </si>
  <si>
    <t xml:space="preserve">    Unskilled Labor</t>
  </si>
  <si>
    <t xml:space="preserve">    Electrician</t>
  </si>
  <si>
    <t xml:space="preserve">    Equipment Opreator</t>
  </si>
  <si>
    <t xml:space="preserve">    Mason</t>
  </si>
  <si>
    <t xml:space="preserve">    Carpenter</t>
  </si>
  <si>
    <t xml:space="preserve">    Steel Fixer</t>
  </si>
  <si>
    <t xml:space="preserve">    Skilled labor</t>
  </si>
  <si>
    <t xml:space="preserve">    Plumber</t>
  </si>
  <si>
    <t>16-Apr-25 A</t>
  </si>
  <si>
    <t>27-Sep-25 A</t>
  </si>
  <si>
    <t>26-Sep-25 A</t>
  </si>
  <si>
    <t>28-Sep-25 A</t>
  </si>
  <si>
    <t>30-Sep-25 A</t>
  </si>
  <si>
    <t>Roads</t>
  </si>
  <si>
    <t>GRP–200 Dia</t>
  </si>
  <si>
    <t>GRP–250 Dia</t>
  </si>
  <si>
    <t>GRP–300 Dia</t>
  </si>
  <si>
    <t>GRP–400 Dia</t>
  </si>
  <si>
    <t>Sewage Manholes</t>
  </si>
  <si>
    <t>HDPE PIPE DN 160</t>
  </si>
  <si>
    <t>HDPE PIPE DN 225</t>
  </si>
  <si>
    <t>HDPE PIPE DN 315</t>
  </si>
  <si>
    <t>HDPE PIPE DN 450</t>
  </si>
  <si>
    <t>Buried Gate Valves 150</t>
  </si>
  <si>
    <t>Buried Gate Valves 200</t>
  </si>
  <si>
    <t>Butterfly Valves 300</t>
  </si>
  <si>
    <t>Wash-out Valves 100</t>
  </si>
  <si>
    <t>Air Valves 50</t>
  </si>
  <si>
    <t>Fire hydrant</t>
  </si>
  <si>
    <t>HDPE PIPE DN 125</t>
  </si>
  <si>
    <t>HDPE PIPE DN 250</t>
  </si>
  <si>
    <t>HDPE PIPE DN 630</t>
  </si>
  <si>
    <t>GRP PIPE DN 800</t>
  </si>
  <si>
    <t>Buried Gate Valves 100</t>
  </si>
  <si>
    <t>Buried Gate Valves 250</t>
  </si>
  <si>
    <t>Butterfly Valves 400</t>
  </si>
  <si>
    <t>Butterfly Valves 600</t>
  </si>
  <si>
    <t>Butterfly Valves 800</t>
  </si>
  <si>
    <t>Wash-out Valves 150</t>
  </si>
  <si>
    <t>Wash-out Valves 200</t>
  </si>
  <si>
    <t>Air Valves 65</t>
  </si>
  <si>
    <t>CCTV</t>
  </si>
  <si>
    <t>Pole</t>
  </si>
  <si>
    <t>LV Cables</t>
  </si>
  <si>
    <t>Camera and Antina</t>
  </si>
  <si>
    <t>Monitors</t>
  </si>
  <si>
    <t>Rack And Switch</t>
  </si>
  <si>
    <t>#14</t>
  </si>
  <si>
    <t>JDH3-02-008-RWF-TS9-1-GEN-IPC-0645-00</t>
  </si>
  <si>
    <t xml:space="preserve">  A1000</t>
  </si>
  <si>
    <t>Start of Sewage network Z02 - 1 MI - SS</t>
  </si>
  <si>
    <t xml:space="preserve">  A1010</t>
  </si>
  <si>
    <t>Finish of Sewage network Z02 - 1 MI - SS</t>
  </si>
  <si>
    <t xml:space="preserve">  A1030</t>
  </si>
  <si>
    <t>Finish of Sewage network Z02 - 2 MI - SS</t>
  </si>
  <si>
    <t xml:space="preserve">  A1040</t>
  </si>
  <si>
    <t>Start of Sewage network Z07 - 1 MI - SS</t>
  </si>
  <si>
    <t xml:space="preserve">  A1050</t>
  </si>
  <si>
    <t>Finish of Sewage network Z07 - 1 MI - SS</t>
  </si>
  <si>
    <t xml:space="preserve">  A1070</t>
  </si>
  <si>
    <t>Finish of Sewage network MR MI - SS</t>
  </si>
  <si>
    <t xml:space="preserve">  A1090</t>
  </si>
  <si>
    <t>Finish of Storm Network Z01 MI - ST</t>
  </si>
  <si>
    <t xml:space="preserve">  A1100</t>
  </si>
  <si>
    <t>Start of Storm Network Z02 - 1 MI - ST</t>
  </si>
  <si>
    <t xml:space="preserve">  A1110</t>
  </si>
  <si>
    <t>Finish of Storm Network Z02 - 1 MI - ST</t>
  </si>
  <si>
    <t xml:space="preserve">  A1130</t>
  </si>
  <si>
    <t>Finish of Storm Network Z02 - 2 MI - ST</t>
  </si>
  <si>
    <t xml:space="preserve">  A1140</t>
  </si>
  <si>
    <t>Start of Storm Network Z06 MI - ST</t>
  </si>
  <si>
    <t xml:space="preserve">  A1150</t>
  </si>
  <si>
    <t>Finish of Storm Network Z06 MI - ST</t>
  </si>
  <si>
    <t xml:space="preserve">  A1170</t>
  </si>
  <si>
    <t>Finish of Storm Network Z07 MI - ST</t>
  </si>
  <si>
    <t xml:space="preserve">  A1180</t>
  </si>
  <si>
    <t>Start of Storm Network Z07 - 1 MI - ST</t>
  </si>
  <si>
    <t xml:space="preserve">  A1190</t>
  </si>
  <si>
    <t>Finish of Storm Network Z07 - 1 MI - ST</t>
  </si>
  <si>
    <t xml:space="preserve">  A1210</t>
  </si>
  <si>
    <t>Finish of Storm Network MR MI - ST</t>
  </si>
  <si>
    <t xml:space="preserve">  A1230</t>
  </si>
  <si>
    <t>Finish of TSE Network Z01 MI - TSE</t>
  </si>
  <si>
    <t xml:space="preserve">  A1250</t>
  </si>
  <si>
    <t>Finish of TSE Network Z02 MI - TSE</t>
  </si>
  <si>
    <t xml:space="preserve">  A1270</t>
  </si>
  <si>
    <t>Finish of TSE Network Z02 - 1 MI - TSE</t>
  </si>
  <si>
    <t xml:space="preserve">  A1290</t>
  </si>
  <si>
    <t>Finish of TSE Network Z02 - 2 MI - TSE</t>
  </si>
  <si>
    <t xml:space="preserve">  A1310</t>
  </si>
  <si>
    <t>Finish of TSE Network Z03 MI - TSE</t>
  </si>
  <si>
    <t xml:space="preserve">  A1320</t>
  </si>
  <si>
    <t>Start of TSE Network Z04 MI - TSE</t>
  </si>
  <si>
    <t xml:space="preserve">  A1330</t>
  </si>
  <si>
    <t>Finish of TSE Network Z04 MI - TSE</t>
  </si>
  <si>
    <t xml:space="preserve">  A1350</t>
  </si>
  <si>
    <t>Finish of TSE Network Z05 MI - TSE</t>
  </si>
  <si>
    <t xml:space="preserve">  A1360</t>
  </si>
  <si>
    <t>Start of TSE Network Z06 MI - TSE</t>
  </si>
  <si>
    <t xml:space="preserve">  A1370</t>
  </si>
  <si>
    <t>Finish of TSE Network Z06 MI - TSE</t>
  </si>
  <si>
    <t xml:space="preserve">  A1390</t>
  </si>
  <si>
    <t>Finish of TSE Network Z07 MI - TSE</t>
  </si>
  <si>
    <t xml:space="preserve">  A1400</t>
  </si>
  <si>
    <t>Start of TSE Network Z07 - 1 MI - TSE</t>
  </si>
  <si>
    <t xml:space="preserve">  A1410</t>
  </si>
  <si>
    <t>Finish of TSE Network Z07 - 1 MI - TSE</t>
  </si>
  <si>
    <t xml:space="preserve">  A1430</t>
  </si>
  <si>
    <t>Finish of TSE Network Z08 MI - TSE</t>
  </si>
  <si>
    <t xml:space="preserve">  A1450</t>
  </si>
  <si>
    <t>Finish of TSE Network MR MI - TSE</t>
  </si>
  <si>
    <t xml:space="preserve">  A1460</t>
  </si>
  <si>
    <t>Start of PT - WT network Z02 - 1 MI - WT</t>
  </si>
  <si>
    <t xml:space="preserve">  A1470</t>
  </si>
  <si>
    <t>Finish of PT - WT Network Z02 - 1 MI - WT</t>
  </si>
  <si>
    <t xml:space="preserve">  A1490</t>
  </si>
  <si>
    <t>Finish of PT - WT Network Z02 - 2 MI - WT</t>
  </si>
  <si>
    <t xml:space="preserve">  A1500</t>
  </si>
  <si>
    <t>Start of PT - WT network Z07 - 1 MI - WT</t>
  </si>
  <si>
    <t xml:space="preserve">  A1510</t>
  </si>
  <si>
    <t>Finish of PT - WT Network Z07 - 1 MI - WT</t>
  </si>
  <si>
    <t xml:space="preserve">  A1530</t>
  </si>
  <si>
    <t>Finish of PT - WT Network Z07 MI - WT</t>
  </si>
  <si>
    <t xml:space="preserve">  A1540</t>
  </si>
  <si>
    <t>Start of PT - WT network Z06 MI - WT</t>
  </si>
  <si>
    <t xml:space="preserve">  A1550</t>
  </si>
  <si>
    <t>Finish of PT - WT Network Z06 MI - WT</t>
  </si>
  <si>
    <t xml:space="preserve">  A1590</t>
  </si>
  <si>
    <t>Finish of PT - WT Network MR MI - WT</t>
  </si>
  <si>
    <t xml:space="preserve">  A1670</t>
  </si>
  <si>
    <t>Finish of ELECTRICAL Network Z02 - 2 MI - EL - SL - TC</t>
  </si>
  <si>
    <t xml:space="preserve">  A1810</t>
  </si>
  <si>
    <t>Finish of Road Network Z02 - 2 MI - RD</t>
  </si>
  <si>
    <t xml:space="preserve">  A1840</t>
  </si>
  <si>
    <t>Start of Storm Network Z04 MI - ST</t>
  </si>
  <si>
    <t xml:space="preserve">  A1850</t>
  </si>
  <si>
    <t>Finish of Storm Network Z04 MI - ST</t>
  </si>
  <si>
    <t xml:space="preserve">  A1870</t>
  </si>
  <si>
    <t>Finish Storm Network Z05 MI - ST</t>
  </si>
  <si>
    <t xml:space="preserve">  A1990</t>
  </si>
  <si>
    <t>Finish of Road Network Z11 MI - RD</t>
  </si>
  <si>
    <t xml:space="preserve">  A2100</t>
  </si>
  <si>
    <t xml:space="preserve">  A2110</t>
  </si>
  <si>
    <t xml:space="preserve">  A2120</t>
  </si>
  <si>
    <t xml:space="preserve">  A2130</t>
  </si>
  <si>
    <t xml:space="preserve">  A3290</t>
  </si>
  <si>
    <t xml:space="preserve">  A3300</t>
  </si>
  <si>
    <t xml:space="preserve">  A3310</t>
  </si>
  <si>
    <t xml:space="preserve">  A3320</t>
  </si>
  <si>
    <t xml:space="preserve">  A3330</t>
  </si>
  <si>
    <t xml:space="preserve">  A3390</t>
  </si>
  <si>
    <t>Finish of Electrical Network HM MI - EL</t>
  </si>
  <si>
    <t xml:space="preserve">  A3410</t>
  </si>
  <si>
    <t>Finish of PONDS - PS</t>
  </si>
  <si>
    <t xml:space="preserve">  A3450</t>
  </si>
  <si>
    <t>Finish of PT - WT Network Z01 MI - WT</t>
  </si>
  <si>
    <t xml:space="preserve">  A3520</t>
  </si>
  <si>
    <t>Finish of Storm Network Z08 MI - ST</t>
  </si>
  <si>
    <t xml:space="preserve">  A3540</t>
  </si>
  <si>
    <t>Finish of Storm Network Z11 MI - ST</t>
  </si>
  <si>
    <t xml:space="preserve">  A3560</t>
  </si>
  <si>
    <t>Finish of Storm Network Z12 MI - ST</t>
  </si>
  <si>
    <t xml:space="preserve">  A3610</t>
  </si>
  <si>
    <t>Finish of Storm Network Z13 MI - ST</t>
  </si>
  <si>
    <t xml:space="preserve">  A3620</t>
  </si>
  <si>
    <t>Finish of ELECTRICAL Network MR MI - EL - SL - TC</t>
  </si>
  <si>
    <t xml:space="preserve">  A3630</t>
  </si>
  <si>
    <t>Finish of Road Network MR MI - RD</t>
  </si>
  <si>
    <t xml:space="preserve">  A3660</t>
  </si>
  <si>
    <t>Finish of Storm Network Z02 MI - ST</t>
  </si>
  <si>
    <t xml:space="preserve">  A3680</t>
  </si>
  <si>
    <t>Finish of ELECTRICAL Network Z02 - 1 MI - EL - SL - TC</t>
  </si>
  <si>
    <t xml:space="preserve">  A3690</t>
  </si>
  <si>
    <t>Start of ELECTRICAL Network Z02 - 1 MI - EL - SL - TC</t>
  </si>
  <si>
    <t xml:space="preserve">  A3700</t>
  </si>
  <si>
    <t>Finish of ELECTRICAL Network Z07 - 1 MI - EL - SL - TC</t>
  </si>
  <si>
    <t xml:space="preserve">  A3710</t>
  </si>
  <si>
    <t>Start of ELECTRICAL Network Z07 - 1 MI - EL - SL - TC</t>
  </si>
  <si>
    <t xml:space="preserve">  A3722</t>
  </si>
  <si>
    <t>Finish Approval of all asbuilt dwg - MI</t>
  </si>
  <si>
    <t xml:space="preserve">  A3730</t>
  </si>
  <si>
    <t>Finish All works of Testing And Commissioning - MI</t>
  </si>
  <si>
    <t xml:space="preserve">  A3740</t>
  </si>
  <si>
    <t>Finish of PT - WT Network Z13 MI - WT</t>
  </si>
  <si>
    <t xml:space="preserve">  A3750</t>
  </si>
  <si>
    <t>Finish of TSE Network Z13 MI - TSE</t>
  </si>
  <si>
    <t xml:space="preserve">  A3770</t>
  </si>
  <si>
    <t>Start of TSE Network Z13 MI - TSE</t>
  </si>
  <si>
    <t xml:space="preserve">  A3820</t>
  </si>
  <si>
    <t>Start of Sewage network MR MI - SS</t>
  </si>
  <si>
    <t xml:space="preserve">  A3830</t>
  </si>
  <si>
    <t xml:space="preserve">  A3840</t>
  </si>
  <si>
    <t>Start of Sewage network Z10 MI - SS</t>
  </si>
  <si>
    <t xml:space="preserve">  A3850</t>
  </si>
  <si>
    <t>Finish of Sewage network Z10 MI - SS</t>
  </si>
  <si>
    <t xml:space="preserve">  JD3RCJDH2CCTV02</t>
  </si>
  <si>
    <t>Poles civil work - JDH2 - CCTV</t>
  </si>
  <si>
    <t xml:space="preserve">  JD3RCJDH2CCTV03</t>
  </si>
  <si>
    <t>Poles installation - JDH2 - CCTV</t>
  </si>
  <si>
    <t xml:space="preserve">  JD3RCJDH2CCTV04</t>
  </si>
  <si>
    <t>Electrical work - JDH2 - CCTV</t>
  </si>
  <si>
    <t xml:space="preserve">  JD3RCJDH2CCTV05</t>
  </si>
  <si>
    <t>Passive work - JDH2 - CCTV</t>
  </si>
  <si>
    <t xml:space="preserve">  JD3RCJDH2CCTV06</t>
  </si>
  <si>
    <t>Active devices installation - JDH2 - CCTV</t>
  </si>
  <si>
    <t xml:space="preserve">  JD3RCJDH2CCTV07</t>
  </si>
  <si>
    <t>Control room preparation - JDH2 - CCTV</t>
  </si>
  <si>
    <t xml:space="preserve">  JD3RCJDH2CCTV08</t>
  </si>
  <si>
    <t>Configuration - JDH2 - CCTV</t>
  </si>
  <si>
    <t xml:space="preserve">  JD3RCJDH3CCTV03</t>
  </si>
  <si>
    <t>Poles installation - JDH3 - CCTV</t>
  </si>
  <si>
    <t xml:space="preserve">  JD3RCJDH3CCTV04</t>
  </si>
  <si>
    <t>Electrical work - JDH3 - CCTV</t>
  </si>
  <si>
    <t xml:space="preserve">  JD3RCJDH3CCTV05</t>
  </si>
  <si>
    <t>Passive work - JDH3 - CCTV</t>
  </si>
  <si>
    <t xml:space="preserve">  JD3RCJDH3CCTV06</t>
  </si>
  <si>
    <t>Active devices installation - JDH3 - CCTV</t>
  </si>
  <si>
    <t xml:space="preserve">  JD3RCJDH3CCTV07</t>
  </si>
  <si>
    <t>Control room preparation - JDH3 - CCTV</t>
  </si>
  <si>
    <t xml:space="preserve">  JD3RCJDH3CCTV08</t>
  </si>
  <si>
    <t>Configuration - JDH3 - CCTV</t>
  </si>
  <si>
    <t xml:space="preserve">  JD3RH&amp;MSL20010</t>
  </si>
  <si>
    <t>INSTALLING for single core PVC insulated copper conductor cables - NB2.26 05 19.09 - size 70 mm² - H&amp;M - H&amp;M - SL</t>
  </si>
  <si>
    <t xml:space="preserve">  JD3RH&amp;MSL20011</t>
  </si>
  <si>
    <t>Termination for single core PVC insulated copper conductor cables - NB2.26 05 19.09 - size 70 mm² - H&amp;M - H&amp;M - SL</t>
  </si>
  <si>
    <t xml:space="preserve">  JD3RH&amp;MSL20012</t>
  </si>
  <si>
    <t>INSTALLING for Stranded armored Cables, Copper - NB2.26 05 19.10 - 4Cx150 mm² XLPE /PVC/SWA - H&amp;M - H&amp;M - SL</t>
  </si>
  <si>
    <t xml:space="preserve">  JD3RH&amp;MSL20013</t>
  </si>
  <si>
    <t>Termination for Stranded armored Cables, Copper - NB2.26 05 19.10 - 4Cx150 mm² XLPE /PVC/SWA - H&amp;M - H&amp;M - SL</t>
  </si>
  <si>
    <t xml:space="preserve">  JD3RH&amp;MSL20015</t>
  </si>
  <si>
    <t>Termination for Light fixtures LED 342 wats including cables - NB2.26 05 19.11 - H&amp;M - H&amp;M - SL</t>
  </si>
  <si>
    <t xml:space="preserve">  JD3RH&amp;MSL20016</t>
  </si>
  <si>
    <t>Excavation Works for Copper Cables - B2.26 05 19.02 - 4Cx10 mm² - H&amp;M - H&amp;M - SL</t>
  </si>
  <si>
    <t xml:space="preserve">  JD3RH&amp;MSL20017</t>
  </si>
  <si>
    <t>Installation for Copper Cables - B2.26 05 19.02 - 4Cx10 mm² - H&amp;M - H&amp;M - SL</t>
  </si>
  <si>
    <t xml:space="preserve">  JD3RH&amp;MSL20018</t>
  </si>
  <si>
    <t>Backfilling, Warning Tabe Works for Copper Cables - B2.26 05 19.02 - 4Cx10 mm² - H&amp;M - H&amp;M - SL</t>
  </si>
  <si>
    <t xml:space="preserve">  JD3RH&amp;MSL20019</t>
  </si>
  <si>
    <t>Testing and Commitioning for Copper Cables - B2.26 05 19.02 - 4Cx10 mm² - H&amp;M - H&amp;M - SL</t>
  </si>
  <si>
    <t xml:space="preserve">  JD3RH&amp;MSL20020</t>
  </si>
  <si>
    <t>Excavation Works for Copper Cables - B2.26 05 19.04 - 4Cx25 mm² - H&amp;M - H&amp;M - SL</t>
  </si>
  <si>
    <t xml:space="preserve">  JD3RH&amp;MSL20021</t>
  </si>
  <si>
    <t>Installation for Copper Cables - B2.26 05 19.04 - 4Cx25 mm² - H&amp;M - H&amp;M - SL</t>
  </si>
  <si>
    <t xml:space="preserve">  JD3RH&amp;MSL20022</t>
  </si>
  <si>
    <t>Backfilling, Warning Tabe Works for Copper Cables - B2.26 05 19.04 - 4Cx25 mm² - H&amp;M - H&amp;M - SL</t>
  </si>
  <si>
    <t xml:space="preserve">  JD3RH&amp;MSL20023</t>
  </si>
  <si>
    <t>Testing and Commitioning for Copper Cables - B2.26 05 19.04 - 4Cx25 mm² - H&amp;M - H&amp;M - SL</t>
  </si>
  <si>
    <t xml:space="preserve">  JD3RH&amp;MSL20024</t>
  </si>
  <si>
    <t>Excavation Works for Copper Cables - B2.26 05 19.05 - 4Cx35 mm² - H&amp;M - H&amp;M - SL</t>
  </si>
  <si>
    <t xml:space="preserve">  JD3RH&amp;MSL20025</t>
  </si>
  <si>
    <t>Installation for Copper Cables - B2.26 05 19.05 - 4Cx35 mm² - H&amp;M - H&amp;M - SL</t>
  </si>
  <si>
    <t xml:space="preserve">  JD3RH&amp;MSL20026</t>
  </si>
  <si>
    <t>Backfilling, Warning Tabe Works for Copper Cables - B2.26 05 19.05 - 4Cx35 mm² - H&amp;M - H&amp;M - SL</t>
  </si>
  <si>
    <t xml:space="preserve">  JD3RH&amp;MSL20027</t>
  </si>
  <si>
    <t>Testing and Commitioning for Copper Cables - B2.26 05 19.05 - 4Cx35 mm² - H&amp;M - H&amp;M - SL</t>
  </si>
  <si>
    <t xml:space="preserve">  JD3RH&amp;MSL20028</t>
  </si>
  <si>
    <t>Excavation Works for Copper Cables - B2.26 05 19.06 - 4Cx50 mm² - H&amp;M - H&amp;M - SL</t>
  </si>
  <si>
    <t xml:space="preserve">  JD3RH&amp;MSL20029</t>
  </si>
  <si>
    <t>Installation for Copper Cables - B2.26 05 19.06 - 4Cx50 mm² - H&amp;M - H&amp;M - SL</t>
  </si>
  <si>
    <t xml:space="preserve">  JD3RH&amp;MSL20030</t>
  </si>
  <si>
    <t>Backfilling, Warning Tabe Works for Copper Cables - B2.26 05 19.06 - 4Cx50 mm² - H&amp;M - H&amp;M - SL</t>
  </si>
  <si>
    <t xml:space="preserve">  JD3RH&amp;MSL20031</t>
  </si>
  <si>
    <t>Testing and Commitioning for Copper Cables - B2.26 05 19.06 - 4Cx50 mm² - H&amp;M - H&amp;M - SL</t>
  </si>
  <si>
    <t xml:space="preserve">  JD3RH&amp;MSL20032</t>
  </si>
  <si>
    <t>INSTALLING for insulated copper conductor - B2.26 05 19.07 - 6 mm² - H&amp;M - H&amp;M - SL</t>
  </si>
  <si>
    <t xml:space="preserve">  JD3RH&amp;MSL20033</t>
  </si>
  <si>
    <t>TESTING AND COMMITIONING for insulated copper conductor - B2.26 05 19.07 - 6 mm² - H&amp;M - H&amp;M - SL</t>
  </si>
  <si>
    <t xml:space="preserve">  JD3RH&amp;MSL20034</t>
  </si>
  <si>
    <t>INSTALLING for insulated copper conductor - B2.26 05 19.08 - 16 mm² - H&amp;M - H&amp;M - SL</t>
  </si>
  <si>
    <t xml:space="preserve">  JD3RH&amp;MSL20035</t>
  </si>
  <si>
    <t>TESTING AND COMMITIONING for insulated copper conductor - B2.26 05 19.08 - 16 mm² - H&amp;M - H&amp;M - SL</t>
  </si>
  <si>
    <t xml:space="preserve">  JD3RH&amp;MSL20036</t>
  </si>
  <si>
    <t>Excavation Works for PVC Pipes - B2.33 71 19.02 - 4×150mm - H&amp;M - H&amp;M - SL</t>
  </si>
  <si>
    <t xml:space="preserve">  JD3RH&amp;MSL20037</t>
  </si>
  <si>
    <t>Installation for PVC Pipes - B2.33 71 19.02 - 4×150mm - H&amp;M - H&amp;M - SL</t>
  </si>
  <si>
    <t xml:space="preserve">  JD3RH&amp;MSL20038</t>
  </si>
  <si>
    <t>Pouring Concrete Cover for PVC Pipes - B2.33 71 19.02 - 4×150mm - H&amp;M - H&amp;M - SL</t>
  </si>
  <si>
    <t xml:space="preserve">  JD3RH&amp;MSL20039</t>
  </si>
  <si>
    <t>Testing and Backfilling Works for PVC Pipes - B2.33 71 19.02 - 4×150mm - H&amp;M - H&amp;M - SL</t>
  </si>
  <si>
    <t xml:space="preserve">  JD3RH&amp;MSL20040</t>
  </si>
  <si>
    <t>Excavation Works for PVC Pipes - B2.33 71 19.03 - 6×150mm - H&amp;M - H&amp;M - SL</t>
  </si>
  <si>
    <t xml:space="preserve">  JD3RH&amp;MSL20041</t>
  </si>
  <si>
    <t>Installation for PVC Pipes - B2.33 71 19.03 - 6×150mm - H&amp;M - H&amp;M - SL</t>
  </si>
  <si>
    <t xml:space="preserve">  JD3RH&amp;MSL20042</t>
  </si>
  <si>
    <t>Pouring Concrete Cover for PVC Pipes - B2.33 71 19.03 - 6×150mm - H&amp;M - H&amp;M - SL</t>
  </si>
  <si>
    <t xml:space="preserve">  JD3RH&amp;MSL20043</t>
  </si>
  <si>
    <t>Testing and Backfilling Works for PVC Pipes - B2.33 71 19.03 - 6×150mm - H&amp;M - H&amp;M - SL</t>
  </si>
  <si>
    <t xml:space="preserve">  JD3RH&amp;MSL20044</t>
  </si>
  <si>
    <t>Excavation for Drawpit - B2.33 71 19.13.01 - 600x600x1000mm - H&amp;M - H&amp;M - SL</t>
  </si>
  <si>
    <t xml:space="preserve">  JD3RH&amp;MSL20045</t>
  </si>
  <si>
    <t>Installation for Drawpit - B2.33 71 19.13.01 - 600x600x1000mm - H&amp;M - H&amp;M - SL</t>
  </si>
  <si>
    <t xml:space="preserve">  JD3RH&amp;MSL20046</t>
  </si>
  <si>
    <t>Backfilling for Drawpit - B2.33 71 19.13.01 - 600x600x1000mm - H&amp;M - H&amp;M - SL</t>
  </si>
  <si>
    <t xml:space="preserve">  JD3RH&amp;MSL20047</t>
  </si>
  <si>
    <t>Excavation for Street Lighting panels - B2.26 24 16.01 - H&amp;M - H&amp;M - SL</t>
  </si>
  <si>
    <t xml:space="preserve">  JD3RH&amp;MSL20048</t>
  </si>
  <si>
    <t>Installation for Street Lighting panels - B2.26 24 16.01 - H&amp;M - H&amp;M - SL</t>
  </si>
  <si>
    <t xml:space="preserve">  JD3RH&amp;MSL20049</t>
  </si>
  <si>
    <t>Backfilling for Street Lighting panels - B2.26 24 16.01 - H&amp;M - H&amp;M - SL</t>
  </si>
  <si>
    <t xml:space="preserve">  JD3RH&amp;MSL20050</t>
  </si>
  <si>
    <t>Excavation for KWH meter - B2.26 24 16.02 - H&amp;M - H&amp;M - SL</t>
  </si>
  <si>
    <t xml:space="preserve">  JD3RH&amp;MSL20051</t>
  </si>
  <si>
    <t>Installation for KWH meter - B2.26 24 16.02 - H&amp;M - H&amp;M - SL</t>
  </si>
  <si>
    <t xml:space="preserve">  JD3RH&amp;MSL20052</t>
  </si>
  <si>
    <t>Backfilling for KWH meter - B2.26 24 16.02 - H&amp;M - H&amp;M - SL</t>
  </si>
  <si>
    <t xml:space="preserve">  JD3RH&amp;MSL20053</t>
  </si>
  <si>
    <t>Excavation for KWH meter - NB2.26 24 16.02 - H&amp;M - H&amp;M - SL</t>
  </si>
  <si>
    <t xml:space="preserve">  JD3RH&amp;MSL20054</t>
  </si>
  <si>
    <t>Installation for KWH meter - NB2.26 24 16.02 - H&amp;M - H&amp;M - SL</t>
  </si>
  <si>
    <t xml:space="preserve">  JD3RH&amp;MSL20055</t>
  </si>
  <si>
    <t>Backfilling for KWH meter - NB2.26 24 16.02 - H&amp;M - H&amp;M - SL</t>
  </si>
  <si>
    <t xml:space="preserve">  JD3RH&amp;MSL20060</t>
  </si>
  <si>
    <t>Termination for Light fixtures LED 208 wats including cables - NB2.26 56 19.01 - H&amp;M - H&amp;M - SL</t>
  </si>
  <si>
    <t xml:space="preserve">  JD3RH&amp;MSL200601</t>
  </si>
  <si>
    <t>Excavation for Drawpit - B2.33 71 19.13.03 - H&amp;M - H&amp;M - SL</t>
  </si>
  <si>
    <t xml:space="preserve">  JD3RH&amp;MSL200602</t>
  </si>
  <si>
    <t>Installation for Drawpit - B2.33 71 19.13.03 - H&amp;M - H&amp;M - SL</t>
  </si>
  <si>
    <t xml:space="preserve">  JD3RH&amp;MSL200603</t>
  </si>
  <si>
    <t>Backfilling for Drawpit - B2.33 71 19.13.03 - H&amp;M - H&amp;M - SL</t>
  </si>
  <si>
    <t xml:space="preserve">  JD3RMRC01ST100.R</t>
  </si>
  <si>
    <t>Channel excavation for Swales - B6.31 22 00.13 - MR - C - 01 - ST - Remaining</t>
  </si>
  <si>
    <t xml:space="preserve">  JD3RMRC01ST300.R</t>
  </si>
  <si>
    <t>Riprap with side slopes 1.5:1 for Swales - NB6.31 22 00.16 - MR - C - 01 - ST - Remaining</t>
  </si>
  <si>
    <t xml:space="preserve">  JD3RMRC01ST50996</t>
  </si>
  <si>
    <t>Manhole Installation Works For Manholes Diam 2000 depth from 1.51 to 2.50 - B6.33 05 39.07 - MR - C - 01 - ST</t>
  </si>
  <si>
    <t xml:space="preserve">  JD3RMRC01ST50997</t>
  </si>
  <si>
    <t>FINISHING Works and Backfilling Works For Manholes Diam 2000 depth from 1.51 to 2.50 - B6.33 05 39.07 - MR - C - 01 - ST</t>
  </si>
  <si>
    <t xml:space="preserve">  JD3RMRC01ST50998</t>
  </si>
  <si>
    <t>TESTING AND COMMITIONING Works For Manholes Diam 2000 depth from 1.51 to 2.50 - B6.33 05 39.07 - MR - C - 01 - ST</t>
  </si>
  <si>
    <t xml:space="preserve">  JD3RMRC01TSE51062</t>
  </si>
  <si>
    <t>Excavation Worksfor HDPE Pipe Lines 125 mm - depth from 0 to 1.5 m - B4.33 31 00.01 - MR - C - 01 - TSE</t>
  </si>
  <si>
    <t xml:space="preserve">  JD3RMRC01TSE51063</t>
  </si>
  <si>
    <t>Soil Replacement and Bedding Worksfor HDPE Pipe Lines 125 mm - depth from 0 to 1.5 m - B4.33 31 00.01 - MR - C - 01 - TS</t>
  </si>
  <si>
    <t xml:space="preserve">  JD3RMRC01TSE51064</t>
  </si>
  <si>
    <t>installationfor HDPE Pipe Lines 125 mm - depth from 0 to 1.5 m - B4.33 31 00.01 - MR - C - 01 - TSE</t>
  </si>
  <si>
    <t xml:space="preserve">  JD3RMRC01TSE51065</t>
  </si>
  <si>
    <t>Testingfor HDPE Pipe Lines 125 mm - depth from 0 to 1.5 m - B4.33 31 00.01 - MR - C - 01 - TSE</t>
  </si>
  <si>
    <t xml:space="preserve">  JD3RMRC01TSE51066</t>
  </si>
  <si>
    <t>Backfilling Worksfor HDPE Pipe Lines 125 mm - depth from 0 to 1.5 m - B4.33 31 00.01 - MR - C - 01 - TSE</t>
  </si>
  <si>
    <t xml:space="preserve">  JD3RMRC01TSE51187</t>
  </si>
  <si>
    <t>Installationfor gate valves 100 mm - B4.33 14 19.01 - MR - C - 01 - TSE</t>
  </si>
  <si>
    <t xml:space="preserve">  JD3RMRC01TSE51188</t>
  </si>
  <si>
    <t>Testing And Commtionningfor gate valves 100 mm - B4.33 14 19.01 - MR - C - 01 - TSE</t>
  </si>
  <si>
    <t xml:space="preserve">  JD3RMRC02ST100.R</t>
  </si>
  <si>
    <t>Channel excavation for Swales - B6.31 22 00.13 - MR - C - 02 - ST - Remaining</t>
  </si>
  <si>
    <t xml:space="preserve">  JD3RMRC02ST300</t>
  </si>
  <si>
    <t>Riprap with side slopes 1.5:1 for Swales - NB6.31 22 00.16 - MR - C - 02 - ST</t>
  </si>
  <si>
    <t xml:space="preserve">  JD3RMRC02ST51709</t>
  </si>
  <si>
    <t>Manhole Installation Works For Manholes Diam 2000 depth from 1.51 to 2.50 - B6.33 05 39.07 - MR - C - 02 - ST</t>
  </si>
  <si>
    <t xml:space="preserve">  JD3RMRC02ST51710</t>
  </si>
  <si>
    <t>FINISHING Works and Backfilling Works For Manholes Diam 2000 depth from 1.51 to 2.50 - B6.33 05 39.07 - MR - C - 02 - ST</t>
  </si>
  <si>
    <t xml:space="preserve">  JD3RMRC02ST51711</t>
  </si>
  <si>
    <t>TESTING AND COMMITIONING Works For Manholes Diam 2000 depth from 1.51 to 2.50 - B6.33 05 39.07 - MR - C - 02 - ST</t>
  </si>
  <si>
    <t xml:space="preserve">  JD3RMRC02TSE51775</t>
  </si>
  <si>
    <t>Excavation Worksfor HDPE Pipe Lines 125 mm - depth from 0 to 1.5 m - B4.33 31 00.01 - MR - C - 02 - TSE</t>
  </si>
  <si>
    <t xml:space="preserve">  JD3RMRC02TSE51776</t>
  </si>
  <si>
    <t>Soil Replacement and Bedding Worksfor HDPE Pipe Lines 125 mm - depth from 0 to 1.5 m - B4.33 31 00.01 - MR - C - 02 - TS</t>
  </si>
  <si>
    <t xml:space="preserve">  JD3RMRC02TSE51777</t>
  </si>
  <si>
    <t>installationfor HDPE Pipe Lines 125 mm - depth from 0 to 1.5 m - B4.33 31 00.01 - MR - C - 02 - TSE</t>
  </si>
  <si>
    <t xml:space="preserve">  JD3RMRC02TSE51778</t>
  </si>
  <si>
    <t>Testingfor HDPE Pipe Lines 125 mm - depth from 0 to 1.5 m - B4.33 31 00.01 - MR - C - 02 - TSE</t>
  </si>
  <si>
    <t xml:space="preserve">  JD3RMRC02TSE51779</t>
  </si>
  <si>
    <t>Backfilling Worksfor HDPE Pipe Lines 125 mm - depth from 0 to 1.5 m - B4.33 31 00.01 - MR - C - 02 - TSE</t>
  </si>
  <si>
    <t xml:space="preserve">  JD3RMRC02TSE51780</t>
  </si>
  <si>
    <t>Excavation Worksfor HDPE Pipe Lines 250 mm - depth from 0 to 1.5 m - B4.33 31 00.02 - MR - C - 02 - TSE</t>
  </si>
  <si>
    <t xml:space="preserve">  JD3RMRC02TSE51781</t>
  </si>
  <si>
    <t>Soil Replacement and Bedding Worksfor HDPE Pipe Lines 250 mm - depth from 0 to 1.5 m - B4.33 31 00.02 - MR - C - 02 - TS</t>
  </si>
  <si>
    <t xml:space="preserve">  JD3RMRC02TSE51782</t>
  </si>
  <si>
    <t>installationfor HDPE Pipe Lines 250 mm - depth from 0 to 1.5 m - B4.33 31 00.02 - MR - C - 02 - TSE</t>
  </si>
  <si>
    <t xml:space="preserve">  JD3RMRC02TSE51783</t>
  </si>
  <si>
    <t>Testingfor HDPE Pipe Lines 250 mm - depth from 0 to 1.5 m - B4.33 31 00.02 - MR - C - 02 - TSE</t>
  </si>
  <si>
    <t xml:space="preserve">  JD3RMRC02TSE51784</t>
  </si>
  <si>
    <t>Backfilling Worksfor HDPE Pipe Lines 250 mm - depth from 0 to 1.5 m - B4.33 31 00.02 - MR - C - 02 - TSE</t>
  </si>
  <si>
    <t xml:space="preserve">  JD3RMRC02TSE51815</t>
  </si>
  <si>
    <t>Excavation Worksfor HDPE Pipes 450 mm - depth from 0 to 1.5 m - B4.33 31 00.09 - MR - C - 02 - TSE</t>
  </si>
  <si>
    <t xml:space="preserve">  JD3RMRC02TSE51816</t>
  </si>
  <si>
    <t>Soil Replacement and Bedding Works for HDPE Pipes 450 mm - depth from 0 to 1.5 m - B4.33 31 00.09 - MR - C - 02 - TSE</t>
  </si>
  <si>
    <t xml:space="preserve">  JD3RMRC02TSE51817</t>
  </si>
  <si>
    <t>Installing for HDPE Pipes 450 mm - depth from 0 to 1.5 m - B4.33 31 00.09 - MR - C - 02 - TSE</t>
  </si>
  <si>
    <t xml:space="preserve">  JD3RMRC02TSE51818</t>
  </si>
  <si>
    <t>Testing for HDPE Pipes 450 mm - depth from 0 to 1.5 m - B4.33 31 00.09 - MR - C - 02 - TSE</t>
  </si>
  <si>
    <t xml:space="preserve">  JD3RMRC02TSE51819</t>
  </si>
  <si>
    <t>Backfillingfor HDPE Pipes 450 mm - depth from 0 to 1.5 m - B4.33 31 00.09 - MR - C - 02 - TSE</t>
  </si>
  <si>
    <t xml:space="preserve">  JD3RMRC02TSE51850</t>
  </si>
  <si>
    <t>Excavation Worksfor HDPE Pipes 630 mm - depth from 1.51 to 2.5 m - B4.33 31 00.16 - MR - C - 02 - TSE</t>
  </si>
  <si>
    <t xml:space="preserve">  JD3RMRC02TSE51851</t>
  </si>
  <si>
    <t>Soil Replacement and Bedding Works for HDPE Pipes 630 mm - depth from 1.51 to 2.5 m - B4.33 31 00.16 - MR - C - 02 - TSE</t>
  </si>
  <si>
    <t xml:space="preserve">  JD3RMRC02TSE51852</t>
  </si>
  <si>
    <t>Installing for HDPE Pipes 630 mm - depth from 1.51 to 2.5 m - B4.33 31 00.16 - MR - C - 02 - TSE</t>
  </si>
  <si>
    <t xml:space="preserve">  JD3RMRC02TSE51853</t>
  </si>
  <si>
    <t>Testing for HDPE Pipes 630 mm - depth from 1.51 to 2.5 m - B4.33 31 00.16 - MR - C - 02 - TSE</t>
  </si>
  <si>
    <t xml:space="preserve">  JD3RMRC02TSE51854</t>
  </si>
  <si>
    <t>Backfillingfor HDPE Pipes 630 mm - depth from 1.51 to 2.5 m - B4.33 31 00.16 - MR - C - 02 - TSE</t>
  </si>
  <si>
    <t xml:space="preserve">  JD3RMRC02TSE51855</t>
  </si>
  <si>
    <t>Excavation Worksfor HDPE Pipes 630 mm - depth from 2.51 to 3.5 m - B4.33 31 00.17 - MR - C - 02 - TSE</t>
  </si>
  <si>
    <t xml:space="preserve">  JD3RMRC02TSE51856</t>
  </si>
  <si>
    <t>Soil Replacement and Bedding Works for HDPE Pipes 630 mm - depth from 2.51 to 3.5 m - B4.33 31 00.17 - MR - C - 02 - TSE</t>
  </si>
  <si>
    <t xml:space="preserve">  JD3RMRC02TSE51857</t>
  </si>
  <si>
    <t>Installing for HDPE Pipes 630 mm - depth from 2.51 to 3.5 m - B4.33 31 00.17 - MR - C - 02 - TSE</t>
  </si>
  <si>
    <t xml:space="preserve">  JD3RMRC02TSE51858</t>
  </si>
  <si>
    <t>Testing for HDPE Pipes 630 mm - depth from 2.51 to 3.5 m - B4.33 31 00.17 - MR - C - 02 - TSE</t>
  </si>
  <si>
    <t xml:space="preserve">  JD3RMRC02TSE51859</t>
  </si>
  <si>
    <t>Backfillingfor HDPE Pipes 630 mm - depth from 2.51 to 3.5 m - B4.33 31 00.17 - MR - C - 02 - TSE</t>
  </si>
  <si>
    <t xml:space="preserve">  JD3RMRC02TSE51900</t>
  </si>
  <si>
    <t>Installationfor gate valves 100 mm - B4.33 14 19.01 - MR - C - 02 - TSE</t>
  </si>
  <si>
    <t xml:space="preserve">  JD3RMRC02TSE51901</t>
  </si>
  <si>
    <t>Testing And Commtionningfor gate valves 100 mm - B4.33 14 19.01 - MR - C - 02 - TSE</t>
  </si>
  <si>
    <t xml:space="preserve">  JD3RMRC02TSE51902</t>
  </si>
  <si>
    <t>Installationfor gate valves 250 mm - B4.33 14 19.02 - MR - C - 02 - TSE</t>
  </si>
  <si>
    <t xml:space="preserve">  JD3RMRC02TSE51903</t>
  </si>
  <si>
    <t>Testing And Commtionningfor gate valves 250 mm - B4.33 14 19.02 - MR - C - 02 - TSE</t>
  </si>
  <si>
    <t xml:space="preserve">  JD3RMRC02TSE51906</t>
  </si>
  <si>
    <t>Installationfor butterfly valves 400 mm. - B4.33 14 19.04 - MR - C - 02 - TSE</t>
  </si>
  <si>
    <t xml:space="preserve">  JD3RMRC02TSE51907</t>
  </si>
  <si>
    <t>Testing And Commtionningfor butterfly valves 400 mm. - B4.33 14 19.04 - MR - C - 02 - TSE</t>
  </si>
  <si>
    <t xml:space="preserve">  JD3RMRC02TSE51920</t>
  </si>
  <si>
    <t>Installationfor Air valves 65 mm. - on pipes with diameter 355 - 630 mm - B4.33 14 19.16 - MR - C - 02 - TSE</t>
  </si>
  <si>
    <t xml:space="preserve">  JD3RMRC02TSE51921</t>
  </si>
  <si>
    <t>Testing And Commtionningfor Air valves 65 mm. - on pipes with diameter 355 - 630 mm - B4.33 14 19.16 - MR - C - 02 - TSE</t>
  </si>
  <si>
    <t xml:space="preserve">  JD3RMRC02TSE51924</t>
  </si>
  <si>
    <t>EXCAVATION and Bedding Worksfor R.C Valve Chamber - 315 to 400 MM - B4.33 14 13.01 - MR - C - 02 - TSE</t>
  </si>
  <si>
    <t xml:space="preserve">  JD3RMRC02TSE51925</t>
  </si>
  <si>
    <t>Plain Concrete Worksfor R.C Valve Chamber - 315 to 400 MM - B4.33 14 13.01 - MR - C - 02 - TSE</t>
  </si>
  <si>
    <t xml:space="preserve">  JD3RMRC02TSE51926</t>
  </si>
  <si>
    <t>INSTALLATIONfor R.C Valve Chamber - 315 to 400 MM - B4.33 14 13.01 - MR - C - 02 - TSE</t>
  </si>
  <si>
    <t xml:space="preserve">  JD3RMRC02TSE51927</t>
  </si>
  <si>
    <t>Backfilling Worksfor R.C Valve Chamber - 315 to 400 MM - B4.33 14 13.01 - MR - C - 02 - TSE</t>
  </si>
  <si>
    <t xml:space="preserve">  JD3RMRC02TSE51952</t>
  </si>
  <si>
    <t>EXCAVATION and Bedding Worksfor Air Valve Chamber - on 355 - 630 mm - B4.33 14 13.11 - MR - C - 02 - TSE</t>
  </si>
  <si>
    <t xml:space="preserve">  JD3RMRC02TSE51953</t>
  </si>
  <si>
    <t>Plain Concrete Worksfor Air Valve Chamber - on 355 - 630 mm - B4.33 14 13.11 - MR - C - 02 - TSE</t>
  </si>
  <si>
    <t xml:space="preserve">  JD3RMRC02TSE51954</t>
  </si>
  <si>
    <t>INSTALLATIONfor Air Valve Chamber - on 355 - 630 mm - B4.33 14 13.11 - MR - C - 02 - TSE</t>
  </si>
  <si>
    <t xml:space="preserve">  JD3RMRC02TSE51955</t>
  </si>
  <si>
    <t>Backfilling Worksfor Air Valve Chamber - on 355 - 630 mm - B4.33 14 13.11 - MR - C - 02 - TSE</t>
  </si>
  <si>
    <t xml:space="preserve">  JD3RMRC03SL52740</t>
  </si>
  <si>
    <t>Supply, construct, connect and test earthing pitsfor Street Lighting EARTHING SYSTEM - B2.26 05 26.01 - MR - C - 03 - SL</t>
  </si>
  <si>
    <t xml:space="preserve">  JD3RMRC03ST100.R1</t>
  </si>
  <si>
    <t>Channel excavation for Swales - B6.31 22 00.13 - MR - C - 03 - ST - Remaining</t>
  </si>
  <si>
    <t xml:space="preserve">  JD3RMRC03ST302.R</t>
  </si>
  <si>
    <t>Riprap with side slopes 1.5:1 for Swales - NB6.31 22 00.16 - MR - C - 03 - ST</t>
  </si>
  <si>
    <t xml:space="preserve">  JD3RMRC03ST52212</t>
  </si>
  <si>
    <t>Excavation Works for UPVC Pipe Line 300 mm - depth from 0.00 to 1.50 m - B6.33 14 11.01 - MR - C - 03 - ST</t>
  </si>
  <si>
    <t xml:space="preserve">  JD3RMRC03ST52213</t>
  </si>
  <si>
    <t xml:space="preserve">Soil Replacement and Bedding Works for UPVC Pipe Line 300 mm - depth from 0.00 to 1.50 m - B6.33 14 11.01 - MR - C - 03 </t>
  </si>
  <si>
    <t xml:space="preserve">  JD3RMRC03ST52214</t>
  </si>
  <si>
    <t>Installing for UPVC Pipe Line 300 mm - depth from 0.00 to 1.50 m - B6.33 14 11.01 - MR - C - 03 - ST</t>
  </si>
  <si>
    <t xml:space="preserve">  JD3RMRC03ST52215</t>
  </si>
  <si>
    <t>Primary Test for UPVC Pipe Line 300 mm - depth from 0.00 to 1.50 m - B6.33 14 11.01 - MR - C - 03 - ST</t>
  </si>
  <si>
    <t xml:space="preserve">  JD3RMRC03ST52216</t>
  </si>
  <si>
    <t>Backfilling Works for UPVC Pipe Line 300 mm - depth from 0.00 to 1.50 m - B6.33 14 11.01 - MR - C - 03 - ST</t>
  </si>
  <si>
    <t xml:space="preserve">  JD3RMRC03ST52242</t>
  </si>
  <si>
    <t>Excavation Works for GRP Pipe Line 600 mm - depth from 1.51 to 2.50 m - B6.33 42 11.06 - MR - C - 03 - ST</t>
  </si>
  <si>
    <t xml:space="preserve">  JD3RMRC03ST52243</t>
  </si>
  <si>
    <t>Soil Replacement and Bedding Works for GRP Pipe Line 600 mm - depth from 1.51 to 2.50 m - B6.33 42 11.06 - MR - C - 03 -</t>
  </si>
  <si>
    <t xml:space="preserve">  JD3RMRC03ST52244</t>
  </si>
  <si>
    <t>Installing for GRP Pipe Line 600 mm - depth from 1.51 to 2.50 m - B6.33 42 11.06 - MR - C - 03 - ST</t>
  </si>
  <si>
    <t xml:space="preserve">  JD3RMRC03ST52245</t>
  </si>
  <si>
    <t>Primary Test for GRP Pipe Line 600 mm - depth from 1.51 to 2.50 m - B6.33 42 11.06 - MR - C - 03 - ST</t>
  </si>
  <si>
    <t xml:space="preserve">  JD3RMRC03ST52246</t>
  </si>
  <si>
    <t>Backfilling Works for GRP Pipe Line 600 mm - depth from 1.51 to 2.50 m - B6.33 42 11.06 - MR - C - 03 - ST</t>
  </si>
  <si>
    <t xml:space="preserve">  JD3RMRC03ST52317</t>
  </si>
  <si>
    <t>Excavation Works for GRP Pipe Line 1200 mm - depth from 1.51 to 2.50 m - B6.33 42 11.23 - MR - C - 03 - ST</t>
  </si>
  <si>
    <t xml:space="preserve">  JD3RMRC03ST52318</t>
  </si>
  <si>
    <t xml:space="preserve">Soil Replacement and Bedding Works for GRP Pipe Line 1200 mm - depth from 1.51 to 2.50 m - B6.33 42 11.23 - MR - C - 03 </t>
  </si>
  <si>
    <t xml:space="preserve">  JD3RMRC03ST52319</t>
  </si>
  <si>
    <t>Installing for GRP Pipe Line 1200 mm - depth from 1.51 to 2.50 m - B6.33 42 11.23 - MR - C - 03 - ST</t>
  </si>
  <si>
    <t xml:space="preserve">  JD3RMRC03ST52320</t>
  </si>
  <si>
    <t>Primary Test for GRP Pipe Line 1200 mm - depth from 1.51 to 2.50 m - B6.33 42 11.23 - MR - C - 03 - ST</t>
  </si>
  <si>
    <t xml:space="preserve">  JD3RMRC03ST52321</t>
  </si>
  <si>
    <t>Backfilling Works for GRP Pipe Line 1200 mm - depth from 1.51 to 2.50 m - B6.33 42 11.23 - MR - C - 03 - ST</t>
  </si>
  <si>
    <t xml:space="preserve">  JD3RMRC03ST52327</t>
  </si>
  <si>
    <t>Excavation Works for Box Culvert Dim (1000x1000) depth from 2.51 to 3.50 - B6.35 42 16.01 - MR - C - 03 - ST</t>
  </si>
  <si>
    <t xml:space="preserve">  JD3RMRC03ST52328</t>
  </si>
  <si>
    <t>Plain Concrete Works For Box Culvert Dim (1000x1000) depth from 2.51 to 3.50 - B6.35 42 16.01 - MR - C - 03 - ST</t>
  </si>
  <si>
    <t xml:space="preserve">  JD3RMRC03ST52329</t>
  </si>
  <si>
    <t>Raft Foundation for Box Culvert Dim (1000x1000) depth from 2.51 to 3.50 - B6.35 42 16.01 - MR - C - 03 - ST</t>
  </si>
  <si>
    <t xml:space="preserve">  JD3RMRC03ST52330</t>
  </si>
  <si>
    <t>Wing Wall for Box Culvert Dim (1000x1000) depth from 2.51 to 3.50 - B6.35 42 16.01 - MR - C - 03 - ST</t>
  </si>
  <si>
    <t xml:space="preserve">  JD3RMRC03ST52331</t>
  </si>
  <si>
    <t>Slab for Box Culvert Dim (1000x1000) depth from 2.51 to 3.50 - B6.35 42 16.01 - MR - C - 03 - ST</t>
  </si>
  <si>
    <t xml:space="preserve">  JD3RMRC03ST52332</t>
  </si>
  <si>
    <t>Isolation Works for Box Culvert Dim (1000x1000) depth from 2.51 to 3.50 - B6.35 42 16.01 - MR - C - 03 - ST</t>
  </si>
  <si>
    <t xml:space="preserve">  JD3RMRC03ST52333</t>
  </si>
  <si>
    <t>Backfilling Works for Box Culvert Dim (1000x1000) depth from 2.51 to 3.50 - B6.35 42 16.01 - MR - C - 03 - ST</t>
  </si>
  <si>
    <t xml:space="preserve">  JD3RMRC03ST52355</t>
  </si>
  <si>
    <t>Excavation Works for Box Culvert Dim (3000x1500) depth from 1.51 to 2.50 - B6.34 42 16.05 - MR - C - 03 - ST</t>
  </si>
  <si>
    <t xml:space="preserve">  JD3RMRC03ST52356</t>
  </si>
  <si>
    <t>Plain Concrete Works For Box Culvert Dim (3000x1500) depth from 1.51 to 2.50 - B6.34 42 16.05 - MR - C - 03 - ST</t>
  </si>
  <si>
    <t xml:space="preserve">  JD3RMRC03ST52357</t>
  </si>
  <si>
    <t>Raft Foundation for Box Culvert Dim (3000x1500) depth from 1.51 to 2.50 - B6.34 42 16.05 - MR - C - 03 - ST</t>
  </si>
  <si>
    <t xml:space="preserve">  JD3RMRC03ST52358</t>
  </si>
  <si>
    <t>Wing Wall for Box Culvert Dim (1000x1000) depth from 2.51 to 3.50 - B6.34 42 16.05 - MR - C - 03 - ST</t>
  </si>
  <si>
    <t xml:space="preserve">  JD3RMRC03ST52359</t>
  </si>
  <si>
    <t>Slab for Box Culvert Dim (1000x1000) depth from 2.51 to 3.50 - B6.34 42 16.05 - MR - C - 03 - ST</t>
  </si>
  <si>
    <t xml:space="preserve">  JD3RMRC03ST52360</t>
  </si>
  <si>
    <t>Isolation Works for Box Culvert Dim (3000x1500) depth from 1.51 to 2.50 - B6.34 42 16.05 - MR - C - 03 - ST</t>
  </si>
  <si>
    <t xml:space="preserve">  JD3RMRC03ST52361</t>
  </si>
  <si>
    <t>Backfilling Works for Box Culvert Dim (3000x1500) depth from 1.51 to 2.50 - B6.34 42 16.05 - MR - C - 03 - ST</t>
  </si>
  <si>
    <t xml:space="preserve">  JD3RMRC03ST52362</t>
  </si>
  <si>
    <t>Excavation Works for Box Culvert Dim (3000x1500) depth from 2.51 to 3.50 - B6.34 42 16.06 - MR - C - 03 - ST</t>
  </si>
  <si>
    <t xml:space="preserve">  JD3RMRC03ST52363</t>
  </si>
  <si>
    <t>Plain Concrete Works For Box Culvert Dim (3000x1500) depth from 2.51 to 3.50 - B6.34 42 16.06 - MR - C - 03 - ST</t>
  </si>
  <si>
    <t xml:space="preserve">  JD3RMRC03ST52364</t>
  </si>
  <si>
    <t>Raft Foundation for Box Culvert Dim (3000x1500) depth from 2.51 to 3.50 - B6.34 42 16.06 - MR - C - 03 - ST</t>
  </si>
  <si>
    <t xml:space="preserve">  JD3RMRC03ST52365</t>
  </si>
  <si>
    <t>Wing Wall for Box Culvert Dim (1000x1000) depth from 2.51 to 3.50 - B6.34 42 16.06 - MR - C - 03 - ST</t>
  </si>
  <si>
    <t xml:space="preserve">  JD3RMRC03ST52366</t>
  </si>
  <si>
    <t>Slab for Box Culvert Dim (1000x1000) depth from 2.51 to 3.50 - B6.34 42 16.06 - MR - C - 03 - ST</t>
  </si>
  <si>
    <t xml:space="preserve">  JD3RMRC03ST52367</t>
  </si>
  <si>
    <t>Isolation Works for Box Culvert Dim (3000x1500) depth from 2.51 to 3.50 - B6.34 42 16.06 - MR - C - 03 - ST</t>
  </si>
  <si>
    <t xml:space="preserve">  JD3RMRC03ST52368</t>
  </si>
  <si>
    <t>Backfilling Works for Box Culvert Dim (3000x1500) depth from 2.51 to 3.50 - B6.34 42 16.06 - MR - C - 03 - ST</t>
  </si>
  <si>
    <t xml:space="preserve">  JD3RMRC03ST52405</t>
  </si>
  <si>
    <t>Excavation Works For Manholes Diam 1500 depth from 1.51 to 2.50 - B6.33 05 39.04 - MR - C - 03 - ST</t>
  </si>
  <si>
    <t xml:space="preserve">  JD3RMRC03ST52406</t>
  </si>
  <si>
    <t>Base Plain Concrete Works For Manholes Diam 1500 depth from 1.51 to 2.50 - B6.33 05 39.04 - MR - C - 03 - ST</t>
  </si>
  <si>
    <t xml:space="preserve">  JD3RMRC03ST52407</t>
  </si>
  <si>
    <t>Manhole Installation Works For Manholes Diam 1500 depth from 1.51 to 2.50 - B6.33 05 39.04 - MR - C - 03 - ST</t>
  </si>
  <si>
    <t xml:space="preserve">  JD3RMRC03ST52408</t>
  </si>
  <si>
    <t>FINISHING Works and Backfilling Works For Manholes Diam 1500 depth from 1.51 to 2.50 - B6.33 05 39.04 - MR - C - 03 - ST</t>
  </si>
  <si>
    <t xml:space="preserve">  JD3RMRC03ST52409</t>
  </si>
  <si>
    <t>TESTING AND COMMITIONING Works For Manholes Diam 1500 depth from 1.51 to 2.50 - B6.33 05 39.04 - MR - C - 03 - ST</t>
  </si>
  <si>
    <t xml:space="preserve">  JD3RMRC03ST52410</t>
  </si>
  <si>
    <t>Excavation Works For Manholes Diam 1500 depth from 2.51 to 3.50 - B6.33 05 39.05 - MR - C - 03 - ST</t>
  </si>
  <si>
    <t xml:space="preserve">  JD3RMRC03ST52411</t>
  </si>
  <si>
    <t>Base Plain Concrete Works For Manholes Diam 1500 depth from 2.51 to 3.50 - B6.33 05 39.05 - MR - C - 03 - ST</t>
  </si>
  <si>
    <t xml:space="preserve">  JD3RMRC03ST52412</t>
  </si>
  <si>
    <t>Manhole Installation Works For Manholes Diam 1500 depth from 2.51 to 3.50 - B6.33 05 39.05 - MR - C - 03 - ST</t>
  </si>
  <si>
    <t xml:space="preserve">  JD3RMRC03ST52413</t>
  </si>
  <si>
    <t>FINISHING Works and Backfilling Works For Manholes Diam 1500 depth from 2.51 to 3.50 - B6.33 05 39.05 - MR - C - 03 - ST</t>
  </si>
  <si>
    <t xml:space="preserve">  JD3RMRC03ST52414</t>
  </si>
  <si>
    <t>TESTING AND COMMITIONING Works For Manholes Diam 1500 depth from 2.51 to 3.50 - B6.33 05 39.05 - MR - C - 03 - ST</t>
  </si>
  <si>
    <t xml:space="preserve">  JD3RMRC03ST52420</t>
  </si>
  <si>
    <t>Excavation Works For Manholes Diam 2000 depth from 1.51 to 2.50 - B6.33 05 39.07 - MR - C - 03 - ST</t>
  </si>
  <si>
    <t xml:space="preserve">  JD3RMRC03ST52421</t>
  </si>
  <si>
    <t>Base Plain Concrete Works For Manholes Diam 2000 depth from 1.51 to 2.50 - B6.33 05 39.07 - MR - C - 03 - ST</t>
  </si>
  <si>
    <t xml:space="preserve">  JD3RMRC03ST52422</t>
  </si>
  <si>
    <t>Manhole Installation Works For Manholes Diam 2000 depth from 1.51 to 2.50 - B6.33 05 39.07 - MR - C - 03 - ST</t>
  </si>
  <si>
    <t xml:space="preserve">  JD3RMRC03ST52423</t>
  </si>
  <si>
    <t>FINISHING Works and Backfilling Works For Manholes Diam 2000 depth from 1.51 to 2.50 - B6.33 05 39.07 - MR - C - 03 - ST</t>
  </si>
  <si>
    <t xml:space="preserve">  JD3RMRC03ST52424</t>
  </si>
  <si>
    <t>TESTING AND COMMITIONING Works For Manholes Diam 2000 depth from 1.51 to 2.50 - B6.33 05 39.07 - MR - C - 03 - ST</t>
  </si>
  <si>
    <t xml:space="preserve">  JD3RMRC03ST52430</t>
  </si>
  <si>
    <t>EXCAVATION Works for Catchbasine single - B6.33 05 39.09 - MR - C - 03 - ST</t>
  </si>
  <si>
    <t xml:space="preserve">  JD3RMRC03ST52431</t>
  </si>
  <si>
    <t>Catchbasine Installation Works For Catchbasine single - B6.33 05 39.09 - MR - C - 03 - ST</t>
  </si>
  <si>
    <t xml:space="preserve">  JD3RMRC03ST52432</t>
  </si>
  <si>
    <t>FINISHING Works For Catchbasine single - B6.33 05 39.09 - MR - C - 03 - ST</t>
  </si>
  <si>
    <t xml:space="preserve">  JD3RMRC03ST52433</t>
  </si>
  <si>
    <t>TESTING AND COMMITIONING RELEASEDfor Catchbasine single - B6.33 05 39.09 - MR - C - 03 - ST</t>
  </si>
  <si>
    <t xml:space="preserve">  JD3RMRC03ST524341</t>
  </si>
  <si>
    <t>Concrete encasement for pipes - NNB6.33 42 11.25 - MR - C - 03 - ST</t>
  </si>
  <si>
    <t xml:space="preserve">  JD3RMRC03TSE52488</t>
  </si>
  <si>
    <t>Excavation Worksfor HDPE Pipe Lines 125 mm - depth from 0 to 1.5 m - B4.33 31 00.01 - MR - C - 03 - TSE</t>
  </si>
  <si>
    <t xml:space="preserve">  JD3RMRC03TSE52489</t>
  </si>
  <si>
    <t>Soil Replacement and Bedding Worksfor HDPE Pipe Lines 125 mm - depth from 0 to 1.5 m - B4.33 31 00.01 - MR - C - 03 - TS</t>
  </si>
  <si>
    <t xml:space="preserve">  JD3RMRC03TSE52490</t>
  </si>
  <si>
    <t>installationfor HDPE Pipe Lines 125 mm - depth from 0 to 1.5 m - B4.33 31 00.01 - MR - C - 03 - TSE</t>
  </si>
  <si>
    <t xml:space="preserve">  JD3RMRC03TSE52491</t>
  </si>
  <si>
    <t>Testingfor HDPE Pipe Lines 125 mm - depth from 0 to 1.5 m - B4.33 31 00.01 - MR - C - 03 - TSE</t>
  </si>
  <si>
    <t xml:space="preserve">  JD3RMRC03TSE52492</t>
  </si>
  <si>
    <t>Backfilling Worksfor HDPE Pipe Lines 125 mm - depth from 0 to 1.5 m - B4.33 31 00.01 - MR - C - 03 - TSE</t>
  </si>
  <si>
    <t xml:space="preserve">  JD3RMRC03TSE52493</t>
  </si>
  <si>
    <t>Excavation Worksfor HDPE Pipe Lines 250 mm - depth from 0 to 1.5 m - B4.33 31 00.02 - MR - C - 03 - TSE</t>
  </si>
  <si>
    <t xml:space="preserve">  JD3RMRC03TSE52494</t>
  </si>
  <si>
    <t>Soil Replacement and Bedding Worksfor HDPE Pipe Lines 250 mm - depth from 0 to 1.5 m - B4.33 31 00.02 - MR - C - 03 - TS</t>
  </si>
  <si>
    <t xml:space="preserve">  JD3RMRC03TSE52495</t>
  </si>
  <si>
    <t>installationfor HDPE Pipe Lines 250 mm - depth from 0 to 1.5 m - B4.33 31 00.02 - MR - C - 03 - TSE</t>
  </si>
  <si>
    <t xml:space="preserve">  JD3RMRC03TSE52496</t>
  </si>
  <si>
    <t>Testingfor HDPE Pipe Lines 250 mm - depth from 0 to 1.5 m - B4.33 31 00.02 - MR - C - 03 - TSE</t>
  </si>
  <si>
    <t xml:space="preserve">  JD3RMRC03TSE52497</t>
  </si>
  <si>
    <t>Backfilling Worksfor HDPE Pipe Lines 250 mm - depth from 0 to 1.5 m - B4.33 31 00.02 - MR - C - 03 - TSE</t>
  </si>
  <si>
    <t xml:space="preserve">  JD3RMRC03TSE52498</t>
  </si>
  <si>
    <t>Excavation Worksfor HDPE Pipes 315 mm - depth from 0 to 1.5 m - B4.33 31 00.03 - MR - C - 03 - TSE</t>
  </si>
  <si>
    <t xml:space="preserve">  JD3RMRC03TSE52499</t>
  </si>
  <si>
    <t>Soil Replacement and Bedding Works for HDPE Pipes 315 mm - depth from 0 to 1.5 m - B4.33 31 00.03 - MR - C - 03 - TSE</t>
  </si>
  <si>
    <t xml:space="preserve">  JD3RMRC03TSE52500</t>
  </si>
  <si>
    <t>Installing for HDPE Pipes 315 mm - depth from 0 to 1.5 m - B4.33 31 00.03 - MR - C - 03 - TSE</t>
  </si>
  <si>
    <t xml:space="preserve">  JD3RMRC03TSE52501</t>
  </si>
  <si>
    <t>Testing for HDPE Pipes 315 mm - depth from 0 to 1.5 m - B4.33 31 00.03 - MR - C - 03 - TSE</t>
  </si>
  <si>
    <t xml:space="preserve">  JD3RMRC03TSE52502</t>
  </si>
  <si>
    <t>Backfillingfor HDPE Pipes 315 mm - depth from 0 to 1.5 m - B4.33 31 00.03 - MR - C - 03 - TSE</t>
  </si>
  <si>
    <t xml:space="preserve">  JD3RMRC03TSE52528</t>
  </si>
  <si>
    <t>Excavation Worksfor HDPE Pipes 450 mm - depth from 0 to 1.5 m - B4.33 31 00.09 - MR - C - 03 - TSE</t>
  </si>
  <si>
    <t xml:space="preserve">  JD3RMRC03TSE52529</t>
  </si>
  <si>
    <t>Soil Replacement and Bedding Works for HDPE Pipes 450 mm - depth from 0 to 1.5 m - B4.33 31 00.09 - MR - C - 03 - TSE</t>
  </si>
  <si>
    <t xml:space="preserve">  JD3RMRC03TSE52530</t>
  </si>
  <si>
    <t>Installing for HDPE Pipes 450 mm - depth from 0 to 1.5 m - B4.33 31 00.09 - MR - C - 03 - TSE</t>
  </si>
  <si>
    <t xml:space="preserve">  JD3RMRC03TSE52531</t>
  </si>
  <si>
    <t>Testing for HDPE Pipes 450 mm - depth from 0 to 1.5 m - B4.33 31 00.09 - MR - C - 03 - TSE</t>
  </si>
  <si>
    <t xml:space="preserve">  JD3RMRC03TSE52532</t>
  </si>
  <si>
    <t>Backfillingfor HDPE Pipes 450 mm - depth from 0 to 1.5 m - B4.33 31 00.09 - MR - C - 03 - TSE</t>
  </si>
  <si>
    <t xml:space="preserve">  JD3RMRC03TSE52578</t>
  </si>
  <si>
    <t>Excavation Worksfor GRP Pipes 800 mm - depth from 0 to 1.5 m - B4.33 05 36.01 - MR - C - 03 - TSE</t>
  </si>
  <si>
    <t xml:space="preserve">  JD3RMRC03TSE52579</t>
  </si>
  <si>
    <t>Soil Replacement and Bedding Works for GRP Pipes 800 mm - depth from 0 to 1.5 m - B4.33 05 36.01 - MR - C - 03 - TSE</t>
  </si>
  <si>
    <t xml:space="preserve">  JD3RMRC03TSE52580</t>
  </si>
  <si>
    <t>Installing for GRP Pipes 800 mm - depth from 0 to 1.5 m - B4.33 05 36.01 - MR - C - 03 - TSE</t>
  </si>
  <si>
    <t xml:space="preserve">  JD3RMRC03TSE52581</t>
  </si>
  <si>
    <t>Testing for GRP Pipes 800 mm - depth from 0 to 1.5 m - B4.33 05 36.01 - MR - C - 03 - TSE</t>
  </si>
  <si>
    <t xml:space="preserve">  JD3RMRC03TSE52582</t>
  </si>
  <si>
    <t>Backfillingfor GRP Pipes 800 mm - depth from 0 to 1.5 m - B4.33 05 36.01 - MR - C - 03 - TSE</t>
  </si>
  <si>
    <t xml:space="preserve">  JD3RMRC03TSE52583</t>
  </si>
  <si>
    <t>Excavation Worksfor GRP Pipes 800 mm - depth from 1.51 to 2.5 m - B4.33 05 36.02 - MR - C - 03 - TSE</t>
  </si>
  <si>
    <t xml:space="preserve">  JD3RMRC03TSE52584</t>
  </si>
  <si>
    <t>Soil Replacement and Bedding Works for GRP Pipes 800 mm - depth from 1.51 to 2.5 m - B4.33 05 36.02 - MR - C - 03 - TSE</t>
  </si>
  <si>
    <t xml:space="preserve">  JD3RMRC03TSE52585</t>
  </si>
  <si>
    <t>Installing for GRP Pipes 800 mm - depth from 1.51 to 2.5 m - B4.33 05 36.02 - MR - C - 03 - TSE</t>
  </si>
  <si>
    <t xml:space="preserve">  JD3RMRC03TSE52586</t>
  </si>
  <si>
    <t>Testing for GRP Pipes 800 mm - depth from 1.51 to 2.5 m - B4.33 05 36.02 - MR - C - 03 - TSE</t>
  </si>
  <si>
    <t xml:space="preserve">  JD3RMRC03TSE52587</t>
  </si>
  <si>
    <t>Backfillingfor GRP Pipes 800 mm - depth from 1.51 to 2.5 m - B4.33 05 36.02 - MR - C - 03 - TSE</t>
  </si>
  <si>
    <t xml:space="preserve">  JD3RMRC03TSE52588</t>
  </si>
  <si>
    <t>Excavation Worksfor GRP Pipes 800 mm - depth from 2.51 to 3.5 m - B4.33 05 36.03 - MR - C - 03 - TSE</t>
  </si>
  <si>
    <t xml:space="preserve">  JD3RMRC03TSE52589</t>
  </si>
  <si>
    <t>Soil Replacement and Bedding Works for GRP Pipes 800 mm - depth from 2.51 to 3.5 m - B4.33 05 36.03 - MR - C - 03 - TSE</t>
  </si>
  <si>
    <t xml:space="preserve">  JD3RMRC03TSE52590</t>
  </si>
  <si>
    <t>Installing for GRP Pipes 800 mm - depth from 2.51 to 3.5 m - B4.33 05 36.03 - MR - C - 03 - TSE</t>
  </si>
  <si>
    <t xml:space="preserve">  JD3RMRC03TSE52591</t>
  </si>
  <si>
    <t>Testing for GRP Pipes 800 mm - depth from 2.51 to 3.5 m - B4.33 05 36.03 - MR - C - 03 - TSE</t>
  </si>
  <si>
    <t xml:space="preserve">  JD3RMRC03TSE52592</t>
  </si>
  <si>
    <t>Backfillingfor GRP Pipes 800 mm - depth from 2.51 to 3.5 m - B4.33 05 36.03 - MR - C - 03 - TSE</t>
  </si>
  <si>
    <t xml:space="preserve">  JD3RMRC03TSE52613</t>
  </si>
  <si>
    <t>Installationfor gate valves 100 mm - B4.33 14 19.01 - MR - C - 03 - TSE</t>
  </si>
  <si>
    <t xml:space="preserve">  JD3RMRC03TSE52614</t>
  </si>
  <si>
    <t>Testing And Commtionningfor gate valves 100 mm - B4.33 14 19.01 - MR - C - 03 - TSE</t>
  </si>
  <si>
    <t xml:space="preserve">  JD3RMRC03TSE52615</t>
  </si>
  <si>
    <t>Installationfor gate valves 250 mm - B4.33 14 19.02 - MR - C - 03 - TSE</t>
  </si>
  <si>
    <t xml:space="preserve">  JD3RMRC03TSE52616</t>
  </si>
  <si>
    <t>Testing And Commtionningfor gate valves 250 mm - B4.33 14 19.02 - MR - C - 03 - TSE</t>
  </si>
  <si>
    <t xml:space="preserve">  JD3RMRC03TSE52623</t>
  </si>
  <si>
    <t>Installationfor butterfly valves 800 mm. - B4.33 14 19.06 - MR - C - 03 - TSE</t>
  </si>
  <si>
    <t xml:space="preserve">  JD3RMRC03TSE52624</t>
  </si>
  <si>
    <t>Testing And Commtionningfor butterfly valves 800 mm. - B4.33 14 19.06 - MR - C - 03 - TSE</t>
  </si>
  <si>
    <t xml:space="preserve">  JD3RMRC03TSE52629</t>
  </si>
  <si>
    <t>Installationfor Wash - Out valves 200 mm. - on pipes with diameter 700 - 1200 mm - B4.33 14 19.09 - MR - C - 03 - TSE</t>
  </si>
  <si>
    <t xml:space="preserve">  JD3RMRC03TSE52630</t>
  </si>
  <si>
    <t>Testing And Commtionningfor Wash - Out valves 200 mm. - on pipes with diameter 700 - 1200 mm - B4.33 14 19.09 - MR - C -</t>
  </si>
  <si>
    <t xml:space="preserve">  JD3RMRC03TSE52631</t>
  </si>
  <si>
    <t>Installationfor Air valves 50 mm. - on pipes with diameter less than 315 mm - B4.33 14 19.15 - MR - C - 03 - TSE</t>
  </si>
  <si>
    <t xml:space="preserve">  JD3RMRC03TSE52632</t>
  </si>
  <si>
    <t>Testing And Commtionningfor Air valves 50 mm. - on pipes with diameter less than 315 mm - B4.33 14 19.15 - MR - C - 03 -</t>
  </si>
  <si>
    <t xml:space="preserve">  JD3RMRC03TSE52645</t>
  </si>
  <si>
    <t>EXCAVATION and Bedding Worksfor R.C Valve Chamber - 700 to 1000 MM - B4.33 14 13.03 - MR - C - 03 - TSE</t>
  </si>
  <si>
    <t xml:space="preserve">  JD3RMRC03TSE52646</t>
  </si>
  <si>
    <t>Plain Concrete Worksfor R.C Valve Chamber - 700 to 1000 MM - B4.33 14 13.03 - MR - C - 03 - TSE</t>
  </si>
  <si>
    <t xml:space="preserve">  JD3RMRC03TSE52647</t>
  </si>
  <si>
    <t>INSTALLATIONfor R.C Valve Chamber - 700 to 1000 MM - B4.33 14 13.03 - MR - C - 03 - TSE</t>
  </si>
  <si>
    <t xml:space="preserve">  JD3RMRC03TSE52648</t>
  </si>
  <si>
    <t>Backfilling Worksfor R.C Valve Chamber - 700 to 1000 MM - B4.33 14 13.03 - MR - C - 03 - TSE</t>
  </si>
  <si>
    <t xml:space="preserve">  JD3RMRC03TSE52657</t>
  </si>
  <si>
    <t>EXCAVATION and Bedding Worksfor Wash - out Valve Chamber - 700 to 1200 MM - B4.33 14 13.08 - MR - C - 03 - TSE</t>
  </si>
  <si>
    <t xml:space="preserve">  JD3RMRC03TSE52658</t>
  </si>
  <si>
    <t>Plain Concrete Worksfor Wash - out Valve Chamber - 700 to 1200 MM - B4.33 14 13.08 - MR - C - 03 - TSE</t>
  </si>
  <si>
    <t xml:space="preserve">  JD3RMRC03TSE52659</t>
  </si>
  <si>
    <t>INSTALLATIONfor Wash - out Valve Chamber - 700 to 1200 MM - B4.33 14 13.08 - MR - C - 03 - TSE</t>
  </si>
  <si>
    <t xml:space="preserve">  JD3RMRC03TSE52660</t>
  </si>
  <si>
    <t>Backfilling Worksfor Wash - out Valve Chamber - 700 to 1200 MM - B4.33 14 13.08 - MR - C - 03 - TSE</t>
  </si>
  <si>
    <t xml:space="preserve">  JD3RMRC03TSE52661</t>
  </si>
  <si>
    <t>EXCAVATION and Bedding Worksfor Air Valve Chamber - less than 315 mm - B4.33 14 13.10 - MR - C - 03 - TSE</t>
  </si>
  <si>
    <t xml:space="preserve">  JD3RMRC03TSE52662</t>
  </si>
  <si>
    <t>Plain Concrete Worksfor Air Valve Chamber - less than 315 mm - B4.33 14 13.10 - MR - C - 03 - TSE</t>
  </si>
  <si>
    <t xml:space="preserve">  JD3RMRC03TSE52663</t>
  </si>
  <si>
    <t>INSTALLATIONfor Air Valve Chamber - less than 315 mm - B4.33 14 13.10 - MR - C - 03 - TSE</t>
  </si>
  <si>
    <t xml:space="preserve">  JD3RMRC03TSE52664</t>
  </si>
  <si>
    <t>Backfilling Worksfor Air Valve Chamber - less than 315 mm - B4.33 14 13.10 - MR - C - 03 - TSE</t>
  </si>
  <si>
    <t xml:space="preserve">  JD3RMRC05ST100</t>
  </si>
  <si>
    <t>Channel excavation for Swales - B6.31 22 00.13 - MR - C - 05 - ST</t>
  </si>
  <si>
    <t xml:space="preserve">  JD3RMRC05ST100.R</t>
  </si>
  <si>
    <t>Channel excavation for Swales - B6.31 22 00.13 - MR - C - 05 - ST - Remaining</t>
  </si>
  <si>
    <t xml:space="preserve">  JD3RMRC05ST200</t>
  </si>
  <si>
    <t>Riprap With side slopes 1:1 for Swales - NB6.31 22 00.15 - MR - C - 05 - ST</t>
  </si>
  <si>
    <t xml:space="preserve">  JD3RMRC05ST300.R</t>
  </si>
  <si>
    <t>Riprap with side slopes 1.5:1 for Swales - NB6.31 22 00.16 - MR - C - 05 - ST - Remaining</t>
  </si>
  <si>
    <t xml:space="preserve">  JD3RMRC05ST53040</t>
  </si>
  <si>
    <t>Excavation Works for Box Culvert Dim (1000x1000) depth from 2.51 to 3.50 - B6.35 42 16.01 - MR - C - 05 - ST</t>
  </si>
  <si>
    <t xml:space="preserve">  JD3RMRC05ST53041</t>
  </si>
  <si>
    <t>Plain Concrete Works For Box Culvert Dim (1000x1000) depth from 2.51 to 3.50 - B6.35 42 16.01 - MR - C - 05 - ST</t>
  </si>
  <si>
    <t xml:space="preserve">  JD3RMRC05ST53042</t>
  </si>
  <si>
    <t>Raft Foundation for Box Culvert Dim (1000x1000) depth from 2.51 to 3.50 - B6.35 42 16.01 - MR - C - 05 - ST</t>
  </si>
  <si>
    <t xml:space="preserve">  JD3RMRC05ST53043</t>
  </si>
  <si>
    <t>Wing Wall for Box Culvert Dim (1000x1000) depth from 2.51 to 3.50 - B6.35 42 16.01 - MR - C - 05 - ST</t>
  </si>
  <si>
    <t xml:space="preserve">  JD3RMRC05ST53044</t>
  </si>
  <si>
    <t>Slab for Box Culvert Dim (1000x1000) depth from 2.51 to 3.50 - B6.35 42 16.01 - MR - C - 05 - ST</t>
  </si>
  <si>
    <t xml:space="preserve">  JD3RMRC05ST53045</t>
  </si>
  <si>
    <t>Isolation Works for Box Culvert Dim (1000x1000) depth from 2.51 to 3.50 - B6.35 42 16.01 - MR - C - 05 - ST</t>
  </si>
  <si>
    <t xml:space="preserve">  JD3RMRC05ST53046</t>
  </si>
  <si>
    <t>Backfilling Works for Box Culvert Dim (1000x1000) depth from 2.51 to 3.50 - B6.35 42 16.01 - MR - C - 05 - ST</t>
  </si>
  <si>
    <t xml:space="preserve">  JD3RMRC05ST53054</t>
  </si>
  <si>
    <t>Excavation Works for Box Culvert Dim (2000x1250) depth from 1.51 to 2.50 - B6.34 42 16.03 - MR - C - 05 - ST</t>
  </si>
  <si>
    <t xml:space="preserve">  JD3RMRC05ST53055</t>
  </si>
  <si>
    <t>Plain Concrete Works For Box Culvert Dim (2000x1250) depth from 1.51 to 2.50 - B6.34 42 16.03 - MR - C - 05 - ST</t>
  </si>
  <si>
    <t xml:space="preserve">  JD3RMRC05ST53056</t>
  </si>
  <si>
    <t>Raft Foundation for Box Culvert Dim (2000x1250) depth from 1.51 to 2.50 - B6.34 42 16.03 - MR - C - 05 - ST</t>
  </si>
  <si>
    <t xml:space="preserve">  JD3RMRC05ST53057</t>
  </si>
  <si>
    <t>Wing Wall for Box Culvert Dim (1000x1000) depth from 2.51 to 3.50 - B6.34 42 16.03 - MR - C - 05 - ST</t>
  </si>
  <si>
    <t xml:space="preserve">  JD3RMRC05ST53058</t>
  </si>
  <si>
    <t>Slab for Box Culvert Dim (1000x1000) depth from 2.51 to 3.50 - B6.34 42 16.03 - MR - C - 05 - ST</t>
  </si>
  <si>
    <t xml:space="preserve">  JD3RMRC05ST53059</t>
  </si>
  <si>
    <t>Isolation Works for Box Culvert Dim (2000x1250) depth from 1.51 to 2.50 - B6.34 42 16.03 - MR - C - 05 - ST</t>
  </si>
  <si>
    <t xml:space="preserve">  JD3RMRC05ST53060</t>
  </si>
  <si>
    <t>Backfilling Works for Box Culvert Dim (2000x1250) depth from 1.51 to 2.50 - B6.34 42 16.03 - MR - C - 05 - ST</t>
  </si>
  <si>
    <t xml:space="preserve">  JD3RMRC05ST53061</t>
  </si>
  <si>
    <t>Excavation Works for Box Culvert Dim (1000x1000) depth from 2.51 to 3.50 - B6.35 42 16.04 - MR - C - 05 - ST</t>
  </si>
  <si>
    <t xml:space="preserve">  JD3RMRC05ST53062</t>
  </si>
  <si>
    <t>Plain Concrete Works For Box Culvert Dim (1000x1000) depth from 2.51 to 3.50 - B6.35 42 16.04 - MR - C - 05 - ST</t>
  </si>
  <si>
    <t xml:space="preserve">  JD3RMRC05ST53063</t>
  </si>
  <si>
    <t>Raft Foundation for Box Culvert Dim (1000x1000) depth from 2.51 to 3.50 - B6.35 42 16.04 - MR - C - 05 - ST</t>
  </si>
  <si>
    <t xml:space="preserve">  JD3RMRC05ST53064</t>
  </si>
  <si>
    <t>Wing Wall for Box Culvert Dim (1000x1000) depth from 2.51 to 3.50 - B6.35 42 16.04 - MR - C - 05 - ST</t>
  </si>
  <si>
    <t xml:space="preserve">  JD3RMRC05ST53065</t>
  </si>
  <si>
    <t>Slab for Box Culvert Dim (1000x1000) depth from 2.51 to 3.50 - B6.35 42 16.04 - MR - C - 05 - ST</t>
  </si>
  <si>
    <t xml:space="preserve">  JD3RMRC05ST53066</t>
  </si>
  <si>
    <t>Isolation Works for Box Culvert Dim (1000x1000) depth from 2.51 to 3.50 - B6.35 42 16.04 - MR - C - 05 - ST</t>
  </si>
  <si>
    <t xml:space="preserve">  JD3RMRC05ST53067</t>
  </si>
  <si>
    <t>Backfilling Works for Box Culvert Dim (1000x1000) depth from 2.51 to 3.50 - B6.35 42 16.04 - MR - C - 05 - ST</t>
  </si>
  <si>
    <t xml:space="preserve">  JD3RMRC05ST53068</t>
  </si>
  <si>
    <t>Excavation Works for Box Culvert Dim (3000x1500) depth from 1.51 to 2.50 - B6.34 42 16.05 - MR - C - 05 - ST</t>
  </si>
  <si>
    <t xml:space="preserve">  JD3RMRC05ST53069</t>
  </si>
  <si>
    <t>Plain Concrete Works For Box Culvert Dim (3000x1500) depth from 1.51 to 2.50 - B6.34 42 16.05 - MR - C - 05 - ST</t>
  </si>
  <si>
    <t xml:space="preserve">  JD3RMRC05ST53070</t>
  </si>
  <si>
    <t>Raft Foundation for Box Culvert Dim (3000x1500) depth from 1.51 to 2.50 - B6.34 42 16.05 - MR - C - 05 - ST</t>
  </si>
  <si>
    <t xml:space="preserve">  JD3RMRC05ST53071</t>
  </si>
  <si>
    <t>Wing Wall for Box Culvert Dim (1000x1000) depth from 2.51 to 3.50 - B6.34 42 16.05 - MR - C - 05 - ST</t>
  </si>
  <si>
    <t xml:space="preserve">  JD3RMRC05ST53072</t>
  </si>
  <si>
    <t>Slab for Box Culvert Dim (1000x1000) depth from 2.51 to 3.50 - B6.34 42 16.05 - MR - C - 05 - ST</t>
  </si>
  <si>
    <t xml:space="preserve">  JD3RMRC05ST53073</t>
  </si>
  <si>
    <t>Isolation Works for Box Culvert Dim (3000x1500) depth from 1.51 to 2.50 - B6.34 42 16.05 - MR - C - 05 - ST</t>
  </si>
  <si>
    <t xml:space="preserve">  JD3RMRC05ST53074</t>
  </si>
  <si>
    <t>Backfilling Works for Box Culvert Dim (3000x1500) depth from 1.51 to 2.50 - B6.34 42 16.05 - MR - C - 05 - ST</t>
  </si>
  <si>
    <t xml:space="preserve">  JD3RMRC05ST53075</t>
  </si>
  <si>
    <t>Excavation Works for Box Culvert Dim (3000x1500) depth from 2.51 to 3.50 - B6.34 42 16.06 - MR - C - 05 - ST</t>
  </si>
  <si>
    <t xml:space="preserve">  JD3RMRC05ST53076</t>
  </si>
  <si>
    <t>Plain Concrete Works For Box Culvert Dim (3000x1500) depth from 2.51 to 3.50 - B6.34 42 16.06 - MR - C - 05 - ST</t>
  </si>
  <si>
    <t xml:space="preserve">  JD3RMRC05ST53077</t>
  </si>
  <si>
    <t>Raft Foundation for Box Culvert Dim (3000x1500) depth from 2.51 to 3.50 - B6.34 42 16.06 - MR - C - 05 - ST</t>
  </si>
  <si>
    <t xml:space="preserve">  JD3RMRC05ST53078</t>
  </si>
  <si>
    <t>Wing Wall for Box Culvert Dim (1000x1000) depth from 2.51 to 3.50 - B6.34 42 16.06 - MR - C - 05 - ST</t>
  </si>
  <si>
    <t xml:space="preserve">  JD3RMRC05ST53079</t>
  </si>
  <si>
    <t>Slab for Box Culvert Dim (1000x1000) depth from 2.51 to 3.50 - B6.34 42 16.06 - MR - C - 05 - ST</t>
  </si>
  <si>
    <t xml:space="preserve">  JD3RMRC05ST53080</t>
  </si>
  <si>
    <t>Isolation Works for Box Culvert Dim (3000x1500) depth from 2.51 to 3.50 - B6.34 42 16.06 - MR - C - 05 - ST</t>
  </si>
  <si>
    <t xml:space="preserve">  JD3RMRC05ST53081</t>
  </si>
  <si>
    <t>Backfilling Works for Box Culvert Dim (3000x1500) depth from 2.51 to 3.50 - B6.34 42 16.06 - MR - C - 05 - ST</t>
  </si>
  <si>
    <t xml:space="preserve">  JD3RMRC05ST53118</t>
  </si>
  <si>
    <t>Excavation Works For Manholes Diam 1500 depth from 1.51 to 2.50 - B6.33 05 39.04 - MR - C - 05 - ST</t>
  </si>
  <si>
    <t xml:space="preserve">  JD3RMRC05ST53119</t>
  </si>
  <si>
    <t>Base Plain Concrete Works For Manholes Diam 1500 depth from 1.51 to 2.50 - B6.33 05 39.04 - MR - C - 05 - ST</t>
  </si>
  <si>
    <t xml:space="preserve">  JD3RMRC05ST53120</t>
  </si>
  <si>
    <t>Manhole Installation Works For Manholes Diam 1500 depth from 1.51 to 2.50 - B6.33 05 39.04 - MR - C - 05 - ST</t>
  </si>
  <si>
    <t xml:space="preserve">  JD3RMRC05ST53121</t>
  </si>
  <si>
    <t>FINISHING Works and Backfilling Works For Manholes Diam 1500 depth from 1.51 to 2.50 - B6.33 05 39.04 - MR - C - 05 - ST</t>
  </si>
  <si>
    <t xml:space="preserve">  JD3RMRC05ST53122</t>
  </si>
  <si>
    <t>TESTING AND COMMITIONING Works For Manholes Diam 1500 depth from 1.51 to 2.50 - B6.33 05 39.04 - MR - C - 05 - ST</t>
  </si>
  <si>
    <t xml:space="preserve">  JD3RMRC05ST53123</t>
  </si>
  <si>
    <t>Excavation Works For Manholes Diam 1500 depth from 2.51 to 3.50 - B6.33 05 39.05 - MR - C - 05 - ST</t>
  </si>
  <si>
    <t xml:space="preserve">  JD3RMRC05ST53124</t>
  </si>
  <si>
    <t>Base Plain Concrete Works For Manholes Diam 1500 depth from 2.51 to 3.50 - B6.33 05 39.05 - MR - C - 05 - ST</t>
  </si>
  <si>
    <t xml:space="preserve">  JD3RMRC05ST53125</t>
  </si>
  <si>
    <t>Manhole Installation Works For Manholes Diam 1500 depth from 2.51 to 3.50 - B6.33 05 39.05 - MR - C - 05 - ST</t>
  </si>
  <si>
    <t xml:space="preserve">  JD3RMRC05ST53126</t>
  </si>
  <si>
    <t>FINISHING Works and Backfilling Works For Manholes Diam 1500 depth from 2.51 to 3.50 - B6.33 05 39.05 - MR - C - 05 - ST</t>
  </si>
  <si>
    <t xml:space="preserve">  JD3RMRC05ST53127</t>
  </si>
  <si>
    <t>TESTING AND COMMITIONING Works For Manholes Diam 1500 depth from 2.51 to 3.50 - B6.33 05 39.05 - MR - C - 05 - ST</t>
  </si>
  <si>
    <t xml:space="preserve">  JD3RMRC05TSE53201</t>
  </si>
  <si>
    <t>Excavation Worksfor HDPE Pipe Lines 125 mm - depth from 0 to 1.5 m - B4.33 31 00.01 - MR - C - 05 - TSE</t>
  </si>
  <si>
    <t xml:space="preserve">  JD3RMRC05TSE53202</t>
  </si>
  <si>
    <t>Soil Replacement and Bedding Worksfor HDPE Pipe Lines 125 mm - depth from 0 to 1.5 m - B4.33 31 00.01 - MR - C - 05 - TS</t>
  </si>
  <si>
    <t xml:space="preserve">  JD3RMRC05TSE53203</t>
  </si>
  <si>
    <t>installationfor HDPE Pipe Lines 125 mm - depth from 0 to 1.5 m - B4.33 31 00.01 - MR - C - 05 - TSE</t>
  </si>
  <si>
    <t xml:space="preserve">  JD3RMRC05TSE53204</t>
  </si>
  <si>
    <t>Testingfor HDPE Pipe Lines 125 mm - depth from 0 to 1.5 m - B4.33 31 00.01 - MR - C - 05 - TSE</t>
  </si>
  <si>
    <t xml:space="preserve">  JD3RMRC05TSE53205</t>
  </si>
  <si>
    <t>Backfilling Worksfor HDPE Pipe Lines 125 mm - depth from 0 to 1.5 m - B4.33 31 00.01 - MR - C - 05 - TSE</t>
  </si>
  <si>
    <t xml:space="preserve">  JD3RMRC05TSE53211</t>
  </si>
  <si>
    <t>Excavation Worksfor HDPE Pipes 315 mm - depth from 0 to 1.5 m - B4.33 31 00.03 - MR - C - 05 - TSE</t>
  </si>
  <si>
    <t xml:space="preserve">  JD3RMRC05TSE53212</t>
  </si>
  <si>
    <t>Soil Replacement and Bedding Works for HDPE Pipes 315 mm - depth from 0 to 1.5 m - B4.33 31 00.03 - MR - C - 05 - TSE</t>
  </si>
  <si>
    <t xml:space="preserve">  JD3RMRC05TSE53213</t>
  </si>
  <si>
    <t>Installing for HDPE Pipes 315 mm - depth from 0 to 1.5 m - B4.33 31 00.03 - MR - C - 05 - TSE</t>
  </si>
  <si>
    <t xml:space="preserve">  JD3RMRC05TSE53214</t>
  </si>
  <si>
    <t>Testing for HDPE Pipes 315 mm - depth from 0 to 1.5 m - B4.33 31 00.03 - MR - C - 05 - TSE</t>
  </si>
  <si>
    <t xml:space="preserve">  JD3RMRC05TSE53215</t>
  </si>
  <si>
    <t>Backfillingfor HDPE Pipes 315 mm - depth from 0 to 1.5 m - B4.33 31 00.03 - MR - C - 05 - TSE</t>
  </si>
  <si>
    <t xml:space="preserve">  JD3RMRC05TSE53281</t>
  </si>
  <si>
    <t>Excavation Worksfor HDPE Pipes 630 mm - depth from 2.51 to 3.5 m - B4.33 31 00.17 - MR - C - 05 - TSE</t>
  </si>
  <si>
    <t xml:space="preserve">  JD3RMRC05TSE53282</t>
  </si>
  <si>
    <t>Soil Replacement and Bedding Works for HDPE Pipes 630 mm - depth from 2.51 to 3.5 m - B4.33 31 00.17 - MR - C - 05 - TSE</t>
  </si>
  <si>
    <t xml:space="preserve">  JD3RMRC05TSE53283</t>
  </si>
  <si>
    <t>Installing for HDPE Pipes 630 mm - depth from 2.51 to 3.5 m - B4.33 31 00.17 - MR - C - 05 - TSE</t>
  </si>
  <si>
    <t xml:space="preserve">  JD3RMRC05TSE53284</t>
  </si>
  <si>
    <t>Testing for HDPE Pipes 630 mm - depth from 2.51 to 3.5 m - B4.33 31 00.17 - MR - C - 05 - TSE</t>
  </si>
  <si>
    <t xml:space="preserve">  JD3RMRC05TSE53285</t>
  </si>
  <si>
    <t>Backfillingfor HDPE Pipes 630 mm - depth from 2.51 to 3.5 m - B4.33 31 00.17 - MR - C - 05 - TSE</t>
  </si>
  <si>
    <t xml:space="preserve">  JD3RMRC05TSE53326</t>
  </si>
  <si>
    <t>Installationfor gate valves 100 mm - B4.33 14 19.01 - MR - C - 05 - TSE</t>
  </si>
  <si>
    <t xml:space="preserve">  JD3RMRC05TSE53327</t>
  </si>
  <si>
    <t>Testing And Commtionningfor gate valves 100 mm - B4.33 14 19.01 - MR - C - 05 - TSE</t>
  </si>
  <si>
    <t xml:space="preserve">  JD3RMRC05TSE53330</t>
  </si>
  <si>
    <t>Installationfor butterfly valves 300 mm. - B4.33 14 19.03 - MR - C - 05 - TSE</t>
  </si>
  <si>
    <t xml:space="preserve">  JD3RMRC05TSE53331</t>
  </si>
  <si>
    <t>Testing And Commtionningfor butterfly valves 300 mm. - B4.33 14 19.03 - MR - C - 05 - TSE</t>
  </si>
  <si>
    <t xml:space="preserve">  JD3RMRC05TSE53338</t>
  </si>
  <si>
    <t>Installationfor Wash - Out valves 100 mm. - on pipes with diameter 110 - 400 mm - B4.33 14 19.07 - MR - C - 05 - TSE</t>
  </si>
  <si>
    <t xml:space="preserve">  JD3RMRC05TSE53339</t>
  </si>
  <si>
    <t xml:space="preserve">Testing And Commtionningfor Wash - Out valves 100 mm. - on pipes with diameter 110 - 400 mm - B4.33 14 19.07 - MR - C - </t>
  </si>
  <si>
    <t xml:space="preserve">  JD3RMRC05TSE53350</t>
  </si>
  <si>
    <t>EXCAVATION and Bedding Worksfor R.C Valve Chamber - 315 to 400 MM - B4.33 14 13.01 - MR - C - 05 - TSE</t>
  </si>
  <si>
    <t xml:space="preserve">  JD3RMRC05TSE53351</t>
  </si>
  <si>
    <t>Plain Concrete Worksfor R.C Valve Chamber - 315 to 400 MM - B4.33 14 13.01 - MR - C - 05 - TSE</t>
  </si>
  <si>
    <t xml:space="preserve">  JD3RMRC05TSE53352</t>
  </si>
  <si>
    <t>INSTALLATIONfor R.C Valve Chamber - 315 to 400 MM - B4.33 14 13.01 - MR - C - 05 - TSE</t>
  </si>
  <si>
    <t xml:space="preserve">  JD3RMRC05TSE53353</t>
  </si>
  <si>
    <t>Backfilling Worksfor R.C Valve Chamber - 315 to 400 MM - B4.33 14 13.01 - MR - C - 05 - TSE</t>
  </si>
  <si>
    <t xml:space="preserve">  JD3RMRC05TSE53362</t>
  </si>
  <si>
    <t>EXCAVATION and Bedding Worksfor Wash - out Valve Chamber - 110 to 400 MM - B4.33 14 13.06 - MR - C - 05 - TSE</t>
  </si>
  <si>
    <t xml:space="preserve">  JD3RMRC05TSE53363</t>
  </si>
  <si>
    <t>Plain Concrete Worksfor Wash - out Valve Chamber - 110 to 400 MM - B4.33 14 13.06 - MR - C - 05 - TSE</t>
  </si>
  <si>
    <t xml:space="preserve">  JD3RMRC05TSE53364</t>
  </si>
  <si>
    <t>INSTALLATIONfor Wash - out Valve Chamber - 110 to 400 MM - B4.33 14 13.06 - MR - C - 05 - TSE</t>
  </si>
  <si>
    <t xml:space="preserve">  JD3RMRC05TSE53365</t>
  </si>
  <si>
    <t>Backfilling Worksfor Wash - out Valve Chamber - 110 to 400 MM - B4.33 14 13.06 - MR - C - 05 - TSE</t>
  </si>
  <si>
    <t xml:space="preserve">  JD3RMRC06SS53517</t>
  </si>
  <si>
    <t>Trench excavation for GRP Pipe Line 200 mm - Depth from 2.51 to 3.50 - B5.33 31 00.05 - MR - C - 06 - SS</t>
  </si>
  <si>
    <t xml:space="preserve">  JD3RMRC06SS53518</t>
  </si>
  <si>
    <t>Soil Replacement and Bedding Works for GRP Pipe Line 200 mm - Depth from 2.51 to 3.50 - B5.33 31 00.05 - MR - C - 06 - S</t>
  </si>
  <si>
    <t xml:space="preserve">  JD3RMRC06SS53519</t>
  </si>
  <si>
    <t>Installing for GRP Pipe Line 200 mm - Depth from 2.51 to 3.50 - B5.33 31 00.05 - MR - C - 06 - SS</t>
  </si>
  <si>
    <t xml:space="preserve">  JD3RMRC06SS53520</t>
  </si>
  <si>
    <t>Primary Test for GRP Pipe Line 200 mm - Depth from 2.51 to 3.50 - B5.33 31 00.05 - MR - C - 06 - SS</t>
  </si>
  <si>
    <t xml:space="preserve">  JD3RMRC06SS53521</t>
  </si>
  <si>
    <t>Backfilling and warning tabe Works for GRP Pipe Line 200 mm - Depth from 2.51 to 3.50 - B5.33 31 00.05 - MR - C - 06 - S</t>
  </si>
  <si>
    <t xml:space="preserve">  JD3RMRC06SS53532</t>
  </si>
  <si>
    <t>Trench excavation for GRP Pipe Line 250 mm - Depth from 3.51 to 4.50 - B5.33 31 00.12 - MR - C - 06 - SS</t>
  </si>
  <si>
    <t xml:space="preserve">  JD3RMRC06SS53533</t>
  </si>
  <si>
    <t>Soil Replacement and Bedding Works for GRP Pipe Line 250 mm - Depth from 3.51 to 4.50 - B5.33 31 00.12 - MR - C - 06 - S</t>
  </si>
  <si>
    <t xml:space="preserve">  JD3RMRC06SS53534</t>
  </si>
  <si>
    <t>Installing for GRP Pipe Line 250 mm - Depth from 3.51 to 4.50 - B5.33 31 00.12 - MR - C - 06 - SS</t>
  </si>
  <si>
    <t xml:space="preserve">  JD3RMRC06SS53535</t>
  </si>
  <si>
    <t>Primary Test for GRP Pipe Line 250 mm - Depth from 3.51 to 4.50 - B5.33 31 00.12 - MR - C - 06 - SS</t>
  </si>
  <si>
    <t xml:space="preserve">  JD3RMRC06SS53536</t>
  </si>
  <si>
    <t>Backfilling and warning tabe Works for GRP Pipe Line 250 mm - Depth from 3.51 to 4.50 - B5.33 31 00.12 - MR - C - 06 - S</t>
  </si>
  <si>
    <t xml:space="preserve">  JD3RMRC06SS53566</t>
  </si>
  <si>
    <t>Excavation and PC Blinding Works for Manholes 1200 mm - Depth from 2.51 to 3.50 - B5.33 05 13.05 - MR - C - 06 - SS</t>
  </si>
  <si>
    <t xml:space="preserve">  JD3RMRC06SS53567</t>
  </si>
  <si>
    <t>Installation of Base Works for Manholes 1200 mm - Depth from 2.51 to 3.50 - B5.33 05 13.05 - MR - C - 06 - SS</t>
  </si>
  <si>
    <t xml:space="preserve">  JD3RMRC06SS53568</t>
  </si>
  <si>
    <t>Installation of Manhole Ring and Cover Slab Works for Manholes 1200 mm - Depth from 2.51 to 3.50 - B5.33 05 13.05 - MR -</t>
  </si>
  <si>
    <t xml:space="preserve">  JD3RMRC06SS53569</t>
  </si>
  <si>
    <t>Backfilling Works for Manholes 1200 mm - Depth from 2.51 to 3.50 - B5.33 05 13.05 - MR - C - 06 - SS</t>
  </si>
  <si>
    <t xml:space="preserve">  JD3RMRC06SS53570</t>
  </si>
  <si>
    <t>Finishing, Benching Works for Manholes 1200 mm - Depth from 2.51 to 3.50 - B5.33 05 13.05 - MR - C - 06 - SS</t>
  </si>
  <si>
    <t xml:space="preserve">  JD3RMRC06ST100</t>
  </si>
  <si>
    <t>Channel excavation for Swales - B6.31 22 00.13 - MR - C - 06 - ST</t>
  </si>
  <si>
    <t xml:space="preserve">  JD3RMRC06ST300</t>
  </si>
  <si>
    <t>Riprap with side slopes 1.5:1 for Swales - NB6.31 22 00.16 - MR - C - 06 - ST</t>
  </si>
  <si>
    <t xml:space="preserve">  JD3RMRC06ST53638</t>
  </si>
  <si>
    <t>Excavation Works for UPVC Pipe Line 300 mm - depth from 0.00 to 1.50 m - B6.33 14 11.01 - MR - C - 06 - ST</t>
  </si>
  <si>
    <t xml:space="preserve">  JD3RMRC06ST53639</t>
  </si>
  <si>
    <t xml:space="preserve">Soil Replacement and Bedding Works for UPVC Pipe Line 300 mm - depth from 0.00 to 1.50 m - B6.33 14 11.01 - MR - C - 06 </t>
  </si>
  <si>
    <t xml:space="preserve">  JD3RMRC06ST53640</t>
  </si>
  <si>
    <t>Installing for UPVC Pipe Line 300 mm - depth from 0.00 to 1.50 m - B6.33 14 11.01 - MR - C - 06 - ST</t>
  </si>
  <si>
    <t xml:space="preserve">  JD3RMRC06ST53641</t>
  </si>
  <si>
    <t>Primary Test for UPVC Pipe Line 300 mm - depth from 0.00 to 1.50 m - B6.33 14 11.01 - MR - C - 06 - ST</t>
  </si>
  <si>
    <t xml:space="preserve">  JD3RMRC06ST53642</t>
  </si>
  <si>
    <t>Backfilling Works for UPVC Pipe Line 300 mm - depth from 0.00 to 1.50 m - B6.33 14 11.01 - MR - C - 06 - ST</t>
  </si>
  <si>
    <t xml:space="preserve">  JD3RMRC06ST53668</t>
  </si>
  <si>
    <t>Excavation Works for GRP Pipe Line 600 mm - depth from 1.51 to 2.50 m - B6.33 42 11.06 - MR - C - 06 - ST</t>
  </si>
  <si>
    <t xml:space="preserve">  JD3RMRC06ST53669</t>
  </si>
  <si>
    <t>Soil Replacement and Bedding Works for GRP Pipe Line 600 mm - depth from 1.51 to 2.50 m - B6.33 42 11.06 - MR - C - 06 -</t>
  </si>
  <si>
    <t xml:space="preserve">  JD3RMRC06ST53670</t>
  </si>
  <si>
    <t>Installing for GRP Pipe Line 600 mm - depth from 1.51 to 2.50 m - B6.33 42 11.06 - MR - C - 06 - ST</t>
  </si>
  <si>
    <t xml:space="preserve">  JD3RMRC06ST53671</t>
  </si>
  <si>
    <t>Primary Test for GRP Pipe Line 600 mm - depth from 1.51 to 2.50 m - B6.33 42 11.06 - MR - C - 06 - ST</t>
  </si>
  <si>
    <t xml:space="preserve">  JD3RMRC06ST53672</t>
  </si>
  <si>
    <t>Backfilling Works for GRP Pipe Line 600 mm - depth from 1.51 to 2.50 m - B6.33 42 11.06 - MR - C - 06 - ST</t>
  </si>
  <si>
    <t xml:space="preserve">  JD3RMRC06ST53743</t>
  </si>
  <si>
    <t>Excavation Works for GRP Pipe Line 1200 mm - depth from 1.51 to 2.50 m - B6.33 42 11.23 - MR - C - 06 - ST</t>
  </si>
  <si>
    <t xml:space="preserve">  JD3RMRC06ST53744</t>
  </si>
  <si>
    <t xml:space="preserve">Soil Replacement and Bedding Works for GRP Pipe Line 1200 mm - depth from 1.51 to 2.50 m - B6.33 42 11.23 - MR - C - 06 </t>
  </si>
  <si>
    <t xml:space="preserve">  JD3RMRC06ST53745</t>
  </si>
  <si>
    <t>Installing for GRP Pipe Line 1200 mm - depth from 1.51 to 2.50 m - B6.33 42 11.23 - MR - C - 06 - ST</t>
  </si>
  <si>
    <t xml:space="preserve">  JD3RMRC06ST53746</t>
  </si>
  <si>
    <t>Primary Test for GRP Pipe Line 1200 mm - depth from 1.51 to 2.50 m - B6.33 42 11.23 - MR - C - 06 - ST</t>
  </si>
  <si>
    <t xml:space="preserve">  JD3RMRC06ST53747</t>
  </si>
  <si>
    <t>Backfilling Works for GRP Pipe Line 1200 mm - depth from 1.51 to 2.50 m - B6.33 42 11.23 - MR - C - 06 - ST</t>
  </si>
  <si>
    <t xml:space="preserve">  JD3RMRC06ST53781</t>
  </si>
  <si>
    <t>Excavation Works for Box Culvert Dim (3000x1500) depth from 1.51 to 2.50 - B6.34 42 16.05 - MR - C - 06 - ST</t>
  </si>
  <si>
    <t xml:space="preserve">  JD3RMRC06ST53782</t>
  </si>
  <si>
    <t>Plain Concrete Works For Box Culvert Dim (3000x1500) depth from 1.51 to 2.50 - B6.34 42 16.05 - MR - C - 06 - ST</t>
  </si>
  <si>
    <t xml:space="preserve">  JD3RMRC06ST53783</t>
  </si>
  <si>
    <t>Raft Foundation for Box Culvert Dim (3000x1500) depth from 1.51 to 2.50 - B6.34 42 16.05 - MR - C - 06 - ST</t>
  </si>
  <si>
    <t xml:space="preserve">  JD3RMRC06ST53784</t>
  </si>
  <si>
    <t>Wing Wall for Box Culvert Dim (1000x1000) depth from 2.51 to 3.50 - B6.34 42 16.05 - MR - C - 06 - ST</t>
  </si>
  <si>
    <t xml:space="preserve">  JD3RMRC06ST53785</t>
  </si>
  <si>
    <t>Slab for Box Culvert Dim (1000x1000) depth from 2.51 to 3.50 - B6.34 42 16.05 - MR - C - 06 - ST</t>
  </si>
  <si>
    <t xml:space="preserve">  JD3RMRC06ST53786</t>
  </si>
  <si>
    <t>Isolation Works for Box Culvert Dim (3000x1500) depth from 1.51 to 2.50 - B6.34 42 16.05 - MR - C - 06 - ST</t>
  </si>
  <si>
    <t xml:space="preserve">  JD3RMRC06ST53787</t>
  </si>
  <si>
    <t>Backfilling Works for Box Culvert Dim (3000x1500) depth from 1.51 to 2.50 - B6.34 42 16.05 - MR - C - 06 - ST</t>
  </si>
  <si>
    <t xml:space="preserve">  JD3RMRC06ST53788</t>
  </si>
  <si>
    <t>Excavation Works for Box Culvert Dim (3000x1500) depth from 2.51 to 3.50 - B6.34 42 16.06 - MR - C - 06 - ST</t>
  </si>
  <si>
    <t xml:space="preserve">  JD3RMRC06ST53789</t>
  </si>
  <si>
    <t>Plain Concrete Works For Box Culvert Dim (3000x1500) depth from 2.51 to 3.50 - B6.34 42 16.06 - MR - C - 06 - ST</t>
  </si>
  <si>
    <t xml:space="preserve">  JD3RMRC06ST53790</t>
  </si>
  <si>
    <t>Raft Foundation for Box Culvert Dim (3000x1500) depth from 2.51 to 3.50 - B6.34 42 16.06 - MR - C - 06 - ST</t>
  </si>
  <si>
    <t xml:space="preserve">  JD3RMRC06ST53791</t>
  </si>
  <si>
    <t>Wing Wall for Box Culvert Dim (1000x1000) depth from 2.51 to 3.50 - B6.34 42 16.06 - MR - C - 06 - ST</t>
  </si>
  <si>
    <t xml:space="preserve">  JD3RMRC06ST53792</t>
  </si>
  <si>
    <t>Slab for Box Culvert Dim (1000x1000) depth from 2.51 to 3.50 - B6.34 42 16.06 - MR - C - 06 - ST</t>
  </si>
  <si>
    <t xml:space="preserve">  JD3RMRC06ST53793</t>
  </si>
  <si>
    <t>Isolation Works for Box Culvert Dim (3000x1500) depth from 2.51 to 3.50 - B6.34 42 16.06 - MR - C - 06 - ST</t>
  </si>
  <si>
    <t xml:space="preserve">  JD3RMRC06ST53794</t>
  </si>
  <si>
    <t>Backfilling Works for Box Culvert Dim (3000x1500) depth from 2.51 to 3.50 - B6.34 42 16.06 - MR - C - 06 - ST</t>
  </si>
  <si>
    <t xml:space="preserve">  JD3RMRC06ST53836</t>
  </si>
  <si>
    <t>Excavation Works For Manholes Diam 1500 depth from 2.51 to 3.50 - B6.33 05 39.05 - MR - C - 06 - ST</t>
  </si>
  <si>
    <t xml:space="preserve">  JD3RMRC06ST53837</t>
  </si>
  <si>
    <t>Base Plain Concrete Works For Manholes Diam 1500 depth from 2.51 to 3.50 - B6.33 05 39.05 - MR - C - 06 - ST</t>
  </si>
  <si>
    <t xml:space="preserve">  JD3RMRC06ST53838</t>
  </si>
  <si>
    <t>Manhole Installation Works For Manholes Diam 1500 depth from 2.51 to 3.50 - B6.33 05 39.05 - MR - C - 06 - ST</t>
  </si>
  <si>
    <t xml:space="preserve">  JD3RMRC06ST53839</t>
  </si>
  <si>
    <t>FINISHING Works and Backfilling Works For Manholes Diam 1500 depth from 2.51 to 3.50 - B6.33 05 39.05 - MR - C - 06 - ST</t>
  </si>
  <si>
    <t xml:space="preserve">  JD3RMRC06ST53840</t>
  </si>
  <si>
    <t>TESTING AND COMMITIONING Works For Manholes Diam 1500 depth from 2.51 to 3.50 - B6.33 05 39.05 - MR - C - 06 - ST</t>
  </si>
  <si>
    <t xml:space="preserve">  JD3RMRC06ST53856</t>
  </si>
  <si>
    <t>EXCAVATION Works for Catchbasine single - B6.33 05 39.09 - MR - C - 06 - ST</t>
  </si>
  <si>
    <t xml:space="preserve">  JD3RMRC06ST53857</t>
  </si>
  <si>
    <t>Catchbasine Installation Works For Catchbasine single - B6.33 05 39.09 - MR - C - 06 - ST</t>
  </si>
  <si>
    <t xml:space="preserve">  JD3RMRC06ST53858</t>
  </si>
  <si>
    <t>FINISHING Works For Catchbasine single - B6.33 05 39.09 - MR - C - 06 - ST</t>
  </si>
  <si>
    <t xml:space="preserve">  JD3RMRC06ST53859</t>
  </si>
  <si>
    <t>TESTING AND COMMITIONING RELEASEDfor Catchbasine single - B6.33 05 39.09 - MR - C - 06 - ST</t>
  </si>
  <si>
    <t xml:space="preserve">  JD3RMRC06SUR01</t>
  </si>
  <si>
    <t>Surveying Works C - 06</t>
  </si>
  <si>
    <t xml:space="preserve">  JD3RMRC06TSE53914</t>
  </si>
  <si>
    <t>Excavation Worksfor HDPE Pipe Lines 125 mm - depth from 0 to 1.5 m - B4.33 31 00.01 - MR - C - 06 - TSE</t>
  </si>
  <si>
    <t xml:space="preserve">  JD3RMRC06TSE53915</t>
  </si>
  <si>
    <t>Soil Replacement and Bedding Worksfor HDPE Pipe Lines 125 mm - depth from 0 to 1.5 m - B4.33 31 00.01 - MR - C - 06 - TS</t>
  </si>
  <si>
    <t xml:space="preserve">  JD3RMRC06TSE53916</t>
  </si>
  <si>
    <t>installationfor HDPE Pipe Lines 125 mm - depth from 0 to 1.5 m - B4.33 31 00.01 - MR - C - 06 - TSE</t>
  </si>
  <si>
    <t xml:space="preserve">  JD3RMRC06TSE53917</t>
  </si>
  <si>
    <t>Testingfor HDPE Pipe Lines 125 mm - depth from 0 to 1.5 m - B4.33 31 00.01 - MR - C - 06 - TSE</t>
  </si>
  <si>
    <t xml:space="preserve">  JD3RMRC06TSE53918</t>
  </si>
  <si>
    <t>Backfilling Worksfor HDPE Pipe Lines 125 mm - depth from 0 to 1.5 m - B4.33 31 00.01 - MR - C - 06 - TSE</t>
  </si>
  <si>
    <t xml:space="preserve">  JD3RMRC06TSE53919</t>
  </si>
  <si>
    <t>Excavation Worksfor HDPE Pipe Lines 250 mm - depth from 0 to 1.5 m - B4.33 31 00.02 - MR - C - 06 - TSE</t>
  </si>
  <si>
    <t xml:space="preserve">  JD3RMRC06TSE53920</t>
  </si>
  <si>
    <t>Soil Replacement and Bedding Worksfor HDPE Pipe Lines 250 mm - depth from 0 to 1.5 m - B4.33 31 00.02 - MR - C - 06 - TS</t>
  </si>
  <si>
    <t xml:space="preserve">  JD3RMRC06TSE53921</t>
  </si>
  <si>
    <t>installationfor HDPE Pipe Lines 250 mm - depth from 0 to 1.5 m - B4.33 31 00.02 - MR - C - 06 - TSE</t>
  </si>
  <si>
    <t xml:space="preserve">  JD3RMRC06TSE53922</t>
  </si>
  <si>
    <t>Testingfor HDPE Pipe Lines 250 mm - depth from 0 to 1.5 m - B4.33 31 00.02 - MR - C - 06 - TSE</t>
  </si>
  <si>
    <t xml:space="preserve">  JD3RMRC06TSE53923</t>
  </si>
  <si>
    <t>Backfilling Worksfor HDPE Pipe Lines 250 mm - depth from 0 to 1.5 m - B4.33 31 00.02 - MR - C - 06 - TSE</t>
  </si>
  <si>
    <t xml:space="preserve">  JD3RMRC06TSE53924</t>
  </si>
  <si>
    <t>Excavation Worksfor HDPE Pipes 315 mm - depth from 0 to 1.5 m - B4.33 31 00.03 - MR - C - 06 - TSE</t>
  </si>
  <si>
    <t xml:space="preserve">  JD3RMRC06TSE53925</t>
  </si>
  <si>
    <t>Soil Replacement and Bedding Works for HDPE Pipes 315 mm - depth from 0 to 1.5 m - B4.33 31 00.03 - MR - C - 06 - TSE</t>
  </si>
  <si>
    <t xml:space="preserve">  JD3RMRC06TSE53926</t>
  </si>
  <si>
    <t>Installing for HDPE Pipes 315 mm - depth from 0 to 1.5 m - B4.33 31 00.03 - MR - C - 06 - TSE</t>
  </si>
  <si>
    <t xml:space="preserve">  JD3RMRC06TSE53927</t>
  </si>
  <si>
    <t>Testing for HDPE Pipes 315 mm - depth from 0 to 1.5 m - B4.33 31 00.03 - MR - C - 06 - TSE</t>
  </si>
  <si>
    <t xml:space="preserve">  JD3RMRC06TSE53928</t>
  </si>
  <si>
    <t>Backfillingfor HDPE Pipes 315 mm - depth from 0 to 1.5 m - B4.33 31 00.03 - MR - C - 06 - TSE</t>
  </si>
  <si>
    <t xml:space="preserve">  JD3RMRC06TSE53954</t>
  </si>
  <si>
    <t>Excavation Worksfor HDPE Pipes 450 mm - depth from 0 to 1.5 m - B4.33 31 00.09 - MR - C - 06 - TSE</t>
  </si>
  <si>
    <t xml:space="preserve">  JD3RMRC06TSE53955</t>
  </si>
  <si>
    <t>Soil Replacement and Bedding Works for HDPE Pipes 450 mm - depth from 0 to 1.5 m - B4.33 31 00.09 - MR - C - 06 - TSE</t>
  </si>
  <si>
    <t xml:space="preserve">  JD3RMRC06TSE53956</t>
  </si>
  <si>
    <t>Installing for HDPE Pipes 450 mm - depth from 0 to 1.5 m - B4.33 31 00.09 - MR - C - 06 - TSE</t>
  </si>
  <si>
    <t xml:space="preserve">  JD3RMRC06TSE53957</t>
  </si>
  <si>
    <t>Testing for HDPE Pipes 450 mm - depth from 0 to 1.5 m - B4.33 31 00.09 - MR - C - 06 - TSE</t>
  </si>
  <si>
    <t xml:space="preserve">  JD3RMRC06TSE53958</t>
  </si>
  <si>
    <t>Backfillingfor HDPE Pipes 450 mm - depth from 0 to 1.5 m - B4.33 31 00.09 - MR - C - 06 - TSE</t>
  </si>
  <si>
    <t xml:space="preserve">  JD3RMRC06TSE53959</t>
  </si>
  <si>
    <t>Excavation Worksfor HDPE Pipes 450 mm - depth from 1.51 to 2.5 m - B4.33 31 00.10 - MR - C - 06 - TSE</t>
  </si>
  <si>
    <t xml:space="preserve">  JD3RMRC06TSE53960</t>
  </si>
  <si>
    <t>Soil Replacement and Bedding Works for HDPE Pipes 450 mm - depth from 1.51 to 2.5 m - B4.33 31 00.10 - MR - C - 06 - TSE</t>
  </si>
  <si>
    <t xml:space="preserve">  JD3RMRC06TSE53961</t>
  </si>
  <si>
    <t>Installing for HDPE Pipes 450 mm - depth from 1.51 to 2.5 m - B4.33 31 00.10 - MR - C - 06 - TSE</t>
  </si>
  <si>
    <t xml:space="preserve">  JD3RMRC06TSE53962</t>
  </si>
  <si>
    <t>Testing for HDPE Pipes 450 mm - depth from 1.51 to 2.5 m - B4.33 31 00.10 - MR - C - 06 - TSE</t>
  </si>
  <si>
    <t xml:space="preserve">  JD3RMRC06TSE53963</t>
  </si>
  <si>
    <t>Backfillingfor HDPE Pipes 450 mm - depth from 1.51 to 2.5 m - B4.33 31 00.10 - MR - C - 06 - TSE</t>
  </si>
  <si>
    <t xml:space="preserve">  JD3RMRC06TSE54039</t>
  </si>
  <si>
    <t>Installationfor gate valves 100 mm - B4.33 14 19.01 - MR - C - 06 - TSE</t>
  </si>
  <si>
    <t xml:space="preserve">  JD3RMRC06TSE54040</t>
  </si>
  <si>
    <t>Testing And Commtionningfor gate valves 100 mm - B4.33 14 19.01 - MR - C - 06 - TSE</t>
  </si>
  <si>
    <t xml:space="preserve">  JD3RMRC06TSE54041</t>
  </si>
  <si>
    <t>Installationfor gate valves 250 mm - B4.33 14 19.02 - MR - C - 06 - TSE</t>
  </si>
  <si>
    <t xml:space="preserve">  JD3RMRC06TSE54042</t>
  </si>
  <si>
    <t>Testing And Commtionningfor gate valves 250 mm - B4.33 14 19.02 - MR - C - 06 - TSE</t>
  </si>
  <si>
    <t xml:space="preserve">  JD3RMRC06TSE54043</t>
  </si>
  <si>
    <t>Installationfor butterfly valves 300 mm. - B4.33 14 19.03 - MR - C - 06 - TSE</t>
  </si>
  <si>
    <t xml:space="preserve">  JD3RMRC06TSE54044</t>
  </si>
  <si>
    <t>Testing And Commtionningfor butterfly valves 300 mm. - B4.33 14 19.03 - MR - C - 06 - TSE</t>
  </si>
  <si>
    <t xml:space="preserve">  JD3RMRC06TSE54051</t>
  </si>
  <si>
    <t>Installationfor Wash - Out valves 100 mm. - on pipes with diameter 110 - 400 mm - B4.33 14 19.07 - MR - C - 06 - TSE</t>
  </si>
  <si>
    <t xml:space="preserve">  JD3RMRC06TSE54052</t>
  </si>
  <si>
    <t xml:space="preserve">  JD3RMRC06TSE54063</t>
  </si>
  <si>
    <t>EXCAVATION and Bedding Worksfor R.C Valve Chamber - 315 to 400 MM - B4.33 14 13.01 - MR - C - 06 - TSE</t>
  </si>
  <si>
    <t xml:space="preserve">  JD3RMRC06TSE54064</t>
  </si>
  <si>
    <t>Plain Concrete Worksfor R.C Valve Chamber - 315 to 400 MM - B4.33 14 13.01 - MR - C - 06 - TSE</t>
  </si>
  <si>
    <t xml:space="preserve">  JD3RMRC06TSE54065</t>
  </si>
  <si>
    <t>INSTALLATIONfor R.C Valve Chamber - 315 to 400 MM - B4.33 14 13.01 - MR - C - 06 - TSE</t>
  </si>
  <si>
    <t xml:space="preserve">  JD3RMRC06TSE54066</t>
  </si>
  <si>
    <t>Backfilling Worksfor R.C Valve Chamber - 315 to 400 MM - B4.33 14 13.01 - MR - C - 06 - TSE</t>
  </si>
  <si>
    <t xml:space="preserve">  JD3RMRC06TSE54075</t>
  </si>
  <si>
    <t>EXCAVATION and Bedding Worksfor Wash - out Valve Chamber - 110 to 400 MM - B4.33 14 13.06 - MR - C - 06 - TSE</t>
  </si>
  <si>
    <t xml:space="preserve">  JD3RMRC06TSE54076</t>
  </si>
  <si>
    <t>Plain Concrete Worksfor Wash - out Valve Chamber - 110 to 400 MM - B4.33 14 13.06 - MR - C - 06 - TSE</t>
  </si>
  <si>
    <t xml:space="preserve">  JD3RMRC06TSE54077</t>
  </si>
  <si>
    <t>INSTALLATIONfor Wash - out Valve Chamber - 110 to 400 MM - B4.33 14 13.06 - MR - C - 06 - TSE</t>
  </si>
  <si>
    <t xml:space="preserve">  JD3RMRC06TSE54078</t>
  </si>
  <si>
    <t>Backfilling Worksfor Wash - out Valve Chamber - 110 to 400 MM - B4.33 14 13.06 - MR - C - 06 - TSE</t>
  </si>
  <si>
    <t xml:space="preserve">  JD3RMRC07ST100</t>
  </si>
  <si>
    <t>Channel excavation for Swales - B6.31 22 00.13 - MR - C - 07 - ST</t>
  </si>
  <si>
    <t xml:space="preserve">  JD3RMRC07ST300</t>
  </si>
  <si>
    <t>Riprap with side slopes 1.5:1 for Swales - NB6.31 22 00.16 - MR - C - 07 - ST</t>
  </si>
  <si>
    <t xml:space="preserve">  JD3RMRC07ST54480</t>
  </si>
  <si>
    <t>Excavation Works for Box Culvert Dim (2000x1250) depth from 1.51 to 2.50 - B6.34 42 16.03 - MR - C - 07 - ST</t>
  </si>
  <si>
    <t xml:space="preserve">  JD3RMRC07ST54481</t>
  </si>
  <si>
    <t>Plain Concrete Works For Box Culvert Dim (2000x1250) depth from 1.51 to 2.50 - B6.34 42 16.03 - MR - C - 07 - ST</t>
  </si>
  <si>
    <t xml:space="preserve">  JD3RMRC07ST54482</t>
  </si>
  <si>
    <t>Raft Foundation for Box Culvert Dim (2000x1250) depth from 1.51 to 2.50 - B6.34 42 16.03 - MR - C - 07 - ST</t>
  </si>
  <si>
    <t xml:space="preserve">  JD3RMRC07ST54483</t>
  </si>
  <si>
    <t>Wing Wall for Box Culvert Dim (1000x1000) depth from 2.51 to 3.50 - B6.34 42 16.03 - MR - C - 07 - ST</t>
  </si>
  <si>
    <t xml:space="preserve">  JD3RMRC07ST54484</t>
  </si>
  <si>
    <t>Slab for Box Culvert Dim (1000x1000) depth from 2.51 to 3.50 - B6.34 42 16.03 - MR - C - 07 - ST</t>
  </si>
  <si>
    <t xml:space="preserve">  JD3RMRC07ST54485</t>
  </si>
  <si>
    <t>Isolation Works for Box Culvert Dim (2000x1250) depth from 1.51 to 2.50 - B6.34 42 16.03 - MR - C - 07 - ST</t>
  </si>
  <si>
    <t xml:space="preserve">  JD3RMRC07ST54486</t>
  </si>
  <si>
    <t>Backfilling Works for Box Culvert Dim (2000x1250) depth from 1.51 to 2.50 - B6.34 42 16.03 - MR - C - 07 - ST</t>
  </si>
  <si>
    <t xml:space="preserve">  JD3RMRC07ST54487</t>
  </si>
  <si>
    <t>Excavation Works for Box Culvert Dim (1000x1000) depth from 2.51 to 3.50 - B6.35 42 16.04 - MR - C - 07 - ST</t>
  </si>
  <si>
    <t xml:space="preserve">  JD3RMRC07ST54488</t>
  </si>
  <si>
    <t>Plain Concrete Works For Box Culvert Dim (1000x1000) depth from 2.51 to 3.50 - B6.35 42 16.04 - MR - C - 07 - ST</t>
  </si>
  <si>
    <t xml:space="preserve">  JD3RMRC07ST54489</t>
  </si>
  <si>
    <t>Raft Foundation for Box Culvert Dim (1000x1000) depth from 2.51 to 3.50 - B6.35 42 16.04 - MR - C - 07 - ST</t>
  </si>
  <si>
    <t xml:space="preserve">  JD3RMRC07ST54490</t>
  </si>
  <si>
    <t>Wing Wall for Box Culvert Dim (1000x1000) depth from 2.51 to 3.50 - B6.35 42 16.04 - MR - C - 07 - ST</t>
  </si>
  <si>
    <t xml:space="preserve">  JD3RMRC07ST54491</t>
  </si>
  <si>
    <t>Slab for Box Culvert Dim (1000x1000) depth from 2.51 to 3.50 - B6.35 42 16.04 - MR - C - 07 - ST</t>
  </si>
  <si>
    <t xml:space="preserve">  JD3RMRC07ST54492</t>
  </si>
  <si>
    <t>Isolation Works for Box Culvert Dim (1000x1000) depth from 2.51 to 3.50 - B6.35 42 16.04 - MR - C - 07 - ST</t>
  </si>
  <si>
    <t xml:space="preserve">  JD3RMRC07ST54493</t>
  </si>
  <si>
    <t>Backfilling Works for Box Culvert Dim (1000x1000) depth from 2.51 to 3.50 - B6.35 42 16.04 - MR - C - 07 - ST</t>
  </si>
  <si>
    <t xml:space="preserve">  JD3RMRC07ST54494</t>
  </si>
  <si>
    <t>Excavation Works for Box Culvert Dim (3000x1500) depth from 1.51 to 2.50 - B6.34 42 16.05 - MR - C - 07 - ST</t>
  </si>
  <si>
    <t xml:space="preserve">  JD3RMRC07ST54495</t>
  </si>
  <si>
    <t>Plain Concrete Works For Box Culvert Dim (3000x1500) depth from 1.51 to 2.50 - B6.34 42 16.05 - MR - C - 07 - ST</t>
  </si>
  <si>
    <t xml:space="preserve">  JD3RMRC07ST54496</t>
  </si>
  <si>
    <t>Raft Foundation for Box Culvert Dim (3000x1500) depth from 1.51 to 2.50 - B6.34 42 16.05 - MR - C - 07 - ST</t>
  </si>
  <si>
    <t xml:space="preserve">  JD3RMRC07ST54497</t>
  </si>
  <si>
    <t>Wing Wall for Box Culvert Dim (1000x1000) depth from 2.51 to 3.50 - B6.34 42 16.05 - MR - C - 07 - ST</t>
  </si>
  <si>
    <t xml:space="preserve">  JD3RMRC07ST54498</t>
  </si>
  <si>
    <t>Slab for Box Culvert Dim (1000x1000) depth from 2.51 to 3.50 - B6.34 42 16.05 - MR - C - 07 - ST</t>
  </si>
  <si>
    <t xml:space="preserve">  JD3RMRC07ST54499</t>
  </si>
  <si>
    <t>Isolation Works for Box Culvert Dim (3000x1500) depth from 1.51 to 2.50 - B6.34 42 16.05 - MR - C - 07 - ST</t>
  </si>
  <si>
    <t xml:space="preserve">  JD3RMRC07ST54500</t>
  </si>
  <si>
    <t>Backfilling Works for Box Culvert Dim (3000x1500) depth from 1.51 to 2.50 - B6.34 42 16.05 - MR - C - 07 - ST</t>
  </si>
  <si>
    <t xml:space="preserve">  JD3RMRC07ST54501</t>
  </si>
  <si>
    <t>Excavation Works for Box Culvert Dim (3000x1500) depth from 2.51 to 3.50 - B6.34 42 16.06 - MR - C - 07 - ST</t>
  </si>
  <si>
    <t xml:space="preserve">  JD3RMRC07ST54502</t>
  </si>
  <si>
    <t>Plain Concrete Works For Box Culvert Dim (3000x1500) depth from 2.51 to 3.50 - B6.34 42 16.06 - MR - C - 07 - ST</t>
  </si>
  <si>
    <t xml:space="preserve">  JD3RMRC07ST54503</t>
  </si>
  <si>
    <t>Raft Foundation for Box Culvert Dim (3000x1500) depth from 2.51 to 3.50 - B6.34 42 16.06 - MR - C - 07 - ST</t>
  </si>
  <si>
    <t xml:space="preserve">  JD3RMRC07ST54504</t>
  </si>
  <si>
    <t>Wing Wall for Box Culvert Dim (1000x1000) depth from 2.51 to 3.50 - B6.34 42 16.06 - MR - C - 07 - ST</t>
  </si>
  <si>
    <t xml:space="preserve">  JD3RMRC07ST54505</t>
  </si>
  <si>
    <t>Slab for Box Culvert Dim (1000x1000) depth from 2.51 to 3.50 - B6.34 42 16.06 - MR - C - 07 - ST</t>
  </si>
  <si>
    <t xml:space="preserve">  JD3RMRC07ST54506</t>
  </si>
  <si>
    <t>Isolation Works for Box Culvert Dim (3000x1500) depth from 2.51 to 3.50 - B6.34 42 16.06 - MR - C - 07 - ST</t>
  </si>
  <si>
    <t xml:space="preserve">  JD3RMRC07ST54507</t>
  </si>
  <si>
    <t>Backfilling Works for Box Culvert Dim (3000x1500) depth from 2.51 to 3.50 - B6.34 42 16.06 - MR - C - 07 - ST</t>
  </si>
  <si>
    <t xml:space="preserve">  JD3RMRC07ST54549</t>
  </si>
  <si>
    <t>Excavation Works For Manholes Diam 1500 depth from 2.51 to 3.50 - B6.33 05 39.05 - MR - C - 07 - ST</t>
  </si>
  <si>
    <t xml:space="preserve">  JD3RMRC07ST54550</t>
  </si>
  <si>
    <t>Base Plain Concrete Works For Manholes Diam 1500 depth from 2.51 to 3.50 - B6.33 05 39.05 - MR - C - 07 - ST</t>
  </si>
  <si>
    <t xml:space="preserve">  JD3RMRC07ST54551</t>
  </si>
  <si>
    <t>Manhole Installation Works For Manholes Diam 1500 depth from 2.51 to 3.50 - B6.33 05 39.05 - MR - C - 07 - ST</t>
  </si>
  <si>
    <t xml:space="preserve">  JD3RMRC07ST54552</t>
  </si>
  <si>
    <t>FINISHING Works and Backfilling Works For Manholes Diam 1500 depth from 2.51 to 3.50 - B6.33 05 39.05 - MR - C - 07 - ST</t>
  </si>
  <si>
    <t xml:space="preserve">  JD3RMRC07ST54553</t>
  </si>
  <si>
    <t>TESTING AND COMMITIONING Works For Manholes Diam 1500 depth from 2.51 to 3.50 - B6.33 05 39.05 - MR - C - 07 - ST</t>
  </si>
  <si>
    <t xml:space="preserve">  JD3RMRC07TSE54627</t>
  </si>
  <si>
    <t>Excavation Worksfor HDPE Pipe Lines 125 mm - depth from 0 to 1.5 m - B4.33 31 00.01 - MR - C - 07 - TSE</t>
  </si>
  <si>
    <t xml:space="preserve">  JD3RMRC07TSE54628</t>
  </si>
  <si>
    <t>Soil Replacement and Bedding Worksfor HDPE Pipe Lines 125 mm - depth from 0 to 1.5 m - B4.33 31 00.01 - MR - C - 07 - TS</t>
  </si>
  <si>
    <t xml:space="preserve">  JD3RMRC07TSE54629</t>
  </si>
  <si>
    <t>installationfor HDPE Pipe Lines 125 mm - depth from 0 to 1.5 m - B4.33 31 00.01 - MR - C - 07 - TSE</t>
  </si>
  <si>
    <t xml:space="preserve">  JD3RMRC07TSE54630</t>
  </si>
  <si>
    <t>Testingfor HDPE Pipe Lines 125 mm - depth from 0 to 1.5 m - B4.33 31 00.01 - MR - C - 07 - TSE</t>
  </si>
  <si>
    <t xml:space="preserve">  JD3RMRC07TSE54631</t>
  </si>
  <si>
    <t>Backfilling Worksfor HDPE Pipe Lines 125 mm - depth from 0 to 1.5 m - B4.33 31 00.01 - MR - C - 07 - TSE</t>
  </si>
  <si>
    <t xml:space="preserve">  JD3RMRC07TSE54754</t>
  </si>
  <si>
    <t>Installationfor gate valves 250 mm - B4.33 14 19.02 - MR - C - 07 - TSE</t>
  </si>
  <si>
    <t xml:space="preserve">  JD3RMRC07TSE54755</t>
  </si>
  <si>
    <t>Testing And Commtionningfor gate valves 250 mm - B4.33 14 19.02 - MR - C - 07 - TSE</t>
  </si>
  <si>
    <t xml:space="preserve">  JD3RMRC07TSE54764</t>
  </si>
  <si>
    <t>Installationfor Wash - Out valves 100 mm. - on pipes with diameter 110 - 400 mm - B4.33 14 19.07 - MR - C - 07 - TSE</t>
  </si>
  <si>
    <t xml:space="preserve">  JD3RMRC07TSE54765</t>
  </si>
  <si>
    <t xml:space="preserve">  JD3RMRC07TSE54788</t>
  </si>
  <si>
    <t>EXCAVATION and Bedding Worksfor Wash - out Valve Chamber - 110 to 400 MM - B4.33 14 13.06 - MR - C - 07 - TSE</t>
  </si>
  <si>
    <t xml:space="preserve">  JD3RMRC07TSE54789</t>
  </si>
  <si>
    <t>Plain Concrete Worksfor Wash - out Valve Chamber - 110 to 400 MM - B4.33 14 13.06 - MR - C - 07 - TSE</t>
  </si>
  <si>
    <t xml:space="preserve">  JD3RMRC07TSE54790</t>
  </si>
  <si>
    <t>INSTALLATIONfor Wash - out Valve Chamber - 110 to 400 MM - B4.33 14 13.06 - MR - C - 07 - TSE</t>
  </si>
  <si>
    <t xml:space="preserve">  JD3RMRC07TSE54791</t>
  </si>
  <si>
    <t>Backfilling Worksfor Wash - out Valve Chamber - 110 to 400 MM - B4.33 14 13.06 - MR - C - 07 - TSE</t>
  </si>
  <si>
    <t xml:space="preserve">  JD3RMRC08ST100.R</t>
  </si>
  <si>
    <t>Channel excavation for Swales - B6.31 22 00.13 - MR - C - 08 - ST - Remaining</t>
  </si>
  <si>
    <t xml:space="preserve">  JD3RMRC08ST300.R</t>
  </si>
  <si>
    <t>Riprap with side slopes 1.5:1 for Swales - NB6.31 22 00.16 - MR - C - 08 - ST - Remaining</t>
  </si>
  <si>
    <t xml:space="preserve">  JD3RMRC08ST55169</t>
  </si>
  <si>
    <t>Excavation Works for GRP Pipe Line 1200 mm - depth from 1.51 to 2.50 m - B6.33 42 11.23 - MR - C - 08 - ST</t>
  </si>
  <si>
    <t xml:space="preserve">  JD3RMRC08ST55170</t>
  </si>
  <si>
    <t xml:space="preserve">Soil Replacement and Bedding Works for GRP Pipe Line 1200 mm - depth from 1.51 to 2.50 m - B6.33 42 11.23 - MR - C - 08 </t>
  </si>
  <si>
    <t xml:space="preserve">  JD3RMRC08ST55171</t>
  </si>
  <si>
    <t>Installing for GRP Pipe Line 1200 mm - depth from 1.51 to 2.50 m - B6.33 42 11.23 - MR - C - 08 - ST</t>
  </si>
  <si>
    <t xml:space="preserve">  JD3RMRC08ST55172</t>
  </si>
  <si>
    <t>Primary Test for GRP Pipe Line 1200 mm - depth from 1.51 to 2.50 m - B6.33 42 11.23 - MR - C - 08 - ST</t>
  </si>
  <si>
    <t xml:space="preserve">  JD3RMRC08ST55173</t>
  </si>
  <si>
    <t>Backfilling Works for GRP Pipe Line 1200 mm - depth from 1.51 to 2.50 m - B6.33 42 11.23 - MR - C - 08 - ST</t>
  </si>
  <si>
    <t xml:space="preserve">  JD3RMRC08ST55179</t>
  </si>
  <si>
    <t>Excavation Works for Box Culvert Dim (1000x1000) depth from 2.51 to 3.50 - B6.35 42 16.01 - MR - C - 08 - ST</t>
  </si>
  <si>
    <t xml:space="preserve">  JD3RMRC08ST55180</t>
  </si>
  <si>
    <t>Plain Concrete Works For Box Culvert Dim (1000x1000) depth from 2.51 to 3.50 - B6.35 42 16.01 - MR - C - 08 - ST</t>
  </si>
  <si>
    <t xml:space="preserve">  JD3RMRC08ST55181</t>
  </si>
  <si>
    <t>Raft Foundation for Box Culvert Dim (1000x1000) depth from 2.51 to 3.50 - B6.35 42 16.01 - MR - C - 08 - ST</t>
  </si>
  <si>
    <t xml:space="preserve">  JD3RMRC08ST55182</t>
  </si>
  <si>
    <t>Wing Wall for Box Culvert Dim (1000x1000) depth from 2.51 to 3.50 - B6.35 42 16.01 - MR - C - 08 - ST</t>
  </si>
  <si>
    <t xml:space="preserve">  JD3RMRC08ST55183</t>
  </si>
  <si>
    <t>Slab for Box Culvert Dim (1000x1000) depth from 2.51 to 3.50 - B6.35 42 16.01 - MR - C - 08 - ST</t>
  </si>
  <si>
    <t xml:space="preserve">  JD3RMRC08ST55184</t>
  </si>
  <si>
    <t>Isolation Works for Box Culvert Dim (1000x1000) depth from 2.51 to 3.50 - B6.35 42 16.01 - MR - C - 08 - ST</t>
  </si>
  <si>
    <t xml:space="preserve">  JD3RMRC08ST55185</t>
  </si>
  <si>
    <t>Backfilling Works for Box Culvert Dim (1000x1000) depth from 2.51 to 3.50 - B6.35 42 16.01 - MR - C - 08 - ST</t>
  </si>
  <si>
    <t xml:space="preserve">  JD3RMRC08ST55257</t>
  </si>
  <si>
    <t>Excavation Works For Manholes Diam 1500 depth from 1.51 to 2.50 - B6.33 05 39.04 - MR - C - 08 - ST</t>
  </si>
  <si>
    <t xml:space="preserve">  JD3RMRC08ST55258</t>
  </si>
  <si>
    <t>Base Plain Concrete Works For Manholes Diam 1500 depth from 1.51 to 2.50 - B6.33 05 39.04 - MR - C - 08 - ST</t>
  </si>
  <si>
    <t xml:space="preserve">  JD3RMRC08ST55259</t>
  </si>
  <si>
    <t>Manhole Installation Works For Manholes Diam 1500 depth from 1.51 to 2.50 - B6.33 05 39.04 - MR - C - 08 - ST</t>
  </si>
  <si>
    <t xml:space="preserve">  JD3RMRC08ST55260</t>
  </si>
  <si>
    <t>FINISHING Works and Backfilling Works For Manholes Diam 1500 depth from 1.51 to 2.50 - B6.33 05 39.04 - MR - C - 08 - ST</t>
  </si>
  <si>
    <t xml:space="preserve">  JD3RMRC08ST55261</t>
  </si>
  <si>
    <t>TESTING AND COMMITIONING Works For Manholes Diam 1500 depth from 1.51 to 2.50 - B6.33 05 39.04 - MR - C - 08 - ST</t>
  </si>
  <si>
    <t xml:space="preserve">  JD3RMRC08ST55262</t>
  </si>
  <si>
    <t>Excavation Works For Manholes Diam 1500 depth from 2.51 to 3.50 - B6.33 05 39.05 - MR - C - 08 - ST</t>
  </si>
  <si>
    <t xml:space="preserve">  JD3RMRC08ST55263</t>
  </si>
  <si>
    <t>Base Plain Concrete Works For Manholes Diam 1500 depth from 2.51 to 3.50 - B6.33 05 39.05 - MR - C - 08 - ST</t>
  </si>
  <si>
    <t xml:space="preserve">  JD3RMRC08ST55264</t>
  </si>
  <si>
    <t>Manhole Installation Works For Manholes Diam 1500 depth from 2.51 to 3.50 - B6.33 05 39.05 - MR - C - 08 - ST</t>
  </si>
  <si>
    <t xml:space="preserve">  JD3RMRC08ST55265</t>
  </si>
  <si>
    <t>FINISHING Works and Backfilling Works For Manholes Diam 1500 depth from 2.51 to 3.50 - B6.33 05 39.05 - MR - C - 08 - ST</t>
  </si>
  <si>
    <t xml:space="preserve">  JD3RMRC08ST55266</t>
  </si>
  <si>
    <t>TESTING AND COMMITIONING Works For Manholes Diam 1500 depth from 2.51 to 3.50 - B6.33 05 39.05 - MR - C - 08 - ST</t>
  </si>
  <si>
    <t xml:space="preserve">  JD3RMRC09ST100</t>
  </si>
  <si>
    <t>Channel excavation for Swales - B6.31 22 00.13 - MR - C - 09 - ST</t>
  </si>
  <si>
    <t xml:space="preserve">  JD3RMRC09ST100.R</t>
  </si>
  <si>
    <t>Channel excavation for Swales - B6.31 22 00.13 - MR - C - 09 - ST - Remaining</t>
  </si>
  <si>
    <t xml:space="preserve">  JD3RMRC09ST300.R</t>
  </si>
  <si>
    <t>Riprap with side slopes 1.5:1 for Swales - NB6.31 22 00.16 - MR - C - 09 - ST - Remaining</t>
  </si>
  <si>
    <t xml:space="preserve">  JD3RMRC09ST55882</t>
  </si>
  <si>
    <t>Excavation Works for GRP Pipe Line 1200 mm - depth from 1.51 to 2.50 m - B6.33 42 11.23 - MR - C - 09 - ST</t>
  </si>
  <si>
    <t xml:space="preserve">  JD3RMRC09ST55883</t>
  </si>
  <si>
    <t xml:space="preserve">Soil Replacement and Bedding Works for GRP Pipe Line 1200 mm - depth from 1.51 to 2.50 m - B6.33 42 11.23 - MR - C - 09 </t>
  </si>
  <si>
    <t xml:space="preserve">  JD3RMRC09ST55884</t>
  </si>
  <si>
    <t>Installing for GRP Pipe Line 1200 mm - depth from 1.51 to 2.50 m - B6.33 42 11.23 - MR - C - 09 - ST</t>
  </si>
  <si>
    <t xml:space="preserve">  JD3RMRC09ST55885</t>
  </si>
  <si>
    <t>Primary Test for GRP Pipe Line 1200 mm - depth from 1.51 to 2.50 m - B6.33 42 11.23 - MR - C - 09 - ST</t>
  </si>
  <si>
    <t xml:space="preserve">  JD3RMRC09ST55886</t>
  </si>
  <si>
    <t>Backfilling Works for GRP Pipe Line 1200 mm - depth from 1.51 to 2.50 m - B6.33 42 11.23 - MR - C - 09 - ST</t>
  </si>
  <si>
    <t xml:space="preserve">  JD3RMRC10ST100.R</t>
  </si>
  <si>
    <t>Channel excavation for Swales - B6.31 22 00.13 - MR - C - 10 - ST - Remaining</t>
  </si>
  <si>
    <t xml:space="preserve">  JD3RMRC10ST300.R</t>
  </si>
  <si>
    <t>Riprap with side slopes 1.5:1 for Swales - NB6.31 22 00.16 - MR - C - 10 - ST - Remaining</t>
  </si>
  <si>
    <t xml:space="preserve">  JD3RMRC10ST56595</t>
  </si>
  <si>
    <t>Excavation Works for GRP Pipe Line 1200 mm - depth from 1.51 to 2.50 m - B6.33 42 11.23 - MR - C - 10 - ST</t>
  </si>
  <si>
    <t xml:space="preserve">  JD3RMRC10ST56596</t>
  </si>
  <si>
    <t xml:space="preserve">Soil Replacement and Bedding Works for GRP Pipe Line 1200 mm - depth from 1.51 to 2.50 m - B6.33 42 11.23 - MR - C - 10 </t>
  </si>
  <si>
    <t xml:space="preserve">  JD3RMRC10ST56597</t>
  </si>
  <si>
    <t>Installing for GRP Pipe Line 1200 mm - depth from 1.51 to 2.50 m - B6.33 42 11.23 - MR - C - 10 - ST</t>
  </si>
  <si>
    <t xml:space="preserve">  JD3RMRC10ST56598</t>
  </si>
  <si>
    <t>Primary Test for GRP Pipe Line 1200 mm - depth from 1.51 to 2.50 m - B6.33 42 11.23 - MR - C - 10 - ST</t>
  </si>
  <si>
    <t xml:space="preserve">  JD3RMRC10ST56599</t>
  </si>
  <si>
    <t>Backfilling Works for GRP Pipe Line 1200 mm - depth from 1.51 to 2.50 m - B6.33 42 11.23 - MR - C - 10 - ST</t>
  </si>
  <si>
    <t xml:space="preserve">  JD3RMRC10ST56633</t>
  </si>
  <si>
    <t>Excavation Works for Box Culvert Dim (3000x1500) depth from 1.51 to 2.50 - B6.34 42 16.05 - MR - C - 10 - ST</t>
  </si>
  <si>
    <t xml:space="preserve">  JD3RMRC10ST56634</t>
  </si>
  <si>
    <t>Plain Concrete Works For Box Culvert Dim (3000x1500) depth from 1.51 to 2.50 - B6.34 42 16.05 - MR - C - 10 - ST</t>
  </si>
  <si>
    <t xml:space="preserve">  JD3RMRC10ST56635</t>
  </si>
  <si>
    <t>Raft Foundation for Box Culvert Dim (3000x1500) depth from 1.51 to 2.50 - B6.34 42 16.05 - MR - C - 10 - ST</t>
  </si>
  <si>
    <t xml:space="preserve">  JD3RMRC10ST56636</t>
  </si>
  <si>
    <t>Wing Wall for Box Culvert Dim (1000x1000) depth from 2.51 to 3.50 - B6.34 42 16.05 - MR - C - 10 - ST</t>
  </si>
  <si>
    <t xml:space="preserve">  JD3RMRC10ST56637</t>
  </si>
  <si>
    <t>Slab for Box Culvert Dim (1000x1000) depth from 2.51 to 3.50 - B6.34 42 16.05 - MR - C - 10 - ST</t>
  </si>
  <si>
    <t xml:space="preserve">  JD3RMRC10ST56638</t>
  </si>
  <si>
    <t>Isolation Works for Box Culvert Dim (3000x1500) depth from 1.51 to 2.50 - B6.34 42 16.05 - MR - C - 10 - ST</t>
  </si>
  <si>
    <t xml:space="preserve">  JD3RMRC10ST56639</t>
  </si>
  <si>
    <t>Backfilling Works for Box Culvert Dim (3000x1500) depth from 1.51 to 2.50 - B6.34 42 16.05 - MR - C - 10 - ST</t>
  </si>
  <si>
    <t xml:space="preserve">  JD3RMRC10ST56640</t>
  </si>
  <si>
    <t>Excavation Works for Box Culvert Dim (3000x1500) depth from 2.51 to 3.50 - B6.34 42 16.06 - MR - C - 10 - ST</t>
  </si>
  <si>
    <t xml:space="preserve">  JD3RMRC10ST56641</t>
  </si>
  <si>
    <t>Plain Concrete Works For Box Culvert Dim (3000x1500) depth from 2.51 to 3.50 - B6.34 42 16.06 - MR - C - 10 - ST</t>
  </si>
  <si>
    <t xml:space="preserve">  JD3RMRC10ST56642</t>
  </si>
  <si>
    <t>Raft Foundation for Box Culvert Dim (3000x1500) depth from 2.51 to 3.50 - B6.34 42 16.06 - MR - C - 10 - ST</t>
  </si>
  <si>
    <t xml:space="preserve">  JD3RMRC10ST56643</t>
  </si>
  <si>
    <t>Wing Wall for Box Culvert Dim (1000x1000) depth from 2.51 to 3.50 - B6.34 42 16.06 - MR - C - 10 - ST</t>
  </si>
  <si>
    <t xml:space="preserve">  JD3RMRC10ST56644</t>
  </si>
  <si>
    <t>Slab for Box Culvert Dim (1000x1000) depth from 2.51 to 3.50 - B6.34 42 16.06 - MR - C - 10 - ST</t>
  </si>
  <si>
    <t xml:space="preserve">  JD3RMRC10ST56645</t>
  </si>
  <si>
    <t>Isolation Works for Box Culvert Dim (3000x1500) depth from 2.51 to 3.50 - B6.34 42 16.06 - MR - C - 10 - ST</t>
  </si>
  <si>
    <t xml:space="preserve">  JD3RMRC10ST56646</t>
  </si>
  <si>
    <t>Backfilling Works for Box Culvert Dim (3000x1500) depth from 2.51 to 3.50 - B6.34 42 16.06 - MR - C - 10 - ST</t>
  </si>
  <si>
    <t xml:space="preserve">  JD3RMRC10ST56688</t>
  </si>
  <si>
    <t>Excavation Works For Manholes Diam 1500 depth from 2.51 to 3.50 - B6.33 05 39.05 - MR - C - 10 - ST</t>
  </si>
  <si>
    <t xml:space="preserve">  JD3RMRC10ST56689</t>
  </si>
  <si>
    <t>Base Plain Concrete Works For Manholes Diam 1500 depth from 2.51 to 3.50 - B6.33 05 39.05 - MR - C - 10 - ST</t>
  </si>
  <si>
    <t xml:space="preserve">  JD3RMRC10ST56690</t>
  </si>
  <si>
    <t>Manhole Installation Works For Manholes Diam 1500 depth from 2.51 to 3.50 - B6.33 05 39.05 - MR - C - 10 - ST</t>
  </si>
  <si>
    <t xml:space="preserve">  JD3RMRC10ST56691</t>
  </si>
  <si>
    <t>FINISHING Works and Backfilling Works For Manholes Diam 1500 depth from 2.51 to 3.50 - B6.33 05 39.05 - MR - C - 10 - ST</t>
  </si>
  <si>
    <t xml:space="preserve">  JD3RMRC10ST56692</t>
  </si>
  <si>
    <t>TESTING AND COMMITIONING Works For Manholes Diam 1500 depth from 2.51 to 3.50 - B6.33 05 39.05 - MR - C - 10 - ST</t>
  </si>
  <si>
    <t xml:space="preserve">  JD3RMRC10ST56698</t>
  </si>
  <si>
    <t>Excavation Works For Manholes Diam 2000 depth from 1.51 to 2.50 - B6.33 05 39.07 - MR - C - 10 - ST</t>
  </si>
  <si>
    <t xml:space="preserve">  JD3RMRC10ST56699</t>
  </si>
  <si>
    <t>Base Plain Concrete Works For Manholes Diam 2000 depth from 1.51 to 2.50 - B6.33 05 39.07 - MR - C - 10 - ST</t>
  </si>
  <si>
    <t xml:space="preserve">  JD3RMRC10ST56700</t>
  </si>
  <si>
    <t>Manhole Installation Works For Manholes Diam 2000 depth from 1.51 to 2.50 - B6.33 05 39.07 - MR - C - 10 - ST</t>
  </si>
  <si>
    <t xml:space="preserve">  JD3RMRC10ST56701</t>
  </si>
  <si>
    <t>FINISHING Works and Backfilling Works For Manholes Diam 2000 depth from 1.51 to 2.50 - B6.33 05 39.07 - MR - C - 10 - ST</t>
  </si>
  <si>
    <t xml:space="preserve">  JD3RMRC10ST56702</t>
  </si>
  <si>
    <t>TESTING AND COMMITIONING Works For Manholes Diam 2000 depth from 1.51 to 2.50 - B6.33 05 39.07 - MR - C - 10 - ST</t>
  </si>
  <si>
    <t xml:space="preserve">  JD3RMRC11ST100.R</t>
  </si>
  <si>
    <t>Channel excavation for Swales - B6.31 22 00.13 - MR - C - 11 - ST - Remaining</t>
  </si>
  <si>
    <t xml:space="preserve">  JD3RMRC11ST301</t>
  </si>
  <si>
    <t>Riprap with side slopes 1.5:1 for Swales - NB6.31 22 00.16 - MR - C - 11 - ST</t>
  </si>
  <si>
    <t xml:space="preserve">  JD3RMRC11ST57318</t>
  </si>
  <si>
    <t>Excavation Works for Box Culvert Dim (1000x1000) depth from 2.51 to 3.50 - B6.35 42 16.01 - MR - C - 11 - ST</t>
  </si>
  <si>
    <t xml:space="preserve">  JD3RMRC11ST57319</t>
  </si>
  <si>
    <t>Plain Concrete Works For Box Culvert Dim (1000x1000) depth from 2.51 to 3.50 - B6.35 42 16.01 - MR - C - 11 - ST</t>
  </si>
  <si>
    <t xml:space="preserve">  JD3RMRC11ST57320</t>
  </si>
  <si>
    <t>Raft Foundation for Box Culvert Dim (1000x1000) depth from 2.51 to 3.50 - B6.35 42 16.01 - MR - C - 11 - ST</t>
  </si>
  <si>
    <t xml:space="preserve">  JD3RMRC11ST57321</t>
  </si>
  <si>
    <t>Wing Wall for Box Culvert Dim (1000x1000) depth from 2.51 to 3.50 - B6.35 42 16.01 - MR - C - 11 - ST</t>
  </si>
  <si>
    <t xml:space="preserve">  JD3RMRC11ST57322</t>
  </si>
  <si>
    <t>Slab for Box Culvert Dim (1000x1000) depth from 2.51 to 3.50 - B6.35 42 16.01 - MR - C - 11 - ST</t>
  </si>
  <si>
    <t xml:space="preserve">  JD3RMRC11ST57323</t>
  </si>
  <si>
    <t>Isolation Works for Box Culvert Dim (1000x1000) depth from 2.51 to 3.50 - B6.35 42 16.01 - MR - C - 11 - ST</t>
  </si>
  <si>
    <t xml:space="preserve">  JD3RMRC11ST57324</t>
  </si>
  <si>
    <t>Backfilling Works for Box Culvert Dim (1000x1000) depth from 2.51 to 3.50 - B6.35 42 16.01 - MR - C - 11 - ST</t>
  </si>
  <si>
    <t xml:space="preserve">  JD3RMRC11ST57332</t>
  </si>
  <si>
    <t>Excavation Works for Box Culvert Dim (2000x1250) depth from 1.51 to 2.50 - B6.34 42 16.03 - MR - C - 11 - ST</t>
  </si>
  <si>
    <t xml:space="preserve">  JD3RMRC11ST57333</t>
  </si>
  <si>
    <t>Plain Concrete Works For Box Culvert Dim (2000x1250) depth from 1.51 to 2.50 - B6.34 42 16.03 - MR - C - 11 - ST</t>
  </si>
  <si>
    <t xml:space="preserve">  JD3RMRC11ST57334</t>
  </si>
  <si>
    <t>Raft Foundation for Box Culvert Dim (2000x1250) depth from 1.51 to 2.50 - B6.34 42 16.03 - MR - C - 11 - ST</t>
  </si>
  <si>
    <t xml:space="preserve">  JD3RMRC11ST57335</t>
  </si>
  <si>
    <t>Wing Wall for Box Culvert Dim (1000x1000) depth from 2.51 to 3.50 - B6.34 42 16.03 - MR - C - 11 - ST</t>
  </si>
  <si>
    <t xml:space="preserve">  JD3RMRC11ST57336</t>
  </si>
  <si>
    <t>Slab for Box Culvert Dim (1000x1000) depth from 2.51 to 3.50 - B6.34 42 16.03 - MR - C - 11 - ST</t>
  </si>
  <si>
    <t xml:space="preserve">  JD3RMRC11ST57337</t>
  </si>
  <si>
    <t>Isolation Works for Box Culvert Dim (2000x1250) depth from 1.51 to 2.50 - B6.34 42 16.03 - MR - C - 11 - ST</t>
  </si>
  <si>
    <t xml:space="preserve">  JD3RMRC11ST57338</t>
  </si>
  <si>
    <t>Backfilling Works for Box Culvert Dim (2000x1250) depth from 1.51 to 2.50 - B6.34 42 16.03 - MR - C - 11 - ST</t>
  </si>
  <si>
    <t xml:space="preserve">  JD3RMRC11ST57339</t>
  </si>
  <si>
    <t>Excavation Works for Box Culvert Dim (1000x1000) depth from 2.51 to 3.50 - B6.35 42 16.04 - MR - C - 11 - ST</t>
  </si>
  <si>
    <t xml:space="preserve">  JD3RMRC11ST57340</t>
  </si>
  <si>
    <t>Plain Concrete Works For Box Culvert Dim (1000x1000) depth from 2.51 to 3.50 - B6.35 42 16.04 - MR - C - 11 - ST</t>
  </si>
  <si>
    <t xml:space="preserve">  JD3RMRC11ST57341</t>
  </si>
  <si>
    <t>Raft Foundation for Box Culvert Dim (1000x1000) depth from 2.51 to 3.50 - B6.35 42 16.04 - MR - C - 11 - ST</t>
  </si>
  <si>
    <t xml:space="preserve">  JD3RMRC11ST57342</t>
  </si>
  <si>
    <t>Wing Wall for Box Culvert Dim (1000x1000) depth from 2.51 to 3.50 - B6.35 42 16.04 - MR - C - 11 - ST</t>
  </si>
  <si>
    <t xml:space="preserve">  JD3RMRC11ST57343</t>
  </si>
  <si>
    <t>Slab for Box Culvert Dim (1000x1000) depth from 2.51 to 3.50 - B6.35 42 16.04 - MR - C - 11 - ST</t>
  </si>
  <si>
    <t xml:space="preserve">  JD3RMRC11ST57344</t>
  </si>
  <si>
    <t>Isolation Works for Box Culvert Dim (1000x1000) depth from 2.51 to 3.50 - B6.35 42 16.04 - MR - C - 11 - ST</t>
  </si>
  <si>
    <t xml:space="preserve">  JD3RMRC11ST57345</t>
  </si>
  <si>
    <t>Backfilling Works for Box Culvert Dim (1000x1000) depth from 2.51 to 3.50 - B6.35 42 16.04 - MR - C - 11 - ST</t>
  </si>
  <si>
    <t xml:space="preserve">  JD3RMRC11ST57401</t>
  </si>
  <si>
    <t>Excavation Works For Manholes Diam 1500 depth from 2.51 to 3.50 - B6.33 05 39.05 - MR - C - 11 - ST</t>
  </si>
  <si>
    <t xml:space="preserve">  JD3RMRC11ST57402</t>
  </si>
  <si>
    <t>Base Plain Concrete Works For Manholes Diam 1500 depth from 2.51 to 3.50 - B6.33 05 39.05 - MR - C - 11 - ST</t>
  </si>
  <si>
    <t xml:space="preserve">  JD3RMRC11ST57403</t>
  </si>
  <si>
    <t>Manhole Installation Works For Manholes Diam 1500 depth from 2.51 to 3.50 - B6.33 05 39.05 - MR - C - 11 - ST</t>
  </si>
  <si>
    <t xml:space="preserve">  JD3RMRC11ST57404</t>
  </si>
  <si>
    <t>FINISHING Works and Backfilling Works For Manholes Diam 1500 depth from 2.51 to 3.50 - B6.33 05 39.05 - MR - C - 11 - ST</t>
  </si>
  <si>
    <t xml:space="preserve">  JD3RMRC11ST57405</t>
  </si>
  <si>
    <t>TESTING AND COMMITIONING Works For Manholes Diam 1500 depth from 2.51 to 3.50 - B6.33 05 39.05 - MR - C - 11 - ST</t>
  </si>
  <si>
    <t xml:space="preserve">  JD3RMRC11TSE57479</t>
  </si>
  <si>
    <t>Excavation Worksfor HDPE Pipe Lines 125 mm - depth from 0 to 1.5 m - B4.33 31 00.01 - MR - C - 11 - TSE</t>
  </si>
  <si>
    <t xml:space="preserve">  JD3RMRC11TSE57480</t>
  </si>
  <si>
    <t>Soil Replacement and Bedding Worksfor HDPE Pipe Lines 125 mm - depth from 0 to 1.5 m - B4.33 31 00.01 - MR - C - 11 - TS</t>
  </si>
  <si>
    <t xml:space="preserve">  JD3RMRC11TSE57481</t>
  </si>
  <si>
    <t>installationfor HDPE Pipe Lines 125 mm - depth from 0 to 1.5 m - B4.33 31 00.01 - MR - C - 11 - TSE</t>
  </si>
  <si>
    <t xml:space="preserve">  JD3RMRC11TSE57482</t>
  </si>
  <si>
    <t>Testingfor HDPE Pipe Lines 125 mm - depth from 0 to 1.5 m - B4.33 31 00.01 - MR - C - 11 - TSE</t>
  </si>
  <si>
    <t xml:space="preserve">  JD3RMRC11TSE57483</t>
  </si>
  <si>
    <t>Backfilling Worksfor HDPE Pipe Lines 125 mm - depth from 0 to 1.5 m - B4.33 31 00.01 - MR - C - 11 - TSE</t>
  </si>
  <si>
    <t xml:space="preserve">  JD3RMRC11TSE57484.R</t>
  </si>
  <si>
    <t>Excavation Worksfor HDPE Pipe Lines 250 mm - depth from 0 to 1.5 m - B4.33 31 00.02 - MR - C - 11 - TSE - Remaining</t>
  </si>
  <si>
    <t xml:space="preserve">  JD3RMRC11TSE57485.R</t>
  </si>
  <si>
    <t>Soil Replacement and Bedding Worksfor HDPE Pipe Lines 250 mm - depth from 0 to 1.5 m - B4.33 31 00.02 - MR - C - 11 - TS</t>
  </si>
  <si>
    <t xml:space="preserve">  JD3RMRC11TSE57486.R</t>
  </si>
  <si>
    <t>installationfor HDPE Pipe Lines 250 mm - depth from 0 to 1.5 m - B4.33 31 00.02 - MR - C - 11 - TSE - Remaining</t>
  </si>
  <si>
    <t xml:space="preserve">  JD3RMRC11TSE57487</t>
  </si>
  <si>
    <t>Testingfor HDPE Pipe Lines 250 mm - depth from 0 to 1.5 m - B4.33 31 00.02 - MR - C - 11 - TSE</t>
  </si>
  <si>
    <t xml:space="preserve">  JD3RMRC11TSE57488</t>
  </si>
  <si>
    <t>Backfilling Worksfor HDPE Pipe Lines 250 mm - depth from 0 to 1.5 m - B4.33 31 00.02 - MR - C - 11 - TSE</t>
  </si>
  <si>
    <t xml:space="preserve">  JD3RMRC11TSE57519</t>
  </si>
  <si>
    <t>Excavation Worksfor HDPE Pipes 450 mm - depth from 0 to 1.5 m - B4.33 31 00.09 - MR - C - 11 - TSE</t>
  </si>
  <si>
    <t xml:space="preserve">  JD3RMRC11TSE57520</t>
  </si>
  <si>
    <t>Soil Replacement and Bedding Works for HDPE Pipes 450 mm - depth from 0 to 1.5 m - B4.33 31 00.09 - MR - C - 11 - TSE</t>
  </si>
  <si>
    <t xml:space="preserve">  JD3RMRC11TSE57521</t>
  </si>
  <si>
    <t>Installing for HDPE Pipes 450 mm - depth from 0 to 1.5 m - B4.33 31 00.09 - MR - C - 11 - TSE</t>
  </si>
  <si>
    <t xml:space="preserve">  JD3RMRC11TSE57522</t>
  </si>
  <si>
    <t>Testing for HDPE Pipes 450 mm - depth from 0 to 1.5 m - B4.33 31 00.09 - MR - C - 11 - TSE</t>
  </si>
  <si>
    <t xml:space="preserve">  JD3RMRC11TSE57523</t>
  </si>
  <si>
    <t>Backfillingfor HDPE Pipes 450 mm - depth from 0 to 1.5 m - B4.33 31 00.09 - MR - C - 11 - TSE</t>
  </si>
  <si>
    <t xml:space="preserve">  JD3RMRC11TSE57528</t>
  </si>
  <si>
    <t>Backfillingfor HDPE Pipes 450 mm - depth from 1.51 to 2.5 m - B4.33 31 00.10 - MR - C - 11 - TSE</t>
  </si>
  <si>
    <t xml:space="preserve">  JD3RMRC11TSE57604</t>
  </si>
  <si>
    <t>Installationfor gate valves 100 mm - B4.33 14 19.01 - MR - C - 11 - TSE</t>
  </si>
  <si>
    <t xml:space="preserve">  JD3RMRC11TSE57605</t>
  </si>
  <si>
    <t>Testing And Commtionningfor gate valves 100 mm - B4.33 14 19.01 - MR - C - 11 - TSE</t>
  </si>
  <si>
    <t xml:space="preserve">  JD3RMRC11TSE57606</t>
  </si>
  <si>
    <t>Installationfor gate valves 250 mm - B4.33 14 19.02 - MR - C - 11 - TSE</t>
  </si>
  <si>
    <t xml:space="preserve">  JD3RMRC11TSE57607</t>
  </si>
  <si>
    <t>Testing And Commtionningfor gate valves 250 mm - B4.33 14 19.02 - MR - C - 11 - TSE</t>
  </si>
  <si>
    <t xml:space="preserve">  JD3RMRC11TSE57610</t>
  </si>
  <si>
    <t>Installationfor butterfly valves 400 mm. - B4.33 14 19.04 - MR - C - 11 - TSE</t>
  </si>
  <si>
    <t xml:space="preserve">  JD3RMRC11TSE57611</t>
  </si>
  <si>
    <t>Testing And Commtionningfor butterfly valves 400 mm. - B4.33 14 19.04 - MR - C - 11 - TSE</t>
  </si>
  <si>
    <t xml:space="preserve">  JD3RMRC11TSE57616</t>
  </si>
  <si>
    <t>Installationfor Wash - Out valves 100 mm. - on pipes with diameter 110 - 400 mm - B4.33 14 19.07 - MR - C - 11 - TSE</t>
  </si>
  <si>
    <t xml:space="preserve">  JD3RMRC11TSE57617</t>
  </si>
  <si>
    <t xml:space="preserve">  JD3RMRC11TSE57618</t>
  </si>
  <si>
    <t>Installationfor Wash - Out valves 150 mm. - on pipes with diameter 450 - 630 mm - B4.33 14 19.08 - MR - C - 11 - TSE</t>
  </si>
  <si>
    <t xml:space="preserve">  JD3RMRC11TSE57619</t>
  </si>
  <si>
    <t xml:space="preserve">Testing And Commtionningfor Wash - Out valves 150 mm. - on pipes with diameter 450 - 630 mm - B4.33 14 19.08 - MR - C - </t>
  </si>
  <si>
    <t xml:space="preserve">  JD3RMRC11TSE57622</t>
  </si>
  <si>
    <t>Installationfor Air valves 50 mm. - on pipes with diameter less than 315 mm - B4.33 14 19.15 - MR - C - 11 - TSE</t>
  </si>
  <si>
    <t xml:space="preserve">  JD3RMRC11TSE57623</t>
  </si>
  <si>
    <t>Testing And Commtionningfor Air valves 50 mm. - on pipes with diameter less than 315 mm - B4.33 14 19.15 - MR - C - 11 -</t>
  </si>
  <si>
    <t xml:space="preserve">  JD3RMRC11TSE57628</t>
  </si>
  <si>
    <t>EXCAVATION and Bedding Worksfor R.C Valve Chamber - 315 to 400 MM - B4.33 14 13.01 - MR - C - 11 - TSE</t>
  </si>
  <si>
    <t xml:space="preserve">  JD3RMRC11TSE57629</t>
  </si>
  <si>
    <t>Plain Concrete Worksfor R.C Valve Chamber - 315 to 400 MM - B4.33 14 13.01 - MR - C - 11 - TSE</t>
  </si>
  <si>
    <t xml:space="preserve">  JD3RMRC11TSE57630</t>
  </si>
  <si>
    <t>INSTALLATIONfor R.C Valve Chamber - 315 to 400 MM - B4.33 14 13.01 - MR - C - 11 - TSE</t>
  </si>
  <si>
    <t xml:space="preserve">  JD3RMRC11TSE57631</t>
  </si>
  <si>
    <t>Backfilling Worksfor R.C Valve Chamber - 315 to 400 MM - B4.33 14 13.01 - MR - C - 11 - TSE</t>
  </si>
  <si>
    <t xml:space="preserve">  JD3RMRC11TSE57640</t>
  </si>
  <si>
    <t>EXCAVATION and Bedding Worksfor Wash - out Valve Chamber - 110 to 400 MM - B4.33 14 13.06 - MR - C - 11 - TSE</t>
  </si>
  <si>
    <t xml:space="preserve">  JD3RMRC11TSE57641</t>
  </si>
  <si>
    <t>Plain Concrete Worksfor Wash - out Valve Chamber - 110 to 400 MM - B4.33 14 13.06 - MR - C - 11 - TSE</t>
  </si>
  <si>
    <t xml:space="preserve">  JD3RMRC11TSE57642</t>
  </si>
  <si>
    <t>INSTALLATIONfor Wash - out Valve Chamber - 110 to 400 MM - B4.33 14 13.06 - MR - C - 11 - TSE</t>
  </si>
  <si>
    <t xml:space="preserve">  JD3RMRC11TSE57643</t>
  </si>
  <si>
    <t>Backfilling Worksfor Wash - out Valve Chamber - 110 to 400 MM - B4.33 14 13.06 - MR - C - 11 - TSE</t>
  </si>
  <si>
    <t xml:space="preserve">  JD3RMRC11TSE57644</t>
  </si>
  <si>
    <t>EXCAVATION and Bedding Worksfor Wash - out Valve Chamber - 450 to 630 MM - B4.33 14 13.07 - MR - C - 11 - TSE</t>
  </si>
  <si>
    <t xml:space="preserve">  JD3RMRC11TSE57645</t>
  </si>
  <si>
    <t>Plain Concrete Worksfor Wash - out Valve Chamber - 450 to 630 MM - B4.33 14 13.07 - MR - C - 11 - TSE</t>
  </si>
  <si>
    <t xml:space="preserve">  JD3RMRC11TSE57646</t>
  </si>
  <si>
    <t>INSTALLATIONfor Wash - out Valve Chamber - 450 to 630 MM - B4.33 14 13.07 - MR - C - 11 - TSE</t>
  </si>
  <si>
    <t xml:space="preserve">  JD3RMRC11TSE57647</t>
  </si>
  <si>
    <t>Backfilling Worksfor Wash - out Valve Chamber - 450 to 630 MM - B4.33 14 13.07 - MR - C - 11 - TSE</t>
  </si>
  <si>
    <t xml:space="preserve">  JD3RMRC11TSE57652</t>
  </si>
  <si>
    <t>EXCAVATION and Bedding Worksfor Air Valve Chamber - less than 315 mm - B4.33 14 13.10 - MR - C - 11 - TSE</t>
  </si>
  <si>
    <t xml:space="preserve">  JD3RMRC11TSE57653</t>
  </si>
  <si>
    <t>Plain Concrete Worksfor Air Valve Chamber - less than 315 mm - B4.33 14 13.10 - MR - C - 11 - TSE</t>
  </si>
  <si>
    <t xml:space="preserve">  JD3RMRC11TSE57654</t>
  </si>
  <si>
    <t>INSTALLATIONfor Air Valve Chamber - less than 315 mm - B4.33 14 13.10 - MR - C - 11 - TSE</t>
  </si>
  <si>
    <t xml:space="preserve">  JD3RMRC11TSE57655</t>
  </si>
  <si>
    <t>Backfilling Worksfor Air Valve Chamber - less than 315 mm - B4.33 14 13.10 - MR - C - 11 - TSE</t>
  </si>
  <si>
    <t xml:space="preserve">  JD3RMRC12ST100</t>
  </si>
  <si>
    <t>Channel excavation for Swales - B6.31 22 00.13 - MR - C - 12 - ST</t>
  </si>
  <si>
    <t xml:space="preserve">  JD3RMRC12ST300</t>
  </si>
  <si>
    <t>Riprap with side slopes 1.5:1 for Swales - NB6.31 22 00.16 - MR - C - 12 - ST</t>
  </si>
  <si>
    <t xml:space="preserve">  JD3RMRC12TSE58192</t>
  </si>
  <si>
    <t>Excavation Worksfor HDPE Pipe Lines 125 mm - depth from 0 to 1.5 m - B4.33 31 00.01 - MR - C - 12 - TSE</t>
  </si>
  <si>
    <t xml:space="preserve">  JD3RMRC12TSE58193</t>
  </si>
  <si>
    <t>Soil Replacement and Bedding Worksfor HDPE Pipe Lines 125 mm - depth from 0 to 1.5 m - B4.33 31 00.01 - MR - C - 12 - TS</t>
  </si>
  <si>
    <t xml:space="preserve">  JD3RMRC12TSE58194</t>
  </si>
  <si>
    <t>installationfor HDPE Pipe Lines 125 mm - depth from 0 to 1.5 m - B4.33 31 00.01 - MR - C - 12 - TSE</t>
  </si>
  <si>
    <t xml:space="preserve">  JD3RMRC12TSE58195</t>
  </si>
  <si>
    <t>Testingfor HDPE Pipe Lines 125 mm - depth from 0 to 1.5 m - B4.33 31 00.01 - MR - C - 12 - TSE</t>
  </si>
  <si>
    <t xml:space="preserve">  JD3RMRC12TSE58196</t>
  </si>
  <si>
    <t>Backfilling Worksfor HDPE Pipe Lines 125 mm - depth from 0 to 1.5 m - B4.33 31 00.01 - MR - C - 12 - TSE</t>
  </si>
  <si>
    <t xml:space="preserve">  JD3RMRC12TSE58197.R</t>
  </si>
  <si>
    <t>Excavation Worksfor HDPE Pipe Lines 250 mm - depth from 0 to 1.5 m - B4.33 31 00.02 - MR - C - 12 - TSE - Remaining</t>
  </si>
  <si>
    <t xml:space="preserve">  JD3RMRC12TSE58198.R</t>
  </si>
  <si>
    <t>Soil Replacement and Bedding Worksfor HDPE Pipe Lines 250 mm - depth from 0 to 1.5 m - B4.33 31 00.02 - MR - C - 12 - TS</t>
  </si>
  <si>
    <t xml:space="preserve">  JD3RMRC12TSE58199.R</t>
  </si>
  <si>
    <t>installationfor HDPE Pipe Lines 250 mm - depth from 0 to 1.5 m - B4.33 31 00.02 - MR - C - 12 - TSE - Remaining</t>
  </si>
  <si>
    <t xml:space="preserve">  JD3RMRC12TSE58200.R</t>
  </si>
  <si>
    <t>Testingfor HDPE Pipe Lines 250 mm - depth from 0 to 1.5 m - B4.33 31 00.02 - MR - C - 12 - TSE - Remaining</t>
  </si>
  <si>
    <t xml:space="preserve">  JD3RMRC12TSE58201.R</t>
  </si>
  <si>
    <t>Backfilling Worksfor HDPE Pipe Lines 250 mm - depth from 0 to 1.5 m - B4.33 31 00.02 - MR - C - 12 - TSE - Remaining</t>
  </si>
  <si>
    <t xml:space="preserve">  JD3RMRC12TSE58232</t>
  </si>
  <si>
    <t>Excavation Worksfor HDPE Pipes 450 mm - depth from 0 to 1.5 m - B4.33 31 00.09 - MR - C - 12 - TSE</t>
  </si>
  <si>
    <t xml:space="preserve">  JD3RMRC12TSE58233</t>
  </si>
  <si>
    <t>Soil Replacement and Bedding Works for HDPE Pipes 450 mm - depth from 0 to 1.5 m - B4.33 31 00.09 - MR - C - 12 - TSE</t>
  </si>
  <si>
    <t xml:space="preserve">  JD3RMRC12TSE58234</t>
  </si>
  <si>
    <t>Installing for HDPE Pipes 450 mm - depth from 0 to 1.5 m - B4.33 31 00.09 - MR - C - 12 - TSE</t>
  </si>
  <si>
    <t xml:space="preserve">  JD3RMRC12TSE58235</t>
  </si>
  <si>
    <t>Testing for HDPE Pipes 450 mm - depth from 0 to 1.5 m - B4.33 31 00.09 - MR - C - 12 - TSE</t>
  </si>
  <si>
    <t xml:space="preserve">  JD3RMRC12TSE58236</t>
  </si>
  <si>
    <t>Backfillingfor HDPE Pipes 450 mm - depth from 0 to 1.5 m - B4.33 31 00.09 - MR - C - 12 - TSE</t>
  </si>
  <si>
    <t xml:space="preserve">  JD3RMRC12TSE58262</t>
  </si>
  <si>
    <t>Excavation Worksfor HDPE Pipes 630 mm - depth from 0 to 1.5 m - B4.33 31 00.15 - MR - C - 12 - TSE</t>
  </si>
  <si>
    <t xml:space="preserve">  JD3RMRC12TSE58263</t>
  </si>
  <si>
    <t>Soil Replacement and Bedding Works for HDPE Pipes 630 mm - depth from 0 to 1.5 m - B4.33 31 00.15 - MR - C - 12 - TSE</t>
  </si>
  <si>
    <t xml:space="preserve">  JD3RMRC12TSE58264</t>
  </si>
  <si>
    <t>Installing for HDPE Pipes 630 mm - depth from 0 to 1.5 m - B4.33 31 00.15 - MR - C - 12 - TSE</t>
  </si>
  <si>
    <t xml:space="preserve">  JD3RMRC12TSE58265</t>
  </si>
  <si>
    <t>Testing for HDPE Pipes 630 mm - depth from 0 to 1.5 m - B4.33 31 00.15 - MR - C - 12 - TSE</t>
  </si>
  <si>
    <t xml:space="preserve">  JD3RMRC12TSE58266</t>
  </si>
  <si>
    <t>Backfillingfor HDPE Pipes 630 mm - depth from 0 to 1.5 m - B4.33 31 00.15 - MR - C - 12 - TSE</t>
  </si>
  <si>
    <t xml:space="preserve">  JD3RMRC12TSE58317</t>
  </si>
  <si>
    <t>Installationfor gate valves 100 mm - B4.33 14 19.01 - MR - C - 12 - TSE</t>
  </si>
  <si>
    <t xml:space="preserve">  JD3RMRC12TSE58318</t>
  </si>
  <si>
    <t>Testing And Commtionningfor gate valves 100 mm - B4.33 14 19.01 - MR - C - 12 - TSE</t>
  </si>
  <si>
    <t xml:space="preserve">  JD3RMRC12TSE58319</t>
  </si>
  <si>
    <t>Installationfor gate valves 250 mm - B4.33 14 19.02 - MR - C - 12 - TSE</t>
  </si>
  <si>
    <t xml:space="preserve">  JD3RMRC12TSE58320</t>
  </si>
  <si>
    <t>Testing And Commtionningfor gate valves 250 mm - B4.33 14 19.02 - MR - C - 12 - TSE</t>
  </si>
  <si>
    <t xml:space="preserve">  JD3RMRC12TSE58335</t>
  </si>
  <si>
    <t>Installationfor Air valves 50 mm. - on pipes with diameter less than 315 mm - B4.33 14 19.15 - MR - C - 12 - TSE</t>
  </si>
  <si>
    <t xml:space="preserve">  JD3RMRC12TSE58336</t>
  </si>
  <si>
    <t>Testing And Commtionningfor Air valves 50 mm. - on pipes with diameter less than 315 mm - B4.33 14 19.15 - MR - C - 12 -</t>
  </si>
  <si>
    <t xml:space="preserve">  JD3RMRC12TSE58365</t>
  </si>
  <si>
    <t>EXCAVATION and Bedding Worksfor Air Valve Chamber - less than 315 mm - B4.33 14 13.10 - MR - C - 12 - TSE</t>
  </si>
  <si>
    <t xml:space="preserve">  JD3RMRC12TSE58366</t>
  </si>
  <si>
    <t>Plain Concrete Worksfor Air Valve Chamber - less than 315 mm - B4.33 14 13.10 - MR - C - 12 - TSE</t>
  </si>
  <si>
    <t xml:space="preserve">  JD3RMRC12TSE58367</t>
  </si>
  <si>
    <t>INSTALLATIONfor Air Valve Chamber - less than 315 mm - B4.33 14 13.10 - MR - C - 12 - TSE</t>
  </si>
  <si>
    <t xml:space="preserve">  JD3RMRC12TSE58368</t>
  </si>
  <si>
    <t>Backfilling Worksfor Air Valve Chamber - less than 315 mm - B4.33 14 13.10 - MR - C - 12 - TSE</t>
  </si>
  <si>
    <t xml:space="preserve">  JD3RMRC13SL59158</t>
  </si>
  <si>
    <t>Excavation Worksfor PVC Pipes 2×150mm - B2.33 71 19.01.SL - MR - C - 13 - SL</t>
  </si>
  <si>
    <t xml:space="preserve">  JD3RMRC13SL59159</t>
  </si>
  <si>
    <t>Installationfor PVC Pipes 2×150mm - B2.33 71 19.01.SL - MR - C - 13 - SL</t>
  </si>
  <si>
    <t xml:space="preserve">  JD3RMRC13SL59160</t>
  </si>
  <si>
    <t>Pouring Concrete Coverfor PVC Pipes 2×150mm - B2.33 71 19.01.SL - MR - C - 13 - SL</t>
  </si>
  <si>
    <t xml:space="preserve">  JD3RMRC13SL59161</t>
  </si>
  <si>
    <t>Testing and Backfilling Worksfor PVC Pipes 2×150mm - B2.33 71 19.01.SL - MR - C - 13 - SL</t>
  </si>
  <si>
    <t xml:space="preserve">  JD3RMRC13SL59173</t>
  </si>
  <si>
    <t>Excavationfor Drawpit 900x900x1200mm - B2.33 71 19.13.02 - MR - C - 13 - SL</t>
  </si>
  <si>
    <t xml:space="preserve">  JD3RMRC13SL59174</t>
  </si>
  <si>
    <t>Installationfor Drawpit 900x900x1200mm - B2.33 71 19.13.02 - MR - C - 13 - SL</t>
  </si>
  <si>
    <t xml:space="preserve">  JD3RMRC13SL59175</t>
  </si>
  <si>
    <t>Backfillingfor Drawpit 900x900x1200mm - B2.33 71 19.13.02 - MR - C - 13 - SL</t>
  </si>
  <si>
    <t xml:space="preserve">  JD3RMRC13ST100.R</t>
  </si>
  <si>
    <t>Channel excavation for Swales - B6.31 22 00.13 - MR - C - 13 - ST - Remaining</t>
  </si>
  <si>
    <t xml:space="preserve">  JD3RMRC13ST300.R</t>
  </si>
  <si>
    <t>Riprap with side slopes 1.5:1 for Swales - NB6.31 22 00.16 - MR - C - 13 - ST - Remaining</t>
  </si>
  <si>
    <t xml:space="preserve">  JD3RMRC13ST58629</t>
  </si>
  <si>
    <t>Excavation Works for UPVC Pipe Line 300 mm - depth from 0.00 to 1.50 m - B6.33 14 11.01 - MR - C - 13 - ST</t>
  </si>
  <si>
    <t xml:space="preserve">  JD3RMRC13ST58630</t>
  </si>
  <si>
    <t xml:space="preserve">Soil Replacement and Bedding Works for UPVC Pipe Line 300 mm - depth from 0.00 to 1.50 m - B6.33 14 11.01 - MR - C - 13 </t>
  </si>
  <si>
    <t xml:space="preserve">  JD3RMRC13ST58631</t>
  </si>
  <si>
    <t>Installing for UPVC Pipe Line 300 mm - depth from 0.00 to 1.50 m - B6.33 14 11.01 - MR - C - 13 - ST</t>
  </si>
  <si>
    <t xml:space="preserve">  JD3RMRC13ST58632</t>
  </si>
  <si>
    <t>Primary Test for UPVC Pipe Line 300 mm - depth from 0.00 to 1.50 m - B6.33 14 11.01 - MR - C - 13 - ST</t>
  </si>
  <si>
    <t xml:space="preserve">  JD3RMRC13ST58633</t>
  </si>
  <si>
    <t>Backfilling Works for UPVC Pipe Line 300 mm - depth from 0.00 to 1.50 m - B6.33 14 11.01 - MR - C - 13 - ST</t>
  </si>
  <si>
    <t xml:space="preserve">  JD3RMRC13ST58659</t>
  </si>
  <si>
    <t>Excavation Works for GRP Pipe Line 600 mm - depth from 1.51 to 2.50 m - B6.33 42 11.06 - MR - C - 13 - ST</t>
  </si>
  <si>
    <t xml:space="preserve">  JD3RMRC13ST58660</t>
  </si>
  <si>
    <t>Soil Replacement and Bedding Works for GRP Pipe Line 600 mm - depth from 1.51 to 2.50 m - B6.33 42 11.06 - MR - C - 13 -</t>
  </si>
  <si>
    <t xml:space="preserve">  JD3RMRC13ST58661</t>
  </si>
  <si>
    <t>Installing for GRP Pipe Line 600 mm - depth from 1.51 to 2.50 m - B6.33 42 11.06 - MR - C - 13 - ST</t>
  </si>
  <si>
    <t xml:space="preserve">  JD3RMRC13ST58662</t>
  </si>
  <si>
    <t>Primary Test for GRP Pipe Line 600 mm - depth from 1.51 to 2.50 m - B6.33 42 11.06 - MR - C - 13 - ST</t>
  </si>
  <si>
    <t xml:space="preserve">  JD3RMRC13ST58663</t>
  </si>
  <si>
    <t>Backfilling Works for GRP Pipe Line 600 mm - depth from 1.51 to 2.50 m - B6.33 42 11.06 - MR - C - 13 - ST</t>
  </si>
  <si>
    <t xml:space="preserve">  JD3RMRC13ST58758</t>
  </si>
  <si>
    <t>Excavation Works for Box Culvert Dim (2000x1250) depth from 1.51 to 2.50 - B6.34 42 16.03 - MR - C - 13 - ST</t>
  </si>
  <si>
    <t xml:space="preserve">  JD3RMRC13ST58759</t>
  </si>
  <si>
    <t>Plain Concrete Works For Box Culvert Dim (2000x1250) depth from 1.51 to 2.50 - B6.34 42 16.03 - MR - C - 13 - ST</t>
  </si>
  <si>
    <t xml:space="preserve">  JD3RMRC13ST58760</t>
  </si>
  <si>
    <t>Raft Foundation for Box Culvert Dim (2000x1250) depth from 1.51 to 2.50 - B6.34 42 16.03 - MR - C - 13 - ST</t>
  </si>
  <si>
    <t xml:space="preserve">  JD3RMRC13ST58761</t>
  </si>
  <si>
    <t>Wing Wall for Box Culvert Dim (1000x1000) depth from 2.51 to 3.50 - B6.34 42 16.03 - MR - C - 13 - ST</t>
  </si>
  <si>
    <t xml:space="preserve">  JD3RMRC13ST58762</t>
  </si>
  <si>
    <t>Slab for Box Culvert Dim (1000x1000) depth from 2.51 to 3.50 - B6.34 42 16.03 - MR - C - 13 - ST</t>
  </si>
  <si>
    <t xml:space="preserve">  JD3RMRC13ST58763</t>
  </si>
  <si>
    <t>Isolation Works for Box Culvert Dim (2000x1250) depth from 1.51 to 2.50 - B6.34 42 16.03 - MR - C - 13 - ST</t>
  </si>
  <si>
    <t xml:space="preserve">  JD3RMRC13ST58764</t>
  </si>
  <si>
    <t>Backfilling Works for Box Culvert Dim (2000x1250) depth from 1.51 to 2.50 - B6.34 42 16.03 - MR - C - 13 - ST</t>
  </si>
  <si>
    <t xml:space="preserve">  JD3RMRC13ST58765</t>
  </si>
  <si>
    <t>Excavation Works for Box Culvert Dim (1000x1000) depth from 2.51 to 3.50 - B6.35 42 16.04 - MR - C - 13 - ST</t>
  </si>
  <si>
    <t xml:space="preserve">  JD3RMRC13ST58766</t>
  </si>
  <si>
    <t>Plain Concrete Works For Box Culvert Dim (1000x1000) depth from 2.51 to 3.50 - B6.35 42 16.04 - MR - C - 13 - ST</t>
  </si>
  <si>
    <t xml:space="preserve">  JD3RMRC13ST58767</t>
  </si>
  <si>
    <t>Raft Foundation for Box Culvert Dim (1000x1000) depth from 2.51 to 3.50 - B6.35 42 16.04 - MR - C - 13 - ST</t>
  </si>
  <si>
    <t xml:space="preserve">  JD3RMRC13ST58768</t>
  </si>
  <si>
    <t>Wing Wall for Box Culvert Dim (1000x1000) depth from 2.51 to 3.50 - B6.35 42 16.04 - MR - C - 13 - ST</t>
  </si>
  <si>
    <t xml:space="preserve">  JD3RMRC13ST58769</t>
  </si>
  <si>
    <t>Slab for Box Culvert Dim (1000x1000) depth from 2.51 to 3.50 - B6.35 42 16.04 - MR - C - 13 - ST</t>
  </si>
  <si>
    <t xml:space="preserve">  JD3RMRC13ST58770</t>
  </si>
  <si>
    <t>Isolation Works for Box Culvert Dim (1000x1000) depth from 2.51 to 3.50 - B6.35 42 16.04 - MR - C - 13 - ST</t>
  </si>
  <si>
    <t xml:space="preserve">  JD3RMRC13ST58771</t>
  </si>
  <si>
    <t>Backfilling Works for Box Culvert Dim (1000x1000) depth from 2.51 to 3.50 - B6.35 42 16.04 - MR - C - 13 - ST</t>
  </si>
  <si>
    <t xml:space="preserve">  JD3RMRC13ST58772</t>
  </si>
  <si>
    <t>Excavation Works for Box Culvert Dim (3000x1500) depth from 1.51 to 2.50 - B6.34 42 16.05 - MR - C - 13 - ST</t>
  </si>
  <si>
    <t xml:space="preserve">  JD3RMRC13ST58773</t>
  </si>
  <si>
    <t>Plain Concrete Works For Box Culvert Dim (3000x1500) depth from 1.51 to 2.50 - B6.34 42 16.05 - MR - C - 13 - ST</t>
  </si>
  <si>
    <t xml:space="preserve">  JD3RMRC13ST58774</t>
  </si>
  <si>
    <t>Raft Foundation for Box Culvert Dim (3000x1500) depth from 1.51 to 2.50 - B6.34 42 16.05 - MR - C - 13 - ST</t>
  </si>
  <si>
    <t xml:space="preserve">  JD3RMRC13ST58775</t>
  </si>
  <si>
    <t>Wing Wall for Box Culvert Dim (1000x1000) depth from 2.51 to 3.50 - B6.34 42 16.05 - MR - C - 13 - ST</t>
  </si>
  <si>
    <t xml:space="preserve">  JD3RMRC13ST58776</t>
  </si>
  <si>
    <t>Slab for Box Culvert Dim (1000x1000) depth from 2.51 to 3.50 - B6.34 42 16.05 - MR - C - 13 - ST</t>
  </si>
  <si>
    <t xml:space="preserve">  JD3RMRC13ST58777</t>
  </si>
  <si>
    <t>Isolation Works for Box Culvert Dim (3000x1500) depth from 1.51 to 2.50 - B6.34 42 16.05 - MR - C - 13 - ST</t>
  </si>
  <si>
    <t xml:space="preserve">  JD3RMRC13ST58778</t>
  </si>
  <si>
    <t>Backfilling Works for Box Culvert Dim (3000x1500) depth from 1.51 to 2.50 - B6.34 42 16.05 - MR - C - 13 - ST</t>
  </si>
  <si>
    <t xml:space="preserve">  JD3RMRC13ST58779</t>
  </si>
  <si>
    <t>Excavation Works for Box Culvert Dim (3000x1500) depth from 2.51 to 3.50 - B6.34 42 16.06 - MR - C - 13 - ST</t>
  </si>
  <si>
    <t xml:space="preserve">  JD3RMRC13ST58780</t>
  </si>
  <si>
    <t>Plain Concrete Works For Box Culvert Dim (3000x1500) depth from 2.51 to 3.50 - B6.34 42 16.06 - MR - C - 13 - ST</t>
  </si>
  <si>
    <t xml:space="preserve">  JD3RMRC13ST58781</t>
  </si>
  <si>
    <t>Raft Foundation for Box Culvert Dim (3000x1500) depth from 2.51 to 3.50 - B6.34 42 16.06 - MR - C - 13 - ST</t>
  </si>
  <si>
    <t xml:space="preserve">  JD3RMRC13ST58782</t>
  </si>
  <si>
    <t>Wing Wall for Box Culvert Dim (1000x1000) depth from 2.51 to 3.50 - B6.34 42 16.06 - MR - C - 13 - ST</t>
  </si>
  <si>
    <t xml:space="preserve">  JD3RMRC13ST58783</t>
  </si>
  <si>
    <t>Slab for Box Culvert Dim (1000x1000) depth from 2.51 to 3.50 - B6.34 42 16.06 - MR - C - 13 - ST</t>
  </si>
  <si>
    <t xml:space="preserve">  JD3RMRC13ST58784</t>
  </si>
  <si>
    <t>Isolation Works for Box Culvert Dim (3000x1500) depth from 2.51 to 3.50 - B6.34 42 16.06 - MR - C - 13 - ST</t>
  </si>
  <si>
    <t xml:space="preserve">  JD3RMRC13ST58785</t>
  </si>
  <si>
    <t>Backfilling Works for Box Culvert Dim (3000x1500) depth from 2.51 to 3.50 - B6.34 42 16.06 - MR - C - 13 - ST</t>
  </si>
  <si>
    <t xml:space="preserve">  JD3RMRC13ST58827</t>
  </si>
  <si>
    <t>Excavation Works For Manholes Diam 1500 depth from 2.51 to 3.50 - B6.33 05 39.05 - MR - C - 13 - ST</t>
  </si>
  <si>
    <t xml:space="preserve">  JD3RMRC13ST58828</t>
  </si>
  <si>
    <t>Base Plain Concrete Works For Manholes Diam 1500 depth from 2.51 to 3.50 - B6.33 05 39.05 - MR - C - 13 - ST</t>
  </si>
  <si>
    <t xml:space="preserve">  JD3RMRC13ST58829</t>
  </si>
  <si>
    <t>Manhole Installation Works For Manholes Diam 1500 depth from 2.51 to 3.50 - B6.33 05 39.05 - MR - C - 13 - ST</t>
  </si>
  <si>
    <t xml:space="preserve">  JD3RMRC13ST58830</t>
  </si>
  <si>
    <t>FINISHING Works and Backfilling Works For Manholes Diam 1500 depth from 2.51 to 3.50 - B6.33 05 39.05 - MR - C - 13 - ST</t>
  </si>
  <si>
    <t xml:space="preserve">  JD3RMRC13ST58831</t>
  </si>
  <si>
    <t>TESTING AND COMMITIONING Works For Manholes Diam 1500 depth from 2.51 to 3.50 - B6.33 05 39.05 - MR - C - 13 - ST</t>
  </si>
  <si>
    <t xml:space="preserve">  JD3RMRC13ST58837</t>
  </si>
  <si>
    <t>Excavation Works For Manholes Diam 2000 depth from 1.51 to 2.50 - B6.33 05 39.07 - MR - C - 13 - ST</t>
  </si>
  <si>
    <t xml:space="preserve">  JD3RMRC13ST58838</t>
  </si>
  <si>
    <t>Base Plain Concrete Works For Manholes Diam 2000 depth from 1.51 to 2.50 - B6.33 05 39.07 - MR - C - 13 - ST</t>
  </si>
  <si>
    <t xml:space="preserve">  JD3RMRC13ST58839</t>
  </si>
  <si>
    <t>Manhole Installation Works For Manholes Diam 2000 depth from 1.51 to 2.50 - B6.33 05 39.07 - MR - C - 13 - ST</t>
  </si>
  <si>
    <t xml:space="preserve">  JD3RMRC13ST58840</t>
  </si>
  <si>
    <t>FINISHING Works and Backfilling Works For Manholes Diam 2000 depth from 1.51 to 2.50 - B6.33 05 39.07 - MR - C - 13 - ST</t>
  </si>
  <si>
    <t xml:space="preserve">  JD3RMRC13ST58841</t>
  </si>
  <si>
    <t>TESTING AND COMMITIONING Works For Manholes Diam 2000 depth from 1.51 to 2.50 - B6.33 05 39.07 - MR - C - 13 - ST</t>
  </si>
  <si>
    <t xml:space="preserve">  JD3RMRC13ST58847</t>
  </si>
  <si>
    <t>EXCAVATION Works for Catchbasine single - B6.33 05 39.09 - MR - C - 13 - ST</t>
  </si>
  <si>
    <t xml:space="preserve">  JD3RMRC13ST58848</t>
  </si>
  <si>
    <t>Catchbasine Installation Works For Catchbasine single - B6.33 05 39.09 - MR - C - 13 - ST</t>
  </si>
  <si>
    <t xml:space="preserve">  JD3RMRC13ST58849</t>
  </si>
  <si>
    <t>FINISHING Works For Catchbasine single - B6.33 05 39.09 - MR - C - 13 - ST</t>
  </si>
  <si>
    <t xml:space="preserve">  JD3RMRC13ST58850</t>
  </si>
  <si>
    <t>TESTING AND COMMITIONING RELEASEDfor Catchbasine single - B6.33 05 39.09 - MR - C - 13 - ST</t>
  </si>
  <si>
    <t xml:space="preserve">  JD3RMRC13TSE58905</t>
  </si>
  <si>
    <t>Excavation Worksfor HDPE Pipe Lines 125 mm - depth from 0 to 1.5 m - B4.33 31 00.01 - MR - C - 13 - TSE</t>
  </si>
  <si>
    <t xml:space="preserve">  JD3RMRC13TSE58906</t>
  </si>
  <si>
    <t>Soil Replacement and Bedding Worksfor HDPE Pipe Lines 125 mm - depth from 0 to 1.5 m - B4.33 31 00.01 - MR - C - 13 - TS</t>
  </si>
  <si>
    <t xml:space="preserve">  JD3RMRC13TSE58907</t>
  </si>
  <si>
    <t>installationfor HDPE Pipe Lines 125 mm - depth from 0 to 1.5 m - B4.33 31 00.01 - MR - C - 13 - TSE</t>
  </si>
  <si>
    <t xml:space="preserve">  JD3RMRC13TSE58908</t>
  </si>
  <si>
    <t>Testingfor HDPE Pipe Lines 125 mm - depth from 0 to 1.5 m - B4.33 31 00.01 - MR - C - 13 - TSE</t>
  </si>
  <si>
    <t xml:space="preserve">  JD3RMRC13TSE58909</t>
  </si>
  <si>
    <t>Backfilling Worksfor HDPE Pipe Lines 125 mm - depth from 0 to 1.5 m - B4.33 31 00.01 - MR - C - 13 - TSE</t>
  </si>
  <si>
    <t xml:space="preserve">  JD3RMRC13TSE58978</t>
  </si>
  <si>
    <t>Testing for HDPE Pipes 630 mm - depth from 0 to 1.5 m - B4.33 31 00.15 - MR - C - 13 - TSE</t>
  </si>
  <si>
    <t xml:space="preserve">  JD3RMRC13TSE58979</t>
  </si>
  <si>
    <t>Backfillingfor HDPE Pipes 630 mm - depth from 0 to 1.5 m - B4.33 31 00.15 - MR - C - 13 - TSE</t>
  </si>
  <si>
    <t xml:space="preserve">  JD3RMRC13TSE58983</t>
  </si>
  <si>
    <t>Testing for HDPE Pipes 630 mm - depth from 1.51 to 2.5 m - B4.33 31 00.16 - MR - C - 13 - TSE</t>
  </si>
  <si>
    <t xml:space="preserve">  JD3RMRC13TSE58984</t>
  </si>
  <si>
    <t>Backfillingfor HDPE Pipes 630 mm - depth from 1.51 to 2.5 m - B4.33 31 00.16 - MR - C - 13 - TSE</t>
  </si>
  <si>
    <t xml:space="preserve">  JD3RMRC13TSE59036</t>
  </si>
  <si>
    <t>Installationfor butterfly valves 400 mm. - B4.33 14 19.04 - MR - C - 13 - TSE</t>
  </si>
  <si>
    <t xml:space="preserve">  JD3RMRC13TSE59037</t>
  </si>
  <si>
    <t>Testing And Commtionningfor butterfly valves 400 mm. - B4.33 14 19.04 - MR - C - 13 - TSE</t>
  </si>
  <si>
    <t xml:space="preserve">  JD3RMRC13TSE59038</t>
  </si>
  <si>
    <t>Installationfor butterfly valves 600 mm. - B4.33 14 19.05 - MR - C - 13 - TSE</t>
  </si>
  <si>
    <t xml:space="preserve">  JD3RMRC13TSE59039</t>
  </si>
  <si>
    <t>Testing And Commtionningfor butterfly valves 600 mm. - B4.33 14 19.05 - MR - C - 13 - TSE</t>
  </si>
  <si>
    <t xml:space="preserve">  JD3RMRC13TSE59054</t>
  </si>
  <si>
    <t>EXCAVATION and Bedding Worksfor R.C Valve Chamber - 315 to 400 MM - B4.33 14 13.01 - MR - C - 13 - TSE</t>
  </si>
  <si>
    <t xml:space="preserve">  JD3RMRC13TSE59055</t>
  </si>
  <si>
    <t>Plain Concrete Worksfor R.C Valve Chamber - 315 to 400 MM - B4.33 14 13.01 - MR - C - 13 - TSE</t>
  </si>
  <si>
    <t xml:space="preserve">  JD3RMRC13TSE59056</t>
  </si>
  <si>
    <t>INSTALLATIONfor R.C Valve Chamber - 315 to 400 MM - B4.33 14 13.01 - MR - C - 13 - TSE</t>
  </si>
  <si>
    <t xml:space="preserve">  JD3RMRC13TSE59057</t>
  </si>
  <si>
    <t>Backfilling Worksfor R.C Valve Chamber - 315 to 400 MM - B4.33 14 13.01 - MR - C - 13 - TSE</t>
  </si>
  <si>
    <t xml:space="preserve">  JD3RMRC13TSE59058</t>
  </si>
  <si>
    <t>EXCAVATION and Bedding Worksfor R.C Valve Chamber - 500 to 630 MM - B4.33 14 13.02 - MR - C - 13 - TSE</t>
  </si>
  <si>
    <t xml:space="preserve">  JD3RMRC13TSE59059</t>
  </si>
  <si>
    <t>Plain Concrete Worksfor R.C Valve Chamber - 500 to 630 MM - B4.33 14 13.02 - MR - C - 13 - TSE</t>
  </si>
  <si>
    <t xml:space="preserve">  JD3RMRC13TSE59060</t>
  </si>
  <si>
    <t>INSTALLATIONfor R.C Valve Chamber - 500 to 630 MM - B4.33 14 13.02 - MR - C - 13 - TSE</t>
  </si>
  <si>
    <t xml:space="preserve">  JD3RMRC13TSE59061</t>
  </si>
  <si>
    <t>Backfilling Worksfor R.C Valve Chamber - 500 to 630 MM - B4.33 14 13.02 - MR - C - 13 - TSE</t>
  </si>
  <si>
    <t xml:space="preserve">  JD3RMRC14ST100.R</t>
  </si>
  <si>
    <t>Channel excavation for Swales - B6.31 22 00.13 - MR - C - 14 - ST - Remaining</t>
  </si>
  <si>
    <t xml:space="preserve">  JD3RMRC14ST300.R</t>
  </si>
  <si>
    <t>Riprap with side slopes 1.5:1 for Swales - NB6.31 22 00.16 - MR - C - 14 - ST - Remaining</t>
  </si>
  <si>
    <t xml:space="preserve">  JD3RMRC14ST59485</t>
  </si>
  <si>
    <t>Excavation Works for Box Culvert Dim (3000x1500) depth from 1.51 to 2.50 - B6.34 42 16.05 - MR - C - 14 - ST</t>
  </si>
  <si>
    <t xml:space="preserve">  JD3RMRC14ST59486</t>
  </si>
  <si>
    <t>Plain Concrete Works For Box Culvert Dim (3000x1500) depth from 1.51 to 2.50 - B6.34 42 16.05 - MR - C - 14 - ST</t>
  </si>
  <si>
    <t xml:space="preserve">  JD3RMRC14ST59487</t>
  </si>
  <si>
    <t>Raft Foundation for Box Culvert Dim (3000x1500) depth from 1.51 to 2.50 - B6.34 42 16.05 - MR - C - 14 - ST</t>
  </si>
  <si>
    <t xml:space="preserve">  JD3RMRC14ST59488</t>
  </si>
  <si>
    <t>Wing Wall for Box Culvert Dim (1000x1000) depth from 2.51 to 3.50 - B6.34 42 16.05 - MR - C - 14 - ST</t>
  </si>
  <si>
    <t xml:space="preserve">  JD3RMRC14ST59489</t>
  </si>
  <si>
    <t>Slab for Box Culvert Dim (1000x1000) depth from 2.51 to 3.50 - B6.34 42 16.05 - MR - C - 14 - ST</t>
  </si>
  <si>
    <t xml:space="preserve">  JD3RMRC14ST59490</t>
  </si>
  <si>
    <t>Isolation Works for Box Culvert Dim (3000x1500) depth from 1.51 to 2.50 - B6.34 42 16.05 - MR - C - 14 - ST</t>
  </si>
  <si>
    <t xml:space="preserve">  JD3RMRC14ST59491</t>
  </si>
  <si>
    <t>Backfilling Works for Box Culvert Dim (3000x1500) depth from 1.51 to 2.50 - B6.34 42 16.05 - MR - C - 14 - ST</t>
  </si>
  <si>
    <t xml:space="preserve">  JD3RMRC14ST59492</t>
  </si>
  <si>
    <t>Excavation Works for Box Culvert Dim (3000x1500) depth from 2.51 to 3.50 - B6.34 42 16.06 - MR - C - 14 - ST</t>
  </si>
  <si>
    <t xml:space="preserve">  JD3RMRC14ST59493</t>
  </si>
  <si>
    <t>Plain Concrete Works For Box Culvert Dim (3000x1500) depth from 2.51 to 3.50 - B6.34 42 16.06 - MR - C - 14 - ST</t>
  </si>
  <si>
    <t xml:space="preserve">  JD3RMRC14ST59494</t>
  </si>
  <si>
    <t>Raft Foundation for Box Culvert Dim (3000x1500) depth from 2.51 to 3.50 - B6.34 42 16.06 - MR - C - 14 - ST</t>
  </si>
  <si>
    <t xml:space="preserve">  JD3RMRC14ST59495</t>
  </si>
  <si>
    <t>Wing Wall for Box Culvert Dim (1000x1000) depth from 2.51 to 3.50 - B6.34 42 16.06 - MR - C - 14 - ST</t>
  </si>
  <si>
    <t xml:space="preserve">  JD3RMRC14ST59496</t>
  </si>
  <si>
    <t>Slab for Box Culvert Dim (1000x1000) depth from 2.51 to 3.50 - B6.34 42 16.06 - MR - C - 14 - ST</t>
  </si>
  <si>
    <t xml:space="preserve">  JD3RMRC14ST59497</t>
  </si>
  <si>
    <t>Isolation Works for Box Culvert Dim (3000x1500) depth from 2.51 to 3.50 - B6.34 42 16.06 - MR - C - 14 - ST</t>
  </si>
  <si>
    <t xml:space="preserve">  JD3RMRC14ST59498</t>
  </si>
  <si>
    <t>Backfilling Works for Box Culvert Dim (3000x1500) depth from 2.51 to 3.50 - B6.34 42 16.06 - MR - C - 14 - ST</t>
  </si>
  <si>
    <t xml:space="preserve">  JD3RMRC14ST59540</t>
  </si>
  <si>
    <t>Excavation Works For Manholes Diam 1500 depth from 2.51 to 3.50 - B6.33 05 39.05 - MR - C - 14 - ST</t>
  </si>
  <si>
    <t xml:space="preserve">  JD3RMRC14ST59541</t>
  </si>
  <si>
    <t>Base Plain Concrete Works For Manholes Diam 1500 depth from 2.51 to 3.50 - B6.33 05 39.05 - MR - C - 14 - ST</t>
  </si>
  <si>
    <t xml:space="preserve">  JD3RMRC14ST59542</t>
  </si>
  <si>
    <t>Manhole Installation Works For Manholes Diam 1500 depth from 2.51 to 3.50 - B6.33 05 39.05 - MR - C - 14 - ST</t>
  </si>
  <si>
    <t xml:space="preserve">  JD3RMRC14ST59543</t>
  </si>
  <si>
    <t>FINISHING Works and Backfilling Works For Manholes Diam 1500 depth from 2.51 to 3.50 - B6.33 05 39.05 - MR - C - 14 - ST</t>
  </si>
  <si>
    <t xml:space="preserve">  JD3RMRC14ST59544</t>
  </si>
  <si>
    <t>TESTING AND COMMITIONING Works For Manholes Diam 1500 depth from 2.51 to 3.50 - B6.33 05 39.05 - MR - C - 14 - ST</t>
  </si>
  <si>
    <t xml:space="preserve">  JD3RMRC14ST59550</t>
  </si>
  <si>
    <t>Excavation Works For Manholes Diam 2000 depth from 1.51 to 2.50 - B6.33 05 39.07 - MR - C - 14 - ST</t>
  </si>
  <si>
    <t xml:space="preserve">  JD3RMRC14ST59551</t>
  </si>
  <si>
    <t>Base Plain Concrete Works For Manholes Diam 2000 depth from 1.51 to 2.50 - B6.33 05 39.07 - MR - C - 14 - ST</t>
  </si>
  <si>
    <t xml:space="preserve">  JD3RMRC14ST59552</t>
  </si>
  <si>
    <t>Manhole Installation Works For Manholes Diam 2000 depth from 1.51 to 2.50 - B6.33 05 39.07 - MR - C - 14 - ST</t>
  </si>
  <si>
    <t xml:space="preserve">  JD3RMRC14ST59553</t>
  </si>
  <si>
    <t>FINISHING Works and Backfilling Works For Manholes Diam 2000 depth from 1.51 to 2.50 - B6.33 05 39.07 - MR - C - 14 - ST</t>
  </si>
  <si>
    <t xml:space="preserve">  JD3RMRC14ST59554</t>
  </si>
  <si>
    <t>TESTING AND COMMITIONING Works For Manholes Diam 2000 depth from 1.51 to 2.50 - B6.33 05 39.07 - MR - C - 14 - ST</t>
  </si>
  <si>
    <t xml:space="preserve">  JD3RMRC14TSE59618</t>
  </si>
  <si>
    <t>Excavation Worksfor HDPE Pipe Lines 125 mm - depth from 0 to 1.5 m - B4.33 31 00.01 - MR - C - 14 - TSE</t>
  </si>
  <si>
    <t xml:space="preserve">  JD3RMRC14TSE59619</t>
  </si>
  <si>
    <t>Soil Replacement and Bedding Worksfor HDPE Pipe Lines 125 mm - depth from 0 to 1.5 m - B4.33 31 00.01 - MR - C - 14 - TS</t>
  </si>
  <si>
    <t xml:space="preserve">  JD3RMRC14TSE59620</t>
  </si>
  <si>
    <t>installationfor HDPE Pipe Lines 125 mm - depth from 0 to 1.5 m - B4.33 31 00.01 - MR - C - 14 - TSE</t>
  </si>
  <si>
    <t xml:space="preserve">  JD3RMRC14TSE59621</t>
  </si>
  <si>
    <t>Testingfor HDPE Pipe Lines 125 mm - depth from 0 to 1.5 m - B4.33 31 00.01 - MR - C - 14 - TSE</t>
  </si>
  <si>
    <t xml:space="preserve">  JD3RMRC14TSE59622</t>
  </si>
  <si>
    <t>Backfilling Worksfor HDPE Pipe Lines 125 mm - depth from 0 to 1.5 m - B4.33 31 00.01 - MR - C - 14 - TSE</t>
  </si>
  <si>
    <t xml:space="preserve">  JD3RMRC14TSE59743</t>
  </si>
  <si>
    <t>Installationfor gate valves 100 mm - B4.33 14 19.01 - MR - C - 14 - TSE</t>
  </si>
  <si>
    <t xml:space="preserve">  JD3RMRC14TSE59744</t>
  </si>
  <si>
    <t>Testing And Commtionningfor gate valves 100 mm - B4.33 14 19.01 - MR - C - 14 - TSE</t>
  </si>
  <si>
    <t xml:space="preserve">  JD3RMRC14TSE59751</t>
  </si>
  <si>
    <t>Installationfor butterfly valves 600 mm. - B4.33 14 19.05 - MR - C - 14 - TSE</t>
  </si>
  <si>
    <t xml:space="preserve">  JD3RMRC14TSE59752</t>
  </si>
  <si>
    <t>Testing And Commtionningfor butterfly valves 600 mm. - B4.33 14 19.05 - MR - C - 14 - TSE</t>
  </si>
  <si>
    <t xml:space="preserve">  JD3RMRC14TSE59763</t>
  </si>
  <si>
    <t>Installationfor Air valves 65 mm. - on pipes with diameter 355 - 630 mm - B4.33 14 19.16 - MR - C - 14 - TSE</t>
  </si>
  <si>
    <t xml:space="preserve">  JD3RMRC14TSE59764</t>
  </si>
  <si>
    <t>Testing And Commtionningfor Air valves 65 mm. - on pipes with diameter 355 - 630 mm - B4.33 14 19.16 - MR - C - 14 - TSE</t>
  </si>
  <si>
    <t xml:space="preserve">  JD3RMRC14TSE59771</t>
  </si>
  <si>
    <t>EXCAVATION and Bedding Worksfor R.C Valve Chamber - 500 to 630 MM - B4.33 14 13.02 - MR - C - 14 - TSE</t>
  </si>
  <si>
    <t xml:space="preserve">  JD3RMRC14TSE59772</t>
  </si>
  <si>
    <t>Plain Concrete Worksfor R.C Valve Chamber - 500 to 630 MM - B4.33 14 13.02 - MR - C - 14 - TSE</t>
  </si>
  <si>
    <t xml:space="preserve">  JD3RMRC14TSE59773</t>
  </si>
  <si>
    <t>INSTALLATIONfor R.C Valve Chamber - 500 to 630 MM - B4.33 14 13.02 - MR - C - 14 - TSE</t>
  </si>
  <si>
    <t xml:space="preserve">  JD3RMRC14TSE59774</t>
  </si>
  <si>
    <t>Backfilling Worksfor R.C Valve Chamber - 500 to 630 MM - B4.33 14 13.02 - MR - C - 14 - TSE</t>
  </si>
  <si>
    <t xml:space="preserve">  JD3RMRC14TSE59795</t>
  </si>
  <si>
    <t>EXCAVATION and Bedding Worksfor Air Valve Chamber - on 355 - 630 mm - B4.33 14 13.11 - MR - C - 14 - TSE</t>
  </si>
  <si>
    <t xml:space="preserve">  JD3RMRC14TSE59796</t>
  </si>
  <si>
    <t>Plain Concrete Worksfor Air Valve Chamber - on 355 - 630 mm - B4.33 14 13.11 - MR - C - 14 - TSE</t>
  </si>
  <si>
    <t xml:space="preserve">  JD3RMRC14TSE59797</t>
  </si>
  <si>
    <t>INSTALLATIONfor Air Valve Chamber - on 355 - 630 mm - B4.33 14 13.11 - MR - C - 14 - TSE</t>
  </si>
  <si>
    <t xml:space="preserve">  JD3RMRC14TSE59798</t>
  </si>
  <si>
    <t>Backfilling Worksfor Air Valve Chamber - on 355 - 630 mm - B4.33 14 13.11 - MR - C - 14 - TSE</t>
  </si>
  <si>
    <t xml:space="preserve">  JD3RMRC15ST300</t>
  </si>
  <si>
    <t>Riprap with side slopes 1.5:1 for Swales - NB6.31 22 00.16 - MR - C - 15 - ST</t>
  </si>
  <si>
    <t xml:space="preserve">  JD3RMRC15ST60055</t>
  </si>
  <si>
    <t>Excavation Works for UPVC Pipe Line 300 mm - depth from 0.00 to 1.50 m - B6.33 14 11.01 - MR - C - 15 - ST</t>
  </si>
  <si>
    <t xml:space="preserve">  JD3RMRC15ST60056</t>
  </si>
  <si>
    <t xml:space="preserve">Soil Replacement and Bedding Works for UPVC Pipe Line 300 mm - depth from 0.00 to 1.50 m - B6.33 14 11.01 - MR - C - 15 </t>
  </si>
  <si>
    <t xml:space="preserve">  JD3RMRC15ST60057</t>
  </si>
  <si>
    <t>Installing for UPVC Pipe Line 300 mm - depth from 0.00 to 1.50 m - B6.33 14 11.01 - MR - C - 15 - ST</t>
  </si>
  <si>
    <t xml:space="preserve">  JD3RMRC15ST60058</t>
  </si>
  <si>
    <t>Primary Test for UPVC Pipe Line 300 mm - depth from 0.00 to 1.50 m - B6.33 14 11.01 - MR - C - 15 - ST</t>
  </si>
  <si>
    <t xml:space="preserve">  JD3RMRC15ST60059</t>
  </si>
  <si>
    <t>Backfilling Works for UPVC Pipe Line 300 mm - depth from 0.00 to 1.50 m - B6.33 14 11.01 - MR - C - 15 - ST</t>
  </si>
  <si>
    <t xml:space="preserve">  JD3RMRC15ST60085</t>
  </si>
  <si>
    <t>Excavation Works for GRP Pipe Line 600 mm - depth from 1.51 to 2.50 m - B6.33 42 11.06 - MR - C - 15 - ST</t>
  </si>
  <si>
    <t xml:space="preserve">  JD3RMRC15ST60086</t>
  </si>
  <si>
    <t>Soil Replacement and Bedding Works for GRP Pipe Line 600 mm - depth from 1.51 to 2.50 m - B6.33 42 11.06 - MR - C - 15 -</t>
  </si>
  <si>
    <t xml:space="preserve">  JD3RMRC15ST60087</t>
  </si>
  <si>
    <t>Installing for GRP Pipe Line 600 mm - depth from 1.51 to 2.50 m - B6.33 42 11.06 - MR - C - 15 - ST</t>
  </si>
  <si>
    <t xml:space="preserve">  JD3RMRC15ST60088</t>
  </si>
  <si>
    <t>Primary Test for GRP Pipe Line 600 mm - depth from 1.51 to 2.50 m - B6.33 42 11.06 - MR - C - 15 - ST</t>
  </si>
  <si>
    <t xml:space="preserve">  JD3RMRC15ST60089</t>
  </si>
  <si>
    <t>Backfilling Works for GRP Pipe Line 600 mm - depth from 1.51 to 2.50 m - B6.33 42 11.06 - MR - C - 15 - ST</t>
  </si>
  <si>
    <t xml:space="preserve">  JD3RMRC15ST60163</t>
  </si>
  <si>
    <t>Primary Test for GRP Pipe Line 1200 mm - depth from 1.51 to 2.50 m - B6.33 42 11.23 - MR - C - 15 - ST</t>
  </si>
  <si>
    <t xml:space="preserve">  JD3RMRC15ST60164</t>
  </si>
  <si>
    <t>Backfilling Works for GRP Pipe Line 1200 mm - depth from 1.51 to 2.50 m - B6.33 42 11.23 - MR - C - 15 - ST</t>
  </si>
  <si>
    <t xml:space="preserve">  JD3RMRC15ST60263</t>
  </si>
  <si>
    <t>Excavation Works For Manholes Diam 2000 depth from 1.51 to 2.50 - B6.33 05 39.07 - MR - C - 15 - ST</t>
  </si>
  <si>
    <t xml:space="preserve">  JD3RMRC15ST60264</t>
  </si>
  <si>
    <t>Base Plain Concrete Works For Manholes Diam 2000 depth from 1.51 to 2.50 - B6.33 05 39.07 - MR - C - 15 - ST</t>
  </si>
  <si>
    <t xml:space="preserve">  JD3RMRC15ST60265</t>
  </si>
  <si>
    <t>Manhole Installation Works For Manholes Diam 2000 depth from 1.51 to 2.50 - B6.33 05 39.07 - MR - C - 15 - ST</t>
  </si>
  <si>
    <t xml:space="preserve">  JD3RMRC15ST60266</t>
  </si>
  <si>
    <t>FINISHING Works and Backfilling Works For Manholes Diam 2000 depth from 1.51 to 2.50 - B6.33 05 39.07 - MR - C - 15 - ST</t>
  </si>
  <si>
    <t xml:space="preserve">  JD3RMRC15ST60267</t>
  </si>
  <si>
    <t>TESTING AND COMMITIONING Works For Manholes Diam 2000 depth from 1.51 to 2.50 - B6.33 05 39.07 - MR - C - 15 - ST</t>
  </si>
  <si>
    <t xml:space="preserve">  JD3RMRC15ST60273</t>
  </si>
  <si>
    <t>EXCAVATION Works for Catchbasine single - B6.33 05 39.09 - MR - C - 15 - ST</t>
  </si>
  <si>
    <t xml:space="preserve">  JD3RMRC15ST60274</t>
  </si>
  <si>
    <t>Catchbasine Installation Works For Catchbasine single - B6.33 05 39.09 - MR - C - 15 - ST</t>
  </si>
  <si>
    <t xml:space="preserve">  JD3RMRC15ST60275</t>
  </si>
  <si>
    <t>FINISHING Works For Catchbasine single - B6.33 05 39.09 - MR - C - 15 - ST</t>
  </si>
  <si>
    <t xml:space="preserve">  JD3RMRC15ST60276</t>
  </si>
  <si>
    <t>TESTING AND COMMITIONING RELEASEDfor Catchbasine single - B6.33 05 39.09 - MR - C - 15 - ST</t>
  </si>
  <si>
    <t xml:space="preserve">  JD3RMRC15SUR01</t>
  </si>
  <si>
    <t>Surveying Works C - 15</t>
  </si>
  <si>
    <t xml:space="preserve">  JD3RMRC15TSE60371</t>
  </si>
  <si>
    <t>Excavation Worksfor HDPE Pipes 450 mm - depth from 0 to 1.5 m - B4.33 31 00.09 - MR - C - 15 - TSE</t>
  </si>
  <si>
    <t xml:space="preserve">  JD3RMRC15TSE60372</t>
  </si>
  <si>
    <t>Soil Replacement and Bedding Works for HDPE Pipes 450 mm - depth from 0 to 1.5 m - B4.33 31 00.09 - MR - C - 15 - TSE</t>
  </si>
  <si>
    <t xml:space="preserve">  JD3RMRC15TSE60373</t>
  </si>
  <si>
    <t>Installing for HDPE Pipes 450 mm - depth from 0 to 1.5 m - B4.33 31 00.09 - MR - C - 15 - TSE</t>
  </si>
  <si>
    <t xml:space="preserve">  JD3RMRC15TSE60374</t>
  </si>
  <si>
    <t>Testing for HDPE Pipes 450 mm - depth from 0 to 1.5 m - B4.33 31 00.09 - MR - C - 15 - TSE</t>
  </si>
  <si>
    <t xml:space="preserve">  JD3RMRC15TSE60375</t>
  </si>
  <si>
    <t>Backfillingfor HDPE Pipes 450 mm - depth from 0 to 1.5 m - B4.33 31 00.09 - MR - C - 15 - TSE</t>
  </si>
  <si>
    <t xml:space="preserve">  JD3RMRC15TSE60376</t>
  </si>
  <si>
    <t>Excavation Worksfor HDPE Pipes 450 mm - depth from 1.51 to 2.5 m - B4.33 31 00.10 - MR - C - 15 - TSE</t>
  </si>
  <si>
    <t xml:space="preserve">  JD3RMRC15TSE60377</t>
  </si>
  <si>
    <t>Soil Replacement and Bedding Works for HDPE Pipes 450 mm - depth from 1.51 to 2.5 m - B4.33 31 00.10 - MR - C - 15 - TSE</t>
  </si>
  <si>
    <t xml:space="preserve">  JD3RMRC15TSE60378</t>
  </si>
  <si>
    <t>Installing for HDPE Pipes 450 mm - depth from 1.51 to 2.5 m - B4.33 31 00.10 - MR - C - 15 - TSE</t>
  </si>
  <si>
    <t xml:space="preserve">  JD3RMRC15TSE60379</t>
  </si>
  <si>
    <t>Testing for HDPE Pipes 450 mm - depth from 1.51 to 2.5 m - B4.33 31 00.10 - MR - C - 15 - TSE</t>
  </si>
  <si>
    <t xml:space="preserve">  JD3RMRC15TSE60380</t>
  </si>
  <si>
    <t>Backfillingfor HDPE Pipes 450 mm - depth from 1.51 to 2.5 m - B4.33 31 00.10 - MR - C - 15 - TSE</t>
  </si>
  <si>
    <t xml:space="preserve">  JD3RMRC15TSE60458</t>
  </si>
  <si>
    <t>Installationfor gate valves 250 mm - B4.33 14 19.02 - MR - C - 15 - TSE</t>
  </si>
  <si>
    <t xml:space="preserve">  JD3RMRC15TSE60459</t>
  </si>
  <si>
    <t>Testing And Commtionningfor gate valves 250 mm - B4.33 14 19.02 - MR - C - 15 - TSE</t>
  </si>
  <si>
    <t xml:space="preserve">  JD3RMRC15TSE60462</t>
  </si>
  <si>
    <t>Installationfor butterfly valves 400 mm. - B4.33 14 19.04 - MR - C - 15 - TSE</t>
  </si>
  <si>
    <t xml:space="preserve">  JD3RMRC15TSE60463</t>
  </si>
  <si>
    <t>Testing And Commtionningfor butterfly valves 400 mm. - B4.33 14 19.04 - MR - C - 15 - TSE</t>
  </si>
  <si>
    <t xml:space="preserve">  JD3RMRC15TSE60470</t>
  </si>
  <si>
    <t>Installationfor Wash - Out valves 150 mm. - on pipes with diameter 450 - 630 mm - B4.33 14 19.08 - MR - C - 15 - TSE</t>
  </si>
  <si>
    <t xml:space="preserve">  JD3RMRC15TSE60471</t>
  </si>
  <si>
    <t xml:space="preserve">  JD3RMRC15TSE60476</t>
  </si>
  <si>
    <t>Installationfor Air valves 65 mm. - on pipes with diameter 355 - 630 mm - B4.33 14 19.16 - MR - C - 15 - TSE</t>
  </si>
  <si>
    <t xml:space="preserve">  JD3RMRC15TSE60477</t>
  </si>
  <si>
    <t>Testing And Commtionningfor Air valves 65 mm. - on pipes with diameter 355 - 630 mm - B4.33 14 19.16 - MR - C - 15 - TSE</t>
  </si>
  <si>
    <t xml:space="preserve">  JD3RMRC15TSE60480</t>
  </si>
  <si>
    <t>EXCAVATION and Bedding Worksfor R.C Valve Chamber - 315 to 400 MM - B4.33 14 13.01 - MR - C - 15 - TSE</t>
  </si>
  <si>
    <t xml:space="preserve">  JD3RMRC15TSE60481</t>
  </si>
  <si>
    <t>Plain Concrete Worksfor R.C Valve Chamber - 315 to 400 MM - B4.33 14 13.01 - MR - C - 15 - TSE</t>
  </si>
  <si>
    <t xml:space="preserve">  JD3RMRC15TSE60482</t>
  </si>
  <si>
    <t>INSTALLATIONfor R.C Valve Chamber - 315 to 400 MM - B4.33 14 13.01 - MR - C - 15 - TSE</t>
  </si>
  <si>
    <t xml:space="preserve">  JD3RMRC15TSE60483</t>
  </si>
  <si>
    <t>Backfilling Worksfor R.C Valve Chamber - 315 to 400 MM - B4.33 14 13.01 - MR - C - 15 - TSE</t>
  </si>
  <si>
    <t xml:space="preserve">  JD3RMRC15TSE60496</t>
  </si>
  <si>
    <t>EXCAVATION and Bedding Worksfor Wash - out Valve Chamber - 450 to 630 MM - B4.33 14 13.07 - MR - C - 15 - TSE</t>
  </si>
  <si>
    <t xml:space="preserve">  JD3RMRC15TSE60497</t>
  </si>
  <si>
    <t>Plain Concrete Worksfor Wash - out Valve Chamber - 450 to 630 MM - B4.33 14 13.07 - MR - C - 15 - TSE</t>
  </si>
  <si>
    <t xml:space="preserve">  JD3RMRC15TSE60498</t>
  </si>
  <si>
    <t>INSTALLATIONfor Wash - out Valve Chamber - 450 to 630 MM - B4.33 14 13.07 - MR - C - 15 - TSE</t>
  </si>
  <si>
    <t xml:space="preserve">  JD3RMRC15TSE60499</t>
  </si>
  <si>
    <t>Backfilling Worksfor Wash - out Valve Chamber - 450 to 630 MM - B4.33 14 13.07 - MR - C - 15 - TSE</t>
  </si>
  <si>
    <t xml:space="preserve">  JD3RMRC15TSE60508</t>
  </si>
  <si>
    <t>EXCAVATION and Bedding Worksfor Air Valve Chamber - on 355 - 630 mm - B4.33 14 13.11 - MR - C - 15 - TSE</t>
  </si>
  <si>
    <t xml:space="preserve">  JD3RMRC15TSE60509</t>
  </si>
  <si>
    <t>Plain Concrete Worksfor Air Valve Chamber - on 355 - 630 mm - B4.33 14 13.11 - MR - C - 15 - TSE</t>
  </si>
  <si>
    <t xml:space="preserve">  JD3RMRC15TSE60510</t>
  </si>
  <si>
    <t>INSTALLATIONfor Air Valve Chamber - on 355 - 630 mm - B4.33 14 13.11 - MR - C - 15 - TSE</t>
  </si>
  <si>
    <t xml:space="preserve">  JD3RMRC15TSE60511</t>
  </si>
  <si>
    <t>Backfilling Worksfor Air Valve Chamber - on 355 - 630 mm - B4.33 14 13.11 - MR - C - 15 - TSE</t>
  </si>
  <si>
    <t xml:space="preserve">  JD3RMRC15WT60281</t>
  </si>
  <si>
    <t>Excavation Worksfor HDPE Pipes 160 mm - depth from 0 to 1.5 m - B3.33 14 13.01 - MR - C - 15 - WT</t>
  </si>
  <si>
    <t xml:space="preserve">  JD3RMRC15WT60282</t>
  </si>
  <si>
    <t>Soil Replacement and Bedding Works for HDPE Pipes 160 mm - depth from 0 to 1.5 m - B3.33 14 13.01 - MR - C - 15 - WT</t>
  </si>
  <si>
    <t xml:space="preserve">  JD3RMRC15WT60283</t>
  </si>
  <si>
    <t>Installing for HDPE Pipes 160 mm - depth from 0 to 1.5 m - B3.33 14 13.01 - MR - C - 15 - WT</t>
  </si>
  <si>
    <t xml:space="preserve">  JD3RMRC15WT60284</t>
  </si>
  <si>
    <t>Testing for HDPE Pipes 160 mm - depth from 0 to 1.5 m - B3.33 14 13.01 - MR - C - 15 - WT</t>
  </si>
  <si>
    <t xml:space="preserve">  JD3RMRC15WT60285</t>
  </si>
  <si>
    <t>Backfillingfor HDPE Pipes 160 mm - depth from 0 to 1.5 m - B3.33 14 13.01 - MR - C - 15 - WT</t>
  </si>
  <si>
    <t xml:space="preserve">  JD3RMRC15WT60290</t>
  </si>
  <si>
    <t>Backfillingfor HDPE Pipes 225 mm - depth from 0 to 1.5 m - B3.33 14 13.02 - MR - C - 15 - WT</t>
  </si>
  <si>
    <t xml:space="preserve">  JD3RMRC15WT60308</t>
  </si>
  <si>
    <t>INSTALLATIONfor gate valves 200 mm - B3.33 14 19.02 - MR - C - 15 - WT</t>
  </si>
  <si>
    <t xml:space="preserve">  JD3RMRC15WT60309</t>
  </si>
  <si>
    <t>TESTING AND COMMITIONfor gate valves 200 mm - B3.33 14 19.02 - MR - C - 15 - WT</t>
  </si>
  <si>
    <t xml:space="preserve">  JD3RMRC15WT60316</t>
  </si>
  <si>
    <t>EXCAVATION and Bedding Worksfor Fire Hydrant - B3.33 14 19.08 - MR - C - 15 - WT</t>
  </si>
  <si>
    <t xml:space="preserve">  JD3RMRC15WT60317</t>
  </si>
  <si>
    <t>INSTALLATIONfor Fire Hydrant - B3.33 14 19.08 - MR - C - 15 - WT</t>
  </si>
  <si>
    <t xml:space="preserve">  JD3RMRC15WT60318</t>
  </si>
  <si>
    <t>TESTING AND COMMITIONfor Fire Hydrant - B3.33 14 19.08 - MR - C - 15 - WT</t>
  </si>
  <si>
    <t xml:space="preserve">  JD3RMRL01SL61289</t>
  </si>
  <si>
    <t>Installation of reinforced concrete foundationfor LIGHTING POLE one arm - B2.26 56 19.02 - MR - L - 01 - SL</t>
  </si>
  <si>
    <t xml:space="preserve">  JD3RMRL01SL61290</t>
  </si>
  <si>
    <t>Backfilling of reinforced concrete foundationfor LIGHTING POLE one arm - B2.26 56 19.02 - MR - L - 01 - SL</t>
  </si>
  <si>
    <t xml:space="preserve">  JD3RMRL01SL61291</t>
  </si>
  <si>
    <t>Installation Worksfor LIGHTING POLE one arm - B2.26 56 19.02 - MR - L - 01 - SL</t>
  </si>
  <si>
    <t xml:space="preserve">  JD3RMRL01SL61292</t>
  </si>
  <si>
    <t>Testing and Commitioningfor LIGHTING POLE one arm - B2.26 56 19.02 - MR - L - 01 - SL</t>
  </si>
  <si>
    <t xml:space="preserve">  JD3RMRL01SL61293</t>
  </si>
  <si>
    <t>Installationfor Lighting( LED ) Luminaire 150 WATT - B2.26.56.19.01 - MR - L - 01 - SL</t>
  </si>
  <si>
    <t xml:space="preserve">  JD3RMRL01SL61296</t>
  </si>
  <si>
    <t>Supply, construct, connect and test earthing pitsfor Street Lighting EARTHING SYSTEM - B2.26 05 26.01 - MR - L - 01 - SL</t>
  </si>
  <si>
    <t xml:space="preserve">  JD3RMRL01SL61301</t>
  </si>
  <si>
    <t>Excavation Worksfor PVC Pipes 4×150mm - B2.33 71 19.02 - MR - L - 01 - SL</t>
  </si>
  <si>
    <t xml:space="preserve">  JD3RMRL01SL61302</t>
  </si>
  <si>
    <t>Installationfor PVC Pipes 4×150mm - B2.33 71 19.02 - MR - L - 01 - SL</t>
  </si>
  <si>
    <t xml:space="preserve">  JD3RMRL01SL61303</t>
  </si>
  <si>
    <t>Pouring Concrete Coverfor PVC Pipes 4×150mm - B2.33 71 19.02 - MR - L - 01 - SL</t>
  </si>
  <si>
    <t xml:space="preserve">  JD3RMRL01SL61304</t>
  </si>
  <si>
    <t>Testing and Backfilling Worksfor PVC Pipes 4×150mm - B2.33 71 19.02 - MR - L - 01 - SL</t>
  </si>
  <si>
    <t xml:space="preserve">  JD3RMRL01SL61309</t>
  </si>
  <si>
    <t>Excavationfor Drawpit 600x600x1000mm - B2.33 71 19.13.01 - MR - L - 01 - SL</t>
  </si>
  <si>
    <t xml:space="preserve">  JD3RMRL01SL61310</t>
  </si>
  <si>
    <t>Installationfor Drawpit 600x600x1000mm - B2.33 71 19.13.01 - MR - L - 01 - SL</t>
  </si>
  <si>
    <t xml:space="preserve">  JD3RMRL01SL61311</t>
  </si>
  <si>
    <t>Backfillingfor Drawpit 600x600x1000mm - B2.33 71 19.13.01 - MR - L - 01 - SL</t>
  </si>
  <si>
    <t xml:space="preserve">  JD3RMRL01SL61312</t>
  </si>
  <si>
    <t>Excavationfor Drawpit 900x900x1200mm - B2.33 71 19.13.02 - MR - L - 01 - SL</t>
  </si>
  <si>
    <t xml:space="preserve">  JD3RMRL01SL61313</t>
  </si>
  <si>
    <t>Installationfor Drawpit 900x900x1200mm - B2.33 71 19.13.02 - MR - L - 01 - SL</t>
  </si>
  <si>
    <t xml:space="preserve">  JD3RMRL01SL61314</t>
  </si>
  <si>
    <t>Backfillingfor Drawpit 900x900x1200mm - B2.33 71 19.13.02 - MR - L - 01 - SL</t>
  </si>
  <si>
    <t xml:space="preserve">  JD3RMRL01ST524344</t>
  </si>
  <si>
    <t>Concrete encasement for pipes - NNB6.33 42 11.25 - MR - L - 01 - ST</t>
  </si>
  <si>
    <t xml:space="preserve">  JD3RMRL01ST60768</t>
  </si>
  <si>
    <t>Excavation Works for UPVC Pipe Line 300 mm - depth from 0.00 to 1.50 m - B6.33 14 11.01 - MR - L - 01 - ST</t>
  </si>
  <si>
    <t xml:space="preserve">  JD3RMRL01ST60769</t>
  </si>
  <si>
    <t xml:space="preserve">Soil Replacement and Bedding Works for UPVC Pipe Line 300 mm - depth from 0.00 to 1.50 m - B6.33 14 11.01 - MR - L - 01 </t>
  </si>
  <si>
    <t xml:space="preserve">  JD3RMRL01ST60770</t>
  </si>
  <si>
    <t>Installing for UPVC Pipe Line 300 mm - depth from 0.00 to 1.50 m - B6.33 14 11.01 - MR - L - 01 - ST</t>
  </si>
  <si>
    <t xml:space="preserve">  JD3RMRL01ST60771</t>
  </si>
  <si>
    <t>Primary Test for UPVC Pipe Line 300 mm - depth from 0.00 to 1.50 m - B6.33 14 11.01 - MR - L - 01 - ST</t>
  </si>
  <si>
    <t xml:space="preserve">  JD3RMRL01ST60772</t>
  </si>
  <si>
    <t>Backfilling Works for UPVC Pipe Line 300 mm - depth from 0.00 to 1.50 m - B6.33 14 11.01 - MR - L - 01 - ST</t>
  </si>
  <si>
    <t xml:space="preserve">  JD3RMRL01ST60773</t>
  </si>
  <si>
    <t>Excavation Works for GRP Pipe Line 400 mm - depth from 0.00 to 1.50 m - B6.33 42 11.01 - MR - L - 01 - ST</t>
  </si>
  <si>
    <t xml:space="preserve">  JD3RMRL01ST60774</t>
  </si>
  <si>
    <t>Soil Replacement and Bedding Works for GRP Pipe Line 400 mm - depth from 0.00 to 1.50 m - B6.33 42 11.01 - MR - L - 01 -</t>
  </si>
  <si>
    <t xml:space="preserve">  JD3RMRL01ST60775</t>
  </si>
  <si>
    <t>Installing for GRP Pipe Line 400 mm - depth from 0.00 to 1.50 m - B6.33 42 11.01 - MR - L - 01 - ST</t>
  </si>
  <si>
    <t xml:space="preserve">  JD3RMRL01ST60776</t>
  </si>
  <si>
    <t>Primary Test for GRP Pipe Line 400 mm - depth from 0.00 to 1.50 m - B6.33 42 11.01 - MR - L - 01 - ST</t>
  </si>
  <si>
    <t xml:space="preserve">  JD3RMRL01ST60777</t>
  </si>
  <si>
    <t>Backfilling Works for GRP Pipe Line 400 mm - depth from 0.00 to 1.50 m - B6.33 42 11.01 - MR - L - 01 - ST</t>
  </si>
  <si>
    <t xml:space="preserve">  JD3RMRL01ST60778</t>
  </si>
  <si>
    <t>Excavation Works for GRP Pipe Line 400 mm - depth from 1.51 to 2.50 m - B6.33 42 11.02 - MR - L - 01 - ST</t>
  </si>
  <si>
    <t xml:space="preserve">  JD3RMRL01ST60779</t>
  </si>
  <si>
    <t>Soil Replacement and Bedding Works for GRP Pipe Line 400 mm - depth from 1.51 to 2.50 m - B6.33 42 11.02 - MR - L - 01 -</t>
  </si>
  <si>
    <t xml:space="preserve">  JD3RMRL01ST60780</t>
  </si>
  <si>
    <t>Installing for GRP Pipe Line 400 mm - depth from 1.51 to 2.50 m - B6.33 42 11.02 - MR - L - 01 - ST</t>
  </si>
  <si>
    <t xml:space="preserve">  JD3RMRL01ST60781</t>
  </si>
  <si>
    <t>Primary Test for GRP Pipe Line 400 mm - depth from 1.51 to 2.50 m - B6.33 42 11.02 - MR - L - 01 - ST</t>
  </si>
  <si>
    <t xml:space="preserve">  JD3RMRL01ST60782</t>
  </si>
  <si>
    <t>Backfilling Works for GRP Pipe Line 400 mm - depth from 1.51 to 2.50 m - B6.33 42 11.02 - MR - L - 01 - ST</t>
  </si>
  <si>
    <t xml:space="preserve">  JD3RMRL01ST60791</t>
  </si>
  <si>
    <t>Primary Test for GRP Pipe Line 500 mm - depth from 1.51 to 2.50 m - B6.33 42 11.04 - MR - L - 01 - ST</t>
  </si>
  <si>
    <t xml:space="preserve">  JD3RMRL01ST60796</t>
  </si>
  <si>
    <t>Primary Test for GRP Pipe Line 600 mm - depth from 0.00 to 1.50 m - B6.33 42 11.05 - MR - L - 01 - ST</t>
  </si>
  <si>
    <t xml:space="preserve">  JD3RMRL01ST60797</t>
  </si>
  <si>
    <t>Backfilling Works for GRP Pipe Line 600 mm - depth from 0.00 to 1.50 m - B6.33 42 11.05 - MR - L - 01 - ST</t>
  </si>
  <si>
    <t xml:space="preserve">  JD3RMRL01ST60801</t>
  </si>
  <si>
    <t>Primary Test for GRP Pipe Line 600 mm - depth from 1.51 to 2.50 m - B6.33 42 11.06 - MR - L - 01 - ST</t>
  </si>
  <si>
    <t xml:space="preserve">  JD3RMRL01ST60811</t>
  </si>
  <si>
    <t>Primary Test for GRP Pipe Line 700 mm - depth from 1.51 to 2.50 m - B6.33 42 11.08 - MR - L - 01 - ST</t>
  </si>
  <si>
    <t xml:space="preserve">  JD3RMRL01ST60812</t>
  </si>
  <si>
    <t>Backfilling Works for GRP Pipe Line 700 mm - depth from 1.51 to 2.50 m - B6.33 42 11.08 - MR - L - 01 - ST</t>
  </si>
  <si>
    <t xml:space="preserve">  JD3RMRL01ST60821</t>
  </si>
  <si>
    <t>Primary Test for GRP Pipe Line 800 mm - depth from 1.51 to 2.50 m - B6.33 42 11.10 - MR - L - 01 - ST</t>
  </si>
  <si>
    <t xml:space="preserve">  JD3RMRL01ST60822</t>
  </si>
  <si>
    <t>Backfilling Works for GRP Pipe Line 800 mm - depth from 1.51 to 2.50 m - B6.33 42 11.10 - MR - L - 01 - ST</t>
  </si>
  <si>
    <t xml:space="preserve">  JD3RMRL01ST60831</t>
  </si>
  <si>
    <t>Primary Test for GRP Pipe Line 900 mm - depth from 1.51 to 2.50 m - B6.33 42 11.12 - MR - L - 01 - ST</t>
  </si>
  <si>
    <t xml:space="preserve">  JD3RMRL01ST60832</t>
  </si>
  <si>
    <t>Backfilling Works for GRP Pipe Line 900 mm - depth from 1.51 to 2.50 m - B6.33 42 11.12 - MR - L - 01 - ST</t>
  </si>
  <si>
    <t xml:space="preserve">  JD3RMRL01ST60846</t>
  </si>
  <si>
    <t>Primary Test for GRP Pipe Line 1000 mm - depth from 1.51 to 2.50 m - B6.33 42 11.15 - MR - L - 01 - ST</t>
  </si>
  <si>
    <t xml:space="preserve">  JD3RMRL01ST60851</t>
  </si>
  <si>
    <t>Primary Test for GRP Pipe Line 1000 mm - depth from 2.51 to 3.50 m - B6.33 42 11.16 - MR - L - 01 - ST</t>
  </si>
  <si>
    <t xml:space="preserve">  JD3RMRL01ST60852</t>
  </si>
  <si>
    <t>Backfilling Works for GRP Pipe Line 1000 mm - depth from 2.51 to 3.50 m - B6.33 42 11.16 - MR - L - 01 - ST</t>
  </si>
  <si>
    <t xml:space="preserve">  JD3RMRL01ST60860</t>
  </si>
  <si>
    <t>Installing for GRP Pipe Line 1100 mm - depth from 1.51 to 2.50 m - B6.33 42 11.20 - MR - L - 01 - ST</t>
  </si>
  <si>
    <t xml:space="preserve">  JD3RMRL01ST60861</t>
  </si>
  <si>
    <t>Primary Test for GRP Pipe Line 1100 mm - depth from 1.51 to 2.50 m - B6.33 42 11.20 - MR - L - 01 - ST</t>
  </si>
  <si>
    <t xml:space="preserve">  JD3RMRL01ST60862</t>
  </si>
  <si>
    <t>Backfilling Works for GRP Pipe Line 1100 mm - depth from 1.51 to 2.50 m - B6.33 42 11.20 - MR - L - 01 - ST</t>
  </si>
  <si>
    <t xml:space="preserve">  JD3RMRL01ST60881</t>
  </si>
  <si>
    <t>Primary Test for GRP Pipe Line 1200 mm - depth from 2.51 to 3.50 m - B6.33 42 11.24 - MR - L - 01 - ST</t>
  </si>
  <si>
    <t xml:space="preserve">  JD3RMRL01ST60882</t>
  </si>
  <si>
    <t>Backfilling Works for GRP Pipe Line 1200 mm - depth from 2.51 to 3.50 m - B6.33 42 11.24 - MR - L - 01 - ST</t>
  </si>
  <si>
    <t xml:space="preserve">  JD3RMRL01ST60951</t>
  </si>
  <si>
    <t>Excavation Works For Manholes Diam 1200 depth from 1.51 to 2.50 - B6.33 05 39.02 - MR - L - 01 - ST</t>
  </si>
  <si>
    <t xml:space="preserve">  JD3RMRL01ST60952</t>
  </si>
  <si>
    <t>Base Plain Concrete Works For Manholes Diam 1200 depth from 1.51 to 2.50 - B6.33 05 39.02 - MR - L - 01 - ST</t>
  </si>
  <si>
    <t xml:space="preserve">  JD3RMRL01ST60953</t>
  </si>
  <si>
    <t>Manhole Installation Works For Manholes Diam 1200 depth from 1.51 to 2.50 - B6.33 05 39.02 - MR - L - 01 - ST</t>
  </si>
  <si>
    <t xml:space="preserve">  JD3RMRL01ST60954</t>
  </si>
  <si>
    <t>FINISHING Works and Backfilling Works For Manholes Diam 1200 depth from 1.51 to 2.50 - B6.33 05 39.02 - MR - L - 01 - ST</t>
  </si>
  <si>
    <t xml:space="preserve">  JD3RMRL01ST60955</t>
  </si>
  <si>
    <t>TESTING AND COMMITIONING Works For Manholes Diam 1200 depth from 1.51 to 2.50 - B6.33 05 39.02 - MR - L - 01 - ST</t>
  </si>
  <si>
    <t xml:space="preserve">  JD3RMRL01ST60961</t>
  </si>
  <si>
    <t>Excavation Works For Manholes Diam 1500 depth from 1.51 to 2.50 - B6.33 05 39.04 - MR - L - 01 - ST</t>
  </si>
  <si>
    <t xml:space="preserve">  JD3RMRL01ST60962</t>
  </si>
  <si>
    <t>Base Plain Concrete Works For Manholes Diam 1500 depth from 1.51 to 2.50 - B6.33 05 39.04 - MR - L - 01 - ST</t>
  </si>
  <si>
    <t xml:space="preserve">  JD3RMRL01ST60963</t>
  </si>
  <si>
    <t>Manhole Installation Works For Manholes Diam 1500 depth from 1.51 to 2.50 - B6.33 05 39.04 - MR - L - 01 - ST</t>
  </si>
  <si>
    <t xml:space="preserve">  JD3RMRL01ST60964</t>
  </si>
  <si>
    <t>FINISHING Works and Backfilling Works For Manholes Diam 1500 depth from 1.51 to 2.50 - B6.33 05 39.04 - MR - L - 01 - ST</t>
  </si>
  <si>
    <t xml:space="preserve">  JD3RMRL01ST60965</t>
  </si>
  <si>
    <t>TESTING AND COMMITIONING Works For Manholes Diam 1500 depth from 1.51 to 2.50 - B6.33 05 39.04 - MR - L - 01 - ST</t>
  </si>
  <si>
    <t xml:space="preserve">  JD3RMRL01ST60966</t>
  </si>
  <si>
    <t>Excavation Works For Manholes Diam 1500 depth from 2.51 to 3.50 - B6.33 05 39.05 - MR - L - 01 - ST</t>
  </si>
  <si>
    <t xml:space="preserve">  JD3RMRL01ST60967</t>
  </si>
  <si>
    <t>Base Plain Concrete Works For Manholes Diam 1500 depth from 2.51 to 3.50 - B6.33 05 39.05 - MR - L - 01 - ST</t>
  </si>
  <si>
    <t xml:space="preserve">  JD3RMRL01ST60968</t>
  </si>
  <si>
    <t>Manhole Installation Works For Manholes Diam 1500 depth from 2.51 to 3.50 - B6.33 05 39.05 - MR - L - 01 - ST</t>
  </si>
  <si>
    <t xml:space="preserve">  JD3RMRL01ST60969</t>
  </si>
  <si>
    <t>FINISHING Works and Backfilling Works For Manholes Diam 1500 depth from 2.51 to 3.50 - B6.33 05 39.05 - MR - L - 01 - ST</t>
  </si>
  <si>
    <t xml:space="preserve">  JD3RMRL01ST60970</t>
  </si>
  <si>
    <t>TESTING AND COMMITIONING Works For Manholes Diam 1500 depth from 2.51 to 3.50 - B6.33 05 39.05 - MR - L - 01 - ST</t>
  </si>
  <si>
    <t xml:space="preserve">  JD3RMRL01ST60981</t>
  </si>
  <si>
    <t>Excavation Works For Manholes Diam 2000 depth from 2.51 to 3.50 - B6.33 05 39.08 - MR - L - 01 - ST</t>
  </si>
  <si>
    <t xml:space="preserve">  JD3RMRL01ST60982</t>
  </si>
  <si>
    <t>Base Plain Concrete Works For Manholes Diam 2000 depth from 2.51 to 3.50 - B6.33 05 39.08 - MR - L - 01 - ST</t>
  </si>
  <si>
    <t xml:space="preserve">  JD3RMRL01ST60983</t>
  </si>
  <si>
    <t>Manhole Installation Works For Manholes Diam 2000 depth from 2.51 to 3.50 - B6.33 05 39.08 - MR - L - 01 - ST</t>
  </si>
  <si>
    <t xml:space="preserve">  JD3RMRL01ST60984</t>
  </si>
  <si>
    <t>FINISHING Works and Backfilling Works For Manholes Diam 2000 depth from 2.51 to 3.50 - B6.33 05 39.08 - MR - L - 01 - ST</t>
  </si>
  <si>
    <t xml:space="preserve">  JD3RMRL01ST60985</t>
  </si>
  <si>
    <t>TESTING AND COMMITIONING Works For Manholes Diam 2000 depth from 2.51 to 3.50 - B6.33 05 39.08 - MR - L - 01 - ST</t>
  </si>
  <si>
    <t xml:space="preserve">  JD3RMRL01ST60986</t>
  </si>
  <si>
    <t>EXCAVATION Works for Catchbasine single - B6.33 05 39.09 - MR - L - 01 - ST</t>
  </si>
  <si>
    <t xml:space="preserve">  JD3RMRL01ST60987</t>
  </si>
  <si>
    <t>Catchbasine Installation Works For Catchbasine single - B6.33 05 39.09 - MR - L - 01 - ST</t>
  </si>
  <si>
    <t xml:space="preserve">  JD3RMRL01ST60988</t>
  </si>
  <si>
    <t>FINISHING Works For Catchbasine single - B6.33 05 39.09 - MR - L - 01 - ST</t>
  </si>
  <si>
    <t xml:space="preserve">  JD3RMRL01ST60989</t>
  </si>
  <si>
    <t>TESTING AND COMMITIONING RELEASEDfor Catchbasine single - B6.33 05 39.09 - MR - L - 01 - ST</t>
  </si>
  <si>
    <t xml:space="preserve">  JD3RMRL01ST60990</t>
  </si>
  <si>
    <t>EXCAVATION Works for Catchbasine double - B6.33 05 39.10 - MR - L - 01 - ST</t>
  </si>
  <si>
    <t xml:space="preserve">  JD3RMRL01ST60991</t>
  </si>
  <si>
    <t>Catchbasine Installation Works For Catchbasine double - B6.33 05 39.10 - MR - L - 01 - ST</t>
  </si>
  <si>
    <t xml:space="preserve">  JD3RMRL01ST60992</t>
  </si>
  <si>
    <t>FINISHING Works For Catchbasine double - B6.33 05 39.10 - MR - L - 01 - ST</t>
  </si>
  <si>
    <t xml:space="preserve">  JD3RMRL01ST60993</t>
  </si>
  <si>
    <t>TESTING AND COMMITIONING RELEASEDfor Catchbasine double - B6.33 05 39.10 - MR - L - 01 - ST</t>
  </si>
  <si>
    <t xml:space="preserve">  JD3RMRL01TSE61044</t>
  </si>
  <si>
    <t>Excavation Worksfor HDPE Pipe Lines 125 mm - depth from 0 to 1.5 m - B4.33 31 00.01 - MR - L - 01 - TSE</t>
  </si>
  <si>
    <t xml:space="preserve">  JD3RMRL01TSE61045</t>
  </si>
  <si>
    <t>Soil Replacement and Bedding Worksfor HDPE Pipe Lines 125 mm - depth from 0 to 1.5 m - B4.33 31 00.01 - MR - L - 01 - TS</t>
  </si>
  <si>
    <t xml:space="preserve">  JD3RMRL01TSE61046</t>
  </si>
  <si>
    <t>installationfor HDPE Pipe Lines 125 mm - depth from 0 to 1.5 m - B4.33 31 00.01 - MR - L - 01 - TSE</t>
  </si>
  <si>
    <t xml:space="preserve">  JD3RMRL01TSE61047</t>
  </si>
  <si>
    <t>Testingfor HDPE Pipe Lines 125 mm - depth from 0 to 1.5 m - B4.33 31 00.01 - MR - L - 01 - TSE</t>
  </si>
  <si>
    <t xml:space="preserve">  JD3RMRL01TSE61048</t>
  </si>
  <si>
    <t>Backfilling Worksfor HDPE Pipe Lines 125 mm - depth from 0 to 1.5 m - B4.33 31 00.01 - MR - L - 01 - TSE</t>
  </si>
  <si>
    <t xml:space="preserve">  JD3RMRL01TSE61049.R</t>
  </si>
  <si>
    <t>Excavation Worksfor HDPE Pipe Lines 250 mm - depth from 0 to 1.5 m - B4.33 31 00.02 - MR - L - 01 - TSE - Remaining</t>
  </si>
  <si>
    <t xml:space="preserve">  JD3RMRL01TSE61050.R</t>
  </si>
  <si>
    <t>Soil Replacement and Bedding Worksfor HDPE Pipe Lines 250 mm - depth from 0 to 1.5 m - B4.33 31 00.02 - MR - L - 01 - TS</t>
  </si>
  <si>
    <t xml:space="preserve">  JD3RMRL01TSE61051.R</t>
  </si>
  <si>
    <t>installationfor HDPE Pipe Lines 250 mm - depth from 0 to 1.5 m - B4.33 31 00.02 - MR - L - 01 - TSE - Remaining</t>
  </si>
  <si>
    <t xml:space="preserve">  JD3RMRL01TSE61052.R</t>
  </si>
  <si>
    <t>Testingfor HDPE Pipe Lines 250 mm - depth from 0 to 1.5 m - B4.33 31 00.02 - MR - L - 01 - TSE - Remaining</t>
  </si>
  <si>
    <t xml:space="preserve">  JD3RMRL01TSE61053.R</t>
  </si>
  <si>
    <t>Backfilling Worksfor HDPE Pipe Lines 250 mm - depth from 0 to 1.5 m - B4.33 31 00.02 - MR - L - 01 - TSE - Remaining</t>
  </si>
  <si>
    <t xml:space="preserve">  JD3RMRL01TSE61054.R</t>
  </si>
  <si>
    <t>Excavation Worksfor HDPE Pipes 315 mm - depth from 0 to 1.5 m - B4.33 31 00.03 - MR - L - 01 - TSE - Remaining</t>
  </si>
  <si>
    <t xml:space="preserve">  JD3RMRL01TSE61055.R</t>
  </si>
  <si>
    <t xml:space="preserve">Soil Replacement and Bedding Works for HDPE Pipes 315 mm - depth from 0 to 1.5 m - B4.33 31 00.03 - MR - L - 01 - TSE - </t>
  </si>
  <si>
    <t xml:space="preserve">  JD3RMRL01TSE61056.R</t>
  </si>
  <si>
    <t>Installing for HDPE Pipes 315 mm - depth from 0 to 1.5 m - B4.33 31 00.03 - MR - L - 01 - TSE - Remaining</t>
  </si>
  <si>
    <t xml:space="preserve">  JD3RMRL01TSE61057</t>
  </si>
  <si>
    <t>Testing for HDPE Pipes 315 mm - depth from 0 to 1.5 m - B4.33 31 00.03 - MR - L - 01 - TSE</t>
  </si>
  <si>
    <t xml:space="preserve">  JD3RMRL01TSE61058</t>
  </si>
  <si>
    <t>Backfillingfor HDPE Pipes 315 mm - depth from 0 to 1.5 m - B4.33 31 00.03 - MR - L - 01 - TSE</t>
  </si>
  <si>
    <t xml:space="preserve">  JD3RMRL01TSE61059</t>
  </si>
  <si>
    <t>Excavation Worksfor HDPE Pipes 315 mm - depth from 1.51 to 2.5 m - B4.33 31 00.04 - MR - L - 01 - TSE</t>
  </si>
  <si>
    <t xml:space="preserve">  JD3RMRL01TSE61060</t>
  </si>
  <si>
    <t>Soil Replacement and Bedding Works for HDPE Pipes 315 mm - depth from 1.51 to 2.5 m - B4.33 31 00.04 - MR - L - 01 - TSE</t>
  </si>
  <si>
    <t xml:space="preserve">  JD3RMRL01TSE61061</t>
  </si>
  <si>
    <t>Installing for HDPE Pipes 315 mm - depth from 1.51 to 2.5 m - B4.33 31 00.04 - MR - L - 01 - TSE</t>
  </si>
  <si>
    <t xml:space="preserve">  JD3RMRL01TSE61062</t>
  </si>
  <si>
    <t>Testing for HDPE Pipes 315 mm - depth from 1.51 to 2.5 m - B4.33 31 00.04 - MR - L - 01 - TSE</t>
  </si>
  <si>
    <t xml:space="preserve">  JD3RMRL01TSE61063</t>
  </si>
  <si>
    <t>Backfillingfor HDPE Pipes 315 mm - depth from 1.51 to 2.5 m - B4.33 31 00.04 - MR - L - 01 - TSE</t>
  </si>
  <si>
    <t xml:space="preserve">  JD3RMRL01TSE61084</t>
  </si>
  <si>
    <t>Excavation Worksfor HDPE Pipes 450 mm - depth from 0 to 1.5 m - B4.33 31 00.09 - MR - L - 01 - TSE</t>
  </si>
  <si>
    <t xml:space="preserve">  JD3RMRL01TSE61085</t>
  </si>
  <si>
    <t>Soil Replacement and Bedding Works for HDPE Pipes 450 mm - depth from 0 to 1.5 m - B4.33 31 00.09 - MR - L - 01 - TSE</t>
  </si>
  <si>
    <t xml:space="preserve">  JD3RMRL01TSE61086</t>
  </si>
  <si>
    <t>Installing for HDPE Pipes 450 mm - depth from 0 to 1.5 m - B4.33 31 00.09 - MR - L - 01 - TSE</t>
  </si>
  <si>
    <t xml:space="preserve">  JD3RMRL01TSE61087</t>
  </si>
  <si>
    <t>Testing for HDPE Pipes 450 mm - depth from 0 to 1.5 m - B4.33 31 00.09 - MR - L - 01 - TSE</t>
  </si>
  <si>
    <t xml:space="preserve">  JD3RMRL01TSE61088</t>
  </si>
  <si>
    <t>Backfillingfor HDPE Pipes 450 mm - depth from 0 to 1.5 m - B4.33 31 00.09 - MR - L - 01 - TSE</t>
  </si>
  <si>
    <t xml:space="preserve">  JD3RMRL01TSE61089</t>
  </si>
  <si>
    <t>Excavation Worksfor HDPE Pipes 450 mm - depth from 1.51 to 2.5 m - B4.33 31 00.10 - MR - L - 01 - TSE</t>
  </si>
  <si>
    <t xml:space="preserve">  JD3RMRL01TSE61090</t>
  </si>
  <si>
    <t>Soil Replacement and Bedding Works for HDPE Pipes 450 mm - depth from 1.51 to 2.5 m - B4.33 31 00.10 - MR - L - 01 - TSE</t>
  </si>
  <si>
    <t xml:space="preserve">  JD3RMRL01TSE61091</t>
  </si>
  <si>
    <t>Installing for HDPE Pipes 450 mm - depth from 1.51 to 2.5 m - B4.33 31 00.10 - MR - L - 01 - TSE</t>
  </si>
  <si>
    <t xml:space="preserve">  JD3RMRL01TSE61092</t>
  </si>
  <si>
    <t>Testing for HDPE Pipes 450 mm - depth from 1.51 to 2.5 m - B4.33 31 00.10 - MR - L - 01 - TSE</t>
  </si>
  <si>
    <t xml:space="preserve">  JD3RMRL01TSE61093</t>
  </si>
  <si>
    <t>Backfillingfor HDPE Pipes 450 mm - depth from 1.51 to 2.5 m - B4.33 31 00.10 - MR - L - 01 - TSE</t>
  </si>
  <si>
    <t xml:space="preserve">  JD3RMRL01TSE61114</t>
  </si>
  <si>
    <t>Excavation Worksfor HDPE Pipes 630 mm - depth from 0 to 1.5 m - B4.33 31 00.15 - MR - L - 01 - TSE</t>
  </si>
  <si>
    <t xml:space="preserve">  JD3RMRL01TSE61115</t>
  </si>
  <si>
    <t>Soil Replacement and Bedding Works for HDPE Pipes 630 mm - depth from 0 to 1.5 m - B4.33 31 00.15 - MR - L - 01 - TSE</t>
  </si>
  <si>
    <t xml:space="preserve">  JD3RMRL01TSE61116</t>
  </si>
  <si>
    <t>Installing for HDPE Pipes 630 mm - depth from 0 to 1.5 m - B4.33 31 00.15 - MR - L - 01 - TSE</t>
  </si>
  <si>
    <t xml:space="preserve">  JD3RMRL01TSE61117</t>
  </si>
  <si>
    <t>Testing for HDPE Pipes 630 mm - depth from 0 to 1.5 m - B4.33 31 00.15 - MR - L - 01 - TSE</t>
  </si>
  <si>
    <t xml:space="preserve">  JD3RMRL01TSE61118</t>
  </si>
  <si>
    <t>Backfillingfor HDPE Pipes 630 mm - depth from 0 to 1.5 m - B4.33 31 00.15 - MR - L - 01 - TSE</t>
  </si>
  <si>
    <t xml:space="preserve">  JD3RMRL01TSE61169</t>
  </si>
  <si>
    <t>Installationfor gate valves 100 mm - B4.33 14 19.01 - MR - L - 01 - TSE</t>
  </si>
  <si>
    <t xml:space="preserve">  JD3RMRL01TSE61170</t>
  </si>
  <si>
    <t>Testing And Commtionningfor gate valves 100 mm - B4.33 14 19.01 - MR - L - 01 - TSE</t>
  </si>
  <si>
    <t xml:space="preserve">  JD3RMRL01TSE61171</t>
  </si>
  <si>
    <t>Installationfor gate valves 250 mm - B4.33 14 19.02 - MR - L - 01 - TSE</t>
  </si>
  <si>
    <t xml:space="preserve">  JD3RMRL01TSE61172</t>
  </si>
  <si>
    <t>Testing And Commtionningfor gate valves 250 mm - B4.33 14 19.02 - MR - L - 01 - TSE</t>
  </si>
  <si>
    <t xml:space="preserve">  JD3RMRL01TSE61173</t>
  </si>
  <si>
    <t>Installationfor butterfly valves 300 mm. - B4.33 14 19.03 - MR - L - 01 - TSE</t>
  </si>
  <si>
    <t xml:space="preserve">  JD3RMRL01TSE61174</t>
  </si>
  <si>
    <t>Testing And Commtionningfor butterfly valves 300 mm. - B4.33 14 19.03 - MR - L - 01 - TSE</t>
  </si>
  <si>
    <t xml:space="preserve">  JD3RMRL01TSE61175</t>
  </si>
  <si>
    <t>Installationfor butterfly valves 400 mm. - B4.33 14 19.04 - MR - L - 01 - TSE</t>
  </si>
  <si>
    <t xml:space="preserve">  JD3RMRL01TSE61176</t>
  </si>
  <si>
    <t>Testing And Commtionningfor butterfly valves 400 mm. - B4.33 14 19.04 - MR - L - 01 - TSE</t>
  </si>
  <si>
    <t xml:space="preserve">  JD3RMRL01TSE61181</t>
  </si>
  <si>
    <t>Installationfor Wash - Out valves 100 mm. - on pipes with diameter 110 - 400 mm - B4.33 14 19.07 - MR - L - 01 - TSE</t>
  </si>
  <si>
    <t xml:space="preserve">  JD3RMRL01TSE61182</t>
  </si>
  <si>
    <t xml:space="preserve">Testing And Commtionningfor Wash - Out valves 100 mm. - on pipes with diameter 110 - 400 mm - B4.33 14 19.07 - MR - L - </t>
  </si>
  <si>
    <t xml:space="preserve">  JD3RMRL01TSE61187</t>
  </si>
  <si>
    <t>Installationfor Air valves 50 mm. - on pipes with diameter less than 315 mm - B4.33 14 19.15 - MR - L - 01 - TSE</t>
  </si>
  <si>
    <t xml:space="preserve">  JD3RMRL01TSE61188</t>
  </si>
  <si>
    <t>Testing And Commtionningfor Air valves 50 mm. - on pipes with diameter less than 315 mm - B4.33 14 19.15 - MR - L - 01 -</t>
  </si>
  <si>
    <t xml:space="preserve">  JD3RMRL01TSE61189</t>
  </si>
  <si>
    <t>Installationfor Air valves 65 mm. - on pipes with diameter 355 - 630 mm - B4.33 14 19.16 - MR - L - 01 - TSE</t>
  </si>
  <si>
    <t xml:space="preserve">  JD3RMRL01TSE61190</t>
  </si>
  <si>
    <t>Testing And Commtionningfor Air valves 65 mm. - on pipes with diameter 355 - 630 mm - B4.33 14 19.16 - MR - L - 01 - TSE</t>
  </si>
  <si>
    <t xml:space="preserve">  JD3RMRL01TSE61193</t>
  </si>
  <si>
    <t>EXCAVATION and Bedding Worksfor R.C Valve Chamber - 315 to 400 MM - B4.33 14 13.01 - MR - L - 01 - TSE</t>
  </si>
  <si>
    <t xml:space="preserve">  JD3RMRL01TSE61194</t>
  </si>
  <si>
    <t>Plain Concrete Worksfor R.C Valve Chamber - 315 to 400 MM - B4.33 14 13.01 - MR - L - 01 - TSE</t>
  </si>
  <si>
    <t xml:space="preserve">  JD3RMRL01TSE61195</t>
  </si>
  <si>
    <t>INSTALLATIONfor R.C Valve Chamber - 315 to 400 MM - B4.33 14 13.01 - MR - L - 01 - TSE</t>
  </si>
  <si>
    <t xml:space="preserve">  JD3RMRL01TSE61196</t>
  </si>
  <si>
    <t>Backfilling Worksfor R.C Valve Chamber - 315 to 400 MM - B4.33 14 13.01 - MR - L - 01 - TSE</t>
  </si>
  <si>
    <t xml:space="preserve">  JD3RMRL01TSE61205</t>
  </si>
  <si>
    <t>EXCAVATION and Bedding Worksfor Wash - out Valve Chamber - 110 to 400 MM - B4.33 14 13.06 - MR - L - 01 - TSE</t>
  </si>
  <si>
    <t xml:space="preserve">  JD3RMRL01TSE61206</t>
  </si>
  <si>
    <t>Plain Concrete Worksfor Wash - out Valve Chamber - 110 to 400 MM - B4.33 14 13.06 - MR - L - 01 - TSE</t>
  </si>
  <si>
    <t xml:space="preserve">  JD3RMRL01TSE61207</t>
  </si>
  <si>
    <t>INSTALLATIONfor Wash - out Valve Chamber - 110 to 400 MM - B4.33 14 13.06 - MR - L - 01 - TSE</t>
  </si>
  <si>
    <t xml:space="preserve">  JD3RMRL01TSE61208</t>
  </si>
  <si>
    <t>Backfilling Worksfor Wash - out Valve Chamber - 110 to 400 MM - B4.33 14 13.06 - MR - L - 01 - TSE</t>
  </si>
  <si>
    <t xml:space="preserve">  JD3RMRL01TSE61217</t>
  </si>
  <si>
    <t>EXCAVATION and Bedding Worksfor Air Valve Chamber - less than 315 mm - B4.33 14 13.10 - MR - L - 01 - TSE</t>
  </si>
  <si>
    <t xml:space="preserve">  JD3RMRL01TSE61218</t>
  </si>
  <si>
    <t>Plain Concrete Worksfor Air Valve Chamber - less than 315 mm - B4.33 14 13.10 - MR - L - 01 - TSE</t>
  </si>
  <si>
    <t xml:space="preserve">  JD3RMRL01TSE61219</t>
  </si>
  <si>
    <t>INSTALLATIONfor Air Valve Chamber - less than 315 mm - B4.33 14 13.10 - MR - L - 01 - TSE</t>
  </si>
  <si>
    <t xml:space="preserve">  JD3RMRL01TSE61220</t>
  </si>
  <si>
    <t>Backfilling Worksfor Air Valve Chamber - less than 315 mm - B4.33 14 13.10 - MR - L - 01 - TSE</t>
  </si>
  <si>
    <t xml:space="preserve">  JD3RMRL01TSE61221</t>
  </si>
  <si>
    <t>EXCAVATION and Bedding Worksfor Air Valve Chamber - on 355 - 630 mm - B4.33 14 13.11 - MR - L - 01 - TSE</t>
  </si>
  <si>
    <t xml:space="preserve">  JD3RMRL01TSE61222</t>
  </si>
  <si>
    <t>Plain Concrete Worksfor Air Valve Chamber - on 355 - 630 mm - B4.33 14 13.11 - MR - L - 01 - TSE</t>
  </si>
  <si>
    <t xml:space="preserve">  JD3RMRL01TSE61223</t>
  </si>
  <si>
    <t>INSTALLATIONfor Air Valve Chamber - on 355 - 630 mm - B4.33 14 13.11 - MR - L - 01 - TSE</t>
  </si>
  <si>
    <t xml:space="preserve">  JD3RMRL01TSE61224</t>
  </si>
  <si>
    <t>Backfilling Worksfor Air Valve Chamber - on 355 - 630 mm - B4.33 14 13.11 - MR - L - 01 - TSE</t>
  </si>
  <si>
    <t xml:space="preserve">  JD3RMRL03SS61352</t>
  </si>
  <si>
    <t>Installing for GRP Pipe Line 200 mm - depth from 0.00 to 1.50 - B5.33 31 00.03 - MR - L - 03 - SS</t>
  </si>
  <si>
    <t xml:space="preserve">  JD3RMRL03SS61353</t>
  </si>
  <si>
    <t>Primary Test for GRP Pipe Line 200 mm - depth from 0.00 to 1.50 - B5.33 31 00.03 - MR - L - 03 - SS</t>
  </si>
  <si>
    <t xml:space="preserve">  JD3RMRL03SS61354</t>
  </si>
  <si>
    <t>Backfilling and warning tabe Works for GRP Pipe Line 200 mm - depth from 0.00 to 1.50 - B5.33 31 00.03 - MR - L - 03 - S</t>
  </si>
  <si>
    <t xml:space="preserve">  JD3RMRL03SS61355</t>
  </si>
  <si>
    <t>Trench excavation for GRP Pipe Line 200 mm - Depth from 1.51 to 2.50 - B5.33 31 00.04 - MR - L - 03 - SS</t>
  </si>
  <si>
    <t xml:space="preserve">  JD3RMRL03SS61356</t>
  </si>
  <si>
    <t>Soil Replacement and Bedding Works for GRP Pipe Line 200 mm - Depth from 1.51 to 2.50 - B5.33 31 00.04 - MR - L - 03 - S</t>
  </si>
  <si>
    <t xml:space="preserve">  JD3RMRL03SS61357</t>
  </si>
  <si>
    <t>Installing for GRP Pipe Line 200 mm - Depth from 1.51 to 2.50 - B5.33 31 00.04 - MR - L - 03 - SS</t>
  </si>
  <si>
    <t xml:space="preserve">  JD3RMRL03SS61358</t>
  </si>
  <si>
    <t>Primary Test for GRP Pipe Line 200 mm - Depth from 1.51 to 2.50 - B5.33 31 00.04 - MR - L - 03 - SS</t>
  </si>
  <si>
    <t xml:space="preserve">  JD3RMRL03SS61359</t>
  </si>
  <si>
    <t>Backfilling and warning tabe Works for GRP Pipe Line 200 mm - Depth from 1.51 to 2.50 - B5.33 31 00.04 - MR - L - 03 - S</t>
  </si>
  <si>
    <t xml:space="preserve">  JD3RMRL03SS61360</t>
  </si>
  <si>
    <t>Trench excavation for GRP Pipe Line 200 mm - Depth from 2.51 to 3.50 - B5.33 31 00.05 - MR - L - 03 - SS</t>
  </si>
  <si>
    <t xml:space="preserve">  JD3RMRL03SS61361</t>
  </si>
  <si>
    <t>Soil Replacement and Bedding Works for GRP Pipe Line 200 mm - Depth from 2.51 to 3.50 - B5.33 31 00.05 - MR - L - 03 - S</t>
  </si>
  <si>
    <t xml:space="preserve">  JD3RMRL03SS61362</t>
  </si>
  <si>
    <t>Installing for GRP Pipe Line 200 mm - Depth from 2.51 to 3.50 - B5.33 31 00.05 - MR - L - 03 - SS</t>
  </si>
  <si>
    <t xml:space="preserve">  JD3RMRL03SS61363</t>
  </si>
  <si>
    <t>Primary Test for GRP Pipe Line 200 mm - Depth from 2.51 to 3.50 - B5.33 31 00.05 - MR - L - 03 - SS</t>
  </si>
  <si>
    <t xml:space="preserve">  JD3RMRL03SS61364</t>
  </si>
  <si>
    <t>Backfilling and warning tabe Works for GRP Pipe Line 200 mm - Depth from 2.51 to 3.50 - B5.33 31 00.05 - MR - L - 03 - S</t>
  </si>
  <si>
    <t xml:space="preserve">  JD3RMRL03SS61370</t>
  </si>
  <si>
    <t>Trench excavation for GRP Pipe Line 250 mm - Depth from 2.51 to 3.50 - B5.33 31 00.11 - MR - L - 03 - SS</t>
  </si>
  <si>
    <t xml:space="preserve">  JD3RMRL03SS61371</t>
  </si>
  <si>
    <t>Soil Replacement and Bedding Works for GRP Pipe Line 250 mm - Depth from 2.51 to 3.50 - B5.33 31 00.11 - MR - L - 03 - S</t>
  </si>
  <si>
    <t xml:space="preserve">  JD3RMRL03SS61372</t>
  </si>
  <si>
    <t>Installing for GRP Pipe Line 250 mm - Depth from 2.51 to 3.50 - B5.33 31 00.11 - MR - L - 03 - SS</t>
  </si>
  <si>
    <t xml:space="preserve">  JD3RMRL03SS61373</t>
  </si>
  <si>
    <t>Primary Test for GRP Pipe Line 250 mm - Depth from 2.51 to 3.50 - B5.33 31 00.11 - MR - L - 03 - SS</t>
  </si>
  <si>
    <t xml:space="preserve">  JD3RMRL03SS61374</t>
  </si>
  <si>
    <t>Backfilling and warning tabe Works for GRP Pipe Line 250 mm - Depth from 2.51 to 3.50 - B5.33 31 00.11 - MR - L - 03 - S</t>
  </si>
  <si>
    <t xml:space="preserve">  JD3RMRL03SS61375</t>
  </si>
  <si>
    <t>Trench excavation for GRP Pipe Line 250 mm - Depth from 3.51 to 4.50 - B5.33 31 00.12 - MR - L - 03 - SS</t>
  </si>
  <si>
    <t xml:space="preserve">  JD3RMRL03SS61376</t>
  </si>
  <si>
    <t>Soil Replacement and Bedding Works for GRP Pipe Line 250 mm - Depth from 3.51 to 4.50 - B5.33 31 00.12 - MR - L - 03 - S</t>
  </si>
  <si>
    <t xml:space="preserve">  JD3RMRL03SS61377</t>
  </si>
  <si>
    <t>Installing for GRP Pipe Line 250 mm - Depth from 3.51 to 4.50 - B5.33 31 00.12 - MR - L - 03 - SS</t>
  </si>
  <si>
    <t xml:space="preserve">  JD3RMRL03SS61378</t>
  </si>
  <si>
    <t>Primary Test for GRP Pipe Line 250 mm - Depth from 3.51 to 4.50 - B5.33 31 00.12 - MR - L - 03 - SS</t>
  </si>
  <si>
    <t xml:space="preserve">  JD3RMRL03SS61379</t>
  </si>
  <si>
    <t>Backfilling and warning tabe Works for GRP Pipe Line 250 mm - Depth from 3.51 to 4.50 - B5.33 31 00.12 - MR - L - 03 - S</t>
  </si>
  <si>
    <t xml:space="preserve">  JD3RMRL03SS613801</t>
  </si>
  <si>
    <t>Trench excavation for GRP Pipe Line 300 mm - Depth from 4.51 to 5.50 - B5.33 31 00.13 - MR - L - 03 - SS</t>
  </si>
  <si>
    <t xml:space="preserve">  JD3RMRL03SS613802</t>
  </si>
  <si>
    <t>Trench excavation for GRP Pipe Line 400 mm - Depth from 4.51 to 5.50 - B5.33 31 00.13 - MR - L - 03 - SS</t>
  </si>
  <si>
    <t xml:space="preserve">  JD3RMRL03SS613811</t>
  </si>
  <si>
    <t>Soil Replacement and Bedding Works for GRP Pipe Line 300 mm - Depth from 4.51 to 5.50 - B5.33 31 00.13 - MR - L - 03 - S</t>
  </si>
  <si>
    <t xml:space="preserve">  JD3RMRL03SS613812</t>
  </si>
  <si>
    <t>Soil Replacement and Bedding Works for GRP Pipe Line 400 mm - Depth from 4.51 to 5.50 - B5.33 31 00.13 - MR - L - 03 - S</t>
  </si>
  <si>
    <t xml:space="preserve">  JD3RMRL03SS613821</t>
  </si>
  <si>
    <t>Installing for GRP Pipe Line 300 mm - Depth from 4.51 to 5.50 - B5.33 31 00.13 - MR - L - 03 - SS</t>
  </si>
  <si>
    <t xml:space="preserve">  JD3RMRL03SS613822</t>
  </si>
  <si>
    <t>Installing for GRP Pipe Line 400 mm - Depth from 4.51 to 5.50 - B5.33 31 00.13 - MR - L - 03 - SS</t>
  </si>
  <si>
    <t xml:space="preserve">  JD3RMRL03SS613831</t>
  </si>
  <si>
    <t>Primary Test for GRP Pipe Line 300 mm - Depth from 4.51 to 5.50 - B5.33 31 00.13 - MR - L - 03 - SS</t>
  </si>
  <si>
    <t xml:space="preserve">  JD3RMRL03SS613832</t>
  </si>
  <si>
    <t>Primary Test for GRP Pipe Line 400 mm - Depth from 4.51 to 5.50 - B5.33 31 00.13 - MR - L - 03 - SS</t>
  </si>
  <si>
    <t xml:space="preserve">  JD3RMRL03SS613841</t>
  </si>
  <si>
    <t>Backfilling and warning tabe Works for GRP Pipe Line 300 mm - Depth from 4.51 to 5.50 - B5.33 31 00.13 - MR - L - 03 - S</t>
  </si>
  <si>
    <t xml:space="preserve">  JD3RMRL03SS613842</t>
  </si>
  <si>
    <t>Backfilling and warning tabe Works for GRP Pipe Line 400 mm - Depth from 4.51 to 5.50 - B5.33 31 00.13 - MR - L - 03 - S</t>
  </si>
  <si>
    <t xml:space="preserve">  JD3RMRL03SS61397</t>
  </si>
  <si>
    <t>Excavation and PC Blinding Works for Manholes 1200 mm - Depth from 1.51 to 2.50 - B5.33 05 13.03 - MR - L - 03 - SS</t>
  </si>
  <si>
    <t xml:space="preserve">  JD3RMRL03SS61398</t>
  </si>
  <si>
    <t>Installation of Base Works for Manholes 1200 mm - Depth from 1.51 to 2.50 - B5.33 05 13.03 - MR - L - 03 - SS</t>
  </si>
  <si>
    <t xml:space="preserve">  JD3RMRL03SS61399</t>
  </si>
  <si>
    <t>Installation of Manhole Ring and Cover Slab Works for Manholes 1200 mm - Depth from 1.51 to 2.50 - B5.33 05 13.03 - MR -</t>
  </si>
  <si>
    <t xml:space="preserve">  JD3RMRL03SS61400</t>
  </si>
  <si>
    <t>Backfilling Works for Manholes 1200 mm - Depth from 1.51 to 2.50 - B5.33 05 13.03 - MR - L - 03 - SS</t>
  </si>
  <si>
    <t xml:space="preserve">  JD3RMRL03SS61401</t>
  </si>
  <si>
    <t>Finishing, Benching Works for Manholes 1200 mm - Depth from 1.51 to 2.50 - B5.33 05 13.03 - MR - L - 03 - SS</t>
  </si>
  <si>
    <t xml:space="preserve">  JD3RMRL03SS61409</t>
  </si>
  <si>
    <t>Excavation and PC Blinding Works for Manholes 1200 mm - Depth from 2.51 to 3.50 - B5.33 05 13.05 - MR - L - 03 - SS</t>
  </si>
  <si>
    <t xml:space="preserve">  JD3RMRL03SS61410</t>
  </si>
  <si>
    <t>Installation of Base Works for Manholes 1200 mm - Depth from 2.51 to 3.50 - B5.33 05 13.05 - MR - L - 03 - SS</t>
  </si>
  <si>
    <t xml:space="preserve">  JD3RMRL03SS61411</t>
  </si>
  <si>
    <t xml:space="preserve">  JD3RMRL03SS61412</t>
  </si>
  <si>
    <t>Backfilling Works for Manholes 1200 mm - Depth from 2.51 to 3.50 - B5.33 05 13.05 - MR - L - 03 - SS</t>
  </si>
  <si>
    <t xml:space="preserve">  JD3RMRL03SS61413</t>
  </si>
  <si>
    <t>Finishing, Benching Works for Manholes 1200 mm - Depth from 2.51 to 3.50 - B5.33 05 13.05 - MR - L - 03 - SS</t>
  </si>
  <si>
    <t xml:space="preserve">  JD3RMRL03ST61481</t>
  </si>
  <si>
    <t>Excavation Works for UPVC Pipe Line 300 mm - depth from 0.00 to 1.50 m - B6.33 14 11.01 - MR - L - 03 - ST</t>
  </si>
  <si>
    <t xml:space="preserve">  JD3RMRL03ST61482</t>
  </si>
  <si>
    <t xml:space="preserve">Soil Replacement and Bedding Works for UPVC Pipe Line 300 mm - depth from 0.00 to 1.50 m - B6.33 14 11.01 - MR - L - 03 </t>
  </si>
  <si>
    <t xml:space="preserve">  JD3RMRL03ST61483</t>
  </si>
  <si>
    <t>Installing for UPVC Pipe Line 300 mm - depth from 0.00 to 1.50 m - B6.33 14 11.01 - MR - L - 03 - ST</t>
  </si>
  <si>
    <t xml:space="preserve">  JD3RMRL03ST61484</t>
  </si>
  <si>
    <t>Primary Test for UPVC Pipe Line 300 mm - depth from 0.00 to 1.50 m - B6.33 14 11.01 - MR - L - 03 - ST</t>
  </si>
  <si>
    <t xml:space="preserve">  JD3RMRL03ST61485</t>
  </si>
  <si>
    <t>Backfilling Works for UPVC Pipe Line 300 mm - depth from 0.00 to 1.50 m - B6.33 14 11.01 - MR - L - 03 - ST</t>
  </si>
  <si>
    <t xml:space="preserve">  JD3RMRL03ST61490</t>
  </si>
  <si>
    <t>Backfilling Works for GRP Pipe Line 400 mm - depth from 0.00 to 1.50 m - B6.33 42 11.01 - MR - L - 03 - ST</t>
  </si>
  <si>
    <t xml:space="preserve">  JD3RMRL03ST61491</t>
  </si>
  <si>
    <t>Excavation Works for GRP Pipe Line 400 mm - depth from 1.51 to 2.50 m - B6.33 42 11.02 - MR - L - 03 - ST</t>
  </si>
  <si>
    <t xml:space="preserve">  JD3RMRL03ST61492</t>
  </si>
  <si>
    <t>Soil Replacement and Bedding Works for GRP Pipe Line 400 mm - depth from 1.51 to 2.50 m - B6.33 42 11.02 - MR - L - 03 -</t>
  </si>
  <si>
    <t xml:space="preserve">  JD3RMRL03ST61493</t>
  </si>
  <si>
    <t>Installing for GRP Pipe Line 400 mm - depth from 1.51 to 2.50 m - B6.33 42 11.02 - MR - L - 03 - ST</t>
  </si>
  <si>
    <t xml:space="preserve">  JD3RMRL03ST61494</t>
  </si>
  <si>
    <t>Primary Test for GRP Pipe Line 400 mm - depth from 1.51 to 2.50 m - B6.33 42 11.02 - MR - L - 03 - ST</t>
  </si>
  <si>
    <t xml:space="preserve">  JD3RMRL03ST61495</t>
  </si>
  <si>
    <t>Backfilling Works for GRP Pipe Line 400 mm - depth from 1.51 to 2.50 m - B6.33 42 11.02 - MR - L - 03 - ST</t>
  </si>
  <si>
    <t xml:space="preserve">  JD3RMRL03ST61501.R</t>
  </si>
  <si>
    <t>Excavation Works for GRP Pipe Line 500 mm - depth from 1.51 to 2.50 m - B6.33 42 11.04 - MR - L - 03 - ST - Remaining</t>
  </si>
  <si>
    <t xml:space="preserve">  JD3RMRL03ST61502.R</t>
  </si>
  <si>
    <t>Soil Replacement and Bedding Works for GRP Pipe Line 500 mm - depth from 1.51 to 2.50 m - B6.33 42 11.04 - MR - L - 03 -</t>
  </si>
  <si>
    <t xml:space="preserve">  JD3RMRL03ST61503.R</t>
  </si>
  <si>
    <t>Installing for GRP Pipe Line 500 mm - depth from 1.51 to 2.50 m - B6.33 42 11.04 - MR - L - 03 - ST - Remaining</t>
  </si>
  <si>
    <t xml:space="preserve">  JD3RMRL03ST61504</t>
  </si>
  <si>
    <t>Primary Test for GRP Pipe Line 500 mm - depth from 1.51 to 2.50 m - B6.33 42 11.04 - MR - L - 03 - ST</t>
  </si>
  <si>
    <t xml:space="preserve">  JD3RMRL03ST61505</t>
  </si>
  <si>
    <t>Backfilling Works for GRP Pipe Line 500 mm - depth from 1.51 to 2.50 m - B6.33 42 11.04 - MR - L - 03 - ST</t>
  </si>
  <si>
    <t xml:space="preserve">  JD3RMRL03ST61510.R</t>
  </si>
  <si>
    <t>Backfilling Works for GRP Pipe Line 600 mm - depth from 0.00 to 1.50 m - B6.33 42 11.05 - MR - L - 03 - ST - Remaining</t>
  </si>
  <si>
    <t xml:space="preserve">  JD3RMRL03ST61514</t>
  </si>
  <si>
    <t>Primary Test for GRP Pipe Line 600 mm - depth from 1.51 to 2.50 m - B6.33 42 11.06 - MR - L - 03 - ST</t>
  </si>
  <si>
    <t xml:space="preserve">  JD3RMRL03ST61515</t>
  </si>
  <si>
    <t>Backfilling Works for GRP Pipe Line 600 mm - depth from 1.51 to 2.50 m - B6.33 42 11.06 - MR - L - 03 - ST</t>
  </si>
  <si>
    <t xml:space="preserve">  JD3RMRL03ST61520.R</t>
  </si>
  <si>
    <t>Backfilling Works for GRP Pipe Line 700 mm - depth from 0.00 to 1.50 m - B6.33 42 11.07 - MR - L - 03 - ST - Remaining</t>
  </si>
  <si>
    <t xml:space="preserve">  JD3RMRL03ST61595</t>
  </si>
  <si>
    <t>Backfilling Works for GRP Pipe Line 1200 mm - depth from 2.51 to 3.50 m - B6.33 42 11.24 - MR - L - 03 - ST</t>
  </si>
  <si>
    <t xml:space="preserve">  JD3RMRL03ST61666</t>
  </si>
  <si>
    <t>Manhole Installation Works For Manholes Diam 1200 depth from 1.51 to 2.50 - B6.33 05 39.02 - MR - L - 03 - ST</t>
  </si>
  <si>
    <t xml:space="preserve">  JD3RMRL03ST61667</t>
  </si>
  <si>
    <t>FINISHING Works and Backfilling Works For Manholes Diam 1200 depth from 1.51 to 2.50 - B6.33 05 39.02 - MR - L - 03 - ST</t>
  </si>
  <si>
    <t xml:space="preserve">  JD3RMRL03ST61668</t>
  </si>
  <si>
    <t>TESTING AND COMMITIONING Works For Manholes Diam 1200 depth from 1.51 to 2.50 - B6.33 05 39.02 - MR - L - 03 - ST</t>
  </si>
  <si>
    <t xml:space="preserve">  JD3RMRL03ST61676</t>
  </si>
  <si>
    <t>Manhole Installation Works For Manholes Diam 1500 depth from 1.51 to 2.50 - B6.33 05 39.04 - MR - L - 03 - ST</t>
  </si>
  <si>
    <t xml:space="preserve">  JD3RMRL03ST61677</t>
  </si>
  <si>
    <t>FINISHING Works and Backfilling Works For Manholes Diam 1500 depth from 1.51 to 2.50 - B6.33 05 39.04 - MR - L - 03 - ST</t>
  </si>
  <si>
    <t xml:space="preserve">  JD3RMRL03ST61678</t>
  </si>
  <si>
    <t>TESTING AND COMMITIONING Works For Manholes Diam 1500 depth from 1.51 to 2.50 - B6.33 05 39.04 - MR - L - 03 - ST</t>
  </si>
  <si>
    <t xml:space="preserve">  JD3RMRL03ST61681</t>
  </si>
  <si>
    <t>Manhole Installation Works For Manholes Diam 1500 depth from 2.51 to 3.50 - B6.33 05 39.05 - MR - L - 03 - ST</t>
  </si>
  <si>
    <t xml:space="preserve">  JD3RMRL03ST61682</t>
  </si>
  <si>
    <t>FINISHING Works and Backfilling Works For Manholes Diam 1500 depth from 2.51 to 3.50 - B6.33 05 39.05 - MR - L - 03 - ST</t>
  </si>
  <si>
    <t xml:space="preserve">  JD3RMRL03ST61683</t>
  </si>
  <si>
    <t>TESTING AND COMMITIONING Works For Manholes Diam 1500 depth from 2.51 to 3.50 - B6.33 05 39.05 - MR - L - 03 - ST</t>
  </si>
  <si>
    <t xml:space="preserve">  JD3RMRL03ST61694</t>
  </si>
  <si>
    <t>Excavation Works For Manholes Diam 2000 depth from 2.51 to 3.50 - B6.33 05 39.08 - MR - L - 03 - ST</t>
  </si>
  <si>
    <t xml:space="preserve">  JD3RMRL03ST61695</t>
  </si>
  <si>
    <t>Base Plain Concrete Works For Manholes Diam 2000 depth from 2.51 to 3.50 - B6.33 05 39.08 - MR - L - 03 - ST</t>
  </si>
  <si>
    <t xml:space="preserve">  JD3RMRL03ST61696</t>
  </si>
  <si>
    <t>Manhole Installation Works For Manholes Diam 2000 depth from 2.51 to 3.50 - B6.33 05 39.08 - MR - L - 03 - ST</t>
  </si>
  <si>
    <t xml:space="preserve">  JD3RMRL03ST61697</t>
  </si>
  <si>
    <t>FINISHING Works and Backfilling Works For Manholes Diam 2000 depth from 2.51 to 3.50 - B6.33 05 39.08 - MR - L - 03 - ST</t>
  </si>
  <si>
    <t xml:space="preserve">  JD3RMRL03ST61698</t>
  </si>
  <si>
    <t>TESTING AND COMMITIONING Works For Manholes Diam 2000 depth from 2.51 to 3.50 - B6.33 05 39.08 - MR - L - 03 - ST</t>
  </si>
  <si>
    <t xml:space="preserve">  JD3RMRL03ST61699</t>
  </si>
  <si>
    <t>EXCAVATION Works for Catchbasine single - B6.33 05 39.09 - MR - L - 03 - ST</t>
  </si>
  <si>
    <t xml:space="preserve">  JD3RMRL03ST61700</t>
  </si>
  <si>
    <t>Catchbasine Installation Works For Catchbasine single - B6.33 05 39.09 - MR - L - 03 - ST</t>
  </si>
  <si>
    <t xml:space="preserve">  JD3RMRL03ST61701</t>
  </si>
  <si>
    <t>FINISHING Works For Catchbasine single - B6.33 05 39.09 - MR - L - 03 - ST</t>
  </si>
  <si>
    <t xml:space="preserve">  JD3RMRL03ST61702</t>
  </si>
  <si>
    <t>TESTING AND COMMITIONING RELEASEDfor Catchbasine single - B6.33 05 39.09 - MR - L - 03 - ST</t>
  </si>
  <si>
    <t xml:space="preserve">  JD3RMRL03ST61703</t>
  </si>
  <si>
    <t>EXCAVATION Works for Catchbasine double - B6.33 05 39.10 - MR - L - 03 - ST</t>
  </si>
  <si>
    <t xml:space="preserve">  JD3RMRL03ST61704</t>
  </si>
  <si>
    <t>Catchbasine Installation Works For Catchbasine double - B6.33 05 39.10 - MR - L - 03 - ST</t>
  </si>
  <si>
    <t xml:space="preserve">  JD3RMRL03ST61705</t>
  </si>
  <si>
    <t>FINISHING Works For Catchbasine double - B6.33 05 39.10 - MR - L - 03 - ST</t>
  </si>
  <si>
    <t xml:space="preserve">  JD3RMRL03ST61706</t>
  </si>
  <si>
    <t>TESTING AND COMMITIONING RELEASEDfor Catchbasine double - B6.33 05 39.10 - MR - L - 03 - ST</t>
  </si>
  <si>
    <t xml:space="preserve">  JD3RMRL03TSE61757.R</t>
  </si>
  <si>
    <t>Excavation Worksfor HDPE Pipe Lines 125 mm - depth from 0 to 1.5 m - B4.33 31 00.01 - MR - L - 03 - TSE - Remaining</t>
  </si>
  <si>
    <t xml:space="preserve">  JD3RMRL03TSE61758.R</t>
  </si>
  <si>
    <t>Soil Replacement and Bedding Worksfor HDPE Pipe Lines 125 mm - depth from 0 to 1.5 m - B4.33 31 00.01 - MR - L - 03 - TS</t>
  </si>
  <si>
    <t xml:space="preserve">  JD3RMRL03TSE61759.R</t>
  </si>
  <si>
    <t>installationfor HDPE Pipe Lines 125 mm - depth from 0 to 1.5 m - B4.33 31 00.01 - MR - L - 03 - TSE - Remaining</t>
  </si>
  <si>
    <t xml:space="preserve">  JD3RMRL03TSE61760.R</t>
  </si>
  <si>
    <t>Testingfor HDPE Pipe Lines 125 mm - depth from 0 to 1.5 m - B4.33 31 00.01 - MR - L - 03 - TSE - Remaining</t>
  </si>
  <si>
    <t xml:space="preserve">  JD3RMRL03TSE61761.R</t>
  </si>
  <si>
    <t>Backfilling Worksfor HDPE Pipe Lines 125 mm - depth from 0 to 1.5 m - B4.33 31 00.01 - MR - L - 03 - TSE - Remaining</t>
  </si>
  <si>
    <t xml:space="preserve">  JD3RMRL03TSE61762</t>
  </si>
  <si>
    <t>Excavation Worksfor HDPE Pipe Lines 250 mm - depth from 0 to 1.5 m - B4.33 31 00.02 - MR - L - 03 - TSE</t>
  </si>
  <si>
    <t xml:space="preserve">  JD3RMRL03TSE61763</t>
  </si>
  <si>
    <t>Soil Replacement and Bedding Worksfor HDPE Pipe Lines 250 mm - depth from 0 to 1.5 m - B4.33 31 00.02 - MR - L - 03 - TS</t>
  </si>
  <si>
    <t xml:space="preserve">  JD3RMRL03TSE61764</t>
  </si>
  <si>
    <t>installationfor HDPE Pipe Lines 250 mm - depth from 0 to 1.5 m - B4.33 31 00.02 - MR - L - 03 - TSE</t>
  </si>
  <si>
    <t xml:space="preserve">  JD3RMRL03TSE61765</t>
  </si>
  <si>
    <t>Testingfor HDPE Pipe Lines 250 mm - depth from 0 to 1.5 m - B4.33 31 00.02 - MR - L - 03 - TSE</t>
  </si>
  <si>
    <t xml:space="preserve">  JD3RMRL03TSE61766</t>
  </si>
  <si>
    <t>Backfilling Worksfor HDPE Pipe Lines 250 mm - depth from 0 to 1.5 m - B4.33 31 00.02 - MR - L - 03 - TSE</t>
  </si>
  <si>
    <t xml:space="preserve">  JD3RMRL03TSE61767</t>
  </si>
  <si>
    <t>Excavation Worksfor HDPE Pipes 315 mm - depth from 0 to 1.5 m - B4.33 31 00.03 - MR - L - 03 - TSE</t>
  </si>
  <si>
    <t xml:space="preserve">  JD3RMRL03TSE61768</t>
  </si>
  <si>
    <t>Soil Replacement and Bedding Works for HDPE Pipes 315 mm - depth from 0 to 1.5 m - B4.33 31 00.03 - MR - L - 03 - TSE</t>
  </si>
  <si>
    <t xml:space="preserve">  JD3RMRL03TSE61769</t>
  </si>
  <si>
    <t>Installing for HDPE Pipes 315 mm - depth from 0 to 1.5 m - B4.33 31 00.03 - MR - L - 03 - TSE</t>
  </si>
  <si>
    <t xml:space="preserve">  JD3RMRL03TSE61770</t>
  </si>
  <si>
    <t>Testing for HDPE Pipes 315 mm - depth from 0 to 1.5 m - B4.33 31 00.03 - MR - L - 03 - TSE</t>
  </si>
  <si>
    <t xml:space="preserve">  JD3RMRL03TSE61771</t>
  </si>
  <si>
    <t>Backfillingfor HDPE Pipes 315 mm - depth from 0 to 1.5 m - B4.33 31 00.03 - MR - L - 03 - TSE</t>
  </si>
  <si>
    <t xml:space="preserve">  JD3RMRL03TSE61772</t>
  </si>
  <si>
    <t>Excavation Worksfor HDPE Pipes 315 mm - depth from 1.51 to 2.5 m - B4.33 31 00.04 - MR - L - 03 - TSE</t>
  </si>
  <si>
    <t xml:space="preserve">  JD3RMRL03TSE61773</t>
  </si>
  <si>
    <t>Soil Replacement and Bedding Works for HDPE Pipes 315 mm - depth from 1.51 to 2.5 m - B4.33 31 00.04 - MR - L - 03 - TSE</t>
  </si>
  <si>
    <t xml:space="preserve">  JD3RMRL03TSE61774</t>
  </si>
  <si>
    <t>Installing for HDPE Pipes 315 mm - depth from 1.51 to 2.5 m - B4.33 31 00.04 - MR - L - 03 - TSE</t>
  </si>
  <si>
    <t xml:space="preserve">  JD3RMRL03TSE61775</t>
  </si>
  <si>
    <t>Testing for HDPE Pipes 315 mm - depth from 1.51 to 2.5 m - B4.33 31 00.04 - MR - L - 03 - TSE</t>
  </si>
  <si>
    <t xml:space="preserve">  JD3RMRL03TSE61776</t>
  </si>
  <si>
    <t>Backfillingfor HDPE Pipes 315 mm - depth from 1.51 to 2.5 m - B4.33 31 00.04 - MR - L - 03 - TSE</t>
  </si>
  <si>
    <t xml:space="preserve">  JD3RMRL03TSE61777</t>
  </si>
  <si>
    <t>Excavation Worksfor HDPE Pipes 315 mm - depth from 2.51 to 3.5 m - B4.33 31 00.05 - MR - L - 03 - TSE</t>
  </si>
  <si>
    <t xml:space="preserve">  JD3RMRL03TSE61778</t>
  </si>
  <si>
    <t>Soil Replacement and Bedding Works for HDPE Pipes 315 mm - depth from 2.51 to 3.5 m - B4.33 31 00.05 - MR - L - 03 - TSE</t>
  </si>
  <si>
    <t xml:space="preserve">  JD3RMRL03TSE61779</t>
  </si>
  <si>
    <t>Installing for HDPE Pipes 315 mm - depth from 2.51 to 3.5 m - B4.33 31 00.05 - MR - L - 03 - TSE</t>
  </si>
  <si>
    <t xml:space="preserve">  JD3RMRL03TSE61780</t>
  </si>
  <si>
    <t>Testing for HDPE Pipes 315 mm - depth from 2.51 to 3.5 m - B4.33 31 00.05 - MR - L - 03 - TSE</t>
  </si>
  <si>
    <t xml:space="preserve">  JD3RMRL03TSE61781</t>
  </si>
  <si>
    <t>Backfillingfor HDPE Pipes 315 mm - depth from 2.51 to 3.5 m - B4.33 31 00.05 - MR - L - 03 - TSE</t>
  </si>
  <si>
    <t xml:space="preserve">  JD3RMRL03TSE61799</t>
  </si>
  <si>
    <t>Installing for HDPE Pipes 450 mm - depth from 0 to 1.5 m - B4.33 31 00.09 - MR - L - 03 - TSE</t>
  </si>
  <si>
    <t xml:space="preserve">  JD3RMRL03TSE61800</t>
  </si>
  <si>
    <t>Testing for HDPE Pipes 450 mm - depth from 0 to 1.5 m - B4.33 31 00.09 - MR - L - 03 - TSE</t>
  </si>
  <si>
    <t xml:space="preserve">  JD3RMRL03TSE61801</t>
  </si>
  <si>
    <t>Backfillingfor HDPE Pipes 450 mm - depth from 0 to 1.5 m - B4.33 31 00.09 - MR - L - 03 - TSE</t>
  </si>
  <si>
    <t xml:space="preserve">  JD3RMRL03TSE61804</t>
  </si>
  <si>
    <t>Installing for HDPE Pipes 450 mm - depth from 1.51 to 2.5 m - B4.33 31 00.10 - MR - L - 03 - TSE</t>
  </si>
  <si>
    <t xml:space="preserve">  JD3RMRL03TSE61805</t>
  </si>
  <si>
    <t>Testing for HDPE Pipes 450 mm - depth from 1.51 to 2.5 m - B4.33 31 00.10 - MR - L - 03 - TSE</t>
  </si>
  <si>
    <t xml:space="preserve">  JD3RMRL03TSE61806</t>
  </si>
  <si>
    <t>Backfillingfor HDPE Pipes 450 mm - depth from 1.51 to 2.5 m - B4.33 31 00.10 - MR - L - 03 - TSE</t>
  </si>
  <si>
    <t xml:space="preserve">  JD3RMRL03TSE61827</t>
  </si>
  <si>
    <t>Excavation Worksfor HDPE Pipes 630 mm - depth from 0 to 1.5 m - B4.33 31 00.15 - MR - L - 03 - TSE</t>
  </si>
  <si>
    <t xml:space="preserve">  JD3RMRL03TSE61828</t>
  </si>
  <si>
    <t>Soil Replacement and Bedding Works for HDPE Pipes 630 mm - depth from 0 to 1.5 m - B4.33 31 00.15 - MR - L - 03 - TSE</t>
  </si>
  <si>
    <t xml:space="preserve">  JD3RMRL03TSE61829</t>
  </si>
  <si>
    <t>Installing for HDPE Pipes 630 mm - depth from 0 to 1.5 m - B4.33 31 00.15 - MR - L - 03 - TSE</t>
  </si>
  <si>
    <t xml:space="preserve">  JD3RMRL03TSE61830</t>
  </si>
  <si>
    <t>Testing for HDPE Pipes 630 mm - depth from 0 to 1.5 m - B4.33 31 00.15 - MR - L - 03 - TSE</t>
  </si>
  <si>
    <t xml:space="preserve">  JD3RMRL03TSE61831</t>
  </si>
  <si>
    <t>Backfillingfor HDPE Pipes 630 mm - depth from 0 to 1.5 m - B4.33 31 00.15 - MR - L - 03 - TSE</t>
  </si>
  <si>
    <t xml:space="preserve">  JD3RMRL03TSE61832</t>
  </si>
  <si>
    <t>Excavation Worksfor HDPE Pipes 630 mm - depth from 1.51 to 2.5 m - B4.33 31 00.16 - MR - L - 03 - TSE</t>
  </si>
  <si>
    <t xml:space="preserve">  JD3RMRL03TSE61833</t>
  </si>
  <si>
    <t>Soil Replacement and Bedding Works for HDPE Pipes 630 mm - depth from 1.51 to 2.5 m - B4.33 31 00.16 - MR - L - 03 - TSE</t>
  </si>
  <si>
    <t xml:space="preserve">  JD3RMRL03TSE61834</t>
  </si>
  <si>
    <t>Installing for HDPE Pipes 630 mm - depth from 1.51 to 2.5 m - B4.33 31 00.16 - MR - L - 03 - TSE</t>
  </si>
  <si>
    <t xml:space="preserve">  JD3RMRL03TSE61835</t>
  </si>
  <si>
    <t>Testing for HDPE Pipes 630 mm - depth from 1.51 to 2.5 m - B4.33 31 00.16 - MR - L - 03 - TSE</t>
  </si>
  <si>
    <t xml:space="preserve">  JD3RMRL03TSE61836</t>
  </si>
  <si>
    <t>Backfillingfor HDPE Pipes 630 mm - depth from 1.51 to 2.5 m - B4.33 31 00.16 - MR - L - 03 - TSE</t>
  </si>
  <si>
    <t xml:space="preserve">  JD3RMRL03TSE61837</t>
  </si>
  <si>
    <t>Excavation Worksfor HDPE Pipes 630 mm - depth from 2.51 to 3.5 m - B4.33 31 00.17 - MR - L - 03 - TSE</t>
  </si>
  <si>
    <t xml:space="preserve">  JD3RMRL03TSE61838</t>
  </si>
  <si>
    <t>Soil Replacement and Bedding Works for HDPE Pipes 630 mm - depth from 2.51 to 3.5 m - B4.33 31 00.17 - MR - L - 03 - TSE</t>
  </si>
  <si>
    <t xml:space="preserve">  JD3RMRL03TSE61839</t>
  </si>
  <si>
    <t>Installing for HDPE Pipes 630 mm - depth from 2.51 to 3.5 m - B4.33 31 00.17 - MR - L - 03 - TSE</t>
  </si>
  <si>
    <t xml:space="preserve">  JD3RMRL03TSE61840</t>
  </si>
  <si>
    <t>Testing for HDPE Pipes 630 mm - depth from 2.51 to 3.5 m - B4.33 31 00.17 - MR - L - 03 - TSE</t>
  </si>
  <si>
    <t xml:space="preserve">  JD3RMRL03TSE61841</t>
  </si>
  <si>
    <t>Backfillingfor HDPE Pipes 630 mm - depth from 2.51 to 3.5 m - B4.33 31 00.17 - MR - L - 03 - TSE</t>
  </si>
  <si>
    <t xml:space="preserve">  JD3RMRL03TSE61882</t>
  </si>
  <si>
    <t>Installationfor gate valves 100 mm - B4.33 14 19.01 - MR - L - 03 - TSE</t>
  </si>
  <si>
    <t xml:space="preserve">  JD3RMRL03TSE61883</t>
  </si>
  <si>
    <t>Testing And Commtionningfor gate valves 100 mm - B4.33 14 19.01 - MR - L - 03 - TSE</t>
  </si>
  <si>
    <t xml:space="preserve">  JD3RMRL03TSE61884</t>
  </si>
  <si>
    <t>Installationfor gate valves 250 mm - B4.33 14 19.02 - MR - L - 03 - TSE</t>
  </si>
  <si>
    <t xml:space="preserve">  JD3RMRL03TSE61885</t>
  </si>
  <si>
    <t>Testing And Commtionningfor gate valves 250 mm - B4.33 14 19.02 - MR - L - 03 - TSE</t>
  </si>
  <si>
    <t xml:space="preserve">  JD3RMRL03TSE61886</t>
  </si>
  <si>
    <t>Installationfor butterfly valves 300 mm. - B4.33 14 19.03 - MR - L - 03 - TSE</t>
  </si>
  <si>
    <t xml:space="preserve">  JD3RMRL03TSE61887</t>
  </si>
  <si>
    <t>Testing And Commtionningfor butterfly valves 300 mm. - B4.33 14 19.03 - MR - L - 03 - TSE</t>
  </si>
  <si>
    <t xml:space="preserve">  JD3RMRL03TSE61890</t>
  </si>
  <si>
    <t>Installationfor butterfly valves 600 mm. - B4.33 14 19.05 - MR - L - 03 - TSE</t>
  </si>
  <si>
    <t xml:space="preserve">  JD3RMRL03TSE61891</t>
  </si>
  <si>
    <t>Testing And Commtionningfor butterfly valves 600 mm. - B4.33 14 19.05 - MR - L - 03 - TSE</t>
  </si>
  <si>
    <t xml:space="preserve">  JD3RMRL03TSE61894</t>
  </si>
  <si>
    <t>Installationfor Wash - Out valves 100 mm. - on pipes with diameter 110 - 400 mm - B4.33 14 19.07 - MR - L - 03 - TSE</t>
  </si>
  <si>
    <t xml:space="preserve">  JD3RMRL03TSE61895</t>
  </si>
  <si>
    <t xml:space="preserve">  JD3RMRL03TSE61900</t>
  </si>
  <si>
    <t>Installationfor Air valves 50 mm. - on pipes with diameter less than 315 mm - B4.33 14 19.15 - MR - L - 03 - TSE</t>
  </si>
  <si>
    <t xml:space="preserve">  JD3RMRL03TSE61901</t>
  </si>
  <si>
    <t>Testing And Commtionningfor Air valves 50 mm. - on pipes with diameter less than 315 mm - B4.33 14 19.15 - MR - L - 03 -</t>
  </si>
  <si>
    <t xml:space="preserve">  JD3RMRL03TSE61902</t>
  </si>
  <si>
    <t>Installationfor Air valves 65 mm. - on pipes with diameter 355 - 630 mm - B4.33 14 19.16 - MR - L - 03 - TSE</t>
  </si>
  <si>
    <t xml:space="preserve">  JD3RMRL03TSE61903</t>
  </si>
  <si>
    <t>Testing And Commtionningfor Air valves 65 mm. - on pipes with diameter 355 - 630 mm - B4.33 14 19.16 - MR - L - 03 - TSE</t>
  </si>
  <si>
    <t xml:space="preserve">  JD3RMRL03TSE61906</t>
  </si>
  <si>
    <t>EXCAVATION and Bedding Worksfor R.C Valve Chamber - 315 to 400 MM - B4.33 14 13.01 - MR - L - 03 - TSE</t>
  </si>
  <si>
    <t xml:space="preserve">  JD3RMRL03TSE61907</t>
  </si>
  <si>
    <t>Plain Concrete Worksfor R.C Valve Chamber - 315 to 400 MM - B4.33 14 13.01 - MR - L - 03 - TSE</t>
  </si>
  <si>
    <t xml:space="preserve">  JD3RMRL03TSE61908</t>
  </si>
  <si>
    <t>INSTALLATIONfor R.C Valve Chamber - 315 to 400 MM - B4.33 14 13.01 - MR - L - 03 - TSE</t>
  </si>
  <si>
    <t xml:space="preserve">  JD3RMRL03TSE61909</t>
  </si>
  <si>
    <t>Backfilling Worksfor R.C Valve Chamber - 315 to 400 MM - B4.33 14 13.01 - MR - L - 03 - TSE</t>
  </si>
  <si>
    <t xml:space="preserve">  JD3RMRL03TSE61910</t>
  </si>
  <si>
    <t>EXCAVATION and Bedding Worksfor R.C Valve Chamber - 500 to 630 MM - B4.33 14 13.02 - MR - L - 03 - TSE</t>
  </si>
  <si>
    <t xml:space="preserve">  JD3RMRL03TSE61911</t>
  </si>
  <si>
    <t>Plain Concrete Worksfor R.C Valve Chamber - 500 to 630 MM - B4.33 14 13.02 - MR - L - 03 - TSE</t>
  </si>
  <si>
    <t xml:space="preserve">  JD3RMRL03TSE61912</t>
  </si>
  <si>
    <t>INSTALLATIONfor R.C Valve Chamber - 500 to 630 MM - B4.33 14 13.02 - MR - L - 03 - TSE</t>
  </si>
  <si>
    <t xml:space="preserve">  JD3RMRL03TSE61913</t>
  </si>
  <si>
    <t>Backfilling Worksfor R.C Valve Chamber - 500 to 630 MM - B4.33 14 13.02 - MR - L - 03 - TSE</t>
  </si>
  <si>
    <t xml:space="preserve">  JD3RMRL03TSE61918</t>
  </si>
  <si>
    <t>EXCAVATION and Bedding Worksfor Wash - out Valve Chamber - 110 to 400 MM - B4.33 14 13.06 - MR - L - 03 - TSE</t>
  </si>
  <si>
    <t xml:space="preserve">  JD3RMRL03TSE61919</t>
  </si>
  <si>
    <t>Plain Concrete Worksfor Wash - out Valve Chamber - 110 to 400 MM - B4.33 14 13.06 - MR - L - 03 - TSE</t>
  </si>
  <si>
    <t xml:space="preserve">  JD3RMRL03TSE61920</t>
  </si>
  <si>
    <t>INSTALLATIONfor Wash - out Valve Chamber - 110 to 400 MM - B4.33 14 13.06 - MR - L - 03 - TSE</t>
  </si>
  <si>
    <t xml:space="preserve">  JD3RMRL03TSE61921</t>
  </si>
  <si>
    <t>Backfilling Worksfor Wash - out Valve Chamber - 110 to 400 MM - B4.33 14 13.06 - MR - L - 03 - TSE</t>
  </si>
  <si>
    <t xml:space="preserve">  JD3RMRL03TSE61930</t>
  </si>
  <si>
    <t>EXCAVATION and Bedding Worksfor Air Valve Chamber - less than 315 mm - B4.33 14 13.10 - MR - L - 03 - TSE</t>
  </si>
  <si>
    <t xml:space="preserve">  JD3RMRL03TSE61931</t>
  </si>
  <si>
    <t>Plain Concrete Worksfor Air Valve Chamber - less than 315 mm - B4.33 14 13.10 - MR - L - 03 - TSE</t>
  </si>
  <si>
    <t xml:space="preserve">  JD3RMRL03TSE61932</t>
  </si>
  <si>
    <t>INSTALLATIONfor Air Valve Chamber - less than 315 mm - B4.33 14 13.10 - MR - L - 03 - TSE</t>
  </si>
  <si>
    <t xml:space="preserve">  JD3RMRL03TSE61933</t>
  </si>
  <si>
    <t>Backfilling Worksfor Air Valve Chamber - less than 315 mm - B4.33 14 13.10 - MR - L - 03 - TSE</t>
  </si>
  <si>
    <t xml:space="preserve">  JD3RMRL03TSE61934</t>
  </si>
  <si>
    <t>EXCAVATION and Bedding Worksfor Air Valve Chamber - on 355 - 630 mm - B4.33 14 13.11 - MR - L - 03 - TSE</t>
  </si>
  <si>
    <t xml:space="preserve">  JD3RMRL03TSE61935</t>
  </si>
  <si>
    <t>Plain Concrete Worksfor Air Valve Chamber - on 355 - 630 mm - B4.33 14 13.11 - MR - L - 03 - TSE</t>
  </si>
  <si>
    <t xml:space="preserve">  JD3RMRL03TSE61936</t>
  </si>
  <si>
    <t>INSTALLATIONfor Air Valve Chamber - on 355 - 630 mm - B4.33 14 13.11 - MR - L - 03 - TSE</t>
  </si>
  <si>
    <t xml:space="preserve">  JD3RMRL03TSE61937</t>
  </si>
  <si>
    <t>Backfilling Worksfor Air Valve Chamber - on 355 - 630 mm - B4.33 14 13.11 - MR - L - 03 - TSE</t>
  </si>
  <si>
    <t xml:space="preserve">  JD3RMRL17SS62068</t>
  </si>
  <si>
    <t>Trench excavation for GRP Pipe Line 200 mm - Depth from 1.51 to 2.50 - B5.33 31 00.04 - MR - L - 17 - SS</t>
  </si>
  <si>
    <t xml:space="preserve">  JD3RMRL17SS62069</t>
  </si>
  <si>
    <t>Soil Replacement and Bedding Works for GRP Pipe Line 200 mm - Depth from 1.51 to 2.50 - B5.33 31 00.04 - MR - L - 17 - S</t>
  </si>
  <si>
    <t xml:space="preserve">  JD3RMRL17SS62070</t>
  </si>
  <si>
    <t>Installing for GRP Pipe Line 200 mm - Depth from 1.51 to 2.50 - B5.33 31 00.04 - MR - L - 17 - SS</t>
  </si>
  <si>
    <t xml:space="preserve">  JD3RMRL17SS62071</t>
  </si>
  <si>
    <t>Primary Test for GRP Pipe Line 200 mm - Depth from 1.51 to 2.50 - B5.33 31 00.04 - MR - L - 17 - SS</t>
  </si>
  <si>
    <t xml:space="preserve">  JD3RMRL17SS62072</t>
  </si>
  <si>
    <t>Backfilling and warning tabe Works for GRP Pipe Line 200 mm - Depth from 1.51 to 2.50 - B5.33 31 00.04 - MR - L - 17 - S</t>
  </si>
  <si>
    <t xml:space="preserve">  JD3RMRL17SS62073</t>
  </si>
  <si>
    <t>Trench excavation for GRP Pipe Line 200 mm - Depth from 2.51 to 3.50 - B5.33 31 00.05 - MR - L - 17 - SS</t>
  </si>
  <si>
    <t xml:space="preserve">  JD3RMRL17SS62074</t>
  </si>
  <si>
    <t>Soil Replacement and Bedding Works for GRP Pipe Line 200 mm - Depth from 2.51 to 3.50 - B5.33 31 00.05 - MR - L - 17 - S</t>
  </si>
  <si>
    <t xml:space="preserve">  JD3RMRL17SS62075</t>
  </si>
  <si>
    <t>Installing for GRP Pipe Line 200 mm - Depth from 2.51 to 3.50 - B5.33 31 00.05 - MR - L - 17 - SS</t>
  </si>
  <si>
    <t xml:space="preserve">  JD3RMRL17SS62076</t>
  </si>
  <si>
    <t>Primary Test for GRP Pipe Line 200 mm - Depth from 2.51 to 3.50 - B5.33 31 00.05 - MR - L - 17 - SS</t>
  </si>
  <si>
    <t xml:space="preserve">  JD3RMRL17SS62077</t>
  </si>
  <si>
    <t>Backfilling and warning tabe Works for GRP Pipe Line 200 mm - Depth from 2.51 to 3.50 - B5.33 31 00.05 - MR - L - 17 - S</t>
  </si>
  <si>
    <t xml:space="preserve">  JD3RMRL17SS62083</t>
  </si>
  <si>
    <t>Trench excavation for GRP Pipe Line 250 mm - Depth from 2.51 to 3.50 - B5.33 31 00.11 - MR - L - 17 - SS</t>
  </si>
  <si>
    <t xml:space="preserve">  JD3RMRL17SS62084</t>
  </si>
  <si>
    <t>Soil Replacement and Bedding Works for GRP Pipe Line 250 mm - Depth from 2.51 to 3.50 - B5.33 31 00.11 - MR - L - 17 - S</t>
  </si>
  <si>
    <t xml:space="preserve">  JD3RMRL17SS62085</t>
  </si>
  <si>
    <t>Installing for GRP Pipe Line 250 mm - Depth from 2.51 to 3.50 - B5.33 31 00.11 - MR - L - 17 - SS</t>
  </si>
  <si>
    <t xml:space="preserve">  JD3RMRL17SS62086</t>
  </si>
  <si>
    <t>Primary Test for GRP Pipe Line 250 mm - Depth from 2.51 to 3.50 - B5.33 31 00.11 - MR - L - 17 - SS</t>
  </si>
  <si>
    <t xml:space="preserve">  JD3RMRL17SS62087</t>
  </si>
  <si>
    <t>Backfilling and warning tabe Works for GRP Pipe Line 250 mm - Depth from 2.51 to 3.50 - B5.33 31 00.11 - MR - L - 17 - S</t>
  </si>
  <si>
    <t xml:space="preserve">  JD3RMRL17SS62102</t>
  </si>
  <si>
    <t>Finishing, Benching Works for Manholes 1200 mm - Depth from 0.00 to 1.50 - B5.33 05 13.01 - MR - L - 17 - SS</t>
  </si>
  <si>
    <t xml:space="preserve">  JD3RMRL17SS62110</t>
  </si>
  <si>
    <t>Excavation and PC Blinding Works for Manholes 1200 mm - Depth from 1.51 to 2.50 - B5.33 05 13.03 - MR - L - 17 - SS</t>
  </si>
  <si>
    <t xml:space="preserve">  JD3RMRL17SS62111</t>
  </si>
  <si>
    <t>Installation of Base Works for Manholes 1200 mm - Depth from 1.51 to 2.50 - B5.33 05 13.03 - MR - L - 17 - SS</t>
  </si>
  <si>
    <t xml:space="preserve">  JD3RMRL17SS62112</t>
  </si>
  <si>
    <t xml:space="preserve">  JD3RMRL17SS62113</t>
  </si>
  <si>
    <t>Backfilling Works for Manholes 1200 mm - Depth from 1.51 to 2.50 - B5.33 05 13.03 - MR - L - 17 - SS</t>
  </si>
  <si>
    <t xml:space="preserve">  JD3RMRL17SS62114</t>
  </si>
  <si>
    <t>Finishing, Benching Works for Manholes 1200 mm - Depth from 1.51 to 2.50 - B5.33 05 13.03 - MR - L - 17 - SS</t>
  </si>
  <si>
    <t xml:space="preserve">  JD3RMRL17SS62122</t>
  </si>
  <si>
    <t>Excavation and PC Blinding Works for Manholes 1200 mm - Depth from 2.51 to 3.50 - B5.33 05 13.05 - MR - L - 17 - SS</t>
  </si>
  <si>
    <t xml:space="preserve">  JD3RMRL17SS62123</t>
  </si>
  <si>
    <t>Installation of Base Works for Manholes 1200 mm - Depth from 2.51 to 3.50 - B5.33 05 13.05 - MR - L - 17 - SS</t>
  </si>
  <si>
    <t xml:space="preserve">  JD3RMRL17SS62124</t>
  </si>
  <si>
    <t xml:space="preserve">  JD3RMRL17SS62125</t>
  </si>
  <si>
    <t>Backfilling Works for Manholes 1200 mm - Depth from 2.51 to 3.50 - B5.33 05 13.05 - MR - L - 17 - SS</t>
  </si>
  <si>
    <t xml:space="preserve">  JD3RMRL17SS62126</t>
  </si>
  <si>
    <t>Finishing, Benching Works for Manholes 1200 mm - Depth from 2.51 to 3.50 - B5.33 05 13.05 - MR - L - 17 - SS</t>
  </si>
  <si>
    <t xml:space="preserve">  JD3RMRL17SUR01</t>
  </si>
  <si>
    <t>Surveying Works L - 17</t>
  </si>
  <si>
    <t xml:space="preserve">  JD3RMRL34TSE63183</t>
  </si>
  <si>
    <t>Excavation Worksfor HDPE Pipe Lines 125 mm - depth from 0 to 1.5 m - B4.33 31 00.01 - MR - L - 34 - TSE</t>
  </si>
  <si>
    <t xml:space="preserve">  JD3RMRL34TSE63184</t>
  </si>
  <si>
    <t>Soil Replacement and Bedding Worksfor HDPE Pipe Lines 125 mm - depth from 0 to 1.5 m - B4.33 31 00.01 - MR - L - 34 - TS</t>
  </si>
  <si>
    <t xml:space="preserve">  JD3RMRL34TSE63185</t>
  </si>
  <si>
    <t>installationfor HDPE Pipe Lines 125 mm - depth from 0 to 1.5 m - B4.33 31 00.01 - MR - L - 34 - TSE</t>
  </si>
  <si>
    <t xml:space="preserve">  JD3RMRL34TSE63186</t>
  </si>
  <si>
    <t>Testingfor HDPE Pipe Lines 125 mm - depth from 0 to 1.5 m - B4.33 31 00.01 - MR - L - 34 - TSE</t>
  </si>
  <si>
    <t xml:space="preserve">  JD3RMRL34TSE63187</t>
  </si>
  <si>
    <t>Backfilling Worksfor HDPE Pipe Lines 125 mm - depth from 0 to 1.5 m - B4.33 31 00.01 - MR - L - 34 - TSE</t>
  </si>
  <si>
    <t xml:space="preserve">  JD3RMRL34TSE63188.R</t>
  </si>
  <si>
    <t>Excavation Worksfor HDPE Pipe Lines 250 mm - depth from 0 to 1.5 m - B4.33 31 00.02 - MR - L - 34 - TSE - Remaining</t>
  </si>
  <si>
    <t xml:space="preserve">  JD3RMRL34TSE63189.R</t>
  </si>
  <si>
    <t>Soil Replacement and Bedding Worksfor HDPE Pipe Lines 250 mm - depth from 0 to 1.5 m - B4.33 31 00.02 - MR - L - 34 - TS</t>
  </si>
  <si>
    <t xml:space="preserve">  JD3RMRL34TSE63190.R</t>
  </si>
  <si>
    <t>installationfor HDPE Pipe Lines 250 mm - depth from 0 to 1.5 m - B4.33 31 00.02 - MR - L - 34 - TSE - Remaining</t>
  </si>
  <si>
    <t xml:space="preserve">  JD3RMRL34TSE63191</t>
  </si>
  <si>
    <t>Testingfor HDPE Pipe Lines 250 mm - depth from 0 to 1.5 m - B4.33 31 00.02 - MR - L - 34 - TSE</t>
  </si>
  <si>
    <t xml:space="preserve">  JD3RMRL34TSE63191.R</t>
  </si>
  <si>
    <t>Testingfor HDPE Pipe Lines 250 mm - depth from 0 to 1.5 m - B4.33 31 00.02 - MR - L - 34 - TSE - Remaining</t>
  </si>
  <si>
    <t xml:space="preserve">  JD3RMRL34TSE63192.R</t>
  </si>
  <si>
    <t>Backfilling Worksfor HDPE Pipe Lines 250 mm - depth from 0 to 1.5 m - B4.33 31 00.02 - MR - L - 34 - TSE - Remaining</t>
  </si>
  <si>
    <t xml:space="preserve">  JD3RMRL34TSE63193</t>
  </si>
  <si>
    <t>Excavation Worksfor HDPE Pipes 315 mm - depth from 0 to 1.5 m - B4.33 31 00.03 - MR - L - 34 - TSE</t>
  </si>
  <si>
    <t xml:space="preserve">  JD3RMRL34TSE63194</t>
  </si>
  <si>
    <t>Soil Replacement and Bedding Works for HDPE Pipes 315 mm - depth from 0 to 1.5 m - B4.33 31 00.03 - MR - L - 34 - TSE</t>
  </si>
  <si>
    <t xml:space="preserve">  JD3RMRL34TSE63195</t>
  </si>
  <si>
    <t>Installing for HDPE Pipes 315 mm - depth from 0 to 1.5 m - B4.33 31 00.03 - MR - L - 34 - TSE</t>
  </si>
  <si>
    <t xml:space="preserve">  JD3RMRL34TSE63196</t>
  </si>
  <si>
    <t>Testing for HDPE Pipes 315 mm - depth from 0 to 1.5 m - B4.33 31 00.03 - MR - L - 34 - TSE</t>
  </si>
  <si>
    <t xml:space="preserve">  JD3RMRL34TSE63197</t>
  </si>
  <si>
    <t>Backfillingfor HDPE Pipes 315 mm - depth from 0 to 1.5 m - B4.33 31 00.03 - MR - L - 34 - TSE</t>
  </si>
  <si>
    <t xml:space="preserve">  JD3RMRL34TSE63198</t>
  </si>
  <si>
    <t>Excavation Worksfor HDPE Pipes 315 mm - depth from 1.51 to 2.5 m - B4.33 31 00.04 - MR - L - 34 - TSE</t>
  </si>
  <si>
    <t xml:space="preserve">  JD3RMRL34TSE63199</t>
  </si>
  <si>
    <t>Soil Replacement and Bedding Works for HDPE Pipes 315 mm - depth from 1.51 to 2.5 m - B4.33 31 00.04 - MR - L - 34 - TSE</t>
  </si>
  <si>
    <t xml:space="preserve">  JD3RMRL34TSE63200</t>
  </si>
  <si>
    <t>Installing for HDPE Pipes 315 mm - depth from 1.51 to 2.5 m - B4.33 31 00.04 - MR - L - 34 - TSE</t>
  </si>
  <si>
    <t xml:space="preserve">  JD3RMRL34TSE63201</t>
  </si>
  <si>
    <t>Testing for HDPE Pipes 315 mm - depth from 1.51 to 2.5 m - B4.33 31 00.04 - MR - L - 34 - TSE</t>
  </si>
  <si>
    <t xml:space="preserve">  JD3RMRL34TSE63202</t>
  </si>
  <si>
    <t>Backfillingfor HDPE Pipes 315 mm - depth from 1.51 to 2.5 m - B4.33 31 00.04 - MR - L - 34 - TSE</t>
  </si>
  <si>
    <t xml:space="preserve">  JD3RMRL34TSE63228</t>
  </si>
  <si>
    <t>Excavation Worksfor HDPE Pipes 450 mm - depth from 1.51 to 2.5 m - B4.33 31 00.10 - MR - L - 34 - TSE</t>
  </si>
  <si>
    <t xml:space="preserve">  JD3RMRL34TSE63229</t>
  </si>
  <si>
    <t>Soil Replacement and Bedding Works for HDPE Pipes 450 mm - depth from 1.51 to 2.5 m - B4.33 31 00.10 - MR - L - 34 - TSE</t>
  </si>
  <si>
    <t xml:space="preserve">  JD3RMRL34TSE63230</t>
  </si>
  <si>
    <t>Installing for HDPE Pipes 450 mm - depth from 1.51 to 2.5 m - B4.33 31 00.10 - MR - L - 34 - TSE</t>
  </si>
  <si>
    <t xml:space="preserve">  JD3RMRL34TSE63231</t>
  </si>
  <si>
    <t>Testing for HDPE Pipes 450 mm - depth from 1.51 to 2.5 m - B4.33 31 00.10 - MR - L - 34 - TSE</t>
  </si>
  <si>
    <t xml:space="preserve">  JD3RMRL34TSE63232</t>
  </si>
  <si>
    <t>Backfillingfor HDPE Pipes 450 mm - depth from 1.51 to 2.5 m - B4.33 31 00.10 - MR - L - 34 - TSE</t>
  </si>
  <si>
    <t xml:space="preserve">  JD3RMRL34TSE63253</t>
  </si>
  <si>
    <t>Excavation Worksfor HDPE Pipes 630 mm - depth from 0 to 1.5 m - B4.33 31 00.15 - MR - L - 34 - TSE</t>
  </si>
  <si>
    <t xml:space="preserve">  JD3RMRL34TSE63254</t>
  </si>
  <si>
    <t>Soil Replacement and Bedding Works for HDPE Pipes 630 mm - depth from 0 to 1.5 m - B4.33 31 00.15 - MR - L - 34 - TSE</t>
  </si>
  <si>
    <t xml:space="preserve">  JD3RMRL34TSE63255</t>
  </si>
  <si>
    <t>Installing for HDPE Pipes 630 mm - depth from 0 to 1.5 m - B4.33 31 00.15 - MR - L - 34 - TSE</t>
  </si>
  <si>
    <t xml:space="preserve">  JD3RMRL34TSE63256</t>
  </si>
  <si>
    <t>Testing for HDPE Pipes 630 mm - depth from 0 to 1.5 m - B4.33 31 00.15 - MR - L - 34 - TSE</t>
  </si>
  <si>
    <t xml:space="preserve">  JD3RMRL34TSE63257</t>
  </si>
  <si>
    <t>Backfillingfor HDPE Pipes 630 mm - depth from 0 to 1.5 m - B4.33 31 00.15 - MR - L - 34 - TSE</t>
  </si>
  <si>
    <t xml:space="preserve">  JD3RMRL34TSE63258</t>
  </si>
  <si>
    <t>Excavation Worksfor HDPE Pipes 630 mm - depth from 1.51 to 2.5 m - B4.33 31 00.16 - MR - L - 34 - TSE</t>
  </si>
  <si>
    <t xml:space="preserve">  JD3RMRL34TSE63259</t>
  </si>
  <si>
    <t>Soil Replacement and Bedding Works for HDPE Pipes 630 mm - depth from 1.51 to 2.5 m - B4.33 31 00.16 - MR - L - 34 - TSE</t>
  </si>
  <si>
    <t xml:space="preserve">  JD3RMRL34TSE63260</t>
  </si>
  <si>
    <t>Installing for HDPE Pipes 630 mm - depth from 1.51 to 2.5 m - B4.33 31 00.16 - MR - L - 34 - TSE</t>
  </si>
  <si>
    <t xml:space="preserve">  JD3RMRL34TSE63261</t>
  </si>
  <si>
    <t>Testing for HDPE Pipes 630 mm - depth from 1.51 to 2.5 m - B4.33 31 00.16 - MR - L - 34 - TSE</t>
  </si>
  <si>
    <t xml:space="preserve">  JD3RMRL34TSE63262</t>
  </si>
  <si>
    <t>Backfillingfor HDPE Pipes 630 mm - depth from 1.51 to 2.5 m - B4.33 31 00.16 - MR - L - 34 - TSE</t>
  </si>
  <si>
    <t xml:space="preserve">  JD3RMRL34TSE63308</t>
  </si>
  <si>
    <t>Installationfor gate valves 100 mm - B4.33 14 19.01 - MR - L - 34 - TSE</t>
  </si>
  <si>
    <t xml:space="preserve">  JD3RMRL34TSE63309</t>
  </si>
  <si>
    <t>Testing And Commtionningfor gate valves 100 mm - B4.33 14 19.01 - MR - L - 34 - TSE</t>
  </si>
  <si>
    <t xml:space="preserve">  JD3RMRL34TSE63310</t>
  </si>
  <si>
    <t>Installationfor gate valves 250 mm - B4.33 14 19.02 - MR - L - 34 - TSE</t>
  </si>
  <si>
    <t xml:space="preserve">  JD3RMRL34TSE63311</t>
  </si>
  <si>
    <t>Testing And Commtionningfor gate valves 250 mm - B4.33 14 19.02 - MR - L - 34 - TSE</t>
  </si>
  <si>
    <t xml:space="preserve">  JD3RMRL34TSE63312</t>
  </si>
  <si>
    <t>Installationfor butterfly valves 300 mm. - B4.33 14 19.03 - MR - L - 34 - TSE</t>
  </si>
  <si>
    <t xml:space="preserve">  JD3RMRL34TSE63313</t>
  </si>
  <si>
    <t>Testing And Commtionningfor butterfly valves 300 mm. - B4.33 14 19.03 - MR - L - 34 - TSE</t>
  </si>
  <si>
    <t xml:space="preserve">  JD3RMRL34TSE63314</t>
  </si>
  <si>
    <t>Installationfor butterfly valves 400 mm. - B4.33 14 19.04 - MR - L - 34 - TSE</t>
  </si>
  <si>
    <t xml:space="preserve">  JD3RMRL34TSE63315</t>
  </si>
  <si>
    <t>Testing And Commtionningfor butterfly valves 400 mm. - B4.33 14 19.04 - MR - L - 34 - TSE</t>
  </si>
  <si>
    <t xml:space="preserve">  JD3RMRL34TSE63320</t>
  </si>
  <si>
    <t>Installationfor Wash - Out valves 100 mm. - on pipes with diameter 110 - 400 mm - B4.33 14 19.07 - MR - L - 34 - TSE</t>
  </si>
  <si>
    <t xml:space="preserve">  JD3RMRL34TSE63321</t>
  </si>
  <si>
    <t xml:space="preserve">  JD3RMRL34TSE63326</t>
  </si>
  <si>
    <t>Installationfor Air valves 50 mm. - on pipes with diameter less than 315 mm - B4.33 14 19.15 - MR - L - 34 - TSE</t>
  </si>
  <si>
    <t xml:space="preserve">  JD3RMRL34TSE63327</t>
  </si>
  <si>
    <t>Testing And Commtionningfor Air valves 50 mm. - on pipes with diameter less than 315 mm - B4.33 14 19.15 - MR - L - 34 -</t>
  </si>
  <si>
    <t xml:space="preserve">  JD3RMRL34TSE63328</t>
  </si>
  <si>
    <t>Installationfor Air valves 65 mm. - on pipes with diameter 355 - 630 mm - B4.33 14 19.16 - MR - L - 34 - TSE</t>
  </si>
  <si>
    <t xml:space="preserve">  JD3RMRL34TSE63329</t>
  </si>
  <si>
    <t>Testing And Commtionningfor Air valves 65 mm. - on pipes with diameter 355 - 630 mm - B4.33 14 19.16 - MR - L - 34 - TSE</t>
  </si>
  <si>
    <t xml:space="preserve">  JD3RMRL34TSE63332</t>
  </si>
  <si>
    <t>EXCAVATION and Bedding Worksfor R.C Valve Chamber - 315 to 400 MM - B4.33 14 13.01 - MR - L - 34 - TSE</t>
  </si>
  <si>
    <t xml:space="preserve">  JD3RMRL34TSE63333</t>
  </si>
  <si>
    <t>Plain Concrete Worksfor R.C Valve Chamber - 315 to 400 MM - B4.33 14 13.01 - MR - L - 34 - TSE</t>
  </si>
  <si>
    <t xml:space="preserve">  JD3RMRL34TSE63334</t>
  </si>
  <si>
    <t>INSTALLATIONfor R.C Valve Chamber - 315 to 400 MM - B4.33 14 13.01 - MR - L - 34 - TSE</t>
  </si>
  <si>
    <t xml:space="preserve">  JD3RMRL34TSE63335</t>
  </si>
  <si>
    <t>Backfilling Worksfor R.C Valve Chamber - 315 to 400 MM - B4.33 14 13.01 - MR - L - 34 - TSE</t>
  </si>
  <si>
    <t xml:space="preserve">  JD3RMRL34TSE63344</t>
  </si>
  <si>
    <t>EXCAVATION and Bedding Worksfor Wash - out Valve Chamber - 110 to 400 MM - B4.33 14 13.06 - MR - L - 34 - TSE</t>
  </si>
  <si>
    <t xml:space="preserve">  JD3RMRL34TSE63345</t>
  </si>
  <si>
    <t>Plain Concrete Worksfor Wash - out Valve Chamber - 110 to 400 MM - B4.33 14 13.06 - MR - L - 34 - TSE</t>
  </si>
  <si>
    <t xml:space="preserve">  JD3RMRL34TSE63346</t>
  </si>
  <si>
    <t>INSTALLATIONfor Wash - out Valve Chamber - 110 to 400 MM - B4.33 14 13.06 - MR - L - 34 - TSE</t>
  </si>
  <si>
    <t xml:space="preserve">  JD3RMRL34TSE63347</t>
  </si>
  <si>
    <t>Backfilling Worksfor Wash - out Valve Chamber - 110 to 400 MM - B4.33 14 13.06 - MR - L - 34 - TSE</t>
  </si>
  <si>
    <t xml:space="preserve">  JD3RMRL34TSE63356</t>
  </si>
  <si>
    <t>EXCAVATION and Bedding Worksfor Air Valve Chamber - less than 315 mm - B4.33 14 13.10 - MR - L - 34 - TSE</t>
  </si>
  <si>
    <t xml:space="preserve">  JD3RMRL34TSE63357</t>
  </si>
  <si>
    <t>Plain Concrete Worksfor Air Valve Chamber - less than 315 mm - B4.33 14 13.10 - MR - L - 34 - TSE</t>
  </si>
  <si>
    <t xml:space="preserve">  JD3RMRL34TSE63358</t>
  </si>
  <si>
    <t>INSTALLATIONfor Air Valve Chamber - less than 315 mm - B4.33 14 13.10 - MR - L - 34 - TSE</t>
  </si>
  <si>
    <t xml:space="preserve">  JD3RMRL34TSE63359</t>
  </si>
  <si>
    <t>Backfilling Worksfor Air Valve Chamber - less than 315 mm - B4.33 14 13.10 - MR - L - 34 - TSE</t>
  </si>
  <si>
    <t xml:space="preserve">  JD3RMRL34TSE63360</t>
  </si>
  <si>
    <t>EXCAVATION and Bedding Worksfor Air Valve Chamber - on 355 - 630 mm - B4.33 14 13.11 - MR - L - 34 - TSE</t>
  </si>
  <si>
    <t xml:space="preserve">  JD3RMRL34TSE63361</t>
  </si>
  <si>
    <t>Plain Concrete Worksfor Air Valve Chamber - on 355 - 630 mm - B4.33 14 13.11 - MR - L - 34 - TSE</t>
  </si>
  <si>
    <t xml:space="preserve">  JD3RMRL34TSE63362</t>
  </si>
  <si>
    <t>INSTALLATIONfor Air Valve Chamber - on 355 - 630 mm - B4.33 14 13.11 - MR - L - 34 - TSE</t>
  </si>
  <si>
    <t xml:space="preserve">  JD3RMRL34TSE63363</t>
  </si>
  <si>
    <t>Backfilling Worksfor Air Valve Chamber - on 355 - 630 mm - B4.33 14 13.11 - MR - L - 34 - TSE</t>
  </si>
  <si>
    <t xml:space="preserve">  JD3RMRL51SL64111</t>
  </si>
  <si>
    <t>Excavation Worksfor Copper Cables 4Cx10 mm² - B2.26 05 19.02 - MR - L - 51 - SL</t>
  </si>
  <si>
    <t xml:space="preserve">  JD3RMRL51SL64112</t>
  </si>
  <si>
    <t>Installationfor Copper Cables 4Cx10 mm² - B2.26 05 19.02 - MR - L - 51 - SL</t>
  </si>
  <si>
    <t xml:space="preserve">  JD3RMRL51SL64113</t>
  </si>
  <si>
    <t>Backfilling, Warning Tabe Worksfor Copper Cables 4Cx10 mm² - B2.26 05 19.02 - MR - L - 51 - SL</t>
  </si>
  <si>
    <t xml:space="preserve">  JD3RMRL51SL64114</t>
  </si>
  <si>
    <t>Testing and Commitioning for Copper Cables 4Cx10 mm² - B2.26 05 19.02 - MR - L - 51 - SL</t>
  </si>
  <si>
    <t xml:space="preserve">  JD3RMRL51SL64119</t>
  </si>
  <si>
    <t>Excavation Worksfor Copper Cables 4Cx25 mm² - B2.26 05 19.04 - MR - L - 51 - SL</t>
  </si>
  <si>
    <t xml:space="preserve">  JD3RMRL51SL64120</t>
  </si>
  <si>
    <t>Installationfor Copper Cables 4Cx25 mm² - B2.26 05 19.04 - MR - L - 51 - SL</t>
  </si>
  <si>
    <t xml:space="preserve">  JD3RMRL51SL64121</t>
  </si>
  <si>
    <t>Backfilling, Warning Tabe Worksfor Copper Cables 4Cx25 mm² - B2.26 05 19.04 - MR - L - 51 - SL</t>
  </si>
  <si>
    <t xml:space="preserve">  JD3RMRL51SL64122</t>
  </si>
  <si>
    <t>Testing and Commitioning for Copper Cables 4Cx25 mm² - B2.26 05 19.04 - MR - L - 51 - SL</t>
  </si>
  <si>
    <t xml:space="preserve">  JD3RMRL51SL64131</t>
  </si>
  <si>
    <t>INSTALLINGfor insulated copper conductor 6 mm² - B2.26 05 19.07 - MR - L - 51 - SL</t>
  </si>
  <si>
    <t xml:space="preserve">  JD3RMRL51SL64132</t>
  </si>
  <si>
    <t>TESTING AND COMMITIONINGfor insulated copper conductor 6 mm² - B2.26 05 19.07 - MR - L - 51 - SL</t>
  </si>
  <si>
    <t xml:space="preserve">  JD3RMRL51SL64133</t>
  </si>
  <si>
    <t>INSTALLINGfor insulated copper conductor 16 mm² - B2.26 05 19.08 - MR - L - 51 - SL</t>
  </si>
  <si>
    <t xml:space="preserve">  JD3RMRL51SL64134</t>
  </si>
  <si>
    <t>TESTING AND COMMITIONINGfor insulated copper conductor 16 mm² - B2.26 05 19.08 - MR - L - 51 - SL</t>
  </si>
  <si>
    <t xml:space="preserve">  JD3RMRL51SL64135</t>
  </si>
  <si>
    <t>Excavation of reinforced concrete foundationfor LIGHTING POLE two arms - B2.26 56 19.01 - MR - L - 51 - SL</t>
  </si>
  <si>
    <t xml:space="preserve">  JD3RMRL51SL64136</t>
  </si>
  <si>
    <t>Installation of reinforced concrete foundationfor LIGHTING POLE two arms - B2.26 56 19.01 - MR - L - 51 - SL</t>
  </si>
  <si>
    <t xml:space="preserve">  JD3RMRL51SL64137</t>
  </si>
  <si>
    <t>Backfilling of reinforced concrete foundationfor LIGHTING POLE two arms - B2.26 56 19.01 - MR - L - 51 - SL</t>
  </si>
  <si>
    <t xml:space="preserve">  JD3RMRL51SL64138</t>
  </si>
  <si>
    <t>Installation Worksfor LIGHTING POLE two arms - B2.26 56 19.01 - MR - L - 51 - SL</t>
  </si>
  <si>
    <t xml:space="preserve">  JD3RMRL51SL64139</t>
  </si>
  <si>
    <t>Testing and Commitioningfor LIGHTING POLE two arms - B2.26 56 19.01 - MR - L - 51 - SL</t>
  </si>
  <si>
    <t xml:space="preserve">  JD3RMRL51SL64140</t>
  </si>
  <si>
    <t>Excavation of reinforced concrete foundationfor LIGHTING POLE one arm - B2.26 56 19.02 - MR - L - 51 - SL</t>
  </si>
  <si>
    <t xml:space="preserve">  JD3RMRL51SL64141</t>
  </si>
  <si>
    <t>Installation of reinforced concrete foundationfor LIGHTING POLE one arm - B2.26 56 19.02 - MR - L - 51 - SL</t>
  </si>
  <si>
    <t xml:space="preserve">  JD3RMRL51SL64142</t>
  </si>
  <si>
    <t>Backfilling of reinforced concrete foundationfor LIGHTING POLE one arm - B2.26 56 19.02 - MR - L - 51 - SL</t>
  </si>
  <si>
    <t xml:space="preserve">  JD3RMRL51SL64143</t>
  </si>
  <si>
    <t>Installation Worksfor LIGHTING POLE one arm - B2.26 56 19.02 - MR - L - 51 - SL</t>
  </si>
  <si>
    <t xml:space="preserve">  JD3RMRL51SL64144</t>
  </si>
  <si>
    <t>Testing and Commitioningfor LIGHTING POLE one arm - B2.26 56 19.02 - MR - L - 51 - SL</t>
  </si>
  <si>
    <t xml:space="preserve">  JD3RMRL51SL64145</t>
  </si>
  <si>
    <t>Installationfor Lighting( LED ) Luminaire 150 WATT - B2.26.56.19.01 - MR - L - 51 - SL</t>
  </si>
  <si>
    <t xml:space="preserve">  JD3RMRL51SL64148</t>
  </si>
  <si>
    <t>Supply, construct, connect and test earthing pitsfor Street Lighting EARTHING SYSTEM - B2.26 05 26.01 - MR - L - 51 - SL</t>
  </si>
  <si>
    <t xml:space="preserve">  JD3RMRL51SL64149</t>
  </si>
  <si>
    <t>Excavation Worksfor PVC Pipes 2×150mm - B2.33 71 19.01.SL - MR - L - 51 - SL</t>
  </si>
  <si>
    <t xml:space="preserve">  JD3RMRL51SL64150</t>
  </si>
  <si>
    <t>Installationfor PVC Pipes 2×150mm - B2.33 71 19.01.SL - MR - L - 51 - SL</t>
  </si>
  <si>
    <t xml:space="preserve">  JD3RMRL51SL64151</t>
  </si>
  <si>
    <t>Pouring Concrete Coverfor PVC Pipes 2×150mm - B2.33 71 19.01.SL - MR - L - 51 - SL</t>
  </si>
  <si>
    <t xml:space="preserve">  JD3RMRL51SL64152</t>
  </si>
  <si>
    <t>Testing and Backfilling Worksfor PVC Pipes 2×150mm - B2.33 71 19.01.SL - MR - L - 51 - SL</t>
  </si>
  <si>
    <t xml:space="preserve">  JD3RMRL51SL64153</t>
  </si>
  <si>
    <t>Excavation Worksfor PVC Pipes 4×150mm - B2.33 71 19.02 - MR - L - 51 - SL</t>
  </si>
  <si>
    <t xml:space="preserve">  JD3RMRL51SL64154</t>
  </si>
  <si>
    <t>Installationfor PVC Pipes 4×150mm - B2.33 71 19.02 - MR - L - 51 - SL</t>
  </si>
  <si>
    <t xml:space="preserve">  JD3RMRL51SL64155</t>
  </si>
  <si>
    <t>Pouring Concrete Coverfor PVC Pipes 4×150mm - B2.33 71 19.02 - MR - L - 51 - SL</t>
  </si>
  <si>
    <t xml:space="preserve">  JD3RMRL51SL64156</t>
  </si>
  <si>
    <t>Testing and Backfilling Worksfor PVC Pipes 4×150mm - B2.33 71 19.02 - MR - L - 51 - SL</t>
  </si>
  <si>
    <t xml:space="preserve">  JD3RMRL51SL64161</t>
  </si>
  <si>
    <t>Excavationfor Drawpit 600x600x1000mm - B2.33 71 19.13.01 - MR - L - 51 - SL</t>
  </si>
  <si>
    <t xml:space="preserve">  JD3RMRL51SL64162</t>
  </si>
  <si>
    <t>Installationfor Drawpit 600x600x1000mm - B2.33 71 19.13.01 - MR - L - 51 - SL</t>
  </si>
  <si>
    <t xml:space="preserve">  JD3RMRL51SL64163</t>
  </si>
  <si>
    <t>Backfillingfor Drawpit 600x600x1000mm - B2.33 71 19.13.01 - MR - L - 51 - SL</t>
  </si>
  <si>
    <t xml:space="preserve">  JD3RMRL51SL64164</t>
  </si>
  <si>
    <t>Excavationfor Drawpit 900x900x1200mm - B2.33 71 19.13.02 - MR - L - 51 - SL</t>
  </si>
  <si>
    <t xml:space="preserve">  JD3RMRL51SL64165</t>
  </si>
  <si>
    <t>Installationfor Drawpit 900x900x1200mm - B2.33 71 19.13.02 - MR - L - 51 - SL</t>
  </si>
  <si>
    <t xml:space="preserve">  JD3RMRL51SL64166</t>
  </si>
  <si>
    <t>Backfillingfor Drawpit 900x900x1200mm - B2.33 71 19.13.02 - MR - L - 51 - SL</t>
  </si>
  <si>
    <t xml:space="preserve">  JD3RMRL51SS521431</t>
  </si>
  <si>
    <t>Backfilling Works for Manholes 1200 mm - Depth from 3.51 to 4.50 - B5.33 05 13.05 - MR - C - 03 - SS</t>
  </si>
  <si>
    <t xml:space="preserve">  JD3RMRL51SS521441</t>
  </si>
  <si>
    <t>Finishing, Benching Works for Manholes 1200 mm - Depth from 3.51 to 4.50 - B5.33 05 13.05 - MR - C - 03 - SS</t>
  </si>
  <si>
    <t xml:space="preserve">  JD3RMRL51SS63539</t>
  </si>
  <si>
    <t>Backfilling Works for Manholes 1200 mm - Depth from 1.51 to 2.50 - B5.33 05 13.03 - MR - L - 51 - SS</t>
  </si>
  <si>
    <t xml:space="preserve">  JD3RMRL51SS63540</t>
  </si>
  <si>
    <t>Finishing, Benching Works for Manholes 1200 mm - Depth from 1.51 to 2.50 - B5.33 05 13.03 - MR - L - 51 - SS</t>
  </si>
  <si>
    <t xml:space="preserve">  JD3RMRL51SS63551</t>
  </si>
  <si>
    <t>Backfilling Works for Manholes 1200 mm - Depth from 2.51 to 3.50 - B5.33 05 13.05 - MR - L - 51 - SS</t>
  </si>
  <si>
    <t xml:space="preserve">  JD3RMRL51SS63552</t>
  </si>
  <si>
    <t>Finishing, Benching Works for Manholes 1200 mm - Depth from 2.51 to 3.50 - B5.33 05 13.05 - MR - L - 51 - SS</t>
  </si>
  <si>
    <t xml:space="preserve">  JD3RMRL51ST524350</t>
  </si>
  <si>
    <t>Concrete encasement for pipes - NNB6.33 42 11.25 - MR - L - 51 - ST</t>
  </si>
  <si>
    <t xml:space="preserve">  JD3RMRL51ST63620</t>
  </si>
  <si>
    <t>Excavation Works for UPVC Pipe Line 300 mm - depth from 0.00 to 1.50 m - B6.33 14 11.01 - MR - L - 51 - ST</t>
  </si>
  <si>
    <t xml:space="preserve">  JD3RMRL51ST63621</t>
  </si>
  <si>
    <t xml:space="preserve">Soil Replacement and Bedding Works for UPVC Pipe Line 300 mm - depth from 0.00 to 1.50 m - B6.33 14 11.01 - MR - L - 51 </t>
  </si>
  <si>
    <t xml:space="preserve">  JD3RMRL51ST63622</t>
  </si>
  <si>
    <t>Installing for UPVC Pipe Line 300 mm - depth from 0.00 to 1.50 m - B6.33 14 11.01 - MR - L - 51 - ST</t>
  </si>
  <si>
    <t xml:space="preserve">  JD3RMRL51ST63623</t>
  </si>
  <si>
    <t>Primary Test for UPVC Pipe Line 300 mm - depth from 0.00 to 1.50 m - B6.33 14 11.01 - MR - L - 51 - ST</t>
  </si>
  <si>
    <t xml:space="preserve">  JD3RMRL51ST63624</t>
  </si>
  <si>
    <t>Backfilling Works for UPVC Pipe Line 300 mm - depth from 0.00 to 1.50 m - B6.33 14 11.01 - MR - L - 51 - ST</t>
  </si>
  <si>
    <t xml:space="preserve">  JD3RMRL51ST63625.R</t>
  </si>
  <si>
    <t>Excavation Works for GRP Pipe Line 400 mm - depth from 0.00 to 1.50 m - B6.33 42 11.01 - MR - L - 51 - ST - Remaining</t>
  </si>
  <si>
    <t xml:space="preserve">  JD3RMRL51ST63626.R</t>
  </si>
  <si>
    <t>Soil Replacement and Bedding Works for GRP Pipe Line 400 mm - depth from 0.00 to 1.50 m - B6.33 42 11.01 - MR - L - 51 -</t>
  </si>
  <si>
    <t xml:space="preserve">  JD3RMRL51ST63627.R</t>
  </si>
  <si>
    <t>Installing for GRP Pipe Line 400 mm - depth from 0.00 to 1.50 m - B6.33 42 11.01 - MR - L - 51 - ST - Remaining</t>
  </si>
  <si>
    <t xml:space="preserve">  JD3RMRL51ST63628.R</t>
  </si>
  <si>
    <t>Primary Test for GRP Pipe Line 400 mm - depth from 0.00 to 1.50 m - B6.33 42 11.01 - MR - L - 51 - ST - Remaining</t>
  </si>
  <si>
    <t xml:space="preserve">  JD3RMRL51ST63629</t>
  </si>
  <si>
    <t>Backfilling Works for GRP Pipe Line 400 mm - depth from 0.00 to 1.50 m - B6.33 42 11.01 - MR - L - 51 - ST</t>
  </si>
  <si>
    <t xml:space="preserve">  JD3RMRL51ST63630</t>
  </si>
  <si>
    <t>Excavation Works for GRP Pipe Line 400 mm - depth from 1.51 to 2.50 m - B6.33 42 11.02 - MR - L - 51 - ST</t>
  </si>
  <si>
    <t xml:space="preserve">  JD3RMRL51ST63631</t>
  </si>
  <si>
    <t>Soil Replacement and Bedding Works for GRP Pipe Line 400 mm - depth from 1.51 to 2.50 m - B6.33 42 11.02 - MR - L - 51 -</t>
  </si>
  <si>
    <t xml:space="preserve">  JD3RMRL51ST63632</t>
  </si>
  <si>
    <t>Installing for GRP Pipe Line 400 mm - depth from 1.51 to 2.50 m - B6.33 42 11.02 - MR - L - 51 - ST</t>
  </si>
  <si>
    <t xml:space="preserve">  JD3RMRL51ST63633</t>
  </si>
  <si>
    <t>Primary Test for GRP Pipe Line 400 mm - depth from 1.51 to 2.50 m - B6.33 42 11.02 - MR - L - 51 - ST</t>
  </si>
  <si>
    <t xml:space="preserve">  JD3RMRL51ST63634</t>
  </si>
  <si>
    <t>Backfilling Works for GRP Pipe Line 400 mm - depth from 1.51 to 2.50 m - B6.33 42 11.02 - MR - L - 51 - ST</t>
  </si>
  <si>
    <t xml:space="preserve">  JD3RMRL51ST63635.R</t>
  </si>
  <si>
    <t>Excavation Works for GRP Pipe Line 500 mm - depth from 0.00 to 1.50 m - B6.33 42 11.03 - MR - L - 51 - ST - Remaining</t>
  </si>
  <si>
    <t xml:space="preserve">  JD3RMRL51ST63636.R</t>
  </si>
  <si>
    <t>Soil Replacement and Bedding Works for GRP Pipe Line 500 mm - depth from 0.00 to 1.50 m - B6.33 42 11.03 - MR - L - 51 -</t>
  </si>
  <si>
    <t xml:space="preserve">  JD3RMRL51ST63637.R</t>
  </si>
  <si>
    <t>Installing for GRP Pipe Line 500 mm - depth from 0.00 to 1.50 m - B6.33 42 11.03 - MR - L - 51 - ST - Remaining</t>
  </si>
  <si>
    <t xml:space="preserve">  JD3RMRL51ST63638</t>
  </si>
  <si>
    <t>Primary Test for GRP Pipe Line 500 mm - depth from 0.00 to 1.50 m - B6.33 42 11.03 - MR - L - 51 - ST</t>
  </si>
  <si>
    <t xml:space="preserve">  JD3RMRL51ST63639</t>
  </si>
  <si>
    <t>Backfilling Works for GRP Pipe Line 500 mm - depth from 0.00 to 1.50 m - B6.33 42 11.03 - MR - L - 51 - ST</t>
  </si>
  <si>
    <t xml:space="preserve">  JD3RMRL51ST63642.R</t>
  </si>
  <si>
    <t>Installing for GRP Pipe Line 500 mm - depth from 1.51 to 2.50 m - B6.33 42 11.04 - MR - L - 51 - ST - Remaining</t>
  </si>
  <si>
    <t xml:space="preserve">  JD3RMRL51ST63643.R</t>
  </si>
  <si>
    <t>Primary Test for GRP Pipe Line 500 mm - depth from 1.51 to 2.50 m - B6.33 42 11.04 - MR - L - 51 - ST - Remaining</t>
  </si>
  <si>
    <t xml:space="preserve">  JD3RMRL51ST63644.R</t>
  </si>
  <si>
    <t>Backfilling Works for GRP Pipe Line 500 mm - depth from 1.51 to 2.50 m - B6.33 42 11.04 - MR - L - 51 - ST - Remaining</t>
  </si>
  <si>
    <t xml:space="preserve">  JD3RMRL51ST63653</t>
  </si>
  <si>
    <t>Primary Test for GRP Pipe Line 600 mm - depth from 1.51 to 2.50 m - B6.33 42 11.06 - MR - L - 51 - ST</t>
  </si>
  <si>
    <t xml:space="preserve">  JD3RMRL51ST63654</t>
  </si>
  <si>
    <t>Backfilling Works for GRP Pipe Line 600 mm - depth from 1.51 to 2.50 m - B6.33 42 11.06 - MR - L - 51 - ST</t>
  </si>
  <si>
    <t xml:space="preserve">  JD3RMRL51ST63658.R</t>
  </si>
  <si>
    <t>Primary Test for GRP Pipe Line 700 mm - depth from 0.00 to 1.50 m - B6.33 42 11.07 - MR - L - 51 - ST - Remaining</t>
  </si>
  <si>
    <t xml:space="preserve">  JD3RMRL51ST63659.R</t>
  </si>
  <si>
    <t>Backfilling Works for GRP Pipe Line 700 mm - depth from 0.00 to 1.50 m - B6.33 42 11.07 - MR - L - 51 - ST - Remaining</t>
  </si>
  <si>
    <t xml:space="preserve">  JD3RMRL51ST63663.R</t>
  </si>
  <si>
    <t>Primary Test for GRP Pipe Line 700 mm - depth from 1.51 to 2.50 m - B6.33 42 11.08 - MR - L - 51 - ST - Remaining</t>
  </si>
  <si>
    <t xml:space="preserve">  JD3RMRL51ST63664.R</t>
  </si>
  <si>
    <t>Backfilling Works for GRP Pipe Line 700 mm - depth from 1.51 to 2.50 m - B6.33 42 11.08 - MR - L - 51 - ST - Remaining</t>
  </si>
  <si>
    <t xml:space="preserve">  JD3RMRL51ST63673.R</t>
  </si>
  <si>
    <t>Primary Test for GRP Pipe Line 800 mm - depth from 1.51 to 2.50 m - B6.33 42 11.10 - MR - L - 51 - ST - Remaining</t>
  </si>
  <si>
    <t xml:space="preserve">  JD3RMRL51ST63674.R</t>
  </si>
  <si>
    <t>Backfilling Works for GRP Pipe Line 800 mm - depth from 1.51 to 2.50 m - B6.33 42 11.10 - MR - L - 51 - ST - Remaining</t>
  </si>
  <si>
    <t xml:space="preserve">  JD3RMRL51ST63683.R</t>
  </si>
  <si>
    <t>Primary Test for GRP Pipe Line 900 mm - depth from 1.51 to 2.50 m - B6.33 42 11.12 - MR - L - 51 - ST - Remaining</t>
  </si>
  <si>
    <t xml:space="preserve">  JD3RMRL51ST63684.R</t>
  </si>
  <si>
    <t>Backfilling Works for GRP Pipe Line 900 mm - depth from 1.51 to 2.50 m - B6.33 42 11.12 - MR - L - 51 - ST - Remaining</t>
  </si>
  <si>
    <t xml:space="preserve">  JD3RMRL51ST63695.R</t>
  </si>
  <si>
    <t>Excavation Works for GRP Pipe Line 1000 mm - depth from 1.51 to 2.50 m - B6.33 42 11.15 - MR - L - 51 - ST - Remaining</t>
  </si>
  <si>
    <t xml:space="preserve">  JD3RMRL51ST63696.R</t>
  </si>
  <si>
    <t xml:space="preserve">Soil Replacement and Bedding Works for GRP Pipe Line 1000 mm - depth from 1.51 to 2.50 m - B6.33 42 11.15 - MR - L - 51 </t>
  </si>
  <si>
    <t xml:space="preserve">  JD3RMRL51ST63697.R</t>
  </si>
  <si>
    <t>Installing for GRP Pipe Line 1000 mm - depth from 1.51 to 2.50 m - B6.33 42 11.15 - MR - L - 51 - ST - Remaining</t>
  </si>
  <si>
    <t xml:space="preserve">  JD3RMRL51ST63698.R</t>
  </si>
  <si>
    <t>Primary Test for GRP Pipe Line 1000 mm - depth from 1.51 to 2.50 m - B6.33 42 11.15 - MR - L - 51 - ST - Remaining</t>
  </si>
  <si>
    <t xml:space="preserve">  JD3RMRL51ST63699.R</t>
  </si>
  <si>
    <t>Backfilling Works for GRP Pipe Line 1000 mm - depth from 1.51 to 2.50 m - B6.33 42 11.15 - MR - L - 51 - ST - Remaining</t>
  </si>
  <si>
    <t xml:space="preserve">  JD3RMRL51ST63713.R</t>
  </si>
  <si>
    <t>Primary Test for GRP Pipe Line 1100 mm - depth from 1.51 to 2.50 m - B6.33 42 11.20 - MR - L - 51 - ST - Remaining</t>
  </si>
  <si>
    <t xml:space="preserve">  JD3RMRL51ST63714.R</t>
  </si>
  <si>
    <t>Backfilling Works for GRP Pipe Line 1100 mm - depth from 1.51 to 2.50 m - B6.33 42 11.20 - MR - L - 51 - ST - Remaining</t>
  </si>
  <si>
    <t xml:space="preserve">  JD3RMRL51ST63729.R</t>
  </si>
  <si>
    <t>Backfilling Works for GRP Pipe Line 1200 mm - depth from 1.51 to 2.50 m - B6.33 42 11.23 - MR - L - 51 - ST - Remaining</t>
  </si>
  <si>
    <t xml:space="preserve">  JD3RMRL51ST63803.R</t>
  </si>
  <si>
    <t>Excavation Works For Manholes Diam 1200 depth from 1.51 to 2.50 - B6.33 05 39.02 - MR - L - 51 - ST - Remaining</t>
  </si>
  <si>
    <t xml:space="preserve">  JD3RMRL51ST63804.R</t>
  </si>
  <si>
    <t>Base Plain Concrete Works For Manholes Diam 1200 depth from 1.51 to 2.50 - B6.33 05 39.02 - MR - L - 51 - ST - Remaining</t>
  </si>
  <si>
    <t xml:space="preserve">  JD3RMRL51ST63805.R</t>
  </si>
  <si>
    <t>Manhole Installation Works For Manholes Diam 1200 depth from 1.51 to 2.50 - B6.33 05 39.02 - MR - L - 51 - ST - Remainin</t>
  </si>
  <si>
    <t xml:space="preserve">  JD3RMRL51ST63806</t>
  </si>
  <si>
    <t>FINISHING Works and Backfilling Works For Manholes Diam 1200 depth from 1.51 to 2.50 - B6.33 05 39.02 - MR - L - 51 - ST</t>
  </si>
  <si>
    <t xml:space="preserve">  JD3RMRL51ST63807</t>
  </si>
  <si>
    <t>TESTING AND COMMITIONING Works For Manholes Diam 1200 depth from 1.51 to 2.50 - B6.33 05 39.02 - MR - L - 51 - ST</t>
  </si>
  <si>
    <t xml:space="preserve">  JD3RMRL51ST63816</t>
  </si>
  <si>
    <t>FINISHING Works and Backfilling Works For Manholes Diam 1500 depth from 1.51 to 2.50 - B6.33 05 39.04 - MR - L - 51 - ST</t>
  </si>
  <si>
    <t xml:space="preserve">  JD3RMRL51ST63817</t>
  </si>
  <si>
    <t>TESTING AND COMMITIONING Works For Manholes Diam 1500 depth from 1.51 to 2.50 - B6.33 05 39.04 - MR - L - 51 - ST</t>
  </si>
  <si>
    <t xml:space="preserve">  JD3RMRL51ST63818</t>
  </si>
  <si>
    <t>Excavation Works For Manholes Diam 1500 depth from 2.51 to 3.50 - B6.33 05 39.05 - MR - L - 51 - ST</t>
  </si>
  <si>
    <t xml:space="preserve">  JD3RMRL51ST63819</t>
  </si>
  <si>
    <t>Base Plain Concrete Works For Manholes Diam 1500 depth from 2.51 to 3.50 - B6.33 05 39.05 - MR - L - 51 - ST</t>
  </si>
  <si>
    <t xml:space="preserve">  JD3RMRL51ST63820</t>
  </si>
  <si>
    <t>Manhole Installation Works For Manholes Diam 1500 depth from 2.51 to 3.50 - B6.33 05 39.05 - MR - L - 51 - ST</t>
  </si>
  <si>
    <t xml:space="preserve">  JD3RMRL51ST63821</t>
  </si>
  <si>
    <t>FINISHING Works and Backfilling Works For Manholes Diam 1500 depth from 2.51 to 3.50 - B6.33 05 39.05 - MR - L - 51 - ST</t>
  </si>
  <si>
    <t xml:space="preserve">  JD3RMRL51ST63822</t>
  </si>
  <si>
    <t>TESTING AND COMMITIONING Works For Manholes Diam 1500 depth from 2.51 to 3.50 - B6.33 05 39.05 - MR - L - 51 - ST</t>
  </si>
  <si>
    <t xml:space="preserve">  JD3RMRL51ST63828</t>
  </si>
  <si>
    <t>Excavation Works For Manholes Diam 2000 depth from 1.51 to 2.50 - B6.33 05 39.07 - MR - L - 51 - ST</t>
  </si>
  <si>
    <t xml:space="preserve">  JD3RMRL51ST63829</t>
  </si>
  <si>
    <t>Base Plain Concrete Works For Manholes Diam 2000 depth from 1.51 to 2.50 - B6.33 05 39.07 - MR - L - 51 - ST</t>
  </si>
  <si>
    <t xml:space="preserve">  JD3RMRL51ST63830</t>
  </si>
  <si>
    <t>Manhole Installation Works For Manholes Diam 2000 depth from 1.51 to 2.50 - B6.33 05 39.07 - MR - L - 51 - ST</t>
  </si>
  <si>
    <t xml:space="preserve">  JD3RMRL51ST63831</t>
  </si>
  <si>
    <t>FINISHING Works and Backfilling Works For Manholes Diam 2000 depth from 1.51 to 2.50 - B6.33 05 39.07 - MR - L - 51 - ST</t>
  </si>
  <si>
    <t xml:space="preserve">  JD3RMRL51ST63832</t>
  </si>
  <si>
    <t>TESTING AND COMMITIONING Works For Manholes Diam 2000 depth from 1.51 to 2.50 - B6.33 05 39.07 - MR - L - 51 - ST</t>
  </si>
  <si>
    <t xml:space="preserve">  JD3RMRL51ST63833.R</t>
  </si>
  <si>
    <t>Excavation Works For Manholes Diam 2000 depth from 2.51 to 3.50 - B6.33 05 39.08 - MR - L - 51 - ST - Remaining</t>
  </si>
  <si>
    <t xml:space="preserve">  JD3RMRL51ST63834.R</t>
  </si>
  <si>
    <t>Base Plain Concrete Works For Manholes Diam 2000 depth from 2.51 to 3.50 - B6.33 05 39.08 - MR - L - 51 - ST - Remaining</t>
  </si>
  <si>
    <t xml:space="preserve">  JD3RMRL51ST63835.R</t>
  </si>
  <si>
    <t>Manhole Installation Works For Manholes Diam 2000 depth from 2.51 to 3.50 - B6.33 05 39.08 - MR - L - 51 - ST - Remainin</t>
  </si>
  <si>
    <t xml:space="preserve">  JD3RMRL51ST63836</t>
  </si>
  <si>
    <t>FINISHING Works and Backfilling Works For Manholes Diam 2000 depth from 2.51 to 3.50 - B6.33 05 39.08 - MR - L - 51 - ST</t>
  </si>
  <si>
    <t xml:space="preserve">  JD3RMRL51ST63837</t>
  </si>
  <si>
    <t>TESTING AND COMMITIONING Works For Manholes Diam 2000 depth from 2.51 to 3.50 - B6.33 05 39.08 - MR - L - 51 - ST</t>
  </si>
  <si>
    <t xml:space="preserve">  JD3RMRL51ST63838</t>
  </si>
  <si>
    <t>EXCAVATION Works for Catchbasine single - B6.33 05 39.09 - MR - L - 51 - ST</t>
  </si>
  <si>
    <t xml:space="preserve">  JD3RMRL51ST63839</t>
  </si>
  <si>
    <t>Catchbasine Installation Works For Catchbasine single - B6.33 05 39.09 - MR - L - 51 - ST</t>
  </si>
  <si>
    <t xml:space="preserve">  JD3RMRL51ST63840</t>
  </si>
  <si>
    <t>FINISHING Works For Catchbasine single - B6.33 05 39.09 - MR - L - 51 - ST</t>
  </si>
  <si>
    <t xml:space="preserve">  JD3RMRL51ST63841</t>
  </si>
  <si>
    <t>TESTING AND COMMITIONING RELEASEDfor Catchbasine single - B6.33 05 39.09 - MR - L - 51 - ST</t>
  </si>
  <si>
    <t xml:space="preserve">  JD3RMRL51ST63842</t>
  </si>
  <si>
    <t>EXCAVATION Works for Catchbasine double - B6.33 05 39.10 - MR - L - 51 - ST</t>
  </si>
  <si>
    <t xml:space="preserve">  JD3RMRL51ST63843</t>
  </si>
  <si>
    <t>Catchbasine Installation Works For Catchbasine double - B6.33 05 39.10 - MR - L - 51 - ST</t>
  </si>
  <si>
    <t xml:space="preserve">  JD3RMRL51ST63844</t>
  </si>
  <si>
    <t>FINISHING Works For Catchbasine double - B6.33 05 39.10 - MR - L - 51 - ST</t>
  </si>
  <si>
    <t xml:space="preserve">  JD3RMRL51ST63845</t>
  </si>
  <si>
    <t>TESTING AND COMMITIONING RELEASEDfor Catchbasine double - B6.33 05 39.10 - MR - L - 51 - ST</t>
  </si>
  <si>
    <t xml:space="preserve">  JD3RMRL51TC64176</t>
  </si>
  <si>
    <t>Excavation Worksfor Trenches 6 - ways ducts, 50mm - 1x110 MM &amp; 5 x 32MM - B2.33 71 19.02.TEL - MR - L - 51 - TC</t>
  </si>
  <si>
    <t xml:space="preserve">  JD3RMRL51TC64177</t>
  </si>
  <si>
    <t>Installationfor Trenches 6 - ways ducts, 50mm - 1x110 MM &amp; 5 x 32MM - B2.33 71 19.02.TEL - MR - L - 51 - TC</t>
  </si>
  <si>
    <t xml:space="preserve">  JD3RMRL51TC64178</t>
  </si>
  <si>
    <t>Pouring Concrete Coverfor Trenches 6 - ways ducts, 50mm - 1x110 MM &amp; 5 x 32MM - B2.33 71 19.02.TEL - MR - L - 51 - TC</t>
  </si>
  <si>
    <t xml:space="preserve">  JD3RMRL51TC64179</t>
  </si>
  <si>
    <t>Backfilling Worksfor Trenches 6 - ways ducts, 50mm - 1x110 MM &amp; 5 x 32MM - B2.33 71 19.02.TEL - MR - L - 51 - TC</t>
  </si>
  <si>
    <t xml:space="preserve">  JD3RMRL51TC64180</t>
  </si>
  <si>
    <t>Excavation and Bedding Worksfor Manhole Type 1 - 120x120x150 CM - B2.33.71.19.13.01 - MR - L - 51 - TC</t>
  </si>
  <si>
    <t xml:space="preserve">  JD3RMRL51TC64181</t>
  </si>
  <si>
    <t>Installationfor Manhole Type 1 - 120x120x150 CM - B2.33.71.19.13.01 - MR - L - 51 - TC</t>
  </si>
  <si>
    <t xml:space="preserve">  JD3RMRL51TC64182</t>
  </si>
  <si>
    <t>Backfilling Worksfor Manhole Type 1 - 120x120x150 CM - B2.33.71.19.13.01 - MR - L - 51 - TC</t>
  </si>
  <si>
    <t xml:space="preserve">  JD3RMRL51TSE63896</t>
  </si>
  <si>
    <t>Excavation Worksfor HDPE Pipe Lines 125 mm - depth from 0 to 1.5 m - B4.33 31 00.01 - MR - L - 51 - TSE</t>
  </si>
  <si>
    <t xml:space="preserve">  JD3RMRL51TSE63897</t>
  </si>
  <si>
    <t>Soil Replacement and Bedding Worksfor HDPE Pipe Lines 125 mm - depth from 0 to 1.5 m - B4.33 31 00.01 - MR - L - 51 - TS</t>
  </si>
  <si>
    <t xml:space="preserve">  JD3RMRL51TSE63898</t>
  </si>
  <si>
    <t>installationfor HDPE Pipe Lines 125 mm - depth from 0 to 1.5 m - B4.33 31 00.01 - MR - L - 51 - TSE</t>
  </si>
  <si>
    <t xml:space="preserve">  JD3RMRL51TSE63899</t>
  </si>
  <si>
    <t>Testingfor HDPE Pipe Lines 125 mm - depth from 0 to 1.5 m - B4.33 31 00.01 - MR - L - 51 - TSE</t>
  </si>
  <si>
    <t xml:space="preserve">  JD3RMRL51TSE63900</t>
  </si>
  <si>
    <t>Backfilling Worksfor HDPE Pipe Lines 125 mm - depth from 0 to 1.5 m - B4.33 31 00.01 - MR - L - 51 - TSE</t>
  </si>
  <si>
    <t xml:space="preserve">  JD3RMRL51TSE63901.R</t>
  </si>
  <si>
    <t>Excavation Worksfor HDPE Pipe Lines 250 mm - depth from 0 to 1.5 m - B4.33 31 00.02 - MR - L - 51 - TSE - Remaining</t>
  </si>
  <si>
    <t xml:space="preserve">  JD3RMRL51TSE63902.R</t>
  </si>
  <si>
    <t>Soil Replacement and Bedding Worksfor HDPE Pipe Lines 250 mm - depth from 0 to 1.5 m - B4.33 31 00.02 - MR - L - 51 - TS</t>
  </si>
  <si>
    <t xml:space="preserve">  JD3RMRL51TSE63903.R</t>
  </si>
  <si>
    <t>installationfor HDPE Pipe Lines 250 mm - depth from 0 to 1.5 m - B4.33 31 00.02 - MR - L - 51 - TSE - Remaining</t>
  </si>
  <si>
    <t xml:space="preserve">  JD3RMRL51TSE63904.R</t>
  </si>
  <si>
    <t>Testingfor HDPE Pipe Lines 250 mm - depth from 0 to 1.5 m - B4.33 31 00.02 - MR - L - 51 - TSE - Remaining</t>
  </si>
  <si>
    <t xml:space="preserve">  JD3RMRL51TSE63905.R</t>
  </si>
  <si>
    <t>Backfilling Worksfor HDPE Pipe Lines 250 mm - depth from 0 to 1.5 m - B4.33 31 00.02 - MR - L - 51 - TSE - Remaining</t>
  </si>
  <si>
    <t xml:space="preserve">  JD3RMRL51TSE63906</t>
  </si>
  <si>
    <t>Excavation Worksfor HDPE Pipes 315 mm - depth from 0 to 1.5 m - B4.33 31 00.03 - MR - L - 51 - TSE</t>
  </si>
  <si>
    <t xml:space="preserve">  JD3RMRL51TSE63907</t>
  </si>
  <si>
    <t>Soil Replacement and Bedding Works for HDPE Pipes 315 mm - depth from 0 to 1.5 m - B4.33 31 00.03 - MR - L - 51 - TSE</t>
  </si>
  <si>
    <t xml:space="preserve">  JD3RMRL51TSE63908</t>
  </si>
  <si>
    <t>Installing for HDPE Pipes 315 mm - depth from 0 to 1.5 m - B4.33 31 00.03 - MR - L - 51 - TSE</t>
  </si>
  <si>
    <t xml:space="preserve">  JD3RMRL51TSE63909</t>
  </si>
  <si>
    <t>Testing for HDPE Pipes 315 mm - depth from 0 to 1.5 m - B4.33 31 00.03 - MR - L - 51 - TSE</t>
  </si>
  <si>
    <t xml:space="preserve">  JD3RMRL51TSE63910</t>
  </si>
  <si>
    <t>Backfillingfor HDPE Pipes 315 mm - depth from 0 to 1.5 m - B4.33 31 00.03 - MR - L - 51 - TSE</t>
  </si>
  <si>
    <t xml:space="preserve">  JD3RMRL51TSE63911.R</t>
  </si>
  <si>
    <t>Excavation Worksfor HDPE Pipes 315 mm - depth from 1.51 to 2.5 m - B4.33 31 00.04 - MR - L - 51 - TSE - Remaining</t>
  </si>
  <si>
    <t xml:space="preserve">  JD3RMRL51TSE63912.R</t>
  </si>
  <si>
    <t>Soil Replacement and Bedding Works for HDPE Pipes 315 mm - depth from 1.51 to 2.5 m - B4.33 31 00.04 - MR - L - 51 - TSE</t>
  </si>
  <si>
    <t xml:space="preserve">  JD3RMRL51TSE63913.R</t>
  </si>
  <si>
    <t>Installing for HDPE Pipes 315 mm - depth from 1.51 to 2.5 m - B4.33 31 00.04 - MR - L - 51 - TSE - Remaining</t>
  </si>
  <si>
    <t xml:space="preserve">  JD3RMRL51TSE63914</t>
  </si>
  <si>
    <t>Testing for HDPE Pipes 315 mm - depth from 1.51 to 2.5 m - B4.33 31 00.04 - MR - L - 51 - TSE</t>
  </si>
  <si>
    <t xml:space="preserve">  JD3RMRL51TSE63915</t>
  </si>
  <si>
    <t>Backfillingfor HDPE Pipes 315 mm - depth from 1.51 to 2.5 m - B4.33 31 00.04 - MR - L - 51 - TSE</t>
  </si>
  <si>
    <t xml:space="preserve">  JD3RMRL51TSE63949</t>
  </si>
  <si>
    <t>Testing for HDPE Pipes 450 mm - depth from 2.51 to 3.5 m - B4.33 31 00.11 - MR - L - 51 - TSE</t>
  </si>
  <si>
    <t xml:space="preserve">  JD3RMRL51TSE63950</t>
  </si>
  <si>
    <t>Backfillingfor HDPE Pipes 450 mm - depth from 2.51 to 3.5 m - B4.33 31 00.11 - MR - L - 51 - TSE</t>
  </si>
  <si>
    <t xml:space="preserve">  JD3RMRL51TSE63969</t>
  </si>
  <si>
    <t>Testing for HDPE Pipes 630 mm - depth from 0 to 1.5 m - B4.33 31 00.15 - MR - L - 51 - TSE</t>
  </si>
  <si>
    <t xml:space="preserve">  JD3RMRL51TSE63970</t>
  </si>
  <si>
    <t>Backfillingfor HDPE Pipes 630 mm - depth from 0 to 1.5 m - B4.33 31 00.15 - MR - L - 51 - TSE</t>
  </si>
  <si>
    <t xml:space="preserve">  JD3RMRL51TSE63974</t>
  </si>
  <si>
    <t>Testing for HDPE Pipes 630 mm - depth from 1.51 to 2.5 m - B4.33 31 00.16 - MR - L - 51 - TSE</t>
  </si>
  <si>
    <t xml:space="preserve">  JD3RMRL51TSE63975</t>
  </si>
  <si>
    <t>Backfillingfor HDPE Pipes 630 mm - depth from 1.51 to 2.5 m - B4.33 31 00.16 - MR - L - 51 - TSE</t>
  </si>
  <si>
    <t xml:space="preserve">  JD3RMRL51TSE63979</t>
  </si>
  <si>
    <t>Testing for HDPE Pipes 630 mm - depth from 2.51 to 3.5 m - B4.33 31 00.17 - MR - L - 51 - TSE</t>
  </si>
  <si>
    <t xml:space="preserve">  JD3RMRL51TSE63980</t>
  </si>
  <si>
    <t>Backfillingfor HDPE Pipes 630 mm - depth from 2.51 to 3.5 m - B4.33 31 00.17 - MR - L - 51 - TSE</t>
  </si>
  <si>
    <t xml:space="preserve">  JD3RMRL51TSE64021</t>
  </si>
  <si>
    <t>Installationfor gate valves 100 mm - B4.33 14 19.01 - MR - L - 51 - TSE</t>
  </si>
  <si>
    <t xml:space="preserve">  JD3RMRL51TSE64022</t>
  </si>
  <si>
    <t>Testing And Commtionningfor gate valves 100 mm - B4.33 14 19.01 - MR - L - 51 - TSE</t>
  </si>
  <si>
    <t xml:space="preserve">  JD3RMRL51TSE64023</t>
  </si>
  <si>
    <t>Installationfor gate valves 250 mm - B4.33 14 19.02 - MR - L - 51 - TSE</t>
  </si>
  <si>
    <t xml:space="preserve">  JD3RMRL51TSE64024</t>
  </si>
  <si>
    <t>Testing And Commtionningfor gate valves 250 mm - B4.33 14 19.02 - MR - L - 51 - TSE</t>
  </si>
  <si>
    <t xml:space="preserve">  JD3RMRL51TSE64025</t>
  </si>
  <si>
    <t>Installationfor butterfly valves 300 mm. - B4.33 14 19.03 - MR - L - 51 - TSE</t>
  </si>
  <si>
    <t xml:space="preserve">  JD3RMRL51TSE64026</t>
  </si>
  <si>
    <t>Testing And Commtionningfor butterfly valves 300 mm. - B4.33 14 19.03 - MR - L - 51 - TSE</t>
  </si>
  <si>
    <t xml:space="preserve">  JD3RMRL51TSE64027</t>
  </si>
  <si>
    <t>Installationfor butterfly valves 400 mm. - B4.33 14 19.04 - MR - L - 51 - TSE</t>
  </si>
  <si>
    <t xml:space="preserve">  JD3RMRL51TSE64028</t>
  </si>
  <si>
    <t>Testing And Commtionningfor butterfly valves 400 mm. - B4.33 14 19.04 - MR - L - 51 - TSE</t>
  </si>
  <si>
    <t xml:space="preserve">  JD3RMRL51TSE64029</t>
  </si>
  <si>
    <t>Installationfor butterfly valves 600 mm. - B4.33 14 19.05 - MR - L - 51 - TSE</t>
  </si>
  <si>
    <t xml:space="preserve">  JD3RMRL51TSE64030</t>
  </si>
  <si>
    <t>Testing And Commtionningfor butterfly valves 600 mm. - B4.33 14 19.05 - MR - L - 51 - TSE</t>
  </si>
  <si>
    <t xml:space="preserve">  JD3RMRL51TSE64039</t>
  </si>
  <si>
    <t>Installationfor Air valves 50 mm. - on pipes with diameter less than 315 mm - B4.33 14 19.15 - MR - L - 51 - TSE</t>
  </si>
  <si>
    <t xml:space="preserve">  JD3RMRL51TSE64040</t>
  </si>
  <si>
    <t>Testing And Commtionningfor Air valves 50 mm. - on pipes with diameter less than 315 mm - B4.33 14 19.15 - MR - L - 51 -</t>
  </si>
  <si>
    <t xml:space="preserve">  JD3RMRL51TSE64041</t>
  </si>
  <si>
    <t>Installationfor Air valves 65 mm. - on pipes with diameter 355 - 630 mm - B4.33 14 19.16 - MR - L - 51 - TSE</t>
  </si>
  <si>
    <t xml:space="preserve">  JD3RMRL51TSE64042</t>
  </si>
  <si>
    <t>Testing And Commtionningfor Air valves 65 mm. - on pipes with diameter 355 - 630 mm - B4.33 14 19.16 - MR - L - 51 - TSE</t>
  </si>
  <si>
    <t xml:space="preserve">  JD3RMRL51TSE64045</t>
  </si>
  <si>
    <t>EXCAVATION and Bedding Worksfor R.C Valve Chamber - 315 to 400 MM - B4.33 14 13.01 - MR - L - 51 - TSE</t>
  </si>
  <si>
    <t xml:space="preserve">  JD3RMRL51TSE64046</t>
  </si>
  <si>
    <t>Plain Concrete Worksfor R.C Valve Chamber - 315 to 400 MM - B4.33 14 13.01 - MR - L - 51 - TSE</t>
  </si>
  <si>
    <t xml:space="preserve">  JD3RMRL51TSE64047</t>
  </si>
  <si>
    <t>INSTALLATIONfor R.C Valve Chamber - 315 to 400 MM - B4.33 14 13.01 - MR - L - 51 - TSE</t>
  </si>
  <si>
    <t xml:space="preserve">  JD3RMRL51TSE64048</t>
  </si>
  <si>
    <t>Backfilling Worksfor R.C Valve Chamber - 315 to 400 MM - B4.33 14 13.01 - MR - L - 51 - TSE</t>
  </si>
  <si>
    <t xml:space="preserve">  JD3RMRL51TSE64049</t>
  </si>
  <si>
    <t>EXCAVATION and Bedding Worksfor R.C Valve Chamber - 500 to 630 MM - B4.33 14 13.02 - MR - L - 51 - TSE</t>
  </si>
  <si>
    <t xml:space="preserve">  JD3RMRL51TSE64050</t>
  </si>
  <si>
    <t>Plain Concrete Worksfor R.C Valve Chamber - 500 to 630 MM - B4.33 14 13.02 - MR - L - 51 - TSE</t>
  </si>
  <si>
    <t xml:space="preserve">  JD3RMRL51TSE64051</t>
  </si>
  <si>
    <t>INSTALLATIONfor R.C Valve Chamber - 500 to 630 MM - B4.33 14 13.02 - MR - L - 51 - TSE</t>
  </si>
  <si>
    <t xml:space="preserve">  JD3RMRL51TSE64052</t>
  </si>
  <si>
    <t>Backfilling Worksfor R.C Valve Chamber - 500 to 630 MM - B4.33 14 13.02 - MR - L - 51 - TSE</t>
  </si>
  <si>
    <t xml:space="preserve">  JD3RMRL51TSE64069</t>
  </si>
  <si>
    <t>EXCAVATION and Bedding Worksfor Air Valve Chamber - less than 315 mm - B4.33 14 13.10 - MR - L - 51 - TSE</t>
  </si>
  <si>
    <t xml:space="preserve">  JD3RMRL51TSE64070</t>
  </si>
  <si>
    <t>Plain Concrete Worksfor Air Valve Chamber - less than 315 mm - B4.33 14 13.10 - MR - L - 51 - TSE</t>
  </si>
  <si>
    <t xml:space="preserve">  JD3RMRL51TSE64071</t>
  </si>
  <si>
    <t>INSTALLATIONfor Air Valve Chamber - less than 315 mm - B4.33 14 13.10 - MR - L - 51 - TSE</t>
  </si>
  <si>
    <t xml:space="preserve">  JD3RMRL51TSE64072</t>
  </si>
  <si>
    <t>Backfilling Worksfor Air Valve Chamber - less than 315 mm - B4.33 14 13.10 - MR - L - 51 - TSE</t>
  </si>
  <si>
    <t xml:space="preserve">  JD3RMRL51TSE64073</t>
  </si>
  <si>
    <t>EXCAVATION and Bedding Worksfor Air Valve Chamber - on 355 - 630 mm - B4.33 14 13.11 - MR - L - 51 - TSE</t>
  </si>
  <si>
    <t xml:space="preserve">  JD3RMRL51TSE64074</t>
  </si>
  <si>
    <t>Plain Concrete Worksfor Air Valve Chamber - on 355 - 630 mm - B4.33 14 13.11 - MR - L - 51 - TSE</t>
  </si>
  <si>
    <t xml:space="preserve">  JD3RMRL51TSE64075</t>
  </si>
  <si>
    <t>INSTALLATIONfor Air Valve Chamber - on 355 - 630 mm - B4.33 14 13.11 - MR - L - 51 - TSE</t>
  </si>
  <si>
    <t xml:space="preserve">  JD3RMRL51TSE64076</t>
  </si>
  <si>
    <t>Backfilling Worksfor Air Valve Chamber - on 355 - 630 mm - B4.33 14 13.11 - MR - L - 51 - TSE</t>
  </si>
  <si>
    <t xml:space="preserve">  JD3RMRL51WT63846</t>
  </si>
  <si>
    <t>Excavation Worksfor HDPE Pipes 160 mm - depth from 0 to 1.5 m - B3.33 14 13.01 - MR - L - 51 - WT</t>
  </si>
  <si>
    <t xml:space="preserve">  JD3RMRL51WT63847</t>
  </si>
  <si>
    <t>Soil Replacement and Bedding Works for HDPE Pipes 160 mm - depth from 0 to 1.5 m - B3.33 14 13.01 - MR - L - 51 - WT</t>
  </si>
  <si>
    <t xml:space="preserve">  JD3RMRL51WT63848</t>
  </si>
  <si>
    <t>Installing for HDPE Pipes 160 mm - depth from 0 to 1.5 m - B3.33 14 13.01 - MR - L - 51 - WT</t>
  </si>
  <si>
    <t xml:space="preserve">  JD3RMRL51WT63849</t>
  </si>
  <si>
    <t>Testing for HDPE Pipes 160 mm - depth from 0 to 1.5 m - B3.33 14 13.01 - MR - L - 51 - WT</t>
  </si>
  <si>
    <t xml:space="preserve">  JD3RMRL51WT63850</t>
  </si>
  <si>
    <t>Backfillingfor HDPE Pipes 160 mm - depth from 0 to 1.5 m - B3.33 14 13.01 - MR - L - 51 - WT</t>
  </si>
  <si>
    <t xml:space="preserve">  JD3RMRL51WT63854</t>
  </si>
  <si>
    <t>Testing for HDPE Pipes 225 mm - depth from 0 to 1.5 m - B3.33 14 13.02 - MR - L - 51 - WT</t>
  </si>
  <si>
    <t xml:space="preserve">  JD3RMRL51WT63855</t>
  </si>
  <si>
    <t>Backfillingfor HDPE Pipes 225 mm - depth from 0 to 1.5 m - B3.33 14 13.02 - MR - L - 51 - WT</t>
  </si>
  <si>
    <t xml:space="preserve">  JD3RMRL51WT63856</t>
  </si>
  <si>
    <t>Excavation Worksfor HDPE Pipes 450 mm - depth from 0 to 1.5 m - B3.33 14 13.03 - MR - L - 51 - WT</t>
  </si>
  <si>
    <t xml:space="preserve">  JD3RMRL51WT63857</t>
  </si>
  <si>
    <t>Soil Replacement and Bedding Works for HDPE Pipes 450 mm - depth from 0 to 1.5 m - B3.33 14 13.03 - MR - L - 51 - WT</t>
  </si>
  <si>
    <t xml:space="preserve">  JD3RMRL51WT63858</t>
  </si>
  <si>
    <t>Installing for HDPE Pipes 450 mm - depth from 0 to 1.5 m - B3.33 14 13.03 - MR - L - 51 - WT</t>
  </si>
  <si>
    <t xml:space="preserve">  JD3RMRL51WT63859</t>
  </si>
  <si>
    <t>Testing for HDPE Pipes 450 mm - depth from 0 to 1.5 m - B3.33 14 13.03 - MR - L - 51 - WT</t>
  </si>
  <si>
    <t xml:space="preserve">  JD3RMRL51WT63860</t>
  </si>
  <si>
    <t>Backfillingfor HDPE Pipes 450 mm - depth from 0 to 1.5 m - B3.33 14 13.03 - MR - L - 51 - WT</t>
  </si>
  <si>
    <t xml:space="preserve">  JD3RMRL51WT63861</t>
  </si>
  <si>
    <t>Excavation Worksfor HDPE Pipes 450 mm - depth from 1.51 to 2.5 m - B3.33 14 13.04 - MR - L - 51 - WT</t>
  </si>
  <si>
    <t xml:space="preserve">  JD3RMRL51WT63862</t>
  </si>
  <si>
    <t>Soil Replacement and Bedding Works for HDPE Pipes 450 mm - depth from 1.51 to 2.5 m - B3.33 14 13.04 - MR - L - 51 - WT</t>
  </si>
  <si>
    <t xml:space="preserve">  JD3RMRL51WT63863</t>
  </si>
  <si>
    <t>Installing for HDPE Pipes 450 mm - depth from 1.51 to 2.5 m - B3.33 14 13.04 - MR - L - 51 - WT</t>
  </si>
  <si>
    <t xml:space="preserve">  JD3RMRL51WT63864</t>
  </si>
  <si>
    <t>Testing for HDPE Pipes 450 mm - depth from 1.51 to 2.5 m - B3.33 14 13.04 - MR - L - 51 - WT</t>
  </si>
  <si>
    <t xml:space="preserve">  JD3RMRL51WT63865</t>
  </si>
  <si>
    <t>Backfillingfor HDPE Pipes 450 mm - depth from 1.51 to 2.5 m - B3.33 14 13.04 - MR - L - 51 - WT</t>
  </si>
  <si>
    <t xml:space="preserve">  JD3RMRL51WT63871</t>
  </si>
  <si>
    <t>INSTALLATIONfor gate valves 150 mm - B3.33 14 19.01 - MR - L - 51 - WT</t>
  </si>
  <si>
    <t xml:space="preserve">  JD3RMRL51WT63872</t>
  </si>
  <si>
    <t>TESTING AND COMMITIONfor gate valves 150 mm - B3.33 14 19.01 - MR - L - 51 - WT</t>
  </si>
  <si>
    <t xml:space="preserve">  JD3RMRL51WT63873</t>
  </si>
  <si>
    <t>INSTALLATIONfor gate valves 200 mm - B3.33 14 19.02 - MR - L - 51 - WT</t>
  </si>
  <si>
    <t xml:space="preserve">  JD3RMRL51WT63874</t>
  </si>
  <si>
    <t>TESTING AND COMMITIONfor gate valves 200 mm - B3.33 14 19.02 - MR - L - 51 - WT</t>
  </si>
  <si>
    <t xml:space="preserve">  JD3RMRL51WT63875</t>
  </si>
  <si>
    <t>INSTALLATIONfor Butterfly Valves 300 mm - B3.33 14 19.03 - MR - L - 51 - WT</t>
  </si>
  <si>
    <t xml:space="preserve">  JD3RMRL51WT63876</t>
  </si>
  <si>
    <t>TESTING AND COMMITIONfor Butterfly Valves 300 mm - B3.33 14 19.03 - MR - L - 51 - WT</t>
  </si>
  <si>
    <t xml:space="preserve">  JD3RMRL51WT63877</t>
  </si>
  <si>
    <t>INSTALLATIONfor Wash - Out Valve 100 mm - B3.33 14 19.05 - MR - L - 51 - WT</t>
  </si>
  <si>
    <t xml:space="preserve">  JD3RMRL51WT63878</t>
  </si>
  <si>
    <t>TESTING AND COMMITIONfor Wash - Out Valve 100 mm - B3.33 14 19.05 - MR - L - 51 - WT</t>
  </si>
  <si>
    <t xml:space="preserve">  JD3RMRL51WT63879</t>
  </si>
  <si>
    <t>INSTALLATIONfor Air Valve 50 mm - B3.33 14 19.06 - MR - L - 51 - WT</t>
  </si>
  <si>
    <t xml:space="preserve">  JD3RMRL51WT63880</t>
  </si>
  <si>
    <t>TESTING AND COMMITIONfor Air Valve 50 mm - B3.33 14 19.06 - MR - L - 51 - WT</t>
  </si>
  <si>
    <t xml:space="preserve">  JD3RMRL51WT63881</t>
  </si>
  <si>
    <t>EXCAVATION and Bedding Worksfor Fire Hydrant - B3.33 14 19.08 - MR - L - 51 - WT</t>
  </si>
  <si>
    <t xml:space="preserve">  JD3RMRL51WT63882</t>
  </si>
  <si>
    <t>INSTALLATIONfor Fire Hydrant - B3.33 14 19.08 - MR - L - 51 - WT</t>
  </si>
  <si>
    <t xml:space="preserve">  JD3RMRL51WT63883</t>
  </si>
  <si>
    <t>TESTING AND COMMITIONfor Fire Hydrant - B3.33 14 19.08 - MR - L - 51 - WT</t>
  </si>
  <si>
    <t xml:space="preserve">  JD3RMRL51WT63884</t>
  </si>
  <si>
    <t>EXCAVATION and Bedding Worksfor R.C Valve Chamber - 315 to 400 MM - B3.33 14 13.011 - MR - L - 51 - WT</t>
  </si>
  <si>
    <t xml:space="preserve">  JD3RMRL51WT63885</t>
  </si>
  <si>
    <t>Plain Concrete Worksfor R.C Valve Chamber - 315 to 400 MM - B3.33 14 13.011 - MR - L - 51 - WT</t>
  </si>
  <si>
    <t xml:space="preserve">  JD3RMRL51WT63886</t>
  </si>
  <si>
    <t>INSTALLATIONfor R.C Valve Chamber - 315 to 400 MM - B3.33 14 13.011 - MR - L - 51 - WT</t>
  </si>
  <si>
    <t xml:space="preserve">  JD3RMRL51WT63887</t>
  </si>
  <si>
    <t>Backfilling Worksfor R.C Valve Chamber - 315 to 400 MM - B3.33 14 13.011 - MR - L - 51 - WT</t>
  </si>
  <si>
    <t xml:space="preserve">  JD3RMRL51WT63888</t>
  </si>
  <si>
    <t>EXCAVATION and Bedding Worksfor Wash - out Valve Chamber - 110 to 400 MM - B3.33 14 13.06 - MR - L - 51 - WT</t>
  </si>
  <si>
    <t xml:space="preserve">  JD3RMRL51WT63889</t>
  </si>
  <si>
    <t>Plain Concrete Worksfor Wash - out Valve Chamber - 110 to 400 MM - B3.33 14 13.06 - MR - L - 51 - WT</t>
  </si>
  <si>
    <t xml:space="preserve">  JD3RMRL51WT63890</t>
  </si>
  <si>
    <t>INSTALLATIONfor Wash - out Valve Chamber - 110 to 400 MM - B3.33 14 13.06 - MR - L - 51 - WT</t>
  </si>
  <si>
    <t xml:space="preserve">  JD3RMRL51WT63891</t>
  </si>
  <si>
    <t>Backfilling Worksfor Wash - out Valve Chamber - 110 to 400 MM - B3.33 14 13.06 - MR - L - 51 - WT</t>
  </si>
  <si>
    <t xml:space="preserve">  JD3RMRL51WT63892</t>
  </si>
  <si>
    <t>EXCAVATION and Bedding Worksfor Air Valve Chamber - less than 450 mm - B3.33 14 13.10 - MR - L - 51 - WT</t>
  </si>
  <si>
    <t xml:space="preserve">  JD3RMRL51WT63893</t>
  </si>
  <si>
    <t>Plain Concrete Worksfor Air Valve Chamber - less than 450 mm - B3.33 14 13.10 - MR - L - 51 - WT</t>
  </si>
  <si>
    <t xml:space="preserve">  JD3RMRL51WT63894</t>
  </si>
  <si>
    <t>INSTALLATIONfor Air Valve Chamber - less than 450 mm - B3.33 14 13.10 - MR - L - 51 - WT</t>
  </si>
  <si>
    <t xml:space="preserve">  JD3RMRL51WT63895</t>
  </si>
  <si>
    <t>Backfilling Worksfor Air Valve Chamber - less than 450 mm - B3.33 14 13.10 - MR - L - 51 - WT</t>
  </si>
  <si>
    <t xml:space="preserve">  JD3RMRL58SL64820</t>
  </si>
  <si>
    <t>Excavation Worksfor Copper Cables 4Cx6 mm² - B2.26 05 19.01 - MR - L - 58 - SL</t>
  </si>
  <si>
    <t xml:space="preserve">  JD3RMRL58SL64821</t>
  </si>
  <si>
    <t>Installationfor Copper Cables 4Cx6 mm² - B2.26 05 19.01 - MR - L - 58 - SL</t>
  </si>
  <si>
    <t xml:space="preserve">  JD3RMRL58SL64822</t>
  </si>
  <si>
    <t>Backfilling, Warning Tabe Worksfor Copper Cables 4Cx6 mm² - B2.26 05 19.01 - MR - L - 58 - SL</t>
  </si>
  <si>
    <t xml:space="preserve">  JD3RMRL58SL64823</t>
  </si>
  <si>
    <t>Testing and Commitioning for Copper Cables 4Cx6 mm² - B2.26 05 19.01 - MR - L - 58 - SL</t>
  </si>
  <si>
    <t xml:space="preserve">  JD3RMRL58SL64844</t>
  </si>
  <si>
    <t>INSTALLINGfor insulated copper conductor 6 mm² - B2.26 05 19.07 - MR - L - 58 - SL</t>
  </si>
  <si>
    <t xml:space="preserve">  JD3RMRL58SL64845</t>
  </si>
  <si>
    <t>TESTING AND COMMITIONINGfor insulated copper conductor 6 mm² - B2.26 05 19.07 - MR - L - 58 - SL</t>
  </si>
  <si>
    <t xml:space="preserve">  JD3RMRL58SL64861</t>
  </si>
  <si>
    <t>Supply, construct, connect and test earthing pitsfor Street Lighting EARTHING SYSTEM - B2.26 05 26.01 - MR - L - 58 - SL</t>
  </si>
  <si>
    <t xml:space="preserve">  JD3RMRL58SL64862</t>
  </si>
  <si>
    <t>Excavation Worksfor PVC Pipes 2×150mm - B2.33 71 19.01.SL - MR - L - 58 - SL</t>
  </si>
  <si>
    <t xml:space="preserve">  JD3RMRL58SL64863</t>
  </si>
  <si>
    <t>Installationfor PVC Pipes 2×150mm - B2.33 71 19.01.SL - MR - L - 58 - SL</t>
  </si>
  <si>
    <t xml:space="preserve">  JD3RMRL58SL64864</t>
  </si>
  <si>
    <t>Pouring Concrete Coverfor PVC Pipes 2×150mm - B2.33 71 19.01.SL - MR - L - 58 - SL</t>
  </si>
  <si>
    <t xml:space="preserve">  JD3RMRL58SL64865</t>
  </si>
  <si>
    <t>Testing and Backfilling Worksfor PVC Pipes 2×150mm - B2.33 71 19.01.SL - MR - L - 58 - SL</t>
  </si>
  <si>
    <t xml:space="preserve">  JD3RMRL58SL64866</t>
  </si>
  <si>
    <t>Excavation Worksfor PVC Pipes 4×150mm - B2.33 71 19.02 - MR - L - 58 - SL</t>
  </si>
  <si>
    <t xml:space="preserve">  JD3RMRL58SL64867</t>
  </si>
  <si>
    <t>Installationfor PVC Pipes 4×150mm - B2.33 71 19.02 - MR - L - 58 - SL</t>
  </si>
  <si>
    <t xml:space="preserve">  JD3RMRL58SL64868</t>
  </si>
  <si>
    <t>Pouring Concrete Coverfor PVC Pipes 4×150mm - B2.33 71 19.02 - MR - L - 58 - SL</t>
  </si>
  <si>
    <t xml:space="preserve">  JD3RMRL58SL64869</t>
  </si>
  <si>
    <t>Testing and Backfilling Worksfor PVC Pipes 4×150mm - B2.33 71 19.02 - MR - L - 58 - SL</t>
  </si>
  <si>
    <t xml:space="preserve">  JD3RMRL58SL64877</t>
  </si>
  <si>
    <t>Excavationfor Drawpit 900x900x1200mm - B2.33 71 19.13.02 - MR - L - 58 - SL</t>
  </si>
  <si>
    <t xml:space="preserve">  JD3RMRL58SL64878</t>
  </si>
  <si>
    <t>Installationfor Drawpit 900x900x1200mm - B2.33 71 19.13.02 - MR - L - 58 - SL</t>
  </si>
  <si>
    <t xml:space="preserve">  JD3RMRL58SL64879</t>
  </si>
  <si>
    <t>Backfillingfor Drawpit 900x900x1200mm - B2.33 71 19.13.02 - MR - L - 58 - SL</t>
  </si>
  <si>
    <t xml:space="preserve">  JD3RMRL58ST100</t>
  </si>
  <si>
    <t>Channel excavation for Swales - B6.31 22 00.13 - MR - L - 58 - ST</t>
  </si>
  <si>
    <t xml:space="preserve">  JD3RMRL58ST300</t>
  </si>
  <si>
    <t>Riprap with side slopes 1.5:1 for Swales - NB6.31 22 00.16 - MR - L - 58 - ST</t>
  </si>
  <si>
    <t xml:space="preserve">  JD3RMRL58ST524362</t>
  </si>
  <si>
    <t>Concrete encasement for pipes - NNB6.33 42 11.25 - MR - L - 58 - ST</t>
  </si>
  <si>
    <t xml:space="preserve">  JD3RMRL58ST64333</t>
  </si>
  <si>
    <t>Excavation Works for UPVC Pipe Line 300 mm - depth from 0.00 to 1.50 m - B6.33 14 11.01 - MR - L - 58 - ST</t>
  </si>
  <si>
    <t xml:space="preserve">  JD3RMRL58ST64334</t>
  </si>
  <si>
    <t xml:space="preserve">Soil Replacement and Bedding Works for UPVC Pipe Line 300 mm - depth from 0.00 to 1.50 m - B6.33 14 11.01 - MR - L - 58 </t>
  </si>
  <si>
    <t xml:space="preserve">  JD3RMRL58ST64335</t>
  </si>
  <si>
    <t>Installing for UPVC Pipe Line 300 mm - depth from 0.00 to 1.50 m - B6.33 14 11.01 - MR - L - 58 - ST</t>
  </si>
  <si>
    <t xml:space="preserve">  JD3RMRL58ST64336</t>
  </si>
  <si>
    <t>Primary Test for UPVC Pipe Line 300 mm - depth from 0.00 to 1.50 m - B6.33 14 11.01 - MR - L - 58 - ST</t>
  </si>
  <si>
    <t xml:space="preserve">  JD3RMRL58ST64337</t>
  </si>
  <si>
    <t>Backfilling Works for UPVC Pipe Line 300 mm - depth from 0.00 to 1.50 m - B6.33 14 11.01 - MR - L - 58 - ST</t>
  </si>
  <si>
    <t xml:space="preserve">  JD3RMRL58ST64338</t>
  </si>
  <si>
    <t>Excavation Works for GRP Pipe Line 400 mm - depth from 0.00 to 1.50 m - B6.33 42 11.01 - MR - L - 58 - ST</t>
  </si>
  <si>
    <t xml:space="preserve">  JD3RMRL58ST64339</t>
  </si>
  <si>
    <t>Soil Replacement and Bedding Works for GRP Pipe Line 400 mm - depth from 0.00 to 1.50 m - B6.33 42 11.01 - MR - L - 58 -</t>
  </si>
  <si>
    <t xml:space="preserve">  JD3RMRL58ST64340</t>
  </si>
  <si>
    <t>Installing for GRP Pipe Line 400 mm - depth from 0.00 to 1.50 m - B6.33 42 11.01 - MR - L - 58 - ST</t>
  </si>
  <si>
    <t xml:space="preserve">  JD3RMRL58ST64341</t>
  </si>
  <si>
    <t>Primary Test for GRP Pipe Line 400 mm - depth from 0.00 to 1.50 m - B6.33 42 11.01 - MR - L - 58 - ST</t>
  </si>
  <si>
    <t xml:space="preserve">  JD3RMRL58ST64342</t>
  </si>
  <si>
    <t>Backfilling Works for GRP Pipe Line 400 mm - depth from 0.00 to 1.50 m - B6.33 42 11.01 - MR - L - 58 - ST</t>
  </si>
  <si>
    <t xml:space="preserve">  JD3RMRL58ST64343.R</t>
  </si>
  <si>
    <t>Excavation Works for GRP Pipe Line 400 mm - depth from 1.51 to 2.50 m - B6.33 42 11.02 - MR - L - 58 - ST - Remaining</t>
  </si>
  <si>
    <t xml:space="preserve">  JD3RMRL58ST64344.R</t>
  </si>
  <si>
    <t>Soil Replacement and Bedding Works for GRP Pipe Line 400 mm - depth from 1.51 to 2.50 m - B6.33 42 11.02 - MR - L - 58 -</t>
  </si>
  <si>
    <t xml:space="preserve">  JD3RMRL58ST64345.R</t>
  </si>
  <si>
    <t>Installing for GRP Pipe Line 400 mm - depth from 1.51 to 2.50 m - B6.33 42 11.02 - MR - L - 58 - ST - Remaining</t>
  </si>
  <si>
    <t xml:space="preserve">  JD3RMRL58ST64346.R</t>
  </si>
  <si>
    <t>Primary Test for GRP Pipe Line 400 mm - depth from 1.51 to 2.50 m - B6.33 42 11.02 - MR - L - 58 - ST - Remaining</t>
  </si>
  <si>
    <t xml:space="preserve">  JD3RMRL58ST64347.R</t>
  </si>
  <si>
    <t>Backfilling Works for GRP Pipe Line 400 mm - depth from 1.51 to 2.50 m - B6.33 42 11.02 - MR - L - 58 - ST - Remaining</t>
  </si>
  <si>
    <t xml:space="preserve">  JD3RMRL58ST64352.R</t>
  </si>
  <si>
    <t>Backfilling Works for GRP Pipe Line 500 mm - depth from 0.00 to 1.50 m - B6.33 42 11.03 - MR - L - 58 - ST - Remaining</t>
  </si>
  <si>
    <t xml:space="preserve">  JD3RMRL58ST64356</t>
  </si>
  <si>
    <t>Primary Test for GRP Pipe Line 500 mm - depth from 1.51 to 2.50 m - B6.33 42 11.04 - MR - L - 58 - ST</t>
  </si>
  <si>
    <t xml:space="preserve">  JD3RMRL58ST64357</t>
  </si>
  <si>
    <t>Backfilling Works for GRP Pipe Line 500 mm - depth from 1.51 to 2.50 m - B6.33 42 11.04 - MR - L - 58 - ST</t>
  </si>
  <si>
    <t xml:space="preserve">  JD3RMRL58ST64366</t>
  </si>
  <si>
    <t>Primary Test for GRP Pipe Line 600 mm - depth from 1.51 to 2.50 m - B6.33 42 11.06 - MR - L - 58 - ST</t>
  </si>
  <si>
    <t xml:space="preserve">  JD3RMRL58ST64367</t>
  </si>
  <si>
    <t>Backfilling Works for GRP Pipe Line 600 mm - depth from 1.51 to 2.50 m - B6.33 42 11.06 - MR - L - 58 - ST</t>
  </si>
  <si>
    <t xml:space="preserve">  JD3RMRL58ST64376</t>
  </si>
  <si>
    <t>Primary Test for GRP Pipe Line 700 mm - depth from 1.51 to 2.50 m - B6.33 42 11.08 - MR - L - 58 - ST</t>
  </si>
  <si>
    <t xml:space="preserve">  JD3RMRL58ST64377</t>
  </si>
  <si>
    <t>Backfilling Works for GRP Pipe Line 700 mm - depth from 1.51 to 2.50 m - B6.33 42 11.08 - MR - L - 58 - ST</t>
  </si>
  <si>
    <t xml:space="preserve">  JD3RMRL58ST64381</t>
  </si>
  <si>
    <t>Primary Test for GRP Pipe Line 800 mm - depth from 0.00 to 1.50 m - B6.33 42 11.09 - MR - L - 58 - ST</t>
  </si>
  <si>
    <t xml:space="preserve">  JD3RMRL58ST64382</t>
  </si>
  <si>
    <t>Backfilling Works for GRP Pipe Line 800 mm - depth from 0.00 to 1.50 m - B6.33 42 11.09 - MR - L - 58 - ST</t>
  </si>
  <si>
    <t xml:space="preserve">  JD3RMRL58ST64386</t>
  </si>
  <si>
    <t>Primary Test for GRP Pipe Line 800 mm - depth from 1.51 to 2.50 m - B6.33 42 11.10 - MR - L - 58 - ST</t>
  </si>
  <si>
    <t xml:space="preserve">  JD3RMRL58ST64387</t>
  </si>
  <si>
    <t>Backfilling Works for GRP Pipe Line 800 mm - depth from 1.51 to 2.50 m - B6.33 42 11.10 - MR - L - 58 - ST</t>
  </si>
  <si>
    <t xml:space="preserve">  JD3RMRL58ST64427</t>
  </si>
  <si>
    <t>Backfilling Works for GRP Pipe Line 1100 mm - depth from 1.51 to 2.50 m - B6.33 42 11.20 - MR - L - 58 - ST</t>
  </si>
  <si>
    <t xml:space="preserve">  JD3RMRL58ST64438</t>
  </si>
  <si>
    <t>Excavation Works for GRP Pipe Line 1200 mm - depth from 1.51 to 2.50 m - B6.33 42 11.23 - MR - L - 58 - ST</t>
  </si>
  <si>
    <t xml:space="preserve">  JD3RMRL58ST64439</t>
  </si>
  <si>
    <t xml:space="preserve">Soil Replacement and Bedding Works for GRP Pipe Line 1200 mm - depth from 1.51 to 2.50 m - B6.33 42 11.23 - MR - L - 58 </t>
  </si>
  <si>
    <t xml:space="preserve">  JD3RMRL58ST64440</t>
  </si>
  <si>
    <t>Installing for GRP Pipe Line 1200 mm - depth from 1.51 to 2.50 m - B6.33 42 11.23 - MR - L - 58 - ST</t>
  </si>
  <si>
    <t xml:space="preserve">  JD3RMRL58ST64441</t>
  </si>
  <si>
    <t>Primary Test for GRP Pipe Line 1200 mm - depth from 1.51 to 2.50 m - B6.33 42 11.23 - MR - L - 58 - ST</t>
  </si>
  <si>
    <t xml:space="preserve">  JD3RMRL58ST64442</t>
  </si>
  <si>
    <t>Backfilling Works for GRP Pipe Line 1200 mm - depth from 1.51 to 2.50 m - B6.33 42 11.23 - MR - L - 58 - ST</t>
  </si>
  <si>
    <t xml:space="preserve">  JD3RMRL58ST64471.R</t>
  </si>
  <si>
    <t>Raft Foundation for Box Culvert Dim (1000x1000) depth from 2.51 to 3.50 - B6.35 42 16.04 - MR - L - 58 - ST</t>
  </si>
  <si>
    <t xml:space="preserve">  JD3RMRL58ST64472.R</t>
  </si>
  <si>
    <t>Wing Wall for Box Culvert Dim (1000x1000) depth from 2.51 to 3.50 - B6.35 42 16.04 - MR - L - 58 - ST</t>
  </si>
  <si>
    <t xml:space="preserve">  JD3RMRL58ST64473.R</t>
  </si>
  <si>
    <t>Slab for Box Culvert Dim (1000x1000) depth from 2.51 to 3.50 - B6.35 42 16.04 - MR - L - 58 - ST</t>
  </si>
  <si>
    <t xml:space="preserve">  JD3RMRL58ST64474.R</t>
  </si>
  <si>
    <t>Isolation Works for Box Culvert Dim (1000x1000) depth from 2.51 to 3.50 - B6.35 42 16.04 - MR - L - 58 - ST</t>
  </si>
  <si>
    <t xml:space="preserve">  JD3RMRL58ST64475.R</t>
  </si>
  <si>
    <t>Backfilling Works for Box Culvert Dim (1000x1000) depth from 2.51 to 3.50 - B6.35 42 16.04 - MR - L - 58 - ST</t>
  </si>
  <si>
    <t xml:space="preserve">  JD3RMRL58ST64499</t>
  </si>
  <si>
    <t>Raft Foundation for Box Culvert Dim (4000x2000) depth from 3.51 to 4.50 - B6.34 42 16.08 - MR - L - 58 - ST</t>
  </si>
  <si>
    <t xml:space="preserve">  JD3RMRL58ST64500</t>
  </si>
  <si>
    <t>Wing Wall for Box Culvert Dim (1000x1000) depth from 2.51 to 3.50 - B6.34 42 16.08 - MR - L - 58 - ST</t>
  </si>
  <si>
    <t xml:space="preserve">  JD3RMRL58ST64501</t>
  </si>
  <si>
    <t>Slab for Box Culvert Dim (1000x1000) depth from 2.51 to 3.50 - B6.34 42 16.08 - MR - L - 58 - ST</t>
  </si>
  <si>
    <t xml:space="preserve">  JD3RMRL58ST64502</t>
  </si>
  <si>
    <t>Isolation Works for Box Culvert Dim (4000x2000) depth from 3.51 to 4.50 - B6.34 42 16.08 - MR - L - 58 - ST</t>
  </si>
  <si>
    <t xml:space="preserve">  JD3RMRL58ST64503</t>
  </si>
  <si>
    <t>Backfilling Works for Box Culvert Dim (4000x2000) depth from 3.51 to 4.50 - B6.34 42 16.08 - MR - L - 58 - ST</t>
  </si>
  <si>
    <t xml:space="preserve">  JD3RMRL58ST64516.R</t>
  </si>
  <si>
    <t>Excavation Works For Manholes Diam 1200 depth from 1.51 to 2.50 - B6.33 05 39.02 - MR - L - 58 - ST - Remaining</t>
  </si>
  <si>
    <t xml:space="preserve">  JD3RMRL58ST64517.R</t>
  </si>
  <si>
    <t>Base Plain Concrete Works For Manholes Diam 1200 depth from 1.51 to 2.50 - B6.33 05 39.02 - MR - L - 58 - ST - Remaining</t>
  </si>
  <si>
    <t xml:space="preserve">  JD3RMRL58ST64518.R</t>
  </si>
  <si>
    <t>Manhole Installation Works For Manholes Diam 1200 depth from 1.51 to 2.50 - B6.33 05 39.02 - MR - L - 58 - ST - Remainin</t>
  </si>
  <si>
    <t xml:space="preserve">  JD3RMRL58ST64519</t>
  </si>
  <si>
    <t>FINISHING Works and Backfilling Works For Manholes Diam 1200 depth from 1.51 to 2.50 - B6.33 05 39.02 - MR - L - 58 - ST</t>
  </si>
  <si>
    <t xml:space="preserve">  JD3RMRL58ST64520</t>
  </si>
  <si>
    <t>TESTING AND COMMITIONING Works For Manholes Diam 1200 depth from 1.51 to 2.50 - B6.33 05 39.02 - MR - L - 58 - ST</t>
  </si>
  <si>
    <t xml:space="preserve">  JD3RMRL58ST64526.R</t>
  </si>
  <si>
    <t>Excavation Works For Manholes Diam 1500 depth from 1.51 to 2.50 - B6.33 05 39.04 - MR - L - 58 - ST - Remaining</t>
  </si>
  <si>
    <t xml:space="preserve">  JD3RMRL58ST64527</t>
  </si>
  <si>
    <t>Base Plain Concrete Works For Manholes Diam 1500 depth from 1.51 to 2.50 - B6.33 05 39.04 - MR - L - 58 - ST</t>
  </si>
  <si>
    <t xml:space="preserve">  JD3RMRL58ST64528</t>
  </si>
  <si>
    <t>Manhole Installation Works For Manholes Diam 1500 depth from 1.51 to 2.50 - B6.33 05 39.04 - MR - L - 58 - ST</t>
  </si>
  <si>
    <t xml:space="preserve">  JD3RMRL58ST64529</t>
  </si>
  <si>
    <t>FINISHING Works and Backfilling Works For Manholes Diam 1500 depth from 1.51 to 2.50 - B6.33 05 39.04 - MR - L - 58 - ST</t>
  </si>
  <si>
    <t xml:space="preserve">  JD3RMRL58ST64530</t>
  </si>
  <si>
    <t>TESTING AND COMMITIONING Works For Manholes Diam 1500 depth from 1.51 to 2.50 - B6.33 05 39.04 - MR - L - 58 - ST</t>
  </si>
  <si>
    <t xml:space="preserve">  JD3RMRL58ST64531</t>
  </si>
  <si>
    <t>Excavation Works For Manholes Diam 1500 depth from 2.51 to 3.50 - B6.33 05 39.05 - MR - L - 58 - ST</t>
  </si>
  <si>
    <t xml:space="preserve">  JD3RMRL58ST64532</t>
  </si>
  <si>
    <t>Base Plain Concrete Works For Manholes Diam 1500 depth from 2.51 to 3.50 - B6.33 05 39.05 - MR - L - 58 - ST</t>
  </si>
  <si>
    <t xml:space="preserve">  JD3RMRL58ST64533</t>
  </si>
  <si>
    <t>Manhole Installation Works For Manholes Diam 1500 depth from 2.51 to 3.50 - B6.33 05 39.05 - MR - L - 58 - ST</t>
  </si>
  <si>
    <t xml:space="preserve">  JD3RMRL58ST64534</t>
  </si>
  <si>
    <t>FINISHING Works and Backfilling Works For Manholes Diam 1500 depth from 2.51 to 3.50 - B6.33 05 39.05 - MR - L - 58 - ST</t>
  </si>
  <si>
    <t xml:space="preserve">  JD3RMRL58ST64535</t>
  </si>
  <si>
    <t>TESTING AND COMMITIONING Works For Manholes Diam 1500 depth from 2.51 to 3.50 - B6.33 05 39.05 - MR - L - 58 - ST</t>
  </si>
  <si>
    <t xml:space="preserve">  JD3RMRL58ST64541</t>
  </si>
  <si>
    <t>Excavation Works For Manholes Diam 2000 depth from 1.51 to 2.50 - B6.33 05 39.07 - MR - L - 58 - ST</t>
  </si>
  <si>
    <t xml:space="preserve">  JD3RMRL58ST64542</t>
  </si>
  <si>
    <t>Base Plain Concrete Works For Manholes Diam 2000 depth from 1.51 to 2.50 - B6.33 05 39.07 - MR - L - 58 - ST</t>
  </si>
  <si>
    <t xml:space="preserve">  JD3RMRL58ST64543</t>
  </si>
  <si>
    <t>Manhole Installation Works For Manholes Diam 2000 depth from 1.51 to 2.50 - B6.33 05 39.07 - MR - L - 58 - ST</t>
  </si>
  <si>
    <t xml:space="preserve">  JD3RMRL58ST64544</t>
  </si>
  <si>
    <t>FINISHING Works and Backfilling Works For Manholes Diam 2000 depth from 1.51 to 2.50 - B6.33 05 39.07 - MR - L - 58 - ST</t>
  </si>
  <si>
    <t xml:space="preserve">  JD3RMRL58ST64545</t>
  </si>
  <si>
    <t>TESTING AND COMMITIONING Works For Manholes Diam 2000 depth from 1.51 to 2.50 - B6.33 05 39.07 - MR - L - 58 - ST</t>
  </si>
  <si>
    <t xml:space="preserve">  JD3RMRL58ST64546.R</t>
  </si>
  <si>
    <t>Excavation Works For Manholes Diam 2000 depth from 2.51 to 3.50 - B6.33 05 39.08 - MR - L - 58 - ST - Remaining</t>
  </si>
  <si>
    <t xml:space="preserve">  JD3RMRL58ST64547.R</t>
  </si>
  <si>
    <t>Base Plain Concrete Works For Manholes Diam 2000 depth from 2.51 to 3.50 - B6.33 05 39.08 - MR - L - 58 - ST - Remaining</t>
  </si>
  <si>
    <t xml:space="preserve">  JD3RMRL58ST64548.R</t>
  </si>
  <si>
    <t>Manhole Installation Works For Manholes Diam 2000 depth from 2.51 to 3.50 - B6.33 05 39.08 - MR - L - 58 - ST - Remainin</t>
  </si>
  <si>
    <t xml:space="preserve">  JD3RMRL58ST64549</t>
  </si>
  <si>
    <t>FINISHING Works and Backfilling Works For Manholes Diam 2000 depth from 2.51 to 3.50 - B6.33 05 39.08 - MR - L - 58 - ST</t>
  </si>
  <si>
    <t xml:space="preserve">  JD3RMRL58ST64550</t>
  </si>
  <si>
    <t>TESTING AND COMMITIONING Works For Manholes Diam 2000 depth from 2.51 to 3.50 - B6.33 05 39.08 - MR - L - 58 - ST</t>
  </si>
  <si>
    <t xml:space="preserve">  JD3RMRL58ST64551</t>
  </si>
  <si>
    <t>EXCAVATION Works for Catchbasine single - B6.33 05 39.09 - MR - L - 58 - ST</t>
  </si>
  <si>
    <t xml:space="preserve">  JD3RMRL58ST64552</t>
  </si>
  <si>
    <t>Catchbasine Installation Works For Catchbasine single - B6.33 05 39.09 - MR - L - 58 - ST</t>
  </si>
  <si>
    <t xml:space="preserve">  JD3RMRL58ST64553</t>
  </si>
  <si>
    <t>FINISHING Works For Catchbasine single - B6.33 05 39.09 - MR - L - 58 - ST</t>
  </si>
  <si>
    <t xml:space="preserve">  JD3RMRL58ST64554</t>
  </si>
  <si>
    <t>TESTING AND COMMITIONING RELEASEDfor Catchbasine single - B6.33 05 39.09 - MR - L - 58 - ST</t>
  </si>
  <si>
    <t xml:space="preserve">  JD3RMRL58ST64555</t>
  </si>
  <si>
    <t>EXCAVATION Works for Catchbasine double - B6.33 05 39.10 - MR - L - 58 - ST</t>
  </si>
  <si>
    <t xml:space="preserve">  JD3RMRL58ST64556</t>
  </si>
  <si>
    <t>Catchbasine Installation Works For Catchbasine double - B6.33 05 39.10 - MR - L - 58 - ST</t>
  </si>
  <si>
    <t xml:space="preserve">  JD3RMRL58ST64557</t>
  </si>
  <si>
    <t>FINISHING Works For Catchbasine double - B6.33 05 39.10 - MR - L - 58 - ST</t>
  </si>
  <si>
    <t xml:space="preserve">  JD3RMRL58ST64558</t>
  </si>
  <si>
    <t>TESTING AND COMMITIONING RELEASEDfor Catchbasine double - B6.33 05 39.10 - MR - L - 58 - ST</t>
  </si>
  <si>
    <t xml:space="preserve">  JD3RMRL58TSE64609</t>
  </si>
  <si>
    <t>Excavation Worksfor HDPE Pipe Lines 125 mm - depth from 0 to 1.5 m - B4.33 31 00.01 - MR - L - 58 - TSE</t>
  </si>
  <si>
    <t xml:space="preserve">  JD3RMRL58TSE64610</t>
  </si>
  <si>
    <t>Soil Replacement and Bedding Worksfor HDPE Pipe Lines 125 mm - depth from 0 to 1.5 m - B4.33 31 00.01 - MR - L - 58 - TS</t>
  </si>
  <si>
    <t xml:space="preserve">  JD3RMRL58TSE64611</t>
  </si>
  <si>
    <t>installationfor HDPE Pipe Lines 125 mm - depth from 0 to 1.5 m - B4.33 31 00.01 - MR - L - 58 - TSE</t>
  </si>
  <si>
    <t xml:space="preserve">  JD3RMRL58TSE64612</t>
  </si>
  <si>
    <t>Testingfor HDPE Pipe Lines 125 mm - depth from 0 to 1.5 m - B4.33 31 00.01 - MR - L - 58 - TSE</t>
  </si>
  <si>
    <t xml:space="preserve">  JD3RMRL58TSE64613</t>
  </si>
  <si>
    <t>Backfilling Worksfor HDPE Pipe Lines 125 mm - depth from 0 to 1.5 m - B4.33 31 00.01 - MR - L - 58 - TSE</t>
  </si>
  <si>
    <t xml:space="preserve">  JD3RMRL58TSE64624</t>
  </si>
  <si>
    <t>Excavation Worksfor HDPE Pipes 315 mm - depth from 1.51 to 2.5 m - B4.33 31 00.04 - MR - L - 58 - TSE</t>
  </si>
  <si>
    <t xml:space="preserve">  JD3RMRL58TSE64625</t>
  </si>
  <si>
    <t>Soil Replacement and Bedding Works for HDPE Pipes 315 mm - depth from 1.51 to 2.5 m - B4.33 31 00.04 - MR - L - 58 - TSE</t>
  </si>
  <si>
    <t xml:space="preserve">  JD3RMRL58TSE64626</t>
  </si>
  <si>
    <t>Installing for HDPE Pipes 315 mm - depth from 1.51 to 2.5 m - B4.33 31 00.04 - MR - L - 58 - TSE</t>
  </si>
  <si>
    <t xml:space="preserve">  JD3RMRL58TSE64627</t>
  </si>
  <si>
    <t>Testing for HDPE Pipes 315 mm - depth from 1.51 to 2.5 m - B4.33 31 00.04 - MR - L - 58 - TSE</t>
  </si>
  <si>
    <t xml:space="preserve">  JD3RMRL58TSE64628</t>
  </si>
  <si>
    <t>Backfillingfor HDPE Pipes 315 mm - depth from 1.51 to 2.5 m - B4.33 31 00.04 - MR - L - 58 - TSE</t>
  </si>
  <si>
    <t xml:space="preserve">  JD3RMRL58TSE64649</t>
  </si>
  <si>
    <t>Excavation Worksfor HDPE Pipes 450 mm - depth from 0 to 1.5 m - B4.33 31 00.09 - MR - L - 58 - TSE</t>
  </si>
  <si>
    <t xml:space="preserve">  JD3RMRL58TSE64650</t>
  </si>
  <si>
    <t>Soil Replacement and Bedding Works for HDPE Pipes 450 mm - depth from 0 to 1.5 m - B4.33 31 00.09 - MR - L - 58 - TSE</t>
  </si>
  <si>
    <t xml:space="preserve">  JD3RMRL58TSE64651</t>
  </si>
  <si>
    <t>Installing for HDPE Pipes 450 mm - depth from 0 to 1.5 m - B4.33 31 00.09 - MR - L - 58 - TSE</t>
  </si>
  <si>
    <t xml:space="preserve">  JD3RMRL58TSE64652</t>
  </si>
  <si>
    <t>Testing for HDPE Pipes 450 mm - depth from 0 to 1.5 m - B4.33 31 00.09 - MR - L - 58 - TSE</t>
  </si>
  <si>
    <t xml:space="preserve">  JD3RMRL58TSE64653</t>
  </si>
  <si>
    <t>Backfillingfor HDPE Pipes 450 mm - depth from 0 to 1.5 m - B4.33 31 00.09 - MR - L - 58 - TSE</t>
  </si>
  <si>
    <t xml:space="preserve">  JD3RMRL58TSE64657</t>
  </si>
  <si>
    <t>Testing for HDPE Pipes 450 mm - depth from 1.51 to 2.5 m - B4.33 31 00.10 - MR - L - 58 - TSE</t>
  </si>
  <si>
    <t xml:space="preserve">  JD3RMRL58TSE64659</t>
  </si>
  <si>
    <t>Excavation Worksfor HDPE Pipes 450 mm - depth from 2.51 to 3.5 m - B4.33 31 00.11 - MR - L - 58 - TSE</t>
  </si>
  <si>
    <t xml:space="preserve">  JD3RMRL58TSE64660</t>
  </si>
  <si>
    <t>Soil Replacement and Bedding Works for HDPE Pipes 450 mm - depth from 2.51 to 3.5 m - B4.33 31 00.11 - MR - L - 58 - TSE</t>
  </si>
  <si>
    <t xml:space="preserve">  JD3RMRL58TSE64661</t>
  </si>
  <si>
    <t>Installing for HDPE Pipes 450 mm - depth from 2.51 to 3.5 m - B4.33 31 00.11 - MR - L - 58 - TSE</t>
  </si>
  <si>
    <t xml:space="preserve">  JD3RMRL58TSE64662</t>
  </si>
  <si>
    <t>Testing for HDPE Pipes 450 mm - depth from 2.51 to 3.5 m - B4.33 31 00.11 - MR - L - 58 - TSE</t>
  </si>
  <si>
    <t xml:space="preserve">  JD3RMRL58TSE64663</t>
  </si>
  <si>
    <t>Backfillingfor HDPE Pipes 450 mm - depth from 2.51 to 3.5 m - B4.33 31 00.11 - MR - L - 58 - TSE</t>
  </si>
  <si>
    <t xml:space="preserve">  JD3RMRL58TSE64679</t>
  </si>
  <si>
    <t>Excavation Worksfor HDPE Pipes 630 mm - depth from 0 to 1.5 m - B4.33 31 00.15 - MR - L - 58 - TSE</t>
  </si>
  <si>
    <t xml:space="preserve">  JD3RMRL58TSE64680</t>
  </si>
  <si>
    <t>Soil Replacement and Bedding Works for HDPE Pipes 630 mm - depth from 0 to 1.5 m - B4.33 31 00.15 - MR - L - 58 - TSE</t>
  </si>
  <si>
    <t xml:space="preserve">  JD3RMRL58TSE64681</t>
  </si>
  <si>
    <t>Installing for HDPE Pipes 630 mm - depth from 0 to 1.5 m - B4.33 31 00.15 - MR - L - 58 - TSE</t>
  </si>
  <si>
    <t xml:space="preserve">  JD3RMRL58TSE64682</t>
  </si>
  <si>
    <t>Testing for HDPE Pipes 630 mm - depth from 0 to 1.5 m - B4.33 31 00.15 - MR - L - 58 - TSE</t>
  </si>
  <si>
    <t xml:space="preserve">  JD3RMRL58TSE64683</t>
  </si>
  <si>
    <t>Backfillingfor HDPE Pipes 630 mm - depth from 0 to 1.5 m - B4.33 31 00.15 - MR - L - 58 - TSE</t>
  </si>
  <si>
    <t xml:space="preserve">  JD3RMRL58TSE64684</t>
  </si>
  <si>
    <t>Excavation Worksfor HDPE Pipes 630 mm - depth from 1.51 to 2.5 m - B4.33 31 00.16 - MR - L - 58 - TSE</t>
  </si>
  <si>
    <t xml:space="preserve">  JD3RMRL58TSE64685</t>
  </si>
  <si>
    <t>Soil Replacement and Bedding Works for HDPE Pipes 630 mm - depth from 1.51 to 2.5 m - B4.33 31 00.16 - MR - L - 58 - TSE</t>
  </si>
  <si>
    <t xml:space="preserve">  JD3RMRL58TSE64686</t>
  </si>
  <si>
    <t>Installing for HDPE Pipes 630 mm - depth from 1.51 to 2.5 m - B4.33 31 00.16 - MR - L - 58 - TSE</t>
  </si>
  <si>
    <t xml:space="preserve">  JD3RMRL58TSE64687</t>
  </si>
  <si>
    <t>Testing for HDPE Pipes 630 mm - depth from 1.51 to 2.5 m - B4.33 31 00.16 - MR - L - 58 - TSE</t>
  </si>
  <si>
    <t xml:space="preserve">  JD3RMRL58TSE64688</t>
  </si>
  <si>
    <t>Backfillingfor HDPE Pipes 630 mm - depth from 1.51 to 2.5 m - B4.33 31 00.16 - MR - L - 58 - TSE</t>
  </si>
  <si>
    <t xml:space="preserve">  JD3RMRL58TSE64689</t>
  </si>
  <si>
    <t>Excavation Worksfor HDPE Pipes 630 mm - depth from 2.51 to 3.5 m - B4.33 31 00.17 - MR - L - 58 - TSE</t>
  </si>
  <si>
    <t xml:space="preserve">  JD3RMRL58TSE64690</t>
  </si>
  <si>
    <t>Soil Replacement and Bedding Works for HDPE Pipes 630 mm - depth from 2.51 to 3.5 m - B4.33 31 00.17 - MR - L - 58 - TSE</t>
  </si>
  <si>
    <t xml:space="preserve">  JD3RMRL58TSE64691</t>
  </si>
  <si>
    <t>Installing for HDPE Pipes 630 mm - depth from 2.51 to 3.5 m - B4.33 31 00.17 - MR - L - 58 - TSE</t>
  </si>
  <si>
    <t xml:space="preserve">  JD3RMRL58TSE64692</t>
  </si>
  <si>
    <t>Testing for HDPE Pipes 630 mm - depth from 2.51 to 3.5 m - B4.33 31 00.17 - MR - L - 58 - TSE</t>
  </si>
  <si>
    <t xml:space="preserve">  JD3RMRL58TSE64693</t>
  </si>
  <si>
    <t>Backfillingfor HDPE Pipes 630 mm - depth from 2.51 to 3.5 m - B4.33 31 00.17 - MR - L - 58 - TSE</t>
  </si>
  <si>
    <t xml:space="preserve">  JD3RMRL58TSE64734</t>
  </si>
  <si>
    <t>Installationfor gate valves 100 mm - B4.33 14 19.01 - MR - L - 58 - TSE</t>
  </si>
  <si>
    <t xml:space="preserve">  JD3RMRL58TSE64735</t>
  </si>
  <si>
    <t>Testing And Commtionningfor gate valves 100 mm - B4.33 14 19.01 - MR - L - 58 - TSE</t>
  </si>
  <si>
    <t xml:space="preserve">  JD3RMRL58TSE64736</t>
  </si>
  <si>
    <t>Installationfor gate valves 250 mm - B4.33 14 19.02 - MR - L - 58 - TSE</t>
  </si>
  <si>
    <t xml:space="preserve">  JD3RMRL58TSE64737</t>
  </si>
  <si>
    <t>Testing And Commtionningfor gate valves 250 mm - B4.33 14 19.02 - MR - L - 58 - TSE</t>
  </si>
  <si>
    <t xml:space="preserve">  JD3RMRL58TSE64740</t>
  </si>
  <si>
    <t>Installationfor butterfly valves 400 mm. - B4.33 14 19.04 - MR - L - 58 - TSE</t>
  </si>
  <si>
    <t xml:space="preserve">  JD3RMRL58TSE64741</t>
  </si>
  <si>
    <t>Testing And Commtionningfor butterfly valves 400 mm. - B4.33 14 19.04 - MR - L - 58 - TSE</t>
  </si>
  <si>
    <t xml:space="preserve">  JD3RMRL58TSE64742</t>
  </si>
  <si>
    <t>Installationfor butterfly valves 600 mm. - B4.33 14 19.05 - MR - L - 58 - TSE</t>
  </si>
  <si>
    <t xml:space="preserve">  JD3RMRL58TSE64743</t>
  </si>
  <si>
    <t>Testing And Commtionningfor butterfly valves 600 mm. - B4.33 14 19.05 - MR - L - 58 - TSE</t>
  </si>
  <si>
    <t xml:space="preserve">  JD3RMRL58TSE64748</t>
  </si>
  <si>
    <t>Installationfor Wash - Out valves 150 mm. - on pipes with diameter 450 - 630 mm - B4.33 14 19.08 - MR - L - 58 - TSE</t>
  </si>
  <si>
    <t xml:space="preserve">  JD3RMRL58TSE64749</t>
  </si>
  <si>
    <t xml:space="preserve">Testing And Commtionningfor Wash - Out valves 150 mm. - on pipes with diameter 450 - 630 mm - B4.33 14 19.08 - MR - L - </t>
  </si>
  <si>
    <t xml:space="preserve">  JD3RMRL58TSE64752</t>
  </si>
  <si>
    <t>Installationfor Air valves 50 mm. - on pipes with diameter less than 315 mm - B4.33 14 19.15 - MR - L - 58 - TSE</t>
  </si>
  <si>
    <t xml:space="preserve">  JD3RMRL58TSE64753</t>
  </si>
  <si>
    <t>Testing And Commtionningfor Air valves 50 mm. - on pipes with diameter less than 315 mm - B4.33 14 19.15 - MR - L - 58 -</t>
  </si>
  <si>
    <t xml:space="preserve">  JD3RMRL58TSE64758</t>
  </si>
  <si>
    <t>EXCAVATION and Bedding Worksfor R.C Valve Chamber - 315 to 400 MM - B4.33 14 13.01 - MR - L - 58 - TSE</t>
  </si>
  <si>
    <t xml:space="preserve">  JD3RMRL58TSE64759</t>
  </si>
  <si>
    <t>Plain Concrete Worksfor R.C Valve Chamber - 315 to 400 MM - B4.33 14 13.01 - MR - L - 58 - TSE</t>
  </si>
  <si>
    <t xml:space="preserve">  JD3RMRL58TSE64760</t>
  </si>
  <si>
    <t>INSTALLATIONfor R.C Valve Chamber - 315 to 400 MM - B4.33 14 13.01 - MR - L - 58 - TSE</t>
  </si>
  <si>
    <t xml:space="preserve">  JD3RMRL58TSE64761</t>
  </si>
  <si>
    <t>Backfilling Worksfor R.C Valve Chamber - 315 to 400 MM - B4.33 14 13.01 - MR - L - 58 - TSE</t>
  </si>
  <si>
    <t xml:space="preserve">  JD3RMRL58TSE64762</t>
  </si>
  <si>
    <t>EXCAVATION and Bedding Worksfor R.C Valve Chamber - 500 to 630 MM - B4.33 14 13.02 - MR - L - 58 - TSE</t>
  </si>
  <si>
    <t xml:space="preserve">  JD3RMRL58TSE64763</t>
  </si>
  <si>
    <t>Plain Concrete Worksfor R.C Valve Chamber - 500 to 630 MM - B4.33 14 13.02 - MR - L - 58 - TSE</t>
  </si>
  <si>
    <t xml:space="preserve">  JD3RMRL58TSE64764</t>
  </si>
  <si>
    <t>INSTALLATIONfor R.C Valve Chamber - 500 to 630 MM - B4.33 14 13.02 - MR - L - 58 - TSE</t>
  </si>
  <si>
    <t xml:space="preserve">  JD3RMRL58TSE64765</t>
  </si>
  <si>
    <t>Backfilling Worksfor R.C Valve Chamber - 500 to 630 MM - B4.33 14 13.02 - MR - L - 58 - TSE</t>
  </si>
  <si>
    <t xml:space="preserve">  JD3RMRL58TSE64774</t>
  </si>
  <si>
    <t>EXCAVATION and Bedding Worksfor Wash - out Valve Chamber - 450 to 630 MM - B4.33 14 13.07 - MR - L - 58 - TSE</t>
  </si>
  <si>
    <t xml:space="preserve">  JD3RMRL58TSE64775</t>
  </si>
  <si>
    <t>Plain Concrete Worksfor Wash - out Valve Chamber - 450 to 630 MM - B4.33 14 13.07 - MR - L - 58 - TSE</t>
  </si>
  <si>
    <t xml:space="preserve">  JD3RMRL58TSE64776</t>
  </si>
  <si>
    <t>INSTALLATIONfor Wash - out Valve Chamber - 450 to 630 MM - B4.33 14 13.07 - MR - L - 58 - TSE</t>
  </si>
  <si>
    <t xml:space="preserve">  JD3RMRL58TSE64777</t>
  </si>
  <si>
    <t>Backfilling Worksfor Wash - out Valve Chamber - 450 to 630 MM - B4.33 14 13.07 - MR - L - 58 - TSE</t>
  </si>
  <si>
    <t xml:space="preserve">  JD3RMRL58TSE64782</t>
  </si>
  <si>
    <t>EXCAVATION and Bedding Worksfor Air Valve Chamber - less than 315 mm - B4.33 14 13.10 - MR - L - 58 - TSE</t>
  </si>
  <si>
    <t xml:space="preserve">  JD3RMRL58TSE64783</t>
  </si>
  <si>
    <t>Plain Concrete Worksfor Air Valve Chamber - less than 315 mm - B4.33 14 13.10 - MR - L - 58 - TSE</t>
  </si>
  <si>
    <t xml:space="preserve">  JD3RMRL58TSE64784</t>
  </si>
  <si>
    <t>INSTALLATIONfor Air Valve Chamber - less than 315 mm - B4.33 14 13.10 - MR - L - 58 - TSE</t>
  </si>
  <si>
    <t xml:space="preserve">  JD3RMRL58TSE64785</t>
  </si>
  <si>
    <t>Backfilling Worksfor Air Valve Chamber - less than 315 mm - B4.33 14 13.10 - MR - L - 58 - TSE</t>
  </si>
  <si>
    <t xml:space="preserve">  JD3RMRL58WT64559</t>
  </si>
  <si>
    <t>Excavation Worksfor HDPE Pipes 160 mm - depth from 0 to 1.5 m - B3.33 14 13.01 - MR - L - 58 - WT</t>
  </si>
  <si>
    <t xml:space="preserve">  JD3RMRL58WT64560</t>
  </si>
  <si>
    <t>Soil Replacement and Bedding Works for HDPE Pipes 160 mm - depth from 0 to 1.5 m - B3.33 14 13.01 - MR - L - 58 - WT</t>
  </si>
  <si>
    <t xml:space="preserve">  JD3RMRL58WT64561</t>
  </si>
  <si>
    <t>Installing for HDPE Pipes 160 mm - depth from 0 to 1.5 m - B3.33 14 13.01 - MR - L - 58 - WT</t>
  </si>
  <si>
    <t xml:space="preserve">  JD3RMRL58WT64562</t>
  </si>
  <si>
    <t>Testing for HDPE Pipes 160 mm - depth from 0 to 1.5 m - B3.33 14 13.01 - MR - L - 58 - WT</t>
  </si>
  <si>
    <t xml:space="preserve">  JD3RMRL58WT64563</t>
  </si>
  <si>
    <t>Backfillingfor HDPE Pipes 160 mm - depth from 0 to 1.5 m - B3.33 14 13.01 - MR - L - 58 - WT</t>
  </si>
  <si>
    <t xml:space="preserve">  JD3RMRL58WT64594</t>
  </si>
  <si>
    <t>EXCAVATION and Bedding Worksfor Fire Hydrant - B3.33 14 19.08 - MR - L - 58 - WT</t>
  </si>
  <si>
    <t xml:space="preserve">  JD3RMRL58WT64595</t>
  </si>
  <si>
    <t>INSTALLATIONfor Fire Hydrant - B3.33 14 19.08 - MR - L - 58 - WT</t>
  </si>
  <si>
    <t xml:space="preserve">  JD3RMRL58WT64596</t>
  </si>
  <si>
    <t>TESTING AND COMMITIONfor Fire Hydrant - B3.33 14 19.08 - MR - L - 58 - WT</t>
  </si>
  <si>
    <t xml:space="preserve">  JD3RMRMR1ST101.R1</t>
  </si>
  <si>
    <t>Channel excavation for Swales - B6.31 22 00.13 - MR - R1 - ST - Remaining</t>
  </si>
  <si>
    <t xml:space="preserve">  JD3RMRMR1ST101.R2</t>
  </si>
  <si>
    <t xml:space="preserve">  JD3RMRMR1ST102</t>
  </si>
  <si>
    <t>Channel excavation for Swales - B6.31 22 00.13 - MR - R1 - ST</t>
  </si>
  <si>
    <t xml:space="preserve">  JD3RMRMR1ST102.R1</t>
  </si>
  <si>
    <t xml:space="preserve">  JD3RMRMR1ST102.R2</t>
  </si>
  <si>
    <t xml:space="preserve">  JD3RMRMR1ST200</t>
  </si>
  <si>
    <t>Riprap With side slopes 1:1 for Swales - NB6.31 22 00.15 - MR - R1 - ST</t>
  </si>
  <si>
    <t xml:space="preserve">  JD3RMRMR1ST301.R2</t>
  </si>
  <si>
    <t>Riprap with side slopes 1.5:1 for Swales - NB6.31 22 00.16 - MR - R1 - ST</t>
  </si>
  <si>
    <t xml:space="preserve">  JD3RMRMR1ST302</t>
  </si>
  <si>
    <t xml:space="preserve">  JD3RMRMR1ST302.R1</t>
  </si>
  <si>
    <t xml:space="preserve">  JD3RMRMR1ST302.R2</t>
  </si>
  <si>
    <t xml:space="preserve">  JD3RMRMR1ST303</t>
  </si>
  <si>
    <t xml:space="preserve">  JD3RMRMR1ST303.R1</t>
  </si>
  <si>
    <t xml:space="preserve">  JD3RMRMR1ST303.R2</t>
  </si>
  <si>
    <t xml:space="preserve">  JD3RMRMR1ST400</t>
  </si>
  <si>
    <t>Concrete lining 35Mpa with slopes and channel protection for Swales - B6.03 30 00.09 - MR - R1 - ST</t>
  </si>
  <si>
    <t xml:space="preserve">  JD3RMRMR2ST100.R</t>
  </si>
  <si>
    <t>Channel excavation for Swales - B6.31 22 00.13 - MR - R2 - ST - Remaining</t>
  </si>
  <si>
    <t xml:space="preserve">  JD3RMRMR2ST301</t>
  </si>
  <si>
    <t>Riprap with side slopes 1.5:1 for Swales - NB6.31 22 00.16 - MR - R2 - ST</t>
  </si>
  <si>
    <t xml:space="preserve">  JD3RMRMR2ST301.R1</t>
  </si>
  <si>
    <t xml:space="preserve">  JD3RMRMR2ST301.R2</t>
  </si>
  <si>
    <t xml:space="preserve">  JD3RMRMR2ST301.R3</t>
  </si>
  <si>
    <t xml:space="preserve">  JD3RMRR1ST20637</t>
  </si>
  <si>
    <t>Excavation Works for Box Culvert - B6.35 42 16.01 - Dim (1000x1000) depth from 2.51 to 3.50 - MR - R1 - ST</t>
  </si>
  <si>
    <t xml:space="preserve">  JD3RMRR1ST20638</t>
  </si>
  <si>
    <t>Plain Concrete Works for Box Culvert - B6.35 42 16.01 - Dim (1000x1000) depth from 2.51 to 3.50 - MR - R1 - ST</t>
  </si>
  <si>
    <t xml:space="preserve">  JD3RMRR1ST20639</t>
  </si>
  <si>
    <t>Raft Foundation for Box Culvert - B6.35 42 16.01 - Dim (1000x1000) depth from 2.51 to 3.50 - MR - R1 - ST</t>
  </si>
  <si>
    <t xml:space="preserve">  JD3RMRR1ST20640</t>
  </si>
  <si>
    <t>Wing Wall for Box Culvert - B6.35 42 16.01 - Dim (1000x1000) depth from 2.51 to 3.50 - MR - R1 - ST</t>
  </si>
  <si>
    <t xml:space="preserve">  JD3RMRR1ST20641</t>
  </si>
  <si>
    <t>Slab for Box Culvert - B6.35 42 16.01 - Dim (1000x1000) depth from 2.51 to 3.50 - MR - R1 - ST</t>
  </si>
  <si>
    <t xml:space="preserve">  JD3RMRR1ST20642</t>
  </si>
  <si>
    <t>Isolation Works for Box Culvert - B6.35 42 16.01 - Dim (1000x1000) depth from 2.51 to 3.50 - MR - R1 - ST</t>
  </si>
  <si>
    <t xml:space="preserve">  JD3RMRR1ST20643</t>
  </si>
  <si>
    <t>Backfilling Works for Box Culvert - B6.35 42 16.01 - Dim (1000x1000) depth from 2.51 to 3.50 - MR - R1 - ST</t>
  </si>
  <si>
    <t xml:space="preserve">  JD3RMRR1ST20672</t>
  </si>
  <si>
    <t>Excavation Works for Box Culvert - B6.34 42 16.05 - Dim (3000x1500) depth from 1.51 to 2.50 - MR - R1 - ST</t>
  </si>
  <si>
    <t xml:space="preserve">  JD3RMRR1ST206721</t>
  </si>
  <si>
    <t>Excavation Works for Box Culvert - B6.34 42 16.06 - Dim (3000x1500) depth from 2.51 to 3.50 - MR - R1 - ST</t>
  </si>
  <si>
    <t xml:space="preserve">  JD3RMRR1ST20673</t>
  </si>
  <si>
    <t>Plain Concrete Works for Box Culvert - B6.34 42 16.05 - Dim (3000x1500) depth from 1.51 to 2.50 - MR - R1 - ST</t>
  </si>
  <si>
    <t xml:space="preserve">  JD3RMRR1ST206731</t>
  </si>
  <si>
    <t>Plain Concrete Works for Box Culvert - B6.34 42 16.06 - Dim (3000x1500) depth from 2.51 to 3.50 - MR - R1 - ST</t>
  </si>
  <si>
    <t xml:space="preserve">  JD3RMRR1ST20674</t>
  </si>
  <si>
    <t>Raft Foundation for Box Culvert - B6.34 42 16.05 - Dim (3000x1500) depth from 1.51 to 2.50 - MR - R1 - ST</t>
  </si>
  <si>
    <t xml:space="preserve">  JD3RMRR1ST206741</t>
  </si>
  <si>
    <t>Raft Foundation for Box Culvert - B6.34 42 16.06 - Dim (3000x1500) depth from 2.51 to 3.50 - MR - R1 - ST</t>
  </si>
  <si>
    <t xml:space="preserve">  JD3RMRR1ST20675</t>
  </si>
  <si>
    <t>Wing Wall for Box Culvert - B6.34 42 16.05 - Dim (3000x1500) depth from 1.51 to 2.50 - MR - R1 - ST</t>
  </si>
  <si>
    <t xml:space="preserve">  JD3RMRR1ST206751</t>
  </si>
  <si>
    <t>Wing Wall for Box Culvert - B6.34 42 16.06 - Dim (1000x1000) depth from 2.51 to 3.50 - MR - R1 - ST</t>
  </si>
  <si>
    <t xml:space="preserve">  JD3RMRR1ST20676</t>
  </si>
  <si>
    <t>Slab for Box Culvert - B6.34 42 16.05 - Dim (3000x1500) depth from 1.51 to 2.50 - MR - R1 - ST</t>
  </si>
  <si>
    <t xml:space="preserve">  JD3RMRR1ST206761</t>
  </si>
  <si>
    <t>Slab for Box Culvert - B6.34 42 16.06 - Dim (1000x1000) depth from 2.51 to 3.50 - MR - R1 - ST</t>
  </si>
  <si>
    <t xml:space="preserve">  JD3RMRR1ST20677</t>
  </si>
  <si>
    <t>Isolation Works for Box Culvert - B6.34 42 16.05 - Dim (3000x1500) depth from 1.51 to 2.50 - MR - R1 - ST</t>
  </si>
  <si>
    <t xml:space="preserve">  JD3RMRR1ST206771</t>
  </si>
  <si>
    <t>Isolation Works for Box Culvert - B6.34 42 16.06 - Dim (3000x1500) depth from 2.51 to 3.50 - MR - R1 - ST</t>
  </si>
  <si>
    <t xml:space="preserve">  JD3RMRR1ST20678</t>
  </si>
  <si>
    <t>Backfilling Works for Box Culvert - B6.34 42 16.05 - Dim (3000x1500) depth from 1.51 to 2.50 - MR - R1 - ST</t>
  </si>
  <si>
    <t xml:space="preserve">  JD3RMRR1ST206781</t>
  </si>
  <si>
    <t>Backfilling Works for Box Culvert - B6.34 42 16.06 - Dim (3000x1500) depth from 2.51 to 3.50 - MR - R1 - ST</t>
  </si>
  <si>
    <t xml:space="preserve">  JD3RMRR1ST20715</t>
  </si>
  <si>
    <t>Excavation Works for Manholes - B6.33 05 39.04 - Diam 1500 depth from 1.51 to 2.50 - MR - R1 - ST</t>
  </si>
  <si>
    <t xml:space="preserve">  JD3RMRR1ST207151</t>
  </si>
  <si>
    <t>Excavation Works for Manholes - B6.33 05 39.05 - Diam 1500 depth from 2.51 to 3.50 - MR - R1 - ST</t>
  </si>
  <si>
    <t xml:space="preserve">  JD3RMRR1ST20716</t>
  </si>
  <si>
    <t>Base Plain Concrete Works for Manholes - B6.33 05 39.04 - Diam 1500 depth from 1.51 to 2.50 - MR - R1 - ST</t>
  </si>
  <si>
    <t xml:space="preserve">  JD3RMRR1ST207161</t>
  </si>
  <si>
    <t>Base Plain Concrete Works for Manholes - B6.33 05 39.05 - Diam 1500 depth from 1.51 to 2.50 - MR - R1 - ST</t>
  </si>
  <si>
    <t xml:space="preserve">  JD3RMRR1ST20717</t>
  </si>
  <si>
    <t>Manhole Installation Works for Manholes - B6.33 05 39.04 - Diam 1500 depth from 1.51 to 2.50 - MR - R1 - ST</t>
  </si>
  <si>
    <t xml:space="preserve">  JD3RMRR1ST207171</t>
  </si>
  <si>
    <t>Manhole Installation Works for Manholes - B6.33 05 39.05 - Diam 1500 depth from 1.51 to 2.50 - MR - R1 - ST</t>
  </si>
  <si>
    <t xml:space="preserve">  JD3RMRR1ST20718</t>
  </si>
  <si>
    <t>FINISHING Works and Backfilling Works for Manholes - B6.33 05 39.04 - Diam 1500 depth from 1.51 to 2.50 - MR - R1 - ST</t>
  </si>
  <si>
    <t xml:space="preserve">  JD3RMRR1ST207181</t>
  </si>
  <si>
    <t>FINISHING Works and Backfilling Works for Manholes - B6.33 05 39.05 - Diam 1500 depth from 1.51 to 2.50 - MR - R1 - ST</t>
  </si>
  <si>
    <t xml:space="preserve">  JD3RMRR1ST20719</t>
  </si>
  <si>
    <t>TESTING AND COMMITIONING Works for Manholes - B6.33 05 39.04 - Diam 1500 depth from 1.51 to 2.50 - MR - R1 - ST</t>
  </si>
  <si>
    <t xml:space="preserve">  JD3RMRR1ST207191</t>
  </si>
  <si>
    <t>TESTING AND COMMITIONING Works for Manholes - B6.33 05 39.05 - Diam 1500 depth from 1.51 to 2.50 - MR - R1 - ST</t>
  </si>
  <si>
    <t xml:space="preserve">  JD3RMRR1ST20732</t>
  </si>
  <si>
    <t>Manhole Installation Works for Manholes - B6.33 05 39.07 - Diam 2000 depth from 1.51 to 2.50 - MR - R1 - ST</t>
  </si>
  <si>
    <t xml:space="preserve">  JD3RMRR1ST20733</t>
  </si>
  <si>
    <t>FINISHING Works and Backfilling Works for Manholes - B6.33 05 39.07 - Diam 2000 depth from 1.51 to 2.50 - MR - R1 - ST</t>
  </si>
  <si>
    <t xml:space="preserve">  JD3RMRR1ST20734</t>
  </si>
  <si>
    <t>TESTING AND COMMITIONING Works for Manholes - B6.33 05 39.07 - Diam 2000 depth from 1.51 to 2.50 - MR - R1 - ST</t>
  </si>
  <si>
    <t xml:space="preserve">  JD3RMRR2ST20637</t>
  </si>
  <si>
    <t>Excavation Works for Box Culvert - B6.35 42 16.01 - Dim (1000x1000) depth from 2.51 to 3.50 - MR - R2 - ST</t>
  </si>
  <si>
    <t xml:space="preserve">  JD3RMRR2ST20638</t>
  </si>
  <si>
    <t>Plain Concrete Works for Box Culvert - B6.35 42 16.01 - Dim (1000x1000) depth from 2.51 to 3.50 - MR - R2 - ST</t>
  </si>
  <si>
    <t xml:space="preserve">  JD3RMRR2ST20639</t>
  </si>
  <si>
    <t>Raft Foundation for Box Culvert - B6.35 42 16.01 - Dim (1000x1000) depth from 2.51 to 3.50 - MR - R2 - ST</t>
  </si>
  <si>
    <t xml:space="preserve">  JD3RMRR2ST20640</t>
  </si>
  <si>
    <t>Wing Wall for Box Culvert - B6.35 42 16.01 - Dim (1000x1000) depth from 2.51 to 3.50 - MR - R2 - ST</t>
  </si>
  <si>
    <t xml:space="preserve">  JD3RMRR2ST20641</t>
  </si>
  <si>
    <t>Slab for Box Culvert - B6.35 42 16.01 - Dim (1000x1000) depth from 2.51 to 3.50 - MR - R2 - ST</t>
  </si>
  <si>
    <t xml:space="preserve">  JD3RMRR2ST20642</t>
  </si>
  <si>
    <t>Isolation Works for Box Culvert - B6.35 42 16.01 - Dim (1000x1000) depth from 2.51 to 3.50 - MR - R2 - ST</t>
  </si>
  <si>
    <t xml:space="preserve">  JD3RMRR2ST20643</t>
  </si>
  <si>
    <t>Backfilling Works for Box Culvert - B6.35 42 16.01 - Dim (1000x1000) depth from 2.51 to 3.50 - MR - R2 - ST</t>
  </si>
  <si>
    <t xml:space="preserve">  JD3RMRR2ST20715</t>
  </si>
  <si>
    <t>Excavation Works for UPVC Pipe Line - B6.33 14 11.01 - 300 mm - depth from 0.00 to 1.50 m - MR - R2 - ST</t>
  </si>
  <si>
    <t xml:space="preserve">  JD3RMRR2ST20716</t>
  </si>
  <si>
    <t>Base Plain Concrete Works for Manholes - B6.33 05 39.04 - Diam 1500 depth from 1.51 to 2.50 - MR - R2 - ST</t>
  </si>
  <si>
    <t xml:space="preserve">  JD3RMRR2ST20717</t>
  </si>
  <si>
    <t>Manhole Installation Works for Manholes - B6.33 05 39.04 - Diam 1500 depth from 1.51 to 2.50 - MR - R2 - ST</t>
  </si>
  <si>
    <t xml:space="preserve">  JD3RMRR2ST20718</t>
  </si>
  <si>
    <t>FINISHING Works and Backfilling Works for Manholes - B6.33 05 39.04 - Diam 1500 depth from 1.51 to 2.50 - MR - R2 - ST</t>
  </si>
  <si>
    <t xml:space="preserve">  JD3RMRR2ST20719</t>
  </si>
  <si>
    <t>TESTING AND COMMITIONING Works for Manholes - B6.33 05 39.04 - Diam 1500 depth from 1.51 to 2.50 - MR - R2 - ST</t>
  </si>
  <si>
    <t xml:space="preserve">  JD3RMRR2ST20730</t>
  </si>
  <si>
    <t xml:space="preserve">  JD3RMRR2ST20731</t>
  </si>
  <si>
    <t>Base Plain Concrete Works for Manholes - B6.33 05 39.07 - Diam 2000 depth from 1.51 to 2.50 - MR - R2 - ST</t>
  </si>
  <si>
    <t xml:space="preserve">  JD3RMRR2ST20732</t>
  </si>
  <si>
    <t>Manhole Installation Works for Manholes - B6.33 05 39.07 - Diam 2000 depth from 1.51 to 2.50 - MR - R2 - ST</t>
  </si>
  <si>
    <t xml:space="preserve">  JD3RMRR2ST20733</t>
  </si>
  <si>
    <t>FINISHING Works and Backfilling Works for Manholes - B6.33 05 39.07 - Diam 2000 depth from 1.51 to 2.50 - MR - R2 - ST</t>
  </si>
  <si>
    <t xml:space="preserve">  JD3RMRR2ST20734</t>
  </si>
  <si>
    <t>TESTING AND COMMITIONING Works for Manholes - B6.33 05 39.07 - Diam 2000 depth from 1.51 to 2.50 - MR - R2 - ST</t>
  </si>
  <si>
    <t xml:space="preserve">  JD3RMRR2ST20748</t>
  </si>
  <si>
    <t xml:space="preserve">  JD3RMRR2ST207481</t>
  </si>
  <si>
    <t xml:space="preserve">  JD3RMRR2ST20749</t>
  </si>
  <si>
    <t xml:space="preserve">Soil Replacement and Bedding Works for UPVC Pipe Line - B6.33 14 11.01 - 300 mm - depth from 0.00 to 1.50 m - MR - R2 - </t>
  </si>
  <si>
    <t xml:space="preserve">  JD3RMRR2ST207491</t>
  </si>
  <si>
    <t xml:space="preserve">Soil Replacement and Bedding Works for UPVC Pipe Line - B6.33 42 11.06 - 600 mm - depth from 1.51 to 2.50 m - MR - R2 - </t>
  </si>
  <si>
    <t xml:space="preserve">  JD3RMRR2ST20750</t>
  </si>
  <si>
    <t>Installing for UPVC Pipe Line - B6.33 14 11.01 - 300 mm - depth from 0.00 to 1.50 m - MR - R2 - ST</t>
  </si>
  <si>
    <t xml:space="preserve">  JD3RMRR2ST207501</t>
  </si>
  <si>
    <t>Installing for UPVC Pipe Line - B6.33 42 11.06 - 600 mm - depth from 1.51 to 2.50 m - MR - R2 - ST</t>
  </si>
  <si>
    <t xml:space="preserve">  JD3RMRR2ST20751</t>
  </si>
  <si>
    <t>Primary Test for UPVC Pipe Line - B6.33 14 11.01 - 300 mm - depth from 0.00 to 1.50 m - MR - R2 - ST</t>
  </si>
  <si>
    <t xml:space="preserve">  JD3RMRR2ST207511</t>
  </si>
  <si>
    <t>Primary Test for UPVC Pipe Line - B6.33 42 11.06 - 600 mm - depth from 1.51 to 2.50 m - MR - R2 - ST</t>
  </si>
  <si>
    <t xml:space="preserve">  JD3RMRR2ST20752</t>
  </si>
  <si>
    <t>Backfilling Works for UPVC Pipe Line - B6.33 14 11.01 - 300 mm - depth from 0.00 to 1.50 m - MR - R2 - ST</t>
  </si>
  <si>
    <t xml:space="preserve">  JD3RMRR2ST207521</t>
  </si>
  <si>
    <t>Backfilling Works for UPVC Pipe Line - B6.33 42 11.06 - 600 mm - depth from 1.51 to 2.50 m - MR - R2 - ST</t>
  </si>
  <si>
    <t xml:space="preserve">  JD3RMRR2ST209311</t>
  </si>
  <si>
    <t xml:space="preserve">  JD3RMRR2ST209321</t>
  </si>
  <si>
    <t>Catchbasine Installation Works for Catchbasine single - B6.33 05 39.09 - MR - R2 - ST</t>
  </si>
  <si>
    <t xml:space="preserve">  JD3RMRR2ST209331</t>
  </si>
  <si>
    <t>FINISHING Works for Catchbasine single - B6.33 05 39.09 - MR - R2 - ST</t>
  </si>
  <si>
    <t xml:space="preserve">  JD3RMRR2ST209341</t>
  </si>
  <si>
    <t>TESTING AND COMMITIONING RELEASED for Catchbasine single - B6.33 05 39.09 - MR - R2 - ST</t>
  </si>
  <si>
    <t xml:space="preserve">  JD3RPS524371</t>
  </si>
  <si>
    <t>Filling with imported material - B6.31 22 00.12 - Z02 - 2 - L - 74 - ST</t>
  </si>
  <si>
    <t xml:space="preserve">  JD3RPS524372</t>
  </si>
  <si>
    <t>Filling with imported material - B6.31 22 00.12 - Z02 - 2 - L - 75 - ST</t>
  </si>
  <si>
    <t xml:space="preserve">  JD3RZ01L02ST163</t>
  </si>
  <si>
    <t>Excavation Works for UPVC Pipe Line 300 mm - depth from 0.00 to 1.50 m - B6.33 14 11.01 - Z01 - L - 02 - ST</t>
  </si>
  <si>
    <t xml:space="preserve">  JD3RZ01L02ST164</t>
  </si>
  <si>
    <t>Soil Replacement and Bedding Works for UPVC Pipe Line 300 mm - depth from 0.00 to 1.50 m - B6.33 14 11.01 - Z01 - L - 02</t>
  </si>
  <si>
    <t xml:space="preserve">  JD3RZ01L02ST165</t>
  </si>
  <si>
    <t>Installing for UPVC Pipe Line 300 mm - depth from 0.00 to 1.50 m - B6.33 14 11.01 - Z01 - L - 02 - ST</t>
  </si>
  <si>
    <t xml:space="preserve">  JD3RZ01L02ST166</t>
  </si>
  <si>
    <t>Primary Test for UPVC Pipe Line 300 mm - depth from 0.00 to 1.50 m - B6.33 14 11.01 - Z01 - L - 02 - ST</t>
  </si>
  <si>
    <t xml:space="preserve">  JD3RZ01L02ST167</t>
  </si>
  <si>
    <t>Backfilling Works for UPVC Pipe Line 300 mm - depth from 0.00 to 1.50 m - B6.33 14 11.01 - Z01 - L - 02 - ST</t>
  </si>
  <si>
    <t xml:space="preserve">  JD3RZ01L02ST168</t>
  </si>
  <si>
    <t>Excavation Works for GRP Pipe Line 400 mm - depth from 0.00 to 1.50 m - B6.33 42 11.01 - Z01 - L - 02 - ST</t>
  </si>
  <si>
    <t xml:space="preserve">  JD3RZ01L02ST169</t>
  </si>
  <si>
    <t xml:space="preserve">Soil Replacement and Bedding Works for GRP Pipe Line 400 mm - depth from 0.00 to 1.50 m - B6.33 42 11.01 - Z01 - L - 02 </t>
  </si>
  <si>
    <t xml:space="preserve">  JD3RZ01L02ST170</t>
  </si>
  <si>
    <t>Installing for GRP Pipe Line 400 mm - depth from 0.00 to 1.50 m - B6.33 42 11.01 - Z01 - L - 02 - ST</t>
  </si>
  <si>
    <t xml:space="preserve">  JD3RZ01L02ST171</t>
  </si>
  <si>
    <t>Primary Test for GRP Pipe Line 400 mm - depth from 0.00 to 1.50 m - B6.33 42 11.01 - Z01 - L - 02 - ST</t>
  </si>
  <si>
    <t xml:space="preserve">  JD3RZ01L02ST172</t>
  </si>
  <si>
    <t>Backfilling Works for GRP Pipe Line 400 mm - depth from 0.00 to 1.50 m - B6.33 42 11.01 - Z01 - L - 02 - ST</t>
  </si>
  <si>
    <t xml:space="preserve">  JD3RZ01L02ST176</t>
  </si>
  <si>
    <t>Primary Test for GRP Pipe Line 400 mm - depth from 1.51 to 2.50 m - B6.33 42 11.02 - Z01 - L - 02 - ST</t>
  </si>
  <si>
    <t xml:space="preserve">  JD3RZ01L02ST177</t>
  </si>
  <si>
    <t>Backfilling Works for GRP Pipe Line 400 mm - depth from 1.51 to 2.50 m - B6.33 42 11.02 - Z01 - L - 02 - ST</t>
  </si>
  <si>
    <t xml:space="preserve">  JD3RZ01L02ST183</t>
  </si>
  <si>
    <t>Excavation Works for GRP Pipe Line 500 mm - depth from 1.51 to 2.50 m - B6.33 42 11.04 - Z01 - L - 02 - ST</t>
  </si>
  <si>
    <t xml:space="preserve">  JD3RZ01L02ST184</t>
  </si>
  <si>
    <t xml:space="preserve">Soil Replacement and Bedding Works for GRP Pipe Line 500 mm - depth from 1.51 to 2.50 m - B6.33 42 11.04 - Z01 - L - 02 </t>
  </si>
  <si>
    <t xml:space="preserve">  JD3RZ01L02ST185</t>
  </si>
  <si>
    <t>Installing for GRP Pipe Line 500 mm - depth from 1.51 to 2.50 m - B6.33 42 11.04 - Z01 - L - 02 - ST</t>
  </si>
  <si>
    <t xml:space="preserve">  JD3RZ01L02ST186</t>
  </si>
  <si>
    <t>Primary Test for GRP Pipe Line 500 mm - depth from 1.51 to 2.50 m - B6.33 42 11.04 - Z01 - L - 02 - ST</t>
  </si>
  <si>
    <t xml:space="preserve">  JD3RZ01L02ST187</t>
  </si>
  <si>
    <t>Backfilling Works for GRP Pipe Line 500 mm - depth from 1.51 to 2.50 m - B6.33 42 11.04 - Z01 - L - 02 - ST</t>
  </si>
  <si>
    <t xml:space="preserve">  JD3RZ01L02ST193</t>
  </si>
  <si>
    <t>Excavation Works for GRP Pipe Line 600 mm - depth from 1.51 to 2.50 m - B6.33 42 11.06 - Z01 - L - 02 - ST</t>
  </si>
  <si>
    <t xml:space="preserve">  JD3RZ01L02ST194</t>
  </si>
  <si>
    <t xml:space="preserve">Soil Replacement and Bedding Works for GRP Pipe Line 600 mm - depth from 1.51 to 2.50 m - B6.33 42 11.06 - Z01 - L - 02 </t>
  </si>
  <si>
    <t xml:space="preserve">  JD3RZ01L02ST195</t>
  </si>
  <si>
    <t>Installing for GRP Pipe Line 600 mm - depth from 1.51 to 2.50 m - B6.33 42 11.06 - Z01 - L - 02 - ST</t>
  </si>
  <si>
    <t xml:space="preserve">  JD3RZ01L02ST196</t>
  </si>
  <si>
    <t>Primary Test for GRP Pipe Line 600 mm - depth from 1.51 to 2.50 m - B6.33 42 11.06 - Z01 - L - 02 - ST</t>
  </si>
  <si>
    <t xml:space="preserve">  JD3RZ01L02ST197</t>
  </si>
  <si>
    <t>Backfilling Works for GRP Pipe Line 600 mm - depth from 1.51 to 2.50 m - B6.33 42 11.06 - Z01 - L - 02 - ST</t>
  </si>
  <si>
    <t xml:space="preserve">  JD3RZ01L02ST253</t>
  </si>
  <si>
    <t>Excavation Works for GRP Pipe Line 1100 mm - depth from 1.51 to 2.50 m - B6.33 42 11.20 - Z01 - L - 02 - ST</t>
  </si>
  <si>
    <t xml:space="preserve">  JD3RZ01L02ST254</t>
  </si>
  <si>
    <t>Soil Replacement and Bedding Works for GRP Pipe Line 1100 mm - depth from 1.51 to 2.50 m - B6.33 42 11.20 - Z01 - L - 02</t>
  </si>
  <si>
    <t xml:space="preserve">  JD3RZ01L02ST255</t>
  </si>
  <si>
    <t>Installing for GRP Pipe Line 1100 mm - depth from 1.51 to 2.50 m - B6.33 42 11.20 - Z01 - L - 02 - ST</t>
  </si>
  <si>
    <t xml:space="preserve">  JD3RZ01L02ST256</t>
  </si>
  <si>
    <t>Primary Test for GRP Pipe Line 1100 mm - depth from 1.51 to 2.50 m - B6.33 42 11.20 - Z01 - L - 02 - ST</t>
  </si>
  <si>
    <t xml:space="preserve">  JD3RZ01L02ST257</t>
  </si>
  <si>
    <t>Backfilling Works for GRP Pipe Line 1100 mm - depth from 1.51 to 2.50 m - B6.33 42 11.20 - Z01 - L - 02 - ST</t>
  </si>
  <si>
    <t xml:space="preserve">  JD3RZ01L02ST346</t>
  </si>
  <si>
    <t>Excavation Works For Manholes Diam 1200 depth from 1.51 to 2.50 - B6.33 05 39.02 - Z01 - L - 02 - ST</t>
  </si>
  <si>
    <t xml:space="preserve">  JD3RZ01L02ST347</t>
  </si>
  <si>
    <t>Base Plain Concrete Works For Manholes Diam 1200 depth from 1.51 to 2.50 - B6.33 05 39.02 - Z01 - L - 02 - ST</t>
  </si>
  <si>
    <t xml:space="preserve">  JD3RZ01L02ST348</t>
  </si>
  <si>
    <t>Manhole Installation Works For Manholes Diam 1200 depth from 1.51 to 2.50 - B6.33 05 39.02 - Z01 - L - 02 - ST</t>
  </si>
  <si>
    <t xml:space="preserve">  JD3RZ01L02ST349</t>
  </si>
  <si>
    <t>FINISHING Works and Backfilling Works For Manholes Diam 1200 depth from 1.51 to 2.50 - B6.33 05 39.02 - Z01 - L - 02 - S</t>
  </si>
  <si>
    <t xml:space="preserve">  JD3RZ01L02ST350</t>
  </si>
  <si>
    <t>TESTING AND COMMITIONING Works For Manholes Diam 1200 depth from 1.51 to 2.50 - B6.33 05 39.02 - Z01 - L - 02 - ST</t>
  </si>
  <si>
    <t xml:space="preserve">  JD3RZ01L02ST358</t>
  </si>
  <si>
    <t>Manhole Installation Works For Manholes Diam 1500 depth from 1.51 to 2.50 - B6.33 05 39.04 - Z01 - L - 02 - ST</t>
  </si>
  <si>
    <t xml:space="preserve">  JD3RZ01L02ST359</t>
  </si>
  <si>
    <t>FINISHING Works and Backfilling Works For Manholes Diam 1500 depth from 1.51 to 2.50 - B6.33 05 39.04 - Z01 - L - 02 - S</t>
  </si>
  <si>
    <t xml:space="preserve">  JD3RZ01L02ST360</t>
  </si>
  <si>
    <t>TESTING AND COMMITIONING Works For Manholes Diam 1500 depth from 1.51 to 2.50 - B6.33 05 39.04 - Z01 - L - 02 - ST</t>
  </si>
  <si>
    <t xml:space="preserve">  JD3RZ01L02ST371</t>
  </si>
  <si>
    <t>Excavation Works For Manholes Diam 2000 depth from 1.51 to 2.50 - B6.33 05 39.07 - Z01 - L - 02 - ST</t>
  </si>
  <si>
    <t xml:space="preserve">  JD3RZ01L02ST372</t>
  </si>
  <si>
    <t>Base Plain Concrete Works For Manholes Diam 2000 depth from 1.51 to 2.50 - B6.33 05 39.07 - Z01 - L - 02 - ST</t>
  </si>
  <si>
    <t xml:space="preserve">  JD3RZ01L02ST373</t>
  </si>
  <si>
    <t>Manhole Installation Works For Manholes Diam 2000 depth from 1.51 to 2.50 - B6.33 05 39.07 - Z01 - L - 02 - ST</t>
  </si>
  <si>
    <t xml:space="preserve">  JD3RZ01L02ST374</t>
  </si>
  <si>
    <t>FINISHING Works and Backfilling Works For Manholes Diam 2000 depth from 1.51 to 2.50 - B6.33 05 39.07 - Z01 - L - 02 - S</t>
  </si>
  <si>
    <t xml:space="preserve">  JD3RZ01L02ST375</t>
  </si>
  <si>
    <t>TESTING AND COMMITIONING Works For Manholes Diam 2000 depth from 1.51 to 2.50 - B6.33 05 39.07 - Z01 - L - 02 - ST</t>
  </si>
  <si>
    <t xml:space="preserve">  JD3RZ01L02ST378</t>
  </si>
  <si>
    <t>Manhole Installation Works For Manholes Diam 2000 depth from 2.51 to 3.50 - B6.33 05 39.08 - Z01 - L - 02 - ST</t>
  </si>
  <si>
    <t xml:space="preserve">  JD3RZ01L02ST379</t>
  </si>
  <si>
    <t>FINISHING Works and Backfilling Works For Manholes Diam 2000 depth from 2.51 to 3.50 - B6.33 05 39.08 - Z01 - L - 02 - S</t>
  </si>
  <si>
    <t xml:space="preserve">  JD3RZ01L02ST380</t>
  </si>
  <si>
    <t>TESTING AND COMMITIONING Works For Manholes Diam 2000 depth from 2.51 to 3.50 - B6.33 05 39.08 - Z01 - L - 02 - ST</t>
  </si>
  <si>
    <t xml:space="preserve">  JD3RZ01L02ST381</t>
  </si>
  <si>
    <t>EXCAVATION Works for Catchbasine single - B6.33 05 39.09 - Z01 - L - 02 - ST</t>
  </si>
  <si>
    <t xml:space="preserve">  JD3RZ01L02ST382</t>
  </si>
  <si>
    <t>Catchbasine Installation Works For Catchbasine single - B6.33 05 39.09 - Z01 - L - 02 - ST</t>
  </si>
  <si>
    <t xml:space="preserve">  JD3RZ01L02ST383</t>
  </si>
  <si>
    <t>FINISHING Works For Catchbasine single - B6.33 05 39.09 - Z01 - L - 02 - ST</t>
  </si>
  <si>
    <t xml:space="preserve">  JD3RZ01L02ST384</t>
  </si>
  <si>
    <t>TESTING AND COMMITIONING RELEASEDfor Catchbasine single - B6.33 05 39.09 - Z01 - L - 02 - ST</t>
  </si>
  <si>
    <t xml:space="preserve">  JD3RZ01L02ST385</t>
  </si>
  <si>
    <t>EXCAVATION Works for Catchbasine double - B6.33 05 39.10 - Z01 - L - 02 - ST</t>
  </si>
  <si>
    <t xml:space="preserve">  JD3RZ01L02ST386</t>
  </si>
  <si>
    <t>Catchbasine Installation Works For Catchbasine double - B6.33 05 39.10 - Z01 - L - 02 - ST</t>
  </si>
  <si>
    <t xml:space="preserve">  JD3RZ01L02ST387</t>
  </si>
  <si>
    <t>FINISHING Works For Catchbasine double - B6.33 05 39.10 - Z01 - L - 02 - ST</t>
  </si>
  <si>
    <t xml:space="preserve">  JD3RZ01L02ST388</t>
  </si>
  <si>
    <t>TESTING AND COMMITIONING RELEASEDfor Catchbasine double - B6.33 05 39.10 - Z01 - L - 02 - ST</t>
  </si>
  <si>
    <t xml:space="preserve">  JD3RZ01L02ST524345</t>
  </si>
  <si>
    <t>Concrete encasement for pipes - NNB6.33 42 11.25 - Z01 - L - 02 - ST</t>
  </si>
  <si>
    <t xml:space="preserve">  JD3RZ01L02SUR01</t>
  </si>
  <si>
    <t>Surveying Works L - 02</t>
  </si>
  <si>
    <t xml:space="preserve">  JD3RZ01L02TSE439</t>
  </si>
  <si>
    <t>Excavation Worksfor HDPE Pipe Lines 125 mm - depth from 0 to 1.5 m - B4.33 31 00.01 - Z01 - L - 02 - TSE</t>
  </si>
  <si>
    <t xml:space="preserve">  JD3RZ01L02TSE440</t>
  </si>
  <si>
    <t>Soil Replacement and Bedding Worksfor HDPE Pipe Lines 125 mm - depth from 0 to 1.5 m - B4.33 31 00.01 - Z01 - L - 02 - T</t>
  </si>
  <si>
    <t xml:space="preserve">  JD3RZ01L02TSE441</t>
  </si>
  <si>
    <t>installationfor HDPE Pipe Lines 125 mm - depth from 0 to 1.5 m - B4.33 31 00.01 - Z01 - L - 02 - TSE</t>
  </si>
  <si>
    <t xml:space="preserve">  JD3RZ01L02TSE442</t>
  </si>
  <si>
    <t>Testingfor HDPE Pipe Lines 125 mm - depth from 0 to 1.5 m - B4.33 31 00.01 - Z01 - L - 02 - TSE</t>
  </si>
  <si>
    <t xml:space="preserve">  JD3RZ01L02TSE443</t>
  </si>
  <si>
    <t>Backfilling Worksfor HDPE Pipe Lines 125 mm - depth from 0 to 1.5 m - B4.33 31 00.01 - Z01 - L - 02 - TSE</t>
  </si>
  <si>
    <t xml:space="preserve">  JD3RZ01L02TSE444</t>
  </si>
  <si>
    <t>Excavation Worksfor HDPE Pipe Lines 250 mm - depth from 0 to 1.5 m - B4.33 31 00.02 - Z01 - L - 02 - TSE</t>
  </si>
  <si>
    <t xml:space="preserve">  JD3RZ01L02TSE445</t>
  </si>
  <si>
    <t>Soil Replacement and Bedding Worksfor HDPE Pipe Lines 250 mm - depth from 0 to 1.5 m - B4.33 31 00.02 - Z01 - L - 02 - T</t>
  </si>
  <si>
    <t xml:space="preserve">  JD3RZ01L02TSE446</t>
  </si>
  <si>
    <t>installationfor HDPE Pipe Lines 250 mm - depth from 0 to 1.5 m - B4.33 31 00.02 - Z01 - L - 02 - TSE</t>
  </si>
  <si>
    <t xml:space="preserve">  JD3RZ01L02TSE447</t>
  </si>
  <si>
    <t>Testingfor HDPE Pipe Lines 250 mm - depth from 0 to 1.5 m - B4.33 31 00.02 - Z01 - L - 02 - TSE</t>
  </si>
  <si>
    <t xml:space="preserve">  JD3RZ01L02TSE448</t>
  </si>
  <si>
    <t>Backfilling Worksfor HDPE Pipe Lines 250 mm - depth from 0 to 1.5 m - B4.33 31 00.02 - Z01 - L - 02 - TSE</t>
  </si>
  <si>
    <t xml:space="preserve">  JD3RZ01L02TSE564</t>
  </si>
  <si>
    <t>Installationfor gate valves 100 mm - B4.33 14 19.01 - Z01 - L - 02 - TSE</t>
  </si>
  <si>
    <t xml:space="preserve">  JD3RZ01L02TSE565</t>
  </si>
  <si>
    <t>Testing And Commtionningfor gate valves 100 mm - B4.33 14 19.01 - Z01 - L - 02 - TSE</t>
  </si>
  <si>
    <t xml:space="preserve">  JD3RZ01L02TSE566</t>
  </si>
  <si>
    <t>Installationfor gate valves 250 mm - B4.33 14 19.02 - Z01 - L - 02 - TSE</t>
  </si>
  <si>
    <t xml:space="preserve">  JD3RZ01L02TSE567</t>
  </si>
  <si>
    <t>Testing And Commtionningfor gate valves 250 mm - B4.33 14 19.02 - Z01 - L - 02 - TSE</t>
  </si>
  <si>
    <t xml:space="preserve">  JD3RZ01L02TSE582</t>
  </si>
  <si>
    <t>Installationfor Air valves 50 mm. - on pipes with diameter less than 315 mm - B4.33 14 19.15 - Z01 - L - 02 - TSE</t>
  </si>
  <si>
    <t xml:space="preserve">  JD3RZ01L02TSE583</t>
  </si>
  <si>
    <t xml:space="preserve">Testing And Commtionningfor Air valves 50 mm. - on pipes with diameter less than 315 mm - B4.33 14 19.15 - Z01 - L - 02 </t>
  </si>
  <si>
    <t xml:space="preserve">  JD3RZ01L02TSE612</t>
  </si>
  <si>
    <t>EXCAVATION and Bedding Worksfor Air Valve Chamber - less than 315 mm - B4.33 14 13.10 - Z01 - L - 02 - TSE</t>
  </si>
  <si>
    <t xml:space="preserve">  JD3RZ01L02TSE613</t>
  </si>
  <si>
    <t>Plain Concrete Worksfor Air Valve Chamber - less than 315 mm - B4.33 14 13.10 - Z01 - L - 02 - TSE</t>
  </si>
  <si>
    <t xml:space="preserve">  JD3RZ01L02TSE614</t>
  </si>
  <si>
    <t>INSTALLATIONfor Air Valve Chamber - less than 315 mm - B4.33 14 13.10 - Z01 - L - 02 - TSE</t>
  </si>
  <si>
    <t xml:space="preserve">  JD3RZ01L02TSE615</t>
  </si>
  <si>
    <t>Backfilling Worksfor Air Valve Chamber - less than 315 mm - B4.33 14 13.10 - Z01 - L - 02 - TSE</t>
  </si>
  <si>
    <t xml:space="preserve">  JD3RZ01L02WT389</t>
  </si>
  <si>
    <t>Excavation Worksfor HDPE Pipes 160 mm - depth from 0 to 1.5 m - B3.33 14 13.01 - Z01 - L - 02 - WT</t>
  </si>
  <si>
    <t xml:space="preserve">  JD3RZ01L02WT390</t>
  </si>
  <si>
    <t>Soil Replacement and Bedding Works for HDPE Pipes 160 mm - depth from 0 to 1.5 m - B3.33 14 13.01 - Z01 - L - 02 - WT</t>
  </si>
  <si>
    <t xml:space="preserve">  JD3RZ01L02WT391</t>
  </si>
  <si>
    <t>Installing for HDPE Pipes 160 mm - depth from 0 to 1.5 m - B3.33 14 13.01 - Z01 - L - 02 - WT</t>
  </si>
  <si>
    <t xml:space="preserve">  JD3RZ01L02WT392</t>
  </si>
  <si>
    <t>Testing for HDPE Pipes 160 mm - depth from 0 to 1.5 m - B3.33 14 13.01 - Z01 - L - 02 - WT</t>
  </si>
  <si>
    <t xml:space="preserve">  JD3RZ01L02WT393</t>
  </si>
  <si>
    <t>Backfillingfor HDPE Pipes 160 mm - depth from 0 to 1.5 m - B3.33 14 13.01 - Z01 - L - 02 - WT</t>
  </si>
  <si>
    <t xml:space="preserve">  JD3RZ01L02WT424</t>
  </si>
  <si>
    <t>EXCAVATION and Bedding Worksfor Fire Hydrant - B3.33 14 19.08 - Z01 - L - 02 - WT</t>
  </si>
  <si>
    <t xml:space="preserve">  JD3RZ01L02WT425</t>
  </si>
  <si>
    <t>INSTALLATIONfor Fire Hydrant - B3.33 14 19.08 - Z01 - L - 02 - WT</t>
  </si>
  <si>
    <t xml:space="preserve">  JD3RZ01L02WT426</t>
  </si>
  <si>
    <t>TESTING AND COMMITIONfor Fire Hydrant - B3.33 14 19.08 - Z01 - L - 02 - WT</t>
  </si>
  <si>
    <t xml:space="preserve">  JD3RZ01L08ST1005.R</t>
  </si>
  <si>
    <t>Excavation Works for Box Culvert Dim (2000x1250) depth from 1.51 to 2.50 - B6.34 42 16.03 - Z01 - L - 08 - ST</t>
  </si>
  <si>
    <t xml:space="preserve">  JD3RZ01L08ST1006.R</t>
  </si>
  <si>
    <t>Plain Concrete Works For Box Culvert Dim (2000x1250) depth from 1.51 to 2.50 - B6.34 42 16.03 - Z01 - L - 08 - ST</t>
  </si>
  <si>
    <t xml:space="preserve">  JD3RZ01L08ST1007.R</t>
  </si>
  <si>
    <t>Raft Foundation for Box Culvert Dim (2000x1250) depth from 1.51 to 2.50 - B6.34 42 16.03 - Z01 - L - 08 - ST</t>
  </si>
  <si>
    <t xml:space="preserve">  JD3RZ01L08ST1008.R</t>
  </si>
  <si>
    <t>Wing Wall for Box Culvert Dim (1000x1000) depth from 2.51 to 3.50 - B6.34 42 16.03 - Z01 - L - 08 - ST</t>
  </si>
  <si>
    <t xml:space="preserve">  JD3RZ01L08ST1009.R</t>
  </si>
  <si>
    <t>Slab for Box Culvert Dim (1000x1000) depth from 2.51 to 3.50 - B6.34 42 16.03 - Z01 - L - 08 - ST</t>
  </si>
  <si>
    <t xml:space="preserve">  JD3RZ01L08ST1010.R</t>
  </si>
  <si>
    <t>Isolation Works for Box Culvert Dim (2000x1250) depth from 1.51 to 2.50 - B6.34 42 16.03 - Z01 - L - 08 - ST</t>
  </si>
  <si>
    <t xml:space="preserve">  JD3RZ01L08ST1011.R</t>
  </si>
  <si>
    <t>Backfilling Works for Box Culvert Dim (2000x1250) depth from 1.51 to 2.50 - B6.34 42 16.03 - Z01 - L - 08 - ST</t>
  </si>
  <si>
    <t xml:space="preserve">  JD3RZ01L08ST1012</t>
  </si>
  <si>
    <t>Excavation Works for Box Culvert Dim (1000x1000) depth from 2.51 to 3.50 - B6.35 42 16.04 - Z01 - L - 08 - ST</t>
  </si>
  <si>
    <t xml:space="preserve">  JD3RZ01L08ST1013</t>
  </si>
  <si>
    <t>Plain Concrete Works For Box Culvert Dim (1000x1000) depth from 2.51 to 3.50 - B6.35 42 16.04 - Z01 - L - 08 - ST</t>
  </si>
  <si>
    <t xml:space="preserve">  JD3RZ01L08ST1014</t>
  </si>
  <si>
    <t>Raft Foundation for Box Culvert Dim (1000x1000) depth from 2.51 to 3.50 - B6.35 42 16.04 - Z01 - L - 08 - ST</t>
  </si>
  <si>
    <t xml:space="preserve">  JD3RZ01L08ST1015</t>
  </si>
  <si>
    <t>Wing Wall for Box Culvert Dim (1000x1000) depth from 2.51 to 3.50 - B6.35 42 16.04 - Z01 - L - 08 - ST</t>
  </si>
  <si>
    <t xml:space="preserve">  JD3RZ01L08ST1016</t>
  </si>
  <si>
    <t>Slab for Box Culvert Dim (1000x1000) depth from 2.51 to 3.50 - B6.35 42 16.04 - Z01 - L - 08 - ST</t>
  </si>
  <si>
    <t xml:space="preserve">  JD3RZ01L08ST1017</t>
  </si>
  <si>
    <t>Isolation Works for Box Culvert Dim (1000x1000) depth from 2.51 to 3.50 - B6.35 42 16.04 - Z01 - L - 08 - ST</t>
  </si>
  <si>
    <t xml:space="preserve">  JD3RZ01L08ST1018</t>
  </si>
  <si>
    <t>Backfilling Works for Box Culvert Dim (1000x1000) depth from 2.51 to 3.50 - B6.35 42 16.04 - Z01 - L - 08 - ST</t>
  </si>
  <si>
    <t xml:space="preserve">  JD3RZ01L08ST1026</t>
  </si>
  <si>
    <t>Excavation Works for Box Culvert Dim (3000x1500) depth from 2.51 to 3.50 - B6.34 42 16.06 - Z01 - L - 08 - ST</t>
  </si>
  <si>
    <t xml:space="preserve">  JD3RZ01L08ST1027</t>
  </si>
  <si>
    <t>Plain Concrete Works For Box Culvert Dim (3000x1500) depth from 2.51 to 3.50 - B6.34 42 16.06 - Z01 - L - 08 - ST</t>
  </si>
  <si>
    <t xml:space="preserve">  JD3RZ01L08ST1028</t>
  </si>
  <si>
    <t>Raft Foundation for Box Culvert Dim (3000x1500) depth from 2.51 to 3.50 - B6.34 42 16.06 - Z01 - L - 08 - ST</t>
  </si>
  <si>
    <t xml:space="preserve">  JD3RZ01L08ST1029</t>
  </si>
  <si>
    <t>Wing Wall for Box Culvert Dim (1000x1000) depth from 2.51 to 3.50 - B6.34 42 16.06 - Z01 - L - 08 - ST</t>
  </si>
  <si>
    <t xml:space="preserve">  JD3RZ01L08ST1030</t>
  </si>
  <si>
    <t>Slab for Box Culvert Dim (1000x1000) depth from 2.51 to 3.50 - B6.34 42 16.06 - Z01 - L - 08 - ST</t>
  </si>
  <si>
    <t xml:space="preserve">  JD3RZ01L08ST1031</t>
  </si>
  <si>
    <t>Isolation Works for Box Culvert Dim (3000x1500) depth from 2.51 to 3.50 - B6.34 42 16.06 - Z01 - L - 08 - ST</t>
  </si>
  <si>
    <t xml:space="preserve">  JD3RZ01L08ST1032</t>
  </si>
  <si>
    <t>Backfilling Works for Box Culvert Dim (3000x1500) depth from 2.51 to 3.50 - B6.34 42 16.06 - Z01 - L - 08 - ST</t>
  </si>
  <si>
    <t xml:space="preserve">  JD3RZ01L08ST1059</t>
  </si>
  <si>
    <t>Excavation Works For Manholes Diam 1200 depth from 1.51 to 2.50 - B6.33 05 39.02 - Z01 - L - 08 - ST</t>
  </si>
  <si>
    <t xml:space="preserve">  JD3RZ01L08ST1060</t>
  </si>
  <si>
    <t>Base Plain Concrete Works For Manholes Diam 1200 depth from 1.51 to 2.50 - B6.33 05 39.02 - Z01 - L - 08 - ST</t>
  </si>
  <si>
    <t xml:space="preserve">  JD3RZ01L08ST1061</t>
  </si>
  <si>
    <t>Manhole Installation Works For Manholes Diam 1200 depth from 1.51 to 2.50 - B6.33 05 39.02 - Z01 - L - 08 - ST</t>
  </si>
  <si>
    <t xml:space="preserve">  JD3RZ01L08ST1062</t>
  </si>
  <si>
    <t>FINISHING Works and Backfilling Works For Manholes Diam 1200 depth from 1.51 to 2.50 - B6.33 05 39.02 - Z01 - L - 08 - S</t>
  </si>
  <si>
    <t xml:space="preserve">  JD3RZ01L08ST1063</t>
  </si>
  <si>
    <t>TESTING AND COMMITIONING Works For Manholes Diam 1200 depth from 1.51 to 2.50 - B6.33 05 39.02 - Z01 - L - 08 - ST</t>
  </si>
  <si>
    <t xml:space="preserve">  JD3RZ01L08ST1069</t>
  </si>
  <si>
    <t>Excavation Works For Manholes Diam 1500 depth from 1.51 to 2.50 - B6.33 05 39.04 - Z01 - L - 08 - ST</t>
  </si>
  <si>
    <t xml:space="preserve">  JD3RZ01L08ST1070</t>
  </si>
  <si>
    <t>Base Plain Concrete Works For Manholes Diam 1500 depth from 1.51 to 2.50 - B6.33 05 39.04 - Z01 - L - 08 - ST</t>
  </si>
  <si>
    <t xml:space="preserve">  JD3RZ01L08ST1071</t>
  </si>
  <si>
    <t>Manhole Installation Works For Manholes Diam 1500 depth from 1.51 to 2.50 - B6.33 05 39.04 - Z01 - L - 08 - ST</t>
  </si>
  <si>
    <t xml:space="preserve">  JD3RZ01L08ST1072</t>
  </si>
  <si>
    <t>FINISHING Works and Backfilling Works For Manholes Diam 1500 depth from 1.51 to 2.50 - B6.33 05 39.04 - Z01 - L - 08 - S</t>
  </si>
  <si>
    <t xml:space="preserve">  JD3RZ01L08ST1073</t>
  </si>
  <si>
    <t>TESTING AND COMMITIONING Works For Manholes Diam 1500 depth from 1.51 to 2.50 - B6.33 05 39.04 - Z01 - L - 08 - ST</t>
  </si>
  <si>
    <t xml:space="preserve">  JD3RZ01L08ST1074</t>
  </si>
  <si>
    <t>Excavation Works For Manholes Diam 1500 depth from 2.51 to 3.50 - B6.33 05 39.05 - Z01 - L - 08 - ST</t>
  </si>
  <si>
    <t xml:space="preserve">  JD3RZ01L08ST1075</t>
  </si>
  <si>
    <t>Base Plain Concrete Works For Manholes Diam 1500 depth from 2.51 to 3.50 - B6.33 05 39.05 - Z01 - L - 08 - ST</t>
  </si>
  <si>
    <t xml:space="preserve">  JD3RZ01L08ST1076</t>
  </si>
  <si>
    <t>Manhole Installation Works For Manholes Diam 1500 depth from 2.51 to 3.50 - B6.33 05 39.05 - Z01 - L - 08 - ST</t>
  </si>
  <si>
    <t xml:space="preserve">  JD3RZ01L08ST1077</t>
  </si>
  <si>
    <t>FINISHING Works and Backfilling Works For Manholes Diam 1500 depth from 2.51 to 3.50 - B6.33 05 39.05 - Z01 - L - 08 - S</t>
  </si>
  <si>
    <t xml:space="preserve">  JD3RZ01L08ST1078</t>
  </si>
  <si>
    <t>TESTING AND COMMITIONING Works For Manholes Diam 1500 depth from 2.51 to 3.50 - B6.33 05 39.05 - Z01 - L - 08 - ST</t>
  </si>
  <si>
    <t xml:space="preserve">  JD3RZ01L08ST1089</t>
  </si>
  <si>
    <t>Excavation Works For Manholes Diam 2000 depth from 2.51 to 3.50 - B6.33 05 39.08 - Z01 - L - 08 - ST</t>
  </si>
  <si>
    <t xml:space="preserve">  JD3RZ01L08ST1090</t>
  </si>
  <si>
    <t>Base Plain Concrete Works For Manholes Diam 2000 depth from 2.51 to 3.50 - B6.33 05 39.08 - Z01 - L - 08 - ST</t>
  </si>
  <si>
    <t xml:space="preserve">  JD3RZ01L08ST1091</t>
  </si>
  <si>
    <t>Manhole Installation Works For Manholes Diam 2000 depth from 2.51 to 3.50 - B6.33 05 39.08 - Z01 - L - 08 - ST</t>
  </si>
  <si>
    <t xml:space="preserve">  JD3RZ01L08ST1092</t>
  </si>
  <si>
    <t>FINISHING Works and Backfilling Works For Manholes Diam 2000 depth from 2.51 to 3.50 - B6.33 05 39.08 - Z01 - L - 08 - S</t>
  </si>
  <si>
    <t xml:space="preserve">  JD3RZ01L08ST1093</t>
  </si>
  <si>
    <t>TESTING AND COMMITIONING Works For Manholes Diam 2000 depth from 2.51 to 3.50 - B6.33 05 39.08 - Z01 - L - 08 - ST</t>
  </si>
  <si>
    <t xml:space="preserve">  JD3RZ01L08ST1094</t>
  </si>
  <si>
    <t>EXCAVATION Works for Catchbasine single - B6.33 05 39.09 - Z01 - L - 08 - ST</t>
  </si>
  <si>
    <t xml:space="preserve">  JD3RZ01L08ST1095</t>
  </si>
  <si>
    <t>Catchbasine Installation Works For Catchbasine single - B6.33 05 39.09 - Z01 - L - 08 - ST</t>
  </si>
  <si>
    <t xml:space="preserve">  JD3RZ01L08ST1096</t>
  </si>
  <si>
    <t>FINISHING Works For Catchbasine single - B6.33 05 39.09 - Z01 - L - 08 - ST</t>
  </si>
  <si>
    <t xml:space="preserve">  JD3RZ01L08ST1097</t>
  </si>
  <si>
    <t>TESTING AND COMMITIONING RELEASEDfor Catchbasine single - B6.33 05 39.09 - Z01 - L - 08 - ST</t>
  </si>
  <si>
    <t xml:space="preserve">  JD3RZ01L08ST1098</t>
  </si>
  <si>
    <t>EXCAVATION Works for Catchbasine double - B6.33 05 39.10 - Z01 - L - 08 - ST</t>
  </si>
  <si>
    <t xml:space="preserve">  JD3RZ01L08ST1099</t>
  </si>
  <si>
    <t>Catchbasine Installation Works For Catchbasine double - B6.33 05 39.10 - Z01 - L - 08 - ST</t>
  </si>
  <si>
    <t xml:space="preserve">  JD3RZ01L08ST1100</t>
  </si>
  <si>
    <t>FINISHING Works For Catchbasine double - B6.33 05 39.10 - Z01 - L - 08 - ST</t>
  </si>
  <si>
    <t xml:space="preserve">  JD3RZ01L08ST1101</t>
  </si>
  <si>
    <t>TESTING AND COMMITIONING RELEASEDfor Catchbasine double - B6.33 05 39.10 - Z01 - L - 08 - ST</t>
  </si>
  <si>
    <t xml:space="preserve">  JD3RZ01L08ST524346</t>
  </si>
  <si>
    <t>Concrete encasement for pipes - NNB6.33 42 11.25 - Z01 - L - 08 - ST</t>
  </si>
  <si>
    <t xml:space="preserve">  JD3RZ01L08ST876</t>
  </si>
  <si>
    <t>Excavation Works for UPVC Pipe Line 300 mm - depth from 0.00 to 1.50 m - B6.33 14 11.01 - Z01 - L - 08 - ST</t>
  </si>
  <si>
    <t xml:space="preserve">  JD3RZ01L08ST877</t>
  </si>
  <si>
    <t>Soil Replacement and Bedding Works for UPVC Pipe Line 300 mm - depth from 0.00 to 1.50 m - B6.33 14 11.01 - Z01 - L - 08</t>
  </si>
  <si>
    <t xml:space="preserve">  JD3RZ01L08ST878</t>
  </si>
  <si>
    <t>Installing for UPVC Pipe Line 300 mm - depth from 0.00 to 1.50 m - B6.33 14 11.01 - Z01 - L - 08 - ST</t>
  </si>
  <si>
    <t xml:space="preserve">  JD3RZ01L08ST879</t>
  </si>
  <si>
    <t>Primary Test for UPVC Pipe Line 300 mm - depth from 0.00 to 1.50 m - B6.33 14 11.01 - Z01 - L - 08 - ST</t>
  </si>
  <si>
    <t xml:space="preserve">  JD3RZ01L08ST880</t>
  </si>
  <si>
    <t>Backfilling Works for UPVC Pipe Line 300 mm - depth from 0.00 to 1.50 m - B6.33 14 11.01 - Z01 - L - 08 - ST</t>
  </si>
  <si>
    <t xml:space="preserve">  JD3RZ01L08ST881</t>
  </si>
  <si>
    <t>Excavation Works for GRP Pipe Line 400 mm - depth from 0.00 to 1.50 m - B6.33 42 11.01 - Z01 - L - 08 - ST</t>
  </si>
  <si>
    <t xml:space="preserve">  JD3RZ01L08ST882</t>
  </si>
  <si>
    <t xml:space="preserve">Soil Replacement and Bedding Works for GRP Pipe Line 400 mm - depth from 0.00 to 1.50 m - B6.33 42 11.01 - Z01 - L - 08 </t>
  </si>
  <si>
    <t xml:space="preserve">  JD3RZ01L08ST883</t>
  </si>
  <si>
    <t>Installing for GRP Pipe Line 400 mm - depth from 0.00 to 1.50 m - B6.33 42 11.01 - Z01 - L - 08 - ST</t>
  </si>
  <si>
    <t xml:space="preserve">  JD3RZ01L08ST884</t>
  </si>
  <si>
    <t>Primary Test for GRP Pipe Line 400 mm - depth from 0.00 to 1.50 m - B6.33 42 11.01 - Z01 - L - 08 - ST</t>
  </si>
  <si>
    <t xml:space="preserve">  JD3RZ01L08ST885</t>
  </si>
  <si>
    <t>Backfilling Works for GRP Pipe Line 400 mm - depth from 0.00 to 1.50 m - B6.33 42 11.01 - Z01 - L - 08 - ST</t>
  </si>
  <si>
    <t xml:space="preserve">  JD3RZ01L08ST886</t>
  </si>
  <si>
    <t>Excavation Works for GRP Pipe Line 400 mm - depth from 1.51 to 2.50 m - B6.33 42 11.02 - Z01 - L - 08 - ST</t>
  </si>
  <si>
    <t xml:space="preserve">  JD3RZ01L08ST887</t>
  </si>
  <si>
    <t xml:space="preserve">Soil Replacement and Bedding Works for GRP Pipe Line 400 mm - depth from 1.51 to 2.50 m - B6.33 42 11.02 - Z01 - L - 08 </t>
  </si>
  <si>
    <t xml:space="preserve">  JD3RZ01L08ST888</t>
  </si>
  <si>
    <t>Installing for GRP Pipe Line 400 mm - depth from 1.51 to 2.50 m - B6.33 42 11.02 - Z01 - L - 08 - ST</t>
  </si>
  <si>
    <t xml:space="preserve">  JD3RZ01L08ST889</t>
  </si>
  <si>
    <t>Primary Test for GRP Pipe Line 400 mm - depth from 1.51 to 2.50 m - B6.33 42 11.02 - Z01 - L - 08 - ST</t>
  </si>
  <si>
    <t xml:space="preserve">  JD3RZ01L08ST890</t>
  </si>
  <si>
    <t>Backfilling Works for GRP Pipe Line 400 mm - depth from 1.51 to 2.50 m - B6.33 42 11.02 - Z01 - L - 08 - ST</t>
  </si>
  <si>
    <t xml:space="preserve">  JD3RZ01L08ST893</t>
  </si>
  <si>
    <t>Installing for GRP Pipe Line 500 mm - depth from 0.00 to 1.50 m - B6.33 42 11.03 - Z01 - L - 08 - ST</t>
  </si>
  <si>
    <t xml:space="preserve">  JD3RZ01L08ST894</t>
  </si>
  <si>
    <t>Primary Test for GRP Pipe Line 500 mm - depth from 0.00 to 1.50 m - B6.33 42 11.03 - Z01 - L - 08 - ST</t>
  </si>
  <si>
    <t xml:space="preserve">  JD3RZ01L08ST895</t>
  </si>
  <si>
    <t>Backfilling Works for GRP Pipe Line 500 mm - depth from 0.00 to 1.50 m - B6.33 42 11.03 - Z01 - L - 08 - ST</t>
  </si>
  <si>
    <t xml:space="preserve">  JD3RZ01L08ST896</t>
  </si>
  <si>
    <t>Excavation Works for GRP Pipe Line 500 mm - depth from 1.51 to 2.50 m - B6.33 42 11.04 - Z01 - L - 08 - ST</t>
  </si>
  <si>
    <t xml:space="preserve">  JD3RZ01L08ST897</t>
  </si>
  <si>
    <t xml:space="preserve">Soil Replacement and Bedding Works for GRP Pipe Line 500 mm - depth from 1.51 to 2.50 m - B6.33 42 11.04 - Z01 - L - 08 </t>
  </si>
  <si>
    <t xml:space="preserve">  JD3RZ01L08ST898</t>
  </si>
  <si>
    <t>Installing for GRP Pipe Line 500 mm - depth from 1.51 to 2.50 m - B6.33 42 11.04 - Z01 - L - 08 - ST</t>
  </si>
  <si>
    <t xml:space="preserve">  JD3RZ01L08ST899</t>
  </si>
  <si>
    <t>Primary Test for GRP Pipe Line 500 mm - depth from 1.51 to 2.50 m - B6.33 42 11.04 - Z01 - L - 08 - ST</t>
  </si>
  <si>
    <t xml:space="preserve">  JD3RZ01L08ST900</t>
  </si>
  <si>
    <t>Backfilling Works for GRP Pipe Line 500 mm - depth from 1.51 to 2.50 m - B6.33 42 11.04 - Z01 - L - 08 - ST</t>
  </si>
  <si>
    <t xml:space="preserve">  JD3RZ01L08ST918</t>
  </si>
  <si>
    <t>Installing for GRP Pipe Line 700 mm - depth from 1.51 to 2.50 m - B6.33 42 11.08 - Z01 - L - 08 - ST</t>
  </si>
  <si>
    <t xml:space="preserve">  JD3RZ01L08ST919</t>
  </si>
  <si>
    <t>Primary Test for GRP Pipe Line 700 mm - depth from 1.51 to 2.50 m - B6.33 42 11.08 - Z01 - L - 08 - ST</t>
  </si>
  <si>
    <t xml:space="preserve">  JD3RZ01L08ST920</t>
  </si>
  <si>
    <t>Backfilling Works for GRP Pipe Line 700 mm - depth from 1.51 to 2.50 m - B6.33 42 11.08 - Z01 - L - 08 - ST</t>
  </si>
  <si>
    <t xml:space="preserve">  JD3RZ01L08ST929</t>
  </si>
  <si>
    <t>Primary Test for GRP Pipe Line 800 mm - depth from 1.51 to 2.50 m - B6.33 42 11.10 - Z01 - L - 08 - ST</t>
  </si>
  <si>
    <t xml:space="preserve">  JD3RZ01L08ST936</t>
  </si>
  <si>
    <t>Excavation Works for GRP Pipe Line 900 mm - depth from 1.51 to 2.50 m - B6.33 42 11.12 - Z01 - L - 08 - ST</t>
  </si>
  <si>
    <t xml:space="preserve">  JD3RZ01L08ST937</t>
  </si>
  <si>
    <t xml:space="preserve">Soil Replacement and Bedding Works for GRP Pipe Line 900 mm - depth from 1.51 to 2.50 m - B6.33 42 11.12 - Z01 - L - 08 </t>
  </si>
  <si>
    <t xml:space="preserve">  JD3RZ01L08ST938</t>
  </si>
  <si>
    <t>Installing for GRP Pipe Line 900 mm - depth from 1.51 to 2.50 m - B6.33 42 11.12 - Z01 - L - 08 - ST</t>
  </si>
  <si>
    <t xml:space="preserve">  JD3RZ01L08ST939</t>
  </si>
  <si>
    <t>Primary Test for GRP Pipe Line 900 mm - depth from 1.51 to 2.50 m - B6.33 42 11.12 - Z01 - L - 08 - ST</t>
  </si>
  <si>
    <t xml:space="preserve">  JD3RZ01L08ST940</t>
  </si>
  <si>
    <t>Backfilling Works for GRP Pipe Line 900 mm - depth from 1.51 to 2.50 m - B6.33 42 11.12 - Z01 - L - 08 - ST</t>
  </si>
  <si>
    <t xml:space="preserve">  JD3RZ01L08ST941</t>
  </si>
  <si>
    <t>Excavation Works for GRP Pipe Line 900 mm - depth from 2.51 to 3.50 m - B6.33 42 11.13 - Z01 - L - 08 - ST</t>
  </si>
  <si>
    <t xml:space="preserve">  JD3RZ01L08ST942</t>
  </si>
  <si>
    <t xml:space="preserve">Soil Replacement and Bedding Works for GRP Pipe Line 900 mm - depth from 2.51 to 3.50 m - B6.33 42 11.13 - Z01 - L - 08 </t>
  </si>
  <si>
    <t xml:space="preserve">  JD3RZ01L08ST943</t>
  </si>
  <si>
    <t>Installing for GRP Pipe Line 900 mm - depth from 2.51 to 3.50 m - B6.33 42 11.13 - Z01 - L - 08 - ST</t>
  </si>
  <si>
    <t xml:space="preserve">  JD3RZ01L08ST944</t>
  </si>
  <si>
    <t>Primary Test for GRP Pipe Line 900 mm - depth from 2.51 to 3.50 m - B6.33 42 11.13 - Z01 - L - 08 - ST</t>
  </si>
  <si>
    <t xml:space="preserve">  JD3RZ01L08ST945</t>
  </si>
  <si>
    <t>Backfilling Works for GRP Pipe Line 900 mm - depth from 2.51 to 3.50 m - B6.33 42 11.13 - Z01 - L - 08 - ST</t>
  </si>
  <si>
    <t xml:space="preserve">  JD3RZ01L08ST986</t>
  </si>
  <si>
    <t>Excavation Works for GRP Pipe Line 1200 mm - depth from 2.51 to 3.50 m - B6.33 42 11.24 - Z01 - L - 08 - ST</t>
  </si>
  <si>
    <t xml:space="preserve">  JD3RZ01L08ST987</t>
  </si>
  <si>
    <t>Soil Replacement and Bedding Works for GRP Pipe Line 1200 mm - depth from 2.51 to 3.50 m - B6.33 42 11.24 - Z01 - L - 08</t>
  </si>
  <si>
    <t xml:space="preserve">  JD3RZ01L08ST988</t>
  </si>
  <si>
    <t>Installing for GRP Pipe Line 1200 mm - depth from 2.51 to 3.50 m - B6.33 42 11.24 - Z01 - L - 08 - ST</t>
  </si>
  <si>
    <t xml:space="preserve">  JD3RZ01L08ST989</t>
  </si>
  <si>
    <t>Primary Test for GRP Pipe Line 1200 mm - depth from 2.51 to 3.50 m - B6.33 42 11.24 - Z01 - L - 08 - ST</t>
  </si>
  <si>
    <t xml:space="preserve">  JD3RZ01L08ST990</t>
  </si>
  <si>
    <t>Backfilling Works for GRP Pipe Line 1200 mm - depth from 2.51 to 3.50 m - B6.33 42 11.24 - Z01 - L - 08 - ST</t>
  </si>
  <si>
    <t xml:space="preserve">  JD3RZ01L08TSE1152</t>
  </si>
  <si>
    <t>Excavation Worksfor HDPE Pipe Lines 125 mm - depth from 0 to 1.5 m - B4.33 31 00.01 - Z01 - L - 08 - TSE</t>
  </si>
  <si>
    <t xml:space="preserve">  JD3RZ01L08TSE1153</t>
  </si>
  <si>
    <t>Soil Replacement and Bedding Worksfor HDPE Pipe Lines 125 mm - depth from 0 to 1.5 m - B4.33 31 00.01 - Z01 - L - 08 - T</t>
  </si>
  <si>
    <t xml:space="preserve">  JD3RZ01L08TSE1154</t>
  </si>
  <si>
    <t>installationfor HDPE Pipe Lines 125 mm - depth from 0 to 1.5 m - B4.33 31 00.01 - Z01 - L - 08 - TSE</t>
  </si>
  <si>
    <t xml:space="preserve">  JD3RZ01L08TSE1155</t>
  </si>
  <si>
    <t>Testingfor HDPE Pipe Lines 125 mm - depth from 0 to 1.5 m - B4.33 31 00.01 - Z01 - L - 08 - TSE</t>
  </si>
  <si>
    <t xml:space="preserve">  JD3RZ01L08TSE1156</t>
  </si>
  <si>
    <t>Backfilling Worksfor HDPE Pipe Lines 125 mm - depth from 0 to 1.5 m - B4.33 31 00.01 - Z01 - L - 08 - TSE</t>
  </si>
  <si>
    <t xml:space="preserve">  JD3RZ01L08TSE1157</t>
  </si>
  <si>
    <t>Excavation Worksfor HDPE Pipe Lines 250 mm - depth from 0 to 1.5 m - B4.33 31 00.02 - Z01 - L - 08 - TSE</t>
  </si>
  <si>
    <t xml:space="preserve">  JD3RZ01L08TSE1158</t>
  </si>
  <si>
    <t>Soil Replacement and Bedding Worksfor HDPE Pipe Lines 250 mm - depth from 0 to 1.5 m - B4.33 31 00.02 - Z01 - L - 08 - T</t>
  </si>
  <si>
    <t xml:space="preserve">  JD3RZ01L08TSE1159</t>
  </si>
  <si>
    <t>installationfor HDPE Pipe Lines 250 mm - depth from 0 to 1.5 m - B4.33 31 00.02 - Z01 - L - 08 - TSE</t>
  </si>
  <si>
    <t xml:space="preserve">  JD3RZ01L08TSE1160</t>
  </si>
  <si>
    <t>Testingfor HDPE Pipe Lines 250 mm - depth from 0 to 1.5 m - B4.33 31 00.02 - Z01 - L - 08 - TSE</t>
  </si>
  <si>
    <t xml:space="preserve">  JD3RZ01L08TSE1161</t>
  </si>
  <si>
    <t>Backfilling Worksfor HDPE Pipe Lines 250 mm - depth from 0 to 1.5 m - B4.33 31 00.02 - Z01 - L - 08 - TSE</t>
  </si>
  <si>
    <t xml:space="preserve">  JD3RZ01L08TSE1277</t>
  </si>
  <si>
    <t>Installationfor gate valves 100 mm - B4.33 14 19.01 - Z01 - L - 08 - TSE</t>
  </si>
  <si>
    <t xml:space="preserve">  JD3RZ01L08TSE1278</t>
  </si>
  <si>
    <t>Testing And Commtionningfor gate valves 100 mm - B4.33 14 19.01 - Z01 - L - 08 - TSE</t>
  </si>
  <si>
    <t xml:space="preserve">  JD3RZ01L08TSE1279</t>
  </si>
  <si>
    <t>Installationfor gate valves 250 mm - B4.33 14 19.02 - Z01 - L - 08 - TSE</t>
  </si>
  <si>
    <t xml:space="preserve">  JD3RZ01L08TSE1280</t>
  </si>
  <si>
    <t>Testing And Commtionningfor gate valves 250 mm - B4.33 14 19.02 - Z01 - L - 08 - TSE</t>
  </si>
  <si>
    <t xml:space="preserve">  JD3RZ01L08TSE1289</t>
  </si>
  <si>
    <t>Installationfor Wash - Out valves 100 mm. - on pipes with diameter 110 - 400 mm - B4.33 14 19.07 - Z01 - L - 08 - TSE</t>
  </si>
  <si>
    <t xml:space="preserve">  JD3RZ01L08TSE1290</t>
  </si>
  <si>
    <t>Testing And Commtionningfor Wash - Out valves 100 mm. - on pipes with diameter 110 - 400 mm - B4.33 14 19.07 - Z01 - L -</t>
  </si>
  <si>
    <t xml:space="preserve">  JD3RZ01L08TSE1313</t>
  </si>
  <si>
    <t>EXCAVATION and Bedding Worksfor Wash - out Valve Chamber - 110 to 400 MM - B4.33 14 13.06 - Z01 - L - 08 - TSE</t>
  </si>
  <si>
    <t xml:space="preserve">  JD3RZ01L08TSE1314</t>
  </si>
  <si>
    <t>Plain Concrete Worksfor Wash - out Valve Chamber - 110 to 400 MM - B4.33 14 13.06 - Z01 - L - 08 - TSE</t>
  </si>
  <si>
    <t xml:space="preserve">  JD3RZ01L08TSE1315</t>
  </si>
  <si>
    <t>INSTALLATIONfor Wash - out Valve Chamber - 110 to 400 MM - B4.33 14 13.06 - Z01 - L - 08 - TSE</t>
  </si>
  <si>
    <t xml:space="preserve">  JD3RZ01L08TSE1316</t>
  </si>
  <si>
    <t>Backfilling Worksfor Wash - out Valve Chamber - 110 to 400 MM - B4.33 14 13.06 - Z01 - L - 08 - TSE</t>
  </si>
  <si>
    <t xml:space="preserve">  JD3RZ01L08WT1102</t>
  </si>
  <si>
    <t>Excavation Worksfor HDPE Pipes 160 mm - depth from 0 to 1.5 m - B3.33 14 13.01 - Z01 - L - 08 - WT</t>
  </si>
  <si>
    <t xml:space="preserve">  JD3RZ01L08WT1103</t>
  </si>
  <si>
    <t>Soil Replacement and Bedding Works for HDPE Pipes 160 mm - depth from 0 to 1.5 m - B3.33 14 13.01 - Z01 - L - 08 - WT</t>
  </si>
  <si>
    <t xml:space="preserve">  JD3RZ01L08WT1104</t>
  </si>
  <si>
    <t>Installing for HDPE Pipes 160 mm - depth from 0 to 1.5 m - B3.33 14 13.01 - Z01 - L - 08 - WT</t>
  </si>
  <si>
    <t xml:space="preserve">  JD3RZ01L08WT1105</t>
  </si>
  <si>
    <t>Testing for HDPE Pipes 160 mm - depth from 0 to 1.5 m - B3.33 14 13.01 - Z01 - L - 08 - WT</t>
  </si>
  <si>
    <t xml:space="preserve">  JD3RZ01L08WT1106</t>
  </si>
  <si>
    <t>Backfillingfor HDPE Pipes 160 mm - depth from 0 to 1.5 m - B3.33 14 13.01 - Z01 - L - 08 - WT</t>
  </si>
  <si>
    <t xml:space="preserve">  JD3RZ01L08WT1137</t>
  </si>
  <si>
    <t>EXCAVATION and Bedding Worksfor Fire Hydrant - B3.33 14 19.08 - Z01 - L - 08 - WT</t>
  </si>
  <si>
    <t xml:space="preserve">  JD3RZ01L08WT1138</t>
  </si>
  <si>
    <t>INSTALLATIONfor Fire Hydrant - B3.33 14 19.08 - Z01 - L - 08 - WT</t>
  </si>
  <si>
    <t xml:space="preserve">  JD3RZ01L08WT1139</t>
  </si>
  <si>
    <t>TESTING AND COMMITIONfor Fire Hydrant - B3.33 14 19.08 - Z01 - L - 08 - WT</t>
  </si>
  <si>
    <t xml:space="preserve">  JD3RZ01L09ST1589</t>
  </si>
  <si>
    <t>Excavation Works for UPVC Pipe Line 300 mm - depth from 0.00 to 1.50 m - B6.33 14 11.01 - Z01 - L - 09 - ST</t>
  </si>
  <si>
    <t xml:space="preserve">  JD3RZ01L09ST1590</t>
  </si>
  <si>
    <t>Soil Replacement and Bedding Works for UPVC Pipe Line 300 mm - depth from 0.00 to 1.50 m - B6.33 14 11.01 - Z01 - L - 09</t>
  </si>
  <si>
    <t xml:space="preserve">  JD3RZ01L09ST1591</t>
  </si>
  <si>
    <t>Installing for UPVC Pipe Line 300 mm - depth from 0.00 to 1.50 m - B6.33 14 11.01 - Z01 - L - 09 - ST</t>
  </si>
  <si>
    <t xml:space="preserve">  JD3RZ01L09ST1592</t>
  </si>
  <si>
    <t>Primary Test for UPVC Pipe Line 300 mm - depth from 0.00 to 1.50 m - B6.33 14 11.01 - Z01 - L - 09 - ST</t>
  </si>
  <si>
    <t xml:space="preserve">  JD3RZ01L09ST1593</t>
  </si>
  <si>
    <t>Backfilling Works for UPVC Pipe Line 300 mm - depth from 0.00 to 1.50 m - B6.33 14 11.01 - Z01 - L - 09 - ST</t>
  </si>
  <si>
    <t xml:space="preserve">  JD3RZ01L09ST1594</t>
  </si>
  <si>
    <t>Excavation Works for GRP Pipe Line 400 mm - depth from 0.00 to 1.50 m - B6.33 42 11.01 - Z01 - L - 09 - ST</t>
  </si>
  <si>
    <t xml:space="preserve">  JD3RZ01L09ST1595</t>
  </si>
  <si>
    <t xml:space="preserve">Soil Replacement and Bedding Works for GRP Pipe Line 400 mm - depth from 0.00 to 1.50 m - B6.33 42 11.01 - Z01 - L - 09 </t>
  </si>
  <si>
    <t xml:space="preserve">  JD3RZ01L09ST1596</t>
  </si>
  <si>
    <t>Installing for GRP Pipe Line 400 mm - depth from 0.00 to 1.50 m - B6.33 42 11.01 - Z01 - L - 09 - ST</t>
  </si>
  <si>
    <t xml:space="preserve">  JD3RZ01L09ST1597</t>
  </si>
  <si>
    <t>Primary Test for GRP Pipe Line 400 mm - depth from 0.00 to 1.50 m - B6.33 42 11.01 - Z01 - L - 09 - ST</t>
  </si>
  <si>
    <t xml:space="preserve">  JD3RZ01L09ST1598</t>
  </si>
  <si>
    <t>Backfilling Works for GRP Pipe Line 400 mm - depth from 0.00 to 1.50 m - B6.33 42 11.01 - Z01 - L - 09 - ST</t>
  </si>
  <si>
    <t xml:space="preserve">  JD3RZ01L09ST1599</t>
  </si>
  <si>
    <t>Excavation Works for GRP Pipe Line 400 mm - depth from 1.51 to 2.50 m - B6.33 42 11.02 - Z01 - L - 09 - ST</t>
  </si>
  <si>
    <t xml:space="preserve">  JD3RZ01L09ST1600</t>
  </si>
  <si>
    <t xml:space="preserve">Soil Replacement and Bedding Works for GRP Pipe Line 400 mm - depth from 1.51 to 2.50 m - B6.33 42 11.02 - Z01 - L - 09 </t>
  </si>
  <si>
    <t xml:space="preserve">  JD3RZ01L09ST1601</t>
  </si>
  <si>
    <t>Installing for GRP Pipe Line 400 mm - depth from 1.51 to 2.50 m - B6.33 42 11.02 - Z01 - L - 09 - ST</t>
  </si>
  <si>
    <t xml:space="preserve">  JD3RZ01L09ST1602</t>
  </si>
  <si>
    <t>Primary Test for GRP Pipe Line 400 mm - depth from 1.51 to 2.50 m - B6.33 42 11.02 - Z01 - L - 09 - ST</t>
  </si>
  <si>
    <t xml:space="preserve">  JD3RZ01L09ST1603</t>
  </si>
  <si>
    <t>Backfilling Works for GRP Pipe Line 400 mm - depth from 1.51 to 2.50 m - B6.33 42 11.02 - Z01 - L - 09 - ST</t>
  </si>
  <si>
    <t xml:space="preserve">  JD3RZ01L09ST1612</t>
  </si>
  <si>
    <t>Primary Test for GRP Pipe Line 500 mm - depth from 1.51 to 2.50 m - B6.33 42 11.04 - Z01 - L - 09 - ST</t>
  </si>
  <si>
    <t xml:space="preserve">  JD3RZ01L09ST1622</t>
  </si>
  <si>
    <t>Primary Test for GRP Pipe Line 600 mm - depth from 1.51 to 2.50 m - B6.33 42 11.06 - Z01 - L - 09 - ST</t>
  </si>
  <si>
    <t xml:space="preserve">  JD3RZ01L09ST1642.R</t>
  </si>
  <si>
    <t>Primary Test for GRP Pipe Line 800 mm - depth from 1.51 to 2.50 m - B6.33 42 11.10 - Z01 - L - 09 - ST - Remaining</t>
  </si>
  <si>
    <t xml:space="preserve">  JD3RZ01L09ST1652.R</t>
  </si>
  <si>
    <t>Primary Test for GRP Pipe Line 900 mm - depth from 1.51 to 2.50 m - B6.33 42 11.12 - Z01 - L - 09 - ST - Remaining</t>
  </si>
  <si>
    <t xml:space="preserve">  JD3RZ01L09ST1702</t>
  </si>
  <si>
    <t>Primary Test for GRP Pipe Line 1200 mm - depth from 2.51 to 3.50 m - B6.33 42 11.24 - Z01 - L - 09 - ST</t>
  </si>
  <si>
    <t xml:space="preserve">  JD3RZ01L09ST1774</t>
  </si>
  <si>
    <t>Manhole Installation Works For Manholes Diam 1200 depth from 1.51 to 2.50 - B6.33 05 39.02 - Z01 - L - 09 - ST</t>
  </si>
  <si>
    <t xml:space="preserve">  JD3RZ01L09ST1775</t>
  </si>
  <si>
    <t>FINISHING Works and Backfilling Works For Manholes Diam 1200 depth from 1.51 to 2.50 - B6.33 05 39.02 - Z01 - L - 09 - S</t>
  </si>
  <si>
    <t xml:space="preserve">  JD3RZ01L09ST1776</t>
  </si>
  <si>
    <t>TESTING AND COMMITIONING Works For Manholes Diam 1200 depth from 1.51 to 2.50 - B6.33 05 39.02 - Z01 - L - 09 - ST</t>
  </si>
  <si>
    <t xml:space="preserve">  JD3RZ01L09ST1784.R</t>
  </si>
  <si>
    <t>Manhole Installation Works For Manholes Diam 1500 depth from 1.51 to 2.50 - B6.33 05 39.04 - Z01 - L - 09 - ST - Remaini</t>
  </si>
  <si>
    <t xml:space="preserve">  JD3RZ01L09ST1785</t>
  </si>
  <si>
    <t>FINISHING Works and Backfilling Works For Manholes Diam 1500 depth from 1.51 to 2.50 - B6.33 05 39.04 - Z01 - L - 09 - S</t>
  </si>
  <si>
    <t xml:space="preserve">  JD3RZ01L09ST1786</t>
  </si>
  <si>
    <t>TESTING AND COMMITIONING Works For Manholes Diam 1500 depth from 1.51 to 2.50 - B6.33 05 39.04 - Z01 - L - 09 - ST</t>
  </si>
  <si>
    <t xml:space="preserve">  JD3RZ01L09ST1787</t>
  </si>
  <si>
    <t>Excavation Works For Manholes Diam 1500 depth from 2.51 to 3.50 - B6.33 05 39.05 - Z01 - L - 09 - ST</t>
  </si>
  <si>
    <t xml:space="preserve">  JD3RZ01L09ST1788</t>
  </si>
  <si>
    <t>Base Plain Concrete Works For Manholes Diam 1500 depth from 2.51 to 3.50 - B6.33 05 39.05 - Z01 - L - 09 - ST</t>
  </si>
  <si>
    <t xml:space="preserve">  JD3RZ01L09ST1789</t>
  </si>
  <si>
    <t>Manhole Installation Works For Manholes Diam 1500 depth from 2.51 to 3.50 - B6.33 05 39.05 - Z01 - L - 09 - ST</t>
  </si>
  <si>
    <t xml:space="preserve">  JD3RZ01L09ST1790</t>
  </si>
  <si>
    <t>FINISHING Works and Backfilling Works For Manholes Diam 1500 depth from 2.51 to 3.50 - B6.33 05 39.05 - Z01 - L - 09 - S</t>
  </si>
  <si>
    <t xml:space="preserve">  JD3RZ01L09ST1791</t>
  </si>
  <si>
    <t>TESTING AND COMMITIONING Works For Manholes Diam 1500 depth from 2.51 to 3.50 - B6.33 05 39.05 - Z01 - L - 09 - ST</t>
  </si>
  <si>
    <t xml:space="preserve">  JD3RZ01L09ST1804.R</t>
  </si>
  <si>
    <t>Manhole Installation Works For Manholes Diam 2000 depth from 2.51 to 3.50 - B6.33 05 39.08 - Z01 - L - 09 - ST - Remaini</t>
  </si>
  <si>
    <t xml:space="preserve">  JD3RZ01L09ST1805</t>
  </si>
  <si>
    <t>FINISHING Works and Backfilling Works For Manholes Diam 2000 depth from 2.51 to 3.50 - B6.33 05 39.08 - Z01 - L - 09 - S</t>
  </si>
  <si>
    <t xml:space="preserve">  JD3RZ01L09ST1806</t>
  </si>
  <si>
    <t>TESTING AND COMMITIONING Works For Manholes Diam 2000 depth from 2.51 to 3.50 - B6.33 05 39.08 - Z01 - L - 09 - ST</t>
  </si>
  <si>
    <t xml:space="preserve">  JD3RZ01L09ST1807</t>
  </si>
  <si>
    <t>EXCAVATION Works for Catchbasine single - B6.33 05 39.09 - Z01 - L - 09 - ST</t>
  </si>
  <si>
    <t xml:space="preserve">  JD3RZ01L09ST1808</t>
  </si>
  <si>
    <t>Catchbasine Installation Works For Catchbasine single - B6.33 05 39.09 - Z01 - L - 09 - ST</t>
  </si>
  <si>
    <t xml:space="preserve">  JD3RZ01L09ST1809</t>
  </si>
  <si>
    <t>FINISHING Works For Catchbasine single - B6.33 05 39.09 - Z01 - L - 09 - ST</t>
  </si>
  <si>
    <t xml:space="preserve">  JD3RZ01L09ST1810</t>
  </si>
  <si>
    <t>TESTING AND COMMITIONING RELEASEDfor Catchbasine single - B6.33 05 39.09 - Z01 - L - 09 - ST</t>
  </si>
  <si>
    <t xml:space="preserve">  JD3RZ01L09ST1811</t>
  </si>
  <si>
    <t>EXCAVATION Works for Catchbasine double - B6.33 05 39.10 - Z01 - L - 09 - ST</t>
  </si>
  <si>
    <t xml:space="preserve">  JD3RZ01L09ST1812</t>
  </si>
  <si>
    <t>Catchbasine Installation Works For Catchbasine double - B6.33 05 39.10 - Z01 - L - 09 - ST</t>
  </si>
  <si>
    <t xml:space="preserve">  JD3RZ01L09ST1813</t>
  </si>
  <si>
    <t>FINISHING Works For Catchbasine double - B6.33 05 39.10 - Z01 - L - 09 - ST</t>
  </si>
  <si>
    <t xml:space="preserve">  JD3RZ01L09ST1814</t>
  </si>
  <si>
    <t>TESTING AND COMMITIONING RELEASEDfor Catchbasine double - B6.33 05 39.10 - Z01 - L - 09 - ST</t>
  </si>
  <si>
    <t xml:space="preserve">  JD3RZ01L09ST524347</t>
  </si>
  <si>
    <t>Concrete encasement for pipes - NNB6.33 42 11.25 - Z01 - L - 09 - ST</t>
  </si>
  <si>
    <t xml:space="preserve">  JD3RZ01L09TSE1865</t>
  </si>
  <si>
    <t>Excavation Worksfor HDPE Pipe Lines 125 mm - depth from 0 to 1.5 m - B4.33 31 00.01 - Z01 - L - 09 - TSE</t>
  </si>
  <si>
    <t xml:space="preserve">  JD3RZ01L09TSE1866</t>
  </si>
  <si>
    <t>Soil Replacement and Bedding Worksfor HDPE Pipe Lines 125 mm - depth from 0 to 1.5 m - B4.33 31 00.01 - Z01 - L - 09 - T</t>
  </si>
  <si>
    <t xml:space="preserve">  JD3RZ01L09TSE1867</t>
  </si>
  <si>
    <t>installationfor HDPE Pipe Lines 125 mm - depth from 0 to 1.5 m - B4.33 31 00.01 - Z01 - L - 09 - TSE</t>
  </si>
  <si>
    <t xml:space="preserve">  JD3RZ01L09TSE1868</t>
  </si>
  <si>
    <t>Testingfor HDPE Pipe Lines 125 mm - depth from 0 to 1.5 m - B4.33 31 00.01 - Z01 - L - 09 - TSE</t>
  </si>
  <si>
    <t xml:space="preserve">  JD3RZ01L09TSE1869</t>
  </si>
  <si>
    <t>Backfilling Worksfor HDPE Pipe Lines 125 mm - depth from 0 to 1.5 m - B4.33 31 00.01 - Z01 - L - 09 - TSE</t>
  </si>
  <si>
    <t xml:space="preserve">  JD3RZ01L09TSE1990</t>
  </si>
  <si>
    <t>Installationfor gate valves 100 mm - B4.33 14 19.01 - Z01 - L - 09 - TSE</t>
  </si>
  <si>
    <t xml:space="preserve">  JD3RZ01L09TSE1991</t>
  </si>
  <si>
    <t>Testing And Commtionningfor gate valves 100 mm - B4.33 14 19.01 - Z01 - L - 09 - TSE</t>
  </si>
  <si>
    <t xml:space="preserve">  JD3RZ01L09TSE2002</t>
  </si>
  <si>
    <t>Installationfor Wash - Out valves 100 mm. - on pipes with diameter 110 - 400 mm - B4.33 14 19.07 - Z01 - L - 09 - TSE</t>
  </si>
  <si>
    <t xml:space="preserve">  JD3RZ01L09TSE2003</t>
  </si>
  <si>
    <t xml:space="preserve">  JD3RZ01L09TSE2008</t>
  </si>
  <si>
    <t>Installationfor Air valves 50 mm. - on pipes with diameter less than 315 mm - B4.33 14 19.15 - Z01 - L - 09 - TSE</t>
  </si>
  <si>
    <t xml:space="preserve">  JD3RZ01L09TSE2009</t>
  </si>
  <si>
    <t xml:space="preserve">Testing And Commtionningfor Air valves 50 mm. - on pipes with diameter less than 315 mm - B4.33 14 19.15 - Z01 - L - 09 </t>
  </si>
  <si>
    <t xml:space="preserve">  JD3RZ01L09TSE2026</t>
  </si>
  <si>
    <t>EXCAVATION and Bedding Worksfor Wash - out Valve Chamber - 110 to 400 MM - B4.33 14 13.06 - Z01 - L - 09 - TSE</t>
  </si>
  <si>
    <t xml:space="preserve">  JD3RZ01L09TSE2027</t>
  </si>
  <si>
    <t>Plain Concrete Worksfor Wash - out Valve Chamber - 110 to 400 MM - B4.33 14 13.06 - Z01 - L - 09 - TSE</t>
  </si>
  <si>
    <t xml:space="preserve">  JD3RZ01L09TSE2028</t>
  </si>
  <si>
    <t>INSTALLATIONfor Wash - out Valve Chamber - 110 to 400 MM - B4.33 14 13.06 - Z01 - L - 09 - TSE</t>
  </si>
  <si>
    <t xml:space="preserve">  JD3RZ01L09TSE2029</t>
  </si>
  <si>
    <t>Backfilling Worksfor Wash - out Valve Chamber - 110 to 400 MM - B4.33 14 13.06 - Z01 - L - 09 - TSE</t>
  </si>
  <si>
    <t xml:space="preserve">  JD3RZ01L09TSE2038</t>
  </si>
  <si>
    <t>EXCAVATION and Bedding Worksfor Air Valve Chamber - less than 315 mm - B4.33 14 13.10 - Z01 - L - 09 - TSE</t>
  </si>
  <si>
    <t xml:space="preserve">  JD3RZ01L09TSE2039</t>
  </si>
  <si>
    <t>Plain Concrete Worksfor Air Valve Chamber - less than 315 mm - B4.33 14 13.10 - Z01 - L - 09 - TSE</t>
  </si>
  <si>
    <t xml:space="preserve">  JD3RZ01L09TSE2040</t>
  </si>
  <si>
    <t>INSTALLATIONfor Air Valve Chamber - less than 315 mm - B4.33 14 13.10 - Z01 - L - 09 - TSE</t>
  </si>
  <si>
    <t xml:space="preserve">  JD3RZ01L09TSE2041</t>
  </si>
  <si>
    <t>Backfilling Worksfor Air Valve Chamber - less than 315 mm - B4.33 14 13.10 - Z01 - L - 09 - TSE</t>
  </si>
  <si>
    <t xml:space="preserve">  JD3RZ01L09WT1815</t>
  </si>
  <si>
    <t>Excavation Worksfor HDPE Pipes 160 mm - depth from 0 to 1.5 m - B3.33 14 13.01 - Z01 - L - 09 - WT</t>
  </si>
  <si>
    <t xml:space="preserve">  JD3RZ01L09WT1816</t>
  </si>
  <si>
    <t>Soil Replacement and Bedding Works for HDPE Pipes 160 mm - depth from 0 to 1.5 m - B3.33 14 13.01 - Z01 - L - 09 - WT</t>
  </si>
  <si>
    <t xml:space="preserve">  JD3RZ01L09WT1817</t>
  </si>
  <si>
    <t>Installing for HDPE Pipes 160 mm - depth from 0 to 1.5 m - B3.33 14 13.01 - Z01 - L - 09 - WT</t>
  </si>
  <si>
    <t xml:space="preserve">  JD3RZ01L09WT1818</t>
  </si>
  <si>
    <t>Testing for HDPE Pipes 160 mm - depth from 0 to 1.5 m - B3.33 14 13.01 - Z01 - L - 09 - WT</t>
  </si>
  <si>
    <t xml:space="preserve">  JD3RZ01L09WT1819</t>
  </si>
  <si>
    <t>Backfillingfor HDPE Pipes 160 mm - depth from 0 to 1.5 m - B3.33 14 13.01 - Z01 - L - 09 - WT</t>
  </si>
  <si>
    <t xml:space="preserve">  JD3RZ01L09WT1850</t>
  </si>
  <si>
    <t>EXCAVATION and Bedding Worksfor Fire Hydrant - B3.33 14 19.08 - Z01 - L - 09 - WT</t>
  </si>
  <si>
    <t xml:space="preserve">  JD3RZ01L09WT1851</t>
  </si>
  <si>
    <t>INSTALLATIONfor Fire Hydrant - B3.33 14 19.08 - Z01 - L - 09 - WT</t>
  </si>
  <si>
    <t xml:space="preserve">  JD3RZ01L09WT1852</t>
  </si>
  <si>
    <t>TESTING AND COMMITIONfor Fire Hydrant - B3.33 14 19.08 - Z01 - L - 09 - WT</t>
  </si>
  <si>
    <t xml:space="preserve">  JD3RZ01L10ST2302</t>
  </si>
  <si>
    <t>Excavation Works for UPVC Pipe Line 300 mm - depth from 0.00 to 1.50 m - B6.33 14 11.01 - Z01 - L - 10 - ST</t>
  </si>
  <si>
    <t xml:space="preserve">  JD3RZ01L10ST2303</t>
  </si>
  <si>
    <t>Soil Replacement and Bedding Works for UPVC Pipe Line 300 mm - depth from 0.00 to 1.50 m - B6.33 14 11.01 - Z01 - L - 10</t>
  </si>
  <si>
    <t xml:space="preserve">  JD3RZ01L10ST2304</t>
  </si>
  <si>
    <t>Installing for UPVC Pipe Line 300 mm - depth from 0.00 to 1.50 m - B6.33 14 11.01 - Z01 - L - 10 - ST</t>
  </si>
  <si>
    <t xml:space="preserve">  JD3RZ01L10ST2305</t>
  </si>
  <si>
    <t>Primary Test for UPVC Pipe Line 300 mm - depth from 0.00 to 1.50 m - B6.33 14 11.01 - Z01 - L - 10 - ST</t>
  </si>
  <si>
    <t xml:space="preserve">  JD3RZ01L10ST2306</t>
  </si>
  <si>
    <t>Backfilling Works for UPVC Pipe Line 300 mm - depth from 0.00 to 1.50 m - B6.33 14 11.01 - Z01 - L - 10 - ST</t>
  </si>
  <si>
    <t xml:space="preserve">  JD3RZ01L10ST2307</t>
  </si>
  <si>
    <t>Excavation Works for GRP Pipe Line 400 mm - depth from 0.00 to 1.50 m - B6.33 42 11.01 - Z01 - L - 10 - ST</t>
  </si>
  <si>
    <t xml:space="preserve">  JD3RZ01L10ST2308</t>
  </si>
  <si>
    <t xml:space="preserve">Soil Replacement and Bedding Works for GRP Pipe Line 400 mm - depth from 0.00 to 1.50 m - B6.33 42 11.01 - Z01 - L - 10 </t>
  </si>
  <si>
    <t xml:space="preserve">  JD3RZ01L10ST2309</t>
  </si>
  <si>
    <t>Installing for GRP Pipe Line 400 mm - depth from 0.00 to 1.50 m - B6.33 42 11.01 - Z01 - L - 10 - ST</t>
  </si>
  <si>
    <t xml:space="preserve">  JD3RZ01L10ST2310</t>
  </si>
  <si>
    <t>Primary Test for GRP Pipe Line 400 mm - depth from 0.00 to 1.50 m - B6.33 42 11.01 - Z01 - L - 10 - ST</t>
  </si>
  <si>
    <t xml:space="preserve">  JD3RZ01L10ST2311</t>
  </si>
  <si>
    <t>Backfilling Works for GRP Pipe Line 400 mm - depth from 0.00 to 1.50 m - B6.33 42 11.01 - Z01 - L - 10 - ST</t>
  </si>
  <si>
    <t xml:space="preserve">  JD3RZ01L10ST2312</t>
  </si>
  <si>
    <t>Excavation Works for GRP Pipe Line 400 mm - depth from 1.51 to 2.50 m - B6.33 42 11.02 - Z01 - L - 10 - ST</t>
  </si>
  <si>
    <t xml:space="preserve">  JD3RZ01L10ST2313</t>
  </si>
  <si>
    <t xml:space="preserve">Soil Replacement and Bedding Works for GRP Pipe Line 400 mm - depth from 1.51 to 2.50 m - B6.33 42 11.02 - Z01 - L - 10 </t>
  </si>
  <si>
    <t xml:space="preserve">  JD3RZ01L10ST2314</t>
  </si>
  <si>
    <t>Installing for GRP Pipe Line 400 mm - depth from 1.51 to 2.50 m - B6.33 42 11.02 - Z01 - L - 10 - ST</t>
  </si>
  <si>
    <t xml:space="preserve">  JD3RZ01L10ST2315</t>
  </si>
  <si>
    <t>Primary Test for GRP Pipe Line 400 mm - depth from 1.51 to 2.50 m - B6.33 42 11.02 - Z01 - L - 10 - ST</t>
  </si>
  <si>
    <t xml:space="preserve">  JD3RZ01L10ST2316</t>
  </si>
  <si>
    <t>Backfilling Works for GRP Pipe Line 400 mm - depth from 1.51 to 2.50 m - B6.33 42 11.02 - Z01 - L - 10 - ST</t>
  </si>
  <si>
    <t xml:space="preserve">  JD3RZ01L10ST2325.R</t>
  </si>
  <si>
    <t>Primary Test for GRP Pipe Line 500 mm - depth from 1.51 to 2.50 m - B6.33 42 11.04 - Z01 - L - 10 - ST - Remaining</t>
  </si>
  <si>
    <t xml:space="preserve">  JD3RZ01L10ST2365.R</t>
  </si>
  <si>
    <t>Primary Test for GRP Pipe Line 900 mm - depth from 1.51 to 2.50 m - B6.33 42 11.12 - Z01 - L - 10 - ST - Remaining</t>
  </si>
  <si>
    <t xml:space="preserve">  JD3RZ01L10ST2487</t>
  </si>
  <si>
    <t>Manhole Installation Works For Manholes Diam 1200 depth from 1.51 to 2.50 - B6.33 05 39.02 - Z01 - L - 10 - ST</t>
  </si>
  <si>
    <t xml:space="preserve">  JD3RZ01L10ST2488</t>
  </si>
  <si>
    <t>FINISHING Works and Backfilling Works For Manholes Diam 1200 depth from 1.51 to 2.50 - B6.33 05 39.02 - Z01 - L - 10 - S</t>
  </si>
  <si>
    <t xml:space="preserve">  JD3RZ01L10ST2489</t>
  </si>
  <si>
    <t>TESTING AND COMMITIONING Works For Manholes Diam 1200 depth from 1.51 to 2.50 - B6.33 05 39.02 - Z01 - L - 10 - ST</t>
  </si>
  <si>
    <t xml:space="preserve">  JD3RZ01L10ST2498</t>
  </si>
  <si>
    <t>FINISHING Works and Backfilling Works For Manholes Diam 1500 depth from 1.51 to 2.50 - B6.33 05 39.04 - Z01 - L - 10 - S</t>
  </si>
  <si>
    <t xml:space="preserve">  JD3RZ01L10ST2499</t>
  </si>
  <si>
    <t>TESTING AND COMMITIONING Works For Manholes Diam 1500 depth from 1.51 to 2.50 - B6.33 05 39.04 - Z01 - L - 10 - ST</t>
  </si>
  <si>
    <t xml:space="preserve">  JD3RZ01L10ST2502</t>
  </si>
  <si>
    <t>Manhole Installation Works For Manholes Diam 1500 depth from 2.51 to 3.50 - B6.33 05 39.05 - Z01 - L - 10 - ST</t>
  </si>
  <si>
    <t xml:space="preserve">  JD3RZ01L10ST2503</t>
  </si>
  <si>
    <t>FINISHING Works and Backfilling Works For Manholes Diam 1500 depth from 2.51 to 3.50 - B6.33 05 39.05 - Z01 - L - 10 - S</t>
  </si>
  <si>
    <t xml:space="preserve">  JD3RZ01L10ST2504</t>
  </si>
  <si>
    <t>TESTING AND COMMITIONING Works For Manholes Diam 1500 depth from 2.51 to 3.50 - B6.33 05 39.05 - Z01 - L - 10 - ST</t>
  </si>
  <si>
    <t xml:space="preserve">  JD3RZ01L10ST2520</t>
  </si>
  <si>
    <t>EXCAVATION Works for Catchbasine single - B6.33 05 39.09 - Z01 - L - 10 - ST</t>
  </si>
  <si>
    <t xml:space="preserve">  JD3RZ01L10ST2521</t>
  </si>
  <si>
    <t>Catchbasine Installation Works For Catchbasine single - B6.33 05 39.09 - Z01 - L - 10 - ST</t>
  </si>
  <si>
    <t xml:space="preserve">  JD3RZ01L10ST2522</t>
  </si>
  <si>
    <t>FINISHING Works For Catchbasine single - B6.33 05 39.09 - Z01 - L - 10 - ST</t>
  </si>
  <si>
    <t xml:space="preserve">  JD3RZ01L10ST2523</t>
  </si>
  <si>
    <t>TESTING AND COMMITIONING RELEASEDfor Catchbasine single - B6.33 05 39.09 - Z01 - L - 10 - ST</t>
  </si>
  <si>
    <t xml:space="preserve">  JD3RZ01L10ST2524</t>
  </si>
  <si>
    <t>EXCAVATION Works for Catchbasine double - B6.33 05 39.10 - Z01 - L - 10 - ST</t>
  </si>
  <si>
    <t xml:space="preserve">  JD3RZ01L10ST2525</t>
  </si>
  <si>
    <t>Catchbasine Installation Works For Catchbasine double - B6.33 05 39.10 - Z01 - L - 10 - ST</t>
  </si>
  <si>
    <t xml:space="preserve">  JD3RZ01L10ST2526</t>
  </si>
  <si>
    <t>FINISHING Works For Catchbasine double - B6.33 05 39.10 - Z01 - L - 10 - ST</t>
  </si>
  <si>
    <t xml:space="preserve">  JD3RZ01L10ST2527</t>
  </si>
  <si>
    <t>TESTING AND COMMITIONING RELEASEDfor Catchbasine double - B6.33 05 39.10 - Z01 - L - 10 - ST</t>
  </si>
  <si>
    <t xml:space="preserve">  JD3RZ01L10ST524348</t>
  </si>
  <si>
    <t>Concrete encasement for pipes - NNB6.33 42 11.25 - Z01 - L - 10 - ST</t>
  </si>
  <si>
    <t xml:space="preserve">  JD3RZ01L10TSE2578</t>
  </si>
  <si>
    <t>Excavation Worksfor HDPE Pipe Lines 125 mm - depth from 0 to 1.5 m - B4.33 31 00.01 - Z01 - L - 10 - TSE</t>
  </si>
  <si>
    <t xml:space="preserve">  JD3RZ01L10TSE2579</t>
  </si>
  <si>
    <t>Soil Replacement and Bedding Worksfor HDPE Pipe Lines 125 mm - depth from 0 to 1.5 m - B4.33 31 00.01 - Z01 - L - 10 - T</t>
  </si>
  <si>
    <t xml:space="preserve">  JD3RZ01L10TSE2580</t>
  </si>
  <si>
    <t>installationfor HDPE Pipe Lines 125 mm - depth from 0 to 1.5 m - B4.33 31 00.01 - Z01 - L - 10 - TSE</t>
  </si>
  <si>
    <t xml:space="preserve">  JD3RZ01L10TSE2581</t>
  </si>
  <si>
    <t>Testingfor HDPE Pipe Lines 125 mm - depth from 0 to 1.5 m - B4.33 31 00.01 - Z01 - L - 10 - TSE</t>
  </si>
  <si>
    <t xml:space="preserve">  JD3RZ01L10TSE2582</t>
  </si>
  <si>
    <t>Backfilling Worksfor HDPE Pipe Lines 125 mm - depth from 0 to 1.5 m - B4.33 31 00.01 - Z01 - L - 10 - TSE</t>
  </si>
  <si>
    <t xml:space="preserve">  JD3RZ01L10TSE2583</t>
  </si>
  <si>
    <t>Excavation Worksfor HDPE Pipe Lines 250 mm - depth from 0 to 1.5 m - B4.33 31 00.02 - Z01 - L - 10 - TSE</t>
  </si>
  <si>
    <t xml:space="preserve">  JD3RZ01L10TSE2584</t>
  </si>
  <si>
    <t>Soil Replacement and Bedding Worksfor HDPE Pipe Lines 250 mm - depth from 0 to 1.5 m - B4.33 31 00.02 - Z01 - L - 10 - T</t>
  </si>
  <si>
    <t xml:space="preserve">  JD3RZ01L10TSE2585</t>
  </si>
  <si>
    <t>installationfor HDPE Pipe Lines 250 mm - depth from 0 to 1.5 m - B4.33 31 00.02 - Z01 - L - 10 - TSE</t>
  </si>
  <si>
    <t xml:space="preserve">  JD3RZ01L10TSE2586</t>
  </si>
  <si>
    <t>Testingfor HDPE Pipe Lines 250 mm - depth from 0 to 1.5 m - B4.33 31 00.02 - Z01 - L - 10 - TSE</t>
  </si>
  <si>
    <t xml:space="preserve">  JD3RZ01L10TSE2587</t>
  </si>
  <si>
    <t>Backfilling Worksfor HDPE Pipe Lines 250 mm - depth from 0 to 1.5 m - B4.33 31 00.02 - Z01 - L - 10 - TSE</t>
  </si>
  <si>
    <t xml:space="preserve">  JD3RZ01L10TSE2703</t>
  </si>
  <si>
    <t>Installationfor gate valves 100 mm - B4.33 14 19.01 - Z01 - L - 10 - TSE</t>
  </si>
  <si>
    <t xml:space="preserve">  JD3RZ01L10TSE2704</t>
  </si>
  <si>
    <t>Testing And Commtionningfor gate valves 100 mm - B4.33 14 19.01 - Z01 - L - 10 - TSE</t>
  </si>
  <si>
    <t xml:space="preserve">  JD3RZ01L10TSE2715</t>
  </si>
  <si>
    <t>Installationfor Wash - Out valves 100 mm. - on pipes with diameter 110 - 400 mm - B4.33 14 19.07 - Z01 - L - 10 - TSE</t>
  </si>
  <si>
    <t xml:space="preserve">  JD3RZ01L10TSE2716</t>
  </si>
  <si>
    <t xml:space="preserve">  JD3RZ01L10TSE2739</t>
  </si>
  <si>
    <t>EXCAVATION and Bedding Worksfor Wash - out Valve Chamber - 110 to 400 MM - B4.33 14 13.06 - Z01 - L - 10 - TSE</t>
  </si>
  <si>
    <t xml:space="preserve">  JD3RZ01L10TSE2740</t>
  </si>
  <si>
    <t>Plain Concrete Worksfor Wash - out Valve Chamber - 110 to 400 MM - B4.33 14 13.06 - Z01 - L - 10 - TSE</t>
  </si>
  <si>
    <t xml:space="preserve">  JD3RZ01L10TSE2741</t>
  </si>
  <si>
    <t>INSTALLATIONfor Wash - out Valve Chamber - 110 to 400 MM - B4.33 14 13.06 - Z01 - L - 10 - TSE</t>
  </si>
  <si>
    <t xml:space="preserve">  JD3RZ01L10TSE2742</t>
  </si>
  <si>
    <t>Backfilling Worksfor Wash - out Valve Chamber - 110 to 400 MM - B4.33 14 13.06 - Z01 - L - 10 - TSE</t>
  </si>
  <si>
    <t xml:space="preserve">  JD3RZ01L10WT2528</t>
  </si>
  <si>
    <t>Excavation Worksfor HDPE Pipes 160 mm - depth from 0 to 1.5 m - B3.33 14 13.01 - Z01 - L - 10 - WT</t>
  </si>
  <si>
    <t xml:space="preserve">  JD3RZ01L10WT2529</t>
  </si>
  <si>
    <t>Soil Replacement and Bedding Works for HDPE Pipes 160 mm - depth from 0 to 1.5 m - B3.33 14 13.01 - Z01 - L - 10 - WT</t>
  </si>
  <si>
    <t xml:space="preserve">  JD3RZ01L10WT2530</t>
  </si>
  <si>
    <t>Installing for HDPE Pipes 160 mm - depth from 0 to 1.5 m - B3.33 14 13.01 - Z01 - L - 10 - WT</t>
  </si>
  <si>
    <t xml:space="preserve">  JD3RZ01L10WT2531</t>
  </si>
  <si>
    <t>Testing for HDPE Pipes 160 mm - depth from 0 to 1.5 m - B3.33 14 13.01 - Z01 - L - 10 - WT</t>
  </si>
  <si>
    <t xml:space="preserve">  JD3RZ01L10WT2532</t>
  </si>
  <si>
    <t>Backfillingfor HDPE Pipes 160 mm - depth from 0 to 1.5 m - B3.33 14 13.01 - Z01 - L - 10 - WT</t>
  </si>
  <si>
    <t xml:space="preserve">  JD3RZ01L10WT2563</t>
  </si>
  <si>
    <t>EXCAVATION and Bedding Worksfor Fire Hydrant - B3.33 14 19.08 - Z01 - L - 10 - WT</t>
  </si>
  <si>
    <t xml:space="preserve">  JD3RZ01L10WT2564</t>
  </si>
  <si>
    <t>INSTALLATIONfor Fire Hydrant - B3.33 14 19.08 - Z01 - L - 10 - WT</t>
  </si>
  <si>
    <t xml:space="preserve">  JD3RZ01L10WT2565</t>
  </si>
  <si>
    <t>TESTING AND COMMITIONfor Fire Hydrant - B3.33 14 19.08 - Z01 - L - 10 - WT</t>
  </si>
  <si>
    <t xml:space="preserve">  JD3RZ01L11ST3015</t>
  </si>
  <si>
    <t>Excavation Works for UPVC Pipe Line 300 mm - depth from 0.00 to 1.50 m - B6.33 14 11.01 - Z01 - L - 11 - ST</t>
  </si>
  <si>
    <t xml:space="preserve">  JD3RZ01L11ST3016</t>
  </si>
  <si>
    <t>Soil Replacement and Bedding Works for UPVC Pipe Line 300 mm - depth from 0.00 to 1.50 m - B6.33 14 11.01 - Z01 - L - 11</t>
  </si>
  <si>
    <t xml:space="preserve">  JD3RZ01L11ST3017</t>
  </si>
  <si>
    <t>Installing for UPVC Pipe Line 300 mm - depth from 0.00 to 1.50 m - B6.33 14 11.01 - Z01 - L - 11 - ST</t>
  </si>
  <si>
    <t xml:space="preserve">  JD3RZ01L11ST3018</t>
  </si>
  <si>
    <t>Primary Test for UPVC Pipe Line 300 mm - depth from 0.00 to 1.50 m - B6.33 14 11.01 - Z01 - L - 11 - ST</t>
  </si>
  <si>
    <t xml:space="preserve">  JD3RZ01L11ST3019</t>
  </si>
  <si>
    <t>Backfilling Works for UPVC Pipe Line 300 mm - depth from 0.00 to 1.50 m - B6.33 14 11.01 - Z01 - L - 11 - ST</t>
  </si>
  <si>
    <t xml:space="preserve">  JD3RZ01L11ST3022</t>
  </si>
  <si>
    <t>Installing for GRP Pipe Line 400 mm - depth from 0.00 to 1.50 m - B6.33 42 11.01 - Z01 - L - 11 - ST</t>
  </si>
  <si>
    <t xml:space="preserve">  JD3RZ01L11ST3023</t>
  </si>
  <si>
    <t>Primary Test for GRP Pipe Line 400 mm - depth from 0.00 to 1.50 m - B6.33 42 11.01 - Z01 - L - 11 - ST</t>
  </si>
  <si>
    <t xml:space="preserve">  JD3RZ01L11ST3024</t>
  </si>
  <si>
    <t>Backfilling Works for GRP Pipe Line 400 mm - depth from 0.00 to 1.50 m - B6.33 42 11.01 - Z01 - L - 11 - ST</t>
  </si>
  <si>
    <t xml:space="preserve">  JD3RZ01L11ST3025</t>
  </si>
  <si>
    <t>Excavation Works for GRP Pipe Line 400 mm - depth from 1.51 to 2.50 m - B6.33 42 11.02 - Z01 - L - 11 - ST</t>
  </si>
  <si>
    <t xml:space="preserve">  JD3RZ01L11ST3026</t>
  </si>
  <si>
    <t xml:space="preserve">Soil Replacement and Bedding Works for GRP Pipe Line 400 mm - depth from 1.51 to 2.50 m - B6.33 42 11.02 - Z01 - L - 11 </t>
  </si>
  <si>
    <t xml:space="preserve">  JD3RZ01L11ST3027</t>
  </si>
  <si>
    <t>Installing for GRP Pipe Line 400 mm - depth from 1.51 to 2.50 m - B6.33 42 11.02 - Z01 - L - 11 - ST</t>
  </si>
  <si>
    <t xml:space="preserve">  JD3RZ01L11ST3028</t>
  </si>
  <si>
    <t>Primary Test for GRP Pipe Line 400 mm - depth from 1.51 to 2.50 m - B6.33 42 11.02 - Z01 - L - 11 - ST</t>
  </si>
  <si>
    <t xml:space="preserve">  JD3RZ01L11ST3029</t>
  </si>
  <si>
    <t>Backfilling Works for GRP Pipe Line 400 mm - depth from 1.51 to 2.50 m - B6.33 42 11.02 - Z01 - L - 11 - ST</t>
  </si>
  <si>
    <t xml:space="preserve">  JD3RZ01L11ST3038</t>
  </si>
  <si>
    <t>Primary Test for GRP Pipe Line 500 mm - depth from 1.51 to 2.50 m - B6.33 42 11.04 - Z01 - L - 11 - ST</t>
  </si>
  <si>
    <t xml:space="preserve">  JD3RZ01L11ST3048</t>
  </si>
  <si>
    <t>Primary Test for GRP Pipe Line 600 mm - depth from 1.51 to 2.50 m - B6.33 42 11.06 - Z01 - L - 11 - ST</t>
  </si>
  <si>
    <t xml:space="preserve">  JD3RZ01L11ST3049</t>
  </si>
  <si>
    <t>Backfilling Works for GRP Pipe Line 600 mm - depth from 1.51 to 2.50 m - B6.33 42 11.06 - Z01 - L - 11 - ST</t>
  </si>
  <si>
    <t xml:space="preserve">  JD3RZ01L11ST3057</t>
  </si>
  <si>
    <t>Installing for GRP Pipe Line 700 mm - depth from 1.51 to 2.50 m - B6.33 42 11.08 - Z01 - L - 11 - ST</t>
  </si>
  <si>
    <t xml:space="preserve">  JD3RZ01L11ST3058</t>
  </si>
  <si>
    <t>Primary Test for GRP Pipe Line 700 mm - depth from 1.51 to 2.50 m - B6.33 42 11.08 - Z01 - L - 11 - ST</t>
  </si>
  <si>
    <t xml:space="preserve">  JD3RZ01L11ST3059</t>
  </si>
  <si>
    <t>Backfilling Works for GRP Pipe Line 700 mm - depth from 1.51 to 2.50 m - B6.33 42 11.08 - Z01 - L - 11 - ST</t>
  </si>
  <si>
    <t xml:space="preserve">  JD3RZ01L11ST3068</t>
  </si>
  <si>
    <t>Primary Test for GRP Pipe Line 800 mm - depth from 1.51 to 2.50 m - B6.33 42 11.10 - Z01 - L - 11 - ST</t>
  </si>
  <si>
    <t xml:space="preserve">  JD3RZ01L11ST3069</t>
  </si>
  <si>
    <t>Backfilling Works for GRP Pipe Line 800 mm - depth from 1.51 to 2.50 m - B6.33 42 11.10 - Z01 - L - 11 - ST</t>
  </si>
  <si>
    <t xml:space="preserve">  JD3RZ01L11ST3078</t>
  </si>
  <si>
    <t>Primary Test for GRP Pipe Line 900 mm - depth from 1.51 to 2.50 m - B6.33 42 11.12 - Z01 - L - 11 - ST</t>
  </si>
  <si>
    <t xml:space="preserve">  JD3RZ01L11ST3079</t>
  </si>
  <si>
    <t>Backfilling Works for GRP Pipe Line 900 mm - depth from 1.51 to 2.50 m - B6.33 42 11.12 - Z01 - L - 11 - ST</t>
  </si>
  <si>
    <t xml:space="preserve">  JD3RZ01L11ST3090</t>
  </si>
  <si>
    <t>Excavation Works for GRP Pipe Line 1000 mm - depth from 1.51 to 2.50 m - B6.33 42 11.15 - Z01 - L - 11 - ST</t>
  </si>
  <si>
    <t xml:space="preserve">  JD3RZ01L11ST3091</t>
  </si>
  <si>
    <t>Soil Replacement and Bedding Works for GRP Pipe Line 1000 mm - depth from 1.51 to 2.50 m - B6.33 42 11.15 - Z01 - L - 11</t>
  </si>
  <si>
    <t xml:space="preserve">  JD3RZ01L11ST3092</t>
  </si>
  <si>
    <t>Installing for GRP Pipe Line 1000 mm - depth from 1.51 to 2.50 m - B6.33 42 11.15 - Z01 - L - 11 - ST</t>
  </si>
  <si>
    <t xml:space="preserve">  JD3RZ01L11ST3093</t>
  </si>
  <si>
    <t>Primary Test for GRP Pipe Line 1000 mm - depth from 1.51 to 2.50 m - B6.33 42 11.15 - Z01 - L - 11 - ST</t>
  </si>
  <si>
    <t xml:space="preserve">  JD3RZ01L11ST3094</t>
  </si>
  <si>
    <t>Backfilling Works for GRP Pipe Line 1000 mm - depth from 1.51 to 2.50 m - B6.33 42 11.15 - Z01 - L - 11 - ST</t>
  </si>
  <si>
    <t xml:space="preserve">  JD3RZ01L11ST3123</t>
  </si>
  <si>
    <t>Primary Test for GRP Pipe Line 1200 mm - depth from 1.51 to 2.50 m - B6.33 42 11.23 - Z01 - L - 11 - ST</t>
  </si>
  <si>
    <t xml:space="preserve">  JD3RZ01L11ST3124</t>
  </si>
  <si>
    <t>Backfilling Works for GRP Pipe Line 1200 mm - depth from 1.51 to 2.50 m - B6.33 42 11.23 - Z01 - L - 11 - ST</t>
  </si>
  <si>
    <t xml:space="preserve">  JD3RZ01L11ST3198</t>
  </si>
  <si>
    <t>Excavation Works For Manholes Diam 1200 depth from 1.51 to 2.50 - B6.33 05 39.02 - Z01 - L - 11 - ST</t>
  </si>
  <si>
    <t xml:space="preserve">  JD3RZ01L11ST3199</t>
  </si>
  <si>
    <t>Base Plain Concrete Works For Manholes Diam 1200 depth from 1.51 to 2.50 - B6.33 05 39.02 - Z01 - L - 11 - ST</t>
  </si>
  <si>
    <t xml:space="preserve">  JD3RZ01L11ST3200</t>
  </si>
  <si>
    <t>Manhole Installation Works For Manholes Diam 1200 depth from 1.51 to 2.50 - B6.33 05 39.02 - Z01 - L - 11 - ST</t>
  </si>
  <si>
    <t xml:space="preserve">  JD3RZ01L11ST3201</t>
  </si>
  <si>
    <t>FINISHING Works and Backfilling Works For Manholes Diam 1200 depth from 1.51 to 2.50 - B6.33 05 39.02 - Z01 - L - 11 - S</t>
  </si>
  <si>
    <t xml:space="preserve">  JD3RZ01L11ST3202</t>
  </si>
  <si>
    <t>TESTING AND COMMITIONING Works For Manholes Diam 1200 depth from 1.51 to 2.50 - B6.33 05 39.02 - Z01 - L - 11 - ST</t>
  </si>
  <si>
    <t xml:space="preserve">  JD3RZ01L11ST3208</t>
  </si>
  <si>
    <t>Excavation Works For Manholes Diam 1500 depth from 1.51 to 2.50 - B6.33 05 39.04 - Z01 - L - 11 - ST</t>
  </si>
  <si>
    <t xml:space="preserve">  JD3RZ01L11ST3209</t>
  </si>
  <si>
    <t>Base Plain Concrete Works For Manholes Diam 1500 depth from 1.51 to 2.50 - B6.33 05 39.04 - Z01 - L - 11 - ST</t>
  </si>
  <si>
    <t xml:space="preserve">  JD3RZ01L11ST3210</t>
  </si>
  <si>
    <t>Manhole Installation Works For Manholes Diam 1500 depth from 1.51 to 2.50 - B6.33 05 39.04 - Z01 - L - 11 - ST</t>
  </si>
  <si>
    <t xml:space="preserve">  JD3RZ01L11ST3211</t>
  </si>
  <si>
    <t>FINISHING Works and Backfilling Works For Manholes Diam 1500 depth from 1.51 to 2.50 - B6.33 05 39.04 - Z01 - L - 11 - S</t>
  </si>
  <si>
    <t xml:space="preserve">  JD3RZ01L11ST3212</t>
  </si>
  <si>
    <t>TESTING AND COMMITIONING Works For Manholes Diam 1500 depth from 1.51 to 2.50 - B6.33 05 39.04 - Z01 - L - 11 - ST</t>
  </si>
  <si>
    <t xml:space="preserve">  JD3RZ01L11ST3213</t>
  </si>
  <si>
    <t>Excavation Works For Manholes Diam 1500 depth from 2.51 to 3.50 - B6.33 05 39.05 - Z01 - L - 11 - ST</t>
  </si>
  <si>
    <t xml:space="preserve">  JD3RZ01L11ST3214</t>
  </si>
  <si>
    <t>Base Plain Concrete Works For Manholes Diam 1500 depth from 2.51 to 3.50 - B6.33 05 39.05 - Z01 - L - 11 - ST</t>
  </si>
  <si>
    <t xml:space="preserve">  JD3RZ01L11ST3215</t>
  </si>
  <si>
    <t>Manhole Installation Works For Manholes Diam 1500 depth from 2.51 to 3.50 - B6.33 05 39.05 - Z01 - L - 11 - ST</t>
  </si>
  <si>
    <t xml:space="preserve">  JD3RZ01L11ST3216</t>
  </si>
  <si>
    <t>FINISHING Works and Backfilling Works For Manholes Diam 1500 depth from 2.51 to 3.50 - B6.33 05 39.05 - Z01 - L - 11 - S</t>
  </si>
  <si>
    <t xml:space="preserve">  JD3RZ01L11ST3217</t>
  </si>
  <si>
    <t>TESTING AND COMMITIONING Works For Manholes Diam 1500 depth from 2.51 to 3.50 - B6.33 05 39.05 - Z01 - L - 11 - ST</t>
  </si>
  <si>
    <t xml:space="preserve">  JD3RZ01L11ST3228</t>
  </si>
  <si>
    <t>Excavation Works For Manholes Diam 2000 depth from 2.51 to 3.50 - B6.33 05 39.08 - Z01 - L - 11 - ST</t>
  </si>
  <si>
    <t xml:space="preserve">  JD3RZ01L11ST3229</t>
  </si>
  <si>
    <t>Base Plain Concrete Works For Manholes Diam 2000 depth from 2.51 to 3.50 - B6.33 05 39.08 - Z01 - L - 11 - ST</t>
  </si>
  <si>
    <t xml:space="preserve">  JD3RZ01L11ST3230</t>
  </si>
  <si>
    <t>Manhole Installation Works For Manholes Diam 2000 depth from 2.51 to 3.50 - B6.33 05 39.08 - Z01 - L - 11 - ST</t>
  </si>
  <si>
    <t xml:space="preserve">  JD3RZ01L11ST3231</t>
  </si>
  <si>
    <t>FINISHING Works and Backfilling Works For Manholes Diam 2000 depth from 2.51 to 3.50 - B6.33 05 39.08 - Z01 - L - 11 - S</t>
  </si>
  <si>
    <t xml:space="preserve">  JD3RZ01L11ST3232</t>
  </si>
  <si>
    <t>TESTING AND COMMITIONING Works For Manholes Diam 2000 depth from 2.51 to 3.50 - B6.33 05 39.08 - Z01 - L - 11 - ST</t>
  </si>
  <si>
    <t xml:space="preserve">  JD3RZ01L11ST3233</t>
  </si>
  <si>
    <t>EXCAVATION Works for Catchbasine single - B6.33 05 39.09 - Z01 - L - 11 - ST</t>
  </si>
  <si>
    <t xml:space="preserve">  JD3RZ01L11ST3234</t>
  </si>
  <si>
    <t>Catchbasine Installation Works For Catchbasine single - B6.33 05 39.09 - Z01 - L - 11 - ST</t>
  </si>
  <si>
    <t xml:space="preserve">  JD3RZ01L11ST3235</t>
  </si>
  <si>
    <t>FINISHING Works For Catchbasine single - B6.33 05 39.09 - Z01 - L - 11 - ST</t>
  </si>
  <si>
    <t xml:space="preserve">  JD3RZ01L11ST3236</t>
  </si>
  <si>
    <t>TESTING AND COMMITIONING RELEASEDfor Catchbasine single - B6.33 05 39.09 - Z01 - L - 11 - ST</t>
  </si>
  <si>
    <t xml:space="preserve">  JD3RZ01L11ST3237</t>
  </si>
  <si>
    <t>EXCAVATION Works for Catchbasine double - B6.33 05 39.10 - Z01 - L - 11 - ST</t>
  </si>
  <si>
    <t xml:space="preserve">  JD3RZ01L11ST3238</t>
  </si>
  <si>
    <t>Catchbasine Installation Works For Catchbasine double - B6.33 05 39.10 - Z01 - L - 11 - ST</t>
  </si>
  <si>
    <t xml:space="preserve">  JD3RZ01L11ST3239</t>
  </si>
  <si>
    <t>FINISHING Works For Catchbasine double - B6.33 05 39.10 - Z01 - L - 11 - ST</t>
  </si>
  <si>
    <t xml:space="preserve">  JD3RZ01L11ST3240</t>
  </si>
  <si>
    <t>TESTING AND COMMITIONING RELEASEDfor Catchbasine double - B6.33 05 39.10 - Z01 - L - 11 - ST</t>
  </si>
  <si>
    <t xml:space="preserve">  JD3RZ01L11ST524349</t>
  </si>
  <si>
    <t>Concrete encasement for pipes - NNB6.33 42 11.25 - Z01 - L - 11 - ST</t>
  </si>
  <si>
    <t xml:space="preserve">  JD3RZ01L11SUR01</t>
  </si>
  <si>
    <t>Surveying Works L - 11</t>
  </si>
  <si>
    <t xml:space="preserve">  JD3RZ01L11TSE3291</t>
  </si>
  <si>
    <t>Excavation Worksfor HDPE Pipe Lines 125 mm - depth from 0 to 1.5 m - B4.33 31 00.01 - Z01 - L - 11 - TSE</t>
  </si>
  <si>
    <t xml:space="preserve">  JD3RZ01L11TSE3292</t>
  </si>
  <si>
    <t>Soil Replacement and Bedding Worksfor HDPE Pipe Lines 125 mm - depth from 0 to 1.5 m - B4.33 31 00.01 - Z01 - L - 11 - T</t>
  </si>
  <si>
    <t xml:space="preserve">  JD3RZ01L11TSE3293</t>
  </si>
  <si>
    <t>installationfor HDPE Pipe Lines 125 mm - depth from 0 to 1.5 m - B4.33 31 00.01 - Z01 - L - 11 - TSE</t>
  </si>
  <si>
    <t xml:space="preserve">  JD3RZ01L11TSE3294</t>
  </si>
  <si>
    <t>Testingfor HDPE Pipe Lines 125 mm - depth from 0 to 1.5 m - B4.33 31 00.01 - Z01 - L - 11 - TSE</t>
  </si>
  <si>
    <t xml:space="preserve">  JD3RZ01L11TSE3295</t>
  </si>
  <si>
    <t>Backfilling Worksfor HDPE Pipe Lines 125 mm - depth from 0 to 1.5 m - B4.33 31 00.01 - Z01 - L - 11 - TSE</t>
  </si>
  <si>
    <t xml:space="preserve">  JD3RZ01L11TSE3416</t>
  </si>
  <si>
    <t>Installationfor gate valves 100 mm - B4.33 14 19.01 - Z01 - L - 11 - TSE</t>
  </si>
  <si>
    <t xml:space="preserve">  JD3RZ01L11TSE3417</t>
  </si>
  <si>
    <t>Testing And Commtionningfor gate valves 100 mm - B4.33 14 19.01 - Z01 - L - 11 - TSE</t>
  </si>
  <si>
    <t xml:space="preserve">  JD3RZ01L11TSE3434</t>
  </si>
  <si>
    <t>Installationfor Air valves 50 mm. - on pipes with diameter less than 315 mm - B4.33 14 19.15 - Z01 - L - 11 - TSE</t>
  </si>
  <si>
    <t xml:space="preserve">  JD3RZ01L11TSE3435</t>
  </si>
  <si>
    <t xml:space="preserve">Testing And Commtionningfor Air valves 50 mm. - on pipes with diameter less than 315 mm - B4.33 14 19.15 - Z01 - L - 11 </t>
  </si>
  <si>
    <t xml:space="preserve">  JD3RZ01L11TSE3464</t>
  </si>
  <si>
    <t>EXCAVATION and Bedding Worksfor Air Valve Chamber - less than 315 mm - B4.33 14 13.10 - Z01 - L - 11 - TSE</t>
  </si>
  <si>
    <t xml:space="preserve">  JD3RZ01L11TSE3465</t>
  </si>
  <si>
    <t>Plain Concrete Worksfor Air Valve Chamber - less than 315 mm - B4.33 14 13.10 - Z01 - L - 11 - TSE</t>
  </si>
  <si>
    <t xml:space="preserve">  JD3RZ01L11TSE3466</t>
  </si>
  <si>
    <t>INSTALLATIONfor Air Valve Chamber - less than 315 mm - B4.33 14 13.10 - Z01 - L - 11 - TSE</t>
  </si>
  <si>
    <t xml:space="preserve">  JD3RZ01L11TSE3467</t>
  </si>
  <si>
    <t>Backfilling Worksfor Air Valve Chamber - less than 315 mm - B4.33 14 13.10 - Z01 - L - 11 - TSE</t>
  </si>
  <si>
    <t xml:space="preserve">  JD3RZ01L11WT3241</t>
  </si>
  <si>
    <t>Excavation Worksfor HDPE Pipes 160 mm - depth from 0 to 1.5 m - B3.33 14 13.01 - Z01 - L - 11 - WT</t>
  </si>
  <si>
    <t xml:space="preserve">  JD3RZ01L11WT3242</t>
  </si>
  <si>
    <t>Soil Replacement and Bedding Works for HDPE Pipes 160 mm - depth from 0 to 1.5 m - B3.33 14 13.01 - Z01 - L - 11 - WT</t>
  </si>
  <si>
    <t xml:space="preserve">  JD3RZ01L11WT3243</t>
  </si>
  <si>
    <t>Installing for HDPE Pipes 160 mm - depth from 0 to 1.5 m - B3.33 14 13.01 - Z01 - L - 11 - WT</t>
  </si>
  <si>
    <t xml:space="preserve">  JD3RZ01L11WT3244</t>
  </si>
  <si>
    <t>Testing for HDPE Pipes 160 mm - depth from 0 to 1.5 m - B3.33 14 13.01 - Z01 - L - 11 - WT</t>
  </si>
  <si>
    <t xml:space="preserve">  JD3RZ01L11WT3245</t>
  </si>
  <si>
    <t>Backfillingfor HDPE Pipes 160 mm - depth from 0 to 1.5 m - B3.33 14 13.01 - Z01 - L - 11 - WT</t>
  </si>
  <si>
    <t xml:space="preserve">  JD3RZ01L11WT3276</t>
  </si>
  <si>
    <t>EXCAVATION and Bedding Worksfor Fire Hydrant - B3.33 14 19.08 - Z01 - L - 11 - WT</t>
  </si>
  <si>
    <t xml:space="preserve">  JD3RZ01L11WT3277</t>
  </si>
  <si>
    <t>INSTALLATIONfor Fire Hydrant - B3.33 14 19.08 - Z01 - L - 11 - WT</t>
  </si>
  <si>
    <t xml:space="preserve">  JD3RZ01L11WT3278</t>
  </si>
  <si>
    <t>TESTING AND COMMITIONfor Fire Hydrant - B3.33 14 19.08 - Z01 - L - 11 - WT</t>
  </si>
  <si>
    <t xml:space="preserve">  JD3RZ02-1L69SL7079</t>
  </si>
  <si>
    <t>Excavation Worksfor Copper Cables 4Cx25 mm² - B2.26 05 19.04 - Z02 - 1 - L - 69 - SL</t>
  </si>
  <si>
    <t xml:space="preserve">  JD3RZ02-1L69SL7080</t>
  </si>
  <si>
    <t>Installationfor Copper Cables 4Cx25 mm² - B2.26 05 19.04 - Z02 - 1 - L - 69 - SL</t>
  </si>
  <si>
    <t xml:space="preserve">  JD3RZ02-1L69SL7081</t>
  </si>
  <si>
    <t>Backfilling, Warning Tabe Worksfor Copper Cables 4Cx25 mm² - B2.26 05 19.04 - Z02 - 1 - L - 69 - SL</t>
  </si>
  <si>
    <t xml:space="preserve">  JD3RZ02-1L69SL7082</t>
  </si>
  <si>
    <t>Testing and Commitioning for Copper Cables 4Cx25 mm² - B2.26 05 19.04 - Z02 - 1 - L - 69 - SL</t>
  </si>
  <si>
    <t xml:space="preserve">  JD3RZ02-1L69SL7093</t>
  </si>
  <si>
    <t>INSTALLINGfor insulated copper conductor 16 mm² - B2.26 05 19.08 - Z02 - 1 - L - 69 - SL</t>
  </si>
  <si>
    <t xml:space="preserve">  JD3RZ02-1L69SL7094</t>
  </si>
  <si>
    <t>TESTING AND COMMITIONINGfor insulated copper conductor 16 mm² - B2.26 05 19.08 - Z02 - 1 - L - 69 - SL</t>
  </si>
  <si>
    <t xml:space="preserve">  JD3RZ02-1L69SL7100</t>
  </si>
  <si>
    <t>Excavation of reinforced concrete foundationfor LIGHTING POLE one arm - B2.26 56 19.02 - Z02 - 1 - L - 69 - SL</t>
  </si>
  <si>
    <t xml:space="preserve">  JD3RZ02-1L69SL7101</t>
  </si>
  <si>
    <t>Installation of reinforced concrete foundationfor LIGHTING POLE one arm - B2.26 56 19.02 - Z02 - 1 - L - 69 - SL</t>
  </si>
  <si>
    <t xml:space="preserve">  JD3RZ02-1L69SL7102</t>
  </si>
  <si>
    <t>Backfilling of reinforced concrete foundationfor LIGHTING POLE one arm - B2.26 56 19.02 - Z02 - 1 - L - 69 - SL</t>
  </si>
  <si>
    <t xml:space="preserve">  JD3RZ02-1L69SL7103</t>
  </si>
  <si>
    <t>Installation Worksfor LIGHTING POLE one arm - B2.26 56 19.02 - Z02 - 1 - L - 69 - SL</t>
  </si>
  <si>
    <t xml:space="preserve">  JD3RZ02-1L69SL7104</t>
  </si>
  <si>
    <t>Testing and Commitioningfor LIGHTING POLE one arm - B2.26 56 19.02 - Z02 - 1 - L - 69 - SL</t>
  </si>
  <si>
    <t xml:space="preserve">  JD3RZ02-1L69SL7105</t>
  </si>
  <si>
    <t>Installationfor Lighting( LED ) Luminaire 150 WATT - B2.26.56.19.01 - Z02 - 1 - L - 69 - SL</t>
  </si>
  <si>
    <t xml:space="preserve">  JD3RZ02-1L69SL7108</t>
  </si>
  <si>
    <t>Supply, construct, connect and test earthing pitsfor Street Lighting EARTHING SYSTEM - B2.26 05 26.01 - Z02 - 1 - L - 69</t>
  </si>
  <si>
    <t xml:space="preserve">  JD3RZ02-1L69SL7121</t>
  </si>
  <si>
    <t>Excavationfor Drawpit 600x600x1000mm - B2.33 71 19.13.01 - Z02 - 1 - L - 69 - SL</t>
  </si>
  <si>
    <t xml:space="preserve">  JD3RZ02-1L69SL7122</t>
  </si>
  <si>
    <t>Installationfor Drawpit 600x600x1000mm - B2.33 71 19.13.01 - Z02 - 1 - L - 69 - SL</t>
  </si>
  <si>
    <t xml:space="preserve">  JD3RZ02-1L69SL7123</t>
  </si>
  <si>
    <t>Backfillingfor Drawpit 600x600x1000mm - B2.33 71 19.13.01 - Z02 - 1 - L - 69 - SL</t>
  </si>
  <si>
    <t xml:space="preserve">  JD3RZ02-1L69SS6512</t>
  </si>
  <si>
    <t>Finishing, Benching Works for Manholes 1200 mm - Depth from 2.51 to 3.50 - B5.33 05 13.05 - Z02 - 1 - L - 69 - SS</t>
  </si>
  <si>
    <t xml:space="preserve">  JD3RZ02-1L69ST6580</t>
  </si>
  <si>
    <t>Excavation Works for UPVC Pipe Line 300 mm - depth from 0.00 to 1.50 m - B6.33 14 11.01 - Z02 - 1 - L - 69 - ST</t>
  </si>
  <si>
    <t xml:space="preserve">  JD3RZ02-1L69ST6581</t>
  </si>
  <si>
    <t xml:space="preserve">Soil Replacement and Bedding Works for UPVC Pipe Line 300 mm - depth from 0.00 to 1.50 m - B6.33 14 11.01 - Z02 - 1 - L </t>
  </si>
  <si>
    <t xml:space="preserve">  JD3RZ02-1L69ST6582</t>
  </si>
  <si>
    <t>Installing for UPVC Pipe Line 300 mm - depth from 0.00 to 1.50 m - B6.33 14 11.01 - Z02 - 1 - L - 69 - ST</t>
  </si>
  <si>
    <t xml:space="preserve">  JD3RZ02-1L69ST6583</t>
  </si>
  <si>
    <t>Primary Test for UPVC Pipe Line 300 mm - depth from 0.00 to 1.50 m - B6.33 14 11.01 - Z02 - 1 - L - 69 - ST</t>
  </si>
  <si>
    <t xml:space="preserve">  JD3RZ02-1L69ST6584</t>
  </si>
  <si>
    <t>Backfilling Works for UPVC Pipe Line 300 mm - depth from 0.00 to 1.50 m - B6.33 14 11.01 - Z02 - 1 - L - 69 - ST</t>
  </si>
  <si>
    <t xml:space="preserve">  JD3RZ02-1L69ST6585.R</t>
  </si>
  <si>
    <t>Excavation Works for GRP Pipe Line 400 mm - depth from 0.00 to 1.50 m - B6.33 42 11.01 - Z02 - 1 - L - 69 - ST - Remaini</t>
  </si>
  <si>
    <t xml:space="preserve">  JD3RZ02-1L69ST6586.R</t>
  </si>
  <si>
    <t>Soil Replacement and Bedding Works for GRP Pipe Line 400 mm - depth from 0.00 to 1.50 m - B6.33 42 11.01 - Z02 - 1 - L -</t>
  </si>
  <si>
    <t xml:space="preserve">  JD3RZ02-1L69ST6587.R</t>
  </si>
  <si>
    <t>Installing for GRP Pipe Line 400 mm - depth from 0.00 to 1.50 m - B6.33 42 11.01 - Z02 - 1 - L - 69 - ST - Remaining</t>
  </si>
  <si>
    <t xml:space="preserve">  JD3RZ02-1L69ST6588</t>
  </si>
  <si>
    <t>Primary Test for GRP Pipe Line 400 mm - depth from 0.00 to 1.50 m - B6.33 42 11.01 - Z02 - 1 - L - 69 - ST</t>
  </si>
  <si>
    <t xml:space="preserve">  JD3RZ02-1L69ST6589</t>
  </si>
  <si>
    <t>Backfilling Works for GRP Pipe Line 400 mm - depth from 0.00 to 1.50 m - B6.33 42 11.01 - Z02 - 1 - L - 69 - ST</t>
  </si>
  <si>
    <t xml:space="preserve">  JD3RZ02-1L69ST6590</t>
  </si>
  <si>
    <t>Excavation Works for GRP Pipe Line 400 mm - depth from 1.51 to 2.50 m - B6.33 42 11.02 - Z02 - 1 - L - 69 - ST</t>
  </si>
  <si>
    <t xml:space="preserve">  JD3RZ02-1L69ST6591</t>
  </si>
  <si>
    <t>Soil Replacement and Bedding Works for GRP Pipe Line 400 mm - depth from 1.51 to 2.50 m - B6.33 42 11.02 - Z02 - 1 - L -</t>
  </si>
  <si>
    <t xml:space="preserve">  JD3RZ02-1L69ST6592</t>
  </si>
  <si>
    <t>Installing for GRP Pipe Line 400 mm - depth from 1.51 to 2.50 m - B6.33 42 11.02 - Z02 - 1 - L - 69 - ST</t>
  </si>
  <si>
    <t xml:space="preserve">  JD3RZ02-1L69ST6593</t>
  </si>
  <si>
    <t>Primary Test for GRP Pipe Line 400 mm - depth from 1.51 to 2.50 m - B6.33 42 11.02 - Z02 - 1 - L - 69 - ST</t>
  </si>
  <si>
    <t xml:space="preserve">  JD3RZ02-1L69ST6594</t>
  </si>
  <si>
    <t>Backfilling Works for GRP Pipe Line 400 mm - depth from 1.51 to 2.50 m - B6.33 42 11.02 - Z02 - 1 - L - 69 - ST</t>
  </si>
  <si>
    <t xml:space="preserve">  JD3RZ02-1L69ST6615</t>
  </si>
  <si>
    <t>Excavation Works for GRP Pipe Line 700 mm - depth from 0.00 to 1.50 m - B6.33 42 11.07 - Z02 - 1 - L - 69 - ST</t>
  </si>
  <si>
    <t xml:space="preserve">  JD3RZ02-1L69ST6616</t>
  </si>
  <si>
    <t>Soil Replacement and Bedding Works for GRP Pipe Line 700 mm - depth from 0.00 to 1.50 m - B6.33 42 11.07 - Z02 - 1 - L -</t>
  </si>
  <si>
    <t xml:space="preserve">  JD3RZ02-1L69ST6617</t>
  </si>
  <si>
    <t>Installing for GRP Pipe Line 700 mm - depth from 0.00 to 1.50 m - B6.33 42 11.07 - Z02 - 1 - L - 69 - ST</t>
  </si>
  <si>
    <t xml:space="preserve">  JD3RZ02-1L69ST6618</t>
  </si>
  <si>
    <t>Primary Test for GRP Pipe Line 700 mm - depth from 0.00 to 1.50 m - B6.33 42 11.07 - Z02 - 1 - L - 69 - ST</t>
  </si>
  <si>
    <t xml:space="preserve">  JD3RZ02-1L69ST6619</t>
  </si>
  <si>
    <t>Backfilling Works for GRP Pipe Line 700 mm - depth from 0.00 to 1.50 m - B6.33 42 11.07 - Z02 - 1 - L - 69 - ST</t>
  </si>
  <si>
    <t xml:space="preserve">  JD3RZ02-1L69ST6765</t>
  </si>
  <si>
    <t>Manhole Installation Works For Manholes Diam 1200 depth from 1.51 to 2.50 - B6.33 05 39.02 - Z02 - 1 - L - 69 - ST</t>
  </si>
  <si>
    <t xml:space="preserve">  JD3RZ02-1L69ST6766</t>
  </si>
  <si>
    <t>FINISHING Works and Backfilling Works For Manholes Diam 1200 depth from 1.51 to 2.50 - B6.33 05 39.02 - Z02 - 1 - L - 69</t>
  </si>
  <si>
    <t xml:space="preserve">  JD3RZ02-1L69ST6767</t>
  </si>
  <si>
    <t>TESTING AND COMMITIONING Works For Manholes Diam 1200 depth from 1.51 to 2.50 - B6.33 05 39.02 - Z02 - 1 - L - 69 - ST</t>
  </si>
  <si>
    <t xml:space="preserve">  JD3RZ02-1L69ST6775.R</t>
  </si>
  <si>
    <t>Manhole Installation Works For Manholes Diam 1500 depth from 1.51 to 2.50 - B6.33 05 39.04 - Z02 - 1 - L - 69 - ST - Rem</t>
  </si>
  <si>
    <t xml:space="preserve">  JD3RZ02-1L69ST6776</t>
  </si>
  <si>
    <t>FINISHING Works and Backfilling Works For Manholes Diam 1500 depth from 1.51 to 2.50 - B6.33 05 39.04 - Z02 - 1 - L - 69</t>
  </si>
  <si>
    <t xml:space="preserve">  JD3RZ02-1L69ST6777</t>
  </si>
  <si>
    <t>TESTING AND COMMITIONING Works For Manholes Diam 1500 depth from 1.51 to 2.50 - B6.33 05 39.04 - Z02 - 1 - L - 69 - ST</t>
  </si>
  <si>
    <t xml:space="preserve">  JD3RZ02-1L69ST6778</t>
  </si>
  <si>
    <t>Excavation Works For Manholes Diam 1500 depth from 2.51 to 3.50 - B6.33 05 39.05 - Z02 - 1 - L - 69 - ST</t>
  </si>
  <si>
    <t xml:space="preserve">  JD3RZ02-1L69ST6779</t>
  </si>
  <si>
    <t>Base Plain Concrete Works For Manholes Diam 1500 depth from 2.51 to 3.50 - B6.33 05 39.05 - Z02 - 1 - L - 69 - ST</t>
  </si>
  <si>
    <t xml:space="preserve">  JD3RZ02-1L69ST6780</t>
  </si>
  <si>
    <t>Manhole Installation Works For Manholes Diam 1500 depth from 2.51 to 3.50 - B6.33 05 39.05 - Z02 - 1 - L - 69 - ST</t>
  </si>
  <si>
    <t xml:space="preserve">  JD3RZ02-1L69ST6781</t>
  </si>
  <si>
    <t>FINISHING Works and Backfilling Works For Manholes Diam 1500 depth from 2.51 to 3.50 - B6.33 05 39.05 - Z02 - 1 - L - 69</t>
  </si>
  <si>
    <t xml:space="preserve">  JD3RZ02-1L69ST6782</t>
  </si>
  <si>
    <t>TESTING AND COMMITIONING Works For Manholes Diam 1500 depth from 2.51 to 3.50 - B6.33 05 39.05 - Z02 - 1 - L - 69 - ST</t>
  </si>
  <si>
    <t xml:space="preserve">  JD3RZ02-1L69ST6790.R</t>
  </si>
  <si>
    <t>Manhole Installation Works For Manholes Diam 2000 depth from 1.51 to 2.50 - B6.33 05 39.07 - Z02 - 1 - L - 69 - ST - Rem</t>
  </si>
  <si>
    <t xml:space="preserve">  JD3RZ02-1L69ST6791</t>
  </si>
  <si>
    <t>FINISHING Works and Backfilling Works For Manholes Diam 2000 depth from 1.51 to 2.50 - B6.33 05 39.07 - Z02 - 1 - L - 69</t>
  </si>
  <si>
    <t xml:space="preserve">  JD3RZ02-1L69ST6792</t>
  </si>
  <si>
    <t>TESTING AND COMMITIONING Works For Manholes Diam 2000 depth from 1.51 to 2.50 - B6.33 05 39.07 - Z02 - 1 - L - 69 - ST</t>
  </si>
  <si>
    <t xml:space="preserve">  JD3RZ02-1L69ST6798</t>
  </si>
  <si>
    <t>EXCAVATION Works for Catchbasine single - B6.33 05 39.09 - Z02 - 1 - L - 69 - ST</t>
  </si>
  <si>
    <t xml:space="preserve">  JD3RZ02-1L69ST6799</t>
  </si>
  <si>
    <t>Catchbasine Installation Works For Catchbasine single - B6.33 05 39.09 - Z02 - 1 - L - 69 - ST</t>
  </si>
  <si>
    <t xml:space="preserve">  JD3RZ02-1L69ST6800</t>
  </si>
  <si>
    <t>FINISHING Works For Catchbasine single - B6.33 05 39.09 - Z02 - 1 - L - 69 - ST</t>
  </si>
  <si>
    <t xml:space="preserve">  JD3RZ02-1L69ST6801</t>
  </si>
  <si>
    <t>TESTING AND COMMITIONING RELEASEDfor Catchbasine single - B6.33 05 39.09 - Z02 - 1 - L - 69 - ST</t>
  </si>
  <si>
    <t xml:space="preserve">  JD3RZ02-1L69ST6802</t>
  </si>
  <si>
    <t>EXCAVATION Works for Catchbasine double - B6.33 05 39.10 - Z02 - 1 - L - 69 - ST</t>
  </si>
  <si>
    <t xml:space="preserve">  JD3RZ02-1L69ST6803</t>
  </si>
  <si>
    <t>Catchbasine Installation Works For Catchbasine double - B6.33 05 39.10 - Z02 - 1 - L - 69 - ST</t>
  </si>
  <si>
    <t xml:space="preserve">  JD3RZ02-1L69ST6804</t>
  </si>
  <si>
    <t>FINISHING Works For Catchbasine double - B6.33 05 39.10 - Z02 - 1 - L - 69 - ST</t>
  </si>
  <si>
    <t xml:space="preserve">  JD3RZ02-1L69ST6805</t>
  </si>
  <si>
    <t>TESTING AND COMMITIONING RELEASEDfor Catchbasine double - B6.33 05 39.10 - Z02 - 1 - L - 69 - ST</t>
  </si>
  <si>
    <t xml:space="preserve">  JD3RZ02-1L69TC7136</t>
  </si>
  <si>
    <t>Excavation Worksfor Trenches 6 - ways ducts, 50mm - 1x110 MM &amp; 5 x 32MM - B2.33 71 19.02.TEL - Z02 - 1 - L - 69 - TC</t>
  </si>
  <si>
    <t xml:space="preserve">  JD3RZ02-1L69TC7137</t>
  </si>
  <si>
    <t>Installationfor Trenches 6 - ways ducts, 50mm - 1x110 MM &amp; 5 x 32MM - B2.33 71 19.02.TEL - Z02 - 1 - L - 69 - TC</t>
  </si>
  <si>
    <t xml:space="preserve">  JD3RZ02-1L69TC7138</t>
  </si>
  <si>
    <t xml:space="preserve">Pouring Concrete Coverfor Trenches 6 - ways ducts, 50mm - 1x110 MM &amp; 5 x 32MM - B2.33 71 19.02.TEL - Z02 - 1 - L - 69 - </t>
  </si>
  <si>
    <t xml:space="preserve">  JD3RZ02-1L69TC7139</t>
  </si>
  <si>
    <t>Backfilling Worksfor Trenches 6 - ways ducts, 50mm - 1x110 MM &amp; 5 x 32MM - B2.33 71 19.02.TEL - Z02 - 1 - L - 69 - TC</t>
  </si>
  <si>
    <t xml:space="preserve">  JD3RZ02-1L69TC7140</t>
  </si>
  <si>
    <t>Excavation and Bedding Worksfor Manhole Type 1 - 120x120x150 CM - B2.33.71.19.13.01 - Z02 - 1 - L - 69 - TC</t>
  </si>
  <si>
    <t xml:space="preserve">  JD3RZ02-1L69TC7141</t>
  </si>
  <si>
    <t>Installationfor Manhole Type 1 - 120x120x150 CM - B2.33.71.19.13.01 - Z02 - 1 - L - 69 - TC</t>
  </si>
  <si>
    <t xml:space="preserve">  JD3RZ02-1L69TC7142</t>
  </si>
  <si>
    <t>Backfilling Worksfor Manhole Type 1 - 120x120x150 CM - B2.33.71.19.13.01 - Z02 - 1 - L - 69 - TC</t>
  </si>
  <si>
    <t xml:space="preserve">  JD3RZ02-1L69TSE6856</t>
  </si>
  <si>
    <t>Excavation Worksfor HDPE Pipe Lines 125 mm - depth from 0 to 1.5 m - B4.33 31 00.01 - Z02 - 1 - L - 69 - TSE</t>
  </si>
  <si>
    <t xml:space="preserve">  JD3RZ02-1L69TSE6857</t>
  </si>
  <si>
    <t>Soil Replacement and Bedding Worksfor HDPE Pipe Lines 125 mm - depth from 0 to 1.5 m - B4.33 31 00.01 - Z02 - 1 - L - 69</t>
  </si>
  <si>
    <t xml:space="preserve">  JD3RZ02-1L69TSE6858</t>
  </si>
  <si>
    <t>installationfor HDPE Pipe Lines 125 mm - depth from 0 to 1.5 m - B4.33 31 00.01 - Z02 - 1 - L - 69 - TSE</t>
  </si>
  <si>
    <t xml:space="preserve">  JD3RZ02-1L69TSE6859</t>
  </si>
  <si>
    <t>Testingfor HDPE Pipe Lines 125 mm - depth from 0 to 1.5 m - B4.33 31 00.01 - Z02 - 1 - L - 69 - TSE</t>
  </si>
  <si>
    <t xml:space="preserve">  JD3RZ02-1L69TSE6860</t>
  </si>
  <si>
    <t>Backfilling Worksfor HDPE Pipe Lines 125 mm - depth from 0 to 1.5 m - B4.33 31 00.01 - Z02 - 1 - L - 69 - TSE</t>
  </si>
  <si>
    <t xml:space="preserve">  JD3RZ02-1L69TSE6863</t>
  </si>
  <si>
    <t>installationfor HDPE Pipe Lines 250 mm - depth from 0 to 1.5 m - B4.33 31 00.02 - Z02 - 1 - L - 69 - TSE</t>
  </si>
  <si>
    <t xml:space="preserve">  JD3RZ02-1L69TSE6864</t>
  </si>
  <si>
    <t>Testingfor HDPE Pipe Lines 250 mm - depth from 0 to 1.5 m - B4.33 31 00.02 - Z02 - 1 - L - 69 - TSE</t>
  </si>
  <si>
    <t xml:space="preserve">  JD3RZ02-1L69TSE6865</t>
  </si>
  <si>
    <t>Backfilling Worksfor HDPE Pipe Lines 250 mm - depth from 0 to 1.5 m - B4.33 31 00.02 - Z02 - 1 - L - 69 - TSE</t>
  </si>
  <si>
    <t xml:space="preserve">  JD3RZ02-1L69TSE6981</t>
  </si>
  <si>
    <t>Installationfor gate valves 100 mm - B4.33 14 19.01 - Z02 - 1 - L - 69 - TSE</t>
  </si>
  <si>
    <t xml:space="preserve">  JD3RZ02-1L69TSE6982</t>
  </si>
  <si>
    <t>Testing And Commtionningfor gate valves 100 mm - B4.33 14 19.01 - Z02 - 1 - L - 69 - TSE</t>
  </si>
  <si>
    <t xml:space="preserve">  JD3RZ02-1L69TSE6983</t>
  </si>
  <si>
    <t>Installationfor gate valves 250 mm - B4.33 14 19.02 - Z02 - 1 - L - 69 - TSE</t>
  </si>
  <si>
    <t xml:space="preserve">  JD3RZ02-1L69TSE6984</t>
  </si>
  <si>
    <t>Testing And Commtionningfor gate valves 250 mm - B4.33 14 19.02 - Z02 - 1 - L - 69 - TSE</t>
  </si>
  <si>
    <t xml:space="preserve">  JD3RZ02-1L69WT6809</t>
  </si>
  <si>
    <t>Testing for HDPE Pipes 160 mm - depth from 0 to 1.5 m - B3.33 14 13.01 - Z02 - 1 - L - 69 - WT</t>
  </si>
  <si>
    <t xml:space="preserve">  JD3RZ02-1L69WT6831</t>
  </si>
  <si>
    <t>INSTALLATIONfor gate valves 150 mm - B3.33 14 19.01 - Z02 - 1 - L - 69 - WT</t>
  </si>
  <si>
    <t xml:space="preserve">  JD3RZ02-1L69WT6832</t>
  </si>
  <si>
    <t>TESTING AND COMMITIONfor gate valves 150 mm - B3.33 14 19.01 - Z02 - 1 - L - 69 - WT</t>
  </si>
  <si>
    <t xml:space="preserve">  JD3RZ02-1L69WT6837</t>
  </si>
  <si>
    <t>INSTALLATIONfor Wash - Out Valve 100 mm - B3.33 14 19.05 - Z02 - 1 - L - 69 - WT</t>
  </si>
  <si>
    <t xml:space="preserve">  JD3RZ02-1L69WT6838</t>
  </si>
  <si>
    <t>TESTING AND COMMITIONfor Wash - Out Valve 100 mm - B3.33 14 19.05 - Z02 - 1 - L - 69 - WT</t>
  </si>
  <si>
    <t xml:space="preserve">  JD3RZ02-1L69WT6841</t>
  </si>
  <si>
    <t>EXCAVATION and Bedding Worksfor Fire Hydrant - B3.33 14 19.08 - Z02 - 1 - L - 69 - WT</t>
  </si>
  <si>
    <t xml:space="preserve">  JD3RZ02-1L69WT6842</t>
  </si>
  <si>
    <t>INSTALLATIONfor Fire Hydrant - B3.33 14 19.08 - Z02 - 1 - L - 69 - WT</t>
  </si>
  <si>
    <t xml:space="preserve">  JD3RZ02-1L69WT6843</t>
  </si>
  <si>
    <t>TESTING AND COMMITIONfor Fire Hydrant - B3.33 14 19.08 - Z02 - 1 - L - 69 - WT</t>
  </si>
  <si>
    <t xml:space="preserve">  JD3RZ02-1L69WT6848</t>
  </si>
  <si>
    <t>EXCAVATION and Bedding Worksfor Wash - out Valve Chamber - 110 to 400 MM - B3.33 14 13.06 - Z02 - 1 - L - 69 - WT</t>
  </si>
  <si>
    <t xml:space="preserve">  JD3RZ02-1L69WT6849</t>
  </si>
  <si>
    <t>Plain Concrete Worksfor Wash - out Valve Chamber - 110 to 400 MM - B3.33 14 13.06 - Z02 - 1 - L - 69 - WT</t>
  </si>
  <si>
    <t xml:space="preserve">  JD3RZ02-1L69WT6850</t>
  </si>
  <si>
    <t>INSTALLATIONfor Wash - out Valve Chamber - 110 to 400 MM - B3.33 14 13.06 - Z02 - 1 - L - 69 - WT</t>
  </si>
  <si>
    <t xml:space="preserve">  JD3RZ02-1L69WT6851</t>
  </si>
  <si>
    <t>Backfilling Worksfor Wash - out Valve Chamber - 110 to 400 MM - B3.33 14 13.06 - Z02 - 1 - L - 69 - WT</t>
  </si>
  <si>
    <t xml:space="preserve">  JD3RZ02-1L70TSE7569</t>
  </si>
  <si>
    <t>Excavation Worksfor HDPE Pipe Lines 125 mm - depth from 0 to 1.5 m - B4.33 31 00.01 - Z02 - 1 - L - 70 - TSE</t>
  </si>
  <si>
    <t xml:space="preserve">  JD3RZ02-1L70TSE7570</t>
  </si>
  <si>
    <t>Soil Replacement and Bedding Worksfor HDPE Pipe Lines 125 mm - depth from 0 to 1.5 m - B4.33 31 00.01 - Z02 - 1 - L - 70</t>
  </si>
  <si>
    <t xml:space="preserve">  JD3RZ02-1L70TSE7571</t>
  </si>
  <si>
    <t>installationfor HDPE Pipe Lines 125 mm - depth from 0 to 1.5 m - B4.33 31 00.01 - Z02 - 1 - L - 70 - TSE</t>
  </si>
  <si>
    <t xml:space="preserve">  JD3RZ02-1L70TSE7572</t>
  </si>
  <si>
    <t>Testingfor HDPE Pipe Lines 125 mm - depth from 0 to 1.5 m - B4.33 31 00.01 - Z02 - 1 - L - 70 - TSE</t>
  </si>
  <si>
    <t xml:space="preserve">  JD3RZ02-1L70TSE7573</t>
  </si>
  <si>
    <t>Backfilling Worksfor HDPE Pipe Lines 125 mm - depth from 0 to 1.5 m - B4.33 31 00.01 - Z02 - 1 - L - 70 - TSE</t>
  </si>
  <si>
    <t xml:space="preserve">  JD3RZ02-1L70TSE7574</t>
  </si>
  <si>
    <t>Excavation Worksfor HDPE Pipe Lines 250 mm - depth from 0 to 1.5 m - B4.33 31 00.02 - Z02 - 1 - L - 70 - TSE</t>
  </si>
  <si>
    <t xml:space="preserve">  JD3RZ02-1L70TSE7575</t>
  </si>
  <si>
    <t>Soil Replacement and Bedding Worksfor HDPE Pipe Lines 250 mm - depth from 0 to 1.5 m - B4.33 31 00.02 - Z02 - 1 - L - 70</t>
  </si>
  <si>
    <t xml:space="preserve">  JD3RZ02-1L70TSE7576</t>
  </si>
  <si>
    <t>installationfor HDPE Pipe Lines 250 mm - depth from 0 to 1.5 m - B4.33 31 00.02 - Z02 - 1 - L - 70 - TSE</t>
  </si>
  <si>
    <t xml:space="preserve">  JD3RZ02-1L70TSE7577</t>
  </si>
  <si>
    <t>Testingfor HDPE Pipe Lines 250 mm - depth from 0 to 1.5 m - B4.33 31 00.02 - Z02 - 1 - L - 70 - TSE</t>
  </si>
  <si>
    <t xml:space="preserve">  JD3RZ02-1L70TSE7578</t>
  </si>
  <si>
    <t>Backfilling Worksfor HDPE Pipe Lines 250 mm - depth from 0 to 1.5 m - B4.33 31 00.02 - Z02 - 1 - L - 70 - TSE</t>
  </si>
  <si>
    <t xml:space="preserve">  JD3RZ02-1L70TSE7694</t>
  </si>
  <si>
    <t>Installationfor gate valves 100 mm - B4.33 14 19.01 - Z02 - 1 - L - 70 - TSE</t>
  </si>
  <si>
    <t xml:space="preserve">  JD3RZ02-1L70TSE7695</t>
  </si>
  <si>
    <t>Testing And Commtionningfor gate valves 100 mm - B4.33 14 19.01 - Z02 - 1 - L - 70 - TSE</t>
  </si>
  <si>
    <t xml:space="preserve">  JD3RZ02-1L71SL8505</t>
  </si>
  <si>
    <t>Excavation Worksfor Copper Cables 4Cx25 mm² - B2.26 05 19.04 - Z02 - 1 - L - 71 - SL</t>
  </si>
  <si>
    <t xml:space="preserve">  JD3RZ02-1L71SL8506</t>
  </si>
  <si>
    <t>Installationfor Copper Cables 4Cx25 mm² - B2.26 05 19.04 - Z02 - 1 - L - 71 - SL</t>
  </si>
  <si>
    <t xml:space="preserve">  JD3RZ02-1L71SL8507</t>
  </si>
  <si>
    <t>Backfilling, Warning Tabe Worksfor Copper Cables 4Cx25 mm² - B2.26 05 19.04 - Z02 - 1 - L - 71 - SL</t>
  </si>
  <si>
    <t xml:space="preserve">  JD3RZ02-1L71SL8508</t>
  </si>
  <si>
    <t>Testing and Commitioning for Copper Cables 4Cx25 mm² - B2.26 05 19.04 - Z02 - 1 - L - 71 - SL</t>
  </si>
  <si>
    <t xml:space="preserve">  JD3RZ02-1L71SL8519</t>
  </si>
  <si>
    <t>INSTALLINGfor insulated copper conductor 16 mm² - B2.26 05 19.08 - Z02 - 1 - L - 71 - SL</t>
  </si>
  <si>
    <t xml:space="preserve">  JD3RZ02-1L71SL8520</t>
  </si>
  <si>
    <t>TESTING AND COMMITIONINGfor insulated copper conductor 16 mm² - B2.26 05 19.08 - Z02 - 1 - L - 71 - SL</t>
  </si>
  <si>
    <t xml:space="preserve">  JD3RZ02-1L71SL8526</t>
  </si>
  <si>
    <t>Excavation of reinforced concrete foundationfor LIGHTING POLE one arm - B2.26 56 19.02 - Z02 - 1 - L - 71 - SL</t>
  </si>
  <si>
    <t xml:space="preserve">  JD3RZ02-1L71SL8527</t>
  </si>
  <si>
    <t>Installation of reinforced concrete foundationfor LIGHTING POLE one arm - B2.26 56 19.02 - Z02 - 1 - L - 71 - SL</t>
  </si>
  <si>
    <t xml:space="preserve">  JD3RZ02-1L71SL8528</t>
  </si>
  <si>
    <t>Backfilling of reinforced concrete foundationfor LIGHTING POLE one arm - B2.26 56 19.02 - Z02 - 1 - L - 71 - SL</t>
  </si>
  <si>
    <t xml:space="preserve">  JD3RZ02-1L71SL8529</t>
  </si>
  <si>
    <t>Installation Worksfor LIGHTING POLE one arm - B2.26 56 19.02 - Z02 - 1 - L - 71 - SL</t>
  </si>
  <si>
    <t xml:space="preserve">  JD3RZ02-1L71SL8530</t>
  </si>
  <si>
    <t>Testing and Commitioningfor LIGHTING POLE one arm - B2.26 56 19.02 - Z02 - 1 - L - 71 - SL</t>
  </si>
  <si>
    <t xml:space="preserve">  JD3RZ02-1L71SL8531</t>
  </si>
  <si>
    <t>Installationfor Lighting( LED ) Luminaire 150 WATT - B2.26.56.19.01 - Z02 - 1 - L - 71 - SL</t>
  </si>
  <si>
    <t xml:space="preserve">  JD3RZ02-1L71SL8535</t>
  </si>
  <si>
    <t>Excavation Worksfor PVC Pipes 2×150mm - B2.33 71 19.01.SL - Z02 - 1 - L - 71 - SL</t>
  </si>
  <si>
    <t xml:space="preserve">  JD3RZ02-1L71SL8536</t>
  </si>
  <si>
    <t>Installationfor PVC Pipes 2×150mm - B2.33 71 19.01.SL - Z02 - 1 - L - 71 - SL</t>
  </si>
  <si>
    <t xml:space="preserve">  JD3RZ02-1L71SL8537</t>
  </si>
  <si>
    <t>Pouring Concrete Coverfor PVC Pipes 2×150mm - B2.33 71 19.01.SL - Z02 - 1 - L - 71 - SL</t>
  </si>
  <si>
    <t xml:space="preserve">  JD3RZ02-1L71SL8538</t>
  </si>
  <si>
    <t>Testing and Backfilling Worksfor PVC Pipes 2×150mm - B2.33 71 19.01.SL - Z02 - 1 - L - 71 - SL</t>
  </si>
  <si>
    <t xml:space="preserve">  JD3RZ02-1L71SL8547</t>
  </si>
  <si>
    <t>Excavationfor Drawpit 600x600x1000mm - B2.33 71 19.13.01 - Z02 - 1 - L - 71 - SL</t>
  </si>
  <si>
    <t xml:space="preserve">  JD3RZ02-1L71SL8548</t>
  </si>
  <si>
    <t>Installationfor Drawpit 600x600x1000mm - B2.33 71 19.13.01 - Z02 - 1 - L - 71 - SL</t>
  </si>
  <si>
    <t xml:space="preserve">  JD3RZ02-1L71SL8549</t>
  </si>
  <si>
    <t>Backfillingfor Drawpit 600x600x1000mm - B2.33 71 19.13.01 - Z02 - 1 - L - 71 - SL</t>
  </si>
  <si>
    <t xml:space="preserve">  JD3RZ02-1L71SL8550</t>
  </si>
  <si>
    <t>Excavationfor Drawpit 900x900x1200mm - B2.33 71 19.13.02 - Z02 - 1 - L - 71 - SL</t>
  </si>
  <si>
    <t xml:space="preserve">  JD3RZ02-1L71SL8551</t>
  </si>
  <si>
    <t>Installationfor Drawpit 900x900x1200mm - B2.33 71 19.13.02 - Z02 - 1 - L - 71 - SL</t>
  </si>
  <si>
    <t xml:space="preserve">  JD3RZ02-1L71SL8552</t>
  </si>
  <si>
    <t>Backfillingfor Drawpit 900x900x1200mm - B2.33 71 19.13.02 - Z02 - 1 - L - 71 - SL</t>
  </si>
  <si>
    <t xml:space="preserve">  JD3RZ02-1L71SS521401</t>
  </si>
  <si>
    <t>Excavation and PC Blinding Works for Manholes 1200 mm - Depth from 3.51 to 4.50 - B5.33 05 13.05 - MR - C - 03 - SS</t>
  </si>
  <si>
    <t xml:space="preserve">  JD3RZ02-1L71SS521411</t>
  </si>
  <si>
    <t>Installation of Base Works for Manholes 1200 mm - Depth from 3.51 to 4.50 - B5.33 05 13.05 - MR - C - 03 - SS</t>
  </si>
  <si>
    <t xml:space="preserve">  JD3RZ02-1L71SS521421</t>
  </si>
  <si>
    <t>Installation of Manhole Ring and Cover Slab Works for Manholes 1200 mm - Depth from 3.51 to 4.50 - B5.33 05 13.05 - MR -</t>
  </si>
  <si>
    <t xml:space="preserve">  JD3RZ02-1L71SS521431</t>
  </si>
  <si>
    <t xml:space="preserve">  JD3RZ02-1L71SS521441</t>
  </si>
  <si>
    <t xml:space="preserve">  JD3RZ02-1L71SS7925</t>
  </si>
  <si>
    <t>Backfilling Works for Manholes 1200 mm - Depth from 1.51 to 2.50 - B5.33 05 13.03 - Z02 - 1 - L - 71 - SS</t>
  </si>
  <si>
    <t xml:space="preserve">  JD3RZ02-1L71SS7926</t>
  </si>
  <si>
    <t>Finishing, Benching Works for Manholes 1200 mm - Depth from 1.51 to 2.50 - B5.33 05 13.03 - Z02 - 1 - L - 71 - SS</t>
  </si>
  <si>
    <t xml:space="preserve">  JD3RZ02-1L71SS7937</t>
  </si>
  <si>
    <t>Backfilling Works for Manholes 1200 mm - Depth from 2.51 to 3.50 - B5.33 05 13.05 - Z02 - 1 - L - 71 - SS</t>
  </si>
  <si>
    <t xml:space="preserve">  JD3RZ02-1L71SS7938</t>
  </si>
  <si>
    <t>Finishing, Benching Works for Manholes 1200 mm - Depth from 2.51 to 3.50 - B5.33 05 13.05 - Z02 - 1 - L - 71 - SS</t>
  </si>
  <si>
    <t xml:space="preserve">  JD3RZ02-1L71ST8006</t>
  </si>
  <si>
    <t>Excavation Works for UPVC Pipe Line 300 mm - depth from 0.00 to 1.50 m - B6.33 14 11.01 - Z02 - 1 - L - 71 - ST</t>
  </si>
  <si>
    <t xml:space="preserve">  JD3RZ02-1L71ST8007</t>
  </si>
  <si>
    <t xml:space="preserve">  JD3RZ02-1L71ST8008</t>
  </si>
  <si>
    <t>Installing for UPVC Pipe Line 300 mm - depth from 0.00 to 1.50 m - B6.33 14 11.01 - Z02 - 1 - L - 71 - ST</t>
  </si>
  <si>
    <t xml:space="preserve">  JD3RZ02-1L71ST8009</t>
  </si>
  <si>
    <t>Primary Test for UPVC Pipe Line 300 mm - depth from 0.00 to 1.50 m - B6.33 14 11.01 - Z02 - 1 - L - 71 - ST</t>
  </si>
  <si>
    <t xml:space="preserve">  JD3RZ02-1L71ST8010</t>
  </si>
  <si>
    <t>Backfilling Works for UPVC Pipe Line 300 mm - depth from 0.00 to 1.50 m - B6.33 14 11.01 - Z02 - 1 - L - 71 - ST</t>
  </si>
  <si>
    <t xml:space="preserve">  JD3RZ02-1L71ST8011</t>
  </si>
  <si>
    <t>Excavation Works for GRP Pipe Line 400 mm - depth from 0.00 to 1.50 m - B6.33 42 11.01 - Z02 - 1 - L - 71 - ST</t>
  </si>
  <si>
    <t xml:space="preserve">  JD3RZ02-1L71ST8012</t>
  </si>
  <si>
    <t xml:space="preserve">  JD3RZ02-1L71ST8013</t>
  </si>
  <si>
    <t>Installing for GRP Pipe Line 400 mm - depth from 0.00 to 1.50 m - B6.33 42 11.01 - Z02 - 1 - L - 71 - ST</t>
  </si>
  <si>
    <t xml:space="preserve">  JD3RZ02-1L71ST8014</t>
  </si>
  <si>
    <t>Primary Test for GRP Pipe Line 400 mm - depth from 0.00 to 1.50 m - B6.33 42 11.01 - Z02 - 1 - L - 71 - ST</t>
  </si>
  <si>
    <t xml:space="preserve">  JD3RZ02-1L71ST8015</t>
  </si>
  <si>
    <t>Backfilling Works for GRP Pipe Line 400 mm - depth from 0.00 to 1.50 m - B6.33 42 11.01 - Z02 - 1 - L - 71 - ST</t>
  </si>
  <si>
    <t xml:space="preserve">  JD3RZ02-1L71ST8016.R</t>
  </si>
  <si>
    <t>Excavation Works for GRP Pipe Line 400 mm - depth from 1.51 to 2.50 m - B6.33 42 11.02 - Z02 - 1 - L - 71 - ST - Remaini</t>
  </si>
  <si>
    <t xml:space="preserve">  JD3RZ02-1L71ST8017.R</t>
  </si>
  <si>
    <t xml:space="preserve">  JD3RZ02-1L71ST8018.R</t>
  </si>
  <si>
    <t>Installing for GRP Pipe Line 400 mm - depth from 1.51 to 2.50 m - B6.33 42 11.02 - Z02 - 1 - L - 71 - ST - Remaining</t>
  </si>
  <si>
    <t xml:space="preserve">  JD3RZ02-1L71ST8019</t>
  </si>
  <si>
    <t>Primary Test for GRP Pipe Line 400 mm - depth from 1.51 to 2.50 m - B6.33 42 11.02 - Z02 - 1 - L - 71 - ST</t>
  </si>
  <si>
    <t xml:space="preserve">  JD3RZ02-1L71ST8020</t>
  </si>
  <si>
    <t>Backfilling Works for GRP Pipe Line 400 mm - depth from 1.51 to 2.50 m - B6.33 42 11.02 - Z02 - 1 - L - 71 - ST</t>
  </si>
  <si>
    <t xml:space="preserve">  JD3RZ02-1L71ST8192</t>
  </si>
  <si>
    <t>FINISHING Works and Backfilling Works For Manholes Diam 1200 depth from 1.51 to 2.50 - B6.33 05 39.02 - Z02 - 1 - L - 71</t>
  </si>
  <si>
    <t xml:space="preserve">  JD3RZ02-1L71ST8193</t>
  </si>
  <si>
    <t>TESTING AND COMMITIONING Works For Manholes Diam 1200 depth from 1.51 to 2.50 - B6.33 05 39.02 - Z02 - 1 - L - 71 - ST</t>
  </si>
  <si>
    <t xml:space="preserve">  JD3RZ02-1L71ST8202</t>
  </si>
  <si>
    <t>FINISHING Works and Backfilling Works For Manholes Diam 1500 depth from 1.51 to 2.50 - B6.33 05 39.04 - Z02 - 1 - L - 71</t>
  </si>
  <si>
    <t xml:space="preserve">  JD3RZ02-1L71ST8203</t>
  </si>
  <si>
    <t>TESTING AND COMMITIONING Works For Manholes Diam 1500 depth from 1.51 to 2.50 - B6.33 05 39.04 - Z02 - 1 - L - 71 - ST</t>
  </si>
  <si>
    <t xml:space="preserve">  JD3RZ02-1L71ST8207</t>
  </si>
  <si>
    <t>FINISHING Works and Backfilling Works For Manholes Diam 1500 depth from 2.51 to 3.50 - B6.33 05 39.05 - Z02 - 1 - L - 71</t>
  </si>
  <si>
    <t xml:space="preserve">  JD3RZ02-1L71ST8208</t>
  </si>
  <si>
    <t>TESTING AND COMMITIONING Works For Manholes Diam 1500 depth from 2.51 to 3.50 - B6.33 05 39.05 - Z02 - 1 - L - 71 - ST</t>
  </si>
  <si>
    <t xml:space="preserve">  JD3RZ02-1L71ST8221.R</t>
  </si>
  <si>
    <t>Manhole Installation Works For Manholes Diam 2000 depth from 2.51 to 3.50 - B6.33 05 39.08 - Z02 - 1 - L - 71 - ST - Rem</t>
  </si>
  <si>
    <t xml:space="preserve">  JD3RZ02-1L71ST8222</t>
  </si>
  <si>
    <t>FINISHING Works and Backfilling Works For Manholes Diam 2000 depth from 2.51 to 3.50 - B6.33 05 39.08 - Z02 - 1 - L - 71</t>
  </si>
  <si>
    <t xml:space="preserve">  JD3RZ02-1L71ST8223</t>
  </si>
  <si>
    <t>TESTING AND COMMITIONING Works For Manholes Diam 2000 depth from 2.51 to 3.50 - B6.33 05 39.08 - Z02 - 1 - L - 71 - ST</t>
  </si>
  <si>
    <t xml:space="preserve">  JD3RZ02-1L71ST8224</t>
  </si>
  <si>
    <t>EXCAVATION Works for Catchbasine single - B6.33 05 39.09 - Z02 - 1 - L - 71 - ST</t>
  </si>
  <si>
    <t xml:space="preserve">  JD3RZ02-1L71ST8225</t>
  </si>
  <si>
    <t>Catchbasine Installation Works For Catchbasine single - B6.33 05 39.09 - Z02 - 1 - L - 71 - ST</t>
  </si>
  <si>
    <t xml:space="preserve">  JD3RZ02-1L71ST8226</t>
  </si>
  <si>
    <t>FINISHING Works For Catchbasine single - B6.33 05 39.09 - Z02 - 1 - L - 71 - ST</t>
  </si>
  <si>
    <t xml:space="preserve">  JD3RZ02-1L71ST8227</t>
  </si>
  <si>
    <t>TESTING AND COMMITIONING RELEASEDfor Catchbasine single - B6.33 05 39.09 - Z02 - 1 - L - 71 - ST</t>
  </si>
  <si>
    <t xml:space="preserve">  JD3RZ02-1L71ST8228</t>
  </si>
  <si>
    <t>EXCAVATION Works for Catchbasine double - B6.33 05 39.10 - Z02 - 1 - L - 71 - ST</t>
  </si>
  <si>
    <t xml:space="preserve">  JD3RZ02-1L71ST8229</t>
  </si>
  <si>
    <t>Catchbasine Installation Works For Catchbasine double - B6.33 05 39.10 - Z02 - 1 - L - 71 - ST</t>
  </si>
  <si>
    <t xml:space="preserve">  JD3RZ02-1L71ST8230</t>
  </si>
  <si>
    <t>FINISHING Works For Catchbasine double - B6.33 05 39.10 - Z02 - 1 - L - 71 - ST</t>
  </si>
  <si>
    <t xml:space="preserve">  JD3RZ02-1L71ST8231</t>
  </si>
  <si>
    <t>TESTING AND COMMITIONING RELEASEDfor Catchbasine double - B6.33 05 39.10 - Z02 - 1 - L - 71 - ST</t>
  </si>
  <si>
    <t xml:space="preserve">  JD3RZ02-1L71TC8562</t>
  </si>
  <si>
    <t>Excavation Worksfor Trenches 6 - ways ducts, 50mm - 1x110 MM &amp; 5 x 32MM - B2.33 71 19.02.TEL - Z02 - 1 - L - 71 - TC</t>
  </si>
  <si>
    <t xml:space="preserve">  JD3RZ02-1L71TC8563</t>
  </si>
  <si>
    <t>Installationfor Trenches 6 - ways ducts, 50mm - 1x110 MM &amp; 5 x 32MM - B2.33 71 19.02.TEL - Z02 - 1 - L - 71 - TC</t>
  </si>
  <si>
    <t xml:space="preserve">  JD3RZ02-1L71TC8564</t>
  </si>
  <si>
    <t xml:space="preserve">Pouring Concrete Coverfor Trenches 6 - ways ducts, 50mm - 1x110 MM &amp; 5 x 32MM - B2.33 71 19.02.TEL - Z02 - 1 - L - 71 - </t>
  </si>
  <si>
    <t xml:space="preserve">  JD3RZ02-1L71TC8565</t>
  </si>
  <si>
    <t>Backfilling Worksfor Trenches 6 - ways ducts, 50mm - 1x110 MM &amp; 5 x 32MM - B2.33 71 19.02.TEL - Z02 - 1 - L - 71 - TC</t>
  </si>
  <si>
    <t xml:space="preserve">  JD3RZ02-1L71TC8566</t>
  </si>
  <si>
    <t>Excavation and Bedding Worksfor Manhole Type 1 - 120x120x150 CM - B2.33.71.19.13.01 - Z02 - 1 - L - 71 - TC</t>
  </si>
  <si>
    <t xml:space="preserve">  JD3RZ02-1L71TC8567</t>
  </si>
  <si>
    <t>Installationfor Manhole Type 1 - 120x120x150 CM - B2.33.71.19.13.01 - Z02 - 1 - L - 71 - TC</t>
  </si>
  <si>
    <t xml:space="preserve">  JD3RZ02-1L71TC8568</t>
  </si>
  <si>
    <t>Backfilling Worksfor Manhole Type 1 - 120x120x150 CM - B2.33.71.19.13.01 - Z02 - 1 - L - 71 - TC</t>
  </si>
  <si>
    <t xml:space="preserve">  JD3RZ02-1L71TSE8282</t>
  </si>
  <si>
    <t>Excavation Worksfor HDPE Pipe Lines 125 mm - depth from 0 to 1.5 m - B4.33 31 00.01 - Z02 - 1 - L - 71 - TSE</t>
  </si>
  <si>
    <t xml:space="preserve">  JD3RZ02-1L71TSE8283</t>
  </si>
  <si>
    <t>Soil Replacement and Bedding Worksfor HDPE Pipe Lines 125 mm - depth from 0 to 1.5 m - B4.33 31 00.01 - Z02 - 1 - L - 71</t>
  </si>
  <si>
    <t xml:space="preserve">  JD3RZ02-1L71TSE8284</t>
  </si>
  <si>
    <t>installationfor HDPE Pipe Lines 125 mm - depth from 0 to 1.5 m - B4.33 31 00.01 - Z02 - 1 - L - 71 - TSE</t>
  </si>
  <si>
    <t xml:space="preserve">  JD3RZ02-1L71TSE8285</t>
  </si>
  <si>
    <t>Testingfor HDPE Pipe Lines 125 mm - depth from 0 to 1.5 m - B4.33 31 00.01 - Z02 - 1 - L - 71 - TSE</t>
  </si>
  <si>
    <t xml:space="preserve">  JD3RZ02-1L71TSE8286</t>
  </si>
  <si>
    <t>Backfilling Worksfor HDPE Pipe Lines 125 mm - depth from 0 to 1.5 m - B4.33 31 00.01 - Z02 - 1 - L - 71 - TSE</t>
  </si>
  <si>
    <t xml:space="preserve">  JD3RZ02-1L71TSE8407</t>
  </si>
  <si>
    <t>Installationfor gate valves 100 mm - B4.33 14 19.01 - Z02 - 1 - L - 71 - TSE</t>
  </si>
  <si>
    <t xml:space="preserve">  JD3RZ02-1L71TSE8408</t>
  </si>
  <si>
    <t>Testing And Commtionningfor gate valves 100 mm - B4.33 14 19.01 - Z02 - 1 - L - 71 - TSE</t>
  </si>
  <si>
    <t xml:space="preserve">  JD3RZ02-1L71WT8237</t>
  </si>
  <si>
    <t>Excavation Worksfor HDPE Pipes 225 mm - depth from 0 to 1.5 m - B3.33 14 13.02 - Z02 - 1 - L - 71 - WT</t>
  </si>
  <si>
    <t xml:space="preserve">  JD3RZ02-1L71WT8238</t>
  </si>
  <si>
    <t>Soil Replacement and Bedding Works for HDPE Pipes 225 mm - depth from 0 to 1.5 m - B3.33 14 13.02 - Z02 - 1 - L - 71 - W</t>
  </si>
  <si>
    <t xml:space="preserve">  JD3RZ02-1L71WT8239</t>
  </si>
  <si>
    <t>Installing for HDPE Pipes 225 mm - depth from 0 to 1.5 m - B3.33 14 13.02 - Z02 - 1 - L - 71 - WT</t>
  </si>
  <si>
    <t xml:space="preserve">  JD3RZ02-1L71WT8240</t>
  </si>
  <si>
    <t>Testing for HDPE Pipes 225 mm - depth from 0 to 1.5 m - B3.33 14 13.02 - Z02 - 1 - L - 71 - WT</t>
  </si>
  <si>
    <t xml:space="preserve">  JD3RZ02-1L71WT8241</t>
  </si>
  <si>
    <t>Backfillingfor HDPE Pipes 225 mm - depth from 0 to 1.5 m - B3.33 14 13.02 - Z02 - 1 - L - 71 - WT</t>
  </si>
  <si>
    <t xml:space="preserve">  JD3RZ02-1L71WT8257</t>
  </si>
  <si>
    <t>INSTALLATIONfor gate valves 150 mm - B3.33 14 19.01 - Z02 - 1 - L - 71 - WT</t>
  </si>
  <si>
    <t xml:space="preserve">  JD3RZ02-1L71WT8258</t>
  </si>
  <si>
    <t>TESTING AND COMMITIONfor gate valves 150 mm - B3.33 14 19.01 - Z02 - 1 - L - 71 - WT</t>
  </si>
  <si>
    <t xml:space="preserve">  JD3RZ02-1L71WT8267</t>
  </si>
  <si>
    <t>EXCAVATION and Bedding Worksfor Fire Hydrant - B3.33 14 19.08 - Z02 - 1 - L - 71 - WT</t>
  </si>
  <si>
    <t xml:space="preserve">  JD3RZ02-1L71WT8268</t>
  </si>
  <si>
    <t>INSTALLATIONfor Fire Hydrant - B3.33 14 19.08 - Z02 - 1 - L - 71 - WT</t>
  </si>
  <si>
    <t xml:space="preserve">  JD3RZ02-1L71WT8269</t>
  </si>
  <si>
    <t>TESTING AND COMMITIONfor Fire Hydrant - B3.33 14 19.08 - Z02 - 1 - L - 71 - WT</t>
  </si>
  <si>
    <t xml:space="preserve">  JD3RZ02-1L72SL9218</t>
  </si>
  <si>
    <t>Excavation Worksfor Copper Cables 4Cx25 mm² - B2.26 05 19.04 - Z02 - 1 - L - 72 - SL</t>
  </si>
  <si>
    <t xml:space="preserve">  JD3RZ02-1L72SL9219</t>
  </si>
  <si>
    <t>Installationfor Copper Cables 4Cx25 mm² - B2.26 05 19.04 - Z02 - 1 - L - 72 - SL</t>
  </si>
  <si>
    <t xml:space="preserve">  JD3RZ02-1L72SL9220</t>
  </si>
  <si>
    <t>Backfilling, Warning Tabe Worksfor Copper Cables 4Cx25 mm² - B2.26 05 19.04 - Z02 - 1 - L - 72 - SL</t>
  </si>
  <si>
    <t xml:space="preserve">  JD3RZ02-1L72SL9221</t>
  </si>
  <si>
    <t>Testing and Commitioning for Copper Cables 4Cx25 mm² - B2.26 05 19.04 - Z02 - 1 - L - 72 - SL</t>
  </si>
  <si>
    <t xml:space="preserve">  JD3RZ02-1L72SL9232</t>
  </si>
  <si>
    <t>INSTALLINGfor insulated copper conductor 16 mm² - B2.26 05 19.08 - Z02 - 1 - L - 72 - SL</t>
  </si>
  <si>
    <t xml:space="preserve">  JD3RZ02-1L72SL9233</t>
  </si>
  <si>
    <t>TESTING AND COMMITIONINGfor insulated copper conductor 16 mm² - B2.26 05 19.08 - Z02 - 1 - L - 72 - SL</t>
  </si>
  <si>
    <t xml:space="preserve">  JD3RZ02-1L72SL9239</t>
  </si>
  <si>
    <t>Excavation of reinforced concrete foundationfor LIGHTING POLE one arm - B2.26 56 19.02 - Z02 - 1 - L - 72 - SL</t>
  </si>
  <si>
    <t xml:space="preserve">  JD3RZ02-1L72SL9240</t>
  </si>
  <si>
    <t>Installation of reinforced concrete foundationfor LIGHTING POLE one arm - B2.26 56 19.02 - Z02 - 1 - L - 72 - SL</t>
  </si>
  <si>
    <t xml:space="preserve">  JD3RZ02-1L72SL9241</t>
  </si>
  <si>
    <t>Backfilling of reinforced concrete foundationfor LIGHTING POLE one arm - B2.26 56 19.02 - Z02 - 1 - L - 72 - SL</t>
  </si>
  <si>
    <t xml:space="preserve">  JD3RZ02-1L72SL9242</t>
  </si>
  <si>
    <t>Installation Worksfor LIGHTING POLE one arm - B2.26 56 19.02 - Z02 - 1 - L - 72 - SL</t>
  </si>
  <si>
    <t xml:space="preserve">  JD3RZ02-1L72SL9243</t>
  </si>
  <si>
    <t>Testing and Commitioningfor LIGHTING POLE one arm - B2.26 56 19.02 - Z02 - 1 - L - 72 - SL</t>
  </si>
  <si>
    <t xml:space="preserve">  JD3RZ02-1L72SL9244</t>
  </si>
  <si>
    <t>Installationfor Lighting( LED ) Luminaire 150 WATT - B2.26.56.19.01 - Z02 - 1 - L - 72 - SL</t>
  </si>
  <si>
    <t xml:space="preserve">  JD3RZ02-1L72SL9247</t>
  </si>
  <si>
    <t>Supply, construct, connect and test earthing pitsfor Street Lighting EARTHING SYSTEM - B2.26 05 26.01 - Z02 - 1 - L - 72</t>
  </si>
  <si>
    <t xml:space="preserve">  JD3RZ02-1L72SL9248</t>
  </si>
  <si>
    <t>Excavation Worksfor PVC Pipes 2×150mm - B2.33 71 19.01.SL - Z02 - 1 - L - 72 - SL</t>
  </si>
  <si>
    <t xml:space="preserve">  JD3RZ02-1L72SL9249</t>
  </si>
  <si>
    <t>Installationfor PVC Pipes 2×150mm - B2.33 71 19.01.SL - Z02 - 1 - L - 72 - SL</t>
  </si>
  <si>
    <t xml:space="preserve">  JD3RZ02-1L72SL9250</t>
  </si>
  <si>
    <t>Pouring Concrete Coverfor PVC Pipes 2×150mm - B2.33 71 19.01.SL - Z02 - 1 - L - 72 - SL</t>
  </si>
  <si>
    <t xml:space="preserve">  JD3RZ02-1L72SL9251</t>
  </si>
  <si>
    <t>Testing and Backfilling Worksfor PVC Pipes 2×150mm - B2.33 71 19.01.SL - Z02 - 1 - L - 72 - SL</t>
  </si>
  <si>
    <t xml:space="preserve">  JD3RZ02-1L72SL9260</t>
  </si>
  <si>
    <t>Excavationfor Drawpit 600x600x1000mm - B2.33 71 19.13.01 - Z02 - 1 - L - 72 - SL</t>
  </si>
  <si>
    <t xml:space="preserve">  JD3RZ02-1L72SL9261</t>
  </si>
  <si>
    <t>Installationfor Drawpit 600x600x1000mm - B2.33 71 19.13.01 - Z02 - 1 - L - 72 - SL</t>
  </si>
  <si>
    <t xml:space="preserve">  JD3RZ02-1L72SL9262</t>
  </si>
  <si>
    <t>Backfillingfor Drawpit 600x600x1000mm - B2.33 71 19.13.01 - Z02 - 1 - L - 72 - SL</t>
  </si>
  <si>
    <t xml:space="preserve">  JD3RZ02-1L72SL9263</t>
  </si>
  <si>
    <t>Excavationfor Drawpit 900x900x1200mm - B2.33 71 19.13.02 - Z02 - 1 - L - 72 - SL</t>
  </si>
  <si>
    <t xml:space="preserve">  JD3RZ02-1L72SL9264</t>
  </si>
  <si>
    <t>Installationfor Drawpit 900x900x1200mm - B2.33 71 19.13.02 - Z02 - 1 - L - 72 - SL</t>
  </si>
  <si>
    <t xml:space="preserve">  JD3RZ02-1L72SL9265</t>
  </si>
  <si>
    <t>Backfillingfor Drawpit 900x900x1200mm - B2.33 71 19.13.02 - Z02 - 1 - L - 72 - SL</t>
  </si>
  <si>
    <t xml:space="preserve">  JD3RZ02-1L72SS521441</t>
  </si>
  <si>
    <t xml:space="preserve">  JD3RZ02-1L72SS8638</t>
  </si>
  <si>
    <t>Backfilling Works for Manholes 1200 mm - Depth from 1.51 to 2.50 - B5.33 05 13.03 - Z02 - 1 - L - 72 - SS</t>
  </si>
  <si>
    <t xml:space="preserve">  JD3RZ02-1L72SS8639</t>
  </si>
  <si>
    <t>Finishing, Benching Works for Manholes 1200 mm - Depth from 1.51 to 2.50 - B5.33 05 13.03 - Z02 - 1 - L - 72 - SS</t>
  </si>
  <si>
    <t xml:space="preserve">  JD3RZ02-1L72SS8651</t>
  </si>
  <si>
    <t>Finishing, Benching Works for Manholes 1200 mm - Depth from 2.51 to 3.50 - B5.33 05 13.05 - Z02 - 1 - L - 72 - SS</t>
  </si>
  <si>
    <t xml:space="preserve">  JD3RZ02-1L72ST524363</t>
  </si>
  <si>
    <t>Concrete encasement for pipes - NNB6.33 42 11.25 - Z02 - 1 - L - 72 - ST</t>
  </si>
  <si>
    <t xml:space="preserve">  JD3RZ02-1L72ST8719</t>
  </si>
  <si>
    <t>Excavation Works for UPVC Pipe Line 300 mm - depth from 0.00 to 1.50 m - B6.33 14 11.01 - Z02 - 1 - L - 72 - ST</t>
  </si>
  <si>
    <t xml:space="preserve">  JD3RZ02-1L72ST8720</t>
  </si>
  <si>
    <t xml:space="preserve">  JD3RZ02-1L72ST8721</t>
  </si>
  <si>
    <t>Installing for UPVC Pipe Line 300 mm - depth from 0.00 to 1.50 m - B6.33 14 11.01 - Z02 - 1 - L - 72 - ST</t>
  </si>
  <si>
    <t xml:space="preserve">  JD3RZ02-1L72ST8722</t>
  </si>
  <si>
    <t>Primary Test for UPVC Pipe Line 300 mm - depth from 0.00 to 1.50 m - B6.33 14 11.01 - Z02 - 1 - L - 72 - ST</t>
  </si>
  <si>
    <t xml:space="preserve">  JD3RZ02-1L72ST8723</t>
  </si>
  <si>
    <t>Backfilling Works for UPVC Pipe Line 300 mm - depth from 0.00 to 1.50 m - B6.33 14 11.01 - Z02 - 1 - L - 72 - ST</t>
  </si>
  <si>
    <t xml:space="preserve">  JD3RZ02-1L72ST8724</t>
  </si>
  <si>
    <t>Excavation Works for GRP Pipe Line 400 mm - depth from 0.00 to 1.50 m - B6.33 42 11.01 - Z02 - 1 - L - 72 - ST</t>
  </si>
  <si>
    <t xml:space="preserve">  JD3RZ02-1L72ST8725</t>
  </si>
  <si>
    <t xml:space="preserve">  JD3RZ02-1L72ST8726</t>
  </si>
  <si>
    <t>Installing for GRP Pipe Line 400 mm - depth from 0.00 to 1.50 m - B6.33 42 11.01 - Z02 - 1 - L - 72 - ST</t>
  </si>
  <si>
    <t xml:space="preserve">  JD3RZ02-1L72ST8727</t>
  </si>
  <si>
    <t>Primary Test for GRP Pipe Line 400 mm - depth from 0.00 to 1.50 m - B6.33 42 11.01 - Z02 - 1 - L - 72 - ST</t>
  </si>
  <si>
    <t xml:space="preserve">  JD3RZ02-1L72ST8728</t>
  </si>
  <si>
    <t>Backfilling Works for GRP Pipe Line 400 mm - depth from 0.00 to 1.50 m - B6.33 42 11.01 - Z02 - 1 - L - 72 - ST</t>
  </si>
  <si>
    <t xml:space="preserve">  JD3RZ02-1L72ST8729</t>
  </si>
  <si>
    <t>Excavation Works for GRP Pipe Line 400 mm - depth from 1.51 to 2.50 m - B6.33 42 11.02 - Z02 - 1 - L - 72 - ST</t>
  </si>
  <si>
    <t xml:space="preserve">  JD3RZ02-1L72ST8730</t>
  </si>
  <si>
    <t xml:space="preserve">  JD3RZ02-1L72ST8731</t>
  </si>
  <si>
    <t>Installing for GRP Pipe Line 400 mm - depth from 1.51 to 2.50 m - B6.33 42 11.02 - Z02 - 1 - L - 72 - ST</t>
  </si>
  <si>
    <t xml:space="preserve">  JD3RZ02-1L72ST8732</t>
  </si>
  <si>
    <t>Primary Test for GRP Pipe Line 400 mm - depth from 1.51 to 2.50 m - B6.33 42 11.02 - Z02 - 1 - L - 72 - ST</t>
  </si>
  <si>
    <t xml:space="preserve">  JD3RZ02-1L72ST8733</t>
  </si>
  <si>
    <t>Backfilling Works for GRP Pipe Line 400 mm - depth from 1.51 to 2.50 m - B6.33 42 11.02 - Z02 - 1 - L - 72 - ST</t>
  </si>
  <si>
    <t xml:space="preserve">  JD3RZ02-1L72ST8904.R</t>
  </si>
  <si>
    <t>Manhole Installation Works For Manholes Diam 1200 depth from 1.51 to 2.50 - B6.33 05 39.02 - Z02 - 1 - L - 72 - ST - Rem</t>
  </si>
  <si>
    <t xml:space="preserve">  JD3RZ02-1L72ST8905</t>
  </si>
  <si>
    <t>FINISHING Works and Backfilling Works For Manholes Diam 1200 depth from 1.51 to 2.50 - B6.33 05 39.02 - Z02 - 1 - L - 72</t>
  </si>
  <si>
    <t xml:space="preserve">  JD3RZ02-1L72ST8906</t>
  </si>
  <si>
    <t>TESTING AND COMMITIONING Works For Manholes Diam 1200 depth from 1.51 to 2.50 - B6.33 05 39.02 - Z02 - 1 - L - 72 - ST</t>
  </si>
  <si>
    <t xml:space="preserve">  JD3RZ02-1L72ST8915</t>
  </si>
  <si>
    <t>FINISHING Works and Backfilling Works For Manholes Diam 1500 depth from 1.51 to 2.50 - B6.33 05 39.04 - Z02 - 1 - L - 72</t>
  </si>
  <si>
    <t xml:space="preserve">  JD3RZ02-1L72ST8916</t>
  </si>
  <si>
    <t>TESTING AND COMMITIONING Works For Manholes Diam 1500 depth from 1.51 to 2.50 - B6.33 05 39.04 - Z02 - 1 - L - 72 - ST</t>
  </si>
  <si>
    <t xml:space="preserve">  JD3RZ02-1L72ST8919</t>
  </si>
  <si>
    <t>Manhole Installation Works For Manholes Diam 1500 depth from 2.51 to 3.50 - B6.33 05 39.05 - Z02 - 1 - L - 72 - ST</t>
  </si>
  <si>
    <t xml:space="preserve">  JD3RZ02-1L72ST8920</t>
  </si>
  <si>
    <t>FINISHING Works and Backfilling Works For Manholes Diam 1500 depth from 2.51 to 3.50 - B6.33 05 39.05 - Z02 - 1 - L - 72</t>
  </si>
  <si>
    <t xml:space="preserve">  JD3RZ02-1L72ST8921</t>
  </si>
  <si>
    <t>TESTING AND COMMITIONING Works For Manholes Diam 1500 depth from 2.51 to 3.50 - B6.33 05 39.05 - Z02 - 1 - L - 72 - ST</t>
  </si>
  <si>
    <t xml:space="preserve">  JD3RZ02-1L72ST8934.R</t>
  </si>
  <si>
    <t>Manhole Installation Works For Manholes Diam 2000 depth from 2.51 to 3.50 - B6.33 05 39.08 - Z02 - 1 - L - 72 - ST - Rem</t>
  </si>
  <si>
    <t xml:space="preserve">  JD3RZ02-1L72ST8935</t>
  </si>
  <si>
    <t>FINISHING Works and Backfilling Works For Manholes Diam 2000 depth from 2.51 to 3.50 - B6.33 05 39.08 - Z02 - 1 - L - 72</t>
  </si>
  <si>
    <t xml:space="preserve">  JD3RZ02-1L72ST8936</t>
  </si>
  <si>
    <t>TESTING AND COMMITIONING Works For Manholes Diam 2000 depth from 2.51 to 3.50 - B6.33 05 39.08 - Z02 - 1 - L - 72 - ST</t>
  </si>
  <si>
    <t xml:space="preserve">  JD3RZ02-1L72ST8937</t>
  </si>
  <si>
    <t>EXCAVATION Works for Catchbasine single - B6.33 05 39.09 - Z02 - 1 - L - 72 - ST</t>
  </si>
  <si>
    <t xml:space="preserve">  JD3RZ02-1L72ST8938</t>
  </si>
  <si>
    <t>Catchbasine Installation Works For Catchbasine single - B6.33 05 39.09 - Z02 - 1 - L - 72 - ST</t>
  </si>
  <si>
    <t xml:space="preserve">  JD3RZ02-1L72ST8939</t>
  </si>
  <si>
    <t>FINISHING Works For Catchbasine single - B6.33 05 39.09 - Z02 - 1 - L - 72 - ST</t>
  </si>
  <si>
    <t xml:space="preserve">  JD3RZ02-1L72ST8940</t>
  </si>
  <si>
    <t>TESTING AND COMMITIONING RELEASEDfor Catchbasine single - B6.33 05 39.09 - Z02 - 1 - L - 72 - ST</t>
  </si>
  <si>
    <t xml:space="preserve">  JD3RZ02-1L72ST8941</t>
  </si>
  <si>
    <t>EXCAVATION Works for Catchbasine double - B6.33 05 39.10 - Z02 - 1 - L - 72 - ST</t>
  </si>
  <si>
    <t xml:space="preserve">  JD3RZ02-1L72ST8942</t>
  </si>
  <si>
    <t>Catchbasine Installation Works For Catchbasine double - B6.33 05 39.10 - Z02 - 1 - L - 72 - ST</t>
  </si>
  <si>
    <t xml:space="preserve">  JD3RZ02-1L72ST8943</t>
  </si>
  <si>
    <t>FINISHING Works For Catchbasine double - B6.33 05 39.10 - Z02 - 1 - L - 72 - ST</t>
  </si>
  <si>
    <t xml:space="preserve">  JD3RZ02-1L72ST8944</t>
  </si>
  <si>
    <t>TESTING AND COMMITIONING RELEASEDfor Catchbasine double - B6.33 05 39.10 - Z02 - 1 - L - 72 - ST</t>
  </si>
  <si>
    <t xml:space="preserve">  JD3RZ02-1L72TC9275</t>
  </si>
  <si>
    <t>Excavation Worksfor Trenches 6 - ways ducts, 50mm - 1x110 MM &amp; 5 x 32MM - B2.33 71 19.02.TEL - Z02 - 1 - L - 72 - TC</t>
  </si>
  <si>
    <t xml:space="preserve">  JD3RZ02-1L72TC9276</t>
  </si>
  <si>
    <t>Installationfor Trenches 6 - ways ducts, 50mm - 1x110 MM &amp; 5 x 32MM - B2.33 71 19.02.TEL - Z02 - 1 - L - 72 - TC</t>
  </si>
  <si>
    <t xml:space="preserve">  JD3RZ02-1L72TC9277</t>
  </si>
  <si>
    <t xml:space="preserve">Pouring Concrete Coverfor Trenches 6 - ways ducts, 50mm - 1x110 MM &amp; 5 x 32MM - B2.33 71 19.02.TEL - Z02 - 1 - L - 72 - </t>
  </si>
  <si>
    <t xml:space="preserve">  JD3RZ02-1L72TC9278</t>
  </si>
  <si>
    <t>Backfilling Worksfor Trenches 6 - ways ducts, 50mm - 1x110 MM &amp; 5 x 32MM - B2.33 71 19.02.TEL - Z02 - 1 - L - 72 - TC</t>
  </si>
  <si>
    <t xml:space="preserve">  JD3RZ02-1L72TC9279</t>
  </si>
  <si>
    <t>Excavation and Bedding Worksfor Manhole Type 1 - 120x120x150 CM - B2.33.71.19.13.01 - Z02 - 1 - L - 72 - TC</t>
  </si>
  <si>
    <t xml:space="preserve">  JD3RZ02-1L72TC9280</t>
  </si>
  <si>
    <t>Installationfor Manhole Type 1 - 120x120x150 CM - B2.33.71.19.13.01 - Z02 - 1 - L - 72 - TC</t>
  </si>
  <si>
    <t xml:space="preserve">  JD3RZ02-1L72TC9281</t>
  </si>
  <si>
    <t>Backfilling Worksfor Manhole Type 1 - 120x120x150 CM - B2.33.71.19.13.01 - Z02 - 1 - L - 72 - TC</t>
  </si>
  <si>
    <t xml:space="preserve">  JD3RZ02-1L72TSE8995</t>
  </si>
  <si>
    <t>Excavation Worksfor HDPE Pipe Lines 125 mm - depth from 0 to 1.5 m - B4.33 31 00.01 - Z02 - 1 - L - 72 - TSE</t>
  </si>
  <si>
    <t xml:space="preserve">  JD3RZ02-1L72TSE8996</t>
  </si>
  <si>
    <t>Soil Replacement and Bedding Worksfor HDPE Pipe Lines 125 mm - depth from 0 to 1.5 m - B4.33 31 00.01 - Z02 - 1 - L - 72</t>
  </si>
  <si>
    <t xml:space="preserve">  JD3RZ02-1L72TSE8997</t>
  </si>
  <si>
    <t>installationfor HDPE Pipe Lines 125 mm - depth from 0 to 1.5 m - B4.33 31 00.01 - Z02 - 1 - L - 72 - TSE</t>
  </si>
  <si>
    <t xml:space="preserve">  JD3RZ02-1L72TSE8998</t>
  </si>
  <si>
    <t>Testingfor HDPE Pipe Lines 125 mm - depth from 0 to 1.5 m - B4.33 31 00.01 - Z02 - 1 - L - 72 - TSE</t>
  </si>
  <si>
    <t xml:space="preserve">  JD3RZ02-1L72TSE8999</t>
  </si>
  <si>
    <t>Backfilling Worksfor HDPE Pipe Lines 125 mm - depth from 0 to 1.5 m - B4.33 31 00.01 - Z02 - 1 - L - 72 - TSE</t>
  </si>
  <si>
    <t xml:space="preserve">  JD3RZ02-1L72TSE9120</t>
  </si>
  <si>
    <t>Installationfor gate valves 100 mm - B4.33 14 19.01 - Z02 - 1 - L - 72 - TSE</t>
  </si>
  <si>
    <t xml:space="preserve">  JD3RZ02-1L72TSE9121</t>
  </si>
  <si>
    <t>Testing And Commtionningfor gate valves 100 mm - B4.33 14 19.01 - Z02 - 1 - L - 72 - TSE</t>
  </si>
  <si>
    <t xml:space="preserve">  JD3RZ02-1L72WT8945</t>
  </si>
  <si>
    <t>Excavation Worksfor HDPE Pipes 160 mm - depth from 0 to 1.5 m - B3.33 14 13.01 - Z02 - 1 - L - 72 - WT</t>
  </si>
  <si>
    <t xml:space="preserve">  JD3RZ02-1L72WT8946</t>
  </si>
  <si>
    <t>Soil Replacement and Bedding Works for HDPE Pipes 160 mm - depth from 0 to 1.5 m - B3.33 14 13.01 - Z02 - 1 - L - 72 - W</t>
  </si>
  <si>
    <t xml:space="preserve">  JD3RZ02-1L72WT8947</t>
  </si>
  <si>
    <t>Installing for HDPE Pipes 160 mm - depth from 0 to 1.5 m - B3.33 14 13.01 - Z02 - 1 - L - 72 - WT</t>
  </si>
  <si>
    <t xml:space="preserve">  JD3RZ02-1L72WT8948</t>
  </si>
  <si>
    <t>Testing for HDPE Pipes 160 mm - depth from 0 to 1.5 m - B3.33 14 13.01 - Z02 - 1 - L - 72 - WT</t>
  </si>
  <si>
    <t xml:space="preserve">  JD3RZ02-1L72WT8949</t>
  </si>
  <si>
    <t>Backfillingfor HDPE Pipes 160 mm - depth from 0 to 1.5 m - B3.33 14 13.01 - Z02 - 1 - L - 72 - WT</t>
  </si>
  <si>
    <t xml:space="preserve">  JD3RZ02-1L72WT8970</t>
  </si>
  <si>
    <t>INSTALLATIONfor gate valves 150 mm - B3.33 14 19.01 - Z02 - 1 - L - 72 - WT</t>
  </si>
  <si>
    <t xml:space="preserve">  JD3RZ02-1L72WT8971</t>
  </si>
  <si>
    <t>TESTING AND COMMITIONfor gate valves 150 mm - B3.33 14 19.01 - Z02 - 1 - L - 72 - WT</t>
  </si>
  <si>
    <t xml:space="preserve">  JD3RZ02-1L72WT8980</t>
  </si>
  <si>
    <t>EXCAVATION and Bedding Worksfor Fire Hydrant - B3.33 14 19.08 - Z02 - 1 - L - 72 - WT</t>
  </si>
  <si>
    <t xml:space="preserve">  JD3RZ02-1L72WT8981</t>
  </si>
  <si>
    <t>INSTALLATIONfor Fire Hydrant - B3.33 14 19.08 - Z02 - 1 - L - 72 - WT</t>
  </si>
  <si>
    <t xml:space="preserve">  JD3RZ02-1L72WT8982</t>
  </si>
  <si>
    <t>TESTING AND COMMITIONfor Fire Hydrant - B3.33 14 19.08 - Z02 - 1 - L - 72 - WT</t>
  </si>
  <si>
    <t xml:space="preserve">  JD3RZ02-1L73SL9931</t>
  </si>
  <si>
    <t>Excavation Worksfor Copper Cables 4Cx25 mm² - B2.26 05 19.04 - Z02 - 1 - L - 73 - SL</t>
  </si>
  <si>
    <t xml:space="preserve">  JD3RZ02-1L73SL9932</t>
  </si>
  <si>
    <t>Installationfor Copper Cables 4Cx25 mm² - B2.26 05 19.04 - Z02 - 1 - L - 73 - SL</t>
  </si>
  <si>
    <t xml:space="preserve">  JD3RZ02-1L73SL9933</t>
  </si>
  <si>
    <t>Backfilling, Warning Tabe Worksfor Copper Cables 4Cx25 mm² - B2.26 05 19.04 - Z02 - 1 - L - 73 - SL</t>
  </si>
  <si>
    <t xml:space="preserve">  JD3RZ02-1L73SL9934</t>
  </si>
  <si>
    <t>Testing and Commitioning for Copper Cables 4Cx25 mm² - B2.26 05 19.04 - Z02 - 1 - L - 73 - SL</t>
  </si>
  <si>
    <t xml:space="preserve">  JD3RZ02-1L73SL9945</t>
  </si>
  <si>
    <t>INSTALLINGfor insulated copper conductor 16 mm² - B2.26 05 19.08 - Z02 - 1 - L - 73 - SL</t>
  </si>
  <si>
    <t xml:space="preserve">  JD3RZ02-1L73SL9946</t>
  </si>
  <si>
    <t>TESTING AND COMMITIONINGfor insulated copper conductor 16 mm² - B2.26 05 19.08 - Z02 - 1 - L - 73 - SL</t>
  </si>
  <si>
    <t xml:space="preserve">  JD3RZ02-1L73SL9952</t>
  </si>
  <si>
    <t>Excavation of reinforced concrete foundationfor LIGHTING POLE one arm - B2.26 56 19.02 - Z02 - 1 - L - 73 - SL</t>
  </si>
  <si>
    <t xml:space="preserve">  JD3RZ02-1L73SL9953</t>
  </si>
  <si>
    <t>Installation of reinforced concrete foundationfor LIGHTING POLE one arm - B2.26 56 19.02 - Z02 - 1 - L - 73 - SL</t>
  </si>
  <si>
    <t xml:space="preserve">  JD3RZ02-1L73SL9954</t>
  </si>
  <si>
    <t>Backfilling of reinforced concrete foundationfor LIGHTING POLE one arm - B2.26 56 19.02 - Z02 - 1 - L - 73 - SL</t>
  </si>
  <si>
    <t xml:space="preserve">  JD3RZ02-1L73SL9955</t>
  </si>
  <si>
    <t>Installation Worksfor LIGHTING POLE one arm - B2.26 56 19.02 - Z02 - 1 - L - 73 - SL</t>
  </si>
  <si>
    <t xml:space="preserve">  JD3RZ02-1L73SL9956</t>
  </si>
  <si>
    <t>Testing and Commitioningfor LIGHTING POLE one arm - B2.26 56 19.02 - Z02 - 1 - L - 73 - SL</t>
  </si>
  <si>
    <t xml:space="preserve">  JD3RZ02-1L73SL9957</t>
  </si>
  <si>
    <t>Installationfor Lighting( LED ) Luminaire 150 WATT - B2.26.56.19.01 - Z02 - 1 - L - 73 - SL</t>
  </si>
  <si>
    <t xml:space="preserve">  JD3RZ02-1L73SL9960</t>
  </si>
  <si>
    <t>Supply, construct, connect and test earthing pitsfor Street Lighting EARTHING SYSTEM - B2.26 05 26.01 - Z02 - 1 - L - 73</t>
  </si>
  <si>
    <t xml:space="preserve">  JD3RZ02-1L73SL9961</t>
  </si>
  <si>
    <t>Excavation Worksfor PVC Pipes 2×150mm - B2.33 71 19.01.SL - Z02 - 1 - L - 73 - SL</t>
  </si>
  <si>
    <t xml:space="preserve">  JD3RZ02-1L73SL9962</t>
  </si>
  <si>
    <t>Installationfor PVC Pipes 2×150mm - B2.33 71 19.01.SL - Z02 - 1 - L - 73 - SL</t>
  </si>
  <si>
    <t xml:space="preserve">  JD3RZ02-1L73SL9963</t>
  </si>
  <si>
    <t>Pouring Concrete Coverfor PVC Pipes 2×150mm - B2.33 71 19.01.SL - Z02 - 1 - L - 73 - SL</t>
  </si>
  <si>
    <t xml:space="preserve">  JD3RZ02-1L73SL9964</t>
  </si>
  <si>
    <t>Testing and Backfilling Worksfor PVC Pipes 2×150mm - B2.33 71 19.01.SL - Z02 - 1 - L - 73 - SL</t>
  </si>
  <si>
    <t xml:space="preserve">  JD3RZ02-1L73SL9973</t>
  </si>
  <si>
    <t>Excavationfor Drawpit 600x600x1000mm - B2.33 71 19.13.01 - Z02 - 1 - L - 73 - SL</t>
  </si>
  <si>
    <t xml:space="preserve">  JD3RZ02-1L73SL9974</t>
  </si>
  <si>
    <t>Installationfor Drawpit 600x600x1000mm - B2.33 71 19.13.01 - Z02 - 1 - L - 73 - SL</t>
  </si>
  <si>
    <t xml:space="preserve">  JD3RZ02-1L73SL9975</t>
  </si>
  <si>
    <t>Backfillingfor Drawpit 600x600x1000mm - B2.33 71 19.13.01 - Z02 - 1 - L - 73 - SL</t>
  </si>
  <si>
    <t xml:space="preserve">  JD3RZ02-1L73SL9976</t>
  </si>
  <si>
    <t>Excavationfor Drawpit 900x900x1200mm - B2.33 71 19.13.02 - Z02 - 1 - L - 73 - SL</t>
  </si>
  <si>
    <t xml:space="preserve">  JD3RZ02-1L73SL9977</t>
  </si>
  <si>
    <t>Installationfor Drawpit 900x900x1200mm - B2.33 71 19.13.02 - Z02 - 1 - L - 73 - SL</t>
  </si>
  <si>
    <t xml:space="preserve">  JD3RZ02-1L73SL9978</t>
  </si>
  <si>
    <t>Backfillingfor Drawpit 900x900x1200mm - B2.33 71 19.13.02 - Z02 - 1 - L - 73 - SL</t>
  </si>
  <si>
    <t xml:space="preserve">  JD3RZ02-1L73SL9982</t>
  </si>
  <si>
    <t>Excavationfor Street Lighting panels - B2.26 24 16.01 - Z02 - 1 - L - 73 - SL</t>
  </si>
  <si>
    <t xml:space="preserve">  JD3RZ02-1L73SL9983</t>
  </si>
  <si>
    <t>Installationfor Street Lighting panels - B2.26 24 16.01 - Z02 - 1 - L - 73 - SL</t>
  </si>
  <si>
    <t xml:space="preserve">  JD3RZ02-1L73SL9984</t>
  </si>
  <si>
    <t>Backfillingfor Street Lighting panels - B2.26 24 16.01 - Z02 - 1 - L - 73 - SL</t>
  </si>
  <si>
    <t xml:space="preserve">  JD3RZ02-1L73SL9985</t>
  </si>
  <si>
    <t>Excavationfor KWH meter - B2.26 24 16.02 - Z02 - 1 - L - 73 - SL</t>
  </si>
  <si>
    <t xml:space="preserve">  JD3RZ02-1L73SL99851</t>
  </si>
  <si>
    <t>Excavation for Drawpit - B2.33 71 19.13.03 - Z02 - 1 - L - 73 - SL</t>
  </si>
  <si>
    <t xml:space="preserve">  JD3RZ02-1L73SL9986</t>
  </si>
  <si>
    <t>Installationfor KWH meter - B2.26 24 16.02 - Z02 - 1 - L - 73 - SL</t>
  </si>
  <si>
    <t xml:space="preserve">  JD3RZ02-1L73SL99861</t>
  </si>
  <si>
    <t>Installation for Drawpit - B2.33 71 19.13.03 - Z02 - 1 - L - 73 - SL</t>
  </si>
  <si>
    <t xml:space="preserve">  JD3RZ02-1L73SL9987</t>
  </si>
  <si>
    <t>Backfillingfor KWH meter - B2.26 24 16.02 - Z02 - 1 - L - 73 - SL</t>
  </si>
  <si>
    <t xml:space="preserve">  JD3RZ02-1L73SL99871</t>
  </si>
  <si>
    <t>Backfilling for Drawpit - B2.33 71 19.13.03 - Z02 - 1 - L - 73 - SL</t>
  </si>
  <si>
    <t xml:space="preserve">  JD3RZ02-1L73SS521401</t>
  </si>
  <si>
    <t xml:space="preserve">  JD3RZ02-1L73SS521411</t>
  </si>
  <si>
    <t xml:space="preserve">  JD3RZ02-1L73SS521421</t>
  </si>
  <si>
    <t xml:space="preserve">  JD3RZ02-1L73SS521431</t>
  </si>
  <si>
    <t xml:space="preserve">  JD3RZ02-1L73SS521441</t>
  </si>
  <si>
    <t xml:space="preserve">  JD3RZ02-1L73SS9348</t>
  </si>
  <si>
    <t>Excavation and PC Blinding Works for Manholes 1200 mm - Depth from 1.51 to 2.50 - B5.33 05 13.03 - Z02 - 1 - L - 73 - SS</t>
  </si>
  <si>
    <t xml:space="preserve">  JD3RZ02-1L73SS9349</t>
  </si>
  <si>
    <t>Installation of Base Works for Manholes 1200 mm - Depth from 1.51 to 2.50 - B5.33 05 13.03 - Z02 - 1 - L - 73 - SS</t>
  </si>
  <si>
    <t xml:space="preserve">  JD3RZ02-1L73SS9350</t>
  </si>
  <si>
    <t xml:space="preserve">Installation of Manhole Ring and Cover Slab Works for Manholes 1200 mm - Depth from 1.51 to 2.50 - B5.33 05 13.03 - Z02 </t>
  </si>
  <si>
    <t xml:space="preserve">  JD3RZ02-1L73SS9351</t>
  </si>
  <si>
    <t>Backfilling Works for Manholes 1200 mm - Depth from 1.51 to 2.50 - B5.33 05 13.03 - Z02 - 1 - L - 73 - SS</t>
  </si>
  <si>
    <t xml:space="preserve">  JD3RZ02-1L73SS9352</t>
  </si>
  <si>
    <t>Finishing, Benching Works for Manholes 1200 mm - Depth from 1.51 to 2.50 - B5.33 05 13.03 - Z02 - 1 - L - 73 - SS</t>
  </si>
  <si>
    <t xml:space="preserve">  JD3RZ02-1L73SS9365</t>
  </si>
  <si>
    <t xml:space="preserve">Excavation and PC Blinding Works for Backdrop Manholes 1200 mm - Depth from 2.51 to 3.50 - B5.33 05 13.06 - Z02 - 1 - L </t>
  </si>
  <si>
    <t xml:space="preserve">  JD3RZ02-1L73SS9366</t>
  </si>
  <si>
    <t>Installation of Base Works for Backdrop Manholes 1200 mm - Depth from 2.51 to 3.50 - B5.33 05 13.06 - Z02 - 1 - L - 73 -</t>
  </si>
  <si>
    <t xml:space="preserve">  JD3RZ02-1L73SS9367</t>
  </si>
  <si>
    <t>Installation of Manhole Ring and Cover Slab Works for Backdrop Manholes 1200 mm - Depth from 2.51 to 3.50 - B5.33 05 13.</t>
  </si>
  <si>
    <t xml:space="preserve">  JD3RZ02-1L73SS9368</t>
  </si>
  <si>
    <t>Installation of fitting Works for Backdrop Manholes 1200 mm - Depth from 2.51 to 3.50 - B5.33 05 13.06 - Z02 - 1 - L - 7</t>
  </si>
  <si>
    <t xml:space="preserve">  JD3RZ02-1L73SS9369</t>
  </si>
  <si>
    <t xml:space="preserve">Concrete Encasement Works for Backdrop Manholes 1200 mm - Depth from 2.51 to 3.50 - B5.33 05 13.06 - Z02 - 1 - L - 73 - </t>
  </si>
  <si>
    <t xml:space="preserve">  JD3RZ02-1L73SS9370</t>
  </si>
  <si>
    <t>Backfilling Works for Backdrop Manholes 1200 mm - Depth from 2.51 to 3.50 - B5.33 05 13.06 - Z02 - 1 - L - 73 - SS</t>
  </si>
  <si>
    <t xml:space="preserve">  JD3RZ02-1L73SS9371</t>
  </si>
  <si>
    <t xml:space="preserve">Finishing, Benching Works for Backdrop Manholes 1200 mm - Depth from 2.51 to 3.50 - B5.33 05 13.06 - Z02 - 1 - L - 73 - </t>
  </si>
  <si>
    <t xml:space="preserve">  JD3RZ02-1L73ST9432</t>
  </si>
  <si>
    <t>Excavation Works for UPVC Pipe Line 300 mm - depth from 0.00 to 1.50 m - B6.33 14 11.01 - Z02 - 1 - L - 73 - ST</t>
  </si>
  <si>
    <t xml:space="preserve">  JD3RZ02-1L73ST9433</t>
  </si>
  <si>
    <t xml:space="preserve">  JD3RZ02-1L73ST9434</t>
  </si>
  <si>
    <t>Installing for UPVC Pipe Line 300 mm - depth from 0.00 to 1.50 m - B6.33 14 11.01 - Z02 - 1 - L - 73 - ST</t>
  </si>
  <si>
    <t xml:space="preserve">  JD3RZ02-1L73ST9435</t>
  </si>
  <si>
    <t>Primary Test for UPVC Pipe Line 300 mm - depth from 0.00 to 1.50 m - B6.33 14 11.01 - Z02 - 1 - L - 73 - ST</t>
  </si>
  <si>
    <t xml:space="preserve">  JD3RZ02-1L73ST9436</t>
  </si>
  <si>
    <t>Backfilling Works for UPVC Pipe Line 300 mm - depth from 0.00 to 1.50 m - B6.33 14 11.01 - Z02 - 1 - L - 73 - ST</t>
  </si>
  <si>
    <t xml:space="preserve">  JD3RZ02-1L73ST9437</t>
  </si>
  <si>
    <t>Excavation Works for GRP Pipe Line 400 mm - depth from 0.00 to 1.50 m - B6.33 42 11.01 - Z02 - 1 - L - 73 - ST</t>
  </si>
  <si>
    <t xml:space="preserve">  JD3RZ02-1L73ST9438</t>
  </si>
  <si>
    <t xml:space="preserve">  JD3RZ02-1L73ST9439</t>
  </si>
  <si>
    <t>Installing for GRP Pipe Line 400 mm - depth from 0.00 to 1.50 m - B6.33 42 11.01 - Z02 - 1 - L - 73 - ST</t>
  </si>
  <si>
    <t xml:space="preserve">  JD3RZ02-1L73ST9440</t>
  </si>
  <si>
    <t>Primary Test for GRP Pipe Line 400 mm - depth from 0.00 to 1.50 m - B6.33 42 11.01 - Z02 - 1 - L - 73 - ST</t>
  </si>
  <si>
    <t xml:space="preserve">  JD3RZ02-1L73ST9441</t>
  </si>
  <si>
    <t>Backfilling Works for GRP Pipe Line 400 mm - depth from 0.00 to 1.50 m - B6.33 42 11.01 - Z02 - 1 - L - 73 - ST</t>
  </si>
  <si>
    <t xml:space="preserve">  JD3RZ02-1L73ST9458</t>
  </si>
  <si>
    <t>Soil Replacement and Bedding Works for GRP Pipe Line 600 mm - depth from 0.00 to 1.50 m - B6.33 42 11.05 - Z02 - 1 - L -</t>
  </si>
  <si>
    <t xml:space="preserve">  JD3RZ02-1L73ST9459</t>
  </si>
  <si>
    <t>Installing for GRP Pipe Line 600 mm - depth from 0.00 to 1.50 m - B6.33 42 11.05 - Z02 - 1 - L - 73 - ST</t>
  </si>
  <si>
    <t xml:space="preserve">  JD3RZ02-1L73ST9460</t>
  </si>
  <si>
    <t>Primary Test for GRP Pipe Line 600 mm - depth from 0.00 to 1.50 m - B6.33 42 11.05 - Z02 - 1 - L - 73 - ST</t>
  </si>
  <si>
    <t xml:space="preserve">  JD3RZ02-1L73ST9461</t>
  </si>
  <si>
    <t>Backfilling Works for GRP Pipe Line 600 mm - depth from 0.00 to 1.50 m - B6.33 42 11.05 - Z02 - 1 - L - 73 - ST</t>
  </si>
  <si>
    <t xml:space="preserve">  JD3RZ02-1L73ST9464</t>
  </si>
  <si>
    <t>Installing for GRP Pipe Line 600 mm - depth from 1.51 to 2.50 m - B6.33 42 11.06 - Z02 - 1 - L - 73 - ST</t>
  </si>
  <si>
    <t xml:space="preserve">  JD3RZ02-1L73ST9465</t>
  </si>
  <si>
    <t>Primary Test for GRP Pipe Line 600 mm - depth from 1.51 to 2.50 m - B6.33 42 11.06 - Z02 - 1 - L - 73 - ST</t>
  </si>
  <si>
    <t xml:space="preserve">  JD3RZ02-1L73ST9466</t>
  </si>
  <si>
    <t>Backfilling Works for GRP Pipe Line 600 mm - depth from 1.51 to 2.50 m - B6.33 42 11.06 - Z02 - 1 - L - 73 - ST</t>
  </si>
  <si>
    <t xml:space="preserve">  JD3RZ02-1L73ST9544</t>
  </si>
  <si>
    <t>Installing for GRP Pipe Line 1200 mm - depth from 2.51 to 3.50 m - B6.33 42 11.24 - Z02 - 1 - L - 73 - ST</t>
  </si>
  <si>
    <t xml:space="preserve">  JD3RZ02-1L73ST9545</t>
  </si>
  <si>
    <t>Primary Test for GRP Pipe Line 1200 mm - depth from 2.51 to 3.50 m - B6.33 42 11.24 - Z02 - 1 - L - 73 - ST</t>
  </si>
  <si>
    <t xml:space="preserve">  JD3RZ02-1L73ST9546</t>
  </si>
  <si>
    <t>Backfilling Works for GRP Pipe Line 1200 mm - depth from 2.51 to 3.50 m - B6.33 42 11.24 - Z02 - 1 - L - 73 - ST</t>
  </si>
  <si>
    <t xml:space="preserve">  JD3RZ02-1L73ST9565</t>
  </si>
  <si>
    <t>Slab for Box Culvert Dim (1000x1000) depth from 2.51 to 3.50 - B6.34 42 16.03 - Z02 - 1 - L - 73 - ST</t>
  </si>
  <si>
    <t xml:space="preserve">  JD3RZ02-1L73ST9566</t>
  </si>
  <si>
    <t>Isolation Works for Box Culvert Dim (2000x1250) depth from 1.51 to 2.50 - B6.34 42 16.03 - Z02 - 1 - L - 73 - ST</t>
  </si>
  <si>
    <t xml:space="preserve">  JD3RZ02-1L73ST9567</t>
  </si>
  <si>
    <t>Backfilling Works for Box Culvert Dim (2000x1250) depth from 1.51 to 2.50 - B6.34 42 16.03 - Z02 - 1 - L - 73 - ST</t>
  </si>
  <si>
    <t xml:space="preserve">  JD3RZ02-1L73ST9615</t>
  </si>
  <si>
    <t>Excavation Works For Manholes Diam 1200 depth from 1.51 to 2.50 - B6.33 05 39.02 - Z02 - 1 - L - 73 - ST</t>
  </si>
  <si>
    <t xml:space="preserve">  JD3RZ02-1L73ST9616</t>
  </si>
  <si>
    <t>Base Plain Concrete Works For Manholes Diam 1200 depth from 1.51 to 2.50 - B6.33 05 39.02 - Z02 - 1 - L - 73 - ST</t>
  </si>
  <si>
    <t xml:space="preserve">  JD3RZ02-1L73ST9617</t>
  </si>
  <si>
    <t>Manhole Installation Works For Manholes Diam 1200 depth from 1.51 to 2.50 - B6.33 05 39.02 - Z02 - 1 - L - 73 - ST</t>
  </si>
  <si>
    <t xml:space="preserve">  JD3RZ02-1L73ST9618</t>
  </si>
  <si>
    <t>FINISHING Works and Backfilling Works For Manholes Diam 1200 depth from 1.51 to 2.50 - B6.33 05 39.02 - Z02 - 1 - L - 73</t>
  </si>
  <si>
    <t xml:space="preserve">  JD3RZ02-1L73ST9619</t>
  </si>
  <si>
    <t>TESTING AND COMMITIONING Works For Manholes Diam 1200 depth from 1.51 to 2.50 - B6.33 05 39.02 - Z02 - 1 - L - 73 - ST</t>
  </si>
  <si>
    <t xml:space="preserve">  JD3RZ02-1L73ST9628</t>
  </si>
  <si>
    <t>FINISHING Works and Backfilling Works For Manholes Diam 1500 depth from 1.51 to 2.50 - B6.33 05 39.04 - Z02 - 1 - L - 73</t>
  </si>
  <si>
    <t xml:space="preserve">  JD3RZ02-1L73ST9629</t>
  </si>
  <si>
    <t>TESTING AND COMMITIONING Works For Manholes Diam 1500 depth from 1.51 to 2.50 - B6.33 05 39.04 - Z02 - 1 - L - 73 - ST</t>
  </si>
  <si>
    <t xml:space="preserve">  JD3RZ02-1L73ST9630</t>
  </si>
  <si>
    <t>Excavation Works For Manholes Diam 1500 depth from 2.51 to 3.50 - B6.33 05 39.05 - Z02 - 1 - L - 73 - ST</t>
  </si>
  <si>
    <t xml:space="preserve">  JD3RZ02-1L73ST9631</t>
  </si>
  <si>
    <t>Base Plain Concrete Works For Manholes Diam 1500 depth from 2.51 to 3.50 - B6.33 05 39.05 - Z02 - 1 - L - 73 - ST</t>
  </si>
  <si>
    <t xml:space="preserve">  JD3RZ02-1L73ST9632</t>
  </si>
  <si>
    <t>Manhole Installation Works For Manholes Diam 1500 depth from 2.51 to 3.50 - B6.33 05 39.05 - Z02 - 1 - L - 73 - ST</t>
  </si>
  <si>
    <t xml:space="preserve">  JD3RZ02-1L73ST9633</t>
  </si>
  <si>
    <t>FINISHING Works and Backfilling Works For Manholes Diam 1500 depth from 2.51 to 3.50 - B6.33 05 39.05 - Z02 - 1 - L - 73</t>
  </si>
  <si>
    <t xml:space="preserve">  JD3RZ02-1L73ST9634</t>
  </si>
  <si>
    <t>TESTING AND COMMITIONING Works For Manholes Diam 1500 depth from 2.51 to 3.50 - B6.33 05 39.05 - Z02 - 1 - L - 73 - ST</t>
  </si>
  <si>
    <t xml:space="preserve">  JD3RZ02-1L73ST9645</t>
  </si>
  <si>
    <t>Excavation Works For Manholes Diam 2000 depth from 2.51 to 3.50 - B6.33 05 39.08 - Z02 - 1 - L - 73 - ST</t>
  </si>
  <si>
    <t xml:space="preserve">  JD3RZ02-1L73ST9646</t>
  </si>
  <si>
    <t>Base Plain Concrete Works For Manholes Diam 2000 depth from 2.51 to 3.50 - B6.33 05 39.08 - Z02 - 1 - L - 73 - ST</t>
  </si>
  <si>
    <t xml:space="preserve">  JD3RZ02-1L73ST9647</t>
  </si>
  <si>
    <t>Manhole Installation Works For Manholes Diam 2000 depth from 2.51 to 3.50 - B6.33 05 39.08 - Z02 - 1 - L - 73 - ST</t>
  </si>
  <si>
    <t xml:space="preserve">  JD3RZ02-1L73ST9648</t>
  </si>
  <si>
    <t>FINISHING Works and Backfilling Works For Manholes Diam 2000 depth from 2.51 to 3.50 - B6.33 05 39.08 - Z02 - 1 - L - 73</t>
  </si>
  <si>
    <t xml:space="preserve">  JD3RZ02-1L73ST9649</t>
  </si>
  <si>
    <t>TESTING AND COMMITIONING Works For Manholes Diam 2000 depth from 2.51 to 3.50 - B6.33 05 39.08 - Z02 - 1 - L - 73 - ST</t>
  </si>
  <si>
    <t xml:space="preserve">  JD3RZ02-1L73ST9650</t>
  </si>
  <si>
    <t>EXCAVATION Works for Catchbasine single - B6.33 05 39.09 - Z02 - 1 - L - 73 - ST</t>
  </si>
  <si>
    <t xml:space="preserve">  JD3RZ02-1L73ST9651</t>
  </si>
  <si>
    <t>Catchbasine Installation Works For Catchbasine single - B6.33 05 39.09 - Z02 - 1 - L - 73 - ST</t>
  </si>
  <si>
    <t xml:space="preserve">  JD3RZ02-1L73ST9652</t>
  </si>
  <si>
    <t>FINISHING Works For Catchbasine single - B6.33 05 39.09 - Z02 - 1 - L - 73 - ST</t>
  </si>
  <si>
    <t xml:space="preserve">  JD3RZ02-1L73ST9653</t>
  </si>
  <si>
    <t>TESTING AND COMMITIONING RELEASEDfor Catchbasine single - B6.33 05 39.09 - Z02 - 1 - L - 73 - ST</t>
  </si>
  <si>
    <t xml:space="preserve">  JD3RZ02-1L73ST9654</t>
  </si>
  <si>
    <t>EXCAVATION Works for Catchbasine double - B6.33 05 39.10 - Z02 - 1 - L - 73 - ST</t>
  </si>
  <si>
    <t xml:space="preserve">  JD3RZ02-1L73ST9655</t>
  </si>
  <si>
    <t>Catchbasine Installation Works For Catchbasine double - B6.33 05 39.10 - Z02 - 1 - L - 73 - ST</t>
  </si>
  <si>
    <t xml:space="preserve">  JD3RZ02-1L73ST9656</t>
  </si>
  <si>
    <t>FINISHING Works For Catchbasine double - B6.33 05 39.10 - Z02 - 1 - L - 73 - ST</t>
  </si>
  <si>
    <t xml:space="preserve">  JD3RZ02-1L73ST9657</t>
  </si>
  <si>
    <t>TESTING AND COMMITIONING RELEASEDfor Catchbasine double - B6.33 05 39.10 - Z02 - 1 - L - 73 - ST</t>
  </si>
  <si>
    <t xml:space="preserve">  JD3RZ02-1L73TC9988</t>
  </si>
  <si>
    <t>Excavation Worksfor Trenches 6 - ways ducts, 50mm - 1x110 MM &amp; 5 x 32MM - B2.33 71 19.02.TEL - Z02 - 1 - L - 73 - TC</t>
  </si>
  <si>
    <t xml:space="preserve">  JD3RZ02-1L73TC9989</t>
  </si>
  <si>
    <t>Installationfor Trenches 6 - ways ducts, 50mm - 1x110 MM &amp; 5 x 32MM - B2.33 71 19.02.TEL - Z02 - 1 - L - 73 - TC</t>
  </si>
  <si>
    <t xml:space="preserve">  JD3RZ02-1L73TC9990</t>
  </si>
  <si>
    <t xml:space="preserve">Pouring Concrete Coverfor Trenches 6 - ways ducts, 50mm - 1x110 MM &amp; 5 x 32MM - B2.33 71 19.02.TEL - Z02 - 1 - L - 73 - </t>
  </si>
  <si>
    <t xml:space="preserve">  JD3RZ02-1L73TC9991</t>
  </si>
  <si>
    <t>Backfilling Worksfor Trenches 6 - ways ducts, 50mm - 1x110 MM &amp; 5 x 32MM - B2.33 71 19.02.TEL - Z02 - 1 - L - 73 - TC</t>
  </si>
  <si>
    <t xml:space="preserve">  JD3RZ02-1L73TC9992</t>
  </si>
  <si>
    <t>Excavation and Bedding Worksfor Manhole Type 1 - 120x120x150 CM - B2.33.71.19.13.01 - Z02 - 1 - L - 73 - TC</t>
  </si>
  <si>
    <t xml:space="preserve">  JD3RZ02-1L73TC9993</t>
  </si>
  <si>
    <t>Installationfor Manhole Type 1 - 120x120x150 CM - B2.33.71.19.13.01 - Z02 - 1 - L - 73 - TC</t>
  </si>
  <si>
    <t xml:space="preserve">  JD3RZ02-1L73TC9994</t>
  </si>
  <si>
    <t>Backfilling Worksfor Manhole Type 1 - 120x120x150 CM - B2.33.71.19.13.01 - Z02 - 1 - L - 73 - TC</t>
  </si>
  <si>
    <t xml:space="preserve">  JD3RZ02-1L73TSE9708</t>
  </si>
  <si>
    <t>Excavation Worksfor HDPE Pipe Lines 125 mm - depth from 0 to 1.5 m - B4.33 31 00.01 - Z02 - 1 - L - 73 - TSE</t>
  </si>
  <si>
    <t xml:space="preserve">  JD3RZ02-1L73TSE9709</t>
  </si>
  <si>
    <t>Soil Replacement and Bedding Worksfor HDPE Pipe Lines 125 mm - depth from 0 to 1.5 m - B4.33 31 00.01 - Z02 - 1 - L - 73</t>
  </si>
  <si>
    <t xml:space="preserve">  JD3RZ02-1L73TSE9710</t>
  </si>
  <si>
    <t>installationfor HDPE Pipe Lines 125 mm - depth from 0 to 1.5 m - B4.33 31 00.01 - Z02 - 1 - L - 73 - TSE</t>
  </si>
  <si>
    <t xml:space="preserve">  JD3RZ02-1L73TSE9711</t>
  </si>
  <si>
    <t>Testingfor HDPE Pipe Lines 125 mm - depth from 0 to 1.5 m - B4.33 31 00.01 - Z02 - 1 - L - 73 - TSE</t>
  </si>
  <si>
    <t xml:space="preserve">  JD3RZ02-1L73TSE9712</t>
  </si>
  <si>
    <t>Backfilling Worksfor HDPE Pipe Lines 125 mm - depth from 0 to 1.5 m - B4.33 31 00.01 - Z02 - 1 - L - 73 - TSE</t>
  </si>
  <si>
    <t xml:space="preserve">  JD3RZ02-1L73TSE9713</t>
  </si>
  <si>
    <t>Excavation Worksfor HDPE Pipe Lines 250 mm - depth from 0 to 1.5 m - B4.33 31 00.02 - Z02 - 1 - L - 73 - TSE</t>
  </si>
  <si>
    <t xml:space="preserve">  JD3RZ02-1L73TSE9714</t>
  </si>
  <si>
    <t>Soil Replacement and Bedding Worksfor HDPE Pipe Lines 250 mm - depth from 0 to 1.5 m - B4.33 31 00.02 - Z02 - 1 - L - 73</t>
  </si>
  <si>
    <t xml:space="preserve">  JD3RZ02-1L73TSE9715</t>
  </si>
  <si>
    <t>installationfor HDPE Pipe Lines 250 mm - depth from 0 to 1.5 m - B4.33 31 00.02 - Z02 - 1 - L - 73 - TSE</t>
  </si>
  <si>
    <t xml:space="preserve">  JD3RZ02-1L73TSE9716</t>
  </si>
  <si>
    <t>Testingfor HDPE Pipe Lines 250 mm - depth from 0 to 1.5 m - B4.33 31 00.02 - Z02 - 1 - L - 73 - TSE</t>
  </si>
  <si>
    <t xml:space="preserve">  JD3RZ02-1L73TSE9717</t>
  </si>
  <si>
    <t>Backfilling Worksfor HDPE Pipe Lines 250 mm - depth from 0 to 1.5 m - B4.33 31 00.02 - Z02 - 1 - L - 73 - TSE</t>
  </si>
  <si>
    <t xml:space="preserve">  JD3RZ02-1L73TSE9833</t>
  </si>
  <si>
    <t>Installationfor gate valves 100 mm - B4.33 14 19.01 - Z02 - 1 - L - 73 - TSE</t>
  </si>
  <si>
    <t xml:space="preserve">  JD3RZ02-1L73TSE9834</t>
  </si>
  <si>
    <t>Testing And Commtionningfor gate valves 100 mm - B4.33 14 19.01 - Z02 - 1 - L - 73 - TSE</t>
  </si>
  <si>
    <t xml:space="preserve">  JD3RZ02-1L73TSE9835</t>
  </si>
  <si>
    <t>Installationfor gate valves 250 mm - B4.33 14 19.02 - Z02 - 1 - L - 73 - TSE</t>
  </si>
  <si>
    <t xml:space="preserve">  JD3RZ02-1L73TSE9836</t>
  </si>
  <si>
    <t>Testing And Commtionningfor gate valves 250 mm - B4.33 14 19.02 - Z02 - 1 - L - 73 - TSE</t>
  </si>
  <si>
    <t xml:space="preserve">  JD3RZ02-1L73TSE9845</t>
  </si>
  <si>
    <t>Installationfor Wash - Out valves 100 mm. - on pipes with diameter 110 - 400 mm - B4.33 14 19.07 - Z02 - 1 - L - 73 - TS</t>
  </si>
  <si>
    <t xml:space="preserve">  JD3RZ02-1L73TSE9846</t>
  </si>
  <si>
    <t>Testing And Commtionningfor Wash - Out valves 100 mm. - on pipes with diameter 110 - 400 mm - B4.33 14 19.07 - Z02 - 1 -</t>
  </si>
  <si>
    <t xml:space="preserve">  JD3RZ02-1L73TSE9869</t>
  </si>
  <si>
    <t>EXCAVATION and Bedding Worksfor Wash - out Valve Chamber - 110 to 400 MM - B4.33 14 13.06 - Z02 - 1 - L - 73 - TSE</t>
  </si>
  <si>
    <t xml:space="preserve">  JD3RZ02-1L73TSE9870</t>
  </si>
  <si>
    <t>Plain Concrete Worksfor Wash - out Valve Chamber - 110 to 400 MM - B4.33 14 13.06 - Z02 - 1 - L - 73 - TSE</t>
  </si>
  <si>
    <t xml:space="preserve">  JD3RZ02-1L73TSE9871</t>
  </si>
  <si>
    <t>INSTALLATIONfor Wash - out Valve Chamber - 110 to 400 MM - B4.33 14 13.06 - Z02 - 1 - L - 73 - TSE</t>
  </si>
  <si>
    <t xml:space="preserve">  JD3RZ02-1L73TSE9872</t>
  </si>
  <si>
    <t>Backfilling Worksfor Wash - out Valve Chamber - 110 to 400 MM - B4.33 14 13.06 - Z02 - 1 - L - 73 - TSE</t>
  </si>
  <si>
    <t xml:space="preserve">  JD3RZ02-1L73WT9658</t>
  </si>
  <si>
    <t>Excavation Worksfor HDPE Pipes 160 mm - depth from 0 to 1.5 m - B3.33 14 13.01 - Z02 - 1 - L - 73 - WT</t>
  </si>
  <si>
    <t xml:space="preserve">  JD3RZ02-1L73WT9659</t>
  </si>
  <si>
    <t>Soil Replacement and Bedding Works for HDPE Pipes 160 mm - depth from 0 to 1.5 m - B3.33 14 13.01 - Z02 - 1 - L - 73 - W</t>
  </si>
  <si>
    <t xml:space="preserve">  JD3RZ02-1L73WT9660</t>
  </si>
  <si>
    <t>Installing for HDPE Pipes 160 mm - depth from 0 to 1.5 m - B3.33 14 13.01 - Z02 - 1 - L - 73 - WT</t>
  </si>
  <si>
    <t xml:space="preserve">  JD3RZ02-1L73WT9661</t>
  </si>
  <si>
    <t>Testing for HDPE Pipes 160 mm - depth from 0 to 1.5 m - B3.33 14 13.01 - Z02 - 1 - L - 73 - WT</t>
  </si>
  <si>
    <t xml:space="preserve">  JD3RZ02-1L73WT9662</t>
  </si>
  <si>
    <t>Backfillingfor HDPE Pipes 160 mm - depth from 0 to 1.5 m - B3.33 14 13.01 - Z02 - 1 - L - 73 - WT</t>
  </si>
  <si>
    <t xml:space="preserve">  JD3RZ02-1L73WT9663</t>
  </si>
  <si>
    <t>Excavation Worksfor HDPE Pipes 225 mm - depth from 0 to 1.5 m - B3.33 14 13.02 - Z02 - 1 - L - 73 - WT</t>
  </si>
  <si>
    <t xml:space="preserve">  JD3RZ02-1L73WT9664</t>
  </si>
  <si>
    <t>Soil Replacement and Bedding Works for HDPE Pipes 225 mm - depth from 0 to 1.5 m - B3.33 14 13.02 - Z02 - 1 - L - 73 - W</t>
  </si>
  <si>
    <t xml:space="preserve">  JD3RZ02-1L73WT9665</t>
  </si>
  <si>
    <t>Installing for HDPE Pipes 225 mm - depth from 0 to 1.5 m - B3.33 14 13.02 - Z02 - 1 - L - 73 - WT</t>
  </si>
  <si>
    <t xml:space="preserve">  JD3RZ02-1L73WT9666</t>
  </si>
  <si>
    <t>Testing for HDPE Pipes 225 mm - depth from 0 to 1.5 m - B3.33 14 13.02 - Z02 - 1 - L - 73 - WT</t>
  </si>
  <si>
    <t xml:space="preserve">  JD3RZ02-1L73WT9667</t>
  </si>
  <si>
    <t>Backfillingfor HDPE Pipes 225 mm - depth from 0 to 1.5 m - B3.33 14 13.02 - Z02 - 1 - L - 73 - WT</t>
  </si>
  <si>
    <t xml:space="preserve">  JD3RZ02-1L73WT9685</t>
  </si>
  <si>
    <t>INSTALLATIONfor gate valves 200 mm - B3.33 14 19.02 - Z02 - 1 - L - 73 - WT</t>
  </si>
  <si>
    <t xml:space="preserve">  JD3RZ02-1L73WT9686</t>
  </si>
  <si>
    <t>TESTING AND COMMITIONfor gate valves 200 mm - B3.33 14 19.02 - Z02 - 1 - L - 73 - WT</t>
  </si>
  <si>
    <t xml:space="preserve">  JD3RZ02-1L73WT9693</t>
  </si>
  <si>
    <t>EXCAVATION and Bedding Worksfor Fire Hydrant - B3.33 14 19.08 - Z02 - 1 - L - 73 - WT</t>
  </si>
  <si>
    <t xml:space="preserve">  JD3RZ02-1L73WT9694</t>
  </si>
  <si>
    <t>INSTALLATIONfor Fire Hydrant - B3.33 14 19.08 - Z02 - 1 - L - 73 - WT</t>
  </si>
  <si>
    <t xml:space="preserve">  JD3RZ02-1L73WT9695</t>
  </si>
  <si>
    <t>TESTING AND COMMITIONfor Fire Hydrant - B3.33 14 19.08 - Z02 - 1 - L - 73 - WT</t>
  </si>
  <si>
    <t xml:space="preserve">  JD3RZ02-2C16ST10148</t>
  </si>
  <si>
    <t>Primary Test for UPVC Pipe Line 300 mm - depth from 0.00 to 1.50 m - B6.33 14 11.01 - Z02 - 2 - C - 16 - ST</t>
  </si>
  <si>
    <t xml:space="preserve">  JD3RZ02-2C16ST10149</t>
  </si>
  <si>
    <t>Backfilling Works for UPVC Pipe Line 300 mm - depth from 0.00 to 1.50 m - B6.33 14 11.01 - Z02 - 2 - C - 16 - ST</t>
  </si>
  <si>
    <t xml:space="preserve">  JD3RZ02-2C16ST10150</t>
  </si>
  <si>
    <t>Excavation Works for GRP Pipe Line 400 mm - depth from 0.00 to 1.50 m - B6.33 42 11.01 - Z02 - 2 - C - 16 - ST</t>
  </si>
  <si>
    <t xml:space="preserve">  JD3RZ02-2C16ST10151</t>
  </si>
  <si>
    <t>Soil Replacement and Bedding Works for GRP Pipe Line 400 mm - depth from 0.00 to 1.50 m - B6.33 42 11.01 - Z02 - 2 - C -</t>
  </si>
  <si>
    <t xml:space="preserve">  JD3RZ02-2C16ST10152</t>
  </si>
  <si>
    <t>Installing for GRP Pipe Line 400 mm - depth from 0.00 to 1.50 m - B6.33 42 11.01 - Z02 - 2 - C - 16 - ST</t>
  </si>
  <si>
    <t xml:space="preserve">  JD3RZ02-2C16ST10153</t>
  </si>
  <si>
    <t>Primary Test for GRP Pipe Line 400 mm - depth from 0.00 to 1.50 m - B6.33 42 11.01 - Z02 - 2 - C - 16 - ST</t>
  </si>
  <si>
    <t xml:space="preserve">  JD3RZ02-2C16ST10154</t>
  </si>
  <si>
    <t>Backfilling Works for GRP Pipe Line 400 mm - depth from 0.00 to 1.50 m - B6.33 42 11.01 - Z02 - 2 - C - 16 - ST</t>
  </si>
  <si>
    <t xml:space="preserve">  JD3RZ02-2C16ST10199</t>
  </si>
  <si>
    <t>Backfilling Works for GRP Pipe Line 800 mm - depth from 1.51 to 2.50 m - B6.33 42 11.10 - Z02 - 2 - C - 16 - ST</t>
  </si>
  <si>
    <t xml:space="preserve">  JD3RZ02-2C16ST10209.R</t>
  </si>
  <si>
    <t>Backfilling Works for GRP Pipe Line 900 mm - depth from 1.51 to 2.50 m - B6.33 42 11.12 - Z02 - 2 - C - 16 - ST - Remain</t>
  </si>
  <si>
    <t xml:space="preserve">  JD3RZ02-2C16ST10224</t>
  </si>
  <si>
    <t>Backfilling Works for GRP Pipe Line 1000 mm - depth from 1.51 to 2.50 m - B6.33 42 11.15 - Z02 - 2 - C - 16 - ST</t>
  </si>
  <si>
    <t xml:space="preserve">  JD3RZ02-2C16ST10281</t>
  </si>
  <si>
    <t>Excavation Works for Box Culvert Dim (1000x1000) depth from 2.51 to 3.50 - B6.35 42 16.04 - Z02 - 2 - C - 16 - ST</t>
  </si>
  <si>
    <t xml:space="preserve">  JD3RZ02-2C16ST10282</t>
  </si>
  <si>
    <t>Plain Concrete Works For Box Culvert Dim (1000x1000) depth from 2.51 to 3.50 - B6.35 42 16.04 - Z02 - 2 - C - 16 - ST</t>
  </si>
  <si>
    <t xml:space="preserve">  JD3RZ02-2C16ST10283</t>
  </si>
  <si>
    <t>Raft Foundation for Box Culvert Dim (1000x1000) depth from 2.51 to 3.50 - B6.35 42 16.04 - Z02 - 2 - C - 16 - ST</t>
  </si>
  <si>
    <t xml:space="preserve">  JD3RZ02-2C16ST10284</t>
  </si>
  <si>
    <t>Wing Wall for Box Culvert Dim (1000x1000) depth from 2.51 to 3.50 - B6.35 42 16.04 - Z02 - 2 - C - 16 - ST</t>
  </si>
  <si>
    <t xml:space="preserve">  JD3RZ02-2C16ST10285</t>
  </si>
  <si>
    <t>Slab for Box Culvert Dim (1000x1000) depth from 2.51 to 3.50 - B6.35 42 16.04 - Z02 - 2 - C - 16 - ST</t>
  </si>
  <si>
    <t xml:space="preserve">  JD3RZ02-2C16ST10286</t>
  </si>
  <si>
    <t>Isolation Works for Box Culvert Dim (1000x1000) depth from 2.51 to 3.50 - B6.35 42 16.04 - Z02 - 2 - C - 16 - ST</t>
  </si>
  <si>
    <t xml:space="preserve">  JD3RZ02-2C16ST10287</t>
  </si>
  <si>
    <t>Backfilling Works for Box Culvert Dim (1000x1000) depth from 2.51 to 3.50 - B6.35 42 16.04 - Z02 - 2 - C - 16 - ST</t>
  </si>
  <si>
    <t xml:space="preserve">  JD3RZ02-2C16ST10330</t>
  </si>
  <si>
    <t>Manhole Installation Works For Manholes Diam 1200 depth from 1.51 to 2.50 - B6.33 05 39.02 - Z02 - 2 - C - 16 - ST</t>
  </si>
  <si>
    <t xml:space="preserve">  JD3RZ02-2C16ST10331</t>
  </si>
  <si>
    <t>FINISHING Works and Backfilling Works For Manholes Diam 1200 depth from 1.51 to 2.50 - B6.33 05 39.02 - Z02 - 2 - C - 16</t>
  </si>
  <si>
    <t xml:space="preserve">  JD3RZ02-2C16ST10332</t>
  </si>
  <si>
    <t>TESTING AND COMMITIONING Works For Manholes Diam 1200 depth from 1.51 to 2.50 - B6.33 05 39.02 - Z02 - 2 - C - 16 - ST</t>
  </si>
  <si>
    <t xml:space="preserve">  JD3RZ02-2C16ST10340.R</t>
  </si>
  <si>
    <t>Manhole Installation Works For Manholes Diam 1500 depth from 1.51 to 2.50 - B6.33 05 39.04 - Z02 - 2 - C - 16 - ST - Rem</t>
  </si>
  <si>
    <t xml:space="preserve">  JD3RZ02-2C16ST10341</t>
  </si>
  <si>
    <t>FINISHING Works and Backfilling Works For Manholes Diam 1500 depth from 1.51 to 2.50 - B6.33 05 39.04 - Z02 - 2 - C - 16</t>
  </si>
  <si>
    <t xml:space="preserve">  JD3RZ02-2C16ST10342</t>
  </si>
  <si>
    <t>TESTING AND COMMITIONING Works For Manholes Diam 1500 depth from 1.51 to 2.50 - B6.33 05 39.04 - Z02 - 2 - C - 16 - ST</t>
  </si>
  <si>
    <t xml:space="preserve">  JD3RZ02-2C16ST10343</t>
  </si>
  <si>
    <t>Excavation Works For Manholes Diam 1500 depth from 2.51 to 3.50 - B6.33 05 39.05 - Z02 - 2 - C - 16 - ST</t>
  </si>
  <si>
    <t xml:space="preserve">  JD3RZ02-2C16ST10344</t>
  </si>
  <si>
    <t>Base Plain Concrete Works For Manholes Diam 1500 depth from 2.51 to 3.50 - B6.33 05 39.05 - Z02 - 2 - C - 16 - ST</t>
  </si>
  <si>
    <t xml:space="preserve">  JD3RZ02-2C16ST10345</t>
  </si>
  <si>
    <t>Manhole Installation Works For Manholes Diam 1500 depth from 2.51 to 3.50 - B6.33 05 39.05 - Z02 - 2 - C - 16 - ST</t>
  </si>
  <si>
    <t xml:space="preserve">  JD3RZ02-2C16ST10346</t>
  </si>
  <si>
    <t>FINISHING Works and Backfilling Works For Manholes Diam 1500 depth from 2.51 to 3.50 - B6.33 05 39.05 - Z02 - 2 - C - 16</t>
  </si>
  <si>
    <t xml:space="preserve">  JD3RZ02-2C16ST10347</t>
  </si>
  <si>
    <t>TESTING AND COMMITIONING Works For Manholes Diam 1500 depth from 2.51 to 3.50 - B6.33 05 39.05 - Z02 - 2 - C - 16 - ST</t>
  </si>
  <si>
    <t xml:space="preserve">  JD3RZ02-2C16ST10361</t>
  </si>
  <si>
    <t>FINISHING Works and Backfilling Works For Manholes Diam 2000 depth from 2.51 to 3.50 - B6.33 05 39.08 - Z02 - 2 - C - 16</t>
  </si>
  <si>
    <t xml:space="preserve">  JD3RZ02-2C16ST10362</t>
  </si>
  <si>
    <t>TESTING AND COMMITIONING Works For Manholes Diam 2000 depth from 2.51 to 3.50 - B6.33 05 39.08 - Z02 - 2 - C - 16 - ST</t>
  </si>
  <si>
    <t xml:space="preserve">  JD3RZ02-2C16ST10364</t>
  </si>
  <si>
    <t>Catchbasine Installation Works For Catchbasine single - B6.33 05 39.09 - Z02 - 2 - C - 16 - ST</t>
  </si>
  <si>
    <t xml:space="preserve">  JD3RZ02-2C16ST10365</t>
  </si>
  <si>
    <t>FINISHING Works For Catchbasine single - B6.33 05 39.09 - Z02 - 2 - C - 16 - ST</t>
  </si>
  <si>
    <t xml:space="preserve">  JD3RZ02-2C16ST10366</t>
  </si>
  <si>
    <t>TESTING AND COMMITIONING RELEASEDfor Catchbasine single - B6.33 05 39.09 - Z02 - 2 - C - 16 - ST</t>
  </si>
  <si>
    <t xml:space="preserve">  JD3RZ02-2C16ST10367</t>
  </si>
  <si>
    <t>EXCAVATION Works for Catchbasine double - B6.33 05 39.10 - Z02 - 2 - C - 16 - ST</t>
  </si>
  <si>
    <t xml:space="preserve">  JD3RZ02-2C16ST10368</t>
  </si>
  <si>
    <t>Catchbasine Installation Works For Catchbasine double - B6.33 05 39.10 - Z02 - 2 - C - 16 - ST</t>
  </si>
  <si>
    <t xml:space="preserve">  JD3RZ02-2C16ST10369</t>
  </si>
  <si>
    <t>FINISHING Works For Catchbasine double - B6.33 05 39.10 - Z02 - 2 - C - 16 - ST</t>
  </si>
  <si>
    <t xml:space="preserve">  JD3RZ02-2C16ST10370</t>
  </si>
  <si>
    <t>TESTING AND COMMITIONING RELEASEDfor Catchbasine double - B6.33 05 39.10 - Z02 - 2 - C - 16 - ST</t>
  </si>
  <si>
    <t xml:space="preserve">  JD3RZ02-2C16ST524343</t>
  </si>
  <si>
    <t>Concrete encasement for pipes - NNB6.33 42 11.25 - MR - C - 16 - ST</t>
  </si>
  <si>
    <t xml:space="preserve">  JD3RZ02-2C16TSE10421</t>
  </si>
  <si>
    <t>Excavation Worksfor HDPE Pipe Lines 125 mm - depth from 0 to 1.5 m - B4.33 31 00.01 - Z02 - 2 - C - 16 - TSE</t>
  </si>
  <si>
    <t xml:space="preserve">  JD3RZ02-2C16TSE10422</t>
  </si>
  <si>
    <t>Soil Replacement and Bedding Worksfor HDPE Pipe Lines 125 mm - depth from 0 to 1.5 m - B4.33 31 00.01 - Z02 - 2 - C - 16</t>
  </si>
  <si>
    <t xml:space="preserve">  JD3RZ02-2C16TSE10423</t>
  </si>
  <si>
    <t>installationfor HDPE Pipe Lines 125 mm - depth from 0 to 1.5 m - B4.33 31 00.01 - Z02 - 2 - C - 16 - TSE</t>
  </si>
  <si>
    <t xml:space="preserve">  JD3RZ02-2C16TSE10424</t>
  </si>
  <si>
    <t>Testingfor HDPE Pipe Lines 125 mm - depth from 0 to 1.5 m - B4.33 31 00.01 - Z02 - 2 - C - 16 - TSE</t>
  </si>
  <si>
    <t xml:space="preserve">  JD3RZ02-2C16TSE10425</t>
  </si>
  <si>
    <t>Backfilling Worksfor HDPE Pipe Lines 125 mm - depth from 0 to 1.5 m - B4.33 31 00.01 - Z02 - 2 - C - 16 - TSE</t>
  </si>
  <si>
    <t xml:space="preserve">  JD3RZ02-2C16TSE10426</t>
  </si>
  <si>
    <t>Excavation Worksfor HDPE Pipe Lines 250 mm - depth from 0 to 1.5 m - B4.33 31 00.02 - Z02 - 2 - C - 16 - TSE</t>
  </si>
  <si>
    <t xml:space="preserve">  JD3RZ02-2C16TSE10427</t>
  </si>
  <si>
    <t>Soil Replacement and Bedding Worksfor HDPE Pipe Lines 250 mm - depth from 0 to 1.5 m - B4.33 31 00.02 - Z02 - 2 - C - 16</t>
  </si>
  <si>
    <t xml:space="preserve">  JD3RZ02-2C16TSE10428</t>
  </si>
  <si>
    <t>installationfor HDPE Pipe Lines 250 mm - depth from 0 to 1.5 m - B4.33 31 00.02 - Z02 - 2 - C - 16 - TSE</t>
  </si>
  <si>
    <t xml:space="preserve">  JD3RZ02-2C16TSE10429</t>
  </si>
  <si>
    <t>Testingfor HDPE Pipe Lines 250 mm - depth from 0 to 1.5 m - B4.33 31 00.02 - Z02 - 2 - C - 16 - TSE</t>
  </si>
  <si>
    <t xml:space="preserve">  JD3RZ02-2C16TSE10430</t>
  </si>
  <si>
    <t>Backfilling Worksfor HDPE Pipe Lines 250 mm - depth from 0 to 1.5 m - B4.33 31 00.02 - Z02 - 2 - C - 16 - TSE</t>
  </si>
  <si>
    <t xml:space="preserve">  JD3RZ02-2C16TSE10431</t>
  </si>
  <si>
    <t>Excavation Worksfor HDPE Pipes 315 mm - depth from 0 to 1.5 m - B4.33 31 00.03 - Z02 - 2 - C - 16 - TSE</t>
  </si>
  <si>
    <t xml:space="preserve">  JD3RZ02-2C16TSE10432</t>
  </si>
  <si>
    <t>Soil Replacement and Bedding Works for HDPE Pipes 315 mm - depth from 0 to 1.5 m - B4.33 31 00.03 - Z02 - 2 - C - 16 - T</t>
  </si>
  <si>
    <t xml:space="preserve">  JD3RZ02-2C16TSE10433</t>
  </si>
  <si>
    <t>Installing for HDPE Pipes 315 mm - depth from 0 to 1.5 m - B4.33 31 00.03 - Z02 - 2 - C - 16 - TSE</t>
  </si>
  <si>
    <t xml:space="preserve">  JD3RZ02-2C16TSE10434</t>
  </si>
  <si>
    <t>Testing for HDPE Pipes 315 mm - depth from 0 to 1.5 m - B4.33 31 00.03 - Z02 - 2 - C - 16 - TSE</t>
  </si>
  <si>
    <t xml:space="preserve">  JD3RZ02-2C16TSE10435</t>
  </si>
  <si>
    <t>Backfillingfor HDPE Pipes 315 mm - depth from 0 to 1.5 m - B4.33 31 00.03 - Z02 - 2 - C - 16 - TSE</t>
  </si>
  <si>
    <t xml:space="preserve">  JD3RZ02-2C16TSE10470</t>
  </si>
  <si>
    <t>Backfillingfor HDPE Pipes 450 mm - depth from 1.51 to 2.5 m - B4.33 31 00.10 - Z02 - 2 - C - 16 - TSE</t>
  </si>
  <si>
    <t xml:space="preserve">  JD3RZ02-2C16TSE10475</t>
  </si>
  <si>
    <t>Backfillingfor HDPE Pipes 450 mm - depth from 2.51 to 3.5 m - B4.33 31 00.11 - Z02 - 2 - C - 16 - TSE</t>
  </si>
  <si>
    <t xml:space="preserve">  JD3RZ02-2C16TSE10480</t>
  </si>
  <si>
    <t>Backfillingfor HDPE Pipes 450 mm - depth from 3.51 to 4.5 m - B4.33 31 00.12 - Z02 - 2 - C - 16 - TSE</t>
  </si>
  <si>
    <t xml:space="preserve">  JD3RZ02-2C16TSE10485</t>
  </si>
  <si>
    <t>Backfillingfor HDPE Pipes 450 mm - depth from 4.51 to 5.5 m - B4.33 31 00.13 - Z02 - 2 - C - 16 - TSE</t>
  </si>
  <si>
    <t xml:space="preserve">  JD3RZ02-2C16TSE10514</t>
  </si>
  <si>
    <t>Testing for GRP Pipes 800 mm - depth from 0 to 1.5 m - B4.33 05 36.01 - Z02 - 2 - C - 16 - TSE</t>
  </si>
  <si>
    <t xml:space="preserve">  JD3RZ02-2C16TSE10515</t>
  </si>
  <si>
    <t>Backfillingfor GRP Pipes 800 mm - depth from 0 to 1.5 m - B4.33 05 36.01 - Z02 - 2 - C - 16 - TSE</t>
  </si>
  <si>
    <t xml:space="preserve">  JD3RZ02-2C16TSE10520</t>
  </si>
  <si>
    <t>Backfillingfor GRP Pipes 800 mm - depth from 1.51 to 2.5 m - B4.33 05 36.02 - Z02 - 2 - C - 16 - TSE</t>
  </si>
  <si>
    <t xml:space="preserve">  JD3RZ02-2C16TSE10524</t>
  </si>
  <si>
    <t>Testing for GRP Pipes 800 mm - depth from 2.51 to 3.5 m - B4.33 05 36.03 - Z02 - 2 - C - 16 - TSE</t>
  </si>
  <si>
    <t xml:space="preserve">  JD3RZ02-2C16TSE10525</t>
  </si>
  <si>
    <t>Backfillingfor GRP Pipes 800 mm - depth from 2.51 to 3.5 m - B4.33 05 36.03 - Z02 - 2 - C - 16 - TSE</t>
  </si>
  <si>
    <t xml:space="preserve">  JD3RZ02-2C16TSE10529</t>
  </si>
  <si>
    <t>Testing for GRP Pipes 800 mm - depth from 3.51 to 4.5 m - B4.33 05 36.04 - Z02 - 2 - C - 16 - TSE</t>
  </si>
  <si>
    <t xml:space="preserve">  JD3RZ02-2C16TSE10530</t>
  </si>
  <si>
    <t>Backfillingfor GRP Pipes 800 mm - depth from 3.51 to 4.5 m - B4.33 05 36.04 - Z02 - 2 - C - 16 - TSE</t>
  </si>
  <si>
    <t xml:space="preserve">  JD3RZ02-2C16TSE10534</t>
  </si>
  <si>
    <t>Testing for GRP Pipes 800 mm - depth from 4.51 to 5.5 m - B4.33 05 36.05 - Z02 - 2 - C - 16 - TSE</t>
  </si>
  <si>
    <t xml:space="preserve">  JD3RZ02-2C16TSE10535</t>
  </si>
  <si>
    <t>Backfillingfor GRP Pipes 800 mm - depth from 4.51 to 5.5 m - B4.33 05 36.05 - Z02 - 2 - C - 16 - TSE</t>
  </si>
  <si>
    <t xml:space="preserve">  JD3RZ02-2C16TSE10546</t>
  </si>
  <si>
    <t>Installationfor gate valves 100 mm - B4.33 14 19.01 - Z02 - 2 - C - 16 - TSE</t>
  </si>
  <si>
    <t xml:space="preserve">  JD3RZ02-2C16TSE10547</t>
  </si>
  <si>
    <t>Testing And Commtionningfor gate valves 100 mm - B4.33 14 19.01 - Z02 - 2 - C - 16 - TSE</t>
  </si>
  <si>
    <t xml:space="preserve">  JD3RZ02-2C16TSE10552</t>
  </si>
  <si>
    <t>Installationfor butterfly valves 400 mm. - B4.33 14 19.04 - Z02 - 2 - C - 16 - TSE</t>
  </si>
  <si>
    <t xml:space="preserve">  JD3RZ02-2C16TSE10553</t>
  </si>
  <si>
    <t>Testing And Commtionningfor butterfly valves 400 mm. - B4.33 14 19.04 - Z02 - 2 - C - 16 - TSE</t>
  </si>
  <si>
    <t xml:space="preserve">  JD3RZ02-2C16TSE10560</t>
  </si>
  <si>
    <t>Installationfor Wash - Out valves 150 mm. - on pipes with diameter 450 - 630 mm - B4.33 14 19.08 - Z02 - 2 - C - 16 - TS</t>
  </si>
  <si>
    <t xml:space="preserve">  JD3RZ02-2C16TSE10561</t>
  </si>
  <si>
    <t>Testing And Commtionningfor Wash - Out valves 150 mm. - on pipes with diameter 450 - 630 mm - B4.33 14 19.08 - Z02 - 2 -</t>
  </si>
  <si>
    <t xml:space="preserve">  JD3RZ02-2C16TSE10570</t>
  </si>
  <si>
    <t>EXCAVATION and Bedding Worksfor R.C Valve Chamber - 315 to 400 MM - B4.33 14 13.01 - Z02 - 2 - C - 16 - TSE</t>
  </si>
  <si>
    <t xml:space="preserve">  JD3RZ02-2C16TSE10571</t>
  </si>
  <si>
    <t>Plain Concrete Worksfor R.C Valve Chamber - 315 to 400 MM - B4.33 14 13.01 - Z02 - 2 - C - 16 - TSE</t>
  </si>
  <si>
    <t xml:space="preserve">  JD3RZ02-2C16TSE10572</t>
  </si>
  <si>
    <t>INSTALLATIONfor R.C Valve Chamber - 315 to 400 MM - B4.33 14 13.01 - Z02 - 2 - C - 16 - TSE</t>
  </si>
  <si>
    <t xml:space="preserve">  JD3RZ02-2C16TSE10573</t>
  </si>
  <si>
    <t>Backfilling Worksfor R.C Valve Chamber - 315 to 400 MM - B4.33 14 13.01 - Z02 - 2 - C - 16 - TSE</t>
  </si>
  <si>
    <t xml:space="preserve">  JD3RZ02-2C16TSE10586</t>
  </si>
  <si>
    <t>EXCAVATION and Bedding Worksfor Wash - out Valve Chamber - 450 to 630 MM - B4.33 14 13.07 - Z02 - 2 - C - 16 - TSE</t>
  </si>
  <si>
    <t xml:space="preserve">  JD3RZ02-2C16TSE10587</t>
  </si>
  <si>
    <t>Plain Concrete Worksfor Wash - out Valve Chamber - 450 to 630 MM - B4.33 14 13.07 - Z02 - 2 - C - 16 - TSE</t>
  </si>
  <si>
    <t xml:space="preserve">  JD3RZ02-2C16TSE10588</t>
  </si>
  <si>
    <t>INSTALLATIONfor Wash - out Valve Chamber - 450 to 630 MM - B4.33 14 13.07 - Z02 - 2 - C - 16 - TSE</t>
  </si>
  <si>
    <t xml:space="preserve">  JD3RZ02-2C16TSE10589</t>
  </si>
  <si>
    <t>Backfilling Worksfor Wash - out Valve Chamber - 450 to 630 MM - B4.33 14 13.07 - Z02 - 2 - C - 16 - TSE</t>
  </si>
  <si>
    <t xml:space="preserve">  JD3RZ02-2L74RD11438</t>
  </si>
  <si>
    <t>Supply and installation Traffic signs with Single postfor ROADS - B1.10 14 53.01 - Z02 - 2 - L - 74 - RD</t>
  </si>
  <si>
    <t xml:space="preserve">  JD3RZ02-2L74RD11439</t>
  </si>
  <si>
    <t>Supply and installation Traffic signs with Double postfor ROADS - B1.10 14 53.02 - Z02 - 2 - L - 74 - RD</t>
  </si>
  <si>
    <t xml:space="preserve">  JD3RZ02-2L74SS10777</t>
  </si>
  <si>
    <t>Backfilling Works for Manholes 1200 mm - Depth from 1.51 to 2.50 - B5.33 05 13.03 - Z02 - 2 - L - 74 - SS</t>
  </si>
  <si>
    <t xml:space="preserve">  JD3RZ02-2L74SS521431</t>
  </si>
  <si>
    <t xml:space="preserve">  JD3RZ02-2L74ST11045</t>
  </si>
  <si>
    <t>TESTING AND COMMITIONING Works For Manholes Diam 1200 depth from 1.51 to 2.50 - B6.33 05 39.02 - Z02 - 2 - L - 74 - ST</t>
  </si>
  <si>
    <t xml:space="preserve">  JD3RZ02-2L74ST11060</t>
  </si>
  <si>
    <t>TESTING AND COMMITIONING Works For Manholes Diam 1500 depth from 2.51 to 3.50 - B6.33 05 39.05 - Z02 - 2 - L - 74 - ST</t>
  </si>
  <si>
    <t xml:space="preserve">  JD3RZ02-2L74ST11078</t>
  </si>
  <si>
    <t>FINISHING Works For Catchbasine single - B6.33 05 39.09 - Z02 - 2 - L - 74 - ST</t>
  </si>
  <si>
    <t xml:space="preserve">  JD3RZ02-2L74ST11079</t>
  </si>
  <si>
    <t>TESTING AND COMMITIONING RELEASEDfor Catchbasine single - B6.33 05 39.09 - Z02 - 2 - L - 74 - ST</t>
  </si>
  <si>
    <t xml:space="preserve">  JD3RZ02-2L74ST11082</t>
  </si>
  <si>
    <t>FINISHING Works For Catchbasine double - B6.33 05 39.10 - Z02 - 2 - L - 74 - ST</t>
  </si>
  <si>
    <t xml:space="preserve">  JD3RZ02-2L74ST11083</t>
  </si>
  <si>
    <t>TESTING AND COMMITIONING RELEASEDfor Catchbasine double - B6.33 05 39.10 - Z02 - 2 - L - 74 - ST</t>
  </si>
  <si>
    <t xml:space="preserve">  JD3RZ02-2L74ST524364</t>
  </si>
  <si>
    <t>Concrete encasement for pipes - NNB6.33 42 11.25 - Z02 - 2 - L - 74 - ST</t>
  </si>
  <si>
    <t xml:space="preserve">  JD3RZ02-2L74TC11414</t>
  </si>
  <si>
    <t>Excavation Worksfor Trenches 6 - ways ducts, 50mm - 1x110 MM &amp; 5 x 32MM - B2.33 71 19.02.TEL - Z02 - 2 - L - 74 - TC</t>
  </si>
  <si>
    <t xml:space="preserve">  JD3RZ02-2L74TC11415</t>
  </si>
  <si>
    <t>Installationfor Trenches 6 - ways ducts, 50mm - 1x110 MM &amp; 5 x 32MM - B2.33 71 19.02.TEL - Z02 - 2 - L - 74 - TC</t>
  </si>
  <si>
    <t xml:space="preserve">  JD3RZ02-2L74TC11416</t>
  </si>
  <si>
    <t xml:space="preserve">Pouring Concrete Coverfor Trenches 6 - ways ducts, 50mm - 1x110 MM &amp; 5 x 32MM - B2.33 71 19.02.TEL - Z02 - 2 - L - 74 - </t>
  </si>
  <si>
    <t xml:space="preserve">  JD3RZ02-2L74TC11417</t>
  </si>
  <si>
    <t>Backfilling Worksfor Trenches 6 - ways ducts, 50mm - 1x110 MM &amp; 5 x 32MM - B2.33 71 19.02.TEL - Z02 - 2 - L - 74 - TC</t>
  </si>
  <si>
    <t xml:space="preserve">  JD3RZ02-2L74TC11418</t>
  </si>
  <si>
    <t>Excavation and Bedding Worksfor Manhole Type 1 - 120x120x150 CM - B2.33.71.19.13.01 - Z02 - 2 - L - 74 - TC</t>
  </si>
  <si>
    <t xml:space="preserve">  JD3RZ02-2L74TC11419</t>
  </si>
  <si>
    <t>Installationfor Manhole Type 1 - 120x120x150 CM - B2.33.71.19.13.01 - Z02 - 2 - L - 74 - TC</t>
  </si>
  <si>
    <t xml:space="preserve">  JD3RZ02-2L74TC11420</t>
  </si>
  <si>
    <t>Backfilling Worksfor Manhole Type 1 - 120x120x150 CM - B2.33.71.19.13.01 - Z02 - 2 - L - 74 - TC</t>
  </si>
  <si>
    <t xml:space="preserve">  JD3RZ02-2L74TSE11265</t>
  </si>
  <si>
    <t>Installationfor butterfly valves 400 mm. - B4.33 14 19.04 - Z02 - 2 - L - 74 - TSE</t>
  </si>
  <si>
    <t xml:space="preserve">  JD3RZ02-2L74TSE11266</t>
  </si>
  <si>
    <t>Testing And Commtionningfor butterfly valves 400 mm. - B4.33 14 19.04 - Z02 - 2 - L - 74 - TSE</t>
  </si>
  <si>
    <t xml:space="preserve">  JD3RZ02-2L74TSE11267</t>
  </si>
  <si>
    <t>Installationfor butterfly valves 600 mm. - B4.33 14 19.05 - Z02 - 2 - L - 74 - TSE</t>
  </si>
  <si>
    <t xml:space="preserve">  JD3RZ02-2L74TSE11268</t>
  </si>
  <si>
    <t>Testing And Commtionningfor butterfly valves 600 mm. - B4.33 14 19.05 - Z02 - 2 - L - 74 - TSE</t>
  </si>
  <si>
    <t xml:space="preserve">  JD3RZ02-2L74TSE11283</t>
  </si>
  <si>
    <t>EXCAVATION and Bedding Worksfor R.C Valve Chamber - 315 to 400 MM - B4.33 14 13.01 - Z02 - 2 - L - 74 - TSE</t>
  </si>
  <si>
    <t xml:space="preserve">  JD3RZ02-2L74TSE11284</t>
  </si>
  <si>
    <t>Plain Concrete Worksfor R.C Valve Chamber - 315 to 400 MM - B4.33 14 13.01 - Z02 - 2 - L - 74 - TSE</t>
  </si>
  <si>
    <t xml:space="preserve">  JD3RZ02-2L74TSE11285</t>
  </si>
  <si>
    <t>INSTALLATIONfor R.C Valve Chamber - 315 to 400 MM - B4.33 14 13.01 - Z02 - 2 - L - 74 - TSE</t>
  </si>
  <si>
    <t xml:space="preserve">  JD3RZ02-2L74TSE11286</t>
  </si>
  <si>
    <t>Backfilling Worksfor R.C Valve Chamber - 315 to 400 MM - B4.33 14 13.01 - Z02 - 2 - L - 74 - TSE</t>
  </si>
  <si>
    <t xml:space="preserve">  JD3RZ02-2L74TSE11287</t>
  </si>
  <si>
    <t>EXCAVATION and Bedding Worksfor R.C Valve Chamber - 500 to 630 MM - B4.33 14 13.02 - Z02 - 2 - L - 74 - TSE</t>
  </si>
  <si>
    <t xml:space="preserve">  JD3RZ02-2L74TSE11288</t>
  </si>
  <si>
    <t>Plain Concrete Worksfor R.C Valve Chamber - 500 to 630 MM - B4.33 14 13.02 - Z02 - 2 - L - 74 - TSE</t>
  </si>
  <si>
    <t xml:space="preserve">  JD3RZ02-2L74TSE11289</t>
  </si>
  <si>
    <t>INSTALLATIONfor R.C Valve Chamber - 500 to 630 MM - B4.33 14 13.02 - Z02 - 2 - L - 74 - TSE</t>
  </si>
  <si>
    <t xml:space="preserve">  JD3RZ02-2L74TSE11290</t>
  </si>
  <si>
    <t>Backfilling Worksfor R.C Valve Chamber - 500 to 630 MM - B4.33 14 13.02 - Z02 - 2 - L - 74 - TSE</t>
  </si>
  <si>
    <t xml:space="preserve">  JD3RZ02-2L74WT11109</t>
  </si>
  <si>
    <t>INSTALLATIONfor gate valves 150 mm - B3.33 14 19.01 - Z02 - 2 - L - 74 - WT</t>
  </si>
  <si>
    <t xml:space="preserve">  JD3RZ02-2L74WT11110</t>
  </si>
  <si>
    <t>TESTING AND COMMITIONfor gate valves 150 mm - B3.33 14 19.01 - Z02 - 2 - L - 74 - WT</t>
  </si>
  <si>
    <t xml:space="preserve">  JD3RZ02-2L74WT11119</t>
  </si>
  <si>
    <t>EXCAVATION and Bedding Worksfor Fire Hydrant - B3.33 14 19.08 - Z02 - 2 - L - 74 - WT</t>
  </si>
  <si>
    <t xml:space="preserve">  JD3RZ02-2L74WT11120</t>
  </si>
  <si>
    <t>INSTALLATIONfor Fire Hydrant - B3.33 14 19.08 - Z02 - 2 - L - 74 - WT</t>
  </si>
  <si>
    <t xml:space="preserve">  JD3RZ02-2L74WT11121</t>
  </si>
  <si>
    <t>TESTING AND COMMITIONfor Fire Hydrant - B3.33 14 19.08 - Z02 - 2 - L - 74 - WT</t>
  </si>
  <si>
    <t xml:space="preserve">  JD3RZ02-2L75RD12151</t>
  </si>
  <si>
    <t>Supply and installation Traffic signs with Single postfor ROADS - B1.10 14 53.01 - Z02 - 2 - L - 75 - RD</t>
  </si>
  <si>
    <t xml:space="preserve">  JD3RZ02-2L75ST11576</t>
  </si>
  <si>
    <t>Excavation Works for GRP Pipe Line 400 mm - depth from 0.00 to 1.50 m - B6.33 42 11.01 - Z02 - 2 - L - 75 - ST</t>
  </si>
  <si>
    <t xml:space="preserve">  JD3RZ02-2L75ST11577</t>
  </si>
  <si>
    <t>Soil Replacement and Bedding Works for GRP Pipe Line 400 mm - depth from 0.00 to 1.50 m - B6.33 42 11.01 - Z02 - 2 - L -</t>
  </si>
  <si>
    <t xml:space="preserve">  JD3RZ02-2L75ST11578</t>
  </si>
  <si>
    <t>Installing for GRP Pipe Line 400 mm - depth from 0.00 to 1.50 m - B6.33 42 11.01 - Z02 - 2 - L - 75 - ST</t>
  </si>
  <si>
    <t xml:space="preserve">  JD3RZ02-2L75ST11579</t>
  </si>
  <si>
    <t>Primary Test for GRP Pipe Line 400 mm - depth from 0.00 to 1.50 m - B6.33 42 11.01 - Z02 - 2 - L - 75 - ST</t>
  </si>
  <si>
    <t xml:space="preserve">  JD3RZ02-2L75ST11580</t>
  </si>
  <si>
    <t>Backfilling Works for GRP Pipe Line 400 mm - depth from 0.00 to 1.50 m - B6.33 42 11.01 - Z02 - 2 - L - 75 - ST</t>
  </si>
  <si>
    <t xml:space="preserve">  JD3RZ02-2L75ST11753</t>
  </si>
  <si>
    <t>TESTING AND COMMITIONING Works For Manholes Diam 1200 depth from 0.00 to 1.50 - B6.33 05 39.01 - Z02 - 2 - L - 75 - ST</t>
  </si>
  <si>
    <t xml:space="preserve">  JD3RZ02-2L75ST11758</t>
  </si>
  <si>
    <t>TESTING AND COMMITIONING Works For Manholes Diam 1200 depth from 1.51 to 2.50 - B6.33 05 39.02 - Z02 - 2 - L - 75 - ST</t>
  </si>
  <si>
    <t xml:space="preserve">  JD3RZ02-2L75ST11773</t>
  </si>
  <si>
    <t>TESTING AND COMMITIONING Works For Manholes Diam 1500 depth from 2.51 to 3.50 - B6.33 05 39.05 - Z02 - 2 - L - 75 - ST</t>
  </si>
  <si>
    <t xml:space="preserve">  JD3RZ02-2L75ST11793</t>
  </si>
  <si>
    <t>EXCAVATION Works for Catchbasine double - B6.33 05 39.10 - Z02 - 2 - L - 75 - ST</t>
  </si>
  <si>
    <t xml:space="preserve">  JD3RZ02-2L75ST11794</t>
  </si>
  <si>
    <t>Catchbasine Installation Works For Catchbasine double - B6.33 05 39.10 - Z02 - 2 - L - 75 - ST</t>
  </si>
  <si>
    <t xml:space="preserve">  JD3RZ02-2L75ST11795</t>
  </si>
  <si>
    <t>FINISHING Works For Catchbasine double - B6.33 05 39.10 - Z02 - 2 - L - 75 - ST</t>
  </si>
  <si>
    <t xml:space="preserve">  JD3RZ02-2L75ST11796</t>
  </si>
  <si>
    <t>TESTING AND COMMITIONING RELEASEDfor Catchbasine double - B6.33 05 39.10 - Z02 - 2 - L - 75 - ST</t>
  </si>
  <si>
    <t xml:space="preserve">  JD3RZ02-2L75TC12127</t>
  </si>
  <si>
    <t>Excavation Worksfor Trenches 6 - ways ducts, 50mm - 1x110 MM &amp; 5 x 32MM - B2.33 71 19.02.TEL - Z02 - 2 - L - 75 - TC</t>
  </si>
  <si>
    <t xml:space="preserve">  JD3RZ02-2L75TC12128</t>
  </si>
  <si>
    <t>Installationfor Trenches 6 - ways ducts, 50mm - 1x110 MM &amp; 5 x 32MM - B2.33 71 19.02.TEL - Z02 - 2 - L - 75 - TC</t>
  </si>
  <si>
    <t xml:space="preserve">  JD3RZ02-2L75TC12129</t>
  </si>
  <si>
    <t xml:space="preserve">Pouring Concrete Coverfor Trenches 6 - ways ducts, 50mm - 1x110 MM &amp; 5 x 32MM - B2.33 71 19.02.TEL - Z02 - 2 - L - 75 - </t>
  </si>
  <si>
    <t xml:space="preserve">  JD3RZ02-2L75TC12130</t>
  </si>
  <si>
    <t>Backfilling Worksfor Trenches 6 - ways ducts, 50mm - 1x110 MM &amp; 5 x 32MM - B2.33 71 19.02.TEL - Z02 - 2 - L - 75 - TC</t>
  </si>
  <si>
    <t xml:space="preserve">  JD3RZ02-2L75TC12131</t>
  </si>
  <si>
    <t>Excavation and Bedding Worksfor Manhole Type 1 - 120x120x150 CM - B2.33.71.19.13.01 - Z02 - 2 - L - 75 - TC</t>
  </si>
  <si>
    <t xml:space="preserve">  JD3RZ02-2L75TC12132</t>
  </si>
  <si>
    <t>Installationfor Manhole Type 1 - 120x120x150 CM - B2.33.71.19.13.01 - Z02 - 2 - L - 75 - TC</t>
  </si>
  <si>
    <t xml:space="preserve">  JD3RZ02-2L75TC12133</t>
  </si>
  <si>
    <t>Backfilling Worksfor Manhole Type 1 - 120x120x150 CM - B2.33.71.19.13.01 - Z02 - 2 - L - 75 - TC</t>
  </si>
  <si>
    <t xml:space="preserve">  JD3RZ02-2L75TSE11852</t>
  </si>
  <si>
    <t>Excavation Worksfor HDPE Pipe Lines 250 mm - depth from 0 to 1.5 m - B4.33 31 00.02 - Z02 - 2 - L - 75 - TSE</t>
  </si>
  <si>
    <t xml:space="preserve">  JD3RZ02-2L75TSE11853</t>
  </si>
  <si>
    <t>Soil Replacement and Bedding Worksfor HDPE Pipe Lines 250 mm - depth from 0 to 1.5 m - B4.33 31 00.02 - Z02 - 2 - L - 75</t>
  </si>
  <si>
    <t xml:space="preserve">  JD3RZ02-2L75TSE11854</t>
  </si>
  <si>
    <t>installationfor HDPE Pipe Lines 250 mm - depth from 0 to 1.5 m - B4.33 31 00.02 - Z02 - 2 - L - 75 - TSE</t>
  </si>
  <si>
    <t xml:space="preserve">  JD3RZ02-2L75TSE11855</t>
  </si>
  <si>
    <t>Testingfor HDPE Pipe Lines 250 mm - depth from 0 to 1.5 m - B4.33 31 00.02 - Z02 - 2 - L - 75 - TSE</t>
  </si>
  <si>
    <t xml:space="preserve">  JD3RZ02-2L75TSE11856</t>
  </si>
  <si>
    <t>Backfilling Worksfor HDPE Pipe Lines 250 mm - depth from 0 to 1.5 m - B4.33 31 00.02 - Z02 - 2 - L - 75 - TSE</t>
  </si>
  <si>
    <t xml:space="preserve">  JD3RZ02-2L75TSE11897</t>
  </si>
  <si>
    <t>Excavation Worksfor HDPE Pipes 450 mm - depth from 2.51 to 3.5 m - B4.33 31 00.11 - Z02 - 2 - L - 75 - TSE</t>
  </si>
  <si>
    <t xml:space="preserve">  JD3RZ02-2L75TSE11898</t>
  </si>
  <si>
    <t xml:space="preserve">Soil Replacement and Bedding Works for HDPE Pipes 450 mm - depth from 2.51 to 3.5 m - B4.33 31 00.11 - Z02 - 2 - L - 75 </t>
  </si>
  <si>
    <t xml:space="preserve">  JD3RZ02-2L75TSE11899</t>
  </si>
  <si>
    <t>Installing for HDPE Pipes 450 mm - depth from 2.51 to 3.5 m - B4.33 31 00.11 - Z02 - 2 - L - 75 - TSE</t>
  </si>
  <si>
    <t xml:space="preserve">  JD3RZ02-2L75TSE11900</t>
  </si>
  <si>
    <t>Testing for HDPE Pipes 450 mm - depth from 2.51 to 3.5 m - B4.33 31 00.11 - Z02 - 2 - L - 75 - TSE</t>
  </si>
  <si>
    <t xml:space="preserve">  JD3RZ02-2L75TSE11901</t>
  </si>
  <si>
    <t>Backfillingfor HDPE Pipes 450 mm - depth from 2.51 to 3.5 m - B4.33 31 00.11 - Z02 - 2 - L - 75 - TSE</t>
  </si>
  <si>
    <t xml:space="preserve">  JD3RZ02-2L75TSE11976</t>
  </si>
  <si>
    <t>Installationfor butterfly valves 300 mm. - B4.33 14 19.03 - Z02 - 2 - L - 75 - TSE</t>
  </si>
  <si>
    <t xml:space="preserve">  JD3RZ02-2L75TSE11977</t>
  </si>
  <si>
    <t>Testing And Commtionningfor butterfly valves 300 mm. - B4.33 14 19.03 - Z02 - 2 - L - 75 - TSE</t>
  </si>
  <si>
    <t xml:space="preserve">  JD3RZ02-2L75TSE11996</t>
  </si>
  <si>
    <t>EXCAVATION and Bedding Worksfor R.C Valve Chamber - 315 to 400 MM - B4.33 14 13.01 - Z02 - 2 - L - 75 - TSE</t>
  </si>
  <si>
    <t xml:space="preserve">  JD3RZ02-2L75TSE11997</t>
  </si>
  <si>
    <t>Plain Concrete Worksfor R.C Valve Chamber - 315 to 400 MM - B4.33 14 13.01 - Z02 - 2 - L - 75 - TSE</t>
  </si>
  <si>
    <t xml:space="preserve">  JD3RZ02-2L75TSE11998</t>
  </si>
  <si>
    <t>INSTALLATIONfor R.C Valve Chamber - 315 to 400 MM - B4.33 14 13.01 - Z02 - 2 - L - 75 - TSE</t>
  </si>
  <si>
    <t xml:space="preserve">  JD3RZ02-2L75TSE11999</t>
  </si>
  <si>
    <t>Backfilling Worksfor R.C Valve Chamber - 315 to 400 MM - B4.33 14 13.01 - Z02 - 2 - L - 75 - TSE</t>
  </si>
  <si>
    <t xml:space="preserve">  JD3RZ02-2L75WT11797.R</t>
  </si>
  <si>
    <t>Excavation Worksfor HDPE Pipes 160 mm - depth from 0 to 1.5 m - B3.33 14 13.01 - Z02 - 2 - L - 75 - WT - Remaining</t>
  </si>
  <si>
    <t xml:space="preserve">  JD3RZ02-2L75WT11798.R</t>
  </si>
  <si>
    <t>Soil Replacement and Bedding Works for HDPE Pipes 160 mm - depth from 0 to 1.5 m - B3.33 14 13.01 - Z02 - 2 - L - 75 - W</t>
  </si>
  <si>
    <t xml:space="preserve">  JD3RZ02-2L75WT11799.R</t>
  </si>
  <si>
    <t>Installing for HDPE Pipes 160 mm - depth from 0 to 1.5 m - B3.33 14 13.01 - Z02 - 2 - L - 75 - WT - Remaining</t>
  </si>
  <si>
    <t xml:space="preserve">  JD3RZ02-2L75WT11800.R</t>
  </si>
  <si>
    <t>Testing for HDPE Pipes 160 mm - depth from 0 to 1.5 m - B3.33 14 13.01 - Z02 - 2 - L - 75 - WT - Remaining</t>
  </si>
  <si>
    <t xml:space="preserve">  JD3RZ02-2L75WT11801.R</t>
  </si>
  <si>
    <t>Backfillingfor HDPE Pipes 160 mm - depth from 0 to 1.5 m - B3.33 14 13.01 - Z02 - 2 - L - 75 - WT - Remaining</t>
  </si>
  <si>
    <t xml:space="preserve">  JD3RZ02-2L75WT11802</t>
  </si>
  <si>
    <t>Excavation Worksfor HDPE Pipes 225 mm - depth from 0 to 1.5 m - B3.33 14 13.02 - Z02 - 2 - L - 75 - WT</t>
  </si>
  <si>
    <t xml:space="preserve">  JD3RZ02-2L75WT11803</t>
  </si>
  <si>
    <t>Soil Replacement and Bedding Works for HDPE Pipes 225 mm - depth from 0 to 1.5 m - B3.33 14 13.02 - Z02 - 2 - L - 75 - W</t>
  </si>
  <si>
    <t xml:space="preserve">  JD3RZ02-2L75WT11804</t>
  </si>
  <si>
    <t>Installing for HDPE Pipes 225 mm - depth from 0 to 1.5 m - B3.33 14 13.02 - Z02 - 2 - L - 75 - WT</t>
  </si>
  <si>
    <t xml:space="preserve">  JD3RZ02-2L75WT11805</t>
  </si>
  <si>
    <t>Testing for HDPE Pipes 225 mm - depth from 0 to 1.5 m - B3.33 14 13.02 - Z02 - 2 - L - 75 - WT</t>
  </si>
  <si>
    <t xml:space="preserve">  JD3RZ02-2L75WT11806</t>
  </si>
  <si>
    <t>Backfillingfor HDPE Pipes 225 mm - depth from 0 to 1.5 m - B3.33 14 13.02 - Z02 - 2 - L - 75 - WT</t>
  </si>
  <si>
    <t xml:space="preserve">  JD3RZ02-2L75WT11822</t>
  </si>
  <si>
    <t>INSTALLATIONfor gate valves 150 mm - B3.33 14 19.01 - Z02 - 2 - L - 75 - WT</t>
  </si>
  <si>
    <t xml:space="preserve">  JD3RZ02-2L75WT11823</t>
  </si>
  <si>
    <t>TESTING AND COMMITIONfor gate valves 150 mm - B3.33 14 19.01 - Z02 - 2 - L - 75 - WT</t>
  </si>
  <si>
    <t xml:space="preserve">  JD3RZ02-2L75WT11824</t>
  </si>
  <si>
    <t>INSTALLATIONfor gate valves 200 mm - B3.33 14 19.02 - Z02 - 2 - L - 75 - WT</t>
  </si>
  <si>
    <t xml:space="preserve">  JD3RZ02-2L75WT11825</t>
  </si>
  <si>
    <t>TESTING AND COMMITIONfor gate valves 200 mm - B3.33 14 19.02 - Z02 - 2 - L - 75 - WT</t>
  </si>
  <si>
    <t xml:space="preserve">  JD3RZ02-2L75WT11832</t>
  </si>
  <si>
    <t>EXCAVATION and Bedding Worksfor Fire Hydrant - B3.33 14 19.08 - Z02 - 2 - L - 75 - WT</t>
  </si>
  <si>
    <t xml:space="preserve">  JD3RZ02-2L75WT11833</t>
  </si>
  <si>
    <t>INSTALLATIONfor Fire Hydrant - B3.33 14 19.08 - Z02 - 2 - L - 75 - WT</t>
  </si>
  <si>
    <t xml:space="preserve">  JD3RZ02-2L75WT11834</t>
  </si>
  <si>
    <t>TESTING AND COMMITIONfor Fire Hydrant - B3.33 14 19.08 - Z02 - 2 - L - 75 - WT</t>
  </si>
  <si>
    <t xml:space="preserve">  JD3RZ02-2RCBST21426.R</t>
  </si>
  <si>
    <t>Excavation Works for UPVC Pipe Line - B6.33 14 11.01 - 300 mm - depth from 0.00 to 1.50 m - Z02 - 2 - RCB - ST - Remaini</t>
  </si>
  <si>
    <t xml:space="preserve">  JD3RZ02-2RCBST21427.R</t>
  </si>
  <si>
    <t xml:space="preserve">Soil Replacement and Bedding Works for UPVC Pipe Line - B6.33 14 11.01 - 300 mm - depth from 0.00 to 1.50 m - Z02 - 2 - </t>
  </si>
  <si>
    <t xml:space="preserve">  JD3RZ02-2RCBST21428.R</t>
  </si>
  <si>
    <t>Installing for UPVC Pipe Line - B6.33 14 11.01 - 300 mm - depth from 0.00 to 1.50 m - Z02 - 2 - RCB - ST - Remaining</t>
  </si>
  <si>
    <t xml:space="preserve">  JD3RZ02-2RCBST21429.R</t>
  </si>
  <si>
    <t>Primary Test for UPVC Pipe Line - B6.33 14 11.01 - 300 mm - depth from 0.00 to 1.50 m - Z02 - 2 - RCB - ST - Remaining</t>
  </si>
  <si>
    <t xml:space="preserve">  JD3RZ02-2RCBST21430.R</t>
  </si>
  <si>
    <t>Backfilling Works for UPVC Pipe Line - B6.33 14 11.01 - 300 mm - depth from 0.00 to 1.50 m - Z02 - 2 - RCB - ST - Remain</t>
  </si>
  <si>
    <t xml:space="preserve">  JD3RZ02-2RCBST21436</t>
  </si>
  <si>
    <t>Excavation Works for GRP Pipe Line - B6.33 42 11.02 - 400 mm - depth from 1.51 to 2.50 m - Z02 - 2 - RCB - ST</t>
  </si>
  <si>
    <t xml:space="preserve">  JD3RZ02-2RCBST21437</t>
  </si>
  <si>
    <t>Soil Replacement and Bedding Works for GRP Pipe Line - B6.33 42 11.02 - 400 mm - depth from 1.51 to 2.50 m - Z02 - 2 - R</t>
  </si>
  <si>
    <t xml:space="preserve">  JD3RZ02-2RCBST21438</t>
  </si>
  <si>
    <t>Installing for GRP Pipe Line - B6.33 42 11.02 - 400 mm - depth from 1.51 to 2.50 m - Z02 - 2 - RCB - ST</t>
  </si>
  <si>
    <t xml:space="preserve">  JD3RZ02-2RCBST21439</t>
  </si>
  <si>
    <t>Primary Test for GRP Pipe Line - B6.33 42 11.02 - 400 mm - depth from 1.51 to 2.50 m - Z02 - 2 - RCB - ST</t>
  </si>
  <si>
    <t xml:space="preserve">  JD3RZ02-2RCBST21440</t>
  </si>
  <si>
    <t>Backfilling Works for GRP Pipe Line - B6.33 42 11.02 - 400 mm - depth from 1.51 to 2.50 m - Z02 - 2 - RCB - ST</t>
  </si>
  <si>
    <t xml:space="preserve">  JD3RZ02-2RCBST21644</t>
  </si>
  <si>
    <t>EXCAVATION Works for Catchbasine - B6.33 05 39.09 - single - Z02 - 2 - RCB - ST</t>
  </si>
  <si>
    <t xml:space="preserve">  JD3RZ02-2RCBST21645</t>
  </si>
  <si>
    <t>Catchbasine Installation Works for Catchbasine - B6.33 05 39.09 - single - Z02 - 2 - RCB - ST</t>
  </si>
  <si>
    <t xml:space="preserve">  JD3RZ02-2RCBST21646</t>
  </si>
  <si>
    <t>FINISHING Works for Catchbasine - B6.33 05 39.09 - single - Z02 - 2 - RCB - ST</t>
  </si>
  <si>
    <t xml:space="preserve">  JD3RZ02-2RCBST21647</t>
  </si>
  <si>
    <t>TESTING AND COMMITIONING RELEASED for Catchbasine - B6.33 05 39.09 - single - Z02 - 2 - RCB - ST</t>
  </si>
  <si>
    <t xml:space="preserve">  JD3RZ02-2RCBST21650</t>
  </si>
  <si>
    <t>FINISHING Works for Catchbasine - B6.33 05 39.10 - double - Z02 - 2 - RCB - ST</t>
  </si>
  <si>
    <t xml:space="preserve">  JD3RZ02-2RCBST21651</t>
  </si>
  <si>
    <t>TESTING AND COMMITIONING RELEASED for Catchbasine - B6.33 05 39.10 - double - Z02 - 2 - RCB - ST</t>
  </si>
  <si>
    <t xml:space="preserve">  JD3RZ02L47SUR01</t>
  </si>
  <si>
    <t>Surveying Works L - 47</t>
  </si>
  <si>
    <t xml:space="preserve">  JD3RZ02L47TSE4004</t>
  </si>
  <si>
    <t>Excavation Worksfor HDPE Pipe Lines 125 mm - depth from 0 to 1.5 m - B4.33 31 00.01 - Z02 - L - 47 - TSE</t>
  </si>
  <si>
    <t xml:space="preserve">  JD3RZ02L47TSE4005</t>
  </si>
  <si>
    <t>Soil Replacement and Bedding Worksfor HDPE Pipe Lines 125 mm - depth from 0 to 1.5 m - B4.33 31 00.01 - Z02 - L - 47 - T</t>
  </si>
  <si>
    <t xml:space="preserve">  JD3RZ02L47TSE4006</t>
  </si>
  <si>
    <t>installationfor HDPE Pipe Lines 125 mm - depth from 0 to 1.5 m - B4.33 31 00.01 - Z02 - L - 47 - TSE</t>
  </si>
  <si>
    <t xml:space="preserve">  JD3RZ02L47TSE4007</t>
  </si>
  <si>
    <t>Testingfor HDPE Pipe Lines 125 mm - depth from 0 to 1.5 m - B4.33 31 00.01 - Z02 - L - 47 - TSE</t>
  </si>
  <si>
    <t xml:space="preserve">  JD3RZ02L47TSE4008</t>
  </si>
  <si>
    <t>Backfilling Worksfor HDPE Pipe Lines 125 mm - depth from 0 to 1.5 m - B4.33 31 00.01 - Z02 - L - 47 - TSE</t>
  </si>
  <si>
    <t xml:space="preserve">  JD3RZ02L47TSE4009</t>
  </si>
  <si>
    <t>Excavation Worksfor HDPE Pipe Lines 250 mm - depth from 0 to 1.5 m - B4.33 31 00.02 - Z02 - L - 47 - TSE</t>
  </si>
  <si>
    <t xml:space="preserve">  JD3RZ02L47TSE4010</t>
  </si>
  <si>
    <t>Soil Replacement and Bedding Worksfor HDPE Pipe Lines 250 mm - depth from 0 to 1.5 m - B4.33 31 00.02 - Z02 - L - 47 - T</t>
  </si>
  <si>
    <t xml:space="preserve">  JD3RZ02L47TSE4011</t>
  </si>
  <si>
    <t>installationfor HDPE Pipe Lines 250 mm - depth from 0 to 1.5 m - B4.33 31 00.02 - Z02 - L - 47 - TSE</t>
  </si>
  <si>
    <t xml:space="preserve">  JD3RZ02L47TSE4012</t>
  </si>
  <si>
    <t>Testingfor HDPE Pipe Lines 250 mm - depth from 0 to 1.5 m - B4.33 31 00.02 - Z02 - L - 47 - TSE</t>
  </si>
  <si>
    <t xml:space="preserve">  JD3RZ02L47TSE4013</t>
  </si>
  <si>
    <t>Backfilling Worksfor HDPE Pipe Lines 250 mm - depth from 0 to 1.5 m - B4.33 31 00.02 - Z02 - L - 47 - TSE</t>
  </si>
  <si>
    <t xml:space="preserve">  JD3RZ02L47TSE4129</t>
  </si>
  <si>
    <t>Installationfor gate valves 100 mm - B4.33 14 19.01 - Z02 - L - 47 - TSE</t>
  </si>
  <si>
    <t xml:space="preserve">  JD3RZ02L47TSE4130</t>
  </si>
  <si>
    <t>Testing And Commtionningfor gate valves 100 mm - B4.33 14 19.01 - Z02 - L - 47 - TSE</t>
  </si>
  <si>
    <t xml:space="preserve">  JD3RZ02L47TSE4131</t>
  </si>
  <si>
    <t>Installationfor gate valves 250 mm - B4.33 14 19.02 - Z02 - L - 47 - TSE</t>
  </si>
  <si>
    <t xml:space="preserve">  JD3RZ02L47TSE4132</t>
  </si>
  <si>
    <t>Testing And Commtionningfor gate valves 250 mm - B4.33 14 19.02 - Z02 - L - 47 - TSE</t>
  </si>
  <si>
    <t xml:space="preserve">  JD3RZ02L47TSE4147</t>
  </si>
  <si>
    <t>Installationfor Air valves 50 mm. - on pipes with diameter less than 315 mm - B4.33 14 19.15 - Z02 - L - 47 - TSE</t>
  </si>
  <si>
    <t xml:space="preserve">  JD3RZ02L47TSE4148</t>
  </si>
  <si>
    <t xml:space="preserve">Testing And Commtionningfor Air valves 50 mm. - on pipes with diameter less than 315 mm - B4.33 14 19.15 - Z02 - L - 47 </t>
  </si>
  <si>
    <t xml:space="preserve">  JD3RZ02L47TSE4177</t>
  </si>
  <si>
    <t>EXCAVATION and Bedding Worksfor Air Valve Chamber - less than 315 mm - B4.33 14 13.10 - Z02 - L - 47 - TSE</t>
  </si>
  <si>
    <t xml:space="preserve">  JD3RZ02L47TSE4178</t>
  </si>
  <si>
    <t>Plain Concrete Worksfor Air Valve Chamber - less than 315 mm - B4.33 14 13.10 - Z02 - L - 47 - TSE</t>
  </si>
  <si>
    <t xml:space="preserve">  JD3RZ02L47TSE4179</t>
  </si>
  <si>
    <t>INSTALLATIONfor Air Valve Chamber - less than 315 mm - B4.33 14 13.10 - Z02 - L - 47 - TSE</t>
  </si>
  <si>
    <t xml:space="preserve">  JD3RZ02L47TSE4180</t>
  </si>
  <si>
    <t>Backfilling Worksfor Air Valve Chamber - less than 315 mm - B4.33 14 13.10 - Z02 - L - 47 - TSE</t>
  </si>
  <si>
    <t xml:space="preserve">  JD3RZ02L48SUR01</t>
  </si>
  <si>
    <t>Surveying Works L - 48</t>
  </si>
  <si>
    <t xml:space="preserve">  JD3RZ02L48TSE4717</t>
  </si>
  <si>
    <t>Excavation Worksfor HDPE Pipe Lines 125 mm - depth from 0 to 1.5 m - B4.33 31 00.01 - Z02 - L - 48 - TSE</t>
  </si>
  <si>
    <t xml:space="preserve">  JD3RZ02L48TSE4718</t>
  </si>
  <si>
    <t>Soil Replacement and Bedding Worksfor HDPE Pipe Lines 125 mm - depth from 0 to 1.5 m - B4.33 31 00.01 - Z02 - L - 48 - T</t>
  </si>
  <si>
    <t xml:space="preserve">  JD3RZ02L48TSE4719</t>
  </si>
  <si>
    <t>installationfor HDPE Pipe Lines 125 mm - depth from 0 to 1.5 m - B4.33 31 00.01 - Z02 - L - 48 - TSE</t>
  </si>
  <si>
    <t xml:space="preserve">  JD3RZ02L48TSE4720</t>
  </si>
  <si>
    <t>Testingfor HDPE Pipe Lines 125 mm - depth from 0 to 1.5 m - B4.33 31 00.01 - Z02 - L - 48 - TSE</t>
  </si>
  <si>
    <t xml:space="preserve">  JD3RZ02L48TSE4721</t>
  </si>
  <si>
    <t>Backfilling Worksfor HDPE Pipe Lines 125 mm - depth from 0 to 1.5 m - B4.33 31 00.01 - Z02 - L - 48 - TSE</t>
  </si>
  <si>
    <t xml:space="preserve">  JD3RZ02L48TSE4842</t>
  </si>
  <si>
    <t>Installationfor gate valves 100 mm - B4.33 14 19.01 - Z02 - L - 48 - TSE</t>
  </si>
  <si>
    <t xml:space="preserve">  JD3RZ02L48TSE4843</t>
  </si>
  <si>
    <t>Testing And Commtionningfor gate valves 100 mm - B4.33 14 19.01 - Z02 - L - 48 - TSE</t>
  </si>
  <si>
    <t xml:space="preserve">  JD3RZ02L49TSE5433</t>
  </si>
  <si>
    <t>Testingfor HDPE Pipe Lines 125 mm - depth from 0 to 1.5 m - B4.33 31 00.01 - Z02 - L - 49 - TSE</t>
  </si>
  <si>
    <t xml:space="preserve">  JD3RZ02L49TSE5434</t>
  </si>
  <si>
    <t>Backfilling Worksfor HDPE Pipe Lines 125 mm - depth from 0 to 1.5 m - B4.33 31 00.01 - Z02 - L - 49 - TSE</t>
  </si>
  <si>
    <t xml:space="preserve">  JD3RZ02L49TSE5555</t>
  </si>
  <si>
    <t>Installationfor gate valves 100 mm - B4.33 14 19.01 - Z02 - L - 49 - TSE</t>
  </si>
  <si>
    <t xml:space="preserve">  JD3RZ02L49TSE5556</t>
  </si>
  <si>
    <t>Testing And Commtionningfor gate valves 100 mm - B4.33 14 19.01 - Z02 - L - 49 - TSE</t>
  </si>
  <si>
    <t xml:space="preserve">  JD3RZ02L50SUR01</t>
  </si>
  <si>
    <t>Surveying Works L - 50</t>
  </si>
  <si>
    <t xml:space="preserve">  JD3RZ02L50TSE6143</t>
  </si>
  <si>
    <t>Excavation Worksfor HDPE Pipe Lines 125 mm - depth from 0 to 1.5 m - B4.33 31 00.01 - Z02 - L - 50 - TSE</t>
  </si>
  <si>
    <t xml:space="preserve">  JD3RZ02L50TSE6144</t>
  </si>
  <si>
    <t>Soil Replacement and Bedding Worksfor HDPE Pipe Lines 125 mm - depth from 0 to 1.5 m - B4.33 31 00.01 - Z02 - L - 50 - T</t>
  </si>
  <si>
    <t xml:space="preserve">  JD3RZ02L50TSE6145</t>
  </si>
  <si>
    <t>installationfor HDPE Pipe Lines 125 mm - depth from 0 to 1.5 m - B4.33 31 00.01 - Z02 - L - 50 - TSE</t>
  </si>
  <si>
    <t xml:space="preserve">  JD3RZ02L50TSE6146</t>
  </si>
  <si>
    <t>Testingfor HDPE Pipe Lines 125 mm - depth from 0 to 1.5 m - B4.33 31 00.01 - Z02 - L - 50 - TSE</t>
  </si>
  <si>
    <t xml:space="preserve">  JD3RZ02L50TSE6147</t>
  </si>
  <si>
    <t>Backfilling Worksfor HDPE Pipe Lines 125 mm - depth from 0 to 1.5 m - B4.33 31 00.01 - Z02 - L - 50 - TSE</t>
  </si>
  <si>
    <t xml:space="preserve">  JD3RZ02L50TSE6148</t>
  </si>
  <si>
    <t>Excavation Worksfor HDPE Pipe Lines 250 mm - depth from 0 to 1.5 m - B4.33 31 00.02 - Z02 - L - 50 - TSE</t>
  </si>
  <si>
    <t xml:space="preserve">  JD3RZ02L50TSE6149</t>
  </si>
  <si>
    <t>Soil Replacement and Bedding Worksfor HDPE Pipe Lines 250 mm - depth from 0 to 1.5 m - B4.33 31 00.02 - Z02 - L - 50 - T</t>
  </si>
  <si>
    <t xml:space="preserve">  JD3RZ02L50TSE6150</t>
  </si>
  <si>
    <t>installationfor HDPE Pipe Lines 250 mm - depth from 0 to 1.5 m - B4.33 31 00.02 - Z02 - L - 50 - TSE</t>
  </si>
  <si>
    <t xml:space="preserve">  JD3RZ02L50TSE6151</t>
  </si>
  <si>
    <t>Testingfor HDPE Pipe Lines 250 mm - depth from 0 to 1.5 m - B4.33 31 00.02 - Z02 - L - 50 - TSE</t>
  </si>
  <si>
    <t xml:space="preserve">  JD3RZ02L50TSE6152</t>
  </si>
  <si>
    <t>Backfilling Worksfor HDPE Pipe Lines 250 mm - depth from 0 to 1.5 m - B4.33 31 00.02 - Z02 - L - 50 - TSE</t>
  </si>
  <si>
    <t xml:space="preserve">  JD3RZ02L50TSE6268</t>
  </si>
  <si>
    <t>Installationfor gate valves 100 mm - B4.33 14 19.01 - Z02 - L - 50 - TSE</t>
  </si>
  <si>
    <t xml:space="preserve">  JD3RZ02L50TSE6269</t>
  </si>
  <si>
    <t>Testing And Commtionningfor gate valves 100 mm - B4.33 14 19.01 - Z02 - L - 50 - TSE</t>
  </si>
  <si>
    <t xml:space="preserve">  JD3RZ02L50TSE6270</t>
  </si>
  <si>
    <t>Installationfor gate valves 250 mm - B4.33 14 19.02 - Z02 - L - 50 - TSE</t>
  </si>
  <si>
    <t xml:space="preserve">  JD3RZ02L50TSE6271</t>
  </si>
  <si>
    <t>Testing And Commtionningfor gate valves 250 mm - B4.33 14 19.02 - Z02 - L - 50 - TSE</t>
  </si>
  <si>
    <t xml:space="preserve">  JD3RZ02RCBST21200</t>
  </si>
  <si>
    <t>Excavation Works for UPVC Pipe Line - B6.33 14 11.01 - 300 mm - depth from 0.00 to 1.50 m - Z02 - RCB - ST</t>
  </si>
  <si>
    <t xml:space="preserve">  JD3RZ02RCBST21201</t>
  </si>
  <si>
    <t xml:space="preserve">Soil Replacement and Bedding Works for UPVC Pipe Line - B6.33 14 11.01 - 300 mm - depth from 0.00 to 1.50 m - Z02 - RCB </t>
  </si>
  <si>
    <t xml:space="preserve">  JD3RZ02RCBST21202</t>
  </si>
  <si>
    <t>Installing for UPVC Pipe Line - B6.33 14 11.01 - 300 mm - depth from 0.00 to 1.50 m - Z02 - RCB - ST</t>
  </si>
  <si>
    <t xml:space="preserve">  JD3RZ02RCBST21203</t>
  </si>
  <si>
    <t>Primary Test for UPVC Pipe Line - B6.33 14 11.01 - 300 mm - depth from 0.00 to 1.50 m - Z02 - RCB - ST</t>
  </si>
  <si>
    <t xml:space="preserve">  JD3RZ02RCBST21204</t>
  </si>
  <si>
    <t>Backfilling Works for UPVC Pipe Line - B6.33 14 11.01 - 300 mm - depth from 0.00 to 1.50 m - Z02 - RCB - ST</t>
  </si>
  <si>
    <t xml:space="preserve">  JD3RZ02RCBST21210</t>
  </si>
  <si>
    <t>Excavation Works for GRP Pipe Line - B6.33 42 11.02 - 400 mm - depth from 1.51 to 2.50 m - Z02 - RCB - ST</t>
  </si>
  <si>
    <t xml:space="preserve">  JD3RZ02RCBST21211</t>
  </si>
  <si>
    <t>Soil Replacement and Bedding Works for GRP Pipe Line - B6.33 42 11.02 - 400 mm - depth from 1.51 to 2.50 m - Z02 - RCB -</t>
  </si>
  <si>
    <t xml:space="preserve">  JD3RZ02RCBST21212</t>
  </si>
  <si>
    <t>Installing for GRP Pipe Line - B6.33 42 11.02 - 400 mm - depth from 1.51 to 2.50 m - Z02 - RCB - ST</t>
  </si>
  <si>
    <t xml:space="preserve">  JD3RZ02RCBST21213</t>
  </si>
  <si>
    <t>Primary Test for GRP Pipe Line - B6.33 42 11.02 - 400 mm - depth from 1.51 to 2.50 m - Z02 - RCB - ST</t>
  </si>
  <si>
    <t xml:space="preserve">  JD3RZ02RCBST21214</t>
  </si>
  <si>
    <t>Backfilling Works for GRP Pipe Line - B6.33 42 11.02 - 400 mm - depth from 1.51 to 2.50 m - Z02 - RCB - ST</t>
  </si>
  <si>
    <t xml:space="preserve">  JD3RZ02RCBST21418</t>
  </si>
  <si>
    <t>EXCAVATION Works for Catchbasine - B6.33 05 39.09 - single - Z02 - RCB - ST</t>
  </si>
  <si>
    <t xml:space="preserve">  JD3RZ02RCBST21419</t>
  </si>
  <si>
    <t>Catchbasine Installation Works for Catchbasine - B6.33 05 39.09 - single - Z02 - RCB - ST</t>
  </si>
  <si>
    <t xml:space="preserve">  JD3RZ02RCBST21420</t>
  </si>
  <si>
    <t>FINISHING Works for Catchbasine - B6.33 05 39.09 - single - Z02 - RCB - ST</t>
  </si>
  <si>
    <t xml:space="preserve">  JD3RZ02RCBST21421</t>
  </si>
  <si>
    <t>TESTING AND COMMITIONING RELEASED for Catchbasine - B6.33 05 39.09 - single - Z02 - RCB - ST</t>
  </si>
  <si>
    <t xml:space="preserve">  JD3RZ02RCBST21422</t>
  </si>
  <si>
    <t>EXCAVATION Works for Catchbasine - B6.33 05 39.10 - double - Z02 - RCB - ST</t>
  </si>
  <si>
    <t xml:space="preserve">  JD3RZ02RCBST21423</t>
  </si>
  <si>
    <t>Catchbasine Installation Works for Catchbasine - B6.33 05 39.10 - double - Z02 - RCB - ST</t>
  </si>
  <si>
    <t xml:space="preserve">  JD3RZ02RCBST21424</t>
  </si>
  <si>
    <t>FINISHING Works for Catchbasine - B6.33 05 39.10 - double - Z02 - RCB - ST</t>
  </si>
  <si>
    <t xml:space="preserve">  JD3RZ02RCBST21425</t>
  </si>
  <si>
    <t>TESTING AND COMMITIONING RELEASED for Catchbasine - B6.33 05 39.10 - double - Z02 - RCB - ST</t>
  </si>
  <si>
    <t xml:space="preserve">  JD3RZ03L12SUR01</t>
  </si>
  <si>
    <t>Surveying Works L - 12</t>
  </si>
  <si>
    <t xml:space="preserve">  JD3RZ03L12TSE12560</t>
  </si>
  <si>
    <t>Excavation Worksfor HDPE Pipe Lines 125 mm - depth from 0 to 1.5 m - B4.33 31 00.01 - Z03 - L - 12 - TSE</t>
  </si>
  <si>
    <t xml:space="preserve">  JD3RZ03L12TSE12561</t>
  </si>
  <si>
    <t>Soil Replacement and Bedding Worksfor HDPE Pipe Lines 125 mm - depth from 0 to 1.5 m - B4.33 31 00.01 - Z03 - L - 12 - T</t>
  </si>
  <si>
    <t xml:space="preserve">  JD3RZ03L12TSE12562</t>
  </si>
  <si>
    <t>installationfor HDPE Pipe Lines 125 mm - depth from 0 to 1.5 m - B4.33 31 00.01 - Z03 - L - 12 - TSE</t>
  </si>
  <si>
    <t xml:space="preserve">  JD3RZ03L12TSE12563</t>
  </si>
  <si>
    <t>Testingfor HDPE Pipe Lines 125 mm - depth from 0 to 1.5 m - B4.33 31 00.01 - Z03 - L - 12 - TSE</t>
  </si>
  <si>
    <t xml:space="preserve">  JD3RZ03L12TSE12564</t>
  </si>
  <si>
    <t>Backfilling Worksfor HDPE Pipe Lines 125 mm - depth from 0 to 1.5 m - B4.33 31 00.01 - Z03 - L - 12 - TSE</t>
  </si>
  <si>
    <t xml:space="preserve">  JD3RZ03L12TSE12565</t>
  </si>
  <si>
    <t>Excavation Worksfor HDPE Pipe Lines 250 mm - depth from 0 to 1.5 m - B4.33 31 00.02 - Z03 - L - 12 - TSE</t>
  </si>
  <si>
    <t xml:space="preserve">  JD3RZ03L12TSE12566</t>
  </si>
  <si>
    <t>Soil Replacement and Bedding Worksfor HDPE Pipe Lines 250 mm - depth from 0 to 1.5 m - B4.33 31 00.02 - Z03 - L - 12 - T</t>
  </si>
  <si>
    <t xml:space="preserve">  JD3RZ03L12TSE12567</t>
  </si>
  <si>
    <t>installationfor HDPE Pipe Lines 250 mm - depth from 0 to 1.5 m - B4.33 31 00.02 - Z03 - L - 12 - TSE</t>
  </si>
  <si>
    <t xml:space="preserve">  JD3RZ03L12TSE12568</t>
  </si>
  <si>
    <t>Testingfor HDPE Pipe Lines 250 mm - depth from 0 to 1.5 m - B4.33 31 00.02 - Z03 - L - 12 - TSE</t>
  </si>
  <si>
    <t xml:space="preserve">  JD3RZ03L12TSE12569</t>
  </si>
  <si>
    <t>Backfilling Worksfor HDPE Pipe Lines 250 mm - depth from 0 to 1.5 m - B4.33 31 00.02 - Z03 - L - 12 - TSE</t>
  </si>
  <si>
    <t xml:space="preserve">  JD3RZ03L12TSE12685</t>
  </si>
  <si>
    <t>Installationfor gate valves 100 mm - B4.33 14 19.01 - Z03 - L - 12 - TSE</t>
  </si>
  <si>
    <t xml:space="preserve">  JD3RZ03L12TSE12686</t>
  </si>
  <si>
    <t>Testing And Commtionningfor gate valves 100 mm - B4.33 14 19.01 - Z03 - L - 12 - TSE</t>
  </si>
  <si>
    <t xml:space="preserve">  JD3RZ03L12TSE12687</t>
  </si>
  <si>
    <t>Installationfor gate valves 250 mm - B4.33 14 19.02 - Z03 - L - 12 - TSE</t>
  </si>
  <si>
    <t xml:space="preserve">  JD3RZ03L12TSE12688</t>
  </si>
  <si>
    <t>Testing And Commtionningfor gate valves 250 mm - B4.33 14 19.02 - Z03 - L - 12 - TSE</t>
  </si>
  <si>
    <t xml:space="preserve">  JD3RZ03L12TSE12703</t>
  </si>
  <si>
    <t>Installationfor Air valves 50 mm. - on pipes with diameter less than 315 mm - B4.33 14 19.15 - Z03 - L - 12 - TSE</t>
  </si>
  <si>
    <t xml:space="preserve">  JD3RZ03L12TSE12704</t>
  </si>
  <si>
    <t xml:space="preserve">Testing And Commtionningfor Air valves 50 mm. - on pipes with diameter less than 315 mm - B4.33 14 19.15 - Z03 - L - 12 </t>
  </si>
  <si>
    <t xml:space="preserve">  JD3RZ03L12TSE12733</t>
  </si>
  <si>
    <t>EXCAVATION and Bedding Worksfor Air Valve Chamber - less than 315 mm - B4.33 14 13.10 - Z03 - L - 12 - TSE</t>
  </si>
  <si>
    <t xml:space="preserve">  JD3RZ03L12TSE12734</t>
  </si>
  <si>
    <t>Plain Concrete Worksfor Air Valve Chamber - less than 315 mm - B4.33 14 13.10 - Z03 - L - 12 - TSE</t>
  </si>
  <si>
    <t xml:space="preserve">  JD3RZ03L12TSE12735</t>
  </si>
  <si>
    <t>INSTALLATIONfor Air Valve Chamber - less than 315 mm - B4.33 14 13.10 - Z03 - L - 12 - TSE</t>
  </si>
  <si>
    <t xml:space="preserve">  JD3RZ03L12TSE12736</t>
  </si>
  <si>
    <t>Backfilling Worksfor Air Valve Chamber - less than 315 mm - B4.33 14 13.10 - Z03 - L - 12 - TSE</t>
  </si>
  <si>
    <t xml:space="preserve">  JD3RZ03L13TSE13273.R</t>
  </si>
  <si>
    <t>Excavation Worksfor HDPE Pipe Lines 125 mm - depth from 0 to 1.5 m - B4.33 31 00.01 - Z03 - L - 13 - TSE - Remaining</t>
  </si>
  <si>
    <t xml:space="preserve">  JD3RZ03L13TSE13274.R</t>
  </si>
  <si>
    <t>Soil Replacement and Bedding Worksfor HDPE Pipe Lines 125 mm - depth from 0 to 1.5 m - B4.33 31 00.01 - Z03 - L - 13 - T</t>
  </si>
  <si>
    <t xml:space="preserve">  JD3RZ03L13TSE13275</t>
  </si>
  <si>
    <t>installationfor HDPE Pipe Lines 125 mm - depth from 0 to 1.5 m - B4.33 31 00.01 - Z03 - L - 13 - TSE</t>
  </si>
  <si>
    <t xml:space="preserve">  JD3RZ03L13TSE13276</t>
  </si>
  <si>
    <t>Testingfor HDPE Pipe Lines 125 mm - depth from 0 to 1.5 m - B4.33 31 00.01 - Z03 - L - 13 - TSE</t>
  </si>
  <si>
    <t xml:space="preserve">  JD3RZ03L13TSE13277</t>
  </si>
  <si>
    <t>Backfilling Worksfor HDPE Pipe Lines 125 mm - depth from 0 to 1.5 m - B4.33 31 00.01 - Z03 - L - 13 - TSE</t>
  </si>
  <si>
    <t xml:space="preserve">  JD3RZ03L13TSE13278</t>
  </si>
  <si>
    <t>Excavation Worksfor HDPE Pipe Lines 250 mm - depth from 0 to 1.5 m - B4.33 31 00.02 - Z03 - L - 13 - TSE</t>
  </si>
  <si>
    <t xml:space="preserve">  JD3RZ03L13TSE13279</t>
  </si>
  <si>
    <t>Soil Replacement and Bedding Worksfor HDPE Pipe Lines 250 mm - depth from 0 to 1.5 m - B4.33 31 00.02 - Z03 - L - 13 - T</t>
  </si>
  <si>
    <t xml:space="preserve">  JD3RZ03L13TSE13280</t>
  </si>
  <si>
    <t>installationfor HDPE Pipe Lines 250 mm - depth from 0 to 1.5 m - B4.33 31 00.02 - Z03 - L - 13 - TSE</t>
  </si>
  <si>
    <t xml:space="preserve">  JD3RZ03L13TSE13281</t>
  </si>
  <si>
    <t>Testingfor HDPE Pipe Lines 250 mm - depth from 0 to 1.5 m - B4.33 31 00.02 - Z03 - L - 13 - TSE</t>
  </si>
  <si>
    <t xml:space="preserve">  JD3RZ03L13TSE13282</t>
  </si>
  <si>
    <t>Backfilling Worksfor HDPE Pipe Lines 250 mm - depth from 0 to 1.5 m - B4.33 31 00.02 - Z03 - L - 13 - TSE</t>
  </si>
  <si>
    <t xml:space="preserve">  JD3RZ03L13TSE13283</t>
  </si>
  <si>
    <t>Excavation Worksfor HDPE Pipes 315 mm - depth from 0 to 1.5 m - B4.33 31 00.03 - Z03 - L - 13 - TSE</t>
  </si>
  <si>
    <t xml:space="preserve">  JD3RZ03L13TSE13284</t>
  </si>
  <si>
    <t>Soil Replacement and Bedding Works for HDPE Pipes 315 mm - depth from 0 to 1.5 m - B4.33 31 00.03 - Z03 - L - 13 - TSE</t>
  </si>
  <si>
    <t xml:space="preserve">  JD3RZ03L13TSE13285</t>
  </si>
  <si>
    <t>Installing for HDPE Pipes 315 mm - depth from 0 to 1.5 m - B4.33 31 00.03 - Z03 - L - 13 - TSE</t>
  </si>
  <si>
    <t xml:space="preserve">  JD3RZ03L13TSE13286</t>
  </si>
  <si>
    <t>Testing for HDPE Pipes 315 mm - depth from 0 to 1.5 m - B4.33 31 00.03 - Z03 - L - 13 - TSE</t>
  </si>
  <si>
    <t xml:space="preserve">  JD3RZ03L13TSE13287</t>
  </si>
  <si>
    <t>Backfillingfor HDPE Pipes 315 mm - depth from 0 to 1.5 m - B4.33 31 00.03 - Z03 - L - 13 - TSE</t>
  </si>
  <si>
    <t xml:space="preserve">  JD3RZ03L13TSE13398</t>
  </si>
  <si>
    <t>Installationfor gate valves 100 mm - B4.33 14 19.01 - Z03 - L - 13 - TSE</t>
  </si>
  <si>
    <t xml:space="preserve">  JD3RZ03L13TSE13399</t>
  </si>
  <si>
    <t>Testing And Commtionningfor gate valves 100 mm - B4.33 14 19.01 - Z03 - L - 13 - TSE</t>
  </si>
  <si>
    <t xml:space="preserve">  JD3RZ03L14TSE13986.R</t>
  </si>
  <si>
    <t>Excavation Worksfor HDPE Pipe Lines 125 mm - depth from 0 to 1.5 m - B4.33 31 00.01 - Z03 - L - 14 - TSE - Remaining</t>
  </si>
  <si>
    <t xml:space="preserve">  JD3RZ03L14TSE13987.R</t>
  </si>
  <si>
    <t>Soil Replacement and Bedding Worksfor HDPE Pipe Lines 125 mm - depth from 0 to 1.5 m - B4.33 31 00.01 - Z03 - L - 14 - T</t>
  </si>
  <si>
    <t xml:space="preserve">  JD3RZ03L14TSE13988.R</t>
  </si>
  <si>
    <t>installationfor HDPE Pipe Lines 125 mm - depth from 0 to 1.5 m - B4.33 31 00.01 - Z03 - L - 14 - TSE - Remaining</t>
  </si>
  <si>
    <t xml:space="preserve">  JD3RZ03L14TSE13989</t>
  </si>
  <si>
    <t>Testingfor HDPE Pipe Lines 125 mm - depth from 0 to 1.5 m - B4.33 31 00.01 - Z03 - L - 14 - TSE</t>
  </si>
  <si>
    <t xml:space="preserve">  JD3RZ03L14TSE13990</t>
  </si>
  <si>
    <t>Backfilling Worksfor HDPE Pipe Lines 125 mm - depth from 0 to 1.5 m - B4.33 31 00.01 - Z03 - L - 14 - TSE</t>
  </si>
  <si>
    <t xml:space="preserve">  JD3RZ03L14TSE14111</t>
  </si>
  <si>
    <t>Installationfor gate valves 100 mm - B4.33 14 19.01 - Z03 - L - 14 - TSE</t>
  </si>
  <si>
    <t xml:space="preserve">  JD3RZ03L14TSE14112</t>
  </si>
  <si>
    <t>Testing And Commtionningfor gate valves 100 mm - B4.33 14 19.01 - Z03 - L - 14 - TSE</t>
  </si>
  <si>
    <t xml:space="preserve">  JD3RZ03L15TSE14824</t>
  </si>
  <si>
    <t>Installationfor gate valves 100 mm - B4.33 14 19.01 - Z03 - L - 15 - TSE</t>
  </si>
  <si>
    <t xml:space="preserve">  JD3RZ03L15TSE14825</t>
  </si>
  <si>
    <t>Testing And Commtionningfor gate valves 100 mm - B4.33 14 19.01 - Z03 - L - 15 - TSE</t>
  </si>
  <si>
    <t xml:space="preserve">  JD3RZ03L16TSE15412</t>
  </si>
  <si>
    <t>Excavation Worksfor HDPE Pipe Lines 125 mm - depth from 0 to 1.5 m - B4.33 31 00.01 - Z03 - L - 16 - TSE</t>
  </si>
  <si>
    <t xml:space="preserve">  JD3RZ03L16TSE15413</t>
  </si>
  <si>
    <t>Soil Replacement and Bedding Worksfor HDPE Pipe Lines 125 mm - depth from 0 to 1.5 m - B4.33 31 00.01 - Z03 - L - 16 - T</t>
  </si>
  <si>
    <t xml:space="preserve">  JD3RZ03L16TSE15414</t>
  </si>
  <si>
    <t>installationfor HDPE Pipe Lines 125 mm - depth from 0 to 1.5 m - B4.33 31 00.01 - Z03 - L - 16 - TSE</t>
  </si>
  <si>
    <t xml:space="preserve">  JD3RZ03L16TSE15415</t>
  </si>
  <si>
    <t>Testingfor HDPE Pipe Lines 125 mm - depth from 0 to 1.5 m - B4.33 31 00.01 - Z03 - L - 16 - TSE</t>
  </si>
  <si>
    <t xml:space="preserve">  JD3RZ03L16TSE15416</t>
  </si>
  <si>
    <t>Backfilling Worksfor HDPE Pipe Lines 125 mm - depth from 0 to 1.5 m - B4.33 31 00.01 - Z03 - L - 16 - TSE</t>
  </si>
  <si>
    <t xml:space="preserve">  JD3RZ03L16TSE15421</t>
  </si>
  <si>
    <t>Backfilling Worksfor HDPE Pipe Lines 250 mm - depth from 0 to 1.5 m - B4.33 31 00.02 - Z03 - L - 16 - TSE</t>
  </si>
  <si>
    <t xml:space="preserve">  JD3RZ03L16TSE15537</t>
  </si>
  <si>
    <t>Installationfor gate valves 100 mm - B4.33 14 19.01 - Z03 - L - 16 - TSE</t>
  </si>
  <si>
    <t xml:space="preserve">  JD3RZ03L16TSE15538</t>
  </si>
  <si>
    <t>Testing And Commtionningfor gate valves 100 mm - B4.33 14 19.01 - Z03 - L - 16 - TSE</t>
  </si>
  <si>
    <t xml:space="preserve">  JD3RZ03L16TSE15539</t>
  </si>
  <si>
    <t>Installationfor gate valves 250 mm - B4.33 14 19.02 - Z03 - L - 16 - TSE</t>
  </si>
  <si>
    <t xml:space="preserve">  JD3RZ03L16TSE15540</t>
  </si>
  <si>
    <t>Testing And Commtionningfor gate valves 250 mm - B4.33 14 19.02 - Z03 - L - 16 - TSE</t>
  </si>
  <si>
    <t xml:space="preserve">  JD3RZ04L38TSE16838</t>
  </si>
  <si>
    <t>Excavation Worksfor HDPE Pipe Lines 125 mm - depth from 0 to 1.5 m - B4.33 31 00.01 - Z04 - L - 38 - TSE</t>
  </si>
  <si>
    <t xml:space="preserve">  JD3RZ04L38TSE16839</t>
  </si>
  <si>
    <t>Soil Replacement and Bedding Worksfor HDPE Pipe Lines 125 mm - depth from 0 to 1.5 m - B4.33 31 00.01 - Z04 - L - 38 - T</t>
  </si>
  <si>
    <t xml:space="preserve">  JD3RZ04L38TSE16840</t>
  </si>
  <si>
    <t>installationfor HDPE Pipe Lines 125 mm - depth from 0 to 1.5 m - B4.33 31 00.01 - Z04 - L - 38 - TSE</t>
  </si>
  <si>
    <t xml:space="preserve">  JD3RZ04L38TSE16841</t>
  </si>
  <si>
    <t>Testingfor HDPE Pipe Lines 125 mm - depth from 0 to 1.5 m - B4.33 31 00.01 - Z04 - L - 38 - TSE</t>
  </si>
  <si>
    <t xml:space="preserve">  JD3RZ04L38TSE16842</t>
  </si>
  <si>
    <t>Backfilling Worksfor HDPE Pipe Lines 125 mm - depth from 0 to 1.5 m - B4.33 31 00.01 - Z04 - L - 38 - TSE</t>
  </si>
  <si>
    <t xml:space="preserve">  JD3RZ04L38TSE16963</t>
  </si>
  <si>
    <t>Installationfor gate valves 100 mm - B4.33 14 19.01 - Z04 - L - 38 - TSE</t>
  </si>
  <si>
    <t xml:space="preserve">  JD3RZ04L38TSE16964</t>
  </si>
  <si>
    <t>Testing And Commtionningfor gate valves 100 mm - B4.33 14 19.01 - Z04 - L - 38 - TSE</t>
  </si>
  <si>
    <t xml:space="preserve">  JD3RZ04L38TSE16965</t>
  </si>
  <si>
    <t>Installationfor gate valves 250 mm - B4.33 14 19.02 - Z04 - L - 38 - TSE</t>
  </si>
  <si>
    <t xml:space="preserve">  JD3RZ04L38TSE16966</t>
  </si>
  <si>
    <t>Testing And Commtionningfor gate valves 250 mm - B4.33 14 19.02 - Z04 - L - 38 - TSE</t>
  </si>
  <si>
    <t xml:space="preserve">  JD3RZ04L39TSE17676</t>
  </si>
  <si>
    <t>Installationfor gate valves 100 mm - B4.33 14 19.01 - Z04 - L - 39 - TSE</t>
  </si>
  <si>
    <t xml:space="preserve">  JD3RZ04L39TSE17677</t>
  </si>
  <si>
    <t>Testing And Commtionningfor gate valves 100 mm - B4.33 14 19.01 - Z04 - L - 39 - TSE</t>
  </si>
  <si>
    <t xml:space="preserve">  JD3RZ04L40TSE18264</t>
  </si>
  <si>
    <t>Excavation Worksfor HDPE Pipe Lines 125 mm - depth from 0 to 1.5 m - B4.33 31 00.01 - Z04 - L - 40 - TSE</t>
  </si>
  <si>
    <t xml:space="preserve">  JD3RZ04L40TSE18265</t>
  </si>
  <si>
    <t>Soil Replacement and Bedding Worksfor HDPE Pipe Lines 125 mm - depth from 0 to 1.5 m - B4.33 31 00.01 - Z04 - L - 40 - T</t>
  </si>
  <si>
    <t xml:space="preserve">  JD3RZ04L40TSE18266</t>
  </si>
  <si>
    <t>installationfor HDPE Pipe Lines 125 mm - depth from 0 to 1.5 m - B4.33 31 00.01 - Z04 - L - 40 - TSE</t>
  </si>
  <si>
    <t xml:space="preserve">  JD3RZ04L40TSE18267</t>
  </si>
  <si>
    <t>Testingfor HDPE Pipe Lines 125 mm - depth from 0 to 1.5 m - B4.33 31 00.01 - Z04 - L - 40 - TSE</t>
  </si>
  <si>
    <t xml:space="preserve">  JD3RZ04L40TSE18268</t>
  </si>
  <si>
    <t>Backfilling Worksfor HDPE Pipe Lines 125 mm - depth from 0 to 1.5 m - B4.33 31 00.01 - Z04 - L - 40 - TSE</t>
  </si>
  <si>
    <t xml:space="preserve">  JD3RZ04L40TSE18389</t>
  </si>
  <si>
    <t>Installationfor gate valves 100 mm - B4.33 14 19.01 - Z04 - L - 40 - TSE</t>
  </si>
  <si>
    <t xml:space="preserve">  JD3RZ04L40TSE18390</t>
  </si>
  <si>
    <t>Testing And Commtionningfor gate valves 100 mm - B4.33 14 19.01 - Z04 - L - 40 - TSE</t>
  </si>
  <si>
    <t xml:space="preserve">  JD3RZ04L41TSE18977.R</t>
  </si>
  <si>
    <t>Excavation Worksfor HDPE Pipe Lines 125 mm - depth from 0 to 1.5 m - B4.33 31 00.01 - Z04 - L - 41 - TSE - Remaining</t>
  </si>
  <si>
    <t xml:space="preserve">  JD3RZ04L41TSE18978.R</t>
  </si>
  <si>
    <t>Soil Replacement and Bedding Worksfor HDPE Pipe Lines 125 mm - depth from 0 to 1.5 m - B4.33 31 00.01 - Z04 - L - 41 - T</t>
  </si>
  <si>
    <t xml:space="preserve">  JD3RZ04L41TSE18979.R</t>
  </si>
  <si>
    <t>installationfor HDPE Pipe Lines 125 mm - depth from 0 to 1.5 m - B4.33 31 00.01 - Z04 - L - 41 - TSE - Remaining</t>
  </si>
  <si>
    <t xml:space="preserve">  JD3RZ04L41TSE18980</t>
  </si>
  <si>
    <t>Testingfor HDPE Pipe Lines 125 mm - depth from 0 to 1.5 m - B4.33 31 00.01 - Z04 - L - 41 - TSE</t>
  </si>
  <si>
    <t xml:space="preserve">  JD3RZ04L41TSE18981</t>
  </si>
  <si>
    <t>Backfilling Worksfor HDPE Pipe Lines 125 mm - depth from 0 to 1.5 m - B4.33 31 00.01 - Z04 - L - 41 - TSE</t>
  </si>
  <si>
    <t xml:space="preserve">  JD3RZ04L41TSE19102</t>
  </si>
  <si>
    <t>Installationfor gate valves 100 mm - B4.33 14 19.01 - Z04 - L - 41 - TSE</t>
  </si>
  <si>
    <t xml:space="preserve">  JD3RZ04L41TSE19103</t>
  </si>
  <si>
    <t>Testing And Commtionningfor gate valves 100 mm - B4.33 14 19.01 - Z04 - L - 41 - TSE</t>
  </si>
  <si>
    <t xml:space="preserve">  JD3RZ04RCBST21878</t>
  </si>
  <si>
    <t>Excavation Works for UPVC Pipe Line - B6.33 14 11.01 - 300 mm - depth from 0.00 to 1.50 m - Z04 - RCB - ST</t>
  </si>
  <si>
    <t xml:space="preserve">  JD3RZ04RCBST21879</t>
  </si>
  <si>
    <t xml:space="preserve">Soil Replacement and Bedding Works for UPVC Pipe Line - B6.33 14 11.01 - 300 mm - depth from 0.00 to 1.50 m - Z04 - RCB </t>
  </si>
  <si>
    <t xml:space="preserve">  JD3RZ04RCBST21880</t>
  </si>
  <si>
    <t>Installing for UPVC Pipe Line - B6.33 14 11.01 - 300 mm - depth from 0.00 to 1.50 m - Z04 - RCB - ST</t>
  </si>
  <si>
    <t xml:space="preserve">  JD3RZ04RCBST21881</t>
  </si>
  <si>
    <t>Primary Test for UPVC Pipe Line - B6.33 14 11.01 - 300 mm - depth from 0.00 to 1.50 m - Z04 - RCB - ST</t>
  </si>
  <si>
    <t xml:space="preserve">  JD3RZ04RCBST21882</t>
  </si>
  <si>
    <t>Backfilling Works for UPVC Pipe Line - B6.33 14 11.01 - 300 mm - depth from 0.00 to 1.50 m - Z04 - RCB - ST</t>
  </si>
  <si>
    <t xml:space="preserve">  JD3RZ04RCBST21888</t>
  </si>
  <si>
    <t>Excavation Works for GRP Pipe Line - B6.33 42 11.02 - 400 mm - depth from 1.51 to 2.50 m - Z04 - RCB - ST</t>
  </si>
  <si>
    <t xml:space="preserve">  JD3RZ04RCBST21889</t>
  </si>
  <si>
    <t>Soil Replacement and Bedding Works for GRP Pipe Line - B6.33 42 11.02 - 400 mm - depth from 1.51 to 2.50 m - Z04 - RCB -</t>
  </si>
  <si>
    <t xml:space="preserve">  JD3RZ04RCBST21890</t>
  </si>
  <si>
    <t>Installing for GRP Pipe Line - B6.33 42 11.02 - 400 mm - depth from 1.51 to 2.50 m - Z04 - RCB - ST</t>
  </si>
  <si>
    <t xml:space="preserve">  JD3RZ04RCBST21891</t>
  </si>
  <si>
    <t>Primary Test for GRP Pipe Line - B6.33 42 11.02 - 400 mm - depth from 1.51 to 2.50 m - Z04 - RCB - ST</t>
  </si>
  <si>
    <t xml:space="preserve">  JD3RZ04RCBST21892</t>
  </si>
  <si>
    <t>Backfilling Works for GRP Pipe Line - B6.33 42 11.02 - 400 mm - depth from 1.51 to 2.50 m - Z04 - RCB - ST</t>
  </si>
  <si>
    <t xml:space="preserve">  JD3RZ04RCBST22096</t>
  </si>
  <si>
    <t>EXCAVATION Works for Catchbasine - B6.33 05 39.09 - single - Z04 - RCB - ST</t>
  </si>
  <si>
    <t xml:space="preserve">  JD3RZ04RCBST22097</t>
  </si>
  <si>
    <t>Catchbasine Installation Works for Catchbasine - B6.33 05 39.09 - single - Z04 - RCB - ST</t>
  </si>
  <si>
    <t xml:space="preserve">  JD3RZ04RCBST22098</t>
  </si>
  <si>
    <t>FINISHING Works for Catchbasine - B6.33 05 39.09 - single - Z04 - RCB - ST</t>
  </si>
  <si>
    <t xml:space="preserve">  JD3RZ04RCBST22099</t>
  </si>
  <si>
    <t>TESTING AND COMMITIONING RELEASED for Catchbasine - B6.33 05 39.09 - single - Z04 - RCB - ST</t>
  </si>
  <si>
    <t xml:space="preserve">  JD3RZ04RCBST22100</t>
  </si>
  <si>
    <t>EXCAVATION Works for Catchbasine - B6.33 05 39.10 - double - Z04 - RCB - ST</t>
  </si>
  <si>
    <t xml:space="preserve">  JD3RZ04RCBST22101</t>
  </si>
  <si>
    <t>Catchbasine Installation Works for Catchbasine - B6.33 05 39.10 - double - Z04 - RCB - ST</t>
  </si>
  <si>
    <t xml:space="preserve">  JD3RZ04RCBST22102</t>
  </si>
  <si>
    <t>FINISHING Works for Catchbasine - B6.33 05 39.10 - double - Z04 - RCB - ST</t>
  </si>
  <si>
    <t xml:space="preserve">  JD3RZ04RCBST22103</t>
  </si>
  <si>
    <t>TESTING AND COMMITIONING RELEASED for Catchbasine - B6.33 05 39.10 - double - Z04 - RCB - ST</t>
  </si>
  <si>
    <t xml:space="preserve">  JD3RZ05L04SUR01</t>
  </si>
  <si>
    <t>Surveying Works L - 04</t>
  </si>
  <si>
    <t xml:space="preserve">  JD3RZ05L04TSE19690</t>
  </si>
  <si>
    <t>Excavation Worksfor HDPE Pipe Lines 125 mm - depth from 0 to 1.5 m - B4.33 31 00.01 - Z05 - L - 04 - TSE</t>
  </si>
  <si>
    <t xml:space="preserve">  JD3RZ05L04TSE19691</t>
  </si>
  <si>
    <t>Soil Replacement and Bedding Worksfor HDPE Pipe Lines 125 mm - depth from 0 to 1.5 m - B4.33 31 00.01 - Z05 - L - 04 - T</t>
  </si>
  <si>
    <t xml:space="preserve">  JD3RZ05L04TSE19692</t>
  </si>
  <si>
    <t>installationfor HDPE Pipe Lines 125 mm - depth from 0 to 1.5 m - B4.33 31 00.01 - Z05 - L - 04 - TSE</t>
  </si>
  <si>
    <t xml:space="preserve">  JD3RZ05L04TSE19693</t>
  </si>
  <si>
    <t>Testingfor HDPE Pipe Lines 125 mm - depth from 0 to 1.5 m - B4.33 31 00.01 - Z05 - L - 04 - TSE</t>
  </si>
  <si>
    <t xml:space="preserve">  JD3RZ05L04TSE19694</t>
  </si>
  <si>
    <t>Backfilling Worksfor HDPE Pipe Lines 125 mm - depth from 0 to 1.5 m - B4.33 31 00.01 - Z05 - L - 04 - TSE</t>
  </si>
  <si>
    <t xml:space="preserve">  JD3RZ05L04TSE19698</t>
  </si>
  <si>
    <t>Testingfor HDPE Pipe Lines 250 mm - depth from 0 to 1.5 m - B4.33 31 00.02 - Z05 - L - 04 - TSE</t>
  </si>
  <si>
    <t xml:space="preserve">  JD3RZ05L04TSE19699</t>
  </si>
  <si>
    <t>Backfilling Worksfor HDPE Pipe Lines 250 mm - depth from 0 to 1.5 m - B4.33 31 00.02 - Z05 - L - 04 - TSE</t>
  </si>
  <si>
    <t xml:space="preserve">  JD3RZ05L04TSE19815</t>
  </si>
  <si>
    <t>Installationfor gate valves 100 mm - B4.33 14 19.01 - Z05 - L - 04 - TSE</t>
  </si>
  <si>
    <t xml:space="preserve">  JD3RZ05L04TSE19816</t>
  </si>
  <si>
    <t>Testing And Commtionningfor gate valves 100 mm - B4.33 14 19.01 - Z05 - L - 04 - TSE</t>
  </si>
  <si>
    <t xml:space="preserve">  JD3RZ05L04TSE19817</t>
  </si>
  <si>
    <t>Installationfor gate valves 250 mm - B4.33 14 19.02 - Z05 - L - 04 - TSE</t>
  </si>
  <si>
    <t xml:space="preserve">  JD3RZ05L04TSE19818</t>
  </si>
  <si>
    <t>Testing And Commtionningfor gate valves 250 mm - B4.33 14 19.02 - Z05 - L - 04 - TSE</t>
  </si>
  <si>
    <t xml:space="preserve">  JD3RZ05L05SUR01</t>
  </si>
  <si>
    <t>Surveying Works L - 05</t>
  </si>
  <si>
    <t xml:space="preserve">  JD3RZ05L05TSE20403</t>
  </si>
  <si>
    <t>Excavation Worksfor HDPE Pipe Lines 125 mm - depth from 0 to 1.5 m - B4.33 31 00.01 - Z05 - L - 05 - TSE</t>
  </si>
  <si>
    <t xml:space="preserve">  JD3RZ05L05TSE20404</t>
  </si>
  <si>
    <t>Soil Replacement and Bedding Worksfor HDPE Pipe Lines 125 mm - depth from 0 to 1.5 m - B4.33 31 00.01 - Z05 - L - 05 - T</t>
  </si>
  <si>
    <t xml:space="preserve">  JD3RZ05L05TSE20405</t>
  </si>
  <si>
    <t>installationfor HDPE Pipe Lines 125 mm - depth from 0 to 1.5 m - B4.33 31 00.01 - Z05 - L - 05 - TSE</t>
  </si>
  <si>
    <t xml:space="preserve">  JD3RZ05L05TSE20406</t>
  </si>
  <si>
    <t>Testingfor HDPE Pipe Lines 125 mm - depth from 0 to 1.5 m - B4.33 31 00.01 - Z05 - L - 05 - TSE</t>
  </si>
  <si>
    <t xml:space="preserve">  JD3RZ05L05TSE20407</t>
  </si>
  <si>
    <t>Backfilling Worksfor HDPE Pipe Lines 125 mm - depth from 0 to 1.5 m - B4.33 31 00.01 - Z05 - L - 05 - TSE</t>
  </si>
  <si>
    <t xml:space="preserve">  JD3RZ05L05TSE20528</t>
  </si>
  <si>
    <t>Installationfor gate valves 100 mm - B4.33 14 19.01 - Z05 - L - 05 - TSE</t>
  </si>
  <si>
    <t xml:space="preserve">  JD3RZ05L05TSE20529</t>
  </si>
  <si>
    <t>Testing And Commtionningfor gate valves 100 mm - B4.33 14 19.01 - Z05 - L - 05 - TSE</t>
  </si>
  <si>
    <t xml:space="preserve">  JD3RZ05L06SUR01</t>
  </si>
  <si>
    <t>Surveying Works L - 06</t>
  </si>
  <si>
    <t xml:space="preserve">  JD3RZ05L06TSE21116</t>
  </si>
  <si>
    <t>Excavation Worksfor HDPE Pipe Lines 125 mm - depth from 0 to 1.5 m - B4.33 31 00.01 - Z05 - L - 06 - TSE</t>
  </si>
  <si>
    <t xml:space="preserve">  JD3RZ05L06TSE21117</t>
  </si>
  <si>
    <t>Soil Replacement and Bedding Worksfor HDPE Pipe Lines 125 mm - depth from 0 to 1.5 m - B4.33 31 00.01 - Z05 - L - 06 - T</t>
  </si>
  <si>
    <t xml:space="preserve">  JD3RZ05L06TSE21118</t>
  </si>
  <si>
    <t>installationfor HDPE Pipe Lines 125 mm - depth from 0 to 1.5 m - B4.33 31 00.01 - Z05 - L - 06 - TSE</t>
  </si>
  <si>
    <t xml:space="preserve">  JD3RZ05L06TSE21119</t>
  </si>
  <si>
    <t>Testingfor HDPE Pipe Lines 125 mm - depth from 0 to 1.5 m - B4.33 31 00.01 - Z05 - L - 06 - TSE</t>
  </si>
  <si>
    <t xml:space="preserve">  JD3RZ05L06TSE21120</t>
  </si>
  <si>
    <t>Backfilling Worksfor HDPE Pipe Lines 125 mm - depth from 0 to 1.5 m - B4.33 31 00.01 - Z05 - L - 06 - TSE</t>
  </si>
  <si>
    <t xml:space="preserve">  JD3RZ05L06TSE21241</t>
  </si>
  <si>
    <t>Installationfor gate valves 100 mm - B4.33 14 19.01 - Z05 - L - 06 - TSE</t>
  </si>
  <si>
    <t xml:space="preserve">  JD3RZ05L06TSE21242</t>
  </si>
  <si>
    <t>Testing And Commtionningfor gate valves 100 mm - B4.33 14 19.01 - Z05 - L - 06 - TSE</t>
  </si>
  <si>
    <t xml:space="preserve">  JD3RZ05L07SUR01</t>
  </si>
  <si>
    <t>Surveying Works L - 07</t>
  </si>
  <si>
    <t xml:space="preserve">  JD3RZ05L07TSE21829</t>
  </si>
  <si>
    <t>Excavation Worksfor HDPE Pipe Lines 125 mm - depth from 0 to 1.5 m - B4.33 31 00.01 - Z05 - L - 07 - TSE</t>
  </si>
  <si>
    <t xml:space="preserve">  JD3RZ05L07TSE21830</t>
  </si>
  <si>
    <t>Soil Replacement and Bedding Worksfor HDPE Pipe Lines 125 mm - depth from 0 to 1.5 m - B4.33 31 00.01 - Z05 - L - 07 - T</t>
  </si>
  <si>
    <t xml:space="preserve">  JD3RZ05L07TSE21831</t>
  </si>
  <si>
    <t>installationfor HDPE Pipe Lines 125 mm - depth from 0 to 1.5 m - B4.33 31 00.01 - Z05 - L - 07 - TSE</t>
  </si>
  <si>
    <t xml:space="preserve">  JD3RZ05L07TSE21832</t>
  </si>
  <si>
    <t>Testingfor HDPE Pipe Lines 125 mm - depth from 0 to 1.5 m - B4.33 31 00.01 - Z05 - L - 07 - TSE</t>
  </si>
  <si>
    <t xml:space="preserve">  JD3RZ05L07TSE21833</t>
  </si>
  <si>
    <t>Backfilling Worksfor HDPE Pipe Lines 125 mm - depth from 0 to 1.5 m - B4.33 31 00.01 - Z05 - L - 07 - TSE</t>
  </si>
  <si>
    <t xml:space="preserve">  JD3RZ05L07TSE21834</t>
  </si>
  <si>
    <t>Excavation Worksfor HDPE Pipe Lines 250 mm - depth from 0 to 1.5 m - B4.33 31 00.02 - Z05 - L - 07 - TSE</t>
  </si>
  <si>
    <t xml:space="preserve">  JD3RZ05L07TSE21835</t>
  </si>
  <si>
    <t>Soil Replacement and Bedding Worksfor HDPE Pipe Lines 250 mm - depth from 0 to 1.5 m - B4.33 31 00.02 - Z05 - L - 07 - T</t>
  </si>
  <si>
    <t xml:space="preserve">  JD3RZ05L07TSE21836</t>
  </si>
  <si>
    <t>installationfor HDPE Pipe Lines 250 mm - depth from 0 to 1.5 m - B4.33 31 00.02 - Z05 - L - 07 - TSE</t>
  </si>
  <si>
    <t xml:space="preserve">  JD3RZ05L07TSE21837</t>
  </si>
  <si>
    <t>Testingfor HDPE Pipe Lines 250 mm - depth from 0 to 1.5 m - B4.33 31 00.02 - Z05 - L - 07 - TSE</t>
  </si>
  <si>
    <t xml:space="preserve">  JD3RZ05L07TSE21838</t>
  </si>
  <si>
    <t>Backfilling Worksfor HDPE Pipe Lines 250 mm - depth from 0 to 1.5 m - B4.33 31 00.02 - Z05 - L - 07 - TSE</t>
  </si>
  <si>
    <t xml:space="preserve">  JD3RZ05L07TSE21954</t>
  </si>
  <si>
    <t>Installationfor gate valves 100 mm - B4.33 14 19.01 - Z05 - L - 07 - TSE</t>
  </si>
  <si>
    <t xml:space="preserve">  JD3RZ05L07TSE21955</t>
  </si>
  <si>
    <t>Testing And Commtionningfor gate valves 100 mm - B4.33 14 19.01 - Z05 - L - 07 - TSE</t>
  </si>
  <si>
    <t xml:space="preserve">  JD3RZ05L07TSE21956</t>
  </si>
  <si>
    <t>Installationfor gate valves 250 mm - B4.33 14 19.02 - Z05 - L - 07 - TSE</t>
  </si>
  <si>
    <t xml:space="preserve">  JD3RZ05L07TSE21957</t>
  </si>
  <si>
    <t>Testing And Commtionningfor gate valves 250 mm - B4.33 14 19.02 - Z05 - L - 07 - TSE</t>
  </si>
  <si>
    <t xml:space="preserve">  JD3RZ05L07TSE21972</t>
  </si>
  <si>
    <t>Installationfor Air valves 50 mm. - on pipes with diameter less than 315 mm - B4.33 14 19.15 - Z05 - L - 07 - TSE</t>
  </si>
  <si>
    <t xml:space="preserve">  JD3RZ05L07TSE21973</t>
  </si>
  <si>
    <t xml:space="preserve">Testing And Commtionningfor Air valves 50 mm. - on pipes with diameter less than 315 mm - B4.33 14 19.15 - Z05 - L - 07 </t>
  </si>
  <si>
    <t xml:space="preserve">  JD3RZ05L07TSE22002</t>
  </si>
  <si>
    <t>EXCAVATION and Bedding Worksfor Air Valve Chamber - less than 315 mm - B4.33 14 13.10 - Z05 - L - 07 - TSE</t>
  </si>
  <si>
    <t xml:space="preserve">  JD3RZ05L07TSE22003</t>
  </si>
  <si>
    <t>Plain Concrete Worksfor Air Valve Chamber - less than 315 mm - B4.33 14 13.10 - Z05 - L - 07 - TSE</t>
  </si>
  <si>
    <t xml:space="preserve">  JD3RZ05L07TSE22004</t>
  </si>
  <si>
    <t>INSTALLATIONfor Air Valve Chamber - less than 315 mm - B4.33 14 13.10 - Z05 - L - 07 - TSE</t>
  </si>
  <si>
    <t xml:space="preserve">  JD3RZ05L07TSE22005</t>
  </si>
  <si>
    <t>Backfilling Worksfor Air Valve Chamber - less than 315 mm - B4.33 14 13.10 - Z05 - L - 07 - TSE</t>
  </si>
  <si>
    <t xml:space="preserve">  JD3RZ05RCBST20974</t>
  </si>
  <si>
    <t>Excavation Works for UPVC Pipe Line - B6.33 14 11.01 - 300 mm - depth from 0.00 to 1.50 m - Z05 - RCB - ST</t>
  </si>
  <si>
    <t xml:space="preserve">  JD3RZ05RCBST20975</t>
  </si>
  <si>
    <t xml:space="preserve">Soil Replacement and Bedding Works for UPVC Pipe Line - B6.33 14 11.01 - 300 mm - depth from 0.00 to 1.50 m - Z05 - RCB </t>
  </si>
  <si>
    <t xml:space="preserve">  JD3RZ05RCBST20976</t>
  </si>
  <si>
    <t>Installing for UPVC Pipe Line - B6.33 14 11.01 - 300 mm - depth from 0.00 to 1.50 m - Z05 - RCB - ST</t>
  </si>
  <si>
    <t xml:space="preserve">  JD3RZ05RCBST20977</t>
  </si>
  <si>
    <t>Primary Test for UPVC Pipe Line - B6.33 14 11.01 - 300 mm - depth from 0.00 to 1.50 m - Z05 - RCB - ST</t>
  </si>
  <si>
    <t xml:space="preserve">  JD3RZ05RCBST20978</t>
  </si>
  <si>
    <t>Backfilling Works for UPVC Pipe Line - B6.33 14 11.01 - 300 mm - depth from 0.00 to 1.50 m - Z05 - RCB - ST</t>
  </si>
  <si>
    <t xml:space="preserve">  JD3RZ05RCBST20984</t>
  </si>
  <si>
    <t>Excavation Works for GRP Pipe Line - B6.33 42 11.02 - 400 mm - depth from 1.51 to 2.50 m - Z05 - RCB - ST</t>
  </si>
  <si>
    <t xml:space="preserve">  JD3RZ05RCBST20985</t>
  </si>
  <si>
    <t>Soil Replacement and Bedding Works for GRP Pipe Line - B6.33 42 11.02 - 400 mm - depth from 1.51 to 2.50 m - Z05 - RCB -</t>
  </si>
  <si>
    <t xml:space="preserve">  JD3RZ05RCBST20986</t>
  </si>
  <si>
    <t>Installing for GRP Pipe Line - B6.33 42 11.02 - 400 mm - depth from 1.51 to 2.50 m - Z05 - RCB - ST</t>
  </si>
  <si>
    <t xml:space="preserve">  JD3RZ05RCBST20987</t>
  </si>
  <si>
    <t>Primary Test for GRP Pipe Line - B6.33 42 11.02 - 400 mm - depth from 1.51 to 2.50 m - Z05 - RCB - ST</t>
  </si>
  <si>
    <t xml:space="preserve">  JD3RZ05RCBST20988</t>
  </si>
  <si>
    <t>Backfilling Works for GRP Pipe Line - B6.33 42 11.02 - 400 mm - depth from 1.51 to 2.50 m - Z05 - RCB - ST</t>
  </si>
  <si>
    <t xml:space="preserve">  JD3RZ05RCBST21192</t>
  </si>
  <si>
    <t>EXCAVATION Works for Catchbasine - B6.33 05 39.09 - single - Z05 - RCB - ST</t>
  </si>
  <si>
    <t xml:space="preserve">  JD3RZ05RCBST21193</t>
  </si>
  <si>
    <t>Catchbasine Installation Works for Catchbasine - B6.33 05 39.09 - single - Z05 - RCB - ST</t>
  </si>
  <si>
    <t xml:space="preserve">  JD3RZ05RCBST21194</t>
  </si>
  <si>
    <t>FINISHING Works for Catchbasine - B6.33 05 39.09 - single - Z05 - RCB - ST</t>
  </si>
  <si>
    <t xml:space="preserve">  JD3RZ05RCBST21195</t>
  </si>
  <si>
    <t>TESTING AND COMMITIONING RELEASED for Catchbasine - B6.33 05 39.09 - single - Z05 - RCB - ST</t>
  </si>
  <si>
    <t xml:space="preserve">  JD3RZ05RCBST21196</t>
  </si>
  <si>
    <t>EXCAVATION Works for Catchbasine - B6.33 05 39.10 - double - Z05 - RCB - ST</t>
  </si>
  <si>
    <t xml:space="preserve">  JD3RZ05RCBST21197</t>
  </si>
  <si>
    <t>Catchbasine Installation Works for Catchbasine - B6.33 05 39.10 - double - Z05 - RCB - ST</t>
  </si>
  <si>
    <t xml:space="preserve">  JD3RZ05RCBST21198</t>
  </si>
  <si>
    <t>FINISHING Works for Catchbasine - B6.33 05 39.10 - double - Z05 - RCB - ST</t>
  </si>
  <si>
    <t xml:space="preserve">  JD3RZ05RCBST21199</t>
  </si>
  <si>
    <t>TESTING AND COMMITIONING RELEASED for Catchbasine - B6.33 05 39.10 - double - Z05 - RCB - ST</t>
  </si>
  <si>
    <t xml:space="preserve">  JD3RZ06L53ST22267</t>
  </si>
  <si>
    <t>Soil Replacement and Bedding Works for UPVC Pipe Line 300 mm - depth from 0.00 to 1.50 m - B6.33 14 11.01 - Z06 - L - 53</t>
  </si>
  <si>
    <t xml:space="preserve">  JD3RZ06L53ST22268</t>
  </si>
  <si>
    <t>Installing for UPVC Pipe Line 300 mm - depth from 0.00 to 1.50 m - B6.33 14 11.01 - Z06 - L - 53 - ST</t>
  </si>
  <si>
    <t xml:space="preserve">  JD3RZ06L53ST22269</t>
  </si>
  <si>
    <t>Primary Test for UPVC Pipe Line 300 mm - depth from 0.00 to 1.50 m - B6.33 14 11.01 - Z06 - L - 53 - ST</t>
  </si>
  <si>
    <t xml:space="preserve">  JD3RZ06L53ST22270</t>
  </si>
  <si>
    <t>Backfilling Works for UPVC Pipe Line 300 mm - depth from 0.00 to 1.50 m - B6.33 14 11.01 - Z06 - L - 53 - ST</t>
  </si>
  <si>
    <t xml:space="preserve">  JD3RZ06L53ST22276</t>
  </si>
  <si>
    <t>Excavation Works for GRP Pipe Line 400 mm - depth from 1.51 to 2.50 m - B6.33 42 11.02 - Z06 - L - 53 - ST</t>
  </si>
  <si>
    <t xml:space="preserve">  JD3RZ06L53ST22277</t>
  </si>
  <si>
    <t xml:space="preserve">Soil Replacement and Bedding Works for GRP Pipe Line 400 mm - depth from 1.51 to 2.50 m - B6.33 42 11.02 - Z06 - L - 53 </t>
  </si>
  <si>
    <t xml:space="preserve">  JD3RZ06L53ST22278</t>
  </si>
  <si>
    <t>Installing for GRP Pipe Line 400 mm - depth from 1.51 to 2.50 m - B6.33 42 11.02 - Z06 - L - 53 - ST</t>
  </si>
  <si>
    <t xml:space="preserve">  JD3RZ06L53ST22279</t>
  </si>
  <si>
    <t>Primary Test for GRP Pipe Line 400 mm - depth from 1.51 to 2.50 m - B6.33 42 11.02 - Z06 - L - 53 - ST</t>
  </si>
  <si>
    <t xml:space="preserve">  JD3RZ06L53ST22280</t>
  </si>
  <si>
    <t>Backfilling Works for GRP Pipe Line 400 mm - depth from 1.51 to 2.50 m - B6.33 42 11.02 - Z06 - L - 53 - ST</t>
  </si>
  <si>
    <t xml:space="preserve">  JD3RZ06L53ST22451</t>
  </si>
  <si>
    <t>Manhole Installation Works For Manholes Diam 1200 depth from 1.51 to 2.50 - B6.33 05 39.02 - Z06 - L - 53 - ST</t>
  </si>
  <si>
    <t xml:space="preserve">  JD3RZ06L53ST22452</t>
  </si>
  <si>
    <t>FINISHING Works and Backfilling Works For Manholes Diam 1200 depth from 1.51 to 2.50 - B6.33 05 39.02 - Z06 - L - 53 - S</t>
  </si>
  <si>
    <t xml:space="preserve">  JD3RZ06L53ST22453</t>
  </si>
  <si>
    <t>TESTING AND COMMITIONING Works For Manholes Diam 1200 depth from 1.51 to 2.50 - B6.33 05 39.02 - Z06 - L - 53 - ST</t>
  </si>
  <si>
    <t xml:space="preserve">  JD3RZ06L53ST22461</t>
  </si>
  <si>
    <t>Manhole Installation Works For Manholes Diam 1500 depth from 1.51 to 2.50 - B6.33 05 39.04 - Z06 - L - 53 - ST</t>
  </si>
  <si>
    <t xml:space="preserve">  JD3RZ06L53ST22462</t>
  </si>
  <si>
    <t>FINISHING Works and Backfilling Works For Manholes Diam 1500 depth from 1.51 to 2.50 - B6.33 05 39.04 - Z06 - L - 53 - S</t>
  </si>
  <si>
    <t xml:space="preserve">  JD3RZ06L53ST22463</t>
  </si>
  <si>
    <t>TESTING AND COMMITIONING Works For Manholes Diam 1500 depth from 1.51 to 2.50 - B6.33 05 39.04 - Z06 - L - 53 - ST</t>
  </si>
  <si>
    <t xml:space="preserve">  JD3RZ06L53ST22466.R</t>
  </si>
  <si>
    <t>Manhole Installation Works For Manholes Diam 1500 depth from 2.51 to 3.50 - B6.33 05 39.05 - Z06 - L - 53 - ST - Remaini</t>
  </si>
  <si>
    <t xml:space="preserve">  JD3RZ06L53ST22467</t>
  </si>
  <si>
    <t>FINISHING Works and Backfilling Works For Manholes Diam 1500 depth from 2.51 to 3.50 - B6.33 05 39.05 - Z06 - L - 53 - S</t>
  </si>
  <si>
    <t xml:space="preserve">  JD3RZ06L53ST22468</t>
  </si>
  <si>
    <t>TESTING AND COMMITIONING Works For Manholes Diam 1500 depth from 2.51 to 3.50 - B6.33 05 39.05 - Z06 - L - 53 - ST</t>
  </si>
  <si>
    <t xml:space="preserve">  JD3RZ06L53ST22479</t>
  </si>
  <si>
    <t>Excavation Works For Manholes Diam 2000 depth from 2.51 to 3.50 - B6.33 05 39.08 - Z06 - L - 53 - ST</t>
  </si>
  <si>
    <t xml:space="preserve">  JD3RZ06L53ST22480</t>
  </si>
  <si>
    <t>Base Plain Concrete Works For Manholes Diam 2000 depth from 2.51 to 3.50 - B6.33 05 39.08 - Z06 - L - 53 - ST</t>
  </si>
  <si>
    <t xml:space="preserve">  JD3RZ06L53ST22481</t>
  </si>
  <si>
    <t>Manhole Installation Works For Manholes Diam 2000 depth from 2.51 to 3.50 - B6.33 05 39.08 - Z06 - L - 53 - ST</t>
  </si>
  <si>
    <t xml:space="preserve">  JD3RZ06L53ST22482</t>
  </si>
  <si>
    <t>FINISHING Works and Backfilling Works For Manholes Diam 2000 depth from 2.51 to 3.50 - B6.33 05 39.08 - Z06 - L - 53 - S</t>
  </si>
  <si>
    <t xml:space="preserve">  JD3RZ06L53ST22483</t>
  </si>
  <si>
    <t>TESTING AND COMMITIONING Works For Manholes Diam 2000 depth from 2.51 to 3.50 - B6.33 05 39.08 - Z06 - L - 53 - ST</t>
  </si>
  <si>
    <t xml:space="preserve">  JD3RZ06L53ST22485</t>
  </si>
  <si>
    <t>Catchbasine Installation Works For Catchbasine single - B6.33 05 39.09 - Z06 - L - 53 - ST</t>
  </si>
  <si>
    <t xml:space="preserve">  JD3RZ06L53ST22486</t>
  </si>
  <si>
    <t>FINISHING Works For Catchbasine single - B6.33 05 39.09 - Z06 - L - 53 - ST</t>
  </si>
  <si>
    <t xml:space="preserve">  JD3RZ06L53ST22487</t>
  </si>
  <si>
    <t>TESTING AND COMMITIONING RELEASEDfor Catchbasine single - B6.33 05 39.09 - Z06 - L - 53 - ST</t>
  </si>
  <si>
    <t xml:space="preserve">  JD3RZ06L53ST22489</t>
  </si>
  <si>
    <t>Catchbasine Installation Works For Catchbasine double - B6.33 05 39.10 - Z06 - L - 53 - ST</t>
  </si>
  <si>
    <t xml:space="preserve">  JD3RZ06L53ST22490</t>
  </si>
  <si>
    <t>FINISHING Works For Catchbasine double - B6.33 05 39.10 - Z06 - L - 53 - ST</t>
  </si>
  <si>
    <t xml:space="preserve">  JD3RZ06L53ST22491</t>
  </si>
  <si>
    <t>TESTING AND COMMITIONING RELEASEDfor Catchbasine double - B6.33 05 39.10 - Z06 - L - 53 - ST</t>
  </si>
  <si>
    <t xml:space="preserve">  JD3RZ06L53ST524358</t>
  </si>
  <si>
    <t>Concrete encasement for pipes - NNB6.33 42 11.25 - Z06 - L - 53 - ST</t>
  </si>
  <si>
    <t xml:space="preserve">  JD3RZ06L53TSE22542</t>
  </si>
  <si>
    <t>Excavation Worksfor HDPE Pipe Lines 125 mm - depth from 0 to 1.5 m - B4.33 31 00.01 - Z06 - L - 53 - TSE</t>
  </si>
  <si>
    <t xml:space="preserve">  JD3RZ06L53TSE22543</t>
  </si>
  <si>
    <t>Soil Replacement and Bedding Worksfor HDPE Pipe Lines 125 mm - depth from 0 to 1.5 m - B4.33 31 00.01 - Z06 - L - 53 - T</t>
  </si>
  <si>
    <t xml:space="preserve">  JD3RZ06L53TSE22544</t>
  </si>
  <si>
    <t>installationfor HDPE Pipe Lines 125 mm - depth from 0 to 1.5 m - B4.33 31 00.01 - Z06 - L - 53 - TSE</t>
  </si>
  <si>
    <t xml:space="preserve">  JD3RZ06L53TSE22545</t>
  </si>
  <si>
    <t>Testingfor HDPE Pipe Lines 125 mm - depth from 0 to 1.5 m - B4.33 31 00.01 - Z06 - L - 53 - TSE</t>
  </si>
  <si>
    <t xml:space="preserve">  JD3RZ06L53TSE22546</t>
  </si>
  <si>
    <t>Backfilling Worksfor HDPE Pipe Lines 125 mm - depth from 0 to 1.5 m - B4.33 31 00.01 - Z06 - L - 53 - TSE</t>
  </si>
  <si>
    <t xml:space="preserve">  JD3RZ06L53TSE22547</t>
  </si>
  <si>
    <t>Excavation Worksfor HDPE Pipe Lines 250 mm - depth from 0 to 1.5 m - B4.33 31 00.02 - Z06 - L - 53 - TSE</t>
  </si>
  <si>
    <t xml:space="preserve">  JD3RZ06L53TSE22548</t>
  </si>
  <si>
    <t>Soil Replacement and Bedding Worksfor HDPE Pipe Lines 250 mm - depth from 0 to 1.5 m - B4.33 31 00.02 - Z06 - L - 53 - T</t>
  </si>
  <si>
    <t xml:space="preserve">  JD3RZ06L53TSE22549</t>
  </si>
  <si>
    <t>installationfor HDPE Pipe Lines 250 mm - depth from 0 to 1.5 m - B4.33 31 00.02 - Z06 - L - 53 - TSE</t>
  </si>
  <si>
    <t xml:space="preserve">  JD3RZ06L53TSE22550</t>
  </si>
  <si>
    <t>Testingfor HDPE Pipe Lines 250 mm - depth from 0 to 1.5 m - B4.33 31 00.02 - Z06 - L - 53 - TSE</t>
  </si>
  <si>
    <t xml:space="preserve">  JD3RZ06L53TSE22551</t>
  </si>
  <si>
    <t>Backfilling Worksfor HDPE Pipe Lines 250 mm - depth from 0 to 1.5 m - B4.33 31 00.02 - Z06 - L - 53 - TSE</t>
  </si>
  <si>
    <t xml:space="preserve">  JD3RZ06L53TSE22667</t>
  </si>
  <si>
    <t>Installationfor gate valves 100 mm - B4.33 14 19.01 - Z06 - L - 53 - TSE</t>
  </si>
  <si>
    <t xml:space="preserve">  JD3RZ06L53TSE22668</t>
  </si>
  <si>
    <t>Testing And Commtionningfor gate valves 100 mm - B4.33 14 19.01 - Z06 - L - 53 - TSE</t>
  </si>
  <si>
    <t xml:space="preserve">  JD3RZ06L53TSE22669</t>
  </si>
  <si>
    <t>Installationfor gate valves 250 mm - B4.33 14 19.02 - Z06 - L - 53 - TSE</t>
  </si>
  <si>
    <t xml:space="preserve">  JD3RZ06L53TSE22670</t>
  </si>
  <si>
    <t>Testing And Commtionningfor gate valves 250 mm - B4.33 14 19.02 - Z06 - L - 53 - TSE</t>
  </si>
  <si>
    <t xml:space="preserve">  JD3RZ06L53WT22492</t>
  </si>
  <si>
    <t>Excavation Worksfor HDPE Pipes 160 mm - depth from 0 to 1.5 m - B3.33 14 13.01 - Z06 - L - 53 - WT</t>
  </si>
  <si>
    <t xml:space="preserve">  JD3RZ06L53WT22493</t>
  </si>
  <si>
    <t>Soil Replacement and Bedding Works for HDPE Pipes 160 mm - depth from 0 to 1.5 m - B3.33 14 13.01 - Z06 - L - 53 - WT</t>
  </si>
  <si>
    <t xml:space="preserve">  JD3RZ06L53WT22494</t>
  </si>
  <si>
    <t>Installing for HDPE Pipes 160 mm - depth from 0 to 1.5 m - B3.33 14 13.01 - Z06 - L - 53 - WT</t>
  </si>
  <si>
    <t xml:space="preserve">  JD3RZ06L53WT22495</t>
  </si>
  <si>
    <t>Testing for HDPE Pipes 160 mm - depth from 0 to 1.5 m - B3.33 14 13.01 - Z06 - L - 53 - WT</t>
  </si>
  <si>
    <t xml:space="preserve">  JD3RZ06L53WT22496</t>
  </si>
  <si>
    <t>Backfillingfor HDPE Pipes 160 mm - depth from 0 to 1.5 m - B3.33 14 13.01 - Z06 - L - 53 - WT</t>
  </si>
  <si>
    <t xml:space="preserve">  JD3RZ06L53WT22527</t>
  </si>
  <si>
    <t>EXCAVATION and Bedding Worksfor Fire Hydrant - B3.33 14 19.08 - Z06 - L - 53 - WT</t>
  </si>
  <si>
    <t xml:space="preserve">  JD3RZ06L53WT22528</t>
  </si>
  <si>
    <t>INSTALLATIONfor Fire Hydrant - B3.33 14 19.08 - Z06 - L - 53 - WT</t>
  </si>
  <si>
    <t xml:space="preserve">  JD3RZ06L53WT22529</t>
  </si>
  <si>
    <t>TESTING AND COMMITIONfor Fire Hydrant - B3.33 14 19.08 - Z06 - L - 53 - WT</t>
  </si>
  <si>
    <t xml:space="preserve">  JD3RZ06L54ST22979</t>
  </si>
  <si>
    <t>Excavation Works for UPVC Pipe Line 300 mm - depth from 0.00 to 1.50 m - B6.33 14 11.01 - Z06 - L - 54 - ST</t>
  </si>
  <si>
    <t xml:space="preserve">  JD3RZ06L54ST22980</t>
  </si>
  <si>
    <t>Soil Replacement and Bedding Works for UPVC Pipe Line 300 mm - depth from 0.00 to 1.50 m - B6.33 14 11.01 - Z06 - L - 54</t>
  </si>
  <si>
    <t xml:space="preserve">  JD3RZ06L54ST22981</t>
  </si>
  <si>
    <t>Installing for UPVC Pipe Line 300 mm - depth from 0.00 to 1.50 m - B6.33 14 11.01 - Z06 - L - 54 - ST</t>
  </si>
  <si>
    <t xml:space="preserve">  JD3RZ06L54ST22982</t>
  </si>
  <si>
    <t>Primary Test for UPVC Pipe Line 300 mm - depth from 0.00 to 1.50 m - B6.33 14 11.01 - Z06 - L - 54 - ST</t>
  </si>
  <si>
    <t xml:space="preserve">  JD3RZ06L54ST22983</t>
  </si>
  <si>
    <t>Backfilling Works for UPVC Pipe Line 300 mm - depth from 0.00 to 1.50 m - B6.33 14 11.01 - Z06 - L - 54 - ST</t>
  </si>
  <si>
    <t xml:space="preserve">  JD3RZ06L54ST22988</t>
  </si>
  <si>
    <t>Backfilling Works for GRP Pipe Line 400 mm - depth from 0.00 to 1.50 m - B6.33 42 11.01 - Z06 - L - 54 - ST</t>
  </si>
  <si>
    <t xml:space="preserve">  JD3RZ06L54ST22989</t>
  </si>
  <si>
    <t>Excavation Works for GRP Pipe Line 400 mm - depth from 1.51 to 2.50 m - B6.33 42 11.02 - Z06 - L - 54 - ST</t>
  </si>
  <si>
    <t xml:space="preserve">  JD3RZ06L54ST22990</t>
  </si>
  <si>
    <t xml:space="preserve">Soil Replacement and Bedding Works for GRP Pipe Line 400 mm - depth from 1.51 to 2.50 m - B6.33 42 11.02 - Z06 - L - 54 </t>
  </si>
  <si>
    <t xml:space="preserve">  JD3RZ06L54ST22991</t>
  </si>
  <si>
    <t>Installing for GRP Pipe Line 400 mm - depth from 1.51 to 2.50 m - B6.33 42 11.02 - Z06 - L - 54 - ST</t>
  </si>
  <si>
    <t xml:space="preserve">  JD3RZ06L54ST22992</t>
  </si>
  <si>
    <t>Primary Test for GRP Pipe Line 400 mm - depth from 1.51 to 2.50 m - B6.33 42 11.02 - Z06 - L - 54 - ST</t>
  </si>
  <si>
    <t xml:space="preserve">  JD3RZ06L54ST22993</t>
  </si>
  <si>
    <t>Backfilling Works for GRP Pipe Line 400 mm - depth from 1.51 to 2.50 m - B6.33 42 11.02 - Z06 - L - 54 - ST</t>
  </si>
  <si>
    <t xml:space="preserve">  JD3RZ06L54ST23023.R</t>
  </si>
  <si>
    <t>Backfilling Works for GRP Pipe Line 700 mm - depth from 1.51 to 2.50 m - B6.33 42 11.08 - Z06 - L - 54 - ST - Remaining</t>
  </si>
  <si>
    <t xml:space="preserve">  JD3RZ06L54ST23033.R</t>
  </si>
  <si>
    <t>Backfilling Works for GRP Pipe Line 800 mm - depth from 1.51 to 2.50 m - B6.33 42 11.10 - Z06 - L - 54 - ST - Remaining</t>
  </si>
  <si>
    <t xml:space="preserve">  JD3RZ06L54ST23043.R</t>
  </si>
  <si>
    <t>Backfilling Works for GRP Pipe Line 900 mm - depth from 1.51 to 2.50 m - B6.33 42 11.12 - Z06 - L - 54 - ST - Remaining</t>
  </si>
  <si>
    <t xml:space="preserve">  JD3RZ06L54ST23048.R</t>
  </si>
  <si>
    <t>Backfilling Works for GRP Pipe Line 900 mm - depth from 2.51 to 3.50 m - B6.33 42 11.13 - Z06 - L - 54 - ST - Remaining</t>
  </si>
  <si>
    <t xml:space="preserve">  JD3RZ06L54ST23164</t>
  </si>
  <si>
    <t>Manhole Installation Works For Manholes Diam 1200 depth from 1.51 to 2.50 - B6.33 05 39.02 - Z06 - L - 54 - ST</t>
  </si>
  <si>
    <t xml:space="preserve">  JD3RZ06L54ST23165</t>
  </si>
  <si>
    <t>FINISHING Works and Backfilling Works For Manholes Diam 1200 depth from 1.51 to 2.50 - B6.33 05 39.02 - Z06 - L - 54 - S</t>
  </si>
  <si>
    <t xml:space="preserve">  JD3RZ06L54ST23166</t>
  </si>
  <si>
    <t>TESTING AND COMMITIONING Works For Manholes Diam 1200 depth from 1.51 to 2.50 - B6.33 05 39.02 - Z06 - L - 54 - ST</t>
  </si>
  <si>
    <t xml:space="preserve">  JD3RZ06L54ST23174.R</t>
  </si>
  <si>
    <t>Manhole Installation Works For Manholes Diam 1500 depth from 1.51 to 2.50 - B6.33 05 39.04 - Z06 - L - 54 - ST - Remaini</t>
  </si>
  <si>
    <t xml:space="preserve">  JD3RZ06L54ST23175</t>
  </si>
  <si>
    <t>FINISHING Works and Backfilling Works For Manholes Diam 1500 depth from 1.51 to 2.50 - B6.33 05 39.04 - Z06 - L - 54 - S</t>
  </si>
  <si>
    <t xml:space="preserve">  JD3RZ06L54ST23176</t>
  </si>
  <si>
    <t>TESTING AND COMMITIONING Works For Manholes Diam 1500 depth from 1.51 to 2.50 - B6.33 05 39.04 - Z06 - L - 54 - ST</t>
  </si>
  <si>
    <t xml:space="preserve">  JD3RZ06L54ST23179</t>
  </si>
  <si>
    <t>Manhole Installation Works For Manholes Diam 1500 depth from 2.51 to 3.50 - B6.33 05 39.05 - Z06 - L - 54 - ST</t>
  </si>
  <si>
    <t xml:space="preserve">  JD3RZ06L54ST23180</t>
  </si>
  <si>
    <t>FINISHING Works and Backfilling Works For Manholes Diam 1500 depth from 2.51 to 3.50 - B6.33 05 39.05 - Z06 - L - 54 - S</t>
  </si>
  <si>
    <t xml:space="preserve">  JD3RZ06L54ST23181</t>
  </si>
  <si>
    <t>TESTING AND COMMITIONING Works For Manholes Diam 1500 depth from 2.51 to 3.50 - B6.33 05 39.05 - Z06 - L - 54 - ST</t>
  </si>
  <si>
    <t xml:space="preserve">  JD3RZ06L54ST23197</t>
  </si>
  <si>
    <t>EXCAVATION Works for Catchbasine single - B6.33 05 39.09 - Z06 - L - 54 - ST</t>
  </si>
  <si>
    <t xml:space="preserve">  JD3RZ06L54ST23198</t>
  </si>
  <si>
    <t>Catchbasine Installation Works For Catchbasine single - B6.33 05 39.09 - Z06 - L - 54 - ST</t>
  </si>
  <si>
    <t xml:space="preserve">  JD3RZ06L54ST23199</t>
  </si>
  <si>
    <t>FINISHING Works For Catchbasine single - B6.33 05 39.09 - Z06 - L - 54 - ST</t>
  </si>
  <si>
    <t xml:space="preserve">  JD3RZ06L54ST23200</t>
  </si>
  <si>
    <t>TESTING AND COMMITIONING RELEASEDfor Catchbasine single - B6.33 05 39.09 - Z06 - L - 54 - ST</t>
  </si>
  <si>
    <t xml:space="preserve">  JD3RZ06L54ST23201</t>
  </si>
  <si>
    <t>EXCAVATION Works for Catchbasine double - B6.33 05 39.10 - Z06 - L - 54 - ST</t>
  </si>
  <si>
    <t xml:space="preserve">  JD3RZ06L54ST23202</t>
  </si>
  <si>
    <t>Catchbasine Installation Works For Catchbasine double - B6.33 05 39.10 - Z06 - L - 54 - ST</t>
  </si>
  <si>
    <t xml:space="preserve">  JD3RZ06L54ST23203</t>
  </si>
  <si>
    <t>FINISHING Works For Catchbasine double - B6.33 05 39.10 - Z06 - L - 54 - ST</t>
  </si>
  <si>
    <t xml:space="preserve">  JD3RZ06L54ST23204</t>
  </si>
  <si>
    <t>TESTING AND COMMITIONING RELEASEDfor Catchbasine double - B6.33 05 39.10 - Z06 - L - 54 - ST</t>
  </si>
  <si>
    <t xml:space="preserve">  JD3RZ06L54ST524351</t>
  </si>
  <si>
    <t>Concrete encasement for pipes - NNB6.33 42 11.25 - Z06 - L - 54 - ST</t>
  </si>
  <si>
    <t xml:space="preserve">  JD3RZ06L54TSE23255</t>
  </si>
  <si>
    <t>Excavation Worksfor HDPE Pipe Lines 125 mm - depth from 0 to 1.5 m - B4.33 31 00.01 - Z06 - L - 54 - TSE</t>
  </si>
  <si>
    <t xml:space="preserve">  JD3RZ06L54TSE23256</t>
  </si>
  <si>
    <t>Soil Replacement and Bedding Worksfor HDPE Pipe Lines 125 mm - depth from 0 to 1.5 m - B4.33 31 00.01 - Z06 - L - 54 - T</t>
  </si>
  <si>
    <t xml:space="preserve">  JD3RZ06L54TSE23257</t>
  </si>
  <si>
    <t>installationfor HDPE Pipe Lines 125 mm - depth from 0 to 1.5 m - B4.33 31 00.01 - Z06 - L - 54 - TSE</t>
  </si>
  <si>
    <t xml:space="preserve">  JD3RZ06L54TSE23258</t>
  </si>
  <si>
    <t>Testingfor HDPE Pipe Lines 125 mm - depth from 0 to 1.5 m - B4.33 31 00.01 - Z06 - L - 54 - TSE</t>
  </si>
  <si>
    <t xml:space="preserve">  JD3RZ06L54TSE23259</t>
  </si>
  <si>
    <t>Backfilling Worksfor HDPE Pipe Lines 125 mm - depth from 0 to 1.5 m - B4.33 31 00.01 - Z06 - L - 54 - TSE</t>
  </si>
  <si>
    <t xml:space="preserve">  JD3RZ06L54TSE23260</t>
  </si>
  <si>
    <t>Excavation Worksfor HDPE Pipe Lines 250 mm - depth from 0 to 1.5 m - B4.33 31 00.02 - Z06 - L - 54 - TSE</t>
  </si>
  <si>
    <t xml:space="preserve">  JD3RZ06L54TSE23261</t>
  </si>
  <si>
    <t>Soil Replacement and Bedding Worksfor HDPE Pipe Lines 250 mm - depth from 0 to 1.5 m - B4.33 31 00.02 - Z06 - L - 54 - T</t>
  </si>
  <si>
    <t xml:space="preserve">  JD3RZ06L54TSE23262</t>
  </si>
  <si>
    <t>installationfor HDPE Pipe Lines 250 mm - depth from 0 to 1.5 m - B4.33 31 00.02 - Z06 - L - 54 - TSE</t>
  </si>
  <si>
    <t xml:space="preserve">  JD3RZ06L54TSE23263</t>
  </si>
  <si>
    <t>Testingfor HDPE Pipe Lines 250 mm - depth from 0 to 1.5 m - B4.33 31 00.02 - Z06 - L - 54 - TSE</t>
  </si>
  <si>
    <t xml:space="preserve">  JD3RZ06L54TSE23264</t>
  </si>
  <si>
    <t>Backfilling Worksfor HDPE Pipe Lines 250 mm - depth from 0 to 1.5 m - B4.33 31 00.02 - Z06 - L - 54 - TSE</t>
  </si>
  <si>
    <t xml:space="preserve">  JD3RZ06L54TSE23380</t>
  </si>
  <si>
    <t>Installationfor gate valves 100 mm - B4.33 14 19.01 - Z06 - L - 54 - TSE</t>
  </si>
  <si>
    <t xml:space="preserve">  JD3RZ06L54TSE23381</t>
  </si>
  <si>
    <t>Testing And Commtionningfor gate valves 100 mm - B4.33 14 19.01 - Z06 - L - 54 - TSE</t>
  </si>
  <si>
    <t xml:space="preserve">  JD3RZ06L54TSE23382</t>
  </si>
  <si>
    <t>Installationfor gate valves 250 mm - B4.33 14 19.02 - Z06 - L - 54 - TSE</t>
  </si>
  <si>
    <t xml:space="preserve">  JD3RZ06L54TSE23383</t>
  </si>
  <si>
    <t>Testing And Commtionningfor gate valves 250 mm - B4.33 14 19.02 - Z06 - L - 54 - TSE</t>
  </si>
  <si>
    <t xml:space="preserve">  JD3RZ06L54WT23205</t>
  </si>
  <si>
    <t>Excavation Worksfor HDPE Pipes 160 mm - depth from 0 to 1.5 m - B3.33 14 13.01 - Z06 - L - 54 - WT</t>
  </si>
  <si>
    <t xml:space="preserve">  JD3RZ06L54WT23206</t>
  </si>
  <si>
    <t>Soil Replacement and Bedding Works for HDPE Pipes 160 mm - depth from 0 to 1.5 m - B3.33 14 13.01 - Z06 - L - 54 - WT</t>
  </si>
  <si>
    <t xml:space="preserve">  JD3RZ06L54WT23207</t>
  </si>
  <si>
    <t>Installing for HDPE Pipes 160 mm - depth from 0 to 1.5 m - B3.33 14 13.01 - Z06 - L - 54 - WT</t>
  </si>
  <si>
    <t xml:space="preserve">  JD3RZ06L54WT23208</t>
  </si>
  <si>
    <t>Testing for HDPE Pipes 160 mm - depth from 0 to 1.5 m - B3.33 14 13.01 - Z06 - L - 54 - WT</t>
  </si>
  <si>
    <t xml:space="preserve">  JD3RZ06L54WT23209</t>
  </si>
  <si>
    <t>Backfillingfor HDPE Pipes 160 mm - depth from 0 to 1.5 m - B3.33 14 13.01 - Z06 - L - 54 - WT</t>
  </si>
  <si>
    <t xml:space="preserve">  JD3RZ06L54WT23240</t>
  </si>
  <si>
    <t>EXCAVATION and Bedding Worksfor Fire Hydrant - B3.33 14 19.08 - Z06 - L - 54 - WT</t>
  </si>
  <si>
    <t xml:space="preserve">  JD3RZ06L54WT23241</t>
  </si>
  <si>
    <t>INSTALLATIONfor Fire Hydrant - B3.33 14 19.08 - Z06 - L - 54 - WT</t>
  </si>
  <si>
    <t xml:space="preserve">  JD3RZ06L54WT23242</t>
  </si>
  <si>
    <t>TESTING AND COMMITIONfor Fire Hydrant - B3.33 14 19.08 - Z06 - L - 54 - WT</t>
  </si>
  <si>
    <t xml:space="preserve">  JD3RZ06L55ST23694</t>
  </si>
  <si>
    <t>Installing for UPVC Pipe Line 300 mm - depth from 0.00 to 1.50 m - B6.33 14 11.01 - Z06 - L - 55 - ST</t>
  </si>
  <si>
    <t xml:space="preserve">  JD3RZ06L55ST23695</t>
  </si>
  <si>
    <t>Primary Test for UPVC Pipe Line 300 mm - depth from 0.00 to 1.50 m - B6.33 14 11.01 - Z06 - L - 55 - ST</t>
  </si>
  <si>
    <t xml:space="preserve">  JD3RZ06L55ST23696</t>
  </si>
  <si>
    <t>Backfilling Works for UPVC Pipe Line 300 mm - depth from 0.00 to 1.50 m - B6.33 14 11.01 - Z06 - L - 55 - ST</t>
  </si>
  <si>
    <t xml:space="preserve">  JD3RZ06L55ST23700</t>
  </si>
  <si>
    <t>Primary Test for GRP Pipe Line 400 mm - depth from 0.00 to 1.50 m - B6.33 42 11.01 - Z06 - L - 55 - ST</t>
  </si>
  <si>
    <t xml:space="preserve">  JD3RZ06L55ST23701</t>
  </si>
  <si>
    <t>Backfilling Works for GRP Pipe Line 400 mm - depth from 0.00 to 1.50 m - B6.33 42 11.01 - Z06 - L - 55 - ST</t>
  </si>
  <si>
    <t xml:space="preserve">  JD3RZ06L55ST23703</t>
  </si>
  <si>
    <t xml:space="preserve">Soil Replacement and Bedding Works for GRP Pipe Line 400 mm - depth from 1.51 to 2.50 m - B6.33 42 11.02 - Z06 - L - 55 </t>
  </si>
  <si>
    <t xml:space="preserve">  JD3RZ06L55ST23704</t>
  </si>
  <si>
    <t>Installing for GRP Pipe Line 400 mm - depth from 1.51 to 2.50 m - B6.33 42 11.02 - Z06 - L - 55 - ST</t>
  </si>
  <si>
    <t xml:space="preserve">  JD3RZ06L55ST23705</t>
  </si>
  <si>
    <t>Primary Test for GRP Pipe Line 400 mm - depth from 1.51 to 2.50 m - B6.33 42 11.02 - Z06 - L - 55 - ST</t>
  </si>
  <si>
    <t xml:space="preserve">  JD3RZ06L55ST23736.R</t>
  </si>
  <si>
    <t>Backfilling Works for GRP Pipe Line 700 mm - depth from 1.51 to 2.50 m - B6.33 42 11.08 - Z06 - L - 55 - ST - Remaining</t>
  </si>
  <si>
    <t xml:space="preserve">  JD3RZ06L55ST23746.R</t>
  </si>
  <si>
    <t>Backfilling Works for GRP Pipe Line 800 mm - depth from 1.51 to 2.50 m - B6.33 42 11.10 - Z06 - L - 55 - ST - Remaining</t>
  </si>
  <si>
    <t xml:space="preserve">  JD3RZ06L55ST23756.R</t>
  </si>
  <si>
    <t>Backfilling Works for GRP Pipe Line 900 mm - depth from 1.51 to 2.50 m - B6.33 42 11.12 - Z06 - L - 55 - ST - Remaining</t>
  </si>
  <si>
    <t xml:space="preserve">  JD3RZ06L55ST23785</t>
  </si>
  <si>
    <t>Primary Test for GRP Pipe Line 1100 mm - depth from 1.51 to 2.50 m - B6.33 42 11.20 - Z06 - L - 55 - ST</t>
  </si>
  <si>
    <t xml:space="preserve">  JD3RZ06L55ST23786</t>
  </si>
  <si>
    <t>Backfilling Works for GRP Pipe Line 1100 mm - depth from 1.51 to 2.50 m - B6.33 42 11.20 - Z06 - L - 55 - ST</t>
  </si>
  <si>
    <t xml:space="preserve">  JD3RZ06L55ST23877.R</t>
  </si>
  <si>
    <t>Manhole Installation Works For Manholes Diam 1200 depth from 1.51 to 2.50 - B6.33 05 39.02 - Z06 - L - 55 - ST - Remaini</t>
  </si>
  <si>
    <t xml:space="preserve">  JD3RZ06L55ST23878</t>
  </si>
  <si>
    <t>FINISHING Works and Backfilling Works For Manholes Diam 1200 depth from 1.51 to 2.50 - B6.33 05 39.02 - Z06 - L - 55 - S</t>
  </si>
  <si>
    <t xml:space="preserve">  JD3RZ06L55ST23879</t>
  </si>
  <si>
    <t>TESTING AND COMMITIONING Works For Manholes Diam 1200 depth from 1.51 to 2.50 - B6.33 05 39.02 - Z06 - L - 55 - ST</t>
  </si>
  <si>
    <t xml:space="preserve">  JD3RZ06L55ST23887.R</t>
  </si>
  <si>
    <t>Manhole Installation Works For Manholes Diam 1500 depth from 1.51 to 2.50 - B6.33 05 39.04 - Z06 - L - 55 - ST - Remaini</t>
  </si>
  <si>
    <t xml:space="preserve">  JD3RZ06L55ST23888</t>
  </si>
  <si>
    <t>FINISHING Works and Backfilling Works For Manholes Diam 1500 depth from 1.51 to 2.50 - B6.33 05 39.04 - Z06 - L - 55 - S</t>
  </si>
  <si>
    <t xml:space="preserve">  JD3RZ06L55ST23889</t>
  </si>
  <si>
    <t>TESTING AND COMMITIONING Works For Manholes Diam 1500 depth from 1.51 to 2.50 - B6.33 05 39.04 - Z06 - L - 55 - ST</t>
  </si>
  <si>
    <t xml:space="preserve">  JD3RZ06L55ST23892.R</t>
  </si>
  <si>
    <t>Manhole Installation Works For Manholes Diam 1500 depth from 2.51 to 3.50 - B6.33 05 39.05 - Z06 - L - 55 - ST - Remaini</t>
  </si>
  <si>
    <t xml:space="preserve">  JD3RZ06L55ST23893</t>
  </si>
  <si>
    <t>FINISHING Works and Backfilling Works For Manholes Diam 1500 depth from 2.51 to 3.50 - B6.33 05 39.05 - Z06 - L - 55 - S</t>
  </si>
  <si>
    <t xml:space="preserve">  JD3RZ06L55ST23894</t>
  </si>
  <si>
    <t>TESTING AND COMMITIONING Works For Manholes Diam 1500 depth from 2.51 to 3.50 - B6.33 05 39.05 - Z06 - L - 55 - ST</t>
  </si>
  <si>
    <t xml:space="preserve">  JD3RZ06L55ST23907</t>
  </si>
  <si>
    <t>Manhole Installation Works For Manholes Diam 2000 depth from 2.51 to 3.50 - B6.33 05 39.08 - Z06 - L - 55 - ST</t>
  </si>
  <si>
    <t xml:space="preserve">  JD3RZ06L55ST23908</t>
  </si>
  <si>
    <t>FINISHING Works and Backfilling Works For Manholes Diam 2000 depth from 2.51 to 3.50 - B6.33 05 39.08 - Z06 - L - 55 - S</t>
  </si>
  <si>
    <t xml:space="preserve">  JD3RZ06L55ST23909</t>
  </si>
  <si>
    <t>TESTING AND COMMITIONING Works For Manholes Diam 2000 depth from 2.51 to 3.50 - B6.33 05 39.08 - Z06 - L - 55 - ST</t>
  </si>
  <si>
    <t xml:space="preserve">  JD3RZ06L55ST23911</t>
  </si>
  <si>
    <t>Catchbasine Installation Works For Catchbasine single - B6.33 05 39.09 - Z06 - L - 55 - ST</t>
  </si>
  <si>
    <t xml:space="preserve">  JD3RZ06L55ST23912</t>
  </si>
  <si>
    <t>FINISHING Works For Catchbasine single - B6.33 05 39.09 - Z06 - L - 55 - ST</t>
  </si>
  <si>
    <t xml:space="preserve">  JD3RZ06L55ST23913</t>
  </si>
  <si>
    <t>TESTING AND COMMITIONING RELEASEDfor Catchbasine single - B6.33 05 39.09 - Z06 - L - 55 - ST</t>
  </si>
  <si>
    <t xml:space="preserve">  JD3RZ06L55ST23915</t>
  </si>
  <si>
    <t>Catchbasine Installation Works For Catchbasine double - B6.33 05 39.10 - Z06 - L - 55 - ST</t>
  </si>
  <si>
    <t xml:space="preserve">  JD3RZ06L55ST23916</t>
  </si>
  <si>
    <t>FINISHING Works For Catchbasine double - B6.33 05 39.10 - Z06 - L - 55 - ST</t>
  </si>
  <si>
    <t xml:space="preserve">  JD3RZ06L55ST23917</t>
  </si>
  <si>
    <t>TESTING AND COMMITIONING RELEASEDfor Catchbasine double - B6.33 05 39.10 - Z06 - L - 55 - ST</t>
  </si>
  <si>
    <t xml:space="preserve">  JD3RZ06L55ST524352</t>
  </si>
  <si>
    <t>Concrete encasement for pipes - NNB6.33 42 11.25 - Z06 - L - 55 - ST</t>
  </si>
  <si>
    <t xml:space="preserve">  JD3RZ06L55TSE23968</t>
  </si>
  <si>
    <t>Excavation Worksfor HDPE Pipe Lines 125 mm - depth from 0 to 1.5 m - B4.33 31 00.01 - Z06 - L - 55 - TSE</t>
  </si>
  <si>
    <t xml:space="preserve">  JD3RZ06L55TSE23969</t>
  </si>
  <si>
    <t>Soil Replacement and Bedding Worksfor HDPE Pipe Lines 125 mm - depth from 0 to 1.5 m - B4.33 31 00.01 - Z06 - L - 55 - T</t>
  </si>
  <si>
    <t xml:space="preserve">  JD3RZ06L55TSE23970</t>
  </si>
  <si>
    <t>installationfor HDPE Pipe Lines 125 mm - depth from 0 to 1.5 m - B4.33 31 00.01 - Z06 - L - 55 - TSE</t>
  </si>
  <si>
    <t xml:space="preserve">  JD3RZ06L55TSE23971</t>
  </si>
  <si>
    <t>Testingfor HDPE Pipe Lines 125 mm - depth from 0 to 1.5 m - B4.33 31 00.01 - Z06 - L - 55 - TSE</t>
  </si>
  <si>
    <t xml:space="preserve">  JD3RZ06L55TSE23972</t>
  </si>
  <si>
    <t>Backfilling Worksfor HDPE Pipe Lines 125 mm - depth from 0 to 1.5 m - B4.33 31 00.01 - Z06 - L - 55 - TSE</t>
  </si>
  <si>
    <t xml:space="preserve">  JD3RZ06L55TSE23973</t>
  </si>
  <si>
    <t>Excavation Worksfor HDPE Pipe Lines 250 mm - depth from 0 to 1.5 m - B4.33 31 00.02 - Z06 - L - 55 - TSE</t>
  </si>
  <si>
    <t xml:space="preserve">  JD3RZ06L55TSE23974</t>
  </si>
  <si>
    <t>Soil Replacement and Bedding Worksfor HDPE Pipe Lines 250 mm - depth from 0 to 1.5 m - B4.33 31 00.02 - Z06 - L - 55 - T</t>
  </si>
  <si>
    <t xml:space="preserve">  JD3RZ06L55TSE23975</t>
  </si>
  <si>
    <t>installationfor HDPE Pipe Lines 250 mm - depth from 0 to 1.5 m - B4.33 31 00.02 - Z06 - L - 55 - TSE</t>
  </si>
  <si>
    <t xml:space="preserve">  JD3RZ06L55TSE23976</t>
  </si>
  <si>
    <t>Testingfor HDPE Pipe Lines 250 mm - depth from 0 to 1.5 m - B4.33 31 00.02 - Z06 - L - 55 - TSE</t>
  </si>
  <si>
    <t xml:space="preserve">  JD3RZ06L55TSE23977</t>
  </si>
  <si>
    <t>Backfilling Worksfor HDPE Pipe Lines 250 mm - depth from 0 to 1.5 m - B4.33 31 00.02 - Z06 - L - 55 - TSE</t>
  </si>
  <si>
    <t xml:space="preserve">  JD3RZ06L55TSE24093</t>
  </si>
  <si>
    <t>Installationfor gate valves 100 mm - B4.33 14 19.01 - Z06 - L - 55 - TSE</t>
  </si>
  <si>
    <t xml:space="preserve">  JD3RZ06L55TSE24094</t>
  </si>
  <si>
    <t>Testing And Commtionningfor gate valves 100 mm - B4.33 14 19.01 - Z06 - L - 55 - TSE</t>
  </si>
  <si>
    <t xml:space="preserve">  JD3RZ06L55WT23918</t>
  </si>
  <si>
    <t>Excavation Worksfor HDPE Pipes 160 mm - depth from 0 to 1.5 m - B3.33 14 13.01 - Z06 - L - 55 - WT</t>
  </si>
  <si>
    <t xml:space="preserve">  JD3RZ06L55WT23919</t>
  </si>
  <si>
    <t>Soil Replacement and Bedding Works for HDPE Pipes 160 mm - depth from 0 to 1.5 m - B3.33 14 13.01 - Z06 - L - 55 - WT</t>
  </si>
  <si>
    <t xml:space="preserve">  JD3RZ06L55WT23920</t>
  </si>
  <si>
    <t>Installing for HDPE Pipes 160 mm - depth from 0 to 1.5 m - B3.33 14 13.01 - Z06 - L - 55 - WT</t>
  </si>
  <si>
    <t xml:space="preserve">  JD3RZ06L55WT23921</t>
  </si>
  <si>
    <t>Testing for HDPE Pipes 160 mm - depth from 0 to 1.5 m - B3.33 14 13.01 - Z06 - L - 55 - WT</t>
  </si>
  <si>
    <t xml:space="preserve">  JD3RZ06L55WT23922</t>
  </si>
  <si>
    <t>Backfillingfor HDPE Pipes 160 mm - depth from 0 to 1.5 m - B3.33 14 13.01 - Z06 - L - 55 - WT</t>
  </si>
  <si>
    <t xml:space="preserve">  JD3RZ06L55WT23953</t>
  </si>
  <si>
    <t>EXCAVATION and Bedding Worksfor Fire Hydrant - B3.33 14 19.08 - Z06 - L - 55 - WT</t>
  </si>
  <si>
    <t xml:space="preserve">  JD3RZ06L55WT23954</t>
  </si>
  <si>
    <t>INSTALLATIONfor Fire Hydrant - B3.33 14 19.08 - Z06 - L - 55 - WT</t>
  </si>
  <si>
    <t xml:space="preserve">  JD3RZ06L55WT23955</t>
  </si>
  <si>
    <t>TESTING AND COMMITIONfor Fire Hydrant - B3.33 14 19.08 - Z06 - L - 55 - WT</t>
  </si>
  <si>
    <t xml:space="preserve">  JD3RZ06L56ST24405</t>
  </si>
  <si>
    <t>Excavation Works for UPVC Pipe Line 300 mm - depth from 0.00 to 1.50 m - B6.33 14 11.01 - Z06 - L - 56 - ST</t>
  </si>
  <si>
    <t xml:space="preserve">  JD3RZ06L56ST24406</t>
  </si>
  <si>
    <t>Soil Replacement and Bedding Works for UPVC Pipe Line 300 mm - depth from 0.00 to 1.50 m - B6.33 14 11.01 - Z06 - L - 56</t>
  </si>
  <si>
    <t xml:space="preserve">  JD3RZ06L56ST24407</t>
  </si>
  <si>
    <t>Installing for UPVC Pipe Line 300 mm - depth from 0.00 to 1.50 m - B6.33 14 11.01 - Z06 - L - 56 - ST</t>
  </si>
  <si>
    <t xml:space="preserve">  JD3RZ06L56ST24408</t>
  </si>
  <si>
    <t>Primary Test for UPVC Pipe Line 300 mm - depth from 0.00 to 1.50 m - B6.33 14 11.01 - Z06 - L - 56 - ST</t>
  </si>
  <si>
    <t xml:space="preserve">  JD3RZ06L56ST24409</t>
  </si>
  <si>
    <t>Backfilling Works for UPVC Pipe Line 300 mm - depth from 0.00 to 1.50 m - B6.33 14 11.01 - Z06 - L - 56 - ST</t>
  </si>
  <si>
    <t xml:space="preserve">  JD3RZ06L56ST24410</t>
  </si>
  <si>
    <t>Excavation Works for GRP Pipe Line 400 mm - depth from 0.00 to 1.50 m - B6.33 42 11.01 - Z06 - L - 56 - ST</t>
  </si>
  <si>
    <t xml:space="preserve">  JD3RZ06L56ST24411</t>
  </si>
  <si>
    <t xml:space="preserve">Soil Replacement and Bedding Works for GRP Pipe Line 400 mm - depth from 0.00 to 1.50 m - B6.33 42 11.01 - Z06 - L - 56 </t>
  </si>
  <si>
    <t xml:space="preserve">  JD3RZ06L56ST24412</t>
  </si>
  <si>
    <t>Installing for GRP Pipe Line 400 mm - depth from 0.00 to 1.50 m - B6.33 42 11.01 - Z06 - L - 56 - ST</t>
  </si>
  <si>
    <t xml:space="preserve">  JD3RZ06L56ST24413</t>
  </si>
  <si>
    <t>Primary Test for GRP Pipe Line 400 mm - depth from 0.00 to 1.50 m - B6.33 42 11.01 - Z06 - L - 56 - ST</t>
  </si>
  <si>
    <t xml:space="preserve">  JD3RZ06L56ST24414</t>
  </si>
  <si>
    <t>Backfilling Works for GRP Pipe Line 400 mm - depth from 0.00 to 1.50 m - B6.33 42 11.01 - Z06 - L - 56 - ST</t>
  </si>
  <si>
    <t xml:space="preserve">  JD3RZ06L56ST24415.R</t>
  </si>
  <si>
    <t>Excavation Works for GRP Pipe Line 400 mm - depth from 1.51 to 2.50 m - B6.33 42 11.02 - Z06 - L - 56 - ST - Remaining</t>
  </si>
  <si>
    <t xml:space="preserve">  JD3RZ06L56ST24416.R</t>
  </si>
  <si>
    <t xml:space="preserve">Soil Replacement and Bedding Works for GRP Pipe Line 400 mm - depth from 1.51 to 2.50 m - B6.33 42 11.02 - Z06 - L - 56 </t>
  </si>
  <si>
    <t xml:space="preserve">  JD3RZ06L56ST24417.R</t>
  </si>
  <si>
    <t>Installing for GRP Pipe Line 400 mm - depth from 1.51 to 2.50 m - B6.33 42 11.02 - Z06 - L - 56 - ST - Remaining</t>
  </si>
  <si>
    <t xml:space="preserve">  JD3RZ06L56ST24418.R</t>
  </si>
  <si>
    <t>Primary Test for GRP Pipe Line 400 mm - depth from 1.51 to 2.50 m - B6.33 42 11.02 - Z06 - L - 56 - ST - Remaining</t>
  </si>
  <si>
    <t xml:space="preserve">  JD3RZ06L56ST24419</t>
  </si>
  <si>
    <t>Backfilling Works for GRP Pipe Line 400 mm - depth from 1.51 to 2.50 m - B6.33 42 11.02 - Z06 - L - 56 - ST</t>
  </si>
  <si>
    <t xml:space="preserve">  JD3RZ06L56ST24428.R</t>
  </si>
  <si>
    <t>Primary Test for GRP Pipe Line 500 mm - depth from 1.51 to 2.50 m - B6.33 42 11.04 - Z06 - L - 56 - ST - Remaining</t>
  </si>
  <si>
    <t xml:space="preserve">  JD3RZ06L56ST24429.R</t>
  </si>
  <si>
    <t>Backfilling Works for GRP Pipe Line 500 mm - depth from 1.51 to 2.50 m - B6.33 42 11.04 - Z06 - L - 56 - ST - Remaining</t>
  </si>
  <si>
    <t xml:space="preserve">  JD3RZ06L56ST24435.R</t>
  </si>
  <si>
    <t>Excavation Works for GRP Pipe Line 600 mm - depth from 1.51 to 2.50 m - B6.33 42 11.06 - Z06 - L - 56 - ST - Remaining</t>
  </si>
  <si>
    <t xml:space="preserve">  JD3RZ06L56ST24436.R</t>
  </si>
  <si>
    <t xml:space="preserve">Soil Replacement and Bedding Works for GRP Pipe Line 600 mm - depth from 1.51 to 2.50 m - B6.33 42 11.06 - Z06 - L - 56 </t>
  </si>
  <si>
    <t xml:space="preserve">  JD3RZ06L56ST24437.R</t>
  </si>
  <si>
    <t>Installing for GRP Pipe Line 600 mm - depth from 1.51 to 2.50 m - B6.33 42 11.06 - Z06 - L - 56 - ST - Remaining</t>
  </si>
  <si>
    <t xml:space="preserve">  JD3RZ06L56ST24438</t>
  </si>
  <si>
    <t>Primary Test for GRP Pipe Line 600 mm - depth from 1.51 to 2.50 m - B6.33 42 11.06 - Z06 - L - 56 - ST</t>
  </si>
  <si>
    <t xml:space="preserve">  JD3RZ06L56ST24439</t>
  </si>
  <si>
    <t>Backfilling Works for GRP Pipe Line 600 mm - depth from 1.51 to 2.50 m - B6.33 42 11.06 - Z06 - L - 56 - ST</t>
  </si>
  <si>
    <t xml:space="preserve">  JD3RZ06L56ST24445.R</t>
  </si>
  <si>
    <t>Excavation Works for GRP Pipe Line 700 mm - depth from 1.51 to 2.50 m - B6.33 42 11.08 - Z06 - L - 56 - ST - Remaining</t>
  </si>
  <si>
    <t xml:space="preserve">  JD3RZ06L56ST24446.R</t>
  </si>
  <si>
    <t xml:space="preserve">Soil Replacement and Bedding Works for GRP Pipe Line 700 mm - depth from 1.51 to 2.50 m - B6.33 42 11.08 - Z06 - L - 56 </t>
  </si>
  <si>
    <t xml:space="preserve">  JD3RZ06L56ST24447.R</t>
  </si>
  <si>
    <t>Installing for GRP Pipe Line 700 mm - depth from 1.51 to 2.50 m - B6.33 42 11.08 - Z06 - L - 56 - ST - Remaining</t>
  </si>
  <si>
    <t xml:space="preserve">  JD3RZ06L56ST24448</t>
  </si>
  <si>
    <t>Primary Test for GRP Pipe Line 700 mm - depth from 1.51 to 2.50 m - B6.33 42 11.08 - Z06 - L - 56 - ST</t>
  </si>
  <si>
    <t xml:space="preserve">  JD3RZ06L56ST24449</t>
  </si>
  <si>
    <t>Backfilling Works for GRP Pipe Line 700 mm - depth from 1.51 to 2.50 m - B6.33 42 11.08 - Z06 - L - 56 - ST</t>
  </si>
  <si>
    <t xml:space="preserve">  JD3RZ06L56ST24457.R</t>
  </si>
  <si>
    <t>Installing for GRP Pipe Line 800 mm - depth from 1.51 to 2.50 m - B6.33 42 11.10 - Z06 - L - 56 - ST - Remaining</t>
  </si>
  <si>
    <t xml:space="preserve">  JD3RZ06L56ST24458</t>
  </si>
  <si>
    <t>Primary Test for GRP Pipe Line 800 mm - depth from 1.51 to 2.50 m - B6.33 42 11.10 - Z06 - L - 56 - ST</t>
  </si>
  <si>
    <t xml:space="preserve">  JD3RZ06L56ST24459</t>
  </si>
  <si>
    <t>Backfilling Works for GRP Pipe Line 800 mm - depth from 1.51 to 2.50 m - B6.33 42 11.10 - Z06 - L - 56 - ST</t>
  </si>
  <si>
    <t xml:space="preserve">  JD3RZ06L56ST24468.R</t>
  </si>
  <si>
    <t>Primary Test for GRP Pipe Line 900 mm - depth from 1.51 to 2.50 m - B6.33 42 11.12 - Z06 - L - 56 - ST - Remaining</t>
  </si>
  <si>
    <t xml:space="preserve">  JD3RZ06L56ST24469.R</t>
  </si>
  <si>
    <t>Backfilling Works for GRP Pipe Line 900 mm - depth from 1.51 to 2.50 m - B6.33 42 11.12 - Z06 - L - 56 - ST - Remaining</t>
  </si>
  <si>
    <t xml:space="preserve">  JD3RZ06L56ST24514</t>
  </si>
  <si>
    <t>Backfilling Works for GRP Pipe Line 1200 mm - depth from 1.51 to 2.50 m - B6.33 42 11.23 - Z06 - L - 56 - ST</t>
  </si>
  <si>
    <t xml:space="preserve">  JD3RZ06L56ST24546</t>
  </si>
  <si>
    <t>Isolation Works for Box Culvert Dim (1000x1000) depth from 2.51 to 3.50 - B6.35 42 16.04 - Z06 - L - 56 - ST</t>
  </si>
  <si>
    <t xml:space="preserve">  JD3RZ06L56ST24547</t>
  </si>
  <si>
    <t>Backfilling Works for Box Culvert Dim (1000x1000) depth from 2.51 to 3.50 - B6.35 42 16.04 - Z06 - L - 56 - ST</t>
  </si>
  <si>
    <t xml:space="preserve">  JD3RZ06L56ST24576</t>
  </si>
  <si>
    <t>Excavation Works for Box Culvert Dim (4000*1500) depth from 3.51 to 4.50 - B6.34 42 16.09 - Z06 - L - 56 - ST</t>
  </si>
  <si>
    <t xml:space="preserve">  JD3RZ06L56ST24577</t>
  </si>
  <si>
    <t>Plain Concrete Works For Box Culvert Dim (4000*1500) depth from 3.51 to 4.50 - B6.34 42 16.09 - Z06 - L - 56 - ST</t>
  </si>
  <si>
    <t xml:space="preserve">  JD3RZ06L56ST24578</t>
  </si>
  <si>
    <t>Raft Foundation for Box Culvert Dim (4000*1500) depth from 3.51 to 4.50 - B6.34 42 16.09 - Z06 - L - 56 - ST</t>
  </si>
  <si>
    <t xml:space="preserve">  JD3RZ06L56ST24579</t>
  </si>
  <si>
    <t>Wing Wall for Box Culvert Dim (1000x1000) depth from 2.51 to 3.50 - B6.34 42 16.09 - Z06 - L - 56 - ST</t>
  </si>
  <si>
    <t xml:space="preserve">  JD3RZ06L56ST24580</t>
  </si>
  <si>
    <t>Slab for Box Culvert Dim (1000x1000) depth from 2.51 to 3.50 - B6.34 42 16.09 - Z06 - L - 56 - ST</t>
  </si>
  <si>
    <t xml:space="preserve">  JD3RZ06L56ST24581</t>
  </si>
  <si>
    <t>Isolation Works for Box Culvert Dim (4000*1500) depth from 3.51 to 4.50 - B6.34 42 16.09 - Z06 - L - 56 - ST</t>
  </si>
  <si>
    <t xml:space="preserve">  JD3RZ06L56ST24582</t>
  </si>
  <si>
    <t>Backfilling Works for Box Culvert Dim (4000*1500) depth from 3.51 to 4.50 - B6.34 42 16.09 - Z06 - L - 56 - ST</t>
  </si>
  <si>
    <t xml:space="preserve">  JD3RZ06L56ST24588.R</t>
  </si>
  <si>
    <t>Excavation Works For Manholes Diam 1200 depth from 1.51 to 2.50 - B6.33 05 39.02 - Z06 - L - 56 - ST - Remaining</t>
  </si>
  <si>
    <t xml:space="preserve">  JD3RZ06L56ST24589.R</t>
  </si>
  <si>
    <t>Base Plain Concrete Works For Manholes Diam 1200 depth from 1.51 to 2.50 - B6.33 05 39.02 - Z06 - L - 56 - ST - Remainin</t>
  </si>
  <si>
    <t xml:space="preserve">  JD3RZ06L56ST24590.R</t>
  </si>
  <si>
    <t>Manhole Installation Works For Manholes Diam 1200 depth from 1.51 to 2.50 - B6.33 05 39.02 - Z06 - L - 56 - ST - Remaini</t>
  </si>
  <si>
    <t xml:space="preserve">  JD3RZ06L56ST24591</t>
  </si>
  <si>
    <t>FINISHING Works and Backfilling Works For Manholes Diam 1200 depth from 1.51 to 2.50 - B6.33 05 39.02 - Z06 - L - 56 - S</t>
  </si>
  <si>
    <t xml:space="preserve">  JD3RZ06L56ST24592</t>
  </si>
  <si>
    <t>TESTING AND COMMITIONING Works For Manholes Diam 1200 depth from 1.51 to 2.50 - B6.33 05 39.02 - Z06 - L - 56 - ST</t>
  </si>
  <si>
    <t xml:space="preserve">  JD3RZ06L56ST24601</t>
  </si>
  <si>
    <t>FINISHING Works and Backfilling Works For Manholes Diam 1500 depth from 1.51 to 2.50 - B6.33 05 39.04 - Z06 - L - 56 - S</t>
  </si>
  <si>
    <t xml:space="preserve">  JD3RZ06L56ST24602</t>
  </si>
  <si>
    <t>TESTING AND COMMITIONING Works For Manholes Diam 1500 depth from 1.51 to 2.50 - B6.33 05 39.04 - Z06 - L - 56 - ST</t>
  </si>
  <si>
    <t xml:space="preserve">  JD3RZ06L56ST24603.R</t>
  </si>
  <si>
    <t>Excavation Works For Manholes Diam 1500 depth from 2.51 to 3.50 - B6.33 05 39.05 - Z06 - L - 56 - ST - Remaining</t>
  </si>
  <si>
    <t xml:space="preserve">  JD3RZ06L56ST24604.R</t>
  </si>
  <si>
    <t>Base Plain Concrete Works For Manholes Diam 1500 depth from 2.51 to 3.50 - B6.33 05 39.05 - Z06 - L - 56 - ST - Remainin</t>
  </si>
  <si>
    <t xml:space="preserve">  JD3RZ06L56ST24605.R</t>
  </si>
  <si>
    <t>Manhole Installation Works For Manholes Diam 1500 depth from 2.51 to 3.50 - B6.33 05 39.05 - Z06 - L - 56 - ST - Remaini</t>
  </si>
  <si>
    <t xml:space="preserve">  JD3RZ06L56ST24606</t>
  </si>
  <si>
    <t>FINISHING Works and Backfilling Works For Manholes Diam 1500 depth from 2.51 to 3.50 - B6.33 05 39.05 - Z06 - L - 56 - S</t>
  </si>
  <si>
    <t xml:space="preserve">  JD3RZ06L56ST24607</t>
  </si>
  <si>
    <t>TESTING AND COMMITIONING Works For Manholes Diam 1500 depth from 2.51 to 3.50 - B6.33 05 39.05 - Z06 - L - 56 - ST</t>
  </si>
  <si>
    <t xml:space="preserve">  JD3RZ06L56ST24620</t>
  </si>
  <si>
    <t>Manhole Installation Works For Manholes Diam 2000 depth from 2.51 to 3.50 - B6.33 05 39.08 - Z06 - L - 56 - ST</t>
  </si>
  <si>
    <t xml:space="preserve">  JD3RZ06L56ST24621</t>
  </si>
  <si>
    <t>FINISHING Works and Backfilling Works For Manholes Diam 2000 depth from 2.51 to 3.50 - B6.33 05 39.08 - Z06 - L - 56 - S</t>
  </si>
  <si>
    <t xml:space="preserve">  JD3RZ06L56ST24622</t>
  </si>
  <si>
    <t>TESTING AND COMMITIONING Works For Manholes Diam 2000 depth from 2.51 to 3.50 - B6.33 05 39.08 - Z06 - L - 56 - ST</t>
  </si>
  <si>
    <t xml:space="preserve">  JD3RZ06L56ST24623</t>
  </si>
  <si>
    <t>EXCAVATION Works for Catchbasine single - B6.33 05 39.09 - Z06 - L - 56 - ST</t>
  </si>
  <si>
    <t xml:space="preserve">  JD3RZ06L56ST24624</t>
  </si>
  <si>
    <t>Catchbasine Installation Works For Catchbasine single - B6.33 05 39.09 - Z06 - L - 56 - ST</t>
  </si>
  <si>
    <t xml:space="preserve">  JD3RZ06L56ST24625</t>
  </si>
  <si>
    <t>FINISHING Works For Catchbasine single - B6.33 05 39.09 - Z06 - L - 56 - ST</t>
  </si>
  <si>
    <t xml:space="preserve">  JD3RZ06L56ST24626</t>
  </si>
  <si>
    <t>TESTING AND COMMITIONING RELEASEDfor Catchbasine single - B6.33 05 39.09 - Z06 - L - 56 - ST</t>
  </si>
  <si>
    <t xml:space="preserve">  JD3RZ06L56ST24627</t>
  </si>
  <si>
    <t>EXCAVATION Works for Catchbasine double - B6.33 05 39.10 - Z06 - L - 56 - ST</t>
  </si>
  <si>
    <t xml:space="preserve">  JD3RZ06L56ST24628</t>
  </si>
  <si>
    <t>Catchbasine Installation Works For Catchbasine double - B6.33 05 39.10 - Z06 - L - 56 - ST</t>
  </si>
  <si>
    <t xml:space="preserve">  JD3RZ06L56ST24629</t>
  </si>
  <si>
    <t>FINISHING Works For Catchbasine double - B6.33 05 39.10 - Z06 - L - 56 - ST</t>
  </si>
  <si>
    <t xml:space="preserve">  JD3RZ06L56ST24630</t>
  </si>
  <si>
    <t>TESTING AND COMMITIONING RELEASEDfor Catchbasine double - B6.33 05 39.10 - Z06 - L - 56 - ST</t>
  </si>
  <si>
    <t xml:space="preserve">  JD3RZ06L56ST524353</t>
  </si>
  <si>
    <t>Concrete encasement for pipes - NNB6.33 42 11.25 - Z06 - L - 56 - ST</t>
  </si>
  <si>
    <t xml:space="preserve">  JD3RZ06L56TSE24681</t>
  </si>
  <si>
    <t>Excavation Worksfor HDPE Pipe Lines 125 mm - depth from 0 to 1.5 m - B4.33 31 00.01 - Z06 - L - 56 - TSE</t>
  </si>
  <si>
    <t xml:space="preserve">  JD3RZ06L56TSE24682</t>
  </si>
  <si>
    <t>Soil Replacement and Bedding Worksfor HDPE Pipe Lines 125 mm - depth from 0 to 1.5 m - B4.33 31 00.01 - Z06 - L - 56 - T</t>
  </si>
  <si>
    <t xml:space="preserve">  JD3RZ06L56TSE24683</t>
  </si>
  <si>
    <t>installationfor HDPE Pipe Lines 125 mm - depth from 0 to 1.5 m - B4.33 31 00.01 - Z06 - L - 56 - TSE</t>
  </si>
  <si>
    <t xml:space="preserve">  JD3RZ06L56TSE24684</t>
  </si>
  <si>
    <t>Testingfor HDPE Pipe Lines 125 mm - depth from 0 to 1.5 m - B4.33 31 00.01 - Z06 - L - 56 - TSE</t>
  </si>
  <si>
    <t xml:space="preserve">  JD3RZ06L56TSE24685</t>
  </si>
  <si>
    <t>Backfilling Worksfor HDPE Pipe Lines 125 mm - depth from 0 to 1.5 m - B4.33 31 00.01 - Z06 - L - 56 - TSE</t>
  </si>
  <si>
    <t xml:space="preserve">  JD3RZ06L56TSE24686</t>
  </si>
  <si>
    <t>Excavation Worksfor HDPE Pipe Lines 250 mm - depth from 0 to 1.5 m - B4.33 31 00.02 - Z06 - L - 56 - TSE</t>
  </si>
  <si>
    <t xml:space="preserve">  JD3RZ06L56TSE24687</t>
  </si>
  <si>
    <t>Soil Replacement and Bedding Worksfor HDPE Pipe Lines 250 mm - depth from 0 to 1.5 m - B4.33 31 00.02 - Z06 - L - 56 - T</t>
  </si>
  <si>
    <t xml:space="preserve">  JD3RZ06L56TSE24688</t>
  </si>
  <si>
    <t>installationfor HDPE Pipe Lines 250 mm - depth from 0 to 1.5 m - B4.33 31 00.02 - Z06 - L - 56 - TSE</t>
  </si>
  <si>
    <t xml:space="preserve">  JD3RZ06L56TSE24689</t>
  </si>
  <si>
    <t>Testingfor HDPE Pipe Lines 250 mm - depth from 0 to 1.5 m - B4.33 31 00.02 - Z06 - L - 56 - TSE</t>
  </si>
  <si>
    <t xml:space="preserve">  JD3RZ06L56TSE24690</t>
  </si>
  <si>
    <t>Backfilling Worksfor HDPE Pipe Lines 250 mm - depth from 0 to 1.5 m - B4.33 31 00.02 - Z06 - L - 56 - TSE</t>
  </si>
  <si>
    <t xml:space="preserve">  JD3RZ06L56TSE24806</t>
  </si>
  <si>
    <t>Installationfor gate valves 100 mm - B4.33 14 19.01 - Z06 - L - 56 - TSE</t>
  </si>
  <si>
    <t xml:space="preserve">  JD3RZ06L56TSE24807</t>
  </si>
  <si>
    <t>Testing And Commtionningfor gate valves 100 mm - B4.33 14 19.01 - Z06 - L - 56 - TSE</t>
  </si>
  <si>
    <t xml:space="preserve">  JD3RZ06L56TSE24808</t>
  </si>
  <si>
    <t>Installationfor gate valves 250 mm - B4.33 14 19.02 - Z06 - L - 56 - TSE</t>
  </si>
  <si>
    <t xml:space="preserve">  JD3RZ06L56TSE24809</t>
  </si>
  <si>
    <t>Testing And Commtionningfor gate valves 250 mm - B4.33 14 19.02 - Z06 - L - 56 - TSE</t>
  </si>
  <si>
    <t xml:space="preserve">  JD3RZ06L56TSE24818</t>
  </si>
  <si>
    <t>Installationfor Wash - Out valves 100 mm. - on pipes with diameter 110 - 400 mm - B4.33 14 19.07 - Z06 - L - 56 - TSE</t>
  </si>
  <si>
    <t xml:space="preserve">  JD3RZ06L56TSE24819</t>
  </si>
  <si>
    <t>Testing And Commtionningfor Wash - Out valves 100 mm. - on pipes with diameter 110 - 400 mm - B4.33 14 19.07 - Z06 - L -</t>
  </si>
  <si>
    <t xml:space="preserve">  JD3RZ06L56TSE24824</t>
  </si>
  <si>
    <t>Installationfor Air valves 50 mm. - on pipes with diameter less than 315 mm - B4.33 14 19.15 - Z06 - L - 56 - TSE</t>
  </si>
  <si>
    <t xml:space="preserve">  JD3RZ06L56TSE24825</t>
  </si>
  <si>
    <t xml:space="preserve">Testing And Commtionningfor Air valves 50 mm. - on pipes with diameter less than 315 mm - B4.33 14 19.15 - Z06 - L - 56 </t>
  </si>
  <si>
    <t xml:space="preserve">  JD3RZ06L56TSE24842</t>
  </si>
  <si>
    <t>EXCAVATION and Bedding Worksfor Wash - out Valve Chamber - 110 to 400 MM - B4.33 14 13.06 - Z06 - L - 56 - TSE</t>
  </si>
  <si>
    <t xml:space="preserve">  JD3RZ06L56TSE24843</t>
  </si>
  <si>
    <t>Plain Concrete Worksfor Wash - out Valve Chamber - 110 to 400 MM - B4.33 14 13.06 - Z06 - L - 56 - TSE</t>
  </si>
  <si>
    <t xml:space="preserve">  JD3RZ06L56TSE24844</t>
  </si>
  <si>
    <t>INSTALLATIONfor Wash - out Valve Chamber - 110 to 400 MM - B4.33 14 13.06 - Z06 - L - 56 - TSE</t>
  </si>
  <si>
    <t xml:space="preserve">  JD3RZ06L56TSE24845</t>
  </si>
  <si>
    <t>Backfilling Worksfor Wash - out Valve Chamber - 110 to 400 MM - B4.33 14 13.06 - Z06 - L - 56 - TSE</t>
  </si>
  <si>
    <t xml:space="preserve">  JD3RZ06L56TSE24854</t>
  </si>
  <si>
    <t>EXCAVATION and Bedding Worksfor Air Valve Chamber - less than 315 mm - B4.33 14 13.10 - Z06 - L - 56 - TSE</t>
  </si>
  <si>
    <t xml:space="preserve">  JD3RZ06L56TSE24855</t>
  </si>
  <si>
    <t>Plain Concrete Worksfor Air Valve Chamber - less than 315 mm - B4.33 14 13.10 - Z06 - L - 56 - TSE</t>
  </si>
  <si>
    <t xml:space="preserve">  JD3RZ06L56TSE24856</t>
  </si>
  <si>
    <t>INSTALLATIONfor Air Valve Chamber - less than 315 mm - B4.33 14 13.10 - Z06 - L - 56 - TSE</t>
  </si>
  <si>
    <t xml:space="preserve">  JD3RZ06L56TSE24857</t>
  </si>
  <si>
    <t>Backfilling Worksfor Air Valve Chamber - less than 315 mm - B4.33 14 13.10 - Z06 - L - 56 - TSE</t>
  </si>
  <si>
    <t xml:space="preserve">  JD3RZ06L56WT24631</t>
  </si>
  <si>
    <t>Excavation Worksfor HDPE Pipes 160 mm - depth from 0 to 1.5 m - B3.33 14 13.01 - Z06 - L - 56 - WT</t>
  </si>
  <si>
    <t xml:space="preserve">  JD3RZ06L56WT24632</t>
  </si>
  <si>
    <t>Soil Replacement and Bedding Works for HDPE Pipes 160 mm - depth from 0 to 1.5 m - B3.33 14 13.01 - Z06 - L - 56 - WT</t>
  </si>
  <si>
    <t xml:space="preserve">  JD3RZ06L56WT24633</t>
  </si>
  <si>
    <t>Installing for HDPE Pipes 160 mm - depth from 0 to 1.5 m - B3.33 14 13.01 - Z06 - L - 56 - WT</t>
  </si>
  <si>
    <t xml:space="preserve">  JD3RZ06L56WT24634</t>
  </si>
  <si>
    <t>Testing for HDPE Pipes 160 mm - depth from 0 to 1.5 m - B3.33 14 13.01 - Z06 - L - 56 - WT</t>
  </si>
  <si>
    <t xml:space="preserve">  JD3RZ06L56WT24635</t>
  </si>
  <si>
    <t>Backfillingfor HDPE Pipes 160 mm - depth from 0 to 1.5 m - B3.33 14 13.01 - Z06 - L - 56 - WT</t>
  </si>
  <si>
    <t xml:space="preserve">  JD3RZ06L56WT24666</t>
  </si>
  <si>
    <t>EXCAVATION and Bedding Worksfor Fire Hydrant - B3.33 14 19.08 - Z06 - L - 56 - WT</t>
  </si>
  <si>
    <t xml:space="preserve">  JD3RZ06L56WT24667</t>
  </si>
  <si>
    <t>INSTALLATIONfor Fire Hydrant - B3.33 14 19.08 - Z06 - L - 56 - WT</t>
  </si>
  <si>
    <t xml:space="preserve">  JD3RZ06L56WT24668</t>
  </si>
  <si>
    <t>TESTING AND COMMITIONfor Fire Hydrant - B3.33 14 19.08 - Z06 - L - 56 - WT</t>
  </si>
  <si>
    <t xml:space="preserve">  JD3RZ06L57ST25118</t>
  </si>
  <si>
    <t>Excavation Works for UPVC Pipe Line 300 mm - depth from 0.00 to 1.50 m - B6.33 14 11.01 - Z06 - L - 57 - ST</t>
  </si>
  <si>
    <t xml:space="preserve">  JD3RZ06L57ST25119</t>
  </si>
  <si>
    <t>Soil Replacement and Bedding Works for UPVC Pipe Line 300 mm - depth from 0.00 to 1.50 m - B6.33 14 11.01 - Z06 - L - 57</t>
  </si>
  <si>
    <t xml:space="preserve">  JD3RZ06L57ST25120</t>
  </si>
  <si>
    <t>Installing for UPVC Pipe Line 300 mm - depth from 0.00 to 1.50 m - B6.33 14 11.01 - Z06 - L - 57 - ST</t>
  </si>
  <si>
    <t xml:space="preserve">  JD3RZ06L57ST25121</t>
  </si>
  <si>
    <t>Primary Test for UPVC Pipe Line 300 mm - depth from 0.00 to 1.50 m - B6.33 14 11.01 - Z06 - L - 57 - ST</t>
  </si>
  <si>
    <t xml:space="preserve">  JD3RZ06L57ST25122</t>
  </si>
  <si>
    <t>Backfilling Works for UPVC Pipe Line 300 mm - depth from 0.00 to 1.50 m - B6.33 14 11.01 - Z06 - L - 57 - ST</t>
  </si>
  <si>
    <t xml:space="preserve">  JD3RZ06L57ST25123</t>
  </si>
  <si>
    <t>Excavation Works for GRP Pipe Line 400 mm - depth from 0.00 to 1.50 m - B6.33 42 11.01 - Z06 - L - 57 - ST</t>
  </si>
  <si>
    <t xml:space="preserve">  JD3RZ06L57ST25124</t>
  </si>
  <si>
    <t xml:space="preserve">Soil Replacement and Bedding Works for GRP Pipe Line 400 mm - depth from 0.00 to 1.50 m - B6.33 42 11.01 - Z06 - L - 57 </t>
  </si>
  <si>
    <t xml:space="preserve">  JD3RZ06L57ST25125</t>
  </si>
  <si>
    <t>Installing for GRP Pipe Line 400 mm - depth from 0.00 to 1.50 m - B6.33 42 11.01 - Z06 - L - 57 - ST</t>
  </si>
  <si>
    <t xml:space="preserve">  JD3RZ06L57ST25126</t>
  </si>
  <si>
    <t>Primary Test for GRP Pipe Line 400 mm - depth from 0.00 to 1.50 m - B6.33 42 11.01 - Z06 - L - 57 - ST</t>
  </si>
  <si>
    <t xml:space="preserve">  JD3RZ06L57ST25127</t>
  </si>
  <si>
    <t>Backfilling Works for GRP Pipe Line 400 mm - depth from 0.00 to 1.50 m - B6.33 42 11.01 - Z06 - L - 57 - ST</t>
  </si>
  <si>
    <t xml:space="preserve">  JD3RZ06L57ST25128.R</t>
  </si>
  <si>
    <t>Excavation Works for GRP Pipe Line 400 mm - depth from 1.51 to 2.50 m - B6.33 42 11.02 - Z06 - L - 57 - ST - Remaining</t>
  </si>
  <si>
    <t xml:space="preserve">  JD3RZ06L57ST25129.R</t>
  </si>
  <si>
    <t xml:space="preserve">Soil Replacement and Bedding Works for GRP Pipe Line 400 mm - depth from 1.51 to 2.50 m - B6.33 42 11.02 - Z06 - L - 57 </t>
  </si>
  <si>
    <t xml:space="preserve">  JD3RZ06L57ST25130.R</t>
  </si>
  <si>
    <t>Installing for GRP Pipe Line 400 mm - depth from 1.51 to 2.50 m - B6.33 42 11.02 - Z06 - L - 57 - ST - Remaining</t>
  </si>
  <si>
    <t xml:space="preserve">  JD3RZ06L57ST25131</t>
  </si>
  <si>
    <t>Primary Test for GRP Pipe Line 400 mm - depth from 1.51 to 2.50 m - B6.33 42 11.02 - Z06 - L - 57 - ST</t>
  </si>
  <si>
    <t xml:space="preserve">  JD3RZ06L57ST25132</t>
  </si>
  <si>
    <t>Backfilling Works for GRP Pipe Line 400 mm - depth from 1.51 to 2.50 m - B6.33 42 11.02 - Z06 - L - 57 - ST</t>
  </si>
  <si>
    <t xml:space="preserve">  JD3RZ06L57ST25137.R</t>
  </si>
  <si>
    <t>Backfilling Works for GRP Pipe Line 500 mm - depth from 0.00 to 1.50 m - B6.33 42 11.03 - Z06 - L - 57 - ST - Remaining</t>
  </si>
  <si>
    <t xml:space="preserve">  JD3RZ06L57ST25152</t>
  </si>
  <si>
    <t>Backfilling Works for GRP Pipe Line 600 mm - depth from 1.51 to 2.50 m - B6.33 42 11.06 - Z06 - L - 57 - ST</t>
  </si>
  <si>
    <t xml:space="preserve">  JD3RZ06L57ST25162</t>
  </si>
  <si>
    <t>Backfilling Works for GRP Pipe Line 700 mm - depth from 1.51 to 2.50 m - B6.33 42 11.08 - Z06 - L - 57 - ST</t>
  </si>
  <si>
    <t xml:space="preserve">  JD3RZ06L57ST25172</t>
  </si>
  <si>
    <t>Backfilling Works for GRP Pipe Line 800 mm - depth from 1.51 to 2.50 m - B6.33 42 11.10 - Z06 - L - 57 - ST</t>
  </si>
  <si>
    <t xml:space="preserve">  JD3RZ06L57ST25198</t>
  </si>
  <si>
    <t>Excavation Works for GRP Pipe Line 1000 mm - depth from 2.51 to 3.50 m - B6.33 42 11.16 - Z06 - L - 57 - ST</t>
  </si>
  <si>
    <t xml:space="preserve">  JD3RZ06L57ST25199</t>
  </si>
  <si>
    <t>Soil Replacement and Bedding Works for GRP Pipe Line 1000 mm - depth from 2.51 to 3.50 m - B6.33 42 11.16 - Z06 - L - 57</t>
  </si>
  <si>
    <t xml:space="preserve">  JD3RZ06L57ST25200</t>
  </si>
  <si>
    <t>Installing for GRP Pipe Line 1000 mm - depth from 2.51 to 3.50 m - B6.33 42 11.16 - Z06 - L - 57 - ST</t>
  </si>
  <si>
    <t xml:space="preserve">  JD3RZ06L57ST25201</t>
  </si>
  <si>
    <t>Primary Test for GRP Pipe Line 1000 mm - depth from 2.51 to 3.50 m - B6.33 42 11.16 - Z06 - L - 57 - ST</t>
  </si>
  <si>
    <t xml:space="preserve">  JD3RZ06L57ST25202</t>
  </si>
  <si>
    <t>Backfilling Works for GRP Pipe Line 1000 mm - depth from 2.51 to 3.50 m - B6.33 42 11.16 - Z06 - L - 57 - ST</t>
  </si>
  <si>
    <t xml:space="preserve">  JD3RZ06L57ST25260</t>
  </si>
  <si>
    <t>Backfilling Works for Box Culvert Dim (1000x1000) depth from 2.51 to 3.50 - B6.35 42 16.04 - Z06 - L - 57 - ST</t>
  </si>
  <si>
    <t xml:space="preserve">  JD3RZ06L57ST25268</t>
  </si>
  <si>
    <t>Excavation Works for Box Culvert Dim (3000x1500) depth from 2.51 to 3.50 - B6.34 42 16.06 - Z06 - L - 57 - ST</t>
  </si>
  <si>
    <t xml:space="preserve">  JD3RZ06L57ST25269</t>
  </si>
  <si>
    <t>Plain Concrete Works For Box Culvert Dim (3000x1500) depth from 2.51 to 3.50 - B6.34 42 16.06 - Z06 - L - 57 - ST</t>
  </si>
  <si>
    <t xml:space="preserve">  JD3RZ06L57ST25270</t>
  </si>
  <si>
    <t>Raft Foundation for Box Culvert Dim (3000x1500) depth from 2.51 to 3.50 - B6.34 42 16.06 - Z06 - L - 57 - ST</t>
  </si>
  <si>
    <t xml:space="preserve">  JD3RZ06L57ST25271</t>
  </si>
  <si>
    <t>Wing Wall for Box Culvert Dim (1000x1000) depth from 2.51 to 3.50 - B6.34 42 16.06 - Z06 - L - 57 - ST</t>
  </si>
  <si>
    <t xml:space="preserve">  JD3RZ06L57ST25272</t>
  </si>
  <si>
    <t>Slab for Box Culvert Dim (1000x1000) depth from 2.51 to 3.50 - B6.34 42 16.06 - Z06 - L - 57 - ST</t>
  </si>
  <si>
    <t xml:space="preserve">  JD3RZ06L57ST25273</t>
  </si>
  <si>
    <t>Isolation Works for Box Culvert Dim (3000x1500) depth from 2.51 to 3.50 - B6.34 42 16.06 - Z06 - L - 57 - ST</t>
  </si>
  <si>
    <t xml:space="preserve">  JD3RZ06L57ST25274</t>
  </si>
  <si>
    <t>Backfilling Works for Box Culvert Dim (3000x1500) depth from 2.51 to 3.50 - B6.34 42 16.06 - Z06 - L - 57 - ST</t>
  </si>
  <si>
    <t xml:space="preserve">  JD3RZ06L57ST25301.R</t>
  </si>
  <si>
    <t>Excavation Works For Manholes Diam 1200 depth from 1.51 to 2.50 - B6.33 05 39.02 - Z06 - L - 57 - ST - Remaining</t>
  </si>
  <si>
    <t xml:space="preserve">  JD3RZ06L57ST25302.R</t>
  </si>
  <si>
    <t>Base Plain Concrete Works For Manholes Diam 1200 depth from 1.51 to 2.50 - B6.33 05 39.02 - Z06 - L - 57 - ST - Remainin</t>
  </si>
  <si>
    <t xml:space="preserve">  JD3RZ06L57ST25303.R</t>
  </si>
  <si>
    <t>Manhole Installation Works For Manholes Diam 1200 depth from 1.51 to 2.50 - B6.33 05 39.02 - Z06 - L - 57 - ST - Remaini</t>
  </si>
  <si>
    <t xml:space="preserve">  JD3RZ06L57ST25304</t>
  </si>
  <si>
    <t>FINISHING Works and Backfilling Works For Manholes Diam 1200 depth from 1.51 to 2.50 - B6.33 05 39.02 - Z06 - L - 57 - S</t>
  </si>
  <si>
    <t xml:space="preserve">  JD3RZ06L57ST25305</t>
  </si>
  <si>
    <t>TESTING AND COMMITIONING Works For Manholes Diam 1200 depth from 1.51 to 2.50 - B6.33 05 39.02 - Z06 - L - 57 - ST</t>
  </si>
  <si>
    <t xml:space="preserve">  JD3RZ06L57ST25314</t>
  </si>
  <si>
    <t>FINISHING Works and Backfilling Works For Manholes Diam 1500 depth from 1.51 to 2.50 - B6.33 05 39.04 - Z06 - L - 57 - S</t>
  </si>
  <si>
    <t xml:space="preserve">  JD3RZ06L57ST25315</t>
  </si>
  <si>
    <t>TESTING AND COMMITIONING Works For Manholes Diam 1500 depth from 1.51 to 2.50 - B6.33 05 39.04 - Z06 - L - 57 - ST</t>
  </si>
  <si>
    <t xml:space="preserve">  JD3RZ06L57ST25316.R</t>
  </si>
  <si>
    <t>Excavation Works For Manholes Diam 1500 depth from 2.51 to 3.50 - B6.33 05 39.05 - Z06 - L - 57 - ST - Remaining</t>
  </si>
  <si>
    <t xml:space="preserve">  JD3RZ06L57ST25317</t>
  </si>
  <si>
    <t>Base Plain Concrete Works For Manholes Diam 1500 depth from 2.51 to 3.50 - B6.33 05 39.05 - Z06 - L - 57 - ST</t>
  </si>
  <si>
    <t xml:space="preserve">  JD3RZ06L57ST25318</t>
  </si>
  <si>
    <t>Manhole Installation Works For Manholes Diam 1500 depth from 2.51 to 3.50 - B6.33 05 39.05 - Z06 - L - 57 - ST</t>
  </si>
  <si>
    <t xml:space="preserve">  JD3RZ06L57ST25319</t>
  </si>
  <si>
    <t>FINISHING Works and Backfilling Works For Manholes Diam 1500 depth from 2.51 to 3.50 - B6.33 05 39.05 - Z06 - L - 57 - S</t>
  </si>
  <si>
    <t xml:space="preserve">  JD3RZ06L57ST25320</t>
  </si>
  <si>
    <t>TESTING AND COMMITIONING Works For Manholes Diam 1500 depth from 2.51 to 3.50 - B6.33 05 39.05 - Z06 - L - 57 - ST</t>
  </si>
  <si>
    <t xml:space="preserve">  JD3RZ06L57ST25331</t>
  </si>
  <si>
    <t>Excavation Works For Manholes Diam 2000 depth from 2.51 to 3.50 - B6.33 05 39.08 - Z06 - L - 57 - ST</t>
  </si>
  <si>
    <t xml:space="preserve">  JD3RZ06L57ST25332</t>
  </si>
  <si>
    <t>Base Plain Concrete Works For Manholes Diam 2000 depth from 2.51 to 3.50 - B6.33 05 39.08 - Z06 - L - 57 - ST</t>
  </si>
  <si>
    <t xml:space="preserve">  JD3RZ06L57ST25333</t>
  </si>
  <si>
    <t>Manhole Installation Works For Manholes Diam 2000 depth from 2.51 to 3.50 - B6.33 05 39.08 - Z06 - L - 57 - ST</t>
  </si>
  <si>
    <t xml:space="preserve">  JD3RZ06L57ST25334</t>
  </si>
  <si>
    <t>FINISHING Works and Backfilling Works For Manholes Diam 2000 depth from 2.51 to 3.50 - B6.33 05 39.08 - Z06 - L - 57 - S</t>
  </si>
  <si>
    <t xml:space="preserve">  JD3RZ06L57ST25335</t>
  </si>
  <si>
    <t>TESTING AND COMMITIONING Works For Manholes Diam 2000 depth from 2.51 to 3.50 - B6.33 05 39.08 - Z06 - L - 57 - ST</t>
  </si>
  <si>
    <t xml:space="preserve">  JD3RZ06L57ST25336</t>
  </si>
  <si>
    <t>EXCAVATION Works for Catchbasine single - B6.33 05 39.09 - Z06 - L - 57 - ST</t>
  </si>
  <si>
    <t xml:space="preserve">  JD3RZ06L57ST25337</t>
  </si>
  <si>
    <t>Catchbasine Installation Works For Catchbasine single - B6.33 05 39.09 - Z06 - L - 57 - ST</t>
  </si>
  <si>
    <t xml:space="preserve">  JD3RZ06L57ST25338</t>
  </si>
  <si>
    <t>FINISHING Works For Catchbasine single - B6.33 05 39.09 - Z06 - L - 57 - ST</t>
  </si>
  <si>
    <t xml:space="preserve">  JD3RZ06L57ST25339</t>
  </si>
  <si>
    <t>TESTING AND COMMITIONING RELEASEDfor Catchbasine single - B6.33 05 39.09 - Z06 - L - 57 - ST</t>
  </si>
  <si>
    <t xml:space="preserve">  JD3RZ06L57ST25340</t>
  </si>
  <si>
    <t>EXCAVATION Works for Catchbasine double - B6.33 05 39.10 - Z06 - L - 57 - ST</t>
  </si>
  <si>
    <t xml:space="preserve">  JD3RZ06L57ST25341</t>
  </si>
  <si>
    <t>Catchbasine Installation Works For Catchbasine double - B6.33 05 39.10 - Z06 - L - 57 - ST</t>
  </si>
  <si>
    <t xml:space="preserve">  JD3RZ06L57ST25342</t>
  </si>
  <si>
    <t>FINISHING Works For Catchbasine double - B6.33 05 39.10 - Z06 - L - 57 - ST</t>
  </si>
  <si>
    <t xml:space="preserve">  JD3RZ06L57ST25343</t>
  </si>
  <si>
    <t>TESTING AND COMMITIONING RELEASEDfor Catchbasine double - B6.33 05 39.10 - Z06 - L - 57 - ST</t>
  </si>
  <si>
    <t xml:space="preserve">  JD3RZ06L57ST524354</t>
  </si>
  <si>
    <t>Concrete encasement for pipes - NNB6.33 42 11.25 - Z06 - L - 57 - ST</t>
  </si>
  <si>
    <t xml:space="preserve">  JD3RZ06L57TSE25394</t>
  </si>
  <si>
    <t>Excavation Worksfor HDPE Pipe Lines 125 mm - depth from 0 to 1.5 m - B4.33 31 00.01 - Z06 - L - 57 - TSE</t>
  </si>
  <si>
    <t xml:space="preserve">  JD3RZ06L57TSE25395</t>
  </si>
  <si>
    <t>Soil Replacement and Bedding Worksfor HDPE Pipe Lines 125 mm - depth from 0 to 1.5 m - B4.33 31 00.01 - Z06 - L - 57 - T</t>
  </si>
  <si>
    <t xml:space="preserve">  JD3RZ06L57TSE25396</t>
  </si>
  <si>
    <t>installationfor HDPE Pipe Lines 125 mm - depth from 0 to 1.5 m - B4.33 31 00.01 - Z06 - L - 57 - TSE</t>
  </si>
  <si>
    <t xml:space="preserve">  JD3RZ06L57TSE25397</t>
  </si>
  <si>
    <t>Testingfor HDPE Pipe Lines 125 mm - depth from 0 to 1.5 m - B4.33 31 00.01 - Z06 - L - 57 - TSE</t>
  </si>
  <si>
    <t xml:space="preserve">  JD3RZ06L57TSE25398</t>
  </si>
  <si>
    <t>Backfilling Worksfor HDPE Pipe Lines 125 mm - depth from 0 to 1.5 m - B4.33 31 00.01 - Z06 - L - 57 - TSE</t>
  </si>
  <si>
    <t xml:space="preserve">  JD3RZ06L57TSE25399</t>
  </si>
  <si>
    <t>Excavation Worksfor HDPE Pipe Lines 250 mm - depth from 0 to 1.5 m - B4.33 31 00.02 - Z06 - L - 57 - TSE</t>
  </si>
  <si>
    <t xml:space="preserve">  JD3RZ06L57TSE25400</t>
  </si>
  <si>
    <t>Soil Replacement and Bedding Worksfor HDPE Pipe Lines 250 mm - depth from 0 to 1.5 m - B4.33 31 00.02 - Z06 - L - 57 - T</t>
  </si>
  <si>
    <t xml:space="preserve">  JD3RZ06L57TSE25401</t>
  </si>
  <si>
    <t>installationfor HDPE Pipe Lines 250 mm - depth from 0 to 1.5 m - B4.33 31 00.02 - Z06 - L - 57 - TSE</t>
  </si>
  <si>
    <t xml:space="preserve">  JD3RZ06L57TSE25402</t>
  </si>
  <si>
    <t>Testingfor HDPE Pipe Lines 250 mm - depth from 0 to 1.5 m - B4.33 31 00.02 - Z06 - L - 57 - TSE</t>
  </si>
  <si>
    <t xml:space="preserve">  JD3RZ06L57TSE25403</t>
  </si>
  <si>
    <t>Backfilling Worksfor HDPE Pipe Lines 250 mm - depth from 0 to 1.5 m - B4.33 31 00.02 - Z06 - L - 57 - TSE</t>
  </si>
  <si>
    <t xml:space="preserve">  JD3RZ06L57TSE25519</t>
  </si>
  <si>
    <t>Installationfor gate valves 100 mm - B4.33 14 19.01 - Z06 - L - 57 - TSE</t>
  </si>
  <si>
    <t xml:space="preserve">  JD3RZ06L57TSE25520</t>
  </si>
  <si>
    <t>Testing And Commtionningfor gate valves 100 mm - B4.33 14 19.01 - Z06 - L - 57 - TSE</t>
  </si>
  <si>
    <t xml:space="preserve">  JD3RZ06L57TSE25521</t>
  </si>
  <si>
    <t>Installationfor gate valves 250 mm - B4.33 14 19.02 - Z06 - L - 57 - TSE</t>
  </si>
  <si>
    <t xml:space="preserve">  JD3RZ06L57TSE25522</t>
  </si>
  <si>
    <t>Testing And Commtionningfor gate valves 250 mm - B4.33 14 19.02 - Z06 - L - 57 - TSE</t>
  </si>
  <si>
    <t xml:space="preserve">  JD3RZ06L57WT25344</t>
  </si>
  <si>
    <t>Excavation Worksfor HDPE Pipes 160 mm - depth from 0 to 1.5 m - B3.33 14 13.01 - Z06 - L - 57 - WT</t>
  </si>
  <si>
    <t xml:space="preserve">  JD3RZ06L57WT25345</t>
  </si>
  <si>
    <t>Soil Replacement and Bedding Works for HDPE Pipes 160 mm - depth from 0 to 1.5 m - B3.33 14 13.01 - Z06 - L - 57 - WT</t>
  </si>
  <si>
    <t xml:space="preserve">  JD3RZ06L57WT25346</t>
  </si>
  <si>
    <t>Installing for HDPE Pipes 160 mm - depth from 0 to 1.5 m - B3.33 14 13.01 - Z06 - L - 57 - WT</t>
  </si>
  <si>
    <t xml:space="preserve">  JD3RZ06L57WT25347</t>
  </si>
  <si>
    <t>Testing for HDPE Pipes 160 mm - depth from 0 to 1.5 m - B3.33 14 13.01 - Z06 - L - 57 - WT</t>
  </si>
  <si>
    <t xml:space="preserve">  JD3RZ06L57WT25348</t>
  </si>
  <si>
    <t>Backfillingfor HDPE Pipes 160 mm - depth from 0 to 1.5 m - B3.33 14 13.01 - Z06 - L - 57 - WT</t>
  </si>
  <si>
    <t xml:space="preserve">  JD3RZ06L57WT25379</t>
  </si>
  <si>
    <t>EXCAVATION and Bedding Worksfor Fire Hydrant - B3.33 14 19.08 - Z06 - L - 57 - WT</t>
  </si>
  <si>
    <t xml:space="preserve">  JD3RZ06L57WT25380</t>
  </si>
  <si>
    <t>INSTALLATIONfor Fire Hydrant - B3.33 14 19.08 - Z06 - L - 57 - WT</t>
  </si>
  <si>
    <t xml:space="preserve">  JD3RZ06L57WT25381</t>
  </si>
  <si>
    <t>TESTING AND COMMITIONfor Fire Hydrant - B3.33 14 19.08 - Z06 - L - 57 - WT</t>
  </si>
  <si>
    <t xml:space="preserve">  JD3RZ07-1L59SL32030</t>
  </si>
  <si>
    <t>Excavation Worksfor Copper Cables 4Cx16 mm² - B2.26 05 19.03 - Z07 - 1 - L - 59 - SL</t>
  </si>
  <si>
    <t xml:space="preserve">  JD3RZ07-1L59SL32031</t>
  </si>
  <si>
    <t>Installationfor Copper Cables 4Cx16 mm² - B2.26 05 19.03 - Z07 - 1 - L - 59 - SL</t>
  </si>
  <si>
    <t xml:space="preserve">  JD3RZ07-1L59SL32032</t>
  </si>
  <si>
    <t>Backfilling, Warning Tabe Worksfor Copper Cables 4Cx16 mm² - B2.26 05 19.03 - Z07 - 1 - L - 59 - SL</t>
  </si>
  <si>
    <t xml:space="preserve">  JD3RZ07-1L59SL32033</t>
  </si>
  <si>
    <t>Testing and Commitioning for Copper Cables 4Cx16 mm² - B2.26 05 19.03 - Z07 - 1 - L - 59 - SL</t>
  </si>
  <si>
    <t xml:space="preserve">  JD3RZ07-1L59SL32046</t>
  </si>
  <si>
    <t>INSTALLINGfor insulated copper conductor 6 mm² - B2.26 05 19.07 - Z07 - 1 - L - 59 - SL</t>
  </si>
  <si>
    <t xml:space="preserve">  JD3RZ07-1L59SL32047</t>
  </si>
  <si>
    <t>TESTING AND COMMITIONINGfor insulated copper conductor 6 mm² - B2.26 05 19.07 - Z07 - 1 - L - 59 - SL</t>
  </si>
  <si>
    <t xml:space="preserve">  JD3RZ07-1L59SL32055</t>
  </si>
  <si>
    <t>Excavation of reinforced concrete foundationfor LIGHTING POLE one arm - B2.26 56 19.02 - Z07 - 1 - L - 59 - SL</t>
  </si>
  <si>
    <t xml:space="preserve">  JD3RZ07-1L59SL32056</t>
  </si>
  <si>
    <t>Installation of reinforced concrete foundationfor LIGHTING POLE one arm - B2.26 56 19.02 - Z07 - 1 - L - 59 - SL</t>
  </si>
  <si>
    <t xml:space="preserve">  JD3RZ07-1L59SL32057</t>
  </si>
  <si>
    <t>Backfilling of reinforced concrete foundationfor LIGHTING POLE one arm - B2.26 56 19.02 - Z07 - 1 - L - 59 - SL</t>
  </si>
  <si>
    <t xml:space="preserve">  JD3RZ07-1L59SL32058</t>
  </si>
  <si>
    <t>Installation Worksfor LIGHTING POLE one arm - B2.26 56 19.02 - Z07 - 1 - L - 59 - SL</t>
  </si>
  <si>
    <t xml:space="preserve">  JD3RZ07-1L59SL32059</t>
  </si>
  <si>
    <t>Testing and Commitioningfor LIGHTING POLE one arm - B2.26 56 19.02 - Z07 - 1 - L - 59 - SL</t>
  </si>
  <si>
    <t xml:space="preserve">  JD3RZ07-1L59SL32060</t>
  </si>
  <si>
    <t>Installationfor Lighting( LED ) Luminaire 150 WATT - B2.26.56.19.01 - Z07 - 1 - L - 59 - SL</t>
  </si>
  <si>
    <t xml:space="preserve">  JD3RZ07-1L59SL32063</t>
  </si>
  <si>
    <t>Supply, construct, connect and test earthing pitsfor Street Lighting EARTHING SYSTEM - B2.26 05 26.01 - Z07 - 1 - L - 59</t>
  </si>
  <si>
    <t xml:space="preserve">  JD3RZ07-1L59SL32064</t>
  </si>
  <si>
    <t>Excavation Worksfor PVC Pipes 2×150mm - B2.33 71 19.01.SL - Z07 - 1 - L - 59 - SL</t>
  </si>
  <si>
    <t xml:space="preserve">  JD3RZ07-1L59SL32065</t>
  </si>
  <si>
    <t>Installationfor PVC Pipes 2×150mm - B2.33 71 19.01.SL - Z07 - 1 - L - 59 - SL</t>
  </si>
  <si>
    <t xml:space="preserve">  JD3RZ07-1L59SL32066</t>
  </si>
  <si>
    <t>Pouring Concrete Coverfor PVC Pipes 2×150mm - B2.33 71 19.01.SL - Z07 - 1 - L - 59 - SL</t>
  </si>
  <si>
    <t xml:space="preserve">  JD3RZ07-1L59SL32067</t>
  </si>
  <si>
    <t>Testing and Backfilling Worksfor PVC Pipes 2×150mm - B2.33 71 19.01.SL - Z07 - 1 - L - 59 - SL</t>
  </si>
  <si>
    <t xml:space="preserve">  JD3RZ07-1L59SL32076</t>
  </si>
  <si>
    <t>Excavationfor Drawpit 600x600x1000mm - B2.33 71 19.13.01 - Z07 - 1 - L - 59 - SL</t>
  </si>
  <si>
    <t xml:space="preserve">  JD3RZ07-1L59SL32077</t>
  </si>
  <si>
    <t>Installationfor Drawpit 600x600x1000mm - B2.33 71 19.13.01 - Z07 - 1 - L - 59 - SL</t>
  </si>
  <si>
    <t xml:space="preserve">  JD3RZ07-1L59SL32078</t>
  </si>
  <si>
    <t>Backfillingfor Drawpit 600x600x1000mm - B2.33 71 19.13.01 - Z07 - 1 - L - 59 - SL</t>
  </si>
  <si>
    <t xml:space="preserve">  JD3RZ07-1L59SL32079</t>
  </si>
  <si>
    <t>Excavationfor Drawpit 900x900x1200mm - B2.33 71 19.13.02 - Z07 - 1 - L - 59 - SL</t>
  </si>
  <si>
    <t xml:space="preserve">  JD3RZ07-1L59SL32080</t>
  </si>
  <si>
    <t>Installationfor Drawpit 900x900x1200mm - B2.33 71 19.13.02 - Z07 - 1 - L - 59 - SL</t>
  </si>
  <si>
    <t xml:space="preserve">  JD3RZ07-1L59SL32081</t>
  </si>
  <si>
    <t>Backfillingfor Drawpit 900x900x1200mm - B2.33 71 19.13.02 - Z07 - 1 - L - 59 - SL</t>
  </si>
  <si>
    <t xml:space="preserve">  JD3RZ07-1L59SS31467.R</t>
  </si>
  <si>
    <t>Finishing, Benching Works for Manholes 1200 mm - Depth from 2.51 to 3.50 - B5.33 05 13.05 - Z07 - 1 - L - 59 - SS - Rema</t>
  </si>
  <si>
    <t xml:space="preserve">  JD3RZ07-1L59SS521401</t>
  </si>
  <si>
    <t xml:space="preserve">  JD3RZ07-1L59SS521411</t>
  </si>
  <si>
    <t xml:space="preserve">  JD3RZ07-1L59SS521421</t>
  </si>
  <si>
    <t xml:space="preserve">  JD3RZ07-1L59SS521431</t>
  </si>
  <si>
    <t xml:space="preserve">  JD3RZ07-1L59SS521441</t>
  </si>
  <si>
    <t xml:space="preserve">  JD3RZ07-1L59ST31538</t>
  </si>
  <si>
    <t>Primary Test for UPVC Pipe Line 300 mm - depth from 0.00 to 1.50 m - B6.33 14 11.01 - Z07 - 1 - L - 59 - ST</t>
  </si>
  <si>
    <t xml:space="preserve">  JD3RZ07-1L59ST31539</t>
  </si>
  <si>
    <t>Backfilling Works for UPVC Pipe Line 300 mm - depth from 0.00 to 1.50 m - B6.33 14 11.01 - Z07 - 1 - L - 59 - ST</t>
  </si>
  <si>
    <t xml:space="preserve">  JD3RZ07-1L59ST31540.R</t>
  </si>
  <si>
    <t>Excavation Works for GRP Pipe Line 400 mm - depth from 0.00 to 1.50 m - B6.33 42 11.01 - Z07 - 1 - L - 59 - ST - Remaini</t>
  </si>
  <si>
    <t xml:space="preserve">  JD3RZ07-1L59ST31541.R</t>
  </si>
  <si>
    <t>Soil Replacement and Bedding Works for GRP Pipe Line 400 mm - depth from 0.00 to 1.50 m - B6.33 42 11.01 - Z07 - 1 - L -</t>
  </si>
  <si>
    <t xml:space="preserve">  JD3RZ07-1L59ST31542.R</t>
  </si>
  <si>
    <t>Installing for GRP Pipe Line 400 mm - depth from 0.00 to 1.50 m - B6.33 42 11.01 - Z07 - 1 - L - 59 - ST - Remaining</t>
  </si>
  <si>
    <t xml:space="preserve">  JD3RZ07-1L59ST31543.R</t>
  </si>
  <si>
    <t>Primary Test for GRP Pipe Line 400 mm - depth from 0.00 to 1.50 m - B6.33 42 11.01 - Z07 - 1 - L - 59 - ST - Remaining</t>
  </si>
  <si>
    <t xml:space="preserve">  JD3RZ07-1L59ST31544.R</t>
  </si>
  <si>
    <t>Backfilling Works for GRP Pipe Line 400 mm - depth from 0.00 to 1.50 m - B6.33 42 11.01 - Z07 - 1 - L - 59 - ST - Remain</t>
  </si>
  <si>
    <t xml:space="preserve">  JD3RZ07-1L59ST31569.R</t>
  </si>
  <si>
    <t>Backfilling Works for GRP Pipe Line 600 mm - depth from 1.51 to 2.50 m - B6.33 42 11.06 - Z07 - 1 - L - 59 - ST - Remain</t>
  </si>
  <si>
    <t xml:space="preserve">  JD3RZ07-1L59ST31579</t>
  </si>
  <si>
    <t>Backfilling Works for GRP Pipe Line 700 mm - depth from 1.51 to 2.50 m - B6.33 42 11.08 - Z07 - 1 - L - 59 - ST</t>
  </si>
  <si>
    <t xml:space="preserve">  JD3RZ07-1L59ST31589</t>
  </si>
  <si>
    <t>Backfilling Works for GRP Pipe Line 800 mm - depth from 1.51 to 2.50 m - B6.33 42 11.10 - Z07 - 1 - L - 59 - ST</t>
  </si>
  <si>
    <t xml:space="preserve">  JD3RZ07-1L59ST31599</t>
  </si>
  <si>
    <t>Backfilling Works for GRP Pipe Line 900 mm - depth from 1.51 to 2.50 m - B6.33 42 11.12 - Z07 - 1 - L - 59 - ST</t>
  </si>
  <si>
    <t xml:space="preserve">  JD3RZ07-1L59ST31614</t>
  </si>
  <si>
    <t>Backfilling Works for GRP Pipe Line 1000 mm - depth from 1.51 to 2.50 m - B6.33 42 11.15 - Z07 - 1 - L - 59 - ST</t>
  </si>
  <si>
    <t xml:space="preserve">  JD3RZ07-1L59ST31720.R</t>
  </si>
  <si>
    <t>Manhole Installation Works For Manholes Diam 1200 depth from 1.51 to 2.50 - B6.33 05 39.02 - Z07 - 1 - L - 59 - ST - Rem</t>
  </si>
  <si>
    <t xml:space="preserve">  JD3RZ07-1L59ST31721</t>
  </si>
  <si>
    <t>FINISHING Works and Backfilling Works For Manholes Diam 1200 depth from 1.51 to 2.50 - B6.33 05 39.02 - Z07 - 1 - L - 59</t>
  </si>
  <si>
    <t xml:space="preserve">  JD3RZ07-1L59ST31722</t>
  </si>
  <si>
    <t>TESTING AND COMMITIONING Works For Manholes Diam 1200 depth from 1.51 to 2.50 - B6.33 05 39.02 - Z07 - 1 - L - 59 - ST</t>
  </si>
  <si>
    <t xml:space="preserve">  JD3RZ07-1L59ST31730.R</t>
  </si>
  <si>
    <t>Manhole Installation Works For Manholes Diam 1500 depth from 1.51 to 2.50 - B6.33 05 39.04 - Z07 - 1 - L - 59 - ST - Rem</t>
  </si>
  <si>
    <t xml:space="preserve">  JD3RZ07-1L59ST31731</t>
  </si>
  <si>
    <t>FINISHING Works and Backfilling Works For Manholes Diam 1500 depth from 1.51 to 2.50 - B6.33 05 39.04 - Z07 - 1 - L - 59</t>
  </si>
  <si>
    <t xml:space="preserve">  JD3RZ07-1L59ST31732</t>
  </si>
  <si>
    <t>TESTING AND COMMITIONING Works For Manholes Diam 1500 depth from 1.51 to 2.50 - B6.33 05 39.04 - Z07 - 1 - L - 59 - ST</t>
  </si>
  <si>
    <t xml:space="preserve">  JD3RZ07-1L59ST31733</t>
  </si>
  <si>
    <t>Excavation Works For Manholes Diam 1500 depth from 2.51 to 3.50 - B6.33 05 39.05 - Z07 - 1 - L - 59 - ST</t>
  </si>
  <si>
    <t xml:space="preserve">  JD3RZ07-1L59ST31734</t>
  </si>
  <si>
    <t>Base Plain Concrete Works For Manholes Diam 1500 depth from 2.51 to 3.50 - B6.33 05 39.05 - Z07 - 1 - L - 59 - ST</t>
  </si>
  <si>
    <t xml:space="preserve">  JD3RZ07-1L59ST31735</t>
  </si>
  <si>
    <t>Manhole Installation Works For Manholes Diam 1500 depth from 2.51 to 3.50 - B6.33 05 39.05 - Z07 - 1 - L - 59 - ST</t>
  </si>
  <si>
    <t xml:space="preserve">  JD3RZ07-1L59ST31736</t>
  </si>
  <si>
    <t>FINISHING Works and Backfilling Works For Manholes Diam 1500 depth from 2.51 to 3.50 - B6.33 05 39.05 - Z07 - 1 - L - 59</t>
  </si>
  <si>
    <t xml:space="preserve">  JD3RZ07-1L59ST31737</t>
  </si>
  <si>
    <t>TESTING AND COMMITIONING Works For Manholes Diam 1500 depth from 2.51 to 3.50 - B6.33 05 39.05 - Z07 - 1 - L - 59 - ST</t>
  </si>
  <si>
    <t xml:space="preserve">  JD3RZ07-1L59ST31745</t>
  </si>
  <si>
    <t>Manhole Installation Works For Manholes Diam 2000 depth from 1.51 to 2.50 - B6.33 05 39.07 - Z07 - 1 - L - 59 - ST</t>
  </si>
  <si>
    <t xml:space="preserve">  JD3RZ07-1L59ST31746</t>
  </si>
  <si>
    <t>FINISHING Works and Backfilling Works For Manholes Diam 2000 depth from 1.51 to 2.50 - B6.33 05 39.07 - Z07 - 1 - L - 59</t>
  </si>
  <si>
    <t xml:space="preserve">  JD3RZ07-1L59ST31747</t>
  </si>
  <si>
    <t>TESTING AND COMMITIONING Works For Manholes Diam 2000 depth from 1.51 to 2.50 - B6.33 05 39.07 - Z07 - 1 - L - 59 - ST</t>
  </si>
  <si>
    <t xml:space="preserve">  JD3RZ07-1L59ST31750</t>
  </si>
  <si>
    <t>Manhole Installation Works For Manholes Diam 2000 depth from 2.51 to 3.50 - B6.33 05 39.08 - Z07 - 1 - L - 59 - ST</t>
  </si>
  <si>
    <t xml:space="preserve">  JD3RZ07-1L59ST31751</t>
  </si>
  <si>
    <t>FINISHING Works and Backfilling Works For Manholes Diam 2000 depth from 2.51 to 3.50 - B6.33 05 39.08 - Z07 - 1 - L - 59</t>
  </si>
  <si>
    <t xml:space="preserve">  JD3RZ07-1L59ST31752</t>
  </si>
  <si>
    <t>TESTING AND COMMITIONING Works For Manholes Diam 2000 depth from 2.51 to 3.50 - B6.33 05 39.08 - Z07 - 1 - L - 59 - ST</t>
  </si>
  <si>
    <t xml:space="preserve">  JD3RZ07-1L59ST31754</t>
  </si>
  <si>
    <t>Catchbasine Installation Works For Catchbasine single - B6.33 05 39.09 - Z07 - 1 - L - 59 - ST</t>
  </si>
  <si>
    <t xml:space="preserve">  JD3RZ07-1L59ST31755</t>
  </si>
  <si>
    <t>FINISHING Works For Catchbasine single - B6.33 05 39.09 - Z07 - 1 - L - 59 - ST</t>
  </si>
  <si>
    <t xml:space="preserve">  JD3RZ07-1L59ST31756</t>
  </si>
  <si>
    <t>TESTING AND COMMITIONING RELEASEDfor Catchbasine single - B6.33 05 39.09 - Z07 - 1 - L - 59 - ST</t>
  </si>
  <si>
    <t xml:space="preserve">  JD3RZ07-1L59ST31758</t>
  </si>
  <si>
    <t>Catchbasine Installation Works For Catchbasine double - B6.33 05 39.10 - Z07 - 1 - L - 59 - ST</t>
  </si>
  <si>
    <t xml:space="preserve">  JD3RZ07-1L59ST31759</t>
  </si>
  <si>
    <t>FINISHING Works For Catchbasine double - B6.33 05 39.10 - Z07 - 1 - L - 59 - ST</t>
  </si>
  <si>
    <t xml:space="preserve">  JD3RZ07-1L59ST31760</t>
  </si>
  <si>
    <t>TESTING AND COMMITIONING RELEASEDfor Catchbasine double - B6.33 05 39.10 - Z07 - 1 - L - 59 - ST</t>
  </si>
  <si>
    <t xml:space="preserve">  JD3RZ07-1L59ST524359</t>
  </si>
  <si>
    <t>Concrete encasement for pipes - NNB6.33 42 11.25 - Z07 - 1 - L - 59 - ST</t>
  </si>
  <si>
    <t xml:space="preserve">  JD3RZ07-1L59TC32091</t>
  </si>
  <si>
    <t>Excavation Worksfor Trenches 6 - ways ducts, 50mm - 1x110 MM &amp; 5 x 32MM - B2.33 71 19.02.TEL - Z07 - 1 - L - 59 - TC</t>
  </si>
  <si>
    <t xml:space="preserve">  JD3RZ07-1L59TC32092</t>
  </si>
  <si>
    <t>Installationfor Trenches 6 - ways ducts, 50mm - 1x110 MM &amp; 5 x 32MM - B2.33 71 19.02.TEL - Z07 - 1 - L - 59 - TC</t>
  </si>
  <si>
    <t xml:space="preserve">  JD3RZ07-1L59TC32093</t>
  </si>
  <si>
    <t xml:space="preserve">Pouring Concrete Coverfor Trenches 6 - ways ducts, 50mm - 1x110 MM &amp; 5 x 32MM - B2.33 71 19.02.TEL - Z07 - 1 - L - 59 - </t>
  </si>
  <si>
    <t xml:space="preserve">  JD3RZ07-1L59TC32094</t>
  </si>
  <si>
    <t>Backfilling Worksfor Trenches 6 - ways ducts, 50mm - 1x110 MM &amp; 5 x 32MM - B2.33 71 19.02.TEL - Z07 - 1 - L - 59 - TC</t>
  </si>
  <si>
    <t xml:space="preserve">  JD3RZ07-1L59TC32095</t>
  </si>
  <si>
    <t>Excavation and Bedding Worksfor Manhole Type 1 - 120x120x150 CM - B2.33.71.19.13.01 - Z07 - 1 - L - 59 - TC</t>
  </si>
  <si>
    <t xml:space="preserve">  JD3RZ07-1L59TC32096</t>
  </si>
  <si>
    <t>Installationfor Manhole Type 1 - 120x120x150 CM - B2.33.71.19.13.01 - Z07 - 1 - L - 59 - TC</t>
  </si>
  <si>
    <t xml:space="preserve">  JD3RZ07-1L59TC32097</t>
  </si>
  <si>
    <t>Backfilling Worksfor Manhole Type 1 - 120x120x150 CM - B2.33.71.19.13.01 - Z07 - 1 - L - 59 - TC</t>
  </si>
  <si>
    <t xml:space="preserve">  JD3RZ07-1L59TSE31811</t>
  </si>
  <si>
    <t>Excavation Worksfor HDPE Pipe Lines 125 mm - depth from 0 to 1.5 m - B4.33 31 00.01 - Z07 - 1 - L - 59 - TSE</t>
  </si>
  <si>
    <t xml:space="preserve">  JD3RZ07-1L59TSE31812</t>
  </si>
  <si>
    <t>Soil Replacement and Bedding Worksfor HDPE Pipe Lines 125 mm - depth from 0 to 1.5 m - B4.33 31 00.01 - Z07 - 1 - L - 59</t>
  </si>
  <si>
    <t xml:space="preserve">  JD3RZ07-1L59TSE31813</t>
  </si>
  <si>
    <t>installationfor HDPE Pipe Lines 125 mm - depth from 0 to 1.5 m - B4.33 31 00.01 - Z07 - 1 - L - 59 - TSE</t>
  </si>
  <si>
    <t xml:space="preserve">  JD3RZ07-1L59TSE31814</t>
  </si>
  <si>
    <t>Testingfor HDPE Pipe Lines 125 mm - depth from 0 to 1.5 m - B4.33 31 00.01 - Z07 - 1 - L - 59 - TSE</t>
  </si>
  <si>
    <t xml:space="preserve">  JD3RZ07-1L59TSE31815</t>
  </si>
  <si>
    <t>Backfilling Worksfor HDPE Pipe Lines 125 mm - depth from 0 to 1.5 m - B4.33 31 00.01 - Z07 - 1 - L - 59 - TSE</t>
  </si>
  <si>
    <t xml:space="preserve">  JD3RZ07-1L59TSE31816</t>
  </si>
  <si>
    <t>Excavation Worksfor HDPE Pipe Lines 250 mm - depth from 0 to 1.5 m - B4.33 31 00.02 - Z07 - 1 - L - 59 - TSE</t>
  </si>
  <si>
    <t xml:space="preserve">  JD3RZ07-1L59TSE31817</t>
  </si>
  <si>
    <t>Soil Replacement and Bedding Worksfor HDPE Pipe Lines 250 mm - depth from 0 to 1.5 m - B4.33 31 00.02 - Z07 - 1 - L - 59</t>
  </si>
  <si>
    <t xml:space="preserve">  JD3RZ07-1L59TSE31818</t>
  </si>
  <si>
    <t>installationfor HDPE Pipe Lines 250 mm - depth from 0 to 1.5 m - B4.33 31 00.02 - Z07 - 1 - L - 59 - TSE</t>
  </si>
  <si>
    <t xml:space="preserve">  JD3RZ07-1L59TSE31819</t>
  </si>
  <si>
    <t>Testingfor HDPE Pipe Lines 250 mm - depth from 0 to 1.5 m - B4.33 31 00.02 - Z07 - 1 - L - 59 - TSE</t>
  </si>
  <si>
    <t xml:space="preserve">  JD3RZ07-1L59TSE31820</t>
  </si>
  <si>
    <t>Backfilling Worksfor HDPE Pipe Lines 250 mm - depth from 0 to 1.5 m - B4.33 31 00.02 - Z07 - 1 - L - 59 - TSE</t>
  </si>
  <si>
    <t xml:space="preserve">  JD3RZ07-1L59TSE31936</t>
  </si>
  <si>
    <t>Installationfor gate valves 100 mm - B4.33 14 19.01 - Z07 - 1 - L - 59 - TSE</t>
  </si>
  <si>
    <t xml:space="preserve">  JD3RZ07-1L59TSE31937</t>
  </si>
  <si>
    <t>Testing And Commtionningfor gate valves 100 mm - B4.33 14 19.01 - Z07 - 1 - L - 59 - TSE</t>
  </si>
  <si>
    <t xml:space="preserve">  JD3RZ07-1L59WT31765</t>
  </si>
  <si>
    <t>Backfillingfor HDPE Pipes 160 mm - depth from 0 to 1.5 m - B3.33 14 13.01 - Z07 - 1 - L - 59 - WT</t>
  </si>
  <si>
    <t xml:space="preserve">  JD3RZ07-1L59WT31786</t>
  </si>
  <si>
    <t>INSTALLATIONfor gate valves 150 mm - B3.33 14 19.01 - Z07 - 1 - L - 59 - WT</t>
  </si>
  <si>
    <t xml:space="preserve">  JD3RZ07-1L59WT31787</t>
  </si>
  <si>
    <t>TESTING AND COMMITIONfor gate valves 150 mm - B3.33 14 19.01 - Z07 - 1 - L - 59 - WT</t>
  </si>
  <si>
    <t xml:space="preserve">  JD3RZ07-1L59WT31796</t>
  </si>
  <si>
    <t>EXCAVATION and Bedding Worksfor Fire Hydrant - B3.33 14 19.08 - Z07 - 1 - L - 59 - WT</t>
  </si>
  <si>
    <t xml:space="preserve">  JD3RZ07-1L59WT31797</t>
  </si>
  <si>
    <t>INSTALLATIONfor Fire Hydrant - B3.33 14 19.08 - Z07 - 1 - L - 59 - WT</t>
  </si>
  <si>
    <t xml:space="preserve">  JD3RZ07-1L59WT31798</t>
  </si>
  <si>
    <t>TESTING AND COMMITIONfor Fire Hydrant - B3.33 14 19.08 - Z07 - 1 - L - 59 - WT</t>
  </si>
  <si>
    <t xml:space="preserve">  JD3RZ07-1L60SL32768</t>
  </si>
  <si>
    <t>Excavation of reinforced concrete foundationfor LIGHTING POLE one arm - B2.26 56 19.02 - Z07 - 1 - L - 60 - SL</t>
  </si>
  <si>
    <t xml:space="preserve">  JD3RZ07-1L60SL32769</t>
  </si>
  <si>
    <t>Installation of reinforced concrete foundationfor LIGHTING POLE one arm - B2.26 56 19.02 - Z07 - 1 - L - 60 - SL</t>
  </si>
  <si>
    <t xml:space="preserve">  JD3RZ07-1L60SL32770</t>
  </si>
  <si>
    <t>Backfilling of reinforced concrete foundationfor LIGHTING POLE one arm - B2.26 56 19.02 - Z07 - 1 - L - 60 - SL</t>
  </si>
  <si>
    <t xml:space="preserve">  JD3RZ07-1L60SL32771</t>
  </si>
  <si>
    <t>Installation Worksfor LIGHTING POLE one arm - B2.26 56 19.02 - Z07 - 1 - L - 60 - SL</t>
  </si>
  <si>
    <t xml:space="preserve">  JD3RZ07-1L60SL32772</t>
  </si>
  <si>
    <t>Testing and Commitioningfor LIGHTING POLE one arm - B2.26 56 19.02 - Z07 - 1 - L - 60 - SL</t>
  </si>
  <si>
    <t xml:space="preserve">  JD3RZ07-1L60SL32773</t>
  </si>
  <si>
    <t>Installationfor Lighting( LED ) Luminaire 150 WATT - B2.26.56.19.01 - Z07 - 1 - L - 60 - SL</t>
  </si>
  <si>
    <t xml:space="preserve">  JD3RZ07-1L60SL32776</t>
  </si>
  <si>
    <t>Supply, construct, connect and test earthing pitsfor Street Lighting EARTHING SYSTEM - B2.26 05 26.01 - Z07 - 1 - L - 60</t>
  </si>
  <si>
    <t xml:space="preserve">  JD3RZ07-1L60SL32777</t>
  </si>
  <si>
    <t>Excavation Worksfor PVC Pipes 2×150mm - B2.33 71 19.01.SL - Z07 - 1 - L - 60 - SL</t>
  </si>
  <si>
    <t xml:space="preserve">  JD3RZ07-1L60SL32778</t>
  </si>
  <si>
    <t>Installationfor PVC Pipes 2×150mm - B2.33 71 19.01.SL - Z07 - 1 - L - 60 - SL</t>
  </si>
  <si>
    <t xml:space="preserve">  JD3RZ07-1L60SL32779</t>
  </si>
  <si>
    <t>Pouring Concrete Coverfor PVC Pipes 2×150mm - B2.33 71 19.01.SL - Z07 - 1 - L - 60 - SL</t>
  </si>
  <si>
    <t xml:space="preserve">  JD3RZ07-1L60SL32780</t>
  </si>
  <si>
    <t>Testing and Backfilling Worksfor PVC Pipes 2×150mm - B2.33 71 19.01.SL - Z07 - 1 - L - 60 - SL</t>
  </si>
  <si>
    <t xml:space="preserve">  JD3RZ07-1L60SL32789</t>
  </si>
  <si>
    <t>Excavationfor Drawpit 600x600x1000mm - B2.33 71 19.13.01 - Z07 - 1 - L - 60 - SL</t>
  </si>
  <si>
    <t xml:space="preserve">  JD3RZ07-1L60SL32790</t>
  </si>
  <si>
    <t>Installationfor Drawpit 600x600x1000mm - B2.33 71 19.13.01 - Z07 - 1 - L - 60 - SL</t>
  </si>
  <si>
    <t xml:space="preserve">  JD3RZ07-1L60SL32791</t>
  </si>
  <si>
    <t>Backfillingfor Drawpit 600x600x1000mm - B2.33 71 19.13.01 - Z07 - 1 - L - 60 - SL</t>
  </si>
  <si>
    <t xml:space="preserve">  JD3RZ07-1L60SL32792</t>
  </si>
  <si>
    <t>Excavationfor Drawpit 900x900x1200mm - B2.33 71 19.13.02 - Z07 - 1 - L - 60 - SL</t>
  </si>
  <si>
    <t xml:space="preserve">  JD3RZ07-1L60SL32793</t>
  </si>
  <si>
    <t>Installationfor Drawpit 900x900x1200mm - B2.33 71 19.13.02 - Z07 - 1 - L - 60 - SL</t>
  </si>
  <si>
    <t xml:space="preserve">  JD3RZ07-1L60SL32794</t>
  </si>
  <si>
    <t>Backfillingfor Drawpit 900x900x1200mm - B2.33 71 19.13.02 - Z07 - 1 - L - 60 - SL</t>
  </si>
  <si>
    <t xml:space="preserve">  JD3RZ07-1L60SS32131.R</t>
  </si>
  <si>
    <t>Backfilling and warning tabe Works for GRP Pipe Line 200 mm - Depth from 2.51 to 3.50 - B5.33 31 00.05 - Z07 - 1 - L - 6</t>
  </si>
  <si>
    <t xml:space="preserve">  JD3RZ07-1L60SS32179</t>
  </si>
  <si>
    <t>Backfilling Works for Manholes 1200 mm - Depth from 2.51 to 3.50 - B5.33 05 13.05 - Z07 - 1 - L - 60 - SS</t>
  </si>
  <si>
    <t xml:space="preserve">  JD3RZ07-1L60SS32180</t>
  </si>
  <si>
    <t>Finishing, Benching Works for Manholes 1200 mm - Depth from 2.51 to 3.50 - B5.33 05 13.05 - Z07 - 1 - L - 60 - SS</t>
  </si>
  <si>
    <t xml:space="preserve">  JD3RZ07-1L60SS521401</t>
  </si>
  <si>
    <t xml:space="preserve">  JD3RZ07-1L60SS521411</t>
  </si>
  <si>
    <t xml:space="preserve">  JD3RZ07-1L60SS521421</t>
  </si>
  <si>
    <t xml:space="preserve">  JD3RZ07-1L60SS521431</t>
  </si>
  <si>
    <t xml:space="preserve">  JD3RZ07-1L60SS521441</t>
  </si>
  <si>
    <t xml:space="preserve">  JD3RZ07-1L60ST32249</t>
  </si>
  <si>
    <t xml:space="preserve">Soil Replacement and Bedding Works for UPVC Pipe Line 300 mm - depth from 0.00 to 1.50 m - B6.33 14 11.01 - Z07 - 1 - L </t>
  </si>
  <si>
    <t xml:space="preserve">  JD3RZ07-1L60ST32250</t>
  </si>
  <si>
    <t>Installing for UPVC Pipe Line 300 mm - depth from 0.00 to 1.50 m - B6.33 14 11.01 - Z07 - 1 - L - 60 - ST</t>
  </si>
  <si>
    <t xml:space="preserve">  JD3RZ07-1L60ST32251</t>
  </si>
  <si>
    <t>Primary Test for UPVC Pipe Line 300 mm - depth from 0.00 to 1.50 m - B6.33 14 11.01 - Z07 - 1 - L - 60 - ST</t>
  </si>
  <si>
    <t xml:space="preserve">  JD3RZ07-1L60ST32252</t>
  </si>
  <si>
    <t>Backfilling Works for UPVC Pipe Line 300 mm - depth from 0.00 to 1.50 m - B6.33 14 11.01 - Z07 - 1 - L - 60 - ST</t>
  </si>
  <si>
    <t xml:space="preserve">  JD3RZ07-1L60ST32253.R</t>
  </si>
  <si>
    <t>Excavation Works for GRP Pipe Line 400 mm - depth from 0.00 to 1.50 m - B6.33 42 11.01 - Z07 - 1 - L - 60 - ST - Remaini</t>
  </si>
  <si>
    <t xml:space="preserve">  JD3RZ07-1L60ST32254.R</t>
  </si>
  <si>
    <t xml:space="preserve">  JD3RZ07-1L60ST32255.R</t>
  </si>
  <si>
    <t>Installing for GRP Pipe Line 400 mm - depth from 0.00 to 1.50 m - B6.33 42 11.01 - Z07 - 1 - L - 60 - ST - Remaining</t>
  </si>
  <si>
    <t xml:space="preserve">  JD3RZ07-1L60ST32256.R</t>
  </si>
  <si>
    <t>Primary Test for GRP Pipe Line 400 mm - depth from 0.00 to 1.50 m - B6.33 42 11.01 - Z07 - 1 - L - 60 - ST - Remaining</t>
  </si>
  <si>
    <t xml:space="preserve">  JD3RZ07-1L60ST32257</t>
  </si>
  <si>
    <t>Backfilling Works for GRP Pipe Line 400 mm - depth from 0.00 to 1.50 m - B6.33 42 11.01 - Z07 - 1 - L - 60 - ST</t>
  </si>
  <si>
    <t xml:space="preserve">  JD3RZ07-1L60ST32302.R</t>
  </si>
  <si>
    <t>Backfilling Works for GRP Pipe Line 800 mm - depth from 1.51 to 2.50 m - B6.33 42 11.10 - Z07 - 1 - L - 60 - ST - Remain</t>
  </si>
  <si>
    <t xml:space="preserve">  JD3RZ07-1L60ST32342</t>
  </si>
  <si>
    <t>Backfilling Works for GRP Pipe Line 1100 mm - depth from 1.51 to 2.50 m - B6.33 42 11.20 - Z07 - 1 - L - 60 - ST</t>
  </si>
  <si>
    <t xml:space="preserve">  JD3RZ07-1L60ST32357</t>
  </si>
  <si>
    <t>Backfilling Works for GRP Pipe Line 1200 mm - depth from 1.51 to 2.50 m - B6.33 42 11.23 - Z07 - 1 - L - 60 - ST</t>
  </si>
  <si>
    <t xml:space="preserve">  JD3RZ07-1L60ST32434</t>
  </si>
  <si>
    <t>FINISHING Works and Backfilling Works For Manholes Diam 1200 depth from 1.51 to 2.50 - B6.33 05 39.02 - Z07 - 1 - L - 60</t>
  </si>
  <si>
    <t xml:space="preserve">  JD3RZ07-1L60ST32435</t>
  </si>
  <si>
    <t>TESTING AND COMMITIONING Works For Manholes Diam 1200 depth from 1.51 to 2.50 - B6.33 05 39.02 - Z07 - 1 - L - 60 - ST</t>
  </si>
  <si>
    <t xml:space="preserve">  JD3RZ07-1L60ST32443.R</t>
  </si>
  <si>
    <t>Manhole Installation Works For Manholes Diam 1500 depth from 1.51 to 2.50 - B6.33 05 39.04 - Z07 - 1 - L - 60 - ST - Rem</t>
  </si>
  <si>
    <t xml:space="preserve">  JD3RZ07-1L60ST32444</t>
  </si>
  <si>
    <t>FINISHING Works and Backfilling Works For Manholes Diam 1500 depth from 1.51 to 2.50 - B6.33 05 39.04 - Z07 - 1 - L - 60</t>
  </si>
  <si>
    <t xml:space="preserve">  JD3RZ07-1L60ST32445</t>
  </si>
  <si>
    <t>TESTING AND COMMITIONING Works For Manholes Diam 1500 depth from 1.51 to 2.50 - B6.33 05 39.04 - Z07 - 1 - L - 60 - ST</t>
  </si>
  <si>
    <t xml:space="preserve">  JD3RZ07-1L60ST32449</t>
  </si>
  <si>
    <t>FINISHING Works and Backfilling Works For Manholes Diam 1500 depth from 2.51 to 3.50 - B6.33 05 39.05 - Z07 - 1 - L - 60</t>
  </si>
  <si>
    <t xml:space="preserve">  JD3RZ07-1L60ST32450</t>
  </si>
  <si>
    <t>TESTING AND COMMITIONING Works For Manholes Diam 1500 depth from 2.51 to 3.50 - B6.33 05 39.05 - Z07 - 1 - L - 60 - ST</t>
  </si>
  <si>
    <t xml:space="preserve">  JD3RZ07-1L60ST32459</t>
  </si>
  <si>
    <t>FINISHING Works and Backfilling Works For Manholes Diam 2000 depth from 1.51 to 2.50 - B6.33 05 39.07 - Z07 - 1 - L - 60</t>
  </si>
  <si>
    <t xml:space="preserve">  JD3RZ07-1L60ST32460</t>
  </si>
  <si>
    <t>TESTING AND COMMITIONING Works For Manholes Diam 2000 depth from 1.51 to 2.50 - B6.33 05 39.07 - Z07 - 1 - L - 60 - ST</t>
  </si>
  <si>
    <t xml:space="preserve">  JD3RZ07-1L60ST32464</t>
  </si>
  <si>
    <t>FINISHING Works and Backfilling Works For Manholes Diam 2000 depth from 2.51 to 3.50 - B6.33 05 39.08 - Z07 - 1 - L - 60</t>
  </si>
  <si>
    <t xml:space="preserve">  JD3RZ07-1L60ST32465</t>
  </si>
  <si>
    <t>TESTING AND COMMITIONING Works For Manholes Diam 2000 depth from 2.51 to 3.50 - B6.33 05 39.08 - Z07 - 1 - L - 60 - ST</t>
  </si>
  <si>
    <t xml:space="preserve">  JD3RZ07-1L60ST32467</t>
  </si>
  <si>
    <t>Catchbasine Installation Works For Catchbasine single - B6.33 05 39.09 - Z07 - 1 - L - 60 - ST</t>
  </si>
  <si>
    <t xml:space="preserve">  JD3RZ07-1L60ST32468</t>
  </si>
  <si>
    <t>FINISHING Works For Catchbasine single - B6.33 05 39.09 - Z07 - 1 - L - 60 - ST</t>
  </si>
  <si>
    <t xml:space="preserve">  JD3RZ07-1L60ST32469</t>
  </si>
  <si>
    <t>TESTING AND COMMITIONING RELEASEDfor Catchbasine single - B6.33 05 39.09 - Z07 - 1 - L - 60 - ST</t>
  </si>
  <si>
    <t xml:space="preserve">  JD3RZ07-1L60ST32471</t>
  </si>
  <si>
    <t>Catchbasine Installation Works For Catchbasine double - B6.33 05 39.10 - Z07 - 1 - L - 60 - ST</t>
  </si>
  <si>
    <t xml:space="preserve">  JD3RZ07-1L60ST32472</t>
  </si>
  <si>
    <t>FINISHING Works For Catchbasine double - B6.33 05 39.10 - Z07 - 1 - L - 60 - ST</t>
  </si>
  <si>
    <t xml:space="preserve">  JD3RZ07-1L60ST32473</t>
  </si>
  <si>
    <t>TESTING AND COMMITIONING RELEASEDfor Catchbasine double - B6.33 05 39.10 - Z07 - 1 - L - 60 - ST</t>
  </si>
  <si>
    <t xml:space="preserve">  JD3RZ07-1L60ST524360</t>
  </si>
  <si>
    <t>Concrete encasement for pipes - NNB6.33 42 11.25 - Z07 - 1 - L - 60 - ST</t>
  </si>
  <si>
    <t xml:space="preserve">  JD3RZ07-1L60TC32804</t>
  </si>
  <si>
    <t>Excavation Worksfor Trenches 6 - ways ducts, 50mm - 1x110 MM &amp; 5 x 32MM - B2.33 71 19.02.TEL - Z07 - 1 - L - 60 - TC</t>
  </si>
  <si>
    <t xml:space="preserve">  JD3RZ07-1L60TC32805</t>
  </si>
  <si>
    <t>Installationfor Trenches 6 - ways ducts, 50mm - 1x110 MM &amp; 5 x 32MM - B2.33 71 19.02.TEL - Z07 - 1 - L - 60 - TC</t>
  </si>
  <si>
    <t xml:space="preserve">  JD3RZ07-1L60TC32806</t>
  </si>
  <si>
    <t xml:space="preserve">Pouring Concrete Coverfor Trenches 6 - ways ducts, 50mm - 1x110 MM &amp; 5 x 32MM - B2.33 71 19.02.TEL - Z07 - 1 - L - 60 - </t>
  </si>
  <si>
    <t xml:space="preserve">  JD3RZ07-1L60TC32807</t>
  </si>
  <si>
    <t>Backfilling Worksfor Trenches 6 - ways ducts, 50mm - 1x110 MM &amp; 5 x 32MM - B2.33 71 19.02.TEL - Z07 - 1 - L - 60 - TC</t>
  </si>
  <si>
    <t xml:space="preserve">  JD3RZ07-1L60TC32808</t>
  </si>
  <si>
    <t>Excavation and Bedding Worksfor Manhole Type 1 - 120x120x150 CM - B2.33.71.19.13.01 - Z07 - 1 - L - 60 - TC</t>
  </si>
  <si>
    <t xml:space="preserve">  JD3RZ07-1L60TC32809</t>
  </si>
  <si>
    <t>Installationfor Manhole Type 1 - 120x120x150 CM - B2.33.71.19.13.01 - Z07 - 1 - L - 60 - TC</t>
  </si>
  <si>
    <t xml:space="preserve">  JD3RZ07-1L60TC32810</t>
  </si>
  <si>
    <t>Backfilling Worksfor Manhole Type 1 - 120x120x150 CM - B2.33.71.19.13.01 - Z07 - 1 - L - 60 - TC</t>
  </si>
  <si>
    <t xml:space="preserve">  JD3RZ07-1L60TSE32649</t>
  </si>
  <si>
    <t>Installationfor gate valves 100 mm - B4.33 14 19.01 - Z07 - 1 - L - 60 - TSE</t>
  </si>
  <si>
    <t xml:space="preserve">  JD3RZ07-1L60TSE32650</t>
  </si>
  <si>
    <t>Testing And Commtionningfor gate valves 100 mm - B4.33 14 19.01 - Z07 - 1 - L - 60 - TSE</t>
  </si>
  <si>
    <t xml:space="preserve">  JD3RZ07-1L60WT32474.R</t>
  </si>
  <si>
    <t>Excavation Worksfor HDPE Pipes 160 mm - depth from 0 to 1.5 m - B3.33 14 13.01 - Z07 - 1 - L - 60 - WT - Remaining</t>
  </si>
  <si>
    <t xml:space="preserve">  JD3RZ07-1L60WT32475.R</t>
  </si>
  <si>
    <t>Soil Replacement and Bedding Works for HDPE Pipes 160 mm - depth from 0 to 1.5 m - B3.33 14 13.01 - Z07 - 1 - L - 60 - W</t>
  </si>
  <si>
    <t xml:space="preserve">  JD3RZ07-1L60WT32476.R</t>
  </si>
  <si>
    <t>Installing for HDPE Pipes 160 mm - depth from 0 to 1.5 m - B3.33 14 13.01 - Z07 - 1 - L - 60 - WT - Remaining</t>
  </si>
  <si>
    <t xml:space="preserve">  JD3RZ07-1L60WT32477.R</t>
  </si>
  <si>
    <t>Testing for HDPE Pipes 160 mm - depth from 0 to 1.5 m - B3.33 14 13.01 - Z07 - 1 - L - 60 - WT - Remaining</t>
  </si>
  <si>
    <t xml:space="preserve">  JD3RZ07-1L60WT32478.R</t>
  </si>
  <si>
    <t>Backfillingfor HDPE Pipes 160 mm - depth from 0 to 1.5 m - B3.33 14 13.01 - Z07 - 1 - L - 60 - WT - Remaining</t>
  </si>
  <si>
    <t xml:space="preserve">  JD3RZ07-1L60WT32499</t>
  </si>
  <si>
    <t>INSTALLATIONfor gate valves 150 mm - B3.33 14 19.01 - Z07 - 1 - L - 60 - WT</t>
  </si>
  <si>
    <t xml:space="preserve">  JD3RZ07-1L60WT32500</t>
  </si>
  <si>
    <t>TESTING AND COMMITIONfor gate valves 150 mm - B3.33 14 19.01 - Z07 - 1 - L - 60 - WT</t>
  </si>
  <si>
    <t xml:space="preserve">  JD3RZ07-1L60WT32509</t>
  </si>
  <si>
    <t>EXCAVATION and Bedding Worksfor Fire Hydrant - B3.33 14 19.08 - Z07 - 1 - L - 60 - WT</t>
  </si>
  <si>
    <t xml:space="preserve">  JD3RZ07-1L60WT32510</t>
  </si>
  <si>
    <t>INSTALLATIONfor Fire Hydrant - B3.33 14 19.08 - Z07 - 1 - L - 60 - WT</t>
  </si>
  <si>
    <t xml:space="preserve">  JD3RZ07-1L60WT32511</t>
  </si>
  <si>
    <t>TESTING AND COMMITIONfor Fire Hydrant - B3.33 14 19.08 - Z07 - 1 - L - 60 - WT</t>
  </si>
  <si>
    <t xml:space="preserve">  JD3RZ07-1L62SL34161</t>
  </si>
  <si>
    <t>Excavation Worksfor Copper Cables 4Cx6 mm² - B2.26 05 19.01 - Z07 - 1 - L - 62 - SL</t>
  </si>
  <si>
    <t xml:space="preserve">  JD3RZ07-1L62SL34162</t>
  </si>
  <si>
    <t>Installationfor Copper Cables 4Cx6 mm² - B2.26 05 19.01 - Z07 - 1 - L - 62 - SL</t>
  </si>
  <si>
    <t xml:space="preserve">  JD3RZ07-1L62SL34163</t>
  </si>
  <si>
    <t>Backfilling, Warning Tabe Worksfor Copper Cables 4Cx6 mm² - B2.26 05 19.01 - Z07 - 1 - L - 62 - SL</t>
  </si>
  <si>
    <t xml:space="preserve">  JD3RZ07-1L62SL34164</t>
  </si>
  <si>
    <t>Testing and Commitioning for Copper Cables 4Cx6 mm² - B2.26 05 19.01 - Z07 - 1 - L - 62 - SL</t>
  </si>
  <si>
    <t xml:space="preserve">  JD3RZ07-1L62SL34185</t>
  </si>
  <si>
    <t>INSTALLINGfor insulated copper conductor 6 mm² - B2.26 05 19.07 - Z07 - 1 - L - 62 - SL</t>
  </si>
  <si>
    <t xml:space="preserve">  JD3RZ07-1L62SL34186</t>
  </si>
  <si>
    <t>TESTING AND COMMITIONINGfor insulated copper conductor 6 mm² - B2.26 05 19.07 - Z07 - 1 - L - 62 - SL</t>
  </si>
  <si>
    <t xml:space="preserve">  JD3RZ07-1L62SL34194</t>
  </si>
  <si>
    <t>Excavation of reinforced concrete foundationfor LIGHTING POLE one arm - B2.26 56 19.02 - Z07 - 1 - L - 62 - SL</t>
  </si>
  <si>
    <t xml:space="preserve">  JD3RZ07-1L62SL34195</t>
  </si>
  <si>
    <t>Installation of reinforced concrete foundationfor LIGHTING POLE one arm - B2.26 56 19.02 - Z07 - 1 - L - 62 - SL</t>
  </si>
  <si>
    <t xml:space="preserve">  JD3RZ07-1L62SL34196</t>
  </si>
  <si>
    <t>Backfilling of reinforced concrete foundationfor LIGHTING POLE one arm - B2.26 56 19.02 - Z07 - 1 - L - 62 - SL</t>
  </si>
  <si>
    <t xml:space="preserve">  JD3RZ07-1L62SL34197</t>
  </si>
  <si>
    <t>Installation Worksfor LIGHTING POLE one arm - B2.26 56 19.02 - Z07 - 1 - L - 62 - SL</t>
  </si>
  <si>
    <t xml:space="preserve">  JD3RZ07-1L62SL34198</t>
  </si>
  <si>
    <t>Testing and Commitioningfor LIGHTING POLE one arm - B2.26 56 19.02 - Z07 - 1 - L - 62 - SL</t>
  </si>
  <si>
    <t xml:space="preserve">  JD3RZ07-1L62SL34199</t>
  </si>
  <si>
    <t>Installationfor Lighting( LED ) Luminaire 150 WATT - B2.26.56.19.01 - Z07 - 1 - L - 62 - SL</t>
  </si>
  <si>
    <t xml:space="preserve">  JD3RZ07-1L62SL34202</t>
  </si>
  <si>
    <t>Supply, construct, connect and test earthing pitsfor Street Lighting EARTHING SYSTEM - B2.26 05 26.01 - Z07 - 1 - L - 62</t>
  </si>
  <si>
    <t xml:space="preserve">  JD3RZ07-1L62SL34215</t>
  </si>
  <si>
    <t>Excavationfor Drawpit 600x600x1000mm - B2.33 71 19.13.01 - Z07 - 1 - L - 62 - SL</t>
  </si>
  <si>
    <t xml:space="preserve">  JD3RZ07-1L62SL34216</t>
  </si>
  <si>
    <t>Installationfor Drawpit 600x600x1000mm - B2.33 71 19.13.01 - Z07 - 1 - L - 62 - SL</t>
  </si>
  <si>
    <t xml:space="preserve">  JD3RZ07-1L62SL34217</t>
  </si>
  <si>
    <t>Backfillingfor Drawpit 600x600x1000mm - B2.33 71 19.13.01 - Z07 - 1 - L - 62 - SL</t>
  </si>
  <si>
    <t xml:space="preserve">  JD3RZ07-1L62SS33567.R</t>
  </si>
  <si>
    <t>Backfilling and warning tabe Works for GRP Pipe Line 250 mm - Depth from 2.51 to 3.50 - B5.33 31 00.11 - Z07 - 1 - L - 6</t>
  </si>
  <si>
    <t xml:space="preserve">  JD3RZ07-1L62SS33572</t>
  </si>
  <si>
    <t>Backfilling and warning tabe Works for GRP Pipe Line 250 mm - Depth from 3.51 to 4.50 - B5.33 31 00.12 - Z07 - 1 - L - 6</t>
  </si>
  <si>
    <t xml:space="preserve">  JD3RZ07-1L62SS33604.R</t>
  </si>
  <si>
    <t xml:space="preserve">Installation of Manhole Ring and Cover Slab Works for Manholes 1200 mm - Depth from 2.51 to 3.50 - B5.33 05 13.05 - Z07 </t>
  </si>
  <si>
    <t xml:space="preserve">  JD3RZ07-1L62SS33605</t>
  </si>
  <si>
    <t>Backfilling Works for Manholes 1200 mm - Depth from 2.51 to 3.50 - B5.33 05 13.05 - Z07 - 1 - L - 62 - SS</t>
  </si>
  <si>
    <t xml:space="preserve">  JD3RZ07-1L62SS33606</t>
  </si>
  <si>
    <t>Finishing, Benching Works for Manholes 1200 mm - Depth from 2.51 to 3.50 - B5.33 05 13.05 - Z07 - 1 - L - 62 - SS</t>
  </si>
  <si>
    <t xml:space="preserve">  JD3RZ07-1L62SS521431</t>
  </si>
  <si>
    <t xml:space="preserve">  JD3RZ07-1L62SS521441</t>
  </si>
  <si>
    <t xml:space="preserve">  JD3RZ07-1L62ST33677</t>
  </si>
  <si>
    <t>Primary Test for UPVC Pipe Line 300 mm - depth from 0.00 to 1.50 m - B6.33 14 11.01 - Z07 - 1 - L - 62 - ST</t>
  </si>
  <si>
    <t xml:space="preserve">  JD3RZ07-1L62ST33678</t>
  </si>
  <si>
    <t>Backfilling Works for UPVC Pipe Line 300 mm - depth from 0.00 to 1.50 m - B6.33 14 11.01 - Z07 - 1 - L - 62 - ST</t>
  </si>
  <si>
    <t xml:space="preserve">  JD3RZ07-1L62ST33679</t>
  </si>
  <si>
    <t>Excavation Works for GRP Pipe Line 400 mm - depth from 0.00 to 1.50 m - B6.33 42 11.01 - Z07 - 1 - L - 62 - ST</t>
  </si>
  <si>
    <t xml:space="preserve">  JD3RZ07-1L62ST33680</t>
  </si>
  <si>
    <t xml:space="preserve">  JD3RZ07-1L62ST33681</t>
  </si>
  <si>
    <t>Installing for GRP Pipe Line 400 mm - depth from 0.00 to 1.50 m - B6.33 42 11.01 - Z07 - 1 - L - 62 - ST</t>
  </si>
  <si>
    <t xml:space="preserve">  JD3RZ07-1L62ST33682</t>
  </si>
  <si>
    <t>Primary Test for GRP Pipe Line 400 mm - depth from 0.00 to 1.50 m - B6.33 42 11.01 - Z07 - 1 - L - 62 - ST</t>
  </si>
  <si>
    <t xml:space="preserve">  JD3RZ07-1L62ST33683</t>
  </si>
  <si>
    <t>Backfilling Works for GRP Pipe Line 400 mm - depth from 0.00 to 1.50 m - B6.33 42 11.01 - Z07 - 1 - L - 62 - ST</t>
  </si>
  <si>
    <t xml:space="preserve">  JD3RZ07-1L62ST33708</t>
  </si>
  <si>
    <t>Backfilling Works for GRP Pipe Line 600 mm - depth from 1.51 to 2.50 m - B6.33 42 11.06 - Z07 - 1 - L - 62 - ST</t>
  </si>
  <si>
    <t xml:space="preserve">  JD3RZ07-1L62ST33728.R</t>
  </si>
  <si>
    <t>Backfilling Works for GRP Pipe Line 800 mm - depth from 1.51 to 2.50 m - B6.33 42 11.10 - Z07 - 1 - L - 62 - ST - Remain</t>
  </si>
  <si>
    <t xml:space="preserve">  JD3RZ07-1L62ST33738</t>
  </si>
  <si>
    <t>Backfilling Works for GRP Pipe Line 900 mm - depth from 1.51 to 2.50 m - B6.33 42 11.12 - Z07 - 1 - L - 62 - ST</t>
  </si>
  <si>
    <t xml:space="preserve">  JD3RZ07-1L62ST33753</t>
  </si>
  <si>
    <t>Backfilling Works for GRP Pipe Line 1000 mm - depth from 1.51 to 2.50 m - B6.33 42 11.15 - Z07 - 1 - L - 62 - ST</t>
  </si>
  <si>
    <t xml:space="preserve">  JD3RZ07-1L62ST33859</t>
  </si>
  <si>
    <t>Manhole Installation Works For Manholes Diam 1200 depth from 1.51 to 2.50 - B6.33 05 39.02 - Z07 - 1 - L - 62 - ST</t>
  </si>
  <si>
    <t xml:space="preserve">  JD3RZ07-1L62ST33860</t>
  </si>
  <si>
    <t>FINISHING Works and Backfilling Works For Manholes Diam 1200 depth from 1.51 to 2.50 - B6.33 05 39.02 - Z07 - 1 - L - 62</t>
  </si>
  <si>
    <t xml:space="preserve">  JD3RZ07-1L62ST33861</t>
  </si>
  <si>
    <t>TESTING AND COMMITIONING Works For Manholes Diam 1200 depth from 1.51 to 2.50 - B6.33 05 39.02 - Z07 - 1 - L - 62 - ST</t>
  </si>
  <si>
    <t xml:space="preserve">  JD3RZ07-1L62ST33869.R</t>
  </si>
  <si>
    <t>Manhole Installation Works For Manholes Diam 1500 depth from 1.51 to 2.50 - B6.33 05 39.04 - Z07 - 1 - L - 62 - ST - Rem</t>
  </si>
  <si>
    <t xml:space="preserve">  JD3RZ07-1L62ST33870</t>
  </si>
  <si>
    <t>FINISHING Works and Backfilling Works For Manholes Diam 1500 depth from 1.51 to 2.50 - B6.33 05 39.04 - Z07 - 1 - L - 62</t>
  </si>
  <si>
    <t xml:space="preserve">  JD3RZ07-1L62ST33871</t>
  </si>
  <si>
    <t>TESTING AND COMMITIONING Works For Manholes Diam 1500 depth from 1.51 to 2.50 - B6.33 05 39.04 - Z07 - 1 - L - 62 - ST</t>
  </si>
  <si>
    <t xml:space="preserve">  JD3RZ07-1L62ST33884.R</t>
  </si>
  <si>
    <t>Manhole Installation Works For Manholes Diam 2000 depth from 1.51 to 2.50 - B6.33 05 39.07 - Z07 - 1 - L - 62 - ST - Rem</t>
  </si>
  <si>
    <t xml:space="preserve">  JD3RZ07-1L62ST33885</t>
  </si>
  <si>
    <t>FINISHING Works and Backfilling Works For Manholes Diam 2000 depth from 1.51 to 2.50 - B6.33 05 39.07 - Z07 - 1 - L - 62</t>
  </si>
  <si>
    <t xml:space="preserve">  JD3RZ07-1L62ST33886</t>
  </si>
  <si>
    <t>TESTING AND COMMITIONING Works For Manholes Diam 2000 depth from 1.51 to 2.50 - B6.33 05 39.07 - Z07 - 1 - L - 62 - ST</t>
  </si>
  <si>
    <t xml:space="preserve">  JD3RZ07-1L62ST33889</t>
  </si>
  <si>
    <t>Manhole Installation Works For Manholes Diam 2000 depth from 2.51 to 3.50 - B6.33 05 39.08 - Z07 - 1 - L - 62 - ST</t>
  </si>
  <si>
    <t xml:space="preserve">  JD3RZ07-1L62ST33890</t>
  </si>
  <si>
    <t>FINISHING Works and Backfilling Works For Manholes Diam 2000 depth from 2.51 to 3.50 - B6.33 05 39.08 - Z07 - 1 - L - 62</t>
  </si>
  <si>
    <t xml:space="preserve">  JD3RZ07-1L62ST33891</t>
  </si>
  <si>
    <t>TESTING AND COMMITIONING Works For Manholes Diam 2000 depth from 2.51 to 3.50 - B6.33 05 39.08 - Z07 - 1 - L - 62 - ST</t>
  </si>
  <si>
    <t xml:space="preserve">  JD3RZ07-1L62ST33892</t>
  </si>
  <si>
    <t>EXCAVATION Works for Catchbasine single - B6.33 05 39.09 - Z07 - 1 - L - 62 - ST</t>
  </si>
  <si>
    <t xml:space="preserve">  JD3RZ07-1L62ST33893</t>
  </si>
  <si>
    <t>Catchbasine Installation Works For Catchbasine single - B6.33 05 39.09 - Z07 - 1 - L - 62 - ST</t>
  </si>
  <si>
    <t xml:space="preserve">  JD3RZ07-1L62ST33894</t>
  </si>
  <si>
    <t>FINISHING Works For Catchbasine single - B6.33 05 39.09 - Z07 - 1 - L - 62 - ST</t>
  </si>
  <si>
    <t xml:space="preserve">  JD3RZ07-1L62ST33895</t>
  </si>
  <si>
    <t>TESTING AND COMMITIONING RELEASEDfor Catchbasine single - B6.33 05 39.09 - Z07 - 1 - L - 62 - ST</t>
  </si>
  <si>
    <t xml:space="preserve">  JD3RZ07-1L62ST33896</t>
  </si>
  <si>
    <t>EXCAVATION Works for Catchbasine double - B6.33 05 39.10 - Z07 - 1 - L - 62 - ST</t>
  </si>
  <si>
    <t xml:space="preserve">  JD3RZ07-1L62ST33897</t>
  </si>
  <si>
    <t>Catchbasine Installation Works For Catchbasine double - B6.33 05 39.10 - Z07 - 1 - L - 62 - ST</t>
  </si>
  <si>
    <t xml:space="preserve">  JD3RZ07-1L62ST33898</t>
  </si>
  <si>
    <t>FINISHING Works For Catchbasine double - B6.33 05 39.10 - Z07 - 1 - L - 62 - ST</t>
  </si>
  <si>
    <t xml:space="preserve">  JD3RZ07-1L62ST33899</t>
  </si>
  <si>
    <t>TESTING AND COMMITIONING RELEASEDfor Catchbasine double - B6.33 05 39.10 - Z07 - 1 - L - 62 - ST</t>
  </si>
  <si>
    <t xml:space="preserve">  JD3RZ07-1L62ST524361</t>
  </si>
  <si>
    <t xml:space="preserve">  JD3RZ07-1L62TC34230</t>
  </si>
  <si>
    <t>Excavation Worksfor Trenches 6 - ways ducts, 50mm - 1x110 MM &amp; 5 x 32MM - B2.33 71 19.02.TEL - Z07 - 1 - L - 62 - TC</t>
  </si>
  <si>
    <t xml:space="preserve">  JD3RZ07-1L62TC34231</t>
  </si>
  <si>
    <t>Installationfor Trenches 6 - ways ducts, 50mm - 1x110 MM &amp; 5 x 32MM - B2.33 71 19.02.TEL - Z07 - 1 - L - 62 - TC</t>
  </si>
  <si>
    <t xml:space="preserve">  JD3RZ07-1L62TC34232</t>
  </si>
  <si>
    <t xml:space="preserve">Pouring Concrete Coverfor Trenches 6 - ways ducts, 50mm - 1x110 MM &amp; 5 x 32MM - B2.33 71 19.02.TEL - Z07 - 1 - L - 62 - </t>
  </si>
  <si>
    <t xml:space="preserve">  JD3RZ07-1L62TC34233</t>
  </si>
  <si>
    <t>Backfilling Worksfor Trenches 6 - ways ducts, 50mm - 1x110 MM &amp; 5 x 32MM - B2.33 71 19.02.TEL - Z07 - 1 - L - 62 - TC</t>
  </si>
  <si>
    <t xml:space="preserve">  JD3RZ07-1L62TC34234</t>
  </si>
  <si>
    <t>Excavation and Bedding Worksfor Manhole Type 1 - 120x120x150 CM - B2.33.71.19.13.01 - Z07 - 1 - L - 62 - TC</t>
  </si>
  <si>
    <t xml:space="preserve">  JD3RZ07-1L62TC34235</t>
  </si>
  <si>
    <t>Installationfor Manhole Type 1 - 120x120x150 CM - B2.33.71.19.13.01 - Z07 - 1 - L - 62 - TC</t>
  </si>
  <si>
    <t xml:space="preserve">  JD3RZ07-1L62TC34236</t>
  </si>
  <si>
    <t>Backfilling Worksfor Manhole Type 1 - 120x120x150 CM - B2.33.71.19.13.01 - Z07 - 1 - L - 62 - TC</t>
  </si>
  <si>
    <t xml:space="preserve">  JD3RZ07-1L62TSE33950</t>
  </si>
  <si>
    <t>Excavation Worksfor HDPE Pipe Lines 125 mm - depth from 0 to 1.5 m - B4.33 31 00.01 - Z07 - 1 - L - 62 - TSE</t>
  </si>
  <si>
    <t xml:space="preserve">  JD3RZ07-1L62TSE33951</t>
  </si>
  <si>
    <t>Soil Replacement and Bedding Worksfor HDPE Pipe Lines 125 mm - depth from 0 to 1.5 m - B4.33 31 00.01 - Z07 - 1 - L - 62</t>
  </si>
  <si>
    <t xml:space="preserve">  JD3RZ07-1L62TSE33952</t>
  </si>
  <si>
    <t>installationfor HDPE Pipe Lines 125 mm - depth from 0 to 1.5 m - B4.33 31 00.01 - Z07 - 1 - L - 62 - TSE</t>
  </si>
  <si>
    <t xml:space="preserve">  JD3RZ07-1L62TSE33953</t>
  </si>
  <si>
    <t>Testingfor HDPE Pipe Lines 125 mm - depth from 0 to 1.5 m - B4.33 31 00.01 - Z07 - 1 - L - 62 - TSE</t>
  </si>
  <si>
    <t xml:space="preserve">  JD3RZ07-1L62TSE33954</t>
  </si>
  <si>
    <t>Backfilling Worksfor HDPE Pipe Lines 125 mm - depth from 0 to 1.5 m - B4.33 31 00.01 - Z07 - 1 - L - 62 - TSE</t>
  </si>
  <si>
    <t xml:space="preserve">  JD3RZ07-1L62TSE34075</t>
  </si>
  <si>
    <t>Installationfor gate valves 100 mm - B4.33 14 19.01 - Z07 - 1 - L - 62 - TSE</t>
  </si>
  <si>
    <t xml:space="preserve">  JD3RZ07-1L62TSE34076</t>
  </si>
  <si>
    <t>Testing And Commtionningfor gate valves 100 mm - B4.33 14 19.01 - Z07 - 1 - L - 62 - TSE</t>
  </si>
  <si>
    <t xml:space="preserve">  JD3RZ07-1L62TSE34077</t>
  </si>
  <si>
    <t>Installationfor gate valves 250 mm - B4.33 14 19.02 - Z07 - 1 - L - 62 - TSE</t>
  </si>
  <si>
    <t xml:space="preserve">  JD3RZ07-1L62TSE34078</t>
  </si>
  <si>
    <t>Testing And Commtionningfor gate valves 250 mm - B4.33 14 19.02 - Z07 - 1 - L - 62 - TSE</t>
  </si>
  <si>
    <t xml:space="preserve">  JD3RZ07-1L62TSE34093</t>
  </si>
  <si>
    <t>Installationfor Air valves 50 mm. - on pipes with diameter less than 315 mm - B4.33 14 19.15 - Z07 - 1 - L - 62 - TSE</t>
  </si>
  <si>
    <t xml:space="preserve">  JD3RZ07-1L62TSE34094</t>
  </si>
  <si>
    <t>Testing And Commtionningfor Air valves 50 mm. - on pipes with diameter less than 315 mm - B4.33 14 19.15 - Z07 - 1 - L -</t>
  </si>
  <si>
    <t xml:space="preserve">  JD3RZ07-1L62TSE34123</t>
  </si>
  <si>
    <t>EXCAVATION and Bedding Worksfor Air Valve Chamber - less than 315 mm - B4.33 14 13.10 - Z07 - 1 - L - 62 - TSE</t>
  </si>
  <si>
    <t xml:space="preserve">  JD3RZ07-1L62TSE34124</t>
  </si>
  <si>
    <t>Plain Concrete Worksfor Air Valve Chamber - less than 315 mm - B4.33 14 13.10 - Z07 - 1 - L - 62 - TSE</t>
  </si>
  <si>
    <t xml:space="preserve">  JD3RZ07-1L62TSE34125</t>
  </si>
  <si>
    <t>INSTALLATIONfor Air Valve Chamber - less than 315 mm - B4.33 14 13.10 - Z07 - 1 - L - 62 - TSE</t>
  </si>
  <si>
    <t xml:space="preserve">  JD3RZ07-1L62TSE34126</t>
  </si>
  <si>
    <t>Backfilling Worksfor Air Valve Chamber - less than 315 mm - B4.33 14 13.10 - Z07 - 1 - L - 62 - TSE</t>
  </si>
  <si>
    <t xml:space="preserve">  JD3RZ07-1L62WT33900</t>
  </si>
  <si>
    <t>Excavation Worksfor HDPE Pipes 160 mm - depth from 0 to 1.5 m - B3.33 14 13.01 - Z07 - 1 - L - 62 - WT</t>
  </si>
  <si>
    <t xml:space="preserve">  JD3RZ07-1L62WT33901</t>
  </si>
  <si>
    <t>Soil Replacement and Bedding Works for HDPE Pipes 160 mm - depth from 0 to 1.5 m - B3.33 14 13.01 - Z07 - 1 - L - 62 - W</t>
  </si>
  <si>
    <t xml:space="preserve">  JD3RZ07-1L62WT33902</t>
  </si>
  <si>
    <t>Installing for HDPE Pipes 160 mm - depth from 0 to 1.5 m - B3.33 14 13.01 - Z07 - 1 - L - 62 - WT</t>
  </si>
  <si>
    <t xml:space="preserve">  JD3RZ07-1L62WT33903</t>
  </si>
  <si>
    <t>Testing for HDPE Pipes 160 mm - depth from 0 to 1.5 m - B3.33 14 13.01 - Z07 - 1 - L - 62 - WT</t>
  </si>
  <si>
    <t xml:space="preserve">  JD3RZ07-1L62WT33904</t>
  </si>
  <si>
    <t>Backfillingfor HDPE Pipes 160 mm - depth from 0 to 1.5 m - B3.33 14 13.01 - Z07 - 1 - L - 62 - WT</t>
  </si>
  <si>
    <t xml:space="preserve">  JD3RZ07-1L62WT33905</t>
  </si>
  <si>
    <t>Excavation Worksfor HDPE Pipes 225 mm - depth from 0 to 1.5 m - B3.33 14 13.02 - Z07 - 1 - L - 62 - WT</t>
  </si>
  <si>
    <t xml:space="preserve">  JD3RZ07-1L62WT33906</t>
  </si>
  <si>
    <t>Soil Replacement and Bedding Works for HDPE Pipes 225 mm - depth from 0 to 1.5 m - B3.33 14 13.02 - Z07 - 1 - L - 62 - W</t>
  </si>
  <si>
    <t xml:space="preserve">  JD3RZ07-1L62WT33907</t>
  </si>
  <si>
    <t>Installing for HDPE Pipes 225 mm - depth from 0 to 1.5 m - B3.33 14 13.02 - Z07 - 1 - L - 62 - WT</t>
  </si>
  <si>
    <t xml:space="preserve">  JD3RZ07-1L62WT33908</t>
  </si>
  <si>
    <t>Testing for HDPE Pipes 225 mm - depth from 0 to 1.5 m - B3.33 14 13.02 - Z07 - 1 - L - 62 - WT</t>
  </si>
  <si>
    <t xml:space="preserve">  JD3RZ07-1L62WT33909</t>
  </si>
  <si>
    <t>Backfillingfor HDPE Pipes 225 mm - depth from 0 to 1.5 m - B3.33 14 13.02 - Z07 - 1 - L - 62 - WT</t>
  </si>
  <si>
    <t xml:space="preserve">  JD3RZ07-1L62WT33925</t>
  </si>
  <si>
    <t>INSTALLATIONfor gate valves 150 mm - B3.33 14 19.01 - Z07 - 1 - L - 62 - WT</t>
  </si>
  <si>
    <t xml:space="preserve">  JD3RZ07-1L62WT33926</t>
  </si>
  <si>
    <t>TESTING AND COMMITIONfor gate valves 150 mm - B3.33 14 19.01 - Z07 - 1 - L - 62 - WT</t>
  </si>
  <si>
    <t xml:space="preserve">  JD3RZ07-1L62WT33935</t>
  </si>
  <si>
    <t>EXCAVATION and Bedding Worksfor Fire Hydrant - B3.33 14 19.08 - Z07 - 1 - L - 62 - WT</t>
  </si>
  <si>
    <t xml:space="preserve">  JD3RZ07-1L62WT33936</t>
  </si>
  <si>
    <t>INSTALLATIONfor Fire Hydrant - B3.33 14 19.08 - Z07 - 1 - L - 62 - WT</t>
  </si>
  <si>
    <t xml:space="preserve">  JD3RZ07-1L62WT33937</t>
  </si>
  <si>
    <t>TESTING AND COMMITIONfor Fire Hydrant - B3.33 14 19.08 - Z07 - 1 - L - 62 - WT</t>
  </si>
  <si>
    <t xml:space="preserve">  JD3RZ07C04ST259411</t>
  </si>
  <si>
    <t>Excavation Works for GRP Pipe Line 1400 mm - depth from 1.51 to 2.50 m - NNB6.33 42 11.25 - Z07 - C - 04 - ST</t>
  </si>
  <si>
    <t xml:space="preserve">  JD3RZ07C04ST259421</t>
  </si>
  <si>
    <t xml:space="preserve">Soil Replacement and Bedding Works for GRP Pipe Line 1400 mm - depth from 1.51 to 2.50 m - NNB6.33 42 11.25 - Z07 - C - </t>
  </si>
  <si>
    <t xml:space="preserve">  JD3RZ07C04ST259431</t>
  </si>
  <si>
    <t>Installing for GRP Pipe Line 1400 mm - depth from 1.51 to 2.50 m - NNB6.33 42 11.25 - Z07 - C - 04 - ST</t>
  </si>
  <si>
    <t xml:space="preserve">  JD3RZ07C04ST259441</t>
  </si>
  <si>
    <t>Primary Test for GRP Pipe Line 1400 mm - depth from 1.51 to 2.50 m - NNB6.33 42 11.25 - Z07 - C - 04 - ST</t>
  </si>
  <si>
    <t xml:space="preserve">  JD3RZ07C04ST259451</t>
  </si>
  <si>
    <t>Backfilling Works for GRP Pipe Line 1400 mm - depth from 1.51 to 2.50 m - NNB6.33 42 11.25 - Z07 - C - 04 - ST</t>
  </si>
  <si>
    <t xml:space="preserve">  JD3RZ07C04ST25952.R</t>
  </si>
  <si>
    <t>Backfilling Works for Box Culvert Dim (1000x1000) depth from 2.51 to 3.50 - B6.35 42 16.01 - Z07 - C - 04 - ST</t>
  </si>
  <si>
    <t xml:space="preserve">  JD3RZ07C04ST25967</t>
  </si>
  <si>
    <t>Excavation Works for Box Culvert Dim (1000x1000) depth from 2.51 to 3.50 - B6.35 42 16.04 - Z07 - C - 04 - ST</t>
  </si>
  <si>
    <t xml:space="preserve">  JD3RZ07C04ST25968</t>
  </si>
  <si>
    <t>Plain Concrete Works For Box Culvert Dim (1000x1000) depth from 2.51 to 3.50 - B6.35 42 16.04 - Z07 - C - 04 - ST</t>
  </si>
  <si>
    <t xml:space="preserve">  JD3RZ07C04ST25969</t>
  </si>
  <si>
    <t>Raft Foundation for Box Culvert Dim (1000x1000) depth from 2.51 to 3.50 - B6.35 42 16.04 - Z07 - C - 04 - ST</t>
  </si>
  <si>
    <t xml:space="preserve">  JD3RZ07C04ST25970</t>
  </si>
  <si>
    <t>Wing Wall for Box Culvert Dim (1000x1000) depth from 2.51 to 3.50 - B6.35 42 16.04 - Z07 - C - 04 - ST</t>
  </si>
  <si>
    <t xml:space="preserve">  JD3RZ07C04ST25971</t>
  </si>
  <si>
    <t>Slab for Box Culvert Dim (1000x1000) depth from 2.51 to 3.50 - B6.35 42 16.04 - Z07 - C - 04 - ST</t>
  </si>
  <si>
    <t xml:space="preserve">  JD3RZ07C04ST25972</t>
  </si>
  <si>
    <t>Isolation Works for Box Culvert Dim (1000x1000) depth from 2.51 to 3.50 - B6.35 42 16.04 - Z07 - C - 04 - ST</t>
  </si>
  <si>
    <t xml:space="preserve">  JD3RZ07C04ST25973</t>
  </si>
  <si>
    <t>Backfilling Works for Box Culvert Dim (1000x1000) depth from 2.51 to 3.50 - B6.35 42 16.04 - Z07 - C - 04 - ST</t>
  </si>
  <si>
    <t xml:space="preserve">  JD3RZ07C04ST25974</t>
  </si>
  <si>
    <t>Excavation Works for Box Culvert Dim (3000x1500) depth from 1.51 to 2.50 - B6.34 42 16.05 - Z07 - C - 04 - ST</t>
  </si>
  <si>
    <t xml:space="preserve">  JD3RZ07C04ST25975</t>
  </si>
  <si>
    <t>Plain Concrete Works For Box Culvert Dim (3000x1500) depth from 1.51 to 2.50 - B6.34 42 16.05 - Z07 - C - 04 - ST</t>
  </si>
  <si>
    <t xml:space="preserve">  JD3RZ07C04ST25976</t>
  </si>
  <si>
    <t>Raft Foundation for Box Culvert Dim (3000x1500) depth from 1.51 to 2.50 - B6.34 42 16.05 - Z07 - C - 04 - ST</t>
  </si>
  <si>
    <t xml:space="preserve">  JD3RZ07C04ST25977</t>
  </si>
  <si>
    <t>Wing Wall for Box Culvert Dim (1000x1000) depth from 2.51 to 3.50 - B6.34 42 16.05 - Z07 - C - 04 - ST</t>
  </si>
  <si>
    <t xml:space="preserve">  JD3RZ07C04ST25978</t>
  </si>
  <si>
    <t>Slab for Box Culvert Dim (1000x1000) depth from 2.51 to 3.50 - B6.34 42 16.05 - Z07 - C - 04 - ST</t>
  </si>
  <si>
    <t xml:space="preserve">  JD3RZ07C04ST25979</t>
  </si>
  <si>
    <t>Isolation Works for Box Culvert Dim (3000x1500) depth from 1.51 to 2.50 - B6.34 42 16.05 - Z07 - C - 04 - ST</t>
  </si>
  <si>
    <t xml:space="preserve">  JD3RZ07C04ST25980</t>
  </si>
  <si>
    <t>Backfilling Works for Box Culvert Dim (3000x1500) depth from 1.51 to 2.50 - B6.34 42 16.05 - Z07 - C - 04 - ST</t>
  </si>
  <si>
    <t xml:space="preserve">  JD3RZ07C04ST25981</t>
  </si>
  <si>
    <t>Excavation Works for Box Culvert Dim (3000x1500) depth from 2.51 to 3.50 - B6.34 42 16.06 - Z07 - C - 04 - ST</t>
  </si>
  <si>
    <t xml:space="preserve">  JD3RZ07C04ST25982</t>
  </si>
  <si>
    <t>Plain Concrete Works For Box Culvert Dim (3000x1500) depth from 2.51 to 3.50 - B6.34 42 16.06 - Z07 - C - 04 - ST</t>
  </si>
  <si>
    <t xml:space="preserve">  JD3RZ07C04ST25983</t>
  </si>
  <si>
    <t>Raft Foundation for Box Culvert Dim (3000x1500) depth from 2.51 to 3.50 - B6.34 42 16.06 - Z07 - C - 04 - ST</t>
  </si>
  <si>
    <t xml:space="preserve">  JD3RZ07C04ST25984</t>
  </si>
  <si>
    <t>Wing Wall for Box Culvert Dim (1000x1000) depth from 2.51 to 3.50 - B6.34 42 16.06 - Z07 - C - 04 - ST</t>
  </si>
  <si>
    <t xml:space="preserve">  JD3RZ07C04ST25985</t>
  </si>
  <si>
    <t>Slab for Box Culvert Dim (1000x1000) depth from 2.51 to 3.50 - B6.34 42 16.06 - Z07 - C - 04 - ST</t>
  </si>
  <si>
    <t xml:space="preserve">  JD3RZ07C04ST25986</t>
  </si>
  <si>
    <t>Isolation Works for Box Culvert Dim (3000x1500) depth from 2.51 to 3.50 - B6.34 42 16.06 - Z07 - C - 04 - ST</t>
  </si>
  <si>
    <t xml:space="preserve">  JD3RZ07C04ST25987</t>
  </si>
  <si>
    <t>Backfilling Works for Box Culvert Dim (3000x1500) depth from 2.51 to 3.50 - B6.34 42 16.06 - Z07 - C - 04 - ST</t>
  </si>
  <si>
    <t xml:space="preserve">  JD3RZ07C04ST26024</t>
  </si>
  <si>
    <t>Excavation Works For Manholes Diam 1500 depth from 1.51 to 2.50 - B6.33 05 39.04 - Z07 - C - 04 - ST</t>
  </si>
  <si>
    <t xml:space="preserve">  JD3RZ07C04ST26025</t>
  </si>
  <si>
    <t>Base Plain Concrete Works For Manholes Diam 1500 depth from 1.51 to 2.50 - B6.33 05 39.04 - Z07 - C - 04 - ST</t>
  </si>
  <si>
    <t xml:space="preserve">  JD3RZ07C04ST26026</t>
  </si>
  <si>
    <t>Manhole Installation Works For Manholes Diam 1500 depth from 1.51 to 2.50 - B6.33 05 39.04 - Z07 - C - 04 - ST</t>
  </si>
  <si>
    <t xml:space="preserve">  JD3RZ07C04ST26027</t>
  </si>
  <si>
    <t>FINISHING Works and Backfilling Works For Manholes Diam 1500 depth from 1.51 to 2.50 - B6.33 05 39.04 - Z07 - C - 04 - S</t>
  </si>
  <si>
    <t xml:space="preserve">  JD3RZ07C04ST26028</t>
  </si>
  <si>
    <t>TESTING AND COMMITIONING Works For Manholes Diam 1500 depth from 1.51 to 2.50 - B6.33 05 39.04 - Z07 - C - 04 - ST</t>
  </si>
  <si>
    <t xml:space="preserve">  JD3RZ07C04ST26029</t>
  </si>
  <si>
    <t>Excavation Works For Manholes Diam 1500 depth from 2.51 to 3.50 - B6.33 05 39.05 - Z07 - C - 04 - ST</t>
  </si>
  <si>
    <t xml:space="preserve">  JD3RZ07C04ST26030</t>
  </si>
  <si>
    <t>Base Plain Concrete Works For Manholes Diam 1500 depth from 2.51 to 3.50 - B6.33 05 39.05 - Z07 - C - 04 - ST</t>
  </si>
  <si>
    <t xml:space="preserve">  JD3RZ07C04ST26031</t>
  </si>
  <si>
    <t>Manhole Installation Works For Manholes Diam 1500 depth from 2.51 to 3.50 - B6.33 05 39.05 - Z07 - C - 04 - ST</t>
  </si>
  <si>
    <t xml:space="preserve">  JD3RZ07C04ST26032</t>
  </si>
  <si>
    <t>FINISHING Works and Backfilling Works For Manholes Diam 1500 depth from 2.51 to 3.50 - B6.33 05 39.05 - Z07 - C - 04 - S</t>
  </si>
  <si>
    <t xml:space="preserve">  JD3RZ07C04ST26033</t>
  </si>
  <si>
    <t>TESTING AND COMMITIONING Works For Manholes Diam 1500 depth from 2.51 to 3.50 - B6.33 05 39.05 - Z07 - C - 04 - ST</t>
  </si>
  <si>
    <t xml:space="preserve">  JD3RZ07C04ST26039</t>
  </si>
  <si>
    <t>Excavation Works For Manholes Diam 2000 depth from 1.51 to 2.50 - B6.33 05 39.07 - Z07 - C - 04 - ST</t>
  </si>
  <si>
    <t xml:space="preserve">  JD3RZ07C04ST26040</t>
  </si>
  <si>
    <t>Base Plain Concrete Works For Manholes Diam 2000 depth from 1.51 to 2.50 - B6.33 05 39.07 - Z07 - C - 04 - ST</t>
  </si>
  <si>
    <t xml:space="preserve">  JD3RZ07C04ST26041</t>
  </si>
  <si>
    <t>Manhole Installation Works For Manholes Diam 2000 depth from 1.51 to 2.50 - B6.33 05 39.07 - Z07 - C - 04 - ST</t>
  </si>
  <si>
    <t xml:space="preserve">  JD3RZ07C04ST26042</t>
  </si>
  <si>
    <t>FINISHING Works and Backfilling Works For Manholes Diam 2000 depth from 1.51 to 2.50 - B6.33 05 39.07 - Z07 - C - 04 - S</t>
  </si>
  <si>
    <t xml:space="preserve">  JD3RZ07C04ST26043</t>
  </si>
  <si>
    <t>TESTING AND COMMITIONING Works For Manholes Diam 2000 depth from 1.51 to 2.50 - B6.33 05 39.07 - Z07 - C - 04 - ST</t>
  </si>
  <si>
    <t xml:space="preserve">  JD3RZ07C04ST26044</t>
  </si>
  <si>
    <t>Excavation Works For Manholes Diam 2000 depth from 2.51 to 3.50 - B6.33 05 39.08 - Z07 - C - 04 - ST</t>
  </si>
  <si>
    <t xml:space="preserve">  JD3RZ07C04ST26045</t>
  </si>
  <si>
    <t>Base Plain Concrete Works For Manholes Diam 2000 depth from 2.51 to 3.50 - B6.33 05 39.08 - Z07 - C - 04 - ST</t>
  </si>
  <si>
    <t xml:space="preserve">  JD3RZ07C04ST26046</t>
  </si>
  <si>
    <t>Manhole Installation Works For Manholes Diam 2000 depth from 2.51 to 3.50 - B6.33 05 39.08 - Z07 - C - 04 - ST</t>
  </si>
  <si>
    <t xml:space="preserve">  JD3RZ07C04ST26047</t>
  </si>
  <si>
    <t>FINISHING Works and Backfilling Works For Manholes Diam 2000 depth from 2.51 to 3.50 - B6.33 05 39.08 - Z07 - C - 04 - S</t>
  </si>
  <si>
    <t xml:space="preserve">  JD3RZ07C04ST26048</t>
  </si>
  <si>
    <t>TESTING AND COMMITIONING Works For Manholes Diam 2000 depth from 2.51 to 3.50 - B6.33 05 39.08 - Z07 - C - 04 - ST</t>
  </si>
  <si>
    <t xml:space="preserve">  JD3RZ07C04ST524342</t>
  </si>
  <si>
    <t xml:space="preserve">  JD3RZ07C04TSE26117</t>
  </si>
  <si>
    <t>Excavation Worksfor HDPE Pipes 315 mm - depth from 0 to 1.5 m - B4.33 31 00.03 - Z07 - C - 04 - TSE</t>
  </si>
  <si>
    <t xml:space="preserve">  JD3RZ07C04TSE26118</t>
  </si>
  <si>
    <t>Soil Replacement and Bedding Works for HDPE Pipes 315 mm - depth from 0 to 1.5 m - B4.33 31 00.03 - Z07 - C - 04 - TSE</t>
  </si>
  <si>
    <t xml:space="preserve">  JD3RZ07C04TSE26119</t>
  </si>
  <si>
    <t>Installing for HDPE Pipes 315 mm - depth from 0 to 1.5 m - B4.33 31 00.03 - Z07 - C - 04 - TSE</t>
  </si>
  <si>
    <t xml:space="preserve">  JD3RZ07C04TSE26120</t>
  </si>
  <si>
    <t>Testing for HDPE Pipes 315 mm - depth from 0 to 1.5 m - B4.33 31 00.03 - Z07 - C - 04 - TSE</t>
  </si>
  <si>
    <t xml:space="preserve">  JD3RZ07C04TSE26121</t>
  </si>
  <si>
    <t>Backfillingfor HDPE Pipes 315 mm - depth from 0 to 1.5 m - B4.33 31 00.03 - Z07 - C - 04 - TSE</t>
  </si>
  <si>
    <t xml:space="preserve">  JD3RZ07C04TSE26122</t>
  </si>
  <si>
    <t>Excavation Worksfor HDPE Pipes 315 mm - depth from 1.51 to 2.5 m - B4.33 31 00.04 - Z07 - C - 04 - TSE</t>
  </si>
  <si>
    <t xml:space="preserve">  JD3RZ07C04TSE26123</t>
  </si>
  <si>
    <t>Soil Replacement and Bedding Works for HDPE Pipes 315 mm - depth from 1.51 to 2.5 m - B4.33 31 00.04 - Z07 - C - 04 - TS</t>
  </si>
  <si>
    <t xml:space="preserve">  JD3RZ07C04TSE26124</t>
  </si>
  <si>
    <t>Installing for HDPE Pipes 315 mm - depth from 1.51 to 2.5 m - B4.33 31 00.04 - Z07 - C - 04 - TSE</t>
  </si>
  <si>
    <t xml:space="preserve">  JD3RZ07C04TSE26125</t>
  </si>
  <si>
    <t>Testing for HDPE Pipes 315 mm - depth from 1.51 to 2.5 m - B4.33 31 00.04 - Z07 - C - 04 - TSE</t>
  </si>
  <si>
    <t xml:space="preserve">  JD3RZ07C04TSE26126</t>
  </si>
  <si>
    <t>Backfillingfor HDPE Pipes 315 mm - depth from 1.51 to 2.5 m - B4.33 31 00.04 - Z07 - C - 04 - TSE</t>
  </si>
  <si>
    <t xml:space="preserve">  JD3RZ07C04WT26057</t>
  </si>
  <si>
    <t>Excavation Worksfor HDPE Pipes 160 mm - depth from 0 to 1.5 m - B3.33 14 13.01 - Z07 - C - 04 - WT</t>
  </si>
  <si>
    <t xml:space="preserve">  JD3RZ07C04WT26058</t>
  </si>
  <si>
    <t>Soil Replacement and Bedding Works for HDPE Pipes 160 mm - depth from 0 to 1.5 m - B3.33 14 13.01 - Z07 - C - 04 - WT</t>
  </si>
  <si>
    <t xml:space="preserve">  JD3RZ07C04WT26059</t>
  </si>
  <si>
    <t>Installing for HDPE Pipes 160 mm - depth from 0 to 1.5 m - B3.33 14 13.01 - Z07 - C - 04 - WT</t>
  </si>
  <si>
    <t xml:space="preserve">  JD3RZ07C04WT26060</t>
  </si>
  <si>
    <t>Testing for HDPE Pipes 160 mm - depth from 0 to 1.5 m - B3.33 14 13.01 - Z07 - C - 04 - WT</t>
  </si>
  <si>
    <t xml:space="preserve">  JD3RZ07C04WT26061</t>
  </si>
  <si>
    <t>Backfillingfor HDPE Pipes 160 mm - depth from 0 to 1.5 m - B3.33 14 13.01 - Z07 - C - 04 - WT</t>
  </si>
  <si>
    <t xml:space="preserve">  JD3RZ07C04WT26092</t>
  </si>
  <si>
    <t>EXCAVATION and Bedding Worksfor Fire Hydrant - B3.33 14 19.08 - Z07 - C - 04 - WT</t>
  </si>
  <si>
    <t xml:space="preserve">  JD3RZ07C04WT26093</t>
  </si>
  <si>
    <t>INSTALLATIONfor Fire Hydrant - B3.33 14 19.08 - Z07 - C - 04 - WT</t>
  </si>
  <si>
    <t xml:space="preserve">  JD3RZ07C04WT26094</t>
  </si>
  <si>
    <t>TESTING AND COMMITIONfor Fire Hydrant - B3.33 14 19.08 - Z07 - C - 04 - WT</t>
  </si>
  <si>
    <t xml:space="preserve">  JD3RZ07L52ST26544</t>
  </si>
  <si>
    <t>Excavation Works for UPVC Pipe Line 300 mm - depth from 0.00 to 1.50 m - B6.33 14 11.01 - Z07 - L - 52 - ST</t>
  </si>
  <si>
    <t xml:space="preserve">  JD3RZ07L52ST26545</t>
  </si>
  <si>
    <t>Soil Replacement and Bedding Works for UPVC Pipe Line 300 mm - depth from 0.00 to 1.50 m - B6.33 14 11.01 - Z07 - L - 52</t>
  </si>
  <si>
    <t xml:space="preserve">  JD3RZ07L52ST26546</t>
  </si>
  <si>
    <t>Installing for UPVC Pipe Line 300 mm - depth from 0.00 to 1.50 m - B6.33 14 11.01 - Z07 - L - 52 - ST</t>
  </si>
  <si>
    <t xml:space="preserve">  JD3RZ07L52ST26547</t>
  </si>
  <si>
    <t>Primary Test for UPVC Pipe Line 300 mm - depth from 0.00 to 1.50 m - B6.33 14 11.01 - Z07 - L - 52 - ST</t>
  </si>
  <si>
    <t xml:space="preserve">  JD3RZ07L52ST26548</t>
  </si>
  <si>
    <t>Backfilling Works for UPVC Pipe Line 300 mm - depth from 0.00 to 1.50 m - B6.33 14 11.01 - Z07 - L - 52 - ST</t>
  </si>
  <si>
    <t xml:space="preserve">  JD3RZ07L52ST26552</t>
  </si>
  <si>
    <t>Primary Test for GRP Pipe Line 400 mm - depth from 0.00 to 1.50 m - B6.33 42 11.01 - Z07 - L - 52 - ST</t>
  </si>
  <si>
    <t xml:space="preserve">  JD3RZ07L52ST26553</t>
  </si>
  <si>
    <t>Backfilling Works for GRP Pipe Line 400 mm - depth from 0.00 to 1.50 m - B6.33 42 11.01 - Z07 - L - 52 - ST</t>
  </si>
  <si>
    <t xml:space="preserve">  JD3RZ07L52ST26557</t>
  </si>
  <si>
    <t>Primary Test for GRP Pipe Line 400 mm - depth from 1.51 to 2.50 m - B6.33 42 11.02 - Z07 - L - 52 - ST</t>
  </si>
  <si>
    <t xml:space="preserve">  JD3RZ07L52ST26558</t>
  </si>
  <si>
    <t>Backfilling Works for GRP Pipe Line 400 mm - depth from 1.51 to 2.50 m - B6.33 42 11.02 - Z07 - L - 52 - ST</t>
  </si>
  <si>
    <t xml:space="preserve">  JD3RZ07L52ST26578.R</t>
  </si>
  <si>
    <t>Backfilling Works for GRP Pipe Line 600 mm - depth from 1.51 to 2.50 m - B6.33 42 11.06 - Z07 - L - 52 - ST - Remaining</t>
  </si>
  <si>
    <t xml:space="preserve">  JD3RZ07L52ST26584.R</t>
  </si>
  <si>
    <t>Excavation Works for GRP Pipe Line 700 mm - depth from 1.51 to 2.50 m - B6.33 42 11.08 - Z07 - L - 52 - ST - Remaining</t>
  </si>
  <si>
    <t xml:space="preserve">  JD3RZ07L52ST26587</t>
  </si>
  <si>
    <t>Primary Test for GRP Pipe Line 700 mm - depth from 1.51 to 2.50 m - B6.33 42 11.08 - Z07 - L - 52 - ST</t>
  </si>
  <si>
    <t xml:space="preserve">  JD3RZ07L52ST26588</t>
  </si>
  <si>
    <t>Backfilling Works for GRP Pipe Line 700 mm - depth from 1.51 to 2.50 m - B6.33 42 11.08 - Z07 - L - 52 - ST</t>
  </si>
  <si>
    <t xml:space="preserve">  JD3RZ07L52ST26728.R</t>
  </si>
  <si>
    <t>Base Plain Concrete Works For Manholes Diam 1200 depth from 1.51 to 2.50 - B6.33 05 39.02 - Z07 - L - 52 - ST - Remainin</t>
  </si>
  <si>
    <t xml:space="preserve">  JD3RZ07L52ST26729</t>
  </si>
  <si>
    <t>Manhole Installation Works For Manholes Diam 1200 depth from 1.51 to 2.50 - B6.33 05 39.02 - Z07 - L - 52 - ST</t>
  </si>
  <si>
    <t xml:space="preserve">  JD3RZ07L52ST26730</t>
  </si>
  <si>
    <t>FINISHING Works and Backfilling Works For Manholes Diam 1200 depth from 1.51 to 2.50 - B6.33 05 39.02 - Z07 - L - 52 - S</t>
  </si>
  <si>
    <t xml:space="preserve">  JD3RZ07L52ST26731</t>
  </si>
  <si>
    <t>TESTING AND COMMITIONING Works For Manholes Diam 1200 depth from 1.51 to 2.50 - B6.33 05 39.02 - Z07 - L - 52 - ST</t>
  </si>
  <si>
    <t xml:space="preserve">  JD3RZ07L52ST26737</t>
  </si>
  <si>
    <t>Excavation Works For Manholes Diam 1500 depth from 1.51 to 2.50 - B6.33 05 39.04 - Z07 - L - 52 - ST</t>
  </si>
  <si>
    <t xml:space="preserve">  JD3RZ07L52ST26738</t>
  </si>
  <si>
    <t>Base Plain Concrete Works For Manholes Diam 1500 depth from 1.51 to 2.50 - B6.33 05 39.04 - Z07 - L - 52 - ST</t>
  </si>
  <si>
    <t xml:space="preserve">  JD3RZ07L52ST26739</t>
  </si>
  <si>
    <t>Manhole Installation Works For Manholes Diam 1500 depth from 1.51 to 2.50 - B6.33 05 39.04 - Z07 - L - 52 - ST</t>
  </si>
  <si>
    <t xml:space="preserve">  JD3RZ07L52ST26740</t>
  </si>
  <si>
    <t>FINISHING Works and Backfilling Works For Manholes Diam 1500 depth from 1.51 to 2.50 - B6.33 05 39.04 - Z07 - L - 52 - S</t>
  </si>
  <si>
    <t xml:space="preserve">  JD3RZ07L52ST26741</t>
  </si>
  <si>
    <t>TESTING AND COMMITIONING Works For Manholes Diam 1500 depth from 1.51 to 2.50 - B6.33 05 39.04 - Z07 - L - 52 - ST</t>
  </si>
  <si>
    <t xml:space="preserve">  JD3RZ07L52ST26743</t>
  </si>
  <si>
    <t>Base Plain Concrete Works For Manholes Diam 1500 depth from 2.51 to 3.50 - B6.33 05 39.05 - Z07 - L - 52 - ST</t>
  </si>
  <si>
    <t xml:space="preserve">  JD3RZ07L52ST26744</t>
  </si>
  <si>
    <t>Manhole Installation Works For Manholes Diam 1500 depth from 2.51 to 3.50 - B6.33 05 39.05 - Z07 - L - 52 - ST</t>
  </si>
  <si>
    <t xml:space="preserve">  JD3RZ07L52ST26745</t>
  </si>
  <si>
    <t>FINISHING Works and Backfilling Works For Manholes Diam 1500 depth from 2.51 to 3.50 - B6.33 05 39.05 - Z07 - L - 52 - S</t>
  </si>
  <si>
    <t xml:space="preserve">  JD3RZ07L52ST26746</t>
  </si>
  <si>
    <t>TESTING AND COMMITIONING Works For Manholes Diam 1500 depth from 2.51 to 3.50 - B6.33 05 39.05 - Z07 - L - 52 - ST</t>
  </si>
  <si>
    <t xml:space="preserve">  JD3RZ07L52ST26762</t>
  </si>
  <si>
    <t>EXCAVATION Works for Catchbasine single - B6.33 05 39.09 - Z07 - L - 52 - ST</t>
  </si>
  <si>
    <t xml:space="preserve">  JD3RZ07L52ST26763</t>
  </si>
  <si>
    <t>Catchbasine Installation Works For Catchbasine single - B6.33 05 39.09 - Z07 - L - 52 - ST</t>
  </si>
  <si>
    <t xml:space="preserve">  JD3RZ07L52ST26764</t>
  </si>
  <si>
    <t>FINISHING Works For Catchbasine single - B6.33 05 39.09 - Z07 - L - 52 - ST</t>
  </si>
  <si>
    <t xml:space="preserve">  JD3RZ07L52ST26765</t>
  </si>
  <si>
    <t>TESTING AND COMMITIONING RELEASEDfor Catchbasine single - B6.33 05 39.09 - Z07 - L - 52 - ST</t>
  </si>
  <si>
    <t xml:space="preserve">  JD3RZ07L52ST26766</t>
  </si>
  <si>
    <t>EXCAVATION Works for Catchbasine double - B6.33 05 39.10 - Z07 - L - 52 - ST</t>
  </si>
  <si>
    <t xml:space="preserve">  JD3RZ07L52ST26767</t>
  </si>
  <si>
    <t>Catchbasine Installation Works For Catchbasine double - B6.33 05 39.10 - Z07 - L - 52 - ST</t>
  </si>
  <si>
    <t xml:space="preserve">  JD3RZ07L52ST26768</t>
  </si>
  <si>
    <t>FINISHING Works For Catchbasine double - B6.33 05 39.10 - Z07 - L - 52 - ST</t>
  </si>
  <si>
    <t xml:space="preserve">  JD3RZ07L52ST26769</t>
  </si>
  <si>
    <t>TESTING AND COMMITIONING RELEASEDfor Catchbasine double - B6.33 05 39.10 - Z07 - L - 52 - ST</t>
  </si>
  <si>
    <t xml:space="preserve">  JD3RZ07L52TSE26820</t>
  </si>
  <si>
    <t>Excavation Worksfor HDPE Pipe Lines 125 mm - depth from 0 to 1.5 m - B4.33 31 00.01 - Z07 - L - 52 - TSE</t>
  </si>
  <si>
    <t xml:space="preserve">  JD3RZ07L52TSE26821</t>
  </si>
  <si>
    <t>Soil Replacement and Bedding Worksfor HDPE Pipe Lines 125 mm - depth from 0 to 1.5 m - B4.33 31 00.01 - Z07 - L - 52 - T</t>
  </si>
  <si>
    <t xml:space="preserve">  JD3RZ07L52TSE26822</t>
  </si>
  <si>
    <t>installationfor HDPE Pipe Lines 125 mm - depth from 0 to 1.5 m - B4.33 31 00.01 - Z07 - L - 52 - TSE</t>
  </si>
  <si>
    <t xml:space="preserve">  JD3RZ07L52TSE26823</t>
  </si>
  <si>
    <t>Testingfor HDPE Pipe Lines 125 mm - depth from 0 to 1.5 m - B4.33 31 00.01 - Z07 - L - 52 - TSE</t>
  </si>
  <si>
    <t xml:space="preserve">  JD3RZ07L52TSE26824</t>
  </si>
  <si>
    <t>Backfilling Worksfor HDPE Pipe Lines 125 mm - depth from 0 to 1.5 m - B4.33 31 00.01 - Z07 - L - 52 - TSE</t>
  </si>
  <si>
    <t xml:space="preserve">  JD3RZ07L52TSE26835</t>
  </si>
  <si>
    <t>Excavation Worksfor HDPE Pipes 315 mm - depth from 1.51 to 2.5 m - B4.33 31 00.04 - Z07 - L - 52 - TSE</t>
  </si>
  <si>
    <t xml:space="preserve">  JD3RZ07L52TSE26836</t>
  </si>
  <si>
    <t>Soil Replacement and Bedding Works for HDPE Pipes 315 mm - depth from 1.51 to 2.5 m - B4.33 31 00.04 - Z07 - L - 52 - TS</t>
  </si>
  <si>
    <t xml:space="preserve">  JD3RZ07L52TSE26837</t>
  </si>
  <si>
    <t>Installing for HDPE Pipes 315 mm - depth from 1.51 to 2.5 m - B4.33 31 00.04 - Z07 - L - 52 - TSE</t>
  </si>
  <si>
    <t xml:space="preserve">  JD3RZ07L52TSE26838</t>
  </si>
  <si>
    <t>Testing for HDPE Pipes 315 mm - depth from 1.51 to 2.5 m - B4.33 31 00.04 - Z07 - L - 52 - TSE</t>
  </si>
  <si>
    <t xml:space="preserve">  JD3RZ07L52TSE26839</t>
  </si>
  <si>
    <t>Backfillingfor HDPE Pipes 315 mm - depth from 1.51 to 2.5 m - B4.33 31 00.04 - Z07 - L - 52 - TSE</t>
  </si>
  <si>
    <t xml:space="preserve">  JD3RZ07L52TSE26840</t>
  </si>
  <si>
    <t>Excavation Worksfor HDPE Pipes 315 mm - depth from 2.51 to 3.5 m - B4.33 31 00.05 - Z07 - L - 52 - TSE</t>
  </si>
  <si>
    <t xml:space="preserve">  JD3RZ07L52TSE26841</t>
  </si>
  <si>
    <t>Soil Replacement and Bedding Works for HDPE Pipes 315 mm - depth from 2.51 to 3.5 m - B4.33 31 00.05 - Z07 - L - 52 - TS</t>
  </si>
  <si>
    <t xml:space="preserve">  JD3RZ07L52TSE26842</t>
  </si>
  <si>
    <t>Installing for HDPE Pipes 315 mm - depth from 2.51 to 3.5 m - B4.33 31 00.05 - Z07 - L - 52 - TSE</t>
  </si>
  <si>
    <t xml:space="preserve">  JD3RZ07L52TSE26843</t>
  </si>
  <si>
    <t>Testing for HDPE Pipes 315 mm - depth from 2.51 to 3.5 m - B4.33 31 00.05 - Z07 - L - 52 - TSE</t>
  </si>
  <si>
    <t xml:space="preserve">  JD3RZ07L52TSE26844</t>
  </si>
  <si>
    <t>Backfillingfor HDPE Pipes 315 mm - depth from 2.51 to 3.5 m - B4.33 31 00.05 - Z07 - L - 52 - TSE</t>
  </si>
  <si>
    <t xml:space="preserve">  JD3RZ07L52TSE26845</t>
  </si>
  <si>
    <t>Excavation Worksfor HDPE Pipes 315 mm - depth from 3.51 to 4.5 m - B4.33 31 00.06 - Z07 - L - 52 - TSE</t>
  </si>
  <si>
    <t xml:space="preserve">  JD3RZ07L52TSE26846</t>
  </si>
  <si>
    <t>Soil Replacement and Bedding Works for HDPE Pipes 315 mm - depth from 3.51 to 4.5 m - B4.33 31 00.06 - Z07 - L - 52 - TS</t>
  </si>
  <si>
    <t xml:space="preserve">  JD3RZ07L52TSE26847</t>
  </si>
  <si>
    <t>Installing for HDPE Pipes 315 mm - depth from 3.51 to 4.5 m - B4.33 31 00.06 - Z07 - L - 52 - TSE</t>
  </si>
  <si>
    <t xml:space="preserve">  JD3RZ07L52TSE26848</t>
  </si>
  <si>
    <t>Testing for HDPE Pipes 315 mm - depth from 3.51 to 4.5 m - B4.33 31 00.06 - Z07 - L - 52 - TSE</t>
  </si>
  <si>
    <t xml:space="preserve">  JD3RZ07L52TSE26849</t>
  </si>
  <si>
    <t>Backfillingfor HDPE Pipes 315 mm - depth from 3.51 to 4.5 m - B4.33 31 00.06 - Z07 - L - 52 - TSE</t>
  </si>
  <si>
    <t xml:space="preserve">  JD3RZ07L52TSE26945</t>
  </si>
  <si>
    <t>Installationfor gate valves 100 mm - B4.33 14 19.01 - Z07 - L - 52 - TSE</t>
  </si>
  <si>
    <t xml:space="preserve">  JD3RZ07L52TSE26946</t>
  </si>
  <si>
    <t>Testing And Commtionningfor gate valves 100 mm - B4.33 14 19.01 - Z07 - L - 52 - TSE</t>
  </si>
  <si>
    <t xml:space="preserve">  JD3RZ07L52WT26770</t>
  </si>
  <si>
    <t>Excavation Worksfor HDPE Pipes 160 mm - depth from 0 to 1.5 m - B3.33 14 13.01 - Z07 - L - 52 - WT</t>
  </si>
  <si>
    <t xml:space="preserve">  JD3RZ07L52WT26771</t>
  </si>
  <si>
    <t>Soil Replacement and Bedding Works for HDPE Pipes 160 mm - depth from 0 to 1.5 m - B3.33 14 13.01 - Z07 - L - 52 - WT</t>
  </si>
  <si>
    <t xml:space="preserve">  JD3RZ07L52WT26772</t>
  </si>
  <si>
    <t>Installing for HDPE Pipes 160 mm - depth from 0 to 1.5 m - B3.33 14 13.01 - Z07 - L - 52 - WT</t>
  </si>
  <si>
    <t xml:space="preserve">  JD3RZ07L52WT26773</t>
  </si>
  <si>
    <t>Testing for HDPE Pipes 160 mm - depth from 0 to 1.5 m - B3.33 14 13.01 - Z07 - L - 52 - WT</t>
  </si>
  <si>
    <t xml:space="preserve">  JD3RZ07L52WT26774</t>
  </si>
  <si>
    <t>Backfillingfor HDPE Pipes 160 mm - depth from 0 to 1.5 m - B3.33 14 13.01 - Z07 - L - 52 - WT</t>
  </si>
  <si>
    <t xml:space="preserve">  JD3RZ07L52WT26805</t>
  </si>
  <si>
    <t>EXCAVATION and Bedding Worksfor Fire Hydrant - B3.33 14 19.08 - Z07 - L - 52 - WT</t>
  </si>
  <si>
    <t xml:space="preserve">  JD3RZ07L52WT26806</t>
  </si>
  <si>
    <t>INSTALLATIONfor Fire Hydrant - B3.33 14 19.08 - Z07 - L - 52 - WT</t>
  </si>
  <si>
    <t xml:space="preserve">  JD3RZ07L52WT26807</t>
  </si>
  <si>
    <t>TESTING AND COMMITIONfor Fire Hydrant - B3.33 14 19.08 - Z07 - L - 52 - WT</t>
  </si>
  <si>
    <t xml:space="preserve">  JD3RZ07L63ST27261.R</t>
  </si>
  <si>
    <t>Backfilling Works for UPVC Pipe Line 300 mm - depth from 0.00 to 1.50 m - B6.33 14 11.01 - Z07 - L - 63 - ST - Remaining</t>
  </si>
  <si>
    <t xml:space="preserve">  JD3RZ07L63ST27262.R</t>
  </si>
  <si>
    <t>Excavation Works for GRP Pipe Line 400 mm - depth from 0.00 to 1.50 m - B6.33 42 11.01 - Z07 - L - 63 - ST - Remaining</t>
  </si>
  <si>
    <t xml:space="preserve">  JD3RZ07L63ST27263.R</t>
  </si>
  <si>
    <t xml:space="preserve">Soil Replacement and Bedding Works for GRP Pipe Line 400 mm - depth from 0.00 to 1.50 m - B6.33 42 11.01 - Z07 - L - 63 </t>
  </si>
  <si>
    <t xml:space="preserve">  JD3RZ07L63ST27264.R</t>
  </si>
  <si>
    <t>Installing for GRP Pipe Line 400 mm - depth from 0.00 to 1.50 m - B6.33 42 11.01 - Z07 - L - 63 - ST - Remaining</t>
  </si>
  <si>
    <t xml:space="preserve">  JD3RZ07L63ST27265</t>
  </si>
  <si>
    <t>Primary Test for GRP Pipe Line 400 mm - depth from 0.00 to 1.50 m - B6.33 42 11.01 - Z07 - L - 63 - ST</t>
  </si>
  <si>
    <t xml:space="preserve">  JD3RZ07L63ST27266</t>
  </si>
  <si>
    <t>Backfilling Works for GRP Pipe Line 400 mm - depth from 0.00 to 1.50 m - B6.33 42 11.01 - Z07 - L - 63 - ST</t>
  </si>
  <si>
    <t xml:space="preserve">  JD3RZ07L63ST27270</t>
  </si>
  <si>
    <t>Primary Test for GRP Pipe Line 400 mm - depth from 1.51 to 2.50 m - B6.33 42 11.02 - Z07 - L - 63 - ST</t>
  </si>
  <si>
    <t xml:space="preserve">  JD3RZ07L63ST27271</t>
  </si>
  <si>
    <t>Backfilling Works for GRP Pipe Line 400 mm - depth from 1.51 to 2.50 m - B6.33 42 11.02 - Z07 - L - 63 - ST</t>
  </si>
  <si>
    <t xml:space="preserve">  JD3RZ07L63ST27275</t>
  </si>
  <si>
    <t>Primary Test for GRP Pipe Line 500 mm - depth from 0.00 to 1.50 m - B6.33 42 11.03 - Z07 - L - 63 - ST</t>
  </si>
  <si>
    <t xml:space="preserve">  JD3RZ07L63ST27280</t>
  </si>
  <si>
    <t>Primary Test for GRP Pipe Line 500 mm - depth from 1.51 to 2.50 m - B6.33 42 11.04 - Z07 - L - 63 - ST</t>
  </si>
  <si>
    <t xml:space="preserve">  JD3RZ07L63ST27290</t>
  </si>
  <si>
    <t>Primary Test for GRP Pipe Line 600 mm - depth from 1.51 to 2.50 m - B6.33 42 11.06 - Z07 - L - 63 - ST</t>
  </si>
  <si>
    <t xml:space="preserve">  JD3RZ07L63ST27291</t>
  </si>
  <si>
    <t>Backfilling Works for GRP Pipe Line 600 mm - depth from 1.51 to 2.50 m - B6.33 42 11.06 - Z07 - L - 63 - ST</t>
  </si>
  <si>
    <t xml:space="preserve">  JD3RZ07L63ST27301</t>
  </si>
  <si>
    <t>Backfilling Works for GRP Pipe Line 700 mm - depth from 1.51 to 2.50 m - B6.33 42 11.08 - Z07 - L - 63 - ST</t>
  </si>
  <si>
    <t xml:space="preserve">  JD3RZ07L63ST27310.R</t>
  </si>
  <si>
    <t>Primary Test for GRP Pipe Line 800 mm - depth from 1.51 to 2.50 m - B6.33 42 11.10 - Z07 - L - 63 - ST - Remaining</t>
  </si>
  <si>
    <t xml:space="preserve">  JD3RZ07L63ST27311</t>
  </si>
  <si>
    <t>Backfilling Works for GRP Pipe Line 800 mm - depth from 1.51 to 2.50 m - B6.33 42 11.10 - Z07 - L - 63 - ST</t>
  </si>
  <si>
    <t xml:space="preserve">  JD3RZ07L63ST27320</t>
  </si>
  <si>
    <t>Primary Test for GRP Pipe Line 900 mm - depth from 1.51 to 2.50 m - B6.33 42 11.12 - Z07 - L - 63 - ST</t>
  </si>
  <si>
    <t xml:space="preserve">  JD3RZ07L63ST27321</t>
  </si>
  <si>
    <t>Backfilling Works for GRP Pipe Line 900 mm - depth from 1.51 to 2.50 m - B6.33 42 11.12 - Z07 - L - 63 - ST</t>
  </si>
  <si>
    <t xml:space="preserve">  JD3RZ07L63ST27335</t>
  </si>
  <si>
    <t>Primary Test for GRP Pipe Line 1000 mm - depth from 1.51 to 2.50 m - B6.33 42 11.15 - Z07 - L - 63 - ST</t>
  </si>
  <si>
    <t xml:space="preserve">  JD3RZ07L63ST27336</t>
  </si>
  <si>
    <t>Backfilling Works for GRP Pipe Line 1000 mm - depth from 1.51 to 2.50 m - B6.33 42 11.15 - Z07 - L - 63 - ST</t>
  </si>
  <si>
    <t xml:space="preserve">  JD3RZ07L63ST27442</t>
  </si>
  <si>
    <t>Manhole Installation Works For Manholes Diam 1200 depth from 1.51 to 2.50 - B6.33 05 39.02 - Z07 - L - 63 - ST</t>
  </si>
  <si>
    <t xml:space="preserve">  JD3RZ07L63ST27443</t>
  </si>
  <si>
    <t>FINISHING Works and Backfilling Works For Manholes Diam 1200 depth from 1.51 to 2.50 - B6.33 05 39.02 - Z07 - L - 63 - S</t>
  </si>
  <si>
    <t xml:space="preserve">  JD3RZ07L63ST27444</t>
  </si>
  <si>
    <t>TESTING AND COMMITIONING Works For Manholes Diam 1200 depth from 1.51 to 2.50 - B6.33 05 39.02 - Z07 - L - 63 - ST</t>
  </si>
  <si>
    <t xml:space="preserve">  JD3RZ07L63ST27452</t>
  </si>
  <si>
    <t>Manhole Installation Works For Manholes Diam 1500 depth from 1.51 to 2.50 - B6.33 05 39.04 - Z07 - L - 63 - ST</t>
  </si>
  <si>
    <t xml:space="preserve">  JD3RZ07L63ST27453</t>
  </si>
  <si>
    <t>FINISHING Works and Backfilling Works For Manholes Diam 1500 depth from 1.51 to 2.50 - B6.33 05 39.04 - Z07 - L - 63 - S</t>
  </si>
  <si>
    <t xml:space="preserve">  JD3RZ07L63ST27454</t>
  </si>
  <si>
    <t>TESTING AND COMMITIONING Works For Manholes Diam 1500 depth from 1.51 to 2.50 - B6.33 05 39.04 - Z07 - L - 63 - ST</t>
  </si>
  <si>
    <t xml:space="preserve">  JD3RZ07L63ST27470</t>
  </si>
  <si>
    <t>Excavation Works For Manholes Diam 2000 depth from 2.51 to 3.50 - B6.33 05 39.08 - Z07 - L - 63 - ST</t>
  </si>
  <si>
    <t xml:space="preserve">  JD3RZ07L63ST27471</t>
  </si>
  <si>
    <t>Base Plain Concrete Works For Manholes Diam 2000 depth from 2.51 to 3.50 - B6.33 05 39.08 - Z07 - L - 63 - ST</t>
  </si>
  <si>
    <t xml:space="preserve">  JD3RZ07L63ST27472</t>
  </si>
  <si>
    <t>Manhole Installation Works For Manholes Diam 2000 depth from 2.51 to 3.50 - B6.33 05 39.08 - Z07 - L - 63 - ST</t>
  </si>
  <si>
    <t xml:space="preserve">  JD3RZ07L63ST27473</t>
  </si>
  <si>
    <t>FINISHING Works and Backfilling Works For Manholes Diam 2000 depth from 2.51 to 3.50 - B6.33 05 39.08 - Z07 - L - 63 - S</t>
  </si>
  <si>
    <t xml:space="preserve">  JD3RZ07L63ST27474</t>
  </si>
  <si>
    <t>TESTING AND COMMITIONING Works For Manholes Diam 2000 depth from 2.51 to 3.50 - B6.33 05 39.08 - Z07 - L - 63 - ST</t>
  </si>
  <si>
    <t xml:space="preserve">  JD3RZ07L63ST27475</t>
  </si>
  <si>
    <t>EXCAVATION Works for Catchbasine single - B6.33 05 39.09 - Z07 - L - 63 - ST</t>
  </si>
  <si>
    <t xml:space="preserve">  JD3RZ07L63ST27476</t>
  </si>
  <si>
    <t>Catchbasine Installation Works For Catchbasine single - B6.33 05 39.09 - Z07 - L - 63 - ST</t>
  </si>
  <si>
    <t xml:space="preserve">  JD3RZ07L63ST27477</t>
  </si>
  <si>
    <t>FINISHING Works For Catchbasine single - B6.33 05 39.09 - Z07 - L - 63 - ST</t>
  </si>
  <si>
    <t xml:space="preserve">  JD3RZ07L63ST27478</t>
  </si>
  <si>
    <t>TESTING AND COMMITIONING RELEASEDfor Catchbasine single - B6.33 05 39.09 - Z07 - L - 63 - ST</t>
  </si>
  <si>
    <t xml:space="preserve">  JD3RZ07L63ST27479</t>
  </si>
  <si>
    <t>EXCAVATION Works for Catchbasine double - B6.33 05 39.10 - Z07 - L - 63 - ST</t>
  </si>
  <si>
    <t xml:space="preserve">  JD3RZ07L63ST27480</t>
  </si>
  <si>
    <t>Catchbasine Installation Works For Catchbasine double - B6.33 05 39.10 - Z07 - L - 63 - ST</t>
  </si>
  <si>
    <t xml:space="preserve">  JD3RZ07L63ST27481</t>
  </si>
  <si>
    <t>FINISHING Works For Catchbasine double - B6.33 05 39.10 - Z07 - L - 63 - ST</t>
  </si>
  <si>
    <t xml:space="preserve">  JD3RZ07L63ST27482</t>
  </si>
  <si>
    <t>TESTING AND COMMITIONING RELEASEDfor Catchbasine double - B6.33 05 39.10 - Z07 - L - 63 - ST</t>
  </si>
  <si>
    <t xml:space="preserve">  JD3RZ07L63TSE27533</t>
  </si>
  <si>
    <t>Excavation Worksfor HDPE Pipe Lines 125 mm - depth from 0 to 1.5 m - B4.33 31 00.01 - Z07 - L - 63 - TSE</t>
  </si>
  <si>
    <t xml:space="preserve">  JD3RZ07L63TSE27534</t>
  </si>
  <si>
    <t>Soil Replacement and Bedding Worksfor HDPE Pipe Lines 125 mm - depth from 0 to 1.5 m - B4.33 31 00.01 - Z07 - L - 63 - T</t>
  </si>
  <si>
    <t xml:space="preserve">  JD3RZ07L63TSE27535</t>
  </si>
  <si>
    <t>installationfor HDPE Pipe Lines 125 mm - depth from 0 to 1.5 m - B4.33 31 00.01 - Z07 - L - 63 - TSE</t>
  </si>
  <si>
    <t xml:space="preserve">  JD3RZ07L63TSE27536</t>
  </si>
  <si>
    <t>Testingfor HDPE Pipe Lines 125 mm - depth from 0 to 1.5 m - B4.33 31 00.01 - Z07 - L - 63 - TSE</t>
  </si>
  <si>
    <t xml:space="preserve">  JD3RZ07L63TSE27537</t>
  </si>
  <si>
    <t>Backfilling Worksfor HDPE Pipe Lines 125 mm - depth from 0 to 1.5 m - B4.33 31 00.01 - Z07 - L - 63 - TSE</t>
  </si>
  <si>
    <t xml:space="preserve">  JD3RZ07L63TSE27658</t>
  </si>
  <si>
    <t>Installationfor gate valves 100 mm - B4.33 14 19.01 - Z07 - L - 63 - TSE</t>
  </si>
  <si>
    <t xml:space="preserve">  JD3RZ07L63TSE27659</t>
  </si>
  <si>
    <t>Testing And Commtionningfor gate valves 100 mm - B4.33 14 19.01 - Z07 - L - 63 - TSE</t>
  </si>
  <si>
    <t xml:space="preserve">  JD3RZ07L63TSE27662</t>
  </si>
  <si>
    <t>Installationfor butterfly valves 300 mm. - B4.33 14 19.03 - Z07 - L - 63 - TSE</t>
  </si>
  <si>
    <t xml:space="preserve">  JD3RZ07L63TSE27663</t>
  </si>
  <si>
    <t>Testing And Commtionningfor butterfly valves 300 mm. - B4.33 14 19.03 - Z07 - L - 63 - TSE</t>
  </si>
  <si>
    <t xml:space="preserve">  JD3RZ07L63TSE27670</t>
  </si>
  <si>
    <t>Installationfor Wash - Out valves 100 mm. - on pipes with diameter 110 - 400 mm - B4.33 14 19.07 - Z07 - L - 63 - TSE</t>
  </si>
  <si>
    <t xml:space="preserve">  JD3RZ07L63TSE27671</t>
  </si>
  <si>
    <t>Testing And Commtionningfor Wash - Out valves 100 mm. - on pipes with diameter 110 - 400 mm - B4.33 14 19.07 - Z07 - L -</t>
  </si>
  <si>
    <t xml:space="preserve">  JD3RZ07L63TSE27676</t>
  </si>
  <si>
    <t>Installationfor Air valves 50 mm. - on pipes with diameter less than 315 mm - B4.33 14 19.15 - Z07 - L - 63 - TSE</t>
  </si>
  <si>
    <t xml:space="preserve">  JD3RZ07L63TSE27677</t>
  </si>
  <si>
    <t xml:space="preserve">Testing And Commtionningfor Air valves 50 mm. - on pipes with diameter less than 315 mm - B4.33 14 19.15 - Z07 - L - 63 </t>
  </si>
  <si>
    <t xml:space="preserve">  JD3RZ07L63TSE27682</t>
  </si>
  <si>
    <t>EXCAVATION and Bedding Worksfor R.C Valve Chamber - 315 to 400 MM - B4.33 14 13.01 - Z07 - L - 63 - TSE</t>
  </si>
  <si>
    <t xml:space="preserve">  JD3RZ07L63TSE27683</t>
  </si>
  <si>
    <t>Plain Concrete Worksfor R.C Valve Chamber - 315 to 400 MM - B4.33 14 13.01 - Z07 - L - 63 - TSE</t>
  </si>
  <si>
    <t xml:space="preserve">  JD3RZ07L63TSE27684</t>
  </si>
  <si>
    <t>INSTALLATIONfor R.C Valve Chamber - 315 to 400 MM - B4.33 14 13.01 - Z07 - L - 63 - TSE</t>
  </si>
  <si>
    <t xml:space="preserve">  JD3RZ07L63TSE27685</t>
  </si>
  <si>
    <t>Backfilling Worksfor R.C Valve Chamber - 315 to 400 MM - B4.33 14 13.01 - Z07 - L - 63 - TSE</t>
  </si>
  <si>
    <t xml:space="preserve">  JD3RZ07L63TSE27694</t>
  </si>
  <si>
    <t>EXCAVATION and Bedding Worksfor Wash - out Valve Chamber - 110 to 400 MM - B4.33 14 13.06 - Z07 - L - 63 - TSE</t>
  </si>
  <si>
    <t xml:space="preserve">  JD3RZ07L63TSE27695</t>
  </si>
  <si>
    <t>Plain Concrete Worksfor Wash - out Valve Chamber - 110 to 400 MM - B4.33 14 13.06 - Z07 - L - 63 - TSE</t>
  </si>
  <si>
    <t xml:space="preserve">  JD3RZ07L63TSE27696</t>
  </si>
  <si>
    <t>INSTALLATIONfor Wash - out Valve Chamber - 110 to 400 MM - B4.33 14 13.06 - Z07 - L - 63 - TSE</t>
  </si>
  <si>
    <t xml:space="preserve">  JD3RZ07L63TSE27697</t>
  </si>
  <si>
    <t>Backfilling Worksfor Wash - out Valve Chamber - 110 to 400 MM - B4.33 14 13.06 - Z07 - L - 63 - TSE</t>
  </si>
  <si>
    <t xml:space="preserve">  JD3RZ07L63TSE27706</t>
  </si>
  <si>
    <t>EXCAVATION and Bedding Worksfor Air Valve Chamber - less than 315 mm - B4.33 14 13.10 - Z07 - L - 63 - TSE</t>
  </si>
  <si>
    <t xml:space="preserve">  JD3RZ07L63TSE27707</t>
  </si>
  <si>
    <t>Plain Concrete Worksfor Air Valve Chamber - less than 315 mm - B4.33 14 13.10 - Z07 - L - 63 - TSE</t>
  </si>
  <si>
    <t xml:space="preserve">  JD3RZ07L63TSE27708</t>
  </si>
  <si>
    <t>INSTALLATIONfor Air Valve Chamber - less than 315 mm - B4.33 14 13.10 - Z07 - L - 63 - TSE</t>
  </si>
  <si>
    <t xml:space="preserve">  JD3RZ07L63TSE27709</t>
  </si>
  <si>
    <t>Backfilling Worksfor Air Valve Chamber - less than 315 mm - B4.33 14 13.10 - Z07 - L - 63 - TSE</t>
  </si>
  <si>
    <t xml:space="preserve">  JD3RZ07L63WT27483</t>
  </si>
  <si>
    <t>Excavation Worksfor HDPE Pipes 160 mm - depth from 0 to 1.5 m - B3.33 14 13.01 - Z07 - L - 63 - WT</t>
  </si>
  <si>
    <t xml:space="preserve">  JD3RZ07L63WT27484</t>
  </si>
  <si>
    <t>Soil Replacement and Bedding Works for HDPE Pipes 160 mm - depth from 0 to 1.5 m - B3.33 14 13.01 - Z07 - L - 63 - WT</t>
  </si>
  <si>
    <t xml:space="preserve">  JD3RZ07L63WT27485</t>
  </si>
  <si>
    <t>Installing for HDPE Pipes 160 mm - depth from 0 to 1.5 m - B3.33 14 13.01 - Z07 - L - 63 - WT</t>
  </si>
  <si>
    <t xml:space="preserve">  JD3RZ07L63WT27486</t>
  </si>
  <si>
    <t>Testing for HDPE Pipes 160 mm - depth from 0 to 1.5 m - B3.33 14 13.01 - Z07 - L - 63 - WT</t>
  </si>
  <si>
    <t xml:space="preserve">  JD3RZ07L63WT27487</t>
  </si>
  <si>
    <t>Backfillingfor HDPE Pipes 160 mm - depth from 0 to 1.5 m - B3.33 14 13.01 - Z07 - L - 63 - WT</t>
  </si>
  <si>
    <t xml:space="preserve">  JD3RZ07L63WT27518</t>
  </si>
  <si>
    <t>EXCAVATION and Bedding Worksfor Fire Hydrant - B3.33 14 19.08 - Z07 - L - 63 - WT</t>
  </si>
  <si>
    <t xml:space="preserve">  JD3RZ07L63WT27519</t>
  </si>
  <si>
    <t>INSTALLATIONfor Fire Hydrant - B3.33 14 19.08 - Z07 - L - 63 - WT</t>
  </si>
  <si>
    <t xml:space="preserve">  JD3RZ07L63WT27520</t>
  </si>
  <si>
    <t>TESTING AND COMMITIONfor Fire Hydrant - B3.33 14 19.08 - Z07 - L - 63 - WT</t>
  </si>
  <si>
    <t xml:space="preserve">  JD3RZ07L64ST27970.R</t>
  </si>
  <si>
    <t>Excavation Works for UPVC Pipe Line 300 mm - depth from 0.00 to 1.50 m - B6.33 14 11.01 - Z07 - L - 64 - ST - Remaining</t>
  </si>
  <si>
    <t xml:space="preserve">  JD3RZ07L64ST27971.R</t>
  </si>
  <si>
    <t>Soil Replacement and Bedding Works for UPVC Pipe Line 300 mm - depth from 0.00 to 1.50 m - B6.33 14 11.01 - Z07 - L - 64</t>
  </si>
  <si>
    <t xml:space="preserve">  JD3RZ07L64ST27972.R</t>
  </si>
  <si>
    <t>Installing for UPVC Pipe Line 300 mm - depth from 0.00 to 1.50 m - B6.33 14 11.01 - Z07 - L - 64 - ST - Remaining</t>
  </si>
  <si>
    <t xml:space="preserve">  JD3RZ07L64ST27973.R</t>
  </si>
  <si>
    <t>Primary Test for UPVC Pipe Line 300 mm - depth from 0.00 to 1.50 m - B6.33 14 11.01 - Z07 - L - 64 - ST - Remaining</t>
  </si>
  <si>
    <t xml:space="preserve">  JD3RZ07L64ST27974.R</t>
  </si>
  <si>
    <t>Backfilling Works for UPVC Pipe Line 300 mm - depth from 0.00 to 1.50 m - B6.33 14 11.01 - Z07 - L - 64 - ST - Remaining</t>
  </si>
  <si>
    <t xml:space="preserve">  JD3RZ07L64ST27975</t>
  </si>
  <si>
    <t>Excavation Works for GRP Pipe Line 400 mm - depth from 0.00 to 1.50 m - B6.33 42 11.01 - Z07 - L - 64 - ST</t>
  </si>
  <si>
    <t xml:space="preserve">  JD3RZ07L64ST27976</t>
  </si>
  <si>
    <t xml:space="preserve">Soil Replacement and Bedding Works for GRP Pipe Line 400 mm - depth from 0.00 to 1.50 m - B6.33 42 11.01 - Z07 - L - 64 </t>
  </si>
  <si>
    <t xml:space="preserve">  JD3RZ07L64ST27977</t>
  </si>
  <si>
    <t>Installing for GRP Pipe Line 400 mm - depth from 0.00 to 1.50 m - B6.33 42 11.01 - Z07 - L - 64 - ST</t>
  </si>
  <si>
    <t xml:space="preserve">  JD3RZ07L64ST27978</t>
  </si>
  <si>
    <t>Primary Test for GRP Pipe Line 400 mm - depth from 0.00 to 1.50 m - B6.33 42 11.01 - Z07 - L - 64 - ST</t>
  </si>
  <si>
    <t xml:space="preserve">  JD3RZ07L64ST27979</t>
  </si>
  <si>
    <t>Backfilling Works for GRP Pipe Line 400 mm - depth from 0.00 to 1.50 m - B6.33 42 11.01 - Z07 - L - 64 - ST</t>
  </si>
  <si>
    <t xml:space="preserve">  JD3RZ07L64ST27980</t>
  </si>
  <si>
    <t>Excavation Works for GRP Pipe Line 400 mm - depth from 1.51 to 2.50 m - B6.33 42 11.02 - Z07 - L - 64 - ST</t>
  </si>
  <si>
    <t xml:space="preserve">  JD3RZ07L64ST27981</t>
  </si>
  <si>
    <t xml:space="preserve">Soil Replacement and Bedding Works for GRP Pipe Line 400 mm - depth from 1.51 to 2.50 m - B6.33 42 11.02 - Z07 - L - 64 </t>
  </si>
  <si>
    <t xml:space="preserve">  JD3RZ07L64ST27982</t>
  </si>
  <si>
    <t>Installing for GRP Pipe Line 400 mm - depth from 1.51 to 2.50 m - B6.33 42 11.02 - Z07 - L - 64 - ST</t>
  </si>
  <si>
    <t xml:space="preserve">  JD3RZ07L64ST27983</t>
  </si>
  <si>
    <t>Primary Test for GRP Pipe Line 400 mm - depth from 1.51 to 2.50 m - B6.33 42 11.02 - Z07 - L - 64 - ST</t>
  </si>
  <si>
    <t xml:space="preserve">  JD3RZ07L64ST27984</t>
  </si>
  <si>
    <t>Backfilling Works for GRP Pipe Line 400 mm - depth from 1.51 to 2.50 m - B6.33 42 11.02 - Z07 - L - 64 - ST</t>
  </si>
  <si>
    <t xml:space="preserve">  JD3RZ07L64ST27994.R</t>
  </si>
  <si>
    <t>Backfilling Works for GRP Pipe Line 500 mm - depth from 1.51 to 2.50 m - B6.33 42 11.04 - Z07 - L - 64 - ST - Remaining</t>
  </si>
  <si>
    <t xml:space="preserve">  JD3RZ07L64ST28004.R</t>
  </si>
  <si>
    <t>Backfilling Works for GRP Pipe Line 600 mm - depth from 1.51 to 2.50 m - B6.33 42 11.06 - Z07 - L - 64 - ST - Remaining</t>
  </si>
  <si>
    <t xml:space="preserve">  JD3RZ07L64ST28012.R</t>
  </si>
  <si>
    <t>Installing for GRP Pipe Line 700 mm - depth from 1.51 to 2.50 m - B6.33 42 11.08 - Z07 - L - 64 - ST - Remaining</t>
  </si>
  <si>
    <t xml:space="preserve">  JD3RZ07L64ST28013.R</t>
  </si>
  <si>
    <t>Primary Test for GRP Pipe Line 700 mm - depth from 1.51 to 2.50 m - B6.33 42 11.08 - Z07 - L - 64 - ST - Remaining</t>
  </si>
  <si>
    <t xml:space="preserve">  JD3RZ07L64ST28014.R</t>
  </si>
  <si>
    <t>Backfilling Works for GRP Pipe Line 700 mm - depth from 1.51 to 2.50 m - B6.33 42 11.08 - Z07 - L - 64 - ST - Remaining</t>
  </si>
  <si>
    <t xml:space="preserve">  JD3RZ07L64ST28023.R</t>
  </si>
  <si>
    <t>Primary Test for GRP Pipe Line 800 mm - depth from 1.51 to 2.50 m - B6.33 42 11.10 - Z07 - L - 64 - ST - Remaining</t>
  </si>
  <si>
    <t xml:space="preserve">  JD3RZ07L64ST28024.R</t>
  </si>
  <si>
    <t>Backfilling Works for GRP Pipe Line 800 mm - depth from 1.51 to 2.50 m - B6.33 42 11.10 - Z07 - L - 64 - ST - Remaining</t>
  </si>
  <si>
    <t xml:space="preserve">  JD3RZ07L64ST28033.R</t>
  </si>
  <si>
    <t>Primary Test for GRP Pipe Line 900 mm - depth from 1.51 to 2.50 m - B6.33 42 11.12 - Z07 - L - 64 - ST - Remaining</t>
  </si>
  <si>
    <t xml:space="preserve">  JD3RZ07L64ST28034.R</t>
  </si>
  <si>
    <t>Backfilling Works for GRP Pipe Line 900 mm - depth from 1.51 to 2.50 m - B6.33 42 11.12 - Z07 - L - 64 - ST - Remaining</t>
  </si>
  <si>
    <t xml:space="preserve">  JD3RZ07L64ST28060</t>
  </si>
  <si>
    <t>Excavation Works for GRP Pipe Line 1100 mm - depth from 1.51 to 2.50 m - B6.33 42 11.20 - Z07 - L - 64 - ST</t>
  </si>
  <si>
    <t xml:space="preserve">  JD3RZ07L64ST28061</t>
  </si>
  <si>
    <t>Soil Replacement and Bedding Works for GRP Pipe Line 1100 mm - depth from 1.51 to 2.50 m - B6.33 42 11.20 - Z07 - L - 64</t>
  </si>
  <si>
    <t xml:space="preserve">  JD3RZ07L64ST28062</t>
  </si>
  <si>
    <t>Installing for GRP Pipe Line 1100 mm - depth from 1.51 to 2.50 m - B6.33 42 11.20 - Z07 - L - 64 - ST</t>
  </si>
  <si>
    <t xml:space="preserve">  JD3RZ07L64ST28063</t>
  </si>
  <si>
    <t>Primary Test for GRP Pipe Line 1100 mm - depth from 1.51 to 2.50 m - B6.33 42 11.20 - Z07 - L - 64 - ST</t>
  </si>
  <si>
    <t xml:space="preserve">  JD3RZ07L64ST28064</t>
  </si>
  <si>
    <t>Backfilling Works for GRP Pipe Line 1100 mm - depth from 1.51 to 2.50 m - B6.33 42 11.20 - Z07 - L - 64 - ST</t>
  </si>
  <si>
    <t xml:space="preserve">  JD3RZ07L64ST28155</t>
  </si>
  <si>
    <t>Manhole Installation Works For Manholes Diam 1200 depth from 1.51 to 2.50 - B6.33 05 39.02 - Z07 - L - 64 - ST</t>
  </si>
  <si>
    <t xml:space="preserve">  JD3RZ07L64ST28156</t>
  </si>
  <si>
    <t>FINISHING Works and Backfilling Works For Manholes Diam 1200 depth from 1.51 to 2.50 - B6.33 05 39.02 - Z07 - L - 64 - S</t>
  </si>
  <si>
    <t xml:space="preserve">  JD3RZ07L64ST28157</t>
  </si>
  <si>
    <t>TESTING AND COMMITIONING Works For Manholes Diam 1200 depth from 1.51 to 2.50 - B6.33 05 39.02 - Z07 - L - 64 - ST</t>
  </si>
  <si>
    <t xml:space="preserve">  JD3RZ07L64ST28164.R</t>
  </si>
  <si>
    <t>Base Plain Concrete Works For Manholes Diam 1500 depth from 1.51 to 2.50 - B6.33 05 39.04 - Z07 - L - 64 - ST - Remainin</t>
  </si>
  <si>
    <t xml:space="preserve">  JD3RZ07L64ST28165.R</t>
  </si>
  <si>
    <t>Manhole Installation Works For Manholes Diam 1500 depth from 1.51 to 2.50 - B6.33 05 39.04 - Z07 - L - 64 - ST - Remaini</t>
  </si>
  <si>
    <t xml:space="preserve">  JD3RZ07L64ST28166</t>
  </si>
  <si>
    <t>FINISHING Works and Backfilling Works For Manholes Diam 1500 depth from 1.51 to 2.50 - B6.33 05 39.04 - Z07 - L - 64 - S</t>
  </si>
  <si>
    <t xml:space="preserve">  JD3RZ07L64ST28167</t>
  </si>
  <si>
    <t>TESTING AND COMMITIONING Works For Manholes Diam 1500 depth from 1.51 to 2.50 - B6.33 05 39.04 - Z07 - L - 64 - ST</t>
  </si>
  <si>
    <t xml:space="preserve">  JD3RZ07L64ST28168</t>
  </si>
  <si>
    <t>Excavation Works For Manholes Diam 1500 depth from 2.51 to 3.50 - B6.33 05 39.05 - Z07 - L - 64 - ST</t>
  </si>
  <si>
    <t xml:space="preserve">  JD3RZ07L64ST28169</t>
  </si>
  <si>
    <t>Base Plain Concrete Works For Manholes Diam 1500 depth from 2.51 to 3.50 - B6.33 05 39.05 - Z07 - L - 64 - ST</t>
  </si>
  <si>
    <t xml:space="preserve">  JD3RZ07L64ST28170</t>
  </si>
  <si>
    <t>Manhole Installation Works For Manholes Diam 1500 depth from 2.51 to 3.50 - B6.33 05 39.05 - Z07 - L - 64 - ST</t>
  </si>
  <si>
    <t xml:space="preserve">  JD3RZ07L64ST28171</t>
  </si>
  <si>
    <t>FINISHING Works and Backfilling Works For Manholes Diam 1500 depth from 2.51 to 3.50 - B6.33 05 39.05 - Z07 - L - 64 - S</t>
  </si>
  <si>
    <t xml:space="preserve">  JD3RZ07L64ST28172</t>
  </si>
  <si>
    <t>TESTING AND COMMITIONING Works For Manholes Diam 1500 depth from 2.51 to 3.50 - B6.33 05 39.05 - Z07 - L - 64 - ST</t>
  </si>
  <si>
    <t xml:space="preserve">  JD3RZ07L64ST28178</t>
  </si>
  <si>
    <t>Excavation Works For Manholes Diam 2000 depth from 1.51 to 2.50 - B6.33 05 39.07 - Z07 - L - 64 - ST</t>
  </si>
  <si>
    <t xml:space="preserve">  JD3RZ07L64ST28179</t>
  </si>
  <si>
    <t>Base Plain Concrete Works For Manholes Diam 2000 depth from 1.51 to 2.50 - B6.33 05 39.07 - Z07 - L - 64 - ST</t>
  </si>
  <si>
    <t xml:space="preserve">  JD3RZ07L64ST28180</t>
  </si>
  <si>
    <t>Manhole Installation Works For Manholes Diam 2000 depth from 1.51 to 2.50 - B6.33 05 39.07 - Z07 - L - 64 - ST</t>
  </si>
  <si>
    <t xml:space="preserve">  JD3RZ07L64ST28181</t>
  </si>
  <si>
    <t>FINISHING Works and Backfilling Works For Manholes Diam 2000 depth from 1.51 to 2.50 - B6.33 05 39.07 - Z07 - L - 64 - S</t>
  </si>
  <si>
    <t xml:space="preserve">  JD3RZ07L64ST28182</t>
  </si>
  <si>
    <t>TESTING AND COMMITIONING Works For Manholes Diam 2000 depth from 1.51 to 2.50 - B6.33 05 39.07 - Z07 - L - 64 - ST</t>
  </si>
  <si>
    <t xml:space="preserve">  JD3RZ07L64ST28188</t>
  </si>
  <si>
    <t>EXCAVATION Works for Catchbasine single - B6.33 05 39.09 - Z07 - L - 64 - ST</t>
  </si>
  <si>
    <t xml:space="preserve">  JD3RZ07L64ST28189</t>
  </si>
  <si>
    <t>Catchbasine Installation Works For Catchbasine single - B6.33 05 39.09 - Z07 - L - 64 - ST</t>
  </si>
  <si>
    <t xml:space="preserve">  JD3RZ07L64ST28190</t>
  </si>
  <si>
    <t>FINISHING Works For Catchbasine single - B6.33 05 39.09 - Z07 - L - 64 - ST</t>
  </si>
  <si>
    <t xml:space="preserve">  JD3RZ07L64ST28191</t>
  </si>
  <si>
    <t>TESTING AND COMMITIONING RELEASEDfor Catchbasine single - B6.33 05 39.09 - Z07 - L - 64 - ST</t>
  </si>
  <si>
    <t xml:space="preserve">  JD3RZ07L64ST28192</t>
  </si>
  <si>
    <t>EXCAVATION Works for Catchbasine double - B6.33 05 39.10 - Z07 - L - 64 - ST</t>
  </si>
  <si>
    <t xml:space="preserve">  JD3RZ07L64ST28193</t>
  </si>
  <si>
    <t>Catchbasine Installation Works For Catchbasine double - B6.33 05 39.10 - Z07 - L - 64 - ST</t>
  </si>
  <si>
    <t xml:space="preserve">  JD3RZ07L64ST28194</t>
  </si>
  <si>
    <t>FINISHING Works For Catchbasine double - B6.33 05 39.10 - Z07 - L - 64 - ST</t>
  </si>
  <si>
    <t xml:space="preserve">  JD3RZ07L64ST28195</t>
  </si>
  <si>
    <t>TESTING AND COMMITIONING RELEASEDfor Catchbasine double - B6.33 05 39.10 - Z07 - L - 64 - ST</t>
  </si>
  <si>
    <t xml:space="preserve">  JD3RZ07L64TSE28246.R</t>
  </si>
  <si>
    <t>Excavation Worksfor HDPE Pipe Lines 125 mm - depth from 0 to 1.5 m - B4.33 31 00.01 - Z07 - L - 64 - TSE - Remaining</t>
  </si>
  <si>
    <t xml:space="preserve">  JD3RZ07L64TSE28247.R</t>
  </si>
  <si>
    <t>Soil Replacement and Bedding Worksfor HDPE Pipe Lines 125 mm - depth from 0 to 1.5 m - B4.33 31 00.01 - Z07 - L - 64 - T</t>
  </si>
  <si>
    <t xml:space="preserve">  JD3RZ07L64TSE28248.R</t>
  </si>
  <si>
    <t>installationfor HDPE Pipe Lines 125 mm - depth from 0 to 1.5 m - B4.33 31 00.01 - Z07 - L - 64 - TSE - Remaining</t>
  </si>
  <si>
    <t xml:space="preserve">  JD3RZ07L64TSE28249</t>
  </si>
  <si>
    <t>Testingfor HDPE Pipe Lines 125 mm - depth from 0 to 1.5 m - B4.33 31 00.01 - Z07 - L - 64 - TSE</t>
  </si>
  <si>
    <t xml:space="preserve">  JD3RZ07L64TSE28250</t>
  </si>
  <si>
    <t>Backfilling Worksfor HDPE Pipe Lines 125 mm - depth from 0 to 1.5 m - B4.33 31 00.01 - Z07 - L - 64 - TSE</t>
  </si>
  <si>
    <t xml:space="preserve">  JD3RZ07L64TSE28371</t>
  </si>
  <si>
    <t>Installationfor gate valves 100 mm - B4.33 14 19.01 - Z07 - L - 64 - TSE</t>
  </si>
  <si>
    <t xml:space="preserve">  JD3RZ07L64TSE28372</t>
  </si>
  <si>
    <t>Testing And Commtionningfor gate valves 100 mm - B4.33 14 19.01 - Z07 - L - 64 - TSE</t>
  </si>
  <si>
    <t xml:space="preserve">  JD3RZ07L64WT28196</t>
  </si>
  <si>
    <t>Excavation Worksfor HDPE Pipes 160 mm - depth from 0 to 1.5 m - B3.33 14 13.01 - Z07 - L - 64 - WT</t>
  </si>
  <si>
    <t xml:space="preserve">  JD3RZ07L64WT28197</t>
  </si>
  <si>
    <t>Soil Replacement and Bedding Works for HDPE Pipes 160 mm - depth from 0 to 1.5 m - B3.33 14 13.01 - Z07 - L - 64 - WT</t>
  </si>
  <si>
    <t xml:space="preserve">  JD3RZ07L64WT28198</t>
  </si>
  <si>
    <t>Installing for HDPE Pipes 160 mm - depth from 0 to 1.5 m - B3.33 14 13.01 - Z07 - L - 64 - WT</t>
  </si>
  <si>
    <t xml:space="preserve">  JD3RZ07L64WT28199</t>
  </si>
  <si>
    <t>Testing for HDPE Pipes 160 mm - depth from 0 to 1.5 m - B3.33 14 13.01 - Z07 - L - 64 - WT</t>
  </si>
  <si>
    <t xml:space="preserve">  JD3RZ07L64WT28200</t>
  </si>
  <si>
    <t>Backfillingfor HDPE Pipes 160 mm - depth from 0 to 1.5 m - B3.33 14 13.01 - Z07 - L - 64 - WT</t>
  </si>
  <si>
    <t xml:space="preserve">  JD3RZ07L64WT28231</t>
  </si>
  <si>
    <t>EXCAVATION and Bedding Worksfor Fire Hydrant - B3.33 14 19.08 - Z07 - L - 64 - WT</t>
  </si>
  <si>
    <t xml:space="preserve">  JD3RZ07L64WT28232</t>
  </si>
  <si>
    <t>INSTALLATIONfor Fire Hydrant - B3.33 14 19.08 - Z07 - L - 64 - WT</t>
  </si>
  <si>
    <t xml:space="preserve">  JD3RZ07L64WT28233</t>
  </si>
  <si>
    <t>TESTING AND COMMITIONfor Fire Hydrant - B3.33 14 19.08 - Z07 - L - 64 - WT</t>
  </si>
  <si>
    <t xml:space="preserve">  JD3RZ07L65ST28683</t>
  </si>
  <si>
    <t>Excavation Works for UPVC Pipe Line 300 mm - depth from 0.00 to 1.50 m - B6.33 14 11.01 - Z07 - L - 65 - ST</t>
  </si>
  <si>
    <t xml:space="preserve">  JD3RZ07L65ST28684</t>
  </si>
  <si>
    <t>Soil Replacement and Bedding Works for UPVC Pipe Line 300 mm - depth from 0.00 to 1.50 m - B6.33 14 11.01 - Z07 - L - 65</t>
  </si>
  <si>
    <t xml:space="preserve">  JD3RZ07L65ST28685</t>
  </si>
  <si>
    <t>Installing for UPVC Pipe Line 300 mm - depth from 0.00 to 1.50 m - B6.33 14 11.01 - Z07 - L - 65 - ST</t>
  </si>
  <si>
    <t xml:space="preserve">  JD3RZ07L65ST28686</t>
  </si>
  <si>
    <t>Primary Test for UPVC Pipe Line 300 mm - depth from 0.00 to 1.50 m - B6.33 14 11.01 - Z07 - L - 65 - ST</t>
  </si>
  <si>
    <t xml:space="preserve">  JD3RZ07L65ST28687</t>
  </si>
  <si>
    <t>Backfilling Works for UPVC Pipe Line 300 mm - depth from 0.00 to 1.50 m - B6.33 14 11.01 - Z07 - L - 65 - ST</t>
  </si>
  <si>
    <t xml:space="preserve">  JD3RZ07L65ST28688</t>
  </si>
  <si>
    <t>Excavation Works for GRP Pipe Line 400 mm - depth from 0.00 to 1.50 m - B6.33 42 11.01 - Z07 - L - 65 - ST</t>
  </si>
  <si>
    <t xml:space="preserve">  JD3RZ07L65ST28689</t>
  </si>
  <si>
    <t xml:space="preserve">Soil Replacement and Bedding Works for GRP Pipe Line 400 mm - depth from 0.00 to 1.50 m - B6.33 42 11.01 - Z07 - L - 65 </t>
  </si>
  <si>
    <t xml:space="preserve">  JD3RZ07L65ST28690</t>
  </si>
  <si>
    <t>Installing for GRP Pipe Line 400 mm - depth from 0.00 to 1.50 m - B6.33 42 11.01 - Z07 - L - 65 - ST</t>
  </si>
  <si>
    <t xml:space="preserve">  JD3RZ07L65ST28691</t>
  </si>
  <si>
    <t>Primary Test for GRP Pipe Line 400 mm - depth from 0.00 to 1.50 m - B6.33 42 11.01 - Z07 - L - 65 - ST</t>
  </si>
  <si>
    <t xml:space="preserve">  JD3RZ07L65ST28692</t>
  </si>
  <si>
    <t>Backfilling Works for GRP Pipe Line 400 mm - depth from 0.00 to 1.50 m - B6.33 42 11.01 - Z07 - L - 65 - ST</t>
  </si>
  <si>
    <t xml:space="preserve">  JD3RZ07L65ST28693</t>
  </si>
  <si>
    <t>Excavation Works for GRP Pipe Line 400 mm - depth from 1.51 to 2.50 m - B6.33 42 11.02 - Z07 - L - 65 - ST</t>
  </si>
  <si>
    <t xml:space="preserve">  JD3RZ07L65ST28694</t>
  </si>
  <si>
    <t xml:space="preserve">Soil Replacement and Bedding Works for GRP Pipe Line 400 mm - depth from 1.51 to 2.50 m - B6.33 42 11.02 - Z07 - L - 65 </t>
  </si>
  <si>
    <t xml:space="preserve">  JD3RZ07L65ST28695</t>
  </si>
  <si>
    <t>Installing for GRP Pipe Line 400 mm - depth from 1.51 to 2.50 m - B6.33 42 11.02 - Z07 - L - 65 - ST</t>
  </si>
  <si>
    <t xml:space="preserve">  JD3RZ07L65ST28696</t>
  </si>
  <si>
    <t>Primary Test for GRP Pipe Line 400 mm - depth from 1.51 to 2.50 m - B6.33 42 11.02 - Z07 - L - 65 - ST</t>
  </si>
  <si>
    <t xml:space="preserve">  JD3RZ07L65ST28697</t>
  </si>
  <si>
    <t>Backfilling Works for GRP Pipe Line 400 mm - depth from 1.51 to 2.50 m - B6.33 42 11.02 - Z07 - L - 65 - ST</t>
  </si>
  <si>
    <t xml:space="preserve">  JD3RZ07L65ST28701</t>
  </si>
  <si>
    <t>Primary Test for GRP Pipe Line 500 mm - depth from 0.00 to 1.50 m - B6.33 42 11.03 - Z07 - L - 65 - ST</t>
  </si>
  <si>
    <t xml:space="preserve">  JD3RZ07L65ST28702</t>
  </si>
  <si>
    <t>Backfilling Works for GRP Pipe Line 500 mm - depth from 0.00 to 1.50 m - B6.33 42 11.03 - Z07 - L - 65 - ST</t>
  </si>
  <si>
    <t xml:space="preserve">  JD3RZ07L65ST28711</t>
  </si>
  <si>
    <t>Primary Test for GRP Pipe Line 600 mm - depth from 0.00 to 1.50 m - B6.33 42 11.05 - Z07 - L - 65 - ST</t>
  </si>
  <si>
    <t xml:space="preserve">  JD3RZ07L65ST28712</t>
  </si>
  <si>
    <t>Backfilling Works for GRP Pipe Line 600 mm - depth from 0.00 to 1.50 m - B6.33 42 11.05 - Z07 - L - 65 - ST</t>
  </si>
  <si>
    <t xml:space="preserve">  JD3RZ07L65ST28726</t>
  </si>
  <si>
    <t>Primary Test for GRP Pipe Line 700 mm - depth from 1.51 to 2.50 m - B6.33 42 11.08 - Z07 - L - 65 - ST</t>
  </si>
  <si>
    <t xml:space="preserve">  JD3RZ07L65ST28727</t>
  </si>
  <si>
    <t>Backfilling Works for GRP Pipe Line 700 mm - depth from 1.51 to 2.50 m - B6.33 42 11.08 - Z07 - L - 65 - ST</t>
  </si>
  <si>
    <t xml:space="preserve">  JD3RZ07L65ST28736</t>
  </si>
  <si>
    <t>Primary Test for GRP Pipe Line 800 mm - depth from 1.51 to 2.50 m - B6.33 42 11.10 - Z07 - L - 65 - ST</t>
  </si>
  <si>
    <t xml:space="preserve">  JD3RZ07L65ST28737</t>
  </si>
  <si>
    <t>Backfilling Works for GRP Pipe Line 800 mm - depth from 1.51 to 2.50 m - B6.33 42 11.10 - Z07 - L - 65 - ST</t>
  </si>
  <si>
    <t xml:space="preserve">  JD3RZ07L65ST28746</t>
  </si>
  <si>
    <t>Primary Test for GRP Pipe Line 900 mm - depth from 1.51 to 2.50 m - B6.33 42 11.12 - Z07 - L - 65 - ST</t>
  </si>
  <si>
    <t xml:space="preserve">  JD3RZ07L65ST28747</t>
  </si>
  <si>
    <t>Backfilling Works for GRP Pipe Line 900 mm - depth from 1.51 to 2.50 m - B6.33 42 11.12 - Z07 - L - 65 - ST</t>
  </si>
  <si>
    <t xml:space="preserve">  JD3RZ07L65ST28759.R</t>
  </si>
  <si>
    <t>Soil Replacement and Bedding Works for GRP Pipe Line 1000 mm - depth from 1.51 to 2.50 m - B6.33 42 11.15 - Z07 - L - 65</t>
  </si>
  <si>
    <t xml:space="preserve">  JD3RZ07L65ST28760.R</t>
  </si>
  <si>
    <t>Installing for GRP Pipe Line 1000 mm - depth from 1.51 to 2.50 m - B6.33 42 11.15 - Z07 - L - 65 - ST - Remaining</t>
  </si>
  <si>
    <t xml:space="preserve">  JD3RZ07L65ST28761</t>
  </si>
  <si>
    <t>Primary Test for GRP Pipe Line 1000 mm - depth from 1.51 to 2.50 m - B6.33 42 11.15 - Z07 - L - 65 - ST</t>
  </si>
  <si>
    <t xml:space="preserve">  JD3RZ07L65ST28762</t>
  </si>
  <si>
    <t>Backfilling Works for GRP Pipe Line 1000 mm - depth from 1.51 to 2.50 m - B6.33 42 11.15 - Z07 - L - 65 - ST</t>
  </si>
  <si>
    <t xml:space="preserve">  JD3RZ07L65ST28791</t>
  </si>
  <si>
    <t>Primary Test for GRP Pipe Line 1200 mm - depth from 1.51 to 2.50 m - B6.33 42 11.23 - Z07 - L - 65 - ST</t>
  </si>
  <si>
    <t xml:space="preserve">  JD3RZ07L65ST28792</t>
  </si>
  <si>
    <t>Backfilling Works for GRP Pipe Line 1200 mm - depth from 1.51 to 2.50 m - B6.33 42 11.23 - Z07 - L - 65 - ST</t>
  </si>
  <si>
    <t xml:space="preserve">  JD3RZ07L65ST28866</t>
  </si>
  <si>
    <t>Excavation Works For Manholes Diam 1200 depth from 1.51 to 2.50 - B6.33 05 39.02 - Z07 - L - 65 - ST</t>
  </si>
  <si>
    <t xml:space="preserve">  JD3RZ07L65ST28867</t>
  </si>
  <si>
    <t>Base Plain Concrete Works For Manholes Diam 1200 depth from 1.51 to 2.50 - B6.33 05 39.02 - Z07 - L - 65 - ST</t>
  </si>
  <si>
    <t xml:space="preserve">  JD3RZ07L65ST28868</t>
  </si>
  <si>
    <t>Manhole Installation Works For Manholes Diam 1200 depth from 1.51 to 2.50 - B6.33 05 39.02 - Z07 - L - 65 - ST</t>
  </si>
  <si>
    <t xml:space="preserve">  JD3RZ07L65ST28869</t>
  </si>
  <si>
    <t>FINISHING Works and Backfilling Works For Manholes Diam 1200 depth from 1.51 to 2.50 - B6.33 05 39.02 - Z07 - L - 65 - S</t>
  </si>
  <si>
    <t xml:space="preserve">  JD3RZ07L65ST28870</t>
  </si>
  <si>
    <t>TESTING AND COMMITIONING Works For Manholes Diam 1200 depth from 1.51 to 2.50 - B6.33 05 39.02 - Z07 - L - 65 - ST</t>
  </si>
  <si>
    <t xml:space="preserve">  JD3RZ07L65ST28878.R</t>
  </si>
  <si>
    <t>Manhole Installation Works For Manholes Diam 1500 depth from 1.51 to 2.50 - B6.33 05 39.04 - Z07 - L - 65 - ST - Remaini</t>
  </si>
  <si>
    <t xml:space="preserve">  JD3RZ07L65ST28879</t>
  </si>
  <si>
    <t>FINISHING Works and Backfilling Works For Manholes Diam 1500 depth from 1.51 to 2.50 - B6.33 05 39.04 - Z07 - L - 65 - S</t>
  </si>
  <si>
    <t xml:space="preserve">  JD3RZ07L65ST28880</t>
  </si>
  <si>
    <t>TESTING AND COMMITIONING Works For Manholes Diam 1500 depth from 1.51 to 2.50 - B6.33 05 39.04 - Z07 - L - 65 - ST</t>
  </si>
  <si>
    <t xml:space="preserve">  JD3RZ07L65ST28883</t>
  </si>
  <si>
    <t>Manhole Installation Works For Manholes Diam 1500 depth from 2.51 to 3.50 - B6.33 05 39.05 - Z07 - L - 65 - ST</t>
  </si>
  <si>
    <t xml:space="preserve">  JD3RZ07L65ST28884</t>
  </si>
  <si>
    <t>FINISHING Works and Backfilling Works For Manholes Diam 1500 depth from 2.51 to 3.50 - B6.33 05 39.05 - Z07 - L - 65 - S</t>
  </si>
  <si>
    <t xml:space="preserve">  JD3RZ07L65ST28885</t>
  </si>
  <si>
    <t>TESTING AND COMMITIONING Works For Manholes Diam 1500 depth from 2.51 to 3.50 - B6.33 05 39.05 - Z07 - L - 65 - ST</t>
  </si>
  <si>
    <t xml:space="preserve">  JD3RZ07L65ST28893.R</t>
  </si>
  <si>
    <t>Manhole Installation Works For Manholes Diam 2000 depth from 1.51 to 2.50 - B6.33 05 39.07 - Z07 - L - 65 - ST - Remaini</t>
  </si>
  <si>
    <t xml:space="preserve">  JD3RZ07L65ST28894</t>
  </si>
  <si>
    <t>FINISHING Works and Backfilling Works For Manholes Diam 2000 depth from 1.51 to 2.50 - B6.33 05 39.07 - Z07 - L - 65 - S</t>
  </si>
  <si>
    <t xml:space="preserve">  JD3RZ07L65ST28895</t>
  </si>
  <si>
    <t>TESTING AND COMMITIONING Works For Manholes Diam 2000 depth from 1.51 to 2.50 - B6.33 05 39.07 - Z07 - L - 65 - ST</t>
  </si>
  <si>
    <t xml:space="preserve">  JD3RZ07L65ST28898</t>
  </si>
  <si>
    <t>Manhole Installation Works For Manholes Diam 2000 depth from 2.51 to 3.50 - B6.33 05 39.08 - Z07 - L - 65 - ST</t>
  </si>
  <si>
    <t xml:space="preserve">  JD3RZ07L65ST28899</t>
  </si>
  <si>
    <t>FINISHING Works and Backfilling Works For Manholes Diam 2000 depth from 2.51 to 3.50 - B6.33 05 39.08 - Z07 - L - 65 - S</t>
  </si>
  <si>
    <t xml:space="preserve">  JD3RZ07L65ST28900</t>
  </si>
  <si>
    <t>TESTING AND COMMITIONING Works For Manholes Diam 2000 depth from 2.51 to 3.50 - B6.33 05 39.08 - Z07 - L - 65 - ST</t>
  </si>
  <si>
    <t xml:space="preserve">  JD3RZ07L65ST28901</t>
  </si>
  <si>
    <t>EXCAVATION Works for Catchbasine single - B6.33 05 39.09 - Z07 - L - 65 - ST</t>
  </si>
  <si>
    <t xml:space="preserve">  JD3RZ07L65ST28902</t>
  </si>
  <si>
    <t>Catchbasine Installation Works For Catchbasine single - B6.33 05 39.09 - Z07 - L - 65 - ST</t>
  </si>
  <si>
    <t xml:space="preserve">  JD3RZ07L65ST28903</t>
  </si>
  <si>
    <t>FINISHING Works For Catchbasine single - B6.33 05 39.09 - Z07 - L - 65 - ST</t>
  </si>
  <si>
    <t xml:space="preserve">  JD3RZ07L65ST28904</t>
  </si>
  <si>
    <t>TESTING AND COMMITIONING RELEASEDfor Catchbasine single - B6.33 05 39.09 - Z07 - L - 65 - ST</t>
  </si>
  <si>
    <t xml:space="preserve">  JD3RZ07L65ST28905</t>
  </si>
  <si>
    <t>EXCAVATION Works for Catchbasine double - B6.33 05 39.10 - Z07 - L - 65 - ST</t>
  </si>
  <si>
    <t xml:space="preserve">  JD3RZ07L65ST28906</t>
  </si>
  <si>
    <t>Catchbasine Installation Works For Catchbasine double - B6.33 05 39.10 - Z07 - L - 65 - ST</t>
  </si>
  <si>
    <t xml:space="preserve">  JD3RZ07L65ST28907</t>
  </si>
  <si>
    <t>FINISHING Works For Catchbasine double - B6.33 05 39.10 - Z07 - L - 65 - ST</t>
  </si>
  <si>
    <t xml:space="preserve">  JD3RZ07L65ST28908</t>
  </si>
  <si>
    <t>TESTING AND COMMITIONING RELEASEDfor Catchbasine double - B6.33 05 39.10 - Z07 - L - 65 - ST</t>
  </si>
  <si>
    <t xml:space="preserve">  JD3RZ07L65TSE28959.R</t>
  </si>
  <si>
    <t>Excavation Worksfor HDPE Pipe Lines 125 mm - depth from 0 to 1.5 m - B4.33 31 00.01 - Z07 - L - 65 - TSE - Remaining</t>
  </si>
  <si>
    <t xml:space="preserve">  JD3RZ07L65TSE28960.R</t>
  </si>
  <si>
    <t>Soil Replacement and Bedding Worksfor HDPE Pipe Lines 125 mm - depth from 0 to 1.5 m - B4.33 31 00.01 - Z07 - L - 65 - T</t>
  </si>
  <si>
    <t xml:space="preserve">  JD3RZ07L65TSE28961.R</t>
  </si>
  <si>
    <t>installationfor HDPE Pipe Lines 125 mm - depth from 0 to 1.5 m - B4.33 31 00.01 - Z07 - L - 65 - TSE - Remaining</t>
  </si>
  <si>
    <t xml:space="preserve">  JD3RZ07L65TSE28962.R</t>
  </si>
  <si>
    <t>Testingfor HDPE Pipe Lines 125 mm - depth from 0 to 1.5 m - B4.33 31 00.01 - Z07 - L - 65 - TSE - Remaining</t>
  </si>
  <si>
    <t xml:space="preserve">  JD3RZ07L65TSE28963</t>
  </si>
  <si>
    <t>Backfilling Worksfor HDPE Pipe Lines 125 mm - depth from 0 to 1.5 m - B4.33 31 00.01 - Z07 - L - 65 - TSE</t>
  </si>
  <si>
    <t xml:space="preserve">  JD3RZ07L65TSE29004</t>
  </si>
  <si>
    <t>Excavation Worksfor HDPE Pipes 450 mm - depth from 1.51 to 2.5 m - B4.33 31 00.10 - Z07 - L - 65 - TSE</t>
  </si>
  <si>
    <t xml:space="preserve">  JD3RZ07L65TSE29005</t>
  </si>
  <si>
    <t>Soil Replacement and Bedding Works for HDPE Pipes 450 mm - depth from 1.51 to 2.5 m - B4.33 31 00.10 - Z07 - L - 65 - TS</t>
  </si>
  <si>
    <t xml:space="preserve">  JD3RZ07L65TSE29006</t>
  </si>
  <si>
    <t>Installing for HDPE Pipes 450 mm - depth from 1.51 to 2.5 m - B4.33 31 00.10 - Z07 - L - 65 - TSE</t>
  </si>
  <si>
    <t xml:space="preserve">  JD3RZ07L65TSE29007</t>
  </si>
  <si>
    <t>Testing for HDPE Pipes 450 mm - depth from 1.51 to 2.5 m - B4.33 31 00.10 - Z07 - L - 65 - TSE</t>
  </si>
  <si>
    <t xml:space="preserve">  JD3RZ07L65TSE29008</t>
  </si>
  <si>
    <t>Backfillingfor HDPE Pipes 450 mm - depth from 1.51 to 2.5 m - B4.33 31 00.10 - Z07 - L - 65 - TSE</t>
  </si>
  <si>
    <t xml:space="preserve">  JD3RZ07L65TSE29084</t>
  </si>
  <si>
    <t>Installationfor gate valves 100 mm - B4.33 14 19.01 - Z07 - L - 65 - TSE</t>
  </si>
  <si>
    <t xml:space="preserve">  JD3RZ07L65TSE29085</t>
  </si>
  <si>
    <t>Testing And Commtionningfor gate valves 100 mm - B4.33 14 19.01 - Z07 - L - 65 - TSE</t>
  </si>
  <si>
    <t xml:space="preserve">  JD3RZ07L65WT28909</t>
  </si>
  <si>
    <t>Excavation Worksfor HDPE Pipes 160 mm - depth from 0 to 1.5 m - B3.33 14 13.01 - Z07 - L - 65 - WT</t>
  </si>
  <si>
    <t xml:space="preserve">  JD3RZ07L65WT28910</t>
  </si>
  <si>
    <t>Soil Replacement and Bedding Works for HDPE Pipes 160 mm - depth from 0 to 1.5 m - B3.33 14 13.01 - Z07 - L - 65 - WT</t>
  </si>
  <si>
    <t xml:space="preserve">  JD3RZ07L65WT28911</t>
  </si>
  <si>
    <t>Installing for HDPE Pipes 160 mm - depth from 0 to 1.5 m - B3.33 14 13.01 - Z07 - L - 65 - WT</t>
  </si>
  <si>
    <t xml:space="preserve">  JD3RZ07L65WT28912</t>
  </si>
  <si>
    <t>Testing for HDPE Pipes 160 mm - depth from 0 to 1.5 m - B3.33 14 13.01 - Z07 - L - 65 - WT</t>
  </si>
  <si>
    <t xml:space="preserve">  JD3RZ07L65WT28913</t>
  </si>
  <si>
    <t>Backfillingfor HDPE Pipes 160 mm - depth from 0 to 1.5 m - B3.33 14 13.01 - Z07 - L - 65 - WT</t>
  </si>
  <si>
    <t xml:space="preserve">  JD3RZ07L65WT28944</t>
  </si>
  <si>
    <t>EXCAVATION and Bedding Worksfor Fire Hydrant - B3.33 14 19.08 - Z07 - L - 65 - WT</t>
  </si>
  <si>
    <t xml:space="preserve">  JD3RZ07L65WT28945</t>
  </si>
  <si>
    <t>INSTALLATIONfor Fire Hydrant - B3.33 14 19.08 - Z07 - L - 65 - WT</t>
  </si>
  <si>
    <t xml:space="preserve">  JD3RZ07L65WT28946</t>
  </si>
  <si>
    <t>TESTING AND COMMITIONfor Fire Hydrant - B3.33 14 19.08 - Z07 - L - 65 - WT</t>
  </si>
  <si>
    <t xml:space="preserve">  JD3RZ07L66ST29396</t>
  </si>
  <si>
    <t>Excavation Works for UPVC Pipe Line 300 mm - depth from 0.00 to 1.50 m - B6.33 14 11.01 - Z07 - L - 66 - ST</t>
  </si>
  <si>
    <t xml:space="preserve">  JD3RZ07L66ST29397</t>
  </si>
  <si>
    <t>Soil Replacement and Bedding Works for UPVC Pipe Line 300 mm - depth from 0.00 to 1.50 m - B6.33 14 11.01 - Z07 - L - 66</t>
  </si>
  <si>
    <t xml:space="preserve">  JD3RZ07L66ST29398</t>
  </si>
  <si>
    <t>Installing for UPVC Pipe Line 300 mm - depth from 0.00 to 1.50 m - B6.33 14 11.01 - Z07 - L - 66 - ST</t>
  </si>
  <si>
    <t xml:space="preserve">  JD3RZ07L66ST29399</t>
  </si>
  <si>
    <t>Primary Test for UPVC Pipe Line 300 mm - depth from 0.00 to 1.50 m - B6.33 14 11.01 - Z07 - L - 66 - ST</t>
  </si>
  <si>
    <t xml:space="preserve">  JD3RZ07L66ST29400</t>
  </si>
  <si>
    <t>Backfilling Works for UPVC Pipe Line 300 mm - depth from 0.00 to 1.50 m - B6.33 14 11.01 - Z07 - L - 66 - ST</t>
  </si>
  <si>
    <t xml:space="preserve">  JD3RZ07L66ST29401</t>
  </si>
  <si>
    <t>Excavation Works for GRP Pipe Line 400 mm - depth from 0.00 to 1.50 m - B6.33 42 11.01 - Z07 - L - 66 - ST</t>
  </si>
  <si>
    <t xml:space="preserve">  JD3RZ07L66ST29402</t>
  </si>
  <si>
    <t xml:space="preserve">Soil Replacement and Bedding Works for GRP Pipe Line 400 mm - depth from 0.00 to 1.50 m - B6.33 42 11.01 - Z07 - L - 66 </t>
  </si>
  <si>
    <t xml:space="preserve">  JD3RZ07L66ST29403</t>
  </si>
  <si>
    <t>Installing for GRP Pipe Line 400 mm - depth from 0.00 to 1.50 m - B6.33 42 11.01 - Z07 - L - 66 - ST</t>
  </si>
  <si>
    <t xml:space="preserve">  JD3RZ07L66ST29404</t>
  </si>
  <si>
    <t>Primary Test for GRP Pipe Line 400 mm - depth from 0.00 to 1.50 m - B6.33 42 11.01 - Z07 - L - 66 - ST</t>
  </si>
  <si>
    <t xml:space="preserve">  JD3RZ07L66ST29405</t>
  </si>
  <si>
    <t>Backfilling Works for GRP Pipe Line 400 mm - depth from 0.00 to 1.50 m - B6.33 42 11.01 - Z07 - L - 66 - ST</t>
  </si>
  <si>
    <t xml:space="preserve">  JD3RZ07L66ST29406</t>
  </si>
  <si>
    <t>Excavation Works for GRP Pipe Line 400 mm - depth from 1.51 to 2.50 m - B6.33 42 11.02 - Z07 - L - 66 - ST</t>
  </si>
  <si>
    <t xml:space="preserve">  JD3RZ07L66ST29407</t>
  </si>
  <si>
    <t xml:space="preserve">Soil Replacement and Bedding Works for GRP Pipe Line 400 mm - depth from 1.51 to 2.50 m - B6.33 42 11.02 - Z07 - L - 66 </t>
  </si>
  <si>
    <t xml:space="preserve">  JD3RZ07L66ST29408</t>
  </si>
  <si>
    <t>Installing for GRP Pipe Line 400 mm - depth from 1.51 to 2.50 m - B6.33 42 11.02 - Z07 - L - 66 - ST</t>
  </si>
  <si>
    <t xml:space="preserve">  JD3RZ07L66ST29409</t>
  </si>
  <si>
    <t>Primary Test for GRP Pipe Line 400 mm - depth from 1.51 to 2.50 m - B6.33 42 11.02 - Z07 - L - 66 - ST</t>
  </si>
  <si>
    <t xml:space="preserve">  JD3RZ07L66ST29410</t>
  </si>
  <si>
    <t>Backfilling Works for GRP Pipe Line 400 mm - depth from 1.51 to 2.50 m - B6.33 42 11.02 - Z07 - L - 66 - ST</t>
  </si>
  <si>
    <t xml:space="preserve">  JD3RZ07L66ST29411.R</t>
  </si>
  <si>
    <t>Excavation Works for GRP Pipe Line 500 mm - depth from 0.00 to 1.50 m - B6.33 42 11.03 - Z07 - L - 66 - ST - Remaining</t>
  </si>
  <si>
    <t xml:space="preserve">  JD3RZ07L66ST29412.R</t>
  </si>
  <si>
    <t xml:space="preserve">Soil Replacement and Bedding Works for GRP Pipe Line 500 mm - depth from 0.00 to 1.50 m - B6.33 42 11.03 - Z07 - L - 66 </t>
  </si>
  <si>
    <t xml:space="preserve">  JD3RZ07L66ST29413.R</t>
  </si>
  <si>
    <t>Installing for GRP Pipe Line 500 mm - depth from 0.00 to 1.50 m - B6.33 42 11.03 - Z07 - L - 66 - ST - Remaining</t>
  </si>
  <si>
    <t xml:space="preserve">  JD3RZ07L66ST29414.R</t>
  </si>
  <si>
    <t>Primary Test for GRP Pipe Line 500 mm - depth from 0.00 to 1.50 m - B6.33 42 11.03 - Z07 - L - 66 - ST - Remaining</t>
  </si>
  <si>
    <t xml:space="preserve">  JD3RZ07L66ST29415</t>
  </si>
  <si>
    <t>Backfilling Works for GRP Pipe Line 500 mm - depth from 0.00 to 1.50 m - B6.33 42 11.03 - Z07 - L - 66 - ST</t>
  </si>
  <si>
    <t xml:space="preserve">  JD3RZ07L66ST29424</t>
  </si>
  <si>
    <t>Primary Test for GRP Pipe Line 600 mm - depth from 0.00 to 1.50 m - B6.33 42 11.05 - Z07 - L - 66 - ST</t>
  </si>
  <si>
    <t xml:space="preserve">  JD3RZ07L66ST29425</t>
  </si>
  <si>
    <t>Backfilling Works for GRP Pipe Line 600 mm - depth from 0.00 to 1.50 m - B6.33 42 11.05 - Z07 - L - 66 - ST</t>
  </si>
  <si>
    <t xml:space="preserve">  JD3RZ07L66ST29435</t>
  </si>
  <si>
    <t>Backfilling Works for GRP Pipe Line 700 mm - depth from 0.00 to 1.50 m - B6.33 42 11.07 - Z07 - L - 66 - ST</t>
  </si>
  <si>
    <t xml:space="preserve">  JD3RZ07L66ST29439.R</t>
  </si>
  <si>
    <t>Primary Test for GRP Pipe Line 700 mm - depth from 1.51 to 2.50 m - B6.33 42 11.08 - Z07 - L - 66 - ST - Remaining</t>
  </si>
  <si>
    <t xml:space="preserve">  JD3RZ07L66ST29440.R</t>
  </si>
  <si>
    <t>Backfilling Works for GRP Pipe Line 700 mm - depth from 1.51 to 2.50 m - B6.33 42 11.08 - Z07 - L - 66 - ST - Remaining</t>
  </si>
  <si>
    <t xml:space="preserve">  JD3RZ07L66ST29444</t>
  </si>
  <si>
    <t>Primary Test for GRP Pipe Line 800 mm - depth from 0.00 to 1.50 m - B6.33 42 11.09 - Z07 - L - 66 - ST</t>
  </si>
  <si>
    <t xml:space="preserve">  JD3RZ07L66ST29445</t>
  </si>
  <si>
    <t>Backfilling Works for GRP Pipe Line 800 mm - depth from 0.00 to 1.50 m - B6.33 42 11.09 - Z07 - L - 66 - ST</t>
  </si>
  <si>
    <t xml:space="preserve">  JD3RZ07L66ST29449</t>
  </si>
  <si>
    <t>Primary Test for GRP Pipe Line 800 mm - depth from 1.51 to 2.50 m - B6.33 42 11.10 - Z07 - L - 66 - ST</t>
  </si>
  <si>
    <t xml:space="preserve">  JD3RZ07L66ST29450</t>
  </si>
  <si>
    <t>Backfilling Works for GRP Pipe Line 800 mm - depth from 1.51 to 2.50 m - B6.33 42 11.10 - Z07 - L - 66 - ST</t>
  </si>
  <si>
    <t xml:space="preserve">  JD3RZ07L66ST29454</t>
  </si>
  <si>
    <t>Primary Test for GRP Pipe Line 900 mm - depth from 0.00 to 1.50 m - B6.33 42 11.11 - Z07 - L - 66 - ST</t>
  </si>
  <si>
    <t xml:space="preserve">  JD3RZ07L66ST29455</t>
  </si>
  <si>
    <t>Backfilling Works for GRP Pipe Line 900 mm - depth from 0.00 to 1.50 m - B6.33 42 11.11 - Z07 - L - 66 - ST</t>
  </si>
  <si>
    <t xml:space="preserve">  JD3RZ07L66ST29468</t>
  </si>
  <si>
    <t>Installing for GRP Pipe Line 1000 mm - depth from 0.00 to 1.50 m - B6.33 42 11.14 - Z07 - L - 66 - ST</t>
  </si>
  <si>
    <t xml:space="preserve">  JD3RZ07L66ST29469</t>
  </si>
  <si>
    <t>Primary Test for GRP Pipe Line 1000 mm - depth from 0.00 to 1.50 m - B6.33 42 11.14 - Z07 - L - 66 - ST</t>
  </si>
  <si>
    <t xml:space="preserve">  JD3RZ07L66ST29470</t>
  </si>
  <si>
    <t>Backfilling Works for GRP Pipe Line 1000 mm - depth from 0.00 to 1.50 m - B6.33 42 11.14 - Z07 - L - 66 - ST</t>
  </si>
  <si>
    <t xml:space="preserve">  JD3RZ07L66ST29473</t>
  </si>
  <si>
    <t>Installing for GRP Pipe Line 1000 mm - depth from 1.51 to 2.50 m - B6.33 42 11.15 - Z07 - L - 66 - ST</t>
  </si>
  <si>
    <t xml:space="preserve">  JD3RZ07L66ST29474</t>
  </si>
  <si>
    <t>Primary Test for GRP Pipe Line 1000 mm - depth from 1.51 to 2.50 m - B6.33 42 11.15 - Z07 - L - 66 - ST</t>
  </si>
  <si>
    <t xml:space="preserve">  JD3RZ07L66ST29475</t>
  </si>
  <si>
    <t>Backfilling Works for GRP Pipe Line 1000 mm - depth from 1.51 to 2.50 m - B6.33 42 11.15 - Z07 - L - 66 - ST</t>
  </si>
  <si>
    <t xml:space="preserve">  JD3RZ07L66ST29581</t>
  </si>
  <si>
    <t>Manhole Installation Works For Manholes Diam 1200 depth from 1.51 to 2.50 - B6.33 05 39.02 - Z07 - L - 66 - ST</t>
  </si>
  <si>
    <t xml:space="preserve">  JD3RZ07L66ST29582</t>
  </si>
  <si>
    <t>FINISHING Works and Backfilling Works For Manholes Diam 1200 depth from 1.51 to 2.50 - B6.33 05 39.02 - Z07 - L - 66 - S</t>
  </si>
  <si>
    <t xml:space="preserve">  JD3RZ07L66ST29583</t>
  </si>
  <si>
    <t>TESTING AND COMMITIONING Works For Manholes Diam 1200 depth from 1.51 to 2.50 - B6.33 05 39.02 - Z07 - L - 66 - ST</t>
  </si>
  <si>
    <t xml:space="preserve">  JD3RZ07L66ST29589.R</t>
  </si>
  <si>
    <t>Excavation Works For Manholes Diam 1500 depth from 1.51 to 2.50 - B6.33 05 39.04 - Z07 - L - 66 - ST - Remaining</t>
  </si>
  <si>
    <t xml:space="preserve">  JD3RZ07L66ST29590.R</t>
  </si>
  <si>
    <t>Base Plain Concrete Works For Manholes Diam 1500 depth from 1.51 to 2.50 - B6.33 05 39.04 - Z07 - L - 66 - ST - Remainin</t>
  </si>
  <si>
    <t xml:space="preserve">  JD3RZ07L66ST29591.R</t>
  </si>
  <si>
    <t>Manhole Installation Works For Manholes Diam 1500 depth from 1.51 to 2.50 - B6.33 05 39.04 - Z07 - L - 66 - ST - Remaini</t>
  </si>
  <si>
    <t xml:space="preserve">  JD3RZ07L66ST29592</t>
  </si>
  <si>
    <t>FINISHING Works and Backfilling Works For Manholes Diam 1500 depth from 1.51 to 2.50 - B6.33 05 39.04 - Z07 - L - 66 - S</t>
  </si>
  <si>
    <t xml:space="preserve">  JD3RZ07L66ST29593</t>
  </si>
  <si>
    <t>TESTING AND COMMITIONING Works For Manholes Diam 1500 depth from 1.51 to 2.50 - B6.33 05 39.04 - Z07 - L - 66 - ST</t>
  </si>
  <si>
    <t xml:space="preserve">  JD3RZ07L66ST29604</t>
  </si>
  <si>
    <t>Excavation Works For Manholes Diam 2000 depth from 1.51 to 2.50 - B6.33 05 39.07 - Z07 - L - 66 - ST</t>
  </si>
  <si>
    <t xml:space="preserve">  JD3RZ07L66ST29605</t>
  </si>
  <si>
    <t>Base Plain Concrete Works For Manholes Diam 2000 depth from 1.51 to 2.50 - B6.33 05 39.07 - Z07 - L - 66 - ST</t>
  </si>
  <si>
    <t xml:space="preserve">  JD3RZ07L66ST29606</t>
  </si>
  <si>
    <t>Manhole Installation Works For Manholes Diam 2000 depth from 1.51 to 2.50 - B6.33 05 39.07 - Z07 - L - 66 - ST</t>
  </si>
  <si>
    <t xml:space="preserve">  JD3RZ07L66ST29607</t>
  </si>
  <si>
    <t>FINISHING Works and Backfilling Works For Manholes Diam 2000 depth from 1.51 to 2.50 - B6.33 05 39.07 - Z07 - L - 66 - S</t>
  </si>
  <si>
    <t xml:space="preserve">  JD3RZ07L66ST29608</t>
  </si>
  <si>
    <t>TESTING AND COMMITIONING Works For Manholes Diam 2000 depth from 1.51 to 2.50 - B6.33 05 39.07 - Z07 - L - 66 - ST</t>
  </si>
  <si>
    <t xml:space="preserve">  JD3RZ07L66ST29614</t>
  </si>
  <si>
    <t>EXCAVATION Works for Catchbasine single - B6.33 05 39.09 - Z07 - L - 66 - ST</t>
  </si>
  <si>
    <t xml:space="preserve">  JD3RZ07L66ST29615</t>
  </si>
  <si>
    <t>Catchbasine Installation Works For Catchbasine single - B6.33 05 39.09 - Z07 - L - 66 - ST</t>
  </si>
  <si>
    <t xml:space="preserve">  JD3RZ07L66ST29616</t>
  </si>
  <si>
    <t>FINISHING Works For Catchbasine single - B6.33 05 39.09 - Z07 - L - 66 - ST</t>
  </si>
  <si>
    <t xml:space="preserve">  JD3RZ07L66ST29617</t>
  </si>
  <si>
    <t>TESTING AND COMMITIONING RELEASEDfor Catchbasine single - B6.33 05 39.09 - Z07 - L - 66 - ST</t>
  </si>
  <si>
    <t xml:space="preserve">  JD3RZ07L66ST29618</t>
  </si>
  <si>
    <t>EXCAVATION Works for Catchbasine double - B6.33 05 39.10 - Z07 - L - 66 - ST</t>
  </si>
  <si>
    <t xml:space="preserve">  JD3RZ07L66ST29619</t>
  </si>
  <si>
    <t>Catchbasine Installation Works For Catchbasine double - B6.33 05 39.10 - Z07 - L - 66 - ST</t>
  </si>
  <si>
    <t xml:space="preserve">  JD3RZ07L66ST29620</t>
  </si>
  <si>
    <t>FINISHING Works For Catchbasine double - B6.33 05 39.10 - Z07 - L - 66 - ST</t>
  </si>
  <si>
    <t xml:space="preserve">  JD3RZ07L66ST29621</t>
  </si>
  <si>
    <t>TESTING AND COMMITIONING RELEASEDfor Catchbasine double - B6.33 05 39.10 - Z07 - L - 66 - ST</t>
  </si>
  <si>
    <t xml:space="preserve">  JD3RZ07L66TSE29672</t>
  </si>
  <si>
    <t>Excavation Worksfor HDPE Pipe Lines 125 mm - depth from 0 to 1.5 m - B4.33 31 00.01 - Z07 - L - 66 - TSE</t>
  </si>
  <si>
    <t xml:space="preserve">  JD3RZ07L66TSE29673</t>
  </si>
  <si>
    <t>Soil Replacement and Bedding Worksfor HDPE Pipe Lines 125 mm - depth from 0 to 1.5 m - B4.33 31 00.01 - Z07 - L - 66 - T</t>
  </si>
  <si>
    <t xml:space="preserve">  JD3RZ07L66TSE29674</t>
  </si>
  <si>
    <t>installationfor HDPE Pipe Lines 125 mm - depth from 0 to 1.5 m - B4.33 31 00.01 - Z07 - L - 66 - TSE</t>
  </si>
  <si>
    <t xml:space="preserve">  JD3RZ07L66TSE29675</t>
  </si>
  <si>
    <t>Testingfor HDPE Pipe Lines 125 mm - depth from 0 to 1.5 m - B4.33 31 00.01 - Z07 - L - 66 - TSE</t>
  </si>
  <si>
    <t xml:space="preserve">  JD3RZ07L66TSE29676</t>
  </si>
  <si>
    <t>Backfilling Worksfor HDPE Pipe Lines 125 mm - depth from 0 to 1.5 m - B4.33 31 00.01 - Z07 - L - 66 - TSE</t>
  </si>
  <si>
    <t xml:space="preserve">  JD3RZ07L66TSE29687</t>
  </si>
  <si>
    <t>Excavation Worksfor HDPE Pipes 315 mm - depth from 1.51 to 2.5 m - B4.33 31 00.04 - Z07 - L - 66 - TSE</t>
  </si>
  <si>
    <t xml:space="preserve">  JD3RZ07L66TSE29688</t>
  </si>
  <si>
    <t>Soil Replacement and Bedding Works for HDPE Pipes 315 mm - depth from 1.51 to 2.5 m - B4.33 31 00.04 - Z07 - L - 66 - TS</t>
  </si>
  <si>
    <t xml:space="preserve">  JD3RZ07L66TSE29689</t>
  </si>
  <si>
    <t>Installing for HDPE Pipes 315 mm - depth from 1.51 to 2.5 m - B4.33 31 00.04 - Z07 - L - 66 - TSE</t>
  </si>
  <si>
    <t xml:space="preserve">  JD3RZ07L66TSE29690</t>
  </si>
  <si>
    <t>Testing for HDPE Pipes 315 mm - depth from 1.51 to 2.5 m - B4.33 31 00.04 - Z07 - L - 66 - TSE</t>
  </si>
  <si>
    <t xml:space="preserve">  JD3RZ07L66TSE29691</t>
  </si>
  <si>
    <t>Backfillingfor HDPE Pipes 315 mm - depth from 1.51 to 2.5 m - B4.33 31 00.04 - Z07 - L - 66 - TSE</t>
  </si>
  <si>
    <t xml:space="preserve">  JD3RZ07L66TSE29797</t>
  </si>
  <si>
    <t>Installationfor gate valves 100 mm - B4.33 14 19.01 - Z07 - L - 66 - TSE</t>
  </si>
  <si>
    <t xml:space="preserve">  JD3RZ07L66TSE29798</t>
  </si>
  <si>
    <t>Testing And Commtionningfor gate valves 100 mm - B4.33 14 19.01 - Z07 - L - 66 - TSE</t>
  </si>
  <si>
    <t xml:space="preserve">  JD3RZ07L66TSE29801</t>
  </si>
  <si>
    <t>Installationfor butterfly valves 300 mm. - B4.33 14 19.03 - Z07 - L - 66 - TSE</t>
  </si>
  <si>
    <t xml:space="preserve">  JD3RZ07L66TSE29802</t>
  </si>
  <si>
    <t>Testing And Commtionningfor butterfly valves 300 mm. - B4.33 14 19.03 - Z07 - L - 66 - TSE</t>
  </si>
  <si>
    <t xml:space="preserve">  JD3RZ07L66TSE29815</t>
  </si>
  <si>
    <t>Installationfor Air valves 50 mm. - on pipes with diameter less than 315 mm - B4.33 14 19.15 - Z07 - L - 66 - TSE</t>
  </si>
  <si>
    <t xml:space="preserve">  JD3RZ07L66TSE29816</t>
  </si>
  <si>
    <t xml:space="preserve">Testing And Commtionningfor Air valves 50 mm. - on pipes with diameter less than 315 mm - B4.33 14 19.15 - Z07 - L - 66 </t>
  </si>
  <si>
    <t xml:space="preserve">  JD3RZ07L66TSE29821</t>
  </si>
  <si>
    <t>EXCAVATION and Bedding Worksfor R.C Valve Chamber - 315 to 400 MM - B4.33 14 13.01 - Z07 - L - 66 - TSE</t>
  </si>
  <si>
    <t xml:space="preserve">  JD3RZ07L66TSE29822</t>
  </si>
  <si>
    <t>Plain Concrete Worksfor R.C Valve Chamber - 315 to 400 MM - B4.33 14 13.01 - Z07 - L - 66 - TSE</t>
  </si>
  <si>
    <t xml:space="preserve">  JD3RZ07L66TSE29823</t>
  </si>
  <si>
    <t>INSTALLATIONfor R.C Valve Chamber - 315 to 400 MM - B4.33 14 13.01 - Z07 - L - 66 - TSE</t>
  </si>
  <si>
    <t xml:space="preserve">  JD3RZ07L66TSE29824</t>
  </si>
  <si>
    <t>Backfilling Worksfor R.C Valve Chamber - 315 to 400 MM - B4.33 14 13.01 - Z07 - L - 66 - TSE</t>
  </si>
  <si>
    <t xml:space="preserve">  JD3RZ07L66TSE29845</t>
  </si>
  <si>
    <t>EXCAVATION and Bedding Worksfor Air Valve Chamber - less than 315 mm - B4.33 14 13.10 - Z07 - L - 66 - TSE</t>
  </si>
  <si>
    <t xml:space="preserve">  JD3RZ07L66TSE29846</t>
  </si>
  <si>
    <t>Plain Concrete Worksfor Air Valve Chamber - less than 315 mm - B4.33 14 13.10 - Z07 - L - 66 - TSE</t>
  </si>
  <si>
    <t xml:space="preserve">  JD3RZ07L66TSE29847</t>
  </si>
  <si>
    <t>INSTALLATIONfor Air Valve Chamber - less than 315 mm - B4.33 14 13.10 - Z07 - L - 66 - TSE</t>
  </si>
  <si>
    <t xml:space="preserve">  JD3RZ07L66TSE29848</t>
  </si>
  <si>
    <t>Backfilling Worksfor Air Valve Chamber - less than 315 mm - B4.33 14 13.10 - Z07 - L - 66 - TSE</t>
  </si>
  <si>
    <t xml:space="preserve">  JD3RZ07L66WT29622</t>
  </si>
  <si>
    <t>Excavation Worksfor HDPE Pipes 160 mm - depth from 0 to 1.5 m - B3.33 14 13.01 - Z07 - L - 66 - WT</t>
  </si>
  <si>
    <t xml:space="preserve">  JD3RZ07L66WT29623</t>
  </si>
  <si>
    <t>Soil Replacement and Bedding Works for HDPE Pipes 160 mm - depth from 0 to 1.5 m - B3.33 14 13.01 - Z07 - L - 66 - WT</t>
  </si>
  <si>
    <t xml:space="preserve">  JD3RZ07L66WT29624</t>
  </si>
  <si>
    <t>Installing for HDPE Pipes 160 mm - depth from 0 to 1.5 m - B3.33 14 13.01 - Z07 - L - 66 - WT</t>
  </si>
  <si>
    <t xml:space="preserve">  JD3RZ07L66WT29625</t>
  </si>
  <si>
    <t>Testing for HDPE Pipes 160 mm - depth from 0 to 1.5 m - B3.33 14 13.01 - Z07 - L - 66 - WT</t>
  </si>
  <si>
    <t xml:space="preserve">  JD3RZ07L66WT29626</t>
  </si>
  <si>
    <t>Backfillingfor HDPE Pipes 160 mm - depth from 0 to 1.5 m - B3.33 14 13.01 - Z07 - L - 66 - WT</t>
  </si>
  <si>
    <t xml:space="preserve">  JD3RZ07L66WT29657</t>
  </si>
  <si>
    <t>EXCAVATION and Bedding Worksfor Fire Hydrant - B3.33 14 19.08 - Z07 - L - 66 - WT</t>
  </si>
  <si>
    <t xml:space="preserve">  JD3RZ07L66WT29658</t>
  </si>
  <si>
    <t>INSTALLATIONfor Fire Hydrant - B3.33 14 19.08 - Z07 - L - 66 - WT</t>
  </si>
  <si>
    <t xml:space="preserve">  JD3RZ07L66WT29659</t>
  </si>
  <si>
    <t>TESTING AND COMMITIONfor Fire Hydrant - B3.33 14 19.08 - Z07 - L - 66 - WT</t>
  </si>
  <si>
    <t xml:space="preserve">  JD3RZ07L67ST30109</t>
  </si>
  <si>
    <t>Excavation Works for UPVC Pipe Line 300 mm - depth from 0.00 to 1.50 m - B6.33 14 11.01 - Z07 - L - 67 - ST</t>
  </si>
  <si>
    <t xml:space="preserve">  JD3RZ07L67ST30110</t>
  </si>
  <si>
    <t>Soil Replacement and Bedding Works for UPVC Pipe Line 300 mm - depth from 0.00 to 1.50 m - B6.33 14 11.01 - Z07 - L - 67</t>
  </si>
  <si>
    <t xml:space="preserve">  JD3RZ07L67ST30111</t>
  </si>
  <si>
    <t>Installing for UPVC Pipe Line 300 mm - depth from 0.00 to 1.50 m - B6.33 14 11.01 - Z07 - L - 67 - ST</t>
  </si>
  <si>
    <t xml:space="preserve">  JD3RZ07L67ST30112</t>
  </si>
  <si>
    <t>Primary Test for UPVC Pipe Line 300 mm - depth from 0.00 to 1.50 m - B6.33 14 11.01 - Z07 - L - 67 - ST</t>
  </si>
  <si>
    <t xml:space="preserve">  JD3RZ07L67ST30113</t>
  </si>
  <si>
    <t>Backfilling Works for UPVC Pipe Line 300 mm - depth from 0.00 to 1.50 m - B6.33 14 11.01 - Z07 - L - 67 - ST</t>
  </si>
  <si>
    <t xml:space="preserve">  JD3RZ07L67ST30114.R</t>
  </si>
  <si>
    <t>Excavation Works for GRP Pipe Line 400 mm - depth from 0.00 to 1.50 m - B6.33 42 11.01 - Z07 - L - 67 - ST - Remaining</t>
  </si>
  <si>
    <t xml:space="preserve">  JD3RZ07L67ST30115</t>
  </si>
  <si>
    <t xml:space="preserve">Soil Replacement and Bedding Works for GRP Pipe Line 400 mm - depth from 0.00 to 1.50 m - B6.33 42 11.01 - Z07 - L - 67 </t>
  </si>
  <si>
    <t xml:space="preserve">  JD3RZ07L67ST30116</t>
  </si>
  <si>
    <t>Installing for GRP Pipe Line 400 mm - depth from 0.00 to 1.50 m - B6.33 42 11.01 - Z07 - L - 67 - ST</t>
  </si>
  <si>
    <t xml:space="preserve">  JD3RZ07L67ST30117</t>
  </si>
  <si>
    <t>Primary Test for GRP Pipe Line 400 mm - depth from 0.00 to 1.50 m - B6.33 42 11.01 - Z07 - L - 67 - ST</t>
  </si>
  <si>
    <t xml:space="preserve">  JD3RZ07L67ST30118</t>
  </si>
  <si>
    <t>Backfilling Works for GRP Pipe Line 400 mm - depth from 0.00 to 1.50 m - B6.33 42 11.01 - Z07 - L - 67 - ST</t>
  </si>
  <si>
    <t xml:space="preserve">  JD3RZ07L67ST30119</t>
  </si>
  <si>
    <t>Excavation Works for GRP Pipe Line 400 mm - depth from 1.51 to 2.50 m - B6.33 42 11.02 - Z07 - L - 67 - ST</t>
  </si>
  <si>
    <t xml:space="preserve">  JD3RZ07L67ST30120</t>
  </si>
  <si>
    <t xml:space="preserve">Soil Replacement and Bedding Works for GRP Pipe Line 400 mm - depth from 1.51 to 2.50 m - B6.33 42 11.02 - Z07 - L - 67 </t>
  </si>
  <si>
    <t xml:space="preserve">  JD3RZ07L67ST30121</t>
  </si>
  <si>
    <t>Installing for GRP Pipe Line 400 mm - depth from 1.51 to 2.50 m - B6.33 42 11.02 - Z07 - L - 67 - ST</t>
  </si>
  <si>
    <t xml:space="preserve">  JD3RZ07L67ST30122</t>
  </si>
  <si>
    <t>Primary Test for GRP Pipe Line 400 mm - depth from 1.51 to 2.50 m - B6.33 42 11.02 - Z07 - L - 67 - ST</t>
  </si>
  <si>
    <t xml:space="preserve">  JD3RZ07L67ST30123</t>
  </si>
  <si>
    <t>Backfilling Works for GRP Pipe Line 400 mm - depth from 1.51 to 2.50 m - B6.33 42 11.02 - Z07 - L - 67 - ST</t>
  </si>
  <si>
    <t xml:space="preserve">  JD3RZ07L67ST30127</t>
  </si>
  <si>
    <t>Primary Test for GRP Pipe Line 500 mm - depth from 0.00 to 1.50 m - B6.33 42 11.03 - Z07 - L - 67 - ST</t>
  </si>
  <si>
    <t xml:space="preserve">  JD3RZ07L67ST30128</t>
  </si>
  <si>
    <t>Backfilling Works for GRP Pipe Line 500 mm - depth from 0.00 to 1.50 m - B6.33 42 11.03 - Z07 - L - 67 - ST</t>
  </si>
  <si>
    <t xml:space="preserve">  JD3RZ07L67ST30138</t>
  </si>
  <si>
    <t>Backfilling Works for GRP Pipe Line 600 mm - depth from 0.00 to 1.50 m - B6.33 42 11.05 - Z07 - L - 67 - ST</t>
  </si>
  <si>
    <t xml:space="preserve">  JD3RZ07L67ST30143</t>
  </si>
  <si>
    <t>Backfilling Works for GRP Pipe Line 600 mm - depth from 1.51 to 2.50 m - B6.33 42 11.06 - Z07 - L - 67 - ST</t>
  </si>
  <si>
    <t xml:space="preserve">  JD3RZ07L67ST30217</t>
  </si>
  <si>
    <t>Primary Test for GRP Pipe Line 1200 mm - depth from 1.51 to 2.50 m - B6.33 42 11.23 - Z07 - L - 67 - ST</t>
  </si>
  <si>
    <t xml:space="preserve">  JD3RZ07L67ST30218</t>
  </si>
  <si>
    <t>Backfilling Works for GRP Pipe Line 1200 mm - depth from 1.51 to 2.50 m - B6.33 42 11.23 - Z07 - L - 67 - ST</t>
  </si>
  <si>
    <t xml:space="preserve">  JD3RZ07L67ST30292.R</t>
  </si>
  <si>
    <t>Excavation Works For Manholes Diam 1200 depth from 1.51 to 2.50 - B6.33 05 39.02 - Z07 - L - 67 - ST - Remaining</t>
  </si>
  <si>
    <t xml:space="preserve">  JD3RZ07L67ST30293.R</t>
  </si>
  <si>
    <t>Base Plain Concrete Works For Manholes Diam 1200 depth from 1.51 to 2.50 - B6.33 05 39.02 - Z07 - L - 67 - ST - Remainin</t>
  </si>
  <si>
    <t xml:space="preserve">  JD3RZ07L67ST30294.R</t>
  </si>
  <si>
    <t>Manhole Installation Works For Manholes Diam 1200 depth from 1.51 to 2.50 - B6.33 05 39.02 - Z07 - L - 67 - ST - Remaini</t>
  </si>
  <si>
    <t xml:space="preserve">  JD3RZ07L67ST30295</t>
  </si>
  <si>
    <t>FINISHING Works and Backfilling Works For Manholes Diam 1200 depth from 1.51 to 2.50 - B6.33 05 39.02 - Z07 - L - 67 - S</t>
  </si>
  <si>
    <t xml:space="preserve">  JD3RZ07L67ST30296</t>
  </si>
  <si>
    <t>TESTING AND COMMITIONING Works For Manholes Diam 1200 depth from 1.51 to 2.50 - B6.33 05 39.02 - Z07 - L - 67 - ST</t>
  </si>
  <si>
    <t xml:space="preserve">  JD3RZ07L67ST30322</t>
  </si>
  <si>
    <t>Excavation Works For Manholes Diam 2000 depth from 2.51 to 3.50 - B6.33 05 39.08 - Z07 - L - 67 - ST</t>
  </si>
  <si>
    <t xml:space="preserve">  JD3RZ07L67ST30323</t>
  </si>
  <si>
    <t>Base Plain Concrete Works For Manholes Diam 2000 depth from 2.51 to 3.50 - B6.33 05 39.08 - Z07 - L - 67 - ST</t>
  </si>
  <si>
    <t xml:space="preserve">  JD3RZ07L67ST30324</t>
  </si>
  <si>
    <t>Manhole Installation Works For Manholes Diam 2000 depth from 2.51 to 3.50 - B6.33 05 39.08 - Z07 - L - 67 - ST</t>
  </si>
  <si>
    <t xml:space="preserve">  JD3RZ07L67ST30325</t>
  </si>
  <si>
    <t>FINISHING Works and Backfilling Works For Manholes Diam 2000 depth from 2.51 to 3.50 - B6.33 05 39.08 - Z07 - L - 67 - S</t>
  </si>
  <si>
    <t xml:space="preserve">  JD3RZ07L67ST30326</t>
  </si>
  <si>
    <t>TESTING AND COMMITIONING Works For Manholes Diam 2000 depth from 2.51 to 3.50 - B6.33 05 39.08 - Z07 - L - 67 - ST</t>
  </si>
  <si>
    <t xml:space="preserve">  JD3RZ07L67ST30327</t>
  </si>
  <si>
    <t>EXCAVATION Works for Catchbasine single - B6.33 05 39.09 - Z07 - L - 67 - ST</t>
  </si>
  <si>
    <t xml:space="preserve">  JD3RZ07L67ST30328</t>
  </si>
  <si>
    <t>Catchbasine Installation Works For Catchbasine single - B6.33 05 39.09 - Z07 - L - 67 - ST</t>
  </si>
  <si>
    <t xml:space="preserve">  JD3RZ07L67ST30329</t>
  </si>
  <si>
    <t>FINISHING Works For Catchbasine single - B6.33 05 39.09 - Z07 - L - 67 - ST</t>
  </si>
  <si>
    <t xml:space="preserve">  JD3RZ07L67ST30330</t>
  </si>
  <si>
    <t>TESTING AND COMMITIONING RELEASEDfor Catchbasine single - B6.33 05 39.09 - Z07 - L - 67 - ST</t>
  </si>
  <si>
    <t xml:space="preserve">  JD3RZ07L67ST30331</t>
  </si>
  <si>
    <t>EXCAVATION Works for Catchbasine double - B6.33 05 39.10 - Z07 - L - 67 - ST</t>
  </si>
  <si>
    <t xml:space="preserve">  JD3RZ07L67ST30332</t>
  </si>
  <si>
    <t>Catchbasine Installation Works For Catchbasine double - B6.33 05 39.10 - Z07 - L - 67 - ST</t>
  </si>
  <si>
    <t xml:space="preserve">  JD3RZ07L67ST30333</t>
  </si>
  <si>
    <t>FINISHING Works For Catchbasine double - B6.33 05 39.10 - Z07 - L - 67 - ST</t>
  </si>
  <si>
    <t xml:space="preserve">  JD3RZ07L67ST30334</t>
  </si>
  <si>
    <t>TESTING AND COMMITIONING RELEASEDfor Catchbasine double - B6.33 05 39.10 - Z07 - L - 67 - ST</t>
  </si>
  <si>
    <t xml:space="preserve">  JD3RZ07L67TSE30385</t>
  </si>
  <si>
    <t>Excavation Worksfor HDPE Pipe Lines 125 mm - depth from 0 to 1.5 m - B4.33 31 00.01 - Z07 - L - 67 - TSE</t>
  </si>
  <si>
    <t xml:space="preserve">  JD3RZ07L67TSE30386</t>
  </si>
  <si>
    <t>Soil Replacement and Bedding Worksfor HDPE Pipe Lines 125 mm - depth from 0 to 1.5 m - B4.33 31 00.01 - Z07 - L - 67 - T</t>
  </si>
  <si>
    <t xml:space="preserve">  JD3RZ07L67TSE30387</t>
  </si>
  <si>
    <t>installationfor HDPE Pipe Lines 125 mm - depth from 0 to 1.5 m - B4.33 31 00.01 - Z07 - L - 67 - TSE</t>
  </si>
  <si>
    <t xml:space="preserve">  JD3RZ07L67TSE30388</t>
  </si>
  <si>
    <t>Testingfor HDPE Pipe Lines 125 mm - depth from 0 to 1.5 m - B4.33 31 00.01 - Z07 - L - 67 - TSE</t>
  </si>
  <si>
    <t xml:space="preserve">  JD3RZ07L67TSE30389</t>
  </si>
  <si>
    <t>Backfilling Worksfor HDPE Pipe Lines 125 mm - depth from 0 to 1.5 m - B4.33 31 00.01 - Z07 - L - 67 - TSE</t>
  </si>
  <si>
    <t xml:space="preserve">  JD3RZ07L67TSE30398</t>
  </si>
  <si>
    <t>Testing for HDPE Pipes 315 mm - depth from 0 to 1.5 m - B4.33 31 00.03 - Z07 - L - 67 - TSE</t>
  </si>
  <si>
    <t xml:space="preserve">  JD3RZ07L67TSE30399</t>
  </si>
  <si>
    <t>Backfillingfor HDPE Pipes 315 mm - depth from 0 to 1.5 m - B4.33 31 00.03 - Z07 - L - 67 - TSE</t>
  </si>
  <si>
    <t xml:space="preserve">  JD3RZ07L67TSE30510</t>
  </si>
  <si>
    <t>Installationfor gate valves 100 mm - B4.33 14 19.01 - Z07 - L - 67 - TSE</t>
  </si>
  <si>
    <t xml:space="preserve">  JD3RZ07L67TSE30511</t>
  </si>
  <si>
    <t>Testing And Commtionningfor gate valves 100 mm - B4.33 14 19.01 - Z07 - L - 67 - TSE</t>
  </si>
  <si>
    <t xml:space="preserve">  JD3RZ07L67TSE30514</t>
  </si>
  <si>
    <t>Installationfor butterfly valves 300 mm. - B4.33 14 19.03 - Z07 - L - 67 - TSE</t>
  </si>
  <si>
    <t xml:space="preserve">  JD3RZ07L67TSE30515</t>
  </si>
  <si>
    <t>Testing And Commtionningfor butterfly valves 300 mm. - B4.33 14 19.03 - Z07 - L - 67 - TSE</t>
  </si>
  <si>
    <t xml:space="preserve">  JD3RZ07L67TSE30534</t>
  </si>
  <si>
    <t>EXCAVATION and Bedding Worksfor R.C Valve Chamber - 315 to 400 MM - B4.33 14 13.01 - Z07 - L - 67 - TSE</t>
  </si>
  <si>
    <t xml:space="preserve">  JD3RZ07L67TSE30535</t>
  </si>
  <si>
    <t>Plain Concrete Worksfor R.C Valve Chamber - 315 to 400 MM - B4.33 14 13.01 - Z07 - L - 67 - TSE</t>
  </si>
  <si>
    <t xml:space="preserve">  JD3RZ07L67TSE30536</t>
  </si>
  <si>
    <t>INSTALLATIONfor R.C Valve Chamber - 315 to 400 MM - B4.33 14 13.01 - Z07 - L - 67 - TSE</t>
  </si>
  <si>
    <t xml:space="preserve">  JD3RZ07L67TSE30537</t>
  </si>
  <si>
    <t>Backfilling Worksfor R.C Valve Chamber - 315 to 400 MM - B4.33 14 13.01 - Z07 - L - 67 - TSE</t>
  </si>
  <si>
    <t xml:space="preserve">  JD3RZ07L67WT30335</t>
  </si>
  <si>
    <t>Excavation Worksfor HDPE Pipes 160 mm - depth from 0 to 1.5 m - B3.33 14 13.01 - Z07 - L - 67 - WT</t>
  </si>
  <si>
    <t xml:space="preserve">  JD3RZ07L67WT30336</t>
  </si>
  <si>
    <t>Soil Replacement and Bedding Works for HDPE Pipes 160 mm - depth from 0 to 1.5 m - B3.33 14 13.01 - Z07 - L - 67 - WT</t>
  </si>
  <si>
    <t xml:space="preserve">  JD3RZ07L67WT30337</t>
  </si>
  <si>
    <t>Installing for HDPE Pipes 160 mm - depth from 0 to 1.5 m - B3.33 14 13.01 - Z07 - L - 67 - WT</t>
  </si>
  <si>
    <t xml:space="preserve">  JD3RZ07L67WT30338</t>
  </si>
  <si>
    <t>Testing for HDPE Pipes 160 mm - depth from 0 to 1.5 m - B3.33 14 13.01 - Z07 - L - 67 - WT</t>
  </si>
  <si>
    <t xml:space="preserve">  JD3RZ07L67WT30339</t>
  </si>
  <si>
    <t>Backfillingfor HDPE Pipes 160 mm - depth from 0 to 1.5 m - B3.33 14 13.01 - Z07 - L - 67 - WT</t>
  </si>
  <si>
    <t xml:space="preserve">  JD3RZ07L67WT30370</t>
  </si>
  <si>
    <t>EXCAVATION and Bedding Worksfor Fire Hydrant - B3.33 14 19.08 - Z07 - L - 67 - WT</t>
  </si>
  <si>
    <t xml:space="preserve">  JD3RZ07L67WT30371</t>
  </si>
  <si>
    <t>INSTALLATIONfor Fire Hydrant - B3.33 14 19.08 - Z07 - L - 67 - WT</t>
  </si>
  <si>
    <t xml:space="preserve">  JD3RZ07L67WT30372</t>
  </si>
  <si>
    <t>TESTING AND COMMITIONfor Fire Hydrant - B3.33 14 19.08 - Z07 - L - 67 - WT</t>
  </si>
  <si>
    <t xml:space="preserve">  JD3RZ07L68ST30822</t>
  </si>
  <si>
    <t>Excavation Works for UPVC Pipe Line 300 mm - depth from 0.00 to 1.50 m - B6.33 14 11.01 - Z07 - L - 68 - ST</t>
  </si>
  <si>
    <t xml:space="preserve">  JD3RZ07L68ST30823</t>
  </si>
  <si>
    <t>Soil Replacement and Bedding Works for UPVC Pipe Line 300 mm - depth from 0.00 to 1.50 m - B6.33 14 11.01 - Z07 - L - 68</t>
  </si>
  <si>
    <t xml:space="preserve">  JD3RZ07L68ST30824</t>
  </si>
  <si>
    <t>Installing for UPVC Pipe Line 300 mm - depth from 0.00 to 1.50 m - B6.33 14 11.01 - Z07 - L - 68 - ST</t>
  </si>
  <si>
    <t xml:space="preserve">  JD3RZ07L68ST30825</t>
  </si>
  <si>
    <t>Primary Test for UPVC Pipe Line 300 mm - depth from 0.00 to 1.50 m - B6.33 14 11.01 - Z07 - L - 68 - ST</t>
  </si>
  <si>
    <t xml:space="preserve">  JD3RZ07L68ST30826</t>
  </si>
  <si>
    <t>Backfilling Works for UPVC Pipe Line 300 mm - depth from 0.00 to 1.50 m - B6.33 14 11.01 - Z07 - L - 68 - ST</t>
  </si>
  <si>
    <t xml:space="preserve">  JD3RZ07L68ST30827</t>
  </si>
  <si>
    <t>Excavation Works for GRP Pipe Line 400 mm - depth from 0.00 to 1.50 m - B6.33 42 11.01 - Z07 - L - 68 - ST</t>
  </si>
  <si>
    <t xml:space="preserve">  JD3RZ07L68ST30828</t>
  </si>
  <si>
    <t xml:space="preserve">Soil Replacement and Bedding Works for GRP Pipe Line 400 mm - depth from 0.00 to 1.50 m - B6.33 42 11.01 - Z07 - L - 68 </t>
  </si>
  <si>
    <t xml:space="preserve">  JD3RZ07L68ST30829</t>
  </si>
  <si>
    <t>Installing for GRP Pipe Line 400 mm - depth from 0.00 to 1.50 m - B6.33 42 11.01 - Z07 - L - 68 - ST</t>
  </si>
  <si>
    <t xml:space="preserve">  JD3RZ07L68ST30830</t>
  </si>
  <si>
    <t>Primary Test for GRP Pipe Line 400 mm - depth from 0.00 to 1.50 m - B6.33 42 11.01 - Z07 - L - 68 - ST</t>
  </si>
  <si>
    <t xml:space="preserve">  JD3RZ07L68ST30831</t>
  </si>
  <si>
    <t>Backfilling Works for GRP Pipe Line 400 mm - depth from 0.00 to 1.50 m - B6.33 42 11.01 - Z07 - L - 68 - ST</t>
  </si>
  <si>
    <t xml:space="preserve">  JD3RZ07L68ST30832</t>
  </si>
  <si>
    <t>Excavation Works for GRP Pipe Line 400 mm - depth from 1.51 to 2.50 m - B6.33 42 11.02 - Z07 - L - 68 - ST</t>
  </si>
  <si>
    <t xml:space="preserve">  JD3RZ07L68ST30833</t>
  </si>
  <si>
    <t xml:space="preserve">Soil Replacement and Bedding Works for GRP Pipe Line 400 mm - depth from 1.51 to 2.50 m - B6.33 42 11.02 - Z07 - L - 68 </t>
  </si>
  <si>
    <t xml:space="preserve">  JD3RZ07L68ST30834</t>
  </si>
  <si>
    <t>Installing for GRP Pipe Line 400 mm - depth from 1.51 to 2.50 m - B6.33 42 11.02 - Z07 - L - 68 - ST</t>
  </si>
  <si>
    <t xml:space="preserve">  JD3RZ07L68ST30835</t>
  </si>
  <si>
    <t>Primary Test for GRP Pipe Line 400 mm - depth from 1.51 to 2.50 m - B6.33 42 11.02 - Z07 - L - 68 - ST</t>
  </si>
  <si>
    <t xml:space="preserve">  JD3RZ07L68ST30836</t>
  </si>
  <si>
    <t>Backfilling Works for GRP Pipe Line 400 mm - depth from 1.51 to 2.50 m - B6.33 42 11.02 - Z07 - L - 68 - ST</t>
  </si>
  <si>
    <t xml:space="preserve">  JD3RZ07L68ST30840</t>
  </si>
  <si>
    <t>Primary Test for GRP Pipe Line 500 mm - depth from 0.00 to 1.50 m - B6.33 42 11.03 - Z07 - L - 68 - ST</t>
  </si>
  <si>
    <t xml:space="preserve">  JD3RZ07L68ST30841</t>
  </si>
  <si>
    <t>Backfilling Works for GRP Pipe Line 500 mm - depth from 0.00 to 1.50 m - B6.33 42 11.03 - Z07 - L - 68 - ST</t>
  </si>
  <si>
    <t xml:space="preserve">  JD3RZ07L68ST30850</t>
  </si>
  <si>
    <t>Primary Test for GRP Pipe Line 600 mm - depth from 0.00 to 1.50 m - B6.33 42 11.05 - Z07 - L - 68 - ST</t>
  </si>
  <si>
    <t xml:space="preserve">  JD3RZ07L68ST30851</t>
  </si>
  <si>
    <t>Backfilling Works for GRP Pipe Line 600 mm - depth from 0.00 to 1.50 m - B6.33 42 11.05 - Z07 - L - 68 - ST</t>
  </si>
  <si>
    <t xml:space="preserve">  JD3RZ07L68ST30860</t>
  </si>
  <si>
    <t>Primary Test for GRP Pipe Line 700 mm - depth from 0.00 to 1.50 m - B6.33 42 11.07 - Z07 - L - 68 - ST</t>
  </si>
  <si>
    <t xml:space="preserve">  JD3RZ07L68ST30861</t>
  </si>
  <si>
    <t>Backfilling Works for GRP Pipe Line 700 mm - depth from 0.00 to 1.50 m - B6.33 42 11.07 - Z07 - L - 68 - ST</t>
  </si>
  <si>
    <t xml:space="preserve">  JD3RZ07L68ST30875</t>
  </si>
  <si>
    <t>Primary Test for GRP Pipe Line 800 mm - depth from 1.51 to 2.50 m - B6.33 42 11.10 - Z07 - L - 68 - ST</t>
  </si>
  <si>
    <t xml:space="preserve">  JD3RZ07L68ST30876</t>
  </si>
  <si>
    <t>Backfilling Works for GRP Pipe Line 800 mm - depth from 1.51 to 2.50 m - B6.33 42 11.10 - Z07 - L - 68 - ST</t>
  </si>
  <si>
    <t xml:space="preserve">  JD3RZ07L68ST30885</t>
  </si>
  <si>
    <t>Primary Test for GRP Pipe Line 900 mm - depth from 1.51 to 2.50 m - B6.33 42 11.12 - Z07 - L - 68 - ST</t>
  </si>
  <si>
    <t xml:space="preserve">  JD3RZ07L68ST30886</t>
  </si>
  <si>
    <t>Backfilling Works for GRP Pipe Line 900 mm - depth from 1.51 to 2.50 m - B6.33 42 11.12 - Z07 - L - 68 - ST</t>
  </si>
  <si>
    <t xml:space="preserve">  JD3RZ07L68ST30910</t>
  </si>
  <si>
    <t>Primary Test for GRP Pipe Line 1100 mm - depth from 0.00 to 1.50 m - B6.33 42 11.19 - Z07 - L - 68 - ST</t>
  </si>
  <si>
    <t xml:space="preserve">  JD3RZ07L68ST30911</t>
  </si>
  <si>
    <t>Backfilling Works for GRP Pipe Line 1100 mm - depth from 0.00 to 1.50 m - B6.33 42 11.19 - Z07 - L - 68 - ST</t>
  </si>
  <si>
    <t xml:space="preserve">  JD3RZ07L68ST30915</t>
  </si>
  <si>
    <t>Primary Test for GRP Pipe Line 1100 mm - depth from 1.51 to 2.50 m - B6.33 42 11.20 - Z07 - L - 68 - ST</t>
  </si>
  <si>
    <t xml:space="preserve">  JD3RZ07L68ST30916</t>
  </si>
  <si>
    <t>Backfilling Works for GRP Pipe Line 1100 mm - depth from 1.51 to 2.50 m - B6.33 42 11.20 - Z07 - L - 68 - ST</t>
  </si>
  <si>
    <t xml:space="preserve">  JD3RZ07L68ST31007</t>
  </si>
  <si>
    <t>Manhole Installation Works For Manholes Diam 1200 depth from 1.51 to 2.50 - B6.33 05 39.02 - Z07 - L - 68 - ST</t>
  </si>
  <si>
    <t xml:space="preserve">  JD3RZ07L68ST31008</t>
  </si>
  <si>
    <t>FINISHING Works and Backfilling Works For Manholes Diam 1200 depth from 1.51 to 2.50 - B6.33 05 39.02 - Z07 - L - 68 - S</t>
  </si>
  <si>
    <t xml:space="preserve">  JD3RZ07L68ST31009</t>
  </si>
  <si>
    <t>TESTING AND COMMITIONING Works For Manholes Diam 1200 depth from 1.51 to 2.50 - B6.33 05 39.02 - Z07 - L - 68 - ST</t>
  </si>
  <si>
    <t xml:space="preserve">  JD3RZ07L68ST31017.R</t>
  </si>
  <si>
    <t>Manhole Installation Works For Manholes Diam 1500 depth from 1.51 to 2.50 - B6.33 05 39.04 - Z07 - L - 68 - ST - Remaini</t>
  </si>
  <si>
    <t xml:space="preserve">  JD3RZ07L68ST31018</t>
  </si>
  <si>
    <t>FINISHING Works and Backfilling Works For Manholes Diam 1500 depth from 1.51 to 2.50 - B6.33 05 39.04 - Z07 - L - 68 - S</t>
  </si>
  <si>
    <t xml:space="preserve">  JD3RZ07L68ST31019</t>
  </si>
  <si>
    <t>TESTING AND COMMITIONING Works For Manholes Diam 1500 depth from 1.51 to 2.50 - B6.33 05 39.04 - Z07 - L - 68 - ST</t>
  </si>
  <si>
    <t xml:space="preserve">  JD3RZ07L68ST31022</t>
  </si>
  <si>
    <t>Manhole Installation Works For Manholes Diam 1500 depth from 2.51 to 3.50 - B6.33 05 39.05 - Z07 - L - 68 - ST</t>
  </si>
  <si>
    <t xml:space="preserve">  JD3RZ07L68ST31023</t>
  </si>
  <si>
    <t>FINISHING Works and Backfilling Works For Manholes Diam 1500 depth from 2.51 to 3.50 - B6.33 05 39.05 - Z07 - L - 68 - S</t>
  </si>
  <si>
    <t xml:space="preserve">  JD3RZ07L68ST31024</t>
  </si>
  <si>
    <t>TESTING AND COMMITIONING Works For Manholes Diam 1500 depth from 2.51 to 3.50 - B6.33 05 39.05 - Z07 - L - 68 - ST</t>
  </si>
  <si>
    <t xml:space="preserve">  JD3RZ07L68ST31031</t>
  </si>
  <si>
    <t>Base Plain Concrete Works For Manholes Diam 2000 depth from 1.51 to 2.50 - B6.33 05 39.07 - Z07 - L - 68 - ST</t>
  </si>
  <si>
    <t xml:space="preserve">  JD3RZ07L68ST31032</t>
  </si>
  <si>
    <t>Manhole Installation Works For Manholes Diam 2000 depth from 1.51 to 2.50 - B6.33 05 39.07 - Z07 - L - 68 - ST</t>
  </si>
  <si>
    <t xml:space="preserve">  JD3RZ07L68ST31033</t>
  </si>
  <si>
    <t>FINISHING Works and Backfilling Works For Manholes Diam 2000 depth from 1.51 to 2.50 - B6.33 05 39.07 - Z07 - L - 68 - S</t>
  </si>
  <si>
    <t xml:space="preserve">  JD3RZ07L68ST31034</t>
  </si>
  <si>
    <t>TESTING AND COMMITIONING Works For Manholes Diam 2000 depth from 1.51 to 2.50 - B6.33 05 39.07 - Z07 - L - 68 - ST</t>
  </si>
  <si>
    <t xml:space="preserve">  JD3RZ07L68ST31040</t>
  </si>
  <si>
    <t>EXCAVATION Works for Catchbasine single - B6.33 05 39.09 - Z07 - L - 68 - ST</t>
  </si>
  <si>
    <t xml:space="preserve">  JD3RZ07L68ST31041</t>
  </si>
  <si>
    <t>Catchbasine Installation Works For Catchbasine single - B6.33 05 39.09 - Z07 - L - 68 - ST</t>
  </si>
  <si>
    <t xml:space="preserve">  JD3RZ07L68ST31042</t>
  </si>
  <si>
    <t>FINISHING Works For Catchbasine single - B6.33 05 39.09 - Z07 - L - 68 - ST</t>
  </si>
  <si>
    <t xml:space="preserve">  JD3RZ07L68ST31043</t>
  </si>
  <si>
    <t>TESTING AND COMMITIONING RELEASEDfor Catchbasine single - B6.33 05 39.09 - Z07 - L - 68 - ST</t>
  </si>
  <si>
    <t xml:space="preserve">  JD3RZ07L68ST31044</t>
  </si>
  <si>
    <t>EXCAVATION Works for Catchbasine double - B6.33 05 39.10 - Z07 - L - 68 - ST</t>
  </si>
  <si>
    <t xml:space="preserve">  JD3RZ07L68ST31045</t>
  </si>
  <si>
    <t>Catchbasine Installation Works For Catchbasine double - B6.33 05 39.10 - Z07 - L - 68 - ST</t>
  </si>
  <si>
    <t xml:space="preserve">  JD3RZ07L68ST31046</t>
  </si>
  <si>
    <t>FINISHING Works For Catchbasine double - B6.33 05 39.10 - Z07 - L - 68 - ST</t>
  </si>
  <si>
    <t xml:space="preserve">  JD3RZ07L68ST31047</t>
  </si>
  <si>
    <t>TESTING AND COMMITIONING RELEASEDfor Catchbasine double - B6.33 05 39.10 - Z07 - L - 68 - ST</t>
  </si>
  <si>
    <t xml:space="preserve">  JD3RZ07L68TSE31098</t>
  </si>
  <si>
    <t>Excavation Worksfor HDPE Pipe Lines 125 mm - depth from 0 to 1.5 m - B4.33 31 00.01 - Z07 - L - 68 - TSE</t>
  </si>
  <si>
    <t xml:space="preserve">  JD3RZ07L68TSE31099</t>
  </si>
  <si>
    <t>Soil Replacement and Bedding Worksfor HDPE Pipe Lines 125 mm - depth from 0 to 1.5 m - B4.33 31 00.01 - Z07 - L - 68 - T</t>
  </si>
  <si>
    <t xml:space="preserve">  JD3RZ07L68TSE31100</t>
  </si>
  <si>
    <t>installationfor HDPE Pipe Lines 125 mm - depth from 0 to 1.5 m - B4.33 31 00.01 - Z07 - L - 68 - TSE</t>
  </si>
  <si>
    <t xml:space="preserve">  JD3RZ07L68TSE31101</t>
  </si>
  <si>
    <t>Testingfor HDPE Pipe Lines 125 mm - depth from 0 to 1.5 m - B4.33 31 00.01 - Z07 - L - 68 - TSE</t>
  </si>
  <si>
    <t xml:space="preserve">  JD3RZ07L68TSE31102</t>
  </si>
  <si>
    <t>Backfilling Worksfor HDPE Pipe Lines 125 mm - depth from 0 to 1.5 m - B4.33 31 00.01 - Z07 - L - 68 - TSE</t>
  </si>
  <si>
    <t xml:space="preserve">  JD3RZ07L68TSE31223</t>
  </si>
  <si>
    <t>Installationfor gate valves 100 mm - B4.33 14 19.01 - Z07 - L - 68 - TSE</t>
  </si>
  <si>
    <t xml:space="preserve">  JD3RZ07L68TSE31224</t>
  </si>
  <si>
    <t>Testing And Commtionningfor gate valves 100 mm - B4.33 14 19.01 - Z07 - L - 68 - TSE</t>
  </si>
  <si>
    <t xml:space="preserve">  JD3RZ07L68TSE31241</t>
  </si>
  <si>
    <t>Installationfor Air valves 50 mm. - on pipes with diameter less than 315 mm - B4.33 14 19.15 - Z07 - L - 68 - TSE</t>
  </si>
  <si>
    <t xml:space="preserve">  JD3RZ07L68TSE31242</t>
  </si>
  <si>
    <t xml:space="preserve">Testing And Commtionningfor Air valves 50 mm. - on pipes with diameter less than 315 mm - B4.33 14 19.15 - Z07 - L - 68 </t>
  </si>
  <si>
    <t xml:space="preserve">  JD3RZ07L68TSE31271</t>
  </si>
  <si>
    <t>EXCAVATION and Bedding Worksfor Air Valve Chamber - less than 315 mm - B4.33 14 13.10 - Z07 - L - 68 - TSE</t>
  </si>
  <si>
    <t xml:space="preserve">  JD3RZ07L68TSE31272</t>
  </si>
  <si>
    <t>Plain Concrete Worksfor Air Valve Chamber - less than 315 mm - B4.33 14 13.10 - Z07 - L - 68 - TSE</t>
  </si>
  <si>
    <t xml:space="preserve">  JD3RZ07L68TSE31273</t>
  </si>
  <si>
    <t>INSTALLATIONfor Air Valve Chamber - less than 315 mm - B4.33 14 13.10 - Z07 - L - 68 - TSE</t>
  </si>
  <si>
    <t xml:space="preserve">  JD3RZ07L68TSE31274</t>
  </si>
  <si>
    <t>Backfilling Worksfor Air Valve Chamber - less than 315 mm - B4.33 14 13.10 - Z07 - L - 68 - TSE</t>
  </si>
  <si>
    <t xml:space="preserve">  JD3RZ07L68WT31048</t>
  </si>
  <si>
    <t>Excavation Worksfor HDPE Pipes 160 mm - depth from 0 to 1.5 m - B3.33 14 13.01 - Z07 - L - 68 - WT</t>
  </si>
  <si>
    <t xml:space="preserve">  JD3RZ07L68WT31049</t>
  </si>
  <si>
    <t>Soil Replacement and Bedding Works for HDPE Pipes 160 mm - depth from 0 to 1.5 m - B3.33 14 13.01 - Z07 - L - 68 - WT</t>
  </si>
  <si>
    <t xml:space="preserve">  JD3RZ07L68WT31050</t>
  </si>
  <si>
    <t>Installing for HDPE Pipes 160 mm - depth from 0 to 1.5 m - B3.33 14 13.01 - Z07 - L - 68 - WT</t>
  </si>
  <si>
    <t xml:space="preserve">  JD3RZ07L68WT31051</t>
  </si>
  <si>
    <t>Testing for HDPE Pipes 160 mm - depth from 0 to 1.5 m - B3.33 14 13.01 - Z07 - L - 68 - WT</t>
  </si>
  <si>
    <t xml:space="preserve">  JD3RZ07L68WT31052</t>
  </si>
  <si>
    <t>Backfillingfor HDPE Pipes 160 mm - depth from 0 to 1.5 m - B3.33 14 13.01 - Z07 - L - 68 - WT</t>
  </si>
  <si>
    <t xml:space="preserve">  JD3RZ07L68WT31083</t>
  </si>
  <si>
    <t>EXCAVATION and Bedding Worksfor Fire Hydrant - B3.33 14 19.08 - Z07 - L - 68 - WT</t>
  </si>
  <si>
    <t xml:space="preserve">  JD3RZ07L68WT31084</t>
  </si>
  <si>
    <t>INSTALLATIONfor Fire Hydrant - B3.33 14 19.08 - Z07 - L - 68 - WT</t>
  </si>
  <si>
    <t xml:space="preserve">  JD3RZ07L68WT31085</t>
  </si>
  <si>
    <t>TESTING AND COMMITIONfor Fire Hydrant - B3.33 14 19.08 - Z07 - L - 68 - WT</t>
  </si>
  <si>
    <t xml:space="preserve">  JD3RZ08L42SUR01</t>
  </si>
  <si>
    <t>Surveying Works L - 42</t>
  </si>
  <si>
    <t xml:space="preserve">  JD3RZ08L42TSE34663</t>
  </si>
  <si>
    <t>Excavation Worksfor HDPE Pipe Lines 125 mm - depth from 0 to 1.5 m - B4.33 31 00.01 - Z08 - L - 42 - TSE</t>
  </si>
  <si>
    <t xml:space="preserve">  JD3RZ08L42TSE34664</t>
  </si>
  <si>
    <t>Soil Replacement and Bedding Worksfor HDPE Pipe Lines 125 mm - depth from 0 to 1.5 m - B4.33 31 00.01 - Z08 - L - 42 - T</t>
  </si>
  <si>
    <t xml:space="preserve">  JD3RZ08L42TSE34665</t>
  </si>
  <si>
    <t>installationfor HDPE Pipe Lines 125 mm - depth from 0 to 1.5 m - B4.33 31 00.01 - Z08 - L - 42 - TSE</t>
  </si>
  <si>
    <t xml:space="preserve">  JD3RZ08L42TSE34666</t>
  </si>
  <si>
    <t>Testingfor HDPE Pipe Lines 125 mm - depth from 0 to 1.5 m - B4.33 31 00.01 - Z08 - L - 42 - TSE</t>
  </si>
  <si>
    <t xml:space="preserve">  JD3RZ08L42TSE34667</t>
  </si>
  <si>
    <t>Backfilling Worksfor HDPE Pipe Lines 125 mm - depth from 0 to 1.5 m - B4.33 31 00.01 - Z08 - L - 42 - TSE</t>
  </si>
  <si>
    <t xml:space="preserve">  JD3RZ08L42TSE34788</t>
  </si>
  <si>
    <t>Installationfor gate valves 100 mm - B4.33 14 19.01 - Z08 - L - 42 - TSE</t>
  </si>
  <si>
    <t xml:space="preserve">  JD3RZ08L42TSE34789</t>
  </si>
  <si>
    <t>Testing And Commtionningfor gate valves 100 mm - B4.33 14 19.01 - Z08 - L - 42 - TSE</t>
  </si>
  <si>
    <t xml:space="preserve">  JD3RZ08L43TSE35376</t>
  </si>
  <si>
    <t>Excavation Worksfor HDPE Pipe Lines 125 mm - depth from 0 to 1.5 m - B4.33 31 00.01 - Z08 - L - 43 - TSE</t>
  </si>
  <si>
    <t xml:space="preserve">  JD3RZ08L43TSE35377</t>
  </si>
  <si>
    <t>Soil Replacement and Bedding Worksfor HDPE Pipe Lines 125 mm - depth from 0 to 1.5 m - B4.33 31 00.01 - Z08 - L - 43 - T</t>
  </si>
  <si>
    <t xml:space="preserve">  JD3RZ08L43TSE35378</t>
  </si>
  <si>
    <t>installationfor HDPE Pipe Lines 125 mm - depth from 0 to 1.5 m - B4.33 31 00.01 - Z08 - L - 43 - TSE</t>
  </si>
  <si>
    <t xml:space="preserve">  JD3RZ08L43TSE35379</t>
  </si>
  <si>
    <t>Testingfor HDPE Pipe Lines 125 mm - depth from 0 to 1.5 m - B4.33 31 00.01 - Z08 - L - 43 - TSE</t>
  </si>
  <si>
    <t xml:space="preserve">  JD3RZ08L43TSE35380</t>
  </si>
  <si>
    <t>Backfilling Worksfor HDPE Pipe Lines 125 mm - depth from 0 to 1.5 m - B4.33 31 00.01 - Z08 - L - 43 - TSE</t>
  </si>
  <si>
    <t xml:space="preserve">  JD3RZ08L43TSE35382</t>
  </si>
  <si>
    <t>Soil Replacement and Bedding Worksfor HDPE Pipe Lines 250 mm - depth from 0 to 1.5 m - B4.33 31 00.02 - Z08 - L - 43 - T</t>
  </si>
  <si>
    <t xml:space="preserve">  JD3RZ08L43TSE35383</t>
  </si>
  <si>
    <t>installationfor HDPE Pipe Lines 250 mm - depth from 0 to 1.5 m - B4.33 31 00.02 - Z08 - L - 43 - TSE</t>
  </si>
  <si>
    <t xml:space="preserve">  JD3RZ08L43TSE35384</t>
  </si>
  <si>
    <t>Testingfor HDPE Pipe Lines 250 mm - depth from 0 to 1.5 m - B4.33 31 00.02 - Z08 - L - 43 - TSE</t>
  </si>
  <si>
    <t xml:space="preserve">  JD3RZ08L43TSE35385</t>
  </si>
  <si>
    <t>Backfilling Worksfor HDPE Pipe Lines 250 mm - depth from 0 to 1.5 m - B4.33 31 00.02 - Z08 - L - 43 - TSE</t>
  </si>
  <si>
    <t xml:space="preserve">  JD3RZ08L43TSE35501</t>
  </si>
  <si>
    <t>Installationfor gate valves 100 mm - B4.33 14 19.01 - Z08 - L - 43 - TSE</t>
  </si>
  <si>
    <t xml:space="preserve">  JD3RZ08L43TSE35502</t>
  </si>
  <si>
    <t>Testing And Commtionningfor gate valves 100 mm - B4.33 14 19.01 - Z08 - L - 43 - TSE</t>
  </si>
  <si>
    <t xml:space="preserve">  JD3RZ08L43TSE35503</t>
  </si>
  <si>
    <t>Installationfor gate valves 250 mm - B4.33 14 19.02 - Z08 - L - 43 - TSE</t>
  </si>
  <si>
    <t xml:space="preserve">  JD3RZ08L43TSE35504</t>
  </si>
  <si>
    <t>Testing And Commtionningfor gate valves 250 mm - B4.33 14 19.02 - Z08 - L - 43 - TSE</t>
  </si>
  <si>
    <t xml:space="preserve">  JD3RZ08L43TSE35519</t>
  </si>
  <si>
    <t>Installationfor Air valves 50 mm. - on pipes with diameter less than 315 mm - B4.33 14 19.15 - Z08 - L - 43 - TSE</t>
  </si>
  <si>
    <t xml:space="preserve">  JD3RZ08L43TSE35520</t>
  </si>
  <si>
    <t xml:space="preserve">Testing And Commtionningfor Air valves 50 mm. - on pipes with diameter less than 315 mm - B4.33 14 19.15 - Z08 - L - 43 </t>
  </si>
  <si>
    <t xml:space="preserve">  JD3RZ08L43TSE35549</t>
  </si>
  <si>
    <t>EXCAVATION and Bedding Worksfor Air Valve Chamber - less than 315 mm - B4.33 14 13.10 - Z08 - L - 43 - TSE</t>
  </si>
  <si>
    <t xml:space="preserve">  JD3RZ08L43TSE35550</t>
  </si>
  <si>
    <t>Plain Concrete Worksfor Air Valve Chamber - less than 315 mm - B4.33 14 13.10 - Z08 - L - 43 - TSE</t>
  </si>
  <si>
    <t xml:space="preserve">  JD3RZ08L43TSE35551</t>
  </si>
  <si>
    <t>INSTALLATIONfor Air Valve Chamber - less than 315 mm - B4.33 14 13.10 - Z08 - L - 43 - TSE</t>
  </si>
  <si>
    <t xml:space="preserve">  JD3RZ08L43TSE35552</t>
  </si>
  <si>
    <t>Backfilling Worksfor Air Valve Chamber - less than 315 mm - B4.33 14 13.10 - Z08 - L - 43 - TSE</t>
  </si>
  <si>
    <t xml:space="preserve">  JD3RZ08L44SUR01</t>
  </si>
  <si>
    <t>Surveying Works L - 44</t>
  </si>
  <si>
    <t xml:space="preserve">  JD3RZ08L44TSE36089</t>
  </si>
  <si>
    <t>Excavation Worksfor HDPE Pipe Lines 125 mm - depth from 0 to 1.5 m - B4.33 31 00.01 - Z08 - L - 44 - TSE</t>
  </si>
  <si>
    <t xml:space="preserve">  JD3RZ08L44TSE36090</t>
  </si>
  <si>
    <t>Soil Replacement and Bedding Worksfor HDPE Pipe Lines 125 mm - depth from 0 to 1.5 m - B4.33 31 00.01 - Z08 - L - 44 - T</t>
  </si>
  <si>
    <t xml:space="preserve">  JD3RZ08L44TSE36091</t>
  </si>
  <si>
    <t>installationfor HDPE Pipe Lines 125 mm - depth from 0 to 1.5 m - B4.33 31 00.01 - Z08 - L - 44 - TSE</t>
  </si>
  <si>
    <t xml:space="preserve">  JD3RZ08L44TSE36092</t>
  </si>
  <si>
    <t>Testingfor HDPE Pipe Lines 125 mm - depth from 0 to 1.5 m - B4.33 31 00.01 - Z08 - L - 44 - TSE</t>
  </si>
  <si>
    <t xml:space="preserve">  JD3RZ08L44TSE36093</t>
  </si>
  <si>
    <t>Backfilling Worksfor HDPE Pipe Lines 125 mm - depth from 0 to 1.5 m - B4.33 31 00.01 - Z08 - L - 44 - TSE</t>
  </si>
  <si>
    <t xml:space="preserve">  JD3RZ08L44TSE36214</t>
  </si>
  <si>
    <t>Installationfor gate valves 100 mm - B4.33 14 19.01 - Z08 - L - 44 - TSE</t>
  </si>
  <si>
    <t xml:space="preserve">  JD3RZ08L44TSE36215</t>
  </si>
  <si>
    <t>Testing And Commtionningfor gate valves 100 mm - B4.33 14 19.01 - Z08 - L - 44 - TSE</t>
  </si>
  <si>
    <t xml:space="preserve">  JD3RZ08L45SUR01</t>
  </si>
  <si>
    <t>Surveying Works L - 45</t>
  </si>
  <si>
    <t xml:space="preserve">  JD3RZ08L45TSE36802</t>
  </si>
  <si>
    <t>Excavation Worksfor HDPE Pipe Lines 125 mm - depth from 0 to 1.5 m - B4.33 31 00.01 - Z08 - L - 45 - TSE</t>
  </si>
  <si>
    <t xml:space="preserve">  JD3RZ08L45TSE36803</t>
  </si>
  <si>
    <t>Soil Replacement and Bedding Worksfor HDPE Pipe Lines 125 mm - depth from 0 to 1.5 m - B4.33 31 00.01 - Z08 - L - 45 - T</t>
  </si>
  <si>
    <t xml:space="preserve">  JD3RZ08L45TSE36804</t>
  </si>
  <si>
    <t>installationfor HDPE Pipe Lines 125 mm - depth from 0 to 1.5 m - B4.33 31 00.01 - Z08 - L - 45 - TSE</t>
  </si>
  <si>
    <t xml:space="preserve">  JD3RZ08L45TSE36805</t>
  </si>
  <si>
    <t>Testingfor HDPE Pipe Lines 125 mm - depth from 0 to 1.5 m - B4.33 31 00.01 - Z08 - L - 45 - TSE</t>
  </si>
  <si>
    <t xml:space="preserve">  JD3RZ08L45TSE36806</t>
  </si>
  <si>
    <t>Backfilling Worksfor HDPE Pipe Lines 125 mm - depth from 0 to 1.5 m - B4.33 31 00.01 - Z08 - L - 45 - TSE</t>
  </si>
  <si>
    <t xml:space="preserve">  JD3RZ08L45TSE36927</t>
  </si>
  <si>
    <t>Installationfor gate valves 100 mm - B4.33 14 19.01 - Z08 - L - 45 - TSE</t>
  </si>
  <si>
    <t xml:space="preserve">  JD3RZ08L45TSE36928</t>
  </si>
  <si>
    <t>Testing And Commtionningfor gate valves 100 mm - B4.33 14 19.01 - Z08 - L - 45 - TSE</t>
  </si>
  <si>
    <t xml:space="preserve">  JD3RZ08L46SUR01</t>
  </si>
  <si>
    <t>Surveying Works L - 46</t>
  </si>
  <si>
    <t xml:space="preserve">  JD3RZ08L46TSE37515</t>
  </si>
  <si>
    <t>Excavation Worksfor HDPE Pipe Lines 125 mm - depth from 0 to 1.5 m - B4.33 31 00.01 - Z08 - L - 46 - TSE</t>
  </si>
  <si>
    <t xml:space="preserve">  JD3RZ08L46TSE37516</t>
  </si>
  <si>
    <t>Soil Replacement and Bedding Worksfor HDPE Pipe Lines 125 mm - depth from 0 to 1.5 m - B4.33 31 00.01 - Z08 - L - 46 - T</t>
  </si>
  <si>
    <t xml:space="preserve">  JD3RZ08L46TSE37517</t>
  </si>
  <si>
    <t>installationfor HDPE Pipe Lines 125 mm - depth from 0 to 1.5 m - B4.33 31 00.01 - Z08 - L - 46 - TSE</t>
  </si>
  <si>
    <t xml:space="preserve">  JD3RZ08L46TSE37518</t>
  </si>
  <si>
    <t>Testingfor HDPE Pipe Lines 125 mm - depth from 0 to 1.5 m - B4.33 31 00.01 - Z08 - L - 46 - TSE</t>
  </si>
  <si>
    <t xml:space="preserve">  JD3RZ08L46TSE37519</t>
  </si>
  <si>
    <t>Backfilling Worksfor HDPE Pipe Lines 125 mm - depth from 0 to 1.5 m - B4.33 31 00.01 - Z08 - L - 46 - TSE</t>
  </si>
  <si>
    <t xml:space="preserve">  JD3RZ08L46TSE37640</t>
  </si>
  <si>
    <t>Installationfor gate valves 100 mm - B4.33 14 19.01 - Z08 - L - 46 - TSE</t>
  </si>
  <si>
    <t xml:space="preserve">  JD3RZ08L46TSE37641</t>
  </si>
  <si>
    <t>Testing And Commtionningfor gate valves 100 mm - B4.33 14 19.01 - Z08 - L - 46 - TSE</t>
  </si>
  <si>
    <t xml:space="preserve">  JD3RZ08RCBST21652</t>
  </si>
  <si>
    <t>Excavation Works for UPVC Pipe Line - B6.33 14 11.01 - 300 mm - depth from 0.00 to 1.50 m - Z08 - RCB - ST</t>
  </si>
  <si>
    <t xml:space="preserve">  JD3RZ08RCBST21653</t>
  </si>
  <si>
    <t xml:space="preserve">Soil Replacement and Bedding Works for UPVC Pipe Line - B6.33 14 11.01 - 300 mm - depth from 0.00 to 1.50 m - Z08 - RCB </t>
  </si>
  <si>
    <t xml:space="preserve">  JD3RZ08RCBST21654</t>
  </si>
  <si>
    <t>Installing for UPVC Pipe Line - B6.33 14 11.01 - 300 mm - depth from 0.00 to 1.50 m - Z08 - RCB - ST</t>
  </si>
  <si>
    <t xml:space="preserve">  JD3RZ08RCBST21655</t>
  </si>
  <si>
    <t>Primary Test for UPVC Pipe Line - B6.33 14 11.01 - 300 mm - depth from 0.00 to 1.50 m - Z08 - RCB - ST</t>
  </si>
  <si>
    <t xml:space="preserve">  JD3RZ08RCBST21656</t>
  </si>
  <si>
    <t>Backfilling Works for UPVC Pipe Line - B6.33 14 11.01 - 300 mm - depth from 0.00 to 1.50 m - Z08 - RCB - ST</t>
  </si>
  <si>
    <t xml:space="preserve">  JD3RZ08RCBST21662</t>
  </si>
  <si>
    <t>Excavation Works for GRP Pipe Line - B6.33 42 11.02 - 400 mm - depth from 1.51 to 2.50 m - Z08 - RCB - ST</t>
  </si>
  <si>
    <t xml:space="preserve">  JD3RZ08RCBST21663</t>
  </si>
  <si>
    <t>Soil Replacement and Bedding Works for GRP Pipe Line - B6.33 42 11.02 - 400 mm - depth from 1.51 to 2.50 m - Z08 - RCB -</t>
  </si>
  <si>
    <t xml:space="preserve">  JD3RZ08RCBST21664</t>
  </si>
  <si>
    <t>Installing for GRP Pipe Line - B6.33 42 11.02 - 400 mm - depth from 1.51 to 2.50 m - Z08 - RCB - ST</t>
  </si>
  <si>
    <t xml:space="preserve">  JD3RZ08RCBST21665</t>
  </si>
  <si>
    <t>Primary Test for GRP Pipe Line - B6.33 42 11.02 - 400 mm - depth from 1.51 to 2.50 m - Z08 - RCB - ST</t>
  </si>
  <si>
    <t xml:space="preserve">  JD3RZ08RCBST21666</t>
  </si>
  <si>
    <t>Backfilling Works for GRP Pipe Line - B6.33 42 11.02 - 400 mm - depth from 1.51 to 2.50 m - Z08 - RCB - ST</t>
  </si>
  <si>
    <t xml:space="preserve">  JD3RZ08RCBST21870</t>
  </si>
  <si>
    <t>EXCAVATION Works for Catchbasine - B6.33 05 39.09 - single - Z08 - RCB - ST</t>
  </si>
  <si>
    <t xml:space="preserve">  JD3RZ08RCBST21871</t>
  </si>
  <si>
    <t>Catchbasine Installation Works for Catchbasine - B6.33 05 39.09 - single - Z08 - RCB - ST</t>
  </si>
  <si>
    <t xml:space="preserve">  JD3RZ08RCBST21872</t>
  </si>
  <si>
    <t>FINISHING Works for Catchbasine - B6.33 05 39.09 - single - Z08 - RCB - ST</t>
  </si>
  <si>
    <t xml:space="preserve">  JD3RZ08RCBST21873</t>
  </si>
  <si>
    <t>TESTING AND COMMITIONING RELEASED for Catchbasine - B6.33 05 39.09 - single - Z08 - RCB - ST</t>
  </si>
  <si>
    <t xml:space="preserve">  JD3RZ08RCBST21874</t>
  </si>
  <si>
    <t>EXCAVATION Works for Catchbasine - B6.33 05 39.10 - double - Z08 - RCB - ST</t>
  </si>
  <si>
    <t xml:space="preserve">  JD3RZ08RCBST21875</t>
  </si>
  <si>
    <t>Catchbasine Installation Works for Catchbasine - B6.33 05 39.10 - double - Z08 - RCB - ST</t>
  </si>
  <si>
    <t xml:space="preserve">  JD3RZ08RCBST21876</t>
  </si>
  <si>
    <t>FINISHING Works for Catchbasine - B6.33 05 39.10 - double - Z08 - RCB - ST</t>
  </si>
  <si>
    <t xml:space="preserve">  JD3RZ08RCBST21877</t>
  </si>
  <si>
    <t>TESTING AND COMMITIONING RELEASED for Catchbasine - B6.33 05 39.10 - double - Z08 - RCB - ST</t>
  </si>
  <si>
    <t xml:space="preserve">  JD3RZ09L18SS15718</t>
  </si>
  <si>
    <t>Trench excavation for GRP Pipe Line 200 mm - depth from 0.00 to 1.50 - B5.33 31 00.03 - Z09 - L - 18 - SS</t>
  </si>
  <si>
    <t xml:space="preserve">  JD3RZ09L18SS15719</t>
  </si>
  <si>
    <t xml:space="preserve">Soil Replacement and Bedding Works for GRP Pipe Line 200 mm - depth from 0.00 to 1.50 - B5.33 31 00.03 - Z09 - L - 18 - </t>
  </si>
  <si>
    <t xml:space="preserve">  JD3RZ09L18SS15720</t>
  </si>
  <si>
    <t>Installing for GRP Pipe Line 200 mm - depth from 0.00 to 1.50 - B5.33 31 00.03 - Z09 - L - 18 - SS</t>
  </si>
  <si>
    <t xml:space="preserve">  JD3RZ09L18SS15721</t>
  </si>
  <si>
    <t>Primary Test for GRP Pipe Line 200 mm - depth from 0.00 to 1.50 - B5.33 31 00.03 - Z09 - L - 18 - SS</t>
  </si>
  <si>
    <t xml:space="preserve">  JD3RZ09L18SS15722</t>
  </si>
  <si>
    <t xml:space="preserve">Backfilling and warning tabe Works for GRP Pipe Line 200 mm - depth from 0.00 to 1.50 - B5.33 31 00.03 - Z09 - L - 18 - </t>
  </si>
  <si>
    <t xml:space="preserve">  JD3RZ09L18SS15723</t>
  </si>
  <si>
    <t>Trench excavation for GRP Pipe Line 200 mm - Depth from 1.51 to 2.50 - B5.33 31 00.04 - Z09 - L - 18 - SS</t>
  </si>
  <si>
    <t xml:space="preserve">  JD3RZ09L18SS15724</t>
  </si>
  <si>
    <t xml:space="preserve">Soil Replacement and Bedding Works for GRP Pipe Line 200 mm - Depth from 1.51 to 2.50 - B5.33 31 00.04 - Z09 - L - 18 - </t>
  </si>
  <si>
    <t xml:space="preserve">  JD3RZ09L18SS15725</t>
  </si>
  <si>
    <t>Installing for GRP Pipe Line 200 mm - Depth from 1.51 to 2.50 - B5.33 31 00.04 - Z09 - L - 18 - SS</t>
  </si>
  <si>
    <t xml:space="preserve">  JD3RZ09L18SS15726</t>
  </si>
  <si>
    <t>Primary Test for GRP Pipe Line 200 mm - Depth from 1.51 to 2.50 - B5.33 31 00.04 - Z09 - L - 18 - SS</t>
  </si>
  <si>
    <t xml:space="preserve">  JD3RZ09L18SS15727</t>
  </si>
  <si>
    <t xml:space="preserve">Backfilling and warning tabe Works for GRP Pipe Line 200 mm - Depth from 1.51 to 2.50 - B5.33 31 00.04 - Z09 - L - 18 - </t>
  </si>
  <si>
    <t xml:space="preserve">  JD3RZ09L18SS15728</t>
  </si>
  <si>
    <t>Trench excavation for GRP Pipe Line 200 mm - Depth from 2.51 to 3.50 - B5.33 31 00.05 - Z09 - L - 18 - SS</t>
  </si>
  <si>
    <t xml:space="preserve">  JD3RZ09L18SS15729</t>
  </si>
  <si>
    <t xml:space="preserve">Soil Replacement and Bedding Works for GRP Pipe Line 200 mm - Depth from 2.51 to 3.50 - B5.33 31 00.05 - Z09 - L - 18 - </t>
  </si>
  <si>
    <t xml:space="preserve">  JD3RZ09L18SS15730</t>
  </si>
  <si>
    <t>Installing for GRP Pipe Line 200 mm - Depth from 2.51 to 3.50 - B5.33 31 00.05 - Z09 - L - 18 - SS</t>
  </si>
  <si>
    <t xml:space="preserve">  JD3RZ09L18SS15731</t>
  </si>
  <si>
    <t>Primary Test for GRP Pipe Line 200 mm - Depth from 2.51 to 3.50 - B5.33 31 00.05 - Z09 - L - 18 - SS</t>
  </si>
  <si>
    <t xml:space="preserve">  JD3RZ09L18SS15732</t>
  </si>
  <si>
    <t xml:space="preserve">Backfilling and warning tabe Works for GRP Pipe Line 200 mm - Depth from 2.51 to 3.50 - B5.33 31 00.05 - Z09 - L - 18 - </t>
  </si>
  <si>
    <t xml:space="preserve">  JD3RZ09L18SS15753</t>
  </si>
  <si>
    <t>Excavation and PC Blinding Works for Manholes 1200 mm - Depth from 0.00 to 1.50 - B5.33 05 13.01 - Z09 - L - 18 - SS</t>
  </si>
  <si>
    <t xml:space="preserve">  JD3RZ09L18SS15754</t>
  </si>
  <si>
    <t>Installation of Base Works for Manholes 1200 mm - Depth from 0.00 to 1.50 - B5.33 05 13.01 - Z09 - L - 18 - SS</t>
  </si>
  <si>
    <t xml:space="preserve">  JD3RZ09L18SS15755</t>
  </si>
  <si>
    <t xml:space="preserve">Installation of Manhole Ring and Cover Slab Works for Manholes 1200 mm - Depth from 0.00 to 1.50 - B5.33 05 13.01 - Z09 </t>
  </si>
  <si>
    <t xml:space="preserve">  JD3RZ09L18SS15756</t>
  </si>
  <si>
    <t>Backfilling Works for Manholes 1200 mm - Depth from 0.00 to 1.50 - B5.33 05 13.01 - Z09 - L - 18 - SS</t>
  </si>
  <si>
    <t xml:space="preserve">  JD3RZ09L18SS15757</t>
  </si>
  <si>
    <t>Finishing, Benching Works for Manholes 1200 mm - Depth from 0.00 to 1.50 - B5.33 05 13.01 - Z09 - L - 18 - SS</t>
  </si>
  <si>
    <t xml:space="preserve">  JD3RZ09L18SS15765</t>
  </si>
  <si>
    <t>Excavation and PC Blinding Works for Manholes 1200 mm - Depth from 1.51 to 2.50 - B5.33 05 13.03 - Z09 - L - 18 - SS</t>
  </si>
  <si>
    <t xml:space="preserve">  JD3RZ09L18SS15766</t>
  </si>
  <si>
    <t>Installation of Base Works for Manholes 1200 mm - Depth from 1.51 to 2.50 - B5.33 05 13.03 - Z09 - L - 18 - SS</t>
  </si>
  <si>
    <t xml:space="preserve">  JD3RZ09L18SS15767</t>
  </si>
  <si>
    <t xml:space="preserve">Installation of Manhole Ring and Cover Slab Works for Manholes 1200 mm - Depth from 1.51 to 2.50 - B5.33 05 13.03 - Z09 </t>
  </si>
  <si>
    <t xml:space="preserve">  JD3RZ09L18SS15768</t>
  </si>
  <si>
    <t>Backfilling Works for Manholes 1200 mm - Depth from 1.51 to 2.50 - B5.33 05 13.03 - Z09 - L - 18 - SS</t>
  </si>
  <si>
    <t xml:space="preserve">  JD3RZ09L18SS15769</t>
  </si>
  <si>
    <t>Finishing, Benching Works for Manholes 1200 mm - Depth from 1.51 to 2.50 - B5.33 05 13.03 - Z09 - L - 18 - SS</t>
  </si>
  <si>
    <t xml:space="preserve">  JD3RZ09L18SS15777</t>
  </si>
  <si>
    <t>Excavation and PC Blinding Works for Manholes 1200 mm - Depth from 2.51 to 3.50 - B5.33 05 13.05 - Z09 - L - 18 - SS</t>
  </si>
  <si>
    <t xml:space="preserve">  JD3RZ09L18SS15778</t>
  </si>
  <si>
    <t>Installation of Base Works for Manholes 1200 mm - Depth from 2.51 to 3.50 - B5.33 05 13.05 - Z09 - L - 18 - SS</t>
  </si>
  <si>
    <t xml:space="preserve">  JD3RZ09L18SS15779</t>
  </si>
  <si>
    <t xml:space="preserve">Installation of Manhole Ring and Cover Slab Works for Manholes 1200 mm - Depth from 2.51 to 3.50 - B5.33 05 13.05 - Z09 </t>
  </si>
  <si>
    <t xml:space="preserve">  JD3RZ09L18SS15780</t>
  </si>
  <si>
    <t>Backfilling Works for Manholes 1200 mm - Depth from 2.51 to 3.50 - B5.33 05 13.05 - Z09 - L - 18 - SS</t>
  </si>
  <si>
    <t xml:space="preserve">  JD3RZ09L18SS15781</t>
  </si>
  <si>
    <t>Finishing, Benching Works for Manholes 1200 mm - Depth from 2.51 to 3.50 - B5.33 05 13.05 - Z09 - L - 18 - SS</t>
  </si>
  <si>
    <t xml:space="preserve">  JD3RZ09L18SS15782</t>
  </si>
  <si>
    <t>Excavation and PC Blinding Works for Backdrop Manholes 1200 mm - Depth from 2.51 to 3.50 - B5.33 05 13.06 - Z09 - L - 18</t>
  </si>
  <si>
    <t xml:space="preserve">  JD3RZ09L18SS15783</t>
  </si>
  <si>
    <t>Installation of Base Works for Backdrop Manholes 1200 mm - Depth from 2.51 to 3.50 - B5.33 05 13.06 - Z09 - L - 18 - SS</t>
  </si>
  <si>
    <t xml:space="preserve">  JD3RZ09L18SS15784</t>
  </si>
  <si>
    <t xml:space="preserve">  JD3RZ09L18SS15785</t>
  </si>
  <si>
    <t xml:space="preserve">Installation of fitting Works for Backdrop Manholes 1200 mm - Depth from 2.51 to 3.50 - B5.33 05 13.06 - Z09 - L - 18 - </t>
  </si>
  <si>
    <t xml:space="preserve">  JD3RZ09L18SS15786</t>
  </si>
  <si>
    <t>Concrete Encasement Works for Backdrop Manholes 1200 mm - Depth from 2.51 to 3.50 - B5.33 05 13.06 - Z09 - L - 18 - SS</t>
  </si>
  <si>
    <t xml:space="preserve">  JD3RZ09L18SS15787</t>
  </si>
  <si>
    <t>Backfilling Works for Backdrop Manholes 1200 mm - Depth from 2.51 to 3.50 - B5.33 05 13.06 - Z09 - L - 18 - SS</t>
  </si>
  <si>
    <t xml:space="preserve">  JD3RZ09L18SS15788</t>
  </si>
  <si>
    <t>Finishing, Benching Works for Backdrop Manholes 1200 mm - Depth from 2.51 to 3.50 - B5.33 05 13.06 - Z09 - L - 18 - SS</t>
  </si>
  <si>
    <t xml:space="preserve">  JD3RZ09L18SUR01</t>
  </si>
  <si>
    <t>Surveying Works L - 18</t>
  </si>
  <si>
    <t xml:space="preserve">  JD3RZ09L19SS37821</t>
  </si>
  <si>
    <t>Trench excavation for GRP Pipe Line 200 mm - depth from 0.00 to 1.50 - B5.33 31 00.03 - Z09 - L - 19 - SS</t>
  </si>
  <si>
    <t xml:space="preserve">  JD3RZ09L19SS37822</t>
  </si>
  <si>
    <t xml:space="preserve">Soil Replacement and Bedding Works for GRP Pipe Line 200 mm - depth from 0.00 to 1.50 - B5.33 31 00.03 - Z09 - L - 19 - </t>
  </si>
  <si>
    <t xml:space="preserve">  JD3RZ09L19SS37823</t>
  </si>
  <si>
    <t>Installing for GRP Pipe Line 200 mm - depth from 0.00 to 1.50 - B5.33 31 00.03 - Z09 - L - 19 - SS</t>
  </si>
  <si>
    <t xml:space="preserve">  JD3RZ09L19SS37824</t>
  </si>
  <si>
    <t>Primary Test for GRP Pipe Line 200 mm - depth from 0.00 to 1.50 - B5.33 31 00.03 - Z09 - L - 19 - SS</t>
  </si>
  <si>
    <t xml:space="preserve">  JD3RZ09L19SS37825</t>
  </si>
  <si>
    <t xml:space="preserve">Backfilling and warning tabe Works for GRP Pipe Line 200 mm - depth from 0.00 to 1.50 - B5.33 31 00.03 - Z09 - L - 19 - </t>
  </si>
  <si>
    <t xml:space="preserve">  JD3RZ09L19SS37826</t>
  </si>
  <si>
    <t>Trench excavation for GRP Pipe Line 200 mm - Depth from 1.51 to 2.50 - B5.33 31 00.04 - Z09 - L - 19 - SS</t>
  </si>
  <si>
    <t xml:space="preserve">  JD3RZ09L19SS37827</t>
  </si>
  <si>
    <t xml:space="preserve">Soil Replacement and Bedding Works for GRP Pipe Line 200 mm - Depth from 1.51 to 2.50 - B5.33 31 00.04 - Z09 - L - 19 - </t>
  </si>
  <si>
    <t xml:space="preserve">  JD3RZ09L19SS37828</t>
  </si>
  <si>
    <t>Installing for GRP Pipe Line 200 mm - Depth from 1.51 to 2.50 - B5.33 31 00.04 - Z09 - L - 19 - SS</t>
  </si>
  <si>
    <t xml:space="preserve">  JD3RZ09L19SS37829</t>
  </si>
  <si>
    <t>Primary Test for GRP Pipe Line 200 mm - Depth from 1.51 to 2.50 - B5.33 31 00.04 - Z09 - L - 19 - SS</t>
  </si>
  <si>
    <t xml:space="preserve">  JD3RZ09L19SS37830</t>
  </si>
  <si>
    <t xml:space="preserve">Backfilling and warning tabe Works for GRP Pipe Line 200 mm - Depth from 1.51 to 2.50 - B5.33 31 00.04 - Z09 - L - 19 - </t>
  </si>
  <si>
    <t xml:space="preserve">  JD3RZ09L19SS37831</t>
  </si>
  <si>
    <t>Trench excavation for GRP Pipe Line 200 mm - Depth from 2.51 to 3.50 - B5.33 31 00.05 - Z09 - L - 19 - SS</t>
  </si>
  <si>
    <t xml:space="preserve">  JD3RZ09L19SS37832</t>
  </si>
  <si>
    <t xml:space="preserve">Soil Replacement and Bedding Works for GRP Pipe Line 200 mm - Depth from 2.51 to 3.50 - B5.33 31 00.05 - Z09 - L - 19 - </t>
  </si>
  <si>
    <t xml:space="preserve">  JD3RZ09L19SS37833</t>
  </si>
  <si>
    <t>Installing for GRP Pipe Line 200 mm - Depth from 2.51 to 3.50 - B5.33 31 00.05 - Z09 - L - 19 - SS</t>
  </si>
  <si>
    <t xml:space="preserve">  JD3RZ09L19SS37834</t>
  </si>
  <si>
    <t>Primary Test for GRP Pipe Line 200 mm - Depth from 2.51 to 3.50 - B5.33 31 00.05 - Z09 - L - 19 - SS</t>
  </si>
  <si>
    <t xml:space="preserve">  JD3RZ09L19SS37835</t>
  </si>
  <si>
    <t xml:space="preserve">Backfilling and warning tabe Works for GRP Pipe Line 200 mm - Depth from 2.51 to 3.50 - B5.33 31 00.05 - Z09 - L - 19 - </t>
  </si>
  <si>
    <t xml:space="preserve">  JD3RZ09L19SS37846</t>
  </si>
  <si>
    <t>Trench excavation for GRP Pipe Line 250 mm - Depth from 3.51 to 4.50 - B5.33 31 00.12 - Z09 - L - 19 - SS</t>
  </si>
  <si>
    <t xml:space="preserve">  JD3RZ09L19SS37847</t>
  </si>
  <si>
    <t xml:space="preserve">Soil Replacement and Bedding Works for GRP Pipe Line 250 mm - Depth from 3.51 to 4.50 - B5.33 31 00.12 - Z09 - L - 19 - </t>
  </si>
  <si>
    <t xml:space="preserve">  JD3RZ09L19SS37848</t>
  </si>
  <si>
    <t>Installing for GRP Pipe Line 250 mm - Depth from 3.51 to 4.50 - B5.33 31 00.12 - Z09 - L - 19 - SS</t>
  </si>
  <si>
    <t xml:space="preserve">  JD3RZ09L19SS37849</t>
  </si>
  <si>
    <t>Primary Test for GRP Pipe Line 250 mm - Depth from 3.51 to 4.50 - B5.33 31 00.12 - Z09 - L - 19 - SS</t>
  </si>
  <si>
    <t xml:space="preserve">  JD3RZ09L19SS37850</t>
  </si>
  <si>
    <t xml:space="preserve">Backfilling and warning tabe Works for GRP Pipe Line 250 mm - Depth from 3.51 to 4.50 - B5.33 31 00.12 - Z09 - L - 19 - </t>
  </si>
  <si>
    <t xml:space="preserve">  JD3RZ09L19SS37856</t>
  </si>
  <si>
    <t>Excavation and PC Blinding Works for Manholes 1200 mm - Depth from 0.00 to 1.50 - B5.33 05 13.01 - Z09 - L - 19 - SS</t>
  </si>
  <si>
    <t xml:space="preserve">  JD3RZ09L19SS37857</t>
  </si>
  <si>
    <t>Installation of Base Works for Manholes 1200 mm - Depth from 0.00 to 1.50 - B5.33 05 13.01 - Z09 - L - 19 - SS</t>
  </si>
  <si>
    <t xml:space="preserve">  JD3RZ09L19SS37858</t>
  </si>
  <si>
    <t xml:space="preserve">  JD3RZ09L19SS37859</t>
  </si>
  <si>
    <t>Backfilling Works for Manholes 1200 mm - Depth from 0.00 to 1.50 - B5.33 05 13.01 - Z09 - L - 19 - SS</t>
  </si>
  <si>
    <t xml:space="preserve">  JD3RZ09L19SS37860</t>
  </si>
  <si>
    <t>Finishing, Benching Works for Manholes 1200 mm - Depth from 0.00 to 1.50 - B5.33 05 13.01 - Z09 - L - 19 - SS</t>
  </si>
  <si>
    <t xml:space="preserve">  JD3RZ09L19SS37868</t>
  </si>
  <si>
    <t>Excavation and PC Blinding Works for Manholes 1200 mm - Depth from 1.51 to 2.50 - B5.33 05 13.03 - Z09 - L - 19 - SS</t>
  </si>
  <si>
    <t xml:space="preserve">  JD3RZ09L19SS37869</t>
  </si>
  <si>
    <t>Installation of Base Works for Manholes 1200 mm - Depth from 1.51 to 2.50 - B5.33 05 13.03 - Z09 - L - 19 - SS</t>
  </si>
  <si>
    <t xml:space="preserve">  JD3RZ09L19SS37870</t>
  </si>
  <si>
    <t xml:space="preserve">  JD3RZ09L19SS37871</t>
  </si>
  <si>
    <t>Backfilling Works for Manholes 1200 mm - Depth from 1.51 to 2.50 - B5.33 05 13.03 - Z09 - L - 19 - SS</t>
  </si>
  <si>
    <t xml:space="preserve">  JD3RZ09L19SS37872</t>
  </si>
  <si>
    <t>Finishing, Benching Works for Manholes 1200 mm - Depth from 1.51 to 2.50 - B5.33 05 13.03 - Z09 - L - 19 - SS</t>
  </si>
  <si>
    <t xml:space="preserve">  JD3RZ09L19SS37880</t>
  </si>
  <si>
    <t>Excavation and PC Blinding Works for Manholes 1200 mm - Depth from 2.51 to 3.50 - B5.33 05 13.05 - Z09 - L - 19 - SS</t>
  </si>
  <si>
    <t xml:space="preserve">  JD3RZ09L19SS37881</t>
  </si>
  <si>
    <t>Installation of Base Works for Manholes 1200 mm - Depth from 2.51 to 3.50 - B5.33 05 13.05 - Z09 - L - 19 - SS</t>
  </si>
  <si>
    <t xml:space="preserve">  JD3RZ09L19SS37882</t>
  </si>
  <si>
    <t xml:space="preserve">  JD3RZ09L19SS37883</t>
  </si>
  <si>
    <t>Backfilling Works for Manholes 1200 mm - Depth from 2.51 to 3.50 - B5.33 05 13.05 - Z09 - L - 19 - SS</t>
  </si>
  <si>
    <t xml:space="preserve">  JD3RZ09L19SS37884</t>
  </si>
  <si>
    <t>Finishing, Benching Works for Manholes 1200 mm - Depth from 2.51 to 3.50 - B5.33 05 13.05 - Z09 - L - 19 - SS</t>
  </si>
  <si>
    <t xml:space="preserve">  JD3RZ10L20SS38534</t>
  </si>
  <si>
    <t>Trench excavation for GRP Pipe Line 200 mm - depth from 0.00 to 1.50 - B5.33 31 00.03 - Z10 - L - 20 - SS</t>
  </si>
  <si>
    <t xml:space="preserve">  JD3RZ10L20SS38535</t>
  </si>
  <si>
    <t xml:space="preserve">Soil Replacement and Bedding Works for GRP Pipe Line 200 mm - depth from 0.00 to 1.50 - B5.33 31 00.03 - Z10 - L - 20 - </t>
  </si>
  <si>
    <t xml:space="preserve">  JD3RZ10L20SS38536</t>
  </si>
  <si>
    <t>Installing for GRP Pipe Line 200 mm - depth from 0.00 to 1.50 - B5.33 31 00.03 - Z10 - L - 20 - SS</t>
  </si>
  <si>
    <t xml:space="preserve">  JD3RZ10L20SS38537</t>
  </si>
  <si>
    <t>Primary Test for GRP Pipe Line 200 mm - depth from 0.00 to 1.50 - B5.33 31 00.03 - Z10 - L - 20 - SS</t>
  </si>
  <si>
    <t xml:space="preserve">  JD3RZ10L20SS38538</t>
  </si>
  <si>
    <t xml:space="preserve">Backfilling and warning tabe Works for GRP Pipe Line 200 mm - depth from 0.00 to 1.50 - B5.33 31 00.03 - Z10 - L - 20 - </t>
  </si>
  <si>
    <t xml:space="preserve">  JD3RZ10L20SS38539</t>
  </si>
  <si>
    <t>Trench excavation for GRP Pipe Line 200 mm - Depth from 1.51 to 2.50 - B5.33 31 00.04 - Z10 - L - 20 - SS</t>
  </si>
  <si>
    <t xml:space="preserve">  JD3RZ10L20SS38540</t>
  </si>
  <si>
    <t xml:space="preserve">Soil Replacement and Bedding Works for GRP Pipe Line 200 mm - Depth from 1.51 to 2.50 - B5.33 31 00.04 - Z10 - L - 20 - </t>
  </si>
  <si>
    <t xml:space="preserve">  JD3RZ10L20SS38541</t>
  </si>
  <si>
    <t>Installing for GRP Pipe Line 200 mm - Depth from 1.51 to 2.50 - B5.33 31 00.04 - Z10 - L - 20 - SS</t>
  </si>
  <si>
    <t xml:space="preserve">  JD3RZ10L20SS38542</t>
  </si>
  <si>
    <t>Primary Test for GRP Pipe Line 200 mm - Depth from 1.51 to 2.50 - B5.33 31 00.04 - Z10 - L - 20 - SS</t>
  </si>
  <si>
    <t xml:space="preserve">  JD3RZ10L20SS38543</t>
  </si>
  <si>
    <t xml:space="preserve">Backfilling and warning tabe Works for GRP Pipe Line 200 mm - Depth from 1.51 to 2.50 - B5.33 31 00.04 - Z10 - L - 20 - </t>
  </si>
  <si>
    <t xml:space="preserve">  JD3RZ10L20SS38569</t>
  </si>
  <si>
    <t>Excavation and PC Blinding Works for Manholes 1200 mm - Depth from 0.00 to 1.50 - B5.33 05 13.01 - Z10 - L - 20 - SS</t>
  </si>
  <si>
    <t xml:space="preserve">  JD3RZ10L20SS38570</t>
  </si>
  <si>
    <t>Installation of Base Works for Manholes 1200 mm - Depth from 0.00 to 1.50 - B5.33 05 13.01 - Z10 - L - 20 - SS</t>
  </si>
  <si>
    <t xml:space="preserve">  JD3RZ10L20SS38571</t>
  </si>
  <si>
    <t xml:space="preserve">Installation of Manhole Ring and Cover Slab Works for Manholes 1200 mm - Depth from 0.00 to 1.50 - B5.33 05 13.01 - Z10 </t>
  </si>
  <si>
    <t xml:space="preserve">  JD3RZ10L20SS38572</t>
  </si>
  <si>
    <t>Backfilling Works for Manholes 1200 mm - Depth from 0.00 to 1.50 - B5.33 05 13.01 - Z10 - L - 20 - SS</t>
  </si>
  <si>
    <t xml:space="preserve">  JD3RZ10L20SS38573</t>
  </si>
  <si>
    <t>Finishing, Benching Works for Manholes 1200 mm - Depth from 0.00 to 1.50 - B5.33 05 13.01 - Z10 - L - 20 - SS</t>
  </si>
  <si>
    <t xml:space="preserve">  JD3RZ10L20SS38581</t>
  </si>
  <si>
    <t>Excavation and PC Blinding Works for Manholes 1200 mm - Depth from 1.51 to 2.50 - B5.33 05 13.03 - Z10 - L - 20 - SS</t>
  </si>
  <si>
    <t xml:space="preserve">  JD3RZ10L20SS38582</t>
  </si>
  <si>
    <t>Installation of Base Works for Manholes 1200 mm - Depth from 1.51 to 2.50 - B5.33 05 13.03 - Z10 - L - 20 - SS</t>
  </si>
  <si>
    <t xml:space="preserve">  JD3RZ10L20SS38583</t>
  </si>
  <si>
    <t xml:space="preserve">Installation of Manhole Ring and Cover Slab Works for Manholes 1200 mm - Depth from 1.51 to 2.50 - B5.33 05 13.03 - Z10 </t>
  </si>
  <si>
    <t xml:space="preserve">  JD3RZ10L20SS38584</t>
  </si>
  <si>
    <t>Backfilling Works for Manholes 1200 mm - Depth from 1.51 to 2.50 - B5.33 05 13.03 - Z10 - L - 20 - SS</t>
  </si>
  <si>
    <t xml:space="preserve">  JD3RZ10L20SS38585</t>
  </si>
  <si>
    <t>Finishing, Benching Works for Manholes 1200 mm - Depth from 1.51 to 2.50 - B5.33 05 13.03 - Z10 - L - 20 - SS</t>
  </si>
  <si>
    <t xml:space="preserve">  JD3RZ10L23SS40678</t>
  </si>
  <si>
    <t>Trench excavation for GRP Pipe Line 200 mm - Depth from 1.51 to 2.50 - B5.33 31 00.04 - Z10 - L - 23 - SS</t>
  </si>
  <si>
    <t xml:space="preserve">  JD3RZ10L23SS40679</t>
  </si>
  <si>
    <t xml:space="preserve">Soil Replacement and Bedding Works for GRP Pipe Line 200 mm - Depth from 1.51 to 2.50 - B5.33 31 00.04 - Z10 - L - 23 - </t>
  </si>
  <si>
    <t xml:space="preserve">  JD3RZ10L23SS40680</t>
  </si>
  <si>
    <t>Installing for GRP Pipe Line 200 mm - Depth from 1.51 to 2.50 - B5.33 31 00.04 - Z10 - L - 23 - SS</t>
  </si>
  <si>
    <t xml:space="preserve">  JD3RZ10L23SS40681</t>
  </si>
  <si>
    <t>Primary Test for GRP Pipe Line 200 mm - Depth from 1.51 to 2.50 - B5.33 31 00.04 - Z10 - L - 23 - SS</t>
  </si>
  <si>
    <t xml:space="preserve">  JD3RZ10L23SS40682</t>
  </si>
  <si>
    <t xml:space="preserve">Backfilling and warning tabe Works for GRP Pipe Line 200 mm - Depth from 1.51 to 2.50 - B5.33 31 00.04 - Z10 - L - 23 - </t>
  </si>
  <si>
    <t xml:space="preserve">  JD3RZ10L23SS40683</t>
  </si>
  <si>
    <t>Trench excavation for GRP Pipe Line 200 mm - Depth from 2.51 to 3.50 - B5.33 31 00.05 - Z10 - L - 23 - SS</t>
  </si>
  <si>
    <t xml:space="preserve">  JD3RZ10L23SS40684</t>
  </si>
  <si>
    <t xml:space="preserve">Soil Replacement and Bedding Works for GRP Pipe Line 200 mm - Depth from 2.51 to 3.50 - B5.33 31 00.05 - Z10 - L - 23 - </t>
  </si>
  <si>
    <t xml:space="preserve">  JD3RZ10L23SS40685</t>
  </si>
  <si>
    <t>Installing for GRP Pipe Line 200 mm - Depth from 2.51 to 3.50 - B5.33 31 00.05 - Z10 - L - 23 - SS</t>
  </si>
  <si>
    <t xml:space="preserve">  JD3RZ10L23SS40686</t>
  </si>
  <si>
    <t>Primary Test for GRP Pipe Line 200 mm - Depth from 2.51 to 3.50 - B5.33 31 00.05 - Z10 - L - 23 - SS</t>
  </si>
  <si>
    <t xml:space="preserve">  JD3RZ10L23SS40687</t>
  </si>
  <si>
    <t xml:space="preserve">Backfilling and warning tabe Works for GRP Pipe Line 200 mm - Depth from 2.51 to 3.50 - B5.33 31 00.05 - Z10 - L - 23 - </t>
  </si>
  <si>
    <t xml:space="preserve">  JD3RZ10L23SS40720</t>
  </si>
  <si>
    <t>Excavation and PC Blinding Works for Manholes 1200 mm - Depth from 1.51 to 2.50 - B5.33 05 13.03 - Z10 - L - 23 - SS</t>
  </si>
  <si>
    <t xml:space="preserve">  JD3RZ10L23SS40721</t>
  </si>
  <si>
    <t>Installation of Base Works for Manholes 1200 mm - Depth from 1.51 to 2.50 - B5.33 05 13.03 - Z10 - L - 23 - SS</t>
  </si>
  <si>
    <t xml:space="preserve">  JD3RZ10L23SS40722</t>
  </si>
  <si>
    <t xml:space="preserve">  JD3RZ10L23SS40723</t>
  </si>
  <si>
    <t>Backfilling Works for Manholes 1200 mm - Depth from 1.51 to 2.50 - B5.33 05 13.03 - Z10 - L - 23 - SS</t>
  </si>
  <si>
    <t xml:space="preserve">  JD3RZ10L23SS40724</t>
  </si>
  <si>
    <t>Finishing, Benching Works for Manholes 1200 mm - Depth from 1.51 to 2.50 - B5.33 05 13.03 - Z10 - L - 23 - SS</t>
  </si>
  <si>
    <t xml:space="preserve">  JD3RZ10L23SS40732</t>
  </si>
  <si>
    <t>Excavation and PC Blinding Works for Manholes 1200 mm - Depth from 2.51 to 3.50 - B5.33 05 13.05 - Z10 - L - 23 - SS</t>
  </si>
  <si>
    <t xml:space="preserve">  JD3RZ10L23SS40733</t>
  </si>
  <si>
    <t>Installation of Base Works for Manholes 1200 mm - Depth from 2.51 to 3.50 - B5.33 05 13.05 - Z10 - L - 23 - SS</t>
  </si>
  <si>
    <t xml:space="preserve">  JD3RZ10L23SS40734</t>
  </si>
  <si>
    <t xml:space="preserve">Installation of Manhole Ring and Cover Slab Works for Manholes 1200 mm - Depth from 2.51 to 3.50 - B5.33 05 13.05 - Z10 </t>
  </si>
  <si>
    <t xml:space="preserve">  JD3RZ10L23SS40735</t>
  </si>
  <si>
    <t>Backfilling Works for Manholes 1200 mm - Depth from 2.51 to 3.50 - B5.33 05 13.05 - Z10 - L - 23 - SS</t>
  </si>
  <si>
    <t xml:space="preserve">  JD3RZ10L23SS40736</t>
  </si>
  <si>
    <t>Finishing, Benching Works for Manholes 1200 mm - Depth from 2.51 to 3.50 - B5.33 05 13.05 - Z10 - L - 23 - SS</t>
  </si>
  <si>
    <t xml:space="preserve">  JD3RZ10L24SS41391</t>
  </si>
  <si>
    <t>Trench excavation for GRP Pipe Line 200 mm - Depth from 1.51 to 2.50 - B5.33 31 00.04 - Z10 - L - 24 - SS</t>
  </si>
  <si>
    <t xml:space="preserve">  JD3RZ10L24SS41392</t>
  </si>
  <si>
    <t xml:space="preserve">Soil Replacement and Bedding Works for GRP Pipe Line 200 mm - Depth from 1.51 to 2.50 - B5.33 31 00.04 - Z10 - L - 24 - </t>
  </si>
  <si>
    <t xml:space="preserve">  JD3RZ10L24SS41393</t>
  </si>
  <si>
    <t>Installing for GRP Pipe Line 200 mm - Depth from 1.51 to 2.50 - B5.33 31 00.04 - Z10 - L - 24 - SS</t>
  </si>
  <si>
    <t xml:space="preserve">  JD3RZ10L24SS41394</t>
  </si>
  <si>
    <t>Primary Test for GRP Pipe Line 200 mm - Depth from 1.51 to 2.50 - B5.33 31 00.04 - Z10 - L - 24 - SS</t>
  </si>
  <si>
    <t xml:space="preserve">  JD3RZ10L24SS41395</t>
  </si>
  <si>
    <t xml:space="preserve">Backfilling and warning tabe Works for GRP Pipe Line 200 mm - Depth from 1.51 to 2.50 - B5.33 31 00.04 - Z10 - L - 24 - </t>
  </si>
  <si>
    <t xml:space="preserve">  JD3RZ10L24SS41424</t>
  </si>
  <si>
    <t>Backfilling Works for Manholes 1200 mm - Depth from 0.00 to 1.50 - B5.33 05 13.01 - Z10 - L - 24 - SS</t>
  </si>
  <si>
    <t xml:space="preserve">  JD3RZ10L24SS41425</t>
  </si>
  <si>
    <t>Finishing, Benching Works for Manholes 1200 mm - Depth from 0.00 to 1.50 - B5.33 05 13.01 - Z10 - L - 24 - SS</t>
  </si>
  <si>
    <t xml:space="preserve">  JD3RZ10L24SS41433</t>
  </si>
  <si>
    <t>Excavation and PC Blinding Works for Manholes 1200 mm - Depth from 1.51 to 2.50 - B5.33 05 13.03 - Z10 - L - 24 - SS</t>
  </si>
  <si>
    <t xml:space="preserve">  JD3RZ10L24SS41434</t>
  </si>
  <si>
    <t>Installation of Base Works for Manholes 1200 mm - Depth from 1.51 to 2.50 - B5.33 05 13.03 - Z10 - L - 24 - SS</t>
  </si>
  <si>
    <t xml:space="preserve">  JD3RZ10L24SS41435</t>
  </si>
  <si>
    <t xml:space="preserve">  JD3RZ10L24SS41436</t>
  </si>
  <si>
    <t>Backfilling Works for Manholes 1200 mm - Depth from 1.51 to 2.50 - B5.33 05 13.03 - Z10 - L - 24 - SS</t>
  </si>
  <si>
    <t xml:space="preserve">  JD3RZ10L24SS41437</t>
  </si>
  <si>
    <t>Finishing, Benching Works for Manholes 1200 mm - Depth from 1.51 to 2.50 - B5.33 05 13.03 - Z10 - L - 24 - SS</t>
  </si>
  <si>
    <t xml:space="preserve">  JD3RZ10L25SS42104</t>
  </si>
  <si>
    <t>Trench excavation for GRP Pipe Line 200 mm - Depth from 1.51 to 2.50 - B5.33 31 00.04 - Z10 - L - 25 - SS</t>
  </si>
  <si>
    <t xml:space="preserve">  JD3RZ10L25SS42105</t>
  </si>
  <si>
    <t xml:space="preserve">Soil Replacement and Bedding Works for GRP Pipe Line 200 mm - Depth from 1.51 to 2.50 - B5.33 31 00.04 - Z10 - L - 25 - </t>
  </si>
  <si>
    <t xml:space="preserve">  JD3RZ10L25SS42106</t>
  </si>
  <si>
    <t>Installing for GRP Pipe Line 200 mm - Depth from 1.51 to 2.50 - B5.33 31 00.04 - Z10 - L - 25 - SS</t>
  </si>
  <si>
    <t xml:space="preserve">  JD3RZ10L25SS42107</t>
  </si>
  <si>
    <t>Primary Test for GRP Pipe Line 200 mm - Depth from 1.51 to 2.50 - B5.33 31 00.04 - Z10 - L - 25 - SS</t>
  </si>
  <si>
    <t xml:space="preserve">  JD3RZ10L25SS42108</t>
  </si>
  <si>
    <t xml:space="preserve">Backfilling and warning tabe Works for GRP Pipe Line 200 mm - Depth from 1.51 to 2.50 - B5.33 31 00.04 - Z10 - L - 25 - </t>
  </si>
  <si>
    <t xml:space="preserve">  JD3RZ10L25SS42109</t>
  </si>
  <si>
    <t>Trench excavation for GRP Pipe Line 200 mm - Depth from 2.51 to 3.50 - B5.33 31 00.05 - Z10 - L - 25 - SS</t>
  </si>
  <si>
    <t xml:space="preserve">  JD3RZ10L25SS42110</t>
  </si>
  <si>
    <t xml:space="preserve">Soil Replacement and Bedding Works for GRP Pipe Line 200 mm - Depth from 2.51 to 3.50 - B5.33 31 00.05 - Z10 - L - 25 - </t>
  </si>
  <si>
    <t xml:space="preserve">  JD3RZ10L25SS42111</t>
  </si>
  <si>
    <t>Installing for GRP Pipe Line 200 mm - Depth from 2.51 to 3.50 - B5.33 31 00.05 - Z10 - L - 25 - SS</t>
  </si>
  <si>
    <t xml:space="preserve">  JD3RZ10L25SS42112</t>
  </si>
  <si>
    <t>Primary Test for GRP Pipe Line 200 mm - Depth from 2.51 to 3.50 - B5.33 31 00.05 - Z10 - L - 25 - SS</t>
  </si>
  <si>
    <t xml:space="preserve">  JD3RZ10L25SS42113</t>
  </si>
  <si>
    <t xml:space="preserve">Backfilling and warning tabe Works for GRP Pipe Line 200 mm - Depth from 2.51 to 3.50 - B5.33 31 00.05 - Z10 - L - 25 - </t>
  </si>
  <si>
    <t xml:space="preserve">  JD3RZ10L25SS42146</t>
  </si>
  <si>
    <t>Excavation and PC Blinding Works for Manholes 1200 mm - Depth from 1.51 to 2.50 - B5.33 05 13.03 - Z10 - L - 25 - SS</t>
  </si>
  <si>
    <t xml:space="preserve">  JD3RZ10L25SS42147</t>
  </si>
  <si>
    <t>Installation of Base Works for Manholes 1200 mm - Depth from 1.51 to 2.50 - B5.33 05 13.03 - Z10 - L - 25 - SS</t>
  </si>
  <si>
    <t xml:space="preserve">  JD3RZ10L25SS42148</t>
  </si>
  <si>
    <t xml:space="preserve">  JD3RZ10L25SS42149</t>
  </si>
  <si>
    <t>Backfilling Works for Manholes 1200 mm - Depth from 1.51 to 2.50 - B5.33 05 13.03 - Z10 - L - 25 - SS</t>
  </si>
  <si>
    <t xml:space="preserve">  JD3RZ10L25SS42150</t>
  </si>
  <si>
    <t>Finishing, Benching Works for Manholes 1200 mm - Depth from 1.51 to 2.50 - B5.33 05 13.03 - Z10 - L - 25 - SS</t>
  </si>
  <si>
    <t xml:space="preserve">  JD3RZ10L25SS42158</t>
  </si>
  <si>
    <t>Excavation and PC Blinding Works for Manholes 1200 mm - Depth from 2.51 to 3.50 - B5.33 05 13.05 - Z10 - L - 25 - SS</t>
  </si>
  <si>
    <t xml:space="preserve">  JD3RZ10L25SS42159</t>
  </si>
  <si>
    <t>Installation of Base Works for Manholes 1200 mm - Depth from 2.51 to 3.50 - B5.33 05 13.05 - Z10 - L - 25 - SS</t>
  </si>
  <si>
    <t xml:space="preserve">  JD3RZ10L25SS42160</t>
  </si>
  <si>
    <t xml:space="preserve">  JD3RZ10L25SS42161</t>
  </si>
  <si>
    <t>Backfilling Works for Manholes 1200 mm - Depth from 2.51 to 3.50 - B5.33 05 13.05 - Z10 - L - 25 - SS</t>
  </si>
  <si>
    <t xml:space="preserve">  JD3RZ10L25SS42162</t>
  </si>
  <si>
    <t>Finishing, Benching Works for Manholes 1200 mm - Depth from 2.51 to 3.50 - B5.33 05 13.05 - Z10 - L - 25 - SS</t>
  </si>
  <si>
    <t xml:space="preserve">  JD3RZ10L26SS42817</t>
  </si>
  <si>
    <t>Trench excavation for GRP Pipe Line 200 mm - Depth from 1.51 to 2.50 - B5.33 31 00.04 - Z10 - L - 26 - SS</t>
  </si>
  <si>
    <t xml:space="preserve">  JD3RZ10L26SS42818</t>
  </si>
  <si>
    <t xml:space="preserve">Soil Replacement and Bedding Works for GRP Pipe Line 200 mm - Depth from 1.51 to 2.50 - B5.33 31 00.04 - Z10 - L - 26 - </t>
  </si>
  <si>
    <t xml:space="preserve">  JD3RZ10L26SS42819</t>
  </si>
  <si>
    <t>Installing for GRP Pipe Line 200 mm - Depth from 1.51 to 2.50 - B5.33 31 00.04 - Z10 - L - 26 - SS</t>
  </si>
  <si>
    <t xml:space="preserve">  JD3RZ10L26SS42820</t>
  </si>
  <si>
    <t>Primary Test for GRP Pipe Line 200 mm - Depth from 1.51 to 2.50 - B5.33 31 00.04 - Z10 - L - 26 - SS</t>
  </si>
  <si>
    <t xml:space="preserve">  JD3RZ10L26SS42821</t>
  </si>
  <si>
    <t xml:space="preserve">Backfilling and warning tabe Works for GRP Pipe Line 200 mm - Depth from 1.51 to 2.50 - B5.33 31 00.04 - Z10 - L - 26 - </t>
  </si>
  <si>
    <t xml:space="preserve">  JD3RZ10L26SS42822</t>
  </si>
  <si>
    <t>Trench excavation for GRP Pipe Line 200 mm - Depth from 2.51 to 3.50 - B5.33 31 00.05 - Z10 - L - 26 - SS</t>
  </si>
  <si>
    <t xml:space="preserve">  JD3RZ10L26SS42823</t>
  </si>
  <si>
    <t xml:space="preserve">Soil Replacement and Bedding Works for GRP Pipe Line 200 mm - Depth from 2.51 to 3.50 - B5.33 31 00.05 - Z10 - L - 26 - </t>
  </si>
  <si>
    <t xml:space="preserve">  JD3RZ10L26SS42824</t>
  </si>
  <si>
    <t>Installing for GRP Pipe Line 200 mm - Depth from 2.51 to 3.50 - B5.33 31 00.05 - Z10 - L - 26 - SS</t>
  </si>
  <si>
    <t xml:space="preserve">  JD3RZ10L26SS42825</t>
  </si>
  <si>
    <t>Primary Test for GRP Pipe Line 200 mm - Depth from 2.51 to 3.50 - B5.33 31 00.05 - Z10 - L - 26 - SS</t>
  </si>
  <si>
    <t xml:space="preserve">  JD3RZ10L26SS42826</t>
  </si>
  <si>
    <t xml:space="preserve">Backfilling and warning tabe Works for GRP Pipe Line 200 mm - Depth from 2.51 to 3.50 - B5.33 31 00.05 - Z10 - L - 26 - </t>
  </si>
  <si>
    <t xml:space="preserve">  JD3RZ10L26SS42832</t>
  </si>
  <si>
    <t>Trench excavation for GRP Pipe Line 250 mm - Depth from 2.51 to 3.50 - B5.33 31 00.11 - Z10 - L - 26 - SS</t>
  </si>
  <si>
    <t xml:space="preserve">  JD3RZ10L26SS42833</t>
  </si>
  <si>
    <t xml:space="preserve">Soil Replacement and Bedding Works for GRP Pipe Line 250 mm - Depth from 2.51 to 3.50 - B5.33 31 00.11 - Z10 - L - 26 - </t>
  </si>
  <si>
    <t xml:space="preserve">  JD3RZ10L26SS42834</t>
  </si>
  <si>
    <t>Installing for GRP Pipe Line 250 mm - Depth from 2.51 to 3.50 - B5.33 31 00.11 - Z10 - L - 26 - SS</t>
  </si>
  <si>
    <t xml:space="preserve">  JD3RZ10L26SS42835</t>
  </si>
  <si>
    <t>Primary Test for GRP Pipe Line 250 mm - Depth from 2.51 to 3.50 - B5.33 31 00.11 - Z10 - L - 26 - SS</t>
  </si>
  <si>
    <t xml:space="preserve">  JD3RZ10L26SS42836</t>
  </si>
  <si>
    <t xml:space="preserve">Backfilling and warning tabe Works for GRP Pipe Line 250 mm - Depth from 2.51 to 3.50 - B5.33 31 00.11 - Z10 - L - 26 - </t>
  </si>
  <si>
    <t xml:space="preserve">  JD3RZ10L26SS42837</t>
  </si>
  <si>
    <t>Trench excavation for GRP Pipe Line 250 mm - Depth from 3.51 to 4.50 - B5.33 31 00.12 - Z10 - L - 26 - SS</t>
  </si>
  <si>
    <t xml:space="preserve">  JD3RZ10L26SS42838</t>
  </si>
  <si>
    <t xml:space="preserve">Soil Replacement and Bedding Works for GRP Pipe Line 250 mm - Depth from 3.51 to 4.50 - B5.33 31 00.12 - Z10 - L - 26 - </t>
  </si>
  <si>
    <t xml:space="preserve">  JD3RZ10L26SS42839</t>
  </si>
  <si>
    <t>Installing for GRP Pipe Line 250 mm - Depth from 3.51 to 4.50 - B5.33 31 00.12 - Z10 - L - 26 - SS</t>
  </si>
  <si>
    <t xml:space="preserve">  JD3RZ10L26SS42840</t>
  </si>
  <si>
    <t>Primary Test for GRP Pipe Line 250 mm - Depth from 3.51 to 4.50 - B5.33 31 00.12 - Z10 - L - 26 - SS</t>
  </si>
  <si>
    <t xml:space="preserve">  JD3RZ10L26SS42841</t>
  </si>
  <si>
    <t xml:space="preserve">Backfilling and warning tabe Works for GRP Pipe Line 250 mm - Depth from 3.51 to 4.50 - B5.33 31 00.12 - Z10 - L - 26 - </t>
  </si>
  <si>
    <t xml:space="preserve">  JD3RZ10L26SS42859</t>
  </si>
  <si>
    <t>Excavation and PC Blinding Works for Manholes 1200 mm - Depth from 1.51 to 2.50 - B5.33 05 13.03 - Z10 - L - 26 - SS</t>
  </si>
  <si>
    <t xml:space="preserve">  JD3RZ10L26SS42860</t>
  </si>
  <si>
    <t>Installation of Base Works for Manholes 1200 mm - Depth from 1.51 to 2.50 - B5.33 05 13.03 - Z10 - L - 26 - SS</t>
  </si>
  <si>
    <t xml:space="preserve">  JD3RZ10L26SS42861</t>
  </si>
  <si>
    <t xml:space="preserve">  JD3RZ10L26SS42862</t>
  </si>
  <si>
    <t>Backfilling Works for Manholes 1200 mm - Depth from 1.51 to 2.50 - B5.33 05 13.03 - Z10 - L - 26 - SS</t>
  </si>
  <si>
    <t xml:space="preserve">  JD3RZ10L26SS42863</t>
  </si>
  <si>
    <t>Finishing, Benching Works for Manholes 1200 mm - Depth from 1.51 to 2.50 - B5.33 05 13.03 - Z10 - L - 26 - SS</t>
  </si>
  <si>
    <t xml:space="preserve">  JD3RZ10L26SS42871</t>
  </si>
  <si>
    <t>Excavation and PC Blinding Works for Manholes 1200 mm - Depth from 2.51 to 3.50 - B5.33 05 13.05 - Z10 - L - 26 - SS</t>
  </si>
  <si>
    <t xml:space="preserve">  JD3RZ10L26SS42872</t>
  </si>
  <si>
    <t>Installation of Base Works for Manholes 1200 mm - Depth from 2.51 to 3.50 - B5.33 05 13.05 - Z10 - L - 26 - SS</t>
  </si>
  <si>
    <t xml:space="preserve">  JD3RZ10L26SS42873</t>
  </si>
  <si>
    <t xml:space="preserve">  JD3RZ10L26SS42874</t>
  </si>
  <si>
    <t>Backfilling Works for Manholes 1200 mm - Depth from 2.51 to 3.50 - B5.33 05 13.05 - Z10 - L - 26 - SS</t>
  </si>
  <si>
    <t xml:space="preserve">  JD3RZ10L26SS42875</t>
  </si>
  <si>
    <t>Finishing, Benching Works for Manholes 1200 mm - Depth from 2.51 to 3.50 - B5.33 05 13.05 - Z10 - L - 26 - SS</t>
  </si>
  <si>
    <t xml:space="preserve">  JD3RZ11RCBST22104</t>
  </si>
  <si>
    <t>Excavation Works for UPVC Pipe Line - B6.33 14 11.01 - 300 mm - depth from 0.00 to 1.50 m - Z11 - RCB - ST</t>
  </si>
  <si>
    <t xml:space="preserve">  JD3RZ11RCBST22105</t>
  </si>
  <si>
    <t xml:space="preserve">Soil Replacement and Bedding Works for UPVC Pipe Line - B6.33 14 11.01 - 300 mm - depth from 0.00 to 1.50 m - Z11 - RCB </t>
  </si>
  <si>
    <t xml:space="preserve">  JD3RZ11RCBST22106</t>
  </si>
  <si>
    <t>Installing for UPVC Pipe Line - B6.33 14 11.01 - 300 mm - depth from 0.00 to 1.50 m - Z11 - RCB - ST</t>
  </si>
  <si>
    <t xml:space="preserve">  JD3RZ11RCBST22107</t>
  </si>
  <si>
    <t>Primary Test for UPVC Pipe Line - B6.33 14 11.01 - 300 mm - depth from 0.00 to 1.50 m - Z11 - RCB - ST</t>
  </si>
  <si>
    <t xml:space="preserve">  JD3RZ11RCBST22108</t>
  </si>
  <si>
    <t>Backfilling Works for UPVC Pipe Line - B6.33 14 11.01 - 300 mm - depth from 0.00 to 1.50 m - Z11 - RCB - ST</t>
  </si>
  <si>
    <t xml:space="preserve">  JD3RZ11RCBST22114</t>
  </si>
  <si>
    <t>Excavation Works for GRP Pipe Line - B6.33 42 11.02 - 400 mm - depth from 1.51 to 2.50 m - Z11 - RCB - ST</t>
  </si>
  <si>
    <t xml:space="preserve">  JD3RZ11RCBST22115</t>
  </si>
  <si>
    <t>Soil Replacement and Bedding Works for GRP Pipe Line - B6.33 42 11.02 - 400 mm - depth from 1.51 to 2.50 m - Z11 - RCB -</t>
  </si>
  <si>
    <t xml:space="preserve">  JD3RZ11RCBST22116</t>
  </si>
  <si>
    <t>Installing for GRP Pipe Line - B6.33 42 11.02 - 400 mm - depth from 1.51 to 2.50 m - Z11 - RCB - ST</t>
  </si>
  <si>
    <t xml:space="preserve">  JD3RZ11RCBST22117</t>
  </si>
  <si>
    <t>Primary Test for GRP Pipe Line - B6.33 42 11.02 - 400 mm - depth from 1.51 to 2.50 m - Z11 - RCB - ST</t>
  </si>
  <si>
    <t xml:space="preserve">  JD3RZ11RCBST22118</t>
  </si>
  <si>
    <t>Backfilling Works for GRP Pipe Line - B6.33 42 11.02 - 400 mm - depth from 1.51 to 2.50 m - Z11 - RCB - ST</t>
  </si>
  <si>
    <t xml:space="preserve">  JD3RZ11RCBST22322</t>
  </si>
  <si>
    <t>EXCAVATION Works for Catchbasine - B6.33 05 39.09 - single - Z11 - RCB - ST</t>
  </si>
  <si>
    <t xml:space="preserve">  JD3RZ11RCBST22323</t>
  </si>
  <si>
    <t>Catchbasine Installation Works for Catchbasine - B6.33 05 39.09 - single - Z11 - RCB - ST</t>
  </si>
  <si>
    <t xml:space="preserve">  JD3RZ11RCBST22324</t>
  </si>
  <si>
    <t>FINISHING Works for Catchbasine - B6.33 05 39.09 - single - Z11 - RCB - ST</t>
  </si>
  <si>
    <t xml:space="preserve">  JD3RZ11RCBST22325</t>
  </si>
  <si>
    <t>TESTING AND COMMITIONING RELEASED for Catchbasine - B6.33 05 39.09 - single - Z11 - RCB - ST</t>
  </si>
  <si>
    <t xml:space="preserve">  JD3RZ11RCBST22326</t>
  </si>
  <si>
    <t>EXCAVATION Works for Catchbasine - B6.33 05 39.10 - double - Z11 - RCB - ST</t>
  </si>
  <si>
    <t xml:space="preserve">  JD3RZ11RCBST22327</t>
  </si>
  <si>
    <t>Catchbasine Installation Works for Catchbasine - B6.33 05 39.10 - double - Z11 - RCB - ST</t>
  </si>
  <si>
    <t xml:space="preserve">  JD3RZ11RCBST22328</t>
  </si>
  <si>
    <t>FINISHING Works for Catchbasine - B6.33 05 39.10 - double - Z11 - RCB - ST</t>
  </si>
  <si>
    <t xml:space="preserve">  JD3RZ11RCBST22329</t>
  </si>
  <si>
    <t>TESTING AND COMMITIONING RELEASED for Catchbasine - B6.33 05 39.10 - double - Z11 - RCB - ST</t>
  </si>
  <si>
    <t xml:space="preserve">  JD3RZ12RCBST22330</t>
  </si>
  <si>
    <t>Excavation Works for UPVC Pipe Line - B6.33 14 11.01 - 300 mm - depth from 0.00 to 1.50 m - Z12 - RCB - ST</t>
  </si>
  <si>
    <t xml:space="preserve">  JD3RZ12RCBST22331</t>
  </si>
  <si>
    <t xml:space="preserve">Soil Replacement and Bedding Works for UPVC Pipe Line - B6.33 14 11.01 - 300 mm - depth from 0.00 to 1.50 m - Z12 - RCB </t>
  </si>
  <si>
    <t xml:space="preserve">  JD3RZ12RCBST22332</t>
  </si>
  <si>
    <t>Installing for UPVC Pipe Line - B6.33 14 11.01 - 300 mm - depth from 0.00 to 1.50 m - Z12 - RCB - ST</t>
  </si>
  <si>
    <t xml:space="preserve">  JD3RZ12RCBST22333</t>
  </si>
  <si>
    <t>Primary Test for UPVC Pipe Line - B6.33 14 11.01 - 300 mm - depth from 0.00 to 1.50 m - Z12 - RCB - ST</t>
  </si>
  <si>
    <t xml:space="preserve">  JD3RZ12RCBST22334</t>
  </si>
  <si>
    <t>Backfilling Works for UPVC Pipe Line - B6.33 14 11.01 - 300 mm - depth from 0.00 to 1.50 m - Z12 - RCB - ST</t>
  </si>
  <si>
    <t xml:space="preserve">  JD3RZ12RCBST22340</t>
  </si>
  <si>
    <t>Excavation Works for GRP Pipe Line - B6.33 42 11.02 - 400 mm - depth from 1.51 to 2.50 m - Z12 - RCB - ST</t>
  </si>
  <si>
    <t xml:space="preserve">  JD3RZ12RCBST22341</t>
  </si>
  <si>
    <t>Soil Replacement and Bedding Works for GRP Pipe Line - B6.33 42 11.02 - 400 mm - depth from 1.51 to 2.50 m - Z12 - RCB -</t>
  </si>
  <si>
    <t xml:space="preserve">  JD3RZ12RCBST22342</t>
  </si>
  <si>
    <t>Installing for GRP Pipe Line - B6.33 42 11.02 - 400 mm - depth from 1.51 to 2.50 m - Z12 - RCB - ST</t>
  </si>
  <si>
    <t xml:space="preserve">  JD3RZ12RCBST22343</t>
  </si>
  <si>
    <t>Primary Test for GRP Pipe Line - B6.33 42 11.02 - 400 mm - depth from 1.51 to 2.50 m - Z12 - RCB - ST</t>
  </si>
  <si>
    <t xml:space="preserve">  JD3RZ12RCBST22344</t>
  </si>
  <si>
    <t>Backfilling Works for GRP Pipe Line - B6.33 42 11.02 - 400 mm - depth from 1.51 to 2.50 m - Z12 - RCB - ST</t>
  </si>
  <si>
    <t xml:space="preserve">  JD3RZ12RCBST22548</t>
  </si>
  <si>
    <t>EXCAVATION Works for Catchbasine - B6.33 05 39.09 - single - Z12 - RCB - ST</t>
  </si>
  <si>
    <t xml:space="preserve">  JD3RZ12RCBST22549</t>
  </si>
  <si>
    <t>Catchbasine Installation Works for Catchbasine - B6.33 05 39.09 - single - Z12 - RCB - ST</t>
  </si>
  <si>
    <t xml:space="preserve">  JD3RZ12RCBST22550</t>
  </si>
  <si>
    <t>FINISHING Works for Catchbasine - B6.33 05 39.09 - single - Z12 - RCB - ST</t>
  </si>
  <si>
    <t xml:space="preserve">  JD3RZ12RCBST22551</t>
  </si>
  <si>
    <t>TESTING AND COMMITIONING RELEASED for Catchbasine - B6.33 05 39.09 - single - Z12 - RCB - ST</t>
  </si>
  <si>
    <t xml:space="preserve">  JD3RZ12RCBST22552</t>
  </si>
  <si>
    <t>EXCAVATION Works for Catchbasine - B6.33 05 39.10 - double - Z12 - RCB - ST</t>
  </si>
  <si>
    <t xml:space="preserve">  JD3RZ12RCBST22553</t>
  </si>
  <si>
    <t>Catchbasine Installation Works for Catchbasine - B6.33 05 39.10 - double - Z12 - RCB - ST</t>
  </si>
  <si>
    <t xml:space="preserve">  JD3RZ12RCBST22554</t>
  </si>
  <si>
    <t>FINISHING Works for Catchbasine - B6.33 05 39.10 - double - Z12 - RCB - ST</t>
  </si>
  <si>
    <t xml:space="preserve">  JD3RZ12RCBST22555</t>
  </si>
  <si>
    <t>TESTING AND COMMITIONING RELEASED for Catchbasine - B6.33 05 39.10 - double - Z12 - RCB - ST</t>
  </si>
  <si>
    <t xml:space="preserve">  JD3RZ13C10.CNST20061</t>
  </si>
  <si>
    <t>Excavation Works for UPVC Pipe Line - B6.33 14 11.01 - 300 mm - depth from 0.00 to 1.50 m - Z13 - C10.CN - ST</t>
  </si>
  <si>
    <t xml:space="preserve">  JD3RZ13C10.CNST20062</t>
  </si>
  <si>
    <t>Soil Replacement and Bedding Works for UPVC Pipe Line - B6.33 14 11.01 - 300 mm - depth from 0.00 to 1.50 m - Z13 - C10.</t>
  </si>
  <si>
    <t xml:space="preserve">  JD3RZ13C10.CNST20063</t>
  </si>
  <si>
    <t>Installing for UPVC Pipe Line - B6.33 14 11.01 - 300 mm - depth from 0.00 to 1.50 m - Z13 - C10.CN - ST</t>
  </si>
  <si>
    <t xml:space="preserve">  JD3RZ13C10.CNST20064</t>
  </si>
  <si>
    <t>Primary Test for UPVC Pipe Line - B6.33 14 11.01 - 300 mm - depth from 0.00 to 1.50 m - Z13 - C10.CN - ST</t>
  </si>
  <si>
    <t xml:space="preserve">  JD3RZ13C10.CNST20065</t>
  </si>
  <si>
    <t>Backfilling Works for UPVC Pipe Line - B6.33 14 11.01 - 300 mm - depth from 0.00 to 1.50 m - Z13 - C10.CN - ST</t>
  </si>
  <si>
    <t xml:space="preserve">  JD3RZ13C10.CNST200661</t>
  </si>
  <si>
    <t>Excavation Works for GRP Pipe Line - B6.33 42 11.02 - 400 mm - depth from 1.51 to 2.50 m - Z13 - C10.CN - ST</t>
  </si>
  <si>
    <t xml:space="preserve">  JD3RZ13C10.CNST200671</t>
  </si>
  <si>
    <t>Soil Replacement and Bedding Works for GRP Pipe Line - B6.33 42 11.02 - 400 mm - depth from 1.51 to 2.50 m - Z13 - C10.C</t>
  </si>
  <si>
    <t xml:space="preserve">  JD3RZ13C10.CNST200681</t>
  </si>
  <si>
    <t>Installing for GRP Pipe Line - B6.33 42 11.02 - 400 mm - depth from 1.51 to 2.50 m - Z13 - C10.CN - ST</t>
  </si>
  <si>
    <t xml:space="preserve">  JD3RZ13C10.CNST200691</t>
  </si>
  <si>
    <t>Primary Test for GRP Pipe Line - B6.33 42 11.02 - 400 mm - depth from 1.51 to 2.50 m - Z13 - C10.CN - ST</t>
  </si>
  <si>
    <t xml:space="preserve">  JD3RZ13C10.CNST200701</t>
  </si>
  <si>
    <t>Backfilling Works for GRP Pipe Line - B6.33 42 11.02 - 400 mm - depth from 1.51 to 2.50 m - Z13 - C10.CN - ST</t>
  </si>
  <si>
    <t xml:space="preserve">  JD3RZ13C10.CNST20076</t>
  </si>
  <si>
    <t>Excavation Works for GRP Pipe Line - B6.33 42 11.04 - 500 mm - depth from 1.51 to 2.50 m - Z13 - C10.CN - ST</t>
  </si>
  <si>
    <t xml:space="preserve">  JD3RZ13C10.CNST20077</t>
  </si>
  <si>
    <t>Soil Replacement and Bedding Works for GRP Pipe Line - B6.33 42 11.04 - 500 mm - depth from 1.51 to 2.50 m - Z13 - C10.C</t>
  </si>
  <si>
    <t xml:space="preserve">  JD3RZ13C10.CNST20078</t>
  </si>
  <si>
    <t>Installing for GRP Pipe Line - B6.33 42 11.04 - 500 mm - depth from 1.51 to 2.50 m - Z13 - C10.CN - ST</t>
  </si>
  <si>
    <t xml:space="preserve">  JD3RZ13C10.CNST20079</t>
  </si>
  <si>
    <t>Primary Test for GRP Pipe Line - B6.33 42 11.04 - 500 mm - depth from 1.51 to 2.50 m - Z13 - C10.CN - ST</t>
  </si>
  <si>
    <t xml:space="preserve">  JD3RZ13C10.CNST20080</t>
  </si>
  <si>
    <t>Backfilling Works for GRP Pipe Line - B6.33 42 11.04 - 500 mm - depth from 1.51 to 2.50 m - Z13 - C10.CN - ST</t>
  </si>
  <si>
    <t xml:space="preserve">  JD3RZ13C10.CNST20171</t>
  </si>
  <si>
    <t>Excavation Works for GRP Pipe Line - B6.33 42 11.24 - 1200 mm - depth from 2.51 to 3.50 m - Z13 - C10.CN - ST</t>
  </si>
  <si>
    <t xml:space="preserve">  JD3RZ13C10.CNST20172</t>
  </si>
  <si>
    <t>Soil Replacement and Bedding Works for GRP Pipe Line - B6.33 42 11.24 - 1200 mm - depth from 2.51 to 3.50 m - Z13 - C10.</t>
  </si>
  <si>
    <t xml:space="preserve">  JD3RZ13C10.CNST20173</t>
  </si>
  <si>
    <t>Installing for GRP Pipe Line - B6.33 42 11.24 - 1200 mm - depth from 2.51 to 3.50 m - Z13 - C10.CN - ST</t>
  </si>
  <si>
    <t xml:space="preserve">  JD3RZ13C10.CNST20174</t>
  </si>
  <si>
    <t>Primary Test for GRP Pipe Line - B6.33 42 11.24 - 1200 mm - depth from 2.51 to 3.50 m - Z13 - C10.CN - ST</t>
  </si>
  <si>
    <t xml:space="preserve">  JD3RZ13C10.CNST20175</t>
  </si>
  <si>
    <t>Backfilling Works for GRP Pipe Line - B6.33 42 11.24 - 1200 mm - depth from 2.51 to 3.50 m - Z13 - C10.CN - ST</t>
  </si>
  <si>
    <t xml:space="preserve">  JD3RZ13C10.CNST20244</t>
  </si>
  <si>
    <t>Excavation Works for Manholes - B6.33 05 39.02 - Diam 1200 depth from 1.51 to 2.50 - Z13 - C10.CN - ST</t>
  </si>
  <si>
    <t xml:space="preserve">  JD3RZ13C10.CNST20245</t>
  </si>
  <si>
    <t>Base Plain Concrete Works for Manholes - B6.33 05 39.02 - Diam 1200 depth from 1.51 to 2.50 - Z13 - C10.CN - ST</t>
  </si>
  <si>
    <t xml:space="preserve">  JD3RZ13C10.CNST20246</t>
  </si>
  <si>
    <t>Manhole Installation Works for Manholes - B6.33 05 39.02 - Diam 1200 depth from 1.51 to 2.50 - Z13 - C10.CN - ST</t>
  </si>
  <si>
    <t xml:space="preserve">  JD3RZ13C10.CNST20247</t>
  </si>
  <si>
    <t>FINISHING Works and Backfilling Works for Manholes - B6.33 05 39.02 - Diam 1200 depth from 1.51 to 2.50 - Z13 - C10.CN -</t>
  </si>
  <si>
    <t xml:space="preserve">  JD3RZ13C10.CNST20248</t>
  </si>
  <si>
    <t>TESTING AND COMMITIONING Works for Manholes - B6.33 05 39.02 - Diam 1200 depth from 1.51 to 2.50 - Z13 - C10.CN - ST</t>
  </si>
  <si>
    <t xml:space="preserve">  JD3RZ13C10.CNST20271</t>
  </si>
  <si>
    <t>Manhole Installation Works for Manholes - B6.33 05 39.07 - Diam 2000 depth from 1.51 to 2.50 - Z13 - C10.CN - ST</t>
  </si>
  <si>
    <t xml:space="preserve">  JD3RZ13C10.CNST20272</t>
  </si>
  <si>
    <t>FINISHING Works and Backfilling Works for Manholes - B6.33 05 39.07 - Diam 2000 depth from 1.51 to 2.50 - Z13 - C10.CN -</t>
  </si>
  <si>
    <t xml:space="preserve">  JD3RZ13C10.CNST20273</t>
  </si>
  <si>
    <t>TESTING AND COMMITIONING Works for Manholes - B6.33 05 39.07 - Diam 2000 depth from 1.51 to 2.50 - Z13 - C10.CN - ST</t>
  </si>
  <si>
    <t xml:space="preserve">  JD3RZ13C10.CNST20274</t>
  </si>
  <si>
    <t>Excavation Works for Manholes - B6.33 05 39.08 - Diam 2000 depth from 2.51 to 3.50 - Z13 - C10.CN - ST</t>
  </si>
  <si>
    <t xml:space="preserve">  JD3RZ13C10.CNST20275</t>
  </si>
  <si>
    <t>Base Plain Concrete Works for Manholes - B6.33 05 39.08 - Diam 2000 depth from 2.51 to 3.50 - Z13 - C10.CN - ST</t>
  </si>
  <si>
    <t xml:space="preserve">  JD3RZ13C10.CNST20276</t>
  </si>
  <si>
    <t>Manhole Installation Works for Manholes - B6.33 05 39.08 - Diam 2000 depth from 2.51 to 3.50 - Z13 - C10.CN - ST</t>
  </si>
  <si>
    <t xml:space="preserve">  JD3RZ13C10.CNST20277</t>
  </si>
  <si>
    <t>FINISHING Works and Backfilling Works for Manholes - B6.33 05 39.08 - Diam 2000 depth from 2.51 to 3.50 - Z13 - C10.CN -</t>
  </si>
  <si>
    <t xml:space="preserve">  JD3RZ13C10.CNST20278</t>
  </si>
  <si>
    <t>TESTING AND COMMITIONING Works for Manholes - B6.33 05 39.08 - Diam 2000 depth from 2.51 to 3.50 - Z13 - C10.CN - ST</t>
  </si>
  <si>
    <t xml:space="preserve">  JD3RZ13C10.CNST20279</t>
  </si>
  <si>
    <t>EXCAVATION Works for Catchbasine - B6.33 05 39.09 - single - Z13 - C10.CN - ST</t>
  </si>
  <si>
    <t xml:space="preserve">  JD3RZ13C10.CNST20280</t>
  </si>
  <si>
    <t>Catchbasine Installation Works for Catchbasine - B6.33 05 39.09 - single - Z13 - C10.CN - ST</t>
  </si>
  <si>
    <t xml:space="preserve">  JD3RZ13C10.CNST20281</t>
  </si>
  <si>
    <t>FINISHING Works for Catchbasine - B6.33 05 39.09 - single - Z13 - C10.CN - ST</t>
  </si>
  <si>
    <t xml:space="preserve">  JD3RZ13C10.CNST20282</t>
  </si>
  <si>
    <t>TESTING AND COMMITIONING RELEASED for Catchbasine - B6.33 05 39.09 - single - Z13 - C10.CN - ST</t>
  </si>
  <si>
    <t xml:space="preserve">  JD3RZ13C10.CNST20283</t>
  </si>
  <si>
    <t>EXCAVATION Works for Catchbasine - B6.33 05 39.10 - double - Z13 - C10.CN - ST</t>
  </si>
  <si>
    <t xml:space="preserve">  JD3RZ13C10.CNST20284</t>
  </si>
  <si>
    <t>Catchbasine Installation Works for Catchbasine - B6.33 05 39.10 - double - Z13 - C10.CN - ST</t>
  </si>
  <si>
    <t xml:space="preserve">  JD3RZ13C10.CNST20285</t>
  </si>
  <si>
    <t>FINISHING Works for Catchbasine - B6.33 05 39.10 - double - Z13 - C10.CN - ST</t>
  </si>
  <si>
    <t xml:space="preserve">  JD3RZ13C10.CNST20286</t>
  </si>
  <si>
    <t>TESTING AND COMMITIONING RELEASED for Catchbasine - B6.33 05 39.10 - double - Z13 - C10.CN - ST</t>
  </si>
  <si>
    <t xml:space="preserve">  JD3RZ13C10.CNTSE20468</t>
  </si>
  <si>
    <t>Installation for butterfly valves - B4.33 14 19.04 - 400 mm. - Z13 - C10.CN - TSE</t>
  </si>
  <si>
    <t xml:space="preserve">  JD3RZ13C10.CNTSE20469</t>
  </si>
  <si>
    <t>Testing And Commtionning for butterfly valves - B4.33 14 19.04 - 400 mm. - Z13 - C10.CN - TSE</t>
  </si>
  <si>
    <t xml:space="preserve">  JD3RZ13C10.CNTSE20482</t>
  </si>
  <si>
    <t>Installation for Air valves - B4.33 14 19.16 - 65 mm. - on pipes with diameter 355 - 630 mm - Z13 - C10.CN - TSE</t>
  </si>
  <si>
    <t xml:space="preserve">  JD3RZ13C10.CNTSE20483</t>
  </si>
  <si>
    <t>Testing And Commtionning for Air valves - B4.33 14 19.16 - 65 mm. - on pipes with diameter 355 - 630 mm - Z13 - C10.CN -</t>
  </si>
  <si>
    <t xml:space="preserve">  JD3RZ13C10.CNTSE20514</t>
  </si>
  <si>
    <t>EXCAVATION and Bedding Works for Air Valve Chamber - B4.33 14 13.11 - on 355 - 630 mm - Z13 - C10.CN - TSE</t>
  </si>
  <si>
    <t xml:space="preserve">  JD3RZ13C10.CNTSE205140</t>
  </si>
  <si>
    <t>EXCAVATION and Bedding Works for R.C Valve Chamber - B4.33 14 13.01 - 315 to 400 MM - Z13 - C10.CN - TSE</t>
  </si>
  <si>
    <t xml:space="preserve">  JD3RZ13C10.CNTSE20515</t>
  </si>
  <si>
    <t>Plain Concrete Works for Air Valve Chamber - B4.33 14 13.11 - on 355 - 630 mm - Z13 - C10.CN - TSE</t>
  </si>
  <si>
    <t xml:space="preserve">  JD3RZ13C10.CNTSE205150</t>
  </si>
  <si>
    <t>Plain Concrete Works for R.C Valve Chamber - B4.33 14 13.01 - 315 to 400 MM - Z13 - C10.CN - TSE</t>
  </si>
  <si>
    <t xml:space="preserve">  JD3RZ13C10.CNTSE20516</t>
  </si>
  <si>
    <t>INSTALLATION for Air Valve Chamber - B4.33 14 13.11 - on 355 - 630 mm - Z13 - C10.CN - TSE</t>
  </si>
  <si>
    <t xml:space="preserve">  JD3RZ13C10.CNTSE205160</t>
  </si>
  <si>
    <t>INSTALLATION for R.C Valve Chamber - B4.33 14 13.01 - 315 to 400 MM - Z13 - C10.CN - TSE</t>
  </si>
  <si>
    <t xml:space="preserve">  JD3RZ13C10.CNTSE20517</t>
  </si>
  <si>
    <t>Backfilling Works for Air Valve Chamber - B4.33 14 13.11 - on 355 - 630 mm - Z13 - C10.CN - TSE</t>
  </si>
  <si>
    <t xml:space="preserve">  JD3RZ13C10.CNTSE205170</t>
  </si>
  <si>
    <t>Backfilling Works for R.C Valve Chamber - B4.33 14 13.01 - 315 to 400 MM - Z13 - C10.CN - TSE</t>
  </si>
  <si>
    <t xml:space="preserve">  JD3RZ13C10.CNWT20287</t>
  </si>
  <si>
    <t>Excavation Works for HDPE Pipes - B3.33 14 13.01 - 160 mm - depth from 0 to 1.5 m - Z13 - C10.CN - WT</t>
  </si>
  <si>
    <t xml:space="preserve">  JD3RZ13C10.CNWT20288</t>
  </si>
  <si>
    <t>Soil Replacement and Bedding Works for HDPE Pipes - B3.33 14 13.01 - 160 mm - depth from 0 to 1.5 m - Z13 - C10.CN - WT</t>
  </si>
  <si>
    <t xml:space="preserve">  JD3RZ13C10.CNWT20289</t>
  </si>
  <si>
    <t>Installing for HDPE Pipes - B3.33 14 13.01 - 160 mm - depth from 0 to 1.5 m - Z13 - C10.CN - WT</t>
  </si>
  <si>
    <t xml:space="preserve">  JD3RZ13C10.CNWT20290</t>
  </si>
  <si>
    <t>Testing for HDPE Pipes - B3.33 14 13.01 - 160 mm - depth from 0 to 1.5 m - Z13 - C10.CN - WT</t>
  </si>
  <si>
    <t xml:space="preserve">  JD3RZ13C10.CNWT20291</t>
  </si>
  <si>
    <t>Backfilling for HDPE Pipes - B3.33 14 13.01 - 160 mm - depth from 0 to 1.5 m - Z13 - C10.CN - WT</t>
  </si>
  <si>
    <t xml:space="preserve">  JD3RZ13C10.CNWT20312</t>
  </si>
  <si>
    <t>INSTALLATION for gate valves - B3.33 14 19.01 - 150 mm - Z13 - C10.CN - WT</t>
  </si>
  <si>
    <t xml:space="preserve">  JD3RZ13C10.CNWT20313</t>
  </si>
  <si>
    <t>TESTING AND COMMITION for gate valves - B3.33 14 19.01 - 150 mm - Z13 - C10.CN - WT</t>
  </si>
  <si>
    <t xml:space="preserve">  JD3RZ13C10.CNWT20322</t>
  </si>
  <si>
    <t>EXCAVATION and Bedding Works for Fire Hydrant - B3.33 14 19.08 - Z13 - C10.CN - WT</t>
  </si>
  <si>
    <t xml:space="preserve">  JD3RZ13C10.CNWT20323</t>
  </si>
  <si>
    <t>INSTALLATION for Fire Hydrant - B3.33 14 19.08 - Z13 - C10.CN - WT</t>
  </si>
  <si>
    <t xml:space="preserve">  JD3RZ13C10.CNWT20324</t>
  </si>
  <si>
    <t>TESTING AND COMMITION for Fire Hydrant - B3.33 14 19.08 - Z13 - C10.CN - WT</t>
  </si>
  <si>
    <t xml:space="preserve">  JD3RZ13C10.CNWT20325</t>
  </si>
  <si>
    <t>EXCAVATION and Bedding Works for R.C Valve Chamber - B3.33 14 13.011 - 315 to 400 MM - Z13 - C10.CN - WT</t>
  </si>
  <si>
    <t xml:space="preserve">  JD3RZ13C10.CNWT203250</t>
  </si>
  <si>
    <t>INSTALLATION for Wash - Out Valve - B3.33 14 19.05 - 100 mm - Z13 - C10.CN - WT</t>
  </si>
  <si>
    <t xml:space="preserve">  JD3RZ13C10.CNWT203251</t>
  </si>
  <si>
    <t>EXCAVATION and Bedding Works for Wash - out Valve Chamber - B3.33 14 13.06 - 110 to 400 MM - Z13 - C10.CN - WT</t>
  </si>
  <si>
    <t xml:space="preserve">  JD3RZ13C10.CNWT20326</t>
  </si>
  <si>
    <t>Plain Concrete Works for R.C Valve Chamber - B3.33 14 13.011 - 315 to 400 MM - Z13 - C10.CN - WT</t>
  </si>
  <si>
    <t xml:space="preserve">  JD3RZ13C10.CNWT203260</t>
  </si>
  <si>
    <t>TESTING AND COMMITION for Wash - Out Valve - B3.33 14 19.05 - 100 mm - Z13 - C10.CN - WT</t>
  </si>
  <si>
    <t xml:space="preserve">  JD3RZ13C10.CNWT203261</t>
  </si>
  <si>
    <t>Plain Concrete Works for Wash - out Valve Chamber - B3.33 14 13.06 - 110 to 400 MM - Z13 - C10.CN - WT</t>
  </si>
  <si>
    <t xml:space="preserve">  JD3RZ13C10.CNWT20327</t>
  </si>
  <si>
    <t>INSTALLATION for R.C Valve Chamber - B3.33 14 13.011 - 315 to 400 MM - Z13 - C10.CN - WT</t>
  </si>
  <si>
    <t xml:space="preserve">  JD3RZ13C10.CNWT203271</t>
  </si>
  <si>
    <t>INSTALLATION for Wash - out Valve Chamber - B3.33 14 13.06 - 110 to 400 MM - Z13 - C10.CN - WT</t>
  </si>
  <si>
    <t xml:space="preserve">  JD3RZ13C10.CNWT20328</t>
  </si>
  <si>
    <t>Backfilling Works for R.C Valve Chamber - B3.33 14 13.011 - 315 to 400 MM - Z13 - C10.CN - WT</t>
  </si>
  <si>
    <t xml:space="preserve">  JD3RZ13C10.CNWT203281</t>
  </si>
  <si>
    <t>Backfilling Works for Wash - out Valve Chamber - B3.33 14 13.06 - 110 to 400 MM - Z13 - C10.CN - WT</t>
  </si>
  <si>
    <t xml:space="preserve">  JD3RZ13RCBST22556.R</t>
  </si>
  <si>
    <t>Excavation Works for UPVC Pipe Line - B6.33 14 11.01 - 300 mm - depth from 0.00 to 1.50 m - Z13 - RCB - ST - Remaining</t>
  </si>
  <si>
    <t xml:space="preserve">  JD3RZ13RCBST22557.R</t>
  </si>
  <si>
    <t xml:space="preserve">Soil Replacement and Bedding Works for UPVC Pipe Line - B6.33 14 11.01 - 300 mm - depth from 0.00 to 1.50 m - Z13 - RCB </t>
  </si>
  <si>
    <t xml:space="preserve">  JD3RZ13RCBST22558.R</t>
  </si>
  <si>
    <t>Installing for UPVC Pipe Line - B6.33 14 11.01 - 300 mm - depth from 0.00 to 1.50 m - Z13 - RCB - ST - Remaining</t>
  </si>
  <si>
    <t xml:space="preserve">  JD3RZ13RCBST22559</t>
  </si>
  <si>
    <t>Primary Test for UPVC Pipe Line - B6.33 14 11.01 - 300 mm - depth from 0.00 to 1.50 m - Z13 - RCB - ST</t>
  </si>
  <si>
    <t xml:space="preserve">  JD3RZ13RCBST22560</t>
  </si>
  <si>
    <t>Backfilling Works for UPVC Pipe Line - B6.33 14 11.01 - 300 mm - depth from 0.00 to 1.50 m - Z13 - RCB - ST</t>
  </si>
  <si>
    <t xml:space="preserve">  JD3RZ13RCBST22566.R</t>
  </si>
  <si>
    <t>Excavation Works for GRP Pipe Line - B6.33 42 11.02 - 400 mm - depth from 1.51 to 2.50 m - Z13 - RCB - ST - Remaining</t>
  </si>
  <si>
    <t xml:space="preserve">  JD3RZ13RCBST22567.R</t>
  </si>
  <si>
    <t>Soil Replacement and Bedding Works for GRP Pipe Line - B6.33 42 11.02 - 400 mm - depth from 1.51 to 2.50 m - Z13 - RCB -</t>
  </si>
  <si>
    <t xml:space="preserve">  JD3RZ13RCBST22568.R</t>
  </si>
  <si>
    <t>Installing for GRP Pipe Line - B6.33 42 11.02 - 400 mm - depth from 1.51 to 2.50 m - Z13 - RCB - ST - Remaining</t>
  </si>
  <si>
    <t xml:space="preserve">  JD3RZ13RCBST22569</t>
  </si>
  <si>
    <t>Primary Test for GRP Pipe Line - B6.33 42 11.02 - 400 mm - depth from 1.51 to 2.50 m - Z13 - RCB - ST</t>
  </si>
  <si>
    <t xml:space="preserve">  JD3RZ13RCBST22570</t>
  </si>
  <si>
    <t>Backfilling Works for GRP Pipe Line - B6.33 42 11.02 - 400 mm - depth from 1.51 to 2.50 m - Z13 - RCB - ST</t>
  </si>
  <si>
    <t xml:space="preserve">  JD3RZ13RCBST22774.R</t>
  </si>
  <si>
    <t>EXCAVATION Works for Catchbasine - B6.33 05 39.09 - single - Z13 - RCB - ST - Remaining</t>
  </si>
  <si>
    <t xml:space="preserve">  JD3RZ13RCBST22775.R</t>
  </si>
  <si>
    <t>Catchbasine Installation Works for Catchbasine - B6.33 05 39.09 - single - Z13 - RCB - ST - Remaining</t>
  </si>
  <si>
    <t xml:space="preserve">  JD3RZ13RCBST22776.R</t>
  </si>
  <si>
    <t>FINISHING Works for Catchbasine - B6.33 05 39.09 - single - Z13 - RCB - ST - Remaining</t>
  </si>
  <si>
    <t xml:space="preserve">  JD3RZ13RCBST22777</t>
  </si>
  <si>
    <t>TESTING AND COMMITIONING RELEASED for Catchbasine - B6.33 05 39.09 - single - Z13 - RCB - ST</t>
  </si>
  <si>
    <t xml:space="preserve">  JDH3-02-008RAS318</t>
  </si>
  <si>
    <t xml:space="preserve">  JDH3-02-008RAS321</t>
  </si>
  <si>
    <t xml:space="preserve">  JDH3-02-008RAS446</t>
  </si>
  <si>
    <t xml:space="preserve">  JDH3-02-008RAS476</t>
  </si>
  <si>
    <t xml:space="preserve">  JDH3-02-008RCCTVAS01</t>
  </si>
  <si>
    <t xml:space="preserve">  JDH3-02-008RCCTVAS02</t>
  </si>
  <si>
    <t xml:space="preserve">  JDH3-02-008RCCTVFT01</t>
  </si>
  <si>
    <t xml:space="preserve">  JDH3-02-008RELMI19</t>
  </si>
  <si>
    <t>Finish of ELECTRICAL Network - MI - EL - SL - TC</t>
  </si>
  <si>
    <t xml:space="preserve">  JDH3-02-008RMI102</t>
  </si>
  <si>
    <t xml:space="preserve">  JDH3-02-008RMI112</t>
  </si>
  <si>
    <t xml:space="preserve">  JDH3-02-008RMI42</t>
  </si>
  <si>
    <t xml:space="preserve">  JDH3-02-008RMI5</t>
  </si>
  <si>
    <t>Finishing Sewage, Storm and Electrical Networks - MI</t>
  </si>
  <si>
    <t xml:space="preserve">  JDH3-02-008RMI52</t>
  </si>
  <si>
    <t xml:space="preserve">  JDH3-02-008RMI6</t>
  </si>
  <si>
    <t xml:space="preserve">  JDH3-02-008RMI7</t>
  </si>
  <si>
    <t xml:space="preserve">  JDH3-02-008RMI72</t>
  </si>
  <si>
    <t xml:space="preserve">  JDH3-02-008RMI8</t>
  </si>
  <si>
    <t xml:space="preserve">  JDH3-02-008RMI82</t>
  </si>
  <si>
    <t xml:space="preserve">  JDH3-02-008RMRAS422</t>
  </si>
  <si>
    <t>Prepare and Submit Drawing for Sewage Network for - MR - AS - SS</t>
  </si>
  <si>
    <t xml:space="preserve">  JDH3-02-008RMRAS423</t>
  </si>
  <si>
    <t>Prepare and Submit Drawing for Storm Network - Pipes for - MR - AS - ST</t>
  </si>
  <si>
    <t xml:space="preserve">  JDH3-02-008RMRAS425</t>
  </si>
  <si>
    <t>Prepare and Submit Drawing for Potable Water Network for - MR - AS - WT</t>
  </si>
  <si>
    <t xml:space="preserve">  JDH3-02-008RMRAS427</t>
  </si>
  <si>
    <t>Prepare and Submit Drawing for TSE (IRRIGATION) Network for - MR - AS - TSE</t>
  </si>
  <si>
    <t xml:space="preserve">  JDH3-02-008RMRAS430</t>
  </si>
  <si>
    <t>Prepare and Submit Drawing for Telecommunications Network for - MR - AS</t>
  </si>
  <si>
    <t xml:space="preserve">  JDH3-02-008RMRAS557</t>
  </si>
  <si>
    <t>Review and Approval Drawing for Sewage Network for - MR - AS - SS</t>
  </si>
  <si>
    <t xml:space="preserve">  JDH3-02-008RMRAS567</t>
  </si>
  <si>
    <t>Review and Approval Drawing for Storm Network - Pipes for - MR - AS - ST</t>
  </si>
  <si>
    <t xml:space="preserve">  JDH3-02-008RMRAS587</t>
  </si>
  <si>
    <t>Review and Approval Drawing for Potable Water Network for - MR - AS - WT</t>
  </si>
  <si>
    <t xml:space="preserve">  JDH3-02-008RMRAS597</t>
  </si>
  <si>
    <t>Review and Approval Drawing for TSE (IRRIGATION) Network for - MR - AS - TSE</t>
  </si>
  <si>
    <t xml:space="preserve">  JDH3-02-008RMRAS627</t>
  </si>
  <si>
    <t>Review and Approval Drawing for Telecommunications Network for - MR - AS</t>
  </si>
  <si>
    <t xml:space="preserve">  JDH3-02-008RMRAS637</t>
  </si>
  <si>
    <t>Review and Approval Drawing for Road Works( KERBING AND PAVEMENT ) for - MR - AS - RD</t>
  </si>
  <si>
    <t xml:space="preserve">  JDH3-02-008RMRFT1406</t>
  </si>
  <si>
    <t>Final Testing And Commissioning for Sewage Network - FT - MR - SS</t>
  </si>
  <si>
    <t xml:space="preserve">  JDH3-02-008RMRFT1407</t>
  </si>
  <si>
    <t>Final Testing And Commissioning for Storm Network - FT - MR - ST</t>
  </si>
  <si>
    <t xml:space="preserve">  JDH3-02-008RMRFT1408</t>
  </si>
  <si>
    <t>Final Testing And Commissioning for Potable Water - FT - MR - WT</t>
  </si>
  <si>
    <t xml:space="preserve">  JDH3-02-008RMRFT1409</t>
  </si>
  <si>
    <t>Final Testing And Commissioning for TSE (IRRIGATION) Network - FT - MR - TSE</t>
  </si>
  <si>
    <t xml:space="preserve">  JDH3-02-008RMRFT1411</t>
  </si>
  <si>
    <t>Final Testing And Commissioning for Street Lighting Network - FT - MR - SL</t>
  </si>
  <si>
    <t xml:space="preserve">  JDH3-02-008RMRFT1412</t>
  </si>
  <si>
    <t>Final Testing And Commissioning for Telecommunications Network - FT - MR - TC</t>
  </si>
  <si>
    <t xml:space="preserve">  JDH3-02-008RMRFT1413</t>
  </si>
  <si>
    <t>Final Testing And Commissioning for Road Network - FT - MR - RD</t>
  </si>
  <si>
    <t xml:space="preserve">  JDH3-02-008RMRFT1423</t>
  </si>
  <si>
    <t>Final Testing And Commissioning for Street Lighting Network - FT - HM - SL</t>
  </si>
  <si>
    <t xml:space="preserve">  JDH3-02-008RMRFT1503</t>
  </si>
  <si>
    <t>Final Testing And Commissioning for Sewage Network - FT - PS - SS</t>
  </si>
  <si>
    <t xml:space="preserve">  JDH3-02-008RMRMI28</t>
  </si>
  <si>
    <t>Finish for Main Roads - MI - MR</t>
  </si>
  <si>
    <t xml:space="preserve">  JDH3-02-008RPAS727</t>
  </si>
  <si>
    <t>Prepare and Submit Drawing for Storm Network - Collecting Lakes (PONDS) - ST</t>
  </si>
  <si>
    <t xml:space="preserve">  JDH3-02-008RPAS797</t>
  </si>
  <si>
    <t>Review and Approval Drawing for Storm Network - Collecting Lakes (PONDS) - ST</t>
  </si>
  <si>
    <t xml:space="preserve">  JDH3-02-008RRDMI25</t>
  </si>
  <si>
    <t>Finish for Road Works - RD - MI - RD</t>
  </si>
  <si>
    <t xml:space="preserve">  JDH3-02-008RSEPR1006</t>
  </si>
  <si>
    <t>Delivery for Precast Concrete - PR - TSE - Z05</t>
  </si>
  <si>
    <t xml:space="preserve">  JDH3-02-008RSEPR1008</t>
  </si>
  <si>
    <t>Delivery for Isolation Materials - PR - TSE - Z05</t>
  </si>
  <si>
    <t xml:space="preserve">  JDH3-02-008RSEPR1009</t>
  </si>
  <si>
    <t>Delivery for GRP pipes - PR - TSE - Z05</t>
  </si>
  <si>
    <t xml:space="preserve">  JDH3-02-008RSEPR1011</t>
  </si>
  <si>
    <t>Delivery for Concrete Pipes - PR - TSE - Z05</t>
  </si>
  <si>
    <t xml:space="preserve">  JDH3-02-008RSEPR1013</t>
  </si>
  <si>
    <t>Delivery for Metal Works (Stairs - Covers) - PR - TSE - Z05</t>
  </si>
  <si>
    <t xml:space="preserve">  JDH3-02-008RSEPR1042</t>
  </si>
  <si>
    <t>Delivery for Precast Concrete - PR - TSE - Z06</t>
  </si>
  <si>
    <t xml:space="preserve">  JDH3-02-008RSEPR1043</t>
  </si>
  <si>
    <t>Delivery for Backfilling Materials - PR - TSE - Z06</t>
  </si>
  <si>
    <t xml:space="preserve">  JDH3-02-008RSEPR1044</t>
  </si>
  <si>
    <t>Delivery for Isolation Materials - PR - TSE - Z06</t>
  </si>
  <si>
    <t xml:space="preserve">  JDH3-02-008RSEPR1045</t>
  </si>
  <si>
    <t>Delivery for GRP pipes - PR - TSE - Z06</t>
  </si>
  <si>
    <t xml:space="preserve">  JDH3-02-008RSEPR1047</t>
  </si>
  <si>
    <t>Delivery for Concrete Pipes - PR - TSE - Z06</t>
  </si>
  <si>
    <t xml:space="preserve">  JDH3-02-008RSEPR1049</t>
  </si>
  <si>
    <t>Delivery for Metal Works (Stairs - Covers) - PR - TSE - Z06</t>
  </si>
  <si>
    <t xml:space="preserve">  JDH3-02-008RSEPR1084</t>
  </si>
  <si>
    <t>Delivery for Concrete - PR - TSE - Z07</t>
  </si>
  <si>
    <t xml:space="preserve">  JDH3-02-008RSEPR1085</t>
  </si>
  <si>
    <t>Delivery for Precast Concrete - PR - TSE - Z07</t>
  </si>
  <si>
    <t xml:space="preserve">  JDH3-02-008RSEPR1086</t>
  </si>
  <si>
    <t>Delivery for Backfilling Materials - PR - TSE - Z07</t>
  </si>
  <si>
    <t xml:space="preserve">  JDH3-02-008RSEPR1087</t>
  </si>
  <si>
    <t>Delivery for Isolation Materials - PR - TSE - Z07</t>
  </si>
  <si>
    <t xml:space="preserve">  JDH3-02-008RSEPR1088</t>
  </si>
  <si>
    <t>Delivery for GRP pipes - PR - TSE - Z07</t>
  </si>
  <si>
    <t xml:space="preserve">  JDH3-02-008RSEPR1092</t>
  </si>
  <si>
    <t>Delivery for Metal Works (Stairs - Covers) - PR - TSE - Z07</t>
  </si>
  <si>
    <t xml:space="preserve">  JDH3-02-008RSEPR1147</t>
  </si>
  <si>
    <t>Delivery for Concrete - PR - TSE - Z07 - 1</t>
  </si>
  <si>
    <t xml:space="preserve">  JDH3-02-008RSEPR1148</t>
  </si>
  <si>
    <t>Delivery for Precast Concrete - PR - TSE - Z07 - 1</t>
  </si>
  <si>
    <t xml:space="preserve">  JDH3-02-008RSEPR1150</t>
  </si>
  <si>
    <t>Delivery for Isolation Materials - PR - TSE - Z07 - 1</t>
  </si>
  <si>
    <t xml:space="preserve">  JDH3-02-008RSEPR1151</t>
  </si>
  <si>
    <t>Delivery for GRP pipes - PR - TSE - Z07 - 1</t>
  </si>
  <si>
    <t xml:space="preserve">  JDH3-02-008RSEPR1153</t>
  </si>
  <si>
    <t>Delivery for Concrete Pipes - PR - TSE - Z07 - 1</t>
  </si>
  <si>
    <t xml:space="preserve">  JDH3-02-008RSEPR1155</t>
  </si>
  <si>
    <t>Delivery for Metal Works (Stairs - Covers) - PR - TSE - Z07 - 1</t>
  </si>
  <si>
    <t xml:space="preserve">  JDH3-02-008RSEPR1183</t>
  </si>
  <si>
    <t>Delivery for Concrete - PR - TSE - Z08</t>
  </si>
  <si>
    <t xml:space="preserve">  JDH3-02-008RSEPR1184</t>
  </si>
  <si>
    <t>Delivery for Precast Concrete - PR - TSE - Z08</t>
  </si>
  <si>
    <t xml:space="preserve">  JDH3-02-008RSEPR1186</t>
  </si>
  <si>
    <t>Delivery for Isolation Materials - PR - TSE - Z08</t>
  </si>
  <si>
    <t xml:space="preserve">  JDH3-02-008RSEPR1187</t>
  </si>
  <si>
    <t>Delivery for GRP pipes - PR - TSE - Z08</t>
  </si>
  <si>
    <t xml:space="preserve">  JDH3-02-008RSEPR1189</t>
  </si>
  <si>
    <t>Delivery for Concrete Pipes - PR - TSE - Z08</t>
  </si>
  <si>
    <t xml:space="preserve">  JDH3-02-008RSEPR1191</t>
  </si>
  <si>
    <t>Delivery for Metal Works (Stairs - Covers) - PR - TSE - Z08</t>
  </si>
  <si>
    <t xml:space="preserve">  JDH3-02-008RSEPR1398</t>
  </si>
  <si>
    <t>Delivery for Concrete - PR - TSE - Z13</t>
  </si>
  <si>
    <t xml:space="preserve">  JDH3-02-008RSEPR1408</t>
  </si>
  <si>
    <t>Delivery for Precast Concrete - PR - TSE - Z13</t>
  </si>
  <si>
    <t xml:space="preserve">  JDH3-02-008RSEPR1428</t>
  </si>
  <si>
    <t>Delivery for Isolation Materials - PR - TSE - Z13</t>
  </si>
  <si>
    <t xml:space="preserve">  JDH3-02-008RSEPR1438</t>
  </si>
  <si>
    <t>Delivery for GRP pipes - PR - TSE - Z13</t>
  </si>
  <si>
    <t xml:space="preserve">  JDH3-02-008RSEPR1458</t>
  </si>
  <si>
    <t>Delivery for Concrete Pipes - PR - TSE - Z13</t>
  </si>
  <si>
    <t xml:space="preserve">  JDH3-02-008RSEPR1478</t>
  </si>
  <si>
    <t>Delivery for Metal Works (Stairs - Covers) - PR - TSE - Z13</t>
  </si>
  <si>
    <t xml:space="preserve">  JDH3-02-008RSEPR1498</t>
  </si>
  <si>
    <t>Material Fabrication for Butterfly Valves (Importing) - PR - TSE</t>
  </si>
  <si>
    <t xml:space="preserve">  JDH3-02-008RSEPR1508</t>
  </si>
  <si>
    <t>Delivery for Butterfly Valves (Importing) - PR - TSE - MR</t>
  </si>
  <si>
    <t xml:space="preserve">  JDH3-02-008RSEPR769</t>
  </si>
  <si>
    <t>Delivery for Precast Concrete - PR - TSE - Z01</t>
  </si>
  <si>
    <t xml:space="preserve">  JDH3-02-008RSEPR771</t>
  </si>
  <si>
    <t>Delivery for Isolation Materials - PR - TSE - Z01</t>
  </si>
  <si>
    <t xml:space="preserve">  JDH3-02-008RSEPR772</t>
  </si>
  <si>
    <t>Delivery for GRP pipes - PR - TSE - Z01</t>
  </si>
  <si>
    <t xml:space="preserve">  JDH3-02-008RSEPR776</t>
  </si>
  <si>
    <t>Delivery for Metal Works (Stairs - Covers) - PR - TSE - Z01</t>
  </si>
  <si>
    <t xml:space="preserve">  JDH3-02-008RSEPR819</t>
  </si>
  <si>
    <t>Delivery for Metal Works (Stairs - Covers) - PR - TSE - Z02</t>
  </si>
  <si>
    <t xml:space="preserve">  JDH3-02-008RSEPR882</t>
  </si>
  <si>
    <t>Delivery for Metal Works (Stairs - Covers) - PR - TSE - Z02 - 1</t>
  </si>
  <si>
    <t xml:space="preserve">  JDH3-02-008RSEPR9440</t>
  </si>
  <si>
    <t>Delivery for Butterfly Valves (Importing) - PR - TSE - Z02 - 2</t>
  </si>
  <si>
    <t xml:space="preserve">  JDH3-02-008RSEPR9450</t>
  </si>
  <si>
    <t>Delivery for Butterfly Valves (Importing) - PR - TSE - Z07</t>
  </si>
  <si>
    <t xml:space="preserve">  JDH3-02-008RSEPR9460</t>
  </si>
  <si>
    <t>Delivery for Butterfly Valves (Importing) - PR - TSE - Z13</t>
  </si>
  <si>
    <t xml:space="preserve">  JDH3-02-008RSEPR981</t>
  </si>
  <si>
    <t>Delivery for Metal Works (Stairs - Covers) - PR - TSE - Z03</t>
  </si>
  <si>
    <t xml:space="preserve">  JDH3-02-008RSEPR990</t>
  </si>
  <si>
    <t>Delivery for Precast Concrete - PR - TSE - Z04</t>
  </si>
  <si>
    <t xml:space="preserve">  JDH3-02-008RSEPR992</t>
  </si>
  <si>
    <t>Delivery for Isolation Materials - PR - TSE - Z04</t>
  </si>
  <si>
    <t xml:space="preserve">  JDH3-02-008RSEPR993</t>
  </si>
  <si>
    <t>Delivery for GRP pipes - PR - TSE - Z04</t>
  </si>
  <si>
    <t xml:space="preserve">  JDH3-02-008RSEPR995</t>
  </si>
  <si>
    <t>Delivery for Concrete Pipes - PR - TSE - Z04</t>
  </si>
  <si>
    <t xml:space="preserve">  JDH3-02-008RSEPR997</t>
  </si>
  <si>
    <t>Delivery for Metal Works (Stairs - Covers) - PR - TSE - Z04</t>
  </si>
  <si>
    <t xml:space="preserve">  JDH3-02-008RSLPR1171</t>
  </si>
  <si>
    <t>Delivery for Steel Covers - PR - SL - Z07 - 1</t>
  </si>
  <si>
    <t xml:space="preserve">  JDH3-02-008RSLPR1314</t>
  </si>
  <si>
    <t>Delivery for Steel Covers - PR - SL - MR</t>
  </si>
  <si>
    <t xml:space="preserve">  JDH3-02-008RSLPR898</t>
  </si>
  <si>
    <t>Delivery for Steel Covers - PR - SL - Z02 - 1</t>
  </si>
  <si>
    <t xml:space="preserve">  JDH3-02-008RSSMI11</t>
  </si>
  <si>
    <t>Finish for Sewage Network - SS - MI - SS</t>
  </si>
  <si>
    <t xml:space="preserve">  JDH3-02-008RSSPR1263</t>
  </si>
  <si>
    <t>Delivery for Concrete - PR - SS - MR</t>
  </si>
  <si>
    <t xml:space="preserve">  JDH3-02-008RSSPR1265</t>
  </si>
  <si>
    <t>Delivery for Backfilling Materials - PR - SS - MR</t>
  </si>
  <si>
    <t xml:space="preserve">  JDH3-02-008RSSPR1266</t>
  </si>
  <si>
    <t>Delivery for Isolation Materials - PR - SS - MR</t>
  </si>
  <si>
    <t xml:space="preserve">  JDH3-02-008RSSPR1267</t>
  </si>
  <si>
    <t>Delivery for GRP pipes - PR - SS - MR</t>
  </si>
  <si>
    <t xml:space="preserve">  JDH3-02-008RSSPR1268</t>
  </si>
  <si>
    <t>Delivery for Metal Works (Stairs - Covers) - PR - SS - MR</t>
  </si>
  <si>
    <t xml:space="preserve">  JDH3-02-008RSSPR1338</t>
  </si>
  <si>
    <t>Delivery for Concrete - PR - SS - Z09</t>
  </si>
  <si>
    <t xml:space="preserve">  JDH3-02-008RSSPR1348</t>
  </si>
  <si>
    <t>Delivery for Precast Concrete - PR - SS - Z09</t>
  </si>
  <si>
    <t xml:space="preserve">  JDH3-02-008RSSPR1358</t>
  </si>
  <si>
    <t>Delivery for Backfilling Materials - PR - SS - Z09</t>
  </si>
  <si>
    <t xml:space="preserve">  JDH3-02-008RSSPR1368</t>
  </si>
  <si>
    <t>Delivery for Isolation Materials - PR - SS - Z09</t>
  </si>
  <si>
    <t xml:space="preserve">  JDH3-02-008RSSPR1378</t>
  </si>
  <si>
    <t>Delivery for GRP pipes - PR - SS - Z09</t>
  </si>
  <si>
    <t xml:space="preserve">  JDH3-02-008RSSPR1388</t>
  </si>
  <si>
    <t>Delivery for Metal Works (Stairs - Covers) - PR - SS - Z09</t>
  </si>
  <si>
    <t xml:space="preserve">  JDH3-02-008RSSPR1398</t>
  </si>
  <si>
    <t>Delivery for Concrete - PR - SS - Z10</t>
  </si>
  <si>
    <t xml:space="preserve">  JDH3-02-008RSSPR1408</t>
  </si>
  <si>
    <t>Delivery for Precast Concrete - PR - SS - Z10</t>
  </si>
  <si>
    <t xml:space="preserve">  JDH3-02-008RSSPR1418</t>
  </si>
  <si>
    <t>Delivery for Backfilling Materials - PR - SS - Z10</t>
  </si>
  <si>
    <t xml:space="preserve">  JDH3-02-008RSSPR1428</t>
  </si>
  <si>
    <t>Delivery for Isolation Materials - PR - SS - Z10</t>
  </si>
  <si>
    <t xml:space="preserve">  JDH3-02-008RSSPR1438</t>
  </si>
  <si>
    <t>Delivery for GRP pipes - PR - SS - Z10</t>
  </si>
  <si>
    <t xml:space="preserve">  JDH3-02-008RSSPR1448</t>
  </si>
  <si>
    <t>Delivery for Metal Works (Stairs - Covers) - PR - SS - Z10</t>
  </si>
  <si>
    <t xml:space="preserve">  JDH3-02-008RSTMI13</t>
  </si>
  <si>
    <t>Finish for Storm Network - ST - MI - ST</t>
  </si>
  <si>
    <t xml:space="preserve">  JDH3-02-008RSTPR1022</t>
  </si>
  <si>
    <t>Delivery for Precast Concrete - PR - ST - Z06</t>
  </si>
  <si>
    <t xml:space="preserve">  JDH3-02-008RSTPR1024</t>
  </si>
  <si>
    <t>Delivery for Isolation Materials - PR - ST - Z06</t>
  </si>
  <si>
    <t xml:space="preserve">  JDH3-02-008RSTPR1027</t>
  </si>
  <si>
    <t>Delivery for Catchbasine - PR - ST - Z06</t>
  </si>
  <si>
    <t xml:space="preserve">  JDH3-02-008RSTPR1028</t>
  </si>
  <si>
    <t>Delivery for Metal Works (Stairs - Covers) - PR - ST - Z06</t>
  </si>
  <si>
    <t xml:space="preserve">  JDH3-02-008RSTPR1067</t>
  </si>
  <si>
    <t>Delivery for Isolation Materials - PR - ST - Z07</t>
  </si>
  <si>
    <t xml:space="preserve">  JDH3-02-008RSTPR1071</t>
  </si>
  <si>
    <t>Delivery for Metal Works (Stairs - Covers) - PR - ST - Z07</t>
  </si>
  <si>
    <t xml:space="preserve">  JDH3-02-008RSTPR1130</t>
  </si>
  <si>
    <t>Delivery for Isolation Materials - PR - ST - Z07 - 1</t>
  </si>
  <si>
    <t xml:space="preserve">  JDH3-02-008RSTPR1133</t>
  </si>
  <si>
    <t>Delivery for Catchbasine - PR - ST - Z07 - 1</t>
  </si>
  <si>
    <t xml:space="preserve">  JDH3-02-008RSTPR1134</t>
  </si>
  <si>
    <t>Delivery for Metal Works (Stairs - Covers) - PR - ST - Z07 - 1</t>
  </si>
  <si>
    <t xml:space="preserve">  JDH3-02-008RSTPR1367</t>
  </si>
  <si>
    <t>Delivery for Concrete - PR - ST - Z02</t>
  </si>
  <si>
    <t xml:space="preserve">  JDH3-02-008RSTPR1377</t>
  </si>
  <si>
    <t>Delivery for Precast Concrete - PR - ST - Z02</t>
  </si>
  <si>
    <t xml:space="preserve">  JDH3-02-008RSTPR1397</t>
  </si>
  <si>
    <t>Delivery for Isolation Materials - PR - ST - Z02</t>
  </si>
  <si>
    <t xml:space="preserve">  JDH3-02-008RSTPR1417</t>
  </si>
  <si>
    <t>Delivery for UPVC pipes - PR - ST - Z02</t>
  </si>
  <si>
    <t xml:space="preserve">  JDH3-02-008RSTPR1437</t>
  </si>
  <si>
    <t>Delivery for Metal Works (Stairs - Covers) - PR - ST - Z02</t>
  </si>
  <si>
    <t xml:space="preserve">  JDH3-02-008RSTPR1447</t>
  </si>
  <si>
    <t>Delivery for Concrete - PR - ST - Z04</t>
  </si>
  <si>
    <t xml:space="preserve">  JDH3-02-008RSTPR1457</t>
  </si>
  <si>
    <t>Delivery for Precast Concrete - PR - ST - Z04</t>
  </si>
  <si>
    <t xml:space="preserve">  JDH3-02-008RSTPR1467</t>
  </si>
  <si>
    <t>Delivery for Backfilling Materials - PR - ST - Z04</t>
  </si>
  <si>
    <t xml:space="preserve">  JDH3-02-008RSTPR1477</t>
  </si>
  <si>
    <t>Delivery for Isolation Materials - PR - ST - Z04</t>
  </si>
  <si>
    <t xml:space="preserve">  JDH3-02-008RSTPR1517</t>
  </si>
  <si>
    <t>Delivery for Metal Works (Stairs - Covers) - PR - ST - Z04</t>
  </si>
  <si>
    <t xml:space="preserve">  JDH3-02-008RSTPR1537</t>
  </si>
  <si>
    <t>Delivery for Precast Concrete - PR - ST - Z05</t>
  </si>
  <si>
    <t xml:space="preserve">  JDH3-02-008RSTPR1547</t>
  </si>
  <si>
    <t>Delivery for Backfilling Materials - PR - ST - Z05</t>
  </si>
  <si>
    <t xml:space="preserve">  JDH3-02-008RSTPR1557</t>
  </si>
  <si>
    <t>Delivery for Isolation Materials - PR - ST - Z05</t>
  </si>
  <si>
    <t xml:space="preserve">  JDH3-02-008RSTPR1587</t>
  </si>
  <si>
    <t>Delivery for Catchbasine - PR - ST - Z05</t>
  </si>
  <si>
    <t xml:space="preserve">  JDH3-02-008RSTPR1597</t>
  </si>
  <si>
    <t>Delivery for Metal Works (Stairs - Covers) - PR - ST - Z05</t>
  </si>
  <si>
    <t xml:space="preserve">  JDH3-02-008RSTPR1637</t>
  </si>
  <si>
    <t>Delivery for Isolation Materials - PR - ST - Z08</t>
  </si>
  <si>
    <t xml:space="preserve">  JDH3-02-008RSTPR1657.R</t>
  </si>
  <si>
    <t>Delivery for UPVC pipes - PR - ST - Z08 - Remaining</t>
  </si>
  <si>
    <t xml:space="preserve">  JDH3-02-008RSTPR1667</t>
  </si>
  <si>
    <t>Delivery for Catchbasine - PR - ST - Z08</t>
  </si>
  <si>
    <t xml:space="preserve">  JDH3-02-008RSTPR1677</t>
  </si>
  <si>
    <t>Delivery for Metal Works (Stairs - Covers) - PR - ST - Z08</t>
  </si>
  <si>
    <t xml:space="preserve">  JDH3-02-008RSTPR1687.R</t>
  </si>
  <si>
    <t>Delivery for Concrete - PR - ST - Z11 - Remaining</t>
  </si>
  <si>
    <t xml:space="preserve">  JDH3-02-008RSTPR1717</t>
  </si>
  <si>
    <t>Delivery for Isolation Materials - PR - ST - Z11</t>
  </si>
  <si>
    <t xml:space="preserve">  JDH3-02-008RSTPR1737.R</t>
  </si>
  <si>
    <t>Delivery for UPVC pipes - PR - ST - Z11 - Remaining</t>
  </si>
  <si>
    <t xml:space="preserve">  JDH3-02-008RSTPR1747</t>
  </si>
  <si>
    <t>Delivery for Catchbasine - PR - ST - Z11</t>
  </si>
  <si>
    <t xml:space="preserve">  JDH3-02-008RSTPR1757</t>
  </si>
  <si>
    <t>Delivery for Metal Works (Stairs - Covers) - PR - ST - Z11</t>
  </si>
  <si>
    <t xml:space="preserve">  JDH3-02-008RSTPR1767.R</t>
  </si>
  <si>
    <t>Delivery for Concrete - PR - ST - Z12 - Remaining</t>
  </si>
  <si>
    <t xml:space="preserve">  JDH3-02-008RSTPR1797</t>
  </si>
  <si>
    <t>Delivery for Isolation Materials - PR - ST - Z12</t>
  </si>
  <si>
    <t xml:space="preserve">  JDH3-02-008RSTPR1817.R</t>
  </si>
  <si>
    <t>Delivery for UPVC pipes - PR - ST - Z12 - Remaining</t>
  </si>
  <si>
    <t xml:space="preserve">  JDH3-02-008RSTPR1827</t>
  </si>
  <si>
    <t>Delivery for Catchbasine - PR - ST - Z12</t>
  </si>
  <si>
    <t xml:space="preserve">  JDH3-02-008RSTPR1837</t>
  </si>
  <si>
    <t>Delivery for Metal Works (Stairs - Covers) - PR - ST - Z12</t>
  </si>
  <si>
    <t xml:space="preserve">  JDH3-02-008RSTPR1877</t>
  </si>
  <si>
    <t>Delivery for Isolation Materials - PR - ST - Z13</t>
  </si>
  <si>
    <t xml:space="preserve">  JDH3-02-008RSTPR1917</t>
  </si>
  <si>
    <t>Delivery for Metal Works (Stairs - Covers) - PR - ST - Z13</t>
  </si>
  <si>
    <t xml:space="preserve">  JDH3-02-008RSTPR749</t>
  </si>
  <si>
    <t>Delivery for Precast Concrete - PR - ST - Z01</t>
  </si>
  <si>
    <t xml:space="preserve">  JDH3-02-008RSTPR751</t>
  </si>
  <si>
    <t>Delivery for Isolation Materials - PR - ST - Z01</t>
  </si>
  <si>
    <t xml:space="preserve">  JDH3-02-008RSTPR754</t>
  </si>
  <si>
    <t>Delivery for Catchbasine - PR - ST - Z01</t>
  </si>
  <si>
    <t xml:space="preserve">  JDH3-02-008RSTPR755</t>
  </si>
  <si>
    <t>Delivery for Metal Works (Stairs - Covers) - PR - ST - Z01</t>
  </si>
  <si>
    <t xml:space="preserve">  JDH3-02-008RSTPR861</t>
  </si>
  <si>
    <t>Delivery for Metal Works (Stairs - Covers) - PR - ST - Z02 - 1</t>
  </si>
  <si>
    <t xml:space="preserve">  JDH3-02-008RTCPR1174</t>
  </si>
  <si>
    <t>Delivery for Manhole - PR - TC - Z07 - 1</t>
  </si>
  <si>
    <t xml:space="preserve">  JDH3-02-008RTCPR1175</t>
  </si>
  <si>
    <t>Delivery for Duct - PR - TC - Z07 - 1</t>
  </si>
  <si>
    <t xml:space="preserve">  JDH3-02-008RTCPR1317</t>
  </si>
  <si>
    <t>Delivery for Manhole - PR - TC - MR</t>
  </si>
  <si>
    <t xml:space="preserve">  JDH3-02-008RTCPR1318</t>
  </si>
  <si>
    <t>Delivery for Duct - PR - TC - MR</t>
  </si>
  <si>
    <t xml:space="preserve">  JDH3-02-008RTCPR1388</t>
  </si>
  <si>
    <t>Delivery for CCTV System - MR</t>
  </si>
  <si>
    <t xml:space="preserve">  JDH3-02-008RTCPR901</t>
  </si>
  <si>
    <t>Delivery for Manhole - PR - TC - Z02 - 1</t>
  </si>
  <si>
    <t xml:space="preserve">  JDH3-02-008RTCPR902</t>
  </si>
  <si>
    <t>Delivery for Duct - PR - TC - Z02 - 1</t>
  </si>
  <si>
    <t xml:space="preserve">  JDH3-02-008RTSEMI17</t>
  </si>
  <si>
    <t>Finish for TSE Network - TSE - MI - TSE</t>
  </si>
  <si>
    <t xml:space="preserve">  JDH3-02-008RWTMI15</t>
  </si>
  <si>
    <t>Finish for Potable Water Network - WT - MI - WT</t>
  </si>
  <si>
    <t xml:space="preserve">  JDH3-02-008RWTPR1039</t>
  </si>
  <si>
    <t>Delivery for Metal Works (Stairs - Covers) - PR - WT - Z06</t>
  </si>
  <si>
    <t xml:space="preserve">  JDH3-02-008RWTPR1082</t>
  </si>
  <si>
    <t>Delivery for Metal Works (Stairs - Covers) - PR - WT - Z07</t>
  </si>
  <si>
    <t xml:space="preserve">  JDH3-02-008RWTPR1145</t>
  </si>
  <si>
    <t>Delivery for Metal Works (Stairs - Covers) - PR - WT - Z07 - 1</t>
  </si>
  <si>
    <t xml:space="preserve">  JDH3-02-008RWTPR1288</t>
  </si>
  <si>
    <t>Delivery for Metal Works (Stairs - Covers) - PR - WT - MR</t>
  </si>
  <si>
    <t xml:space="preserve">  JDH3-02-008RWTPR1488</t>
  </si>
  <si>
    <t>Delivery for Metal Works (Stairs - Covers) - PR - WT - Z01</t>
  </si>
  <si>
    <t xml:space="preserve">  JDH3-02-008RWTPR1588</t>
  </si>
  <si>
    <t>Delivery for Metal Works (Stairs - Covers) - PR - WT - Z13</t>
  </si>
  <si>
    <t xml:space="preserve">  JDH3-02-008RWTPR1608</t>
  </si>
  <si>
    <t>Material Fabrication for Butterfly Valves (Importing) - PR - WT</t>
  </si>
  <si>
    <t xml:space="preserve">  JDH3-02-008RWTPR1618</t>
  </si>
  <si>
    <t>Delivery for Butterfly Valves (Importing) - PR - WT - MR</t>
  </si>
  <si>
    <t xml:space="preserve">  JDH3-02-008RWTPR6970</t>
  </si>
  <si>
    <t>Material Purchase Order for Butterfly Valves (Importing) - PR - TSE</t>
  </si>
  <si>
    <t xml:space="preserve">  JDH3-02-008RWTPR700</t>
  </si>
  <si>
    <t>Material Purchase Order for Butterfly Valves (Importing) - PR - WT</t>
  </si>
  <si>
    <t xml:space="preserve">  JDH3-02-008RWTPR872</t>
  </si>
  <si>
    <t>Delivery for Metal Works (Stairs - Covers) - PR - WT - Z02 - 1</t>
  </si>
  <si>
    <t xml:space="preserve">  JDH3-02-008RZ01AS323</t>
  </si>
  <si>
    <t>Prepare and Submit Drawing for Storm Water Network for - Z01 - AS - ST</t>
  </si>
  <si>
    <t xml:space="preserve">  JDH3-02-008RZ01AS325</t>
  </si>
  <si>
    <t>Prepare and Submit Drawing for TSE (IRRIGATION) Network for - Z01 - AS - TSE</t>
  </si>
  <si>
    <t xml:space="preserve">  JDH3-02-008RZ01AS557</t>
  </si>
  <si>
    <t>Prepare and Submit Drawing for Potable Water Network for - Z01 - AS - WT</t>
  </si>
  <si>
    <t xml:space="preserve">  JDH3-02-008RZ01AS567</t>
  </si>
  <si>
    <t>Review and Approval Drawing for Storm Water Network for - Z01 - AS - ST</t>
  </si>
  <si>
    <t xml:space="preserve">  JDH3-02-008RZ01AS577</t>
  </si>
  <si>
    <t>Review and Approval Drawing for TSE (IRRIGATION) Network for - Z01 - AS - TSE</t>
  </si>
  <si>
    <t xml:space="preserve">  JDH3-02-008RZ01AS587</t>
  </si>
  <si>
    <t>Review and Approval Drawing for Potable Water Network for - Z01 - AS - WT</t>
  </si>
  <si>
    <t xml:space="preserve">  JDH3-02-008RZ01FT1325</t>
  </si>
  <si>
    <t>Final Testing and Commissioning for Storm Network - FT - Z01 - ST</t>
  </si>
  <si>
    <t xml:space="preserve">  JDH3-02-008RZ01FT1327</t>
  </si>
  <si>
    <t>Final Testing And Commissioning for TSE (IRRIGATION) Network - FT - Z01 - TSE</t>
  </si>
  <si>
    <t xml:space="preserve">  JDH3-02-008RZ01FT1328</t>
  </si>
  <si>
    <t>Final Testing And Commissioning for Potable Water - FT - Z01 - WT</t>
  </si>
  <si>
    <t xml:space="preserve">  JDH3-02-008RZ01MI30</t>
  </si>
  <si>
    <t>Finish for Zone 01 - MI - Z01</t>
  </si>
  <si>
    <t xml:space="preserve">  JDH3-02-008RZ02-1AS1</t>
  </si>
  <si>
    <t>Review and Approval Drawing for Sewage Network for - Z02 - 1 - AS - SS</t>
  </si>
  <si>
    <t xml:space="preserve">  JDH3-02-008RZ02-1AS2</t>
  </si>
  <si>
    <t>Review and Approval Drawing for Storm Network - Pipes for - Z02 - 1 - AS - ST</t>
  </si>
  <si>
    <t xml:space="preserve">  JDH3-02-008RZ02-1AS3</t>
  </si>
  <si>
    <t>Review and Approval Drawing for TSE (IRRIGATION) Network for - Z02 - 1 - AS - TSE</t>
  </si>
  <si>
    <t xml:space="preserve">  JDH3-02-008RZ02-1AS339</t>
  </si>
  <si>
    <t>Prepare and Submit Drawing for Sewage Network for - Z02 - 1 - AS - SS</t>
  </si>
  <si>
    <t xml:space="preserve">  JDH3-02-008RZ02-1AS340</t>
  </si>
  <si>
    <t>Prepare and Submit Drawing for Storm Network - Pipes for - Z02 - 1 - AS - ST</t>
  </si>
  <si>
    <t xml:space="preserve">  JDH3-02-008RZ02-1AS341</t>
  </si>
  <si>
    <t>Prepare and Submit Drawing for Potable Water Network for - Z02 - 1 - AS - WT</t>
  </si>
  <si>
    <t xml:space="preserve">  JDH3-02-008RZ02-1AS342</t>
  </si>
  <si>
    <t>Prepare and Submit Drawing for TSE (IRRIGATION) Network for - Z02 - 1 - AS - TSE</t>
  </si>
  <si>
    <t xml:space="preserve">  JDH3-02-008RZ02-1AS345</t>
  </si>
  <si>
    <t>Prepare and Submit Drawing for Telecommunications Network for - Z02 - 1 - AS</t>
  </si>
  <si>
    <t xml:space="preserve">  JDH3-02-008RZ02-1AS4</t>
  </si>
  <si>
    <t>Review and Approval Drawing for Potable Water Network for - Z02 - 1 - AS - WT</t>
  </si>
  <si>
    <t xml:space="preserve">  JDH3-02-008RZ02-1AS5</t>
  </si>
  <si>
    <t>Review and Approval Drawing for Street Lighting Network for - Z02 - 1 - AS - SL</t>
  </si>
  <si>
    <t xml:space="preserve">  JDH3-02-008RZ02-1AS6</t>
  </si>
  <si>
    <t>Review and Approval Drawing for Telecommunications Network for - Z02 - 1 - AS</t>
  </si>
  <si>
    <t xml:space="preserve">  JDH3-02-008RZ02-1FT1339</t>
  </si>
  <si>
    <t>Final Testing And Commissioning for Sewage Network - FT - Z02 - 1 - SS</t>
  </si>
  <si>
    <t xml:space="preserve">  JDH3-02-008RZ02-1FT1340</t>
  </si>
  <si>
    <t>Final Testing And Commissioning for Storm Network - FT - Z02 - 1 - ST</t>
  </si>
  <si>
    <t xml:space="preserve">  JDH3-02-008RZ02-1FT1341</t>
  </si>
  <si>
    <t>Final Testing And Commissioning for Potable Water - FT - Z02 - 1 - WT</t>
  </si>
  <si>
    <t xml:space="preserve">  JDH3-02-008RZ02-1FT1342</t>
  </si>
  <si>
    <t>Final Testing And Commissioning for TSE (IRRIGATION) Network - FT - Z02 - 1 - TSE</t>
  </si>
  <si>
    <t xml:space="preserve">  JDH3-02-008RZ02-1FT1344</t>
  </si>
  <si>
    <t>Final Testing And Commissioning for Street Lighting Network - FT - Z02 - 1 - SL</t>
  </si>
  <si>
    <t xml:space="preserve">  JDH3-02-008RZ02-1FT1345</t>
  </si>
  <si>
    <t>Final Testing And Commissioning for Telecommunications Network - FT - Z02 - 1 - TC</t>
  </si>
  <si>
    <t xml:space="preserve">  JDH3-02-008RZ02-1MI34</t>
  </si>
  <si>
    <t>Finish for Zone 02 - 1 - MI - Z02 - 1</t>
  </si>
  <si>
    <t xml:space="preserve">  JDH3-02-008RZ02-2AS1</t>
  </si>
  <si>
    <t>Review and Approval Drawing for Sewage Network for - Z02 - 2 - AS - SS</t>
  </si>
  <si>
    <t xml:space="preserve">  JDH3-02-008RZ02-2AS2</t>
  </si>
  <si>
    <t>Review and Approval Drawing for Storm Network - Pipes for - Z02 - 2 - AS - ST</t>
  </si>
  <si>
    <t xml:space="preserve">  JDH3-02-008RZ02-2AS3</t>
  </si>
  <si>
    <t>Review and Approval Drawing for TSE (IRRIGATION) Network for - Z02 - 2 - AS - TSE</t>
  </si>
  <si>
    <t xml:space="preserve">  JDH3-02-008RZ02-2AS349</t>
  </si>
  <si>
    <t>Prepare and Submit Drawing for Sewage Network for - Z02 - 2 - AS - SS</t>
  </si>
  <si>
    <t xml:space="preserve">  JDH3-02-008RZ02-2AS350</t>
  </si>
  <si>
    <t>Prepare and Submit Drawing for Storm Network - Pipes for - Z02 - 2 - AS - ST</t>
  </si>
  <si>
    <t xml:space="preserve">  JDH3-02-008RZ02-2AS351</t>
  </si>
  <si>
    <t>Prepare and Submit Drawing for Potable Water Network for - Z02 - 2 - AS - WT</t>
  </si>
  <si>
    <t xml:space="preserve">  JDH3-02-008RZ02-2AS352</t>
  </si>
  <si>
    <t>Prepare and Submit Drawing for TSE (IRRIGATION) Network for - Z02 - 2 - AS - TSE</t>
  </si>
  <si>
    <t xml:space="preserve">  JDH3-02-008RZ02-2AS354</t>
  </si>
  <si>
    <t>Prepare and Submit Drawing for Street Lighting Network for - Z02 - 2 - AS - SL</t>
  </si>
  <si>
    <t xml:space="preserve">  JDH3-02-008RZ02-2AS355</t>
  </si>
  <si>
    <t>Prepare and Submit Drawing for Telecommunications Network for - Z02 - 2 - AS</t>
  </si>
  <si>
    <t xml:space="preserve">  JDH3-02-008RZ02-2AS4</t>
  </si>
  <si>
    <t>Review and Approval Drawing for Potable Water Network for - Z02 - 2 - AS - WT</t>
  </si>
  <si>
    <t xml:space="preserve">  JDH3-02-008RZ02-2AS5</t>
  </si>
  <si>
    <t>Review and Approval Drawing for Street Lighting Network for - Z02 - 2 - AS - SL</t>
  </si>
  <si>
    <t xml:space="preserve">  JDH3-02-008RZ02-2AS6</t>
  </si>
  <si>
    <t>Review and Approval Drawing for Telecommunications Network for - Z02 - 2 - AS</t>
  </si>
  <si>
    <t xml:space="preserve">  JDH3-02-008RZ02-2AS7</t>
  </si>
  <si>
    <t>Review and Approval Drawing for Road Works( KERBING AND PAVEMENT ) for - Z02 - 2 - AS - RD</t>
  </si>
  <si>
    <t xml:space="preserve">  JDH3-02-008RZ02-2FT1348</t>
  </si>
  <si>
    <t>Final Testing And Commissioning for Sewage Network - FT - Z02 - 2 - SS</t>
  </si>
  <si>
    <t xml:space="preserve">  JDH3-02-008RZ02-2FT1349</t>
  </si>
  <si>
    <t>Final Testing And Commissioning for Storm Network - FT - Z02 - 2 - ST</t>
  </si>
  <si>
    <t xml:space="preserve">  JDH3-02-008RZ02-2FT1350</t>
  </si>
  <si>
    <t>Final Testing And Commissioning for Potable Water - FT - Z02 - 2 - WT</t>
  </si>
  <si>
    <t xml:space="preserve">  JDH3-02-008RZ02-2FT1351</t>
  </si>
  <si>
    <t>Final Testing And Commissioning for TSE (IRRIGATION) Network - FT - Z02 - 2 - TSE</t>
  </si>
  <si>
    <t xml:space="preserve">  JDH3-02-008RZ02-2FT1353</t>
  </si>
  <si>
    <t>Final Testing And Commissioning for Street Lighting Network - FT - Z02 - 2 - SL</t>
  </si>
  <si>
    <t xml:space="preserve">  JDH3-02-008RZ02-2FT1354</t>
  </si>
  <si>
    <t>Final Testing And Commissioning for Telecommunications Network - FT - Z02 - 2 - TC</t>
  </si>
  <si>
    <t xml:space="preserve">  JDH3-02-008RZ02-2FT1355</t>
  </si>
  <si>
    <t>Final Testing And Commissioning for Road Network - FT - Z02 - 2 - RD</t>
  </si>
  <si>
    <t xml:space="preserve">  JDH3-02-008RZ02-2MI36</t>
  </si>
  <si>
    <t>Finish for Zone 02 - 2 - MI - Z02 - 2</t>
  </si>
  <si>
    <t xml:space="preserve">  JDH3-02-008RZ02AS332</t>
  </si>
  <si>
    <t>Prepare and Submit Drawing for TSE (IRRIGATION) Network for - Z02 - AS - TSE</t>
  </si>
  <si>
    <t xml:space="preserve">  JDH3-02-008RZ02AS450</t>
  </si>
  <si>
    <t>Prepare and Submit Drawing for Storm Water Network for - Z02 - AS - ST</t>
  </si>
  <si>
    <t xml:space="preserve">  JDH3-02-008RZ02AS460</t>
  </si>
  <si>
    <t>Review and Approval Drawing for TSE (IRRIGATION) Network for - Z02 - AS - TSE</t>
  </si>
  <si>
    <t xml:space="preserve">  JDH3-02-008RZ02AS470</t>
  </si>
  <si>
    <t>Review and Approval Drawing for Storm Water Network for - Z02 - AS - ST</t>
  </si>
  <si>
    <t xml:space="preserve">  JDH3-02-008RZ02FT1333</t>
  </si>
  <si>
    <t>Final Testing And Commissioning for TSE (IRRIGATION) Network - FT - Z02 - TSE</t>
  </si>
  <si>
    <t xml:space="preserve">  JDH3-02-008RZ02FT1336</t>
  </si>
  <si>
    <t>Final Testing And Commissioning for Storm Network - FT - Z02 - ST</t>
  </si>
  <si>
    <t xml:space="preserve">  JDH3-02-008RZ02MI32</t>
  </si>
  <si>
    <t>Finish for Zone 02 - MI - Z02</t>
  </si>
  <si>
    <t xml:space="preserve">  JDH3-02-008RZ03AS359</t>
  </si>
  <si>
    <t>Prepare and Submit Drawing for TSE (IRRIGATION) Network for - Z03 - AS - TSE</t>
  </si>
  <si>
    <t xml:space="preserve">  JDH3-02-008RZ03AS484</t>
  </si>
  <si>
    <t>Review and Approval Drawing for TSE (IRRIGATION) Network for - Z03 - AS - TSE</t>
  </si>
  <si>
    <t xml:space="preserve">  JDH3-02-008RZ03FT1357</t>
  </si>
  <si>
    <t>Final Testing And Commissioning for TSE (IRRIGATION) Network - FT - Z03 - TSE</t>
  </si>
  <si>
    <t xml:space="preserve">  JDH3-02-008RZ03MI38</t>
  </si>
  <si>
    <t>Finish for Zone 03 - MI - Z03</t>
  </si>
  <si>
    <t xml:space="preserve">  JDH3-02-008RZ04AS363</t>
  </si>
  <si>
    <t>Prepare and Submit Drawing for TSE (IRRIGATION) Network for - Z04 - AS - TSE</t>
  </si>
  <si>
    <t xml:space="preserve">  JDH3-02-008RZ04AS364</t>
  </si>
  <si>
    <t>Prepare and Submit Drawing for Storm Network - Pipes for - Z04 - AS - ST</t>
  </si>
  <si>
    <t xml:space="preserve">  JDH3-02-008RZ04AS489</t>
  </si>
  <si>
    <t>Review and Approval Drawing for TSE (IRRIGATION) Network for - Z04 - AS - TSE</t>
  </si>
  <si>
    <t xml:space="preserve">  JDH3-02-008RZ04AS499</t>
  </si>
  <si>
    <t>Review and Approval Drawing for Storm Network - Pipes for - Z04 - AS - ST</t>
  </si>
  <si>
    <t xml:space="preserve">  JDH3-02-008RZ04FT1360</t>
  </si>
  <si>
    <t>Final Testing And Commissioning for TSE (IRRIGATION) Network - FT - Z04 - TSE</t>
  </si>
  <si>
    <t xml:space="preserve">  JDH3-02-008RZ04FT1361</t>
  </si>
  <si>
    <t>Final Testing And Commissioning for Storm Network - FT - Z04 - ST</t>
  </si>
  <si>
    <t xml:space="preserve">  JDH3-02-008RZ04MI40</t>
  </si>
  <si>
    <t>Finish for Zone 04 - MI - Z04</t>
  </si>
  <si>
    <t xml:space="preserve">  JDH3-02-008RZ05AS367</t>
  </si>
  <si>
    <t>Prepare and Submit Drawing for TSE (IRRIGATION) Network for - Z05 - AS - TSE</t>
  </si>
  <si>
    <t xml:space="preserve">  JDH3-02-008RZ05AS460</t>
  </si>
  <si>
    <t>Prepare and Submit Drawing for Storm Water Network for - Z05 - AS - ST</t>
  </si>
  <si>
    <t xml:space="preserve">  JDH3-02-008RZ05AS492</t>
  </si>
  <si>
    <t>Review and Approval Drawing for TSE (IRRIGATION) Network for - Z05 - AS - TSE</t>
  </si>
  <si>
    <t xml:space="preserve">  JDH3-02-008RZ05AS502</t>
  </si>
  <si>
    <t>Review and Approval Drawing for Storm Water Network for - Z05 - AS - ST</t>
  </si>
  <si>
    <t xml:space="preserve">  JDH3-02-008RZ05FT1363</t>
  </si>
  <si>
    <t>Final Testing And Commissioning for TSE (IRRIGATION) Network - FT - Z05 - TSE</t>
  </si>
  <si>
    <t xml:space="preserve">  JDH3-02-008RZ05FT1364</t>
  </si>
  <si>
    <t>Final Testing And Commissioning for Storm Network - FT - Z05 - ST</t>
  </si>
  <si>
    <t xml:space="preserve">  JDH3-02-008RZ05MI42</t>
  </si>
  <si>
    <t>Finish for Zone 05 - MI - Z05</t>
  </si>
  <si>
    <t xml:space="preserve">  JDH3-02-008RZ06AS371</t>
  </si>
  <si>
    <t>Prepare and Submit Drawing for Storm Network - Pipes for - Z06 - AS - ST</t>
  </si>
  <si>
    <t xml:space="preserve">  JDH3-02-008RZ06AS373</t>
  </si>
  <si>
    <t>Prepare and Submit Drawing for TSE (IRRIGATION) Network for - Z06 - AS - TSE</t>
  </si>
  <si>
    <t xml:space="preserve">  JDH3-02-008RZ06AS567</t>
  </si>
  <si>
    <t>Prepare and Submit Drawing for Potable Water Network for - Z06 - AS - WT</t>
  </si>
  <si>
    <t xml:space="preserve">  JDH3-02-008RZ06AS577</t>
  </si>
  <si>
    <t>Review and Approval Drawing for Storm Network - Pipes for - Z06 - AS - ST</t>
  </si>
  <si>
    <t xml:space="preserve">  JDH3-02-008RZ06AS587</t>
  </si>
  <si>
    <t>Review and Approval Drawing for TSE (IRRIGATION) Network for - Z06 - AS - TSE</t>
  </si>
  <si>
    <t xml:space="preserve">  JDH3-02-008RZ06AS597</t>
  </si>
  <si>
    <t>Review and Approval Drawing for Potable Water Network for - Z06 - AS - WT</t>
  </si>
  <si>
    <t xml:space="preserve">  JDH3-02-008RZ06FT1366</t>
  </si>
  <si>
    <t>Final Testing And Commissioning for Storm Network - FT - Z06 - ST</t>
  </si>
  <si>
    <t xml:space="preserve">  JDH3-02-008RZ06FT1367</t>
  </si>
  <si>
    <t>Final Testing And Commissioning for Potable Water - FT - Z06 - WT</t>
  </si>
  <si>
    <t xml:space="preserve">  JDH3-02-008RZ06FT1368</t>
  </si>
  <si>
    <t>Final Testing And Commissioning for TSE (IRRIGATION) Network - FT - Z06 - TSE</t>
  </si>
  <si>
    <t xml:space="preserve">  JDH3-02-008RZ06MI44</t>
  </si>
  <si>
    <t>Finish for Zone 06 - MI - Z06</t>
  </si>
  <si>
    <t xml:space="preserve">  JDH3-02-008RZ07-1AS389</t>
  </si>
  <si>
    <t>Prepare and Submit Drawing for Sewage Network for - Z07 - 1 - AS - SS</t>
  </si>
  <si>
    <t xml:space="preserve">  JDH3-02-008RZ07-1AS390</t>
  </si>
  <si>
    <t>Prepare and Submit Drawing for Storm Network - Pipes for - Z07 - 1 - AS - ST</t>
  </si>
  <si>
    <t xml:space="preserve">  JDH3-02-008RZ07-1AS392</t>
  </si>
  <si>
    <t>Prepare and Submit Drawing for Potable Water Network for - Z07 - 1 - AS - WT</t>
  </si>
  <si>
    <t xml:space="preserve">  JDH3-02-008RZ07-1AS394</t>
  </si>
  <si>
    <t>Prepare and Submit Drawing for TSE (IRRIGATION) Network for - Z07 - 1 - AS - TSE</t>
  </si>
  <si>
    <t xml:space="preserve">  JDH3-02-008RZ07-1AS396</t>
  </si>
  <si>
    <t>Prepare and Submit Drawing for Street Lighting Network for - Z07 - 1 - AS - SL</t>
  </si>
  <si>
    <t xml:space="preserve">  JDH3-02-008RZ07-1AS397</t>
  </si>
  <si>
    <t>Prepare and Submit Drawing for Telecommunications Network for - Z07 - 1 - AS</t>
  </si>
  <si>
    <t xml:space="preserve">  JDH3-02-008RZ07-1AS4</t>
  </si>
  <si>
    <t>Review and Approval Drawing for Sewage Network for - Z07 - 1 - AS - SS</t>
  </si>
  <si>
    <t xml:space="preserve">  JDH3-02-008RZ07-1AS5</t>
  </si>
  <si>
    <t>Review and Approval Drawing for Storm Network - Pipes for - Z07 - 1 - AS - ST</t>
  </si>
  <si>
    <t xml:space="preserve">  JDH3-02-008RZ07-1AS6</t>
  </si>
  <si>
    <t>Review and Approval Drawing for Street Lighting Network for - Z07 - 1 - AS - SL</t>
  </si>
  <si>
    <t xml:space="preserve">  JDH3-02-008RZ07-1AS7</t>
  </si>
  <si>
    <t>Review and Approval Drawing for Telecommunications Network for - Z07 - 1 - AS</t>
  </si>
  <si>
    <t xml:space="preserve">  JDH3-02-008RZ07-1AS8</t>
  </si>
  <si>
    <t>Review and Approval Drawing for TSE (IRRIGATION) Network for - Z07 - 1 - AS - TSE</t>
  </si>
  <si>
    <t xml:space="preserve">  JDH3-02-008RZ07-1AS9</t>
  </si>
  <si>
    <t>Review and Approval Drawing for Potable Water Network for - Z07 - 1 - AS - WT</t>
  </si>
  <si>
    <t xml:space="preserve">  JDH3-02-008RZ07-1FT1380</t>
  </si>
  <si>
    <t>Final Testing And Commissioning for Sewage Network - FT - Z07 - 1 - SS</t>
  </si>
  <si>
    <t xml:space="preserve">  JDH3-02-008RZ07-1FT1381</t>
  </si>
  <si>
    <t>Final Testing And Commissioning for Storm Network - FT - Z07 - 1 - ST</t>
  </si>
  <si>
    <t xml:space="preserve">  JDH3-02-008RZ07-1FT1382</t>
  </si>
  <si>
    <t>Final Testing And Commissioning for Potable Water - FT - Z07 - 1 - WT</t>
  </si>
  <si>
    <t xml:space="preserve">  JDH3-02-008RZ07-1FT1383</t>
  </si>
  <si>
    <t>Final Testing And Commissioning for TSE (IRRIGATION) Network - FT - Z07 - 1 - TSE</t>
  </si>
  <si>
    <t xml:space="preserve">  JDH3-02-008RZ07-1FT1385</t>
  </si>
  <si>
    <t>Final Testing And Commissioning for Street Lighting Network - FT - Z07 - 1 - SL</t>
  </si>
  <si>
    <t xml:space="preserve">  JDH3-02-008RZ07-1FT1386</t>
  </si>
  <si>
    <t>Final Testing And Commissioning for Telecommunications Network - FT - Z07 - 1 - TC</t>
  </si>
  <si>
    <t xml:space="preserve">  JDH3-02-008RZ07-1MI48</t>
  </si>
  <si>
    <t>Finish for Zone 07 - 1 - MI - Z07 - 1</t>
  </si>
  <si>
    <t xml:space="preserve">  JDH3-02-008RZ07AS378</t>
  </si>
  <si>
    <t>Prepare and Submit Drawing for Storm Network - Pipes for - Z07 - AS - ST</t>
  </si>
  <si>
    <t xml:space="preserve">  JDH3-02-008RZ07AS382</t>
  </si>
  <si>
    <t>Prepare and Submit Drawing for TSE (IRRIGATION) Network for - Z07 - AS - TSE</t>
  </si>
  <si>
    <t xml:space="preserve">  JDH3-02-008RZ07AS577</t>
  </si>
  <si>
    <t>Prepare and Submit Drawing for Potable Water Network for - Z07 - AS - WT</t>
  </si>
  <si>
    <t xml:space="preserve">  JDH3-02-008RZ07AS587</t>
  </si>
  <si>
    <t>Review and Approval Drawing for Storm Network - Pipes for - Z07 - AS - ST</t>
  </si>
  <si>
    <t xml:space="preserve">  JDH3-02-008RZ07AS607</t>
  </si>
  <si>
    <t>Review and Approval Drawing for TSE (IRRIGATION) Network for - Z07 - AS - TSE</t>
  </si>
  <si>
    <t xml:space="preserve">  JDH3-02-008RZ07AS617</t>
  </si>
  <si>
    <t>Review and Approval Drawing for Potable Water Network for - Z07 - AS - WT</t>
  </si>
  <si>
    <t xml:space="preserve">  JDH3-02-008RZ07FT1372</t>
  </si>
  <si>
    <t>Final Testing And Commissioning for Storm Network - FT - Z07 - ST</t>
  </si>
  <si>
    <t xml:space="preserve">  JDH3-02-008RZ07FT1373</t>
  </si>
  <si>
    <t>Final Testing And Commissioning for Potable Water - FT - Z07 - WT</t>
  </si>
  <si>
    <t xml:space="preserve">  JDH3-02-008RZ07FT1374</t>
  </si>
  <si>
    <t>Final Testing And Commissioning for TSE (IRRIGATION) Network - FT - Z07 - TSE</t>
  </si>
  <si>
    <t xml:space="preserve">  JDH3-02-008RZ07MI46</t>
  </si>
  <si>
    <t>Finish for Zone 07 - MI - Z07</t>
  </si>
  <si>
    <t xml:space="preserve">  JDH3-02-008RZ08AS401</t>
  </si>
  <si>
    <t>Prepare and Submit Drawing for TSE (IRRIGATION) Network for - Z08 - AS - TSE</t>
  </si>
  <si>
    <t xml:space="preserve">  JDH3-02-008RZ08AS507</t>
  </si>
  <si>
    <t>Prepare and Submit Drawing for Storm Network - Pipes for - Z08 - AS - ST</t>
  </si>
  <si>
    <t xml:space="preserve">  JDH3-02-008RZ08AS528</t>
  </si>
  <si>
    <t>Review and Approval Drawing for TSE (IRRIGATION) Network for - Z08 - AS - TSE</t>
  </si>
  <si>
    <t xml:space="preserve">  JDH3-02-008RZ08AS538</t>
  </si>
  <si>
    <t>Review and Approval Drawing for Road Works( KERBING AND PAVEMENT ) for - Z08 - AS - RD</t>
  </si>
  <si>
    <t xml:space="preserve">  JDH3-02-008RZ08AS548</t>
  </si>
  <si>
    <t>Review and Approval Drawing for Storm Network - Pipes for - Z08 - AS - ST</t>
  </si>
  <si>
    <t xml:space="preserve">  JDH3-02-008RZ08FT1389</t>
  </si>
  <si>
    <t>Final Testing And Commissioning for TSE (IRRIGATION) Network - FT - Z08 - TSE</t>
  </si>
  <si>
    <t xml:space="preserve">  JDH3-02-008RZ08FT139</t>
  </si>
  <si>
    <t>Final Testing And Commissioning for Storm Network - FT - Z08 - ST</t>
  </si>
  <si>
    <t xml:space="preserve">  JDH3-02-008RZ08FT1391</t>
  </si>
  <si>
    <t>Final Testing And Commissioning for Road Network - FT - Z08 - RD</t>
  </si>
  <si>
    <t xml:space="preserve">  JDH3-02-008RZ08MI50</t>
  </si>
  <si>
    <t>Finish for Zone 08 - MI - Z08</t>
  </si>
  <si>
    <t xml:space="preserve">  JDH3-02-008RZ09AS1</t>
  </si>
  <si>
    <t>Review and Approval Drawing for Sewage Network for - Z09 - AS - SS</t>
  </si>
  <si>
    <t xml:space="preserve">  JDH3-02-008RZ09AS11</t>
  </si>
  <si>
    <t>Prepare and Submit Drawing for Sewage Network for - Z09 - AS - SS</t>
  </si>
  <si>
    <t xml:space="preserve">  JDH3-02-008RZ09FT1</t>
  </si>
  <si>
    <t>Final Testing And Commissioning for Sewage Network - FT - Z09 - SS</t>
  </si>
  <si>
    <t xml:space="preserve">  JDH3-02-008RZ09MI76</t>
  </si>
  <si>
    <t>Finish for Zone 09 - MI - Z09</t>
  </si>
  <si>
    <t xml:space="preserve">  JDH3-02-008RZ10AS1</t>
  </si>
  <si>
    <t>Review and Approval Drawing for Sewage Network for - Z10 - AS - SS</t>
  </si>
  <si>
    <t xml:space="preserve">  JDH3-02-008RZ10AS11</t>
  </si>
  <si>
    <t>Prepare and Submit Drawing for Sewage Network for - Z10 - AS - SS</t>
  </si>
  <si>
    <t xml:space="preserve">  JDH3-02-008RZ10FT1</t>
  </si>
  <si>
    <t>Final Testing And Commissioning for Sewage Network - FT - Z10 - SS</t>
  </si>
  <si>
    <t xml:space="preserve">  JDH3-02-008RZ10MI96</t>
  </si>
  <si>
    <t>Finish for Zone 10 - MI - Z10</t>
  </si>
  <si>
    <t xml:space="preserve">  JDH3-02-008RZ11AS517</t>
  </si>
  <si>
    <t>Prepare and Submit Drawing for Storm Network - Pipes for - Z11 - AS - ST</t>
  </si>
  <si>
    <t xml:space="preserve">  JDH3-02-008RZ11AS538</t>
  </si>
  <si>
    <t>Review and Approval Drawing for Road Works( KERBING AND PAVEMENT ) for - Z11 - AS - RD</t>
  </si>
  <si>
    <t xml:space="preserve">  JDH3-02-008RZ11AS548</t>
  </si>
  <si>
    <t>Review and Approval Drawing for Storm Network - Pipes for - Z11 - AS - ST</t>
  </si>
  <si>
    <t xml:space="preserve">  JDH3-02-008RZ11FT140</t>
  </si>
  <si>
    <t>Final Testing And Commissioning for Storm Network - FT - Z11 - ST</t>
  </si>
  <si>
    <t xml:space="preserve">  JDH3-02-008RZ11FT1400</t>
  </si>
  <si>
    <t>Final Testing And Commissioning for Road Network - FT - Z11 - RD</t>
  </si>
  <si>
    <t xml:space="preserve">  JDH3-02-008RZ11MI56</t>
  </si>
  <si>
    <t>Finish for Zone 11 - MI - Z11</t>
  </si>
  <si>
    <t xml:space="preserve">  JDH3-02-008RZ12AS547</t>
  </si>
  <si>
    <t>Prepare and Submit Drawing for Storm Network - Pipes for - Z12 - AS - ST</t>
  </si>
  <si>
    <t xml:space="preserve">  JDH3-02-008RZ12AS557</t>
  </si>
  <si>
    <t>Review and Approval Drawing for Storm Network - Pipes for - Z12 - AS - ST</t>
  </si>
  <si>
    <t xml:space="preserve">  JDH3-02-008RZ12FT1402</t>
  </si>
  <si>
    <t>Final Testing And Commissioning for Storm Network - FT - Z12 - ST</t>
  </si>
  <si>
    <t xml:space="preserve">  JDH3-02-008RZ12MI58</t>
  </si>
  <si>
    <t>Finish for Zone 12 - MI - Z12</t>
  </si>
  <si>
    <t xml:space="preserve">  JDH3-02-008RZ13AS527</t>
  </si>
  <si>
    <t>Prepare and Submit Drawing for Storm Network - Pipes for - Z13 - AS - ST</t>
  </si>
  <si>
    <t xml:space="preserve">  JDH3-02-008RZ13AS537</t>
  </si>
  <si>
    <t>Prepare and Submit Drawing for TSE (IRRIGATION) Network for - Z13 - AS - TSE</t>
  </si>
  <si>
    <t xml:space="preserve">  JDH3-02-008RZ13AS587</t>
  </si>
  <si>
    <t>Prepare and Submit Drawing for Potable Water Network for - Z13 - AS - WT</t>
  </si>
  <si>
    <t xml:space="preserve">  JDH3-02-008RZ13AS597</t>
  </si>
  <si>
    <t>Review and Approval Drawing for Storm Network - Pipes for - Z13 - AS - ST</t>
  </si>
  <si>
    <t xml:space="preserve">  JDH3-02-008RZ13AS607</t>
  </si>
  <si>
    <t>Review and Approval Drawing for TSE (IRRIGATION) Network for - Z13 - AS - TSE</t>
  </si>
  <si>
    <t xml:space="preserve">  JDH3-02-008RZ13AS617</t>
  </si>
  <si>
    <t>Review and Approval Drawing for Potable Water Network for - Z13 - AS - WT</t>
  </si>
  <si>
    <t xml:space="preserve">  JDH3-02-008RZ13FT1404</t>
  </si>
  <si>
    <t>Final Testing And Commissioning for Storm Network - FT - Z13 - ST</t>
  </si>
  <si>
    <t xml:space="preserve">  JDH3-02-008RZ13FT141</t>
  </si>
  <si>
    <t>Final Testing And Commissioning for Potable Water - FT - Z13 - WT</t>
  </si>
  <si>
    <t xml:space="preserve">  JDH3-02-008RZ13FT142</t>
  </si>
  <si>
    <t>Final Testing And Commissioning for TSE (IRRIGATION) Network - FT - Z13 - TSE</t>
  </si>
  <si>
    <t xml:space="preserve">  JDH3-02-008RZ13MI60</t>
  </si>
  <si>
    <t>Finish for Zone 13 - MI - Z13</t>
  </si>
  <si>
    <t>Ponds</t>
  </si>
  <si>
    <t>Box Culvert</t>
  </si>
  <si>
    <t>Swales</t>
  </si>
  <si>
    <t>Network</t>
  </si>
  <si>
    <t>Catch Basin</t>
  </si>
  <si>
    <t>TSE Network</t>
  </si>
  <si>
    <t>Street Lighting Network</t>
  </si>
  <si>
    <t>Telecommunications Network</t>
  </si>
  <si>
    <t>CCTV Works</t>
  </si>
  <si>
    <t>SUMMARY</t>
  </si>
  <si>
    <t>PLANS</t>
  </si>
  <si>
    <t>RFI</t>
  </si>
  <si>
    <t>ITEM</t>
  </si>
  <si>
    <t>ALL</t>
  </si>
  <si>
    <t>UR</t>
  </si>
  <si>
    <t>RFI CVL</t>
  </si>
  <si>
    <t>RFI ELE</t>
  </si>
  <si>
    <t>RFI MEC</t>
  </si>
  <si>
    <t>PQA SUBCONTRACTOR</t>
  </si>
  <si>
    <t>RFI GEN</t>
  </si>
  <si>
    <t>PQA</t>
  </si>
  <si>
    <t>FIR</t>
  </si>
  <si>
    <t>CVL</t>
  </si>
  <si>
    <t>ELE</t>
  </si>
  <si>
    <t>GEN</t>
  </si>
  <si>
    <t>MEC</t>
  </si>
  <si>
    <t>MST</t>
  </si>
  <si>
    <t>MIR</t>
  </si>
  <si>
    <t>SDW</t>
  </si>
  <si>
    <t>INS</t>
  </si>
  <si>
    <t>Not Respond</t>
  </si>
  <si>
    <t>24 Returned</t>
  </si>
  <si>
    <t>HSF</t>
  </si>
  <si>
    <t>QAC</t>
  </si>
  <si>
    <t>MAC</t>
  </si>
  <si>
    <t>NCR</t>
  </si>
  <si>
    <t>Cont</t>
  </si>
  <si>
    <t>Fire hydrant  ULFM 150</t>
  </si>
  <si>
    <t>#15</t>
  </si>
  <si>
    <t>JDH3-02-008-RWF-TS9-1-GEN-IPC-0667-00</t>
  </si>
  <si>
    <t># Not Started</t>
  </si>
  <si>
    <t># In Progress</t>
  </si>
  <si>
    <t># Completed</t>
  </si>
  <si>
    <t># Activities</t>
  </si>
  <si>
    <t xml:space="preserve">  JDH3-02-008-Milestones - MI</t>
  </si>
  <si>
    <t xml:space="preserve">  JDH3-02-008-Mobilization - Mob</t>
  </si>
  <si>
    <t xml:space="preserve">  JDH3-02-008-Authorities Permits &amp; Approval - AT</t>
  </si>
  <si>
    <t xml:space="preserve">  JDH3-02-008-Engineering</t>
  </si>
  <si>
    <t xml:space="preserve">  JDH3-02-008-Procurement</t>
  </si>
  <si>
    <t xml:space="preserve">  JDH3-02-008-Construction</t>
  </si>
  <si>
    <t xml:space="preserve">    ELDREES</t>
  </si>
  <si>
    <t xml:space="preserve">  JDH3-02-008-Close Out</t>
  </si>
  <si>
    <t>16-Aug-24 A</t>
  </si>
  <si>
    <t>12-Oct-24 A</t>
  </si>
  <si>
    <t>14-Sep-24 A</t>
  </si>
  <si>
    <t>11-Sep-24 A</t>
  </si>
  <si>
    <t>04-Sep-24 A</t>
  </si>
  <si>
    <t>05-Oct-24 A</t>
  </si>
  <si>
    <t>15-Nov-25 A</t>
  </si>
  <si>
    <t>08-Oct-25 A</t>
  </si>
  <si>
    <t>15-Oct-25 A</t>
  </si>
  <si>
    <t>10-Jan-26 A</t>
  </si>
  <si>
    <t>22-Jan-26 A</t>
  </si>
  <si>
    <t>#16</t>
  </si>
  <si>
    <t>#17</t>
  </si>
  <si>
    <t>JDH3-02-008-RWF-TS9-1-GEN-IPC-0707-00</t>
  </si>
  <si>
    <t>JDH3-02-008-RWF-TS9-1-GEN-IPC-0743-00</t>
  </si>
  <si>
    <t># Relationships</t>
  </si>
  <si>
    <t>ASB</t>
  </si>
  <si>
    <t>#18</t>
  </si>
  <si>
    <t>JDH3-02-008-RWF-TS9-1-GEN-IPC-0791-00</t>
  </si>
  <si>
    <t>#19</t>
  </si>
  <si>
    <t>JDH3-02-008-RWF-TS9-1-GEN-IPC-0793-00</t>
  </si>
  <si>
    <t>Weekly Report No.</t>
  </si>
  <si>
    <t>Time Intervals</t>
  </si>
  <si>
    <t>Total Amount %
(as Per Fir)</t>
  </si>
  <si>
    <t>Date Of Report</t>
  </si>
  <si>
    <t>JDH3-02-008-RWF-TS9-1-GEN-IPC-0808-00</t>
  </si>
  <si>
    <t>#20</t>
  </si>
  <si>
    <t>#21</t>
  </si>
  <si>
    <t>Under Review</t>
  </si>
  <si>
    <t>JDH3-02-008-RWF-TS9-1-GEN-IPC-0850-00</t>
  </si>
  <si>
    <t>25-Dec-25 A</t>
  </si>
  <si>
    <t xml:space="preserve">    New Scope</t>
  </si>
  <si>
    <t>New Scope</t>
  </si>
  <si>
    <t>#22</t>
  </si>
  <si>
    <t>JDH3-02-008-RWF-TS9-1-GEN-IPC-0890-00</t>
  </si>
  <si>
    <t>00080</t>
  </si>
  <si>
    <t>EOT Approval</t>
  </si>
  <si>
    <t>12-Jul-26 A</t>
  </si>
  <si>
    <t>JDH3-02-008-RWF-TS9-1-GEN-IPC-0892-00</t>
  </si>
  <si>
    <t>#23</t>
  </si>
  <si>
    <t>#24</t>
  </si>
  <si>
    <t>JDH3-02-008-RWF-TS9-1-GEN-IPC-0903-00</t>
  </si>
  <si>
    <t>09-Sep-26 A</t>
  </si>
  <si>
    <t>19-Sep-26 A</t>
  </si>
  <si>
    <t>26-Sep-26 A</t>
  </si>
  <si>
    <t>27-Sep-26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</si>
</sst>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1" formatCode="_-* #,##0_-;\-* #,##0_-;_-* &quot;-&quot;_-;_-@_-"/>
    <numFmt numFmtId="43" formatCode="_-* #,##0.00_-;\-* #,##0.00_-;_-* &quot;-&quot;??_-;_-@_-"/>
    <numFmt numFmtId="164" formatCode="_(&quot;$&quot;* #,##0_);_(&quot;$&quot;* \(#,##0\);_(&quot;$&quot;* &quot;-&quot;_);_(@_)"/>
    <numFmt numFmtId="165" formatCode="_(&quot;$&quot;* #,##0.00_);_(&quot;$&quot;* \(#,##0.00\);_(&quot;$&quot;* &quot;-&quot;??_);_(@_)"/>
    <numFmt numFmtId="166" formatCode="_(* #,##0.00_);_(* \(#,##0.00\);_(* &quot;-&quot;??_);_(@_)"/>
    <numFmt numFmtId="167" formatCode="_(* #,##0_);_(* \(#,##0\);_(* &quot;-&quot;??_);_(@_)"/>
    <numFmt numFmtId="168" formatCode="0.0%"/>
    <numFmt numFmtId="169" formatCode="[$-409]dd\-mmm\-yy;@"/>
    <numFmt numFmtId="170" formatCode="[$-409]d\-mmm\-yy;@"/>
    <numFmt numFmtId="171" formatCode="0_);[Red]\(0\)"/>
    <numFmt numFmtId="172" formatCode="#,##0.00_);[Red]\(#,##0.00\)_)"/>
    <numFmt numFmtId="173" formatCode="0.0"/>
    <numFmt numFmtId="174" formatCode="[$-1170000]B2dd/mm/yyyy;@"/>
    <numFmt numFmtId="175" formatCode="#,##0_ ;[Red]\-#,##0\ "/>
    <numFmt numFmtId="176" formatCode="0&quot;d&quot;"/>
    <numFmt numFmtId="177" formatCode="#,##0.0"/>
    <numFmt numFmtId="178" formatCode="#,##0;[Red]\(#,##0\)"/>
    <numFmt numFmtId="179" formatCode="0.0%;[Red]\(0.0%\)"/>
    <numFmt numFmtId="180" formatCode="#,##0;\(#,##0\)"/>
    <numFmt numFmtId="181" formatCode="#,##0.00;\(#,##0.00\)"/>
    <numFmt numFmtId="182" formatCode="#,##0.00\ &quot;€&quot;"/>
    <numFmt numFmtId="183" formatCode="d\-mmmm\-yyyy"/>
    <numFmt numFmtId="184" formatCode="[$-409]mmmm\ d\,\ yyyy;@"/>
    <numFmt numFmtId="185" formatCode="0.000"/>
    <numFmt numFmtId="186" formatCode="[$-409]dd/mmm/yy;@"/>
    <numFmt numFmtId="187" formatCode="[$-409]d/mmm/yyyy;@"/>
    <numFmt numFmtId="188" formatCode="0.00_);[Red]\(0.00\)"/>
    <numFmt numFmtId="189" formatCode="yyyy\-mm\-dd;@"/>
    <numFmt numFmtId="190" formatCode="#,##0.0_ ;[Red]\-#,##0.0\ "/>
    <numFmt numFmtId="191" formatCode="[$-409]d/mmm/yy;@"/>
    <numFmt numFmtId="192" formatCode="_(* #,##0.0_);_(* \(#,##0.0\);_(* &quot;-&quot;??_);_(@_)"/>
    <numFmt numFmtId="193" formatCode="_-* #,##0.00\ _F_-;\-* #,##0.00\ _F_-;_-* &quot;-&quot;??\ _F_-;_-@_-"/>
    <numFmt numFmtId="194" formatCode="#,##0&quot; F&quot;;\-#,##0&quot; F&quot;"/>
    <numFmt numFmtId="195" formatCode="0.00_)"/>
    <numFmt numFmtId="196" formatCode="_-* #,##0\ _F_-;\-* #,##0\ _F_-;_-* &quot;-&quot;\ _F_-;_-@_-"/>
    <numFmt numFmtId="197" formatCode="#,##0_);[Red]\(#,##0\)_)"/>
    <numFmt numFmtId="198" formatCode="[$-409]dd\-mmm\-yyyy;@"/>
  </numFmts>
  <fonts count="22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5"/>
      <name val="Verdana"/>
      <family val="2"/>
    </font>
    <font>
      <sz val="9"/>
      <name val="Verdana"/>
      <family val="2"/>
    </font>
    <font>
      <b/>
      <sz val="7.5"/>
      <name val="Verdana"/>
      <family val="2"/>
    </font>
    <font>
      <b/>
      <sz val="9"/>
      <color theme="0"/>
      <name val="Calibri"/>
      <family val="2"/>
      <scheme val="minor"/>
    </font>
    <font>
      <sz val="6"/>
      <name val="Verdana"/>
      <family val="2"/>
    </font>
    <font>
      <b/>
      <sz val="9"/>
      <name val="Verdan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sz val="6"/>
      <name val="Gotham"/>
    </font>
    <font>
      <b/>
      <sz val="9"/>
      <name val="Gotham"/>
    </font>
    <font>
      <b/>
      <sz val="12"/>
      <name val="Gotham"/>
    </font>
    <font>
      <b/>
      <sz val="8"/>
      <name val="Janna LT"/>
    </font>
    <font>
      <b/>
      <sz val="9"/>
      <name val="Janna LT"/>
    </font>
    <font>
      <b/>
      <sz val="11"/>
      <color theme="1" tint="0.34998626667073579"/>
      <name val="Calibri"/>
      <family val="2"/>
      <scheme val="minor"/>
    </font>
    <font>
      <b/>
      <sz val="9"/>
      <color rgb="FF2C6682"/>
      <name val="Calibri"/>
      <family val="2"/>
      <scheme val="minor"/>
    </font>
    <font>
      <sz val="10"/>
      <name val="Verdana"/>
      <family val="2"/>
    </font>
    <font>
      <sz val="9"/>
      <color theme="1"/>
      <name val="Calibri"/>
      <family val="2"/>
      <scheme val="minor"/>
    </font>
    <font>
      <sz val="11"/>
      <color theme="1"/>
      <name val="Arial"/>
      <family val="2"/>
    </font>
    <font>
      <sz val="11"/>
      <name val="Arial"/>
      <family val="2"/>
    </font>
    <font>
      <sz val="6"/>
      <name val="Calibri"/>
      <family val="2"/>
    </font>
    <font>
      <sz val="8"/>
      <name val="Calibri"/>
      <family val="2"/>
    </font>
    <font>
      <b/>
      <sz val="16"/>
      <color rgb="FFFF0000"/>
      <name val="TheSansArab Plain"/>
      <family val="2"/>
    </font>
    <font>
      <b/>
      <sz val="20"/>
      <color rgb="FFFF0000"/>
      <name val="TheSansArab Plain"/>
      <family val="2"/>
    </font>
    <font>
      <sz val="20"/>
      <color rgb="FFFF0000"/>
      <name val="Calibri"/>
      <family val="2"/>
      <scheme val="minor"/>
    </font>
    <font>
      <sz val="20"/>
      <color theme="1"/>
      <name val="TheSansArab Plain"/>
      <family val="2"/>
    </font>
    <font>
      <b/>
      <sz val="16"/>
      <color theme="1"/>
      <name val="TheSansArab Plain"/>
      <family val="2"/>
    </font>
    <font>
      <sz val="16"/>
      <color theme="1"/>
      <name val="TheSansArab Plain"/>
      <family val="2"/>
    </font>
    <font>
      <sz val="20"/>
      <color rgb="FFFF0000"/>
      <name val="TheSansArab "/>
    </font>
    <font>
      <sz val="20"/>
      <color theme="1"/>
      <name val="TheSansArab "/>
    </font>
    <font>
      <b/>
      <sz val="18"/>
      <color rgb="FFFF0000"/>
      <name val="TheSansArab Plain"/>
      <family val="2"/>
    </font>
    <font>
      <b/>
      <sz val="18"/>
      <color rgb="FFFF0000"/>
      <name val="Calibri"/>
      <family val="2"/>
      <scheme val="minor"/>
    </font>
    <font>
      <b/>
      <sz val="18"/>
      <color theme="1"/>
      <name val="TheSansArab Plain"/>
      <family val="2"/>
    </font>
    <font>
      <b/>
      <sz val="18"/>
      <color rgb="FFFF0000"/>
      <name val="TheSansArab Plain"/>
    </font>
    <font>
      <b/>
      <sz val="18"/>
      <name val="TheSansArab Plain"/>
      <family val="2"/>
    </font>
    <font>
      <b/>
      <sz val="20"/>
      <color theme="1"/>
      <name val="TheSansArab Plain"/>
      <family val="2"/>
    </font>
    <font>
      <sz val="14"/>
      <color theme="1"/>
      <name val="TheSansArab Plain"/>
      <family val="2"/>
    </font>
    <font>
      <b/>
      <sz val="20"/>
      <color rgb="FFFF0000"/>
      <name val="Calibri"/>
      <family val="2"/>
      <scheme val="minor"/>
    </font>
    <font>
      <b/>
      <sz val="18"/>
      <color theme="1"/>
      <name val="Calibri"/>
      <family val="2"/>
      <scheme val="minor"/>
    </font>
    <font>
      <b/>
      <u/>
      <sz val="18"/>
      <color theme="1"/>
      <name val="Calibri"/>
      <family val="2"/>
      <scheme val="minor"/>
    </font>
    <font>
      <sz val="18"/>
      <color theme="1"/>
      <name val="Calibri"/>
      <family val="2"/>
      <scheme val="minor"/>
    </font>
    <font>
      <b/>
      <sz val="16"/>
      <color theme="0"/>
      <name val="TheSansArab Light"/>
      <family val="2"/>
    </font>
    <font>
      <b/>
      <sz val="24"/>
      <color theme="0"/>
      <name val="TheSansArab Light"/>
      <family val="2"/>
    </font>
    <font>
      <b/>
      <sz val="24"/>
      <color theme="0"/>
      <name val="TheSansArab "/>
    </font>
    <font>
      <b/>
      <sz val="14"/>
      <color theme="0"/>
      <name val="TheSansArab Plain"/>
      <family val="2"/>
    </font>
    <font>
      <b/>
      <sz val="16"/>
      <color theme="0"/>
      <name val="TheSansArab Plain"/>
      <family val="2"/>
    </font>
    <font>
      <sz val="72"/>
      <color theme="1"/>
      <name val="Calibri"/>
      <family val="2"/>
      <scheme val="minor"/>
    </font>
    <font>
      <sz val="9"/>
      <color rgb="FF000000"/>
      <name val="Arial"/>
      <family val="2"/>
    </font>
    <font>
      <sz val="9"/>
      <color rgb="FF000000"/>
      <name val="Calibri"/>
      <family val="2"/>
    </font>
    <font>
      <b/>
      <sz val="10"/>
      <color rgb="FFFFFFFF"/>
      <name val="Arial"/>
      <family val="2"/>
    </font>
    <font>
      <sz val="10"/>
      <color rgb="FF000000"/>
      <name val="Calibri"/>
      <family val="2"/>
    </font>
    <font>
      <sz val="10"/>
      <color rgb="FF000000"/>
      <name val="Arial"/>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Calibri"/>
      <family val="2"/>
      <scheme val="minor"/>
    </font>
    <font>
      <sz val="11"/>
      <color rgb="FF000000"/>
      <name val="Arial"/>
      <family val="2"/>
    </font>
    <font>
      <sz val="11"/>
      <name val="Calibri"/>
      <family val="2"/>
    </font>
    <font>
      <b/>
      <sz val="24"/>
      <color rgb="FFFF0000"/>
      <name val="Calibri"/>
      <family val="2"/>
      <scheme val="minor"/>
    </font>
    <font>
      <b/>
      <sz val="12"/>
      <name val="Verdana"/>
      <family val="2"/>
    </font>
    <font>
      <b/>
      <sz val="12"/>
      <name val="Arial Narrow"/>
      <family val="2"/>
    </font>
    <font>
      <sz val="11"/>
      <color rgb="FFFF0000"/>
      <name val="Calibri"/>
      <family val="2"/>
      <scheme val="minor"/>
    </font>
    <font>
      <b/>
      <u/>
      <sz val="11"/>
      <color theme="1"/>
      <name val="Calibri"/>
      <family val="2"/>
      <scheme val="minor"/>
    </font>
    <font>
      <sz val="28"/>
      <color theme="1"/>
      <name val="Calibri"/>
      <family val="2"/>
      <scheme val="minor"/>
    </font>
    <font>
      <sz val="24"/>
      <color theme="1"/>
      <name val="Calibri"/>
      <family val="2"/>
      <scheme val="minor"/>
    </font>
    <font>
      <b/>
      <sz val="20"/>
      <color rgb="FF002060"/>
      <name val="Calibri"/>
      <family val="2"/>
      <scheme val="minor"/>
    </font>
    <font>
      <b/>
      <sz val="20"/>
      <color rgb="FF000000"/>
      <name val="Calibri"/>
      <family val="2"/>
      <scheme val="minor"/>
    </font>
    <font>
      <b/>
      <sz val="9"/>
      <color theme="1"/>
      <name val="Calibri"/>
      <family val="2"/>
      <scheme val="minor"/>
    </font>
    <font>
      <sz val="9"/>
      <color rgb="FFFF0000"/>
      <name val="Calibri"/>
      <family val="2"/>
      <scheme val="minor"/>
    </font>
    <font>
      <b/>
      <sz val="9"/>
      <color rgb="FF5E41ED"/>
      <name val="Calibri"/>
      <family val="2"/>
      <scheme val="minor"/>
    </font>
    <font>
      <sz val="8"/>
      <name val="Arial"/>
      <family val="2"/>
    </font>
    <font>
      <b/>
      <sz val="10"/>
      <name val="Arial"/>
      <family val="2"/>
    </font>
    <font>
      <u/>
      <sz val="10"/>
      <color theme="10"/>
      <name val="Arial"/>
      <family val="2"/>
    </font>
    <font>
      <sz val="9"/>
      <color rgb="FF000000"/>
      <name val="Calibri"/>
      <family val="2"/>
      <scheme val="minor"/>
    </font>
    <font>
      <sz val="20"/>
      <color theme="0"/>
      <name val="Gotham"/>
    </font>
    <font>
      <sz val="11"/>
      <name val="Gotham"/>
    </font>
    <font>
      <sz val="10"/>
      <name val="Arial"/>
      <family val="2"/>
    </font>
    <font>
      <sz val="11"/>
      <color indexed="8"/>
      <name val="Calibri"/>
      <family val="2"/>
    </font>
    <font>
      <b/>
      <sz val="15"/>
      <color indexed="56"/>
      <name val="Calibri"/>
      <family val="2"/>
    </font>
    <font>
      <sz val="9"/>
      <name val="ＭＳ 明朝"/>
    </font>
    <font>
      <sz val="11"/>
      <color indexed="62"/>
      <name val="Calibri"/>
      <family val="2"/>
    </font>
    <font>
      <b/>
      <sz val="11"/>
      <color indexed="63"/>
      <name val="Calibri"/>
      <family val="2"/>
    </font>
    <font>
      <sz val="11"/>
      <color indexed="60"/>
      <name val="Calibri"/>
      <family val="2"/>
    </font>
    <font>
      <sz val="11"/>
      <color indexed="9"/>
      <name val="Calibri"/>
      <family val="2"/>
    </font>
    <font>
      <sz val="12"/>
      <name val="Times New Roman"/>
      <family val="1"/>
    </font>
    <font>
      <sz val="11"/>
      <name val="Times New Roman"/>
      <family val="1"/>
    </font>
    <font>
      <b/>
      <sz val="11"/>
      <name val="Times New Roman"/>
      <family val="1"/>
    </font>
    <font>
      <sz val="11"/>
      <color indexed="52"/>
      <name val="Calibri"/>
      <family val="2"/>
    </font>
    <font>
      <b/>
      <sz val="11"/>
      <color indexed="56"/>
      <name val="Calibri"/>
      <family val="2"/>
    </font>
    <font>
      <b/>
      <sz val="10"/>
      <color indexed="22"/>
      <name val="Times New Roman"/>
      <family val="1"/>
    </font>
    <font>
      <b/>
      <sz val="11"/>
      <color indexed="52"/>
      <name val="Calibri"/>
      <family val="2"/>
    </font>
    <font>
      <i/>
      <sz val="11"/>
      <color indexed="23"/>
      <name val="Calibri"/>
      <family val="2"/>
    </font>
    <font>
      <b/>
      <sz val="11"/>
      <color indexed="8"/>
      <name val="Calibri"/>
      <family val="2"/>
    </font>
    <font>
      <sz val="12"/>
      <name val="宋体"/>
    </font>
    <font>
      <b/>
      <i/>
      <sz val="16"/>
      <name val="Helv"/>
    </font>
    <font>
      <b/>
      <sz val="12"/>
      <color indexed="22"/>
      <name val="Times New Roman"/>
      <family val="1"/>
    </font>
    <font>
      <sz val="11"/>
      <color indexed="20"/>
      <name val="Calibri"/>
      <family val="2"/>
    </font>
    <font>
      <sz val="11"/>
      <color indexed="10"/>
      <name val="Calibri"/>
      <family val="2"/>
    </font>
    <font>
      <b/>
      <sz val="13"/>
      <color indexed="56"/>
      <name val="Calibri"/>
      <family val="2"/>
    </font>
    <font>
      <b/>
      <sz val="11"/>
      <color indexed="9"/>
      <name val="Calibri"/>
      <family val="2"/>
    </font>
    <font>
      <b/>
      <sz val="18"/>
      <color indexed="56"/>
      <name val="Cambria"/>
      <family val="1"/>
    </font>
    <font>
      <sz val="11"/>
      <color indexed="17"/>
      <name val="Calibri"/>
      <family val="2"/>
    </font>
    <font>
      <sz val="11"/>
      <name val="돋움"/>
    </font>
    <font>
      <sz val="10"/>
      <name val="Arial"/>
      <family val="2"/>
    </font>
    <font>
      <sz val="14"/>
      <name val="Calibri"/>
      <family val="2"/>
      <scheme val="minor"/>
    </font>
  </fonts>
  <fills count="8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D5FFFE"/>
        <bgColor indexed="64"/>
      </patternFill>
    </fill>
    <fill>
      <patternFill patternType="solid">
        <fgColor theme="4" tint="0.39997558519241921"/>
        <bgColor indexed="64"/>
      </patternFill>
    </fill>
    <fill>
      <patternFill patternType="solid">
        <fgColor theme="4"/>
        <bgColor indexed="64"/>
      </patternFill>
    </fill>
    <fill>
      <patternFill patternType="solid">
        <fgColor rgb="FFFF0000"/>
        <bgColor indexed="64"/>
      </patternFill>
    </fill>
    <fill>
      <patternFill patternType="solid">
        <fgColor theme="1" tint="0.34998626667073579"/>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7" tint="-0.249977111117893"/>
        <bgColor indexed="64"/>
      </patternFill>
    </fill>
    <fill>
      <patternFill patternType="solid">
        <fgColor rgb="FFFF99C8"/>
        <bgColor indexed="64"/>
      </patternFill>
    </fill>
    <fill>
      <patternFill patternType="solid">
        <fgColor theme="6" tint="0.59999389629810485"/>
        <bgColor indexed="64"/>
      </patternFill>
    </fill>
    <fill>
      <patternFill patternType="solid">
        <fgColor rgb="FF0070C0"/>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7D7D"/>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indexed="51"/>
        <bgColor indexed="64"/>
      </patternFill>
    </fill>
    <fill>
      <patternFill patternType="solid">
        <fgColor indexed="1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43"/>
        <bgColor indexed="64"/>
      </patternFill>
    </fill>
  </fills>
  <borders count="592">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medium">
        <color rgb="FF53B3DD"/>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hair">
        <color rgb="FF53B3DD"/>
      </left>
      <right style="medium">
        <color indexed="64"/>
      </right>
      <top style="hair">
        <color rgb="FF53B3DD"/>
      </top>
      <bottom style="hair">
        <color rgb="FF53B3DD"/>
      </bottom>
      <diagonal/>
    </border>
    <border>
      <left style="medium">
        <color indexed="64"/>
      </left>
      <right style="hair">
        <color rgb="FF53B3DD"/>
      </right>
      <top style="hair">
        <color rgb="FF53B3DD"/>
      </top>
      <bottom style="medium">
        <color indexed="64"/>
      </bottom>
      <diagonal/>
    </border>
    <border>
      <left style="hair">
        <color rgb="FF53B3DD"/>
      </left>
      <right style="hair">
        <color rgb="FF53B3DD"/>
      </right>
      <top style="hair">
        <color rgb="FF53B3DD"/>
      </top>
      <bottom style="medium">
        <color indexed="64"/>
      </bottom>
      <diagonal/>
    </border>
    <border>
      <left style="hair">
        <color rgb="FF53B3DD"/>
      </left>
      <right style="medium">
        <color indexed="64"/>
      </right>
      <top style="hair">
        <color rgb="FF53B3DD"/>
      </top>
      <bottom style="medium">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thin">
        <color indexed="64"/>
      </left>
      <right style="thin">
        <color indexed="64"/>
      </right>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hair">
        <color indexed="64"/>
      </top>
      <bottom style="thin">
        <color indexed="64"/>
      </bottom>
      <diagonal/>
    </border>
    <border>
      <left style="dotted">
        <color indexed="64"/>
      </left>
      <right style="thick">
        <color rgb="FF53B3DD"/>
      </right>
      <top style="dotted">
        <color indexed="64"/>
      </top>
      <bottom style="thick">
        <color rgb="FF53B3DD"/>
      </bottom>
      <diagonal/>
    </border>
    <border>
      <left/>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style="thin">
        <color indexed="64"/>
      </right>
      <top style="medium">
        <color theme="0" tint="-0.249977111117893"/>
      </top>
      <bottom style="thin">
        <color indexed="64"/>
      </bottom>
      <diagonal/>
    </border>
    <border>
      <left style="thin">
        <color indexed="64"/>
      </left>
      <right style="thin">
        <color indexed="64"/>
      </right>
      <top style="medium">
        <color theme="0" tint="-0.249977111117893"/>
      </top>
      <bottom style="thin">
        <color indexed="64"/>
      </bottom>
      <diagonal/>
    </border>
    <border>
      <left style="thin">
        <color indexed="64"/>
      </left>
      <right/>
      <top style="medium">
        <color theme="0" tint="-0.249977111117893"/>
      </top>
      <bottom style="thin">
        <color indexed="64"/>
      </bottom>
      <diagonal/>
    </border>
    <border>
      <left style="thin">
        <color indexed="64"/>
      </left>
      <right style="medium">
        <color theme="0" tint="-0.249977111117893"/>
      </right>
      <top style="medium">
        <color theme="0" tint="-0.249977111117893"/>
      </top>
      <bottom style="thin">
        <color indexed="64"/>
      </bottom>
      <diagonal/>
    </border>
    <border>
      <left style="medium">
        <color theme="0" tint="-0.249977111117893"/>
      </left>
      <right style="thin">
        <color indexed="64"/>
      </right>
      <top style="thin">
        <color indexed="64"/>
      </top>
      <bottom style="thin">
        <color indexed="64"/>
      </bottom>
      <diagonal/>
    </border>
    <border>
      <left style="medium">
        <color theme="0" tint="-0.249977111117893"/>
      </left>
      <right style="thin">
        <color indexed="64"/>
      </right>
      <top style="thin">
        <color indexed="64"/>
      </top>
      <bottom style="medium">
        <color theme="0" tint="-0.249977111117893"/>
      </bottom>
      <diagonal/>
    </border>
    <border>
      <left style="thin">
        <color indexed="64"/>
      </left>
      <right style="thin">
        <color indexed="64"/>
      </right>
      <top style="thin">
        <color indexed="64"/>
      </top>
      <bottom style="medium">
        <color theme="0" tint="-0.249977111117893"/>
      </bottom>
      <diagonal/>
    </border>
    <border>
      <left style="thin">
        <color indexed="64"/>
      </left>
      <right style="medium">
        <color theme="0" tint="-0.249977111117893"/>
      </right>
      <top style="thin">
        <color indexed="64"/>
      </top>
      <bottom style="thin">
        <color indexed="64"/>
      </bottom>
      <diagonal/>
    </border>
    <border>
      <left style="medium">
        <color theme="0" tint="-0.249977111117893"/>
      </left>
      <right style="thin">
        <color indexed="64"/>
      </right>
      <top style="thin">
        <color indexed="64"/>
      </top>
      <bottom/>
      <diagonal/>
    </border>
    <border>
      <left style="thin">
        <color indexed="64"/>
      </left>
      <right style="medium">
        <color theme="0" tint="-0.249977111117893"/>
      </right>
      <top style="thin">
        <color indexed="64"/>
      </top>
      <bottom/>
      <diagonal/>
    </border>
    <border>
      <left style="medium">
        <color theme="0" tint="-0.249977111117893"/>
      </left>
      <right/>
      <top/>
      <bottom style="medium">
        <color theme="0" tint="-0.249977111117893"/>
      </bottom>
      <diagonal/>
    </border>
    <border>
      <left style="medium">
        <color rgb="FF53B3DD"/>
      </left>
      <right style="medium">
        <color rgb="FF53B3DD"/>
      </right>
      <top/>
      <bottom/>
      <diagonal/>
    </border>
    <border>
      <left style="medium">
        <color rgb="FF53B3DD"/>
      </left>
      <right style="medium">
        <color rgb="FF53B3DD"/>
      </right>
      <top/>
      <bottom style="hair">
        <color theme="0" tint="-0.499984740745262"/>
      </bottom>
      <diagonal/>
    </border>
    <border>
      <left style="medium">
        <color rgb="FF53B3DD"/>
      </left>
      <right style="medium">
        <color rgb="FF53B3DD"/>
      </right>
      <top/>
      <bottom style="hair">
        <color indexed="64"/>
      </bottom>
      <diagonal/>
    </border>
    <border>
      <left style="medium">
        <color rgb="FF53B3DD"/>
      </left>
      <right style="medium">
        <color rgb="FF53B3DD"/>
      </right>
      <top style="medium">
        <color rgb="FF53B3DD"/>
      </top>
      <bottom/>
      <diagonal/>
    </border>
    <border>
      <left style="medium">
        <color rgb="FF53B3DD"/>
      </left>
      <right style="medium">
        <color rgb="FF53B3DD"/>
      </right>
      <top style="thin">
        <color theme="0"/>
      </top>
      <bottom style="thin">
        <color theme="0"/>
      </bottom>
      <diagonal/>
    </border>
    <border>
      <left style="medium">
        <color rgb="FF53B3DD"/>
      </left>
      <right style="medium">
        <color rgb="FF53B3DD"/>
      </right>
      <top/>
      <bottom style="medium">
        <color rgb="FF53B3DD"/>
      </bottom>
      <diagonal/>
    </border>
    <border>
      <left style="medium">
        <color rgb="FF53B3DD"/>
      </left>
      <right style="medium">
        <color rgb="FF53B3DD"/>
      </right>
      <top style="hair">
        <color theme="0" tint="-0.499984740745262"/>
      </top>
      <bottom style="hair">
        <color theme="0" tint="-0.499984740745262"/>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diagonal/>
    </border>
    <border>
      <left style="medium">
        <color rgb="FF53B3DD"/>
      </left>
      <right style="medium">
        <color rgb="FF53B3DD"/>
      </right>
      <top style="hair">
        <color theme="0" tint="-0.499984740745262"/>
      </top>
      <bottom style="thick">
        <color rgb="FF53B3DD"/>
      </bottom>
      <diagonal/>
    </border>
    <border>
      <left style="thick">
        <color rgb="FF53B3DD"/>
      </left>
      <right style="medium">
        <color rgb="FF53B3DD"/>
      </right>
      <top style="thick">
        <color rgb="FF53B3DD"/>
      </top>
      <bottom/>
      <diagonal/>
    </border>
    <border>
      <left style="medium">
        <color rgb="FF53B3DD"/>
      </left>
      <right style="medium">
        <color rgb="FF53B3DD"/>
      </right>
      <top style="thick">
        <color rgb="FF53B3DD"/>
      </top>
      <bottom/>
      <diagonal/>
    </border>
    <border>
      <left style="medium">
        <color rgb="FF53B3DD"/>
      </left>
      <right style="medium">
        <color rgb="FF53B3DD"/>
      </right>
      <top style="thick">
        <color rgb="FF53B3DD"/>
      </top>
      <bottom style="medium">
        <color rgb="FF53B3DD"/>
      </bottom>
      <diagonal/>
    </border>
    <border>
      <left style="medium">
        <color rgb="FF53B3DD"/>
      </left>
      <right style="medium">
        <color rgb="FF53B3DD"/>
      </right>
      <top style="thick">
        <color rgb="FF53B3DD"/>
      </top>
      <bottom style="thin">
        <color theme="0"/>
      </bottom>
      <diagonal/>
    </border>
    <border>
      <left style="medium">
        <color rgb="FF53B3DD"/>
      </left>
      <right style="thick">
        <color rgb="FF53B3DD"/>
      </right>
      <top style="thick">
        <color rgb="FF53B3DD"/>
      </top>
      <bottom style="medium">
        <color rgb="FF53B3DD"/>
      </bottom>
      <diagonal/>
    </border>
    <border>
      <left style="thick">
        <color rgb="FF53B3DD"/>
      </left>
      <right style="medium">
        <color rgb="FF53B3DD"/>
      </right>
      <top/>
      <bottom style="hair">
        <color theme="0" tint="-0.499984740745262"/>
      </bottom>
      <diagonal/>
    </border>
    <border>
      <left style="medium">
        <color rgb="FF53B3DD"/>
      </left>
      <right style="thick">
        <color rgb="FF53B3DD"/>
      </right>
      <top/>
      <bottom/>
      <diagonal/>
    </border>
    <border>
      <left style="thick">
        <color rgb="FF53B3DD"/>
      </left>
      <right style="medium">
        <color rgb="FF53B3DD"/>
      </right>
      <top style="hair">
        <color theme="0" tint="-0.499984740745262"/>
      </top>
      <bottom style="hair">
        <color theme="0" tint="-0.499984740745262"/>
      </bottom>
      <diagonal/>
    </border>
    <border>
      <left style="medium">
        <color rgb="FF53B3DD"/>
      </left>
      <right style="thick">
        <color rgb="FF53B3DD"/>
      </right>
      <top style="hair">
        <color indexed="64"/>
      </top>
      <bottom style="hair">
        <color indexed="64"/>
      </bottom>
      <diagonal/>
    </border>
    <border>
      <left style="thick">
        <color rgb="FF53B3DD"/>
      </left>
      <right style="medium">
        <color rgb="FF53B3DD"/>
      </right>
      <top style="hair">
        <color theme="0" tint="-0.499984740745262"/>
      </top>
      <bottom/>
      <diagonal/>
    </border>
    <border>
      <left style="medium">
        <color rgb="FF53B3DD"/>
      </left>
      <right style="thick">
        <color rgb="FF53B3DD"/>
      </right>
      <top style="hair">
        <color indexed="64"/>
      </top>
      <bottom/>
      <diagonal/>
    </border>
    <border>
      <left style="thick">
        <color rgb="FF53B3DD"/>
      </left>
      <right style="medium">
        <color rgb="FF53B3DD"/>
      </right>
      <top/>
      <bottom/>
      <diagonal/>
    </border>
    <border>
      <left style="thick">
        <color rgb="FF53B3DD"/>
      </left>
      <right style="medium">
        <color rgb="FF53B3DD"/>
      </right>
      <top style="hair">
        <color theme="0" tint="-0.499984740745262"/>
      </top>
      <bottom style="thick">
        <color rgb="FF53B3DD"/>
      </bottom>
      <diagonal/>
    </border>
    <border>
      <left style="medium">
        <color rgb="FF53B3DD"/>
      </left>
      <right style="medium">
        <color rgb="FF53B3DD"/>
      </right>
      <top/>
      <bottom style="thick">
        <color rgb="FF53B3DD"/>
      </bottom>
      <diagonal/>
    </border>
    <border>
      <left style="medium">
        <color rgb="FF53B3DD"/>
      </left>
      <right style="thick">
        <color rgb="FF53B3DD"/>
      </right>
      <top style="hair">
        <color theme="0" tint="-0.499984740745262"/>
      </top>
      <bottom style="thick">
        <color rgb="FF53B3DD"/>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medium">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04">
    <xf numFmtId="0" fontId="0" fillId="0" borderId="0"/>
    <xf numFmtId="166"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2" fillId="0" borderId="0"/>
    <xf numFmtId="9" fontId="12" fillId="0" borderId="0" applyFont="0" applyFill="0" applyBorder="0" applyAlignment="0" applyProtection="0"/>
    <xf numFmtId="0" fontId="21" fillId="0" borderId="0"/>
    <xf numFmtId="0" fontId="1" fillId="0" borderId="0"/>
    <xf numFmtId="0" fontId="12" fillId="0" borderId="0"/>
    <xf numFmtId="0" fontId="58" fillId="0" borderId="0"/>
    <xf numFmtId="0" fontId="1" fillId="21" borderId="144" applyNumberFormat="0" applyFont="0" applyAlignment="0" applyProtection="0"/>
    <xf numFmtId="0" fontId="12" fillId="0" borderId="0"/>
    <xf numFmtId="0" fontId="12" fillId="0" borderId="0"/>
    <xf numFmtId="43" fontId="1" fillId="0" borderId="0" applyFont="0" applyFill="0" applyBorder="0" applyAlignment="0" applyProtection="0"/>
    <xf numFmtId="0" fontId="12" fillId="0" borderId="0"/>
    <xf numFmtId="0" fontId="12" fillId="0" borderId="0"/>
    <xf numFmtId="0" fontId="12" fillId="0" borderId="0"/>
    <xf numFmtId="0" fontId="19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6" fillId="0" borderId="0"/>
    <xf numFmtId="38" fontId="204" fillId="0" borderId="0"/>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197" fillId="65" borderId="0" applyNumberFormat="0" applyBorder="0" applyAlignment="0" applyProtection="0"/>
    <xf numFmtId="0" fontId="197" fillId="66" borderId="0" applyNumberFormat="0" applyBorder="0" applyAlignment="0" applyProtection="0"/>
    <xf numFmtId="0" fontId="197" fillId="67" borderId="0" applyNumberFormat="0" applyBorder="0" applyAlignment="0" applyProtection="0"/>
    <xf numFmtId="0" fontId="197" fillId="68" borderId="0" applyNumberFormat="0" applyBorder="0" applyAlignment="0" applyProtection="0"/>
    <xf numFmtId="0" fontId="197" fillId="69" borderId="0" applyNumberFormat="0" applyBorder="0" applyAlignment="0" applyProtection="0"/>
    <xf numFmtId="0" fontId="197" fillId="70" borderId="0" applyNumberFormat="0" applyBorder="0" applyAlignment="0" applyProtection="0"/>
    <xf numFmtId="0" fontId="197" fillId="71" borderId="0" applyNumberFormat="0" applyBorder="0" applyAlignment="0" applyProtection="0"/>
    <xf numFmtId="0" fontId="197" fillId="72" borderId="0" applyNumberFormat="0" applyBorder="0" applyAlignment="0" applyProtection="0"/>
    <xf numFmtId="0" fontId="197" fillId="73" borderId="0" applyNumberFormat="0" applyBorder="0" applyAlignment="0" applyProtection="0"/>
    <xf numFmtId="0" fontId="197" fillId="68" borderId="0" applyNumberFormat="0" applyBorder="0" applyAlignment="0" applyProtection="0"/>
    <xf numFmtId="0" fontId="197" fillId="71" borderId="0" applyNumberFormat="0" applyBorder="0" applyAlignment="0" applyProtection="0"/>
    <xf numFmtId="0" fontId="197" fillId="63" borderId="0" applyNumberFormat="0" applyBorder="0" applyAlignment="0" applyProtection="0"/>
    <xf numFmtId="0" fontId="203" fillId="74" borderId="0" applyNumberFormat="0" applyBorder="0" applyAlignment="0" applyProtection="0"/>
    <xf numFmtId="0" fontId="203" fillId="72" borderId="0" applyNumberFormat="0" applyBorder="0" applyAlignment="0" applyProtection="0"/>
    <xf numFmtId="0" fontId="203" fillId="73" borderId="0" applyNumberFormat="0" applyBorder="0" applyAlignment="0" applyProtection="0"/>
    <xf numFmtId="0" fontId="203" fillId="75" borderId="0" applyNumberFormat="0" applyBorder="0" applyAlignment="0" applyProtection="0"/>
    <xf numFmtId="0" fontId="203" fillId="76" borderId="0" applyNumberFormat="0" applyBorder="0" applyAlignment="0" applyProtection="0"/>
    <xf numFmtId="0" fontId="203" fillId="77" borderId="0" applyNumberFormat="0" applyBorder="0" applyAlignment="0" applyProtection="0"/>
    <xf numFmtId="0" fontId="203" fillId="78" borderId="0" applyNumberFormat="0" applyBorder="0" applyAlignment="0" applyProtection="0"/>
    <xf numFmtId="0" fontId="203" fillId="64" borderId="0" applyNumberFormat="0" applyBorder="0" applyAlignment="0" applyProtection="0"/>
    <xf numFmtId="0" fontId="203" fillId="79" borderId="0" applyNumberFormat="0" applyBorder="0" applyAlignment="0" applyProtection="0"/>
    <xf numFmtId="0" fontId="203" fillId="75" borderId="0" applyNumberFormat="0" applyBorder="0" applyAlignment="0" applyProtection="0"/>
    <xf numFmtId="0" fontId="203" fillId="76" borderId="0" applyNumberFormat="0" applyBorder="0" applyAlignment="0" applyProtection="0"/>
    <xf numFmtId="0" fontId="203" fillId="80" borderId="0" applyNumberFormat="0" applyBorder="0" applyAlignment="0" applyProtection="0"/>
    <xf numFmtId="0" fontId="12" fillId="0" borderId="0" applyFill="0" applyBorder="0">
      <alignment vertical="center"/>
    </xf>
    <xf numFmtId="0" fontId="216" fillId="66" borderId="0" applyNumberFormat="0" applyBorder="0" applyAlignment="0" applyProtection="0"/>
    <xf numFmtId="0" fontId="210" fillId="81" borderId="576" applyNumberFormat="0" applyAlignment="0" applyProtection="0"/>
    <xf numFmtId="0" fontId="219" fillId="82" borderId="577" applyNumberForma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0" fontId="12" fillId="0" borderId="0" applyFont="0" applyFill="0" applyBorder="0" applyAlignment="0" applyProtection="0"/>
    <xf numFmtId="0" fontId="215" fillId="0" borderId="0" applyNumberFormat="0" applyFill="0" applyBorder="0" applyAlignment="0" applyProtection="0"/>
    <xf numFmtId="0" fontId="209" fillId="0" borderId="0" applyNumberFormat="0" applyFill="0" applyBorder="0" applyAlignment="0" applyProtection="0"/>
    <xf numFmtId="0" fontId="12" fillId="0" borderId="0"/>
    <xf numFmtId="0" fontId="211" fillId="0" borderId="0" applyNumberFormat="0" applyFill="0" applyBorder="0" applyAlignment="0" applyProtection="0"/>
    <xf numFmtId="3" fontId="12" fillId="0" borderId="0" applyFont="0" applyFill="0" applyBorder="0" applyAlignment="0" applyProtection="0"/>
    <xf numFmtId="0" fontId="221" fillId="67" borderId="0" applyNumberFormat="0" applyBorder="0" applyAlignment="0" applyProtection="0"/>
    <xf numFmtId="0" fontId="190" fillId="81" borderId="0" applyNumberFormat="0" applyBorder="0" applyAlignment="0" applyProtection="0"/>
    <xf numFmtId="0" fontId="198" fillId="0" borderId="578" applyNumberFormat="0" applyFill="0" applyAlignment="0" applyProtection="0"/>
    <xf numFmtId="0" fontId="218" fillId="0" borderId="579" applyNumberFormat="0" applyFill="0" applyAlignment="0" applyProtection="0"/>
    <xf numFmtId="0" fontId="208" fillId="0" borderId="580" applyNumberFormat="0" applyFill="0" applyAlignment="0" applyProtection="0"/>
    <xf numFmtId="0" fontId="208" fillId="0" borderId="0" applyNumberFormat="0" applyFill="0" applyBorder="0" applyAlignment="0" applyProtection="0"/>
    <xf numFmtId="0" fontId="200" fillId="70" borderId="576" applyNumberFormat="0" applyAlignment="0" applyProtection="0"/>
    <xf numFmtId="0" fontId="190" fillId="83" borderId="574" applyNumberFormat="0" applyBorder="0" applyAlignment="0" applyProtection="0"/>
    <xf numFmtId="0" fontId="207" fillId="0" borderId="581" applyNumberFormat="0" applyFill="0" applyAlignment="0" applyProtection="0"/>
    <xf numFmtId="196" fontId="12" fillId="0" borderId="0" applyFont="0" applyFill="0" applyBorder="0" applyAlignment="0" applyProtection="0"/>
    <xf numFmtId="193"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194" fontId="12" fillId="0" borderId="0" applyFont="0" applyFill="0" applyBorder="0" applyAlignment="0" applyProtection="0"/>
    <xf numFmtId="0" fontId="202" fillId="84" borderId="0" applyNumberFormat="0" applyBorder="0" applyAlignment="0" applyProtection="0"/>
    <xf numFmtId="195" fontId="214"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197" fillId="0" borderId="0"/>
    <xf numFmtId="0" fontId="12" fillId="0" borderId="0"/>
    <xf numFmtId="0" fontId="12" fillId="0" borderId="0"/>
    <xf numFmtId="0" fontId="197" fillId="0" borderId="0"/>
    <xf numFmtId="0" fontId="197" fillId="0" borderId="0"/>
    <xf numFmtId="0" fontId="12" fillId="0" borderId="0"/>
    <xf numFmtId="0" fontId="12" fillId="0" borderId="0">
      <alignment vertical="top"/>
    </xf>
    <xf numFmtId="0" fontId="12" fillId="0" borderId="0"/>
    <xf numFmtId="0" fontId="137" fillId="0" borderId="0"/>
    <xf numFmtId="0" fontId="58" fillId="0" borderId="0">
      <alignment vertical="top"/>
    </xf>
    <xf numFmtId="0" fontId="12" fillId="0" borderId="0"/>
    <xf numFmtId="0" fontId="12" fillId="0" borderId="0"/>
    <xf numFmtId="0" fontId="12" fillId="0" borderId="0">
      <alignment vertical="top"/>
    </xf>
    <xf numFmtId="0" fontId="12" fillId="0" borderId="0">
      <alignment vertical="top"/>
    </xf>
    <xf numFmtId="0" fontId="205" fillId="0" borderId="0"/>
    <xf numFmtId="0" fontId="222" fillId="0" borderId="0"/>
    <xf numFmtId="0" fontId="12" fillId="83" borderId="582" applyNumberFormat="0" applyFont="0" applyAlignment="0" applyProtection="0"/>
    <xf numFmtId="0" fontId="201" fillId="81" borderId="583" applyNumberFormat="0" applyAlignment="0" applyProtection="0"/>
    <xf numFmtId="1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58" fillId="0" borderId="0">
      <alignment vertical="top"/>
    </xf>
    <xf numFmtId="0" fontId="58" fillId="0" borderId="0">
      <alignment vertical="top"/>
    </xf>
    <xf numFmtId="40" fontId="206" fillId="0" borderId="0"/>
    <xf numFmtId="0" fontId="220" fillId="0" borderId="0" applyNumberFormat="0" applyFill="0" applyBorder="0" applyAlignment="0" applyProtection="0"/>
    <xf numFmtId="0" fontId="212" fillId="0" borderId="584" applyNumberFormat="0" applyFill="0" applyAlignment="0" applyProtection="0"/>
    <xf numFmtId="2" fontId="12" fillId="0" borderId="0" applyFont="0" applyFill="0" applyBorder="0" applyAlignment="0" applyProtection="0"/>
    <xf numFmtId="0" fontId="217" fillId="0" borderId="0" applyNumberFormat="0" applyFill="0" applyBorder="0" applyAlignment="0" applyProtection="0"/>
    <xf numFmtId="0" fontId="137" fillId="0" borderId="0"/>
    <xf numFmtId="0" fontId="213" fillId="0" borderId="0"/>
    <xf numFmtId="0" fontId="199" fillId="0" borderId="0"/>
    <xf numFmtId="0" fontId="196" fillId="0" borderId="0"/>
    <xf numFmtId="0" fontId="210" fillId="81" borderId="587" applyNumberFormat="0" applyAlignment="0" applyProtection="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223"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223"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0" fontId="12" fillId="0" borderId="0"/>
    <xf numFmtId="0" fontId="12" fillId="0" borderId="0"/>
    <xf numFmtId="0" fontId="12" fillId="0" borderId="0"/>
    <xf numFmtId="9" fontId="12" fillId="0" borderId="0" applyFont="0" applyFill="0" applyBorder="0" applyAlignment="0" applyProtection="0"/>
  </cellStyleXfs>
  <cellXfs count="2007">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9"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0" fillId="10" borderId="25" xfId="0" applyFill="1" applyBorder="1"/>
    <xf numFmtId="0" fontId="0" fillId="10" borderId="2" xfId="0" applyFill="1" applyBorder="1"/>
    <xf numFmtId="0" fontId="0" fillId="10"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0"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172" fontId="7" fillId="0" borderId="0" xfId="0" applyNumberFormat="1" applyFont="1"/>
    <xf numFmtId="0" fontId="7" fillId="0" borderId="0" xfId="0" applyFont="1" applyAlignment="1">
      <alignment horizontal="center"/>
    </xf>
    <xf numFmtId="168" fontId="7" fillId="0" borderId="0" xfId="2" applyNumberFormat="1" applyFont="1" applyAlignment="1">
      <alignment horizontal="center"/>
    </xf>
    <xf numFmtId="0" fontId="7" fillId="0" borderId="0" xfId="0" applyFont="1"/>
    <xf numFmtId="0" fontId="6" fillId="4" borderId="17" xfId="0" applyFont="1" applyFill="1" applyBorder="1" applyAlignment="1">
      <alignment horizontal="center"/>
    </xf>
    <xf numFmtId="172"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172" fontId="7" fillId="2" borderId="30" xfId="0" applyNumberFormat="1" applyFont="1" applyFill="1" applyBorder="1"/>
    <xf numFmtId="168" fontId="7" fillId="2" borderId="28" xfId="2" applyNumberFormat="1" applyFont="1" applyFill="1" applyBorder="1" applyAlignment="1">
      <alignment horizontal="center"/>
    </xf>
    <xf numFmtId="1" fontId="7" fillId="2" borderId="28" xfId="0" applyNumberFormat="1" applyFont="1" applyFill="1" applyBorder="1" applyAlignment="1">
      <alignment horizontal="center"/>
    </xf>
    <xf numFmtId="172" fontId="7" fillId="2" borderId="36" xfId="0" applyNumberFormat="1" applyFont="1" applyFill="1" applyBorder="1"/>
    <xf numFmtId="0" fontId="7" fillId="2" borderId="39" xfId="0" applyFont="1" applyFill="1" applyBorder="1" applyAlignment="1">
      <alignment horizontal="center"/>
    </xf>
    <xf numFmtId="0" fontId="6" fillId="0" borderId="47" xfId="0" applyFont="1" applyBorder="1" applyAlignment="1">
      <alignment horizontal="center" wrapText="1"/>
    </xf>
    <xf numFmtId="0" fontId="6" fillId="0" borderId="48" xfId="0" applyFont="1" applyBorder="1" applyAlignment="1">
      <alignment horizontal="center" wrapText="1"/>
    </xf>
    <xf numFmtId="0" fontId="6" fillId="0" borderId="49" xfId="0" applyFont="1" applyBorder="1" applyAlignment="1">
      <alignment horizontal="center" wrapText="1"/>
    </xf>
    <xf numFmtId="0" fontId="6" fillId="0" borderId="50" xfId="0" applyFont="1" applyBorder="1" applyAlignment="1">
      <alignment horizontal="center" wrapText="1"/>
    </xf>
    <xf numFmtId="0" fontId="6" fillId="0" borderId="51" xfId="0" applyFont="1" applyBorder="1" applyAlignment="1">
      <alignment horizontal="center" wrapText="1"/>
    </xf>
    <xf numFmtId="0" fontId="6" fillId="0" borderId="52" xfId="0" applyFont="1" applyBorder="1" applyAlignment="1">
      <alignment horizontal="center" wrapText="1"/>
    </xf>
    <xf numFmtId="0" fontId="6" fillId="0" borderId="53" xfId="0" applyFont="1" applyBorder="1" applyAlignment="1">
      <alignment horizontal="center" wrapText="1"/>
    </xf>
    <xf numFmtId="0" fontId="2" fillId="0" borderId="54" xfId="0" applyFont="1" applyBorder="1" applyAlignment="1">
      <alignment horizontal="center"/>
    </xf>
    <xf numFmtId="0" fontId="0" fillId="5" borderId="0" xfId="0" applyFill="1" applyAlignment="1">
      <alignment vertical="center"/>
    </xf>
    <xf numFmtId="0" fontId="7" fillId="2" borderId="13" xfId="0" applyFont="1" applyFill="1" applyBorder="1" applyAlignment="1">
      <alignment horizontal="center"/>
    </xf>
    <xf numFmtId="0" fontId="7" fillId="2" borderId="27" xfId="0" applyFont="1" applyFill="1" applyBorder="1" applyAlignment="1">
      <alignment horizontal="center"/>
    </xf>
    <xf numFmtId="0" fontId="7" fillId="2" borderId="33" xfId="0" applyFont="1" applyFill="1" applyBorder="1" applyAlignment="1">
      <alignment horizontal="center"/>
    </xf>
    <xf numFmtId="0" fontId="0" fillId="0" borderId="0" xfId="0" applyAlignment="1">
      <alignment horizontal="center" vertical="center"/>
    </xf>
    <xf numFmtId="0" fontId="0" fillId="6" borderId="0" xfId="0" applyFill="1" applyAlignment="1">
      <alignment vertical="center"/>
    </xf>
    <xf numFmtId="172" fontId="7" fillId="2" borderId="28" xfId="0" applyNumberFormat="1" applyFont="1" applyFill="1" applyBorder="1"/>
    <xf numFmtId="172" fontId="7" fillId="2" borderId="34" xfId="0" applyNumberFormat="1" applyFont="1" applyFill="1" applyBorder="1"/>
    <xf numFmtId="0" fontId="0" fillId="0" borderId="26" xfId="0" applyBorder="1"/>
    <xf numFmtId="172" fontId="0" fillId="0" borderId="0" xfId="0" applyNumberFormat="1"/>
    <xf numFmtId="0" fontId="7" fillId="4" borderId="34" xfId="0" applyFont="1" applyFill="1" applyBorder="1" applyAlignment="1" applyProtection="1">
      <alignment horizontal="center"/>
      <protection locked="0"/>
    </xf>
    <xf numFmtId="0" fontId="7" fillId="4" borderId="35" xfId="0" applyFont="1" applyFill="1" applyBorder="1" applyAlignment="1" applyProtection="1">
      <alignment horizontal="center"/>
      <protection locked="0"/>
    </xf>
    <xf numFmtId="172" fontId="7" fillId="0" borderId="33" xfId="0" applyNumberFormat="1" applyFont="1" applyBorder="1" applyProtection="1">
      <protection locked="0"/>
    </xf>
    <xf numFmtId="172" fontId="7" fillId="0" borderId="28" xfId="0" applyNumberFormat="1" applyFont="1" applyBorder="1" applyProtection="1">
      <protection locked="0"/>
    </xf>
    <xf numFmtId="172" fontId="7" fillId="0" borderId="34" xfId="0" applyNumberFormat="1" applyFont="1" applyBorder="1" applyProtection="1">
      <protection locked="0"/>
    </xf>
    <xf numFmtId="169" fontId="7" fillId="0" borderId="37" xfId="0" applyNumberFormat="1" applyFont="1" applyBorder="1" applyAlignment="1" applyProtection="1">
      <alignment horizontal="center"/>
      <protection locked="0"/>
    </xf>
    <xf numFmtId="169" fontId="7" fillId="0" borderId="35" xfId="0" applyNumberFormat="1" applyFont="1" applyBorder="1" applyAlignment="1" applyProtection="1">
      <alignment horizontal="center"/>
      <protection locked="0"/>
    </xf>
    <xf numFmtId="169" fontId="7" fillId="0" borderId="27" xfId="0" applyNumberFormat="1" applyFont="1" applyBorder="1" applyAlignment="1" applyProtection="1">
      <alignment horizontal="center"/>
      <protection locked="0"/>
    </xf>
    <xf numFmtId="169" fontId="7" fillId="0" borderId="33" xfId="0" applyNumberFormat="1" applyFont="1" applyBorder="1" applyAlignment="1" applyProtection="1">
      <alignment horizontal="center"/>
      <protection locked="0"/>
    </xf>
    <xf numFmtId="0" fontId="7" fillId="0" borderId="34" xfId="0" applyFont="1" applyBorder="1" applyAlignment="1" applyProtection="1">
      <alignment horizontal="center"/>
      <protection locked="0"/>
    </xf>
    <xf numFmtId="169" fontId="7" fillId="0" borderId="34" xfId="0" applyNumberFormat="1" applyFont="1" applyBorder="1" applyAlignment="1" applyProtection="1">
      <alignment horizontal="center"/>
      <protection locked="0"/>
    </xf>
    <xf numFmtId="169" fontId="7" fillId="0" borderId="30" xfId="0" applyNumberFormat="1" applyFont="1" applyBorder="1" applyAlignment="1" applyProtection="1">
      <alignment horizontal="center"/>
      <protection locked="0"/>
    </xf>
    <xf numFmtId="169" fontId="7" fillId="0" borderId="38" xfId="0" applyNumberFormat="1" applyFont="1" applyBorder="1" applyAlignment="1" applyProtection="1">
      <alignment horizontal="center"/>
      <protection locked="0"/>
    </xf>
    <xf numFmtId="169" fontId="7" fillId="0" borderId="36" xfId="0" applyNumberFormat="1" applyFont="1" applyBorder="1" applyAlignment="1" applyProtection="1">
      <alignment horizontal="center"/>
      <protection locked="0"/>
    </xf>
    <xf numFmtId="170" fontId="0" fillId="0" borderId="0" xfId="0" applyNumberFormat="1"/>
    <xf numFmtId="170" fontId="6" fillId="0" borderId="8" xfId="0" applyNumberFormat="1" applyFont="1" applyBorder="1"/>
    <xf numFmtId="170" fontId="6" fillId="0" borderId="23" xfId="0" applyNumberFormat="1" applyFont="1" applyBorder="1" applyAlignment="1">
      <alignment horizontal="center"/>
    </xf>
    <xf numFmtId="167" fontId="0" fillId="4" borderId="0" xfId="1" applyNumberFormat="1" applyFont="1" applyFill="1"/>
    <xf numFmtId="175" fontId="15" fillId="0" borderId="0" xfId="4" applyNumberFormat="1" applyFont="1" applyAlignment="1">
      <alignment horizontal="center" vertical="center" wrapText="1"/>
    </xf>
    <xf numFmtId="175" fontId="16" fillId="0" borderId="0" xfId="4" applyNumberFormat="1" applyFont="1" applyAlignment="1">
      <alignment horizontal="center" vertical="center" wrapText="1"/>
    </xf>
    <xf numFmtId="14" fontId="16" fillId="0" borderId="0" xfId="4" applyNumberFormat="1" applyFont="1" applyAlignment="1">
      <alignment horizontal="center" vertical="center" wrapText="1"/>
    </xf>
    <xf numFmtId="176" fontId="16" fillId="0" borderId="0" xfId="4" applyNumberFormat="1" applyFont="1" applyAlignment="1">
      <alignment horizontal="center" vertical="center" wrapText="1"/>
    </xf>
    <xf numFmtId="1" fontId="17" fillId="0" borderId="0" xfId="4" applyNumberFormat="1" applyFont="1" applyAlignment="1">
      <alignment horizontal="center" vertical="center" wrapText="1"/>
    </xf>
    <xf numFmtId="175" fontId="19" fillId="0" borderId="0" xfId="4" applyNumberFormat="1" applyFont="1" applyAlignment="1">
      <alignment horizontal="left" vertical="center" wrapText="1"/>
    </xf>
    <xf numFmtId="175" fontId="20" fillId="0" borderId="0" xfId="4" applyNumberFormat="1" applyFont="1" applyAlignment="1">
      <alignment horizontal="center" vertical="center" wrapText="1"/>
    </xf>
    <xf numFmtId="0" fontId="23" fillId="16" borderId="80" xfId="0" applyFont="1" applyFill="1" applyBorder="1" applyAlignment="1">
      <alignment horizontal="center" vertical="center" wrapText="1"/>
    </xf>
    <xf numFmtId="0" fontId="30" fillId="0" borderId="0" xfId="0" applyFont="1" applyAlignment="1">
      <alignment vertical="center"/>
    </xf>
    <xf numFmtId="0" fontId="31" fillId="14" borderId="85" xfId="0" applyFont="1" applyFill="1" applyBorder="1" applyAlignment="1">
      <alignment horizontal="left" vertical="center"/>
    </xf>
    <xf numFmtId="167" fontId="0" fillId="11" borderId="34" xfId="1" applyNumberFormat="1" applyFont="1" applyFill="1" applyBorder="1"/>
    <xf numFmtId="0" fontId="36" fillId="16" borderId="79" xfId="0" applyFont="1" applyFill="1" applyBorder="1" applyAlignment="1">
      <alignment horizontal="centerContinuous"/>
    </xf>
    <xf numFmtId="0" fontId="24" fillId="16" borderId="80" xfId="0" applyFont="1" applyFill="1" applyBorder="1" applyAlignment="1">
      <alignment horizontal="center" vertical="center" wrapText="1"/>
    </xf>
    <xf numFmtId="167" fontId="0" fillId="0" borderId="0" xfId="0" applyNumberFormat="1"/>
    <xf numFmtId="167" fontId="0" fillId="11" borderId="34" xfId="1" applyNumberFormat="1" applyFont="1" applyFill="1" applyBorder="1" applyAlignment="1">
      <alignment horizontal="center" vertical="center"/>
    </xf>
    <xf numFmtId="167" fontId="0" fillId="11" borderId="58" xfId="1" applyNumberFormat="1" applyFont="1" applyFill="1" applyBorder="1" applyAlignment="1">
      <alignment horizontal="center" vertical="center"/>
    </xf>
    <xf numFmtId="167" fontId="0" fillId="11" borderId="71" xfId="1" applyNumberFormat="1" applyFont="1" applyFill="1" applyBorder="1" applyAlignment="1">
      <alignment horizontal="center" vertical="center"/>
    </xf>
    <xf numFmtId="167" fontId="0" fillId="11" borderId="72" xfId="1" applyNumberFormat="1" applyFont="1" applyFill="1" applyBorder="1" applyAlignment="1">
      <alignment horizontal="center" vertical="center"/>
    </xf>
    <xf numFmtId="0" fontId="0" fillId="0" borderId="0" xfId="0" applyAlignment="1">
      <alignment wrapText="1"/>
    </xf>
    <xf numFmtId="0" fontId="23" fillId="16" borderId="81" xfId="0" applyFont="1" applyFill="1" applyBorder="1" applyAlignment="1">
      <alignment horizontal="center" vertical="center" wrapText="1"/>
    </xf>
    <xf numFmtId="0" fontId="23" fillId="14" borderId="86" xfId="0" applyFont="1" applyFill="1" applyBorder="1" applyAlignment="1">
      <alignment horizontal="center" vertical="center" wrapText="1"/>
    </xf>
    <xf numFmtId="0" fontId="23" fillId="14" borderId="87" xfId="0" applyFont="1" applyFill="1" applyBorder="1" applyAlignment="1">
      <alignment horizontal="center" vertical="center" wrapText="1"/>
    </xf>
    <xf numFmtId="0" fontId="29" fillId="16" borderId="84" xfId="0" applyFont="1" applyFill="1" applyBorder="1" applyAlignment="1">
      <alignment horizontal="center" vertical="center"/>
    </xf>
    <xf numFmtId="173" fontId="0" fillId="0" borderId="113" xfId="0" applyNumberFormat="1" applyBorder="1" applyAlignment="1">
      <alignment horizontal="center" vertical="center"/>
    </xf>
    <xf numFmtId="0" fontId="39" fillId="0" borderId="127" xfId="0" applyFont="1" applyBorder="1"/>
    <xf numFmtId="15" fontId="39" fillId="0" borderId="128" xfId="0" applyNumberFormat="1" applyFont="1" applyBorder="1"/>
    <xf numFmtId="15" fontId="40" fillId="0" borderId="128" xfId="0" applyNumberFormat="1" applyFont="1" applyBorder="1"/>
    <xf numFmtId="0" fontId="40" fillId="0" borderId="128" xfId="0" applyFont="1" applyBorder="1"/>
    <xf numFmtId="9" fontId="40" fillId="0" borderId="128" xfId="2" applyFont="1" applyBorder="1"/>
    <xf numFmtId="0" fontId="40" fillId="0" borderId="129" xfId="0" applyFont="1" applyBorder="1"/>
    <xf numFmtId="0" fontId="2" fillId="0" borderId="130" xfId="0" applyFont="1" applyBorder="1"/>
    <xf numFmtId="0" fontId="2" fillId="0" borderId="131" xfId="0" applyFont="1" applyBorder="1"/>
    <xf numFmtId="0" fontId="0" fillId="0" borderId="131" xfId="0" applyBorder="1"/>
    <xf numFmtId="0" fontId="0" fillId="0" borderId="132" xfId="0" applyBorder="1"/>
    <xf numFmtId="0" fontId="41" fillId="16" borderId="81" xfId="0" applyFont="1" applyFill="1" applyBorder="1" applyAlignment="1">
      <alignment horizontal="center" vertical="center" wrapText="1"/>
    </xf>
    <xf numFmtId="0" fontId="22" fillId="16" borderId="109" xfId="0" applyFont="1" applyFill="1" applyBorder="1" applyAlignment="1">
      <alignment vertical="center"/>
    </xf>
    <xf numFmtId="0" fontId="22" fillId="16" borderId="107" xfId="0" applyFont="1" applyFill="1" applyBorder="1" applyAlignment="1">
      <alignment vertical="center"/>
    </xf>
    <xf numFmtId="0" fontId="45" fillId="0" borderId="0" xfId="0" applyFont="1"/>
    <xf numFmtId="0" fontId="45" fillId="0" borderId="0" xfId="0" applyFont="1" applyAlignment="1">
      <alignment horizontal="left" vertical="top"/>
    </xf>
    <xf numFmtId="0" fontId="46" fillId="0" borderId="0" xfId="0" applyFont="1" applyAlignment="1">
      <alignment horizontal="left" vertical="top" wrapText="1"/>
    </xf>
    <xf numFmtId="0" fontId="46" fillId="0" borderId="0" xfId="0" applyFont="1" applyAlignment="1">
      <alignment horizontal="left" vertical="top"/>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horizontal="center" vertical="center"/>
    </xf>
    <xf numFmtId="0" fontId="50" fillId="0" borderId="0" xfId="0" applyFont="1" applyAlignment="1">
      <alignment vertical="center"/>
    </xf>
    <xf numFmtId="0" fontId="47" fillId="0" borderId="0" xfId="0" applyFont="1" applyAlignment="1">
      <alignment horizontal="center" vertical="center"/>
    </xf>
    <xf numFmtId="0" fontId="51" fillId="20" borderId="84" xfId="0" applyFont="1" applyFill="1" applyBorder="1" applyAlignment="1">
      <alignment horizontal="center" vertical="center" wrapText="1"/>
    </xf>
    <xf numFmtId="170" fontId="51" fillId="20" borderId="84" xfId="0" applyNumberFormat="1" applyFont="1" applyFill="1" applyBorder="1" applyAlignment="1">
      <alignment horizontal="center" vertical="center" wrapText="1"/>
    </xf>
    <xf numFmtId="0" fontId="48" fillId="0" borderId="0" xfId="0" applyFont="1"/>
    <xf numFmtId="0" fontId="25" fillId="18" borderId="0" xfId="0" applyFont="1" applyFill="1" applyAlignment="1">
      <alignment horizontal="center" vertical="center"/>
    </xf>
    <xf numFmtId="15" fontId="25" fillId="18" borderId="0" xfId="0" applyNumberFormat="1" applyFont="1" applyFill="1" applyAlignment="1">
      <alignment horizontal="center" vertical="center"/>
    </xf>
    <xf numFmtId="0" fontId="29" fillId="16" borderId="37" xfId="0" applyFont="1" applyFill="1" applyBorder="1" applyAlignment="1">
      <alignment horizontal="center" vertical="center"/>
    </xf>
    <xf numFmtId="17" fontId="54" fillId="0" borderId="34" xfId="0" applyNumberFormat="1" applyFont="1" applyBorder="1" applyAlignment="1">
      <alignment horizontal="center" textRotation="90"/>
    </xf>
    <xf numFmtId="17" fontId="54" fillId="0" borderId="58" xfId="0" applyNumberFormat="1" applyFont="1" applyBorder="1" applyAlignment="1">
      <alignment horizontal="center" textRotation="90"/>
    </xf>
    <xf numFmtId="0" fontId="23" fillId="16" borderId="37" xfId="0" applyFont="1" applyFill="1" applyBorder="1" applyAlignment="1">
      <alignment horizontal="right" vertical="center"/>
    </xf>
    <xf numFmtId="0" fontId="55" fillId="0" borderId="34" xfId="0" applyFont="1" applyBorder="1" applyAlignment="1">
      <alignment horizontal="center" vertical="center"/>
    </xf>
    <xf numFmtId="0" fontId="23" fillId="16" borderId="141" xfId="0" applyFont="1" applyFill="1" applyBorder="1" applyAlignment="1">
      <alignment horizontal="right" vertical="center"/>
    </xf>
    <xf numFmtId="0" fontId="55" fillId="0" borderId="66" xfId="0" applyFont="1" applyBorder="1" applyAlignment="1">
      <alignment horizontal="center" vertical="center"/>
    </xf>
    <xf numFmtId="0" fontId="23" fillId="16" borderId="146" xfId="0" applyFont="1" applyFill="1" applyBorder="1" applyAlignment="1">
      <alignment horizontal="right" vertical="center"/>
    </xf>
    <xf numFmtId="0" fontId="55" fillId="0" borderId="147" xfId="0" applyFont="1" applyBorder="1" applyAlignment="1">
      <alignment horizontal="center" vertical="center"/>
    </xf>
    <xf numFmtId="0" fontId="44" fillId="0" borderId="0" xfId="0" applyFont="1"/>
    <xf numFmtId="1" fontId="44" fillId="0" borderId="149" xfId="0" applyNumberFormat="1" applyFont="1" applyBorder="1" applyAlignment="1">
      <alignment horizontal="center" vertical="center"/>
    </xf>
    <xf numFmtId="0" fontId="23" fillId="16" borderId="153" xfId="0" applyFont="1" applyFill="1" applyBorder="1" applyAlignment="1">
      <alignment horizontal="center" vertical="center" wrapText="1"/>
    </xf>
    <xf numFmtId="15" fontId="59" fillId="4" borderId="144" xfId="10" applyNumberFormat="1" applyFont="1" applyFill="1" applyAlignment="1" applyProtection="1">
      <alignment horizontal="center" vertical="center"/>
      <protection locked="0"/>
    </xf>
    <xf numFmtId="0" fontId="59" fillId="4" borderId="144" xfId="10" applyFont="1" applyFill="1" applyAlignment="1" applyProtection="1">
      <alignment vertical="center" shrinkToFit="1"/>
      <protection locked="0"/>
    </xf>
    <xf numFmtId="180" fontId="60" fillId="4" borderId="144" xfId="10" applyNumberFormat="1" applyFont="1" applyFill="1" applyAlignment="1" applyProtection="1">
      <alignment horizontal="right" vertical="center"/>
      <protection locked="0"/>
    </xf>
    <xf numFmtId="0" fontId="59" fillId="4" borderId="144" xfId="10" applyFont="1" applyFill="1" applyAlignment="1" applyProtection="1">
      <alignment horizontal="center" vertical="center"/>
      <protection locked="0"/>
    </xf>
    <xf numFmtId="15" fontId="59" fillId="4" borderId="158" xfId="10" applyNumberFormat="1" applyFont="1" applyFill="1" applyBorder="1" applyAlignment="1" applyProtection="1">
      <alignment horizontal="center" vertical="center"/>
      <protection locked="0"/>
    </xf>
    <xf numFmtId="0" fontId="59" fillId="4" borderId="158" xfId="10" applyFont="1" applyFill="1" applyBorder="1" applyAlignment="1" applyProtection="1">
      <alignment vertical="center" shrinkToFit="1"/>
      <protection locked="0"/>
    </xf>
    <xf numFmtId="181" fontId="59" fillId="4" borderId="158" xfId="10" applyNumberFormat="1" applyFont="1" applyFill="1" applyBorder="1" applyAlignment="1" applyProtection="1">
      <alignment horizontal="right" vertical="center"/>
      <protection locked="0"/>
    </xf>
    <xf numFmtId="0" fontId="59" fillId="4" borderId="158" xfId="10" applyFont="1" applyFill="1" applyBorder="1" applyAlignment="1" applyProtection="1">
      <alignment horizontal="center" vertical="center"/>
      <protection locked="0"/>
    </xf>
    <xf numFmtId="0" fontId="61" fillId="23" borderId="159" xfId="9" applyFont="1" applyFill="1" applyBorder="1" applyAlignment="1">
      <alignment horizontal="center" vertical="center"/>
    </xf>
    <xf numFmtId="0" fontId="61" fillId="23" borderId="160" xfId="9" applyFont="1" applyFill="1" applyBorder="1" applyAlignment="1">
      <alignment horizontal="center" vertical="center" wrapText="1"/>
    </xf>
    <xf numFmtId="0" fontId="61" fillId="23" borderId="160" xfId="9" applyFont="1" applyFill="1" applyBorder="1" applyAlignment="1">
      <alignment horizontal="center" vertical="center"/>
    </xf>
    <xf numFmtId="0" fontId="61" fillId="23" borderId="161" xfId="9" applyFont="1" applyFill="1" applyBorder="1" applyAlignment="1">
      <alignment horizontal="center" vertical="center" wrapText="1"/>
    </xf>
    <xf numFmtId="0" fontId="59" fillId="4" borderId="162" xfId="10" applyFont="1" applyFill="1" applyBorder="1" applyAlignment="1" applyProtection="1">
      <alignment horizontal="center" vertical="center"/>
      <protection locked="0"/>
    </xf>
    <xf numFmtId="180" fontId="60" fillId="4" borderId="163" xfId="10" applyNumberFormat="1" applyFont="1" applyFill="1" applyBorder="1" applyAlignment="1" applyProtection="1">
      <alignment horizontal="right" vertical="center"/>
      <protection locked="0"/>
    </xf>
    <xf numFmtId="0" fontId="59" fillId="4" borderId="164" xfId="10" applyFont="1" applyFill="1" applyBorder="1" applyAlignment="1" applyProtection="1">
      <alignment horizontal="center" vertical="center"/>
      <protection locked="0"/>
    </xf>
    <xf numFmtId="181" fontId="59" fillId="4" borderId="165" xfId="10" applyNumberFormat="1" applyFont="1" applyFill="1" applyBorder="1" applyAlignment="1" applyProtection="1">
      <alignment horizontal="right" vertical="center"/>
      <protection locked="0"/>
    </xf>
    <xf numFmtId="0" fontId="59" fillId="4" borderId="166" xfId="10" applyFont="1" applyFill="1" applyBorder="1" applyAlignment="1" applyProtection="1">
      <alignment horizontal="center" vertical="center"/>
      <protection locked="0"/>
    </xf>
    <xf numFmtId="0" fontId="59" fillId="4" borderId="167" xfId="10" applyFont="1" applyFill="1" applyBorder="1" applyAlignment="1" applyProtection="1">
      <alignment horizontal="center" vertical="center"/>
      <protection locked="0"/>
    </xf>
    <xf numFmtId="15" fontId="59" fillId="4" borderId="166" xfId="10" applyNumberFormat="1" applyFont="1" applyFill="1" applyBorder="1" applyAlignment="1" applyProtection="1">
      <alignment horizontal="center" vertical="center"/>
      <protection locked="0"/>
    </xf>
    <xf numFmtId="180" fontId="60" fillId="4" borderId="163" xfId="10" applyNumberFormat="1" applyFont="1" applyFill="1" applyBorder="1" applyAlignment="1" applyProtection="1">
      <alignment horizontal="center" vertical="center"/>
      <protection locked="0"/>
    </xf>
    <xf numFmtId="0" fontId="0" fillId="0" borderId="55" xfId="0" quotePrefix="1" applyBorder="1" applyAlignment="1">
      <alignment horizontal="center" vertical="center"/>
    </xf>
    <xf numFmtId="15" fontId="0" fillId="0" borderId="0" xfId="0" applyNumberFormat="1"/>
    <xf numFmtId="0" fontId="49" fillId="14" borderId="84" xfId="0" quotePrefix="1" applyFont="1" applyFill="1" applyBorder="1" applyAlignment="1">
      <alignment horizontal="center" vertical="center" wrapText="1"/>
    </xf>
    <xf numFmtId="170" fontId="51" fillId="20" borderId="16" xfId="0" applyNumberFormat="1" applyFont="1" applyFill="1" applyBorder="1" applyAlignment="1">
      <alignment horizontal="center" vertical="center" wrapText="1"/>
    </xf>
    <xf numFmtId="0" fontId="49" fillId="14" borderId="84" xfId="0" applyFont="1" applyFill="1" applyBorder="1" applyAlignment="1">
      <alignment horizontal="center" vertical="center" wrapText="1"/>
    </xf>
    <xf numFmtId="0" fontId="0" fillId="0" borderId="16" xfId="0" applyBorder="1" applyAlignment="1">
      <alignment horizontal="center" vertical="center"/>
    </xf>
    <xf numFmtId="1" fontId="62" fillId="20" borderId="16" xfId="0" applyNumberFormat="1" applyFont="1" applyFill="1" applyBorder="1" applyAlignment="1">
      <alignment horizontal="center" vertical="center" wrapText="1"/>
    </xf>
    <xf numFmtId="0" fontId="23" fillId="14" borderId="0" xfId="0" applyFont="1" applyFill="1" applyAlignment="1">
      <alignment horizontal="center" vertical="center" wrapText="1"/>
    </xf>
    <xf numFmtId="169" fontId="28" fillId="13" borderId="95" xfId="0" applyNumberFormat="1" applyFont="1" applyFill="1" applyBorder="1" applyAlignment="1">
      <alignment horizontal="center" vertical="center" wrapText="1"/>
    </xf>
    <xf numFmtId="169" fontId="64" fillId="13" borderId="95" xfId="0" applyNumberFormat="1" applyFont="1" applyFill="1" applyBorder="1" applyAlignment="1">
      <alignment horizontal="center" vertical="center" wrapText="1"/>
    </xf>
    <xf numFmtId="0" fontId="27" fillId="13" borderId="186" xfId="0" applyFont="1" applyFill="1" applyBorder="1" applyAlignment="1">
      <alignment horizontal="left" vertical="center" wrapText="1"/>
    </xf>
    <xf numFmtId="1" fontId="27" fillId="13" borderId="186" xfId="0" applyNumberFormat="1" applyFont="1" applyFill="1" applyBorder="1" applyAlignment="1">
      <alignment horizontal="center" vertical="center" wrapText="1"/>
    </xf>
    <xf numFmtId="0" fontId="27" fillId="13" borderId="186" xfId="0" quotePrefix="1" applyFont="1" applyFill="1" applyBorder="1" applyAlignment="1">
      <alignment horizontal="center" vertical="center" wrapText="1"/>
    </xf>
    <xf numFmtId="1" fontId="7" fillId="0" borderId="0" xfId="0" applyNumberFormat="1" applyFont="1"/>
    <xf numFmtId="0" fontId="23" fillId="14" borderId="187" xfId="0" applyFont="1" applyFill="1" applyBorder="1" applyAlignment="1">
      <alignment horizontal="center" vertical="center" wrapText="1"/>
    </xf>
    <xf numFmtId="0" fontId="23" fillId="14" borderId="188" xfId="0" applyFont="1" applyFill="1" applyBorder="1" applyAlignment="1">
      <alignment horizontal="center" vertical="center" wrapText="1"/>
    </xf>
    <xf numFmtId="0" fontId="27" fillId="13" borderId="189" xfId="0" quotePrefix="1" applyFont="1" applyFill="1" applyBorder="1" applyAlignment="1">
      <alignment horizontal="center" vertical="center" wrapText="1"/>
    </xf>
    <xf numFmtId="178" fontId="27" fillId="13" borderId="190" xfId="0" applyNumberFormat="1" applyFont="1" applyFill="1" applyBorder="1" applyAlignment="1">
      <alignment horizontal="center" vertical="center" wrapText="1"/>
    </xf>
    <xf numFmtId="0" fontId="26" fillId="13" borderId="191" xfId="0" quotePrefix="1" applyFont="1" applyFill="1" applyBorder="1" applyAlignment="1">
      <alignment horizontal="center" vertical="center" wrapText="1"/>
    </xf>
    <xf numFmtId="178" fontId="26" fillId="13" borderId="181" xfId="0" applyNumberFormat="1" applyFont="1" applyFill="1" applyBorder="1" applyAlignment="1">
      <alignment horizontal="center" vertical="center" wrapText="1"/>
    </xf>
    <xf numFmtId="169" fontId="28" fillId="13" borderId="182" xfId="0" applyNumberFormat="1" applyFont="1" applyFill="1" applyBorder="1" applyAlignment="1">
      <alignment horizontal="center" vertical="center" wrapText="1"/>
    </xf>
    <xf numFmtId="169" fontId="64" fillId="13" borderId="182" xfId="0" applyNumberFormat="1" applyFont="1" applyFill="1" applyBorder="1" applyAlignment="1">
      <alignment horizontal="center" vertical="center" wrapText="1"/>
    </xf>
    <xf numFmtId="0" fontId="42" fillId="26" borderId="177" xfId="0" applyFont="1" applyFill="1" applyBorder="1" applyAlignment="1">
      <alignment horizontal="centerContinuous" vertical="center" wrapText="1"/>
    </xf>
    <xf numFmtId="0" fontId="42" fillId="26" borderId="178" xfId="0" applyFont="1" applyFill="1" applyBorder="1" applyAlignment="1">
      <alignment horizontal="centerContinuous" vertical="center" wrapText="1"/>
    </xf>
    <xf numFmtId="0" fontId="42" fillId="26" borderId="179" xfId="0" applyFont="1" applyFill="1" applyBorder="1" applyAlignment="1">
      <alignment horizontal="centerContinuous" vertical="center" wrapText="1"/>
    </xf>
    <xf numFmtId="0" fontId="0" fillId="0" borderId="250" xfId="0" applyBorder="1"/>
    <xf numFmtId="0" fontId="0" fillId="0" borderId="67" xfId="0" applyBorder="1"/>
    <xf numFmtId="0" fontId="0" fillId="0" borderId="68" xfId="0" applyBorder="1"/>
    <xf numFmtId="0" fontId="0" fillId="0" borderId="74" xfId="0" applyBorder="1"/>
    <xf numFmtId="0" fontId="0" fillId="0" borderId="73" xfId="0" applyBorder="1"/>
    <xf numFmtId="0" fontId="77" fillId="14" borderId="115" xfId="0" applyFont="1" applyFill="1" applyBorder="1" applyAlignment="1">
      <alignment horizontal="center" vertical="center" wrapText="1"/>
    </xf>
    <xf numFmtId="0" fontId="43" fillId="32" borderId="302" xfId="0" applyFont="1" applyFill="1" applyBorder="1" applyAlignment="1">
      <alignment horizontal="center" vertical="center"/>
    </xf>
    <xf numFmtId="167" fontId="43" fillId="32" borderId="303" xfId="0" applyNumberFormat="1" applyFont="1" applyFill="1" applyBorder="1" applyAlignment="1">
      <alignment vertical="center"/>
    </xf>
    <xf numFmtId="0" fontId="65" fillId="27" borderId="343" xfId="0" applyFont="1" applyFill="1" applyBorder="1" applyAlignment="1">
      <alignment horizontal="centerContinuous" vertical="center"/>
    </xf>
    <xf numFmtId="0" fontId="65" fillId="27" borderId="320" xfId="0" applyFont="1" applyFill="1" applyBorder="1" applyAlignment="1">
      <alignment horizontal="centerContinuous" vertical="center"/>
    </xf>
    <xf numFmtId="0" fontId="65" fillId="27" borderId="321" xfId="0" applyFont="1" applyFill="1" applyBorder="1" applyAlignment="1">
      <alignment horizontal="centerContinuous" vertical="center"/>
    </xf>
    <xf numFmtId="0" fontId="65" fillId="0" borderId="323" xfId="0" applyFont="1" applyBorder="1" applyAlignment="1" applyProtection="1">
      <alignment horizontal="center" vertical="center"/>
      <protection locked="0"/>
    </xf>
    <xf numFmtId="0" fontId="65" fillId="0" borderId="324" xfId="0" applyFont="1" applyBorder="1" applyAlignment="1" applyProtection="1">
      <alignment horizontal="center" vertical="center" wrapText="1"/>
      <protection locked="0"/>
    </xf>
    <xf numFmtId="0" fontId="65" fillId="2" borderId="324" xfId="0" applyFont="1" applyFill="1" applyBorder="1" applyAlignment="1">
      <alignment horizontal="center" vertical="center"/>
    </xf>
    <xf numFmtId="38" fontId="65" fillId="0" borderId="323" xfId="0" applyNumberFormat="1" applyFont="1" applyBorder="1" applyAlignment="1" applyProtection="1">
      <alignment horizontal="center" vertical="center"/>
      <protection locked="0"/>
    </xf>
    <xf numFmtId="10" fontId="65" fillId="2" borderId="324" xfId="2" applyNumberFormat="1" applyFont="1" applyFill="1" applyBorder="1" applyAlignment="1">
      <alignment horizontal="center" vertical="center"/>
    </xf>
    <xf numFmtId="38" fontId="65" fillId="0" borderId="344" xfId="0" applyNumberFormat="1" applyFont="1" applyBorder="1" applyAlignment="1">
      <alignment horizontal="center" vertical="center"/>
    </xf>
    <xf numFmtId="38" fontId="65" fillId="2" borderId="323" xfId="0" applyNumberFormat="1" applyFont="1" applyFill="1" applyBorder="1" applyAlignment="1">
      <alignment horizontal="center" vertical="center"/>
    </xf>
    <xf numFmtId="0" fontId="86" fillId="27" borderId="346" xfId="0" applyFont="1" applyFill="1" applyBorder="1" applyAlignment="1">
      <alignment horizontal="centerContinuous" vertical="center"/>
    </xf>
    <xf numFmtId="0" fontId="86" fillId="27" borderId="347" xfId="0" applyFont="1" applyFill="1" applyBorder="1" applyAlignment="1">
      <alignment horizontal="centerContinuous" vertical="center"/>
    </xf>
    <xf numFmtId="0" fontId="85" fillId="27" borderId="375" xfId="0" applyFont="1" applyFill="1" applyBorder="1" applyAlignment="1">
      <alignment horizontal="centerContinuous" vertical="center"/>
    </xf>
    <xf numFmtId="0" fontId="65" fillId="27" borderId="319" xfId="0" applyFont="1" applyFill="1" applyBorder="1" applyAlignment="1">
      <alignment horizontal="centerContinuous" vertical="center"/>
    </xf>
    <xf numFmtId="38" fontId="65" fillId="0" borderId="325" xfId="0" applyNumberFormat="1" applyFont="1" applyBorder="1" applyAlignment="1" applyProtection="1">
      <alignment horizontal="center" vertical="center"/>
      <protection locked="0"/>
    </xf>
    <xf numFmtId="0" fontId="80" fillId="37" borderId="226" xfId="0" applyFont="1" applyFill="1" applyBorder="1" applyAlignment="1">
      <alignment horizontal="centerContinuous" vertical="center"/>
    </xf>
    <xf numFmtId="0" fontId="80" fillId="37" borderId="214" xfId="0" applyFont="1" applyFill="1" applyBorder="1" applyAlignment="1">
      <alignment horizontal="centerContinuous" vertical="center"/>
    </xf>
    <xf numFmtId="0" fontId="80" fillId="37" borderId="200" xfId="0" applyFont="1" applyFill="1" applyBorder="1" applyAlignment="1">
      <alignment horizontal="centerContinuous" vertical="center"/>
    </xf>
    <xf numFmtId="0" fontId="98" fillId="0" borderId="0" xfId="4" applyFont="1"/>
    <xf numFmtId="0" fontId="102" fillId="0" borderId="0" xfId="4" applyFont="1"/>
    <xf numFmtId="168" fontId="98" fillId="0" borderId="0" xfId="4" applyNumberFormat="1" applyFont="1"/>
    <xf numFmtId="10" fontId="98" fillId="0" borderId="0" xfId="4" applyNumberFormat="1" applyFont="1"/>
    <xf numFmtId="168" fontId="98" fillId="0" borderId="0" xfId="5" applyNumberFormat="1" applyFont="1" applyProtection="1"/>
    <xf numFmtId="2" fontId="98" fillId="0" borderId="173" xfId="5" applyNumberFormat="1" applyFont="1" applyBorder="1" applyAlignment="1" applyProtection="1">
      <alignment horizontal="center" vertical="center"/>
    </xf>
    <xf numFmtId="0" fontId="98" fillId="0" borderId="0" xfId="4" applyFont="1" applyAlignment="1">
      <alignment horizontal="center" vertical="center"/>
    </xf>
    <xf numFmtId="0" fontId="98" fillId="13" borderId="0" xfId="4" applyFont="1" applyFill="1"/>
    <xf numFmtId="0" fontId="98" fillId="0" borderId="0" xfId="4" applyFont="1" applyAlignment="1">
      <alignment vertical="center"/>
    </xf>
    <xf numFmtId="0" fontId="102" fillId="13" borderId="0" xfId="4" applyFont="1" applyFill="1" applyAlignment="1">
      <alignment vertical="center" wrapText="1"/>
    </xf>
    <xf numFmtId="0" fontId="102" fillId="13" borderId="0" xfId="4" applyFont="1" applyFill="1" applyAlignment="1">
      <alignment horizontal="left" vertical="center" wrapText="1"/>
    </xf>
    <xf numFmtId="0" fontId="102" fillId="0" borderId="0" xfId="11" applyFont="1" applyAlignment="1">
      <alignment vertical="center" wrapText="1"/>
    </xf>
    <xf numFmtId="0" fontId="98" fillId="0" borderId="0" xfId="4" applyFont="1" applyAlignment="1">
      <alignment vertical="center" wrapText="1"/>
    </xf>
    <xf numFmtId="0" fontId="102" fillId="0" borderId="0" xfId="11" applyFont="1" applyAlignment="1">
      <alignment horizontal="left" vertical="center" wrapText="1"/>
    </xf>
    <xf numFmtId="0" fontId="80" fillId="26" borderId="403" xfId="0" applyFont="1" applyFill="1" applyBorder="1" applyAlignment="1">
      <alignment horizontal="centerContinuous" vertical="center"/>
    </xf>
    <xf numFmtId="0" fontId="43" fillId="32" borderId="405" xfId="0" applyFont="1" applyFill="1" applyBorder="1" applyAlignment="1">
      <alignment horizontal="center" vertical="center"/>
    </xf>
    <xf numFmtId="0" fontId="0" fillId="0" borderId="379" xfId="0" applyBorder="1"/>
    <xf numFmtId="0" fontId="0" fillId="0" borderId="380" xfId="0" applyBorder="1"/>
    <xf numFmtId="0" fontId="0" fillId="0" borderId="381" xfId="0" applyBorder="1"/>
    <xf numFmtId="0" fontId="108" fillId="0" borderId="0" xfId="0" applyFont="1"/>
    <xf numFmtId="0" fontId="109" fillId="0" borderId="0" xfId="0" applyFont="1"/>
    <xf numFmtId="9" fontId="108" fillId="0" borderId="0" xfId="2" applyFont="1" applyProtection="1"/>
    <xf numFmtId="0" fontId="108" fillId="0" borderId="0" xfId="2" applyNumberFormat="1" applyFont="1" applyProtection="1"/>
    <xf numFmtId="0" fontId="119" fillId="0" borderId="0" xfId="0" applyFont="1" applyAlignment="1">
      <alignment vertical="center"/>
    </xf>
    <xf numFmtId="0" fontId="119" fillId="39" borderId="0" xfId="0" applyFont="1" applyFill="1" applyAlignment="1">
      <alignment horizontal="center" vertical="center" wrapText="1"/>
    </xf>
    <xf numFmtId="0" fontId="109" fillId="0" borderId="0" xfId="11" applyFont="1" applyAlignment="1">
      <alignment vertical="center" wrapText="1"/>
    </xf>
    <xf numFmtId="1" fontId="108" fillId="0" borderId="0" xfId="0" applyNumberFormat="1" applyFont="1"/>
    <xf numFmtId="0" fontId="108" fillId="13" borderId="0" xfId="0" applyFont="1" applyFill="1"/>
    <xf numFmtId="0" fontId="108" fillId="0" borderId="0" xfId="0" applyFont="1" applyAlignment="1">
      <alignment horizontal="center" vertical="center"/>
    </xf>
    <xf numFmtId="0" fontId="109" fillId="0" borderId="0" xfId="11" applyFont="1" applyAlignment="1">
      <alignment horizontal="center" vertical="center" wrapText="1"/>
    </xf>
    <xf numFmtId="0" fontId="108" fillId="0" borderId="0" xfId="0" applyFont="1" applyAlignment="1">
      <alignment vertical="center"/>
    </xf>
    <xf numFmtId="0" fontId="108" fillId="0" borderId="96" xfId="0" applyFont="1" applyBorder="1" applyAlignment="1">
      <alignment horizontal="center" vertical="center"/>
    </xf>
    <xf numFmtId="10" fontId="108" fillId="0" borderId="96" xfId="0" applyNumberFormat="1" applyFont="1" applyBorder="1" applyAlignment="1">
      <alignment horizontal="center" vertical="center"/>
    </xf>
    <xf numFmtId="0" fontId="108" fillId="0" borderId="437" xfId="0" applyFont="1" applyBorder="1" applyAlignment="1">
      <alignment horizontal="center" vertical="center"/>
    </xf>
    <xf numFmtId="9" fontId="108" fillId="0" borderId="437" xfId="2" applyFont="1" applyFill="1" applyBorder="1" applyAlignment="1" applyProtection="1">
      <alignment horizontal="center" vertical="center"/>
    </xf>
    <xf numFmtId="0" fontId="108" fillId="0" borderId="0" xfId="0" applyFont="1" applyAlignment="1">
      <alignment horizontal="right" vertical="center"/>
    </xf>
    <xf numFmtId="2" fontId="108" fillId="0" borderId="0" xfId="0" applyNumberFormat="1" applyFont="1" applyAlignment="1">
      <alignment vertical="center"/>
    </xf>
    <xf numFmtId="2" fontId="108" fillId="2" borderId="0" xfId="0" applyNumberFormat="1" applyFont="1" applyFill="1" applyAlignment="1">
      <alignment vertical="center"/>
    </xf>
    <xf numFmtId="185" fontId="108" fillId="0" borderId="0" xfId="0" applyNumberFormat="1" applyFont="1"/>
    <xf numFmtId="0" fontId="51" fillId="20" borderId="84" xfId="0" applyFont="1" applyFill="1" applyBorder="1" applyAlignment="1">
      <alignment horizontal="left" vertical="center" wrapText="1"/>
    </xf>
    <xf numFmtId="0" fontId="0" fillId="10" borderId="88" xfId="0" applyFill="1" applyBorder="1"/>
    <xf numFmtId="0" fontId="0" fillId="10" borderId="89" xfId="0" applyFill="1" applyBorder="1"/>
    <xf numFmtId="0" fontId="80" fillId="26" borderId="0" xfId="0" applyFont="1" applyFill="1" applyAlignment="1">
      <alignment horizontal="centerContinuous" vertical="center"/>
    </xf>
    <xf numFmtId="15" fontId="0" fillId="0" borderId="250" xfId="0" applyNumberFormat="1" applyBorder="1" applyAlignment="1">
      <alignment horizontal="center"/>
    </xf>
    <xf numFmtId="15" fontId="0" fillId="0" borderId="388" xfId="0" applyNumberFormat="1" applyBorder="1" applyAlignment="1">
      <alignment horizontal="center"/>
    </xf>
    <xf numFmtId="0" fontId="52" fillId="0" borderId="136" xfId="0" applyFont="1" applyBorder="1" applyAlignment="1">
      <alignment horizontal="center"/>
    </xf>
    <xf numFmtId="0" fontId="52" fillId="0" borderId="142" xfId="0" applyFont="1" applyBorder="1" applyAlignment="1">
      <alignment horizontal="center"/>
    </xf>
    <xf numFmtId="15" fontId="0" fillId="0" borderId="74" xfId="0" applyNumberFormat="1" applyBorder="1" applyAlignment="1">
      <alignment horizontal="center"/>
    </xf>
    <xf numFmtId="15" fontId="0" fillId="0" borderId="0" xfId="0" applyNumberFormat="1" applyAlignment="1">
      <alignment horizontal="center"/>
    </xf>
    <xf numFmtId="0" fontId="0" fillId="0" borderId="250" xfId="0" applyBorder="1" applyAlignment="1">
      <alignment horizontal="center"/>
    </xf>
    <xf numFmtId="15" fontId="0" fillId="0" borderId="386" xfId="0" applyNumberFormat="1" applyBorder="1" applyAlignment="1">
      <alignment horizontal="center"/>
    </xf>
    <xf numFmtId="0" fontId="38" fillId="14" borderId="250" xfId="0" applyFont="1" applyFill="1" applyBorder="1" applyAlignment="1">
      <alignment horizontal="center" vertical="center" wrapText="1"/>
    </xf>
    <xf numFmtId="0" fontId="38" fillId="14" borderId="457" xfId="0" applyFont="1" applyFill="1" applyBorder="1" applyAlignment="1">
      <alignment horizontal="center" vertical="center" wrapText="1"/>
    </xf>
    <xf numFmtId="38" fontId="33" fillId="2" borderId="462"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378" xfId="0" applyBorder="1" applyAlignment="1">
      <alignment horizontal="center" vertical="center"/>
    </xf>
    <xf numFmtId="0" fontId="65" fillId="27" borderId="466" xfId="0" quotePrefix="1" applyFont="1" applyFill="1" applyBorder="1" applyAlignment="1">
      <alignment horizontal="center" vertical="center" wrapText="1"/>
    </xf>
    <xf numFmtId="0" fontId="65" fillId="27" borderId="467" xfId="0" quotePrefix="1" applyFont="1" applyFill="1" applyBorder="1" applyAlignment="1">
      <alignment horizontal="center" vertical="center" wrapText="1"/>
    </xf>
    <xf numFmtId="0" fontId="65" fillId="27" borderId="468" xfId="0" quotePrefix="1" applyFont="1" applyFill="1" applyBorder="1" applyAlignment="1">
      <alignment horizontal="center" vertical="center" wrapText="1"/>
    </xf>
    <xf numFmtId="169" fontId="0" fillId="0" borderId="41" xfId="0" applyNumberFormat="1" applyBorder="1"/>
    <xf numFmtId="169" fontId="0" fillId="0" borderId="34" xfId="0" applyNumberFormat="1" applyBorder="1"/>
    <xf numFmtId="0" fontId="65" fillId="27" borderId="467" xfId="0" quotePrefix="1" applyFont="1" applyFill="1" applyBorder="1" applyAlignment="1">
      <alignment vertical="center" wrapText="1"/>
    </xf>
    <xf numFmtId="9" fontId="0" fillId="0" borderId="34" xfId="2" applyFont="1" applyBorder="1" applyAlignment="1"/>
    <xf numFmtId="2" fontId="0" fillId="0" borderId="34" xfId="0" applyNumberFormat="1" applyBorder="1"/>
    <xf numFmtId="9" fontId="0" fillId="0" borderId="41" xfId="0" applyNumberFormat="1" applyBorder="1"/>
    <xf numFmtId="2" fontId="0" fillId="0" borderId="41" xfId="0" applyNumberFormat="1" applyBorder="1"/>
    <xf numFmtId="2" fontId="0" fillId="0" borderId="42" xfId="0" applyNumberFormat="1" applyBorder="1"/>
    <xf numFmtId="0" fontId="29" fillId="17" borderId="96" xfId="0" applyFont="1" applyFill="1" applyBorder="1" applyAlignment="1">
      <alignment vertical="center"/>
    </xf>
    <xf numFmtId="0" fontId="29" fillId="17" borderId="136" xfId="0" applyFont="1" applyFill="1" applyBorder="1" applyAlignment="1">
      <alignment vertical="center"/>
    </xf>
    <xf numFmtId="37" fontId="0" fillId="0" borderId="0" xfId="0" applyNumberFormat="1"/>
    <xf numFmtId="0" fontId="2" fillId="0" borderId="250" xfId="0" applyFont="1" applyBorder="1"/>
    <xf numFmtId="0" fontId="2" fillId="0" borderId="67" xfId="0" applyFont="1" applyBorder="1"/>
    <xf numFmtId="0" fontId="2" fillId="0" borderId="68" xfId="0" applyFont="1" applyBorder="1"/>
    <xf numFmtId="0" fontId="7" fillId="20" borderId="40" xfId="0" applyFont="1" applyFill="1" applyBorder="1" applyAlignment="1">
      <alignment horizontal="center"/>
    </xf>
    <xf numFmtId="0" fontId="7" fillId="20" borderId="41" xfId="0" applyFont="1" applyFill="1" applyBorder="1"/>
    <xf numFmtId="0" fontId="6" fillId="20" borderId="42" xfId="0" applyFont="1" applyFill="1" applyBorder="1" applyAlignment="1">
      <alignment horizontal="right" indent="1"/>
    </xf>
    <xf numFmtId="169" fontId="7" fillId="20" borderId="44" xfId="0" applyNumberFormat="1" applyFont="1" applyFill="1" applyBorder="1" applyAlignment="1">
      <alignment horizontal="center"/>
    </xf>
    <xf numFmtId="169" fontId="7" fillId="20" borderId="42" xfId="0" applyNumberFormat="1" applyFont="1" applyFill="1" applyBorder="1" applyAlignment="1">
      <alignment horizontal="center"/>
    </xf>
    <xf numFmtId="169" fontId="7" fillId="20" borderId="40" xfId="0" applyNumberFormat="1" applyFont="1" applyFill="1" applyBorder="1" applyAlignment="1">
      <alignment horizontal="center"/>
    </xf>
    <xf numFmtId="0" fontId="7" fillId="20" borderId="41" xfId="0" applyFont="1" applyFill="1" applyBorder="1" applyAlignment="1">
      <alignment horizontal="center"/>
    </xf>
    <xf numFmtId="0" fontId="7" fillId="20" borderId="46" xfId="0" applyFont="1" applyFill="1" applyBorder="1" applyAlignment="1">
      <alignment horizontal="center"/>
    </xf>
    <xf numFmtId="0" fontId="7" fillId="20" borderId="42" xfId="0" applyFont="1" applyFill="1" applyBorder="1"/>
    <xf numFmtId="169" fontId="7" fillId="20" borderId="45" xfId="0" applyNumberFormat="1" applyFont="1" applyFill="1" applyBorder="1" applyAlignment="1">
      <alignment horizontal="center"/>
    </xf>
    <xf numFmtId="0" fontId="7" fillId="20" borderId="43" xfId="0" applyFont="1" applyFill="1" applyBorder="1"/>
    <xf numFmtId="172" fontId="7" fillId="20" borderId="41" xfId="0" applyNumberFormat="1" applyFont="1" applyFill="1" applyBorder="1"/>
    <xf numFmtId="168" fontId="7" fillId="20" borderId="41" xfId="2" applyNumberFormat="1" applyFont="1" applyFill="1" applyBorder="1" applyAlignment="1">
      <alignment horizontal="center"/>
    </xf>
    <xf numFmtId="1" fontId="7" fillId="20" borderId="41" xfId="0" applyNumberFormat="1" applyFont="1" applyFill="1" applyBorder="1" applyAlignment="1">
      <alignment horizontal="center"/>
    </xf>
    <xf numFmtId="0" fontId="0" fillId="20" borderId="432" xfId="0" applyFill="1" applyBorder="1" applyAlignment="1">
      <alignment horizontal="center" vertical="center"/>
    </xf>
    <xf numFmtId="172" fontId="7" fillId="20" borderId="41" xfId="0" applyNumberFormat="1" applyFont="1" applyFill="1" applyBorder="1" applyProtection="1">
      <protection locked="0"/>
    </xf>
    <xf numFmtId="172" fontId="7" fillId="20" borderId="43" xfId="0" applyNumberFormat="1" applyFont="1" applyFill="1" applyBorder="1"/>
    <xf numFmtId="0" fontId="7" fillId="4" borderId="66" xfId="0" applyFont="1" applyFill="1" applyBorder="1" applyAlignment="1" applyProtection="1">
      <alignment horizontal="center"/>
      <protection locked="0"/>
    </xf>
    <xf numFmtId="0" fontId="7" fillId="4" borderId="485" xfId="0" applyFont="1" applyFill="1" applyBorder="1" applyAlignment="1" applyProtection="1">
      <alignment horizontal="center"/>
      <protection locked="0"/>
    </xf>
    <xf numFmtId="172" fontId="7" fillId="0" borderId="484" xfId="0" applyNumberFormat="1" applyFont="1" applyBorder="1" applyProtection="1">
      <protection locked="0"/>
    </xf>
    <xf numFmtId="172" fontId="7" fillId="2" borderId="66" xfId="0" applyNumberFormat="1" applyFont="1" applyFill="1" applyBorder="1"/>
    <xf numFmtId="172" fontId="7" fillId="0" borderId="66" xfId="0" applyNumberFormat="1" applyFont="1" applyBorder="1" applyProtection="1">
      <protection locked="0"/>
    </xf>
    <xf numFmtId="172" fontId="7" fillId="2" borderId="64" xfId="0" applyNumberFormat="1" applyFont="1" applyFill="1" applyBorder="1"/>
    <xf numFmtId="169" fontId="7" fillId="0" borderId="141" xfId="0" applyNumberFormat="1" applyFont="1" applyBorder="1" applyAlignment="1" applyProtection="1">
      <alignment horizontal="center"/>
      <protection locked="0"/>
    </xf>
    <xf numFmtId="169" fontId="7" fillId="0" borderId="485" xfId="0" applyNumberFormat="1" applyFont="1" applyBorder="1" applyAlignment="1" applyProtection="1">
      <alignment horizontal="center"/>
      <protection locked="0"/>
    </xf>
    <xf numFmtId="169" fontId="7" fillId="0" borderId="484" xfId="0" applyNumberFormat="1" applyFont="1" applyBorder="1" applyAlignment="1" applyProtection="1">
      <alignment horizontal="center"/>
      <protection locked="0"/>
    </xf>
    <xf numFmtId="0" fontId="7" fillId="0" borderId="66" xfId="0" applyFont="1" applyBorder="1" applyAlignment="1" applyProtection="1">
      <alignment horizontal="center"/>
      <protection locked="0"/>
    </xf>
    <xf numFmtId="169" fontId="7" fillId="0" borderId="66" xfId="0" applyNumberFormat="1" applyFont="1" applyBorder="1" applyAlignment="1" applyProtection="1">
      <alignment horizontal="center"/>
      <protection locked="0"/>
    </xf>
    <xf numFmtId="0" fontId="7" fillId="2" borderId="486" xfId="0" applyFont="1" applyFill="1" applyBorder="1" applyAlignment="1">
      <alignment horizontal="center"/>
    </xf>
    <xf numFmtId="169" fontId="7" fillId="0" borderId="65" xfId="0" applyNumberFormat="1" applyFont="1" applyBorder="1" applyAlignment="1" applyProtection="1">
      <alignment horizontal="center"/>
      <protection locked="0"/>
    </xf>
    <xf numFmtId="169" fontId="7" fillId="0" borderId="64" xfId="0" applyNumberFormat="1" applyFont="1" applyBorder="1" applyAlignment="1" applyProtection="1">
      <alignment horizontal="center"/>
      <protection locked="0"/>
    </xf>
    <xf numFmtId="0" fontId="7" fillId="2" borderId="487" xfId="0" applyFont="1" applyFill="1" applyBorder="1" applyAlignment="1">
      <alignment horizontal="center"/>
    </xf>
    <xf numFmtId="0" fontId="0" fillId="0" borderId="23" xfId="0" applyBorder="1" applyAlignment="1">
      <alignment horizontal="center" vertical="center"/>
    </xf>
    <xf numFmtId="0" fontId="52" fillId="16" borderId="173" xfId="0" applyFont="1" applyFill="1" applyBorder="1" applyAlignment="1">
      <alignment wrapText="1"/>
    </xf>
    <xf numFmtId="0" fontId="52" fillId="16" borderId="139" xfId="0" applyFont="1" applyFill="1" applyBorder="1" applyAlignment="1">
      <alignment wrapText="1"/>
    </xf>
    <xf numFmtId="0" fontId="52" fillId="16" borderId="378" xfId="0" applyFont="1" applyFill="1" applyBorder="1" applyAlignment="1">
      <alignment wrapText="1"/>
    </xf>
    <xf numFmtId="0" fontId="52" fillId="16" borderId="382" xfId="0" applyFont="1" applyFill="1" applyBorder="1" applyAlignment="1">
      <alignment wrapText="1"/>
    </xf>
    <xf numFmtId="0" fontId="52" fillId="16" borderId="74" xfId="0" applyFont="1" applyFill="1" applyBorder="1" applyAlignment="1">
      <alignment wrapText="1"/>
    </xf>
    <xf numFmtId="0" fontId="52" fillId="16" borderId="0" xfId="0" applyFont="1" applyFill="1" applyAlignment="1">
      <alignment wrapText="1"/>
    </xf>
    <xf numFmtId="0" fontId="52" fillId="16" borderId="73"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7" fontId="0" fillId="0" borderId="379" xfId="0" applyNumberFormat="1" applyBorder="1" applyAlignment="1">
      <alignment wrapText="1"/>
    </xf>
    <xf numFmtId="187" fontId="0" fillId="0" borderId="380" xfId="0" applyNumberFormat="1" applyBorder="1" applyAlignment="1">
      <alignment wrapText="1"/>
    </xf>
    <xf numFmtId="186" fontId="0" fillId="0" borderId="380" xfId="0" applyNumberFormat="1" applyBorder="1" applyAlignment="1">
      <alignment wrapText="1"/>
    </xf>
    <xf numFmtId="186" fontId="0" fillId="0" borderId="381" xfId="0" applyNumberFormat="1" applyBorder="1" applyAlignment="1">
      <alignment wrapText="1"/>
    </xf>
    <xf numFmtId="37" fontId="0" fillId="0" borderId="379" xfId="0" applyNumberFormat="1" applyBorder="1" applyAlignment="1">
      <alignment wrapText="1"/>
    </xf>
    <xf numFmtId="37" fontId="0" fillId="0" borderId="380" xfId="0" applyNumberFormat="1" applyBorder="1" applyAlignment="1">
      <alignment wrapText="1"/>
    </xf>
    <xf numFmtId="38" fontId="0" fillId="0" borderId="380" xfId="0" applyNumberFormat="1" applyBorder="1" applyAlignment="1">
      <alignment wrapText="1"/>
    </xf>
    <xf numFmtId="38" fontId="0" fillId="0" borderId="381" xfId="0" applyNumberFormat="1" applyBorder="1" applyAlignment="1">
      <alignment wrapText="1"/>
    </xf>
    <xf numFmtId="10" fontId="0" fillId="0" borderId="379" xfId="0" applyNumberFormat="1" applyBorder="1" applyAlignment="1">
      <alignment wrapText="1"/>
    </xf>
    <xf numFmtId="10" fontId="0" fillId="0" borderId="380" xfId="0" applyNumberFormat="1" applyBorder="1" applyAlignment="1">
      <alignment wrapText="1"/>
    </xf>
    <xf numFmtId="0" fontId="0" fillId="0" borderId="380" xfId="0" applyBorder="1" applyAlignment="1">
      <alignment wrapText="1"/>
    </xf>
    <xf numFmtId="10" fontId="0" fillId="0" borderId="381" xfId="0" applyNumberFormat="1" applyBorder="1" applyAlignment="1">
      <alignment wrapText="1"/>
    </xf>
    <xf numFmtId="0" fontId="0" fillId="0" borderId="379" xfId="0" applyBorder="1" applyAlignment="1">
      <alignment wrapText="1"/>
    </xf>
    <xf numFmtId="0" fontId="0" fillId="0" borderId="381" xfId="0" applyBorder="1" applyAlignment="1">
      <alignment wrapText="1"/>
    </xf>
    <xf numFmtId="15" fontId="0" fillId="0" borderId="379" xfId="0" applyNumberFormat="1" applyBorder="1" applyAlignment="1">
      <alignment wrapText="1"/>
    </xf>
    <xf numFmtId="15" fontId="0" fillId="0" borderId="380" xfId="0" applyNumberFormat="1" applyBorder="1" applyAlignment="1">
      <alignment wrapText="1"/>
    </xf>
    <xf numFmtId="37" fontId="75" fillId="0" borderId="380" xfId="0" applyNumberFormat="1" applyFont="1" applyBorder="1" applyAlignment="1">
      <alignment wrapText="1"/>
    </xf>
    <xf numFmtId="15" fontId="75" fillId="0" borderId="380" xfId="0" applyNumberFormat="1" applyFont="1" applyBorder="1" applyAlignment="1">
      <alignment wrapText="1"/>
    </xf>
    <xf numFmtId="37" fontId="75" fillId="0" borderId="381" xfId="0" applyNumberFormat="1" applyFont="1" applyBorder="1" applyAlignment="1">
      <alignment wrapText="1"/>
    </xf>
    <xf numFmtId="1" fontId="0" fillId="0" borderId="379" xfId="0" applyNumberFormat="1" applyBorder="1" applyAlignment="1">
      <alignment wrapText="1"/>
    </xf>
    <xf numFmtId="1" fontId="0" fillId="0" borderId="380" xfId="0" applyNumberFormat="1" applyBorder="1" applyAlignment="1">
      <alignment wrapText="1"/>
    </xf>
    <xf numFmtId="38" fontId="0" fillId="0" borderId="379" xfId="0" applyNumberFormat="1" applyBorder="1" applyAlignment="1">
      <alignment wrapText="1"/>
    </xf>
    <xf numFmtId="9" fontId="0" fillId="0" borderId="380" xfId="2" applyFont="1" applyBorder="1" applyAlignment="1">
      <alignment wrapText="1"/>
    </xf>
    <xf numFmtId="0" fontId="66" fillId="11" borderId="465" xfId="0" applyFont="1" applyFill="1" applyBorder="1" applyAlignment="1">
      <alignment horizontal="left" vertical="center"/>
    </xf>
    <xf numFmtId="0" fontId="66" fillId="11" borderId="463" xfId="0" applyFont="1" applyFill="1" applyBorder="1" applyAlignment="1">
      <alignment horizontal="left" vertical="center"/>
    </xf>
    <xf numFmtId="0" fontId="66" fillId="11" borderId="464" xfId="0" applyFont="1" applyFill="1" applyBorder="1" applyAlignment="1">
      <alignment horizontal="left" vertical="center"/>
    </xf>
    <xf numFmtId="0" fontId="65" fillId="29" borderId="396" xfId="0" applyFont="1" applyFill="1" applyBorder="1" applyAlignment="1">
      <alignment horizontal="center" vertical="center" wrapText="1"/>
    </xf>
    <xf numFmtId="0" fontId="65" fillId="29" borderId="399" xfId="0" applyFont="1" applyFill="1" applyBorder="1" applyAlignment="1">
      <alignment horizontal="center" vertical="center" wrapText="1"/>
    </xf>
    <xf numFmtId="0" fontId="65" fillId="29" borderId="256" xfId="0" applyFont="1" applyFill="1" applyBorder="1" applyAlignment="1">
      <alignment horizontal="center" vertical="center" wrapText="1"/>
    </xf>
    <xf numFmtId="0" fontId="65" fillId="29" borderId="257" xfId="0" applyFont="1" applyFill="1" applyBorder="1" applyAlignment="1">
      <alignment horizontal="center" vertical="center" wrapText="1"/>
    </xf>
    <xf numFmtId="0" fontId="65" fillId="29" borderId="275" xfId="0" applyFont="1" applyFill="1" applyBorder="1" applyAlignment="1">
      <alignment horizontal="center" vertical="center" wrapText="1"/>
    </xf>
    <xf numFmtId="0" fontId="93" fillId="30" borderId="261" xfId="0" applyFont="1" applyFill="1" applyBorder="1" applyAlignment="1">
      <alignment horizontal="center" vertical="center" wrapText="1"/>
    </xf>
    <xf numFmtId="0" fontId="93" fillId="2" borderId="264" xfId="0" applyFont="1" applyFill="1" applyBorder="1" applyAlignment="1">
      <alignment horizontal="center" vertical="center" wrapText="1"/>
    </xf>
    <xf numFmtId="0" fontId="93" fillId="30" borderId="264" xfId="0" applyFont="1" applyFill="1" applyBorder="1" applyAlignment="1">
      <alignment horizontal="center" vertical="center" wrapText="1"/>
    </xf>
    <xf numFmtId="0" fontId="93" fillId="2" borderId="277" xfId="0" applyFont="1" applyFill="1" applyBorder="1" applyAlignment="1">
      <alignment horizontal="center" vertical="center" wrapText="1"/>
    </xf>
    <xf numFmtId="0" fontId="93" fillId="30" borderId="262" xfId="0" applyFont="1" applyFill="1" applyBorder="1" applyAlignment="1">
      <alignment horizontal="center" vertical="center" wrapText="1"/>
    </xf>
    <xf numFmtId="0" fontId="93" fillId="2" borderId="265" xfId="0" applyFont="1" applyFill="1" applyBorder="1" applyAlignment="1">
      <alignment horizontal="center" vertical="center" wrapText="1"/>
    </xf>
    <xf numFmtId="0" fontId="93" fillId="30" borderId="265" xfId="0" applyFont="1" applyFill="1" applyBorder="1" applyAlignment="1">
      <alignment horizontal="center" vertical="center" wrapText="1"/>
    </xf>
    <xf numFmtId="0" fontId="93" fillId="2" borderId="278" xfId="0" applyFont="1" applyFill="1" applyBorder="1" applyAlignment="1">
      <alignment horizontal="center" vertical="center" wrapText="1"/>
    </xf>
    <xf numFmtId="0" fontId="65" fillId="29" borderId="211" xfId="0" applyFont="1" applyFill="1" applyBorder="1" applyAlignment="1">
      <alignment horizontal="center" vertical="center" wrapText="1"/>
    </xf>
    <xf numFmtId="0" fontId="65" fillId="29" borderId="178" xfId="0" applyFont="1" applyFill="1" applyBorder="1" applyAlignment="1">
      <alignment horizontal="center" vertical="center" wrapText="1"/>
    </xf>
    <xf numFmtId="0" fontId="65" fillId="29" borderId="286" xfId="0" applyFont="1" applyFill="1" applyBorder="1" applyAlignment="1">
      <alignment horizontal="center" vertical="center" wrapText="1"/>
    </xf>
    <xf numFmtId="0" fontId="65" fillId="29" borderId="267" xfId="0" applyFont="1" applyFill="1" applyBorder="1" applyAlignment="1">
      <alignment horizontal="center" vertical="center" wrapText="1"/>
    </xf>
    <xf numFmtId="0" fontId="65" fillId="29" borderId="288" xfId="0" applyFont="1" applyFill="1" applyBorder="1" applyAlignment="1">
      <alignment horizontal="center" vertical="center" wrapText="1"/>
    </xf>
    <xf numFmtId="0" fontId="85" fillId="11" borderId="470" xfId="0" applyFont="1" applyFill="1" applyBorder="1" applyAlignment="1">
      <alignment horizontal="left" vertical="center" wrapText="1"/>
    </xf>
    <xf numFmtId="0" fontId="133" fillId="28" borderId="343" xfId="0" applyFont="1" applyFill="1" applyBorder="1" applyAlignment="1">
      <alignment horizontal="center" vertical="center" wrapText="1"/>
    </xf>
    <xf numFmtId="0" fontId="133" fillId="28" borderId="320" xfId="0" applyFont="1" applyFill="1" applyBorder="1" applyAlignment="1">
      <alignment horizontal="center" vertical="center" wrapText="1"/>
    </xf>
    <xf numFmtId="0" fontId="133" fillId="28" borderId="321" xfId="0" applyFont="1" applyFill="1" applyBorder="1" applyAlignment="1">
      <alignment horizontal="center" vertical="center" wrapText="1"/>
    </xf>
    <xf numFmtId="0" fontId="80" fillId="37" borderId="196" xfId="0" applyFont="1" applyFill="1" applyBorder="1" applyAlignment="1">
      <alignment horizontal="centerContinuous" vertical="center"/>
    </xf>
    <xf numFmtId="0" fontId="77" fillId="37" borderId="0" xfId="0" applyFont="1" applyFill="1" applyAlignment="1">
      <alignment horizontal="centerContinuous" vertical="center"/>
    </xf>
    <xf numFmtId="0" fontId="80" fillId="37" borderId="0" xfId="0" applyFont="1" applyFill="1" applyAlignment="1">
      <alignment horizontal="centerContinuous" vertical="center"/>
    </xf>
    <xf numFmtId="0" fontId="77" fillId="37" borderId="398" xfId="0" applyFont="1" applyFill="1" applyBorder="1" applyAlignment="1">
      <alignment horizontal="centerContinuous" vertical="center"/>
    </xf>
    <xf numFmtId="0" fontId="65" fillId="28" borderId="197" xfId="0" applyFont="1" applyFill="1" applyBorder="1" applyAlignment="1">
      <alignment horizontal="center" vertical="center" wrapText="1"/>
    </xf>
    <xf numFmtId="0" fontId="65" fillId="28" borderId="210" xfId="0" applyFont="1" applyFill="1" applyBorder="1" applyAlignment="1">
      <alignment horizontal="center" vertical="center" wrapText="1"/>
    </xf>
    <xf numFmtId="0" fontId="65" fillId="28" borderId="420" xfId="0" applyFont="1" applyFill="1" applyBorder="1" applyAlignment="1">
      <alignment horizontal="center" vertical="center" wrapText="1"/>
    </xf>
    <xf numFmtId="0" fontId="85" fillId="27" borderId="410" xfId="0" applyFont="1" applyFill="1" applyBorder="1" applyAlignment="1">
      <alignment horizontal="centerContinuous" vertical="center"/>
    </xf>
    <xf numFmtId="0" fontId="86" fillId="27" borderId="235" xfId="0" applyFont="1" applyFill="1" applyBorder="1" applyAlignment="1">
      <alignment horizontal="centerContinuous" vertical="center"/>
    </xf>
    <xf numFmtId="0" fontId="86" fillId="27" borderId="341" xfId="0" applyFont="1" applyFill="1" applyBorder="1" applyAlignment="1">
      <alignment horizontal="centerContinuous" vertical="center"/>
    </xf>
    <xf numFmtId="0" fontId="86" fillId="27" borderId="476" xfId="0" applyFont="1" applyFill="1" applyBorder="1" applyAlignment="1">
      <alignment horizontal="centerContinuous" vertical="center"/>
    </xf>
    <xf numFmtId="0" fontId="65" fillId="28" borderId="138" xfId="0" applyFont="1" applyFill="1" applyBorder="1" applyAlignment="1">
      <alignment horizontal="centerContinuous"/>
    </xf>
    <xf numFmtId="0" fontId="77" fillId="25" borderId="229" xfId="0" applyFont="1" applyFill="1" applyBorder="1" applyAlignment="1">
      <alignment horizontal="center" vertical="center" wrapText="1"/>
    </xf>
    <xf numFmtId="0" fontId="65" fillId="28" borderId="216" xfId="0" applyFont="1" applyFill="1" applyBorder="1" applyAlignment="1">
      <alignment horizontal="centerContinuous"/>
    </xf>
    <xf numFmtId="0" fontId="65" fillId="28" borderId="0" xfId="0" applyFont="1" applyFill="1" applyAlignment="1">
      <alignment horizontal="centerContinuous"/>
    </xf>
    <xf numFmtId="0" fontId="65" fillId="28" borderId="237" xfId="0" applyFont="1" applyFill="1" applyBorder="1" applyAlignment="1">
      <alignment horizontal="centerContinuous"/>
    </xf>
    <xf numFmtId="0" fontId="77" fillId="25" borderId="227" xfId="0" applyFont="1" applyFill="1" applyBorder="1" applyAlignment="1">
      <alignment horizontal="center" vertical="center" wrapText="1"/>
    </xf>
    <xf numFmtId="0" fontId="86" fillId="27" borderId="236" xfId="0" applyFont="1" applyFill="1" applyBorder="1" applyAlignment="1">
      <alignment horizontal="centerContinuous" vertical="center"/>
    </xf>
    <xf numFmtId="0" fontId="85" fillId="27" borderId="0" xfId="0" applyFont="1" applyFill="1" applyAlignment="1">
      <alignment horizontal="centerContinuous" vertical="center"/>
    </xf>
    <xf numFmtId="0" fontId="80" fillId="26" borderId="177" xfId="0" applyFont="1" applyFill="1" applyBorder="1" applyAlignment="1">
      <alignment horizontal="centerContinuous" vertical="center"/>
    </xf>
    <xf numFmtId="0" fontId="67" fillId="26" borderId="220" xfId="0" applyFont="1" applyFill="1" applyBorder="1" applyAlignment="1">
      <alignment horizontal="centerContinuous" vertical="center"/>
    </xf>
    <xf numFmtId="0" fontId="69" fillId="26" borderId="220" xfId="0" applyFont="1" applyFill="1" applyBorder="1" applyAlignment="1">
      <alignment horizontal="centerContinuous" vertical="center"/>
    </xf>
    <xf numFmtId="0" fontId="67" fillId="26" borderId="406" xfId="0" applyFont="1" applyFill="1" applyBorder="1" applyAlignment="1">
      <alignment horizontal="centerContinuous" vertical="center"/>
    </xf>
    <xf numFmtId="0" fontId="65" fillId="38" borderId="239" xfId="0" applyFont="1" applyFill="1" applyBorder="1" applyAlignment="1">
      <alignment horizontal="center" vertical="center" wrapText="1"/>
    </xf>
    <xf numFmtId="0" fontId="65" fillId="38" borderId="175" xfId="0" applyFont="1" applyFill="1" applyBorder="1" applyAlignment="1">
      <alignment horizontal="center" vertical="center" wrapText="1"/>
    </xf>
    <xf numFmtId="0" fontId="65" fillId="38" borderId="271" xfId="0" applyFont="1" applyFill="1" applyBorder="1" applyAlignment="1">
      <alignment horizontal="center" vertical="center" wrapText="1"/>
    </xf>
    <xf numFmtId="0" fontId="52" fillId="16" borderId="88" xfId="0" applyFont="1" applyFill="1" applyBorder="1" applyAlignment="1">
      <alignment wrapText="1"/>
    </xf>
    <xf numFmtId="166" fontId="0" fillId="0" borderId="380" xfId="1" applyFont="1" applyBorder="1" applyAlignment="1">
      <alignment wrapText="1"/>
    </xf>
    <xf numFmtId="10" fontId="0" fillId="0" borderId="380" xfId="2" applyNumberFormat="1" applyFont="1" applyBorder="1" applyAlignment="1">
      <alignment wrapText="1"/>
    </xf>
    <xf numFmtId="0" fontId="86" fillId="0" borderId="449" xfId="0" applyFont="1" applyBorder="1" applyAlignment="1">
      <alignment horizontal="center" vertical="center"/>
    </xf>
    <xf numFmtId="186" fontId="79" fillId="0" borderId="320" xfId="0" applyNumberFormat="1" applyFont="1" applyBorder="1" applyAlignment="1">
      <alignment horizontal="center" vertical="center"/>
    </xf>
    <xf numFmtId="0" fontId="86" fillId="0" borderId="320" xfId="0" applyFont="1" applyBorder="1" applyAlignment="1">
      <alignment horizontal="center" vertical="center" wrapText="1"/>
    </xf>
    <xf numFmtId="0" fontId="86" fillId="0" borderId="320" xfId="0" applyFont="1" applyBorder="1" applyAlignment="1">
      <alignment horizontal="center" vertical="center"/>
    </xf>
    <xf numFmtId="186" fontId="86" fillId="0" borderId="320" xfId="0" applyNumberFormat="1" applyFont="1" applyBorder="1" applyAlignment="1">
      <alignment horizontal="center" vertical="center"/>
    </xf>
    <xf numFmtId="1" fontId="86" fillId="0" borderId="422" xfId="0" applyNumberFormat="1" applyFont="1" applyBorder="1" applyAlignment="1">
      <alignment horizontal="center" vertical="center"/>
    </xf>
    <xf numFmtId="0" fontId="86" fillId="0" borderId="422" xfId="0" applyFont="1" applyBorder="1" applyAlignment="1">
      <alignment horizontal="center" vertical="center"/>
    </xf>
    <xf numFmtId="0" fontId="86" fillId="0" borderId="446" xfId="0" applyFont="1" applyBorder="1" applyAlignment="1">
      <alignment horizontal="center" vertical="center"/>
    </xf>
    <xf numFmtId="186" fontId="86" fillId="0" borderId="423" xfId="0" applyNumberFormat="1" applyFont="1" applyBorder="1" applyAlignment="1">
      <alignment horizontal="center" vertical="center"/>
    </xf>
    <xf numFmtId="0" fontId="86" fillId="0" borderId="423" xfId="0" applyFont="1" applyBorder="1" applyAlignment="1">
      <alignment horizontal="center" vertical="center"/>
    </xf>
    <xf numFmtId="0" fontId="86" fillId="0" borderId="424" xfId="0" applyFont="1" applyBorder="1" applyAlignment="1">
      <alignment horizontal="center" vertical="center"/>
    </xf>
    <xf numFmtId="0" fontId="87" fillId="16" borderId="407" xfId="0" applyFont="1" applyFill="1" applyBorder="1" applyAlignment="1">
      <alignment vertical="center"/>
    </xf>
    <xf numFmtId="0" fontId="89" fillId="16" borderId="91" xfId="0" applyFont="1" applyFill="1" applyBorder="1" applyAlignment="1">
      <alignment vertical="center"/>
    </xf>
    <xf numFmtId="0" fontId="89" fillId="16" borderId="408" xfId="0" applyFont="1" applyFill="1" applyBorder="1" applyAlignment="1">
      <alignment vertical="center"/>
    </xf>
    <xf numFmtId="0" fontId="80" fillId="26" borderId="252" xfId="0" applyFont="1" applyFill="1" applyBorder="1" applyAlignment="1">
      <alignment horizontal="centerContinuous" vertical="center"/>
    </xf>
    <xf numFmtId="0" fontId="80" fillId="26" borderId="193" xfId="0" applyFont="1" applyFill="1" applyBorder="1" applyAlignment="1">
      <alignment horizontal="centerContinuous" vertical="center"/>
    </xf>
    <xf numFmtId="0" fontId="80" fillId="26" borderId="184" xfId="0" applyFont="1" applyFill="1" applyBorder="1" applyAlignment="1">
      <alignment horizontal="centerContinuous" vertical="center"/>
    </xf>
    <xf numFmtId="0" fontId="80" fillId="26" borderId="185" xfId="0" applyFont="1" applyFill="1" applyBorder="1" applyAlignment="1">
      <alignment horizontal="centerContinuous" vertical="center"/>
    </xf>
    <xf numFmtId="0" fontId="80" fillId="26" borderId="178" xfId="0" applyFont="1" applyFill="1" applyBorder="1" applyAlignment="1">
      <alignment horizontal="centerContinuous" vertical="center"/>
    </xf>
    <xf numFmtId="0" fontId="80" fillId="26" borderId="409" xfId="0" applyFont="1" applyFill="1" applyBorder="1" applyAlignment="1">
      <alignment horizontal="centerContinuous" vertical="center"/>
    </xf>
    <xf numFmtId="0" fontId="0" fillId="0" borderId="398" xfId="0" applyBorder="1"/>
    <xf numFmtId="175" fontId="85" fillId="11" borderId="317" xfId="1" applyNumberFormat="1" applyFont="1" applyFill="1" applyBorder="1" applyAlignment="1" applyProtection="1">
      <alignment horizontal="center"/>
    </xf>
    <xf numFmtId="175" fontId="85" fillId="0" borderId="318" xfId="0" applyNumberFormat="1" applyFont="1" applyBorder="1" applyAlignment="1">
      <alignment horizontal="center" vertical="center"/>
    </xf>
    <xf numFmtId="175" fontId="65" fillId="0" borderId="317" xfId="0" applyNumberFormat="1" applyFont="1" applyBorder="1" applyAlignment="1">
      <alignment horizontal="center"/>
    </xf>
    <xf numFmtId="175" fontId="65" fillId="0" borderId="317" xfId="0" applyNumberFormat="1" applyFont="1" applyBorder="1" applyAlignment="1">
      <alignment horizontal="center" vertical="center"/>
    </xf>
    <xf numFmtId="175" fontId="65" fillId="0" borderId="363" xfId="0" applyNumberFormat="1" applyFont="1" applyBorder="1" applyAlignment="1">
      <alignment horizontal="center" vertical="center"/>
    </xf>
    <xf numFmtId="175" fontId="0" fillId="0" borderId="398" xfId="0" applyNumberFormat="1" applyBorder="1"/>
    <xf numFmtId="175" fontId="85" fillId="11" borderId="320" xfId="1" applyNumberFormat="1" applyFont="1" applyFill="1" applyBorder="1" applyAlignment="1" applyProtection="1">
      <alignment horizontal="center"/>
    </xf>
    <xf numFmtId="175" fontId="85" fillId="0" borderId="321" xfId="0" applyNumberFormat="1" applyFont="1" applyBorder="1" applyAlignment="1">
      <alignment horizontal="center" vertical="center"/>
    </xf>
    <xf numFmtId="175" fontId="85" fillId="11" borderId="366" xfId="1" applyNumberFormat="1" applyFont="1" applyFill="1" applyBorder="1" applyAlignment="1" applyProtection="1">
      <alignment horizontal="center" vertical="center"/>
    </xf>
    <xf numFmtId="175" fontId="85" fillId="11" borderId="367" xfId="1" applyNumberFormat="1" applyFont="1" applyFill="1" applyBorder="1" applyAlignment="1" applyProtection="1">
      <alignment horizontal="center" vertical="center"/>
    </xf>
    <xf numFmtId="175" fontId="85" fillId="11" borderId="368" xfId="1" applyNumberFormat="1" applyFont="1" applyFill="1" applyBorder="1" applyAlignment="1" applyProtection="1">
      <alignment horizontal="center" vertical="center"/>
    </xf>
    <xf numFmtId="175" fontId="65" fillId="0" borderId="320" xfId="0" applyNumberFormat="1" applyFont="1" applyBorder="1" applyAlignment="1">
      <alignment horizontal="center"/>
    </xf>
    <xf numFmtId="175" fontId="65" fillId="0" borderId="320" xfId="0" applyNumberFormat="1" applyFont="1" applyBorder="1" applyAlignment="1">
      <alignment horizontal="center" vertical="center"/>
    </xf>
    <xf numFmtId="175" fontId="65" fillId="0" borderId="364" xfId="0" applyNumberFormat="1" applyFont="1" applyBorder="1" applyAlignment="1">
      <alignment horizontal="center" vertical="center"/>
    </xf>
    <xf numFmtId="175" fontId="85" fillId="11" borderId="369" xfId="1" applyNumberFormat="1" applyFont="1" applyFill="1" applyBorder="1" applyAlignment="1" applyProtection="1">
      <alignment horizontal="center" vertical="center"/>
    </xf>
    <xf numFmtId="175" fontId="85" fillId="11" borderId="370" xfId="1" applyNumberFormat="1" applyFont="1" applyFill="1" applyBorder="1" applyAlignment="1" applyProtection="1">
      <alignment horizontal="center" vertical="center"/>
    </xf>
    <xf numFmtId="175" fontId="85" fillId="11" borderId="371" xfId="1" applyNumberFormat="1" applyFont="1" applyFill="1" applyBorder="1" applyAlignment="1" applyProtection="1">
      <alignment horizontal="center" vertical="center"/>
    </xf>
    <xf numFmtId="175" fontId="85" fillId="11" borderId="323" xfId="1" applyNumberFormat="1" applyFont="1" applyFill="1" applyBorder="1" applyAlignment="1" applyProtection="1">
      <alignment horizontal="center"/>
    </xf>
    <xf numFmtId="175" fontId="85" fillId="0" borderId="324" xfId="0" applyNumberFormat="1" applyFont="1" applyBorder="1" applyAlignment="1">
      <alignment horizontal="center" vertical="center"/>
    </xf>
    <xf numFmtId="175" fontId="85" fillId="11" borderId="372" xfId="1" applyNumberFormat="1" applyFont="1" applyFill="1" applyBorder="1" applyAlignment="1" applyProtection="1">
      <alignment horizontal="center" vertical="center"/>
    </xf>
    <xf numFmtId="175" fontId="85" fillId="11" borderId="373" xfId="1" applyNumberFormat="1" applyFont="1" applyFill="1" applyBorder="1" applyAlignment="1" applyProtection="1">
      <alignment horizontal="center" vertical="center"/>
    </xf>
    <xf numFmtId="175" fontId="85" fillId="11" borderId="374" xfId="1" applyNumberFormat="1" applyFont="1" applyFill="1" applyBorder="1" applyAlignment="1" applyProtection="1">
      <alignment horizontal="center" vertical="center"/>
    </xf>
    <xf numFmtId="175" fontId="66" fillId="27" borderId="204" xfId="1" applyNumberFormat="1" applyFont="1" applyFill="1" applyBorder="1" applyAlignment="1" applyProtection="1">
      <alignment horizontal="center"/>
    </xf>
    <xf numFmtId="0" fontId="80" fillId="26" borderId="360" xfId="0" applyFont="1" applyFill="1" applyBorder="1" applyAlignment="1">
      <alignment horizontal="centerContinuous" vertical="center"/>
    </xf>
    <xf numFmtId="0" fontId="77" fillId="26" borderId="354" xfId="0" applyFont="1" applyFill="1" applyBorder="1" applyAlignment="1">
      <alignment horizontal="centerContinuous" vertical="center"/>
    </xf>
    <xf numFmtId="0" fontId="77" fillId="26" borderId="361" xfId="0" applyFont="1" applyFill="1" applyBorder="1" applyAlignment="1">
      <alignment horizontal="centerContinuous" vertical="center"/>
    </xf>
    <xf numFmtId="0" fontId="77" fillId="26" borderId="362" xfId="0" applyFont="1" applyFill="1" applyBorder="1" applyAlignment="1">
      <alignment horizontal="centerContinuous" vertical="center"/>
    </xf>
    <xf numFmtId="0" fontId="77" fillId="26" borderId="210" xfId="0" applyFont="1" applyFill="1" applyBorder="1" applyAlignment="1">
      <alignment horizontal="centerContinuous" vertical="center"/>
    </xf>
    <xf numFmtId="0" fontId="77" fillId="26" borderId="345" xfId="0" applyFont="1" applyFill="1" applyBorder="1" applyAlignment="1">
      <alignment horizontal="center" vertical="center"/>
    </xf>
    <xf numFmtId="37" fontId="85" fillId="0" borderId="0" xfId="1" applyNumberFormat="1" applyFont="1" applyFill="1" applyBorder="1" applyAlignment="1" applyProtection="1">
      <alignment horizontal="center" vertical="center"/>
    </xf>
    <xf numFmtId="37" fontId="86" fillId="0" borderId="212" xfId="0" applyNumberFormat="1" applyFont="1" applyBorder="1" applyAlignment="1">
      <alignment horizontal="center" vertical="center"/>
    </xf>
    <xf numFmtId="0" fontId="70" fillId="0" borderId="0" xfId="0" applyFont="1" applyAlignment="1">
      <alignment vertical="center"/>
    </xf>
    <xf numFmtId="0" fontId="68" fillId="0" borderId="270" xfId="0" applyFont="1" applyBorder="1" applyAlignment="1">
      <alignment vertical="center"/>
    </xf>
    <xf numFmtId="37" fontId="70" fillId="0" borderId="246" xfId="0" applyNumberFormat="1" applyFont="1" applyBorder="1" applyAlignment="1">
      <alignment vertical="center"/>
    </xf>
    <xf numFmtId="37" fontId="86" fillId="0" borderId="213" xfId="0" applyNumberFormat="1" applyFont="1" applyBorder="1" applyAlignment="1">
      <alignment horizontal="center" vertical="center"/>
    </xf>
    <xf numFmtId="37" fontId="0" fillId="0" borderId="248" xfId="0" applyNumberFormat="1" applyBorder="1" applyAlignment="1">
      <alignment vertical="center"/>
    </xf>
    <xf numFmtId="175" fontId="66" fillId="27" borderId="194" xfId="1" applyNumberFormat="1" applyFont="1" applyFill="1" applyBorder="1" applyAlignment="1" applyProtection="1">
      <alignment horizontal="center"/>
    </xf>
    <xf numFmtId="175" fontId="66" fillId="27" borderId="207" xfId="1" applyNumberFormat="1" applyFont="1" applyFill="1" applyBorder="1" applyAlignment="1" applyProtection="1">
      <alignment horizontal="center"/>
    </xf>
    <xf numFmtId="0" fontId="68" fillId="0" borderId="179" xfId="0" applyFont="1" applyBorder="1" applyAlignment="1">
      <alignment vertical="center"/>
    </xf>
    <xf numFmtId="169" fontId="86" fillId="0" borderId="213" xfId="0" applyNumberFormat="1" applyFont="1" applyBorder="1" applyAlignment="1">
      <alignment horizontal="center" vertical="center"/>
    </xf>
    <xf numFmtId="37" fontId="68" fillId="0" borderId="174" xfId="0" applyNumberFormat="1" applyFont="1" applyBorder="1" applyAlignment="1">
      <alignment vertical="center"/>
    </xf>
    <xf numFmtId="169" fontId="2" fillId="0" borderId="248" xfId="0" applyNumberFormat="1" applyFont="1" applyBorder="1" applyAlignment="1">
      <alignment vertical="center"/>
    </xf>
    <xf numFmtId="175" fontId="65" fillId="0" borderId="323" xfId="0" applyNumberFormat="1" applyFont="1" applyBorder="1" applyAlignment="1">
      <alignment horizontal="center"/>
    </xf>
    <xf numFmtId="175" fontId="65" fillId="0" borderId="323" xfId="0" applyNumberFormat="1" applyFont="1" applyBorder="1" applyAlignment="1">
      <alignment horizontal="center" vertical="center"/>
    </xf>
    <xf numFmtId="175" fontId="65" fillId="0" borderId="365" xfId="0" applyNumberFormat="1" applyFont="1" applyBorder="1" applyAlignment="1">
      <alignment horizontal="center" vertical="center"/>
    </xf>
    <xf numFmtId="9" fontId="85" fillId="0" borderId="0" xfId="2" applyFont="1" applyFill="1" applyBorder="1" applyAlignment="1" applyProtection="1">
      <alignment horizontal="center" vertical="center"/>
    </xf>
    <xf numFmtId="37" fontId="0" fillId="0" borderId="177" xfId="0" applyNumberFormat="1" applyBorder="1" applyAlignment="1">
      <alignment vertical="center"/>
    </xf>
    <xf numFmtId="9" fontId="85" fillId="0" borderId="247" xfId="2" applyFont="1" applyFill="1" applyBorder="1" applyAlignment="1" applyProtection="1">
      <alignment horizontal="center" vertical="center"/>
    </xf>
    <xf numFmtId="38" fontId="86" fillId="0" borderId="340" xfId="0" applyNumberFormat="1" applyFont="1" applyBorder="1" applyAlignment="1">
      <alignment horizontal="center" vertical="center"/>
    </xf>
    <xf numFmtId="0" fontId="68" fillId="0" borderId="249" xfId="0" applyFont="1" applyBorder="1" applyAlignment="1">
      <alignment vertical="center"/>
    </xf>
    <xf numFmtId="0" fontId="70" fillId="0" borderId="249" xfId="0" applyFont="1" applyBorder="1" applyAlignment="1">
      <alignment vertical="center"/>
    </xf>
    <xf numFmtId="38" fontId="0" fillId="0" borderId="249" xfId="0" applyNumberFormat="1" applyBorder="1" applyAlignment="1">
      <alignment vertical="center"/>
    </xf>
    <xf numFmtId="38" fontId="0" fillId="0" borderId="355" xfId="0" applyNumberFormat="1" applyBorder="1" applyAlignment="1">
      <alignment vertical="center"/>
    </xf>
    <xf numFmtId="0" fontId="65" fillId="0" borderId="342" xfId="0" applyFont="1" applyBorder="1" applyAlignment="1">
      <alignment horizontal="centerContinuous" vertical="center" wrapText="1"/>
    </xf>
    <xf numFmtId="0" fontId="65" fillId="0" borderId="317" xfId="0" applyFont="1" applyBorder="1" applyAlignment="1">
      <alignment horizontal="centerContinuous" vertical="center" wrapText="1"/>
    </xf>
    <xf numFmtId="0" fontId="65" fillId="0" borderId="317" xfId="0" applyFont="1" applyBorder="1" applyAlignment="1">
      <alignment horizontal="centerContinuous" vertical="center"/>
    </xf>
    <xf numFmtId="0" fontId="65" fillId="0" borderId="318" xfId="0" applyFont="1" applyBorder="1" applyAlignment="1">
      <alignment horizontal="centerContinuous" vertical="center" wrapText="1"/>
    </xf>
    <xf numFmtId="0" fontId="66" fillId="27" borderId="92" xfId="0" applyFont="1" applyFill="1" applyBorder="1" applyAlignment="1">
      <alignment horizontal="center" vertical="center" wrapText="1"/>
    </xf>
    <xf numFmtId="0" fontId="66" fillId="27" borderId="90" xfId="0" applyFont="1" applyFill="1" applyBorder="1" applyAlignment="1">
      <alignment horizontal="center" vertical="center" wrapText="1"/>
    </xf>
    <xf numFmtId="0" fontId="66" fillId="27" borderId="81" xfId="0" applyFont="1" applyFill="1" applyBorder="1" applyAlignment="1">
      <alignment horizontal="center" vertical="center" wrapText="1"/>
    </xf>
    <xf numFmtId="1" fontId="65" fillId="0" borderId="344" xfId="0" applyNumberFormat="1" applyFont="1" applyBorder="1" applyAlignment="1">
      <alignment horizontal="center" vertical="center"/>
    </xf>
    <xf numFmtId="0" fontId="65" fillId="0" borderId="323" xfId="0" applyFont="1" applyBorder="1" applyAlignment="1">
      <alignment horizontal="center" vertical="center"/>
    </xf>
    <xf numFmtId="1" fontId="65" fillId="0" borderId="323" xfId="0" applyNumberFormat="1" applyFont="1" applyBorder="1" applyAlignment="1">
      <alignment horizontal="center" vertical="center"/>
    </xf>
    <xf numFmtId="1" fontId="65" fillId="0" borderId="231" xfId="0" applyNumberFormat="1" applyFont="1" applyBorder="1" applyAlignment="1">
      <alignment horizontal="center" vertical="center"/>
    </xf>
    <xf numFmtId="1" fontId="70" fillId="0" borderId="0" xfId="0" applyNumberFormat="1" applyFont="1" applyAlignment="1">
      <alignment horizontal="center"/>
    </xf>
    <xf numFmtId="0" fontId="65" fillId="27" borderId="207" xfId="0" applyFont="1" applyFill="1" applyBorder="1" applyAlignment="1">
      <alignment horizontal="centerContinuous" vertical="center"/>
    </xf>
    <xf numFmtId="0" fontId="65" fillId="27" borderId="210" xfId="0" applyFont="1" applyFill="1" applyBorder="1" applyAlignment="1">
      <alignment horizontal="centerContinuous" vertical="center"/>
    </xf>
    <xf numFmtId="0" fontId="66" fillId="28" borderId="348" xfId="0" applyFont="1" applyFill="1" applyBorder="1" applyAlignment="1">
      <alignment horizontal="left" vertical="center" wrapText="1"/>
    </xf>
    <xf numFmtId="0" fontId="65" fillId="28" borderId="349" xfId="0" applyFont="1" applyFill="1" applyBorder="1" applyAlignment="1">
      <alignment horizontal="center" vertical="center"/>
    </xf>
    <xf numFmtId="0" fontId="65" fillId="28" borderId="350" xfId="0" applyFont="1" applyFill="1" applyBorder="1" applyAlignment="1">
      <alignment horizontal="center" vertical="center"/>
    </xf>
    <xf numFmtId="0" fontId="133" fillId="29" borderId="343" xfId="0" applyFont="1" applyFill="1" applyBorder="1" applyAlignment="1">
      <alignment horizontal="left" vertical="center" wrapText="1"/>
    </xf>
    <xf numFmtId="0" fontId="65" fillId="0" borderId="320" xfId="0" applyFont="1" applyBorder="1" applyAlignment="1">
      <alignment horizontal="center" vertical="center"/>
    </xf>
    <xf numFmtId="0" fontId="65" fillId="0" borderId="321" xfId="0" applyFont="1" applyBorder="1" applyAlignment="1">
      <alignment horizontal="center" vertical="center"/>
    </xf>
    <xf numFmtId="0" fontId="65" fillId="27" borderId="414" xfId="0" applyFont="1" applyFill="1" applyBorder="1" applyAlignment="1">
      <alignment horizontal="centerContinuous" vertical="center"/>
    </xf>
    <xf numFmtId="38" fontId="65" fillId="0" borderId="416" xfId="0" applyNumberFormat="1" applyFont="1" applyBorder="1" applyAlignment="1">
      <alignment horizontal="center" vertical="center"/>
    </xf>
    <xf numFmtId="38" fontId="65" fillId="0" borderId="323" xfId="0" applyNumberFormat="1" applyFont="1" applyBorder="1" applyAlignment="1">
      <alignment horizontal="center" vertical="center"/>
    </xf>
    <xf numFmtId="10" fontId="65" fillId="2" borderId="324" xfId="2" applyNumberFormat="1" applyFont="1" applyFill="1" applyBorder="1" applyAlignment="1" applyProtection="1">
      <alignment horizontal="center" vertical="center"/>
    </xf>
    <xf numFmtId="0" fontId="133" fillId="29" borderId="344" xfId="0" applyFont="1" applyFill="1" applyBorder="1" applyAlignment="1">
      <alignment horizontal="left" vertical="center" wrapText="1"/>
    </xf>
    <xf numFmtId="0" fontId="65" fillId="0" borderId="324" xfId="0" applyFont="1" applyBorder="1" applyAlignment="1">
      <alignment horizontal="center" vertical="center"/>
    </xf>
    <xf numFmtId="0" fontId="65" fillId="0" borderId="416" xfId="0" applyFont="1" applyBorder="1" applyAlignment="1">
      <alignment horizontal="center" vertical="center"/>
    </xf>
    <xf numFmtId="0" fontId="65" fillId="0" borderId="344" xfId="0" applyFont="1" applyBorder="1" applyAlignment="1">
      <alignment horizontal="center" vertical="center"/>
    </xf>
    <xf numFmtId="0" fontId="65" fillId="0" borderId="324" xfId="0" applyFont="1" applyBorder="1" applyAlignment="1">
      <alignment horizontal="center" vertical="center" wrapText="1"/>
    </xf>
    <xf numFmtId="0" fontId="65" fillId="0" borderId="207" xfId="0" applyFont="1" applyBorder="1" applyAlignment="1">
      <alignment horizontal="center" vertical="center"/>
    </xf>
    <xf numFmtId="0" fontId="65" fillId="0" borderId="210" xfId="0" applyFont="1" applyBorder="1" applyAlignment="1">
      <alignment horizontal="center" vertical="center"/>
    </xf>
    <xf numFmtId="0" fontId="65" fillId="0" borderId="345" xfId="0" applyFont="1" applyBorder="1" applyAlignment="1">
      <alignment horizontal="center" vertical="center"/>
    </xf>
    <xf numFmtId="0" fontId="87" fillId="16" borderId="359" xfId="0" applyFont="1" applyFill="1" applyBorder="1" applyAlignment="1">
      <alignment vertical="center"/>
    </xf>
    <xf numFmtId="0" fontId="80" fillId="16" borderId="116" xfId="0" applyFont="1" applyFill="1" applyBorder="1" applyAlignment="1">
      <alignment horizontal="centerContinuous" vertical="center"/>
    </xf>
    <xf numFmtId="0" fontId="80" fillId="16" borderId="411" xfId="0" applyFont="1" applyFill="1" applyBorder="1" applyAlignment="1">
      <alignment horizontal="centerContinuous" vertical="center"/>
    </xf>
    <xf numFmtId="0" fontId="77" fillId="26" borderId="0" xfId="0" applyFont="1" applyFill="1" applyAlignment="1">
      <alignment horizontal="centerContinuous" vertical="center"/>
    </xf>
    <xf numFmtId="0" fontId="69" fillId="26" borderId="124" xfId="0" applyFont="1" applyFill="1" applyBorder="1" applyAlignment="1">
      <alignment horizontal="centerContinuous" vertical="center"/>
    </xf>
    <xf numFmtId="0" fontId="77" fillId="26" borderId="116" xfId="0" applyFont="1" applyFill="1" applyBorder="1" applyAlignment="1">
      <alignment horizontal="centerContinuous" vertical="center"/>
    </xf>
    <xf numFmtId="0" fontId="77" fillId="26" borderId="411" xfId="0" applyFont="1" applyFill="1" applyBorder="1" applyAlignment="1">
      <alignment horizontal="centerContinuous" vertical="center"/>
    </xf>
    <xf numFmtId="0" fontId="65" fillId="27" borderId="74" xfId="0" quotePrefix="1" applyFont="1" applyFill="1" applyBorder="1" applyAlignment="1">
      <alignment horizontal="center" vertical="center" wrapText="1"/>
    </xf>
    <xf numFmtId="0" fontId="65" fillId="27" borderId="0" xfId="0" quotePrefix="1" applyFont="1" applyFill="1" applyAlignment="1">
      <alignment horizontal="center" vertical="center" wrapText="1"/>
    </xf>
    <xf numFmtId="0" fontId="65" fillId="27" borderId="73" xfId="0" quotePrefix="1" applyFont="1" applyFill="1" applyBorder="1" applyAlignment="1">
      <alignment horizontal="center" vertical="center" wrapText="1"/>
    </xf>
    <xf numFmtId="0" fontId="65" fillId="27" borderId="376" xfId="0" quotePrefix="1" applyFont="1" applyFill="1" applyBorder="1" applyAlignment="1">
      <alignment horizontal="center" vertical="center" wrapText="1"/>
    </xf>
    <xf numFmtId="0" fontId="65" fillId="27" borderId="376" xfId="0" applyFont="1" applyFill="1" applyBorder="1" applyAlignment="1">
      <alignment horizontal="center" vertical="center" wrapText="1"/>
    </xf>
    <xf numFmtId="0" fontId="65" fillId="27" borderId="421" xfId="0" applyFont="1" applyFill="1" applyBorder="1" applyAlignment="1">
      <alignment horizontal="center" vertical="center" wrapText="1"/>
    </xf>
    <xf numFmtId="0" fontId="85" fillId="11" borderId="353" xfId="0" applyFont="1" applyFill="1" applyBorder="1" applyAlignment="1">
      <alignment horizontal="left" vertical="center" wrapText="1"/>
    </xf>
    <xf numFmtId="9" fontId="86" fillId="0" borderId="320" xfId="2" applyFont="1" applyBorder="1" applyAlignment="1" applyProtection="1">
      <alignment horizontal="center" vertical="center"/>
    </xf>
    <xf numFmtId="0" fontId="86" fillId="0" borderId="469" xfId="0" applyFont="1" applyBorder="1" applyAlignment="1">
      <alignment horizontal="center" vertical="center"/>
    </xf>
    <xf numFmtId="9" fontId="85" fillId="0" borderId="471" xfId="2" applyFont="1" applyBorder="1" applyAlignment="1" applyProtection="1">
      <alignment horizontal="center" vertical="center"/>
    </xf>
    <xf numFmtId="0" fontId="85" fillId="0" borderId="471" xfId="0" applyFont="1" applyBorder="1" applyAlignment="1">
      <alignment horizontal="center" vertical="center"/>
    </xf>
    <xf numFmtId="0" fontId="85" fillId="0" borderId="472" xfId="0" applyFont="1" applyBorder="1" applyAlignment="1">
      <alignment horizontal="center" vertical="center"/>
    </xf>
    <xf numFmtId="0" fontId="69" fillId="16" borderId="392" xfId="0" applyFont="1" applyFill="1" applyBorder="1" applyAlignment="1">
      <alignment horizontal="centerContinuous" vertical="center"/>
    </xf>
    <xf numFmtId="0" fontId="8" fillId="16" borderId="392" xfId="0" applyFont="1" applyFill="1" applyBorder="1" applyAlignment="1">
      <alignment vertical="center"/>
    </xf>
    <xf numFmtId="15" fontId="8" fillId="16" borderId="392" xfId="0" applyNumberFormat="1" applyFont="1" applyFill="1" applyBorder="1" applyAlignment="1">
      <alignment vertical="center"/>
    </xf>
    <xf numFmtId="0" fontId="70" fillId="16" borderId="392" xfId="0" applyFont="1" applyFill="1" applyBorder="1" applyAlignment="1">
      <alignment vertical="center"/>
    </xf>
    <xf numFmtId="0" fontId="91" fillId="16" borderId="392" xfId="0" applyFont="1" applyFill="1" applyBorder="1" applyAlignment="1">
      <alignment vertical="center"/>
    </xf>
    <xf numFmtId="15" fontId="91" fillId="16" borderId="230" xfId="0" applyNumberFormat="1" applyFont="1" applyFill="1" applyBorder="1" applyAlignment="1">
      <alignment vertical="center"/>
    </xf>
    <xf numFmtId="15" fontId="91" fillId="0" borderId="393" xfId="0" applyNumberFormat="1" applyFont="1" applyBorder="1" applyAlignment="1">
      <alignment vertical="center"/>
    </xf>
    <xf numFmtId="0" fontId="80" fillId="26" borderId="394" xfId="0" applyFont="1" applyFill="1" applyBorder="1" applyAlignment="1">
      <alignment horizontal="centerContinuous" vertical="center"/>
    </xf>
    <xf numFmtId="0" fontId="95" fillId="26" borderId="217" xfId="0" applyFont="1" applyFill="1" applyBorder="1" applyAlignment="1">
      <alignment horizontal="centerContinuous" vertical="top" wrapText="1"/>
    </xf>
    <xf numFmtId="0" fontId="95" fillId="26" borderId="218" xfId="0" applyFont="1" applyFill="1" applyBorder="1" applyAlignment="1">
      <alignment horizontal="centerContinuous" vertical="top" wrapText="1"/>
    </xf>
    <xf numFmtId="0" fontId="80" fillId="26" borderId="233" xfId="0" applyFont="1" applyFill="1" applyBorder="1" applyAlignment="1">
      <alignment horizontal="centerContinuous" vertical="center"/>
    </xf>
    <xf numFmtId="0" fontId="95" fillId="26" borderId="198" xfId="0" applyFont="1" applyFill="1" applyBorder="1" applyAlignment="1">
      <alignment horizontal="centerContinuous" vertical="center" wrapText="1"/>
    </xf>
    <xf numFmtId="0" fontId="95" fillId="26" borderId="241" xfId="0" applyFont="1" applyFill="1" applyBorder="1" applyAlignment="1">
      <alignment horizontal="centerContinuous" vertical="center" wrapText="1"/>
    </xf>
    <xf numFmtId="0" fontId="80" fillId="26" borderId="219" xfId="0" applyFont="1" applyFill="1" applyBorder="1" applyAlignment="1">
      <alignment horizontal="centerContinuous" vertical="center"/>
    </xf>
    <xf numFmtId="0" fontId="95" fillId="26" borderId="217" xfId="0" applyFont="1" applyFill="1" applyBorder="1" applyAlignment="1">
      <alignment horizontal="centerContinuous" vertical="center" wrapText="1"/>
    </xf>
    <xf numFmtId="0" fontId="96" fillId="26" borderId="221" xfId="0" applyFont="1" applyFill="1" applyBorder="1" applyAlignment="1">
      <alignment horizontal="centerContinuous" vertical="center"/>
    </xf>
    <xf numFmtId="0" fontId="80" fillId="26" borderId="221" xfId="0" applyFont="1" applyFill="1" applyBorder="1" applyAlignment="1">
      <alignment horizontal="centerContinuous" vertical="center"/>
    </xf>
    <xf numFmtId="0" fontId="96" fillId="0" borderId="395" xfId="0" applyFont="1" applyBorder="1" applyAlignment="1">
      <alignment horizontal="centerContinuous" vertical="center"/>
    </xf>
    <xf numFmtId="0" fontId="81" fillId="0" borderId="0" xfId="0" applyFont="1" applyAlignment="1">
      <alignment vertical="center"/>
    </xf>
    <xf numFmtId="0" fontId="85" fillId="2" borderId="252" xfId="0" applyFont="1" applyFill="1" applyBorder="1" applyAlignment="1">
      <alignment horizontal="centerContinuous" vertical="center" wrapText="1"/>
    </xf>
    <xf numFmtId="0" fontId="65" fillId="2" borderId="193" xfId="0" applyFont="1" applyFill="1" applyBorder="1" applyAlignment="1">
      <alignment horizontal="centerContinuous" vertical="center"/>
    </xf>
    <xf numFmtId="0" fontId="43" fillId="2" borderId="193" xfId="0" applyFont="1" applyFill="1" applyBorder="1" applyAlignment="1">
      <alignment horizontal="centerContinuous" vertical="center"/>
    </xf>
    <xf numFmtId="0" fontId="43" fillId="2" borderId="253" xfId="0" applyFont="1" applyFill="1" applyBorder="1" applyAlignment="1">
      <alignment horizontal="centerContinuous" vertical="center"/>
    </xf>
    <xf numFmtId="169" fontId="66" fillId="31" borderId="262" xfId="0" applyNumberFormat="1" applyFont="1" applyFill="1" applyBorder="1" applyAlignment="1">
      <alignment horizontal="center" vertical="center"/>
    </xf>
    <xf numFmtId="174" fontId="66" fillId="31" borderId="262" xfId="0" applyNumberFormat="1" applyFont="1" applyFill="1" applyBorder="1" applyAlignment="1">
      <alignment horizontal="center" vertical="center"/>
    </xf>
    <xf numFmtId="169" fontId="66" fillId="31" borderId="263" xfId="0" applyNumberFormat="1" applyFont="1" applyFill="1" applyBorder="1" applyAlignment="1">
      <alignment horizontal="center" vertical="center"/>
    </xf>
    <xf numFmtId="10" fontId="65" fillId="2" borderId="268" xfId="0" applyNumberFormat="1" applyFont="1" applyFill="1" applyBorder="1" applyAlignment="1">
      <alignment horizontal="center" vertical="center"/>
    </xf>
    <xf numFmtId="179" fontId="73" fillId="2" borderId="271" xfId="0" applyNumberFormat="1" applyFont="1" applyFill="1" applyBorder="1" applyAlignment="1">
      <alignment horizontal="center" vertical="center"/>
    </xf>
    <xf numFmtId="0" fontId="65" fillId="2" borderId="254" xfId="0" applyFont="1" applyFill="1" applyBorder="1" applyAlignment="1">
      <alignment horizontal="centerContinuous" vertical="center" wrapText="1"/>
    </xf>
    <xf numFmtId="0" fontId="65" fillId="2" borderId="19" xfId="0" applyFont="1" applyFill="1" applyBorder="1" applyAlignment="1">
      <alignment horizontal="centerContinuous" vertical="center"/>
    </xf>
    <xf numFmtId="0" fontId="94" fillId="2" borderId="19" xfId="0" applyFont="1" applyFill="1" applyBorder="1" applyAlignment="1">
      <alignment horizontal="centerContinuous" vertical="center" wrapText="1"/>
    </xf>
    <xf numFmtId="0" fontId="94" fillId="2" borderId="255" xfId="0" applyFont="1" applyFill="1" applyBorder="1" applyAlignment="1">
      <alignment horizontal="centerContinuous" vertical="center"/>
    </xf>
    <xf numFmtId="169" fontId="66" fillId="2" borderId="265" xfId="0" applyNumberFormat="1" applyFont="1" applyFill="1" applyBorder="1" applyAlignment="1">
      <alignment horizontal="center" vertical="center"/>
    </xf>
    <xf numFmtId="174" fontId="66" fillId="2" borderId="265" xfId="0" applyNumberFormat="1" applyFont="1" applyFill="1" applyBorder="1" applyAlignment="1">
      <alignment horizontal="center" vertical="center"/>
    </xf>
    <xf numFmtId="169" fontId="66" fillId="2" borderId="266" xfId="0" applyNumberFormat="1" applyFont="1" applyFill="1" applyBorder="1" applyAlignment="1">
      <alignment horizontal="center" vertical="center"/>
    </xf>
    <xf numFmtId="10" fontId="65" fillId="2" borderId="269" xfId="0" applyNumberFormat="1" applyFont="1" applyFill="1" applyBorder="1" applyAlignment="1">
      <alignment horizontal="center" vertical="center"/>
    </xf>
    <xf numFmtId="0" fontId="83" fillId="24" borderId="272" xfId="0" applyFont="1" applyFill="1" applyBorder="1" applyAlignment="1">
      <alignment horizontal="center" vertical="center" wrapText="1"/>
    </xf>
    <xf numFmtId="169" fontId="66" fillId="31" borderId="265" xfId="0" applyNumberFormat="1" applyFont="1" applyFill="1" applyBorder="1" applyAlignment="1">
      <alignment horizontal="center" vertical="center"/>
    </xf>
    <xf numFmtId="174" fontId="66" fillId="31" borderId="265" xfId="0" applyNumberFormat="1" applyFont="1" applyFill="1" applyBorder="1" applyAlignment="1">
      <alignment horizontal="center" vertical="center"/>
    </xf>
    <xf numFmtId="169" fontId="66" fillId="31" borderId="266" xfId="0" applyNumberFormat="1" applyFont="1" applyFill="1" applyBorder="1" applyAlignment="1">
      <alignment horizontal="center" vertical="center"/>
    </xf>
    <xf numFmtId="179" fontId="66" fillId="2" borderId="269" xfId="0" applyNumberFormat="1" applyFont="1" applyFill="1" applyBorder="1" applyAlignment="1">
      <alignment horizontal="center" vertical="center"/>
    </xf>
    <xf numFmtId="0" fontId="65" fillId="2" borderId="273" xfId="0" applyFont="1" applyFill="1" applyBorder="1" applyAlignment="1">
      <alignment horizontal="centerContinuous" vertical="center" wrapText="1"/>
    </xf>
    <xf numFmtId="0" fontId="65" fillId="2" borderId="274" xfId="0" applyFont="1" applyFill="1" applyBorder="1" applyAlignment="1">
      <alignment horizontal="centerContinuous" vertical="center"/>
    </xf>
    <xf numFmtId="0" fontId="65" fillId="2" borderId="274" xfId="0" applyFont="1" applyFill="1" applyBorder="1" applyAlignment="1">
      <alignment horizontal="centerContinuous" vertical="center" wrapText="1"/>
    </xf>
    <xf numFmtId="0" fontId="65" fillId="2" borderId="276" xfId="0" applyFont="1" applyFill="1" applyBorder="1" applyAlignment="1">
      <alignment horizontal="centerContinuous" vertical="center"/>
    </xf>
    <xf numFmtId="169" fontId="66" fillId="2" borderId="278" xfId="0" applyNumberFormat="1" applyFont="1" applyFill="1" applyBorder="1" applyAlignment="1">
      <alignment horizontal="center" vertical="center"/>
    </xf>
    <xf numFmtId="174" fontId="66" fillId="2" borderId="278" xfId="0" applyNumberFormat="1" applyFont="1" applyFill="1" applyBorder="1" applyAlignment="1">
      <alignment horizontal="center" vertical="center"/>
    </xf>
    <xf numFmtId="171" fontId="66" fillId="2" borderId="279" xfId="0" applyNumberFormat="1" applyFont="1" applyFill="1" applyBorder="1" applyAlignment="1">
      <alignment horizontal="center" vertical="center"/>
    </xf>
    <xf numFmtId="2" fontId="79" fillId="2" borderId="287" xfId="0" applyNumberFormat="1" applyFont="1" applyFill="1" applyBorder="1" applyAlignment="1">
      <alignment horizontal="center" vertical="center"/>
    </xf>
    <xf numFmtId="0" fontId="83" fillId="24" borderId="290" xfId="0" applyFont="1" applyFill="1" applyBorder="1" applyAlignment="1">
      <alignment horizontal="center" vertical="center" wrapText="1"/>
    </xf>
    <xf numFmtId="0" fontId="0" fillId="0" borderId="401" xfId="0" applyBorder="1"/>
    <xf numFmtId="0" fontId="90" fillId="0" borderId="0" xfId="0" applyFont="1" applyAlignment="1">
      <alignment vertical="center"/>
    </xf>
    <xf numFmtId="0" fontId="90" fillId="0" borderId="0" xfId="0" applyFont="1" applyAlignment="1">
      <alignment horizontal="center"/>
    </xf>
    <xf numFmtId="0" fontId="90" fillId="0" borderId="0" xfId="0" applyFont="1"/>
    <xf numFmtId="0" fontId="95" fillId="26" borderId="178" xfId="0" applyFont="1" applyFill="1" applyBorder="1" applyAlignment="1">
      <alignment horizontal="centerContinuous" vertical="center" wrapText="1"/>
    </xf>
    <xf numFmtId="0" fontId="80" fillId="26" borderId="253" xfId="0" applyFont="1" applyFill="1" applyBorder="1" applyAlignment="1">
      <alignment horizontal="centerContinuous" vertical="center"/>
    </xf>
    <xf numFmtId="0" fontId="88" fillId="0" borderId="0" xfId="0" applyFont="1" applyAlignment="1">
      <alignment horizontal="center" vertical="center"/>
    </xf>
    <xf numFmtId="0" fontId="81" fillId="0" borderId="0" xfId="0" applyFont="1"/>
    <xf numFmtId="0" fontId="85" fillId="0" borderId="234" xfId="0" applyFont="1" applyBorder="1" applyAlignment="1">
      <alignment horizontal="centerContinuous" vertical="center" wrapText="1"/>
    </xf>
    <xf numFmtId="0" fontId="85" fillId="0" borderId="235" xfId="0" applyFont="1" applyBorder="1" applyAlignment="1">
      <alignment horizontal="centerContinuous" vertical="center" wrapText="1"/>
    </xf>
    <xf numFmtId="0" fontId="85" fillId="0" borderId="236" xfId="0" applyFont="1" applyBorder="1" applyAlignment="1">
      <alignment horizontal="centerContinuous" vertical="center" wrapText="1"/>
    </xf>
    <xf numFmtId="0" fontId="70" fillId="0" borderId="398" xfId="0" applyFont="1" applyBorder="1" applyAlignment="1">
      <alignment vertical="center"/>
    </xf>
    <xf numFmtId="0" fontId="70" fillId="0" borderId="0" xfId="0" applyFont="1"/>
    <xf numFmtId="0" fontId="36" fillId="14" borderId="492" xfId="0" applyFont="1" applyFill="1" applyBorder="1" applyAlignment="1">
      <alignment horizontal="center" vertical="center" wrapText="1"/>
    </xf>
    <xf numFmtId="0" fontId="36" fillId="14" borderId="494" xfId="0" applyFont="1" applyFill="1" applyBorder="1" applyAlignment="1">
      <alignment horizontal="center" vertical="center" wrapText="1"/>
    </xf>
    <xf numFmtId="0" fontId="36" fillId="14" borderId="293" xfId="0" applyFont="1" applyFill="1" applyBorder="1" applyAlignment="1">
      <alignment horizontal="center" vertical="center" wrapText="1"/>
    </xf>
    <xf numFmtId="0" fontId="36" fillId="14" borderId="138" xfId="0" applyFont="1" applyFill="1" applyBorder="1" applyAlignment="1">
      <alignment horizontal="center" vertical="center" wrapText="1"/>
    </xf>
    <xf numFmtId="168" fontId="36" fillId="14" borderId="138" xfId="0" applyNumberFormat="1" applyFont="1" applyFill="1" applyBorder="1" applyAlignment="1">
      <alignment horizontal="center" vertical="center" wrapText="1"/>
    </xf>
    <xf numFmtId="0" fontId="36" fillId="14" borderId="203" xfId="0" applyFont="1" applyFill="1" applyBorder="1" applyAlignment="1">
      <alignment horizontal="center" vertical="center" wrapText="1"/>
    </xf>
    <xf numFmtId="0" fontId="77" fillId="14" borderId="83" xfId="0" applyFont="1" applyFill="1" applyBorder="1" applyAlignment="1">
      <alignment horizontal="center" vertical="center" wrapText="1"/>
    </xf>
    <xf numFmtId="167" fontId="0" fillId="0" borderId="296" xfId="1" applyNumberFormat="1" applyFont="1" applyFill="1" applyBorder="1" applyAlignment="1" applyProtection="1">
      <alignment vertical="center"/>
    </xf>
    <xf numFmtId="168" fontId="74" fillId="2" borderId="497" xfId="2" applyNumberFormat="1" applyFont="1" applyFill="1" applyBorder="1" applyAlignment="1" applyProtection="1">
      <alignment horizontal="center" vertical="center"/>
    </xf>
    <xf numFmtId="167" fontId="75" fillId="0" borderId="456" xfId="1" applyNumberFormat="1" applyFont="1" applyFill="1" applyBorder="1" applyAlignment="1" applyProtection="1">
      <alignment horizontal="center" vertical="center"/>
    </xf>
    <xf numFmtId="167" fontId="75" fillId="0" borderId="32" xfId="1" applyNumberFormat="1" applyFont="1" applyFill="1" applyBorder="1" applyAlignment="1" applyProtection="1">
      <alignment horizontal="center" vertical="center"/>
    </xf>
    <xf numFmtId="168" fontId="75" fillId="2" borderId="297" xfId="2" applyNumberFormat="1" applyFont="1" applyFill="1" applyBorder="1" applyAlignment="1" applyProtection="1">
      <alignment horizontal="center" vertical="center"/>
    </xf>
    <xf numFmtId="168" fontId="75" fillId="2" borderId="298" xfId="2" applyNumberFormat="1" applyFont="1" applyFill="1" applyBorder="1" applyAlignment="1" applyProtection="1">
      <alignment horizontal="center" vertical="center"/>
    </xf>
    <xf numFmtId="168" fontId="74" fillId="2" borderId="28" xfId="2" applyNumberFormat="1" applyFont="1" applyFill="1" applyBorder="1" applyAlignment="1" applyProtection="1">
      <alignment horizontal="center" vertical="center"/>
    </xf>
    <xf numFmtId="2" fontId="75" fillId="2" borderId="301" xfId="2" applyNumberFormat="1" applyFont="1" applyFill="1" applyBorder="1" applyAlignment="1" applyProtection="1">
      <alignment horizontal="center" vertical="center"/>
    </xf>
    <xf numFmtId="167" fontId="0" fillId="0" borderId="493" xfId="1" applyNumberFormat="1" applyFont="1" applyFill="1" applyBorder="1" applyAlignment="1" applyProtection="1">
      <alignment vertical="center"/>
    </xf>
    <xf numFmtId="168" fontId="74" fillId="2" borderId="295" xfId="2" applyNumberFormat="1" applyFont="1" applyFill="1" applyBorder="1" applyAlignment="1" applyProtection="1">
      <alignment horizontal="center" vertical="center"/>
    </xf>
    <xf numFmtId="168" fontId="75" fillId="2" borderId="294" xfId="2" applyNumberFormat="1" applyFont="1" applyFill="1" applyBorder="1" applyAlignment="1" applyProtection="1">
      <alignment horizontal="center" vertical="center"/>
    </xf>
    <xf numFmtId="168" fontId="75" fillId="2" borderId="295" xfId="2" applyNumberFormat="1" applyFont="1" applyFill="1" applyBorder="1" applyAlignment="1" applyProtection="1">
      <alignment horizontal="center" vertical="center"/>
    </xf>
    <xf numFmtId="0" fontId="0" fillId="0" borderId="398" xfId="0" applyBorder="1" applyAlignment="1">
      <alignment vertical="center"/>
    </xf>
    <xf numFmtId="3" fontId="36" fillId="0" borderId="0" xfId="0" applyNumberFormat="1" applyFont="1" applyAlignment="1">
      <alignment vertical="center"/>
    </xf>
    <xf numFmtId="3" fontId="36" fillId="0" borderId="0" xfId="0" applyNumberFormat="1" applyFont="1" applyAlignment="1">
      <alignment horizontal="center" vertical="center"/>
    </xf>
    <xf numFmtId="166" fontId="0" fillId="0" borderId="0" xfId="1" applyFont="1" applyProtection="1"/>
    <xf numFmtId="166" fontId="0" fillId="0" borderId="0" xfId="0" applyNumberFormat="1"/>
    <xf numFmtId="0" fontId="0" fillId="0" borderId="300" xfId="0" applyBorder="1" applyAlignment="1">
      <alignment horizontal="left" vertical="center" indent="1"/>
    </xf>
    <xf numFmtId="167" fontId="0" fillId="0" borderId="300" xfId="0" applyNumberFormat="1" applyBorder="1" applyAlignment="1">
      <alignment horizontal="left" vertical="center" indent="1"/>
    </xf>
    <xf numFmtId="10" fontId="0" fillId="0" borderId="0" xfId="0" applyNumberFormat="1" applyAlignment="1">
      <alignment horizontal="center" vertical="center"/>
    </xf>
    <xf numFmtId="168" fontId="97" fillId="32" borderId="302" xfId="0" applyNumberFormat="1" applyFont="1" applyFill="1" applyBorder="1" applyAlignment="1">
      <alignment horizontal="center" vertical="center"/>
    </xf>
    <xf numFmtId="167" fontId="72" fillId="32" borderId="305" xfId="0" applyNumberFormat="1" applyFont="1" applyFill="1" applyBorder="1" applyAlignment="1">
      <alignment vertical="center"/>
    </xf>
    <xf numFmtId="167" fontId="72" fillId="32" borderId="307" xfId="0" applyNumberFormat="1" applyFont="1" applyFill="1" applyBorder="1" applyAlignment="1">
      <alignment vertical="center"/>
    </xf>
    <xf numFmtId="167" fontId="43" fillId="32" borderId="308" xfId="0" applyNumberFormat="1" applyFont="1" applyFill="1" applyBorder="1" applyAlignment="1">
      <alignment vertical="center"/>
    </xf>
    <xf numFmtId="10" fontId="72" fillId="32" borderId="308" xfId="2" applyNumberFormat="1" applyFont="1" applyFill="1" applyBorder="1" applyAlignment="1" applyProtection="1">
      <alignment horizontal="center" vertical="center"/>
    </xf>
    <xf numFmtId="10" fontId="72" fillId="32" borderId="309" xfId="2" applyNumberFormat="1" applyFont="1" applyFill="1" applyBorder="1" applyAlignment="1" applyProtection="1">
      <alignment horizontal="center" vertical="center"/>
    </xf>
    <xf numFmtId="10" fontId="97" fillId="32" borderId="310" xfId="0" applyNumberFormat="1" applyFont="1" applyFill="1" applyBorder="1" applyAlignment="1">
      <alignment horizontal="center" vertical="center"/>
    </xf>
    <xf numFmtId="2" fontId="72" fillId="32" borderId="311" xfId="2" applyNumberFormat="1" applyFont="1" applyFill="1" applyBorder="1" applyAlignment="1" applyProtection="1">
      <alignment horizontal="center" vertical="center"/>
    </xf>
    <xf numFmtId="167" fontId="43" fillId="32" borderId="302" xfId="0" applyNumberFormat="1" applyFont="1" applyFill="1" applyBorder="1" applyAlignment="1">
      <alignment vertical="center"/>
    </xf>
    <xf numFmtId="168" fontId="97" fillId="32" borderId="304" xfId="0" applyNumberFormat="1" applyFont="1" applyFill="1" applyBorder="1" applyAlignment="1">
      <alignment horizontal="center" vertical="center"/>
    </xf>
    <xf numFmtId="167" fontId="72" fillId="32" borderId="302" xfId="0" applyNumberFormat="1" applyFont="1" applyFill="1" applyBorder="1" applyAlignment="1">
      <alignment vertical="center"/>
    </xf>
    <xf numFmtId="10" fontId="72" fillId="32" borderId="306" xfId="2" applyNumberFormat="1" applyFont="1" applyFill="1" applyBorder="1" applyAlignment="1" applyProtection="1">
      <alignment horizontal="center" vertical="center"/>
    </xf>
    <xf numFmtId="10" fontId="72" fillId="32" borderId="307" xfId="0" applyNumberFormat="1" applyFont="1" applyFill="1" applyBorder="1" applyAlignment="1">
      <alignment horizontal="center" vertical="center"/>
    </xf>
    <xf numFmtId="167" fontId="72" fillId="32" borderId="312" xfId="1" applyNumberFormat="1" applyFont="1" applyFill="1" applyBorder="1" applyAlignment="1" applyProtection="1">
      <alignment vertical="center"/>
    </xf>
    <xf numFmtId="167" fontId="72" fillId="32" borderId="313" xfId="1" applyNumberFormat="1" applyFont="1" applyFill="1" applyBorder="1" applyAlignment="1" applyProtection="1">
      <alignment vertical="center"/>
    </xf>
    <xf numFmtId="0" fontId="43" fillId="0" borderId="0" xfId="0" applyFont="1"/>
    <xf numFmtId="0" fontId="43" fillId="0" borderId="398" xfId="0" applyFont="1" applyBorder="1"/>
    <xf numFmtId="0" fontId="43" fillId="0" borderId="0" xfId="0" applyFont="1" applyAlignment="1">
      <alignment vertical="center"/>
    </xf>
    <xf numFmtId="0" fontId="70" fillId="0" borderId="401" xfId="0" applyFont="1" applyBorder="1" applyAlignment="1">
      <alignment vertical="center"/>
    </xf>
    <xf numFmtId="0" fontId="70" fillId="0" borderId="495" xfId="0" applyFont="1" applyBorder="1" applyAlignment="1">
      <alignment vertical="center"/>
    </xf>
    <xf numFmtId="0" fontId="70" fillId="0" borderId="247" xfId="0" applyFont="1" applyBorder="1" applyAlignment="1">
      <alignment vertical="center"/>
    </xf>
    <xf numFmtId="0" fontId="70" fillId="0" borderId="496" xfId="0" applyFont="1" applyBorder="1" applyAlignment="1">
      <alignment vertical="center"/>
    </xf>
    <xf numFmtId="0" fontId="71" fillId="15" borderId="0" xfId="0" applyFont="1" applyFill="1" applyAlignment="1">
      <alignment horizontal="center" vertical="center"/>
    </xf>
    <xf numFmtId="0" fontId="0" fillId="2" borderId="208" xfId="0" applyFill="1" applyBorder="1"/>
    <xf numFmtId="0" fontId="0" fillId="2" borderId="0" xfId="0" applyFill="1"/>
    <xf numFmtId="0" fontId="0" fillId="2" borderId="398" xfId="0" applyFill="1" applyBorder="1"/>
    <xf numFmtId="0" fontId="76" fillId="0" borderId="401" xfId="0" applyFont="1" applyBorder="1" applyAlignment="1">
      <alignment vertical="center"/>
    </xf>
    <xf numFmtId="0" fontId="76" fillId="0" borderId="0" xfId="0" applyFont="1" applyAlignment="1">
      <alignment vertical="center"/>
    </xf>
    <xf numFmtId="0" fontId="0" fillId="2" borderId="232" xfId="0" applyFill="1" applyBorder="1"/>
    <xf numFmtId="0" fontId="71" fillId="16" borderId="0" xfId="0" applyFont="1" applyFill="1" applyAlignment="1">
      <alignment horizontal="center" vertical="center"/>
    </xf>
    <xf numFmtId="0" fontId="71" fillId="14" borderId="0" xfId="0" applyFont="1" applyFill="1" applyAlignment="1">
      <alignment horizontal="center" vertical="center"/>
    </xf>
    <xf numFmtId="0" fontId="70" fillId="16" borderId="0" xfId="0" applyFont="1" applyFill="1"/>
    <xf numFmtId="0" fontId="70" fillId="0" borderId="0" xfId="0" applyFont="1" applyAlignment="1">
      <alignment horizontal="center" vertical="center"/>
    </xf>
    <xf numFmtId="0" fontId="70" fillId="0" borderId="232" xfId="0" applyFont="1" applyBorder="1" applyAlignment="1">
      <alignment vertical="center"/>
    </xf>
    <xf numFmtId="167" fontId="43" fillId="0" borderId="0" xfId="1" applyNumberFormat="1" applyFont="1" applyBorder="1" applyAlignment="1" applyProtection="1">
      <alignment vertical="center"/>
    </xf>
    <xf numFmtId="0" fontId="70" fillId="0" borderId="315" xfId="0" applyFont="1" applyBorder="1" applyAlignment="1">
      <alignment vertical="center"/>
    </xf>
    <xf numFmtId="0" fontId="86" fillId="0" borderId="0" xfId="0" applyFont="1"/>
    <xf numFmtId="0" fontId="86" fillId="0" borderId="0" xfId="0" applyFont="1" applyAlignment="1">
      <alignment vertical="center"/>
    </xf>
    <xf numFmtId="0" fontId="82" fillId="0" borderId="0" xfId="0" applyFont="1"/>
    <xf numFmtId="0" fontId="82"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2" fillId="28" borderId="320" xfId="0" applyFont="1" applyFill="1" applyBorder="1" applyAlignment="1">
      <alignment horizontal="center" vertical="center" wrapText="1"/>
    </xf>
    <xf numFmtId="0" fontId="93" fillId="36" borderId="342" xfId="0" applyFont="1" applyFill="1" applyBorder="1" applyAlignment="1">
      <alignment horizontal="center" vertical="top" wrapText="1"/>
    </xf>
    <xf numFmtId="169" fontId="78" fillId="36" borderId="317" xfId="0" applyNumberFormat="1" applyFont="1" applyFill="1" applyBorder="1" applyAlignment="1">
      <alignment horizontal="center" vertical="top" wrapText="1"/>
    </xf>
    <xf numFmtId="169" fontId="93" fillId="36" borderId="317" xfId="0" applyNumberFormat="1" applyFont="1" applyFill="1" applyBorder="1" applyAlignment="1">
      <alignment horizontal="center" vertical="top" wrapText="1"/>
    </xf>
    <xf numFmtId="178" fontId="92" fillId="36" borderId="502" xfId="0" applyNumberFormat="1" applyFont="1" applyFill="1" applyBorder="1" applyAlignment="1">
      <alignment horizontal="center" vertical="top" wrapText="1"/>
    </xf>
    <xf numFmtId="0" fontId="93" fillId="36" borderId="343" xfId="0" applyFont="1" applyFill="1" applyBorder="1" applyAlignment="1">
      <alignment horizontal="center" vertical="top" wrapText="1"/>
    </xf>
    <xf numFmtId="169" fontId="78" fillId="36" borderId="320" xfId="0" applyNumberFormat="1" applyFont="1" applyFill="1" applyBorder="1" applyAlignment="1">
      <alignment horizontal="center" vertical="top" wrapText="1"/>
    </xf>
    <xf numFmtId="169" fontId="93" fillId="36" borderId="320" xfId="0" applyNumberFormat="1" applyFont="1" applyFill="1" applyBorder="1" applyAlignment="1">
      <alignment horizontal="center" vertical="top" wrapText="1"/>
    </xf>
    <xf numFmtId="178" fontId="92" fillId="36" borderId="422" xfId="0" applyNumberFormat="1" applyFont="1" applyFill="1" applyBorder="1" applyAlignment="1">
      <alignment horizontal="center" vertical="top" wrapText="1"/>
    </xf>
    <xf numFmtId="0" fontId="65" fillId="0" borderId="447" xfId="0" applyFont="1" applyBorder="1" applyAlignment="1">
      <alignment horizontal="center" vertical="center"/>
    </xf>
    <xf numFmtId="0" fontId="65" fillId="0" borderId="504" xfId="0" applyFont="1" applyBorder="1" applyAlignment="1">
      <alignment horizontal="center" vertical="center"/>
    </xf>
    <xf numFmtId="0" fontId="79" fillId="0" borderId="342" xfId="0" applyFont="1" applyBorder="1" applyAlignment="1">
      <alignment horizontal="center" vertical="center"/>
    </xf>
    <xf numFmtId="188" fontId="79" fillId="0" borderId="502" xfId="0" applyNumberFormat="1" applyFont="1" applyBorder="1" applyAlignment="1">
      <alignment horizontal="center" vertical="center"/>
    </xf>
    <xf numFmtId="0" fontId="28" fillId="41" borderId="95" xfId="0" applyFont="1" applyFill="1" applyBorder="1" applyAlignment="1">
      <alignment horizontal="left" vertical="top" wrapText="1"/>
    </xf>
    <xf numFmtId="0" fontId="28" fillId="41" borderId="182" xfId="0" applyFont="1" applyFill="1" applyBorder="1" applyAlignment="1">
      <alignment horizontal="left" vertical="top" wrapText="1"/>
    </xf>
    <xf numFmtId="170" fontId="2" fillId="0" borderId="131" xfId="0" applyNumberFormat="1" applyFont="1" applyBorder="1" applyAlignment="1">
      <alignment horizontal="center" vertical="center"/>
    </xf>
    <xf numFmtId="15" fontId="40" fillId="0" borderId="128" xfId="0" applyNumberFormat="1" applyFont="1" applyBorder="1" applyAlignment="1">
      <alignment horizontal="center" vertical="center"/>
    </xf>
    <xf numFmtId="0" fontId="40" fillId="0" borderId="128" xfId="0" applyFont="1" applyBorder="1" applyAlignment="1">
      <alignment horizontal="center" vertical="center"/>
    </xf>
    <xf numFmtId="0" fontId="0" fillId="0" borderId="506" xfId="0" quotePrefix="1" applyBorder="1"/>
    <xf numFmtId="167" fontId="75" fillId="0" borderId="509" xfId="1" applyNumberFormat="1" applyFont="1" applyFill="1" applyBorder="1" applyAlignment="1" applyProtection="1">
      <alignment horizontal="center" vertical="center"/>
    </xf>
    <xf numFmtId="0" fontId="0" fillId="0" borderId="300" xfId="0" applyBorder="1" applyAlignment="1">
      <alignment vertical="center"/>
    </xf>
    <xf numFmtId="0" fontId="0" fillId="0" borderId="404" xfId="0" applyBorder="1" applyAlignment="1">
      <alignment vertical="center"/>
    </xf>
    <xf numFmtId="0" fontId="0" fillId="0" borderId="299" xfId="0" applyBorder="1" applyAlignment="1">
      <alignment vertical="center"/>
    </xf>
    <xf numFmtId="0" fontId="6" fillId="0" borderId="250"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379" xfId="0" applyFont="1" applyBorder="1" applyAlignment="1">
      <alignment horizontal="center" vertical="center" wrapText="1"/>
    </xf>
    <xf numFmtId="0" fontId="6" fillId="0" borderId="381" xfId="0" applyFont="1" applyBorder="1" applyAlignment="1">
      <alignment horizontal="center" vertical="center" wrapText="1"/>
    </xf>
    <xf numFmtId="167" fontId="135" fillId="0" borderId="0" xfId="0" applyNumberFormat="1" applyFont="1" applyAlignment="1">
      <alignment vertical="center"/>
    </xf>
    <xf numFmtId="37" fontId="13" fillId="0" borderId="174" xfId="0" applyNumberFormat="1" applyFont="1" applyBorder="1" applyAlignment="1">
      <alignment vertical="center"/>
    </xf>
    <xf numFmtId="37" fontId="103" fillId="0" borderId="176" xfId="0" applyNumberFormat="1" applyFont="1" applyBorder="1" applyAlignment="1">
      <alignment vertical="center"/>
    </xf>
    <xf numFmtId="167" fontId="0" fillId="0" borderId="0" xfId="1" applyNumberFormat="1" applyFont="1"/>
    <xf numFmtId="10" fontId="0" fillId="0" borderId="0" xfId="2" applyNumberFormat="1" applyFont="1" applyAlignment="1">
      <alignment horizontal="center" vertical="center"/>
    </xf>
    <xf numFmtId="167" fontId="0" fillId="11" borderId="28" xfId="1" applyNumberFormat="1" applyFont="1" applyFill="1" applyBorder="1" applyAlignment="1">
      <alignment horizontal="center" vertical="center"/>
    </xf>
    <xf numFmtId="0" fontId="59" fillId="4" borderId="144" xfId="10" applyFont="1" applyFill="1" applyAlignment="1" applyProtection="1">
      <alignment vertical="center" wrapText="1" shrinkToFit="1"/>
      <protection locked="0"/>
    </xf>
    <xf numFmtId="0" fontId="59" fillId="4" borderId="144" xfId="10" applyFont="1" applyFill="1" applyAlignment="1" applyProtection="1">
      <alignment horizontal="center" vertical="center" shrinkToFit="1"/>
      <protection locked="0"/>
    </xf>
    <xf numFmtId="180" fontId="60" fillId="4" borderId="144" xfId="10" applyNumberFormat="1" applyFont="1" applyFill="1" applyAlignment="1" applyProtection="1">
      <alignment horizontal="center" vertical="center"/>
      <protection locked="0"/>
    </xf>
    <xf numFmtId="0" fontId="51" fillId="20" borderId="513" xfId="0" applyFont="1" applyFill="1" applyBorder="1" applyAlignment="1">
      <alignment horizontal="center" vertical="center" wrapText="1"/>
    </xf>
    <xf numFmtId="170" fontId="51" fillId="20" borderId="513" xfId="0" applyNumberFormat="1" applyFont="1" applyFill="1" applyBorder="1" applyAlignment="1">
      <alignment horizontal="center" vertical="center" wrapText="1"/>
    </xf>
    <xf numFmtId="0" fontId="51" fillId="20" borderId="513" xfId="0" applyFont="1" applyFill="1" applyBorder="1" applyAlignment="1">
      <alignment horizontal="left" vertical="center" wrapText="1"/>
    </xf>
    <xf numFmtId="0" fontId="2" fillId="0" borderId="133" xfId="0" applyFont="1" applyBorder="1"/>
    <xf numFmtId="0" fontId="0" fillId="0" borderId="134" xfId="0" applyBorder="1"/>
    <xf numFmtId="0" fontId="0" fillId="0" borderId="135" xfId="0" applyBorder="1"/>
    <xf numFmtId="15" fontId="2" fillId="0" borderId="131" xfId="0" applyNumberFormat="1" applyFont="1" applyBorder="1"/>
    <xf numFmtId="9" fontId="0" fillId="0" borderId="515" xfId="0" applyNumberFormat="1" applyBorder="1" applyAlignment="1">
      <alignment horizontal="center" vertical="center" wrapText="1"/>
    </xf>
    <xf numFmtId="9" fontId="0" fillId="0" borderId="515" xfId="0" applyNumberFormat="1" applyBorder="1" applyAlignment="1">
      <alignment horizontal="center" vertical="center"/>
    </xf>
    <xf numFmtId="9" fontId="0" fillId="0" borderId="16" xfId="0" applyNumberFormat="1" applyBorder="1" applyAlignment="1">
      <alignment horizontal="center" vertical="center" wrapText="1"/>
    </xf>
    <xf numFmtId="4" fontId="0" fillId="0" borderId="0" xfId="0" applyNumberFormat="1"/>
    <xf numFmtId="37" fontId="0" fillId="0" borderId="378" xfId="0" applyNumberFormat="1" applyBorder="1" applyAlignment="1">
      <alignment horizontal="center" vertical="center"/>
    </xf>
    <xf numFmtId="37" fontId="30" fillId="9" borderId="34" xfId="1" applyNumberFormat="1" applyFont="1" applyFill="1" applyBorder="1" applyAlignment="1" applyProtection="1">
      <alignment horizontal="center" vertical="center"/>
      <protection locked="0"/>
    </xf>
    <xf numFmtId="37" fontId="35" fillId="41" borderId="34" xfId="1" applyNumberFormat="1" applyFont="1" applyFill="1" applyBorder="1" applyAlignment="1" applyProtection="1">
      <alignment horizontal="center" vertical="center"/>
      <protection locked="0"/>
    </xf>
    <xf numFmtId="37" fontId="35" fillId="41" borderId="66" xfId="1" applyNumberFormat="1" applyFont="1" applyFill="1" applyBorder="1" applyAlignment="1" applyProtection="1">
      <alignment horizontal="center" vertical="center"/>
      <protection locked="0"/>
    </xf>
    <xf numFmtId="37" fontId="35" fillId="41" borderId="71" xfId="1" applyNumberFormat="1" applyFont="1" applyFill="1" applyBorder="1" applyAlignment="1" applyProtection="1">
      <alignment horizontal="center" vertical="center"/>
      <protection locked="0"/>
    </xf>
    <xf numFmtId="9" fontId="7" fillId="0" borderId="0" xfId="2" applyFont="1" applyAlignment="1">
      <alignment horizontal="center"/>
    </xf>
    <xf numFmtId="9" fontId="136" fillId="0" borderId="131" xfId="2" applyFont="1" applyBorder="1" applyAlignment="1">
      <alignment horizontal="center"/>
    </xf>
    <xf numFmtId="9" fontId="137" fillId="0" borderId="128" xfId="2" applyFont="1" applyBorder="1" applyAlignment="1">
      <alignment horizontal="center" vertical="center"/>
    </xf>
    <xf numFmtId="9" fontId="137" fillId="0" borderId="128" xfId="2" applyFont="1" applyBorder="1" applyAlignment="1">
      <alignment horizontal="center"/>
    </xf>
    <xf numFmtId="9" fontId="136" fillId="0" borderId="131" xfId="0" applyNumberFormat="1" applyFont="1" applyBorder="1" applyAlignment="1">
      <alignment horizontal="center"/>
    </xf>
    <xf numFmtId="2" fontId="0" fillId="0" borderId="35" xfId="0" applyNumberFormat="1" applyBorder="1"/>
    <xf numFmtId="1" fontId="0" fillId="0" borderId="388" xfId="0" applyNumberFormat="1" applyBorder="1" applyAlignment="1">
      <alignment horizontal="center"/>
    </xf>
    <xf numFmtId="0" fontId="0" fillId="11" borderId="0" xfId="0" applyFill="1"/>
    <xf numFmtId="37" fontId="2" fillId="0" borderId="0" xfId="0" applyNumberFormat="1" applyFont="1"/>
    <xf numFmtId="0" fontId="0" fillId="0" borderId="506" xfId="0" quotePrefix="1" applyBorder="1" applyAlignment="1">
      <alignment horizontal="center"/>
    </xf>
    <xf numFmtId="1" fontId="55" fillId="0" borderId="34" xfId="0" applyNumberFormat="1" applyFont="1" applyBorder="1" applyAlignment="1">
      <alignment horizontal="center" vertical="center"/>
    </xf>
    <xf numFmtId="38" fontId="0" fillId="0" borderId="0" xfId="0" applyNumberFormat="1"/>
    <xf numFmtId="167" fontId="0" fillId="11" borderId="0" xfId="0" applyNumberFormat="1" applyFill="1"/>
    <xf numFmtId="10" fontId="7" fillId="0" borderId="0" xfId="2" applyNumberFormat="1" applyFont="1" applyAlignment="1">
      <alignment horizontal="center"/>
    </xf>
    <xf numFmtId="9" fontId="0" fillId="0" borderId="0" xfId="0" applyNumberFormat="1"/>
    <xf numFmtId="10" fontId="0" fillId="0" borderId="0" xfId="0" applyNumberFormat="1"/>
    <xf numFmtId="37" fontId="30" fillId="0" borderId="34" xfId="1" applyNumberFormat="1" applyFont="1" applyFill="1" applyBorder="1" applyAlignment="1" applyProtection="1">
      <alignment horizontal="center" vertical="center"/>
      <protection locked="0"/>
    </xf>
    <xf numFmtId="14" fontId="98" fillId="0" borderId="0" xfId="4" applyNumberFormat="1" applyFont="1"/>
    <xf numFmtId="9" fontId="98" fillId="0" borderId="0" xfId="2" applyFont="1"/>
    <xf numFmtId="189" fontId="0" fillId="0" borderId="0" xfId="0" applyNumberFormat="1"/>
    <xf numFmtId="9" fontId="0" fillId="0" borderId="0" xfId="2" applyFont="1"/>
    <xf numFmtId="166" fontId="0" fillId="0" borderId="0" xfId="1" applyFont="1"/>
    <xf numFmtId="2" fontId="0" fillId="0" borderId="0" xfId="0" applyNumberFormat="1"/>
    <xf numFmtId="1" fontId="0" fillId="0" borderId="34" xfId="0" applyNumberFormat="1" applyBorder="1"/>
    <xf numFmtId="1" fontId="0" fillId="0" borderId="34" xfId="0" applyNumberFormat="1" applyBorder="1" applyAlignment="1">
      <alignment horizontal="center" vertical="center"/>
    </xf>
    <xf numFmtId="2" fontId="55" fillId="0" borderId="147" xfId="0" applyNumberFormat="1" applyFont="1" applyBorder="1" applyAlignment="1">
      <alignment horizontal="center" vertical="center"/>
    </xf>
    <xf numFmtId="1" fontId="55" fillId="0" borderId="147" xfId="0" applyNumberFormat="1" applyFont="1" applyBorder="1" applyAlignment="1">
      <alignment horizontal="center" vertical="center"/>
    </xf>
    <xf numFmtId="0" fontId="0" fillId="0" borderId="147" xfId="0" applyBorder="1" applyAlignment="1">
      <alignment horizontal="center" vertical="center"/>
    </xf>
    <xf numFmtId="2" fontId="55" fillId="0" borderId="34" xfId="0" applyNumberFormat="1" applyFont="1" applyBorder="1" applyAlignment="1">
      <alignment horizontal="center" vertical="center"/>
    </xf>
    <xf numFmtId="2" fontId="55" fillId="0" borderId="66" xfId="0" applyNumberFormat="1" applyFont="1" applyBorder="1" applyAlignment="1">
      <alignment horizontal="center" vertical="center"/>
    </xf>
    <xf numFmtId="1" fontId="55" fillId="0" borderId="66" xfId="0" applyNumberFormat="1" applyFont="1" applyBorder="1" applyAlignment="1">
      <alignment horizontal="center" vertical="center"/>
    </xf>
    <xf numFmtId="1" fontId="65" fillId="0" borderId="351" xfId="0" applyNumberFormat="1" applyFont="1" applyBorder="1" applyAlignment="1">
      <alignment horizontal="center" vertical="center"/>
    </xf>
    <xf numFmtId="168" fontId="0" fillId="0" borderId="0" xfId="2" applyNumberFormat="1" applyFont="1"/>
    <xf numFmtId="0" fontId="23" fillId="12" borderId="80" xfId="0" applyFont="1" applyFill="1" applyBorder="1" applyAlignment="1">
      <alignment horizontal="center" vertical="center" wrapText="1"/>
    </xf>
    <xf numFmtId="0" fontId="24" fillId="16" borderId="138" xfId="0" applyFont="1" applyFill="1" applyBorder="1" applyAlignment="1">
      <alignment horizontal="center" vertical="center" wrapText="1"/>
    </xf>
    <xf numFmtId="167" fontId="0" fillId="0" borderId="14" xfId="0" applyNumberFormat="1" applyBorder="1"/>
    <xf numFmtId="167" fontId="36" fillId="16" borderId="521" xfId="1" applyNumberFormat="1" applyFont="1" applyFill="1" applyBorder="1"/>
    <xf numFmtId="167" fontId="0" fillId="11" borderId="60" xfId="1" applyNumberFormat="1" applyFont="1" applyFill="1" applyBorder="1"/>
    <xf numFmtId="167" fontId="0" fillId="0" borderId="76" xfId="0" applyNumberFormat="1" applyBorder="1"/>
    <xf numFmtId="167" fontId="0" fillId="11" borderId="71" xfId="1" applyNumberFormat="1" applyFont="1" applyFill="1" applyBorder="1"/>
    <xf numFmtId="167" fontId="0" fillId="0" borderId="102" xfId="0" applyNumberFormat="1" applyBorder="1"/>
    <xf numFmtId="167" fontId="0" fillId="0" borderId="61" xfId="0" applyNumberFormat="1" applyBorder="1"/>
    <xf numFmtId="167" fontId="0" fillId="0" borderId="58" xfId="0" applyNumberFormat="1" applyBorder="1"/>
    <xf numFmtId="167" fontId="0" fillId="0" borderId="72" xfId="0" applyNumberFormat="1" applyBorder="1"/>
    <xf numFmtId="0" fontId="6" fillId="0" borderId="0" xfId="0" applyFont="1" applyAlignment="1">
      <alignment horizontal="center"/>
    </xf>
    <xf numFmtId="10" fontId="7" fillId="0" borderId="0" xfId="2" applyNumberFormat="1" applyFont="1"/>
    <xf numFmtId="0" fontId="6" fillId="0" borderId="443" xfId="0" applyFont="1" applyBorder="1" applyAlignment="1">
      <alignment horizontal="center"/>
    </xf>
    <xf numFmtId="0" fontId="6" fillId="0" borderId="517" xfId="0" applyFont="1" applyBorder="1" applyAlignment="1">
      <alignment horizontal="center"/>
    </xf>
    <xf numFmtId="0" fontId="0" fillId="43" borderId="506" xfId="0" quotePrefix="1" applyFill="1" applyBorder="1"/>
    <xf numFmtId="0" fontId="0" fillId="43" borderId="506" xfId="0" quotePrefix="1" applyFill="1" applyBorder="1" applyAlignment="1">
      <alignment horizontal="center"/>
    </xf>
    <xf numFmtId="3" fontId="1" fillId="43" borderId="505" xfId="1" applyNumberFormat="1" applyFont="1" applyFill="1" applyBorder="1" applyAlignment="1" applyProtection="1">
      <alignment horizontal="center"/>
      <protection locked="0"/>
    </xf>
    <xf numFmtId="166" fontId="0" fillId="0" borderId="506" xfId="1" quotePrefix="1" applyFont="1" applyBorder="1" applyAlignment="1">
      <alignment horizontal="right"/>
    </xf>
    <xf numFmtId="166" fontId="1" fillId="43" borderId="505" xfId="1" applyFont="1" applyFill="1" applyBorder="1" applyAlignment="1" applyProtection="1">
      <alignment horizontal="center" vertical="center"/>
      <protection locked="0"/>
    </xf>
    <xf numFmtId="166" fontId="1" fillId="11" borderId="506" xfId="1" applyFont="1" applyFill="1" applyBorder="1" applyAlignment="1" applyProtection="1">
      <alignment horizontal="right" vertical="center"/>
      <protection locked="0"/>
    </xf>
    <xf numFmtId="3" fontId="0" fillId="0" borderId="0" xfId="0" applyNumberFormat="1"/>
    <xf numFmtId="9" fontId="0" fillId="0" borderId="506" xfId="2" quotePrefix="1" applyFont="1" applyBorder="1" applyAlignment="1">
      <alignment horizontal="right"/>
    </xf>
    <xf numFmtId="9" fontId="1" fillId="11" borderId="520" xfId="2" applyFont="1" applyFill="1" applyBorder="1" applyAlignment="1" applyProtection="1">
      <alignment horizontal="right"/>
      <protection locked="0"/>
    </xf>
    <xf numFmtId="9" fontId="79" fillId="0" borderId="317" xfId="2" applyFont="1" applyBorder="1" applyAlignment="1">
      <alignment horizontal="center" vertical="center"/>
    </xf>
    <xf numFmtId="10" fontId="0" fillId="0" borderId="0" xfId="2" applyNumberFormat="1" applyFont="1"/>
    <xf numFmtId="175" fontId="134" fillId="0" borderId="517" xfId="4" applyNumberFormat="1" applyFont="1" applyBorder="1" applyAlignment="1">
      <alignment horizontal="center" vertical="center" wrapText="1"/>
    </xf>
    <xf numFmtId="175" fontId="134" fillId="45" borderId="517" xfId="4" applyNumberFormat="1" applyFont="1" applyFill="1" applyBorder="1" applyAlignment="1">
      <alignment horizontal="center" vertical="center" wrapText="1"/>
    </xf>
    <xf numFmtId="14" fontId="16" fillId="0" borderId="517" xfId="4" applyNumberFormat="1" applyFont="1" applyBorder="1" applyAlignment="1">
      <alignment horizontal="center" vertical="center" wrapText="1"/>
    </xf>
    <xf numFmtId="49" fontId="16" fillId="0" borderId="0" xfId="4" applyNumberFormat="1" applyFont="1" applyAlignment="1">
      <alignment horizontal="center" vertical="center" wrapText="1"/>
    </xf>
    <xf numFmtId="9" fontId="16" fillId="0" borderId="0" xfId="2" applyFont="1" applyAlignment="1">
      <alignment horizontal="center" vertical="center" wrapText="1"/>
    </xf>
    <xf numFmtId="15" fontId="0" fillId="0" borderId="0" xfId="1" applyNumberFormat="1" applyFont="1"/>
    <xf numFmtId="3" fontId="0" fillId="0" borderId="0" xfId="0" applyNumberFormat="1" applyAlignment="1">
      <alignment horizontal="center" vertical="center" wrapText="1"/>
    </xf>
    <xf numFmtId="14" fontId="140" fillId="0" borderId="517" xfId="0" applyNumberFormat="1" applyFont="1" applyBorder="1" applyAlignment="1">
      <alignment horizontal="center" vertical="center" readingOrder="2"/>
    </xf>
    <xf numFmtId="166" fontId="95" fillId="46" borderId="517" xfId="1" applyFont="1" applyFill="1" applyBorder="1" applyAlignment="1">
      <alignment horizontal="center" vertical="center" wrapText="1"/>
    </xf>
    <xf numFmtId="1" fontId="95" fillId="46" borderId="517" xfId="1" applyNumberFormat="1" applyFont="1" applyFill="1" applyBorder="1" applyAlignment="1">
      <alignment horizontal="center" vertical="center" wrapText="1"/>
    </xf>
    <xf numFmtId="14" fontId="141" fillId="0" borderId="517" xfId="0" applyNumberFormat="1" applyFont="1" applyBorder="1" applyAlignment="1">
      <alignment horizontal="center" vertical="center" readingOrder="2"/>
    </xf>
    <xf numFmtId="37" fontId="142" fillId="0" borderId="517" xfId="1" applyNumberFormat="1" applyFont="1" applyFill="1" applyBorder="1" applyAlignment="1">
      <alignment horizontal="center" vertical="center" wrapText="1"/>
    </xf>
    <xf numFmtId="9" fontId="142" fillId="0" borderId="517" xfId="2" applyFont="1" applyFill="1" applyBorder="1" applyAlignment="1">
      <alignment horizontal="center" vertical="center" wrapText="1"/>
    </xf>
    <xf numFmtId="186" fontId="141" fillId="20" borderId="517" xfId="0" applyNumberFormat="1" applyFont="1" applyFill="1" applyBorder="1" applyAlignment="1">
      <alignment horizontal="center" vertical="center" wrapText="1"/>
    </xf>
    <xf numFmtId="9" fontId="143" fillId="0" borderId="517" xfId="0" applyNumberFormat="1" applyFont="1" applyBorder="1" applyAlignment="1">
      <alignment horizontal="center" vertical="center" wrapText="1" readingOrder="2"/>
    </xf>
    <xf numFmtId="9" fontId="143" fillId="0" borderId="517" xfId="0" applyNumberFormat="1" applyFont="1" applyBorder="1" applyAlignment="1">
      <alignment horizontal="center" vertical="center" wrapText="1"/>
    </xf>
    <xf numFmtId="9" fontId="144" fillId="20" borderId="517" xfId="2" applyFont="1" applyFill="1" applyBorder="1" applyAlignment="1">
      <alignment horizontal="center" vertical="center" readingOrder="2"/>
    </xf>
    <xf numFmtId="37" fontId="145" fillId="0" borderId="517" xfId="1" applyNumberFormat="1" applyFont="1" applyFill="1" applyBorder="1" applyAlignment="1">
      <alignment horizontal="center" vertical="center" readingOrder="2"/>
    </xf>
    <xf numFmtId="1" fontId="145" fillId="0" borderId="517" xfId="1" applyNumberFormat="1" applyFont="1" applyFill="1" applyBorder="1" applyAlignment="1">
      <alignment horizontal="center" vertical="center" wrapText="1" readingOrder="2"/>
    </xf>
    <xf numFmtId="0" fontId="145" fillId="0" borderId="517" xfId="0" applyFont="1" applyBorder="1" applyAlignment="1">
      <alignment horizontal="center" vertical="center" wrapText="1"/>
    </xf>
    <xf numFmtId="0" fontId="145" fillId="0" borderId="517" xfId="0" applyFont="1" applyBorder="1" applyAlignment="1">
      <alignment horizontal="center" vertical="center" wrapText="1" readingOrder="2"/>
    </xf>
    <xf numFmtId="0" fontId="144" fillId="20" borderId="517" xfId="0" applyFont="1" applyFill="1" applyBorder="1" applyAlignment="1">
      <alignment horizontal="center" vertical="center" readingOrder="2"/>
    </xf>
    <xf numFmtId="14" fontId="11" fillId="45" borderId="517" xfId="0" applyNumberFormat="1" applyFont="1" applyFill="1" applyBorder="1" applyAlignment="1">
      <alignment horizontal="center" vertical="center"/>
    </xf>
    <xf numFmtId="37" fontId="146" fillId="0" borderId="517" xfId="1" applyNumberFormat="1" applyFont="1" applyFill="1" applyBorder="1" applyAlignment="1">
      <alignment horizontal="center" vertical="center" wrapText="1"/>
    </xf>
    <xf numFmtId="9" fontId="146" fillId="0" borderId="517" xfId="2" applyFont="1" applyFill="1" applyBorder="1" applyAlignment="1">
      <alignment horizontal="center" vertical="center" wrapText="1"/>
    </xf>
    <xf numFmtId="186" fontId="147" fillId="0" borderId="517" xfId="0" applyNumberFormat="1" applyFont="1" applyBorder="1" applyAlignment="1">
      <alignment horizontal="center" vertical="center" wrapText="1"/>
    </xf>
    <xf numFmtId="166" fontId="144" fillId="20" borderId="517" xfId="1" applyFont="1" applyFill="1" applyBorder="1" applyAlignment="1">
      <alignment horizontal="center" vertical="center" readingOrder="2"/>
    </xf>
    <xf numFmtId="37" fontId="145" fillId="0" borderId="96" xfId="1" applyNumberFormat="1" applyFont="1" applyFill="1" applyBorder="1" applyAlignment="1">
      <alignment horizontal="center" vertical="center" readingOrder="2"/>
    </xf>
    <xf numFmtId="1" fontId="145" fillId="0" borderId="96" xfId="1" applyNumberFormat="1" applyFont="1" applyFill="1" applyBorder="1" applyAlignment="1">
      <alignment horizontal="center" vertical="center" wrapText="1" readingOrder="2"/>
    </xf>
    <xf numFmtId="0" fontId="145" fillId="0" borderId="96" xfId="0" applyFont="1" applyBorder="1" applyAlignment="1">
      <alignment horizontal="center" vertical="center" wrapText="1" readingOrder="2"/>
    </xf>
    <xf numFmtId="9" fontId="143" fillId="3" borderId="517" xfId="0" applyNumberFormat="1" applyFont="1" applyFill="1" applyBorder="1" applyAlignment="1">
      <alignment horizontal="center" vertical="center" wrapText="1"/>
    </xf>
    <xf numFmtId="0" fontId="0" fillId="0" borderId="517" xfId="0" applyBorder="1" applyAlignment="1">
      <alignment horizontal="center" vertical="center" readingOrder="2"/>
    </xf>
    <xf numFmtId="0" fontId="145" fillId="0" borderId="96" xfId="0" applyFont="1" applyBorder="1" applyAlignment="1">
      <alignment horizontal="center" vertical="center" wrapText="1"/>
    </xf>
    <xf numFmtId="14" fontId="140" fillId="0" borderId="96" xfId="0" applyNumberFormat="1" applyFont="1" applyBorder="1" applyAlignment="1">
      <alignment horizontal="center" vertical="center" readingOrder="2"/>
    </xf>
    <xf numFmtId="37" fontId="142" fillId="0" borderId="96" xfId="1" applyNumberFormat="1" applyFont="1" applyFill="1" applyBorder="1" applyAlignment="1">
      <alignment horizontal="center" vertical="center" wrapText="1"/>
    </xf>
    <xf numFmtId="9" fontId="142" fillId="0" borderId="96" xfId="2" applyFont="1" applyFill="1" applyBorder="1" applyAlignment="1">
      <alignment horizontal="center" vertical="center" wrapText="1"/>
    </xf>
    <xf numFmtId="9" fontId="143" fillId="0" borderId="96" xfId="0" applyNumberFormat="1" applyFont="1" applyBorder="1" applyAlignment="1">
      <alignment horizontal="center" vertical="center" wrapText="1" readingOrder="2"/>
    </xf>
    <xf numFmtId="9" fontId="143" fillId="0" borderId="96" xfId="0" applyNumberFormat="1" applyFont="1" applyBorder="1" applyAlignment="1">
      <alignment horizontal="center" vertical="center" wrapText="1"/>
    </xf>
    <xf numFmtId="14" fontId="148" fillId="0" borderId="517" xfId="0" applyNumberFormat="1" applyFont="1" applyBorder="1" applyAlignment="1">
      <alignment horizontal="center" vertical="center" readingOrder="2"/>
    </xf>
    <xf numFmtId="37" fontId="149" fillId="11" borderId="517" xfId="1" applyNumberFormat="1" applyFont="1" applyFill="1" applyBorder="1" applyAlignment="1">
      <alignment horizontal="center" vertical="center" wrapText="1"/>
    </xf>
    <xf numFmtId="9" fontId="149" fillId="11" borderId="517" xfId="2" applyFont="1" applyFill="1" applyBorder="1" applyAlignment="1">
      <alignment horizontal="center" vertical="center" wrapText="1"/>
    </xf>
    <xf numFmtId="9" fontId="150" fillId="11" borderId="517" xfId="0" applyNumberFormat="1" applyFont="1" applyFill="1" applyBorder="1" applyAlignment="1">
      <alignment horizontal="center" vertical="center" wrapText="1" readingOrder="2"/>
    </xf>
    <xf numFmtId="9" fontId="150" fillId="11" borderId="517" xfId="0" applyNumberFormat="1" applyFont="1" applyFill="1" applyBorder="1" applyAlignment="1">
      <alignment horizontal="center" vertical="center" wrapText="1"/>
    </xf>
    <xf numFmtId="0" fontId="144" fillId="0" borderId="517" xfId="0" applyFont="1" applyBorder="1" applyAlignment="1">
      <alignment horizontal="center" vertical="center" wrapText="1" readingOrder="2"/>
    </xf>
    <xf numFmtId="14" fontId="148" fillId="0" borderId="517" xfId="0" applyNumberFormat="1" applyFont="1" applyBorder="1" applyAlignment="1">
      <alignment horizontal="center" vertical="center" wrapText="1" readingOrder="2"/>
    </xf>
    <xf numFmtId="3" fontId="148" fillId="0" borderId="517" xfId="1" applyNumberFormat="1" applyFont="1" applyBorder="1" applyAlignment="1">
      <alignment horizontal="center" vertical="center" wrapText="1" readingOrder="2"/>
    </xf>
    <xf numFmtId="37" fontId="149" fillId="3" borderId="517" xfId="1" applyNumberFormat="1" applyFont="1" applyFill="1" applyBorder="1" applyAlignment="1">
      <alignment horizontal="center" vertical="center" wrapText="1"/>
    </xf>
    <xf numFmtId="9" fontId="149" fillId="3" borderId="517" xfId="2" applyFont="1" applyFill="1" applyBorder="1" applyAlignment="1">
      <alignment horizontal="center" vertical="center" wrapText="1"/>
    </xf>
    <xf numFmtId="9" fontId="150" fillId="11" borderId="517" xfId="0" applyNumberFormat="1" applyFont="1" applyFill="1" applyBorder="1" applyAlignment="1">
      <alignment horizontal="center" vertical="center" readingOrder="2"/>
    </xf>
    <xf numFmtId="9" fontId="148" fillId="3" borderId="517" xfId="0" applyNumberFormat="1" applyFont="1" applyFill="1" applyBorder="1" applyAlignment="1">
      <alignment horizontal="center" vertical="center" wrapText="1"/>
    </xf>
    <xf numFmtId="14" fontId="153" fillId="45" borderId="517" xfId="0" applyNumberFormat="1" applyFont="1" applyFill="1" applyBorder="1" applyAlignment="1">
      <alignment horizontal="center" vertical="center" wrapText="1" readingOrder="2"/>
    </xf>
    <xf numFmtId="3" fontId="153" fillId="45" borderId="517" xfId="1" applyNumberFormat="1" applyFont="1" applyFill="1" applyBorder="1" applyAlignment="1">
      <alignment horizontal="center" vertical="center" wrapText="1" readingOrder="2"/>
    </xf>
    <xf numFmtId="14" fontId="153" fillId="45" borderId="517" xfId="0" applyNumberFormat="1" applyFont="1" applyFill="1" applyBorder="1" applyAlignment="1">
      <alignment horizontal="center" vertical="center" readingOrder="2"/>
    </xf>
    <xf numFmtId="37" fontId="149" fillId="20" borderId="517" xfId="1" applyNumberFormat="1" applyFont="1" applyFill="1" applyBorder="1" applyAlignment="1">
      <alignment horizontal="center" vertical="center" wrapText="1"/>
    </xf>
    <xf numFmtId="9" fontId="149" fillId="20" borderId="517" xfId="2" applyFont="1" applyFill="1" applyBorder="1" applyAlignment="1">
      <alignment horizontal="center" vertical="center" wrapText="1"/>
    </xf>
    <xf numFmtId="9" fontId="150" fillId="20" borderId="517" xfId="0" applyNumberFormat="1" applyFont="1" applyFill="1" applyBorder="1" applyAlignment="1">
      <alignment horizontal="center" vertical="center" wrapText="1" readingOrder="2"/>
    </xf>
    <xf numFmtId="9" fontId="150" fillId="20" borderId="517" xfId="0" applyNumberFormat="1" applyFont="1" applyFill="1" applyBorder="1" applyAlignment="1">
      <alignment horizontal="center" vertical="center" wrapText="1"/>
    </xf>
    <xf numFmtId="37" fontId="145" fillId="20" borderId="517" xfId="1" applyNumberFormat="1" applyFont="1" applyFill="1" applyBorder="1" applyAlignment="1">
      <alignment horizontal="center" vertical="center" readingOrder="2"/>
    </xf>
    <xf numFmtId="1" fontId="145" fillId="20" borderId="517" xfId="1" applyNumberFormat="1" applyFont="1" applyFill="1" applyBorder="1" applyAlignment="1">
      <alignment horizontal="center" vertical="center" wrapText="1" readingOrder="2"/>
    </xf>
    <xf numFmtId="14" fontId="140" fillId="20" borderId="517" xfId="0" applyNumberFormat="1" applyFont="1" applyFill="1" applyBorder="1" applyAlignment="1">
      <alignment horizontal="center" vertical="center" readingOrder="2"/>
    </xf>
    <xf numFmtId="0" fontId="145" fillId="20" borderId="517" xfId="0" applyFont="1" applyFill="1" applyBorder="1" applyAlignment="1">
      <alignment horizontal="center" vertical="center" wrapText="1"/>
    </xf>
    <xf numFmtId="14" fontId="148" fillId="20" borderId="517" xfId="0" applyNumberFormat="1" applyFont="1" applyFill="1" applyBorder="1" applyAlignment="1">
      <alignment horizontal="center" vertical="center" wrapText="1" readingOrder="2"/>
    </xf>
    <xf numFmtId="3" fontId="148" fillId="20" borderId="517" xfId="1" applyNumberFormat="1" applyFont="1" applyFill="1" applyBorder="1" applyAlignment="1">
      <alignment horizontal="center" vertical="center" wrapText="1" readingOrder="2"/>
    </xf>
    <xf numFmtId="14" fontId="148" fillId="20" borderId="517" xfId="0" applyNumberFormat="1" applyFont="1" applyFill="1" applyBorder="1" applyAlignment="1">
      <alignment horizontal="center" vertical="center" readingOrder="2"/>
    </xf>
    <xf numFmtId="9" fontId="150" fillId="0" borderId="517" xfId="0" applyNumberFormat="1" applyFont="1" applyBorder="1" applyAlignment="1">
      <alignment horizontal="center" vertical="center" wrapText="1"/>
    </xf>
    <xf numFmtId="0" fontId="154" fillId="0" borderId="517" xfId="0" applyFont="1" applyBorder="1" applyAlignment="1">
      <alignment horizontal="center" vertical="center" wrapText="1"/>
    </xf>
    <xf numFmtId="9" fontId="150" fillId="0" borderId="517" xfId="0" applyNumberFormat="1" applyFont="1" applyBorder="1" applyAlignment="1">
      <alignment horizontal="center" vertical="center" wrapText="1" readingOrder="2"/>
    </xf>
    <xf numFmtId="0" fontId="144" fillId="0" borderId="96" xfId="0" applyFont="1" applyBorder="1" applyAlignment="1">
      <alignment horizontal="center" vertical="center" wrapText="1" readingOrder="2"/>
    </xf>
    <xf numFmtId="14" fontId="141" fillId="20" borderId="517" xfId="0" applyNumberFormat="1" applyFont="1" applyFill="1" applyBorder="1" applyAlignment="1">
      <alignment horizontal="center" vertical="center" readingOrder="2"/>
    </xf>
    <xf numFmtId="37" fontId="155" fillId="20" borderId="517" xfId="1" applyNumberFormat="1" applyFont="1" applyFill="1" applyBorder="1" applyAlignment="1">
      <alignment horizontal="center" vertical="center" wrapText="1"/>
    </xf>
    <xf numFmtId="9" fontId="155" fillId="20" borderId="517" xfId="2" applyFont="1" applyFill="1" applyBorder="1" applyAlignment="1">
      <alignment horizontal="center" vertical="center" wrapText="1"/>
    </xf>
    <xf numFmtId="37" fontId="144" fillId="20" borderId="517" xfId="1" applyNumberFormat="1" applyFont="1" applyFill="1" applyBorder="1" applyAlignment="1">
      <alignment horizontal="center" vertical="center" readingOrder="2"/>
    </xf>
    <xf numFmtId="1" fontId="144" fillId="20" borderId="517" xfId="1" applyNumberFormat="1" applyFont="1" applyFill="1" applyBorder="1" applyAlignment="1">
      <alignment horizontal="center" vertical="center" wrapText="1" readingOrder="2"/>
    </xf>
    <xf numFmtId="0" fontId="144" fillId="20" borderId="517" xfId="0" applyFont="1" applyFill="1" applyBorder="1" applyAlignment="1">
      <alignment horizontal="center" vertical="center" wrapText="1"/>
    </xf>
    <xf numFmtId="37" fontId="0" fillId="0" borderId="0" xfId="0" applyNumberFormat="1" applyAlignment="1">
      <alignment horizontal="center" vertical="center"/>
    </xf>
    <xf numFmtId="37" fontId="0" fillId="0" borderId="0" xfId="0" applyNumberFormat="1" applyAlignment="1">
      <alignment horizontal="center" vertical="center" wrapText="1"/>
    </xf>
    <xf numFmtId="9" fontId="156" fillId="20" borderId="517" xfId="0" applyNumberFormat="1" applyFont="1" applyFill="1" applyBorder="1" applyAlignment="1">
      <alignment horizontal="center" vertical="center" wrapText="1" readingOrder="2"/>
    </xf>
    <xf numFmtId="9" fontId="156" fillId="20" borderId="517" xfId="0" applyNumberFormat="1" applyFont="1" applyFill="1" applyBorder="1" applyAlignment="1">
      <alignment horizontal="center" vertical="center" wrapText="1"/>
    </xf>
    <xf numFmtId="9" fontId="150" fillId="20" borderId="96" xfId="0" applyNumberFormat="1" applyFont="1" applyFill="1" applyBorder="1" applyAlignment="1">
      <alignment horizontal="center" vertical="center" wrapText="1" readingOrder="2"/>
    </xf>
    <xf numFmtId="14" fontId="141" fillId="20" borderId="517" xfId="0" applyNumberFormat="1" applyFont="1" applyFill="1" applyBorder="1" applyAlignment="1">
      <alignment horizontal="center" vertical="center" wrapText="1" readingOrder="2"/>
    </xf>
    <xf numFmtId="3" fontId="141" fillId="20" borderId="517" xfId="1" applyNumberFormat="1" applyFont="1" applyFill="1" applyBorder="1" applyAlignment="1">
      <alignment horizontal="center" vertical="center" wrapText="1" readingOrder="2"/>
    </xf>
    <xf numFmtId="166" fontId="144" fillId="20" borderId="96" xfId="1" applyFont="1" applyFill="1" applyBorder="1" applyAlignment="1">
      <alignment horizontal="center" vertical="center" readingOrder="2"/>
    </xf>
    <xf numFmtId="9" fontId="150" fillId="20" borderId="96" xfId="0" applyNumberFormat="1" applyFont="1" applyFill="1" applyBorder="1" applyAlignment="1">
      <alignment horizontal="center" vertical="center" wrapText="1"/>
    </xf>
    <xf numFmtId="14" fontId="90" fillId="0" borderId="0" xfId="0" applyNumberFormat="1" applyFont="1" applyAlignment="1">
      <alignment horizontal="center" vertical="center"/>
    </xf>
    <xf numFmtId="4" fontId="159" fillId="47" borderId="74" xfId="0" applyNumberFormat="1" applyFont="1" applyFill="1" applyBorder="1" applyAlignment="1">
      <alignment horizontal="center" vertical="center" wrapText="1" readingOrder="2"/>
    </xf>
    <xf numFmtId="3" fontId="159" fillId="47" borderId="74" xfId="0" applyNumberFormat="1" applyFont="1" applyFill="1" applyBorder="1" applyAlignment="1">
      <alignment horizontal="center" vertical="center" wrapText="1" readingOrder="2"/>
    </xf>
    <xf numFmtId="4" fontId="160" fillId="47" borderId="436" xfId="0" applyNumberFormat="1" applyFont="1" applyFill="1" applyBorder="1" applyAlignment="1">
      <alignment horizontal="center" vertical="center" wrapText="1" readingOrder="2"/>
    </xf>
    <xf numFmtId="4" fontId="160" fillId="47" borderId="77" xfId="0" applyNumberFormat="1" applyFont="1" applyFill="1" applyBorder="1" applyAlignment="1">
      <alignment horizontal="center" vertical="center" wrapText="1" readingOrder="2"/>
    </xf>
    <xf numFmtId="4" fontId="159" fillId="47" borderId="9" xfId="0" applyNumberFormat="1" applyFont="1" applyFill="1" applyBorder="1" applyAlignment="1">
      <alignment horizontal="center" vertical="center" wrapText="1" readingOrder="2"/>
    </xf>
    <xf numFmtId="4" fontId="161" fillId="48" borderId="16" xfId="0" applyNumberFormat="1" applyFont="1" applyFill="1" applyBorder="1" applyAlignment="1">
      <alignment horizontal="center" vertical="center" wrapText="1" readingOrder="2"/>
    </xf>
    <xf numFmtId="4" fontId="161" fillId="48" borderId="15" xfId="0" applyNumberFormat="1" applyFont="1" applyFill="1" applyBorder="1" applyAlignment="1">
      <alignment horizontal="center" vertical="center" wrapText="1" readingOrder="2"/>
    </xf>
    <xf numFmtId="4" fontId="161" fillId="48" borderId="523" xfId="0" applyNumberFormat="1" applyFont="1" applyFill="1" applyBorder="1" applyAlignment="1">
      <alignment horizontal="center" vertical="center" wrapText="1" readingOrder="2"/>
    </xf>
    <xf numFmtId="4" fontId="162" fillId="49" borderId="15" xfId="0" applyNumberFormat="1" applyFont="1" applyFill="1" applyBorder="1" applyAlignment="1">
      <alignment horizontal="center" vertical="center" wrapText="1" readingOrder="2"/>
    </xf>
    <xf numFmtId="4" fontId="162" fillId="49" borderId="517" xfId="0" applyNumberFormat="1" applyFont="1" applyFill="1" applyBorder="1" applyAlignment="1">
      <alignment horizontal="center" vertical="center" wrapText="1" readingOrder="2"/>
    </xf>
    <xf numFmtId="3" fontId="163" fillId="49" borderId="459" xfId="0" applyNumberFormat="1" applyFont="1" applyFill="1" applyBorder="1" applyAlignment="1">
      <alignment horizontal="center" vertical="center" wrapText="1" readingOrder="2"/>
    </xf>
    <xf numFmtId="3" fontId="163" fillId="49" borderId="524" xfId="0" applyNumberFormat="1" applyFont="1" applyFill="1" applyBorder="1" applyAlignment="1">
      <alignment horizontal="center" vertical="center" wrapText="1" readingOrder="2"/>
    </xf>
    <xf numFmtId="4" fontId="163" fillId="49" borderId="524" xfId="0" applyNumberFormat="1" applyFont="1" applyFill="1" applyBorder="1" applyAlignment="1">
      <alignment horizontal="center" vertical="center" wrapText="1" readingOrder="2"/>
    </xf>
    <xf numFmtId="4" fontId="163" fillId="49" borderId="458" xfId="0" applyNumberFormat="1" applyFont="1" applyFill="1" applyBorder="1" applyAlignment="1">
      <alignment horizontal="center" vertical="center" wrapText="1" readingOrder="2"/>
    </xf>
    <xf numFmtId="0" fontId="0" fillId="0" borderId="381" xfId="0" applyBorder="1" applyAlignment="1">
      <alignment horizontal="center" vertical="center"/>
    </xf>
    <xf numFmtId="0" fontId="0" fillId="0" borderId="380" xfId="0" applyBorder="1" applyAlignment="1">
      <alignment horizontal="center" vertical="center"/>
    </xf>
    <xf numFmtId="0" fontId="0" fillId="0" borderId="379" xfId="0" applyBorder="1" applyAlignment="1">
      <alignment horizontal="center" vertical="center"/>
    </xf>
    <xf numFmtId="0" fontId="165" fillId="50" borderId="517" xfId="0" applyFont="1" applyFill="1" applyBorder="1" applyAlignment="1">
      <alignment horizontal="center" vertical="center" wrapText="1" readingOrder="2"/>
    </xf>
    <xf numFmtId="15" fontId="166" fillId="50" borderId="517" xfId="0" applyNumberFormat="1" applyFont="1" applyFill="1" applyBorder="1" applyAlignment="1">
      <alignment horizontal="center" vertical="center" wrapText="1" readingOrder="1"/>
    </xf>
    <xf numFmtId="0" fontId="0" fillId="0" borderId="73" xfId="0" applyBorder="1" applyAlignment="1">
      <alignment horizontal="center" vertical="center"/>
    </xf>
    <xf numFmtId="0" fontId="0" fillId="0" borderId="74" xfId="0" applyBorder="1" applyAlignment="1">
      <alignment horizontal="center" vertical="center"/>
    </xf>
    <xf numFmtId="0" fontId="165" fillId="0" borderId="517" xfId="0" applyFont="1" applyBorder="1" applyAlignment="1">
      <alignment horizontal="center" vertical="center" wrapText="1" readingOrder="2"/>
    </xf>
    <xf numFmtId="15" fontId="166" fillId="0" borderId="517" xfId="0" applyNumberFormat="1" applyFont="1" applyBorder="1" applyAlignment="1">
      <alignment horizontal="center" vertical="center" wrapText="1" readingOrder="1"/>
    </xf>
    <xf numFmtId="9" fontId="165" fillId="50" borderId="517" xfId="2" applyFont="1" applyFill="1" applyBorder="1" applyAlignment="1">
      <alignment horizontal="center" vertical="center" wrapText="1" readingOrder="2"/>
    </xf>
    <xf numFmtId="167" fontId="165" fillId="50" borderId="517" xfId="1" applyNumberFormat="1" applyFont="1" applyFill="1" applyBorder="1" applyAlignment="1">
      <alignment horizontal="center" vertical="center" wrapText="1" readingOrder="2"/>
    </xf>
    <xf numFmtId="167" fontId="166" fillId="50" borderId="517" xfId="1" applyNumberFormat="1" applyFont="1" applyFill="1" applyBorder="1" applyAlignment="1">
      <alignment horizontal="center" vertical="center" wrapText="1" readingOrder="2"/>
    </xf>
    <xf numFmtId="0" fontId="165" fillId="50" borderId="517" xfId="0" applyFont="1" applyFill="1" applyBorder="1" applyAlignment="1">
      <alignment vertical="center" wrapText="1" readingOrder="2"/>
    </xf>
    <xf numFmtId="0" fontId="167" fillId="52" borderId="16" xfId="0" applyFont="1" applyFill="1" applyBorder="1" applyAlignment="1">
      <alignment horizontal="center" vertical="center" wrapText="1" readingOrder="1"/>
    </xf>
    <xf numFmtId="0" fontId="0" fillId="0" borderId="68" xfId="0" applyBorder="1" applyAlignment="1">
      <alignment horizontal="center" vertical="center"/>
    </xf>
    <xf numFmtId="0" fontId="0" fillId="0" borderId="67" xfId="0" applyBorder="1" applyAlignment="1">
      <alignment horizontal="center" vertical="center"/>
    </xf>
    <xf numFmtId="0" fontId="0" fillId="0" borderId="250" xfId="0" applyBorder="1" applyAlignment="1">
      <alignment horizontal="center" vertical="center"/>
    </xf>
    <xf numFmtId="167" fontId="166" fillId="50" borderId="517" xfId="1" applyNumberFormat="1" applyFont="1" applyFill="1" applyBorder="1" applyAlignment="1">
      <alignment vertical="center" wrapText="1" readingOrder="2"/>
    </xf>
    <xf numFmtId="9" fontId="165" fillId="0" borderId="517" xfId="2" applyFont="1" applyBorder="1" applyAlignment="1">
      <alignment horizontal="center" vertical="center" wrapText="1" readingOrder="2"/>
    </xf>
    <xf numFmtId="167" fontId="165" fillId="0" borderId="517" xfId="1" applyNumberFormat="1" applyFont="1" applyBorder="1" applyAlignment="1">
      <alignment horizontal="center" vertical="center" wrapText="1" readingOrder="2"/>
    </xf>
    <xf numFmtId="167" fontId="166" fillId="0" borderId="517" xfId="1" applyNumberFormat="1" applyFont="1" applyBorder="1" applyAlignment="1">
      <alignment horizontal="center" vertical="center" wrapText="1" readingOrder="2"/>
    </xf>
    <xf numFmtId="0" fontId="52" fillId="0" borderId="73" xfId="0" applyFont="1" applyBorder="1" applyAlignment="1">
      <alignment horizontal="center" vertical="center"/>
    </xf>
    <xf numFmtId="0" fontId="52" fillId="0" borderId="74" xfId="0" applyFont="1" applyBorder="1" applyAlignment="1">
      <alignment horizontal="center" vertical="center"/>
    </xf>
    <xf numFmtId="0" fontId="168" fillId="53" borderId="517" xfId="0" applyFont="1" applyFill="1" applyBorder="1" applyAlignment="1">
      <alignment horizontal="center" vertical="center" wrapText="1" readingOrder="1"/>
    </xf>
    <xf numFmtId="3" fontId="168" fillId="53" borderId="517" xfId="0" applyNumberFormat="1" applyFont="1" applyFill="1" applyBorder="1" applyAlignment="1">
      <alignment horizontal="center" vertical="center" wrapText="1" readingOrder="1"/>
    </xf>
    <xf numFmtId="10" fontId="168" fillId="50" borderId="517" xfId="0" applyNumberFormat="1" applyFont="1" applyFill="1" applyBorder="1" applyAlignment="1">
      <alignment horizontal="center" vertical="center" wrapText="1" readingOrder="1"/>
    </xf>
    <xf numFmtId="3" fontId="168" fillId="50" borderId="517" xfId="0" applyNumberFormat="1" applyFont="1" applyFill="1" applyBorder="1" applyAlignment="1">
      <alignment horizontal="center" vertical="center" wrapText="1" readingOrder="1"/>
    </xf>
    <xf numFmtId="10" fontId="168" fillId="53" borderId="517" xfId="0" applyNumberFormat="1" applyFont="1" applyFill="1" applyBorder="1" applyAlignment="1">
      <alignment horizontal="center" vertical="center" wrapText="1" readingOrder="1"/>
    </xf>
    <xf numFmtId="0" fontId="52" fillId="0" borderId="381" xfId="0" applyFont="1" applyBorder="1" applyAlignment="1">
      <alignment horizontal="center" vertical="center"/>
    </xf>
    <xf numFmtId="0" fontId="52" fillId="0" borderId="380" xfId="0" applyFont="1" applyBorder="1" applyAlignment="1">
      <alignment horizontal="center" vertical="center"/>
    </xf>
    <xf numFmtId="0" fontId="52" fillId="0" borderId="379" xfId="0" applyFont="1" applyBorder="1" applyAlignment="1">
      <alignment horizontal="center" vertical="center"/>
    </xf>
    <xf numFmtId="0" fontId="165" fillId="0" borderId="517" xfId="0" applyFont="1" applyBorder="1" applyAlignment="1">
      <alignment vertical="center" wrapText="1" readingOrder="2"/>
    </xf>
    <xf numFmtId="0" fontId="52" fillId="0" borderId="0" xfId="0" applyFont="1" applyAlignment="1">
      <alignment horizontal="center" vertical="center"/>
    </xf>
    <xf numFmtId="10" fontId="170" fillId="53" borderId="517" xfId="0" applyNumberFormat="1" applyFont="1" applyFill="1" applyBorder="1" applyAlignment="1">
      <alignment horizontal="center" vertical="center" wrapText="1" readingOrder="2"/>
    </xf>
    <xf numFmtId="0" fontId="171" fillId="52" borderId="517" xfId="0" applyFont="1" applyFill="1" applyBorder="1" applyAlignment="1">
      <alignment horizontal="center" vertical="center" wrapText="1" readingOrder="2"/>
    </xf>
    <xf numFmtId="10" fontId="172" fillId="53" borderId="517" xfId="0" applyNumberFormat="1" applyFont="1" applyFill="1" applyBorder="1" applyAlignment="1">
      <alignment horizontal="center" vertical="center" wrapText="1" readingOrder="2"/>
    </xf>
    <xf numFmtId="0" fontId="173" fillId="50" borderId="517" xfId="0" applyFont="1" applyFill="1" applyBorder="1" applyAlignment="1">
      <alignment horizontal="center" vertical="center" wrapText="1" readingOrder="2"/>
    </xf>
    <xf numFmtId="15" fontId="175" fillId="50" borderId="517" xfId="0" applyNumberFormat="1" applyFont="1" applyFill="1" applyBorder="1" applyAlignment="1">
      <alignment horizontal="center" vertical="center" wrapText="1" readingOrder="1"/>
    </xf>
    <xf numFmtId="0" fontId="173" fillId="53" borderId="517" xfId="0" applyFont="1" applyFill="1" applyBorder="1" applyAlignment="1">
      <alignment horizontal="center" vertical="center" wrapText="1" readingOrder="2"/>
    </xf>
    <xf numFmtId="191" fontId="173" fillId="53" borderId="517" xfId="0" applyNumberFormat="1" applyFont="1" applyFill="1" applyBorder="1" applyAlignment="1">
      <alignment horizontal="center" vertical="center" wrapText="1" readingOrder="1"/>
    </xf>
    <xf numFmtId="0" fontId="52" fillId="0" borderId="68" xfId="0" applyFont="1" applyBorder="1" applyAlignment="1">
      <alignment horizontal="center" vertical="center"/>
    </xf>
    <xf numFmtId="0" fontId="52" fillId="0" borderId="67" xfId="0" applyFont="1" applyBorder="1" applyAlignment="1">
      <alignment horizontal="center" vertical="center"/>
    </xf>
    <xf numFmtId="0" fontId="52" fillId="0" borderId="250" xfId="0" applyFont="1" applyBorder="1" applyAlignment="1">
      <alignment horizontal="center" vertical="center"/>
    </xf>
    <xf numFmtId="0" fontId="167" fillId="52" borderId="16" xfId="0" applyFont="1" applyFill="1" applyBorder="1" applyAlignment="1">
      <alignment vertical="center" wrapText="1" readingOrder="1"/>
    </xf>
    <xf numFmtId="0" fontId="176" fillId="50" borderId="16" xfId="0" applyFont="1" applyFill="1" applyBorder="1" applyAlignment="1">
      <alignment horizontal="center" vertical="center" wrapText="1" readingOrder="2"/>
    </xf>
    <xf numFmtId="0" fontId="171" fillId="52" borderId="16" xfId="0" applyFont="1" applyFill="1" applyBorder="1" applyAlignment="1">
      <alignment horizontal="center" vertical="center" wrapText="1" readingOrder="2"/>
    </xf>
    <xf numFmtId="0" fontId="137" fillId="50" borderId="16" xfId="0" applyFont="1" applyFill="1" applyBorder="1" applyAlignment="1">
      <alignment horizontal="center" vertical="center" wrapText="1" readingOrder="2"/>
    </xf>
    <xf numFmtId="0" fontId="7" fillId="4" borderId="28" xfId="0" applyFont="1" applyFill="1" applyBorder="1" applyAlignment="1" applyProtection="1">
      <alignment horizontal="center" vertical="center"/>
      <protection locked="0"/>
    </xf>
    <xf numFmtId="1" fontId="7" fillId="4" borderId="29" xfId="0" applyNumberFormat="1" applyFont="1" applyFill="1" applyBorder="1" applyAlignment="1" applyProtection="1">
      <alignment horizontal="center" vertical="center"/>
      <protection locked="0"/>
    </xf>
    <xf numFmtId="169" fontId="7" fillId="0" borderId="31" xfId="0" applyNumberFormat="1" applyFont="1" applyBorder="1" applyAlignment="1" applyProtection="1">
      <alignment horizontal="center" vertical="center"/>
      <protection locked="0"/>
    </xf>
    <xf numFmtId="169" fontId="7" fillId="0" borderId="29" xfId="0" applyNumberFormat="1" applyFont="1" applyBorder="1" applyAlignment="1" applyProtection="1">
      <alignment horizontal="center" vertical="center"/>
      <protection locked="0"/>
    </xf>
    <xf numFmtId="169" fontId="7" fillId="0" borderId="27"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169" fontId="7" fillId="0" borderId="28"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1" fontId="7" fillId="4" borderId="35" xfId="0" applyNumberFormat="1" applyFont="1" applyFill="1" applyBorder="1" applyAlignment="1" applyProtection="1">
      <alignment horizontal="center" vertical="center"/>
      <protection locked="0"/>
    </xf>
    <xf numFmtId="169" fontId="7" fillId="0" borderId="37" xfId="0" applyNumberFormat="1" applyFont="1" applyBorder="1" applyAlignment="1" applyProtection="1">
      <alignment horizontal="center" vertical="center"/>
      <protection locked="0"/>
    </xf>
    <xf numFmtId="169" fontId="7" fillId="0" borderId="35" xfId="0" applyNumberFormat="1" applyFont="1" applyBorder="1" applyAlignment="1" applyProtection="1">
      <alignment horizontal="center" vertical="center"/>
      <protection locked="0"/>
    </xf>
    <xf numFmtId="169"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9" fontId="7" fillId="0" borderId="34" xfId="0" applyNumberFormat="1" applyFont="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0" fontId="0" fillId="0" borderId="0" xfId="2" applyNumberFormat="1" applyFont="1" applyFill="1"/>
    <xf numFmtId="191" fontId="0" fillId="0" borderId="0" xfId="0" applyNumberFormat="1"/>
    <xf numFmtId="169" fontId="7" fillId="0" borderId="32" xfId="0" applyNumberFormat="1" applyFont="1" applyBorder="1" applyAlignment="1" applyProtection="1">
      <alignment horizontal="center" vertical="center"/>
      <protection locked="0"/>
    </xf>
    <xf numFmtId="169" fontId="7" fillId="0" borderId="30" xfId="0" applyNumberFormat="1" applyFont="1" applyBorder="1" applyAlignment="1" applyProtection="1">
      <alignment horizontal="center" vertical="center"/>
      <protection locked="0"/>
    </xf>
    <xf numFmtId="169" fontId="7" fillId="0" borderId="38" xfId="0" applyNumberFormat="1" applyFont="1" applyBorder="1" applyAlignment="1" applyProtection="1">
      <alignment horizontal="center" vertical="center"/>
      <protection locked="0"/>
    </xf>
    <xf numFmtId="175" fontId="69" fillId="16" borderId="96" xfId="4" applyNumberFormat="1" applyFont="1" applyFill="1" applyBorder="1" applyAlignment="1">
      <alignment horizontal="center" vertical="center" wrapText="1"/>
    </xf>
    <xf numFmtId="1" fontId="69" fillId="16" borderId="96" xfId="4" applyNumberFormat="1" applyFont="1" applyFill="1" applyBorder="1" applyAlignment="1">
      <alignment horizontal="center" vertical="center" wrapText="1"/>
    </xf>
    <xf numFmtId="49" fontId="69" fillId="16" borderId="96" xfId="4" applyNumberFormat="1" applyFont="1" applyFill="1" applyBorder="1" applyAlignment="1">
      <alignment horizontal="center" vertical="center" wrapText="1"/>
    </xf>
    <xf numFmtId="177" fontId="69" fillId="16" borderId="96" xfId="4" applyNumberFormat="1" applyFont="1" applyFill="1" applyBorder="1" applyAlignment="1">
      <alignment horizontal="center" vertical="center" wrapText="1"/>
    </xf>
    <xf numFmtId="14" fontId="69" fillId="16" borderId="96" xfId="4" applyNumberFormat="1" applyFont="1" applyFill="1" applyBorder="1" applyAlignment="1">
      <alignment horizontal="center" vertical="center" wrapText="1"/>
    </xf>
    <xf numFmtId="0" fontId="69" fillId="16" borderId="96" xfId="4" applyFont="1" applyFill="1" applyBorder="1" applyAlignment="1">
      <alignment horizontal="center" vertical="center" wrapText="1"/>
    </xf>
    <xf numFmtId="176" fontId="69" fillId="16" borderId="96" xfId="4" applyNumberFormat="1" applyFont="1" applyFill="1" applyBorder="1" applyAlignment="1">
      <alignment horizontal="center" vertical="center" wrapText="1"/>
    </xf>
    <xf numFmtId="9" fontId="69" fillId="16" borderId="96" xfId="2" applyFont="1" applyFill="1" applyBorder="1" applyAlignment="1">
      <alignment horizontal="center" vertical="center" wrapText="1"/>
    </xf>
    <xf numFmtId="175" fontId="179" fillId="0" borderId="517" xfId="4" applyNumberFormat="1" applyFont="1" applyBorder="1" applyAlignment="1">
      <alignment horizontal="center" vertical="center" wrapText="1"/>
    </xf>
    <xf numFmtId="175" fontId="179" fillId="44" borderId="517" xfId="4" applyNumberFormat="1" applyFont="1" applyFill="1" applyBorder="1" applyAlignment="1">
      <alignment horizontal="left" vertical="center" wrapText="1"/>
    </xf>
    <xf numFmtId="175" fontId="179" fillId="0" borderId="517" xfId="4" applyNumberFormat="1" applyFont="1" applyBorder="1" applyAlignment="1">
      <alignment horizontal="left" vertical="center" wrapText="1"/>
    </xf>
    <xf numFmtId="190" fontId="179" fillId="0" borderId="517" xfId="4" applyNumberFormat="1" applyFont="1" applyBorder="1" applyAlignment="1">
      <alignment horizontal="center" vertical="center" wrapText="1"/>
    </xf>
    <xf numFmtId="14" fontId="179" fillId="0" borderId="517" xfId="4" applyNumberFormat="1" applyFont="1" applyBorder="1" applyAlignment="1">
      <alignment horizontal="center" vertical="center" wrapText="1"/>
    </xf>
    <xf numFmtId="14" fontId="179" fillId="11" borderId="517" xfId="4" applyNumberFormat="1" applyFont="1" applyFill="1" applyBorder="1" applyAlignment="1">
      <alignment horizontal="center" vertical="center" wrapText="1"/>
    </xf>
    <xf numFmtId="0" fontId="179" fillId="11" borderId="517" xfId="4" applyFont="1" applyFill="1" applyBorder="1" applyAlignment="1">
      <alignment horizontal="center" vertical="center" wrapText="1"/>
    </xf>
    <xf numFmtId="175" fontId="179" fillId="11" borderId="517" xfId="4" applyNumberFormat="1" applyFont="1" applyFill="1" applyBorder="1" applyAlignment="1">
      <alignment horizontal="center" vertical="center" wrapText="1"/>
    </xf>
    <xf numFmtId="175" fontId="179" fillId="11" borderId="516" xfId="4" applyNumberFormat="1" applyFont="1" applyFill="1" applyBorder="1" applyAlignment="1">
      <alignment vertical="center" wrapText="1"/>
    </xf>
    <xf numFmtId="176" fontId="179" fillId="11" borderId="517" xfId="4" applyNumberFormat="1" applyFont="1" applyFill="1" applyBorder="1" applyAlignment="1">
      <alignment horizontal="center" vertical="center" wrapText="1"/>
    </xf>
    <xf numFmtId="166" fontId="179" fillId="0" borderId="517" xfId="1" applyFont="1" applyBorder="1" applyAlignment="1">
      <alignment horizontal="center" vertical="center" wrapText="1"/>
    </xf>
    <xf numFmtId="9" fontId="179" fillId="0" borderId="517" xfId="2" applyFont="1" applyBorder="1" applyAlignment="1">
      <alignment horizontal="center" vertical="center" wrapText="1"/>
    </xf>
    <xf numFmtId="49" fontId="179" fillId="11" borderId="516" xfId="4" applyNumberFormat="1" applyFont="1" applyFill="1" applyBorder="1" applyAlignment="1">
      <alignment horizontal="center" vertical="center" wrapText="1"/>
    </xf>
    <xf numFmtId="49" fontId="179" fillId="11" borderId="516" xfId="4" applyNumberFormat="1" applyFont="1" applyFill="1" applyBorder="1" applyAlignment="1">
      <alignment vertical="center" wrapText="1"/>
    </xf>
    <xf numFmtId="0" fontId="180" fillId="11" borderId="517" xfId="15" applyFont="1" applyFill="1" applyBorder="1" applyAlignment="1">
      <alignment horizontal="center" vertical="center" wrapText="1"/>
    </xf>
    <xf numFmtId="3" fontId="180" fillId="11" borderId="517" xfId="16" applyNumberFormat="1" applyFont="1" applyFill="1" applyBorder="1" applyAlignment="1">
      <alignment horizontal="center" vertical="center" wrapText="1"/>
    </xf>
    <xf numFmtId="175" fontId="179" fillId="0" borderId="517" xfId="4" quotePrefix="1" applyNumberFormat="1" applyFont="1" applyBorder="1" applyAlignment="1">
      <alignment horizontal="left" vertical="center" wrapText="1"/>
    </xf>
    <xf numFmtId="175" fontId="179" fillId="44" borderId="517" xfId="4" quotePrefix="1" applyNumberFormat="1" applyFont="1" applyFill="1" applyBorder="1" applyAlignment="1">
      <alignment horizontal="left" vertical="center" wrapText="1"/>
    </xf>
    <xf numFmtId="3" fontId="1" fillId="11" borderId="506" xfId="1" applyNumberFormat="1" applyFont="1" applyFill="1" applyBorder="1" applyAlignment="1" applyProtection="1">
      <alignment horizontal="right" vertical="center"/>
      <protection locked="0"/>
    </xf>
    <xf numFmtId="3" fontId="1" fillId="43" borderId="506" xfId="1" applyNumberFormat="1" applyFont="1" applyFill="1" applyBorder="1" applyAlignment="1" applyProtection="1">
      <alignment horizontal="center" vertical="center"/>
      <protection locked="0"/>
    </xf>
    <xf numFmtId="0" fontId="0" fillId="0" borderId="506" xfId="0" quotePrefix="1" applyBorder="1" applyAlignment="1">
      <alignment wrapText="1"/>
    </xf>
    <xf numFmtId="166" fontId="0" fillId="43" borderId="506" xfId="1" quotePrefix="1" applyFont="1" applyFill="1" applyBorder="1" applyAlignment="1">
      <alignment horizontal="center"/>
    </xf>
    <xf numFmtId="166" fontId="0" fillId="0" borderId="506" xfId="1" quotePrefix="1" applyFont="1" applyBorder="1" applyAlignment="1">
      <alignment horizontal="right" vertical="center"/>
    </xf>
    <xf numFmtId="0" fontId="182" fillId="0" borderId="506" xfId="0" quotePrefix="1" applyFont="1" applyBorder="1"/>
    <xf numFmtId="0" fontId="182" fillId="0" borderId="506" xfId="0" quotePrefix="1" applyFont="1" applyBorder="1" applyAlignment="1">
      <alignment wrapText="1"/>
    </xf>
    <xf numFmtId="0" fontId="182" fillId="0" borderId="525" xfId="0" quotePrefix="1" applyFont="1" applyBorder="1" applyAlignment="1">
      <alignment wrapText="1"/>
    </xf>
    <xf numFmtId="0" fontId="0" fillId="0" borderId="520" xfId="0" quotePrefix="1" applyBorder="1" applyAlignment="1">
      <alignment wrapText="1"/>
    </xf>
    <xf numFmtId="0" fontId="0" fillId="0" borderId="506" xfId="0" quotePrefix="1" applyBorder="1" applyAlignment="1">
      <alignment vertical="center" wrapText="1"/>
    </xf>
    <xf numFmtId="0" fontId="0" fillId="0" borderId="506" xfId="0" quotePrefix="1" applyBorder="1" applyAlignment="1">
      <alignment horizontal="center" vertical="center"/>
    </xf>
    <xf numFmtId="0" fontId="181" fillId="0" borderId="506" xfId="0" quotePrefix="1" applyFont="1" applyBorder="1" applyAlignment="1">
      <alignment wrapText="1"/>
    </xf>
    <xf numFmtId="9" fontId="1" fillId="11" borderId="520" xfId="2" applyFont="1" applyFill="1" applyBorder="1" applyAlignment="1" applyProtection="1">
      <alignment horizontal="right" vertical="center"/>
      <protection locked="0"/>
    </xf>
    <xf numFmtId="0" fontId="92" fillId="28" borderId="210" xfId="0" applyFont="1" applyFill="1" applyBorder="1" applyAlignment="1">
      <alignment horizontal="center" vertical="center" wrapText="1"/>
    </xf>
    <xf numFmtId="166" fontId="79" fillId="0" borderId="317" xfId="1" applyFont="1" applyBorder="1" applyAlignment="1">
      <alignment horizontal="center" vertical="center"/>
    </xf>
    <xf numFmtId="192" fontId="79" fillId="0" borderId="317" xfId="1" applyNumberFormat="1" applyFont="1" applyBorder="1" applyAlignment="1">
      <alignment horizontal="center" vertical="center"/>
    </xf>
    <xf numFmtId="9" fontId="148" fillId="3" borderId="517" xfId="0" applyNumberFormat="1" applyFont="1" applyFill="1" applyBorder="1" applyAlignment="1">
      <alignment horizontal="center" vertical="center" wrapText="1" readingOrder="1"/>
    </xf>
    <xf numFmtId="0" fontId="37" fillId="16" borderId="517" xfId="0" applyFont="1" applyFill="1" applyBorder="1" applyAlignment="1">
      <alignment horizontal="center" vertical="center" wrapText="1"/>
    </xf>
    <xf numFmtId="166" fontId="37" fillId="16" borderId="517" xfId="1" applyFont="1" applyFill="1" applyBorder="1" applyAlignment="1">
      <alignment horizontal="center" vertical="center" wrapText="1"/>
    </xf>
    <xf numFmtId="9" fontId="0" fillId="0" borderId="506" xfId="2" quotePrefix="1" applyFont="1" applyBorder="1" applyAlignment="1">
      <alignment horizontal="right" vertical="center"/>
    </xf>
    <xf numFmtId="0" fontId="183" fillId="0" borderId="89" xfId="0" applyFont="1" applyBorder="1"/>
    <xf numFmtId="0" fontId="183" fillId="0" borderId="87" xfId="0" applyFont="1" applyBorder="1" applyAlignment="1">
      <alignment horizontal="right"/>
    </xf>
    <xf numFmtId="166" fontId="183" fillId="0" borderId="85" xfId="1" applyFont="1" applyBorder="1"/>
    <xf numFmtId="0" fontId="183" fillId="0" borderId="78" xfId="0" applyFont="1" applyBorder="1" applyAlignment="1">
      <alignment horizontal="center" vertical="center"/>
    </xf>
    <xf numFmtId="0" fontId="183" fillId="0" borderId="77" xfId="0" applyFont="1" applyBorder="1" applyAlignment="1">
      <alignment horizontal="center" vertical="center"/>
    </xf>
    <xf numFmtId="191" fontId="0" fillId="0" borderId="0" xfId="1" applyNumberFormat="1" applyFont="1"/>
    <xf numFmtId="178" fontId="26" fillId="13" borderId="526" xfId="0" applyNumberFormat="1" applyFont="1" applyFill="1" applyBorder="1" applyAlignment="1">
      <alignment horizontal="center" vertical="center" wrapText="1"/>
    </xf>
    <xf numFmtId="172" fontId="7" fillId="0" borderId="33" xfId="0" applyNumberFormat="1" applyFont="1" applyBorder="1" applyAlignment="1" applyProtection="1">
      <alignment horizontal="center" vertical="center"/>
      <protection locked="0"/>
    </xf>
    <xf numFmtId="172" fontId="7" fillId="2" borderId="28" xfId="0" applyNumberFormat="1" applyFont="1" applyFill="1" applyBorder="1" applyAlignment="1">
      <alignment horizontal="center" vertical="center"/>
    </xf>
    <xf numFmtId="172" fontId="7" fillId="0" borderId="34" xfId="0" applyNumberFormat="1" applyFont="1" applyBorder="1" applyAlignment="1" applyProtection="1">
      <alignment horizontal="center" vertical="center"/>
      <protection locked="0"/>
    </xf>
    <xf numFmtId="172" fontId="7" fillId="2" borderId="36" xfId="0" applyNumberFormat="1" applyFont="1" applyFill="1" applyBorder="1" applyAlignment="1">
      <alignment horizontal="center" vertical="center"/>
    </xf>
    <xf numFmtId="0" fontId="0" fillId="0" borderId="517" xfId="0" applyBorder="1"/>
    <xf numFmtId="4" fontId="0" fillId="0" borderId="517" xfId="0" applyNumberFormat="1" applyBorder="1"/>
    <xf numFmtId="0" fontId="0" fillId="41" borderId="517" xfId="0" applyFill="1" applyBorder="1"/>
    <xf numFmtId="0" fontId="75" fillId="0" borderId="0" xfId="0" applyFont="1"/>
    <xf numFmtId="3" fontId="0" fillId="41" borderId="517" xfId="0" applyNumberFormat="1" applyFill="1" applyBorder="1"/>
    <xf numFmtId="166" fontId="184" fillId="0" borderId="0" xfId="1" applyFont="1"/>
    <xf numFmtId="166" fontId="183" fillId="0" borderId="516" xfId="0" applyNumberFormat="1" applyFont="1" applyBorder="1"/>
    <xf numFmtId="0" fontId="183" fillId="0" borderId="87" xfId="0" applyFont="1" applyBorder="1"/>
    <xf numFmtId="166" fontId="183" fillId="0" borderId="85" xfId="0" applyNumberFormat="1" applyFont="1" applyBorder="1"/>
    <xf numFmtId="166" fontId="156" fillId="0" borderId="0" xfId="0" applyNumberFormat="1" applyFont="1"/>
    <xf numFmtId="169" fontId="7" fillId="0" borderId="36" xfId="0" applyNumberFormat="1" applyFont="1" applyBorder="1" applyAlignment="1" applyProtection="1">
      <alignment horizontal="center" vertical="center"/>
      <protection locked="0"/>
    </xf>
    <xf numFmtId="172" fontId="7" fillId="0" borderId="27" xfId="0" applyNumberFormat="1" applyFont="1" applyBorder="1" applyAlignment="1" applyProtection="1">
      <alignment horizontal="center" vertical="center"/>
      <protection locked="0"/>
    </xf>
    <xf numFmtId="172" fontId="7" fillId="0" borderId="28" xfId="0" applyNumberFormat="1" applyFont="1" applyBorder="1" applyAlignment="1" applyProtection="1">
      <alignment horizontal="center" vertical="center"/>
      <protection locked="0"/>
    </xf>
    <xf numFmtId="172" fontId="7" fillId="2" borderId="30" xfId="0" applyNumberFormat="1" applyFont="1" applyFill="1" applyBorder="1" applyAlignment="1">
      <alignment horizontal="center" vertical="center"/>
    </xf>
    <xf numFmtId="172" fontId="7" fillId="0" borderId="28" xfId="0" applyNumberFormat="1" applyFont="1" applyBorder="1" applyAlignment="1" applyProtection="1">
      <alignment horizontal="center"/>
      <protection locked="0"/>
    </xf>
    <xf numFmtId="172" fontId="7" fillId="2" borderId="30" xfId="0" applyNumberFormat="1" applyFont="1" applyFill="1" applyBorder="1" applyAlignment="1">
      <alignment horizontal="center"/>
    </xf>
    <xf numFmtId="0" fontId="2" fillId="3" borderId="0" xfId="0" applyFont="1" applyFill="1" applyAlignment="1">
      <alignment horizontal="center"/>
    </xf>
    <xf numFmtId="172" fontId="7" fillId="0" borderId="33" xfId="0" applyNumberFormat="1" applyFont="1" applyBorder="1" applyAlignment="1" applyProtection="1">
      <alignment horizontal="center"/>
      <protection locked="0"/>
    </xf>
    <xf numFmtId="172" fontId="7" fillId="2" borderId="28" xfId="0" applyNumberFormat="1" applyFont="1" applyFill="1" applyBorder="1" applyAlignment="1">
      <alignment horizontal="center"/>
    </xf>
    <xf numFmtId="172" fontId="7" fillId="2" borderId="34" xfId="0" applyNumberFormat="1" applyFont="1" applyFill="1" applyBorder="1" applyAlignment="1">
      <alignment horizontal="center"/>
    </xf>
    <xf numFmtId="172" fontId="7" fillId="0" borderId="34" xfId="0" applyNumberFormat="1" applyFont="1" applyBorder="1" applyAlignment="1" applyProtection="1">
      <alignment horizontal="center"/>
      <protection locked="0"/>
    </xf>
    <xf numFmtId="172" fontId="7" fillId="2" borderId="36" xfId="0" applyNumberFormat="1" applyFont="1" applyFill="1" applyBorder="1" applyAlignment="1">
      <alignment horizontal="center"/>
    </xf>
    <xf numFmtId="10" fontId="0" fillId="0" borderId="517" xfId="0" applyNumberFormat="1" applyBorder="1"/>
    <xf numFmtId="9" fontId="0" fillId="0" borderId="517" xfId="0" applyNumberFormat="1" applyBorder="1"/>
    <xf numFmtId="185" fontId="72" fillId="32" borderId="311" xfId="2" applyNumberFormat="1" applyFont="1" applyFill="1" applyBorder="1" applyAlignment="1" applyProtection="1">
      <alignment horizontal="center" vertical="center"/>
    </xf>
    <xf numFmtId="3" fontId="193" fillId="0" borderId="0" xfId="0" applyNumberFormat="1" applyFont="1" applyAlignment="1">
      <alignment horizontal="center" vertical="center" readingOrder="1"/>
    </xf>
    <xf numFmtId="0" fontId="0" fillId="0" borderId="542" xfId="0" applyBorder="1"/>
    <xf numFmtId="0" fontId="77" fillId="14" borderId="545" xfId="0" applyFont="1" applyFill="1" applyBorder="1" applyAlignment="1">
      <alignment horizontal="center" vertical="center" wrapText="1"/>
    </xf>
    <xf numFmtId="0" fontId="77" fillId="14" borderId="542" xfId="0" applyFont="1" applyFill="1" applyBorder="1" applyAlignment="1">
      <alignment horizontal="center" vertical="center" wrapText="1"/>
    </xf>
    <xf numFmtId="0" fontId="77" fillId="14" borderId="546" xfId="0" applyFont="1" applyFill="1" applyBorder="1" applyAlignment="1">
      <alignment horizontal="center" vertical="center" wrapText="1"/>
    </xf>
    <xf numFmtId="0" fontId="2" fillId="42" borderId="548" xfId="0" applyFont="1" applyFill="1" applyBorder="1" applyAlignment="1" applyProtection="1">
      <alignment vertical="center"/>
      <protection locked="0"/>
    </xf>
    <xf numFmtId="166" fontId="0" fillId="42" borderId="549" xfId="1" applyFont="1" applyFill="1" applyBorder="1" applyAlignment="1" applyProtection="1">
      <alignment vertical="center"/>
    </xf>
    <xf numFmtId="10" fontId="132" fillId="42" borderId="549" xfId="2" applyNumberFormat="1" applyFont="1" applyFill="1" applyBorder="1" applyAlignment="1" applyProtection="1">
      <alignment horizontal="center" vertical="center"/>
    </xf>
    <xf numFmtId="167" fontId="0" fillId="42" borderId="549" xfId="1" applyNumberFormat="1" applyFont="1" applyFill="1" applyBorder="1" applyAlignment="1" applyProtection="1">
      <alignment vertical="center"/>
    </xf>
    <xf numFmtId="0" fontId="0" fillId="42" borderId="542" xfId="0" applyFill="1" applyBorder="1"/>
    <xf numFmtId="168" fontId="74" fillId="42" borderId="550" xfId="2" applyNumberFormat="1" applyFont="1" applyFill="1" applyBorder="1" applyAlignment="1" applyProtection="1">
      <alignment horizontal="center" vertical="center"/>
    </xf>
    <xf numFmtId="0" fontId="2" fillId="11" borderId="548" xfId="0" applyFont="1" applyFill="1" applyBorder="1" applyAlignment="1" applyProtection="1">
      <alignment vertical="center"/>
      <protection locked="0"/>
    </xf>
    <xf numFmtId="4" fontId="0" fillId="0" borderId="542" xfId="0" applyNumberFormat="1" applyBorder="1"/>
    <xf numFmtId="10" fontId="132" fillId="0" borderId="549" xfId="2" applyNumberFormat="1" applyFont="1" applyFill="1" applyBorder="1" applyAlignment="1" applyProtection="1">
      <alignment horizontal="center" vertical="center"/>
    </xf>
    <xf numFmtId="167" fontId="0" fillId="0" borderId="549" xfId="1" applyNumberFormat="1" applyFont="1" applyFill="1" applyBorder="1" applyAlignment="1" applyProtection="1">
      <alignment vertical="center"/>
    </xf>
    <xf numFmtId="168" fontId="74" fillId="2" borderId="550" xfId="2" applyNumberFormat="1" applyFont="1" applyFill="1" applyBorder="1" applyAlignment="1" applyProtection="1">
      <alignment horizontal="center" vertical="center"/>
    </xf>
    <xf numFmtId="167" fontId="0" fillId="0" borderId="551" xfId="1" applyNumberFormat="1" applyFont="1" applyFill="1" applyBorder="1" applyAlignment="1" applyProtection="1">
      <alignment vertical="center"/>
    </xf>
    <xf numFmtId="0" fontId="43" fillId="32" borderId="552" xfId="0" applyFont="1" applyFill="1" applyBorder="1" applyAlignment="1">
      <alignment horizontal="center" vertical="center"/>
    </xf>
    <xf numFmtId="167" fontId="43" fillId="32" borderId="552" xfId="0" applyNumberFormat="1" applyFont="1" applyFill="1" applyBorder="1" applyAlignment="1">
      <alignment vertical="center"/>
    </xf>
    <xf numFmtId="9" fontId="43" fillId="32" borderId="552" xfId="2" applyFont="1" applyFill="1" applyBorder="1" applyAlignment="1" applyProtection="1">
      <alignment horizontal="center" vertical="center"/>
    </xf>
    <xf numFmtId="0" fontId="95" fillId="26" borderId="0" xfId="0" applyFont="1" applyFill="1" applyAlignment="1">
      <alignment horizontal="centerContinuous" vertical="center" wrapText="1"/>
    </xf>
    <xf numFmtId="0" fontId="85" fillId="0" borderId="555" xfId="0" applyFont="1" applyBorder="1" applyAlignment="1">
      <alignment horizontal="center" vertical="center" wrapText="1"/>
    </xf>
    <xf numFmtId="0" fontId="0" fillId="0" borderId="554" xfId="0" applyBorder="1"/>
    <xf numFmtId="0" fontId="77" fillId="14" borderId="556" xfId="0" applyFont="1" applyFill="1" applyBorder="1" applyAlignment="1">
      <alignment horizontal="center" vertical="center" wrapText="1"/>
    </xf>
    <xf numFmtId="0" fontId="77" fillId="14" borderId="559" xfId="0" applyFont="1" applyFill="1" applyBorder="1" applyAlignment="1">
      <alignment horizontal="center" vertical="center" wrapText="1"/>
    </xf>
    <xf numFmtId="167" fontId="0" fillId="42" borderId="561" xfId="1" applyNumberFormat="1" applyFont="1" applyFill="1" applyBorder="1" applyAlignment="1" applyProtection="1">
      <alignment vertical="center"/>
    </xf>
    <xf numFmtId="167" fontId="0" fillId="0" borderId="563" xfId="1" applyNumberFormat="1" applyFont="1" applyFill="1" applyBorder="1" applyAlignment="1" applyProtection="1">
      <alignment vertical="center"/>
    </xf>
    <xf numFmtId="167" fontId="0" fillId="0" borderId="561" xfId="1" applyNumberFormat="1" applyFont="1" applyFill="1" applyBorder="1" applyAlignment="1" applyProtection="1">
      <alignment vertical="center"/>
    </xf>
    <xf numFmtId="0" fontId="0" fillId="0" borderId="566" xfId="0" applyBorder="1"/>
    <xf numFmtId="167" fontId="43" fillId="32" borderId="567" xfId="0" applyNumberFormat="1" applyFont="1" applyFill="1" applyBorder="1" applyAlignment="1">
      <alignment vertical="center"/>
    </xf>
    <xf numFmtId="0" fontId="43" fillId="32" borderId="565" xfId="0" applyFont="1" applyFill="1" applyBorder="1" applyAlignment="1">
      <alignment horizontal="right" vertical="center"/>
    </xf>
    <xf numFmtId="0" fontId="185" fillId="54" borderId="88" xfId="0" applyFont="1" applyFill="1" applyBorder="1" applyAlignment="1">
      <alignment horizontal="center" vertical="center" wrapText="1"/>
    </xf>
    <xf numFmtId="0" fontId="186" fillId="55" borderId="517" xfId="0" applyFont="1" applyFill="1" applyBorder="1" applyAlignment="1">
      <alignment horizontal="center" vertical="center"/>
    </xf>
    <xf numFmtId="15" fontId="0" fillId="0" borderId="517" xfId="0" applyNumberFormat="1" applyBorder="1" applyAlignment="1">
      <alignment horizontal="left"/>
    </xf>
    <xf numFmtId="15" fontId="75" fillId="0" borderId="0" xfId="0" applyNumberFormat="1" applyFont="1"/>
    <xf numFmtId="22" fontId="75" fillId="0" borderId="0" xfId="0" applyNumberFormat="1" applyFont="1"/>
    <xf numFmtId="4" fontId="2" fillId="42" borderId="560" xfId="0" applyNumberFormat="1" applyFont="1" applyFill="1" applyBorder="1" applyAlignment="1" applyProtection="1">
      <alignment vertical="center"/>
      <protection locked="0"/>
    </xf>
    <xf numFmtId="4" fontId="2" fillId="0" borderId="562" xfId="0" applyNumberFormat="1" applyFont="1" applyBorder="1" applyAlignment="1" applyProtection="1">
      <alignment vertical="center"/>
      <protection locked="0"/>
    </xf>
    <xf numFmtId="4" fontId="2" fillId="0" borderId="564" xfId="0" applyNumberFormat="1" applyFont="1" applyBorder="1" applyAlignment="1" applyProtection="1">
      <alignment vertical="center"/>
      <protection locked="0"/>
    </xf>
    <xf numFmtId="4" fontId="2" fillId="0" borderId="558" xfId="0" applyNumberFormat="1" applyFont="1" applyBorder="1" applyAlignment="1" applyProtection="1">
      <alignment vertical="center"/>
      <protection locked="0"/>
    </xf>
    <xf numFmtId="0" fontId="75" fillId="0" borderId="517" xfId="0" applyFont="1" applyBorder="1"/>
    <xf numFmtId="15" fontId="75" fillId="0" borderId="517" xfId="0" applyNumberFormat="1" applyFont="1" applyBorder="1"/>
    <xf numFmtId="22" fontId="75" fillId="0" borderId="517" xfId="0" applyNumberFormat="1" applyFont="1" applyBorder="1"/>
    <xf numFmtId="15" fontId="0" fillId="0" borderId="517" xfId="0" applyNumberFormat="1" applyBorder="1"/>
    <xf numFmtId="0" fontId="127" fillId="2" borderId="0" xfId="11" applyFont="1" applyFill="1" applyAlignment="1">
      <alignment horizontal="center"/>
    </xf>
    <xf numFmtId="0" fontId="117" fillId="25" borderId="8" xfId="11" applyFont="1" applyFill="1" applyBorder="1" applyAlignment="1">
      <alignment horizontal="center" vertical="center"/>
    </xf>
    <xf numFmtId="0" fontId="117" fillId="25" borderId="426" xfId="11" applyFont="1" applyFill="1" applyBorder="1" applyAlignment="1">
      <alignment horizontal="center" vertical="center" wrapText="1"/>
    </xf>
    <xf numFmtId="0" fontId="117" fillId="25" borderId="427" xfId="11" applyFont="1" applyFill="1" applyBorder="1" applyAlignment="1">
      <alignment horizontal="center" vertical="center" wrapText="1"/>
    </xf>
    <xf numFmtId="0" fontId="111" fillId="2" borderId="0" xfId="0" applyFont="1" applyFill="1" applyAlignment="1">
      <alignment vertical="center"/>
    </xf>
    <xf numFmtId="0" fontId="118" fillId="25" borderId="8" xfId="11" applyFont="1" applyFill="1" applyBorder="1" applyAlignment="1">
      <alignment horizontal="center" vertical="center"/>
    </xf>
    <xf numFmtId="0" fontId="120" fillId="2" borderId="435" xfId="11" applyFont="1" applyFill="1" applyBorder="1" applyAlignment="1">
      <alignment horizontal="center" vertical="center"/>
    </xf>
    <xf numFmtId="0" fontId="121" fillId="2" borderId="77" xfId="11" applyFont="1" applyFill="1" applyBorder="1" applyAlignment="1">
      <alignment horizontal="left" vertical="center" wrapText="1"/>
    </xf>
    <xf numFmtId="0" fontId="121" fillId="2" borderId="169" xfId="11" applyFont="1" applyFill="1" applyBorder="1" applyAlignment="1">
      <alignment horizontal="left" vertical="center" wrapText="1"/>
    </xf>
    <xf numFmtId="0" fontId="121" fillId="2" borderId="78" xfId="11" applyFont="1" applyFill="1" applyBorder="1" applyAlignment="1">
      <alignment horizontal="left" vertical="center" wrapText="1"/>
    </xf>
    <xf numFmtId="9" fontId="122" fillId="0" borderId="16" xfId="11" applyNumberFormat="1" applyFont="1" applyBorder="1" applyAlignment="1" applyProtection="1">
      <alignment horizontal="center" vertical="center"/>
      <protection locked="0"/>
    </xf>
    <xf numFmtId="9" fontId="122" fillId="0" borderId="77" xfId="11" applyNumberFormat="1" applyFont="1" applyBorder="1" applyAlignment="1" applyProtection="1">
      <alignment horizontal="center" vertical="center"/>
      <protection locked="0"/>
    </xf>
    <xf numFmtId="9" fontId="122" fillId="0" borderId="436" xfId="11" applyNumberFormat="1" applyFont="1" applyBorder="1" applyAlignment="1" applyProtection="1">
      <alignment horizontal="center" vertical="center"/>
      <protection locked="0"/>
    </xf>
    <xf numFmtId="0" fontId="123" fillId="2" borderId="0" xfId="0" applyFont="1" applyFill="1" applyAlignment="1">
      <alignment vertical="center"/>
    </xf>
    <xf numFmtId="0" fontId="124" fillId="2" borderId="435" xfId="11" applyFont="1" applyFill="1" applyBorder="1" applyAlignment="1">
      <alignment horizontal="center" vertical="center"/>
    </xf>
    <xf numFmtId="0" fontId="125" fillId="2" borderId="77" xfId="11" applyFont="1" applyFill="1" applyBorder="1" applyAlignment="1">
      <alignment horizontal="left" vertical="center" wrapText="1"/>
    </xf>
    <xf numFmtId="0" fontId="125" fillId="2" borderId="169" xfId="11" applyFont="1" applyFill="1" applyBorder="1" applyAlignment="1">
      <alignment horizontal="left" vertical="center" wrapText="1"/>
    </xf>
    <xf numFmtId="0" fontId="125" fillId="2" borderId="78" xfId="11" applyFont="1" applyFill="1" applyBorder="1" applyAlignment="1">
      <alignment horizontal="left" vertical="center" wrapText="1"/>
    </xf>
    <xf numFmtId="0" fontId="120" fillId="2" borderId="571" xfId="11" applyFont="1" applyFill="1" applyBorder="1" applyAlignment="1">
      <alignment horizontal="center" vertical="center"/>
    </xf>
    <xf numFmtId="0" fontId="120" fillId="2" borderId="440" xfId="11" applyFont="1" applyFill="1" applyBorder="1" applyAlignment="1">
      <alignment horizontal="center" vertical="center"/>
    </xf>
    <xf numFmtId="0" fontId="120" fillId="2" borderId="432" xfId="11" applyFont="1" applyFill="1" applyBorder="1" applyAlignment="1">
      <alignment horizontal="center" vertical="center"/>
    </xf>
    <xf numFmtId="0" fontId="111" fillId="2" borderId="0" xfId="0" applyFont="1" applyFill="1"/>
    <xf numFmtId="0" fontId="127" fillId="0" borderId="0" xfId="11" applyFont="1" applyAlignment="1" applyProtection="1">
      <alignment horizontal="center" vertical="center"/>
      <protection locked="0"/>
    </xf>
    <xf numFmtId="0" fontId="111" fillId="2" borderId="0" xfId="0" applyFont="1" applyFill="1" applyAlignment="1">
      <alignment horizontal="center"/>
    </xf>
    <xf numFmtId="0" fontId="128" fillId="2" borderId="0" xfId="0" applyFont="1" applyFill="1" applyAlignment="1">
      <alignment vertical="center" wrapText="1"/>
    </xf>
    <xf numFmtId="0" fontId="117" fillId="2" borderId="0" xfId="0" applyFont="1" applyFill="1" applyAlignment="1">
      <alignment vertical="center" wrapText="1"/>
    </xf>
    <xf numFmtId="0" fontId="128" fillId="2" borderId="0" xfId="0" applyFont="1" applyFill="1" applyAlignment="1">
      <alignment horizontal="right" vertical="center" wrapText="1"/>
    </xf>
    <xf numFmtId="0" fontId="117" fillId="2" borderId="0" xfId="0" applyFont="1" applyFill="1" applyAlignment="1">
      <alignment horizontal="left" vertical="center" wrapText="1"/>
    </xf>
    <xf numFmtId="0" fontId="130" fillId="0" borderId="86" xfId="0" applyFont="1" applyBorder="1" applyAlignment="1">
      <alignment vertical="center" wrapText="1"/>
    </xf>
    <xf numFmtId="0" fontId="131" fillId="0" borderId="86" xfId="0" applyFont="1" applyBorder="1" applyAlignment="1">
      <alignment vertical="center" wrapText="1"/>
    </xf>
    <xf numFmtId="0" fontId="131" fillId="0" borderId="86" xfId="0" applyFont="1" applyBorder="1" applyAlignment="1">
      <alignment vertical="center"/>
    </xf>
    <xf numFmtId="0" fontId="126" fillId="0" borderId="574" xfId="11" applyFont="1" applyBorder="1" applyAlignment="1" applyProtection="1">
      <alignment horizontal="center" vertical="center"/>
      <protection locked="0"/>
    </xf>
    <xf numFmtId="0" fontId="126" fillId="0" borderId="572" xfId="11" applyFont="1" applyBorder="1" applyAlignment="1" applyProtection="1">
      <alignment horizontal="center" vertical="center"/>
      <protection locked="0"/>
    </xf>
    <xf numFmtId="0" fontId="126" fillId="0" borderId="6" xfId="11" applyFont="1" applyBorder="1" applyAlignment="1" applyProtection="1">
      <alignment horizontal="center" vertical="center"/>
      <protection locked="0"/>
    </xf>
    <xf numFmtId="0" fontId="126" fillId="0" borderId="442" xfId="11" applyFont="1" applyBorder="1" applyAlignment="1" applyProtection="1">
      <alignment horizontal="center" vertical="center"/>
      <protection locked="0"/>
    </xf>
    <xf numFmtId="0" fontId="126" fillId="0" borderId="7" xfId="11" applyFont="1" applyBorder="1" applyAlignment="1" applyProtection="1">
      <alignment horizontal="center" vertical="center"/>
      <protection locked="0"/>
    </xf>
    <xf numFmtId="0" fontId="126" fillId="0" borderId="96" xfId="11" applyFont="1" applyBorder="1" applyAlignment="1" applyProtection="1">
      <alignment horizontal="center" vertical="center"/>
      <protection locked="0"/>
    </xf>
    <xf numFmtId="0" fontId="126" fillId="0" borderId="85" xfId="11" applyFont="1" applyBorder="1" applyAlignment="1" applyProtection="1">
      <alignment horizontal="center" vertical="center"/>
      <protection locked="0"/>
    </xf>
    <xf numFmtId="0" fontId="126" fillId="0" borderId="441" xfId="11" applyFont="1" applyBorder="1" applyAlignment="1" applyProtection="1">
      <alignment horizontal="center" vertical="center"/>
      <protection locked="0"/>
    </xf>
    <xf numFmtId="0" fontId="127" fillId="2" borderId="0" xfId="11" applyFont="1" applyFill="1"/>
    <xf numFmtId="172" fontId="135" fillId="0" borderId="33" xfId="0" applyNumberFormat="1" applyFont="1" applyBorder="1" applyAlignment="1" applyProtection="1">
      <alignment horizontal="center"/>
      <protection locked="0"/>
    </xf>
    <xf numFmtId="172" fontId="135" fillId="0" borderId="34" xfId="0" applyNumberFormat="1" applyFont="1" applyBorder="1" applyAlignment="1" applyProtection="1">
      <alignment horizontal="center"/>
      <protection locked="0"/>
    </xf>
    <xf numFmtId="169" fontId="135" fillId="0" borderId="38" xfId="0" applyNumberFormat="1" applyFont="1" applyBorder="1" applyAlignment="1" applyProtection="1">
      <alignment horizontal="center"/>
      <protection locked="0"/>
    </xf>
    <xf numFmtId="0" fontId="101" fillId="11" borderId="574" xfId="4" applyFont="1" applyFill="1" applyBorder="1" applyAlignment="1">
      <alignment vertical="center" wrapText="1"/>
    </xf>
    <xf numFmtId="0" fontId="100" fillId="0" borderId="585" xfId="4" applyFont="1" applyBorder="1" applyAlignment="1" applyProtection="1">
      <alignment vertical="center"/>
      <protection locked="0"/>
    </xf>
    <xf numFmtId="0" fontId="100" fillId="0" borderId="570" xfId="4" applyFont="1" applyBorder="1" applyAlignment="1" applyProtection="1">
      <alignment vertical="center"/>
      <protection locked="0"/>
    </xf>
    <xf numFmtId="0" fontId="100" fillId="11" borderId="571" xfId="4" applyFont="1" applyFill="1" applyBorder="1" applyAlignment="1">
      <alignment vertical="center"/>
    </xf>
    <xf numFmtId="0" fontId="98" fillId="0" borderId="574" xfId="4" applyFont="1" applyBorder="1"/>
    <xf numFmtId="0" fontId="98" fillId="0" borderId="585" xfId="4" applyFont="1" applyBorder="1" applyAlignment="1" applyProtection="1">
      <alignment vertical="center" wrapText="1"/>
      <protection locked="0"/>
    </xf>
    <xf numFmtId="0" fontId="98" fillId="0" borderId="574" xfId="4" applyFont="1" applyBorder="1" applyAlignment="1">
      <alignment horizontal="center" vertical="center"/>
    </xf>
    <xf numFmtId="0" fontId="98" fillId="0" borderId="575" xfId="4" applyFont="1" applyBorder="1" applyAlignment="1">
      <alignment horizontal="center" vertical="center"/>
    </xf>
    <xf numFmtId="0" fontId="102" fillId="0" borderId="574" xfId="4" applyFont="1" applyBorder="1" applyAlignment="1">
      <alignment horizontal="center" vertical="center"/>
    </xf>
    <xf numFmtId="0" fontId="103" fillId="0" borderId="0" xfId="4" applyFont="1"/>
    <xf numFmtId="0" fontId="105" fillId="0" borderId="571" xfId="11" applyFont="1" applyBorder="1" applyAlignment="1">
      <alignment horizontal="center" vertical="center" wrapText="1"/>
    </xf>
    <xf numFmtId="9" fontId="103" fillId="0" borderId="574" xfId="5" applyFont="1" applyBorder="1" applyAlignment="1" applyProtection="1">
      <alignment horizontal="center" vertical="center" wrapText="1"/>
    </xf>
    <xf numFmtId="0" fontId="106" fillId="0" borderId="0" xfId="4" applyFont="1"/>
    <xf numFmtId="0" fontId="105" fillId="0" borderId="574" xfId="11" applyFont="1" applyBorder="1" applyAlignment="1">
      <alignment horizontal="center" vertical="center" wrapText="1"/>
    </xf>
    <xf numFmtId="9" fontId="103" fillId="0" borderId="574" xfId="5" applyFont="1" applyFill="1" applyBorder="1" applyAlignment="1" applyProtection="1">
      <alignment horizontal="center" wrapText="1"/>
    </xf>
    <xf numFmtId="0" fontId="13" fillId="13" borderId="74" xfId="11" applyFont="1" applyFill="1" applyBorder="1" applyAlignment="1">
      <alignment horizontal="center" vertical="center"/>
    </xf>
    <xf numFmtId="0" fontId="98" fillId="13" borderId="73" xfId="4" applyFont="1" applyFill="1" applyBorder="1"/>
    <xf numFmtId="0" fontId="98" fillId="13" borderId="588" xfId="4" applyFont="1" applyFill="1" applyBorder="1"/>
    <xf numFmtId="0" fontId="103" fillId="2" borderId="384" xfId="4" applyFont="1" applyFill="1" applyBorder="1" applyAlignment="1">
      <alignment horizontal="center" vertical="top"/>
    </xf>
    <xf numFmtId="0" fontId="0" fillId="56" borderId="0" xfId="0" applyFill="1" applyAlignment="1">
      <alignment vertical="center"/>
    </xf>
    <xf numFmtId="0" fontId="0" fillId="56" borderId="0" xfId="0" applyFill="1"/>
    <xf numFmtId="0" fontId="18" fillId="57" borderId="531" xfId="0" applyFont="1" applyFill="1" applyBorder="1" applyAlignment="1">
      <alignment horizontal="center"/>
    </xf>
    <xf numFmtId="0" fontId="18" fillId="57" borderId="532" xfId="0" applyFont="1" applyFill="1" applyBorder="1" applyAlignment="1" applyProtection="1">
      <alignment horizontal="center" vertical="center"/>
      <protection locked="0"/>
    </xf>
    <xf numFmtId="0" fontId="18" fillId="58" borderId="532" xfId="0" applyFont="1" applyFill="1" applyBorder="1" applyAlignment="1" applyProtection="1">
      <alignment horizontal="center" vertical="center"/>
      <protection locked="0"/>
    </xf>
    <xf numFmtId="0" fontId="18" fillId="17" borderId="532" xfId="0" applyFont="1" applyFill="1" applyBorder="1" applyAlignment="1" applyProtection="1">
      <alignment horizontal="center" vertical="center"/>
      <protection locked="0"/>
    </xf>
    <xf numFmtId="0" fontId="18" fillId="59" borderId="532" xfId="0" applyFont="1" applyFill="1" applyBorder="1" applyAlignment="1" applyProtection="1">
      <alignment horizontal="center" vertical="center"/>
      <protection locked="0"/>
    </xf>
    <xf numFmtId="0" fontId="18" fillId="45" borderId="533" xfId="0" applyFont="1" applyFill="1" applyBorder="1" applyAlignment="1" applyProtection="1">
      <alignment horizontal="center" vertical="center"/>
      <protection locked="0"/>
    </xf>
    <xf numFmtId="0" fontId="13" fillId="3" borderId="534" xfId="0" applyFont="1" applyFill="1" applyBorder="1" applyAlignment="1" applyProtection="1">
      <alignment horizontal="center" vertical="center"/>
      <protection locked="0"/>
    </xf>
    <xf numFmtId="0" fontId="187" fillId="60" borderId="535" xfId="0" applyFont="1" applyFill="1" applyBorder="1" applyAlignment="1">
      <alignment horizontal="center" vertical="center"/>
    </xf>
    <xf numFmtId="0" fontId="135" fillId="61" borderId="574" xfId="0" applyFont="1" applyFill="1" applyBorder="1" applyAlignment="1" applyProtection="1">
      <alignment horizontal="center" vertical="center"/>
      <protection locked="0"/>
    </xf>
    <xf numFmtId="0" fontId="135" fillId="61" borderId="575" xfId="0" applyFont="1" applyFill="1" applyBorder="1" applyAlignment="1" applyProtection="1">
      <alignment horizontal="center" vertical="center"/>
      <protection locked="0"/>
    </xf>
    <xf numFmtId="0" fontId="188" fillId="61" borderId="575" xfId="0" applyFont="1" applyFill="1" applyBorder="1" applyAlignment="1" applyProtection="1">
      <alignment horizontal="center" vertical="center"/>
      <protection locked="0"/>
    </xf>
    <xf numFmtId="0" fontId="189" fillId="5" borderId="536" xfId="0" applyFont="1" applyFill="1" applyBorder="1" applyAlignment="1" applyProtection="1">
      <alignment horizontal="center" vertical="center"/>
      <protection locked="0"/>
    </xf>
    <xf numFmtId="0" fontId="189" fillId="5" borderId="537" xfId="0" applyFont="1" applyFill="1" applyBorder="1" applyAlignment="1" applyProtection="1">
      <alignment horizontal="center" vertical="center"/>
      <protection locked="0"/>
    </xf>
    <xf numFmtId="0" fontId="135" fillId="0" borderId="0" xfId="0" applyFont="1"/>
    <xf numFmtId="0" fontId="189" fillId="5" borderId="0" xfId="0" applyFont="1" applyFill="1" applyAlignment="1" applyProtection="1">
      <alignment horizontal="center" vertical="center"/>
      <protection locked="0"/>
    </xf>
    <xf numFmtId="0" fontId="135" fillId="41" borderId="538" xfId="0" applyFont="1" applyFill="1" applyBorder="1" applyAlignment="1" applyProtection="1">
      <alignment horizontal="center" vertical="center"/>
      <protection locked="0"/>
    </xf>
    <xf numFmtId="0" fontId="187" fillId="60" borderId="539" xfId="0" applyFont="1" applyFill="1" applyBorder="1" applyAlignment="1">
      <alignment horizontal="center" vertical="center"/>
    </xf>
    <xf numFmtId="0" fontId="135" fillId="61" borderId="96" xfId="0" applyFont="1" applyFill="1" applyBorder="1" applyAlignment="1" applyProtection="1">
      <alignment horizontal="center" vertical="center"/>
      <protection locked="0"/>
    </xf>
    <xf numFmtId="0" fontId="135" fillId="61" borderId="85" xfId="0" applyFont="1" applyFill="1" applyBorder="1" applyAlignment="1" applyProtection="1">
      <alignment horizontal="center" vertical="center"/>
      <protection locked="0"/>
    </xf>
    <xf numFmtId="0" fontId="135" fillId="41" borderId="540" xfId="0" applyFont="1" applyFill="1" applyBorder="1" applyAlignment="1" applyProtection="1">
      <alignment horizontal="center" vertical="center"/>
      <protection locked="0"/>
    </xf>
    <xf numFmtId="0" fontId="189" fillId="11" borderId="0" xfId="0" applyFont="1" applyFill="1" applyAlignment="1" applyProtection="1">
      <alignment horizontal="center" vertical="center"/>
      <protection locked="0"/>
    </xf>
    <xf numFmtId="0" fontId="189" fillId="0" borderId="541" xfId="0" applyFont="1" applyBorder="1" applyAlignment="1" applyProtection="1">
      <alignment horizontal="center" vertical="center"/>
      <protection locked="0"/>
    </xf>
    <xf numFmtId="0" fontId="189" fillId="0" borderId="527" xfId="0" applyFont="1" applyBorder="1" applyAlignment="1" applyProtection="1">
      <alignment horizontal="center" vertical="center"/>
      <protection locked="0"/>
    </xf>
    <xf numFmtId="0" fontId="18" fillId="62" borderId="534" xfId="0" applyFont="1" applyFill="1" applyBorder="1" applyAlignment="1" applyProtection="1">
      <alignment horizontal="center" vertical="center"/>
      <protection locked="0"/>
    </xf>
    <xf numFmtId="0" fontId="190" fillId="3" borderId="0" xfId="0" applyFont="1" applyFill="1"/>
    <xf numFmtId="0" fontId="191" fillId="56" borderId="574" xfId="0" applyFont="1" applyFill="1" applyBorder="1" applyAlignment="1">
      <alignment horizontal="center" vertical="center"/>
    </xf>
    <xf numFmtId="0" fontId="187" fillId="40" borderId="528" xfId="0" applyFont="1" applyFill="1" applyBorder="1" applyAlignment="1">
      <alignment vertical="center"/>
    </xf>
    <xf numFmtId="0" fontId="187" fillId="40" borderId="529" xfId="0" applyFont="1" applyFill="1" applyBorder="1" applyAlignment="1">
      <alignment vertical="center"/>
    </xf>
    <xf numFmtId="0" fontId="187" fillId="40" borderId="530" xfId="0" applyFont="1" applyFill="1" applyBorder="1" applyAlignment="1">
      <alignment vertical="center"/>
    </xf>
    <xf numFmtId="0" fontId="2" fillId="17" borderId="527" xfId="0" applyFont="1" applyFill="1" applyBorder="1" applyAlignment="1">
      <alignment vertical="center"/>
    </xf>
    <xf numFmtId="0" fontId="2" fillId="40" borderId="528" xfId="0" applyFont="1" applyFill="1" applyBorder="1" applyAlignment="1">
      <alignment vertical="center"/>
    </xf>
    <xf numFmtId="0" fontId="2" fillId="40" borderId="529" xfId="0" applyFont="1" applyFill="1" applyBorder="1" applyAlignment="1">
      <alignment vertical="center"/>
    </xf>
    <xf numFmtId="0" fontId="2" fillId="40" borderId="530" xfId="0" applyFont="1" applyFill="1" applyBorder="1" applyAlignment="1">
      <alignment vertical="center"/>
    </xf>
    <xf numFmtId="172" fontId="135" fillId="20" borderId="40" xfId="0" applyNumberFormat="1" applyFont="1" applyFill="1" applyBorder="1" applyProtection="1">
      <protection locked="0"/>
    </xf>
    <xf numFmtId="172" fontId="135" fillId="20" borderId="41" xfId="0" applyNumberFormat="1" applyFont="1" applyFill="1" applyBorder="1"/>
    <xf numFmtId="198" fontId="7" fillId="4" borderId="574" xfId="0" applyNumberFormat="1" applyFont="1" applyFill="1" applyBorder="1" applyAlignment="1">
      <alignment horizontal="center"/>
    </xf>
    <xf numFmtId="4" fontId="7" fillId="4" borderId="574" xfId="0" applyNumberFormat="1" applyFont="1" applyFill="1" applyBorder="1" applyAlignment="1">
      <alignment horizontal="center"/>
    </xf>
    <xf numFmtId="4" fontId="0" fillId="0" borderId="0" xfId="0" applyNumberFormat="1" applyAlignment="1">
      <alignment wrapText="1"/>
    </xf>
    <xf numFmtId="0" fontId="0" fillId="0" borderId="0" xfId="0" applyAlignment="1">
      <alignment vertical="center" wrapText="1"/>
    </xf>
    <xf numFmtId="4" fontId="0" fillId="0" borderId="296" xfId="1" applyNumberFormat="1" applyFont="1" applyFill="1" applyBorder="1" applyAlignment="1" applyProtection="1">
      <alignment vertical="center"/>
    </xf>
    <xf numFmtId="0" fontId="6" fillId="5" borderId="383" xfId="0" applyFont="1" applyFill="1" applyBorder="1" applyAlignment="1">
      <alignment horizontal="center" vertical="center" wrapText="1"/>
    </xf>
    <xf numFmtId="0" fontId="6" fillId="5" borderId="384" xfId="0" applyFont="1" applyFill="1" applyBorder="1" applyAlignment="1">
      <alignment horizontal="center" vertical="center" wrapText="1"/>
    </xf>
    <xf numFmtId="0" fontId="6" fillId="5" borderId="461" xfId="0" applyFont="1" applyFill="1" applyBorder="1" applyAlignment="1">
      <alignment horizontal="center" vertical="center" wrapText="1"/>
    </xf>
    <xf numFmtId="197" fontId="7" fillId="4" borderId="8" xfId="0" applyNumberFormat="1" applyFont="1" applyFill="1" applyBorder="1" applyAlignment="1">
      <alignment horizontal="center"/>
    </xf>
    <xf numFmtId="198" fontId="7" fillId="4" borderId="426" xfId="0" applyNumberFormat="1" applyFont="1" applyFill="1" applyBorder="1" applyAlignment="1">
      <alignment horizontal="center"/>
    </xf>
    <xf numFmtId="4" fontId="7" fillId="4" borderId="426" xfId="0" applyNumberFormat="1" applyFont="1" applyFill="1" applyBorder="1" applyAlignment="1">
      <alignment horizontal="center"/>
    </xf>
    <xf numFmtId="10" fontId="7" fillId="4" borderId="427" xfId="2" applyNumberFormat="1" applyFont="1" applyFill="1" applyBorder="1" applyAlignment="1">
      <alignment horizontal="center"/>
    </xf>
    <xf numFmtId="197" fontId="7" fillId="4" borderId="571" xfId="0" applyNumberFormat="1" applyFont="1" applyFill="1" applyBorder="1" applyAlignment="1">
      <alignment horizontal="center"/>
    </xf>
    <xf numFmtId="10" fontId="7" fillId="4" borderId="572" xfId="2" applyNumberFormat="1" applyFont="1" applyFill="1" applyBorder="1" applyAlignment="1">
      <alignment horizontal="center"/>
    </xf>
    <xf numFmtId="0" fontId="0" fillId="0" borderId="574" xfId="0" applyBorder="1"/>
    <xf numFmtId="15" fontId="75" fillId="0" borderId="574" xfId="0" applyNumberFormat="1" applyFont="1" applyBorder="1"/>
    <xf numFmtId="4" fontId="75" fillId="0" borderId="574" xfId="0" applyNumberFormat="1" applyFont="1" applyBorder="1"/>
    <xf numFmtId="10" fontId="75" fillId="0" borderId="574" xfId="0" applyNumberFormat="1" applyFont="1" applyBorder="1"/>
    <xf numFmtId="0" fontId="75" fillId="0" borderId="574" xfId="0" applyFont="1" applyBorder="1"/>
    <xf numFmtId="0" fontId="126" fillId="0" borderId="589" xfId="11" applyFont="1" applyBorder="1" applyAlignment="1" applyProtection="1">
      <alignment horizontal="center" vertical="center"/>
      <protection locked="0"/>
    </xf>
    <xf numFmtId="0" fontId="119" fillId="39" borderId="574" xfId="0" applyFont="1" applyFill="1" applyBorder="1" applyAlignment="1">
      <alignment horizontal="center" vertical="center" wrapText="1"/>
    </xf>
    <xf numFmtId="0" fontId="108" fillId="0" borderId="574" xfId="0" applyFont="1" applyBorder="1" applyAlignment="1">
      <alignment horizontal="center" vertical="center"/>
    </xf>
    <xf numFmtId="10" fontId="108" fillId="0" borderId="574" xfId="0" applyNumberFormat="1" applyFont="1" applyBorder="1" applyAlignment="1">
      <alignment horizontal="center" vertical="center"/>
    </xf>
    <xf numFmtId="4" fontId="186" fillId="55" borderId="517" xfId="0" applyNumberFormat="1" applyFont="1" applyFill="1" applyBorder="1" applyAlignment="1">
      <alignment horizontal="center" vertical="center"/>
    </xf>
    <xf numFmtId="4" fontId="0" fillId="0" borderId="0" xfId="1" applyNumberFormat="1" applyFont="1"/>
    <xf numFmtId="3" fontId="224" fillId="0" borderId="0" xfId="7" applyNumberFormat="1" applyFont="1" applyAlignment="1">
      <alignment horizontal="center" vertical="center" wrapText="1"/>
    </xf>
    <xf numFmtId="0" fontId="87" fillId="16" borderId="402" xfId="0" applyFont="1" applyFill="1" applyBorder="1" applyAlignment="1">
      <alignment horizontal="center" vertical="center"/>
    </xf>
    <xf numFmtId="0" fontId="87" fillId="16" borderId="230" xfId="0" applyFont="1" applyFill="1" applyBorder="1" applyAlignment="1">
      <alignment horizontal="center" vertical="center"/>
    </xf>
    <xf numFmtId="0" fontId="87" fillId="16" borderId="393" xfId="0" applyFont="1" applyFill="1" applyBorder="1" applyAlignment="1">
      <alignment horizontal="center" vertical="center"/>
    </xf>
    <xf numFmtId="169" fontId="86" fillId="0" borderId="320" xfId="0" applyNumberFormat="1" applyFont="1" applyBorder="1" applyAlignment="1">
      <alignment horizontal="center" vertical="center"/>
    </xf>
    <xf numFmtId="0" fontId="85" fillId="11" borderId="413" xfId="0" applyFont="1" applyFill="1" applyBorder="1" applyAlignment="1">
      <alignment horizontal="right" vertical="center"/>
    </xf>
    <xf numFmtId="0" fontId="85" fillId="11" borderId="317" xfId="0" applyFont="1" applyFill="1" applyBorder="1" applyAlignment="1">
      <alignment horizontal="right" vertical="center"/>
    </xf>
    <xf numFmtId="0" fontId="85" fillId="11" borderId="414" xfId="0" applyFont="1" applyFill="1" applyBorder="1" applyAlignment="1">
      <alignment horizontal="right" vertical="center"/>
    </xf>
    <xf numFmtId="0" fontId="85" fillId="11" borderId="320" xfId="0" applyFont="1" applyFill="1" applyBorder="1" applyAlignment="1">
      <alignment horizontal="right" vertical="center"/>
    </xf>
    <xf numFmtId="0" fontId="85" fillId="11" borderId="413" xfId="0" applyFont="1" applyFill="1" applyBorder="1" applyAlignment="1">
      <alignment horizontal="right"/>
    </xf>
    <xf numFmtId="0" fontId="85" fillId="11" borderId="317" xfId="0" applyFont="1" applyFill="1" applyBorder="1" applyAlignment="1">
      <alignment horizontal="right"/>
    </xf>
    <xf numFmtId="0" fontId="85" fillId="11" borderId="414" xfId="0" applyFont="1" applyFill="1" applyBorder="1" applyAlignment="1">
      <alignment horizontal="right"/>
    </xf>
    <xf numFmtId="0" fontId="85" fillId="11" borderId="320" xfId="0" applyFont="1" applyFill="1" applyBorder="1" applyAlignment="1">
      <alignment horizontal="right"/>
    </xf>
    <xf numFmtId="169" fontId="86" fillId="0" borderId="447" xfId="0" applyNumberFormat="1" applyFont="1" applyBorder="1" applyAlignment="1">
      <alignment horizontal="center" vertical="center"/>
    </xf>
    <xf numFmtId="169" fontId="86" fillId="0" borderId="449" xfId="0" applyNumberFormat="1" applyFont="1" applyBorder="1" applyAlignment="1">
      <alignment horizontal="center" vertical="center"/>
    </xf>
    <xf numFmtId="175" fontId="65" fillId="0" borderId="343" xfId="0" applyNumberFormat="1" applyFont="1" applyBorder="1" applyAlignment="1">
      <alignment horizontal="center" vertical="center"/>
    </xf>
    <xf numFmtId="175" fontId="65" fillId="0" borderId="320" xfId="0" applyNumberFormat="1" applyFont="1" applyBorder="1" applyAlignment="1">
      <alignment horizontal="center" vertical="center"/>
    </xf>
    <xf numFmtId="0" fontId="133" fillId="34" borderId="232" xfId="0" applyFont="1" applyFill="1" applyBorder="1" applyAlignment="1">
      <alignment horizontal="left" vertical="center" indent="1"/>
    </xf>
    <xf numFmtId="0" fontId="133" fillId="34" borderId="201" xfId="0" applyFont="1" applyFill="1" applyBorder="1" applyAlignment="1">
      <alignment horizontal="left" vertical="center" indent="1"/>
    </xf>
    <xf numFmtId="0" fontId="85" fillId="27" borderId="193" xfId="0" applyFont="1" applyFill="1" applyBorder="1" applyAlignment="1">
      <alignment horizontal="center" vertical="center"/>
    </xf>
    <xf numFmtId="0" fontId="85" fillId="27" borderId="253" xfId="0" applyFont="1" applyFill="1" applyBorder="1" applyAlignment="1">
      <alignment horizontal="center" vertical="center"/>
    </xf>
    <xf numFmtId="169" fontId="85" fillId="0" borderId="471" xfId="0" applyNumberFormat="1" applyFont="1" applyBorder="1" applyAlignment="1">
      <alignment horizontal="center" vertical="center"/>
    </xf>
    <xf numFmtId="0" fontId="65" fillId="27" borderId="0" xfId="0" quotePrefix="1" applyFont="1" applyFill="1" applyAlignment="1">
      <alignment horizontal="center" vertical="center" wrapText="1"/>
    </xf>
    <xf numFmtId="0" fontId="65" fillId="28" borderId="357" xfId="0" applyFont="1" applyFill="1" applyBorder="1" applyAlignment="1">
      <alignment horizontal="center" vertical="center" wrapText="1"/>
    </xf>
    <xf numFmtId="0" fontId="65" fillId="28" borderId="358" xfId="0" applyFont="1" applyFill="1" applyBorder="1" applyAlignment="1">
      <alignment horizontal="center" vertical="center" wrapText="1"/>
    </xf>
    <xf numFmtId="0" fontId="85" fillId="36" borderId="413" xfId="0" applyFont="1" applyFill="1" applyBorder="1" applyAlignment="1">
      <alignment horizontal="center" vertical="center"/>
    </xf>
    <xf numFmtId="0" fontId="85" fillId="36" borderId="317" xfId="0" applyFont="1" applyFill="1" applyBorder="1" applyAlignment="1">
      <alignment horizontal="center" vertical="center"/>
    </xf>
    <xf numFmtId="0" fontId="85" fillId="36" borderId="318" xfId="0" applyFont="1" applyFill="1" applyBorder="1" applyAlignment="1">
      <alignment horizontal="center" vertical="center"/>
    </xf>
    <xf numFmtId="0" fontId="85" fillId="36" borderId="414" xfId="0" applyFont="1" applyFill="1" applyBorder="1" applyAlignment="1">
      <alignment horizontal="center" vertical="center"/>
    </xf>
    <xf numFmtId="0" fontId="85" fillId="36" borderId="320" xfId="0" applyFont="1" applyFill="1" applyBorder="1" applyAlignment="1">
      <alignment horizontal="center" vertical="center"/>
    </xf>
    <xf numFmtId="0" fontId="85" fillId="36" borderId="321" xfId="0" applyFont="1" applyFill="1" applyBorder="1" applyAlignment="1">
      <alignment horizontal="center" vertical="center"/>
    </xf>
    <xf numFmtId="0" fontId="85" fillId="36" borderId="342" xfId="0" applyFont="1" applyFill="1" applyBorder="1" applyAlignment="1">
      <alignment horizontal="center" vertical="center"/>
    </xf>
    <xf numFmtId="0" fontId="65" fillId="36" borderId="343" xfId="0" applyFont="1" applyFill="1" applyBorder="1" applyAlignment="1">
      <alignment horizontal="center" vertical="center" wrapText="1"/>
    </xf>
    <xf numFmtId="0" fontId="65" fillId="36" borderId="320" xfId="0" applyFont="1" applyFill="1" applyBorder="1" applyAlignment="1">
      <alignment horizontal="center" vertical="center" wrapText="1"/>
    </xf>
    <xf numFmtId="0" fontId="65" fillId="36" borderId="321" xfId="0" applyFont="1" applyFill="1" applyBorder="1" applyAlignment="1">
      <alignment horizontal="center" vertical="center" wrapText="1"/>
    </xf>
    <xf numFmtId="0" fontId="65" fillId="28" borderId="417" xfId="0" applyFont="1" applyFill="1" applyBorder="1" applyAlignment="1">
      <alignment horizontal="center" vertical="center"/>
    </xf>
    <xf numFmtId="0" fontId="65" fillId="28" borderId="356" xfId="0" applyFont="1" applyFill="1" applyBorder="1" applyAlignment="1">
      <alignment horizontal="center" vertical="center"/>
    </xf>
    <xf numFmtId="0" fontId="65" fillId="28" borderId="419" xfId="0" applyFont="1" applyFill="1" applyBorder="1" applyAlignment="1">
      <alignment horizontal="center" vertical="center"/>
    </xf>
    <xf numFmtId="0" fontId="65" fillId="28" borderId="205" xfId="0" applyFont="1" applyFill="1" applyBorder="1" applyAlignment="1">
      <alignment horizontal="center" vertical="center"/>
    </xf>
    <xf numFmtId="0" fontId="85" fillId="36" borderId="343" xfId="0" applyFont="1" applyFill="1" applyBorder="1" applyAlignment="1">
      <alignment horizontal="center" vertical="center"/>
    </xf>
    <xf numFmtId="0" fontId="65" fillId="2" borderId="413" xfId="0" applyFont="1" applyFill="1" applyBorder="1" applyAlignment="1">
      <alignment horizontal="center" vertical="center"/>
    </xf>
    <xf numFmtId="0" fontId="65" fillId="2" borderId="317" xfId="0" applyFont="1" applyFill="1" applyBorder="1" applyAlignment="1">
      <alignment horizontal="center" vertical="center"/>
    </xf>
    <xf numFmtId="0" fontId="65" fillId="2" borderId="318" xfId="0" applyFont="1" applyFill="1" applyBorder="1" applyAlignment="1">
      <alignment horizontal="center" vertical="center"/>
    </xf>
    <xf numFmtId="0" fontId="65" fillId="33" borderId="329" xfId="0" applyFont="1" applyFill="1" applyBorder="1" applyAlignment="1">
      <alignment horizontal="center" vertical="center"/>
    </xf>
    <xf numFmtId="0" fontId="65" fillId="33" borderId="123" xfId="0" applyFont="1" applyFill="1" applyBorder="1" applyAlignment="1">
      <alignment horizontal="center" vertical="center"/>
    </xf>
    <xf numFmtId="0" fontId="85" fillId="11" borderId="415" xfId="0" applyFont="1" applyFill="1" applyBorder="1" applyAlignment="1">
      <alignment horizontal="right"/>
    </xf>
    <xf numFmtId="0" fontId="85" fillId="11" borderId="322" xfId="0" applyFont="1" applyFill="1" applyBorder="1" applyAlignment="1">
      <alignment horizontal="right"/>
    </xf>
    <xf numFmtId="0" fontId="65" fillId="27" borderId="488" xfId="0" applyFont="1" applyFill="1" applyBorder="1" applyAlignment="1">
      <alignment horizontal="center"/>
    </xf>
    <xf numFmtId="0" fontId="65" fillId="27" borderId="489" xfId="0" applyFont="1" applyFill="1" applyBorder="1" applyAlignment="1">
      <alignment horizontal="center"/>
    </xf>
    <xf numFmtId="37" fontId="85" fillId="0" borderId="242" xfId="1" applyNumberFormat="1" applyFont="1" applyFill="1" applyBorder="1" applyAlignment="1" applyProtection="1">
      <alignment horizontal="center" vertical="center"/>
    </xf>
    <xf numFmtId="37" fontId="85" fillId="0" borderId="259" xfId="1" applyNumberFormat="1" applyFont="1" applyFill="1" applyBorder="1" applyAlignment="1" applyProtection="1">
      <alignment horizontal="center" vertical="center"/>
    </xf>
    <xf numFmtId="0" fontId="65" fillId="29" borderId="284" xfId="0" applyFont="1" applyFill="1" applyBorder="1" applyAlignment="1">
      <alignment horizontal="center" vertical="center" wrapText="1"/>
    </xf>
    <xf numFmtId="0" fontId="65" fillId="29" borderId="281" xfId="0" applyFont="1" applyFill="1" applyBorder="1" applyAlignment="1">
      <alignment horizontal="center" vertical="center" wrapText="1"/>
    </xf>
    <xf numFmtId="0" fontId="65" fillId="29" borderId="258" xfId="0" applyFont="1" applyFill="1" applyBorder="1" applyAlignment="1">
      <alignment horizontal="center" vertical="center" wrapText="1"/>
    </xf>
    <xf numFmtId="0" fontId="65" fillId="29" borderId="245" xfId="0" applyFont="1" applyFill="1" applyBorder="1" applyAlignment="1">
      <alignment horizontal="center" vertical="center" wrapText="1"/>
    </xf>
    <xf numFmtId="0" fontId="77" fillId="14" borderId="199" xfId="0" applyFont="1" applyFill="1" applyBorder="1" applyAlignment="1">
      <alignment horizontal="center" vertical="center" wrapText="1"/>
    </xf>
    <xf numFmtId="0" fontId="77" fillId="14" borderId="180" xfId="0" applyFont="1" applyFill="1" applyBorder="1" applyAlignment="1">
      <alignment horizontal="center" vertical="center" wrapText="1"/>
    </xf>
    <xf numFmtId="0" fontId="79" fillId="0" borderId="251" xfId="0" applyFont="1" applyBorder="1" applyAlignment="1">
      <alignment horizontal="left" vertical="center" wrapText="1"/>
    </xf>
    <xf numFmtId="0" fontId="79" fillId="0" borderId="397" xfId="0" applyFont="1" applyBorder="1" applyAlignment="1">
      <alignment horizontal="left" vertical="center" wrapText="1"/>
    </xf>
    <xf numFmtId="0" fontId="79" fillId="0" borderId="0" xfId="0" applyFont="1" applyAlignment="1">
      <alignment horizontal="left" vertical="center" wrapText="1"/>
    </xf>
    <xf numFmtId="0" fontId="79" fillId="0" borderId="398" xfId="0" applyFont="1" applyBorder="1" applyAlignment="1">
      <alignment horizontal="left" vertical="center" wrapText="1"/>
    </xf>
    <xf numFmtId="0" fontId="79" fillId="0" borderId="222" xfId="0" applyFont="1" applyBorder="1" applyAlignment="1">
      <alignment horizontal="left" vertical="center" wrapText="1"/>
    </xf>
    <xf numFmtId="0" fontId="79" fillId="0" borderId="400" xfId="0" applyFont="1" applyBorder="1" applyAlignment="1">
      <alignment horizontal="left" vertical="center" wrapText="1"/>
    </xf>
    <xf numFmtId="0" fontId="93" fillId="33" borderId="330" xfId="0" applyFont="1" applyFill="1" applyBorder="1" applyAlignment="1">
      <alignment horizontal="center" vertical="center"/>
    </xf>
    <xf numFmtId="0" fontId="93" fillId="33" borderId="229" xfId="0" applyFont="1" applyFill="1" applyBorder="1" applyAlignment="1">
      <alignment horizontal="center" vertical="center"/>
    </xf>
    <xf numFmtId="0" fontId="93" fillId="33" borderId="335" xfId="0" applyFont="1" applyFill="1" applyBorder="1" applyAlignment="1">
      <alignment horizontal="center" vertical="center"/>
    </xf>
    <xf numFmtId="0" fontId="93" fillId="33" borderId="473" xfId="0" applyFont="1" applyFill="1" applyBorder="1" applyAlignment="1">
      <alignment horizontal="center" vertical="center"/>
    </xf>
    <xf numFmtId="0" fontId="65" fillId="29" borderId="260" xfId="0" applyFont="1" applyFill="1" applyBorder="1" applyAlignment="1">
      <alignment horizontal="center" vertical="center" wrapText="1"/>
    </xf>
    <xf numFmtId="0" fontId="65" fillId="29" borderId="244" xfId="0" applyFont="1" applyFill="1" applyBorder="1" applyAlignment="1">
      <alignment horizontal="center" vertical="center" wrapText="1"/>
    </xf>
    <xf numFmtId="37" fontId="85" fillId="0" borderId="243" xfId="1" applyNumberFormat="1" applyFont="1" applyFill="1" applyBorder="1" applyAlignment="1" applyProtection="1">
      <alignment horizontal="center" vertical="center"/>
    </xf>
    <xf numFmtId="38" fontId="85" fillId="0" borderId="282" xfId="0" applyNumberFormat="1" applyFont="1" applyBorder="1" applyAlignment="1">
      <alignment horizontal="center" vertical="center"/>
    </xf>
    <xf numFmtId="38" fontId="85" fillId="0" borderId="283" xfId="0" applyNumberFormat="1" applyFont="1" applyBorder="1" applyAlignment="1">
      <alignment horizontal="center" vertical="center"/>
    </xf>
    <xf numFmtId="0" fontId="65" fillId="29" borderId="240" xfId="0" applyFont="1" applyFill="1" applyBorder="1" applyAlignment="1">
      <alignment horizontal="center" vertical="center" wrapText="1"/>
    </xf>
    <xf numFmtId="0" fontId="65" fillId="29" borderId="183" xfId="0" applyFont="1" applyFill="1" applyBorder="1" applyAlignment="1">
      <alignment horizontal="center" vertical="center" wrapText="1"/>
    </xf>
    <xf numFmtId="0" fontId="65" fillId="28" borderId="215" xfId="0" applyFont="1" applyFill="1" applyBorder="1" applyAlignment="1">
      <alignment horizontal="center" vertical="center" wrapText="1"/>
    </xf>
    <xf numFmtId="0" fontId="65" fillId="28" borderId="227" xfId="0" applyFont="1" applyFill="1" applyBorder="1" applyAlignment="1">
      <alignment horizontal="center" vertical="center" wrapText="1"/>
    </xf>
    <xf numFmtId="0" fontId="65" fillId="28" borderId="238" xfId="0" applyFont="1" applyFill="1" applyBorder="1" applyAlignment="1">
      <alignment horizontal="center" vertical="center" wrapText="1"/>
    </xf>
    <xf numFmtId="0" fontId="65" fillId="28" borderId="228" xfId="0" applyFont="1" applyFill="1" applyBorder="1" applyAlignment="1">
      <alignment horizontal="center" vertical="center" wrapText="1"/>
    </xf>
    <xf numFmtId="0" fontId="84" fillId="0" borderId="337" xfId="0" applyFont="1" applyBorder="1" applyAlignment="1">
      <alignment vertical="center" wrapText="1"/>
    </xf>
    <xf numFmtId="0" fontId="84" fillId="0" borderId="338" xfId="0" applyFont="1" applyBorder="1" applyAlignment="1">
      <alignment vertical="center" wrapText="1"/>
    </xf>
    <xf numFmtId="0" fontId="133" fillId="34" borderId="206" xfId="0" applyFont="1" applyFill="1" applyBorder="1" applyAlignment="1">
      <alignment horizontal="left" vertical="center" indent="1"/>
    </xf>
    <xf numFmtId="0" fontId="133" fillId="34" borderId="202" xfId="0" applyFont="1" applyFill="1" applyBorder="1" applyAlignment="1">
      <alignment horizontal="left" vertical="center" indent="1"/>
    </xf>
    <xf numFmtId="0" fontId="133" fillId="34" borderId="208" xfId="0" applyFont="1" applyFill="1" applyBorder="1" applyAlignment="1">
      <alignment horizontal="left" vertical="center" indent="1"/>
    </xf>
    <xf numFmtId="0" fontId="133" fillId="34" borderId="200" xfId="0" applyFont="1" applyFill="1" applyBorder="1" applyAlignment="1">
      <alignment horizontal="left" vertical="center" indent="1"/>
    </xf>
    <xf numFmtId="0" fontId="92" fillId="34" borderId="232" xfId="0" applyFont="1" applyFill="1" applyBorder="1" applyAlignment="1">
      <alignment horizontal="left" vertical="center" wrapText="1" indent="1"/>
    </xf>
    <xf numFmtId="0" fontId="92" fillId="34" borderId="201" xfId="0" applyFont="1" applyFill="1" applyBorder="1" applyAlignment="1">
      <alignment horizontal="left" vertical="center" wrapText="1" indent="1"/>
    </xf>
    <xf numFmtId="0" fontId="86" fillId="0" borderId="447" xfId="0" applyFont="1" applyBorder="1" applyAlignment="1">
      <alignment horizontal="left" vertical="center"/>
    </xf>
    <xf numFmtId="0" fontId="86" fillId="0" borderId="448" xfId="0" applyFont="1" applyBorder="1" applyAlignment="1">
      <alignment horizontal="left" vertical="center"/>
    </xf>
    <xf numFmtId="0" fontId="86" fillId="0" borderId="449" xfId="0" applyFont="1" applyBorder="1" applyAlignment="1">
      <alignment horizontal="left" vertical="center"/>
    </xf>
    <xf numFmtId="0" fontId="93" fillId="33" borderId="334" xfId="0" applyFont="1" applyFill="1" applyBorder="1" applyAlignment="1">
      <alignment horizontal="center" vertical="center"/>
    </xf>
    <xf numFmtId="0" fontId="93" fillId="33" borderId="329" xfId="0" applyFont="1" applyFill="1" applyBorder="1" applyAlignment="1">
      <alignment horizontal="center" vertical="center"/>
    </xf>
    <xf numFmtId="0" fontId="93" fillId="33" borderId="124" xfId="0" applyFont="1" applyFill="1" applyBorder="1" applyAlignment="1">
      <alignment horizontal="center" vertical="center"/>
    </xf>
    <xf numFmtId="0" fontId="93" fillId="33" borderId="115" xfId="0" applyFont="1" applyFill="1" applyBorder="1" applyAlignment="1">
      <alignment horizontal="center" vertical="center"/>
    </xf>
    <xf numFmtId="0" fontId="79" fillId="0" borderId="343" xfId="0" applyFont="1" applyBorder="1" applyAlignment="1">
      <alignment horizontal="center" vertical="center"/>
    </xf>
    <xf numFmtId="0" fontId="80" fillId="37" borderId="208" xfId="0" applyFont="1" applyFill="1" applyBorder="1" applyAlignment="1">
      <alignment horizontal="center" vertical="center"/>
    </xf>
    <xf numFmtId="0" fontId="80" fillId="37" borderId="214" xfId="0" applyFont="1" applyFill="1" applyBorder="1" applyAlignment="1">
      <alignment horizontal="center" vertical="center"/>
    </xf>
    <xf numFmtId="0" fontId="80" fillId="37" borderId="418" xfId="0" applyFont="1" applyFill="1" applyBorder="1" applyAlignment="1">
      <alignment horizontal="center" vertical="center"/>
    </xf>
    <xf numFmtId="0" fontId="80" fillId="37" borderId="206" xfId="0" applyFont="1" applyFill="1" applyBorder="1" applyAlignment="1">
      <alignment horizontal="center" vertical="center"/>
    </xf>
    <xf numFmtId="0" fontId="80" fillId="37" borderId="222" xfId="0" applyFont="1" applyFill="1" applyBorder="1" applyAlignment="1">
      <alignment horizontal="center" vertical="center"/>
    </xf>
    <xf numFmtId="0" fontId="80" fillId="37" borderId="400" xfId="0" applyFont="1" applyFill="1" applyBorder="1" applyAlignment="1">
      <alignment horizontal="center" vertical="center"/>
    </xf>
    <xf numFmtId="0" fontId="65" fillId="27" borderId="232" xfId="0" applyFont="1" applyFill="1" applyBorder="1" applyAlignment="1">
      <alignment horizontal="center" vertical="center" wrapText="1"/>
    </xf>
    <xf numFmtId="0" fontId="65" fillId="27" borderId="206" xfId="0" applyFont="1" applyFill="1" applyBorder="1" applyAlignment="1">
      <alignment horizontal="center" vertical="center" wrapText="1"/>
    </xf>
    <xf numFmtId="0" fontId="79" fillId="0" borderId="342" xfId="0" applyFont="1" applyBorder="1" applyAlignment="1">
      <alignment horizontal="center" vertical="center"/>
    </xf>
    <xf numFmtId="169" fontId="79" fillId="0" borderId="317" xfId="0" applyNumberFormat="1" applyFont="1" applyBorder="1" applyAlignment="1">
      <alignment horizontal="center" vertical="center"/>
    </xf>
    <xf numFmtId="169" fontId="79" fillId="0" borderId="320" xfId="0" applyNumberFormat="1" applyFont="1" applyBorder="1" applyAlignment="1">
      <alignment horizontal="center" vertical="center"/>
    </xf>
    <xf numFmtId="0" fontId="93" fillId="33" borderId="223" xfId="0" applyFont="1" applyFill="1" applyBorder="1" applyAlignment="1">
      <alignment horizontal="center" vertical="center"/>
    </xf>
    <xf numFmtId="0" fontId="93" fillId="33" borderId="224" xfId="0" applyFont="1" applyFill="1" applyBorder="1" applyAlignment="1">
      <alignment horizontal="center" vertical="center"/>
    </xf>
    <xf numFmtId="0" fontId="79" fillId="0" borderId="317" xfId="0" applyFont="1" applyBorder="1" applyAlignment="1">
      <alignment horizontal="center" vertical="center"/>
    </xf>
    <xf numFmtId="0" fontId="79" fillId="0" borderId="320" xfId="0" applyFont="1" applyBorder="1" applyAlignment="1">
      <alignment horizontal="center" vertical="center"/>
    </xf>
    <xf numFmtId="15" fontId="79" fillId="0" borderId="317" xfId="0" applyNumberFormat="1" applyFont="1" applyBorder="1" applyAlignment="1">
      <alignment horizontal="center" vertical="center"/>
    </xf>
    <xf numFmtId="15" fontId="79" fillId="0" borderId="320" xfId="0" applyNumberFormat="1" applyFont="1" applyBorder="1" applyAlignment="1">
      <alignment horizontal="center" vertical="center"/>
    </xf>
    <xf numFmtId="0" fontId="79" fillId="0" borderId="502" xfId="0" applyFont="1" applyBorder="1" applyAlignment="1">
      <alignment horizontal="center" vertical="center"/>
    </xf>
    <xf numFmtId="0" fontId="79" fillId="0" borderId="422" xfId="0" applyFont="1" applyBorder="1" applyAlignment="1">
      <alignment horizontal="center" vertical="center"/>
    </xf>
    <xf numFmtId="0" fontId="79" fillId="0" borderId="503" xfId="0" applyFont="1" applyBorder="1" applyAlignment="1">
      <alignment horizontal="center" vertical="center"/>
    </xf>
    <xf numFmtId="0" fontId="65" fillId="27" borderId="0" xfId="0" applyFont="1" applyFill="1" applyAlignment="1">
      <alignment horizontal="center" vertical="center" wrapText="1"/>
    </xf>
    <xf numFmtId="0" fontId="65" fillId="27" borderId="222" xfId="0" applyFont="1" applyFill="1" applyBorder="1" applyAlignment="1">
      <alignment horizontal="center" vertical="center" wrapText="1"/>
    </xf>
    <xf numFmtId="0" fontId="86" fillId="0" borderId="444" xfId="0" applyFont="1" applyBorder="1" applyAlignment="1">
      <alignment horizontal="left" vertical="center"/>
    </xf>
    <xf numFmtId="0" fontId="86" fillId="0" borderId="445" xfId="0" applyFont="1" applyBorder="1" applyAlignment="1">
      <alignment horizontal="left" vertical="center"/>
    </xf>
    <xf numFmtId="0" fontId="86" fillId="0" borderId="446" xfId="0" applyFont="1" applyBorder="1" applyAlignment="1">
      <alignment horizontal="left" vertical="center"/>
    </xf>
    <xf numFmtId="0" fontId="65" fillId="33" borderId="331" xfId="0" applyFont="1" applyFill="1" applyBorder="1" applyAlignment="1">
      <alignment horizontal="center" vertical="center"/>
    </xf>
    <xf numFmtId="0" fontId="65" fillId="33" borderId="332" xfId="0" applyFont="1" applyFill="1" applyBorder="1" applyAlignment="1">
      <alignment horizontal="center" vertical="center"/>
    </xf>
    <xf numFmtId="0" fontId="65" fillId="33" borderId="90" xfId="0" applyFont="1" applyFill="1" applyBorder="1" applyAlignment="1">
      <alignment horizontal="center" vertical="center" wrapText="1"/>
    </xf>
    <xf numFmtId="0" fontId="65" fillId="33" borderId="209" xfId="0" applyFont="1" applyFill="1" applyBorder="1" applyAlignment="1">
      <alignment horizontal="center" vertical="center" wrapText="1"/>
    </xf>
    <xf numFmtId="0" fontId="65" fillId="33" borderId="80" xfId="0" applyFont="1" applyFill="1" applyBorder="1" applyAlignment="1">
      <alignment horizontal="center" vertical="center" wrapText="1"/>
    </xf>
    <xf numFmtId="0" fontId="65" fillId="33" borderId="138" xfId="0" applyFont="1" applyFill="1" applyBorder="1" applyAlignment="1">
      <alignment horizontal="center" vertical="center" wrapText="1"/>
    </xf>
    <xf numFmtId="182" fontId="84" fillId="34" borderId="196" xfId="0" applyNumberFormat="1" applyFont="1" applyFill="1" applyBorder="1" applyAlignment="1">
      <alignment horizontal="left" vertical="center" wrapText="1" indent="2"/>
    </xf>
    <xf numFmtId="182" fontId="84" fillId="34" borderId="0" xfId="0" applyNumberFormat="1" applyFont="1" applyFill="1" applyAlignment="1">
      <alignment horizontal="left" vertical="center" wrapText="1" indent="2"/>
    </xf>
    <xf numFmtId="0" fontId="80" fillId="26" borderId="207" xfId="0" applyFont="1" applyFill="1" applyBorder="1" applyAlignment="1">
      <alignment horizontal="center" vertical="center" wrapText="1"/>
    </xf>
    <xf numFmtId="0" fontId="80" fillId="26" borderId="210" xfId="0" applyFont="1" applyFill="1" applyBorder="1" applyAlignment="1">
      <alignment horizontal="center" vertical="center" wrapText="1"/>
    </xf>
    <xf numFmtId="0" fontId="80" fillId="26" borderId="345" xfId="0" applyFont="1" applyFill="1" applyBorder="1" applyAlignment="1">
      <alignment horizontal="center" vertical="center" wrapText="1"/>
    </xf>
    <xf numFmtId="0" fontId="84" fillId="34" borderId="196" xfId="0" applyFont="1" applyFill="1" applyBorder="1" applyAlignment="1">
      <alignment horizontal="left" vertical="center" indent="2"/>
    </xf>
    <xf numFmtId="0" fontId="84" fillId="34" borderId="0" xfId="0" applyFont="1" applyFill="1" applyAlignment="1">
      <alignment horizontal="left" vertical="center" indent="2"/>
    </xf>
    <xf numFmtId="169" fontId="85" fillId="0" borderId="0" xfId="0" applyNumberFormat="1" applyFont="1" applyAlignment="1">
      <alignment horizontal="center" vertical="center"/>
    </xf>
    <xf numFmtId="169" fontId="85" fillId="0" borderId="201" xfId="0" applyNumberFormat="1" applyFont="1" applyBorder="1" applyAlignment="1">
      <alignment horizontal="center" vertical="center"/>
    </xf>
    <xf numFmtId="0" fontId="85" fillId="0" borderId="0" xfId="0" applyFont="1" applyAlignment="1">
      <alignment horizontal="center" vertical="center"/>
    </xf>
    <xf numFmtId="0" fontId="65" fillId="33" borderId="327" xfId="0" applyFont="1" applyFill="1" applyBorder="1" applyAlignment="1">
      <alignment horizontal="center" vertical="center"/>
    </xf>
    <xf numFmtId="0" fontId="65" fillId="33" borderId="328" xfId="0" applyFont="1" applyFill="1" applyBorder="1" applyAlignment="1">
      <alignment horizontal="center" vertical="center"/>
    </xf>
    <xf numFmtId="0" fontId="65" fillId="33" borderId="314" xfId="0" applyFont="1" applyFill="1" applyBorder="1" applyAlignment="1">
      <alignment horizontal="center" vertical="center"/>
    </xf>
    <xf numFmtId="0" fontId="65" fillId="33" borderId="79" xfId="0" applyFont="1" applyFill="1" applyBorder="1" applyAlignment="1">
      <alignment horizontal="center" vertical="center"/>
    </xf>
    <xf numFmtId="0" fontId="65" fillId="33" borderId="330" xfId="0" applyFont="1" applyFill="1" applyBorder="1" applyAlignment="1">
      <alignment horizontal="center" vertical="center" wrapText="1"/>
    </xf>
    <xf numFmtId="0" fontId="65" fillId="33" borderId="330" xfId="0" applyFont="1" applyFill="1" applyBorder="1" applyAlignment="1">
      <alignment horizontal="center" vertical="center"/>
    </xf>
    <xf numFmtId="0" fontId="65" fillId="33" borderId="138" xfId="0" applyFont="1" applyFill="1" applyBorder="1" applyAlignment="1">
      <alignment horizontal="center" vertical="center"/>
    </xf>
    <xf numFmtId="0" fontId="65" fillId="28" borderId="0" xfId="0" applyFont="1" applyFill="1" applyAlignment="1">
      <alignment horizontal="center" vertical="center" wrapText="1"/>
    </xf>
    <xf numFmtId="0" fontId="65" fillId="28" borderId="202" xfId="0" applyFont="1" applyFill="1" applyBorder="1" applyAlignment="1">
      <alignment horizontal="center" vertical="center" wrapText="1"/>
    </xf>
    <xf numFmtId="182" fontId="65" fillId="28" borderId="401" xfId="0" applyNumberFormat="1" applyFont="1" applyFill="1" applyBorder="1" applyAlignment="1">
      <alignment horizontal="center" vertical="center"/>
    </xf>
    <xf numFmtId="182" fontId="65" fillId="28" borderId="123" xfId="0" applyNumberFormat="1" applyFont="1" applyFill="1" applyBorder="1" applyAlignment="1">
      <alignment horizontal="center" vertical="center"/>
    </xf>
    <xf numFmtId="182" fontId="65" fillId="28" borderId="412" xfId="0" applyNumberFormat="1" applyFont="1" applyFill="1" applyBorder="1" applyAlignment="1">
      <alignment horizontal="center" vertical="center"/>
    </xf>
    <xf numFmtId="182" fontId="65" fillId="28" borderId="224" xfId="0" applyNumberFormat="1" applyFont="1" applyFill="1" applyBorder="1" applyAlignment="1">
      <alignment horizontal="center" vertical="center"/>
    </xf>
    <xf numFmtId="169" fontId="85" fillId="0" borderId="0" xfId="1" applyNumberFormat="1" applyFont="1" applyFill="1" applyBorder="1" applyAlignment="1" applyProtection="1">
      <alignment horizontal="center" vertical="center"/>
    </xf>
    <xf numFmtId="169" fontId="85" fillId="0" borderId="195" xfId="1" applyNumberFormat="1" applyFont="1" applyFill="1" applyBorder="1" applyAlignment="1" applyProtection="1">
      <alignment horizontal="center" vertical="center"/>
    </xf>
    <xf numFmtId="0" fontId="84" fillId="0" borderId="339" xfId="0" applyFont="1" applyBorder="1" applyAlignment="1">
      <alignment vertical="center" wrapText="1"/>
    </xf>
    <xf numFmtId="0" fontId="84" fillId="0" borderId="291" xfId="0" applyFont="1" applyBorder="1" applyAlignment="1">
      <alignment vertical="center" wrapText="1"/>
    </xf>
    <xf numFmtId="182" fontId="84" fillId="34" borderId="208" xfId="0" applyNumberFormat="1" applyFont="1" applyFill="1" applyBorder="1" applyAlignment="1">
      <alignment horizontal="left" vertical="center" wrapText="1" indent="2"/>
    </xf>
    <xf numFmtId="182" fontId="84" fillId="34" borderId="214" xfId="0" applyNumberFormat="1" applyFont="1" applyFill="1" applyBorder="1" applyAlignment="1">
      <alignment horizontal="left" vertical="center" wrapText="1" indent="2"/>
    </xf>
    <xf numFmtId="182" fontId="84" fillId="34" borderId="232" xfId="0" applyNumberFormat="1" applyFont="1" applyFill="1" applyBorder="1" applyAlignment="1">
      <alignment horizontal="left" vertical="center" wrapText="1" indent="2"/>
    </xf>
    <xf numFmtId="0" fontId="65" fillId="28" borderId="138" xfId="0" applyFont="1" applyFill="1" applyBorder="1" applyAlignment="1">
      <alignment horizontal="center" vertical="center"/>
    </xf>
    <xf numFmtId="0" fontId="65" fillId="28" borderId="229" xfId="0" applyFont="1" applyFill="1" applyBorder="1" applyAlignment="1">
      <alignment horizontal="center" vertical="center"/>
    </xf>
    <xf numFmtId="0" fontId="65" fillId="28" borderId="122" xfId="0" applyFont="1" applyFill="1" applyBorder="1" applyAlignment="1">
      <alignment horizontal="center" vertical="center" wrapText="1"/>
    </xf>
    <xf numFmtId="0" fontId="65" fillId="28" borderId="223" xfId="0" applyFont="1" applyFill="1" applyBorder="1" applyAlignment="1">
      <alignment horizontal="center" vertical="center" wrapText="1"/>
    </xf>
    <xf numFmtId="0" fontId="65" fillId="28" borderId="138" xfId="0" applyFont="1" applyFill="1" applyBorder="1" applyAlignment="1">
      <alignment horizontal="center" vertical="center" wrapText="1"/>
    </xf>
    <xf numFmtId="0" fontId="65" fillId="28" borderId="229" xfId="0" applyFont="1" applyFill="1" applyBorder="1" applyAlignment="1">
      <alignment horizontal="center" vertical="center" wrapText="1"/>
    </xf>
    <xf numFmtId="0" fontId="77" fillId="14" borderId="498" xfId="0" applyFont="1" applyFill="1" applyBorder="1" applyAlignment="1">
      <alignment horizontal="center" vertical="center" wrapText="1"/>
    </xf>
    <xf numFmtId="0" fontId="77" fillId="14" borderId="499" xfId="0" applyFont="1" applyFill="1" applyBorder="1" applyAlignment="1">
      <alignment horizontal="center" vertical="center" wrapText="1"/>
    </xf>
    <xf numFmtId="0" fontId="65" fillId="28" borderId="215" xfId="0" applyFont="1" applyFill="1" applyBorder="1" applyAlignment="1">
      <alignment horizontal="center" vertical="center"/>
    </xf>
    <xf numFmtId="0" fontId="65" fillId="28" borderId="227" xfId="0" applyFont="1" applyFill="1" applyBorder="1" applyAlignment="1">
      <alignment horizontal="center" vertical="center"/>
    </xf>
    <xf numFmtId="0" fontId="77" fillId="14" borderId="169" xfId="0" applyFont="1" applyFill="1" applyBorder="1" applyAlignment="1">
      <alignment horizontal="center" vertical="center" wrapText="1"/>
    </xf>
    <xf numFmtId="0" fontId="77" fillId="14" borderId="86" xfId="0" applyFont="1" applyFill="1" applyBorder="1" applyAlignment="1">
      <alignment horizontal="center" vertical="center" wrapText="1"/>
    </xf>
    <xf numFmtId="0" fontId="85" fillId="0" borderId="234" xfId="0" applyFont="1" applyBorder="1" applyAlignment="1">
      <alignment horizontal="center" vertical="center" wrapText="1"/>
    </xf>
    <xf numFmtId="0" fontId="85" fillId="0" borderId="235" xfId="0" applyFont="1" applyBorder="1" applyAlignment="1">
      <alignment horizontal="center" vertical="center" wrapText="1"/>
    </xf>
    <xf numFmtId="0" fontId="85" fillId="0" borderId="236" xfId="0" applyFont="1" applyBorder="1" applyAlignment="1">
      <alignment horizontal="center" vertical="center" wrapText="1"/>
    </xf>
    <xf numFmtId="0" fontId="85" fillId="35" borderId="474" xfId="0" applyFont="1" applyFill="1" applyBorder="1" applyAlignment="1">
      <alignment horizontal="center" vertical="center"/>
    </xf>
    <xf numFmtId="0" fontId="85" fillId="35" borderId="201" xfId="0" applyFont="1" applyFill="1" applyBorder="1" applyAlignment="1">
      <alignment horizontal="center" vertical="center"/>
    </xf>
    <xf numFmtId="0" fontId="85" fillId="35" borderId="475" xfId="0" applyFont="1" applyFill="1" applyBorder="1" applyAlignment="1">
      <alignment horizontal="center" vertical="center"/>
    </xf>
    <xf numFmtId="0" fontId="87" fillId="16" borderId="390" xfId="0" applyFont="1" applyFill="1" applyBorder="1" applyAlignment="1">
      <alignment horizontal="center" vertical="center"/>
    </xf>
    <xf numFmtId="0" fontId="87" fillId="16" borderId="391" xfId="0" applyFont="1" applyFill="1" applyBorder="1" applyAlignment="1">
      <alignment horizontal="center" vertical="center"/>
    </xf>
    <xf numFmtId="0" fontId="85" fillId="27" borderId="91" xfId="0" applyFont="1" applyFill="1" applyBorder="1" applyAlignment="1">
      <alignment horizontal="center" vertical="center"/>
    </xf>
    <xf numFmtId="0" fontId="85" fillId="27" borderId="326" xfId="0" applyFont="1" applyFill="1" applyBorder="1" applyAlignment="1">
      <alignment horizontal="center" vertical="center"/>
    </xf>
    <xf numFmtId="0" fontId="93" fillId="33" borderId="333" xfId="0" applyFont="1" applyFill="1" applyBorder="1" applyAlignment="1">
      <alignment horizontal="center" vertical="center"/>
    </xf>
    <xf numFmtId="0" fontId="93" fillId="33" borderId="336" xfId="0" applyFont="1" applyFill="1" applyBorder="1" applyAlignment="1">
      <alignment horizontal="center" vertical="center"/>
    </xf>
    <xf numFmtId="0" fontId="65" fillId="28" borderId="401" xfId="0" applyFont="1" applyFill="1" applyBorder="1" applyAlignment="1">
      <alignment horizontal="center" vertical="center"/>
    </xf>
    <xf numFmtId="0" fontId="65" fillId="28" borderId="237" xfId="0" applyFont="1" applyFill="1" applyBorder="1" applyAlignment="1">
      <alignment horizontal="center" vertical="center"/>
    </xf>
    <xf numFmtId="0" fontId="65" fillId="28" borderId="412" xfId="0" applyFont="1" applyFill="1" applyBorder="1" applyAlignment="1">
      <alignment horizontal="center" vertical="center"/>
    </xf>
    <xf numFmtId="0" fontId="65" fillId="28" borderId="225" xfId="0" applyFont="1" applyFill="1" applyBorder="1" applyAlignment="1">
      <alignment horizontal="center" vertical="center"/>
    </xf>
    <xf numFmtId="0" fontId="80" fillId="26" borderId="184" xfId="0" applyFont="1" applyFill="1" applyBorder="1" applyAlignment="1">
      <alignment horizontal="center" vertical="center"/>
    </xf>
    <xf numFmtId="0" fontId="80" fillId="26" borderId="193" xfId="0" applyFont="1" applyFill="1" applyBorder="1" applyAlignment="1">
      <alignment horizontal="center" vertical="center"/>
    </xf>
    <xf numFmtId="0" fontId="85" fillId="0" borderId="490" xfId="0" applyFont="1" applyBorder="1" applyAlignment="1">
      <alignment horizontal="center" vertical="center" wrapText="1"/>
    </xf>
    <xf numFmtId="0" fontId="85" fillId="0" borderId="491" xfId="0" applyFont="1" applyBorder="1" applyAlignment="1">
      <alignment horizontal="center" vertical="center" wrapText="1"/>
    </xf>
    <xf numFmtId="0" fontId="77" fillId="14" borderId="252" xfId="0" applyFont="1" applyFill="1" applyBorder="1" applyAlignment="1">
      <alignment horizontal="center" vertical="center" wrapText="1"/>
    </xf>
    <xf numFmtId="0" fontId="77" fillId="14" borderId="185" xfId="0" applyFont="1" applyFill="1" applyBorder="1" applyAlignment="1">
      <alignment horizontal="center" vertical="center" wrapText="1"/>
    </xf>
    <xf numFmtId="0" fontId="77" fillId="14" borderId="401" xfId="0" applyFont="1" applyFill="1" applyBorder="1" applyAlignment="1">
      <alignment horizontal="center" vertical="center" wrapText="1"/>
    </xf>
    <xf numFmtId="0" fontId="77" fillId="14" borderId="192" xfId="0" applyFont="1" applyFill="1" applyBorder="1" applyAlignment="1">
      <alignment horizontal="center" vertical="center" wrapText="1"/>
    </xf>
    <xf numFmtId="0" fontId="65" fillId="29" borderId="185" xfId="0" applyFont="1" applyFill="1" applyBorder="1" applyAlignment="1">
      <alignment horizontal="center" vertical="center" wrapText="1"/>
    </xf>
    <xf numFmtId="0" fontId="65" fillId="29" borderId="289" xfId="0" applyFont="1" applyFill="1" applyBorder="1" applyAlignment="1">
      <alignment horizontal="center" vertical="center" wrapText="1"/>
    </xf>
    <xf numFmtId="0" fontId="65" fillId="29" borderId="192" xfId="0" applyFont="1" applyFill="1" applyBorder="1" applyAlignment="1">
      <alignment horizontal="center" vertical="center" wrapText="1"/>
    </xf>
    <xf numFmtId="0" fontId="65" fillId="29" borderId="270" xfId="0" applyFont="1" applyFill="1" applyBorder="1" applyAlignment="1">
      <alignment horizontal="center" vertical="center" wrapText="1"/>
    </xf>
    <xf numFmtId="38" fontId="85" fillId="0" borderId="285" xfId="0" applyNumberFormat="1" applyFont="1" applyBorder="1" applyAlignment="1">
      <alignment horizontal="center" vertical="center"/>
    </xf>
    <xf numFmtId="0" fontId="65" fillId="29" borderId="280" xfId="0" applyFont="1" applyFill="1" applyBorder="1" applyAlignment="1">
      <alignment horizontal="center" vertical="center" wrapText="1"/>
    </xf>
    <xf numFmtId="0" fontId="85" fillId="35" borderId="202" xfId="0" applyFont="1" applyFill="1" applyBorder="1" applyAlignment="1">
      <alignment horizontal="center" vertical="center"/>
    </xf>
    <xf numFmtId="0" fontId="65" fillId="2" borderId="323" xfId="0" applyFont="1" applyFill="1" applyBorder="1" applyAlignment="1">
      <alignment horizontal="center" vertical="center"/>
    </xf>
    <xf numFmtId="0" fontId="65" fillId="2" borderId="324" xfId="0" applyFont="1" applyFill="1" applyBorder="1" applyAlignment="1">
      <alignment horizontal="center" vertical="center"/>
    </xf>
    <xf numFmtId="0" fontId="80" fillId="37" borderId="0" xfId="0" applyFont="1" applyFill="1" applyAlignment="1">
      <alignment horizontal="center" vertical="center" wrapText="1"/>
    </xf>
    <xf numFmtId="0" fontId="65" fillId="2" borderId="342" xfId="0" applyFont="1" applyFill="1" applyBorder="1" applyAlignment="1">
      <alignment horizontal="center" vertical="center"/>
    </xf>
    <xf numFmtId="38" fontId="98" fillId="0" borderId="323" xfId="0" applyNumberFormat="1" applyFont="1" applyBorder="1" applyAlignment="1">
      <alignment horizontal="center" vertical="center"/>
    </xf>
    <xf numFmtId="0" fontId="98" fillId="0" borderId="324" xfId="0" applyFont="1" applyBorder="1" applyAlignment="1">
      <alignment horizontal="center" vertical="center"/>
    </xf>
    <xf numFmtId="0" fontId="65" fillId="27" borderId="207" xfId="0" applyFont="1" applyFill="1" applyBorder="1" applyAlignment="1">
      <alignment horizontal="center" vertical="center"/>
    </xf>
    <xf numFmtId="0" fontId="65" fillId="27" borderId="210" xfId="0" applyFont="1" applyFill="1" applyBorder="1" applyAlignment="1">
      <alignment horizontal="center" vertical="center"/>
    </xf>
    <xf numFmtId="169" fontId="66" fillId="27" borderId="292" xfId="1" applyNumberFormat="1" applyFont="1" applyFill="1" applyBorder="1" applyAlignment="1" applyProtection="1">
      <alignment horizontal="center"/>
    </xf>
    <xf numFmtId="169" fontId="66" fillId="27" borderId="210" xfId="1" applyNumberFormat="1" applyFont="1" applyFill="1" applyBorder="1" applyAlignment="1" applyProtection="1">
      <alignment horizontal="center"/>
    </xf>
    <xf numFmtId="169" fontId="66" fillId="27" borderId="345" xfId="1" applyNumberFormat="1" applyFont="1" applyFill="1" applyBorder="1" applyAlignment="1" applyProtection="1">
      <alignment horizontal="center"/>
    </xf>
    <xf numFmtId="0" fontId="65" fillId="28" borderId="356" xfId="0" applyFont="1" applyFill="1" applyBorder="1" applyAlignment="1">
      <alignment horizontal="center" vertical="center" wrapText="1"/>
    </xf>
    <xf numFmtId="0" fontId="65" fillId="28" borderId="205" xfId="0" applyFont="1" applyFill="1" applyBorder="1" applyAlignment="1">
      <alignment horizontal="center" vertical="center" wrapText="1"/>
    </xf>
    <xf numFmtId="169" fontId="85" fillId="11" borderId="317" xfId="1" applyNumberFormat="1" applyFont="1" applyFill="1" applyBorder="1" applyAlignment="1" applyProtection="1">
      <alignment horizontal="center"/>
    </xf>
    <xf numFmtId="169" fontId="85" fillId="11" borderId="318" xfId="1" applyNumberFormat="1" applyFont="1" applyFill="1" applyBorder="1" applyAlignment="1" applyProtection="1">
      <alignment horizontal="center"/>
    </xf>
    <xf numFmtId="169" fontId="85" fillId="11" borderId="320" xfId="1" applyNumberFormat="1" applyFont="1" applyFill="1" applyBorder="1" applyAlignment="1" applyProtection="1">
      <alignment horizontal="center"/>
    </xf>
    <xf numFmtId="169" fontId="85" fillId="11" borderId="321" xfId="1" applyNumberFormat="1" applyFont="1" applyFill="1" applyBorder="1" applyAlignment="1" applyProtection="1">
      <alignment horizontal="center"/>
    </xf>
    <xf numFmtId="169" fontId="85" fillId="11" borderId="323" xfId="1" applyNumberFormat="1" applyFont="1" applyFill="1" applyBorder="1" applyAlignment="1" applyProtection="1">
      <alignment horizontal="center"/>
    </xf>
    <xf numFmtId="169" fontId="85" fillId="11" borderId="324" xfId="1" applyNumberFormat="1" applyFont="1" applyFill="1" applyBorder="1" applyAlignment="1" applyProtection="1">
      <alignment horizontal="center"/>
    </xf>
    <xf numFmtId="0" fontId="80" fillId="37" borderId="450" xfId="0" applyFont="1" applyFill="1" applyBorder="1" applyAlignment="1">
      <alignment horizontal="center" vertical="center"/>
    </xf>
    <xf numFmtId="0" fontId="80" fillId="37" borderId="451" xfId="0" applyFont="1" applyFill="1" applyBorder="1" applyAlignment="1">
      <alignment horizontal="center" vertical="center"/>
    </xf>
    <xf numFmtId="0" fontId="80" fillId="37" borderId="452" xfId="0" applyFont="1" applyFill="1" applyBorder="1" applyAlignment="1">
      <alignment horizontal="center" vertical="center"/>
    </xf>
    <xf numFmtId="0" fontId="85" fillId="27" borderId="453" xfId="0" applyFont="1" applyFill="1" applyBorder="1" applyAlignment="1">
      <alignment horizontal="center" vertical="center"/>
    </xf>
    <xf numFmtId="0" fontId="85" fillId="27" borderId="454" xfId="0" applyFont="1" applyFill="1" applyBorder="1" applyAlignment="1">
      <alignment horizontal="center" vertical="center"/>
    </xf>
    <xf numFmtId="0" fontId="85" fillId="27" borderId="455" xfId="0" applyFont="1" applyFill="1" applyBorder="1" applyAlignment="1">
      <alignment horizontal="center" vertical="center"/>
    </xf>
    <xf numFmtId="0" fontId="85" fillId="11" borderId="416" xfId="0" applyFont="1" applyFill="1" applyBorder="1" applyAlignment="1">
      <alignment horizontal="right" vertical="center"/>
    </xf>
    <xf numFmtId="0" fontId="85" fillId="11" borderId="323" xfId="0" applyFont="1" applyFill="1" applyBorder="1" applyAlignment="1">
      <alignment horizontal="right" vertical="center"/>
    </xf>
    <xf numFmtId="0" fontId="79" fillId="0" borderId="317" xfId="0" applyFont="1" applyBorder="1" applyAlignment="1">
      <alignment horizontal="left" vertical="center" wrapText="1" indent="1"/>
    </xf>
    <xf numFmtId="0" fontId="79" fillId="0" borderId="320" xfId="0" applyFont="1" applyBorder="1" applyAlignment="1">
      <alignment horizontal="left" vertical="center" wrapText="1" indent="1"/>
    </xf>
    <xf numFmtId="0" fontId="79" fillId="0" borderId="323" xfId="0" applyFont="1" applyBorder="1" applyAlignment="1">
      <alignment horizontal="left" vertical="center" wrapText="1" indent="1"/>
    </xf>
    <xf numFmtId="0" fontId="79" fillId="0" borderId="323" xfId="0" applyFont="1" applyBorder="1" applyAlignment="1">
      <alignment horizontal="center" vertical="center"/>
    </xf>
    <xf numFmtId="3" fontId="79" fillId="0" borderId="320" xfId="0" applyNumberFormat="1" applyFont="1" applyBorder="1" applyAlignment="1">
      <alignment horizontal="center" vertical="center"/>
    </xf>
    <xf numFmtId="3" fontId="79" fillId="0" borderId="323" xfId="0" applyNumberFormat="1" applyFont="1" applyBorder="1" applyAlignment="1">
      <alignment horizontal="center" vertical="center"/>
    </xf>
    <xf numFmtId="3" fontId="79" fillId="0" borderId="317" xfId="0" applyNumberFormat="1" applyFont="1" applyBorder="1" applyAlignment="1">
      <alignment horizontal="center" vertical="center"/>
    </xf>
    <xf numFmtId="0" fontId="84" fillId="34" borderId="0" xfId="0" applyFont="1" applyFill="1" applyAlignment="1">
      <alignment horizontal="right" vertical="center"/>
    </xf>
    <xf numFmtId="0" fontId="84" fillId="34" borderId="232" xfId="0" applyFont="1" applyFill="1" applyBorder="1" applyAlignment="1">
      <alignment horizontal="right" vertical="center"/>
    </xf>
    <xf numFmtId="0" fontId="65" fillId="27" borderId="62" xfId="0" applyFont="1" applyFill="1" applyBorder="1" applyAlignment="1">
      <alignment horizontal="center"/>
    </xf>
    <xf numFmtId="0" fontId="65" fillId="27" borderId="0" xfId="0" applyFont="1" applyFill="1" applyAlignment="1">
      <alignment horizontal="center"/>
    </xf>
    <xf numFmtId="0" fontId="65" fillId="27" borderId="398" xfId="0" applyFont="1" applyFill="1" applyBorder="1" applyAlignment="1">
      <alignment horizontal="center"/>
    </xf>
    <xf numFmtId="0" fontId="86" fillId="0" borderId="447" xfId="0" applyFont="1" applyBorder="1" applyAlignment="1">
      <alignment horizontal="left" vertical="center" wrapText="1"/>
    </xf>
    <xf numFmtId="0" fontId="86" fillId="0" borderId="448" xfId="0" applyFont="1" applyBorder="1" applyAlignment="1">
      <alignment horizontal="left" vertical="center" wrapText="1"/>
    </xf>
    <xf numFmtId="0" fontId="86" fillId="0" borderId="449" xfId="0" applyFont="1" applyBorder="1" applyAlignment="1">
      <alignment horizontal="left" vertical="center" wrapText="1"/>
    </xf>
    <xf numFmtId="15" fontId="79" fillId="0" borderId="323" xfId="0" applyNumberFormat="1" applyFont="1" applyBorder="1" applyAlignment="1">
      <alignment horizontal="center" vertical="center"/>
    </xf>
    <xf numFmtId="0" fontId="86" fillId="0" borderId="320" xfId="0" applyFont="1" applyBorder="1" applyAlignment="1">
      <alignment horizontal="left" vertical="center" wrapText="1"/>
    </xf>
    <xf numFmtId="0" fontId="65" fillId="27" borderId="376" xfId="0" quotePrefix="1" applyFont="1" applyFill="1" applyBorder="1" applyAlignment="1">
      <alignment horizontal="center" vertical="center" wrapText="1"/>
    </xf>
    <xf numFmtId="0" fontId="79" fillId="0" borderId="344" xfId="0" applyFont="1" applyBorder="1" applyAlignment="1">
      <alignment horizontal="center" vertical="center"/>
    </xf>
    <xf numFmtId="169" fontId="79" fillId="0" borderId="323" xfId="0" applyNumberFormat="1" applyFont="1" applyBorder="1" applyAlignment="1">
      <alignment horizontal="center" vertical="center"/>
    </xf>
    <xf numFmtId="0" fontId="65" fillId="28" borderId="232" xfId="0" applyFont="1" applyFill="1" applyBorder="1" applyAlignment="1">
      <alignment horizontal="center" vertical="center"/>
    </xf>
    <xf numFmtId="0" fontId="65" fillId="28" borderId="0" xfId="0" applyFont="1" applyFill="1" applyAlignment="1">
      <alignment horizontal="center" vertical="center"/>
    </xf>
    <xf numFmtId="0" fontId="65" fillId="27" borderId="398" xfId="0" applyFont="1" applyFill="1" applyBorder="1" applyAlignment="1">
      <alignment horizontal="center" vertical="center" wrapText="1"/>
    </xf>
    <xf numFmtId="0" fontId="65" fillId="27" borderId="400" xfId="0" applyFont="1" applyFill="1" applyBorder="1" applyAlignment="1">
      <alignment horizontal="center" vertical="center" wrapText="1"/>
    </xf>
    <xf numFmtId="0" fontId="65" fillId="38" borderId="500" xfId="0" applyFont="1" applyFill="1" applyBorder="1" applyAlignment="1">
      <alignment horizontal="center" vertical="center" wrapText="1"/>
    </xf>
    <xf numFmtId="0" fontId="65" fillId="38" borderId="501" xfId="0" applyFont="1" applyFill="1" applyBorder="1" applyAlignment="1">
      <alignment horizontal="center" vertical="center" wrapText="1"/>
    </xf>
    <xf numFmtId="0" fontId="78" fillId="36" borderId="317" xfId="0" applyFont="1" applyFill="1" applyBorder="1" applyAlignment="1">
      <alignment horizontal="left" vertical="center" wrapText="1"/>
    </xf>
    <xf numFmtId="0" fontId="78" fillId="36" borderId="320" xfId="0" applyFont="1" applyFill="1" applyBorder="1" applyAlignment="1">
      <alignment horizontal="left" vertical="center" wrapText="1"/>
    </xf>
    <xf numFmtId="0" fontId="79" fillId="0" borderId="317" xfId="0" applyFont="1" applyBorder="1" applyAlignment="1">
      <alignment horizontal="left" vertical="center" indent="1"/>
    </xf>
    <xf numFmtId="0" fontId="65" fillId="27" borderId="214" xfId="0" applyFont="1" applyFill="1" applyBorder="1" applyAlignment="1">
      <alignment horizontal="center" vertical="center" wrapText="1"/>
    </xf>
    <xf numFmtId="175" fontId="65" fillId="0" borderId="344" xfId="0" applyNumberFormat="1" applyFont="1" applyBorder="1" applyAlignment="1">
      <alignment horizontal="center" vertical="center"/>
    </xf>
    <xf numFmtId="175" fontId="65" fillId="0" borderId="323" xfId="0" applyNumberFormat="1" applyFont="1" applyBorder="1" applyAlignment="1">
      <alignment horizontal="center" vertical="center"/>
    </xf>
    <xf numFmtId="0" fontId="32" fillId="16" borderId="103" xfId="0" applyFont="1" applyFill="1" applyBorder="1" applyAlignment="1">
      <alignment horizontal="center" vertical="center" wrapText="1"/>
    </xf>
    <xf numFmtId="0" fontId="32" fillId="16" borderId="94" xfId="0" applyFont="1" applyFill="1" applyBorder="1" applyAlignment="1">
      <alignment horizontal="center" vertical="center" wrapText="1"/>
    </xf>
    <xf numFmtId="0" fontId="33" fillId="0" borderId="93" xfId="0" applyFont="1" applyBorder="1" applyAlignment="1" applyProtection="1">
      <alignment horizontal="center" vertical="center" wrapText="1"/>
      <protection locked="0"/>
    </xf>
    <xf numFmtId="0" fontId="33" fillId="0" borderId="86" xfId="0" applyFont="1" applyBorder="1" applyAlignment="1" applyProtection="1">
      <alignment horizontal="center" vertical="center" wrapText="1"/>
      <protection locked="0"/>
    </xf>
    <xf numFmtId="0" fontId="33" fillId="0" borderId="87" xfId="0" applyFont="1" applyBorder="1" applyAlignment="1" applyProtection="1">
      <alignment horizontal="center" vertical="center" wrapText="1"/>
      <protection locked="0"/>
    </xf>
    <xf numFmtId="0" fontId="32" fillId="16" borderId="98" xfId="0" applyFont="1" applyFill="1" applyBorder="1" applyAlignment="1">
      <alignment horizontal="center" vertical="center" wrapText="1"/>
    </xf>
    <xf numFmtId="0" fontId="32" fillId="16" borderId="83" xfId="0" applyFont="1" applyFill="1" applyBorder="1" applyAlignment="1">
      <alignment horizontal="center" vertical="center" wrapText="1"/>
    </xf>
    <xf numFmtId="0" fontId="33" fillId="0" borderId="93" xfId="0" applyFont="1" applyBorder="1" applyAlignment="1" applyProtection="1">
      <alignment horizontal="center" vertical="center"/>
      <protection locked="0"/>
    </xf>
    <xf numFmtId="0" fontId="33" fillId="0" borderId="86" xfId="0" applyFont="1" applyBorder="1" applyAlignment="1" applyProtection="1">
      <alignment horizontal="center" vertical="center"/>
      <protection locked="0"/>
    </xf>
    <xf numFmtId="0" fontId="33" fillId="0" borderId="87" xfId="0" applyFont="1" applyBorder="1" applyAlignment="1" applyProtection="1">
      <alignment horizontal="center" vertical="center"/>
      <protection locked="0"/>
    </xf>
    <xf numFmtId="0" fontId="33" fillId="0" borderId="143" xfId="0" applyFont="1" applyBorder="1" applyAlignment="1" applyProtection="1">
      <alignment horizontal="center" vertical="center"/>
      <protection locked="0"/>
    </xf>
    <xf numFmtId="0" fontId="33" fillId="0" borderId="88" xfId="0" applyFont="1" applyBorder="1" applyAlignment="1" applyProtection="1">
      <alignment horizontal="center" vertical="center"/>
      <protection locked="0"/>
    </xf>
    <xf numFmtId="0" fontId="33" fillId="0" borderId="89" xfId="0" applyFont="1" applyBorder="1" applyAlignment="1" applyProtection="1">
      <alignment horizontal="center" vertical="center"/>
      <protection locked="0"/>
    </xf>
    <xf numFmtId="0" fontId="32" fillId="16" borderId="99" xfId="0" applyFont="1" applyFill="1" applyBorder="1" applyAlignment="1">
      <alignment horizontal="center" vertical="center" wrapText="1"/>
    </xf>
    <xf numFmtId="0" fontId="32" fillId="16" borderId="100" xfId="0" applyFont="1" applyFill="1" applyBorder="1" applyAlignment="1">
      <alignment horizontal="center" vertical="center" wrapText="1"/>
    </xf>
    <xf numFmtId="169" fontId="33" fillId="2" borderId="122" xfId="0" applyNumberFormat="1" applyFont="1" applyFill="1" applyBorder="1" applyAlignment="1" applyProtection="1">
      <alignment horizontal="center" vertical="center"/>
      <protection locked="0"/>
    </xf>
    <xf numFmtId="169" fontId="33" fillId="2" borderId="0" xfId="0" applyNumberFormat="1" applyFont="1" applyFill="1" applyAlignment="1" applyProtection="1">
      <alignment horizontal="center" vertical="center"/>
      <protection locked="0"/>
    </xf>
    <xf numFmtId="169" fontId="33" fillId="2" borderId="15" xfId="0" applyNumberFormat="1" applyFont="1" applyFill="1" applyBorder="1" applyAlignment="1" applyProtection="1">
      <alignment horizontal="center" vertical="center"/>
      <protection locked="0"/>
    </xf>
    <xf numFmtId="169" fontId="33" fillId="2" borderId="122" xfId="0" applyNumberFormat="1" applyFont="1" applyFill="1" applyBorder="1" applyAlignment="1">
      <alignment horizontal="center" vertical="center"/>
    </xf>
    <xf numFmtId="169" fontId="33" fillId="2" borderId="0" xfId="0" applyNumberFormat="1" applyFont="1" applyFill="1" applyAlignment="1">
      <alignment horizontal="center" vertical="center"/>
    </xf>
    <xf numFmtId="169" fontId="33" fillId="2" borderId="15" xfId="0" applyNumberFormat="1" applyFont="1" applyFill="1" applyBorder="1" applyAlignment="1">
      <alignment horizontal="center" vertical="center"/>
    </xf>
    <xf numFmtId="171" fontId="33" fillId="2" borderId="140" xfId="0" applyNumberFormat="1" applyFont="1" applyFill="1" applyBorder="1" applyAlignment="1">
      <alignment horizontal="center" vertical="center"/>
    </xf>
    <xf numFmtId="171" fontId="33" fillId="2" borderId="56" xfId="0" applyNumberFormat="1" applyFont="1" applyFill="1" applyBorder="1" applyAlignment="1">
      <alignment horizontal="center" vertical="center"/>
    </xf>
    <xf numFmtId="171" fontId="33" fillId="2" borderId="78" xfId="0" applyNumberFormat="1" applyFont="1" applyFill="1" applyBorder="1" applyAlignment="1">
      <alignment horizontal="center" vertical="center"/>
    </xf>
    <xf numFmtId="0" fontId="31" fillId="16" borderId="56" xfId="0" applyFont="1" applyFill="1" applyBorder="1" applyAlignment="1">
      <alignment horizontal="center" vertical="center"/>
    </xf>
    <xf numFmtId="0" fontId="38" fillId="14" borderId="250" xfId="0" applyFont="1" applyFill="1" applyBorder="1" applyAlignment="1">
      <alignment horizontal="center" vertical="center" wrapText="1"/>
    </xf>
    <xf numFmtId="0" fontId="38" fillId="14" borderId="68" xfId="0" applyFont="1" applyFill="1" applyBorder="1" applyAlignment="1">
      <alignment horizontal="center" vertical="center" wrapText="1"/>
    </xf>
    <xf numFmtId="0" fontId="52" fillId="16" borderId="8" xfId="0" applyFont="1" applyFill="1" applyBorder="1" applyAlignment="1">
      <alignment horizontal="center"/>
    </xf>
    <xf numFmtId="0" fontId="52" fillId="16" borderId="9" xfId="0" applyFont="1" applyFill="1" applyBorder="1" applyAlignment="1">
      <alignment horizontal="center"/>
    </xf>
    <xf numFmtId="0" fontId="0" fillId="0" borderId="428" xfId="0" applyBorder="1" applyAlignment="1">
      <alignment horizontal="center" vertical="center"/>
    </xf>
    <xf numFmtId="0" fontId="0" fillId="0" borderId="429" xfId="0" applyBorder="1" applyAlignment="1">
      <alignment horizontal="center" vertical="center"/>
    </xf>
    <xf numFmtId="0" fontId="0" fillId="0" borderId="434" xfId="0" applyBorder="1" applyAlignment="1">
      <alignment horizontal="center" vertical="center"/>
    </xf>
    <xf numFmtId="0" fontId="52" fillId="16" borderId="378" xfId="0" applyFont="1" applyFill="1" applyBorder="1" applyAlignment="1">
      <alignment horizontal="center"/>
    </xf>
    <xf numFmtId="0" fontId="52" fillId="16" borderId="139" xfId="0" applyFont="1" applyFill="1" applyBorder="1" applyAlignment="1">
      <alignment horizontal="center"/>
    </xf>
    <xf numFmtId="0" fontId="52" fillId="16" borderId="432" xfId="0" applyFont="1" applyFill="1" applyBorder="1" applyAlignment="1">
      <alignment horizontal="center"/>
    </xf>
    <xf numFmtId="0" fontId="52" fillId="16" borderId="443" xfId="0" applyFont="1" applyFill="1" applyBorder="1" applyAlignment="1">
      <alignment horizontal="center"/>
    </xf>
    <xf numFmtId="0" fontId="52" fillId="16" borderId="458" xfId="0" applyFont="1" applyFill="1" applyBorder="1" applyAlignment="1">
      <alignment horizontal="center"/>
    </xf>
    <xf numFmtId="0" fontId="52" fillId="16" borderId="459" xfId="0" applyFont="1" applyFill="1" applyBorder="1" applyAlignment="1">
      <alignment horizontal="center"/>
    </xf>
    <xf numFmtId="0" fontId="52" fillId="16" borderId="382" xfId="0" applyFont="1" applyFill="1" applyBorder="1" applyAlignment="1">
      <alignment horizontal="center"/>
    </xf>
    <xf numFmtId="0" fontId="52" fillId="16" borderId="440" xfId="0" applyFont="1" applyFill="1" applyBorder="1" applyAlignment="1">
      <alignment horizontal="center"/>
    </xf>
    <xf numFmtId="0" fontId="52" fillId="16" borderId="460" xfId="0" applyFont="1" applyFill="1" applyBorder="1" applyAlignment="1">
      <alignment horizontal="center"/>
    </xf>
    <xf numFmtId="0" fontId="52" fillId="16" borderId="383" xfId="0" applyFont="1" applyFill="1" applyBorder="1" applyAlignment="1">
      <alignment horizontal="center"/>
    </xf>
    <xf numFmtId="0" fontId="52" fillId="16" borderId="461" xfId="0" applyFont="1" applyFill="1" applyBorder="1" applyAlignment="1">
      <alignment horizontal="center"/>
    </xf>
    <xf numFmtId="0" fontId="52" fillId="16" borderId="7" xfId="0" applyFont="1" applyFill="1" applyBorder="1" applyAlignment="1">
      <alignment horizontal="center"/>
    </xf>
    <xf numFmtId="0" fontId="80" fillId="26" borderId="512" xfId="0" applyFont="1" applyFill="1" applyBorder="1" applyAlignment="1">
      <alignment horizontal="center" vertical="center"/>
    </xf>
    <xf numFmtId="0" fontId="80" fillId="26" borderId="67" xfId="0" applyFont="1" applyFill="1" applyBorder="1" applyAlignment="1">
      <alignment horizontal="center" vertical="center"/>
    </xf>
    <xf numFmtId="0" fontId="81" fillId="0" borderId="0" xfId="0" applyFont="1" applyAlignment="1">
      <alignment horizontal="center" vertical="center" wrapText="1"/>
    </xf>
    <xf numFmtId="0" fontId="81" fillId="0" borderId="211" xfId="0" applyFont="1" applyBorder="1" applyAlignment="1">
      <alignment horizontal="center" vertical="center" wrapText="1"/>
    </xf>
    <xf numFmtId="0" fontId="81" fillId="0" borderId="250" xfId="0" applyFont="1" applyBorder="1" applyAlignment="1">
      <alignment horizontal="left" vertical="center" wrapText="1"/>
    </xf>
    <xf numFmtId="0" fontId="81" fillId="0" borderId="67" xfId="0" applyFont="1" applyBorder="1" applyAlignment="1">
      <alignment horizontal="left" vertical="center" wrapText="1"/>
    </xf>
    <xf numFmtId="0" fontId="81" fillId="0" borderId="68" xfId="0" applyFont="1" applyBorder="1" applyAlignment="1">
      <alignment horizontal="left" vertical="center" wrapText="1"/>
    </xf>
    <xf numFmtId="0" fontId="81" fillId="0" borderId="74" xfId="0" applyFont="1" applyBorder="1" applyAlignment="1">
      <alignment horizontal="left" vertical="center" wrapText="1"/>
    </xf>
    <xf numFmtId="0" fontId="81" fillId="0" borderId="0" xfId="0" applyFont="1" applyAlignment="1">
      <alignment horizontal="left" vertical="center" wrapText="1"/>
    </xf>
    <xf numFmtId="0" fontId="81" fillId="0" borderId="73" xfId="0" applyFont="1" applyBorder="1" applyAlignment="1">
      <alignment horizontal="left" vertical="center" wrapText="1"/>
    </xf>
    <xf numFmtId="0" fontId="81" fillId="0" borderId="379" xfId="0" applyFont="1" applyBorder="1" applyAlignment="1">
      <alignment horizontal="left" vertical="center" wrapText="1"/>
    </xf>
    <xf numFmtId="0" fontId="81" fillId="0" borderId="380" xfId="0" applyFont="1" applyBorder="1" applyAlignment="1">
      <alignment horizontal="left" vertical="center" wrapText="1"/>
    </xf>
    <xf numFmtId="0" fontId="81" fillId="0" borderId="381" xfId="0" applyFont="1" applyBorder="1" applyAlignment="1">
      <alignment horizontal="left" vertical="center" wrapText="1"/>
    </xf>
    <xf numFmtId="0" fontId="77" fillId="14" borderId="554" xfId="0" applyFont="1" applyFill="1" applyBorder="1" applyAlignment="1">
      <alignment horizontal="center" vertical="center" wrapText="1"/>
    </xf>
    <xf numFmtId="0" fontId="77" fillId="14" borderId="547" xfId="0" applyFont="1" applyFill="1" applyBorder="1" applyAlignment="1">
      <alignment horizontal="center" vertical="center" wrapText="1"/>
    </xf>
    <xf numFmtId="0" fontId="77" fillId="14" borderId="553" xfId="0" applyFont="1" applyFill="1" applyBorder="1" applyAlignment="1">
      <alignment horizontal="center" vertical="center" wrapText="1"/>
    </xf>
    <xf numFmtId="0" fontId="77" fillId="14" borderId="558" xfId="0" applyFont="1" applyFill="1" applyBorder="1" applyAlignment="1">
      <alignment horizontal="center" vertical="center" wrapText="1"/>
    </xf>
    <xf numFmtId="0" fontId="77" fillId="14" borderId="543" xfId="0" applyFont="1" applyFill="1" applyBorder="1" applyAlignment="1">
      <alignment horizontal="center" vertical="center" wrapText="1"/>
    </xf>
    <xf numFmtId="0" fontId="77" fillId="14" borderId="544" xfId="0" applyFont="1" applyFill="1" applyBorder="1" applyAlignment="1">
      <alignment horizontal="center" vertical="center" wrapText="1"/>
    </xf>
    <xf numFmtId="0" fontId="85" fillId="0" borderId="555" xfId="0" applyFont="1" applyBorder="1" applyAlignment="1">
      <alignment horizontal="center" vertical="center" wrapText="1"/>
    </xf>
    <xf numFmtId="0" fontId="66" fillId="0" borderId="555" xfId="0" applyFont="1" applyBorder="1" applyAlignment="1">
      <alignment horizontal="center" vertical="center" wrapText="1"/>
    </xf>
    <xf numFmtId="0" fontId="66" fillId="0" borderId="557" xfId="0" applyFont="1" applyBorder="1" applyAlignment="1">
      <alignment horizontal="center" vertical="center" wrapText="1"/>
    </xf>
    <xf numFmtId="0" fontId="91" fillId="26" borderId="519" xfId="0" applyFont="1" applyFill="1" applyBorder="1" applyAlignment="1">
      <alignment horizontal="center" vertical="center" wrapText="1"/>
    </xf>
    <xf numFmtId="0" fontId="91" fillId="26" borderId="380" xfId="0" applyFont="1" applyFill="1" applyBorder="1" applyAlignment="1">
      <alignment horizontal="center" vertical="center" wrapText="1"/>
    </xf>
    <xf numFmtId="0" fontId="80" fillId="26" borderId="519" xfId="0" applyFont="1" applyFill="1" applyBorder="1" applyAlignment="1">
      <alignment horizontal="center" vertical="center" wrapText="1"/>
    </xf>
    <xf numFmtId="0" fontId="80" fillId="26" borderId="380" xfId="0" applyFont="1" applyFill="1" applyBorder="1" applyAlignment="1">
      <alignment horizontal="center" vertical="center" wrapText="1"/>
    </xf>
    <xf numFmtId="0" fontId="110" fillId="16" borderId="250" xfId="0" applyFont="1" applyFill="1" applyBorder="1" applyAlignment="1">
      <alignment horizontal="center" vertical="center" wrapText="1"/>
    </xf>
    <xf numFmtId="0" fontId="110" fillId="16" borderId="67" xfId="0" applyFont="1" applyFill="1" applyBorder="1" applyAlignment="1">
      <alignment horizontal="center" vertical="center" wrapText="1"/>
    </xf>
    <xf numFmtId="0" fontId="194" fillId="16" borderId="67" xfId="0" applyFont="1" applyFill="1" applyBorder="1" applyAlignment="1">
      <alignment horizontal="center" vertical="center" wrapText="1"/>
    </xf>
    <xf numFmtId="0" fontId="194" fillId="16" borderId="67" xfId="0" applyFont="1" applyFill="1" applyBorder="1" applyAlignment="1">
      <alignment horizontal="center" vertical="center"/>
    </xf>
    <xf numFmtId="0" fontId="194" fillId="16" borderId="68" xfId="0" applyFont="1" applyFill="1" applyBorder="1" applyAlignment="1">
      <alignment horizontal="center" vertical="center"/>
    </xf>
    <xf numFmtId="0" fontId="194" fillId="16" borderId="74" xfId="0" applyFont="1" applyFill="1" applyBorder="1" applyAlignment="1">
      <alignment horizontal="center" vertical="center" wrapText="1"/>
    </xf>
    <xf numFmtId="0" fontId="194" fillId="16" borderId="0" xfId="0" applyFont="1" applyFill="1" applyAlignment="1">
      <alignment horizontal="center" vertical="center" wrapText="1"/>
    </xf>
    <xf numFmtId="0" fontId="194" fillId="16" borderId="0" xfId="0" applyFont="1" applyFill="1" applyAlignment="1">
      <alignment horizontal="center" vertical="center"/>
    </xf>
    <xf numFmtId="0" fontId="194" fillId="16" borderId="73" xfId="0" applyFont="1" applyFill="1" applyBorder="1" applyAlignment="1">
      <alignment horizontal="center" vertical="center"/>
    </xf>
    <xf numFmtId="0" fontId="194" fillId="16" borderId="379" xfId="0" applyFont="1" applyFill="1" applyBorder="1" applyAlignment="1">
      <alignment horizontal="center" vertical="center" wrapText="1"/>
    </xf>
    <xf numFmtId="0" fontId="194" fillId="16" borderId="588" xfId="0" applyFont="1" applyFill="1" applyBorder="1" applyAlignment="1">
      <alignment horizontal="center" vertical="center" wrapText="1"/>
    </xf>
    <xf numFmtId="0" fontId="194" fillId="16" borderId="588" xfId="0" applyFont="1" applyFill="1" applyBorder="1" applyAlignment="1">
      <alignment horizontal="center" vertical="center"/>
    </xf>
    <xf numFmtId="0" fontId="194" fillId="16" borderId="381" xfId="0" applyFont="1" applyFill="1" applyBorder="1" applyAlignment="1">
      <alignment horizontal="center" vertical="center"/>
    </xf>
    <xf numFmtId="0" fontId="111" fillId="2" borderId="67" xfId="0" applyFont="1" applyFill="1" applyBorder="1" applyAlignment="1">
      <alignment vertical="center"/>
    </xf>
    <xf numFmtId="0" fontId="112" fillId="16" borderId="388" xfId="0" applyFont="1" applyFill="1" applyBorder="1" applyAlignment="1">
      <alignment horizontal="center" vertical="center" wrapText="1"/>
    </xf>
    <xf numFmtId="0" fontId="112" fillId="16" borderId="386" xfId="0" applyFont="1" applyFill="1" applyBorder="1" applyAlignment="1">
      <alignment horizontal="center" vertical="center" wrapText="1"/>
    </xf>
    <xf numFmtId="0" fontId="112" fillId="16" borderId="387" xfId="0" applyFont="1" applyFill="1" applyBorder="1" applyAlignment="1">
      <alignment horizontal="center" vertical="center" wrapText="1"/>
    </xf>
    <xf numFmtId="0" fontId="113" fillId="0" borderId="388" xfId="0" applyFont="1" applyBorder="1" applyAlignment="1" applyProtection="1">
      <alignment horizontal="center" vertical="center"/>
      <protection locked="0"/>
    </xf>
    <xf numFmtId="0" fontId="113" fillId="0" borderId="386" xfId="0" applyFont="1" applyBorder="1" applyAlignment="1" applyProtection="1">
      <alignment horizontal="center" vertical="center"/>
      <protection locked="0"/>
    </xf>
    <xf numFmtId="0" fontId="113" fillId="0" borderId="387" xfId="0" applyFont="1" applyBorder="1" applyAlignment="1" applyProtection="1">
      <alignment horizontal="center" vertical="center"/>
      <protection locked="0"/>
    </xf>
    <xf numFmtId="0" fontId="113" fillId="0" borderId="388" xfId="0" applyFont="1" applyBorder="1" applyAlignment="1" applyProtection="1">
      <alignment horizontal="center" vertical="center" wrapText="1"/>
      <protection locked="0"/>
    </xf>
    <xf numFmtId="0" fontId="113" fillId="0" borderId="386" xfId="0" applyFont="1" applyBorder="1" applyAlignment="1" applyProtection="1">
      <alignment horizontal="center" vertical="center" wrapText="1"/>
      <protection locked="0"/>
    </xf>
    <xf numFmtId="0" fontId="113" fillId="0" borderId="387" xfId="0" applyFont="1" applyBorder="1" applyAlignment="1" applyProtection="1">
      <alignment horizontal="center" vertical="center" wrapText="1"/>
      <protection locked="0"/>
    </xf>
    <xf numFmtId="184" fontId="113" fillId="0" borderId="388" xfId="0" applyNumberFormat="1" applyFont="1" applyBorder="1" applyAlignment="1" applyProtection="1">
      <alignment horizontal="center" vertical="center"/>
      <protection locked="0"/>
    </xf>
    <xf numFmtId="184" fontId="113" fillId="0" borderId="386" xfId="0" applyNumberFormat="1" applyFont="1" applyBorder="1" applyAlignment="1" applyProtection="1">
      <alignment horizontal="center" vertical="center"/>
      <protection locked="0"/>
    </xf>
    <xf numFmtId="184" fontId="113" fillId="0" borderId="387" xfId="0" applyNumberFormat="1" applyFont="1" applyBorder="1" applyAlignment="1" applyProtection="1">
      <alignment horizontal="center" vertical="center"/>
      <protection locked="0"/>
    </xf>
    <xf numFmtId="0" fontId="119" fillId="39" borderId="96" xfId="0" applyFont="1" applyFill="1" applyBorder="1" applyAlignment="1">
      <alignment horizontal="center" vertical="center" wrapText="1"/>
    </xf>
    <xf numFmtId="0" fontId="119" fillId="39" borderId="16" xfId="0" applyFont="1" applyFill="1" applyBorder="1" applyAlignment="1">
      <alignment horizontal="center" vertical="center" wrapText="1"/>
    </xf>
    <xf numFmtId="0" fontId="116" fillId="16" borderId="428" xfId="0" applyFont="1" applyFill="1" applyBorder="1" applyAlignment="1">
      <alignment horizontal="center" vertical="center" textRotation="90"/>
    </xf>
    <xf numFmtId="0" fontId="116" fillId="16" borderId="429" xfId="0" applyFont="1" applyFill="1" applyBorder="1" applyAlignment="1">
      <alignment horizontal="center" vertical="center" textRotation="90"/>
    </xf>
    <xf numFmtId="0" fontId="116" fillId="16" borderId="434" xfId="0" applyFont="1" applyFill="1" applyBorder="1" applyAlignment="1">
      <alignment horizontal="center" vertical="center" textRotation="90"/>
    </xf>
    <xf numFmtId="168" fontId="115" fillId="0" borderId="250" xfId="0" applyNumberFormat="1" applyFont="1" applyBorder="1" applyAlignment="1">
      <alignment horizontal="center" vertical="center"/>
    </xf>
    <xf numFmtId="0" fontId="115" fillId="0" borderId="68" xfId="0" applyFont="1" applyBorder="1" applyAlignment="1">
      <alignment horizontal="center" vertical="center"/>
    </xf>
    <xf numFmtId="0" fontId="115" fillId="0" borderId="74" xfId="0" applyFont="1" applyBorder="1" applyAlignment="1">
      <alignment horizontal="center" vertical="center"/>
    </xf>
    <xf numFmtId="0" fontId="115" fillId="0" borderId="73" xfId="0" applyFont="1" applyBorder="1" applyAlignment="1">
      <alignment horizontal="center" vertical="center"/>
    </xf>
    <xf numFmtId="0" fontId="115" fillId="0" borderId="379" xfId="0" applyFont="1" applyBorder="1" applyAlignment="1">
      <alignment horizontal="center" vertical="center"/>
    </xf>
    <xf numFmtId="0" fontId="115" fillId="0" borderId="381" xfId="0" applyFont="1" applyBorder="1" applyAlignment="1">
      <alignment horizontal="center" vertical="center"/>
    </xf>
    <xf numFmtId="0" fontId="112" fillId="16" borderId="569" xfId="0" applyFont="1" applyFill="1" applyBorder="1" applyAlignment="1">
      <alignment horizontal="center" vertical="center"/>
    </xf>
    <xf numFmtId="0" fontId="112" fillId="16" borderId="590" xfId="0" applyFont="1" applyFill="1" applyBorder="1" applyAlignment="1">
      <alignment horizontal="center" vertical="center"/>
    </xf>
    <xf numFmtId="0" fontId="114" fillId="0" borderId="571" xfId="0" applyFont="1" applyBorder="1" applyAlignment="1">
      <alignment horizontal="center" vertical="center" wrapText="1"/>
    </xf>
    <xf numFmtId="0" fontId="114" fillId="0" borderId="574" xfId="0" applyFont="1" applyBorder="1" applyAlignment="1">
      <alignment horizontal="center" vertical="center" wrapText="1"/>
    </xf>
    <xf numFmtId="0" fontId="114" fillId="0" borderId="572" xfId="0" applyFont="1" applyBorder="1" applyAlignment="1">
      <alignment horizontal="center" vertical="center" wrapText="1"/>
    </xf>
    <xf numFmtId="0" fontId="114" fillId="0" borderId="591" xfId="0" applyFont="1" applyBorder="1" applyAlignment="1">
      <alignment horizontal="left" vertical="center" wrapText="1"/>
    </xf>
    <xf numFmtId="0" fontId="114" fillId="0" borderId="574" xfId="0" applyFont="1" applyBorder="1" applyAlignment="1">
      <alignment horizontal="left" vertical="center" wrapText="1"/>
    </xf>
    <xf numFmtId="0" fontId="114" fillId="0" borderId="572" xfId="0" applyFont="1" applyBorder="1" applyAlignment="1">
      <alignment horizontal="left" vertical="center" wrapText="1"/>
    </xf>
    <xf numFmtId="0" fontId="115" fillId="0" borderId="570" xfId="0" applyFont="1" applyBorder="1" applyAlignment="1">
      <alignment horizontal="center" vertical="center"/>
    </xf>
    <xf numFmtId="0" fontId="115" fillId="0" borderId="568" xfId="0" applyFont="1" applyBorder="1" applyAlignment="1">
      <alignment horizontal="center" vertical="center"/>
    </xf>
    <xf numFmtId="2" fontId="115" fillId="0" borderId="570" xfId="0" applyNumberFormat="1" applyFont="1" applyBorder="1" applyAlignment="1">
      <alignment horizontal="center" vertical="center"/>
    </xf>
    <xf numFmtId="2" fontId="115" fillId="0" borderId="568" xfId="0" applyNumberFormat="1" applyFont="1" applyBorder="1" applyAlignment="1">
      <alignment horizontal="center" vertical="center"/>
    </xf>
    <xf numFmtId="0" fontId="119" fillId="39" borderId="589" xfId="0" applyFont="1" applyFill="1" applyBorder="1" applyAlignment="1">
      <alignment horizontal="center" vertical="center" wrapText="1"/>
    </xf>
    <xf numFmtId="0" fontId="119" fillId="39" borderId="591" xfId="0" applyFont="1" applyFill="1" applyBorder="1" applyAlignment="1">
      <alignment horizontal="center" vertical="center" wrapText="1"/>
    </xf>
    <xf numFmtId="0" fontId="113" fillId="2" borderId="0" xfId="0" applyFont="1" applyFill="1" applyAlignment="1">
      <alignment horizontal="center" vertical="top"/>
    </xf>
    <xf numFmtId="0" fontId="112" fillId="16" borderId="388" xfId="0" applyFont="1" applyFill="1" applyBorder="1" applyAlignment="1">
      <alignment horizontal="center" vertical="center"/>
    </xf>
    <xf numFmtId="0" fontId="112" fillId="16" borderId="386" xfId="0" applyFont="1" applyFill="1" applyBorder="1" applyAlignment="1">
      <alignment horizontal="center" vertical="center"/>
    </xf>
    <xf numFmtId="0" fontId="112" fillId="16" borderId="387" xfId="0" applyFont="1" applyFill="1" applyBorder="1" applyAlignment="1">
      <alignment horizontal="center" vertical="center"/>
    </xf>
    <xf numFmtId="0" fontId="111" fillId="2" borderId="386" xfId="0" applyFont="1" applyFill="1" applyBorder="1" applyAlignment="1">
      <alignment horizontal="center"/>
    </xf>
    <xf numFmtId="0" fontId="111" fillId="2" borderId="67" xfId="0" applyFont="1" applyFill="1" applyBorder="1" applyAlignment="1">
      <alignment horizontal="center"/>
    </xf>
    <xf numFmtId="0" fontId="112" fillId="16" borderId="425" xfId="0" applyFont="1" applyFill="1" applyBorder="1" applyAlignment="1">
      <alignment horizontal="center" vertical="center"/>
    </xf>
    <xf numFmtId="0" fontId="112" fillId="16" borderId="3" xfId="0" applyFont="1" applyFill="1" applyBorder="1" applyAlignment="1">
      <alignment horizontal="center" vertical="center"/>
    </xf>
    <xf numFmtId="0" fontId="114" fillId="0" borderId="8" xfId="0" applyFont="1" applyBorder="1" applyAlignment="1">
      <alignment horizontal="center" vertical="center" wrapText="1"/>
    </xf>
    <xf numFmtId="0" fontId="114" fillId="0" borderId="426" xfId="0" applyFont="1" applyBorder="1" applyAlignment="1">
      <alignment horizontal="center" vertical="center" wrapText="1"/>
    </xf>
    <xf numFmtId="0" fontId="114" fillId="0" borderId="427" xfId="0" applyFont="1" applyBorder="1" applyAlignment="1">
      <alignment horizontal="center" vertical="center" wrapText="1"/>
    </xf>
    <xf numFmtId="0" fontId="114" fillId="0" borderId="12" xfId="0" applyFont="1" applyBorder="1" applyAlignment="1">
      <alignment horizontal="left" vertical="center" wrapText="1"/>
    </xf>
    <xf numFmtId="0" fontId="114" fillId="0" borderId="426" xfId="0" applyFont="1" applyBorder="1" applyAlignment="1">
      <alignment horizontal="left" vertical="center" wrapText="1"/>
    </xf>
    <xf numFmtId="0" fontId="114" fillId="0" borderId="427" xfId="0" applyFont="1" applyBorder="1" applyAlignment="1">
      <alignment horizontal="left" vertical="center" wrapText="1"/>
    </xf>
    <xf numFmtId="0" fontId="115" fillId="0" borderId="4" xfId="0" applyFont="1" applyBorder="1" applyAlignment="1">
      <alignment horizontal="center" vertical="center"/>
    </xf>
    <xf numFmtId="0" fontId="115" fillId="0" borderId="54" xfId="0" applyFont="1" applyBorder="1" applyAlignment="1">
      <alignment horizontal="center" vertical="center"/>
    </xf>
    <xf numFmtId="0" fontId="121" fillId="2" borderId="589" xfId="11" applyFont="1" applyFill="1" applyBorder="1" applyAlignment="1">
      <alignment horizontal="left" vertical="center" wrapText="1"/>
    </xf>
    <xf numFmtId="0" fontId="121" fillId="2" borderId="590" xfId="11" applyFont="1" applyFill="1" applyBorder="1" applyAlignment="1">
      <alignment horizontal="left" vertical="center" wrapText="1"/>
    </xf>
    <xf numFmtId="0" fontId="121" fillId="2" borderId="591" xfId="11" applyFont="1" applyFill="1" applyBorder="1" applyAlignment="1">
      <alignment horizontal="left" vertical="center" wrapText="1"/>
    </xf>
    <xf numFmtId="0" fontId="121" fillId="2" borderId="589" xfId="11" applyFont="1" applyFill="1" applyBorder="1" applyAlignment="1">
      <alignment vertical="center" wrapText="1"/>
    </xf>
    <xf numFmtId="0" fontId="121" fillId="2" borderId="590" xfId="11" applyFont="1" applyFill="1" applyBorder="1" applyAlignment="1">
      <alignment vertical="center" wrapText="1"/>
    </xf>
    <xf numFmtId="0" fontId="121" fillId="2" borderId="591" xfId="11" applyFont="1" applyFill="1" applyBorder="1" applyAlignment="1">
      <alignment vertical="center" wrapText="1"/>
    </xf>
    <xf numFmtId="0" fontId="112" fillId="16" borderId="430" xfId="0" applyFont="1" applyFill="1" applyBorder="1" applyAlignment="1">
      <alignment horizontal="center" vertical="center"/>
    </xf>
    <xf numFmtId="0" fontId="112" fillId="16" borderId="431" xfId="0" applyFont="1" applyFill="1" applyBorder="1" applyAlignment="1">
      <alignment horizontal="center" vertical="center"/>
    </xf>
    <xf numFmtId="0" fontId="114" fillId="0" borderId="432" xfId="0" applyFont="1" applyBorder="1" applyAlignment="1">
      <alignment horizontal="center" vertical="center" wrapText="1"/>
    </xf>
    <xf numFmtId="0" fontId="114" fillId="0" borderId="6" xfId="0" applyFont="1" applyBorder="1" applyAlignment="1">
      <alignment horizontal="center" vertical="center" wrapText="1"/>
    </xf>
    <xf numFmtId="0" fontId="114" fillId="0" borderId="7" xfId="0" applyFont="1" applyBorder="1" applyAlignment="1">
      <alignment horizontal="center" vertical="center" wrapText="1"/>
    </xf>
    <xf numFmtId="0" fontId="114" fillId="0" borderId="17" xfId="0" applyFont="1" applyBorder="1" applyAlignment="1">
      <alignment horizontal="left" vertical="center" wrapText="1"/>
    </xf>
    <xf numFmtId="0" fontId="114" fillId="0" borderId="6" xfId="0" applyFont="1" applyBorder="1" applyAlignment="1">
      <alignment horizontal="left" vertical="center" wrapText="1"/>
    </xf>
    <xf numFmtId="0" fontId="114" fillId="0" borderId="7" xfId="0" applyFont="1" applyBorder="1" applyAlignment="1">
      <alignment horizontal="left" vertical="center" wrapText="1"/>
    </xf>
    <xf numFmtId="0" fontId="115" fillId="0" borderId="433" xfId="0" applyFont="1" applyBorder="1" applyAlignment="1">
      <alignment horizontal="center" vertical="center"/>
    </xf>
    <xf numFmtId="0" fontId="115" fillId="0" borderId="573" xfId="0" applyFont="1" applyBorder="1" applyAlignment="1">
      <alignment horizontal="center" vertical="center"/>
    </xf>
    <xf numFmtId="0" fontId="111" fillId="2" borderId="588" xfId="0" applyFont="1" applyFill="1" applyBorder="1" applyAlignment="1">
      <alignment horizontal="center"/>
    </xf>
    <xf numFmtId="0" fontId="115" fillId="25" borderId="426" xfId="0" applyFont="1" applyFill="1" applyBorder="1" applyAlignment="1">
      <alignment horizontal="center" vertical="center"/>
    </xf>
    <xf numFmtId="0" fontId="115" fillId="25" borderId="9" xfId="0" applyFont="1" applyFill="1" applyBorder="1" applyAlignment="1">
      <alignment horizontal="center" vertical="center"/>
    </xf>
    <xf numFmtId="0" fontId="115" fillId="25" borderId="3" xfId="0" applyFont="1" applyFill="1" applyBorder="1" applyAlignment="1">
      <alignment horizontal="center" vertical="center"/>
    </xf>
    <xf numFmtId="0" fontId="115" fillId="25" borderId="12" xfId="0" applyFont="1" applyFill="1" applyBorder="1" applyAlignment="1">
      <alignment horizontal="center" vertical="center"/>
    </xf>
    <xf numFmtId="0" fontId="119" fillId="39" borderId="574" xfId="0" applyFont="1" applyFill="1" applyBorder="1" applyAlignment="1">
      <alignment horizontal="center" vertical="center"/>
    </xf>
    <xf numFmtId="0" fontId="121" fillId="2" borderId="589" xfId="11" applyFont="1" applyFill="1" applyBorder="1" applyAlignment="1">
      <alignment horizontal="left" vertical="top" wrapText="1"/>
    </xf>
    <xf numFmtId="0" fontId="121" fillId="2" borderId="590" xfId="11" applyFont="1" applyFill="1" applyBorder="1" applyAlignment="1">
      <alignment horizontal="left" vertical="top" wrapText="1"/>
    </xf>
    <xf numFmtId="0" fontId="121" fillId="2" borderId="591" xfId="11" applyFont="1" applyFill="1" applyBorder="1" applyAlignment="1">
      <alignment horizontal="left" vertical="top" wrapText="1"/>
    </xf>
    <xf numFmtId="0" fontId="119" fillId="39" borderId="96" xfId="0" applyFont="1" applyFill="1" applyBorder="1" applyAlignment="1">
      <alignment horizontal="center" vertical="center"/>
    </xf>
    <xf numFmtId="0" fontId="119" fillId="39" borderId="437" xfId="0" applyFont="1" applyFill="1" applyBorder="1" applyAlignment="1">
      <alignment horizontal="center" vertical="center"/>
    </xf>
    <xf numFmtId="0" fontId="121" fillId="2" borderId="77" xfId="11" applyFont="1" applyFill="1" applyBorder="1" applyAlignment="1">
      <alignment horizontal="left" vertical="center" wrapText="1"/>
    </xf>
    <xf numFmtId="0" fontId="121" fillId="2" borderId="169" xfId="11" applyFont="1" applyFill="1" applyBorder="1" applyAlignment="1">
      <alignment horizontal="left" vertical="center" wrapText="1"/>
    </xf>
    <xf numFmtId="0" fontId="121" fillId="2" borderId="78" xfId="11" applyFont="1" applyFill="1" applyBorder="1" applyAlignment="1">
      <alignment horizontal="left" vertical="center" wrapText="1"/>
    </xf>
    <xf numFmtId="2" fontId="108" fillId="2" borderId="74" xfId="0" applyNumberFormat="1" applyFont="1" applyFill="1" applyBorder="1" applyAlignment="1">
      <alignment horizontal="right" vertical="center"/>
    </xf>
    <xf numFmtId="2" fontId="108" fillId="2" borderId="0" xfId="0" applyNumberFormat="1" applyFont="1" applyFill="1" applyAlignment="1">
      <alignment horizontal="right" vertical="center"/>
    </xf>
    <xf numFmtId="2" fontId="108" fillId="2" borderId="379" xfId="0" applyNumberFormat="1" applyFont="1" applyFill="1" applyBorder="1" applyAlignment="1">
      <alignment horizontal="right" vertical="center"/>
    </xf>
    <xf numFmtId="2" fontId="108" fillId="2" borderId="588" xfId="0" applyNumberFormat="1" applyFont="1" applyFill="1" applyBorder="1" applyAlignment="1">
      <alignment horizontal="right" vertical="center"/>
    </xf>
    <xf numFmtId="2" fontId="108" fillId="2" borderId="438" xfId="0" applyNumberFormat="1" applyFont="1" applyFill="1" applyBorder="1" applyAlignment="1">
      <alignment horizontal="left" vertical="center"/>
    </xf>
    <xf numFmtId="2" fontId="108" fillId="2" borderId="15" xfId="0" applyNumberFormat="1" applyFont="1" applyFill="1" applyBorder="1" applyAlignment="1">
      <alignment horizontal="left" vertical="center"/>
    </xf>
    <xf numFmtId="2" fontId="108" fillId="2" borderId="439" xfId="0" applyNumberFormat="1" applyFont="1" applyFill="1" applyBorder="1" applyAlignment="1">
      <alignment horizontal="left" vertical="center"/>
    </xf>
    <xf numFmtId="0" fontId="119" fillId="39" borderId="250" xfId="0" applyFont="1" applyFill="1" applyBorder="1" applyAlignment="1">
      <alignment horizontal="center" vertical="center"/>
    </xf>
    <xf numFmtId="0" fontId="119" fillId="39" borderId="67" xfId="0" applyFont="1" applyFill="1" applyBorder="1" applyAlignment="1">
      <alignment horizontal="center" vertical="center"/>
    </xf>
    <xf numFmtId="0" fontId="119" fillId="39" borderId="68" xfId="0" applyFont="1" applyFill="1" applyBorder="1" applyAlignment="1">
      <alignment vertical="center"/>
    </xf>
    <xf numFmtId="0" fontId="119" fillId="39" borderId="388" xfId="0" applyFont="1" applyFill="1" applyBorder="1" applyAlignment="1">
      <alignment horizontal="center" vertical="center"/>
    </xf>
    <xf numFmtId="0" fontId="119" fillId="39" borderId="386" xfId="0" applyFont="1" applyFill="1" applyBorder="1" applyAlignment="1">
      <alignment horizontal="center" vertical="center"/>
    </xf>
    <xf numFmtId="0" fontId="119" fillId="39" borderId="389" xfId="0" applyFont="1" applyFill="1" applyBorder="1" applyAlignment="1">
      <alignment horizontal="center" vertical="center"/>
    </xf>
    <xf numFmtId="0" fontId="108" fillId="13" borderId="379" xfId="0" applyFont="1" applyFill="1" applyBorder="1" applyAlignment="1">
      <alignment horizontal="center" vertical="center"/>
    </xf>
    <xf numFmtId="0" fontId="108" fillId="0" borderId="588" xfId="0" applyFont="1" applyBorder="1" applyAlignment="1">
      <alignment horizontal="center" vertical="center"/>
    </xf>
    <xf numFmtId="0" fontId="108" fillId="0" borderId="381" xfId="0" applyFont="1" applyBorder="1" applyAlignment="1">
      <alignment vertical="center"/>
    </xf>
    <xf numFmtId="0" fontId="121" fillId="2" borderId="85" xfId="11" applyFont="1" applyFill="1" applyBorder="1" applyAlignment="1">
      <alignment horizontal="left" vertical="center" wrapText="1"/>
    </xf>
    <xf numFmtId="0" fontId="121" fillId="2" borderId="86" xfId="11" applyFont="1" applyFill="1" applyBorder="1" applyAlignment="1">
      <alignment horizontal="left" vertical="center" wrapText="1"/>
    </xf>
    <xf numFmtId="0" fontId="121" fillId="2" borderId="87" xfId="11" applyFont="1" applyFill="1" applyBorder="1" applyAlignment="1">
      <alignment horizontal="left" vertical="center" wrapText="1"/>
    </xf>
    <xf numFmtId="0" fontId="121" fillId="2" borderId="574" xfId="11" applyFont="1" applyFill="1" applyBorder="1" applyAlignment="1">
      <alignment horizontal="left" vertical="center" wrapText="1"/>
    </xf>
    <xf numFmtId="0" fontId="111" fillId="2" borderId="574" xfId="0" applyFont="1" applyFill="1" applyBorder="1" applyAlignment="1">
      <alignment horizontal="left" vertical="center" wrapText="1"/>
    </xf>
    <xf numFmtId="0" fontId="121" fillId="2" borderId="441" xfId="11" applyFont="1" applyFill="1" applyBorder="1" applyAlignment="1">
      <alignment horizontal="left" vertical="center" wrapText="1"/>
    </xf>
    <xf numFmtId="0" fontId="121" fillId="2" borderId="588" xfId="11" applyFont="1" applyFill="1" applyBorder="1" applyAlignment="1">
      <alignment horizontal="left" vertical="center" wrapText="1"/>
    </xf>
    <xf numFmtId="0" fontId="121" fillId="2" borderId="439" xfId="11" applyFont="1" applyFill="1" applyBorder="1" applyAlignment="1">
      <alignment horizontal="left" vertical="center" wrapText="1"/>
    </xf>
    <xf numFmtId="0" fontId="121" fillId="2" borderId="443" xfId="11" applyFont="1" applyFill="1" applyBorder="1" applyAlignment="1">
      <alignment vertical="center" wrapText="1"/>
    </xf>
    <xf numFmtId="0" fontId="121" fillId="2" borderId="431" xfId="11" applyFont="1" applyFill="1" applyBorder="1" applyAlignment="1">
      <alignment vertical="center" wrapText="1"/>
    </xf>
    <xf numFmtId="0" fontId="121" fillId="2" borderId="17" xfId="11" applyFont="1" applyFill="1" applyBorder="1" applyAlignment="1">
      <alignment vertical="center" wrapText="1"/>
    </xf>
    <xf numFmtId="0" fontId="121" fillId="2" borderId="0" xfId="11" applyFont="1" applyFill="1" applyAlignment="1">
      <alignment horizontal="center" vertical="top"/>
    </xf>
    <xf numFmtId="0" fontId="127" fillId="2" borderId="0" xfId="11" applyFont="1" applyFill="1" applyAlignment="1">
      <alignment horizontal="center"/>
    </xf>
    <xf numFmtId="0" fontId="120" fillId="2" borderId="574" xfId="0" applyFont="1" applyFill="1" applyBorder="1" applyAlignment="1">
      <alignment horizontal="left" vertical="center" wrapText="1"/>
    </xf>
    <xf numFmtId="0" fontId="120" fillId="2" borderId="574" xfId="0" applyFont="1" applyFill="1" applyBorder="1" applyAlignment="1">
      <alignment horizontal="left" vertical="center"/>
    </xf>
    <xf numFmtId="0" fontId="127" fillId="2" borderId="3" xfId="11" applyFont="1" applyFill="1" applyBorder="1" applyAlignment="1">
      <alignment horizontal="center"/>
    </xf>
    <xf numFmtId="0" fontId="128" fillId="25" borderId="388" xfId="0" applyFont="1" applyFill="1" applyBorder="1" applyAlignment="1">
      <alignment horizontal="right" vertical="center" wrapText="1"/>
    </xf>
    <xf numFmtId="0" fontId="128" fillId="25" borderId="386" xfId="0" applyFont="1" applyFill="1" applyBorder="1" applyAlignment="1">
      <alignment horizontal="right" vertical="center" wrapText="1"/>
    </xf>
    <xf numFmtId="0" fontId="117" fillId="0" borderId="386" xfId="0" applyFont="1" applyBorder="1" applyAlignment="1" applyProtection="1">
      <alignment horizontal="left" vertical="center" wrapText="1"/>
      <protection locked="0"/>
    </xf>
    <xf numFmtId="0" fontId="117" fillId="0" borderId="387" xfId="0" applyFont="1" applyBorder="1" applyAlignment="1" applyProtection="1">
      <alignment horizontal="left" vertical="center" wrapText="1"/>
      <protection locked="0"/>
    </xf>
    <xf numFmtId="0" fontId="129" fillId="25" borderId="388" xfId="0" applyFont="1" applyFill="1" applyBorder="1" applyAlignment="1">
      <alignment horizontal="center" vertical="center" wrapText="1"/>
    </xf>
    <xf numFmtId="0" fontId="129" fillId="25" borderId="386" xfId="0" applyFont="1" applyFill="1" applyBorder="1" applyAlignment="1">
      <alignment horizontal="center" vertical="center" wrapText="1"/>
    </xf>
    <xf numFmtId="0" fontId="129" fillId="25" borderId="387" xfId="0" applyFont="1" applyFill="1" applyBorder="1" applyAlignment="1">
      <alignment horizontal="center" vertical="center" wrapText="1"/>
    </xf>
    <xf numFmtId="168" fontId="129" fillId="25" borderId="388" xfId="2" applyNumberFormat="1" applyFont="1" applyFill="1" applyBorder="1" applyAlignment="1" applyProtection="1">
      <alignment horizontal="center" vertical="distributed" wrapText="1"/>
    </xf>
    <xf numFmtId="168" fontId="195" fillId="25" borderId="386" xfId="0" applyNumberFormat="1" applyFont="1" applyFill="1" applyBorder="1" applyAlignment="1">
      <alignment horizontal="center" vertical="distributed" wrapText="1"/>
    </xf>
    <xf numFmtId="168" fontId="195" fillId="25" borderId="387" xfId="0" applyNumberFormat="1" applyFont="1" applyFill="1" applyBorder="1" applyAlignment="1">
      <alignment horizontal="center" vertical="distributed" wrapText="1"/>
    </xf>
    <xf numFmtId="169" fontId="0" fillId="11" borderId="71" xfId="1" applyNumberFormat="1" applyFont="1" applyFill="1" applyBorder="1" applyAlignment="1">
      <alignment horizontal="center"/>
    </xf>
    <xf numFmtId="169" fontId="0" fillId="11" borderId="72" xfId="1" applyNumberFormat="1" applyFont="1" applyFill="1" applyBorder="1" applyAlignment="1">
      <alignment horizontal="center"/>
    </xf>
    <xf numFmtId="169" fontId="36" fillId="16" borderId="522" xfId="1" applyNumberFormat="1" applyFont="1" applyFill="1" applyBorder="1" applyAlignment="1">
      <alignment horizontal="center"/>
    </xf>
    <xf numFmtId="169" fontId="36" fillId="16" borderId="169" xfId="1" applyNumberFormat="1" applyFont="1" applyFill="1" applyBorder="1" applyAlignment="1">
      <alignment horizontal="center"/>
    </xf>
    <xf numFmtId="169" fontId="36" fillId="16" borderId="78" xfId="1" applyNumberFormat="1" applyFont="1" applyFill="1" applyBorder="1" applyAlignment="1">
      <alignment horizontal="center"/>
    </xf>
    <xf numFmtId="0" fontId="37" fillId="16" borderId="110" xfId="0" applyFont="1" applyFill="1" applyBorder="1" applyAlignment="1">
      <alignment horizontal="center" vertical="center"/>
    </xf>
    <xf numFmtId="0" fontId="37" fillId="16" borderId="83" xfId="0" applyFont="1" applyFill="1" applyBorder="1" applyAlignment="1">
      <alignment horizontal="center" vertical="center"/>
    </xf>
    <xf numFmtId="0" fontId="37" fillId="16" borderId="79" xfId="0" applyFont="1" applyFill="1" applyBorder="1" applyAlignment="1">
      <alignment horizontal="center" vertical="center"/>
    </xf>
    <xf numFmtId="0" fontId="37" fillId="16" borderId="153" xfId="0" applyFont="1" applyFill="1" applyBorder="1" applyAlignment="1">
      <alignment horizontal="center" vertical="center"/>
    </xf>
    <xf numFmtId="0" fontId="37" fillId="16" borderId="92" xfId="0" applyFont="1" applyFill="1" applyBorder="1" applyAlignment="1">
      <alignment horizontal="center" vertical="center"/>
    </xf>
    <xf numFmtId="0" fontId="37" fillId="16" borderId="80" xfId="0" applyFont="1" applyFill="1" applyBorder="1" applyAlignment="1">
      <alignment horizontal="center" vertical="center"/>
    </xf>
    <xf numFmtId="0" fontId="23" fillId="16" borderId="90" xfId="0" applyFont="1" applyFill="1" applyBorder="1" applyAlignment="1">
      <alignment horizontal="center" vertical="center" wrapText="1"/>
    </xf>
    <xf numFmtId="0" fontId="23" fillId="16" borderId="91" xfId="0" applyFont="1" applyFill="1" applyBorder="1" applyAlignment="1">
      <alignment horizontal="center" vertical="center" wrapText="1"/>
    </xf>
    <xf numFmtId="0" fontId="23" fillId="16" borderId="170" xfId="0" applyFont="1" applyFill="1" applyBorder="1" applyAlignment="1">
      <alignment horizontal="center" vertical="center" wrapText="1"/>
    </xf>
    <xf numFmtId="0" fontId="23" fillId="16" borderId="122" xfId="0" applyFont="1" applyFill="1" applyBorder="1" applyAlignment="1">
      <alignment horizontal="center" vertical="center" wrapText="1"/>
    </xf>
    <xf numFmtId="0" fontId="23" fillId="16" borderId="0" xfId="0" applyFont="1" applyFill="1" applyAlignment="1">
      <alignment horizontal="center" vertical="center" wrapText="1"/>
    </xf>
    <xf numFmtId="0" fontId="23" fillId="16" borderId="15" xfId="0" applyFont="1" applyFill="1" applyBorder="1" applyAlignment="1">
      <alignment horizontal="center" vertical="center" wrapText="1"/>
    </xf>
    <xf numFmtId="169" fontId="0" fillId="11" borderId="60" xfId="1" applyNumberFormat="1" applyFont="1" applyFill="1" applyBorder="1" applyAlignment="1">
      <alignment horizontal="center"/>
    </xf>
    <xf numFmtId="169" fontId="0" fillId="11" borderId="61" xfId="1" applyNumberFormat="1" applyFont="1" applyFill="1" applyBorder="1" applyAlignment="1">
      <alignment horizontal="center"/>
    </xf>
    <xf numFmtId="169" fontId="0" fillId="11" borderId="34" xfId="1" applyNumberFormat="1" applyFont="1" applyFill="1" applyBorder="1" applyAlignment="1">
      <alignment horizontal="center"/>
    </xf>
    <xf numFmtId="169" fontId="0" fillId="11" borderId="58" xfId="1" applyNumberFormat="1" applyFont="1" applyFill="1" applyBorder="1" applyAlignment="1">
      <alignment horizontal="center"/>
    </xf>
    <xf numFmtId="0" fontId="0" fillId="11" borderId="148" xfId="0" applyFill="1" applyBorder="1" applyAlignment="1">
      <alignment horizontal="center"/>
    </xf>
    <xf numFmtId="0" fontId="0" fillId="11" borderId="145" xfId="0" applyFill="1" applyBorder="1" applyAlignment="1">
      <alignment horizontal="center"/>
    </xf>
    <xf numFmtId="0" fontId="0" fillId="11" borderId="69" xfId="0" applyFill="1" applyBorder="1" applyAlignment="1">
      <alignment horizontal="center"/>
    </xf>
    <xf numFmtId="0" fontId="0" fillId="11" borderId="13" xfId="0" applyFill="1" applyBorder="1" applyAlignment="1">
      <alignment horizontal="center"/>
    </xf>
    <xf numFmtId="0" fontId="0" fillId="11" borderId="19" xfId="0" applyFill="1" applyBorder="1" applyAlignment="1">
      <alignment horizontal="center"/>
    </xf>
    <xf numFmtId="0" fontId="0" fillId="11" borderId="38" xfId="0" applyFill="1" applyBorder="1" applyAlignment="1">
      <alignment horizontal="center"/>
    </xf>
    <xf numFmtId="0" fontId="0" fillId="11" borderId="111" xfId="0" applyFill="1" applyBorder="1" applyAlignment="1">
      <alignment horizontal="center"/>
    </xf>
    <xf numFmtId="0" fontId="0" fillId="11" borderId="18" xfId="0" applyFill="1" applyBorder="1" applyAlignment="1">
      <alignment horizontal="center"/>
    </xf>
    <xf numFmtId="0" fontId="0" fillId="11" borderId="112" xfId="0" applyFill="1" applyBorder="1" applyAlignment="1">
      <alignment horizontal="center"/>
    </xf>
    <xf numFmtId="0" fontId="0" fillId="11" borderId="59" xfId="0" applyFill="1" applyBorder="1" applyAlignment="1">
      <alignment horizontal="center"/>
    </xf>
    <xf numFmtId="0" fontId="0" fillId="11" borderId="60" xfId="0" applyFill="1" applyBorder="1" applyAlignment="1">
      <alignment horizontal="center"/>
    </xf>
    <xf numFmtId="0" fontId="0" fillId="11" borderId="37" xfId="0" applyFill="1" applyBorder="1" applyAlignment="1">
      <alignment horizontal="center"/>
    </xf>
    <xf numFmtId="0" fontId="0" fillId="11" borderId="34" xfId="0" applyFill="1" applyBorder="1" applyAlignment="1">
      <alignment horizontal="center"/>
    </xf>
    <xf numFmtId="0" fontId="23" fillId="16" borderId="79" xfId="0" applyFont="1" applyFill="1" applyBorder="1" applyAlignment="1">
      <alignment horizontal="center" vertical="center" wrapText="1"/>
    </xf>
    <xf numFmtId="0" fontId="23" fillId="16" borderId="80" xfId="0" applyFont="1" applyFill="1" applyBorder="1" applyAlignment="1">
      <alignment horizontal="center" vertical="center" wrapText="1"/>
    </xf>
    <xf numFmtId="0" fontId="38" fillId="16" borderId="118" xfId="0" applyFont="1" applyFill="1" applyBorder="1" applyAlignment="1">
      <alignment horizontal="center"/>
    </xf>
    <xf numFmtId="0" fontId="38" fillId="16" borderId="125" xfId="0" applyFont="1" applyFill="1" applyBorder="1" applyAlignment="1">
      <alignment horizontal="center"/>
    </xf>
    <xf numFmtId="0" fontId="38" fillId="16" borderId="142" xfId="0" applyFont="1" applyFill="1" applyBorder="1" applyAlignment="1">
      <alignment horizontal="center"/>
    </xf>
    <xf numFmtId="0" fontId="38" fillId="16" borderId="75" xfId="0" applyFont="1" applyFill="1" applyBorder="1" applyAlignment="1">
      <alignment horizontal="center"/>
    </xf>
    <xf numFmtId="0" fontId="22" fillId="16" borderId="81" xfId="0" applyFont="1" applyFill="1" applyBorder="1" applyAlignment="1">
      <alignment horizontal="center" vertical="center"/>
    </xf>
    <xf numFmtId="0" fontId="22" fillId="16" borderId="82" xfId="0" applyFont="1" applyFill="1" applyBorder="1" applyAlignment="1">
      <alignment horizontal="center" vertical="center"/>
    </xf>
    <xf numFmtId="0" fontId="22" fillId="16" borderId="108" xfId="0" applyFont="1" applyFill="1" applyBorder="1" applyAlignment="1">
      <alignment horizontal="center" vertical="center"/>
    </xf>
    <xf numFmtId="0" fontId="0" fillId="11" borderId="70" xfId="0" applyFill="1" applyBorder="1" applyAlignment="1">
      <alignment horizontal="center"/>
    </xf>
    <xf numFmtId="0" fontId="0" fillId="11" borderId="71" xfId="0" applyFill="1" applyBorder="1" applyAlignment="1">
      <alignment horizontal="center"/>
    </xf>
    <xf numFmtId="0" fontId="23" fillId="16" borderId="77" xfId="0" applyFont="1" applyFill="1" applyBorder="1" applyAlignment="1">
      <alignment horizontal="center"/>
    </xf>
    <xf numFmtId="0" fontId="23" fillId="16" borderId="169" xfId="0" applyFont="1" applyFill="1" applyBorder="1" applyAlignment="1">
      <alignment horizontal="center"/>
    </xf>
    <xf numFmtId="0" fontId="23" fillId="16" borderId="126" xfId="0" applyFont="1" applyFill="1" applyBorder="1" applyAlignment="1">
      <alignment horizontal="center"/>
    </xf>
    <xf numFmtId="0" fontId="38" fillId="16" borderId="77" xfId="0" applyFont="1" applyFill="1" applyBorder="1" applyAlignment="1">
      <alignment horizontal="center"/>
    </xf>
    <xf numFmtId="0" fontId="38" fillId="16" borderId="126" xfId="0" applyFont="1" applyFill="1" applyBorder="1" applyAlignment="1">
      <alignment horizontal="center"/>
    </xf>
    <xf numFmtId="0" fontId="22" fillId="16" borderId="105" xfId="0" applyFont="1" applyFill="1" applyBorder="1" applyAlignment="1">
      <alignment horizontal="center" vertical="center"/>
    </xf>
    <xf numFmtId="0" fontId="22" fillId="16" borderId="94" xfId="0" applyFont="1" applyFill="1" applyBorder="1" applyAlignment="1">
      <alignment horizontal="center" vertical="center"/>
    </xf>
    <xf numFmtId="0" fontId="22" fillId="16" borderId="106" xfId="0" applyFont="1" applyFill="1" applyBorder="1" applyAlignment="1">
      <alignment horizontal="center" vertical="center"/>
    </xf>
    <xf numFmtId="0" fontId="22" fillId="16" borderId="109" xfId="0" applyFont="1" applyFill="1" applyBorder="1" applyAlignment="1">
      <alignment horizontal="center" vertical="center"/>
    </xf>
    <xf numFmtId="0" fontId="22" fillId="16" borderId="107" xfId="0" applyFont="1" applyFill="1" applyBorder="1" applyAlignment="1">
      <alignment horizontal="center" vertical="center"/>
    </xf>
    <xf numFmtId="0" fontId="23" fillId="16" borderId="79" xfId="0" applyFont="1" applyFill="1" applyBorder="1" applyAlignment="1">
      <alignment horizontal="center" vertical="center"/>
    </xf>
    <xf numFmtId="0" fontId="23" fillId="16" borderId="80" xfId="0" applyFont="1" applyFill="1" applyBorder="1" applyAlignment="1">
      <alignment horizontal="center" vertical="center"/>
    </xf>
    <xf numFmtId="0" fontId="23" fillId="16" borderId="81" xfId="0" applyFont="1" applyFill="1" applyBorder="1" applyAlignment="1">
      <alignment horizontal="center" vertical="center" wrapText="1"/>
    </xf>
    <xf numFmtId="0" fontId="23" fillId="16" borderId="108" xfId="0" applyFont="1" applyFill="1" applyBorder="1" applyAlignment="1">
      <alignment horizontal="center" vertical="center" wrapText="1"/>
    </xf>
    <xf numFmtId="0" fontId="22" fillId="16" borderId="119" xfId="0" applyFont="1" applyFill="1" applyBorder="1" applyAlignment="1">
      <alignment horizontal="center" vertical="center"/>
    </xf>
    <xf numFmtId="0" fontId="22" fillId="16" borderId="117" xfId="0" applyFont="1" applyFill="1" applyBorder="1" applyAlignment="1">
      <alignment horizontal="center" vertical="center"/>
    </xf>
    <xf numFmtId="0" fontId="23" fillId="16" borderId="120" xfId="0" applyFont="1" applyFill="1" applyBorder="1" applyAlignment="1">
      <alignment horizontal="center" vertical="center"/>
    </xf>
    <xf numFmtId="0" fontId="23" fillId="16" borderId="121" xfId="0" applyFont="1" applyFill="1" applyBorder="1" applyAlignment="1">
      <alignment horizontal="center" vertical="center"/>
    </xf>
    <xf numFmtId="0" fontId="23" fillId="16" borderId="106" xfId="0" applyFont="1" applyFill="1" applyBorder="1" applyAlignment="1">
      <alignment horizontal="center" vertical="center"/>
    </xf>
    <xf numFmtId="0" fontId="23" fillId="16" borderId="120" xfId="0" applyFont="1" applyFill="1" applyBorder="1" applyAlignment="1">
      <alignment horizontal="center" vertical="center" wrapText="1"/>
    </xf>
    <xf numFmtId="0" fontId="23" fillId="16" borderId="121" xfId="0" applyFont="1" applyFill="1" applyBorder="1" applyAlignment="1">
      <alignment horizontal="center" vertical="center" wrapText="1"/>
    </xf>
    <xf numFmtId="0" fontId="23" fillId="16" borderId="106" xfId="0" applyFont="1" applyFill="1" applyBorder="1" applyAlignment="1">
      <alignment horizontal="center" vertical="center" wrapText="1"/>
    </xf>
    <xf numFmtId="0" fontId="24" fillId="16" borderId="79" xfId="0" applyFont="1" applyFill="1" applyBorder="1" applyAlignment="1">
      <alignment horizontal="center" vertical="center" wrapText="1"/>
    </xf>
    <xf numFmtId="0" fontId="23" fillId="16" borderId="90" xfId="0" applyFont="1" applyFill="1" applyBorder="1" applyAlignment="1">
      <alignment horizontal="center" vertical="center"/>
    </xf>
    <xf numFmtId="0" fontId="23" fillId="16" borderId="92" xfId="0" applyFont="1" applyFill="1" applyBorder="1" applyAlignment="1">
      <alignment horizontal="center" vertical="center"/>
    </xf>
    <xf numFmtId="0" fontId="23" fillId="16" borderId="122" xfId="0" applyFont="1" applyFill="1" applyBorder="1" applyAlignment="1">
      <alignment horizontal="center" vertical="center"/>
    </xf>
    <xf numFmtId="0" fontId="23" fillId="16" borderId="123" xfId="0" applyFont="1" applyFill="1" applyBorder="1" applyAlignment="1">
      <alignment horizontal="center" vertical="center"/>
    </xf>
    <xf numFmtId="0" fontId="23" fillId="16" borderId="124" xfId="0" applyFont="1" applyFill="1" applyBorder="1" applyAlignment="1">
      <alignment horizontal="center" vertical="center"/>
    </xf>
    <xf numFmtId="0" fontId="23" fillId="16" borderId="115" xfId="0" applyFont="1" applyFill="1" applyBorder="1" applyAlignment="1">
      <alignment horizontal="center" vertical="center"/>
    </xf>
    <xf numFmtId="0" fontId="22" fillId="16" borderId="103" xfId="0" applyFont="1" applyFill="1" applyBorder="1" applyAlignment="1">
      <alignment horizontal="center" vertical="center"/>
    </xf>
    <xf numFmtId="0" fontId="22" fillId="16" borderId="137" xfId="0" applyFont="1" applyFill="1" applyBorder="1" applyAlignment="1">
      <alignment horizontal="center" vertical="center"/>
    </xf>
    <xf numFmtId="0" fontId="102" fillId="0" borderId="574" xfId="11" applyFont="1" applyBorder="1" applyAlignment="1">
      <alignment horizontal="left" vertical="center" wrapText="1"/>
    </xf>
    <xf numFmtId="0" fontId="98" fillId="0" borderId="574" xfId="4" applyFont="1" applyBorder="1" applyAlignment="1">
      <alignment vertical="center" wrapText="1"/>
    </xf>
    <xf numFmtId="0" fontId="98" fillId="0" borderId="574" xfId="11" applyFont="1" applyBorder="1" applyAlignment="1" applyProtection="1">
      <alignment horizontal="center" vertical="center"/>
      <protection locked="0"/>
    </xf>
    <xf numFmtId="0" fontId="98" fillId="0" borderId="572" xfId="11" applyFont="1" applyBorder="1" applyAlignment="1" applyProtection="1">
      <alignment horizontal="center" vertical="center"/>
      <protection locked="0"/>
    </xf>
    <xf numFmtId="0" fontId="52" fillId="16" borderId="250" xfId="4" applyFont="1" applyFill="1" applyBorder="1" applyAlignment="1">
      <alignment horizontal="center" vertical="top" wrapText="1"/>
    </xf>
    <xf numFmtId="0" fontId="52" fillId="16" borderId="67" xfId="4" applyFont="1" applyFill="1" applyBorder="1" applyAlignment="1">
      <alignment horizontal="center" vertical="top" wrapText="1"/>
    </xf>
    <xf numFmtId="0" fontId="102" fillId="0" borderId="383" xfId="4" applyFont="1" applyBorder="1" applyAlignment="1">
      <alignment horizontal="center" vertical="center"/>
    </xf>
    <xf numFmtId="0" fontId="102" fillId="0" borderId="384" xfId="4" applyFont="1" applyBorder="1" applyAlignment="1">
      <alignment horizontal="center" vertical="center"/>
    </xf>
    <xf numFmtId="0" fontId="103" fillId="2" borderId="384" xfId="4" applyFont="1" applyFill="1" applyBorder="1" applyAlignment="1">
      <alignment horizontal="center" vertical="center"/>
    </xf>
    <xf numFmtId="0" fontId="103" fillId="0" borderId="384" xfId="4" applyFont="1" applyBorder="1" applyAlignment="1">
      <alignment horizontal="center" vertical="center"/>
    </xf>
    <xf numFmtId="0" fontId="103" fillId="2" borderId="385" xfId="4" applyFont="1" applyFill="1" applyBorder="1" applyAlignment="1">
      <alignment horizontal="center" vertical="center"/>
    </xf>
    <xf numFmtId="0" fontId="103" fillId="2" borderId="386" xfId="4" applyFont="1" applyFill="1" applyBorder="1" applyAlignment="1">
      <alignment horizontal="center" vertical="center"/>
    </xf>
    <xf numFmtId="0" fontId="103" fillId="2" borderId="389" xfId="4" applyFont="1" applyFill="1" applyBorder="1" applyAlignment="1">
      <alignment horizontal="center" vertical="center"/>
    </xf>
    <xf numFmtId="0" fontId="13" fillId="0" borderId="383" xfId="4" applyFont="1" applyBorder="1" applyAlignment="1">
      <alignment horizontal="center" vertical="center" wrapText="1"/>
    </xf>
    <xf numFmtId="0" fontId="98" fillId="0" borderId="384" xfId="4" applyFont="1" applyBorder="1" applyAlignment="1">
      <alignment horizontal="center" vertical="center"/>
    </xf>
    <xf numFmtId="0" fontId="98" fillId="13" borderId="385" xfId="4" applyFont="1" applyFill="1" applyBorder="1" applyAlignment="1" applyProtection="1">
      <alignment horizontal="center" vertical="center"/>
      <protection locked="0"/>
    </xf>
    <xf numFmtId="0" fontId="98" fillId="13" borderId="386" xfId="4" applyFont="1" applyFill="1" applyBorder="1" applyAlignment="1" applyProtection="1">
      <alignment horizontal="center" vertical="center"/>
      <protection locked="0"/>
    </xf>
    <xf numFmtId="0" fontId="98" fillId="13" borderId="387" xfId="4" applyFont="1" applyFill="1" applyBorder="1" applyAlignment="1" applyProtection="1">
      <alignment horizontal="center" vertical="center"/>
      <protection locked="0"/>
    </xf>
    <xf numFmtId="0" fontId="13" fillId="0" borderId="388" xfId="4" applyFont="1" applyBorder="1" applyAlignment="1">
      <alignment horizontal="center" vertical="center" wrapText="1"/>
    </xf>
    <xf numFmtId="0" fontId="13" fillId="0" borderId="386" xfId="4" applyFont="1" applyBorder="1" applyAlignment="1">
      <alignment horizontal="center" vertical="center" wrapText="1"/>
    </xf>
    <xf numFmtId="183" fontId="13" fillId="0" borderId="385" xfId="4" applyNumberFormat="1" applyFont="1" applyBorder="1" applyAlignment="1" applyProtection="1">
      <alignment horizontal="center" vertical="center" wrapText="1"/>
      <protection locked="0"/>
    </xf>
    <xf numFmtId="0" fontId="13" fillId="0" borderId="386" xfId="4" applyFont="1" applyBorder="1" applyAlignment="1" applyProtection="1">
      <alignment horizontal="center" vertical="center" wrapText="1"/>
      <protection locked="0"/>
    </xf>
    <xf numFmtId="0" fontId="13" fillId="0" borderId="387" xfId="4" applyFont="1" applyBorder="1" applyAlignment="1" applyProtection="1">
      <alignment horizontal="center" vertical="center" wrapText="1"/>
      <protection locked="0"/>
    </xf>
    <xf numFmtId="0" fontId="102" fillId="13" borderId="574" xfId="4" applyFont="1" applyFill="1" applyBorder="1" applyAlignment="1">
      <alignment horizontal="left" vertical="center" wrapText="1"/>
    </xf>
    <xf numFmtId="0" fontId="99" fillId="14" borderId="250" xfId="4" applyFont="1" applyFill="1" applyBorder="1" applyAlignment="1">
      <alignment horizontal="center" vertical="center" wrapText="1"/>
    </xf>
    <xf numFmtId="0" fontId="99" fillId="14" borderId="67" xfId="4" applyFont="1" applyFill="1" applyBorder="1" applyAlignment="1">
      <alignment horizontal="center" vertical="center" wrapText="1"/>
    </xf>
    <xf numFmtId="0" fontId="99" fillId="14" borderId="68" xfId="4" applyFont="1" applyFill="1" applyBorder="1" applyAlignment="1">
      <alignment horizontal="center" vertical="center" wrapText="1"/>
    </xf>
    <xf numFmtId="0" fontId="100" fillId="11" borderId="569" xfId="4" applyFont="1" applyFill="1" applyBorder="1" applyAlignment="1">
      <alignment horizontal="left" vertical="center" wrapText="1"/>
    </xf>
    <xf numFmtId="0" fontId="100" fillId="11" borderId="585" xfId="4" applyFont="1" applyFill="1" applyBorder="1" applyAlignment="1">
      <alignment horizontal="left" vertical="center" wrapText="1"/>
    </xf>
    <xf numFmtId="0" fontId="100" fillId="11" borderId="586" xfId="4" applyFont="1" applyFill="1" applyBorder="1" applyAlignment="1">
      <alignment horizontal="left" vertical="center" wrapText="1"/>
    </xf>
    <xf numFmtId="169" fontId="100" fillId="11" borderId="589" xfId="4" applyNumberFormat="1" applyFont="1" applyFill="1" applyBorder="1" applyAlignment="1" applyProtection="1">
      <alignment horizontal="center" vertical="center" wrapText="1"/>
      <protection locked="0"/>
    </xf>
    <xf numFmtId="169" fontId="100" fillId="11" borderId="590" xfId="4" applyNumberFormat="1" applyFont="1" applyFill="1" applyBorder="1" applyAlignment="1" applyProtection="1">
      <alignment horizontal="center" vertical="center" wrapText="1"/>
      <protection locked="0"/>
    </xf>
    <xf numFmtId="169" fontId="100" fillId="11" borderId="591" xfId="4" applyNumberFormat="1" applyFont="1" applyFill="1" applyBorder="1" applyAlignment="1" applyProtection="1">
      <alignment horizontal="center" vertical="center" wrapText="1"/>
      <protection locked="0"/>
    </xf>
    <xf numFmtId="0" fontId="100" fillId="11" borderId="575" xfId="4" applyFont="1" applyFill="1" applyBorder="1" applyAlignment="1">
      <alignment horizontal="center" vertical="center"/>
    </xf>
    <xf numFmtId="0" fontId="100" fillId="11" borderId="585" xfId="4" applyFont="1" applyFill="1" applyBorder="1" applyAlignment="1">
      <alignment horizontal="center" vertical="center"/>
    </xf>
    <xf numFmtId="0" fontId="98" fillId="11" borderId="74" xfId="4" applyFont="1" applyFill="1" applyBorder="1"/>
    <xf numFmtId="0" fontId="98" fillId="0" borderId="0" xfId="4" applyFont="1"/>
    <xf numFmtId="0" fontId="98" fillId="0" borderId="73" xfId="4" applyFont="1" applyBorder="1"/>
    <xf numFmtId="0" fontId="100" fillId="11" borderId="571" xfId="4" applyFont="1" applyFill="1" applyBorder="1" applyAlignment="1">
      <alignment horizontal="left" vertical="center" wrapText="1"/>
    </xf>
    <xf numFmtId="0" fontId="98" fillId="0" borderId="574" xfId="4" applyFont="1" applyBorder="1" applyAlignment="1">
      <alignment horizontal="left" wrapText="1"/>
    </xf>
    <xf numFmtId="0" fontId="98" fillId="0" borderId="575" xfId="4" applyFont="1" applyBorder="1" applyAlignment="1" applyProtection="1">
      <alignment horizontal="center" vertical="center"/>
      <protection locked="0"/>
    </xf>
    <xf numFmtId="0" fontId="98" fillId="0" borderId="585" xfId="4" applyFont="1" applyBorder="1" applyAlignment="1" applyProtection="1">
      <alignment horizontal="center" vertical="center"/>
      <protection locked="0"/>
    </xf>
    <xf numFmtId="0" fontId="98" fillId="0" borderId="586" xfId="4" applyFont="1" applyBorder="1" applyAlignment="1" applyProtection="1">
      <alignment horizontal="center" vertical="center"/>
      <protection locked="0"/>
    </xf>
    <xf numFmtId="0" fontId="100" fillId="11" borderId="574" xfId="4" applyFont="1" applyFill="1" applyBorder="1" applyAlignment="1">
      <alignment horizontal="left" vertical="center" wrapText="1"/>
    </xf>
    <xf numFmtId="49" fontId="98" fillId="0" borderId="575" xfId="4" applyNumberFormat="1" applyFont="1" applyBorder="1" applyAlignment="1">
      <alignment horizontal="center" vertical="center" wrapText="1"/>
    </xf>
    <xf numFmtId="49" fontId="98" fillId="0" borderId="585" xfId="4" applyNumberFormat="1" applyFont="1" applyBorder="1" applyAlignment="1">
      <alignment horizontal="center" vertical="center" wrapText="1"/>
    </xf>
    <xf numFmtId="49" fontId="98" fillId="0" borderId="586" xfId="4" applyNumberFormat="1" applyFont="1" applyBorder="1" applyAlignment="1">
      <alignment horizontal="center" vertical="center" wrapText="1"/>
    </xf>
    <xf numFmtId="0" fontId="100" fillId="11" borderId="575" xfId="4" applyFont="1" applyFill="1" applyBorder="1" applyAlignment="1">
      <alignment horizontal="left" vertical="center" wrapText="1"/>
    </xf>
    <xf numFmtId="183" fontId="98" fillId="0" borderId="575" xfId="4" applyNumberFormat="1" applyFont="1" applyBorder="1" applyAlignment="1" applyProtection="1">
      <alignment horizontal="center" vertical="center"/>
      <protection locked="0"/>
    </xf>
    <xf numFmtId="183" fontId="98" fillId="0" borderId="585" xfId="4" applyNumberFormat="1" applyFont="1" applyBorder="1" applyAlignment="1" applyProtection="1">
      <alignment horizontal="center" vertical="center"/>
      <protection locked="0"/>
    </xf>
    <xf numFmtId="183" fontId="98" fillId="0" borderId="570" xfId="4" applyNumberFormat="1" applyFont="1" applyBorder="1" applyAlignment="1" applyProtection="1">
      <alignment horizontal="center" vertical="center"/>
      <protection locked="0"/>
    </xf>
    <xf numFmtId="0" fontId="100" fillId="11" borderId="74" xfId="4" applyFont="1" applyFill="1" applyBorder="1" applyAlignment="1">
      <alignment horizontal="center" vertical="center"/>
    </xf>
    <xf numFmtId="0" fontId="12" fillId="0" borderId="0" xfId="4"/>
    <xf numFmtId="0" fontId="12" fillId="0" borderId="73" xfId="4" applyBorder="1"/>
    <xf numFmtId="0" fontId="98" fillId="0" borderId="575" xfId="4" applyFont="1" applyBorder="1" applyAlignment="1" applyProtection="1">
      <alignment horizontal="left" vertical="center" wrapText="1"/>
      <protection locked="0"/>
    </xf>
    <xf numFmtId="0" fontId="98" fillId="0" borderId="585" xfId="4" applyFont="1" applyBorder="1" applyAlignment="1" applyProtection="1">
      <alignment horizontal="left" vertical="center" wrapText="1"/>
      <protection locked="0"/>
    </xf>
    <xf numFmtId="0" fontId="98" fillId="0" borderId="586" xfId="4" applyFont="1" applyBorder="1" applyAlignment="1" applyProtection="1">
      <alignment horizontal="left" vertical="center" wrapText="1"/>
      <protection locked="0"/>
    </xf>
    <xf numFmtId="0" fontId="98" fillId="0" borderId="585" xfId="4" applyFont="1" applyBorder="1" applyAlignment="1" applyProtection="1">
      <alignment horizontal="center" vertical="center" wrapText="1"/>
      <protection locked="0"/>
    </xf>
    <xf numFmtId="0" fontId="98" fillId="0" borderId="586" xfId="4" applyFont="1" applyBorder="1" applyAlignment="1" applyProtection="1">
      <alignment horizontal="center" vertical="center" wrapText="1"/>
      <protection locked="0"/>
    </xf>
    <xf numFmtId="0" fontId="100" fillId="11" borderId="575" xfId="4" applyFont="1" applyFill="1" applyBorder="1" applyAlignment="1" applyProtection="1">
      <alignment horizontal="center" vertical="center" wrapText="1"/>
      <protection locked="0"/>
    </xf>
    <xf numFmtId="0" fontId="100" fillId="11" borderId="585" xfId="4" applyFont="1" applyFill="1" applyBorder="1" applyAlignment="1" applyProtection="1">
      <alignment horizontal="center" vertical="center" wrapText="1"/>
      <protection locked="0"/>
    </xf>
    <xf numFmtId="0" fontId="100" fillId="11" borderId="586" xfId="4" applyFont="1" applyFill="1" applyBorder="1" applyAlignment="1" applyProtection="1">
      <alignment horizontal="center" vertical="center" wrapText="1"/>
      <protection locked="0"/>
    </xf>
    <xf numFmtId="9" fontId="72" fillId="0" borderId="575" xfId="5" applyFont="1" applyBorder="1" applyAlignment="1" applyProtection="1">
      <alignment horizontal="center" vertical="center"/>
    </xf>
    <xf numFmtId="9" fontId="72" fillId="0" borderId="585" xfId="5" applyFont="1" applyBorder="1" applyAlignment="1" applyProtection="1">
      <alignment horizontal="center" vertical="center"/>
    </xf>
    <xf numFmtId="9" fontId="72" fillId="0" borderId="586" xfId="5" applyFont="1" applyBorder="1" applyAlignment="1" applyProtection="1">
      <alignment horizontal="center" vertical="center"/>
    </xf>
    <xf numFmtId="0" fontId="98" fillId="11" borderId="379" xfId="4" applyFont="1" applyFill="1" applyBorder="1"/>
    <xf numFmtId="0" fontId="98" fillId="0" borderId="588" xfId="4" applyFont="1" applyBorder="1"/>
    <xf numFmtId="0" fontId="98" fillId="0" borderId="381" xfId="4" applyFont="1" applyBorder="1"/>
    <xf numFmtId="0" fontId="98" fillId="0" borderId="139" xfId="4" applyFont="1" applyBorder="1" applyAlignment="1">
      <alignment horizontal="center" vertical="center"/>
    </xf>
    <xf numFmtId="0" fontId="98" fillId="0" borderId="89" xfId="4" applyFont="1" applyBorder="1" applyAlignment="1">
      <alignment horizontal="center" vertical="center"/>
    </xf>
    <xf numFmtId="0" fontId="104" fillId="17" borderId="574" xfId="11" applyFont="1" applyFill="1" applyBorder="1" applyAlignment="1">
      <alignment horizontal="center" vertical="center"/>
    </xf>
    <xf numFmtId="0" fontId="77" fillId="14" borderId="574" xfId="4" applyFont="1" applyFill="1" applyBorder="1" applyAlignment="1">
      <alignment horizontal="center" vertical="center"/>
    </xf>
    <xf numFmtId="0" fontId="9" fillId="11" borderId="574" xfId="4" applyFont="1" applyFill="1" applyBorder="1" applyAlignment="1">
      <alignment horizontal="center" vertical="center"/>
    </xf>
    <xf numFmtId="0" fontId="41" fillId="15" borderId="574" xfId="4" applyFont="1" applyFill="1" applyBorder="1" applyAlignment="1">
      <alignment horizontal="center" vertical="center" wrapText="1"/>
    </xf>
    <xf numFmtId="0" fontId="23" fillId="15" borderId="574" xfId="4" applyFont="1" applyFill="1" applyBorder="1" applyAlignment="1">
      <alignment horizontal="center" vertical="center" wrapText="1"/>
    </xf>
    <xf numFmtId="0" fontId="23" fillId="15" borderId="572" xfId="4" applyFont="1" applyFill="1" applyBorder="1" applyAlignment="1">
      <alignment horizontal="center" vertical="center" wrapText="1"/>
    </xf>
    <xf numFmtId="0" fontId="98" fillId="0" borderId="86" xfId="4" applyFont="1" applyBorder="1" applyAlignment="1">
      <alignment horizontal="center" vertical="center"/>
    </xf>
    <xf numFmtId="0" fontId="18" fillId="16" borderId="250" xfId="4" applyFont="1" applyFill="1" applyBorder="1" applyAlignment="1">
      <alignment horizontal="center" vertical="center" wrapText="1"/>
    </xf>
    <xf numFmtId="0" fontId="18" fillId="16" borderId="67" xfId="4" applyFont="1" applyFill="1" applyBorder="1" applyAlignment="1">
      <alignment horizontal="center" vertical="center" wrapText="1"/>
    </xf>
    <xf numFmtId="0" fontId="18" fillId="16" borderId="68" xfId="4" applyFont="1" applyFill="1" applyBorder="1" applyAlignment="1">
      <alignment horizontal="center" vertical="center" wrapText="1"/>
    </xf>
    <xf numFmtId="0" fontId="98" fillId="0" borderId="569" xfId="4" applyFont="1" applyBorder="1" applyAlignment="1">
      <alignment horizontal="center" vertical="center"/>
    </xf>
    <xf numFmtId="0" fontId="98" fillId="0" borderId="586" xfId="4" applyFont="1" applyBorder="1" applyAlignment="1">
      <alignment horizontal="center" vertical="center"/>
    </xf>
    <xf numFmtId="0" fontId="102" fillId="2" borderId="575" xfId="4" applyFont="1" applyFill="1" applyBorder="1" applyAlignment="1">
      <alignment horizontal="center" vertical="center" wrapText="1"/>
    </xf>
    <xf numFmtId="0" fontId="102" fillId="2" borderId="585" xfId="4" applyFont="1" applyFill="1" applyBorder="1" applyAlignment="1">
      <alignment horizontal="center" vertical="center" wrapText="1"/>
    </xf>
    <xf numFmtId="0" fontId="102" fillId="2" borderId="586" xfId="4" applyFont="1" applyFill="1" applyBorder="1" applyAlignment="1">
      <alignment horizontal="center" vertical="center" wrapText="1"/>
    </xf>
    <xf numFmtId="0" fontId="102" fillId="2" borderId="570" xfId="4" applyFont="1" applyFill="1" applyBorder="1" applyAlignment="1">
      <alignment horizontal="center" vertical="center" wrapText="1"/>
    </xf>
    <xf numFmtId="0" fontId="9" fillId="17" borderId="571" xfId="11" applyFont="1" applyFill="1" applyBorder="1" applyAlignment="1">
      <alignment horizontal="center" vertical="center"/>
    </xf>
    <xf numFmtId="0" fontId="29" fillId="16" borderId="84" xfId="0" applyFont="1" applyFill="1" applyBorder="1" applyAlignment="1">
      <alignment horizontal="center" vertical="center"/>
    </xf>
    <xf numFmtId="0" fontId="42" fillId="16" borderId="0" xfId="0" applyFont="1" applyFill="1" applyAlignment="1">
      <alignment horizontal="center" vertical="center"/>
    </xf>
    <xf numFmtId="0" fontId="42" fillId="16" borderId="15" xfId="0" applyFont="1" applyFill="1" applyBorder="1" applyAlignment="1">
      <alignment horizontal="center" vertical="center"/>
    </xf>
    <xf numFmtId="0" fontId="42" fillId="16" borderId="56" xfId="0" applyFont="1" applyFill="1" applyBorder="1" applyAlignment="1">
      <alignment horizontal="center" vertical="center"/>
    </xf>
    <xf numFmtId="0" fontId="42" fillId="16" borderId="78" xfId="0" applyFont="1" applyFill="1" applyBorder="1" applyAlignment="1">
      <alignment horizontal="center" vertical="center"/>
    </xf>
    <xf numFmtId="0" fontId="30" fillId="0" borderId="70" xfId="0" applyFont="1" applyBorder="1" applyAlignment="1">
      <alignment horizontal="left" vertical="center"/>
    </xf>
    <xf numFmtId="0" fontId="30" fillId="0" borderId="71" xfId="0" applyFont="1" applyBorder="1" applyAlignment="1">
      <alignment horizontal="left" vertical="center"/>
    </xf>
    <xf numFmtId="0" fontId="35" fillId="0" borderId="37" xfId="0" applyFont="1" applyBorder="1" applyAlignment="1">
      <alignment horizontal="left" vertical="center"/>
    </xf>
    <xf numFmtId="0" fontId="35" fillId="0" borderId="34" xfId="0" applyFont="1" applyBorder="1" applyAlignment="1">
      <alignment horizontal="left" vertical="center"/>
    </xf>
    <xf numFmtId="0" fontId="35" fillId="0" borderId="59" xfId="0" applyFont="1" applyBorder="1" applyAlignment="1">
      <alignment horizontal="left" vertical="center"/>
    </xf>
    <xf numFmtId="0" fontId="35" fillId="0" borderId="60" xfId="0" applyFont="1" applyBorder="1" applyAlignment="1">
      <alignment horizontal="left" vertical="center"/>
    </xf>
    <xf numFmtId="0" fontId="35" fillId="9" borderId="13" xfId="0" applyFont="1" applyFill="1" applyBorder="1" applyAlignment="1">
      <alignment horizontal="left" vertical="center"/>
    </xf>
    <xf numFmtId="0" fontId="35" fillId="9" borderId="38" xfId="0" applyFont="1" applyFill="1" applyBorder="1" applyAlignment="1">
      <alignment horizontal="left" vertical="center"/>
    </xf>
    <xf numFmtId="0" fontId="29" fillId="17" borderId="136" xfId="0" applyFont="1" applyFill="1" applyBorder="1" applyAlignment="1">
      <alignment horizontal="center" vertical="center"/>
    </xf>
    <xf numFmtId="0" fontId="29" fillId="17" borderId="16" xfId="0" applyFont="1" applyFill="1" applyBorder="1" applyAlignment="1">
      <alignment horizontal="center" vertical="center"/>
    </xf>
    <xf numFmtId="0" fontId="2" fillId="0" borderId="0" xfId="0" applyFont="1" applyAlignment="1">
      <alignment horizontal="center"/>
    </xf>
    <xf numFmtId="37" fontId="2" fillId="0" borderId="0" xfId="0" applyNumberFormat="1" applyFont="1" applyAlignment="1">
      <alignment horizontal="center"/>
    </xf>
    <xf numFmtId="0" fontId="35" fillId="9" borderId="37" xfId="0" applyFont="1" applyFill="1" applyBorder="1" applyAlignment="1">
      <alignment horizontal="left" vertical="center"/>
    </xf>
    <xf numFmtId="0" fontId="35" fillId="9" borderId="34" xfId="0" applyFont="1" applyFill="1" applyBorder="1" applyAlignment="1">
      <alignment horizontal="left" vertical="center"/>
    </xf>
    <xf numFmtId="0" fontId="29" fillId="17" borderId="96" xfId="0" applyFont="1" applyFill="1" applyBorder="1" applyAlignment="1">
      <alignment horizontal="center" vertical="center"/>
    </xf>
    <xf numFmtId="9" fontId="34" fillId="0" borderId="104" xfId="2" applyFont="1" applyFill="1" applyBorder="1" applyAlignment="1" applyProtection="1">
      <alignment horizontal="center" vertical="center"/>
      <protection locked="0"/>
    </xf>
    <xf numFmtId="9" fontId="34" fillId="0" borderId="76" xfId="2" applyFont="1" applyFill="1" applyBorder="1" applyAlignment="1" applyProtection="1">
      <alignment horizontal="center" vertical="center"/>
      <protection locked="0"/>
    </xf>
    <xf numFmtId="0" fontId="6" fillId="0" borderId="510" xfId="0" applyFont="1" applyBorder="1" applyAlignment="1">
      <alignment horizontal="center"/>
    </xf>
    <xf numFmtId="0" fontId="6" fillId="0" borderId="482" xfId="0" applyFont="1" applyBorder="1" applyAlignment="1">
      <alignment horizontal="center"/>
    </xf>
    <xf numFmtId="0" fontId="6" fillId="0" borderId="483" xfId="0" applyFont="1" applyBorder="1" applyAlignment="1">
      <alignment horizontal="center"/>
    </xf>
    <xf numFmtId="0" fontId="24" fillId="16" borderId="85" xfId="0" applyFont="1" applyFill="1" applyBorder="1" applyAlignment="1">
      <alignment horizontal="center" vertical="center" wrapText="1"/>
    </xf>
    <xf numFmtId="0" fontId="24" fillId="16" borderId="114" xfId="0" applyFont="1" applyFill="1" applyBorder="1" applyAlignment="1">
      <alignment horizontal="center" vertical="center" wrapText="1"/>
    </xf>
    <xf numFmtId="37" fontId="34" fillId="2" borderId="97" xfId="1" applyNumberFormat="1" applyFont="1" applyFill="1" applyBorder="1" applyAlignment="1" applyProtection="1">
      <alignment horizontal="center" vertical="center"/>
      <protection locked="0"/>
    </xf>
    <xf numFmtId="37" fontId="34" fillId="2" borderId="14" xfId="1" applyNumberFormat="1" applyFont="1" applyFill="1" applyBorder="1" applyAlignment="1" applyProtection="1">
      <alignment horizontal="center" vertical="center"/>
      <protection locked="0"/>
    </xf>
    <xf numFmtId="39" fontId="34" fillId="2" borderId="104" xfId="1" applyNumberFormat="1" applyFont="1" applyFill="1" applyBorder="1" applyAlignment="1" applyProtection="1">
      <alignment horizontal="center" vertical="center"/>
      <protection locked="0"/>
    </xf>
    <xf numFmtId="39" fontId="34" fillId="2" borderId="69" xfId="1" applyNumberFormat="1" applyFont="1" applyFill="1" applyBorder="1" applyAlignment="1" applyProtection="1">
      <alignment horizontal="center" vertical="center"/>
      <protection locked="0"/>
    </xf>
    <xf numFmtId="0" fontId="6" fillId="0" borderId="481" xfId="0" applyFont="1" applyBorder="1" applyAlignment="1">
      <alignment horizontal="center"/>
    </xf>
    <xf numFmtId="38" fontId="33" fillId="0" borderId="155" xfId="0" applyNumberFormat="1" applyFont="1" applyBorder="1" applyAlignment="1" applyProtection="1">
      <alignment horizontal="center" vertical="center"/>
      <protection locked="0"/>
    </xf>
    <xf numFmtId="38" fontId="33" fillId="0" borderId="156" xfId="0" applyNumberFormat="1" applyFont="1" applyBorder="1" applyAlignment="1" applyProtection="1">
      <alignment horizontal="center" vertical="center"/>
      <protection locked="0"/>
    </xf>
    <xf numFmtId="37" fontId="34" fillId="0" borderId="97" xfId="1" applyNumberFormat="1" applyFont="1" applyFill="1" applyBorder="1" applyAlignment="1" applyProtection="1">
      <alignment horizontal="center" vertical="center"/>
      <protection locked="0"/>
    </xf>
    <xf numFmtId="37" fontId="34" fillId="0" borderId="14" xfId="1" applyNumberFormat="1" applyFont="1" applyFill="1" applyBorder="1" applyAlignment="1" applyProtection="1">
      <alignment horizontal="center" vertical="center"/>
      <protection locked="0"/>
    </xf>
    <xf numFmtId="0" fontId="32" fillId="16" borderId="118" xfId="0" applyFont="1" applyFill="1" applyBorder="1" applyAlignment="1">
      <alignment horizontal="center" vertical="center" wrapText="1"/>
    </xf>
    <xf numFmtId="0" fontId="32" fillId="16" borderId="92" xfId="0" applyFont="1" applyFill="1" applyBorder="1" applyAlignment="1">
      <alignment horizontal="center" vertical="center" wrapText="1"/>
    </xf>
    <xf numFmtId="38" fontId="33" fillId="2" borderId="155" xfId="0" applyNumberFormat="1" applyFont="1" applyFill="1" applyBorder="1" applyAlignment="1" applyProtection="1">
      <alignment horizontal="center" vertical="center"/>
      <protection locked="0"/>
    </xf>
    <xf numFmtId="38" fontId="33" fillId="2" borderId="156" xfId="0" applyNumberFormat="1" applyFont="1" applyFill="1" applyBorder="1" applyAlignment="1" applyProtection="1">
      <alignment horizontal="center" vertical="center"/>
      <protection locked="0"/>
    </xf>
    <xf numFmtId="9" fontId="34" fillId="0" borderId="97" xfId="2" applyFont="1" applyFill="1" applyBorder="1" applyAlignment="1" applyProtection="1">
      <alignment horizontal="center" vertical="center"/>
      <protection locked="0"/>
    </xf>
    <xf numFmtId="9" fontId="34" fillId="0" borderId="14" xfId="2" applyFont="1" applyFill="1" applyBorder="1" applyAlignment="1" applyProtection="1">
      <alignment horizontal="center" vertical="center"/>
      <protection locked="0"/>
    </xf>
    <xf numFmtId="168" fontId="34" fillId="2" borderId="155" xfId="2" applyNumberFormat="1" applyFont="1" applyFill="1" applyBorder="1" applyAlignment="1" applyProtection="1">
      <alignment horizontal="center" vertical="center"/>
      <protection locked="0"/>
    </xf>
    <xf numFmtId="168" fontId="34" fillId="2" borderId="156" xfId="2" applyNumberFormat="1" applyFont="1" applyFill="1" applyBorder="1" applyAlignment="1" applyProtection="1">
      <alignment horizontal="center" vertical="center"/>
      <protection locked="0"/>
    </xf>
    <xf numFmtId="0" fontId="31" fillId="14" borderId="0" xfId="0" applyFont="1" applyFill="1" applyAlignment="1">
      <alignment horizontal="center" vertical="center"/>
    </xf>
    <xf numFmtId="0" fontId="32" fillId="16" borderId="85" xfId="0" applyFont="1" applyFill="1" applyBorder="1" applyAlignment="1">
      <alignment horizontal="center" vertical="center" wrapText="1"/>
    </xf>
    <xf numFmtId="0" fontId="32" fillId="16" borderId="86" xfId="0" applyFont="1" applyFill="1" applyBorder="1" applyAlignment="1">
      <alignment horizontal="center" vertical="center" wrapText="1"/>
    </xf>
    <xf numFmtId="0" fontId="0" fillId="20" borderId="6" xfId="0" applyFill="1" applyBorder="1"/>
    <xf numFmtId="0" fontId="0" fillId="20" borderId="7" xfId="0" applyFill="1" applyBorder="1"/>
    <xf numFmtId="0" fontId="0" fillId="0" borderId="173" xfId="0" applyBorder="1"/>
    <xf numFmtId="0" fontId="0" fillId="0" borderId="382" xfId="0" applyBorder="1"/>
    <xf numFmtId="0" fontId="31" fillId="16" borderId="0" xfId="0" applyFont="1" applyFill="1" applyAlignment="1">
      <alignment horizontal="center" vertical="center"/>
    </xf>
    <xf numFmtId="0" fontId="31" fillId="14" borderId="15" xfId="0" applyFont="1" applyFill="1" applyBorder="1" applyAlignment="1">
      <alignment horizontal="center" vertical="center"/>
    </xf>
    <xf numFmtId="0" fontId="32" fillId="16" borderId="0" xfId="0" applyFont="1" applyFill="1" applyAlignment="1">
      <alignment horizontal="center" vertical="center" wrapText="1"/>
    </xf>
    <xf numFmtId="0" fontId="32" fillId="16" borderId="123" xfId="0" applyFont="1" applyFill="1" applyBorder="1" applyAlignment="1">
      <alignment horizontal="center" vertical="center" wrapText="1"/>
    </xf>
    <xf numFmtId="0" fontId="32" fillId="16" borderId="380" xfId="0" applyFont="1" applyFill="1" applyBorder="1" applyAlignment="1">
      <alignment horizontal="center" vertical="center" wrapText="1"/>
    </xf>
    <xf numFmtId="0" fontId="32" fillId="16" borderId="511" xfId="0" applyFont="1" applyFill="1" applyBorder="1" applyAlignment="1">
      <alignment horizontal="center" vertical="center" wrapText="1"/>
    </xf>
    <xf numFmtId="0" fontId="31" fillId="14" borderId="142" xfId="0" applyFont="1" applyFill="1" applyBorder="1" applyAlignment="1">
      <alignment horizontal="center" vertical="center"/>
    </xf>
    <xf numFmtId="39" fontId="34" fillId="0" borderId="104" xfId="1" applyNumberFormat="1" applyFont="1" applyFill="1" applyBorder="1" applyAlignment="1" applyProtection="1">
      <alignment horizontal="center" vertical="center"/>
      <protection locked="0"/>
    </xf>
    <xf numFmtId="39" fontId="34" fillId="0" borderId="69" xfId="1" applyNumberFormat="1" applyFont="1" applyFill="1" applyBorder="1" applyAlignment="1" applyProtection="1">
      <alignment horizontal="center" vertical="center"/>
      <protection locked="0"/>
    </xf>
    <xf numFmtId="37" fontId="34" fillId="2" borderId="104" xfId="1" applyNumberFormat="1" applyFont="1" applyFill="1" applyBorder="1" applyAlignment="1" applyProtection="1">
      <alignment horizontal="center" vertical="center"/>
      <protection locked="0"/>
    </xf>
    <xf numFmtId="37" fontId="34" fillId="2" borderId="76" xfId="1" applyNumberFormat="1" applyFont="1" applyFill="1" applyBorder="1" applyAlignment="1" applyProtection="1">
      <alignment horizontal="center" vertical="center"/>
      <protection locked="0"/>
    </xf>
    <xf numFmtId="38" fontId="33" fillId="0" borderId="157" xfId="0" applyNumberFormat="1" applyFont="1" applyBorder="1" applyAlignment="1" applyProtection="1">
      <alignment horizontal="center" vertical="center"/>
      <protection locked="0"/>
    </xf>
    <xf numFmtId="0" fontId="6" fillId="0" borderId="477" xfId="0" applyFont="1" applyBorder="1" applyAlignment="1">
      <alignment horizontal="center"/>
    </xf>
    <xf numFmtId="0" fontId="6" fillId="0" borderId="478" xfId="0" applyFont="1" applyBorder="1" applyAlignment="1">
      <alignment horizontal="center"/>
    </xf>
    <xf numFmtId="0" fontId="6" fillId="0" borderId="479" xfId="0" applyFont="1" applyBorder="1" applyAlignment="1">
      <alignment horizontal="center"/>
    </xf>
    <xf numFmtId="0" fontId="6" fillId="0" borderId="480" xfId="0" applyFont="1" applyBorder="1" applyAlignment="1">
      <alignment horizontal="center"/>
    </xf>
    <xf numFmtId="37" fontId="34" fillId="0" borderId="104" xfId="1" applyNumberFormat="1" applyFont="1" applyFill="1" applyBorder="1" applyAlignment="1" applyProtection="1">
      <alignment horizontal="center" vertical="center"/>
      <protection locked="0"/>
    </xf>
    <xf numFmtId="37" fontId="34" fillId="0" borderId="76" xfId="1" applyNumberFormat="1" applyFont="1" applyFill="1" applyBorder="1" applyAlignment="1" applyProtection="1">
      <alignment horizontal="center" vertical="center"/>
      <protection locked="0"/>
    </xf>
    <xf numFmtId="0" fontId="0" fillId="0" borderId="516" xfId="0" applyBorder="1" applyAlignment="1">
      <alignment horizontal="center"/>
    </xf>
    <xf numFmtId="0" fontId="0" fillId="0" borderId="377" xfId="0" applyBorder="1" applyAlignment="1">
      <alignment horizontal="center"/>
    </xf>
    <xf numFmtId="0" fontId="0" fillId="0" borderId="9" xfId="0" applyBorder="1" applyAlignment="1">
      <alignment horizontal="center"/>
    </xf>
    <xf numFmtId="0" fontId="0" fillId="0" borderId="4" xfId="0" applyBorder="1" applyAlignment="1">
      <alignment horizontal="center"/>
    </xf>
    <xf numFmtId="37" fontId="53" fillId="2" borderId="97" xfId="1" applyNumberFormat="1" applyFont="1" applyFill="1" applyBorder="1" applyAlignment="1" applyProtection="1">
      <alignment horizontal="center" vertical="center"/>
      <protection locked="0"/>
    </xf>
    <xf numFmtId="37" fontId="53" fillId="2" borderId="14" xfId="1" applyNumberFormat="1" applyFont="1" applyFill="1" applyBorder="1" applyAlignment="1" applyProtection="1">
      <alignment horizontal="center" vertical="center"/>
      <protection locked="0"/>
    </xf>
    <xf numFmtId="0" fontId="42" fillId="16" borderId="85" xfId="0" applyFont="1" applyFill="1" applyBorder="1" applyAlignment="1">
      <alignment horizontal="center" vertical="center" wrapText="1"/>
    </xf>
    <xf numFmtId="0" fontId="42" fillId="16" borderId="77" xfId="0" applyFont="1" applyFill="1" applyBorder="1" applyAlignment="1">
      <alignment horizontal="center" vertical="center" wrapText="1"/>
    </xf>
    <xf numFmtId="0" fontId="0" fillId="0" borderId="173" xfId="0" applyBorder="1" applyAlignment="1">
      <alignment horizontal="center"/>
    </xf>
    <xf numFmtId="0" fontId="0" fillId="0" borderId="382" xfId="0" applyBorder="1" applyAlignment="1">
      <alignment horizontal="center"/>
    </xf>
    <xf numFmtId="0" fontId="0" fillId="0" borderId="517" xfId="0" applyBorder="1" applyAlignment="1">
      <alignment horizontal="center"/>
    </xf>
    <xf numFmtId="0" fontId="0" fillId="0" borderId="518" xfId="0" applyBorder="1" applyAlignment="1">
      <alignment horizontal="center"/>
    </xf>
    <xf numFmtId="37" fontId="34" fillId="2" borderId="86" xfId="1" applyNumberFormat="1" applyFont="1" applyFill="1" applyBorder="1" applyAlignment="1" applyProtection="1">
      <alignment horizontal="center" vertical="center"/>
      <protection locked="0"/>
    </xf>
    <xf numFmtId="37" fontId="34" fillId="2" borderId="87" xfId="1" applyNumberFormat="1" applyFont="1" applyFill="1" applyBorder="1" applyAlignment="1" applyProtection="1">
      <alignment horizontal="center" vertical="center"/>
      <protection locked="0"/>
    </xf>
    <xf numFmtId="37" fontId="34" fillId="2" borderId="169" xfId="1" applyNumberFormat="1" applyFont="1" applyFill="1" applyBorder="1" applyAlignment="1" applyProtection="1">
      <alignment horizontal="center" vertical="center"/>
      <protection locked="0"/>
    </xf>
    <xf numFmtId="37" fontId="34" fillId="2" borderId="78" xfId="1" applyNumberFormat="1" applyFont="1" applyFill="1" applyBorder="1" applyAlignment="1" applyProtection="1">
      <alignment horizontal="center" vertical="center"/>
      <protection locked="0"/>
    </xf>
    <xf numFmtId="10" fontId="43" fillId="2" borderId="14" xfId="2" applyNumberFormat="1" applyFont="1" applyFill="1" applyBorder="1" applyAlignment="1">
      <alignment horizontal="center" vertical="center"/>
    </xf>
    <xf numFmtId="10" fontId="43" fillId="2" borderId="156" xfId="2" applyNumberFormat="1" applyFont="1" applyFill="1" applyBorder="1" applyAlignment="1">
      <alignment horizontal="center" vertical="center"/>
    </xf>
    <xf numFmtId="0" fontId="24" fillId="16" borderId="142" xfId="0" applyFont="1" applyFill="1" applyBorder="1" applyAlignment="1">
      <alignment horizontal="center" vertical="center" wrapText="1"/>
    </xf>
    <xf numFmtId="169" fontId="43" fillId="2" borderId="76" xfId="0" applyNumberFormat="1" applyFont="1" applyFill="1" applyBorder="1" applyAlignment="1">
      <alignment horizontal="center" vertical="center"/>
    </xf>
    <xf numFmtId="169" fontId="43" fillId="2" borderId="14" xfId="0" applyNumberFormat="1" applyFont="1" applyFill="1" applyBorder="1" applyAlignment="1">
      <alignment horizontal="center" vertical="center"/>
    </xf>
    <xf numFmtId="0" fontId="57" fillId="16" borderId="142" xfId="0" applyFont="1" applyFill="1" applyBorder="1" applyAlignment="1">
      <alignment horizontal="center" vertical="center"/>
    </xf>
    <xf numFmtId="0" fontId="57" fillId="16" borderId="0" xfId="0" applyFont="1" applyFill="1" applyAlignment="1">
      <alignment horizontal="center" vertical="center"/>
    </xf>
    <xf numFmtId="0" fontId="51" fillId="0" borderId="139" xfId="0" applyFont="1" applyBorder="1" applyAlignment="1">
      <alignment horizontal="left" vertical="center" wrapText="1"/>
    </xf>
    <xf numFmtId="0" fontId="51" fillId="0" borderId="89" xfId="0" applyFont="1" applyBorder="1" applyAlignment="1">
      <alignment horizontal="left" vertical="center" wrapText="1"/>
    </xf>
    <xf numFmtId="0" fontId="51" fillId="0" borderId="514" xfId="0" applyFont="1" applyBorder="1" applyAlignment="1">
      <alignment horizontal="left" vertical="center" wrapText="1"/>
    </xf>
    <xf numFmtId="0" fontId="49" fillId="19" borderId="142" xfId="0" applyFont="1" applyFill="1" applyBorder="1" applyAlignment="1">
      <alignment horizontal="center" vertical="center"/>
    </xf>
    <xf numFmtId="0" fontId="49" fillId="19" borderId="0" xfId="0" applyFont="1" applyFill="1" applyAlignment="1">
      <alignment horizontal="center" vertical="center"/>
    </xf>
    <xf numFmtId="0" fontId="49" fillId="14" borderId="139" xfId="0" quotePrefix="1" applyFont="1" applyFill="1" applyBorder="1" applyAlignment="1">
      <alignment horizontal="center" vertical="center" wrapText="1"/>
    </xf>
    <xf numFmtId="0" fontId="49" fillId="14" borderId="89" xfId="0" quotePrefix="1" applyFont="1" applyFill="1" applyBorder="1" applyAlignment="1">
      <alignment horizontal="center" vertical="center" wrapText="1"/>
    </xf>
    <xf numFmtId="0" fontId="44" fillId="0" borderId="150" xfId="0" applyFont="1" applyBorder="1" applyAlignment="1">
      <alignment horizontal="center" vertical="center"/>
    </xf>
    <xf numFmtId="0" fontId="44" fillId="0" borderId="171" xfId="0" applyFont="1" applyBorder="1" applyAlignment="1">
      <alignment horizontal="center" vertical="center"/>
    </xf>
    <xf numFmtId="0" fontId="44" fillId="0" borderId="89" xfId="0" applyFont="1" applyBorder="1" applyAlignment="1">
      <alignment horizontal="center" vertical="center"/>
    </xf>
    <xf numFmtId="0" fontId="37" fillId="16" borderId="103" xfId="0" applyFont="1" applyFill="1" applyBorder="1" applyAlignment="1">
      <alignment horizontal="center" vertical="center"/>
    </xf>
    <xf numFmtId="0" fontId="37" fillId="16" borderId="137" xfId="0" applyFont="1" applyFill="1" applyBorder="1" applyAlignment="1">
      <alignment horizontal="center" vertical="center"/>
    </xf>
    <xf numFmtId="0" fontId="37" fillId="16" borderId="152" xfId="0" applyFont="1" applyFill="1" applyBorder="1" applyAlignment="1">
      <alignment horizontal="center" vertical="center"/>
    </xf>
    <xf numFmtId="0" fontId="44" fillId="0" borderId="172" xfId="0" applyFont="1" applyBorder="1" applyAlignment="1">
      <alignment horizontal="center" vertical="center"/>
    </xf>
    <xf numFmtId="178" fontId="56" fillId="22" borderId="171" xfId="8" applyNumberFormat="1" applyFont="1" applyFill="1" applyBorder="1" applyAlignment="1">
      <alignment horizontal="center" vertical="center"/>
    </xf>
    <xf numFmtId="178" fontId="56" fillId="22" borderId="172" xfId="8" applyNumberFormat="1" applyFont="1" applyFill="1" applyBorder="1" applyAlignment="1">
      <alignment horizontal="center" vertical="center"/>
    </xf>
    <xf numFmtId="1" fontId="44" fillId="0" borderId="171" xfId="0" applyNumberFormat="1" applyFont="1" applyBorder="1" applyAlignment="1">
      <alignment horizontal="center" vertical="center"/>
    </xf>
    <xf numFmtId="1" fontId="44" fillId="0" borderId="89" xfId="0" applyNumberFormat="1" applyFont="1" applyBorder="1" applyAlignment="1">
      <alignment horizontal="center" vertical="center"/>
    </xf>
    <xf numFmtId="178" fontId="56" fillId="22" borderId="150" xfId="8" applyNumberFormat="1" applyFont="1" applyFill="1" applyBorder="1" applyAlignment="1">
      <alignment horizontal="center" vertical="center"/>
    </xf>
    <xf numFmtId="1" fontId="44" fillId="0" borderId="150" xfId="0" applyNumberFormat="1" applyFont="1" applyBorder="1" applyAlignment="1">
      <alignment horizontal="center" vertical="center"/>
    </xf>
    <xf numFmtId="1" fontId="44" fillId="0" borderId="151" xfId="0" applyNumberFormat="1" applyFont="1" applyBorder="1" applyAlignment="1">
      <alignment horizontal="center" vertical="center"/>
    </xf>
    <xf numFmtId="0" fontId="37" fillId="16" borderId="114" xfId="0" applyFont="1" applyFill="1" applyBorder="1" applyAlignment="1">
      <alignment horizontal="center" vertical="center"/>
    </xf>
    <xf numFmtId="0" fontId="37" fillId="16" borderId="116" xfId="0" applyFont="1" applyFill="1" applyBorder="1" applyAlignment="1">
      <alignment horizontal="center" vertical="center"/>
    </xf>
    <xf numFmtId="0" fontId="23" fillId="16" borderId="154" xfId="0" applyFont="1" applyFill="1" applyBorder="1" applyAlignment="1">
      <alignment horizontal="center" vertical="center" wrapText="1"/>
    </xf>
    <xf numFmtId="0" fontId="23" fillId="16" borderId="101" xfId="0" applyFont="1" applyFill="1" applyBorder="1" applyAlignment="1">
      <alignment horizontal="center" vertical="center" wrapText="1"/>
    </xf>
    <xf numFmtId="0" fontId="23" fillId="16" borderId="100" xfId="0" applyFont="1" applyFill="1" applyBorder="1" applyAlignment="1">
      <alignment horizontal="center" vertical="center" wrapText="1"/>
    </xf>
    <xf numFmtId="0" fontId="37" fillId="16" borderId="168" xfId="0" applyFont="1" applyFill="1" applyBorder="1" applyAlignment="1">
      <alignment horizontal="center" vertical="center"/>
    </xf>
    <xf numFmtId="17" fontId="25" fillId="12" borderId="0" xfId="0" applyNumberFormat="1" applyFont="1" applyFill="1" applyAlignment="1">
      <alignment horizontal="center" vertical="center"/>
    </xf>
    <xf numFmtId="17" fontId="25" fillId="17" borderId="0" xfId="0" applyNumberFormat="1" applyFont="1" applyFill="1" applyAlignment="1">
      <alignment horizontal="center" vertical="center"/>
    </xf>
    <xf numFmtId="0" fontId="25" fillId="17" borderId="122" xfId="0" applyFont="1" applyFill="1" applyBorder="1" applyAlignment="1">
      <alignment horizontal="center" vertical="center"/>
    </xf>
    <xf numFmtId="0" fontId="25" fillId="17" borderId="0" xfId="0" applyFont="1" applyFill="1" applyAlignment="1">
      <alignment horizontal="center" vertical="center"/>
    </xf>
    <xf numFmtId="0" fontId="31" fillId="16" borderId="148" xfId="0" applyFont="1" applyFill="1" applyBorder="1" applyAlignment="1">
      <alignment horizontal="center" vertical="center"/>
    </xf>
    <xf numFmtId="0" fontId="31" fillId="16" borderId="145" xfId="0" applyFont="1" applyFill="1" applyBorder="1" applyAlignment="1">
      <alignment horizontal="center" vertical="center"/>
    </xf>
    <xf numFmtId="0" fontId="31" fillId="16" borderId="63" xfId="0" applyFont="1" applyFill="1" applyBorder="1" applyAlignment="1">
      <alignment horizontal="center" vertical="center"/>
    </xf>
    <xf numFmtId="0" fontId="31" fillId="16" borderId="57" xfId="0" applyFont="1" applyFill="1" applyBorder="1" applyAlignment="1">
      <alignment horizontal="center" vertical="center"/>
    </xf>
    <xf numFmtId="0" fontId="31" fillId="16" borderId="507" xfId="0" applyFont="1" applyFill="1" applyBorder="1" applyAlignment="1">
      <alignment horizontal="center" vertical="center"/>
    </xf>
    <xf numFmtId="0" fontId="31" fillId="16" borderId="508" xfId="0" applyFont="1" applyFill="1" applyBorder="1" applyAlignment="1">
      <alignment horizontal="center" vertical="center"/>
    </xf>
    <xf numFmtId="0" fontId="29" fillId="16" borderId="99" xfId="0" applyFont="1" applyFill="1" applyBorder="1" applyAlignment="1">
      <alignment horizontal="center" vertical="center" wrapText="1"/>
    </xf>
    <xf numFmtId="0" fontId="29" fillId="16" borderId="352" xfId="0" applyFont="1" applyFill="1" applyBorder="1" applyAlignment="1">
      <alignment horizontal="center" vertical="center" wrapText="1"/>
    </xf>
    <xf numFmtId="0" fontId="63" fillId="0" borderId="77" xfId="0" applyFont="1" applyBorder="1" applyAlignment="1">
      <alignment horizontal="center" vertical="center"/>
    </xf>
    <xf numFmtId="0" fontId="63" fillId="0" borderId="169" xfId="0" applyFont="1" applyBorder="1" applyAlignment="1">
      <alignment horizontal="center" vertical="center"/>
    </xf>
    <xf numFmtId="0" fontId="23" fillId="16" borderId="153" xfId="0" applyFont="1" applyFill="1" applyBorder="1" applyAlignment="1">
      <alignment horizontal="center" vertical="center" wrapText="1"/>
    </xf>
    <xf numFmtId="0" fontId="63" fillId="0" borderId="139" xfId="0" applyFont="1" applyBorder="1" applyAlignment="1">
      <alignment horizontal="center" vertical="center"/>
    </xf>
    <xf numFmtId="0" fontId="63" fillId="0" borderId="88" xfId="0" applyFont="1" applyBorder="1" applyAlignment="1">
      <alignment horizontal="center" vertical="center"/>
    </xf>
    <xf numFmtId="0" fontId="65" fillId="2" borderId="316" xfId="0" applyFont="1" applyFill="1" applyBorder="1" applyAlignment="1">
      <alignment horizontal="center" vertical="center"/>
    </xf>
    <xf numFmtId="0" fontId="85" fillId="36" borderId="316" xfId="0" applyFont="1" applyFill="1" applyBorder="1" applyAlignment="1">
      <alignment horizontal="center" vertical="center"/>
    </xf>
    <xf numFmtId="0" fontId="85" fillId="36" borderId="319" xfId="0" applyFont="1" applyFill="1" applyBorder="1" applyAlignment="1">
      <alignment horizontal="center" vertical="center"/>
    </xf>
    <xf numFmtId="17" fontId="11" fillId="4" borderId="20" xfId="0" applyNumberFormat="1" applyFont="1" applyFill="1" applyBorder="1" applyAlignment="1">
      <alignment horizontal="center"/>
    </xf>
    <xf numFmtId="17" fontId="11" fillId="4" borderId="21" xfId="0" applyNumberFormat="1" applyFont="1" applyFill="1" applyBorder="1" applyAlignment="1">
      <alignment horizontal="center"/>
    </xf>
    <xf numFmtId="17" fontId="11"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77" fillId="26" borderId="380" xfId="0" applyFont="1" applyFill="1" applyBorder="1" applyAlignment="1">
      <alignment horizontal="center" vertical="center"/>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xf numFmtId="0" fontId="164" fillId="0" borderId="0" xfId="0" applyFont="1" applyAlignment="1">
      <alignment horizontal="center" vertical="center"/>
    </xf>
    <xf numFmtId="0" fontId="0" fillId="0" borderId="0" xfId="0" applyAlignment="1">
      <alignment horizontal="center" vertical="center"/>
    </xf>
    <xf numFmtId="9" fontId="152" fillId="0" borderId="516" xfId="0" applyNumberFormat="1" applyFont="1" applyBorder="1" applyAlignment="1">
      <alignment horizontal="center" vertical="center" wrapText="1" readingOrder="2"/>
    </xf>
    <xf numFmtId="9" fontId="152" fillId="0" borderId="89" xfId="0" applyNumberFormat="1" applyFont="1" applyBorder="1" applyAlignment="1">
      <alignment horizontal="center" vertical="center" wrapText="1" readingOrder="2"/>
    </xf>
    <xf numFmtId="0" fontId="69" fillId="51" borderId="440" xfId="0" applyFont="1" applyFill="1" applyBorder="1" applyAlignment="1">
      <alignment horizontal="center" vertical="center"/>
    </xf>
    <xf numFmtId="0" fontId="69" fillId="51" borderId="442" xfId="0" applyFont="1" applyFill="1" applyBorder="1" applyAlignment="1">
      <alignment horizontal="center" vertical="center"/>
    </xf>
    <xf numFmtId="0" fontId="69" fillId="51" borderId="460" xfId="0" applyFont="1" applyFill="1" applyBorder="1" applyAlignment="1">
      <alignment horizontal="center" vertical="center"/>
    </xf>
    <xf numFmtId="0" fontId="69" fillId="51" borderId="379" xfId="0" applyFont="1" applyFill="1" applyBorder="1" applyAlignment="1">
      <alignment horizontal="center" vertical="center"/>
    </xf>
    <xf numFmtId="0" fontId="69" fillId="51" borderId="380" xfId="0" applyFont="1" applyFill="1" applyBorder="1" applyAlignment="1">
      <alignment horizontal="center" vertical="center"/>
    </xf>
    <xf numFmtId="0" fontId="69" fillId="51" borderId="381" xfId="0" applyFont="1" applyFill="1" applyBorder="1" applyAlignment="1">
      <alignment horizontal="center" vertical="center"/>
    </xf>
    <xf numFmtId="0" fontId="69" fillId="51" borderId="388" xfId="0" applyFont="1" applyFill="1" applyBorder="1" applyAlignment="1">
      <alignment horizontal="center" vertical="center"/>
    </xf>
    <xf numFmtId="0" fontId="69" fillId="51" borderId="386" xfId="0" applyFont="1" applyFill="1" applyBorder="1" applyAlignment="1">
      <alignment horizontal="center" vertical="center"/>
    </xf>
    <xf numFmtId="0" fontId="69" fillId="51" borderId="387" xfId="0" applyFont="1" applyFill="1" applyBorder="1" applyAlignment="1">
      <alignment horizontal="center" vertical="center"/>
    </xf>
    <xf numFmtId="0" fontId="167" fillId="52" borderId="16" xfId="0" applyFont="1" applyFill="1" applyBorder="1" applyAlignment="1">
      <alignment horizontal="center" vertical="center" wrapText="1" readingOrder="1"/>
    </xf>
    <xf numFmtId="0" fontId="178" fillId="0" borderId="388" xfId="0" applyFont="1" applyBorder="1" applyAlignment="1">
      <alignment horizontal="center" vertical="center"/>
    </xf>
    <xf numFmtId="0" fontId="178" fillId="0" borderId="386" xfId="0" applyFont="1" applyBorder="1" applyAlignment="1">
      <alignment horizontal="center" vertical="center"/>
    </xf>
    <xf numFmtId="0" fontId="178" fillId="0" borderId="387" xfId="0" applyFont="1" applyBorder="1" applyAlignment="1">
      <alignment horizontal="center" vertical="center"/>
    </xf>
    <xf numFmtId="0" fontId="165" fillId="0" borderId="517" xfId="0" applyFont="1" applyBorder="1" applyAlignment="1">
      <alignment horizontal="center" vertical="center" wrapText="1" readingOrder="2"/>
    </xf>
    <xf numFmtId="0" fontId="165" fillId="50" borderId="517" xfId="0" applyFont="1" applyFill="1" applyBorder="1" applyAlignment="1">
      <alignment horizontal="right" vertical="center" wrapText="1" readingOrder="2"/>
    </xf>
    <xf numFmtId="0" fontId="165" fillId="50" borderId="517" xfId="0" applyFont="1" applyFill="1" applyBorder="1" applyAlignment="1">
      <alignment horizontal="center" vertical="center" wrapText="1" readingOrder="2"/>
    </xf>
    <xf numFmtId="0" fontId="169" fillId="50" borderId="517" xfId="0" applyFont="1" applyFill="1" applyBorder="1" applyAlignment="1">
      <alignment horizontal="center" vertical="center" wrapText="1" readingOrder="2"/>
    </xf>
    <xf numFmtId="0" fontId="169" fillId="53" borderId="517" xfId="0" applyFont="1" applyFill="1" applyBorder="1" applyAlignment="1">
      <alignment horizontal="center" vertical="center" wrapText="1" readingOrder="1"/>
    </xf>
    <xf numFmtId="0" fontId="169" fillId="50" borderId="517" xfId="0" applyFont="1" applyFill="1" applyBorder="1" applyAlignment="1">
      <alignment horizontal="center" vertical="center" wrapText="1" readingOrder="1"/>
    </xf>
    <xf numFmtId="0" fontId="69" fillId="51" borderId="383" xfId="0" applyFont="1" applyFill="1" applyBorder="1" applyAlignment="1">
      <alignment horizontal="center" vertical="center"/>
    </xf>
    <xf numFmtId="0" fontId="69" fillId="51" borderId="384" xfId="0" applyFont="1" applyFill="1" applyBorder="1" applyAlignment="1">
      <alignment horizontal="center" vertical="center"/>
    </xf>
    <xf numFmtId="0" fontId="69" fillId="51" borderId="461" xfId="0" applyFont="1" applyFill="1" applyBorder="1" applyAlignment="1">
      <alignment horizontal="center" vertical="center"/>
    </xf>
    <xf numFmtId="0" fontId="169" fillId="53" borderId="517" xfId="0" applyFont="1" applyFill="1" applyBorder="1" applyAlignment="1">
      <alignment horizontal="center" vertical="center" wrapText="1" readingOrder="2"/>
    </xf>
    <xf numFmtId="0" fontId="165" fillId="50" borderId="16" xfId="0" applyFont="1" applyFill="1" applyBorder="1" applyAlignment="1">
      <alignment horizontal="right" vertical="center" wrapText="1" readingOrder="2"/>
    </xf>
  </cellXfs>
  <cellStyles count="204">
    <cellStyle name="_2.0 CEO Review_Template" xfId="21" xr:uid="{D3A9FF42-3547-4016-9233-01A9982CA01A}"/>
    <cellStyle name="_2.0 MD Report format" xfId="22" xr:uid="{80711880-C84D-4B50-BC35-75AA5B861D05}"/>
    <cellStyle name="_2.0 MD Report format_MPPL_Expense" xfId="23" xr:uid="{902E88BA-5F6E-4166-BE7E-B1F386F063B0}"/>
    <cellStyle name="_2.0 MD Report format_Project Manager Report - Final" xfId="24" xr:uid="{944E7480-2A33-4FAE-BEC8-C3D49090F895}"/>
    <cellStyle name="_2.0 MD Report format_Project Manager Report - Final revised Rev 3" xfId="25" xr:uid="{569DF32D-C3BA-4978-8209-6FCF94EE47E8}"/>
    <cellStyle name="_2.1 MD Functional Report" xfId="26" xr:uid="{AE59A943-A954-4770-A858-BF8858930CB8}"/>
    <cellStyle name="_2.1 MD Functional Report_MPPL_Expense" xfId="27" xr:uid="{F8C2EC25-8EEA-4A6E-BB22-2C592C521BCF}"/>
    <cellStyle name="_2.1 MD Functional Report_Project Manager Report - Final" xfId="28" xr:uid="{75C48592-83E5-4467-94A3-75E08B9F1D2E}"/>
    <cellStyle name="_2.1 MD Functional Report_Project Manager Report - Final revised Rev 3" xfId="29" xr:uid="{97F8D720-8B42-45B1-9DE0-575805DA361D}"/>
    <cellStyle name="20% - Accent1 2" xfId="30" xr:uid="{C92A153F-F0E5-4DED-B3D5-8048EEDB5F07}"/>
    <cellStyle name="20% - Accent2 2" xfId="31" xr:uid="{48B1A45D-D65E-45E8-9361-E2D03CD59969}"/>
    <cellStyle name="20% - Accent3 2" xfId="32" xr:uid="{254BD0AB-11AA-4CAA-AC64-0E21621E0B46}"/>
    <cellStyle name="20% - Accent4 2" xfId="33" xr:uid="{1C068A8F-61C0-4374-8F98-44EC75AFECF0}"/>
    <cellStyle name="20% - Accent5 2" xfId="34" xr:uid="{BD33D999-6ACA-4E68-90B0-0F9F1770FE12}"/>
    <cellStyle name="20% - Accent6 2" xfId="35" xr:uid="{63BC87B9-EEDE-467E-B4EB-CE881D99A5C1}"/>
    <cellStyle name="40% - Accent1 2" xfId="36" xr:uid="{B32909C5-2AD5-486E-94E1-08C9FB242F87}"/>
    <cellStyle name="40% - Accent2 2" xfId="37" xr:uid="{38E901C7-FD0E-4EC8-9464-145F8F63530E}"/>
    <cellStyle name="40% - Accent3 2" xfId="38" xr:uid="{650B2C9C-2206-41B1-AD76-43C4E7FCB39C}"/>
    <cellStyle name="40% - Accent4 2" xfId="39" xr:uid="{CE831E8C-0F1A-4A78-A49A-D4AC646F030F}"/>
    <cellStyle name="40% - Accent5 2" xfId="40" xr:uid="{B398F5E6-43CF-450F-B49F-D46592F67568}"/>
    <cellStyle name="40% - Accent6 2" xfId="41" xr:uid="{67B53FB3-72ED-484E-A1BB-436010D946C9}"/>
    <cellStyle name="60% - Accent1 2" xfId="42" xr:uid="{98873A5A-2BAA-4095-B136-7CE9DB1E32BF}"/>
    <cellStyle name="60% - Accent2 2" xfId="43" xr:uid="{BD98759C-9235-436C-BA00-39E66111F0A5}"/>
    <cellStyle name="60% - Accent3 2" xfId="44" xr:uid="{F61E0C29-006C-490F-8CF3-B6FB808ABBDE}"/>
    <cellStyle name="60% - Accent4 2" xfId="45" xr:uid="{F45B47F6-A6CD-48C9-9E61-BF222B958333}"/>
    <cellStyle name="60% - Accent5 2" xfId="46" xr:uid="{5515DC48-3EAC-4219-BAF2-BC2A29C896C2}"/>
    <cellStyle name="60% - Accent6 2" xfId="47" xr:uid="{821ADAA3-BD5D-4ED1-B278-A480D9F893DF}"/>
    <cellStyle name="Accent1 2" xfId="48" xr:uid="{5131FD0F-F619-4F0D-9E4E-00A247318D9C}"/>
    <cellStyle name="Accent2 2" xfId="49" xr:uid="{43073AC3-F0C6-4AA5-825D-5AF4135DA89B}"/>
    <cellStyle name="Accent3 2" xfId="50" xr:uid="{32F60686-31BC-4EC3-BF30-4D9280613460}"/>
    <cellStyle name="Accent4 2" xfId="51" xr:uid="{25607EC0-03EE-46ED-BC24-56413F025C52}"/>
    <cellStyle name="Accent5 2" xfId="52" xr:uid="{1B57748A-7FAE-470B-A15D-704C3BFC40DA}"/>
    <cellStyle name="Accent6 2" xfId="53" xr:uid="{41EE9D69-C938-48F6-9FFF-742EC9C85381}"/>
    <cellStyle name="Arial10" xfId="54" xr:uid="{BD673B68-4E19-4F85-B3D2-B4CF3498E178}"/>
    <cellStyle name="Bad 2" xfId="55" xr:uid="{BCC84514-CFBF-46FC-AC6E-29739EED250D}"/>
    <cellStyle name="Calculation 2" xfId="56" xr:uid="{6C8DD88E-3DBA-4C39-AE99-A0130DC8D68F}"/>
    <cellStyle name="Calculation 3" xfId="149" xr:uid="{FAC0E7A9-3788-47CF-BB7F-58FED83BC4E0}"/>
    <cellStyle name="Check Cell 2" xfId="57" xr:uid="{BFBD6C89-CB22-48E1-A530-8E6210514863}"/>
    <cellStyle name="Comma" xfId="1" builtinId="3"/>
    <cellStyle name="Comma 10" xfId="59" xr:uid="{BC345FD1-2AAF-4774-B6E5-348939B7E0B0}"/>
    <cellStyle name="Comma 10 2" xfId="60" xr:uid="{48DC6B64-E539-49F6-992D-67242F5A98CC}"/>
    <cellStyle name="Comma 10 3" xfId="150" xr:uid="{DA783D33-4416-4998-862E-225624A88939}"/>
    <cellStyle name="Comma 10 4" xfId="163" xr:uid="{3C537DEC-D316-4938-A452-E65C0AECB39B}"/>
    <cellStyle name="Comma 10 5" xfId="176" xr:uid="{538E87E7-654F-4C4F-A1DA-D7685E51E681}"/>
    <cellStyle name="Comma 10 6" xfId="189" xr:uid="{10C26507-9B1F-49CF-82C0-D2C7BE32F38E}"/>
    <cellStyle name="Comma 11" xfId="61" xr:uid="{F968DF05-812B-444B-9C24-E64F42D65683}"/>
    <cellStyle name="Comma 11 2" xfId="62" xr:uid="{0887563A-C884-44B2-85A8-3F2AE1343312}"/>
    <cellStyle name="Comma 11 2 2" xfId="151" xr:uid="{EDEF96BA-A51E-4741-919A-0BE765B3A6B3}"/>
    <cellStyle name="Comma 11 2 3" xfId="164" xr:uid="{A86492F0-F95A-4D2D-A207-CD97DB55DFBA}"/>
    <cellStyle name="Comma 11 2 4" xfId="177" xr:uid="{D86DB8C5-8805-4630-B282-A7AEF7F8C29C}"/>
    <cellStyle name="Comma 11 2 5" xfId="190" xr:uid="{8BFC073C-3778-4FA9-A69C-C4B6F00DAE6A}"/>
    <cellStyle name="Comma 11 3" xfId="63" xr:uid="{C3DF87FE-7AEB-42ED-86B4-C8EC4EA12049}"/>
    <cellStyle name="Comma 11 3 2" xfId="152" xr:uid="{3AB47289-234C-40AF-9339-9C6F9901A1EB}"/>
    <cellStyle name="Comma 11 3 3" xfId="165" xr:uid="{EBD82B4F-CEB8-4D59-BA31-8C677D7B7B04}"/>
    <cellStyle name="Comma 11 3 4" xfId="178" xr:uid="{DE2B20D5-FB1C-4BC0-96F3-7E4D08FDBACE}"/>
    <cellStyle name="Comma 11 3 5" xfId="191" xr:uid="{7E59E514-91B9-4D7C-B52F-EDE6325BB229}"/>
    <cellStyle name="Comma 11 4" xfId="64" xr:uid="{CB2F3064-1EAF-4144-8616-AFC62A83D788}"/>
    <cellStyle name="Comma 11 4 2" xfId="153" xr:uid="{76EE855C-7580-4B54-822C-8A9A7A69234B}"/>
    <cellStyle name="Comma 11 4 3" xfId="166" xr:uid="{00138AE1-6A26-488C-85A4-F116D52E8E3E}"/>
    <cellStyle name="Comma 11 4 4" xfId="179" xr:uid="{DF67EC8A-6488-4E2F-9731-EECF775318B7}"/>
    <cellStyle name="Comma 11 4 5" xfId="192" xr:uid="{8209C71C-E7EF-4902-9BDF-3B9C57AC93E4}"/>
    <cellStyle name="Comma 11 5" xfId="65" xr:uid="{BE5ACAEB-3A0B-4A78-B5D2-5378A025AEF6}"/>
    <cellStyle name="Comma 11 5 2" xfId="154" xr:uid="{D24A988E-F5DD-4861-AE82-E4A27EB4E390}"/>
    <cellStyle name="Comma 11 5 3" xfId="167" xr:uid="{69F110B8-71A0-4C56-92C7-DF16B803ABB3}"/>
    <cellStyle name="Comma 11 5 4" xfId="180" xr:uid="{0CB1FCAF-D922-4D47-B20A-9D073D22456E}"/>
    <cellStyle name="Comma 11 5 5" xfId="193" xr:uid="{87CD8050-4B9F-457D-B488-D88A166B41F9}"/>
    <cellStyle name="Comma 11 6" xfId="66" xr:uid="{1C7E87C5-84FD-4E28-B4B4-43DBFAE99C6D}"/>
    <cellStyle name="Comma 11 6 2" xfId="155" xr:uid="{337E6ABE-5109-4B97-AE2E-40FAA1055D8D}"/>
    <cellStyle name="Comma 11 6 3" xfId="168" xr:uid="{80AD1B3B-AB02-40BA-902B-6DD7D7A83E53}"/>
    <cellStyle name="Comma 11 6 4" xfId="181" xr:uid="{9E8B2F30-8ACB-427E-89E5-BDD148024DB5}"/>
    <cellStyle name="Comma 11 6 5" xfId="194" xr:uid="{7F975466-45AC-4C21-8D86-90B14A65940D}"/>
    <cellStyle name="Comma 11 7" xfId="67" xr:uid="{E4385859-7B26-45F7-96BE-89440002AF99}"/>
    <cellStyle name="Comma 11 7 2" xfId="156" xr:uid="{57116727-462E-46EF-8C8C-A06C54BDC0DD}"/>
    <cellStyle name="Comma 11 7 3" xfId="169" xr:uid="{DA98E21D-D8B7-442D-B44A-8B95221C022A}"/>
    <cellStyle name="Comma 11 7 4" xfId="182" xr:uid="{755F14E5-9ED1-432C-8735-48EA25BA40FF}"/>
    <cellStyle name="Comma 11 7 5" xfId="195" xr:uid="{18E610D8-2BC8-436F-BFB6-B6F84A29D637}"/>
    <cellStyle name="Comma 12" xfId="68" xr:uid="{83944C12-B8B6-423F-BD08-B23AEFDB68A8}"/>
    <cellStyle name="Comma 12 2" xfId="69" xr:uid="{76015DD6-3FEB-4B4E-B1E4-FFB2AC42E00C}"/>
    <cellStyle name="Comma 12 2 2" xfId="158" xr:uid="{83AB243B-BDB4-414D-9DBC-E0D964E88B61}"/>
    <cellStyle name="Comma 12 2 3" xfId="171" xr:uid="{6696C1D5-593C-4FB4-B134-FEEF8A8EC3BF}"/>
    <cellStyle name="Comma 12 2 4" xfId="184" xr:uid="{0B08F46B-D954-49B3-95B0-F628E4310560}"/>
    <cellStyle name="Comma 12 2 5" xfId="197" xr:uid="{FB61BCC5-5F03-47F7-A4EF-2B63B7286952}"/>
    <cellStyle name="Comma 12 3" xfId="157" xr:uid="{CE4DFD72-5D3D-4890-B930-C3B50A9415E7}"/>
    <cellStyle name="Comma 12 4" xfId="170" xr:uid="{D4227A04-FD2E-4663-BA52-0C67F4EBB1B7}"/>
    <cellStyle name="Comma 12 5" xfId="183" xr:uid="{7DFE47F9-E1BC-4600-9FD1-81302C2058CD}"/>
    <cellStyle name="Comma 12 6" xfId="196" xr:uid="{C730CA09-0B8C-4920-AC1B-EF81FD947958}"/>
    <cellStyle name="Comma 13" xfId="70" xr:uid="{5CD5624A-FF93-4AEB-B275-CF5E8912BEF9}"/>
    <cellStyle name="Comma 14" xfId="71" xr:uid="{FD76B1AA-23B4-4006-B182-6F5E148D2B9B}"/>
    <cellStyle name="Comma 15" xfId="72" xr:uid="{A35D6A58-713A-447A-BC22-54A0506DD380}"/>
    <cellStyle name="Comma 16" xfId="58" xr:uid="{80502BF0-DDD8-4BB8-82C5-192ADBF581B8}"/>
    <cellStyle name="Comma 2" xfId="73" xr:uid="{D6D04D6C-DBC8-48A4-BF68-1CF1E9445C98}"/>
    <cellStyle name="Comma 2 2" xfId="3" xr:uid="{00000000-0005-0000-0000-000001000000}"/>
    <cellStyle name="Comma 2 2 2" xfId="13" xr:uid="{00F5AEC7-97A0-4FAC-A2A6-B785ED71E857}"/>
    <cellStyle name="Comma 2 2 2 2" xfId="19" xr:uid="{AC704F23-13E0-4898-965F-16D0C194EC31}"/>
    <cellStyle name="Comma 2 2 3" xfId="18" xr:uid="{2C90BB9F-43BB-477B-A8A6-F565D0570C62}"/>
    <cellStyle name="Comma 2 2 4" xfId="74" xr:uid="{531FE0AB-9350-4B40-ADFA-EE633DD1B029}"/>
    <cellStyle name="Comma 3" xfId="75" xr:uid="{C85661B5-C84A-4906-8262-2F297243EFF7}"/>
    <cellStyle name="Comma 4" xfId="76" xr:uid="{A76806FC-A284-4AF1-9953-889B40367BC6}"/>
    <cellStyle name="Comma 5" xfId="77" xr:uid="{05305321-274F-40CF-8119-5CAA39F6A8D3}"/>
    <cellStyle name="Comma 6" xfId="78" xr:uid="{7240B849-107F-43BD-B362-AF8C9881E8F6}"/>
    <cellStyle name="Comma 7" xfId="79" xr:uid="{2B4BCE1F-A59A-4356-9686-3ED5E224B3A6}"/>
    <cellStyle name="Comma 7 2" xfId="159" xr:uid="{953D227E-90D0-4CF3-BA9C-4C4D6BBD18E1}"/>
    <cellStyle name="Comma 7 3" xfId="172" xr:uid="{4FAE8F7D-AD3C-427F-AD82-748597EE4504}"/>
    <cellStyle name="Comma 7 4" xfId="185" xr:uid="{0CB5D1FB-4B5C-49B3-8B27-B3B2CB02168D}"/>
    <cellStyle name="Comma 7 5" xfId="198" xr:uid="{C5020FE9-991B-440D-BA77-F2EB3D916BEC}"/>
    <cellStyle name="Comma 8" xfId="80" xr:uid="{E8EA7E43-D592-4106-BD59-F3761AF7408C}"/>
    <cellStyle name="Comma 9" xfId="81" xr:uid="{5A153E0D-C604-4B9C-BAA1-BECF8F3DE72F}"/>
    <cellStyle name="Currency 2" xfId="82" xr:uid="{EC2ECC7E-433A-4569-AC58-75D8106AB855}"/>
    <cellStyle name="Date" xfId="83" xr:uid="{41F1FDF9-5F5A-420C-8E86-FDB8A3CB9535}"/>
    <cellStyle name="En-tête 1" xfId="84" xr:uid="{975BC26D-41D9-4E9B-86CA-99F95162BF78}"/>
    <cellStyle name="En-tête 2" xfId="85" xr:uid="{2E0FE501-433A-462C-98BE-337E4E901A27}"/>
    <cellStyle name="Excel Built-in Normal" xfId="86" xr:uid="{B10066D3-FBD5-4027-A23C-C57B3729F4F2}"/>
    <cellStyle name="Explanatory Text 2" xfId="87" xr:uid="{6F98542D-ABC9-40B5-A953-5A5B2D976DEF}"/>
    <cellStyle name="Financier0" xfId="88" xr:uid="{0E36D2A6-D27A-4237-9944-B041984EDA25}"/>
    <cellStyle name="Good 2" xfId="89" xr:uid="{38E8926C-D2B3-4F3B-9EF4-FA85C273725D}"/>
    <cellStyle name="Grey" xfId="90" xr:uid="{DD47B04E-12B8-417E-A79E-285881B083F3}"/>
    <cellStyle name="Heading 1 2" xfId="91" xr:uid="{94DFC70F-742C-4080-8C69-2D6FCFB1F232}"/>
    <cellStyle name="Heading 2 2" xfId="92" xr:uid="{33502836-E127-419F-A161-A36EB19F3C08}"/>
    <cellStyle name="Heading 3 2" xfId="93" xr:uid="{CD650519-11F2-4E62-BED0-46859F455C0A}"/>
    <cellStyle name="Heading 4 2" xfId="94" xr:uid="{0E061F4F-C5F7-4386-805F-CD13DB348A95}"/>
    <cellStyle name="Hyperlink 2" xfId="17" xr:uid="{0B07F8B9-1B4F-414E-B415-0697111412FF}"/>
    <cellStyle name="Input [yellow]" xfId="96" xr:uid="{4374B302-10C4-443B-86EB-C4E724E2174D}"/>
    <cellStyle name="Input 2" xfId="95" xr:uid="{5B4E1778-0AE7-4A69-ADDC-DDF83A31B42C}"/>
    <cellStyle name="Input 3" xfId="160" xr:uid="{A5A5866A-AE81-4B72-BE73-09153A38CBDB}"/>
    <cellStyle name="Input 4" xfId="173" xr:uid="{D3B40495-426E-4863-A3C3-B39583C7C643}"/>
    <cellStyle name="Input 5" xfId="186" xr:uid="{B678B622-5C10-4F42-9295-61F21047912E}"/>
    <cellStyle name="Input 6" xfId="199" xr:uid="{190C7C8B-8013-487D-8AEA-80B8F604B078}"/>
    <cellStyle name="Linked Cell 2" xfId="97" xr:uid="{A25F87AA-0341-464B-A008-920C7CD68948}"/>
    <cellStyle name="Milliers [0]_AI STIM" xfId="98" xr:uid="{2F94D6B4-31AE-4CF0-95EC-46249F97B0AD}"/>
    <cellStyle name="Milliers_AI STIM" xfId="99" xr:uid="{B01FA934-A8D7-408B-907F-57EEA1354F61}"/>
    <cellStyle name="Monétaire [0]_AI STIM" xfId="100" xr:uid="{A14A737E-2C88-4D79-9D8E-8A7C2E95A806}"/>
    <cellStyle name="Monétaire_AI STIM" xfId="101" xr:uid="{9DD31745-265A-476D-8A43-6E0AD1C2B38F}"/>
    <cellStyle name="Monétaire0" xfId="102" xr:uid="{50769E0A-4DE1-4531-9A6F-251BD4133B9C}"/>
    <cellStyle name="Neutral 2" xfId="103" xr:uid="{5ECA2FE2-C6F2-46AD-AC41-8DF3F46316D4}"/>
    <cellStyle name="Normal" xfId="0" builtinId="0"/>
    <cellStyle name="Normal - Style1" xfId="104" xr:uid="{DC3FB360-B1A9-4DC8-9228-80532B787D31}"/>
    <cellStyle name="Normal 10" xfId="105" xr:uid="{FF62C3C9-C43E-4A26-8605-E66C0847DC8A}"/>
    <cellStyle name="Normal 10 42" xfId="14" xr:uid="{85956881-4423-458E-8279-527D9A158F7E}"/>
    <cellStyle name="Normal 11" xfId="106" xr:uid="{1F03A514-97A3-47D2-82F3-1B5EF6A5D2E6}"/>
    <cellStyle name="Normal 12" xfId="107" xr:uid="{B6C6F584-4186-4299-8650-793E5F217502}"/>
    <cellStyle name="Normal 13" xfId="108" xr:uid="{02560246-ABCE-480D-BBFD-E626555290ED}"/>
    <cellStyle name="Normal 14" xfId="109" xr:uid="{4AEED43A-B9F0-43B5-A1EB-ECCC9844DFEC}"/>
    <cellStyle name="Normal 14 2" xfId="8" xr:uid="{96CB12B8-117B-497C-88C0-C26C1A7D90BC}"/>
    <cellStyle name="Normal 15" xfId="110" xr:uid="{65ED3768-1678-4194-B47F-C6D7B271BDA6}"/>
    <cellStyle name="Normal 16" xfId="20" xr:uid="{B952CDB5-90AB-4F7C-80AE-2C2B44EF50FC}"/>
    <cellStyle name="Normal 16 2" xfId="200" xr:uid="{339D48E0-B3BD-4D36-89B9-52A77EC7ACFF}"/>
    <cellStyle name="Normal 17" xfId="148" xr:uid="{B94C784E-EACF-48DC-829D-8CECC8381871}"/>
    <cellStyle name="Normal 17 2" xfId="201" xr:uid="{1F3D7212-4805-4BF1-A5E9-F1B9D110236A}"/>
    <cellStyle name="Normal 18" xfId="162" xr:uid="{E11A9C51-22AA-4357-AE66-F3C743E772DD}"/>
    <cellStyle name="Normal 18 2" xfId="202" xr:uid="{A938DDCD-2E24-4733-8B75-2B19C2220DF1}"/>
    <cellStyle name="Normal 19" xfId="175" xr:uid="{D9DE9FC3-ADE8-45A6-BC99-4435F023CE7A}"/>
    <cellStyle name="Normal 2" xfId="4" xr:uid="{00000000-0005-0000-0000-000003000000}"/>
    <cellStyle name="Normal 2 2" xfId="7" xr:uid="{9664BBB4-8329-44D2-A34A-767090296628}"/>
    <cellStyle name="Normal 2 2 2" xfId="112" xr:uid="{916E87B2-ED77-4938-9D86-515E0184EC1F}"/>
    <cellStyle name="Normal 2 2 3" xfId="111" xr:uid="{C6FE40AB-CA85-47B9-BCB1-69FE27A17A0E}"/>
    <cellStyle name="Normal 2 3" xfId="113" xr:uid="{05C196C8-0337-4DDB-B7D2-C15CC461D828}"/>
    <cellStyle name="Normal 2 32 2" xfId="15" xr:uid="{FC10E762-9CAF-4D14-B08A-3A6E803BA2BC}"/>
    <cellStyle name="Normal 2 4" xfId="114" xr:uid="{FCF0BDEB-8EB3-44C3-BE8B-0B3EA758C47F}"/>
    <cellStyle name="Normal 2_cost smmary" xfId="115" xr:uid="{C4AFBF18-1B04-493E-B83A-5FDE5E8E0635}"/>
    <cellStyle name="Normal 20" xfId="188" xr:uid="{FD384150-4069-46B0-A5DE-C07038A6BD88}"/>
    <cellStyle name="Normal 3" xfId="6" xr:uid="{AE2D16F6-A001-47A9-927A-6868E6133E71}"/>
    <cellStyle name="Normal 3 2" xfId="12" xr:uid="{DCBCCFA4-D35F-4BC3-81A2-D0FA5D948270}"/>
    <cellStyle name="Normal 3 3" xfId="116" xr:uid="{AD51ED18-90DF-4409-9885-1E6DD7365655}"/>
    <cellStyle name="Normal 3 4" xfId="117" xr:uid="{31326137-9673-47D8-85C9-CDC9DE3BFE28}"/>
    <cellStyle name="Normal 3_Book1" xfId="118" xr:uid="{82576F8F-C4B2-4C34-ADAD-68B260200957}"/>
    <cellStyle name="Normal 4" xfId="119" xr:uid="{CA51A410-45D4-4AB4-9536-7B0F85D0A36A}"/>
    <cellStyle name="Normal 4 2" xfId="120" xr:uid="{DAB9BB9D-4421-4448-957C-48D1E7A89FD3}"/>
    <cellStyle name="Normal 5" xfId="121" xr:uid="{3CA61092-4114-452F-8E9B-13E24DCDA38D}"/>
    <cellStyle name="Normal 6" xfId="122" xr:uid="{8DCFE2DA-0916-4F6C-A7C2-D12ED48EE49A}"/>
    <cellStyle name="Normal 7" xfId="123" xr:uid="{200BE294-2121-4A82-AE7F-464BBA385D43}"/>
    <cellStyle name="Normal 8" xfId="124" xr:uid="{A5B81E8B-68F6-4B20-A5CE-3252C23B95B9}"/>
    <cellStyle name="Normal 9" xfId="125" xr:uid="{6BFA720C-70B4-47A3-9E5A-3036DBE85AB9}"/>
    <cellStyle name="Normal_P1 - General Items(Revised)" xfId="16" xr:uid="{A76E9A46-0AD6-45C9-951B-D51C646F68B0}"/>
    <cellStyle name="Normal_Sheet2" xfId="9" xr:uid="{AED3348E-368E-4194-A74D-F347A488AC2C}"/>
    <cellStyle name="Normal_Weekly Inspection on 28.1.2008" xfId="11" xr:uid="{1552527B-BDFF-4A73-8A4A-78F5E1A3B656}"/>
    <cellStyle name="Normale_PROGRESS - REGISTER1" xfId="126" xr:uid="{514B4762-A14A-415E-9226-533502A8FD03}"/>
    <cellStyle name="Note 2" xfId="10" xr:uid="{8B4DB7D3-BD18-4ACE-9066-BA63943FD7BC}"/>
    <cellStyle name="Note 3" xfId="127" xr:uid="{2ECD6A4E-794D-4638-ACA3-DAB393671F60}"/>
    <cellStyle name="Output 2" xfId="128" xr:uid="{6CD9BB00-6DD9-4B95-9984-DB9F02362D59}"/>
    <cellStyle name="Percent" xfId="2" builtinId="5"/>
    <cellStyle name="Percent [2]" xfId="129" xr:uid="{5CB0CC4E-5ED0-4838-899C-BA0FD194E75B}"/>
    <cellStyle name="Percent 10" xfId="187" xr:uid="{46764F1C-5883-4F43-B05F-BB88B613DB46}"/>
    <cellStyle name="Percent 11" xfId="203" xr:uid="{4EFF2AF5-18D9-4A59-8984-8B2B476C1EE2}"/>
    <cellStyle name="Percent 2" xfId="5" xr:uid="{00000000-0005-0000-0000-000006000000}"/>
    <cellStyle name="Percent 3" xfId="130" xr:uid="{83549EF6-C99B-4BBA-B9E7-D3B2B018399D}"/>
    <cellStyle name="Percent 3 2" xfId="131" xr:uid="{AE3C9A2C-78DB-4C9A-96BD-680911CE0070}"/>
    <cellStyle name="Percent 3 3" xfId="132" xr:uid="{60D99594-04A2-4433-AFA5-B82BA43A4606}"/>
    <cellStyle name="Percent 4" xfId="133" xr:uid="{A1022905-744C-45EC-84A1-78649D6CF562}"/>
    <cellStyle name="Percent 5" xfId="134" xr:uid="{037277D9-D8DC-4336-B5C5-88D5ED4109C3}"/>
    <cellStyle name="Percent 6" xfId="135" xr:uid="{EE266EAA-2055-4013-885A-5D439B745F4C}"/>
    <cellStyle name="Percent 7" xfId="136" xr:uid="{B553AD21-BD76-458C-B403-520BA9D532E6}"/>
    <cellStyle name="Percent 7 2" xfId="137" xr:uid="{B678701F-5481-4210-A03F-F19D06F3197D}"/>
    <cellStyle name="Percent 8" xfId="161" xr:uid="{DD7FD3C2-22C4-4BED-9D5B-709B176D4DD9}"/>
    <cellStyle name="Percent 9" xfId="174" xr:uid="{DBF3EE88-5A0D-449C-9BFF-6357ED0EB960}"/>
    <cellStyle name="Style 1" xfId="138" xr:uid="{0A4F0CB5-4C27-4599-9680-0345832D8EB6}"/>
    <cellStyle name="Style 1 2" xfId="139" xr:uid="{106084A4-C6F7-4CD4-B0E1-8BD94AF706FC}"/>
    <cellStyle name="Times New Roman" xfId="140" xr:uid="{5131BB54-F430-4F52-B3AA-3AC90340834F}"/>
    <cellStyle name="Title 2" xfId="141" xr:uid="{2856165C-31C5-4392-AA1F-D3F41A7E3AF4}"/>
    <cellStyle name="Total 2" xfId="142" xr:uid="{AE037CB6-B4A5-4F92-87DA-782602BE6014}"/>
    <cellStyle name="Virgule fixe" xfId="143" xr:uid="{0F743697-7497-420D-A581-336C8F95C2D1}"/>
    <cellStyle name="Warning Text 2" xfId="144" xr:uid="{60E1C59D-9D93-49D8-B34C-19203D06313A}"/>
    <cellStyle name="표준_coordination_procedure (rev0)" xfId="145" xr:uid="{1405413C-F4F6-4649-85F6-13682A6B5A81}"/>
    <cellStyle name="常规_BidSummary" xfId="146" xr:uid="{50EF5A3E-BCFF-479F-8A3B-A7129A9B8897}"/>
    <cellStyle name="標準_SUMMARY_1" xfId="147" xr:uid="{62A899BD-56EC-4047-BAD8-288EBE10AFAB}"/>
  </cellStyles>
  <dxfs count="95">
    <dxf>
      <font>
        <color rgb="FF9C0006"/>
      </font>
      <fill>
        <patternFill>
          <bgColor rgb="FFFFC7CE"/>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patternType="solid">
          <bgColor rgb="FFFFFF00"/>
        </patternFill>
      </fill>
    </dxf>
    <dxf>
      <font>
        <b/>
        <i val="0"/>
        <color rgb="FF00B050"/>
      </font>
      <numFmt numFmtId="199" formatCode="#,##0;[Red]#,##0"/>
    </dxf>
    <dxf>
      <font>
        <b/>
        <i val="0"/>
        <color rgb="FF00B050"/>
      </font>
      <numFmt numFmtId="199" formatCode="#,##0;[Red]#,##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7"/>
      </font>
    </dxf>
    <dxf>
      <font>
        <b val="0"/>
        <i val="0"/>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199" formatCode="#,##0;[Red]#,##0"/>
    </dxf>
    <dxf>
      <fill>
        <patternFill>
          <bgColor theme="7" tint="-0.24994659260841701"/>
        </patternFill>
      </fill>
    </dxf>
    <dxf>
      <fill>
        <patternFill>
          <bgColor indexed="44"/>
        </patternFill>
      </fill>
    </dxf>
    <dxf>
      <fill>
        <patternFill>
          <bgColor indexed="29"/>
        </patternFill>
      </fill>
    </dxf>
    <dxf>
      <font>
        <b/>
        <i val="0"/>
        <color rgb="FF00B050"/>
      </font>
      <numFmt numFmtId="199"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
      <font>
        <b val="0"/>
        <i val="0"/>
        <strike val="0"/>
        <condense val="0"/>
        <extend val="0"/>
        <outline val="0"/>
        <shadow val="0"/>
        <u val="none"/>
        <vertAlign val="baseline"/>
        <sz val="28"/>
        <color theme="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8"/>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28"/>
        <color theme="1"/>
        <name val="Calibri"/>
        <family val="2"/>
        <scheme val="minor"/>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F2CC"/>
      <color rgb="FF53B3DD"/>
      <color rgb="FFD5FFFE"/>
      <color rgb="FF2C6682"/>
      <color rgb="FF3D88AA"/>
      <color rgb="FFEDF4F7"/>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0.98979421811213864</c:v>
                </c:pt>
                <c:pt idx="1">
                  <c:v>0.98755924125197048</c:v>
                </c:pt>
                <c:pt idx="2">
                  <c:v>121.26666666666667</c:v>
                </c:pt>
                <c:pt idx="3">
                  <c:v>0.64617940199335544</c:v>
                </c:pt>
                <c:pt idx="4">
                  <c:v>0.80838323353293418</c:v>
                </c:pt>
                <c:pt idx="5">
                  <c:v>0</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dLbl>
              <c:idx val="25"/>
              <c:layout>
                <c:manualLayout>
                  <c:x val="-2.7725749540637789E-2"/>
                  <c:y val="-3.9706968961723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F4-40DF-BB68-92A0C9EBB18F}"/>
                </c:ext>
              </c:extLst>
            </c:dLbl>
            <c:dLbl>
              <c:idx val="26"/>
              <c:layout>
                <c:manualLayout>
                  <c:x val="-2.5712950148937475E-2"/>
                  <c:y val="-4.9395130684147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02-44D1-8DD1-EDD25DCA9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Data'!$D$4:$D$38</c15:sqref>
                  </c15:fullRef>
                </c:ext>
              </c:extLst>
              <c:f>'Physical-Chart Data'!$D$4:$D$30</c:f>
              <c:numCache>
                <c:formatCode>0.0%</c:formatCode>
                <c:ptCount val="27"/>
                <c:pt idx="0">
                  <c:v>0</c:v>
                </c:pt>
                <c:pt idx="1">
                  <c:v>5.7938012092037841E-5</c:v>
                </c:pt>
                <c:pt idx="2">
                  <c:v>1.9553358459021828E-3</c:v>
                </c:pt>
                <c:pt idx="3">
                  <c:v>8.6842162154371644E-3</c:v>
                </c:pt>
                <c:pt idx="4">
                  <c:v>2.8111465817293489E-2</c:v>
                </c:pt>
                <c:pt idx="5">
                  <c:v>6.6803104439752403E-2</c:v>
                </c:pt>
                <c:pt idx="6">
                  <c:v>0.10444522912177792</c:v>
                </c:pt>
                <c:pt idx="7">
                  <c:v>0.14307345300463359</c:v>
                </c:pt>
                <c:pt idx="8">
                  <c:v>0.20315747753460786</c:v>
                </c:pt>
                <c:pt idx="9">
                  <c:v>0.25784865495896059</c:v>
                </c:pt>
                <c:pt idx="10">
                  <c:v>0.32023535515857293</c:v>
                </c:pt>
                <c:pt idx="11">
                  <c:v>0.38742154227529207</c:v>
                </c:pt>
                <c:pt idx="12">
                  <c:v>0.47165952049809395</c:v>
                </c:pt>
                <c:pt idx="13">
                  <c:v>0.53268424504031875</c:v>
                </c:pt>
                <c:pt idx="14">
                  <c:v>0.59383954629636293</c:v>
                </c:pt>
                <c:pt idx="15">
                  <c:v>0.66090928089126522</c:v>
                </c:pt>
                <c:pt idx="16">
                  <c:v>0.74413464102213023</c:v>
                </c:pt>
                <c:pt idx="17">
                  <c:v>0.78768442519582904</c:v>
                </c:pt>
                <c:pt idx="18">
                  <c:v>0.8115767930877934</c:v>
                </c:pt>
                <c:pt idx="19">
                  <c:v>0.83277115205845675</c:v>
                </c:pt>
                <c:pt idx="20">
                  <c:v>0.90453372150840594</c:v>
                </c:pt>
                <c:pt idx="21">
                  <c:v>0.94125431472447008</c:v>
                </c:pt>
                <c:pt idx="22">
                  <c:v>0.97176487544048018</c:v>
                </c:pt>
                <c:pt idx="23">
                  <c:v>0.99856625038733438</c:v>
                </c:pt>
                <c:pt idx="24">
                  <c:v>1</c:v>
                </c:pt>
              </c:numCache>
            </c:numRef>
          </c:val>
          <c:smooth val="0"/>
          <c:extLst>
            <c:ext xmlns:c15="http://schemas.microsoft.com/office/drawing/2012/chart" uri="{02D57815-91ED-43cb-92C2-25804820EDAC}">
              <c15:categoryFilterExceptions>
                <c15:categoryFilterException>
                  <c15:sqref>'Physical-Chart Data'!$D$31</c15:sqref>
                  <c15:dLbl>
                    <c:idx val="26"/>
                    <c:layout>
                      <c:manualLayout>
                        <c:x val="-2.6883182353414449E-2"/>
                        <c:y val="-4.3582233650693115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0-F6DC-48C9-A942-6D2C22B640EF}"/>
                      </c:ext>
                    </c:extLst>
                  </c15:dLbl>
                </c15:categoryFilterException>
              </c15:categoryFilterExceptions>
            </c:ex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C7-4EB7-9650-9AC6EBAC9BA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C7-4EB7-9650-9AC6EBAC9BA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C7-4EB7-9650-9AC6EBAC9BA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Data'!$G$4:$G$38</c15:sqref>
                  </c15:fullRef>
                </c:ext>
              </c:extLst>
              <c:f>'Physical-Chart Data'!$G$4:$G$30</c:f>
              <c:numCache>
                <c:formatCode>0.0%</c:formatCode>
                <c:ptCount val="27"/>
                <c:pt idx="0">
                  <c:v>0</c:v>
                </c:pt>
                <c:pt idx="1">
                  <c:v>4.8531909730647896E-5</c:v>
                </c:pt>
                <c:pt idx="2">
                  <c:v>8.4930842028633832E-5</c:v>
                </c:pt>
                <c:pt idx="3">
                  <c:v>1.2982285852948313E-3</c:v>
                </c:pt>
                <c:pt idx="4">
                  <c:v>5.6539674836204807E-3</c:v>
                </c:pt>
                <c:pt idx="5">
                  <c:v>1.7119631157486048E-2</c:v>
                </c:pt>
                <c:pt idx="6">
                  <c:v>4.1155059451589419E-2</c:v>
                </c:pt>
                <c:pt idx="7">
                  <c:v>6.6913370541130793E-2</c:v>
                </c:pt>
                <c:pt idx="8">
                  <c:v>9.8616840572676542E-2</c:v>
                </c:pt>
                <c:pt idx="9">
                  <c:v>0.12618296529968454</c:v>
                </c:pt>
                <c:pt idx="10">
                  <c:v>0.16181752001941274</c:v>
                </c:pt>
                <c:pt idx="11">
                  <c:v>0.19771900024265954</c:v>
                </c:pt>
                <c:pt idx="12">
                  <c:v>0.24240475612715359</c:v>
                </c:pt>
                <c:pt idx="13">
                  <c:v>0.2752123271050716</c:v>
                </c:pt>
                <c:pt idx="14">
                  <c:v>0.31227857316185392</c:v>
                </c:pt>
                <c:pt idx="15">
                  <c:v>0.34603251637951948</c:v>
                </c:pt>
                <c:pt idx="16">
                  <c:v>0.38146081048289249</c:v>
                </c:pt>
                <c:pt idx="17">
                  <c:v>0.44793739383644748</c:v>
                </c:pt>
                <c:pt idx="18">
                  <c:v>0.53608347488473673</c:v>
                </c:pt>
                <c:pt idx="19">
                  <c:v>0.56812666828439695</c:v>
                </c:pt>
                <c:pt idx="20">
                  <c:v>0.59990293618053869</c:v>
                </c:pt>
                <c:pt idx="21">
                  <c:v>0.64225916039796171</c:v>
                </c:pt>
                <c:pt idx="22">
                  <c:v>0.68988109682115994</c:v>
                </c:pt>
                <c:pt idx="23">
                  <c:v>0.75325163795195349</c:v>
                </c:pt>
                <c:pt idx="24">
                  <c:v>0.8629337539432177</c:v>
                </c:pt>
                <c:pt idx="25">
                  <c:v>0.97382916767774819</c:v>
                </c:pt>
                <c:pt idx="26">
                  <c:v>1</c:v>
                </c:pt>
              </c:numCache>
            </c:numRef>
          </c:val>
          <c:smooth val="0"/>
          <c:extLst>
            <c:ext xmlns:c16="http://schemas.microsoft.com/office/drawing/2014/chart" uri="{C3380CC4-5D6E-409C-BE32-E72D297353CC}">
              <c16:uniqueId val="{00000004-6C07-46C7-8A10-8C170C5B548D}"/>
            </c:ext>
          </c:extLst>
        </c:ser>
        <c:ser>
          <c:idx val="3"/>
          <c:order val="2"/>
          <c:tx>
            <c:strRef>
              <c:f>'Physical-Chart Data'!$K$2:$L$2</c:f>
              <c:strCache>
                <c:ptCount val="1"/>
                <c:pt idx="0">
                  <c:v>Forecast </c:v>
                </c:pt>
              </c:strCache>
            </c:strRef>
          </c:tx>
          <c:spPr>
            <a:ln w="34925" cap="rnd">
              <a:solidFill>
                <a:srgbClr val="C00000"/>
              </a:solidFill>
              <a:prstDash val="sys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Data'!$P$4:$P$38</c15:sqref>
                  </c15:fullRef>
                </c:ext>
              </c:extLst>
              <c:f>'Physical-Chart Data'!$P$4:$P$30</c:f>
              <c:numCache>
                <c:formatCode>#,##0.00_);[Red]\(#,##0.00\)_)</c:formatCode>
                <c:ptCount val="27"/>
                <c:pt idx="26" formatCode="0.00%">
                  <c:v>1</c:v>
                </c:pt>
              </c:numCache>
            </c:numRef>
          </c:val>
          <c:smooth val="0"/>
          <c:extLst>
            <c:ext xmlns:c16="http://schemas.microsoft.com/office/drawing/2014/chart" uri="{C3380CC4-5D6E-409C-BE32-E72D297353CC}">
              <c16:uniqueId val="{00000009-6C07-46C7-8A10-8C170C5B548D}"/>
            </c:ext>
          </c:extLst>
        </c:ser>
        <c:ser>
          <c:idx val="2"/>
          <c:order val="3"/>
          <c:tx>
            <c:strRef>
              <c:f>'Physical-Chart Data'!$H$2:$I$2</c:f>
              <c:strCache>
                <c:ptCount val="1"/>
                <c:pt idx="0">
                  <c:v>Earned Effort %</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Data'!$J$4:$J$38</c15:sqref>
                  </c15:fullRef>
                </c:ext>
              </c:extLst>
              <c:f>'Physical-Chart Data'!$J$4:$J$30</c:f>
              <c:numCache>
                <c:formatCode>0.00%</c:formatCode>
                <c:ptCount val="27"/>
                <c:pt idx="0">
                  <c:v>0</c:v>
                </c:pt>
                <c:pt idx="1">
                  <c:v>4.8531909730647896E-5</c:v>
                </c:pt>
                <c:pt idx="2">
                  <c:v>8.4930842028633832E-5</c:v>
                </c:pt>
                <c:pt idx="3">
                  <c:v>1.2982285852948313E-3</c:v>
                </c:pt>
                <c:pt idx="4">
                  <c:v>5.6539674836204807E-3</c:v>
                </c:pt>
                <c:pt idx="5">
                  <c:v>1.7119631157486048E-2</c:v>
                </c:pt>
                <c:pt idx="6">
                  <c:v>4.1155059451589419E-2</c:v>
                </c:pt>
                <c:pt idx="7">
                  <c:v>6.6913370541130793E-2</c:v>
                </c:pt>
                <c:pt idx="8">
                  <c:v>9.8616840572676542E-2</c:v>
                </c:pt>
                <c:pt idx="9">
                  <c:v>0.12618296529968454</c:v>
                </c:pt>
                <c:pt idx="10">
                  <c:v>0.16181752001941274</c:v>
                </c:pt>
                <c:pt idx="11">
                  <c:v>0.19771900024265954</c:v>
                </c:pt>
                <c:pt idx="12">
                  <c:v>0.24240475612715359</c:v>
                </c:pt>
                <c:pt idx="13">
                  <c:v>0.2752123271050716</c:v>
                </c:pt>
                <c:pt idx="14">
                  <c:v>0.31227857316185392</c:v>
                </c:pt>
                <c:pt idx="15">
                  <c:v>0.34603251637951948</c:v>
                </c:pt>
                <c:pt idx="16">
                  <c:v>0.38146081048289249</c:v>
                </c:pt>
                <c:pt idx="17">
                  <c:v>0.44793739383644748</c:v>
                </c:pt>
                <c:pt idx="18">
                  <c:v>0.53608347488473673</c:v>
                </c:pt>
                <c:pt idx="19">
                  <c:v>0.56812666828439695</c:v>
                </c:pt>
                <c:pt idx="20">
                  <c:v>0.59990293618053869</c:v>
                </c:pt>
                <c:pt idx="21">
                  <c:v>0.64225916039796171</c:v>
                </c:pt>
                <c:pt idx="22">
                  <c:v>0.68988109682115994</c:v>
                </c:pt>
                <c:pt idx="23">
                  <c:v>0.73126703065598964</c:v>
                </c:pt>
                <c:pt idx="24">
                  <c:v>0.79327713601831618</c:v>
                </c:pt>
                <c:pt idx="25">
                  <c:v>0.85113955666562602</c:v>
                </c:pt>
                <c:pt idx="26">
                  <c:v>1</c:v>
                </c:pt>
              </c:numCache>
            </c:numRef>
          </c:val>
          <c:smooth val="0"/>
          <c:extLst>
            <c:ext xmlns:c16="http://schemas.microsoft.com/office/drawing/2014/chart" uri="{C3380CC4-5D6E-409C-BE32-E72D297353CC}">
              <c16:uniqueId val="{0000000D-4FB4-4474-AEA2-6CA4AEA842DF}"/>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18524268973422"/>
          <c:h val="3.484183696691092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3023610.0660000001</c:v>
                </c:pt>
                <c:pt idx="1">
                  <c:v>1950678.159</c:v>
                </c:pt>
                <c:pt idx="2">
                  <c:v>6773509.4650000008</c:v>
                </c:pt>
                <c:pt idx="3">
                  <c:v>2399993.2999999998</c:v>
                </c:pt>
                <c:pt idx="4">
                  <c:v>5065410.21</c:v>
                </c:pt>
                <c:pt idx="5">
                  <c:v>4209873.5490000006</c:v>
                </c:pt>
                <c:pt idx="6">
                  <c:v>2256432.9</c:v>
                </c:pt>
                <c:pt idx="7">
                  <c:v>5913349.879999999</c:v>
                </c:pt>
                <c:pt idx="8">
                  <c:v>5666519.7500000009</c:v>
                </c:pt>
                <c:pt idx="9">
                  <c:v>4491831.0429999987</c:v>
                </c:pt>
                <c:pt idx="10">
                  <c:v>30018472.118000001</c:v>
                </c:pt>
                <c:pt idx="11">
                  <c:v>20138174.800000001</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319744875.73000002</c:v>
                </c:pt>
                <c:pt idx="1">
                  <c:v>319744875.74000001</c:v>
                </c:pt>
                <c:pt idx="2">
                  <c:v>315767006.88</c:v>
                </c:pt>
                <c:pt idx="3" formatCode="#,##0_);\(#,##0\)">
                  <c:v>250214132.93880004</c:v>
                </c:pt>
                <c:pt idx="4" formatCode="#,##0_);\(#,##0\)">
                  <c:v>246537903.18170807</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Manpower!$A$3</c:f>
              <c:strCache>
                <c:ptCount val="1"/>
                <c:pt idx="0">
                  <c:v>Plan - Monthly</c:v>
                </c:pt>
              </c:strCache>
            </c:strRef>
          </c:tx>
          <c:spPr>
            <a:solidFill>
              <a:schemeClr val="accent1"/>
            </a:solidFill>
            <a:ln>
              <a:noFill/>
            </a:ln>
            <a:effectLst/>
          </c:spPr>
          <c:invertIfNegative val="0"/>
          <c:cat>
            <c:numRef>
              <c:f>Manpower!$B$1:$AL$1</c:f>
              <c:numCache>
                <c:formatCode>General</c:formatCode>
                <c:ptCount val="37"/>
              </c:numCache>
            </c:numRef>
          </c:cat>
          <c:val>
            <c:numRef>
              <c:f>Manpower!$B$3:$AL$3</c:f>
              <c:numCache>
                <c:formatCode>0</c:formatCode>
                <c:ptCount val="37"/>
                <c:pt idx="0">
                  <c:v>0</c:v>
                </c:pt>
                <c:pt idx="1">
                  <c:v>4.8</c:v>
                </c:pt>
                <c:pt idx="2">
                  <c:v>170.4</c:v>
                </c:pt>
                <c:pt idx="3">
                  <c:v>214.4</c:v>
                </c:pt>
                <c:pt idx="4">
                  <c:v>161</c:v>
                </c:pt>
                <c:pt idx="5">
                  <c:v>296.5</c:v>
                </c:pt>
                <c:pt idx="6">
                  <c:v>383.8</c:v>
                </c:pt>
                <c:pt idx="7">
                  <c:v>291.7</c:v>
                </c:pt>
                <c:pt idx="8">
                  <c:v>228.3</c:v>
                </c:pt>
                <c:pt idx="9">
                  <c:v>165.2</c:v>
                </c:pt>
                <c:pt idx="10">
                  <c:v>89.3</c:v>
                </c:pt>
                <c:pt idx="11">
                  <c:v>100.7</c:v>
                </c:pt>
                <c:pt idx="12">
                  <c:v>101.9</c:v>
                </c:pt>
                <c:pt idx="13">
                  <c:v>211.9</c:v>
                </c:pt>
                <c:pt idx="14">
                  <c:v>411.1</c:v>
                </c:pt>
                <c:pt idx="15">
                  <c:v>601.79999999999995</c:v>
                </c:pt>
                <c:pt idx="16">
                  <c:v>447.5</c:v>
                </c:pt>
                <c:pt idx="17">
                  <c:v>472.1</c:v>
                </c:pt>
                <c:pt idx="18">
                  <c:v>662.5</c:v>
                </c:pt>
                <c:pt idx="19">
                  <c:v>794.1</c:v>
                </c:pt>
                <c:pt idx="20">
                  <c:v>675.6</c:v>
                </c:pt>
                <c:pt idx="21">
                  <c:v>502</c:v>
                </c:pt>
                <c:pt idx="22">
                  <c:v>413</c:v>
                </c:pt>
                <c:pt idx="23">
                  <c:v>255</c:v>
                </c:pt>
                <c:pt idx="24">
                  <c:v>14.3</c:v>
                </c:pt>
              </c:numCache>
            </c:numRef>
          </c:val>
          <c:extLst>
            <c:ext xmlns:c16="http://schemas.microsoft.com/office/drawing/2014/chart" uri="{C3380CC4-5D6E-409C-BE32-E72D297353CC}">
              <c16:uniqueId val="{00000000-1D22-4C43-894D-E738F3AE3B26}"/>
            </c:ext>
          </c:extLst>
        </c:ser>
        <c:ser>
          <c:idx val="1"/>
          <c:order val="1"/>
          <c:tx>
            <c:strRef>
              <c:f>Manpower!$A$5</c:f>
              <c:strCache>
                <c:ptCount val="1"/>
                <c:pt idx="0">
                  <c:v>Actual - Monthly</c:v>
                </c:pt>
              </c:strCache>
            </c:strRef>
          </c:tx>
          <c:spPr>
            <a:solidFill>
              <a:schemeClr val="accent2"/>
            </a:solidFill>
            <a:ln>
              <a:noFill/>
            </a:ln>
            <a:effectLst/>
          </c:spPr>
          <c:invertIfNegative val="0"/>
          <c:cat>
            <c:numRef>
              <c:f>Manpower!$B$1:$AL$1</c:f>
              <c:numCache>
                <c:formatCode>General</c:formatCode>
                <c:ptCount val="37"/>
              </c:numCache>
            </c:numRef>
          </c:cat>
          <c:val>
            <c:numRef>
              <c:f>Manpower!$B$5:$AL$5</c:f>
              <c:numCache>
                <c:formatCode>0</c:formatCode>
                <c:ptCount val="37"/>
                <c:pt idx="0">
                  <c:v>0.93333333333333324</c:v>
                </c:pt>
                <c:pt idx="1">
                  <c:v>5</c:v>
                </c:pt>
                <c:pt idx="2">
                  <c:v>15</c:v>
                </c:pt>
                <c:pt idx="3">
                  <c:v>73</c:v>
                </c:pt>
                <c:pt idx="4">
                  <c:v>151</c:v>
                </c:pt>
                <c:pt idx="5">
                  <c:v>206</c:v>
                </c:pt>
                <c:pt idx="6">
                  <c:v>220</c:v>
                </c:pt>
                <c:pt idx="7">
                  <c:v>144</c:v>
                </c:pt>
                <c:pt idx="8">
                  <c:v>258</c:v>
                </c:pt>
                <c:pt idx="9">
                  <c:v>296</c:v>
                </c:pt>
                <c:pt idx="10">
                  <c:v>422</c:v>
                </c:pt>
                <c:pt idx="11">
                  <c:v>419</c:v>
                </c:pt>
                <c:pt idx="12">
                  <c:v>423</c:v>
                </c:pt>
                <c:pt idx="13">
                  <c:v>359</c:v>
                </c:pt>
                <c:pt idx="14">
                  <c:v>394</c:v>
                </c:pt>
                <c:pt idx="15">
                  <c:v>389</c:v>
                </c:pt>
                <c:pt idx="16">
                  <c:v>447.5</c:v>
                </c:pt>
                <c:pt idx="17">
                  <c:v>472.1</c:v>
                </c:pt>
                <c:pt idx="18">
                  <c:v>312</c:v>
                </c:pt>
              </c:numCache>
            </c:numRef>
          </c:val>
          <c:extLst>
            <c:ext xmlns:c16="http://schemas.microsoft.com/office/drawing/2014/chart" uri="{C3380CC4-5D6E-409C-BE32-E72D297353CC}">
              <c16:uniqueId val="{00000001-1D22-4C43-894D-E738F3AE3B26}"/>
            </c:ext>
          </c:extLst>
        </c:ser>
        <c:ser>
          <c:idx val="2"/>
          <c:order val="2"/>
          <c:tx>
            <c:strRef>
              <c:f>Manpower!$A$7</c:f>
              <c:strCache>
                <c:ptCount val="1"/>
                <c:pt idx="0">
                  <c:v>Forecast - Monthly</c:v>
                </c:pt>
              </c:strCache>
            </c:strRef>
          </c:tx>
          <c:spPr>
            <a:solidFill>
              <a:schemeClr val="accent3"/>
            </a:solidFill>
            <a:ln>
              <a:noFill/>
            </a:ln>
            <a:effectLst/>
          </c:spPr>
          <c:invertIfNegative val="0"/>
          <c:cat>
            <c:numRef>
              <c:f>Manpower!$B$1:$AL$1</c:f>
              <c:numCache>
                <c:formatCode>General</c:formatCode>
                <c:ptCount val="37"/>
              </c:numCache>
            </c:numRef>
          </c:cat>
          <c:val>
            <c:numRef>
              <c:f>Manpower!$B$7:$AL$7</c:f>
              <c:numCache>
                <c:formatCode>0</c:formatCode>
                <c:ptCount val="37"/>
                <c:pt idx="19">
                  <c:v>794.1</c:v>
                </c:pt>
                <c:pt idx="20">
                  <c:v>675.6</c:v>
                </c:pt>
                <c:pt idx="21">
                  <c:v>502</c:v>
                </c:pt>
                <c:pt idx="22">
                  <c:v>413</c:v>
                </c:pt>
                <c:pt idx="23">
                  <c:v>255</c:v>
                </c:pt>
                <c:pt idx="24">
                  <c:v>14.3</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3736</c:v>
                </c:pt>
                <c:pt idx="1">
                  <c:v>12</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2210362</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2210362</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8089664597111165E-2"/>
          <c:y val="1.7436588427982187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Data'!$D$4:$D$38</c15:sqref>
                  </c15:fullRef>
                </c:ext>
              </c:extLst>
              <c:f>'EV-Chart Data'!$D$4:$D$31</c:f>
              <c:numCache>
                <c:formatCode>0.0%</c:formatCode>
                <c:ptCount val="28"/>
                <c:pt idx="0">
                  <c:v>5.3615339294682364E-5</c:v>
                </c:pt>
                <c:pt idx="1">
                  <c:v>3.1481494979453573E-2</c:v>
                </c:pt>
                <c:pt idx="2">
                  <c:v>7.2686521486666017E-2</c:v>
                </c:pt>
                <c:pt idx="3">
                  <c:v>0.1207540963145993</c:v>
                </c:pt>
                <c:pt idx="4">
                  <c:v>0.16118027152847531</c:v>
                </c:pt>
                <c:pt idx="5">
                  <c:v>0.20779188776149082</c:v>
                </c:pt>
                <c:pt idx="6">
                  <c:v>0.25353488081683723</c:v>
                </c:pt>
                <c:pt idx="7">
                  <c:v>0.29729617371654127</c:v>
                </c:pt>
                <c:pt idx="8">
                  <c:v>0.31731833433876805</c:v>
                </c:pt>
                <c:pt idx="9">
                  <c:v>0.33431539100024588</c:v>
                </c:pt>
                <c:pt idx="10">
                  <c:v>0.3448091982030651</c:v>
                </c:pt>
                <c:pt idx="11">
                  <c:v>0.35977336080012362</c:v>
                </c:pt>
                <c:pt idx="12">
                  <c:v>0.37334454126108657</c:v>
                </c:pt>
                <c:pt idx="13">
                  <c:v>0.40830436244502061</c:v>
                </c:pt>
                <c:pt idx="14">
                  <c:v>0.45341707756537308</c:v>
                </c:pt>
                <c:pt idx="15">
                  <c:v>0.50399402718209119</c:v>
                </c:pt>
                <c:pt idx="16">
                  <c:v>0.55334792970819635</c:v>
                </c:pt>
                <c:pt idx="17">
                  <c:v>0.60032257881151185</c:v>
                </c:pt>
                <c:pt idx="18">
                  <c:v>0.66073120833497712</c:v>
                </c:pt>
                <c:pt idx="19">
                  <c:v>0.75069452159942529</c:v>
                </c:pt>
                <c:pt idx="20">
                  <c:v>0.82930399761562434</c:v>
                </c:pt>
                <c:pt idx="21">
                  <c:v>0.90271167280170017</c:v>
                </c:pt>
                <c:pt idx="22">
                  <c:v>0.94947786073781848</c:v>
                </c:pt>
                <c:pt idx="23">
                  <c:v>0.97391044875713917</c:v>
                </c:pt>
                <c:pt idx="24">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Data'!$G$4:$G$38</c15:sqref>
                  </c15:fullRef>
                </c:ext>
              </c:extLst>
              <c:f>'EV-Chart Data'!$G$4:$G$31</c:f>
              <c:numCache>
                <c:formatCode>0.0%</c:formatCode>
                <c:ptCount val="28"/>
                <c:pt idx="0">
                  <c:v>0</c:v>
                </c:pt>
                <c:pt idx="1">
                  <c:v>0</c:v>
                </c:pt>
                <c:pt idx="2">
                  <c:v>2.44058360034191E-4</c:v>
                </c:pt>
                <c:pt idx="3">
                  <c:v>1.0836332535711406E-2</c:v>
                </c:pt>
                <c:pt idx="4">
                  <c:v>4.1204705626385923E-2</c:v>
                </c:pt>
                <c:pt idx="5">
                  <c:v>6.5190890588662759E-2</c:v>
                </c:pt>
                <c:pt idx="6">
                  <c:v>9.1511227297065525E-2</c:v>
                </c:pt>
                <c:pt idx="7">
                  <c:v>0.11808467117353542</c:v>
                </c:pt>
                <c:pt idx="8">
                  <c:v>0.1383844189182997</c:v>
                </c:pt>
                <c:pt idx="9">
                  <c:v>0.16943376239044752</c:v>
                </c:pt>
                <c:pt idx="10">
                  <c:v>0.20552348290169734</c:v>
                </c:pt>
                <c:pt idx="11">
                  <c:v>0.23955511892137368</c:v>
                </c:pt>
                <c:pt idx="12">
                  <c:v>0.32458505679896482</c:v>
                </c:pt>
                <c:pt idx="13">
                  <c:v>0.37258279347875256</c:v>
                </c:pt>
                <c:pt idx="14">
                  <c:v>0.44954375735289914</c:v>
                </c:pt>
                <c:pt idx="15">
                  <c:v>0.49230593619558921</c:v>
                </c:pt>
                <c:pt idx="16">
                  <c:v>0.55470002271363683</c:v>
                </c:pt>
                <c:pt idx="17">
                  <c:v>0.62492546888766998</c:v>
                </c:pt>
                <c:pt idx="18">
                  <c:v>0.69368405039677528</c:v>
                </c:pt>
                <c:pt idx="19">
                  <c:v>0.73591717134725132</c:v>
                </c:pt>
                <c:pt idx="20">
                  <c:v>0.7553190474706345</c:v>
                </c:pt>
                <c:pt idx="21">
                  <c:v>0.78340977158151748</c:v>
                </c:pt>
                <c:pt idx="22">
                  <c:v>0.80270261130542608</c:v>
                </c:pt>
                <c:pt idx="23">
                  <c:v>0.83873515202620008</c:v>
                </c:pt>
                <c:pt idx="24">
                  <c:v>0.88051230496572008</c:v>
                </c:pt>
                <c:pt idx="25">
                  <c:v>0.93588086815091875</c:v>
                </c:pt>
                <c:pt idx="26">
                  <c:v>1.0000000000000002</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5"/>
              <c:layout>
                <c:manualLayout>
                  <c:x val="-1.4375954341143504E-2"/>
                  <c:y val="2.7517246184934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21-469F-B685-8EE6DB28FED8}"/>
                </c:ext>
              </c:extLst>
            </c:dLbl>
            <c:dLbl>
              <c:idx val="6"/>
              <c:layout>
                <c:manualLayout>
                  <c:x val="-2.0455442905139248E-3"/>
                  <c:y val="3.53835195379338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91-4CED-9781-6BF399BE4E87}"/>
                </c:ext>
              </c:extLst>
            </c:dLbl>
            <c:dLbl>
              <c:idx val="7"/>
              <c:layout>
                <c:manualLayout>
                  <c:x val="-2.292152491526484E-3"/>
                  <c:y val="2.5550677846684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55-4281-A305-93102A66BABF}"/>
                </c:ext>
              </c:extLst>
            </c:dLbl>
            <c:dLbl>
              <c:idx val="8"/>
              <c:layout>
                <c:manualLayout>
                  <c:x val="2.1115653836983658E-3"/>
                  <c:y val="2.55506778466850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BB-46A0-9044-83053D87D72D}"/>
                </c:ext>
              </c:extLst>
            </c:dLbl>
            <c:dLbl>
              <c:idx val="9"/>
              <c:layout>
                <c:manualLayout>
                  <c:x val="1.2308218086533958E-3"/>
                  <c:y val="1.9650972831935832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2"/>
              <c:layout>
                <c:manualLayout>
                  <c:x val="-1.1465332885034605E-2"/>
                  <c:y val="3.12909518531766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2D-490A-BC49-770B972ECF9E}"/>
                </c:ext>
              </c:extLst>
            </c:dLbl>
            <c:dLbl>
              <c:idx val="13"/>
              <c:layout>
                <c:manualLayout>
                  <c:x val="-1.1465332885034605E-2"/>
                  <c:y val="2.7377753374209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E8-4A70-87CC-F88DF22F82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Data'!$J$4:$J$38</c15:sqref>
                  </c15:fullRef>
                </c:ext>
              </c:extLst>
              <c:f>'EV-Chart Data'!$J$4:$J$31</c:f>
              <c:numCache>
                <c:formatCode>0.0%</c:formatCode>
                <c:ptCount val="28"/>
                <c:pt idx="0">
                  <c:v>0</c:v>
                </c:pt>
                <c:pt idx="1">
                  <c:v>0</c:v>
                </c:pt>
                <c:pt idx="2" formatCode="0.00%">
                  <c:v>2.44058360034191E-4</c:v>
                </c:pt>
                <c:pt idx="3" formatCode="0.00%">
                  <c:v>1.0836332535711406E-2</c:v>
                </c:pt>
                <c:pt idx="4" formatCode="0.00%">
                  <c:v>4.1204705626385923E-2</c:v>
                </c:pt>
                <c:pt idx="5" formatCode="0.00%">
                  <c:v>6.5190890588662759E-2</c:v>
                </c:pt>
                <c:pt idx="6" formatCode="0.00%">
                  <c:v>9.1511227297065525E-2</c:v>
                </c:pt>
                <c:pt idx="7" formatCode="0.00%">
                  <c:v>0.11808467117353542</c:v>
                </c:pt>
                <c:pt idx="8" formatCode="0.00%">
                  <c:v>0.1383844189182997</c:v>
                </c:pt>
                <c:pt idx="9" formatCode="0.00%">
                  <c:v>0.16943376239044752</c:v>
                </c:pt>
                <c:pt idx="10" formatCode="0.00%">
                  <c:v>0.20552348290169734</c:v>
                </c:pt>
                <c:pt idx="11" formatCode="0.00%">
                  <c:v>0.23955511892137368</c:v>
                </c:pt>
                <c:pt idx="12" formatCode="0.00%">
                  <c:v>0.32458505679896482</c:v>
                </c:pt>
                <c:pt idx="13" formatCode="0.00%">
                  <c:v>0.37258279347875256</c:v>
                </c:pt>
                <c:pt idx="14" formatCode="0.00%">
                  <c:v>0.44954375735289914</c:v>
                </c:pt>
                <c:pt idx="15" formatCode="0.00%">
                  <c:v>0.49230593619558921</c:v>
                </c:pt>
                <c:pt idx="16" formatCode="0.00%">
                  <c:v>0.55470002271363683</c:v>
                </c:pt>
                <c:pt idx="17" formatCode="0.00%">
                  <c:v>0.62492546888766998</c:v>
                </c:pt>
                <c:pt idx="18" formatCode="0.00%">
                  <c:v>0.69368405039677528</c:v>
                </c:pt>
                <c:pt idx="19" formatCode="0.00%">
                  <c:v>0.73591717134725132</c:v>
                </c:pt>
                <c:pt idx="20" formatCode="0.00%">
                  <c:v>0.7553190474706345</c:v>
                </c:pt>
                <c:pt idx="21" formatCode="0.00%">
                  <c:v>0.78340977158151748</c:v>
                </c:pt>
                <c:pt idx="22" formatCode="0.00%">
                  <c:v>0.80270261130542608</c:v>
                </c:pt>
                <c:pt idx="23" formatCode="0.00%">
                  <c:v>0.822849402290873</c:v>
                </c:pt>
                <c:pt idx="24" formatCode="0.00%">
                  <c:v>0.86143981879662312</c:v>
                </c:pt>
                <c:pt idx="25" formatCode="0.00%">
                  <c:v>0.89066860968392958</c:v>
                </c:pt>
                <c:pt idx="26" formatCode="0.00%">
                  <c:v>0.98213511961072519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chemeClr val="accent4"/>
              </a:solidFill>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Data'!$P$4:$P$38</c15:sqref>
                  </c15:fullRef>
                </c:ext>
              </c:extLst>
              <c:f>'EV-Chart Data'!$P$4:$P$31</c:f>
              <c:numCache>
                <c:formatCode>0.0%</c:formatCode>
                <c:ptCount val="28"/>
                <c:pt idx="27" formatCode="0.00%">
                  <c:v>1.0000000000000002</c:v>
                </c:pt>
              </c:numCache>
            </c:numRef>
          </c:val>
          <c:smooth val="1"/>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Data'!$M$4:$M$38</c15:sqref>
                  </c15:fullRef>
                </c:ext>
              </c:extLst>
              <c:f>'EV-Chart Data'!$M$4:$M$31</c:f>
              <c:numCache>
                <c:formatCode>0.0%</c:formatCode>
                <c:ptCount val="28"/>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 </c:v>
                </c:pt>
              </c:strCache>
            </c:strRef>
          </c:tx>
          <c:spPr>
            <a:solidFill>
              <a:schemeClr val="accent2"/>
            </a:solidFill>
            <a:ln>
              <a:noFill/>
            </a:ln>
            <a:effectLst/>
          </c:spPr>
          <c:invertIfNegative val="0"/>
          <c:cat>
            <c:strRef>
              <c:f>'Weekly Progress Report'!$A$12:$A$19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Report'!$J$12:$J$37</c:f>
              <c:numCache>
                <c:formatCode>0.0%</c:formatCode>
                <c:ptCount val="26"/>
                <c:pt idx="0">
                  <c:v>0</c:v>
                </c:pt>
                <c:pt idx="1">
                  <c:v>1</c:v>
                </c:pt>
                <c:pt idx="2">
                  <c:v>1</c:v>
                </c:pt>
                <c:pt idx="3">
                  <c:v>1.0000000000466789</c:v>
                </c:pt>
                <c:pt idx="4">
                  <c:v>1</c:v>
                </c:pt>
                <c:pt idx="5">
                  <c:v>1</c:v>
                </c:pt>
                <c:pt idx="6">
                  <c:v>1</c:v>
                </c:pt>
                <c:pt idx="7">
                  <c:v>1.0000000001354401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 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Report'!$L$12:$L$37</c:f>
              <c:numCache>
                <c:formatCode>0.0%</c:formatCode>
                <c:ptCount val="26"/>
                <c:pt idx="0">
                  <c:v>0</c:v>
                </c:pt>
                <c:pt idx="1">
                  <c:v>1</c:v>
                </c:pt>
                <c:pt idx="2">
                  <c:v>1</c:v>
                </c:pt>
                <c:pt idx="3">
                  <c:v>0.98898116536695324</c:v>
                </c:pt>
                <c:pt idx="4">
                  <c:v>1</c:v>
                </c:pt>
                <c:pt idx="5">
                  <c:v>1</c:v>
                </c:pt>
                <c:pt idx="6">
                  <c:v>1</c:v>
                </c:pt>
                <c:pt idx="7">
                  <c:v>0.99439927503546988</c:v>
                </c:pt>
                <c:pt idx="8">
                  <c:v>1</c:v>
                </c:pt>
                <c:pt idx="9">
                  <c:v>0.87244996896393356</c:v>
                </c:pt>
                <c:pt idx="10">
                  <c:v>1</c:v>
                </c:pt>
                <c:pt idx="11">
                  <c:v>1</c:v>
                </c:pt>
                <c:pt idx="12">
                  <c:v>1</c:v>
                </c:pt>
                <c:pt idx="13">
                  <c:v>0.73611859722833017</c:v>
                </c:pt>
                <c:pt idx="14">
                  <c:v>0.8650292748488505</c:v>
                </c:pt>
                <c:pt idx="15">
                  <c:v>0.99577765977876642</c:v>
                </c:pt>
                <c:pt idx="16">
                  <c:v>1</c:v>
                </c:pt>
                <c:pt idx="17">
                  <c:v>1</c:v>
                </c:pt>
                <c:pt idx="18">
                  <c:v>0.69556159590809241</c:v>
                </c:pt>
                <c:pt idx="19">
                  <c:v>0.98299508846444161</c:v>
                </c:pt>
                <c:pt idx="20">
                  <c:v>0.98113513749498316</c:v>
                </c:pt>
                <c:pt idx="21">
                  <c:v>0.95201130027445335</c:v>
                </c:pt>
                <c:pt idx="22">
                  <c:v>1</c:v>
                </c:pt>
                <c:pt idx="23">
                  <c:v>1</c:v>
                </c:pt>
                <c:pt idx="24">
                  <c:v>0.97950423448860302</c:v>
                </c:pt>
                <c:pt idx="25">
                  <c:v>0.94941860486554153</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Report'!$M$12:$M$37</c:f>
              <c:numCache>
                <c:formatCode>0.0%</c:formatCode>
                <c:ptCount val="26"/>
                <c:pt idx="0">
                  <c:v>0</c:v>
                </c:pt>
                <c:pt idx="1">
                  <c:v>0</c:v>
                </c:pt>
                <c:pt idx="2">
                  <c:v>0</c:v>
                </c:pt>
                <c:pt idx="3">
                  <c:v>-1.1018834679725642E-2</c:v>
                </c:pt>
                <c:pt idx="4">
                  <c:v>0</c:v>
                </c:pt>
                <c:pt idx="5">
                  <c:v>0</c:v>
                </c:pt>
                <c:pt idx="6">
                  <c:v>0</c:v>
                </c:pt>
                <c:pt idx="7">
                  <c:v>-5.6007250999702274E-3</c:v>
                </c:pt>
                <c:pt idx="8">
                  <c:v>0</c:v>
                </c:pt>
                <c:pt idx="9">
                  <c:v>-0.12755003103606644</c:v>
                </c:pt>
                <c:pt idx="10">
                  <c:v>0</c:v>
                </c:pt>
                <c:pt idx="11">
                  <c:v>0</c:v>
                </c:pt>
                <c:pt idx="12">
                  <c:v>0</c:v>
                </c:pt>
                <c:pt idx="13">
                  <c:v>-0.26388140277166983</c:v>
                </c:pt>
                <c:pt idx="14">
                  <c:v>-0.1349707251511495</c:v>
                </c:pt>
                <c:pt idx="15">
                  <c:v>-4.2223402212335781E-3</c:v>
                </c:pt>
                <c:pt idx="16">
                  <c:v>0</c:v>
                </c:pt>
                <c:pt idx="17">
                  <c:v>0</c:v>
                </c:pt>
                <c:pt idx="18">
                  <c:v>-0.30443840409190759</c:v>
                </c:pt>
                <c:pt idx="19">
                  <c:v>-1.7004911535558387E-2</c:v>
                </c:pt>
                <c:pt idx="20">
                  <c:v>-1.8864862505016844E-2</c:v>
                </c:pt>
                <c:pt idx="21">
                  <c:v>-4.7988699725546646E-2</c:v>
                </c:pt>
                <c:pt idx="22">
                  <c:v>0</c:v>
                </c:pt>
                <c:pt idx="23">
                  <c:v>0</c:v>
                </c:pt>
                <c:pt idx="24">
                  <c:v>-2.0495765511396979E-2</c:v>
                </c:pt>
                <c:pt idx="25">
                  <c:v>-5.0581395134458473E-2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Manpower!$B$11:$AL$11</c:f>
              <c:numCache>
                <c:formatCode>0</c:formatCode>
                <c:ptCount val="37"/>
                <c:pt idx="0">
                  <c:v>13</c:v>
                </c:pt>
                <c:pt idx="1">
                  <c:v>20</c:v>
                </c:pt>
                <c:pt idx="2">
                  <c:v>25</c:v>
                </c:pt>
                <c:pt idx="3">
                  <c:v>27</c:v>
                </c:pt>
                <c:pt idx="4">
                  <c:v>30</c:v>
                </c:pt>
                <c:pt idx="5">
                  <c:v>32</c:v>
                </c:pt>
                <c:pt idx="6">
                  <c:v>35</c:v>
                </c:pt>
                <c:pt idx="7">
                  <c:v>37</c:v>
                </c:pt>
                <c:pt idx="8">
                  <c:v>40</c:v>
                </c:pt>
                <c:pt idx="9">
                  <c:v>43</c:v>
                </c:pt>
                <c:pt idx="10">
                  <c:v>45</c:v>
                </c:pt>
                <c:pt idx="11">
                  <c:v>46</c:v>
                </c:pt>
                <c:pt idx="12">
                  <c:v>46</c:v>
                </c:pt>
                <c:pt idx="13">
                  <c:v>46</c:v>
                </c:pt>
                <c:pt idx="14">
                  <c:v>86</c:v>
                </c:pt>
                <c:pt idx="15">
                  <c:v>86</c:v>
                </c:pt>
                <c:pt idx="16">
                  <c:v>90</c:v>
                </c:pt>
                <c:pt idx="17">
                  <c:v>92</c:v>
                </c:pt>
                <c:pt idx="18">
                  <c:v>93</c:v>
                </c:pt>
                <c:pt idx="19">
                  <c:v>93</c:v>
                </c:pt>
                <c:pt idx="20">
                  <c:v>93</c:v>
                </c:pt>
                <c:pt idx="21">
                  <c:v>93</c:v>
                </c:pt>
                <c:pt idx="22">
                  <c:v>76</c:v>
                </c:pt>
                <c:pt idx="23">
                  <c:v>60</c:v>
                </c:pt>
                <c:pt idx="24">
                  <c:v>49</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Manpower!$B$13:$AL$13</c:f>
              <c:numCache>
                <c:formatCode>0</c:formatCode>
                <c:ptCount val="37"/>
                <c:pt idx="0">
                  <c:v>0.93333333333333324</c:v>
                </c:pt>
                <c:pt idx="1">
                  <c:v>10</c:v>
                </c:pt>
                <c:pt idx="2">
                  <c:v>14</c:v>
                </c:pt>
                <c:pt idx="3">
                  <c:v>23</c:v>
                </c:pt>
                <c:pt idx="4">
                  <c:v>26</c:v>
                </c:pt>
                <c:pt idx="5">
                  <c:v>30</c:v>
                </c:pt>
                <c:pt idx="6">
                  <c:v>33</c:v>
                </c:pt>
                <c:pt idx="7">
                  <c:v>34</c:v>
                </c:pt>
                <c:pt idx="8">
                  <c:v>42</c:v>
                </c:pt>
                <c:pt idx="9">
                  <c:v>79</c:v>
                </c:pt>
                <c:pt idx="10">
                  <c:v>110</c:v>
                </c:pt>
                <c:pt idx="11">
                  <c:v>161</c:v>
                </c:pt>
                <c:pt idx="12">
                  <c:v>161</c:v>
                </c:pt>
                <c:pt idx="13">
                  <c:v>109</c:v>
                </c:pt>
                <c:pt idx="14">
                  <c:v>118</c:v>
                </c:pt>
                <c:pt idx="15">
                  <c:v>116</c:v>
                </c:pt>
                <c:pt idx="16">
                  <c:v>114</c:v>
                </c:pt>
                <c:pt idx="17">
                  <c:v>114</c:v>
                </c:pt>
                <c:pt idx="18">
                  <c:v>75</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Manpower!$B$15:$AL$15</c:f>
              <c:numCache>
                <c:formatCode>0</c:formatCode>
                <c:ptCount val="37"/>
                <c:pt idx="19">
                  <c:v>115</c:v>
                </c:pt>
                <c:pt idx="20">
                  <c:v>115</c:v>
                </c:pt>
                <c:pt idx="21">
                  <c:v>115</c:v>
                </c:pt>
                <c:pt idx="22">
                  <c:v>102</c:v>
                </c:pt>
                <c:pt idx="23">
                  <c:v>60</c:v>
                </c:pt>
                <c:pt idx="24">
                  <c:v>49</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Manpower!$B$34:$AL$34</c:f>
              <c:numCache>
                <c:formatCode>0</c:formatCode>
                <c:ptCount val="37"/>
                <c:pt idx="0">
                  <c:v>0</c:v>
                </c:pt>
                <c:pt idx="1">
                  <c:v>2.8</c:v>
                </c:pt>
                <c:pt idx="2">
                  <c:v>80.8</c:v>
                </c:pt>
                <c:pt idx="3">
                  <c:v>68</c:v>
                </c:pt>
                <c:pt idx="4">
                  <c:v>49.1</c:v>
                </c:pt>
                <c:pt idx="5">
                  <c:v>112</c:v>
                </c:pt>
                <c:pt idx="6">
                  <c:v>145.9</c:v>
                </c:pt>
                <c:pt idx="7">
                  <c:v>98.5</c:v>
                </c:pt>
                <c:pt idx="8">
                  <c:v>58.5</c:v>
                </c:pt>
                <c:pt idx="9">
                  <c:v>57.9</c:v>
                </c:pt>
                <c:pt idx="10">
                  <c:v>42.4</c:v>
                </c:pt>
                <c:pt idx="11">
                  <c:v>41.4</c:v>
                </c:pt>
                <c:pt idx="12">
                  <c:v>34.299999999999997</c:v>
                </c:pt>
                <c:pt idx="13">
                  <c:v>95.1</c:v>
                </c:pt>
                <c:pt idx="14">
                  <c:v>183.6</c:v>
                </c:pt>
                <c:pt idx="15">
                  <c:v>166.6</c:v>
                </c:pt>
                <c:pt idx="16">
                  <c:v>94.8</c:v>
                </c:pt>
                <c:pt idx="17">
                  <c:v>133.1</c:v>
                </c:pt>
                <c:pt idx="18">
                  <c:v>216.8</c:v>
                </c:pt>
                <c:pt idx="19">
                  <c:v>248.5</c:v>
                </c:pt>
                <c:pt idx="20">
                  <c:v>195.6</c:v>
                </c:pt>
                <c:pt idx="21">
                  <c:v>135.9</c:v>
                </c:pt>
                <c:pt idx="22">
                  <c:v>124.2</c:v>
                </c:pt>
                <c:pt idx="23">
                  <c:v>90.3</c:v>
                </c:pt>
                <c:pt idx="24">
                  <c:v>9.4</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Manpower!$B$36:$AL$36</c:f>
              <c:numCache>
                <c:formatCode>General</c:formatCode>
                <c:ptCount val="37"/>
                <c:pt idx="2" formatCode="0">
                  <c:v>15</c:v>
                </c:pt>
                <c:pt idx="3" formatCode="0">
                  <c:v>52</c:v>
                </c:pt>
                <c:pt idx="4" formatCode="0">
                  <c:v>50</c:v>
                </c:pt>
                <c:pt idx="5" formatCode="0">
                  <c:v>61</c:v>
                </c:pt>
                <c:pt idx="6" formatCode="0">
                  <c:v>58</c:v>
                </c:pt>
                <c:pt idx="7" formatCode="0">
                  <c:v>35</c:v>
                </c:pt>
                <c:pt idx="8" formatCode="0">
                  <c:v>91</c:v>
                </c:pt>
                <c:pt idx="9" formatCode="0">
                  <c:v>141</c:v>
                </c:pt>
                <c:pt idx="10" formatCode="0">
                  <c:v>187</c:v>
                </c:pt>
                <c:pt idx="11" formatCode="0">
                  <c:v>186</c:v>
                </c:pt>
                <c:pt idx="12" formatCode="0">
                  <c:v>181</c:v>
                </c:pt>
                <c:pt idx="13" formatCode="0">
                  <c:v>108</c:v>
                </c:pt>
                <c:pt idx="14" formatCode="0">
                  <c:v>133</c:v>
                </c:pt>
                <c:pt idx="15" formatCode="0">
                  <c:v>138</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Manpower!$B$38:$AL$38</c:f>
              <c:numCache>
                <c:formatCode>General</c:formatCode>
                <c:ptCount val="37"/>
                <c:pt idx="16" formatCode="0">
                  <c:v>94.8</c:v>
                </c:pt>
                <c:pt idx="17" formatCode="0">
                  <c:v>133.1</c:v>
                </c:pt>
                <c:pt idx="18" formatCode="0">
                  <c:v>216.8</c:v>
                </c:pt>
                <c:pt idx="19" formatCode="0">
                  <c:v>248.5</c:v>
                </c:pt>
                <c:pt idx="20" formatCode="0">
                  <c:v>195.6</c:v>
                </c:pt>
                <c:pt idx="21" formatCode="0">
                  <c:v>135.9</c:v>
                </c:pt>
                <c:pt idx="22" formatCode="0">
                  <c:v>124.2</c:v>
                </c:pt>
                <c:pt idx="23" formatCode="0">
                  <c:v>90.3</c:v>
                </c:pt>
                <c:pt idx="24" formatCode="0">
                  <c:v>9.4</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g"/><Relationship Id="rId3" Type="http://schemas.openxmlformats.org/officeDocument/2006/relationships/image" Target="../media/image4.jpg"/><Relationship Id="rId7" Type="http://schemas.openxmlformats.org/officeDocument/2006/relationships/image" Target="../media/image8.jpg"/><Relationship Id="rId12" Type="http://schemas.openxmlformats.org/officeDocument/2006/relationships/image" Target="../media/image13.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g"/><Relationship Id="rId11" Type="http://schemas.openxmlformats.org/officeDocument/2006/relationships/image" Target="../media/image12.jpg"/><Relationship Id="rId5" Type="http://schemas.openxmlformats.org/officeDocument/2006/relationships/image" Target="../media/image6.jpg"/><Relationship Id="rId10" Type="http://schemas.openxmlformats.org/officeDocument/2006/relationships/image" Target="../media/image11.jpg"/><Relationship Id="rId4" Type="http://schemas.openxmlformats.org/officeDocument/2006/relationships/image" Target="../media/image5.jpg"/><Relationship Id="rId9" Type="http://schemas.openxmlformats.org/officeDocument/2006/relationships/image" Target="../media/image10.jpg"/></Relationships>
</file>

<file path=xl/drawings/_rels/drawing6.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38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10,425,589</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41583</xdr:rowOff>
    </xdr:from>
    <xdr:to>
      <xdr:col>17</xdr:col>
      <xdr:colOff>1535905</xdr:colOff>
      <xdr:row>101</xdr:row>
      <xdr:rowOff>190500</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66</xdr:row>
      <xdr:rowOff>228600</xdr:rowOff>
    </xdr:from>
    <xdr:to>
      <xdr:col>34</xdr:col>
      <xdr:colOff>5380</xdr:colOff>
      <xdr:row>75</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803956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38</xdr:row>
      <xdr:rowOff>76200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104775</xdr:colOff>
      <xdr:row>9</xdr:row>
      <xdr:rowOff>0</xdr:rowOff>
    </xdr:from>
    <xdr:to>
      <xdr:col>34</xdr:col>
      <xdr:colOff>0</xdr:colOff>
      <xdr:row>37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3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99.93%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3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98.91%</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3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-1.02%</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Revised Baseline Schedule</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3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6A389A0F-3A22-4C5E-B491-50C2D4B8195F}" type="TxLink">
            <a:rPr lang="en-US" sz="1100" b="1" i="0" u="none" strike="noStrike">
              <a:solidFill>
                <a:srgbClr val="2C6682"/>
              </a:solidFill>
              <a:latin typeface="Calibri"/>
              <a:ea typeface="+mn-ea"/>
              <a:cs typeface="Calibri"/>
            </a:rPr>
            <a:pPr marL="0" indent="0" algn="ctr"/>
            <a:t>100.00%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L$3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98.76%</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3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-1.24%</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Revised Baseline Schedule</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11</xdr:col>
      <xdr:colOff>21772</xdr:colOff>
      <xdr:row>79</xdr:row>
      <xdr:rowOff>32656</xdr:rowOff>
    </xdr:from>
    <xdr:to>
      <xdr:col>19</xdr:col>
      <xdr:colOff>620486</xdr:colOff>
      <xdr:row>95</xdr:row>
      <xdr:rowOff>174171</xdr:rowOff>
    </xdr:to>
    <xdr:pic>
      <xdr:nvPicPr>
        <xdr:cNvPr id="14" name="Picture 13">
          <a:extLst>
            <a:ext uri="{FF2B5EF4-FFF2-40B4-BE49-F238E27FC236}">
              <a16:creationId xmlns:a16="http://schemas.microsoft.com/office/drawing/2014/main" id="{56095D3C-2049-4CAC-9D32-CD70F9ED15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792686" y="16372113"/>
          <a:ext cx="5823857" cy="3102429"/>
        </a:xfrm>
        <a:prstGeom prst="rect">
          <a:avLst/>
        </a:prstGeom>
      </xdr:spPr>
    </xdr:pic>
    <xdr:clientData/>
  </xdr:twoCellAnchor>
  <xdr:twoCellAnchor editAs="oneCell">
    <xdr:from>
      <xdr:col>1</xdr:col>
      <xdr:colOff>10885</xdr:colOff>
      <xdr:row>2</xdr:row>
      <xdr:rowOff>21770</xdr:rowOff>
    </xdr:from>
    <xdr:to>
      <xdr:col>9</xdr:col>
      <xdr:colOff>642257</xdr:colOff>
      <xdr:row>18</xdr:row>
      <xdr:rowOff>174171</xdr:rowOff>
    </xdr:to>
    <xdr:pic>
      <xdr:nvPicPr>
        <xdr:cNvPr id="10" name="Picture 9">
          <a:extLst>
            <a:ext uri="{FF2B5EF4-FFF2-40B4-BE49-F238E27FC236}">
              <a16:creationId xmlns:a16="http://schemas.microsoft.com/office/drawing/2014/main" id="{10142A63-FFD1-4DB7-BED1-F8412E4E4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50371" y="783770"/>
          <a:ext cx="5856515" cy="3113315"/>
        </a:xfrm>
        <a:prstGeom prst="rect">
          <a:avLst/>
        </a:prstGeom>
      </xdr:spPr>
    </xdr:pic>
    <xdr:clientData/>
  </xdr:twoCellAnchor>
  <xdr:twoCellAnchor editAs="oneCell">
    <xdr:from>
      <xdr:col>11</xdr:col>
      <xdr:colOff>32657</xdr:colOff>
      <xdr:row>2</xdr:row>
      <xdr:rowOff>21770</xdr:rowOff>
    </xdr:from>
    <xdr:to>
      <xdr:col>19</xdr:col>
      <xdr:colOff>631372</xdr:colOff>
      <xdr:row>18</xdr:row>
      <xdr:rowOff>174171</xdr:rowOff>
    </xdr:to>
    <xdr:pic>
      <xdr:nvPicPr>
        <xdr:cNvPr id="11" name="Picture 10">
          <a:extLst>
            <a:ext uri="{FF2B5EF4-FFF2-40B4-BE49-F238E27FC236}">
              <a16:creationId xmlns:a16="http://schemas.microsoft.com/office/drawing/2014/main" id="{21689C15-CCEE-49C3-B1C3-1B0FBD4904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6803571" y="783770"/>
          <a:ext cx="5823858" cy="3113315"/>
        </a:xfrm>
        <a:prstGeom prst="rect">
          <a:avLst/>
        </a:prstGeom>
      </xdr:spPr>
    </xdr:pic>
    <xdr:clientData/>
  </xdr:twoCellAnchor>
  <xdr:twoCellAnchor editAs="oneCell">
    <xdr:from>
      <xdr:col>1</xdr:col>
      <xdr:colOff>21771</xdr:colOff>
      <xdr:row>21</xdr:row>
      <xdr:rowOff>21772</xdr:rowOff>
    </xdr:from>
    <xdr:to>
      <xdr:col>9</xdr:col>
      <xdr:colOff>620485</xdr:colOff>
      <xdr:row>37</xdr:row>
      <xdr:rowOff>163286</xdr:rowOff>
    </xdr:to>
    <xdr:pic>
      <xdr:nvPicPr>
        <xdr:cNvPr id="16" name="Picture 15">
          <a:extLst>
            <a:ext uri="{FF2B5EF4-FFF2-40B4-BE49-F238E27FC236}">
              <a16:creationId xmlns:a16="http://schemas.microsoft.com/office/drawing/2014/main" id="{6678879B-870B-40AB-832F-81D5C56120F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61257" y="4517572"/>
          <a:ext cx="5823857" cy="3102428"/>
        </a:xfrm>
        <a:prstGeom prst="rect">
          <a:avLst/>
        </a:prstGeom>
      </xdr:spPr>
    </xdr:pic>
    <xdr:clientData/>
  </xdr:twoCellAnchor>
  <xdr:twoCellAnchor editAs="oneCell">
    <xdr:from>
      <xdr:col>11</xdr:col>
      <xdr:colOff>21772</xdr:colOff>
      <xdr:row>21</xdr:row>
      <xdr:rowOff>21771</xdr:rowOff>
    </xdr:from>
    <xdr:to>
      <xdr:col>19</xdr:col>
      <xdr:colOff>642257</xdr:colOff>
      <xdr:row>37</xdr:row>
      <xdr:rowOff>185057</xdr:rowOff>
    </xdr:to>
    <xdr:pic>
      <xdr:nvPicPr>
        <xdr:cNvPr id="17" name="Picture 16">
          <a:extLst>
            <a:ext uri="{FF2B5EF4-FFF2-40B4-BE49-F238E27FC236}">
              <a16:creationId xmlns:a16="http://schemas.microsoft.com/office/drawing/2014/main" id="{7FC8E728-C2D2-4296-9633-26859AE994A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6792686" y="4517571"/>
          <a:ext cx="5845628" cy="3124200"/>
        </a:xfrm>
        <a:prstGeom prst="rect">
          <a:avLst/>
        </a:prstGeom>
      </xdr:spPr>
    </xdr:pic>
    <xdr:clientData/>
  </xdr:twoCellAnchor>
  <xdr:twoCellAnchor editAs="oneCell">
    <xdr:from>
      <xdr:col>1</xdr:col>
      <xdr:colOff>10885</xdr:colOff>
      <xdr:row>40</xdr:row>
      <xdr:rowOff>32656</xdr:rowOff>
    </xdr:from>
    <xdr:to>
      <xdr:col>9</xdr:col>
      <xdr:colOff>609600</xdr:colOff>
      <xdr:row>56</xdr:row>
      <xdr:rowOff>163285</xdr:rowOff>
    </xdr:to>
    <xdr:pic>
      <xdr:nvPicPr>
        <xdr:cNvPr id="18" name="Picture 17">
          <a:extLst>
            <a:ext uri="{FF2B5EF4-FFF2-40B4-BE49-F238E27FC236}">
              <a16:creationId xmlns:a16="http://schemas.microsoft.com/office/drawing/2014/main" id="{D230133D-C1C3-4DF3-951C-844430544A3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50371" y="8392885"/>
          <a:ext cx="5823858" cy="3091543"/>
        </a:xfrm>
        <a:prstGeom prst="rect">
          <a:avLst/>
        </a:prstGeom>
      </xdr:spPr>
    </xdr:pic>
    <xdr:clientData/>
  </xdr:twoCellAnchor>
  <xdr:twoCellAnchor editAs="oneCell">
    <xdr:from>
      <xdr:col>11</xdr:col>
      <xdr:colOff>21773</xdr:colOff>
      <xdr:row>40</xdr:row>
      <xdr:rowOff>32656</xdr:rowOff>
    </xdr:from>
    <xdr:to>
      <xdr:col>19</xdr:col>
      <xdr:colOff>620486</xdr:colOff>
      <xdr:row>56</xdr:row>
      <xdr:rowOff>163285</xdr:rowOff>
    </xdr:to>
    <xdr:pic>
      <xdr:nvPicPr>
        <xdr:cNvPr id="19" name="Picture 18">
          <a:extLst>
            <a:ext uri="{FF2B5EF4-FFF2-40B4-BE49-F238E27FC236}">
              <a16:creationId xmlns:a16="http://schemas.microsoft.com/office/drawing/2014/main" id="{A993A936-E983-4B3B-A30A-EE0581334D3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6792687" y="8392885"/>
          <a:ext cx="5823856" cy="3091543"/>
        </a:xfrm>
        <a:prstGeom prst="rect">
          <a:avLst/>
        </a:prstGeom>
      </xdr:spPr>
    </xdr:pic>
    <xdr:clientData/>
  </xdr:twoCellAnchor>
  <xdr:twoCellAnchor editAs="oneCell">
    <xdr:from>
      <xdr:col>1</xdr:col>
      <xdr:colOff>21771</xdr:colOff>
      <xdr:row>59</xdr:row>
      <xdr:rowOff>32657</xdr:rowOff>
    </xdr:from>
    <xdr:to>
      <xdr:col>9</xdr:col>
      <xdr:colOff>620485</xdr:colOff>
      <xdr:row>75</xdr:row>
      <xdr:rowOff>174172</xdr:rowOff>
    </xdr:to>
    <xdr:pic>
      <xdr:nvPicPr>
        <xdr:cNvPr id="20" name="Picture 19">
          <a:extLst>
            <a:ext uri="{FF2B5EF4-FFF2-40B4-BE49-F238E27FC236}">
              <a16:creationId xmlns:a16="http://schemas.microsoft.com/office/drawing/2014/main" id="{FCF2B910-2107-4815-B306-9154CA687AE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61257" y="12453257"/>
          <a:ext cx="5823857" cy="3102429"/>
        </a:xfrm>
        <a:prstGeom prst="rect">
          <a:avLst/>
        </a:prstGeom>
      </xdr:spPr>
    </xdr:pic>
    <xdr:clientData/>
  </xdr:twoCellAnchor>
  <xdr:twoCellAnchor editAs="oneCell">
    <xdr:from>
      <xdr:col>11</xdr:col>
      <xdr:colOff>32657</xdr:colOff>
      <xdr:row>59</xdr:row>
      <xdr:rowOff>32656</xdr:rowOff>
    </xdr:from>
    <xdr:to>
      <xdr:col>19</xdr:col>
      <xdr:colOff>631372</xdr:colOff>
      <xdr:row>75</xdr:row>
      <xdr:rowOff>174171</xdr:rowOff>
    </xdr:to>
    <xdr:pic>
      <xdr:nvPicPr>
        <xdr:cNvPr id="21" name="Picture 20">
          <a:extLst>
            <a:ext uri="{FF2B5EF4-FFF2-40B4-BE49-F238E27FC236}">
              <a16:creationId xmlns:a16="http://schemas.microsoft.com/office/drawing/2014/main" id="{1B531144-9D5F-4812-9A83-616EE718617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6803571" y="12453256"/>
          <a:ext cx="5823858" cy="3102429"/>
        </a:xfrm>
        <a:prstGeom prst="rect">
          <a:avLst/>
        </a:prstGeom>
      </xdr:spPr>
    </xdr:pic>
    <xdr:clientData/>
  </xdr:twoCellAnchor>
  <xdr:twoCellAnchor editAs="oneCell">
    <xdr:from>
      <xdr:col>1</xdr:col>
      <xdr:colOff>21771</xdr:colOff>
      <xdr:row>79</xdr:row>
      <xdr:rowOff>21770</xdr:rowOff>
    </xdr:from>
    <xdr:to>
      <xdr:col>9</xdr:col>
      <xdr:colOff>631371</xdr:colOff>
      <xdr:row>95</xdr:row>
      <xdr:rowOff>174171</xdr:rowOff>
    </xdr:to>
    <xdr:pic>
      <xdr:nvPicPr>
        <xdr:cNvPr id="22" name="Picture 21">
          <a:extLst>
            <a:ext uri="{FF2B5EF4-FFF2-40B4-BE49-F238E27FC236}">
              <a16:creationId xmlns:a16="http://schemas.microsoft.com/office/drawing/2014/main" id="{886B6BA6-2D37-4BED-AAA5-AB539B25B30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61257" y="16361227"/>
          <a:ext cx="5834743" cy="3113315"/>
        </a:xfrm>
        <a:prstGeom prst="rect">
          <a:avLst/>
        </a:prstGeom>
      </xdr:spPr>
    </xdr:pic>
    <xdr:clientData/>
  </xdr:twoCellAnchor>
  <xdr:twoCellAnchor editAs="oneCell">
    <xdr:from>
      <xdr:col>11</xdr:col>
      <xdr:colOff>32657</xdr:colOff>
      <xdr:row>99</xdr:row>
      <xdr:rowOff>21771</xdr:rowOff>
    </xdr:from>
    <xdr:to>
      <xdr:col>19</xdr:col>
      <xdr:colOff>631372</xdr:colOff>
      <xdr:row>115</xdr:row>
      <xdr:rowOff>174171</xdr:rowOff>
    </xdr:to>
    <xdr:pic>
      <xdr:nvPicPr>
        <xdr:cNvPr id="2" name="Picture 1">
          <a:extLst>
            <a:ext uri="{FF2B5EF4-FFF2-40B4-BE49-F238E27FC236}">
              <a16:creationId xmlns:a16="http://schemas.microsoft.com/office/drawing/2014/main" id="{E4E77B70-58BB-470D-940C-3B9E8C3D29D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bwMode="auto">
        <a:xfrm>
          <a:off x="6803571" y="20290971"/>
          <a:ext cx="5823858" cy="3113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32657</xdr:colOff>
      <xdr:row>99</xdr:row>
      <xdr:rowOff>32657</xdr:rowOff>
    </xdr:from>
    <xdr:to>
      <xdr:col>9</xdr:col>
      <xdr:colOff>620485</xdr:colOff>
      <xdr:row>115</xdr:row>
      <xdr:rowOff>163286</xdr:rowOff>
    </xdr:to>
    <xdr:pic>
      <xdr:nvPicPr>
        <xdr:cNvPr id="3" name="Picture 2">
          <a:extLst>
            <a:ext uri="{FF2B5EF4-FFF2-40B4-BE49-F238E27FC236}">
              <a16:creationId xmlns:a16="http://schemas.microsoft.com/office/drawing/2014/main" id="{051416F3-6892-42F2-85A2-5D3910FC0A6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xdr:blipFill>
      <xdr:spPr bwMode="auto">
        <a:xfrm>
          <a:off x="272143" y="20301857"/>
          <a:ext cx="5812971" cy="3091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73342</xdr:colOff>
      <xdr:row>3</xdr:row>
      <xdr:rowOff>162877</xdr:rowOff>
    </xdr:to>
    <xdr:pic>
      <xdr:nvPicPr>
        <xdr:cNvPr id="2" name="Picture 1">
          <a:extLst>
            <a:ext uri="{FF2B5EF4-FFF2-40B4-BE49-F238E27FC236}">
              <a16:creationId xmlns:a16="http://schemas.microsoft.com/office/drawing/2014/main" id="{2C73F2BD-4A74-4C7A-B9CC-C0F44A55687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6248" cy="489176"/>
        </a:xfrm>
        <a:prstGeom prst="rect">
          <a:avLst/>
        </a:prstGeom>
      </xdr:spPr>
    </xdr:pic>
    <xdr:clientData/>
  </xdr:twoCellAnchor>
  <xdr:twoCellAnchor editAs="oneCell">
    <xdr:from>
      <xdr:col>25</xdr:col>
      <xdr:colOff>255814</xdr:colOff>
      <xdr:row>1</xdr:row>
      <xdr:rowOff>20411</xdr:rowOff>
    </xdr:from>
    <xdr:to>
      <xdr:col>29</xdr:col>
      <xdr:colOff>69532</xdr:colOff>
      <xdr:row>3</xdr:row>
      <xdr:rowOff>160972</xdr:rowOff>
    </xdr:to>
    <xdr:pic>
      <xdr:nvPicPr>
        <xdr:cNvPr id="3" name="Picture 2">
          <a:extLst>
            <a:ext uri="{FF2B5EF4-FFF2-40B4-BE49-F238E27FC236}">
              <a16:creationId xmlns:a16="http://schemas.microsoft.com/office/drawing/2014/main" id="{92C832B9-9C95-4CCE-A3A1-53E992ADD7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6248" cy="489176"/>
        </a:xfrm>
        <a:prstGeom prst="rect">
          <a:avLst/>
        </a:prstGeom>
      </xdr:spPr>
    </xdr:pic>
    <xdr:clientData/>
  </xdr:twoCellAnchor>
  <xdr:twoCellAnchor editAs="oneCell">
    <xdr:from>
      <xdr:col>25</xdr:col>
      <xdr:colOff>255814</xdr:colOff>
      <xdr:row>1</xdr:row>
      <xdr:rowOff>20411</xdr:rowOff>
    </xdr:from>
    <xdr:to>
      <xdr:col>29</xdr:col>
      <xdr:colOff>73342</xdr:colOff>
      <xdr:row>3</xdr:row>
      <xdr:rowOff>162877</xdr:rowOff>
    </xdr:to>
    <xdr:pic>
      <xdr:nvPicPr>
        <xdr:cNvPr id="4" name="Picture 3">
          <a:extLst>
            <a:ext uri="{FF2B5EF4-FFF2-40B4-BE49-F238E27FC236}">
              <a16:creationId xmlns:a16="http://schemas.microsoft.com/office/drawing/2014/main" id="{B6C50470-F353-4B32-9B60-D95F8A45F1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8153" cy="485366"/>
        </a:xfrm>
        <a:prstGeom prst="rect">
          <a:avLst/>
        </a:prstGeom>
      </xdr:spPr>
    </xdr:pic>
    <xdr:clientData/>
  </xdr:twoCellAnchor>
  <xdr:twoCellAnchor editAs="oneCell">
    <xdr:from>
      <xdr:col>25</xdr:col>
      <xdr:colOff>255814</xdr:colOff>
      <xdr:row>1</xdr:row>
      <xdr:rowOff>20411</xdr:rowOff>
    </xdr:from>
    <xdr:to>
      <xdr:col>29</xdr:col>
      <xdr:colOff>69532</xdr:colOff>
      <xdr:row>3</xdr:row>
      <xdr:rowOff>160972</xdr:rowOff>
    </xdr:to>
    <xdr:pic>
      <xdr:nvPicPr>
        <xdr:cNvPr id="5" name="Picture 4">
          <a:extLst>
            <a:ext uri="{FF2B5EF4-FFF2-40B4-BE49-F238E27FC236}">
              <a16:creationId xmlns:a16="http://schemas.microsoft.com/office/drawing/2014/main" id="{4AFA1ED9-4CFB-4916-919E-B33E647E98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4343" cy="483461"/>
        </a:xfrm>
        <a:prstGeom prst="rect">
          <a:avLst/>
        </a:prstGeom>
      </xdr:spPr>
    </xdr:pic>
    <xdr:clientData/>
  </xdr:twoCellAnchor>
  <xdr:twoCellAnchor editAs="oneCell">
    <xdr:from>
      <xdr:col>25</xdr:col>
      <xdr:colOff>255814</xdr:colOff>
      <xdr:row>1</xdr:row>
      <xdr:rowOff>20411</xdr:rowOff>
    </xdr:from>
    <xdr:to>
      <xdr:col>29</xdr:col>
      <xdr:colOff>77152</xdr:colOff>
      <xdr:row>3</xdr:row>
      <xdr:rowOff>166687</xdr:rowOff>
    </xdr:to>
    <xdr:pic>
      <xdr:nvPicPr>
        <xdr:cNvPr id="6" name="Picture 5">
          <a:extLst>
            <a:ext uri="{FF2B5EF4-FFF2-40B4-BE49-F238E27FC236}">
              <a16:creationId xmlns:a16="http://schemas.microsoft.com/office/drawing/2014/main" id="{79CB7D23-062C-4106-B94B-F6E41E7AD6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11963" cy="489176"/>
        </a:xfrm>
        <a:prstGeom prst="rect">
          <a:avLst/>
        </a:prstGeom>
      </xdr:spPr>
    </xdr:pic>
    <xdr:clientData/>
  </xdr:twoCellAnchor>
  <xdr:twoCellAnchor editAs="oneCell">
    <xdr:from>
      <xdr:col>25</xdr:col>
      <xdr:colOff>255814</xdr:colOff>
      <xdr:row>1</xdr:row>
      <xdr:rowOff>20411</xdr:rowOff>
    </xdr:from>
    <xdr:to>
      <xdr:col>29</xdr:col>
      <xdr:colOff>73342</xdr:colOff>
      <xdr:row>3</xdr:row>
      <xdr:rowOff>164782</xdr:rowOff>
    </xdr:to>
    <xdr:pic>
      <xdr:nvPicPr>
        <xdr:cNvPr id="7" name="Picture 6">
          <a:extLst>
            <a:ext uri="{FF2B5EF4-FFF2-40B4-BE49-F238E27FC236}">
              <a16:creationId xmlns:a16="http://schemas.microsoft.com/office/drawing/2014/main" id="{B523C565-F48D-4B2F-8F0A-4E64CB457F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8153" cy="4872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32</xdr:col>
      <xdr:colOff>70207</xdr:colOff>
      <xdr:row>1</xdr:row>
      <xdr:rowOff>45552</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19</xdr:col>
      <xdr:colOff>59593</xdr:colOff>
      <xdr:row>12</xdr:row>
      <xdr:rowOff>114301</xdr:rowOff>
    </xdr:from>
    <xdr:to>
      <xdr:col>19</xdr:col>
      <xdr:colOff>581025</xdr:colOff>
      <xdr:row>23</xdr:row>
      <xdr:rowOff>30481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20</xdr:col>
      <xdr:colOff>390769</xdr:colOff>
      <xdr:row>4</xdr:row>
      <xdr:rowOff>48846</xdr:rowOff>
    </xdr:from>
    <xdr:to>
      <xdr:col>20</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402981</xdr:colOff>
      <xdr:row>8</xdr:row>
      <xdr:rowOff>36634</xdr:rowOff>
    </xdr:from>
    <xdr:to>
      <xdr:col>20</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59593</xdr:colOff>
      <xdr:row>12</xdr:row>
      <xdr:rowOff>114301</xdr:rowOff>
    </xdr:from>
    <xdr:to>
      <xdr:col>16</xdr:col>
      <xdr:colOff>581025</xdr:colOff>
      <xdr:row>23</xdr:row>
      <xdr:rowOff>30481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17</xdr:col>
      <xdr:colOff>390769</xdr:colOff>
      <xdr:row>4</xdr:row>
      <xdr:rowOff>48846</xdr:rowOff>
    </xdr:from>
    <xdr:to>
      <xdr:col>17</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402981</xdr:colOff>
      <xdr:row>8</xdr:row>
      <xdr:rowOff>36634</xdr:rowOff>
    </xdr:from>
    <xdr:to>
      <xdr:col>17</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11</xdr:col>
      <xdr:colOff>0</xdr:colOff>
      <xdr:row>2</xdr:row>
      <xdr:rowOff>7620</xdr:rowOff>
    </xdr:from>
    <xdr:ext cx="2187228" cy="2763288"/>
    <xdr:pic>
      <xdr:nvPicPr>
        <xdr:cNvPr id="2" name="Picture 1">
          <a:extLst>
            <a:ext uri="{FF2B5EF4-FFF2-40B4-BE49-F238E27FC236}">
              <a16:creationId xmlns:a16="http://schemas.microsoft.com/office/drawing/2014/main" id="{48AD72D0-5B20-4C78-B756-C3023A315F0D}"/>
            </a:ext>
          </a:extLst>
        </xdr:cNvPr>
        <xdr:cNvPicPr>
          <a:picLocks noChangeAspect="1"/>
        </xdr:cNvPicPr>
      </xdr:nvPicPr>
      <xdr:blipFill>
        <a:blip xmlns:r="http://schemas.openxmlformats.org/officeDocument/2006/relationships" r:embed="rId1"/>
        <a:stretch>
          <a:fillRect/>
        </a:stretch>
      </xdr:blipFill>
      <xdr:spPr>
        <a:xfrm>
          <a:off x="9729269052" y="373380"/>
          <a:ext cx="2187228" cy="2763288"/>
        </a:xfrm>
        <a:prstGeom prst="rect">
          <a:avLst/>
        </a:prstGeom>
      </xdr:spPr>
    </xdr:pic>
    <xdr:clientData/>
  </xdr:oneCellAnchor>
  <xdr:oneCellAnchor>
    <xdr:from>
      <xdr:col>12</xdr:col>
      <xdr:colOff>1097281</xdr:colOff>
      <xdr:row>2</xdr:row>
      <xdr:rowOff>15240</xdr:rowOff>
    </xdr:from>
    <xdr:ext cx="2212282" cy="2744874"/>
    <xdr:pic>
      <xdr:nvPicPr>
        <xdr:cNvPr id="3" name="Picture 2">
          <a:extLst>
            <a:ext uri="{FF2B5EF4-FFF2-40B4-BE49-F238E27FC236}">
              <a16:creationId xmlns:a16="http://schemas.microsoft.com/office/drawing/2014/main" id="{DBA31513-23AC-42A8-95A3-1529B9AFAF14}"/>
            </a:ext>
          </a:extLst>
        </xdr:cNvPr>
        <xdr:cNvPicPr>
          <a:picLocks noChangeAspect="1"/>
        </xdr:cNvPicPr>
      </xdr:nvPicPr>
      <xdr:blipFill>
        <a:blip xmlns:r="http://schemas.openxmlformats.org/officeDocument/2006/relationships" r:embed="rId2"/>
        <a:stretch>
          <a:fillRect/>
        </a:stretch>
      </xdr:blipFill>
      <xdr:spPr>
        <a:xfrm>
          <a:off x="9728055277" y="381000"/>
          <a:ext cx="2212282" cy="2744874"/>
        </a:xfrm>
        <a:prstGeom prst="rect">
          <a:avLst/>
        </a:prstGeom>
      </xdr:spPr>
    </xdr:pic>
    <xdr:clientData/>
  </xdr:oneCellAnchor>
  <xdr:twoCellAnchor editAs="oneCell">
    <xdr:from>
      <xdr:col>13</xdr:col>
      <xdr:colOff>1</xdr:colOff>
      <xdr:row>24</xdr:row>
      <xdr:rowOff>32657</xdr:rowOff>
    </xdr:from>
    <xdr:to>
      <xdr:col>14</xdr:col>
      <xdr:colOff>1071585</xdr:colOff>
      <xdr:row>27</xdr:row>
      <xdr:rowOff>370115</xdr:rowOff>
    </xdr:to>
    <xdr:pic>
      <xdr:nvPicPr>
        <xdr:cNvPr id="17" name="Picture 16">
          <a:extLst>
            <a:ext uri="{FF2B5EF4-FFF2-40B4-BE49-F238E27FC236}">
              <a16:creationId xmlns:a16="http://schemas.microsoft.com/office/drawing/2014/main" id="{162275F2-8952-1A51-1B85-91321C08D49B}"/>
            </a:ext>
          </a:extLst>
        </xdr:cNvPr>
        <xdr:cNvPicPr>
          <a:picLocks noChangeAspect="1"/>
        </xdr:cNvPicPr>
      </xdr:nvPicPr>
      <xdr:blipFill>
        <a:blip xmlns:r="http://schemas.openxmlformats.org/officeDocument/2006/relationships" r:embed="rId3"/>
        <a:stretch>
          <a:fillRect/>
        </a:stretch>
      </xdr:blipFill>
      <xdr:spPr>
        <a:xfrm>
          <a:off x="9801655644" y="9622971"/>
          <a:ext cx="2181927" cy="1513115"/>
        </a:xfrm>
        <a:prstGeom prst="rect">
          <a:avLst/>
        </a:prstGeom>
      </xdr:spPr>
    </xdr:pic>
    <xdr:clientData/>
  </xdr:twoCellAnchor>
  <xdr:twoCellAnchor editAs="oneCell">
    <xdr:from>
      <xdr:col>11</xdr:col>
      <xdr:colOff>0</xdr:colOff>
      <xdr:row>24</xdr:row>
      <xdr:rowOff>32658</xdr:rowOff>
    </xdr:from>
    <xdr:to>
      <xdr:col>12</xdr:col>
      <xdr:colOff>1066800</xdr:colOff>
      <xdr:row>27</xdr:row>
      <xdr:rowOff>381001</xdr:rowOff>
    </xdr:to>
    <xdr:pic>
      <xdr:nvPicPr>
        <xdr:cNvPr id="20" name="Picture 19">
          <a:extLst>
            <a:ext uri="{FF2B5EF4-FFF2-40B4-BE49-F238E27FC236}">
              <a16:creationId xmlns:a16="http://schemas.microsoft.com/office/drawing/2014/main" id="{4A731859-DEFA-6FA7-D4FA-A52758C65359}"/>
            </a:ext>
          </a:extLst>
        </xdr:cNvPr>
        <xdr:cNvPicPr>
          <a:picLocks noChangeAspect="1"/>
        </xdr:cNvPicPr>
      </xdr:nvPicPr>
      <xdr:blipFill>
        <a:blip xmlns:r="http://schemas.openxmlformats.org/officeDocument/2006/relationships" r:embed="rId4"/>
        <a:stretch>
          <a:fillRect/>
        </a:stretch>
      </xdr:blipFill>
      <xdr:spPr>
        <a:xfrm>
          <a:off x="9803881114" y="9622972"/>
          <a:ext cx="2177143" cy="1524000"/>
        </a:xfrm>
        <a:prstGeom prst="rect">
          <a:avLst/>
        </a:prstGeom>
      </xdr:spPr>
    </xdr:pic>
    <xdr:clientData/>
  </xdr:twoCellAnchor>
  <xdr:twoCellAnchor editAs="oneCell">
    <xdr:from>
      <xdr:col>11</xdr:col>
      <xdr:colOff>0</xdr:colOff>
      <xdr:row>12</xdr:row>
      <xdr:rowOff>1</xdr:rowOff>
    </xdr:from>
    <xdr:to>
      <xdr:col>12</xdr:col>
      <xdr:colOff>1088571</xdr:colOff>
      <xdr:row>16</xdr:row>
      <xdr:rowOff>185058</xdr:rowOff>
    </xdr:to>
    <xdr:pic>
      <xdr:nvPicPr>
        <xdr:cNvPr id="4" name="Picture 3">
          <a:extLst>
            <a:ext uri="{FF2B5EF4-FFF2-40B4-BE49-F238E27FC236}">
              <a16:creationId xmlns:a16="http://schemas.microsoft.com/office/drawing/2014/main" id="{2A799EFB-57C8-4DB4-84AD-D4BCD37C1BA9}"/>
            </a:ext>
          </a:extLst>
        </xdr:cNvPr>
        <xdr:cNvPicPr>
          <a:picLocks noChangeAspect="1"/>
        </xdr:cNvPicPr>
      </xdr:nvPicPr>
      <xdr:blipFill>
        <a:blip xmlns:r="http://schemas.openxmlformats.org/officeDocument/2006/relationships" r:embed="rId5"/>
        <a:stretch>
          <a:fillRect/>
        </a:stretch>
      </xdr:blipFill>
      <xdr:spPr>
        <a:xfrm>
          <a:off x="9803859343" y="4887687"/>
          <a:ext cx="2198914" cy="1752600"/>
        </a:xfrm>
        <a:prstGeom prst="rect">
          <a:avLst/>
        </a:prstGeom>
      </xdr:spPr>
    </xdr:pic>
    <xdr:clientData/>
  </xdr:twoCellAnchor>
  <xdr:twoCellAnchor editAs="oneCell">
    <xdr:from>
      <xdr:col>13</xdr:col>
      <xdr:colOff>0</xdr:colOff>
      <xdr:row>12</xdr:row>
      <xdr:rowOff>0</xdr:rowOff>
    </xdr:from>
    <xdr:to>
      <xdr:col>14</xdr:col>
      <xdr:colOff>1077686</xdr:colOff>
      <xdr:row>16</xdr:row>
      <xdr:rowOff>152400</xdr:rowOff>
    </xdr:to>
    <xdr:pic>
      <xdr:nvPicPr>
        <xdr:cNvPr id="5" name="Picture 4">
          <a:extLst>
            <a:ext uri="{FF2B5EF4-FFF2-40B4-BE49-F238E27FC236}">
              <a16:creationId xmlns:a16="http://schemas.microsoft.com/office/drawing/2014/main" id="{A91893F6-371C-44BF-AC61-720FF5A6C999}"/>
            </a:ext>
          </a:extLst>
        </xdr:cNvPr>
        <xdr:cNvPicPr>
          <a:picLocks noChangeAspect="1"/>
        </xdr:cNvPicPr>
      </xdr:nvPicPr>
      <xdr:blipFill>
        <a:blip xmlns:r="http://schemas.openxmlformats.org/officeDocument/2006/relationships" r:embed="rId6"/>
        <a:stretch>
          <a:fillRect/>
        </a:stretch>
      </xdr:blipFill>
      <xdr:spPr>
        <a:xfrm>
          <a:off x="9801649543" y="4887686"/>
          <a:ext cx="2188029" cy="1719943"/>
        </a:xfrm>
        <a:prstGeom prst="rect">
          <a:avLst/>
        </a:prstGeom>
      </xdr:spPr>
    </xdr:pic>
    <xdr:clientData/>
  </xdr:twoCellAnchor>
  <xdr:twoCellAnchor editAs="oneCell">
    <xdr:from>
      <xdr:col>11</xdr:col>
      <xdr:colOff>0</xdr:colOff>
      <xdr:row>16</xdr:row>
      <xdr:rowOff>174171</xdr:rowOff>
    </xdr:from>
    <xdr:to>
      <xdr:col>12</xdr:col>
      <xdr:colOff>1077685</xdr:colOff>
      <xdr:row>21</xdr:row>
      <xdr:rowOff>1</xdr:rowOff>
    </xdr:to>
    <xdr:pic>
      <xdr:nvPicPr>
        <xdr:cNvPr id="6" name="Picture 5">
          <a:extLst>
            <a:ext uri="{FF2B5EF4-FFF2-40B4-BE49-F238E27FC236}">
              <a16:creationId xmlns:a16="http://schemas.microsoft.com/office/drawing/2014/main" id="{4B1A177E-140B-4DD7-8E13-A6F86AA1B19B}"/>
            </a:ext>
          </a:extLst>
        </xdr:cNvPr>
        <xdr:cNvPicPr>
          <a:picLocks noChangeAspect="1"/>
        </xdr:cNvPicPr>
      </xdr:nvPicPr>
      <xdr:blipFill>
        <a:blip xmlns:r="http://schemas.openxmlformats.org/officeDocument/2006/relationships" r:embed="rId7"/>
        <a:stretch>
          <a:fillRect/>
        </a:stretch>
      </xdr:blipFill>
      <xdr:spPr>
        <a:xfrm>
          <a:off x="9803870229" y="6629400"/>
          <a:ext cx="2188028" cy="1785258"/>
        </a:xfrm>
        <a:prstGeom prst="rect">
          <a:avLst/>
        </a:prstGeom>
      </xdr:spPr>
    </xdr:pic>
    <xdr:clientData/>
  </xdr:twoCellAnchor>
  <xdr:twoCellAnchor editAs="oneCell">
    <xdr:from>
      <xdr:col>12</xdr:col>
      <xdr:colOff>1099458</xdr:colOff>
      <xdr:row>16</xdr:row>
      <xdr:rowOff>174171</xdr:rowOff>
    </xdr:from>
    <xdr:to>
      <xdr:col>14</xdr:col>
      <xdr:colOff>1066802</xdr:colOff>
      <xdr:row>21</xdr:row>
      <xdr:rowOff>10886</xdr:rowOff>
    </xdr:to>
    <xdr:pic>
      <xdr:nvPicPr>
        <xdr:cNvPr id="7" name="Picture 6">
          <a:extLst>
            <a:ext uri="{FF2B5EF4-FFF2-40B4-BE49-F238E27FC236}">
              <a16:creationId xmlns:a16="http://schemas.microsoft.com/office/drawing/2014/main" id="{1F1D57C2-4777-4582-B7C8-D9E57BD36338}"/>
            </a:ext>
          </a:extLst>
        </xdr:cNvPr>
        <xdr:cNvPicPr>
          <a:picLocks noChangeAspect="1"/>
        </xdr:cNvPicPr>
      </xdr:nvPicPr>
      <xdr:blipFill>
        <a:blip xmlns:r="http://schemas.openxmlformats.org/officeDocument/2006/relationships" r:embed="rId8"/>
        <a:stretch>
          <a:fillRect/>
        </a:stretch>
      </xdr:blipFill>
      <xdr:spPr>
        <a:xfrm>
          <a:off x="9801660427" y="6629400"/>
          <a:ext cx="2188029" cy="1796143"/>
        </a:xfrm>
        <a:prstGeom prst="rect">
          <a:avLst/>
        </a:prstGeom>
      </xdr:spPr>
    </xdr:pic>
    <xdr:clientData/>
  </xdr:twoCellAnchor>
  <xdr:twoCellAnchor editAs="oneCell">
    <xdr:from>
      <xdr:col>11</xdr:col>
      <xdr:colOff>1</xdr:colOff>
      <xdr:row>21</xdr:row>
      <xdr:rowOff>1</xdr:rowOff>
    </xdr:from>
    <xdr:to>
      <xdr:col>13</xdr:col>
      <xdr:colOff>21773</xdr:colOff>
      <xdr:row>24</xdr:row>
      <xdr:rowOff>32658</xdr:rowOff>
    </xdr:to>
    <xdr:pic>
      <xdr:nvPicPr>
        <xdr:cNvPr id="8" name="Picture 7">
          <a:extLst>
            <a:ext uri="{FF2B5EF4-FFF2-40B4-BE49-F238E27FC236}">
              <a16:creationId xmlns:a16="http://schemas.microsoft.com/office/drawing/2014/main" id="{58F609F3-D9DD-4E1B-AD6A-4F744320AFC4}"/>
            </a:ext>
          </a:extLst>
        </xdr:cNvPr>
        <xdr:cNvPicPr>
          <a:picLocks noChangeAspect="1"/>
        </xdr:cNvPicPr>
      </xdr:nvPicPr>
      <xdr:blipFill>
        <a:blip xmlns:r="http://schemas.openxmlformats.org/officeDocument/2006/relationships" r:embed="rId9"/>
        <a:stretch>
          <a:fillRect/>
        </a:stretch>
      </xdr:blipFill>
      <xdr:spPr>
        <a:xfrm>
          <a:off x="9803815799" y="8414658"/>
          <a:ext cx="2242457" cy="1208314"/>
        </a:xfrm>
        <a:prstGeom prst="rect">
          <a:avLst/>
        </a:prstGeom>
      </xdr:spPr>
    </xdr:pic>
    <xdr:clientData/>
  </xdr:twoCellAnchor>
  <xdr:twoCellAnchor editAs="oneCell">
    <xdr:from>
      <xdr:col>13</xdr:col>
      <xdr:colOff>1</xdr:colOff>
      <xdr:row>21</xdr:row>
      <xdr:rowOff>0</xdr:rowOff>
    </xdr:from>
    <xdr:to>
      <xdr:col>14</xdr:col>
      <xdr:colOff>1088573</xdr:colOff>
      <xdr:row>24</xdr:row>
      <xdr:rowOff>43543</xdr:rowOff>
    </xdr:to>
    <xdr:pic>
      <xdr:nvPicPr>
        <xdr:cNvPr id="9" name="Picture 8">
          <a:extLst>
            <a:ext uri="{FF2B5EF4-FFF2-40B4-BE49-F238E27FC236}">
              <a16:creationId xmlns:a16="http://schemas.microsoft.com/office/drawing/2014/main" id="{55589671-EB3B-4681-A00A-BC499CD669F2}"/>
            </a:ext>
          </a:extLst>
        </xdr:cNvPr>
        <xdr:cNvPicPr>
          <a:picLocks noChangeAspect="1"/>
        </xdr:cNvPicPr>
      </xdr:nvPicPr>
      <xdr:blipFill>
        <a:blip xmlns:r="http://schemas.openxmlformats.org/officeDocument/2006/relationships" r:embed="rId10"/>
        <a:stretch>
          <a:fillRect/>
        </a:stretch>
      </xdr:blipFill>
      <xdr:spPr>
        <a:xfrm>
          <a:off x="9801638656" y="8414657"/>
          <a:ext cx="2198915" cy="1219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7F790C-56B1-49B3-8C27-6B969F8EEBEA}" name="Table1" displayName="Table1" ref="A1:B11" totalsRowShown="0" headerRowDxfId="94" headerRowBorderDxfId="93" tableBorderDxfId="92" totalsRowBorderDxfId="91">
  <autoFilter ref="A1:B11" xr:uid="{367F790C-56B1-49B3-8C27-6B969F8EEBEA}"/>
  <tableColumns count="2">
    <tableColumn id="1" xr3:uid="{50744191-6194-4BFE-848D-6B42F2476D3A}" name="Type of work" dataDxfId="90"/>
    <tableColumn id="2" xr3:uid="{08A8099C-58FA-4BD1-A649-2C350CA3B673}" name="This week progress" dataDxfId="8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ABD62CA-A773-4F05-9919-329C1465B360}">
  <we:reference id="wa200010725" version="1.0.0.1" store="en-US" storeType="OMEX"/>
  <we:alternateReferences>
    <we:reference id="WA200010725" version="1.0.0.1" store="WA200010725" storeType="OMEX"/>
  </we:alternateReferences>
  <we:properties>
    <we:property name="claude.fileId" value="&quot;c3dcf1cc-94a9-45af-8aad-30d82df0c1a7&quot;"/>
  </we:properties>
  <we:bindings/>
  <we:snapshot xmlns:r="http://schemas.openxmlformats.org/officeDocument/2006/relationships"/>
</we:webextension>
</file>

<file path=xl/webextensions/webextension2.xml><?xml version="1.0" encoding="utf-8"?>
<we:webextension xmlns:we="http://schemas.microsoft.com/office/webextensions/webextension/2010/11" id="{72EED8A9-81F9-4DF8-AC77-DDA439E3C701}">
  <we:reference id="WA200009404" version="1.0.0.8" store="Omex" storeType="OMEX"/>
  <we:alternateReferences>
    <we:reference id="WA200009404" version="1.0.0.8" store="WA200009404" storeType="OMEX"/>
  </we:alternateReferences>
  <we:properties>
    <we:property name="claude.fileId" value="&quot;065aece8-52c8-40c4-b39f-8b5d39a76bb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9"/>
  <dimension ref="A1:GA11"/>
  <sheetViews>
    <sheetView zoomScale="85" zoomScaleNormal="85" workbookViewId="0">
      <selection activeCell="Q26" sqref="Q26"/>
    </sheetView>
  </sheetViews>
  <sheetFormatPr defaultRowHeight="15"/>
  <cols>
    <col min="1" max="1" width="9.85546875" bestFit="1" customWidth="1"/>
    <col min="2" max="2" width="16.85546875" customWidth="1"/>
    <col min="3" max="3" width="11.42578125" bestFit="1" customWidth="1"/>
    <col min="4" max="5" width="15.42578125" bestFit="1" customWidth="1"/>
    <col min="10" max="10" width="12.42578125" bestFit="1" customWidth="1"/>
    <col min="11" max="11" width="11.140625" bestFit="1" customWidth="1"/>
    <col min="12" max="12" width="12.140625" bestFit="1" customWidth="1"/>
    <col min="13" max="13" width="11.5703125" bestFit="1" customWidth="1"/>
    <col min="14" max="14" width="12.5703125" bestFit="1" customWidth="1"/>
    <col min="15" max="15" width="11.140625" bestFit="1" customWidth="1"/>
    <col min="16" max="16" width="14" bestFit="1" customWidth="1"/>
    <col min="17" max="17" width="13.425781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5703125" bestFit="1" customWidth="1"/>
    <col min="55" max="55" width="15.85546875" customWidth="1"/>
    <col min="72" max="74" width="9.42578125" bestFit="1" customWidth="1"/>
    <col min="75" max="75" width="9.5703125" bestFit="1" customWidth="1"/>
    <col min="76" max="76" width="9.42578125" bestFit="1" customWidth="1"/>
    <col min="77" max="77" width="9.5703125" bestFit="1" customWidth="1"/>
    <col min="79" max="79" width="9.140625" bestFit="1" customWidth="1"/>
    <col min="80" max="80" width="9.5703125" bestFit="1" customWidth="1"/>
    <col min="89" max="89" width="9.42578125" bestFit="1" customWidth="1"/>
    <col min="90" max="90" width="9.5703125" bestFit="1" customWidth="1"/>
    <col min="91" max="91" width="9.42578125" bestFit="1" customWidth="1"/>
    <col min="92" max="92" width="9.5703125" bestFit="1" customWidth="1"/>
    <col min="93" max="94" width="9.42578125" bestFit="1" customWidth="1"/>
    <col min="95" max="95" width="9" bestFit="1" customWidth="1"/>
    <col min="103" max="103" width="10.140625" customWidth="1"/>
    <col min="104" max="104" width="8.85546875" customWidth="1"/>
    <col min="105" max="105" width="12.42578125" bestFit="1" customWidth="1"/>
    <col min="106" max="118" width="8.85546875" customWidth="1"/>
    <col min="166" max="166" width="11" customWidth="1"/>
    <col min="175" max="175" width="10.85546875" customWidth="1"/>
    <col min="176" max="176" width="9.42578125" bestFit="1" customWidth="1"/>
    <col min="177" max="177" width="9.5703125" bestFit="1" customWidth="1"/>
    <col min="178" max="178" width="9" bestFit="1" customWidth="1"/>
    <col min="179" max="179" width="9.5703125" bestFit="1" customWidth="1"/>
    <col min="180" max="180" width="9.140625" bestFit="1" customWidth="1"/>
    <col min="183" max="183" width="14.42578125" customWidth="1"/>
  </cols>
  <sheetData>
    <row r="1" spans="1:183" ht="15.75" thickBot="1">
      <c r="A1" s="16" t="str">
        <f>'Weekly Progress Report'!$A$1</f>
        <v>MODON - Weekly Progress Report - Construction Projects</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row>
    <row r="2" spans="1:183">
      <c r="A2" s="16"/>
      <c r="B2" s="16" t="str">
        <f>'Weekly Progress Report'!$A$2</f>
        <v>Contract General Information</v>
      </c>
      <c r="C2" s="16"/>
      <c r="D2" s="16"/>
      <c r="E2" s="16"/>
      <c r="F2" s="16"/>
      <c r="G2" s="16"/>
      <c r="H2" s="16"/>
      <c r="I2" s="16"/>
      <c r="J2" s="280" t="str">
        <f>'Weekly Progress Report'!G2</f>
        <v>Key Dates</v>
      </c>
      <c r="K2" s="281"/>
      <c r="L2" s="281"/>
      <c r="M2" s="281"/>
      <c r="N2" s="281"/>
      <c r="O2" s="281"/>
      <c r="P2" s="281"/>
      <c r="Q2" s="281"/>
      <c r="R2" s="281"/>
      <c r="S2" s="281"/>
      <c r="T2" s="282"/>
      <c r="U2" s="280" t="str">
        <f>'Weekly Progress Report'!$M$2</f>
        <v>Cost Summary (SR)</v>
      </c>
      <c r="V2" s="281"/>
      <c r="W2" s="281"/>
      <c r="X2" s="281"/>
      <c r="Y2" s="281"/>
      <c r="Z2" s="281"/>
      <c r="AA2" s="281"/>
      <c r="AB2" s="282"/>
      <c r="AC2" s="281"/>
      <c r="AD2" s="280" t="str">
        <f>'Weekly Progress Report'!$U$2</f>
        <v>Performance Summary</v>
      </c>
      <c r="AE2" s="281"/>
      <c r="AF2" s="281"/>
      <c r="AG2" s="281"/>
      <c r="AH2" s="281"/>
      <c r="AI2" s="281"/>
      <c r="AJ2" s="281"/>
      <c r="AK2" s="281"/>
      <c r="AL2" s="281"/>
      <c r="AM2" s="281"/>
      <c r="AN2" s="281"/>
      <c r="AO2" s="282"/>
      <c r="AP2" s="280" t="str">
        <f>'Weekly Progress Report'!A67</f>
        <v>Shop Drawings</v>
      </c>
      <c r="AQ2" s="281"/>
      <c r="AR2" s="281"/>
      <c r="AS2" s="282"/>
      <c r="AT2" s="280" t="str">
        <f>'Weekly Progress Report'!A76</f>
        <v>Material Approval</v>
      </c>
      <c r="AU2" s="281"/>
      <c r="AV2" s="282"/>
      <c r="AW2" s="280" t="str">
        <f>'Weekly Progress Report'!A85</f>
        <v>Procurement Summary</v>
      </c>
      <c r="AX2" s="281"/>
      <c r="AY2" s="281"/>
      <c r="AZ2" s="281"/>
      <c r="BA2" s="281"/>
      <c r="BB2" s="281"/>
      <c r="BC2" s="282"/>
      <c r="BD2" s="280" t="str">
        <f>'Weekly Progress Report'!L67</f>
        <v>Quality Reports</v>
      </c>
      <c r="BE2" s="281"/>
      <c r="BF2" s="281"/>
      <c r="BG2" s="281"/>
      <c r="BH2" s="281"/>
      <c r="BI2" s="281"/>
      <c r="BJ2" s="281"/>
      <c r="BK2" s="281"/>
      <c r="BL2" s="281"/>
      <c r="BM2" s="281"/>
      <c r="BN2" s="281"/>
      <c r="BO2" s="281"/>
      <c r="BP2" s="281"/>
      <c r="BQ2" s="281"/>
      <c r="BR2" s="281"/>
      <c r="BS2" s="282"/>
      <c r="BT2" s="280" t="str">
        <f>'Weekly Progress Report'!L75</f>
        <v>Key Submittals Approval Status</v>
      </c>
      <c r="BU2" s="281"/>
      <c r="BV2" s="281"/>
      <c r="BW2" s="281"/>
      <c r="BX2" s="281"/>
      <c r="BY2" s="281"/>
      <c r="BZ2" s="281"/>
      <c r="CA2" s="281"/>
      <c r="CB2" s="281"/>
      <c r="CC2" s="282"/>
      <c r="CD2" s="280" t="str">
        <f>'Weekly Progress Report'!L81</f>
        <v>Invoices Summary</v>
      </c>
      <c r="CE2" s="281"/>
      <c r="CF2" s="281"/>
      <c r="CG2" s="281"/>
      <c r="CH2" s="281"/>
      <c r="CI2" s="281"/>
      <c r="CJ2" s="281"/>
      <c r="CK2" s="281"/>
      <c r="CL2" s="281"/>
      <c r="CM2" s="281"/>
      <c r="CN2" s="281"/>
      <c r="CO2" s="281"/>
      <c r="CP2" s="281"/>
      <c r="CQ2" s="282"/>
      <c r="CR2" s="280" t="str">
        <f>'Weekly Progress Report'!L89</f>
        <v>Resources at Site</v>
      </c>
      <c r="CS2" s="281"/>
      <c r="CT2" s="281"/>
      <c r="CU2" s="281"/>
      <c r="CV2" s="281"/>
      <c r="CW2" s="281"/>
      <c r="CX2" s="282"/>
      <c r="CY2" s="280" t="str">
        <f>'Weekly Progress Report'!W67</f>
        <v>Safety Statistics</v>
      </c>
      <c r="CZ2" s="281"/>
      <c r="DA2" s="281"/>
      <c r="DB2" s="281"/>
      <c r="DC2" s="281"/>
      <c r="DD2" s="281"/>
      <c r="DE2" s="281"/>
      <c r="DF2" s="281"/>
      <c r="DG2" s="281"/>
      <c r="DH2" s="281"/>
      <c r="DI2" s="281"/>
      <c r="DJ2" s="281"/>
      <c r="DK2" s="281"/>
      <c r="DL2" s="281"/>
      <c r="DM2" s="281"/>
      <c r="DN2" s="281"/>
      <c r="DO2" s="281"/>
      <c r="DP2" s="281"/>
      <c r="DQ2" s="281"/>
      <c r="DR2" s="281"/>
      <c r="DS2" s="281"/>
      <c r="DT2" s="281"/>
      <c r="DU2" s="281"/>
      <c r="DV2" s="281"/>
      <c r="DW2" s="281"/>
      <c r="DX2" s="281"/>
      <c r="DY2" s="281"/>
      <c r="DZ2" s="281"/>
      <c r="EA2" s="281"/>
      <c r="EB2" s="281"/>
      <c r="EC2" s="281"/>
      <c r="ED2" s="281"/>
      <c r="EE2" s="281"/>
      <c r="EF2" s="281"/>
      <c r="EG2" s="281"/>
      <c r="EH2" s="281"/>
      <c r="EI2" s="281"/>
      <c r="EJ2" s="281"/>
      <c r="EK2" s="281"/>
      <c r="EL2" s="281"/>
      <c r="EM2" s="281"/>
      <c r="EN2" s="281"/>
      <c r="EO2" s="281"/>
      <c r="EP2" s="281"/>
      <c r="EQ2" s="281"/>
      <c r="ER2" s="281"/>
      <c r="ES2" s="281"/>
      <c r="ET2" s="281"/>
      <c r="EU2" s="281"/>
      <c r="EV2" s="281"/>
      <c r="EW2" s="281"/>
      <c r="EX2" s="281"/>
      <c r="EY2" s="281"/>
      <c r="EZ2" s="281"/>
      <c r="FA2" s="281"/>
      <c r="FB2" s="281"/>
      <c r="FC2" s="281"/>
      <c r="FD2" s="281"/>
      <c r="FE2" s="281"/>
      <c r="FF2" s="281"/>
      <c r="FG2" s="281"/>
      <c r="FH2" s="281"/>
      <c r="FI2" s="281"/>
      <c r="FJ2" s="282"/>
      <c r="FK2" s="280" t="str">
        <f>'Weekly Progress Report'!A94</f>
        <v>Primavera P6 Schedule Status</v>
      </c>
      <c r="FL2" s="281"/>
      <c r="FM2" s="281"/>
      <c r="FN2" s="281"/>
      <c r="FO2" s="281"/>
      <c r="FP2" s="281"/>
      <c r="FQ2" s="281"/>
      <c r="FR2" s="282"/>
      <c r="FS2" s="280" t="str">
        <f>'Weekly Progress Report'!A103</f>
        <v>Testing And Commissioning</v>
      </c>
      <c r="FT2" s="281"/>
      <c r="FU2" s="281"/>
      <c r="FV2" s="281"/>
      <c r="FW2" s="281"/>
      <c r="FX2" s="281"/>
      <c r="FY2" s="281"/>
      <c r="FZ2" s="281"/>
      <c r="GA2" s="282"/>
    </row>
    <row r="3" spans="1:183" s="94" customFormat="1" ht="56.25" customHeight="1">
      <c r="A3" s="316" t="str">
        <f>'Weekly Progress Report'!AF1</f>
        <v>Data Date</v>
      </c>
      <c r="B3" s="316" t="str">
        <f>'Weekly Progress Report'!A3</f>
        <v>Project Name</v>
      </c>
      <c r="C3" s="316" t="str">
        <f>'Weekly Progress Report'!A4</f>
        <v>Project ID</v>
      </c>
      <c r="D3" s="316" t="str">
        <f>'Weekly Progress Report'!A5</f>
        <v>Contractor</v>
      </c>
      <c r="E3" s="316" t="str">
        <f>'Weekly Progress Report'!A6</f>
        <v>Consultant</v>
      </c>
      <c r="F3" s="316" t="str">
        <f>'Weekly Progress Report'!D4</f>
        <v>Stage</v>
      </c>
      <c r="G3" s="316" t="str">
        <f>'Weekly Progress Report'!D5</f>
        <v>Status</v>
      </c>
      <c r="H3" s="316" t="str">
        <f>'Weekly Progress Report'!D6</f>
        <v>Modon PM</v>
      </c>
      <c r="I3" s="317" t="str">
        <f>'Weekly Progress Report'!AA2</f>
        <v>Project Scope</v>
      </c>
      <c r="J3" s="318" t="str">
        <f>'Weekly Progress Report'!G3</f>
        <v xml:space="preserve">Contract Award </v>
      </c>
      <c r="K3" s="316" t="str">
        <f>'Weekly Progress Report'!G4</f>
        <v xml:space="preserve">Contract Sign </v>
      </c>
      <c r="L3" s="316" t="str">
        <f>'Weekly Progress Report'!G5</f>
        <v xml:space="preserve">Site Handover </v>
      </c>
      <c r="M3" s="316" t="str">
        <f>'Weekly Progress Report'!G6</f>
        <v>Original Completion</v>
      </c>
      <c r="N3" s="316" t="str">
        <f>'Weekly Progress Report'!$I$3</f>
        <v>Contract Award  (Hijri)</v>
      </c>
      <c r="O3" s="316" t="str">
        <f>'Weekly Progress Report'!$I$4</f>
        <v>Contract Sign  (Hijri)</v>
      </c>
      <c r="P3" s="316" t="str">
        <f>'Weekly Progress Report'!$I$5</f>
        <v>Site Handover  (Hijri)</v>
      </c>
      <c r="Q3" s="316" t="str">
        <f>'Weekly Progress Report'!$I$6</f>
        <v>Original Completion (Hijri)</v>
      </c>
      <c r="R3" s="316" t="str">
        <f>'Weekly Progress Report'!$K$3</f>
        <v xml:space="preserve">Revised Completion </v>
      </c>
      <c r="S3" s="316" t="str">
        <f>'Weekly Progress Report'!$K$4</f>
        <v xml:space="preserve">Committed Completion </v>
      </c>
      <c r="T3" s="319" t="str">
        <f>'Weekly Progress Report'!$K$5</f>
        <v>Forecast Completion</v>
      </c>
      <c r="U3" s="318" t="str">
        <f>'Weekly Progress Report'!$M$3</f>
        <v>Original Contract Value</v>
      </c>
      <c r="V3" s="316" t="str">
        <f>'Weekly Progress Report'!$M$4</f>
        <v>Revised Contract Value</v>
      </c>
      <c r="W3" s="316" t="str">
        <f>'Weekly Progress Report'!$M$5</f>
        <v>Estimate At Completion Value</v>
      </c>
      <c r="X3" s="316" t="str">
        <f>'Weekly Progress Report'!$M$6</f>
        <v xml:space="preserve">Potential Changes </v>
      </c>
      <c r="Y3" s="316" t="str">
        <f>'Weekly Progress Report'!$Q$3</f>
        <v>O&amp;M Value</v>
      </c>
      <c r="Z3" s="316" t="str">
        <f>'Weekly Progress Report'!$Q$4</f>
        <v>Revised O&amp;M Value</v>
      </c>
      <c r="AA3" s="316" t="str">
        <f>'Weekly Progress Report'!$Q$5</f>
        <v>Submitted Invoices (Gross Value)</v>
      </c>
      <c r="AB3" s="319" t="str">
        <f>'Weekly Progress Report'!$Q$6</f>
        <v>Total Deduction</v>
      </c>
      <c r="AC3" s="399" t="s">
        <v>655</v>
      </c>
      <c r="AD3" s="316" t="str">
        <f>'Weekly Progress Report'!$U$3</f>
        <v>Plan Value</v>
      </c>
      <c r="AE3" s="316" t="str">
        <f>'Weekly Progress Report'!$U$4</f>
        <v>Earn Value</v>
      </c>
      <c r="AF3" s="316" t="str">
        <f>'Weekly Progress Report'!$W$3</f>
        <v>Phys. Plan Value</v>
      </c>
      <c r="AG3" s="316" t="str">
        <f>'Weekly Progress Report'!$W$4</f>
        <v>Phys. Earn Value</v>
      </c>
      <c r="AH3" s="316" t="str">
        <f>'Weekly Progress Report'!$Y$3</f>
        <v>Quality Score</v>
      </c>
      <c r="AI3" s="316" t="str">
        <f>'Weekly Progress Report'!$Y$5</f>
        <v>Safety Score</v>
      </c>
      <c r="AJ3" s="316" t="s">
        <v>656</v>
      </c>
      <c r="AK3" s="316" t="s">
        <v>657</v>
      </c>
      <c r="AL3" s="316" t="s">
        <v>658</v>
      </c>
      <c r="AM3" s="316" t="s">
        <v>658</v>
      </c>
      <c r="AN3" s="316" t="s">
        <v>620</v>
      </c>
      <c r="AO3" s="319" t="s">
        <v>620</v>
      </c>
      <c r="AP3" s="318" t="s">
        <v>621</v>
      </c>
      <c r="AQ3" s="316" t="s">
        <v>622</v>
      </c>
      <c r="AR3" s="316" t="s">
        <v>623</v>
      </c>
      <c r="AS3" s="319" t="s">
        <v>624</v>
      </c>
      <c r="AT3" s="318" t="s">
        <v>625</v>
      </c>
      <c r="AU3" s="316" t="s">
        <v>626</v>
      </c>
      <c r="AV3" s="319" t="s">
        <v>627</v>
      </c>
      <c r="AW3" s="318" t="str">
        <f>'Weekly Progress Report'!C86</f>
        <v>Total Materials</v>
      </c>
      <c r="AX3" s="316" t="str">
        <f>'Weekly Progress Report'!D86</f>
        <v>Total Number of P.O.</v>
      </c>
      <c r="AY3" s="316" t="str">
        <f>'Weekly Progress Report'!E86</f>
        <v>Actual P.O.
To Date</v>
      </c>
      <c r="AZ3" s="316" t="str">
        <f>'Weekly Progress Report'!F86</f>
        <v>Remaining P.O</v>
      </c>
      <c r="BA3" s="316" t="str">
        <f>'Weekly Progress Report'!G86</f>
        <v>Material on Site</v>
      </c>
      <c r="BB3" s="316" t="str">
        <f>'Weekly Progress Report'!H86</f>
        <v>Remaining Materials</v>
      </c>
      <c r="BC3" s="319" t="str">
        <f>'Weekly Progress Report'!I86</f>
        <v>Material Delivery Completion (Date)</v>
      </c>
      <c r="BD3" s="318" t="str">
        <f>"NCR "&amp;'Weekly Progress Report'!N68</f>
        <v>NCR Issued</v>
      </c>
      <c r="BE3" s="316" t="str">
        <f>"NCR "&amp;'Weekly Progress Report'!O68</f>
        <v>NCR Closed</v>
      </c>
      <c r="BF3" s="316" t="str">
        <f>"NCR "&amp;'Weekly Progress Report'!P68</f>
        <v>NCR Pending</v>
      </c>
      <c r="BG3" s="316" t="str">
        <f>"NCR "&amp;'Weekly Progress Report'!Q68</f>
        <v>NCR Avg. Closing
(Days)</v>
      </c>
      <c r="BH3" s="316" t="str">
        <f>"SIR "&amp;'Weekly Progress Report'!N68</f>
        <v>SIR Issued</v>
      </c>
      <c r="BI3" s="316" t="str">
        <f>"SIR "&amp;'Weekly Progress Report'!O68</f>
        <v>SIR Closed</v>
      </c>
      <c r="BJ3" s="316" t="str">
        <f>"SIR "&amp;'Weekly Progress Report'!P68</f>
        <v>SIR Pending</v>
      </c>
      <c r="BK3" s="316" t="str">
        <f>"SIR "&amp;'Weekly Progress Report'!Q68</f>
        <v>SIR Avg. Closing
(Days)</v>
      </c>
      <c r="BL3" s="316" t="str">
        <f>"MIR "&amp;'Weekly Progress Report'!N68</f>
        <v>MIR Issued</v>
      </c>
      <c r="BM3" s="316" t="str">
        <f>"MIR "&amp;'Weekly Progress Report'!O68</f>
        <v>MIR Closed</v>
      </c>
      <c r="BN3" s="316" t="str">
        <f>"MIR "&amp;'Weekly Progress Report'!P68</f>
        <v>MIR Pending</v>
      </c>
      <c r="BO3" s="316" t="str">
        <f>"MIR "&amp;'Weekly Progress Report'!Q68</f>
        <v>MIR Avg. Closing
(Days)</v>
      </c>
      <c r="BP3" s="316" t="str">
        <f>"FIR "&amp;'Weekly Progress Report'!N68</f>
        <v>FIR Issued</v>
      </c>
      <c r="BQ3" s="316" t="str">
        <f>"FIR "&amp;'Weekly Progress Report'!O68</f>
        <v>FIR Closed</v>
      </c>
      <c r="BR3" s="316" t="str">
        <f>"FIR "&amp;'Weekly Progress Report'!P68</f>
        <v>FIR Pending</v>
      </c>
      <c r="BS3" s="319" t="str">
        <f>"FIR "&amp;'Weekly Progress Report'!Q68</f>
        <v>FIR Avg. Closing
(Days)</v>
      </c>
      <c r="BT3" s="318" t="str">
        <f>'Weekly Progress Report'!L76</f>
        <v xml:space="preserve">1 Quality Plan Approval </v>
      </c>
      <c r="BU3" s="316" t="str">
        <f>'Weekly Progress Report'!L77</f>
        <v xml:space="preserve">2 Quality Plan Last Up </v>
      </c>
      <c r="BV3" s="316" t="str">
        <f>'Weekly Progress Report'!L78</f>
        <v xml:space="preserve">3 Safety Plan Approval </v>
      </c>
      <c r="BW3" s="316" t="str">
        <f>'Weekly Progress Report'!L79</f>
        <v xml:space="preserve">4 Safety Plan Last Up </v>
      </c>
      <c r="BX3" s="316" t="str">
        <f>'Weekly Progress Report'!L80</f>
        <v xml:space="preserve">5 Construction Plan Approval </v>
      </c>
      <c r="BY3" s="316" t="str">
        <f>'Weekly Progress Report'!Q76</f>
        <v>6 Baseline Approval</v>
      </c>
      <c r="BZ3" s="316" t="str">
        <f>'Weekly Progress Report'!Q77</f>
        <v>7 No of Approved Version of Schedule</v>
      </c>
      <c r="CA3" s="316" t="str">
        <f>'Weekly Progress Report'!Q78</f>
        <v>8 Last Approved Schedule</v>
      </c>
      <c r="CB3" s="316" t="str">
        <f>'Weekly Progress Report'!Q79</f>
        <v>9 BOQ Approval Date</v>
      </c>
      <c r="CC3" s="319" t="str">
        <f>'Weekly Progress Report'!Q80</f>
        <v>10 No of Approved Version of BOQ</v>
      </c>
      <c r="CD3" s="320" t="str">
        <f>'Weekly Progress Report'!L82</f>
        <v>Total Submitted Invoices</v>
      </c>
      <c r="CE3" s="321" t="str">
        <f>'Weekly Progress Report'!L83</f>
        <v>PM Approved Invoices</v>
      </c>
      <c r="CF3" s="321" t="str">
        <f>'Weekly Progress Report'!L84</f>
        <v xml:space="preserve">No of Paid  Invoices </v>
      </c>
      <c r="CG3" s="321" t="str">
        <f>'Weekly Progress Report'!L85</f>
        <v>No of Pending Invoices</v>
      </c>
      <c r="CH3" s="321" t="str">
        <f>'Weekly Progress Report'!L86</f>
        <v>Advance Payment %</v>
      </c>
      <c r="CI3" s="321" t="str">
        <f>'Weekly Progress Report'!L87</f>
        <v>Retention %</v>
      </c>
      <c r="CJ3" s="321" t="str">
        <f>'Weekly Progress Report'!L88</f>
        <v>Deduction / Penalties %</v>
      </c>
      <c r="CK3" s="321" t="str">
        <f>'Weekly Progress Report'!O82</f>
        <v>Submitted Invoices (SAR)</v>
      </c>
      <c r="CL3" s="321" t="str">
        <f>'Weekly Progress Report'!O83</f>
        <v>PM Approved Invoices (SAR)</v>
      </c>
      <c r="CM3" s="321" t="str">
        <f>'Weekly Progress Report'!O84</f>
        <v>Paid  Invoices (SAR)</v>
      </c>
      <c r="CN3" s="321" t="str">
        <f>'Weekly Progress Report'!O85</f>
        <v>Last Submitted Period</v>
      </c>
      <c r="CO3" s="321" t="str">
        <f>'Weekly Progress Report'!O86</f>
        <v>Advance Payment (SAR)</v>
      </c>
      <c r="CP3" s="321" t="str">
        <f>'Weekly Progress Report'!O87</f>
        <v>Retention (SAR)</v>
      </c>
      <c r="CQ3" s="322" t="str">
        <f>'Weekly Progress Report'!O88</f>
        <v>Deduction / Penalties (SAR)</v>
      </c>
      <c r="CR3" s="318" t="s">
        <v>629</v>
      </c>
      <c r="CS3" s="316" t="s">
        <v>630</v>
      </c>
      <c r="CT3" s="316" t="s">
        <v>631</v>
      </c>
      <c r="CU3" s="316" t="s">
        <v>632</v>
      </c>
      <c r="CV3" s="316" t="s">
        <v>633</v>
      </c>
      <c r="CW3" s="316" t="s">
        <v>634</v>
      </c>
      <c r="CX3" s="319" t="s">
        <v>635</v>
      </c>
      <c r="CY3" s="320" t="str">
        <f>"This Week "&amp;'Weekly Progress Report'!X70</f>
        <v>This Week Total Hours Worked</v>
      </c>
      <c r="CZ3" s="321" t="str">
        <f>"This Week "&amp;'Weekly Progress Report'!X71</f>
        <v>This Week Safe Hours Worked</v>
      </c>
      <c r="DA3" s="321" t="str">
        <f>"This Week "&amp;'Weekly Progress Report'!X72</f>
        <v>This Week LTI</v>
      </c>
      <c r="DB3" s="321" t="str">
        <f>"This Week "&amp;'Weekly Progress Report'!X73</f>
        <v>This Week MTC (Healed w/o Disability)</v>
      </c>
      <c r="DC3" s="321" t="str">
        <f>"This Week "&amp;'Weekly Progress Report'!X74</f>
        <v>This Week MTC (Healed w/ Disability)</v>
      </c>
      <c r="DD3" s="321" t="str">
        <f>"This Week "&amp;'Weekly Progress Report'!X75</f>
        <v>This Week Near Miss</v>
      </c>
      <c r="DE3" s="321" t="str">
        <f>"This Week "&amp;'Weekly Progress Report'!X76</f>
        <v>This Week First Aid Cases</v>
      </c>
      <c r="DF3" s="321" t="str">
        <f>"This Week "&amp;'Weekly Progress Report'!X77</f>
        <v>This Week Fatality</v>
      </c>
      <c r="DG3" s="321" t="str">
        <f>"This Week "&amp;'Weekly Progress Report'!X78</f>
        <v>This Week Fire Incident Cases</v>
      </c>
      <c r="DH3" s="321" t="str">
        <f>"This Week "&amp;'Weekly Progress Report'!X79</f>
        <v>This Week Vehicle Incident</v>
      </c>
      <c r="DI3" s="321" t="str">
        <f>"This Week "&amp;'Weekly Progress Report'!X80</f>
        <v>This Week Property Damages</v>
      </c>
      <c r="DJ3" s="321" t="str">
        <f>"This Week "&amp;'Weekly Progress Report'!X81</f>
        <v xml:space="preserve">This Week Induction Training </v>
      </c>
      <c r="DK3" s="321" t="str">
        <f>"This Week "&amp;'Weekly Progress Report'!X82</f>
        <v>This Week No.of Internal Training</v>
      </c>
      <c r="DL3" s="321" t="str">
        <f>"This Week "&amp;'Weekly Progress Report'!X83</f>
        <v>This Week No.of Internal Audit</v>
      </c>
      <c r="DM3" s="321" t="str">
        <f>"This Week "&amp;'Weekly Progress Report'!X84</f>
        <v>This Week No. of Toolbox Talks</v>
      </c>
      <c r="DN3" s="321" t="str">
        <f>"This Week "&amp;'Weekly Progress Report'!X85</f>
        <v>This Week Safety Awards/Incentives</v>
      </c>
      <c r="DO3" s="321" t="str">
        <f>"This Month "&amp;'Weekly Progress Report'!X70</f>
        <v>This Month Total Hours Worked</v>
      </c>
      <c r="DP3" s="321" t="str">
        <f>"This Month "&amp;'Weekly Progress Report'!X71</f>
        <v>This Month Safe Hours Worked</v>
      </c>
      <c r="DQ3" s="321" t="str">
        <f>"This Month "&amp;'Weekly Progress Report'!X72</f>
        <v>This Month LTI</v>
      </c>
      <c r="DR3" s="321" t="str">
        <f>"This Month "&amp;'Weekly Progress Report'!X73</f>
        <v>This Month MTC (Healed w/o Disability)</v>
      </c>
      <c r="DS3" s="321" t="str">
        <f>"This Month "&amp;'Weekly Progress Report'!X74</f>
        <v>This Month MTC (Healed w/ Disability)</v>
      </c>
      <c r="DT3" s="321" t="str">
        <f>"This Month "&amp;'Weekly Progress Report'!X75</f>
        <v>This Month Near Miss</v>
      </c>
      <c r="DU3" s="321" t="str">
        <f>"This Month "&amp;'Weekly Progress Report'!X76</f>
        <v>This Month First Aid Cases</v>
      </c>
      <c r="DV3" s="321" t="str">
        <f>"This Month "&amp;'Weekly Progress Report'!X77</f>
        <v>This Month Fatality</v>
      </c>
      <c r="DW3" s="321" t="str">
        <f>"This Month "&amp;'Weekly Progress Report'!X78</f>
        <v>This Month Fire Incident Cases</v>
      </c>
      <c r="DX3" s="321" t="str">
        <f>"This Month "&amp;'Weekly Progress Report'!X79</f>
        <v>This Month Vehicle Incident</v>
      </c>
      <c r="DY3" s="321" t="str">
        <f>"This Month "&amp;'Weekly Progress Report'!X80</f>
        <v>This Month Property Damages</v>
      </c>
      <c r="DZ3" s="321" t="str">
        <f>"This Month "&amp;'Weekly Progress Report'!X81</f>
        <v xml:space="preserve">This Month Induction Training </v>
      </c>
      <c r="EA3" s="321" t="str">
        <f>"This Month "&amp;'Weekly Progress Report'!X82</f>
        <v>This Month No.of Internal Training</v>
      </c>
      <c r="EB3" s="321" t="str">
        <f>"This Month "&amp;'Weekly Progress Report'!X83</f>
        <v>This Month No.of Internal Audit</v>
      </c>
      <c r="EC3" s="321" t="str">
        <f>"This Month "&amp;'Weekly Progress Report'!X84</f>
        <v>This Month No. of Toolbox Talks</v>
      </c>
      <c r="ED3" s="321" t="str">
        <f>"This Month "&amp;'Weekly Progress Report'!X85</f>
        <v>This Month Safety Awards/Incentives</v>
      </c>
      <c r="EE3" s="316" t="str">
        <f>"YTD "&amp;'Weekly Progress Report'!X70</f>
        <v>YTD Total Hours Worked</v>
      </c>
      <c r="EF3" s="316" t="str">
        <f>"YTD "&amp;'Weekly Progress Report'!X71</f>
        <v>YTD Safe Hours Worked</v>
      </c>
      <c r="EG3" s="316" t="str">
        <f>"YTD "&amp;'Weekly Progress Report'!X72</f>
        <v>YTD LTI</v>
      </c>
      <c r="EH3" s="316" t="str">
        <f>"YTD "&amp;'Weekly Progress Report'!X73</f>
        <v>YTD MTC (Healed w/o Disability)</v>
      </c>
      <c r="EI3" s="316" t="str">
        <f>"YTD "&amp;'Weekly Progress Report'!X74</f>
        <v>YTD MTC (Healed w/ Disability)</v>
      </c>
      <c r="EJ3" s="316" t="str">
        <f>"YTD "&amp;'Weekly Progress Report'!X75</f>
        <v>YTD Near Miss</v>
      </c>
      <c r="EK3" s="316" t="str">
        <f>"YTD "&amp;'Weekly Progress Report'!X76</f>
        <v>YTD First Aid Cases</v>
      </c>
      <c r="EL3" s="316" t="str">
        <f>"YTD "&amp;'Weekly Progress Report'!X77</f>
        <v>YTD Fatality</v>
      </c>
      <c r="EM3" s="316" t="str">
        <f>"YTD "&amp;'Weekly Progress Report'!X78</f>
        <v>YTD Fire Incident Cases</v>
      </c>
      <c r="EN3" s="316" t="str">
        <f>"YTD "&amp;'Weekly Progress Report'!X79</f>
        <v>YTD Vehicle Incident</v>
      </c>
      <c r="EO3" s="316" t="str">
        <f>"YTD "&amp;'Weekly Progress Report'!X80</f>
        <v>YTD Property Damages</v>
      </c>
      <c r="EP3" s="316" t="str">
        <f>"YTD "&amp;'Weekly Progress Report'!X81</f>
        <v xml:space="preserve">YTD Induction Training </v>
      </c>
      <c r="EQ3" s="316" t="str">
        <f>"YTD "&amp;'Weekly Progress Report'!X82</f>
        <v>YTD No.of Internal Training</v>
      </c>
      <c r="ER3" s="316" t="str">
        <f>"YTD "&amp;'Weekly Progress Report'!X83</f>
        <v>YTD No.of Internal Audit</v>
      </c>
      <c r="ES3" s="316" t="str">
        <f>"YTD "&amp;'Weekly Progress Report'!X84</f>
        <v>YTD No. of Toolbox Talks</v>
      </c>
      <c r="ET3" s="316" t="str">
        <f>"YTD "&amp;'Weekly Progress Report'!X85</f>
        <v>YTD Safety Awards/Incentives</v>
      </c>
      <c r="EU3" s="316" t="str">
        <f>"Cum "&amp;'Weekly Progress Report'!X70</f>
        <v>Cum Total Hours Worked</v>
      </c>
      <c r="EV3" s="316" t="str">
        <f>"Cum "&amp;'Weekly Progress Report'!X71</f>
        <v>Cum Safe Hours Worked</v>
      </c>
      <c r="EW3" s="316" t="str">
        <f>"Cum "&amp;'Weekly Progress Report'!X72</f>
        <v>Cum LTI</v>
      </c>
      <c r="EX3" s="316" t="str">
        <f>"Cum "&amp;'Weekly Progress Report'!X73</f>
        <v>Cum MTC (Healed w/o Disability)</v>
      </c>
      <c r="EY3" s="316" t="str">
        <f>"Cum "&amp;'Weekly Progress Report'!X74</f>
        <v>Cum MTC (Healed w/ Disability)</v>
      </c>
      <c r="EZ3" s="316" t="str">
        <f>"Cum "&amp;'Weekly Progress Report'!X75</f>
        <v>Cum Near Miss</v>
      </c>
      <c r="FA3" s="316" t="str">
        <f>"Cum "&amp;'Weekly Progress Report'!X76</f>
        <v>Cum First Aid Cases</v>
      </c>
      <c r="FB3" s="316" t="str">
        <f>"Cum "&amp;'Weekly Progress Report'!X77</f>
        <v>Cum Fatality</v>
      </c>
      <c r="FC3" s="316" t="str">
        <f>"Cum "&amp;'Weekly Progress Report'!X78</f>
        <v>Cum Fire Incident Cases</v>
      </c>
      <c r="FD3" s="316" t="str">
        <f>"Cum "&amp;'Weekly Progress Report'!X79</f>
        <v>Cum Vehicle Incident</v>
      </c>
      <c r="FE3" s="316" t="str">
        <f>"Cum "&amp;'Weekly Progress Report'!X80</f>
        <v>Cum Property Damages</v>
      </c>
      <c r="FF3" s="316" t="str">
        <f>"Cum "&amp;'Weekly Progress Report'!X81</f>
        <v xml:space="preserve">Cum Induction Training </v>
      </c>
      <c r="FG3" s="316" t="str">
        <f>"Cum "&amp;'Weekly Progress Report'!X82</f>
        <v>Cum No.of Internal Training</v>
      </c>
      <c r="FH3" s="316" t="str">
        <f>"Cum "&amp;'Weekly Progress Report'!X83</f>
        <v>Cum No.of Internal Audit</v>
      </c>
      <c r="FI3" s="316" t="str">
        <f>"Cum "&amp;'Weekly Progress Report'!X84</f>
        <v>Cum No. of Toolbox Talks</v>
      </c>
      <c r="FJ3" s="319" t="str">
        <f>"Cum "&amp;'Weekly Progress Report'!X85</f>
        <v>Cum Safety Awards/Incentives</v>
      </c>
      <c r="FK3" s="318" t="str">
        <f>'Weekly Progress Report'!A97</f>
        <v>Total Act.</v>
      </c>
      <c r="FL3" s="316" t="str">
        <f>'Weekly Progress Report'!B97</f>
        <v>Not Started</v>
      </c>
      <c r="FM3" s="316" t="str">
        <f>'Weekly Progress Report'!C97</f>
        <v>In Progress</v>
      </c>
      <c r="FN3" s="316" t="str">
        <f>'Weekly Progress Report'!D97</f>
        <v>Completed</v>
      </c>
      <c r="FO3" s="316" t="s">
        <v>636</v>
      </c>
      <c r="FP3" s="316" t="s">
        <v>637</v>
      </c>
      <c r="FQ3" s="316" t="s">
        <v>638</v>
      </c>
      <c r="FR3" s="319" t="s">
        <v>639</v>
      </c>
      <c r="FS3" s="318" t="str">
        <f>'Weekly Progress Report'!B105</f>
        <v>Planned Start Date</v>
      </c>
      <c r="FT3" s="316" t="str">
        <f>'Weekly Progress Report'!D105</f>
        <v>Planned Finish Date</v>
      </c>
      <c r="FU3" s="316" t="str">
        <f>'Weekly Progress Report'!F105</f>
        <v>Forecast Start Date</v>
      </c>
      <c r="FV3" s="316" t="str">
        <f>'Weekly Progress Report'!H105</f>
        <v>Forecast Finish Date</v>
      </c>
      <c r="FW3" s="316" t="str">
        <f>'Weekly Progress Report'!J105</f>
        <v>Actual Start Date</v>
      </c>
      <c r="FX3" s="316" t="str">
        <f>'Weekly Progress Report'!L105</f>
        <v>Actual Finish Date</v>
      </c>
      <c r="FY3" s="316" t="str">
        <f>'Weekly Progress Report'!N105</f>
        <v>% 
Completed</v>
      </c>
      <c r="FZ3" s="316" t="str">
        <f>'Weekly Progress Report'!O105</f>
        <v>Open Comments</v>
      </c>
      <c r="GA3" s="319" t="str">
        <f>'Weekly Progress Report'!P105</f>
        <v>Closed Comments</v>
      </c>
    </row>
    <row r="4" spans="1:183" s="94" customFormat="1" ht="36" customHeight="1" thickBot="1">
      <c r="A4" s="323" t="str">
        <f ca="1">'Weekly Progress Report'!AG1</f>
        <v>11-10-2026</v>
      </c>
      <c r="B4" s="94" t="str">
        <f>'Weekly Progress Report'!B3</f>
        <v>Completion Of The Infrastructure Development Of 
The First Phase In The Third Industrial City In Jeddah</v>
      </c>
      <c r="C4" s="94" t="str">
        <f>'Weekly Progress Report'!B4</f>
        <v>JDH3 - 02 - 008</v>
      </c>
      <c r="D4" s="94" t="str">
        <f>'Weekly Progress Report'!B5</f>
        <v>ALRAWAF CONTRACTING</v>
      </c>
      <c r="E4" s="94" t="str">
        <f>'Weekly Progress Report'!B6</f>
        <v>egis</v>
      </c>
      <c r="F4" s="94" t="str">
        <f>'Weekly Progress Report'!E4</f>
        <v>Construction</v>
      </c>
      <c r="G4" s="94" t="str">
        <f>'Weekly Progress Report'!E5</f>
        <v>Active</v>
      </c>
      <c r="H4" s="94" t="str">
        <f>'Weekly Progress Report'!E6</f>
        <v>Shuaib A.Alshuaibi</v>
      </c>
      <c r="I4" s="324" t="str">
        <f>'Weekly Progress Report'!AA3</f>
        <v>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v>
      </c>
      <c r="J4" s="325">
        <f>'Weekly Progress Report'!H3</f>
        <v>45469</v>
      </c>
      <c r="K4" s="326">
        <f>'Weekly Progress Report'!H4</f>
        <v>45495</v>
      </c>
      <c r="L4" s="326">
        <f>'Weekly Progress Report'!H5</f>
        <v>45502</v>
      </c>
      <c r="M4" s="326">
        <f>'Weekly Progress Report'!H6</f>
        <v>46231</v>
      </c>
      <c r="N4" s="326" t="str">
        <f>'Weekly Progress Report'!$J$3</f>
        <v>20-12-1445</v>
      </c>
      <c r="O4" s="326" t="str">
        <f>'Weekly Progress Report'!$J$4</f>
        <v>16-1-1446</v>
      </c>
      <c r="P4" s="326" t="str">
        <f>'Weekly Progress Report'!$J$5</f>
        <v>23-1-1446</v>
      </c>
      <c r="Q4" s="327" t="str">
        <f>'Weekly Progress Report'!$J$6</f>
        <v>14-2-1448</v>
      </c>
      <c r="R4" s="327">
        <f>'Weekly Progress Report'!$L$3</f>
        <v>46291</v>
      </c>
      <c r="S4" s="327">
        <f>'Weekly Progress Report'!$L$4</f>
        <v>46291</v>
      </c>
      <c r="T4" s="328">
        <f>'Weekly Progress Report'!$L$5</f>
        <v>46341</v>
      </c>
      <c r="U4" s="329">
        <f>'Weekly Progress Report'!$O$3</f>
        <v>319744875.73000002</v>
      </c>
      <c r="V4" s="330">
        <f>'Weekly Progress Report'!$O$4</f>
        <v>319744875.73000002</v>
      </c>
      <c r="W4" s="330">
        <f>'Weekly Progress Report'!$O$5</f>
        <v>319744875.73000002</v>
      </c>
      <c r="X4" s="331">
        <f>'Weekly Progress Report'!$O$6</f>
        <v>0</v>
      </c>
      <c r="Y4" s="330">
        <f>'Weekly Progress Report'!$S$3</f>
        <v>0</v>
      </c>
      <c r="Z4" s="330">
        <f>'Weekly Progress Report'!$S$4</f>
        <v>0</v>
      </c>
      <c r="AA4" s="330">
        <f>'Weekly Progress Report'!$S$5</f>
        <v>250214132.93880004</v>
      </c>
      <c r="AB4" s="332">
        <f>'Weekly Progress Report'!$S$6</f>
        <v>-25281413.293880008</v>
      </c>
      <c r="AC4" s="333">
        <f>'Weekly Progress Report'!$J$38</f>
        <v>1.000000000031275</v>
      </c>
      <c r="AD4" s="334">
        <f>'Weekly Progress Report'!$V$3</f>
        <v>1.000000000031275</v>
      </c>
      <c r="AE4" s="334">
        <f>'Weekly Progress Report'!$V$4</f>
        <v>0.98755924128285633</v>
      </c>
      <c r="AF4" s="334">
        <f>'Weekly Progress Report'!$X$3</f>
        <v>0.99931314392756787</v>
      </c>
      <c r="AG4" s="334">
        <f>'Weekly Progress Report'!$X$4</f>
        <v>0.98911437194297014</v>
      </c>
      <c r="AH4" s="335">
        <f>'Weekly Progress Report'!$Z$3</f>
        <v>0.90551724137931022</v>
      </c>
      <c r="AI4" s="335">
        <f>'Weekly Progress Report'!$Z$5</f>
        <v>0.81818181818181823</v>
      </c>
      <c r="AJ4" s="400">
        <f>'Weekly Progress Report'!$E$38</f>
        <v>0</v>
      </c>
      <c r="AK4" s="400">
        <f>'Weekly Progress Report'!$F$38</f>
        <v>467114.68000000715</v>
      </c>
      <c r="AL4" s="401">
        <f>AJ4/V4</f>
        <v>0</v>
      </c>
      <c r="AM4" s="401">
        <f>AK4/V4</f>
        <v>1.4608980955005189E-3</v>
      </c>
      <c r="AN4" s="334">
        <f>'Weekly Progress Report'!S38</f>
        <v>0</v>
      </c>
      <c r="AO4" s="336">
        <f>'Weekly Progress Report'!T38</f>
        <v>8.1173899469247585E-4</v>
      </c>
      <c r="AP4" s="337">
        <f>'Weekly Progress Report'!C75</f>
        <v>2539</v>
      </c>
      <c r="AQ4" s="335">
        <f>'Weekly Progress Report'!I75</f>
        <v>24</v>
      </c>
      <c r="AR4" s="335">
        <f>'Weekly Progress Report'!J75</f>
        <v>14</v>
      </c>
      <c r="AS4" s="338">
        <f>'Weekly Progress Report'!K75</f>
        <v>2518</v>
      </c>
      <c r="AT4" s="337">
        <f>'Weekly Progress Report'!C84</f>
        <v>78</v>
      </c>
      <c r="AU4" s="335">
        <f>'Weekly Progress Report'!J84</f>
        <v>36</v>
      </c>
      <c r="AV4" s="338">
        <f>'Weekly Progress Report'!K84</f>
        <v>78</v>
      </c>
      <c r="AW4" s="337">
        <f>'Weekly Progress Report'!C93</f>
        <v>20</v>
      </c>
      <c r="AX4" s="335">
        <f>'Weekly Progress Report'!D93</f>
        <v>20</v>
      </c>
      <c r="AY4" s="335">
        <f>'Weekly Progress Report'!E93</f>
        <v>12</v>
      </c>
      <c r="AZ4" s="335">
        <f>'Weekly Progress Report'!F93</f>
        <v>8</v>
      </c>
      <c r="BA4" s="335">
        <f>'Weekly Progress Report'!G93</f>
        <v>10</v>
      </c>
      <c r="BB4" s="335">
        <f>'Weekly Progress Report'!H93</f>
        <v>0</v>
      </c>
      <c r="BC4" s="328">
        <f>'Weekly Progress Report'!I93</f>
        <v>0</v>
      </c>
      <c r="BD4" s="337">
        <f>'Weekly Progress Report'!N71</f>
        <v>102</v>
      </c>
      <c r="BE4" s="335">
        <f>'Weekly Progress Report'!O71</f>
        <v>99</v>
      </c>
      <c r="BF4" s="335">
        <f>'Weekly Progress Report'!P71</f>
        <v>3</v>
      </c>
      <c r="BG4" s="335">
        <f>'Weekly Progress Report'!Q71</f>
        <v>7</v>
      </c>
      <c r="BH4" s="335">
        <f>'Weekly Progress Report'!N72</f>
        <v>187</v>
      </c>
      <c r="BI4" s="335">
        <f>'Weekly Progress Report'!O72</f>
        <v>177</v>
      </c>
      <c r="BJ4" s="335">
        <f>'Weekly Progress Report'!P72</f>
        <v>10</v>
      </c>
      <c r="BK4" s="335">
        <f>'Weekly Progress Report'!Q72</f>
        <v>5</v>
      </c>
      <c r="BL4" s="335">
        <f>'Weekly Progress Report'!N73</f>
        <v>357</v>
      </c>
      <c r="BM4" s="335">
        <f>'Weekly Progress Report'!O73</f>
        <v>355</v>
      </c>
      <c r="BN4" s="335">
        <f>'Weekly Progress Report'!P73</f>
        <v>2</v>
      </c>
      <c r="BO4" s="335">
        <f>'Weekly Progress Report'!Q73</f>
        <v>0</v>
      </c>
      <c r="BP4" s="335">
        <f>'Weekly Progress Report'!N74</f>
        <v>30963</v>
      </c>
      <c r="BQ4" s="335">
        <f>'Weekly Progress Report'!O74</f>
        <v>30863</v>
      </c>
      <c r="BR4" s="335">
        <f>'Weekly Progress Report'!P74</f>
        <v>100</v>
      </c>
      <c r="BS4" s="338">
        <f>'Weekly Progress Report'!Q74</f>
        <v>0</v>
      </c>
      <c r="BT4" s="339">
        <f>'Weekly Progress Report'!O76</f>
        <v>45654</v>
      </c>
      <c r="BU4" s="340">
        <f>'Weekly Progress Report'!O77</f>
        <v>45654</v>
      </c>
      <c r="BV4" s="340">
        <f>'Weekly Progress Report'!O78</f>
        <v>45523</v>
      </c>
      <c r="BW4" s="340">
        <f>'Weekly Progress Report'!O79</f>
        <v>45582</v>
      </c>
      <c r="BX4" s="340">
        <f>'Weekly Progress Report'!O80</f>
        <v>45743</v>
      </c>
      <c r="BY4" s="340">
        <f>'Weekly Progress Report'!U76</f>
        <v>45533</v>
      </c>
      <c r="BZ4" s="335">
        <f>'Weekly Progress Report'!U77</f>
        <v>3</v>
      </c>
      <c r="CA4" s="340">
        <f>'Weekly Progress Report'!U78</f>
        <v>45586</v>
      </c>
      <c r="CB4" s="340">
        <f>'Weekly Progress Report'!U79</f>
        <v>45538</v>
      </c>
      <c r="CC4" s="338">
        <f>'Weekly Progress Report'!U80</f>
        <v>1</v>
      </c>
      <c r="CD4" s="329">
        <f>'Weekly Progress Report'!N82</f>
        <v>0</v>
      </c>
      <c r="CE4" s="330">
        <f>'Weekly Progress Report'!N83</f>
        <v>23</v>
      </c>
      <c r="CF4" s="330">
        <f>'Weekly Progress Report'!N84</f>
        <v>0</v>
      </c>
      <c r="CG4" s="330">
        <f>'Weekly Progress Report'!N85</f>
        <v>0</v>
      </c>
      <c r="CH4" s="330">
        <f>'Weekly Progress Report'!N86</f>
        <v>0.1</v>
      </c>
      <c r="CI4" s="330">
        <f>'Weekly Progress Report'!N87</f>
        <v>0</v>
      </c>
      <c r="CJ4" s="330">
        <f>'Weekly Progress Report'!N88</f>
        <v>8.1314829332730263E-4</v>
      </c>
      <c r="CK4" s="341">
        <f>'Weekly Progress Report'!R82</f>
        <v>250214132.93880004</v>
      </c>
      <c r="CL4" s="341">
        <f>'Weekly Progress Report'!R83</f>
        <v>246537903.18170807</v>
      </c>
      <c r="CM4" s="341">
        <f>'Weekly Progress Report'!R84</f>
        <v>0</v>
      </c>
      <c r="CN4" s="342">
        <f>'Weekly Progress Report'!R85</f>
        <v>46265</v>
      </c>
      <c r="CO4" s="341">
        <f>'Weekly Progress Report'!R86</f>
        <v>31974487.573000003</v>
      </c>
      <c r="CP4" s="341">
        <f>'Weekly Progress Report'!R87</f>
        <v>0</v>
      </c>
      <c r="CQ4" s="343">
        <f>'Weekly Progress Report'!R88</f>
        <v>-260000</v>
      </c>
      <c r="CR4" s="344">
        <f ca="1">'Weekly Progress Report'!L92</f>
        <v>0</v>
      </c>
      <c r="CS4" s="335">
        <f>'Weekly Progress Report'!M92</f>
        <v>1092</v>
      </c>
      <c r="CT4" s="335">
        <f ca="1">'Weekly Progress Report'!O92</f>
        <v>0</v>
      </c>
      <c r="CU4" s="345">
        <f ca="1">'Weekly Progress Report'!P92</f>
        <v>0</v>
      </c>
      <c r="CV4" s="335">
        <f>'Weekly Progress Report'!Q92</f>
        <v>92</v>
      </c>
      <c r="CW4" s="335">
        <f>'Weekly Progress Report'!T102</f>
        <v>167</v>
      </c>
      <c r="CX4" s="338">
        <f>'Weekly Progress Report'!U102</f>
        <v>135</v>
      </c>
      <c r="CY4" s="337">
        <f>'Weekly Progress Report'!Z70</f>
        <v>22920</v>
      </c>
      <c r="CZ4" s="335">
        <f>'Weekly Progress Report'!Z71</f>
        <v>22920</v>
      </c>
      <c r="DA4" s="335">
        <f>'Weekly Progress Report'!Z72</f>
        <v>0</v>
      </c>
      <c r="DB4" s="335">
        <f>'Weekly Progress Report'!Z73</f>
        <v>0</v>
      </c>
      <c r="DC4" s="335">
        <f>'Weekly Progress Report'!Z74</f>
        <v>0</v>
      </c>
      <c r="DD4" s="335">
        <f>'Weekly Progress Report'!Z75</f>
        <v>0</v>
      </c>
      <c r="DE4" s="335">
        <f>'Weekly Progress Report'!Z76</f>
        <v>0</v>
      </c>
      <c r="DF4" s="335">
        <f>'Weekly Progress Report'!Z77</f>
        <v>0</v>
      </c>
      <c r="DG4" s="335">
        <f>'Weekly Progress Report'!Z78</f>
        <v>0</v>
      </c>
      <c r="DH4" s="335">
        <f>'Weekly Progress Report'!Z79</f>
        <v>0</v>
      </c>
      <c r="DI4" s="335">
        <f>'Weekly Progress Report'!Z80</f>
        <v>0</v>
      </c>
      <c r="DJ4" s="335">
        <f>'Weekly Progress Report'!Z81</f>
        <v>0</v>
      </c>
      <c r="DK4" s="335">
        <f>'Weekly Progress Report'!Z82</f>
        <v>2</v>
      </c>
      <c r="DL4" s="335">
        <f>'Weekly Progress Report'!Z83</f>
        <v>0</v>
      </c>
      <c r="DM4" s="335">
        <f>'Weekly Progress Report'!Z84</f>
        <v>8</v>
      </c>
      <c r="DN4" s="335">
        <f>'Weekly Progress Report'!Z85</f>
        <v>0</v>
      </c>
      <c r="DO4" s="335">
        <f>'Weekly Progress Report'!AB70</f>
        <v>97050</v>
      </c>
      <c r="DP4" s="335">
        <f>'Weekly Progress Report'!AB71</f>
        <v>97050</v>
      </c>
      <c r="DQ4" s="335">
        <f>'Weekly Progress Report'!AB72</f>
        <v>0</v>
      </c>
      <c r="DR4" s="335">
        <f>'Weekly Progress Report'!AB73</f>
        <v>0</v>
      </c>
      <c r="DS4" s="335">
        <f>'Weekly Progress Report'!AB74</f>
        <v>0</v>
      </c>
      <c r="DT4" s="335">
        <f>'Weekly Progress Report'!AB75</f>
        <v>0</v>
      </c>
      <c r="DU4" s="335">
        <f>'Weekly Progress Report'!AB76</f>
        <v>0</v>
      </c>
      <c r="DV4" s="335">
        <f>'Weekly Progress Report'!AB77</f>
        <v>0</v>
      </c>
      <c r="DW4" s="335">
        <f>'Weekly Progress Report'!AB78</f>
        <v>0</v>
      </c>
      <c r="DX4" s="335">
        <f>'Weekly Progress Report'!AB79</f>
        <v>0</v>
      </c>
      <c r="DY4" s="335">
        <f>'Weekly Progress Report'!AB80</f>
        <v>0</v>
      </c>
      <c r="DZ4" s="335">
        <f>'Weekly Progress Report'!AB81</f>
        <v>0</v>
      </c>
      <c r="EA4" s="335">
        <f>'Weekly Progress Report'!AB82</f>
        <v>7</v>
      </c>
      <c r="EB4" s="335">
        <f>'Weekly Progress Report'!AB83</f>
        <v>0</v>
      </c>
      <c r="EC4" s="335">
        <f>'Weekly Progress Report'!AB84</f>
        <v>34</v>
      </c>
      <c r="ED4" s="335">
        <f>'Weekly Progress Report'!AB85</f>
        <v>0</v>
      </c>
      <c r="EE4" s="335">
        <f>'Weekly Progress Report'!AC70</f>
        <v>1866079</v>
      </c>
      <c r="EF4" s="335">
        <f>'Weekly Progress Report'!AC71</f>
        <v>1866079</v>
      </c>
      <c r="EG4" s="335">
        <f>'Weekly Progress Report'!AC72</f>
        <v>0</v>
      </c>
      <c r="EH4" s="335">
        <f>'Weekly Progress Report'!AC73</f>
        <v>0</v>
      </c>
      <c r="EI4" s="335">
        <f>'Weekly Progress Report'!AC74</f>
        <v>0</v>
      </c>
      <c r="EJ4" s="335">
        <f>'Weekly Progress Report'!AC75</f>
        <v>9</v>
      </c>
      <c r="EK4" s="335">
        <f>'Weekly Progress Report'!AC76</f>
        <v>0</v>
      </c>
      <c r="EL4" s="335">
        <f>'Weekly Progress Report'!AC77</f>
        <v>0</v>
      </c>
      <c r="EM4" s="335">
        <f>'Weekly Progress Report'!AC78</f>
        <v>0</v>
      </c>
      <c r="EN4" s="335">
        <f>'Weekly Progress Report'!AC79</f>
        <v>1</v>
      </c>
      <c r="EO4" s="335">
        <f>'Weekly Progress Report'!AC80</f>
        <v>0</v>
      </c>
      <c r="EP4" s="335">
        <f>'Weekly Progress Report'!AC81</f>
        <v>96</v>
      </c>
      <c r="EQ4" s="335">
        <f>'Weekly Progress Report'!AC82</f>
        <v>145</v>
      </c>
      <c r="ER4" s="335">
        <f>'Weekly Progress Report'!AC83</f>
        <v>0</v>
      </c>
      <c r="ES4" s="335">
        <f>'Weekly Progress Report'!AC84</f>
        <v>3181</v>
      </c>
      <c r="ET4" s="335">
        <f>'Weekly Progress Report'!AC85</f>
        <v>0</v>
      </c>
      <c r="EU4" s="335">
        <f>'Weekly Progress Report'!AD70</f>
        <v>2210362</v>
      </c>
      <c r="EV4" s="335">
        <f>'Weekly Progress Report'!AD71</f>
        <v>2210362</v>
      </c>
      <c r="EW4" s="335">
        <f>'Weekly Progress Report'!AD72</f>
        <v>0</v>
      </c>
      <c r="EX4" s="335">
        <f>'Weekly Progress Report'!AD73</f>
        <v>0</v>
      </c>
      <c r="EY4" s="335">
        <f>'Weekly Progress Report'!AD74</f>
        <v>0</v>
      </c>
      <c r="EZ4" s="335">
        <f>'Weekly Progress Report'!AD75</f>
        <v>11</v>
      </c>
      <c r="FA4" s="335">
        <f>'Weekly Progress Report'!AD76</f>
        <v>0</v>
      </c>
      <c r="FB4" s="335">
        <f>'Weekly Progress Report'!AD77</f>
        <v>0</v>
      </c>
      <c r="FC4" s="335">
        <f>'Weekly Progress Report'!AD78</f>
        <v>0</v>
      </c>
      <c r="FD4" s="335">
        <f>'Weekly Progress Report'!AD79</f>
        <v>1</v>
      </c>
      <c r="FE4" s="335">
        <f>'Weekly Progress Report'!AD80</f>
        <v>0</v>
      </c>
      <c r="FF4" s="335">
        <f>'Weekly Progress Report'!AD81</f>
        <v>223</v>
      </c>
      <c r="FG4" s="335">
        <f>'Weekly Progress Report'!AD82</f>
        <v>178</v>
      </c>
      <c r="FH4" s="335">
        <f>'Weekly Progress Report'!AD83</f>
        <v>0</v>
      </c>
      <c r="FI4" s="335">
        <f>'Weekly Progress Report'!AD84</f>
        <v>3335</v>
      </c>
      <c r="FJ4" s="338">
        <f>'Weekly Progress Report'!AD85</f>
        <v>0</v>
      </c>
      <c r="FK4" s="346">
        <f>'Weekly Progress Report'!A98</f>
        <v>9236</v>
      </c>
      <c r="FL4" s="331">
        <f>'Weekly Progress Report'!B98</f>
        <v>141</v>
      </c>
      <c r="FM4" s="331">
        <f>'Weekly Progress Report'!C98</f>
        <v>75</v>
      </c>
      <c r="FN4" s="331">
        <f>'Weekly Progress Report'!D98</f>
        <v>9020</v>
      </c>
      <c r="FO4" s="335">
        <f>'Weekly Progress Report'!A102</f>
        <v>215</v>
      </c>
      <c r="FP4" s="335">
        <f>'Weekly Progress Report'!B102</f>
        <v>216</v>
      </c>
      <c r="FQ4" s="335">
        <f>'Weekly Progress Report'!H102</f>
        <v>366</v>
      </c>
      <c r="FR4" s="338">
        <f>'Weekly Progress Report'!I102</f>
        <v>324</v>
      </c>
      <c r="FS4" s="339" t="str">
        <f>'Weekly Progress Report'!B110</f>
        <v xml:space="preserve"> </v>
      </c>
      <c r="FT4" s="340" t="str">
        <f>'Weekly Progress Report'!D110</f>
        <v xml:space="preserve"> </v>
      </c>
      <c r="FU4" s="340" t="str">
        <f>'Weekly Progress Report'!F110</f>
        <v xml:space="preserve"> </v>
      </c>
      <c r="FV4" s="340" t="str">
        <f>'Weekly Progress Report'!H110</f>
        <v xml:space="preserve"> </v>
      </c>
      <c r="FW4" s="340" t="str">
        <f>'Weekly Progress Report'!J110</f>
        <v xml:space="preserve"> </v>
      </c>
      <c r="FX4" s="340" t="str">
        <f>'Weekly Progress Report'!L110</f>
        <v xml:space="preserve"> </v>
      </c>
      <c r="FY4" s="347">
        <f>'Weekly Progress Report'!N110</f>
        <v>0</v>
      </c>
      <c r="FZ4" s="335">
        <f>'Weekly Progress Report'!O110</f>
        <v>0</v>
      </c>
      <c r="GA4" s="338">
        <f>'Weekly Progress Report'!P110</f>
        <v>0</v>
      </c>
    </row>
    <row r="11" spans="1:183">
      <c r="CE11" s="27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52"/>
  <sheetViews>
    <sheetView tabSelected="1" view="pageBreakPreview" zoomScale="70" zoomScaleNormal="80" zoomScaleSheetLayoutView="70" workbookViewId="0">
      <selection activeCell="I19" sqref="I19"/>
    </sheetView>
  </sheetViews>
  <sheetFormatPr defaultColWidth="9.140625" defaultRowHeight="15.75"/>
  <cols>
    <col min="1" max="1" width="23" style="454" customWidth="1"/>
    <col min="2" max="2" width="12.5703125" style="454" customWidth="1"/>
    <col min="3" max="3" width="17.85546875" style="454" bestFit="1" customWidth="1"/>
    <col min="4" max="4" width="12.5703125" style="454" customWidth="1"/>
    <col min="5" max="5" width="15.28515625" style="454" bestFit="1" customWidth="1"/>
    <col min="6" max="6" width="14.7109375" style="454" bestFit="1" customWidth="1"/>
    <col min="7" max="7" width="17.7109375" style="454" customWidth="1"/>
    <col min="8" max="8" width="18.85546875" style="454" bestFit="1" customWidth="1"/>
    <col min="9" max="9" width="17.7109375" style="454" customWidth="1"/>
    <col min="10" max="10" width="14.42578125" style="454" bestFit="1" customWidth="1"/>
    <col min="11" max="11" width="13.42578125" style="454" customWidth="1"/>
    <col min="12" max="12" width="14.5703125" style="454" bestFit="1" customWidth="1"/>
    <col min="13" max="13" width="12.5703125" style="454" customWidth="1"/>
    <col min="14" max="14" width="14.5703125" style="454" customWidth="1"/>
    <col min="15" max="16" width="12.5703125" style="454" customWidth="1"/>
    <col min="17" max="17" width="13.85546875" style="454" customWidth="1"/>
    <col min="18" max="18" width="23" style="454" customWidth="1"/>
    <col min="19" max="26" width="12.5703125" style="454" customWidth="1"/>
    <col min="27" max="27" width="10.42578125" style="454" customWidth="1"/>
    <col min="28" max="29" width="19.42578125" style="454" customWidth="1"/>
    <col min="30" max="31" width="16.85546875" style="454" customWidth="1"/>
    <col min="32" max="33" width="17.42578125" style="454" customWidth="1"/>
    <col min="34" max="38" width="12.5703125" style="454" customWidth="1"/>
    <col min="39" max="39" width="9.5703125" style="454" bestFit="1" customWidth="1"/>
    <col min="40" max="40" width="18.140625" style="454" customWidth="1"/>
    <col min="41" max="41" width="13.5703125" style="454" customWidth="1"/>
    <col min="42" max="43" width="12.140625" style="454" bestFit="1" customWidth="1"/>
    <col min="44" max="44" width="11.5703125" style="454" bestFit="1" customWidth="1"/>
    <col min="45" max="45" width="11.140625" style="454" bestFit="1" customWidth="1"/>
    <col min="46" max="46" width="6.42578125" style="454" customWidth="1"/>
    <col min="47" max="47" width="10" style="454" bestFit="1" customWidth="1"/>
    <col min="48" max="48" width="12.140625" style="454" bestFit="1" customWidth="1"/>
    <col min="49" max="49" width="11.5703125" style="454" bestFit="1" customWidth="1"/>
    <col min="50" max="50" width="11.42578125" style="454" bestFit="1" customWidth="1"/>
    <col min="51" max="51" width="10.5703125" style="454" bestFit="1" customWidth="1"/>
    <col min="52" max="52" width="11.5703125" style="454" bestFit="1" customWidth="1"/>
    <col min="53" max="53" width="9.42578125" style="454" bestFit="1" customWidth="1"/>
    <col min="54" max="215" width="9.140625" style="454"/>
    <col min="216" max="216" width="9.140625" style="454" customWidth="1"/>
    <col min="217" max="16384" width="9.140625" style="454"/>
  </cols>
  <sheetData>
    <row r="1" spans="1:48" ht="25.35" customHeight="1" thickBot="1">
      <c r="A1" s="1361" t="s">
        <v>401</v>
      </c>
      <c r="B1" s="1362"/>
      <c r="C1" s="1362"/>
      <c r="D1" s="1362"/>
      <c r="E1" s="1362"/>
      <c r="F1" s="1362"/>
      <c r="G1" s="1362"/>
      <c r="H1" s="1362"/>
      <c r="I1" s="1362"/>
      <c r="J1" s="527"/>
      <c r="K1" s="527"/>
      <c r="L1" s="527"/>
      <c r="M1" s="527"/>
      <c r="N1" s="527"/>
      <c r="O1" s="528"/>
      <c r="P1" s="528"/>
      <c r="Q1" s="528"/>
      <c r="R1" s="528"/>
      <c r="S1" s="528"/>
      <c r="T1" s="528"/>
      <c r="U1" s="528"/>
      <c r="V1" s="528"/>
      <c r="W1" s="528"/>
      <c r="X1" s="528"/>
      <c r="Y1" s="529"/>
      <c r="Z1" s="528"/>
      <c r="AA1" s="530"/>
      <c r="AB1" s="530"/>
      <c r="AC1" s="530"/>
      <c r="AD1" s="530"/>
      <c r="AE1" s="530"/>
      <c r="AF1" s="531" t="s">
        <v>208</v>
      </c>
      <c r="AG1" s="532" t="str">
        <f ca="1">'General Information'!L1</f>
        <v>11-10-2026</v>
      </c>
      <c r="AH1" s="533"/>
      <c r="AJ1"/>
      <c r="AK1"/>
    </row>
    <row r="2" spans="1:48" s="545" customFormat="1" ht="20.100000000000001" customHeight="1" thickBot="1">
      <c r="A2" s="534" t="s">
        <v>187</v>
      </c>
      <c r="B2" s="535"/>
      <c r="C2" s="535"/>
      <c r="D2" s="535"/>
      <c r="E2" s="535"/>
      <c r="F2" s="536"/>
      <c r="G2" s="537" t="s">
        <v>189</v>
      </c>
      <c r="H2" s="538"/>
      <c r="I2" s="538"/>
      <c r="J2" s="538"/>
      <c r="K2" s="538"/>
      <c r="L2" s="539"/>
      <c r="M2" s="540" t="s">
        <v>362</v>
      </c>
      <c r="N2" s="541"/>
      <c r="O2" s="538"/>
      <c r="P2" s="538"/>
      <c r="Q2" s="541"/>
      <c r="R2" s="541"/>
      <c r="S2" s="538"/>
      <c r="T2" s="539"/>
      <c r="U2" s="540" t="s">
        <v>207</v>
      </c>
      <c r="V2" s="541"/>
      <c r="W2" s="541"/>
      <c r="X2" s="541"/>
      <c r="Y2" s="541"/>
      <c r="Z2" s="541"/>
      <c r="AA2" s="418" t="s">
        <v>355</v>
      </c>
      <c r="AB2" s="542"/>
      <c r="AC2" s="542"/>
      <c r="AD2" s="543"/>
      <c r="AE2" s="542"/>
      <c r="AF2" s="542"/>
      <c r="AG2" s="542"/>
      <c r="AH2" s="544"/>
      <c r="AJ2"/>
      <c r="AK2"/>
    </row>
    <row r="3" spans="1:48" ht="39" thickTop="1" thickBot="1">
      <c r="A3" s="351" t="s">
        <v>140</v>
      </c>
      <c r="B3" s="546" t="str">
        <f>'General Information'!C3</f>
        <v>Completion Of The Infrastructure Development Of 
The First Phase In The Third Industrial City In Jeddah</v>
      </c>
      <c r="C3" s="547"/>
      <c r="D3" s="548"/>
      <c r="E3" s="548"/>
      <c r="F3" s="549"/>
      <c r="G3" s="356" t="s">
        <v>339</v>
      </c>
      <c r="H3" s="550">
        <f>'General Information'!C12</f>
        <v>45469</v>
      </c>
      <c r="I3" s="360" t="s">
        <v>340</v>
      </c>
      <c r="J3" s="551" t="str">
        <f>'General Information'!C16</f>
        <v>20-12-1445</v>
      </c>
      <c r="K3" s="360" t="s">
        <v>341</v>
      </c>
      <c r="L3" s="552">
        <f>'General Information'!C20</f>
        <v>46291</v>
      </c>
      <c r="M3" s="1241" t="s">
        <v>199</v>
      </c>
      <c r="N3" s="1242"/>
      <c r="O3" s="1237">
        <f>'Invoice Log'!F3</f>
        <v>319744875.73000002</v>
      </c>
      <c r="P3" s="1257"/>
      <c r="Q3" s="1260" t="s">
        <v>204</v>
      </c>
      <c r="R3" s="1242"/>
      <c r="S3" s="1237">
        <f>'Invoice Log'!J3</f>
        <v>0</v>
      </c>
      <c r="T3" s="1238" t="s">
        <v>10</v>
      </c>
      <c r="U3" s="364" t="s">
        <v>406</v>
      </c>
      <c r="V3" s="553">
        <f>J38</f>
        <v>1.000000000031275</v>
      </c>
      <c r="W3" s="367" t="s">
        <v>407</v>
      </c>
      <c r="X3" s="553">
        <f>W38</f>
        <v>0.99931314392756787</v>
      </c>
      <c r="Y3" s="1381" t="s">
        <v>40</v>
      </c>
      <c r="Z3" s="554">
        <f>Quality!AC10</f>
        <v>0.90551724137931022</v>
      </c>
      <c r="AA3" s="1245" t="str">
        <f>Progress!B1</f>
        <v>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v>
      </c>
      <c r="AB3" s="1245"/>
      <c r="AC3" s="1245"/>
      <c r="AD3" s="1245"/>
      <c r="AE3" s="1245"/>
      <c r="AF3" s="1245"/>
      <c r="AG3" s="1245"/>
      <c r="AH3" s="1246"/>
      <c r="AJ3"/>
      <c r="AK3"/>
    </row>
    <row r="4" spans="1:48" ht="30" customHeight="1" thickBot="1">
      <c r="A4" s="351" t="s">
        <v>114</v>
      </c>
      <c r="B4" s="555" t="str">
        <f>'General Information'!C4</f>
        <v>JDH3 - 02 - 008</v>
      </c>
      <c r="C4" s="556"/>
      <c r="D4" s="353" t="s">
        <v>81</v>
      </c>
      <c r="E4" s="557" t="str">
        <f>'General Information'!C7</f>
        <v>Construction</v>
      </c>
      <c r="F4" s="558"/>
      <c r="G4" s="357" t="s">
        <v>342</v>
      </c>
      <c r="H4" s="559">
        <f>'General Information'!C13</f>
        <v>45495</v>
      </c>
      <c r="I4" s="361" t="s">
        <v>343</v>
      </c>
      <c r="J4" s="560" t="str">
        <f>'General Information'!C17</f>
        <v>16-1-1446</v>
      </c>
      <c r="K4" s="361" t="s">
        <v>344</v>
      </c>
      <c r="L4" s="561">
        <f>'General Information'!C21</f>
        <v>46291</v>
      </c>
      <c r="M4" s="1255" t="s">
        <v>200</v>
      </c>
      <c r="N4" s="1256"/>
      <c r="O4" s="1237">
        <f>'Invoice Log'!F4</f>
        <v>319744875.73000002</v>
      </c>
      <c r="P4" s="1257" t="s">
        <v>10</v>
      </c>
      <c r="Q4" s="1261" t="s">
        <v>203</v>
      </c>
      <c r="R4" s="1256"/>
      <c r="S4" s="1237">
        <f>'Invoice Log'!J4</f>
        <v>0</v>
      </c>
      <c r="T4" s="1238" t="e">
        <f>+#REF!+#REF!+S4</f>
        <v>#REF!</v>
      </c>
      <c r="U4" s="365" t="s">
        <v>409</v>
      </c>
      <c r="V4" s="562">
        <f>L38</f>
        <v>0.98755924128285633</v>
      </c>
      <c r="W4" s="367" t="s">
        <v>408</v>
      </c>
      <c r="X4" s="562">
        <f>X38</f>
        <v>0.98911437194297014</v>
      </c>
      <c r="Y4" s="1382"/>
      <c r="Z4" s="563" t="str">
        <f>REPT("¢",IF(INT(+Z3*10)&gt;5,5,INT(+Z3*10)))&amp;REPT("£",IF(INT(+Z3*10)&gt;5,0,5-INT(+Z3*10)))&amp;CHAR(10)&amp;REPT("¢",+IF(INT(+Z3*10)&gt;5,-5+INT(+Z3*10),0))&amp;REPT("£",IF(INT(+Z3*10)&gt;5,10-INT(+Z3*10),5))</f>
        <v>¢¢¢¢¢
¢¢¢¢£</v>
      </c>
      <c r="AA4" s="1247"/>
      <c r="AB4" s="1247"/>
      <c r="AC4" s="1247"/>
      <c r="AD4" s="1247"/>
      <c r="AE4" s="1247"/>
      <c r="AF4" s="1247"/>
      <c r="AG4" s="1247"/>
      <c r="AH4" s="1248"/>
      <c r="AJ4"/>
      <c r="AK4"/>
    </row>
    <row r="5" spans="1:48" ht="30" customHeight="1" thickBot="1">
      <c r="A5" s="351" t="s">
        <v>21</v>
      </c>
      <c r="B5" s="555" t="str">
        <f>'General Information'!C5</f>
        <v>ALRAWAF CONTRACTING</v>
      </c>
      <c r="C5" s="556"/>
      <c r="D5" s="354" t="s">
        <v>75</v>
      </c>
      <c r="E5" s="557" t="str">
        <f>'General Information'!C8</f>
        <v>Active</v>
      </c>
      <c r="F5" s="558"/>
      <c r="G5" s="358" t="s">
        <v>345</v>
      </c>
      <c r="H5" s="564">
        <f>'General Information'!C14</f>
        <v>45502</v>
      </c>
      <c r="I5" s="362" t="s">
        <v>346</v>
      </c>
      <c r="J5" s="565" t="str">
        <f>'General Information'!C18</f>
        <v>23-1-1446</v>
      </c>
      <c r="K5" s="362" t="s">
        <v>198</v>
      </c>
      <c r="L5" s="566">
        <f>'General Information'!C22</f>
        <v>46341</v>
      </c>
      <c r="M5" s="1255" t="s">
        <v>201</v>
      </c>
      <c r="N5" s="1256"/>
      <c r="O5" s="1237">
        <f>'Invoice Log'!F5</f>
        <v>319744875.73000002</v>
      </c>
      <c r="P5" s="1257" t="e">
        <f>+#REF!+#REF!+O5</f>
        <v>#REF!</v>
      </c>
      <c r="Q5" s="1261" t="s">
        <v>205</v>
      </c>
      <c r="R5" s="1256"/>
      <c r="S5" s="1237">
        <f>'Invoice Log'!J5</f>
        <v>250214132.93880004</v>
      </c>
      <c r="T5" s="1238"/>
      <c r="U5" s="365" t="s">
        <v>31</v>
      </c>
      <c r="V5" s="567">
        <f>V4-V3</f>
        <v>-1.2440758748418657E-2</v>
      </c>
      <c r="W5" s="367" t="s">
        <v>31</v>
      </c>
      <c r="X5" s="567">
        <f>X4-X3</f>
        <v>-1.0198771984597732E-2</v>
      </c>
      <c r="Y5" s="1379" t="s">
        <v>39</v>
      </c>
      <c r="Z5" s="554">
        <f>'HSE-Stat'!J23</f>
        <v>0.81818181818181823</v>
      </c>
      <c r="AA5" s="1247"/>
      <c r="AB5" s="1247"/>
      <c r="AC5" s="1247"/>
      <c r="AD5" s="1247"/>
      <c r="AE5" s="1247"/>
      <c r="AF5" s="1247"/>
      <c r="AG5" s="1247"/>
      <c r="AH5" s="1248"/>
      <c r="AJ5"/>
      <c r="AK5"/>
    </row>
    <row r="6" spans="1:48" ht="30" customHeight="1">
      <c r="A6" s="352" t="s">
        <v>188</v>
      </c>
      <c r="B6" s="568" t="str">
        <f>'General Information'!C6</f>
        <v>egis</v>
      </c>
      <c r="C6" s="569"/>
      <c r="D6" s="355" t="s">
        <v>359</v>
      </c>
      <c r="E6" s="570" t="str">
        <f>'General Information'!C9</f>
        <v>Shuaib A.Alshuaibi</v>
      </c>
      <c r="F6" s="571"/>
      <c r="G6" s="359" t="s">
        <v>191</v>
      </c>
      <c r="H6" s="572">
        <f>'General Information'!C15</f>
        <v>46231</v>
      </c>
      <c r="I6" s="363" t="s">
        <v>195</v>
      </c>
      <c r="J6" s="573" t="str">
        <f>'General Information'!C19</f>
        <v>14-2-1448</v>
      </c>
      <c r="K6" s="363" t="s">
        <v>31</v>
      </c>
      <c r="L6" s="574">
        <f>'General Information'!C23</f>
        <v>-50</v>
      </c>
      <c r="M6" s="1384" t="s">
        <v>202</v>
      </c>
      <c r="N6" s="1240"/>
      <c r="O6" s="1258">
        <f>O4-O5</f>
        <v>0</v>
      </c>
      <c r="P6" s="1259"/>
      <c r="Q6" s="1239" t="s">
        <v>206</v>
      </c>
      <c r="R6" s="1240"/>
      <c r="S6" s="1258">
        <f>'Invoice Log'!J6</f>
        <v>-25281413.293880008</v>
      </c>
      <c r="T6" s="1383"/>
      <c r="U6" s="366" t="s">
        <v>35</v>
      </c>
      <c r="V6" s="575">
        <f>V4/V3</f>
        <v>0.98755924125197048</v>
      </c>
      <c r="W6" s="368" t="s">
        <v>35</v>
      </c>
      <c r="X6" s="575">
        <f>X4/X3</f>
        <v>0.98979421811213864</v>
      </c>
      <c r="Y6" s="1380"/>
      <c r="Z6" s="576" t="str">
        <f>REPT("¢",IF(INT(+Z5*10)&gt;5,5,INT(+Z5*10)))&amp;REPT("£",IF(INT(+Z5*10)&gt;5,0,5-INT(+Z5*10)))&amp;CHAR(10)&amp;REPT("¢",+IF(INT(+Z5*10)&gt;5,-5+INT(+Z5*10),0))&amp;REPT("£",IF(INT(+Z5*10)&gt;5,10-INT(+Z5*10),5))</f>
        <v>¢¢¢¢¢
¢¢¢££</v>
      </c>
      <c r="AA6" s="1249"/>
      <c r="AB6" s="1249"/>
      <c r="AC6" s="1249"/>
      <c r="AD6" s="1249"/>
      <c r="AE6" s="1249"/>
      <c r="AF6" s="1249"/>
      <c r="AG6" s="1249"/>
      <c r="AH6" s="1250"/>
      <c r="AJ6" s="6"/>
      <c r="AL6" s="6"/>
    </row>
    <row r="7" spans="1:48" customFormat="1" ht="5.45" customHeight="1" thickBot="1">
      <c r="A7" s="577"/>
      <c r="AH7" s="422"/>
    </row>
    <row r="8" spans="1:48" s="578" customFormat="1" ht="25.35" customHeight="1" thickBot="1">
      <c r="A8" s="1189" t="s">
        <v>135</v>
      </c>
      <c r="B8" s="1190"/>
      <c r="C8" s="1190"/>
      <c r="D8" s="1190"/>
      <c r="E8" s="1190"/>
      <c r="F8" s="1190"/>
      <c r="G8" s="1190"/>
      <c r="H8" s="1190"/>
      <c r="I8" s="1190"/>
      <c r="J8" s="1190"/>
      <c r="K8" s="1190"/>
      <c r="L8" s="1190"/>
      <c r="M8" s="1190"/>
      <c r="N8" s="1190"/>
      <c r="O8" s="1190"/>
      <c r="P8" s="1190"/>
      <c r="Q8" s="1190"/>
      <c r="R8" s="1190"/>
      <c r="S8" s="1190"/>
      <c r="T8" s="1190"/>
      <c r="U8" s="1190"/>
      <c r="V8" s="1190"/>
      <c r="W8" s="1190"/>
      <c r="X8" s="1190"/>
      <c r="Y8" s="1190"/>
      <c r="Z8" s="1190"/>
      <c r="AA8" s="1190"/>
      <c r="AB8" s="1190"/>
      <c r="AC8" s="1190"/>
      <c r="AD8" s="1190"/>
      <c r="AE8" s="1190"/>
      <c r="AF8" s="1190"/>
      <c r="AG8" s="1190"/>
      <c r="AH8" s="1191"/>
      <c r="AK8" s="579"/>
      <c r="AL8" s="580"/>
      <c r="AM8" s="580"/>
      <c r="AN8" s="580"/>
      <c r="AO8" s="580"/>
      <c r="AP8" s="580"/>
      <c r="AQ8" s="580"/>
      <c r="AR8" s="580"/>
      <c r="AS8" s="580"/>
      <c r="AT8" s="580"/>
      <c r="AU8" s="580"/>
    </row>
    <row r="9" spans="1:48" s="545" customFormat="1" ht="20.100000000000001" customHeight="1" thickBot="1">
      <c r="A9" s="224" t="s">
        <v>129</v>
      </c>
      <c r="B9" s="581"/>
      <c r="C9" s="420"/>
      <c r="D9" s="420"/>
      <c r="E9" s="417"/>
      <c r="F9" s="417"/>
      <c r="G9" s="417"/>
      <c r="H9" s="417"/>
      <c r="I9" s="417"/>
      <c r="J9" s="417"/>
      <c r="K9" s="417"/>
      <c r="L9" s="417"/>
      <c r="M9" s="417"/>
      <c r="N9" s="419"/>
      <c r="O9" s="1371" t="s">
        <v>130</v>
      </c>
      <c r="P9" s="1372"/>
      <c r="Q9" s="1372"/>
      <c r="R9" s="1372"/>
      <c r="S9" s="1372"/>
      <c r="T9" s="1372"/>
      <c r="U9" s="1372"/>
      <c r="V9" s="1372"/>
      <c r="W9" s="1372"/>
      <c r="X9" s="1372"/>
      <c r="Y9" s="1372"/>
      <c r="Z9" s="1372"/>
      <c r="AA9" s="417" t="s">
        <v>363</v>
      </c>
      <c r="AB9" s="417"/>
      <c r="AC9" s="417"/>
      <c r="AD9" s="417"/>
      <c r="AE9" s="417"/>
      <c r="AF9" s="417"/>
      <c r="AG9" s="417"/>
      <c r="AH9" s="582"/>
      <c r="AI9" s="583"/>
      <c r="AK9" s="584"/>
      <c r="AL9" s="584"/>
      <c r="AM9" s="584"/>
      <c r="AN9" s="584"/>
      <c r="AO9" s="584"/>
      <c r="AP9" s="584"/>
      <c r="AQ9" s="584"/>
      <c r="AR9" s="584"/>
      <c r="AS9" s="584"/>
      <c r="AT9" s="584"/>
      <c r="AU9" s="584"/>
    </row>
    <row r="10" spans="1:48" ht="20.100000000000001" customHeight="1" thickBot="1">
      <c r="A10" s="1375" t="s">
        <v>23</v>
      </c>
      <c r="B10" s="1376"/>
      <c r="C10" s="1243" t="s">
        <v>141</v>
      </c>
      <c r="D10" s="1349" t="s">
        <v>33</v>
      </c>
      <c r="E10" s="1373" t="s">
        <v>19</v>
      </c>
      <c r="F10" s="1374"/>
      <c r="G10" s="1373" t="s">
        <v>34</v>
      </c>
      <c r="H10" s="1373"/>
      <c r="I10" s="1373"/>
      <c r="J10" s="1373"/>
      <c r="K10" s="1373"/>
      <c r="L10" s="1373"/>
      <c r="M10" s="1373"/>
      <c r="N10" s="1374"/>
      <c r="O10" s="189" t="s">
        <v>566</v>
      </c>
      <c r="P10" s="1353" t="s">
        <v>33</v>
      </c>
      <c r="Q10" s="1355" t="s">
        <v>131</v>
      </c>
      <c r="R10" s="1356"/>
      <c r="S10" s="1356"/>
      <c r="T10" s="1357"/>
      <c r="U10" s="585" t="s">
        <v>132</v>
      </c>
      <c r="V10" s="586"/>
      <c r="W10" s="586"/>
      <c r="X10" s="586"/>
      <c r="Y10" s="586"/>
      <c r="Z10" s="587"/>
      <c r="AH10" s="588"/>
      <c r="AK10" s="589"/>
      <c r="AL10" s="589"/>
      <c r="AM10" s="589"/>
      <c r="AN10" s="589"/>
      <c r="AO10" s="589"/>
      <c r="AP10" s="589"/>
      <c r="AQ10" s="589"/>
      <c r="AR10" s="589"/>
      <c r="AS10" s="589"/>
      <c r="AT10" s="589"/>
      <c r="AU10" s="589"/>
    </row>
    <row r="11" spans="1:48" ht="45" customHeight="1" thickBot="1">
      <c r="A11" s="1377"/>
      <c r="B11" s="1378"/>
      <c r="C11" s="1244"/>
      <c r="D11" s="1350"/>
      <c r="E11" s="590" t="s">
        <v>18</v>
      </c>
      <c r="F11" s="591" t="s">
        <v>25</v>
      </c>
      <c r="G11" s="590" t="s">
        <v>12603</v>
      </c>
      <c r="H11" s="592" t="s">
        <v>12604</v>
      </c>
      <c r="I11" s="593" t="s">
        <v>25</v>
      </c>
      <c r="J11" s="593" t="str">
        <f>Progress!G6</f>
        <v xml:space="preserve">Revised Plan </v>
      </c>
      <c r="K11" s="592" t="str">
        <f>Progress!H6</f>
        <v>Revised Plan</v>
      </c>
      <c r="L11" s="594" t="s">
        <v>6696</v>
      </c>
      <c r="M11" s="593" t="s">
        <v>31</v>
      </c>
      <c r="N11" s="595" t="s">
        <v>35</v>
      </c>
      <c r="O11" s="596" t="s">
        <v>133</v>
      </c>
      <c r="P11" s="1354"/>
      <c r="Q11" s="593" t="s">
        <v>18</v>
      </c>
      <c r="R11" s="593" t="s">
        <v>25</v>
      </c>
      <c r="S11" s="593" t="s">
        <v>24</v>
      </c>
      <c r="T11" s="593" t="s">
        <v>122</v>
      </c>
      <c r="U11" s="593" t="s">
        <v>18</v>
      </c>
      <c r="V11" s="593" t="s">
        <v>25</v>
      </c>
      <c r="W11" s="593" t="s">
        <v>24</v>
      </c>
      <c r="X11" s="593" t="s">
        <v>122</v>
      </c>
      <c r="Y11" s="593" t="s">
        <v>31</v>
      </c>
      <c r="Z11" s="595" t="s">
        <v>35</v>
      </c>
      <c r="AH11" s="588"/>
      <c r="AL11" s="589"/>
      <c r="AM11" s="589"/>
      <c r="AN11" s="589"/>
      <c r="AO11" s="589"/>
      <c r="AP11" s="589"/>
      <c r="AQ11" s="589"/>
      <c r="AR11" s="589"/>
      <c r="AS11" s="589"/>
      <c r="AT11" s="589"/>
      <c r="AU11" s="589"/>
      <c r="AV11" s="589"/>
    </row>
    <row r="12" spans="1:48" s="4" customFormat="1" ht="15.75" customHeight="1" thickBot="1">
      <c r="A12" s="681" t="str">
        <f>Progress!A7</f>
        <v xml:space="preserve">  JDH3-02-008-Authorities Permits &amp; Approval - AT</v>
      </c>
      <c r="B12" s="682"/>
      <c r="C12" s="597">
        <f>Progress!C7</f>
        <v>0</v>
      </c>
      <c r="D12" s="598">
        <f>Progress!D7</f>
        <v>0</v>
      </c>
      <c r="E12" s="679">
        <f>Progress!E7</f>
        <v>0</v>
      </c>
      <c r="F12" s="679">
        <f>Progress!F7</f>
        <v>0</v>
      </c>
      <c r="G12" s="679">
        <f>Progress!G7</f>
        <v>0</v>
      </c>
      <c r="H12" s="679">
        <f>Progress!H7</f>
        <v>0</v>
      </c>
      <c r="I12" s="679">
        <f>Progress!I7</f>
        <v>0</v>
      </c>
      <c r="J12" s="601">
        <f>IFERROR(IF(ISBLANK(G12),"",G12/C12),0)</f>
        <v>0</v>
      </c>
      <c r="K12" s="601">
        <f>IFERROR(IF(ISBLANK(H12),"",H12/C12),0)</f>
        <v>0</v>
      </c>
      <c r="L12" s="602">
        <f t="shared" ref="L12:L34" si="0">IFERROR(IF(ISBLANK(I12),"",I12/C12),0)</f>
        <v>0</v>
      </c>
      <c r="M12" s="603">
        <f t="shared" ref="M12:M34" si="1">IFERROR(L12-K12,"")</f>
        <v>0</v>
      </c>
      <c r="N12" s="604" t="str">
        <f>IFERROR(L12/J12,"")</f>
        <v/>
      </c>
      <c r="O12" s="605">
        <f>+Progress!K7</f>
        <v>0</v>
      </c>
      <c r="P12" s="606">
        <f t="shared" ref="P12:P35" si="2">IF(ISBLANK(O12),"",O12/$O$38)</f>
        <v>0</v>
      </c>
      <c r="Q12" s="599">
        <f>Progress!M7</f>
        <v>0</v>
      </c>
      <c r="R12" s="599">
        <f>Progress!N7</f>
        <v>0</v>
      </c>
      <c r="S12" s="607">
        <f>IFERROR(IF(ISBLANK(Q12),"",Q12/O12),0)</f>
        <v>0</v>
      </c>
      <c r="T12" s="608">
        <f>IFERROR(IF(ISBLANK(R12),"",R12/O12),0)</f>
        <v>0</v>
      </c>
      <c r="U12" s="600">
        <f>Progress!O7</f>
        <v>0</v>
      </c>
      <c r="V12" s="600">
        <f>Progress!P7</f>
        <v>0</v>
      </c>
      <c r="W12" s="601">
        <f>IFERROR(IF(ISBLANK(U12),"",U12/O12),0)</f>
        <v>0</v>
      </c>
      <c r="X12" s="602">
        <f>IFERROR(IF(ISBLANK(V12),"",V12/O12),0)</f>
        <v>0</v>
      </c>
      <c r="Y12" s="603">
        <f>IFERROR(X12-W12,"")</f>
        <v>0</v>
      </c>
      <c r="Z12" s="604" t="str">
        <f>IFERROR(X12/W12,"")</f>
        <v/>
      </c>
      <c r="AH12" s="609"/>
      <c r="AL12"/>
      <c r="AM12"/>
      <c r="AN12"/>
      <c r="AO12"/>
      <c r="AP12"/>
      <c r="AQ12"/>
      <c r="AR12"/>
      <c r="AS12"/>
      <c r="AT12"/>
      <c r="AU12"/>
      <c r="AV12"/>
    </row>
    <row r="13" spans="1:48" s="4" customFormat="1" ht="15.75" customHeight="1" thickBot="1">
      <c r="A13" s="681" t="str">
        <f>Progress!A8</f>
        <v xml:space="preserve">  JDH3-02-008-Engineering</v>
      </c>
      <c r="B13" s="680"/>
      <c r="C13" s="1167">
        <f>Progress!C8</f>
        <v>9592346.2699999996</v>
      </c>
      <c r="D13" s="598">
        <f>Progress!D8</f>
        <v>2.9999999994057759E-2</v>
      </c>
      <c r="E13" s="679">
        <f>Progress!E8</f>
        <v>0</v>
      </c>
      <c r="F13" s="679">
        <f>Progress!F8</f>
        <v>0</v>
      </c>
      <c r="G13" s="679">
        <f>Progress!G8</f>
        <v>9592346.2699999996</v>
      </c>
      <c r="H13" s="679">
        <f>Progress!H8</f>
        <v>9592346.2699999996</v>
      </c>
      <c r="I13" s="679">
        <f>Progress!I8</f>
        <v>9592346.2699999996</v>
      </c>
      <c r="J13" s="601">
        <f t="shared" ref="J13:J34" si="3">IFERROR(IF(ISBLANK(G13),"",G13/C13),0)</f>
        <v>1</v>
      </c>
      <c r="K13" s="601">
        <f t="shared" ref="K13:K34" si="4">IFERROR(IF(ISBLANK(H13),"",H13/C13),0)</f>
        <v>1</v>
      </c>
      <c r="L13" s="602">
        <f t="shared" si="0"/>
        <v>1</v>
      </c>
      <c r="M13" s="603">
        <f t="shared" si="1"/>
        <v>0</v>
      </c>
      <c r="N13" s="604">
        <f t="shared" ref="N13:N34" si="5">IFERROR(L13/J13,"")</f>
        <v>1</v>
      </c>
      <c r="O13" s="605">
        <f>+Progress!K8</f>
        <v>0</v>
      </c>
      <c r="P13" s="606">
        <f t="shared" si="2"/>
        <v>0</v>
      </c>
      <c r="Q13" s="599">
        <f>Progress!M8</f>
        <v>0</v>
      </c>
      <c r="R13" s="599">
        <f>Progress!N8</f>
        <v>0</v>
      </c>
      <c r="S13" s="607">
        <f t="shared" ref="S13:S38" si="6">IFERROR(IF(ISBLANK(Q13),"",Q13/O13),0)</f>
        <v>0</v>
      </c>
      <c r="T13" s="608">
        <f t="shared" ref="T13:T38" si="7">IFERROR(IF(ISBLANK(R13),"",R13/O13),0)</f>
        <v>0</v>
      </c>
      <c r="U13" s="600">
        <f>Progress!O8</f>
        <v>0</v>
      </c>
      <c r="V13" s="600">
        <f>Progress!P8</f>
        <v>0</v>
      </c>
      <c r="W13" s="601">
        <f t="shared" ref="W13:W38" si="8">IFERROR(IF(ISBLANK(U13),"",U13/O13),0)</f>
        <v>0</v>
      </c>
      <c r="X13" s="602">
        <f t="shared" ref="X13:X38" si="9">IFERROR(IF(ISBLANK(V13),"",V13/O13),0)</f>
        <v>0</v>
      </c>
      <c r="Y13" s="603">
        <f t="shared" ref="Y13:Y34" si="10">IFERROR(X13-W13,"")</f>
        <v>0</v>
      </c>
      <c r="Z13" s="604" t="str">
        <f t="shared" ref="Z13:Z34" si="11">IFERROR(X13/W13,"")</f>
        <v/>
      </c>
      <c r="AH13" s="609"/>
      <c r="AL13"/>
      <c r="AM13"/>
      <c r="AN13"/>
      <c r="AO13"/>
      <c r="AP13"/>
      <c r="AQ13"/>
      <c r="AR13"/>
      <c r="AS13"/>
      <c r="AT13"/>
      <c r="AU13"/>
      <c r="AV13"/>
    </row>
    <row r="14" spans="1:48" s="4" customFormat="1" ht="15.75" customHeight="1" thickBot="1">
      <c r="A14" s="681" t="str">
        <f>Progress!A9</f>
        <v xml:space="preserve">  JDH3-02-008-Procurement</v>
      </c>
      <c r="B14" s="680"/>
      <c r="C14" s="1167">
        <f>Progress!C9</f>
        <v>63948975.149999999</v>
      </c>
      <c r="D14" s="598">
        <f>Progress!D9</f>
        <v>0.20000000001250995</v>
      </c>
      <c r="E14" s="679">
        <f>Progress!E9</f>
        <v>0</v>
      </c>
      <c r="F14" s="679">
        <f>Progress!F9</f>
        <v>0</v>
      </c>
      <c r="G14" s="679">
        <f>Progress!G9</f>
        <v>63948975.149999999</v>
      </c>
      <c r="H14" s="679">
        <f>Progress!H9</f>
        <v>63948975.149999999</v>
      </c>
      <c r="I14" s="679">
        <f>Progress!I9</f>
        <v>63948975.149999999</v>
      </c>
      <c r="J14" s="601">
        <f t="shared" si="3"/>
        <v>1</v>
      </c>
      <c r="K14" s="601">
        <f t="shared" si="4"/>
        <v>1</v>
      </c>
      <c r="L14" s="602">
        <f t="shared" si="0"/>
        <v>1</v>
      </c>
      <c r="M14" s="603">
        <f t="shared" si="1"/>
        <v>0</v>
      </c>
      <c r="N14" s="604">
        <f t="shared" si="5"/>
        <v>1</v>
      </c>
      <c r="O14" s="605">
        <f>+Progress!K9</f>
        <v>0</v>
      </c>
      <c r="P14" s="606">
        <f t="shared" si="2"/>
        <v>0</v>
      </c>
      <c r="Q14" s="599">
        <f>Progress!M9</f>
        <v>0</v>
      </c>
      <c r="R14" s="599">
        <f>Progress!N9</f>
        <v>0</v>
      </c>
      <c r="S14" s="607">
        <f t="shared" si="6"/>
        <v>0</v>
      </c>
      <c r="T14" s="608">
        <f t="shared" si="7"/>
        <v>0</v>
      </c>
      <c r="U14" s="600">
        <f>Progress!O9</f>
        <v>0</v>
      </c>
      <c r="V14" s="600">
        <f>Progress!P9</f>
        <v>0</v>
      </c>
      <c r="W14" s="601">
        <f t="shared" si="8"/>
        <v>0</v>
      </c>
      <c r="X14" s="602">
        <f t="shared" si="9"/>
        <v>0</v>
      </c>
      <c r="Y14" s="603">
        <f t="shared" si="10"/>
        <v>0</v>
      </c>
      <c r="Z14" s="604" t="str">
        <f t="shared" si="11"/>
        <v/>
      </c>
      <c r="AA14"/>
      <c r="AB14"/>
      <c r="AC14"/>
      <c r="AD14"/>
      <c r="AE14"/>
      <c r="AF14"/>
      <c r="AG14"/>
      <c r="AH14" s="422"/>
      <c r="AL14"/>
      <c r="AM14"/>
      <c r="AN14"/>
      <c r="AO14"/>
      <c r="AP14"/>
      <c r="AQ14"/>
      <c r="AR14"/>
      <c r="AS14"/>
      <c r="AT14"/>
      <c r="AU14"/>
      <c r="AV14"/>
    </row>
    <row r="15" spans="1:48" s="4" customFormat="1" ht="15.75" customHeight="1" thickBot="1">
      <c r="A15" s="681" t="str">
        <f>Progress!A10</f>
        <v xml:space="preserve">  JDH3-02-008-Construction</v>
      </c>
      <c r="B15" s="680"/>
      <c r="C15" s="597">
        <f>Progress!C10</f>
        <v>214229066.74000001</v>
      </c>
      <c r="D15" s="598">
        <f>Progress!D10</f>
        <v>0.67000000000281479</v>
      </c>
      <c r="E15" s="679">
        <f>Progress!E10</f>
        <v>0</v>
      </c>
      <c r="F15" s="679">
        <f>Progress!F10</f>
        <v>245364.71000000834</v>
      </c>
      <c r="G15" s="679">
        <f>Progress!G10</f>
        <v>214229066.75</v>
      </c>
      <c r="H15" s="679">
        <f>Progress!H10</f>
        <v>214229066.75</v>
      </c>
      <c r="I15" s="679">
        <f>Progress!I10</f>
        <v>211868512.08000001</v>
      </c>
      <c r="J15" s="601">
        <f t="shared" si="3"/>
        <v>1.0000000000466789</v>
      </c>
      <c r="K15" s="601">
        <f t="shared" si="4"/>
        <v>1.0000000000466789</v>
      </c>
      <c r="L15" s="602">
        <f t="shared" si="0"/>
        <v>0.98898116536695324</v>
      </c>
      <c r="M15" s="603">
        <f t="shared" si="1"/>
        <v>-1.1018834679725642E-2</v>
      </c>
      <c r="N15" s="604">
        <f t="shared" si="5"/>
        <v>0.98898116532078872</v>
      </c>
      <c r="O15" s="605">
        <f>+Progress!K10</f>
        <v>48045</v>
      </c>
      <c r="P15" s="606">
        <f t="shared" si="2"/>
        <v>1</v>
      </c>
      <c r="Q15" s="599">
        <f>Progress!M10</f>
        <v>0</v>
      </c>
      <c r="R15" s="599">
        <f>Progress!N10</f>
        <v>39</v>
      </c>
      <c r="S15" s="607">
        <f t="shared" si="6"/>
        <v>0</v>
      </c>
      <c r="T15" s="608">
        <f t="shared" si="7"/>
        <v>8.1173899469247585E-4</v>
      </c>
      <c r="U15" s="600">
        <f>Progress!O10</f>
        <v>48012</v>
      </c>
      <c r="V15" s="600">
        <f>Progress!P10</f>
        <v>47522</v>
      </c>
      <c r="W15" s="601">
        <f t="shared" si="8"/>
        <v>0.99931314392756787</v>
      </c>
      <c r="X15" s="602">
        <f t="shared" si="9"/>
        <v>0.98911437194297014</v>
      </c>
      <c r="Y15" s="603">
        <f t="shared" si="10"/>
        <v>-1.0198771984597732E-2</v>
      </c>
      <c r="Z15" s="604">
        <f t="shared" si="11"/>
        <v>0.98979421811213864</v>
      </c>
      <c r="AA15"/>
      <c r="AB15"/>
      <c r="AC15"/>
      <c r="AD15"/>
      <c r="AE15"/>
      <c r="AF15"/>
      <c r="AG15"/>
      <c r="AH15" s="422"/>
      <c r="AL15"/>
      <c r="AM15"/>
      <c r="AN15"/>
      <c r="AO15"/>
      <c r="AP15"/>
      <c r="AQ15"/>
      <c r="AR15"/>
      <c r="AS15"/>
      <c r="AT15"/>
      <c r="AU15"/>
      <c r="AV15"/>
    </row>
    <row r="16" spans="1:48" s="4" customFormat="1" ht="15.75" customHeight="1" thickBot="1">
      <c r="A16" s="681" t="str">
        <f>Progress!A11</f>
        <v xml:space="preserve">    Pond and Swales - PS</v>
      </c>
      <c r="B16" s="680"/>
      <c r="C16" s="1167">
        <f>Progress!C11</f>
        <v>27026697.609999999</v>
      </c>
      <c r="D16" s="598">
        <f>Progress!D11</f>
        <v>8.4525819368633043E-2</v>
      </c>
      <c r="E16" s="679">
        <f>Progress!E11</f>
        <v>0</v>
      </c>
      <c r="F16" s="679">
        <f>Progress!F11</f>
        <v>0</v>
      </c>
      <c r="G16" s="679">
        <f>Progress!G11</f>
        <v>27026697.609999999</v>
      </c>
      <c r="H16" s="679">
        <f>Progress!H11</f>
        <v>27026697.609999999</v>
      </c>
      <c r="I16" s="679">
        <f>Progress!I11</f>
        <v>27026697.609999999</v>
      </c>
      <c r="J16" s="601">
        <f t="shared" si="3"/>
        <v>1</v>
      </c>
      <c r="K16" s="601">
        <f t="shared" si="4"/>
        <v>1</v>
      </c>
      <c r="L16" s="602">
        <f t="shared" si="0"/>
        <v>1</v>
      </c>
      <c r="M16" s="603">
        <f t="shared" si="1"/>
        <v>0</v>
      </c>
      <c r="N16" s="604">
        <f t="shared" si="5"/>
        <v>1</v>
      </c>
      <c r="O16" s="605">
        <f>+Progress!K11</f>
        <v>3720</v>
      </c>
      <c r="P16" s="606">
        <f t="shared" si="2"/>
        <v>7.7427411801436155E-2</v>
      </c>
      <c r="Q16" s="599">
        <f>Progress!M11</f>
        <v>0</v>
      </c>
      <c r="R16" s="599">
        <f>Progress!N11</f>
        <v>0</v>
      </c>
      <c r="S16" s="607">
        <f t="shared" si="6"/>
        <v>0</v>
      </c>
      <c r="T16" s="608">
        <f t="shared" si="7"/>
        <v>0</v>
      </c>
      <c r="U16" s="600">
        <f>Progress!O11</f>
        <v>3720</v>
      </c>
      <c r="V16" s="600">
        <f>Progress!P11</f>
        <v>3720</v>
      </c>
      <c r="W16" s="601">
        <f t="shared" si="8"/>
        <v>1</v>
      </c>
      <c r="X16" s="602">
        <f t="shared" si="9"/>
        <v>1</v>
      </c>
      <c r="Y16" s="603">
        <f t="shared" si="10"/>
        <v>0</v>
      </c>
      <c r="Z16" s="604">
        <f t="shared" si="11"/>
        <v>1</v>
      </c>
      <c r="AA16"/>
      <c r="AB16"/>
      <c r="AC16"/>
      <c r="AD16"/>
      <c r="AE16"/>
      <c r="AF16"/>
      <c r="AG16"/>
      <c r="AH16" s="422"/>
      <c r="AI16" s="610"/>
      <c r="AJ16" s="611"/>
      <c r="AK16" s="611"/>
      <c r="AL16"/>
      <c r="AM16"/>
      <c r="AN16"/>
      <c r="AO16"/>
      <c r="AP16"/>
      <c r="AQ16"/>
      <c r="AR16"/>
      <c r="AS16"/>
      <c r="AT16"/>
      <c r="AU16"/>
      <c r="AV16"/>
    </row>
    <row r="17" spans="1:49" s="4" customFormat="1" ht="15.75" customHeight="1" thickBot="1">
      <c r="A17" s="681" t="str">
        <f>Progress!A12</f>
        <v xml:space="preserve">    High Mast</v>
      </c>
      <c r="B17" s="680"/>
      <c r="C17" s="1167">
        <f>Progress!C12</f>
        <v>2003227.67</v>
      </c>
      <c r="D17" s="598">
        <f>Progress!D12</f>
        <v>6.2650813884866504E-3</v>
      </c>
      <c r="E17" s="679">
        <f>Progress!E12</f>
        <v>0</v>
      </c>
      <c r="F17" s="679">
        <f>Progress!F12</f>
        <v>0</v>
      </c>
      <c r="G17" s="679">
        <f>Progress!G12</f>
        <v>2003227.67</v>
      </c>
      <c r="H17" s="679">
        <f>Progress!H12</f>
        <v>2003227.67</v>
      </c>
      <c r="I17" s="679">
        <f>Progress!I12</f>
        <v>2003227.67</v>
      </c>
      <c r="J17" s="601">
        <f t="shared" si="3"/>
        <v>1</v>
      </c>
      <c r="K17" s="601">
        <f t="shared" si="4"/>
        <v>1</v>
      </c>
      <c r="L17" s="602">
        <f t="shared" si="0"/>
        <v>1</v>
      </c>
      <c r="M17" s="603">
        <f t="shared" si="1"/>
        <v>0</v>
      </c>
      <c r="N17" s="604">
        <f t="shared" si="5"/>
        <v>1</v>
      </c>
      <c r="O17" s="605">
        <f>+Progress!K12</f>
        <v>1222</v>
      </c>
      <c r="P17" s="606">
        <f t="shared" si="2"/>
        <v>2.5434488500364241E-2</v>
      </c>
      <c r="Q17" s="599">
        <f>Progress!M12</f>
        <v>0</v>
      </c>
      <c r="R17" s="599">
        <f>Progress!N12</f>
        <v>0</v>
      </c>
      <c r="S17" s="607">
        <f t="shared" si="6"/>
        <v>0</v>
      </c>
      <c r="T17" s="608">
        <f t="shared" si="7"/>
        <v>0</v>
      </c>
      <c r="U17" s="600">
        <f>Progress!O12</f>
        <v>1222</v>
      </c>
      <c r="V17" s="600">
        <f>Progress!P12</f>
        <v>1222</v>
      </c>
      <c r="W17" s="601">
        <f t="shared" si="8"/>
        <v>1</v>
      </c>
      <c r="X17" s="602">
        <f t="shared" si="9"/>
        <v>1</v>
      </c>
      <c r="Y17" s="603">
        <f t="shared" si="10"/>
        <v>0</v>
      </c>
      <c r="Z17" s="604">
        <f t="shared" si="11"/>
        <v>1</v>
      </c>
      <c r="AA17"/>
      <c r="AB17"/>
      <c r="AC17"/>
      <c r="AD17"/>
      <c r="AE17"/>
      <c r="AF17"/>
      <c r="AG17"/>
      <c r="AH17" s="422"/>
      <c r="AI17" s="610"/>
      <c r="AJ17" s="611"/>
      <c r="AK17" s="611"/>
      <c r="AL17" s="612"/>
      <c r="AM17"/>
      <c r="AN17"/>
      <c r="AO17"/>
      <c r="AP17"/>
      <c r="AQ17"/>
      <c r="AR17"/>
      <c r="AS17"/>
      <c r="AT17"/>
      <c r="AU17"/>
      <c r="AV17"/>
    </row>
    <row r="18" spans="1:49" s="4" customFormat="1" ht="15.75" customHeight="1" thickBot="1">
      <c r="A18" s="681" t="str">
        <f>Progress!A13</f>
        <v xml:space="preserve">    ELDREES</v>
      </c>
      <c r="B18" s="680"/>
      <c r="C18" s="1167">
        <f>Progress!C13</f>
        <v>353857.85</v>
      </c>
      <c r="D18" s="598">
        <f>Progress!D13</f>
        <v>1.1066881031075717E-3</v>
      </c>
      <c r="E18" s="679">
        <f>Progress!E13</f>
        <v>0</v>
      </c>
      <c r="F18" s="679">
        <f>Progress!F13</f>
        <v>0</v>
      </c>
      <c r="G18" s="679">
        <f>Progress!G13</f>
        <v>353857.85</v>
      </c>
      <c r="H18" s="679">
        <f>Progress!H13</f>
        <v>353857.85</v>
      </c>
      <c r="I18" s="679">
        <f>Progress!I13</f>
        <v>353857.85</v>
      </c>
      <c r="J18" s="601">
        <f t="shared" si="3"/>
        <v>1</v>
      </c>
      <c r="K18" s="601">
        <f t="shared" si="4"/>
        <v>1</v>
      </c>
      <c r="L18" s="602">
        <f t="shared" si="0"/>
        <v>1</v>
      </c>
      <c r="M18" s="603">
        <f t="shared" si="1"/>
        <v>0</v>
      </c>
      <c r="N18" s="604">
        <f t="shared" si="5"/>
        <v>1</v>
      </c>
      <c r="O18" s="605">
        <f>+Progress!K13</f>
        <v>125</v>
      </c>
      <c r="P18" s="606">
        <f t="shared" si="2"/>
        <v>2.6017275470912684E-3</v>
      </c>
      <c r="Q18" s="599">
        <f>Progress!M13</f>
        <v>0</v>
      </c>
      <c r="R18" s="599">
        <f>Progress!N13</f>
        <v>0</v>
      </c>
      <c r="S18" s="607">
        <f t="shared" si="6"/>
        <v>0</v>
      </c>
      <c r="T18" s="608">
        <f t="shared" si="7"/>
        <v>0</v>
      </c>
      <c r="U18" s="600">
        <f>Progress!O13</f>
        <v>125</v>
      </c>
      <c r="V18" s="600">
        <f>Progress!P13</f>
        <v>125</v>
      </c>
      <c r="W18" s="601">
        <f t="shared" si="8"/>
        <v>1</v>
      </c>
      <c r="X18" s="602">
        <f t="shared" si="9"/>
        <v>1</v>
      </c>
      <c r="Y18" s="603">
        <f t="shared" si="10"/>
        <v>0</v>
      </c>
      <c r="Z18" s="604">
        <f t="shared" si="11"/>
        <v>1</v>
      </c>
      <c r="AA18"/>
      <c r="AB18"/>
      <c r="AC18"/>
      <c r="AD18"/>
      <c r="AE18"/>
      <c r="AF18"/>
      <c r="AG18"/>
      <c r="AH18" s="422"/>
      <c r="AI18" s="610"/>
      <c r="AJ18" s="611"/>
      <c r="AK18" s="611"/>
      <c r="AL18"/>
      <c r="AM18"/>
      <c r="AN18"/>
      <c r="AO18"/>
      <c r="AP18"/>
      <c r="AQ18"/>
      <c r="AR18"/>
      <c r="AS18"/>
      <c r="AT18"/>
      <c r="AU18"/>
      <c r="AV18"/>
    </row>
    <row r="19" spans="1:49" s="4" customFormat="1" ht="15.75" customHeight="1" thickBot="1">
      <c r="A19" s="681" t="str">
        <f>Progress!A14</f>
        <v xml:space="preserve">    MR</v>
      </c>
      <c r="B19" s="680"/>
      <c r="C19" s="1167">
        <f>Progress!C14</f>
        <v>73833427.390000001</v>
      </c>
      <c r="D19" s="598">
        <f>Progress!D14</f>
        <v>0.23091355951032241</v>
      </c>
      <c r="E19" s="679">
        <f>Progress!E14</f>
        <v>0</v>
      </c>
      <c r="F19" s="679">
        <f>Progress!F14</f>
        <v>0</v>
      </c>
      <c r="G19" s="679">
        <f>Progress!G14</f>
        <v>73833427.400000006</v>
      </c>
      <c r="H19" s="679">
        <f>Progress!H14</f>
        <v>73833427.400000006</v>
      </c>
      <c r="I19" s="679">
        <f>Progress!I14</f>
        <v>73419906.670000002</v>
      </c>
      <c r="J19" s="601">
        <f t="shared" si="3"/>
        <v>1.0000000001354401</v>
      </c>
      <c r="K19" s="601">
        <f t="shared" si="4"/>
        <v>1.0000000001354401</v>
      </c>
      <c r="L19" s="602">
        <f t="shared" si="0"/>
        <v>0.99439927503546988</v>
      </c>
      <c r="M19" s="603">
        <f t="shared" si="1"/>
        <v>-5.6007250999702274E-3</v>
      </c>
      <c r="N19" s="604">
        <f t="shared" si="5"/>
        <v>0.99439927490078839</v>
      </c>
      <c r="O19" s="605">
        <f>+Progress!K14</f>
        <v>17520</v>
      </c>
      <c r="P19" s="606">
        <f t="shared" si="2"/>
        <v>0.36465813300031219</v>
      </c>
      <c r="Q19" s="599">
        <f>Progress!M14</f>
        <v>0</v>
      </c>
      <c r="R19" s="599">
        <f>Progress!N14</f>
        <v>0</v>
      </c>
      <c r="S19" s="607">
        <f t="shared" si="6"/>
        <v>0</v>
      </c>
      <c r="T19" s="608">
        <f t="shared" si="7"/>
        <v>0</v>
      </c>
      <c r="U19" s="600">
        <f>Progress!O14</f>
        <v>17507</v>
      </c>
      <c r="V19" s="600">
        <f>Progress!P14</f>
        <v>17409</v>
      </c>
      <c r="W19" s="601">
        <f t="shared" si="8"/>
        <v>0.99925799086757994</v>
      </c>
      <c r="X19" s="602">
        <f t="shared" si="9"/>
        <v>0.99366438356164388</v>
      </c>
      <c r="Y19" s="603">
        <f t="shared" si="10"/>
        <v>-5.5936073059360547E-3</v>
      </c>
      <c r="Z19" s="604">
        <f t="shared" si="11"/>
        <v>0.99440223910435832</v>
      </c>
      <c r="AA19"/>
      <c r="AB19"/>
      <c r="AC19"/>
      <c r="AD19"/>
      <c r="AE19"/>
      <c r="AF19"/>
      <c r="AG19"/>
      <c r="AH19" s="422"/>
      <c r="AI19" s="610"/>
      <c r="AJ19" s="611"/>
      <c r="AK19" s="611"/>
      <c r="AL19" s="613"/>
      <c r="AM19"/>
      <c r="AN19"/>
      <c r="AO19"/>
      <c r="AP19"/>
      <c r="AQ19"/>
      <c r="AR19"/>
      <c r="AS19"/>
      <c r="AT19"/>
      <c r="AU19"/>
      <c r="AV19"/>
    </row>
    <row r="20" spans="1:49" s="4" customFormat="1" ht="15.75" customHeight="1" thickBot="1">
      <c r="A20" s="681" t="str">
        <f>Progress!A15</f>
        <v xml:space="preserve">    Z01</v>
      </c>
      <c r="B20" s="614"/>
      <c r="C20" s="1167">
        <f>Progress!C15</f>
        <v>12724318.75</v>
      </c>
      <c r="D20" s="598">
        <f>Progress!D15</f>
        <v>3.9795223366596529E-2</v>
      </c>
      <c r="E20" s="679">
        <f>Progress!E15</f>
        <v>0</v>
      </c>
      <c r="F20" s="679">
        <f>Progress!F15</f>
        <v>0</v>
      </c>
      <c r="G20" s="679">
        <f>Progress!G15</f>
        <v>12724318.75</v>
      </c>
      <c r="H20" s="679">
        <f>Progress!H15</f>
        <v>12724318.75</v>
      </c>
      <c r="I20" s="679">
        <f>Progress!I15</f>
        <v>12724318.75</v>
      </c>
      <c r="J20" s="601">
        <f t="shared" si="3"/>
        <v>1</v>
      </c>
      <c r="K20" s="601">
        <f t="shared" si="4"/>
        <v>1</v>
      </c>
      <c r="L20" s="602">
        <f t="shared" si="0"/>
        <v>1</v>
      </c>
      <c r="M20" s="603">
        <f t="shared" si="1"/>
        <v>0</v>
      </c>
      <c r="N20" s="604">
        <f t="shared" si="5"/>
        <v>1</v>
      </c>
      <c r="O20" s="605">
        <f>+Progress!K15</f>
        <v>2771</v>
      </c>
      <c r="P20" s="606">
        <f t="shared" si="2"/>
        <v>5.7675096263919243E-2</v>
      </c>
      <c r="Q20" s="599">
        <f>Progress!M15</f>
        <v>0</v>
      </c>
      <c r="R20" s="599">
        <f>Progress!N15</f>
        <v>0</v>
      </c>
      <c r="S20" s="607">
        <f t="shared" si="6"/>
        <v>0</v>
      </c>
      <c r="T20" s="608">
        <f t="shared" si="7"/>
        <v>0</v>
      </c>
      <c r="U20" s="600">
        <f>Progress!O15</f>
        <v>2770</v>
      </c>
      <c r="V20" s="600">
        <f>Progress!P15</f>
        <v>2771</v>
      </c>
      <c r="W20" s="601">
        <f t="shared" si="8"/>
        <v>0.99963911945146156</v>
      </c>
      <c r="X20" s="602">
        <f t="shared" si="9"/>
        <v>1</v>
      </c>
      <c r="Y20" s="603">
        <f t="shared" si="10"/>
        <v>3.6088054853844476E-4</v>
      </c>
      <c r="Z20" s="604">
        <f t="shared" si="11"/>
        <v>1.0003610108303249</v>
      </c>
      <c r="AA20"/>
      <c r="AB20"/>
      <c r="AC20"/>
      <c r="AD20"/>
      <c r="AE20"/>
      <c r="AF20"/>
      <c r="AG20"/>
      <c r="AH20" s="422"/>
      <c r="AI20"/>
      <c r="AJ20" s="610"/>
      <c r="AK20" s="611"/>
      <c r="AL20" s="611"/>
      <c r="AM20" s="613"/>
      <c r="AN20"/>
      <c r="AO20"/>
      <c r="AP20"/>
      <c r="AQ20"/>
      <c r="AR20"/>
      <c r="AS20"/>
      <c r="AT20"/>
      <c r="AU20"/>
      <c r="AV20"/>
      <c r="AW20"/>
    </row>
    <row r="21" spans="1:49" s="4" customFormat="1" ht="15.75" customHeight="1" thickBot="1">
      <c r="A21" s="681" t="str">
        <f>Progress!A16</f>
        <v xml:space="preserve">    Z02</v>
      </c>
      <c r="B21" s="614"/>
      <c r="C21" s="1167">
        <f>Progress!C16</f>
        <v>1453405.84</v>
      </c>
      <c r="D21" s="598">
        <f>Progress!D16</f>
        <v>4.5455172242612881E-3</v>
      </c>
      <c r="E21" s="679">
        <f>Progress!E16</f>
        <v>0</v>
      </c>
      <c r="F21" s="679">
        <f>Progress!F16</f>
        <v>74152.779999999795</v>
      </c>
      <c r="G21" s="679">
        <f>Progress!G16</f>
        <v>1453405.84</v>
      </c>
      <c r="H21" s="679">
        <f>Progress!H16</f>
        <v>1453405.84</v>
      </c>
      <c r="I21" s="679">
        <f>Progress!I16</f>
        <v>1268023.8799999999</v>
      </c>
      <c r="J21" s="601">
        <f t="shared" si="3"/>
        <v>1</v>
      </c>
      <c r="K21" s="601">
        <f t="shared" si="4"/>
        <v>1</v>
      </c>
      <c r="L21" s="602">
        <f t="shared" si="0"/>
        <v>0.87244996896393356</v>
      </c>
      <c r="M21" s="603">
        <f t="shared" si="1"/>
        <v>-0.12755003103606644</v>
      </c>
      <c r="N21" s="604">
        <f t="shared" si="5"/>
        <v>0.87244996896393356</v>
      </c>
      <c r="O21" s="605">
        <f>+Progress!K16</f>
        <v>484</v>
      </c>
      <c r="P21" s="606">
        <f t="shared" si="2"/>
        <v>1.0073889062337391E-2</v>
      </c>
      <c r="Q21" s="599">
        <f>Progress!M16</f>
        <v>0</v>
      </c>
      <c r="R21" s="599">
        <f>Progress!N16</f>
        <v>11</v>
      </c>
      <c r="S21" s="607">
        <f t="shared" si="6"/>
        <v>0</v>
      </c>
      <c r="T21" s="608">
        <f t="shared" si="7"/>
        <v>2.2727272727272728E-2</v>
      </c>
      <c r="U21" s="600">
        <f>Progress!O16</f>
        <v>484</v>
      </c>
      <c r="V21" s="600">
        <f>Progress!P16</f>
        <v>457</v>
      </c>
      <c r="W21" s="601">
        <f t="shared" si="8"/>
        <v>1</v>
      </c>
      <c r="X21" s="602">
        <f t="shared" si="9"/>
        <v>0.94421487603305787</v>
      </c>
      <c r="Y21" s="603">
        <f t="shared" si="10"/>
        <v>-5.5785123966942129E-2</v>
      </c>
      <c r="Z21" s="604">
        <f t="shared" si="11"/>
        <v>0.94421487603305787</v>
      </c>
      <c r="AA21"/>
      <c r="AB21"/>
      <c r="AC21"/>
      <c r="AD21"/>
      <c r="AE21"/>
      <c r="AF21"/>
      <c r="AG21"/>
      <c r="AH21" s="422"/>
      <c r="AI21"/>
      <c r="AJ21" s="610"/>
      <c r="AK21" s="611"/>
      <c r="AL21" s="611"/>
      <c r="AM21"/>
      <c r="AN21"/>
      <c r="AO21"/>
      <c r="AP21"/>
      <c r="AQ21"/>
      <c r="AR21"/>
      <c r="AS21"/>
      <c r="AT21"/>
      <c r="AU21"/>
      <c r="AV21"/>
      <c r="AW21"/>
    </row>
    <row r="22" spans="1:49" s="4" customFormat="1" ht="15.75" customHeight="1" thickBot="1">
      <c r="A22" s="681" t="str">
        <f>Progress!A17</f>
        <v xml:space="preserve">    Z02-1</v>
      </c>
      <c r="B22" s="615"/>
      <c r="C22" s="1167">
        <f>Progress!C17</f>
        <v>10584845.880000001</v>
      </c>
      <c r="D22" s="598">
        <f>Progress!D17</f>
        <v>3.3104036009440507E-2</v>
      </c>
      <c r="E22" s="679">
        <v>319</v>
      </c>
      <c r="F22" s="679">
        <f>Progress!F17</f>
        <v>0</v>
      </c>
      <c r="G22" s="679">
        <f>Progress!G17</f>
        <v>10584845.880000001</v>
      </c>
      <c r="H22" s="679">
        <f>Progress!H17</f>
        <v>10584845.880000001</v>
      </c>
      <c r="I22" s="679">
        <f>Progress!I17</f>
        <v>10584845.880000001</v>
      </c>
      <c r="J22" s="601">
        <f t="shared" si="3"/>
        <v>1</v>
      </c>
      <c r="K22" s="601">
        <f t="shared" si="4"/>
        <v>1</v>
      </c>
      <c r="L22" s="602">
        <f t="shared" si="0"/>
        <v>1</v>
      </c>
      <c r="M22" s="603">
        <f t="shared" si="1"/>
        <v>0</v>
      </c>
      <c r="N22" s="604">
        <f t="shared" si="5"/>
        <v>1</v>
      </c>
      <c r="O22" s="605">
        <f>+Progress!K17</f>
        <v>2709</v>
      </c>
      <c r="P22" s="606">
        <f t="shared" si="2"/>
        <v>5.6384639400561973E-2</v>
      </c>
      <c r="Q22" s="599">
        <f>Progress!M17</f>
        <v>0</v>
      </c>
      <c r="R22" s="599">
        <f>Progress!N17</f>
        <v>0</v>
      </c>
      <c r="S22" s="607">
        <f t="shared" si="6"/>
        <v>0</v>
      </c>
      <c r="T22" s="608">
        <f t="shared" si="7"/>
        <v>0</v>
      </c>
      <c r="U22" s="600">
        <f>Progress!O17</f>
        <v>2693</v>
      </c>
      <c r="V22" s="600">
        <f>Progress!P17</f>
        <v>2709</v>
      </c>
      <c r="W22" s="601">
        <f t="shared" si="8"/>
        <v>0.99409376153562201</v>
      </c>
      <c r="X22" s="602">
        <f t="shared" si="9"/>
        <v>1</v>
      </c>
      <c r="Y22" s="603">
        <f t="shared" si="10"/>
        <v>5.9062384643779886E-3</v>
      </c>
      <c r="Z22" s="604">
        <f t="shared" si="11"/>
        <v>1.0059413293724471</v>
      </c>
      <c r="AA22"/>
      <c r="AB22"/>
      <c r="AC22"/>
      <c r="AD22"/>
      <c r="AE22"/>
      <c r="AF22"/>
      <c r="AG22"/>
      <c r="AH22" s="422"/>
      <c r="AI22" s="616"/>
      <c r="AJ22" s="610"/>
      <c r="AK22" s="611"/>
      <c r="AL22" s="611"/>
      <c r="AM22"/>
      <c r="AN22"/>
      <c r="AO22"/>
      <c r="AP22"/>
      <c r="AQ22"/>
      <c r="AR22"/>
      <c r="AS22"/>
      <c r="AT22"/>
      <c r="AU22"/>
      <c r="AV22"/>
      <c r="AW22"/>
    </row>
    <row r="23" spans="1:49" s="4" customFormat="1" ht="15.75" customHeight="1" thickBot="1">
      <c r="A23" s="681" t="str">
        <f>Progress!A18</f>
        <v xml:space="preserve">    Z02-2</v>
      </c>
      <c r="B23" s="615"/>
      <c r="C23" s="1167">
        <f>Progress!C18</f>
        <v>11951476.529999999</v>
      </c>
      <c r="D23" s="598">
        <f>Progress!D18</f>
        <v>3.7378164396580052E-2</v>
      </c>
      <c r="E23" s="679">
        <f>Progress!E18</f>
        <v>0</v>
      </c>
      <c r="F23" s="679">
        <f>Progress!F18</f>
        <v>0</v>
      </c>
      <c r="G23" s="679">
        <f>Progress!G18</f>
        <v>11951476.529999999</v>
      </c>
      <c r="H23" s="679">
        <f>Progress!H18</f>
        <v>11951476.529999999</v>
      </c>
      <c r="I23" s="679">
        <f>Progress!I18</f>
        <v>11951476.529999999</v>
      </c>
      <c r="J23" s="601">
        <f t="shared" si="3"/>
        <v>1</v>
      </c>
      <c r="K23" s="601">
        <f t="shared" si="4"/>
        <v>1</v>
      </c>
      <c r="L23" s="602">
        <f t="shared" si="0"/>
        <v>1</v>
      </c>
      <c r="M23" s="603">
        <f t="shared" si="1"/>
        <v>0</v>
      </c>
      <c r="N23" s="604">
        <f t="shared" si="5"/>
        <v>1</v>
      </c>
      <c r="O23" s="605">
        <f>+Progress!K18</f>
        <v>3089</v>
      </c>
      <c r="P23" s="606">
        <f t="shared" si="2"/>
        <v>6.4293891143719431E-2</v>
      </c>
      <c r="Q23" s="599">
        <f>Progress!M18</f>
        <v>0</v>
      </c>
      <c r="R23" s="599">
        <f>Progress!N18</f>
        <v>0</v>
      </c>
      <c r="S23" s="607">
        <f t="shared" si="6"/>
        <v>0</v>
      </c>
      <c r="T23" s="608">
        <f t="shared" si="7"/>
        <v>0</v>
      </c>
      <c r="U23" s="600">
        <f>Progress!O18</f>
        <v>3089</v>
      </c>
      <c r="V23" s="600">
        <f>Progress!P18</f>
        <v>3089</v>
      </c>
      <c r="W23" s="601">
        <f t="shared" si="8"/>
        <v>1</v>
      </c>
      <c r="X23" s="602">
        <f t="shared" si="9"/>
        <v>1</v>
      </c>
      <c r="Y23" s="603">
        <f t="shared" si="10"/>
        <v>0</v>
      </c>
      <c r="Z23" s="604">
        <f t="shared" si="11"/>
        <v>1</v>
      </c>
      <c r="AA23"/>
      <c r="AB23"/>
      <c r="AC23"/>
      <c r="AD23"/>
      <c r="AE23"/>
      <c r="AF23"/>
      <c r="AG23"/>
      <c r="AH23" s="422"/>
      <c r="AI23" s="616"/>
      <c r="AJ23" s="610"/>
      <c r="AK23" s="611"/>
      <c r="AL23" s="611"/>
      <c r="AM23"/>
      <c r="AN23"/>
      <c r="AO23"/>
      <c r="AP23"/>
      <c r="AQ23"/>
      <c r="AR23"/>
      <c r="AS23"/>
      <c r="AT23"/>
      <c r="AU23"/>
      <c r="AV23"/>
      <c r="AW23"/>
    </row>
    <row r="24" spans="1:49" s="4" customFormat="1" ht="15.75" customHeight="1" thickBot="1">
      <c r="A24" s="681" t="str">
        <f>Progress!A19</f>
        <v xml:space="preserve">    Z03</v>
      </c>
      <c r="B24" s="615"/>
      <c r="C24" s="1167">
        <f>Progress!C19</f>
        <v>709820.88</v>
      </c>
      <c r="D24" s="598">
        <f>Progress!D19</f>
        <v>2.2199601428464773E-3</v>
      </c>
      <c r="E24" s="679">
        <f>Progress!E19</f>
        <v>0</v>
      </c>
      <c r="F24" s="679">
        <f>Progress!F19</f>
        <v>0</v>
      </c>
      <c r="G24" s="679">
        <f>Progress!G19</f>
        <v>709820.88</v>
      </c>
      <c r="H24" s="679">
        <f>Progress!H19</f>
        <v>709820.88</v>
      </c>
      <c r="I24" s="679">
        <f>Progress!I19</f>
        <v>709820.88</v>
      </c>
      <c r="J24" s="601">
        <f t="shared" si="3"/>
        <v>1</v>
      </c>
      <c r="K24" s="601">
        <f t="shared" si="4"/>
        <v>1</v>
      </c>
      <c r="L24" s="602">
        <f t="shared" si="0"/>
        <v>1</v>
      </c>
      <c r="M24" s="603">
        <f t="shared" si="1"/>
        <v>0</v>
      </c>
      <c r="N24" s="604">
        <f t="shared" si="5"/>
        <v>1</v>
      </c>
      <c r="O24" s="605">
        <f>+Progress!K19</f>
        <v>378</v>
      </c>
      <c r="P24" s="606">
        <f t="shared" si="2"/>
        <v>7.8676241024039969E-3</v>
      </c>
      <c r="Q24" s="599">
        <f>Progress!M19</f>
        <v>0</v>
      </c>
      <c r="R24" s="599">
        <f>Progress!N19</f>
        <v>0</v>
      </c>
      <c r="S24" s="607">
        <f t="shared" si="6"/>
        <v>0</v>
      </c>
      <c r="T24" s="608">
        <f t="shared" si="7"/>
        <v>0</v>
      </c>
      <c r="U24" s="600">
        <f>Progress!O19</f>
        <v>378</v>
      </c>
      <c r="V24" s="600">
        <f>Progress!P19</f>
        <v>378</v>
      </c>
      <c r="W24" s="601">
        <f t="shared" si="8"/>
        <v>1</v>
      </c>
      <c r="X24" s="602">
        <f t="shared" si="9"/>
        <v>1</v>
      </c>
      <c r="Y24" s="603">
        <f t="shared" si="10"/>
        <v>0</v>
      </c>
      <c r="Z24" s="604">
        <f t="shared" si="11"/>
        <v>1</v>
      </c>
      <c r="AA24"/>
      <c r="AB24"/>
      <c r="AC24"/>
      <c r="AD24"/>
      <c r="AE24"/>
      <c r="AF24"/>
      <c r="AG24"/>
      <c r="AH24" s="422"/>
      <c r="AI24" s="616"/>
      <c r="AJ24" s="610"/>
      <c r="AK24" s="611"/>
      <c r="AL24" s="611"/>
      <c r="AM24"/>
      <c r="AN24"/>
      <c r="AO24"/>
      <c r="AP24"/>
      <c r="AQ24"/>
      <c r="AR24"/>
      <c r="AS24"/>
      <c r="AT24"/>
      <c r="AU24"/>
      <c r="AV24"/>
      <c r="AW24"/>
    </row>
    <row r="25" spans="1:49" s="4" customFormat="1" ht="15.75" customHeight="1" thickBot="1">
      <c r="A25" s="681" t="str">
        <f>Progress!A20</f>
        <v xml:space="preserve">    Z04</v>
      </c>
      <c r="B25" s="615"/>
      <c r="C25" s="1167">
        <f>Progress!C20</f>
        <v>791520.69</v>
      </c>
      <c r="D25" s="598">
        <f>Progress!D20</f>
        <v>2.4754757623336497E-3</v>
      </c>
      <c r="E25" s="679">
        <f>Progress!E20</f>
        <v>0</v>
      </c>
      <c r="F25" s="679">
        <f>Progress!F20</f>
        <v>0</v>
      </c>
      <c r="G25" s="679">
        <f>Progress!G20</f>
        <v>791520.69</v>
      </c>
      <c r="H25" s="679">
        <f>Progress!H20</f>
        <v>791520.69</v>
      </c>
      <c r="I25" s="679">
        <f>Progress!I20</f>
        <v>582653.1</v>
      </c>
      <c r="J25" s="601">
        <f t="shared" si="3"/>
        <v>1</v>
      </c>
      <c r="K25" s="601">
        <f t="shared" si="4"/>
        <v>1</v>
      </c>
      <c r="L25" s="602">
        <f t="shared" si="0"/>
        <v>0.73611859722833017</v>
      </c>
      <c r="M25" s="603">
        <f t="shared" si="1"/>
        <v>-0.26388140277166983</v>
      </c>
      <c r="N25" s="604">
        <f t="shared" si="5"/>
        <v>0.73611859722833017</v>
      </c>
      <c r="O25" s="605">
        <f>+Progress!K20</f>
        <v>337</v>
      </c>
      <c r="P25" s="606">
        <f t="shared" si="2"/>
        <v>7.0142574669580602E-3</v>
      </c>
      <c r="Q25" s="599">
        <f>Progress!M20</f>
        <v>0</v>
      </c>
      <c r="R25" s="599">
        <f>Progress!N20</f>
        <v>0</v>
      </c>
      <c r="S25" s="607">
        <f t="shared" si="6"/>
        <v>0</v>
      </c>
      <c r="T25" s="608">
        <f t="shared" si="7"/>
        <v>0</v>
      </c>
      <c r="U25" s="600">
        <f>Progress!O20</f>
        <v>337</v>
      </c>
      <c r="V25" s="600">
        <f>Progress!P20</f>
        <v>310</v>
      </c>
      <c r="W25" s="601">
        <f t="shared" si="8"/>
        <v>1</v>
      </c>
      <c r="X25" s="602">
        <f t="shared" si="9"/>
        <v>0.91988130563798221</v>
      </c>
      <c r="Y25" s="603">
        <f t="shared" si="10"/>
        <v>-8.0118694362017795E-2</v>
      </c>
      <c r="Z25" s="604">
        <f t="shared" si="11"/>
        <v>0.91988130563798221</v>
      </c>
      <c r="AA25"/>
      <c r="AB25"/>
      <c r="AC25"/>
      <c r="AD25"/>
      <c r="AE25"/>
      <c r="AF25"/>
      <c r="AG25"/>
      <c r="AH25" s="422"/>
      <c r="AI25" s="616"/>
      <c r="AJ25" s="610"/>
      <c r="AK25" s="611"/>
      <c r="AL25" s="611"/>
      <c r="AM25"/>
      <c r="AN25"/>
      <c r="AO25"/>
      <c r="AP25"/>
      <c r="AQ25"/>
      <c r="AR25"/>
      <c r="AS25"/>
      <c r="AT25"/>
      <c r="AU25"/>
      <c r="AV25"/>
      <c r="AW25"/>
    </row>
    <row r="26" spans="1:49" s="4" customFormat="1" ht="15.75" customHeight="1" thickBot="1">
      <c r="A26" s="681" t="str">
        <f>Progress!A21</f>
        <v xml:space="preserve">    Z05</v>
      </c>
      <c r="B26" s="615"/>
      <c r="C26" s="1167">
        <f>Progress!C21</f>
        <v>6381167.0199999996</v>
      </c>
      <c r="D26" s="598">
        <f>Progress!D21</f>
        <v>1.9957057968267192E-2</v>
      </c>
      <c r="E26" s="679">
        <f>Progress!E21</f>
        <v>0</v>
      </c>
      <c r="F26" s="679">
        <f>Progress!F21</f>
        <v>102028.3900000006</v>
      </c>
      <c r="G26" s="679">
        <f>Progress!G21</f>
        <v>6381167.0199999996</v>
      </c>
      <c r="H26" s="679">
        <f>Progress!H21</f>
        <v>6381167.0199999996</v>
      </c>
      <c r="I26" s="679">
        <f>Progress!I21</f>
        <v>5519896.2800000003</v>
      </c>
      <c r="J26" s="601">
        <f t="shared" si="3"/>
        <v>1</v>
      </c>
      <c r="K26" s="601">
        <f t="shared" si="4"/>
        <v>1</v>
      </c>
      <c r="L26" s="602">
        <f t="shared" si="0"/>
        <v>0.8650292748488505</v>
      </c>
      <c r="M26" s="603">
        <f t="shared" si="1"/>
        <v>-0.1349707251511495</v>
      </c>
      <c r="N26" s="604">
        <f t="shared" si="5"/>
        <v>0.8650292748488505</v>
      </c>
      <c r="O26" s="605">
        <f>+Progress!K21</f>
        <v>3703</v>
      </c>
      <c r="P26" s="606">
        <f t="shared" si="2"/>
        <v>7.7073576855031745E-2</v>
      </c>
      <c r="Q26" s="599">
        <f>Progress!M21</f>
        <v>0</v>
      </c>
      <c r="R26" s="599">
        <f>Progress!N21</f>
        <v>13</v>
      </c>
      <c r="S26" s="607">
        <f t="shared" si="6"/>
        <v>0</v>
      </c>
      <c r="T26" s="608">
        <f t="shared" si="7"/>
        <v>3.5106670267350797E-3</v>
      </c>
      <c r="U26" s="600">
        <f>Progress!O21</f>
        <v>3703</v>
      </c>
      <c r="V26" s="600">
        <f>Progress!P21</f>
        <v>3458</v>
      </c>
      <c r="W26" s="601">
        <f t="shared" si="8"/>
        <v>1</v>
      </c>
      <c r="X26" s="602">
        <f t="shared" si="9"/>
        <v>0.93383742911153123</v>
      </c>
      <c r="Y26" s="603">
        <f t="shared" si="10"/>
        <v>-6.6162570888468775E-2</v>
      </c>
      <c r="Z26" s="604">
        <f t="shared" si="11"/>
        <v>0.93383742911153123</v>
      </c>
      <c r="AA26"/>
      <c r="AB26"/>
      <c r="AC26"/>
      <c r="AD26"/>
      <c r="AE26"/>
      <c r="AF26"/>
      <c r="AG26"/>
      <c r="AH26" s="422"/>
      <c r="AI26" s="616"/>
      <c r="AJ26" s="610"/>
      <c r="AK26" s="611"/>
      <c r="AL26" s="611"/>
      <c r="AM26"/>
      <c r="AN26"/>
      <c r="AO26"/>
      <c r="AP26"/>
      <c r="AQ26"/>
      <c r="AR26"/>
      <c r="AS26"/>
      <c r="AT26"/>
      <c r="AU26"/>
      <c r="AV26"/>
      <c r="AW26"/>
    </row>
    <row r="27" spans="1:49" s="4" customFormat="1" ht="15.75" customHeight="1" thickBot="1">
      <c r="A27" s="681" t="str">
        <f>Progress!A22</f>
        <v xml:space="preserve">    Z06</v>
      </c>
      <c r="B27" s="615">
        <f>B32/2</f>
        <v>1988934.4250000119</v>
      </c>
      <c r="C27" s="1167">
        <f>Progress!C22</f>
        <v>15215701.869999999</v>
      </c>
      <c r="D27" s="598">
        <f>Progress!D22</f>
        <v>4.7587007720644413E-2</v>
      </c>
      <c r="E27" s="679">
        <f>Progress!E22</f>
        <v>0</v>
      </c>
      <c r="F27" s="679">
        <f>Progress!F22</f>
        <v>43378.289999999106</v>
      </c>
      <c r="G27" s="679">
        <f>Progress!G22</f>
        <v>15215701.869999999</v>
      </c>
      <c r="H27" s="679">
        <f>Progress!H22</f>
        <v>15215701.869999999</v>
      </c>
      <c r="I27" s="679">
        <f>Progress!I22</f>
        <v>15151456</v>
      </c>
      <c r="J27" s="601">
        <f t="shared" si="3"/>
        <v>1</v>
      </c>
      <c r="K27" s="601">
        <f t="shared" si="4"/>
        <v>1</v>
      </c>
      <c r="L27" s="602">
        <f t="shared" si="0"/>
        <v>0.99577765977876642</v>
      </c>
      <c r="M27" s="603">
        <f t="shared" si="1"/>
        <v>-4.2223402212335781E-3</v>
      </c>
      <c r="N27" s="604">
        <f t="shared" si="5"/>
        <v>0.99577765977876642</v>
      </c>
      <c r="O27" s="605">
        <f>+Progress!K22</f>
        <v>3016</v>
      </c>
      <c r="P27" s="606">
        <f t="shared" si="2"/>
        <v>6.2774482256218123E-2</v>
      </c>
      <c r="Q27" s="599">
        <f>Progress!M22</f>
        <v>0</v>
      </c>
      <c r="R27" s="599">
        <f>Progress!N22</f>
        <v>8</v>
      </c>
      <c r="S27" s="607">
        <f t="shared" si="6"/>
        <v>0</v>
      </c>
      <c r="T27" s="608">
        <f t="shared" si="7"/>
        <v>2.6525198938992041E-3</v>
      </c>
      <c r="U27" s="600">
        <f>Progress!O22</f>
        <v>3016</v>
      </c>
      <c r="V27" s="600">
        <f>Progress!P22</f>
        <v>3004</v>
      </c>
      <c r="W27" s="601">
        <f t="shared" si="8"/>
        <v>1</v>
      </c>
      <c r="X27" s="602">
        <f t="shared" si="9"/>
        <v>0.99602122015915118</v>
      </c>
      <c r="Y27" s="603">
        <f t="shared" si="10"/>
        <v>-3.9787798408488229E-3</v>
      </c>
      <c r="Z27" s="604">
        <f t="shared" si="11"/>
        <v>0.99602122015915118</v>
      </c>
      <c r="AA27"/>
      <c r="AB27"/>
      <c r="AC27"/>
      <c r="AD27"/>
      <c r="AE27"/>
      <c r="AF27"/>
      <c r="AG27"/>
      <c r="AH27" s="422"/>
      <c r="AI27" s="616"/>
      <c r="AJ27" s="610"/>
      <c r="AK27" s="611"/>
      <c r="AL27" s="611"/>
      <c r="AM27"/>
      <c r="AN27"/>
      <c r="AO27"/>
      <c r="AP27"/>
      <c r="AQ27"/>
      <c r="AR27"/>
      <c r="AS27"/>
      <c r="AT27"/>
      <c r="AU27"/>
      <c r="AV27"/>
      <c r="AW27"/>
    </row>
    <row r="28" spans="1:49" s="4" customFormat="1" ht="15.75" customHeight="1" thickBot="1">
      <c r="A28" s="681" t="str">
        <f>Progress!A23</f>
        <v xml:space="preserve">    Z07</v>
      </c>
      <c r="B28" s="615"/>
      <c r="C28" s="1167">
        <f>Progress!C23</f>
        <v>14082634.67</v>
      </c>
      <c r="D28" s="598">
        <f>Progress!D23</f>
        <v>4.4043347490240012E-2</v>
      </c>
      <c r="E28" s="679">
        <f>Progress!E23</f>
        <v>0</v>
      </c>
      <c r="F28" s="679">
        <f>Progress!F23</f>
        <v>0</v>
      </c>
      <c r="G28" s="679">
        <f>Progress!G23</f>
        <v>14082634.67</v>
      </c>
      <c r="H28" s="679">
        <f>Progress!H23</f>
        <v>14082634.67</v>
      </c>
      <c r="I28" s="679">
        <f>Progress!I23</f>
        <v>14082634.67</v>
      </c>
      <c r="J28" s="601">
        <f t="shared" si="3"/>
        <v>1</v>
      </c>
      <c r="K28" s="601">
        <f t="shared" si="4"/>
        <v>1</v>
      </c>
      <c r="L28" s="602">
        <f t="shared" si="0"/>
        <v>1</v>
      </c>
      <c r="M28" s="603">
        <f t="shared" si="1"/>
        <v>0</v>
      </c>
      <c r="N28" s="604">
        <f t="shared" si="5"/>
        <v>1</v>
      </c>
      <c r="O28" s="605">
        <f>+Progress!K23</f>
        <v>2682</v>
      </c>
      <c r="P28" s="606">
        <f t="shared" si="2"/>
        <v>5.5822666250390257E-2</v>
      </c>
      <c r="Q28" s="599">
        <f>Progress!M23</f>
        <v>0</v>
      </c>
      <c r="R28" s="599">
        <f>Progress!N23</f>
        <v>0</v>
      </c>
      <c r="S28" s="607">
        <f t="shared" si="6"/>
        <v>0</v>
      </c>
      <c r="T28" s="608">
        <f t="shared" si="7"/>
        <v>0</v>
      </c>
      <c r="U28" s="600">
        <f>Progress!O23</f>
        <v>2682</v>
      </c>
      <c r="V28" s="600">
        <f>Progress!P23</f>
        <v>2682</v>
      </c>
      <c r="W28" s="601">
        <f t="shared" si="8"/>
        <v>1</v>
      </c>
      <c r="X28" s="602">
        <f t="shared" si="9"/>
        <v>1</v>
      </c>
      <c r="Y28" s="603">
        <f t="shared" si="10"/>
        <v>0</v>
      </c>
      <c r="Z28" s="604">
        <f t="shared" si="11"/>
        <v>1</v>
      </c>
      <c r="AA28"/>
      <c r="AB28"/>
      <c r="AC28"/>
      <c r="AD28"/>
      <c r="AE28"/>
      <c r="AF28"/>
      <c r="AG28"/>
      <c r="AH28" s="422"/>
      <c r="AI28" s="616"/>
      <c r="AJ28" s="610"/>
      <c r="AK28" s="611"/>
      <c r="AL28" s="611"/>
      <c r="AM28"/>
      <c r="AN28"/>
      <c r="AO28"/>
      <c r="AP28"/>
      <c r="AQ28"/>
      <c r="AR28"/>
      <c r="AS28"/>
      <c r="AT28"/>
      <c r="AU28"/>
      <c r="AV28"/>
      <c r="AW28"/>
    </row>
    <row r="29" spans="1:49" s="4" customFormat="1" ht="15.75" customHeight="1" thickBot="1">
      <c r="A29" s="681" t="str">
        <f>Progress!A24</f>
        <v xml:space="preserve">    Z07-1</v>
      </c>
      <c r="B29" s="615"/>
      <c r="C29" s="1167">
        <f>Progress!C24</f>
        <v>9569376.8000000007</v>
      </c>
      <c r="D29" s="598">
        <f>Progress!D24</f>
        <v>2.9928163127407252E-2</v>
      </c>
      <c r="E29" s="679">
        <f>Progress!E24</f>
        <v>0</v>
      </c>
      <c r="F29" s="679">
        <f>Progress!F24</f>
        <v>0</v>
      </c>
      <c r="G29" s="679">
        <f>Progress!G24</f>
        <v>9569376.8000000007</v>
      </c>
      <c r="H29" s="679">
        <f>Progress!H24</f>
        <v>9569376.8000000007</v>
      </c>
      <c r="I29" s="679">
        <f>Progress!I24</f>
        <v>9569376.8000000007</v>
      </c>
      <c r="J29" s="601">
        <f t="shared" si="3"/>
        <v>1</v>
      </c>
      <c r="K29" s="601">
        <f t="shared" si="4"/>
        <v>1</v>
      </c>
      <c r="L29" s="602">
        <f t="shared" si="0"/>
        <v>1</v>
      </c>
      <c r="M29" s="603">
        <f t="shared" si="1"/>
        <v>0</v>
      </c>
      <c r="N29" s="604">
        <f t="shared" si="5"/>
        <v>1</v>
      </c>
      <c r="O29" s="605">
        <f>+Progress!K24</f>
        <v>2065</v>
      </c>
      <c r="P29" s="606">
        <f t="shared" si="2"/>
        <v>4.2980539077947758E-2</v>
      </c>
      <c r="Q29" s="599">
        <f>Progress!M24</f>
        <v>0</v>
      </c>
      <c r="R29" s="599">
        <f>Progress!N24</f>
        <v>0</v>
      </c>
      <c r="S29" s="607">
        <f t="shared" si="6"/>
        <v>0</v>
      </c>
      <c r="T29" s="608">
        <f t="shared" si="7"/>
        <v>0</v>
      </c>
      <c r="U29" s="600">
        <f>Progress!O24</f>
        <v>2065</v>
      </c>
      <c r="V29" s="600">
        <f>Progress!P24</f>
        <v>2065</v>
      </c>
      <c r="W29" s="601">
        <f t="shared" si="8"/>
        <v>1</v>
      </c>
      <c r="X29" s="602">
        <f t="shared" si="9"/>
        <v>1</v>
      </c>
      <c r="Y29" s="603">
        <f t="shared" si="10"/>
        <v>0</v>
      </c>
      <c r="Z29" s="604">
        <f t="shared" si="11"/>
        <v>1</v>
      </c>
      <c r="AA29"/>
      <c r="AB29"/>
      <c r="AC29"/>
      <c r="AD29"/>
      <c r="AE29"/>
      <c r="AF29"/>
      <c r="AG29"/>
      <c r="AH29" s="422"/>
      <c r="AI29" s="616"/>
      <c r="AJ29" s="610"/>
      <c r="AK29" s="611"/>
      <c r="AL29" s="611"/>
      <c r="AM29"/>
      <c r="AN29"/>
      <c r="AO29"/>
      <c r="AP29"/>
      <c r="AQ29"/>
      <c r="AR29"/>
      <c r="AS29"/>
      <c r="AT29"/>
      <c r="AU29"/>
      <c r="AV29"/>
      <c r="AW29"/>
    </row>
    <row r="30" spans="1:49" s="4" customFormat="1" ht="15.75" customHeight="1" thickBot="1">
      <c r="A30" s="681" t="str">
        <f>Progress!A25</f>
        <v xml:space="preserve">    Z08</v>
      </c>
      <c r="B30" s="615"/>
      <c r="C30" s="1167">
        <f>Progress!C25</f>
        <v>1069834.54</v>
      </c>
      <c r="D30" s="598">
        <f>Progress!D25</f>
        <v>3.3459005013215383E-3</v>
      </c>
      <c r="E30" s="679">
        <f>Progress!E25</f>
        <v>0</v>
      </c>
      <c r="F30" s="679">
        <f>Progress!F25</f>
        <v>0</v>
      </c>
      <c r="G30" s="679">
        <f>Progress!G25</f>
        <v>1069834.54</v>
      </c>
      <c r="H30" s="679">
        <f>Progress!H25</f>
        <v>1069834.54</v>
      </c>
      <c r="I30" s="679">
        <f>Progress!I25</f>
        <v>744135.82</v>
      </c>
      <c r="J30" s="601">
        <f t="shared" si="3"/>
        <v>1</v>
      </c>
      <c r="K30" s="601">
        <f t="shared" si="4"/>
        <v>1</v>
      </c>
      <c r="L30" s="602">
        <f t="shared" si="0"/>
        <v>0.69556159590809241</v>
      </c>
      <c r="M30" s="603">
        <f t="shared" si="1"/>
        <v>-0.30443840409190759</v>
      </c>
      <c r="N30" s="604">
        <f t="shared" si="5"/>
        <v>0.69556159590809241</v>
      </c>
      <c r="O30" s="605">
        <f>+Progress!K25</f>
        <v>339</v>
      </c>
      <c r="P30" s="606">
        <f t="shared" si="2"/>
        <v>7.0558851077115207E-3</v>
      </c>
      <c r="Q30" s="599">
        <f>Progress!M25</f>
        <v>0</v>
      </c>
      <c r="R30" s="599">
        <f>Progress!N25</f>
        <v>0</v>
      </c>
      <c r="S30" s="607">
        <f t="shared" si="6"/>
        <v>0</v>
      </c>
      <c r="T30" s="608">
        <f t="shared" si="7"/>
        <v>0</v>
      </c>
      <c r="U30" s="600">
        <f>Progress!O25</f>
        <v>339</v>
      </c>
      <c r="V30" s="600">
        <f>Progress!P25</f>
        <v>296</v>
      </c>
      <c r="W30" s="601">
        <f t="shared" si="8"/>
        <v>1</v>
      </c>
      <c r="X30" s="602">
        <f t="shared" si="9"/>
        <v>0.87315634218289084</v>
      </c>
      <c r="Y30" s="603">
        <f t="shared" si="10"/>
        <v>-0.12684365781710916</v>
      </c>
      <c r="Z30" s="604">
        <f t="shared" si="11"/>
        <v>0.87315634218289084</v>
      </c>
      <c r="AA30"/>
      <c r="AB30"/>
      <c r="AC30"/>
      <c r="AD30"/>
      <c r="AE30"/>
      <c r="AF30"/>
      <c r="AG30"/>
      <c r="AH30" s="422"/>
      <c r="AI30" s="616"/>
      <c r="AJ30" s="610"/>
      <c r="AK30" s="611"/>
      <c r="AL30" s="611"/>
      <c r="AM30"/>
      <c r="AN30"/>
      <c r="AO30"/>
      <c r="AP30"/>
      <c r="AQ30"/>
      <c r="AR30"/>
      <c r="AS30"/>
      <c r="AT30"/>
      <c r="AU30"/>
      <c r="AV30"/>
      <c r="AW30"/>
    </row>
    <row r="31" spans="1:49" s="4" customFormat="1" ht="15.75" customHeight="1" thickBot="1">
      <c r="A31" s="681" t="str">
        <f>Progress!A26</f>
        <v xml:space="preserve">    Z09</v>
      </c>
      <c r="B31" s="615"/>
      <c r="C31" s="1167">
        <f>Progress!C26</f>
        <v>5049850.4400000004</v>
      </c>
      <c r="D31" s="598">
        <f>Progress!D26</f>
        <v>1.579337410324665E-2</v>
      </c>
      <c r="E31" s="679">
        <f>Progress!E26</f>
        <v>0</v>
      </c>
      <c r="F31" s="679">
        <f>Progress!F26</f>
        <v>16732.149999999441</v>
      </c>
      <c r="G31" s="679">
        <f>Progress!G26</f>
        <v>5049850.4400000004</v>
      </c>
      <c r="H31" s="679">
        <f>Progress!H26</f>
        <v>5049850.4400000004</v>
      </c>
      <c r="I31" s="679">
        <f>Progress!I26</f>
        <v>4963978.18</v>
      </c>
      <c r="J31" s="601">
        <f t="shared" si="3"/>
        <v>1</v>
      </c>
      <c r="K31" s="601">
        <f t="shared" si="4"/>
        <v>1</v>
      </c>
      <c r="L31" s="602">
        <f t="shared" si="0"/>
        <v>0.98299508846444161</v>
      </c>
      <c r="M31" s="603">
        <f t="shared" si="1"/>
        <v>-1.7004911535558387E-2</v>
      </c>
      <c r="N31" s="604">
        <f t="shared" si="5"/>
        <v>0.98299508846444161</v>
      </c>
      <c r="O31" s="605">
        <f>+Progress!K26</f>
        <v>886</v>
      </c>
      <c r="P31" s="606">
        <f t="shared" si="2"/>
        <v>1.8441044853782913E-2</v>
      </c>
      <c r="Q31" s="599">
        <f>Progress!M26</f>
        <v>0</v>
      </c>
      <c r="R31" s="599">
        <f>Progress!N26</f>
        <v>3</v>
      </c>
      <c r="S31" s="607">
        <f t="shared" si="6"/>
        <v>0</v>
      </c>
      <c r="T31" s="608">
        <f t="shared" si="7"/>
        <v>3.3860045146726862E-3</v>
      </c>
      <c r="U31" s="600">
        <f>Progress!O26</f>
        <v>884</v>
      </c>
      <c r="V31" s="600">
        <f>Progress!P26</f>
        <v>872</v>
      </c>
      <c r="W31" s="601">
        <f t="shared" si="8"/>
        <v>0.99774266365688491</v>
      </c>
      <c r="X31" s="602">
        <f t="shared" si="9"/>
        <v>0.98419864559819414</v>
      </c>
      <c r="Y31" s="603">
        <f t="shared" si="10"/>
        <v>-1.3544018058690765E-2</v>
      </c>
      <c r="Z31" s="604">
        <f t="shared" si="11"/>
        <v>0.98642533936651577</v>
      </c>
      <c r="AA31"/>
      <c r="AB31"/>
      <c r="AC31"/>
      <c r="AD31"/>
      <c r="AE31"/>
      <c r="AF31"/>
      <c r="AG31"/>
      <c r="AH31" s="422"/>
      <c r="AI31" s="616"/>
      <c r="AJ31" s="610"/>
      <c r="AK31" s="611"/>
      <c r="AL31" s="611"/>
      <c r="AM31"/>
      <c r="AN31"/>
      <c r="AO31"/>
      <c r="AP31"/>
      <c r="AQ31"/>
      <c r="AR31"/>
      <c r="AS31"/>
      <c r="AT31"/>
      <c r="AU31"/>
      <c r="AV31"/>
      <c r="AW31"/>
    </row>
    <row r="32" spans="1:49" s="4" customFormat="1" ht="15.75" customHeight="1" thickBot="1">
      <c r="A32" s="681" t="str">
        <f>Progress!A27</f>
        <v xml:space="preserve">    Z10</v>
      </c>
      <c r="B32" s="615">
        <f>C38-I38</f>
        <v>3977868.8500000238</v>
      </c>
      <c r="C32" s="1167">
        <f>Progress!C27</f>
        <v>8833596.8499999996</v>
      </c>
      <c r="D32" s="598">
        <f>Progress!D27</f>
        <v>2.7627016163534371E-2</v>
      </c>
      <c r="E32" s="679">
        <f>Progress!E27</f>
        <v>0</v>
      </c>
      <c r="F32" s="679">
        <f>Progress!F27</f>
        <v>0</v>
      </c>
      <c r="G32" s="679">
        <f>Progress!G27</f>
        <v>8833596.8499999996</v>
      </c>
      <c r="H32" s="679">
        <f>Progress!H27</f>
        <v>8833596.8499999996</v>
      </c>
      <c r="I32" s="679">
        <f>Progress!I27</f>
        <v>8666952.2599999998</v>
      </c>
      <c r="J32" s="601">
        <f t="shared" si="3"/>
        <v>1</v>
      </c>
      <c r="K32" s="601">
        <f t="shared" si="4"/>
        <v>1</v>
      </c>
      <c r="L32" s="602">
        <f t="shared" si="0"/>
        <v>0.98113513749498316</v>
      </c>
      <c r="M32" s="603">
        <f t="shared" si="1"/>
        <v>-1.8864862505016844E-2</v>
      </c>
      <c r="N32" s="604">
        <f t="shared" si="5"/>
        <v>0.98113513749498316</v>
      </c>
      <c r="O32" s="605">
        <f>+Progress!K27</f>
        <v>1532</v>
      </c>
      <c r="P32" s="606">
        <f t="shared" si="2"/>
        <v>3.1886772817150591E-2</v>
      </c>
      <c r="Q32" s="599">
        <f>Progress!M27</f>
        <v>0</v>
      </c>
      <c r="R32" s="599">
        <f>Progress!N27</f>
        <v>0</v>
      </c>
      <c r="S32" s="607">
        <f t="shared" si="6"/>
        <v>0</v>
      </c>
      <c r="T32" s="608">
        <f t="shared" si="7"/>
        <v>0</v>
      </c>
      <c r="U32" s="600">
        <f>Progress!O27</f>
        <v>1532</v>
      </c>
      <c r="V32" s="600">
        <f>Progress!P27</f>
        <v>1511</v>
      </c>
      <c r="W32" s="601">
        <f t="shared" si="8"/>
        <v>1</v>
      </c>
      <c r="X32" s="602">
        <f t="shared" si="9"/>
        <v>0.98629242819843344</v>
      </c>
      <c r="Y32" s="603">
        <f t="shared" si="10"/>
        <v>-1.3707571801566565E-2</v>
      </c>
      <c r="Z32" s="604">
        <f t="shared" si="11"/>
        <v>0.98629242819843344</v>
      </c>
      <c r="AA32"/>
      <c r="AB32"/>
      <c r="AC32"/>
      <c r="AD32"/>
      <c r="AE32"/>
      <c r="AF32"/>
      <c r="AG32"/>
      <c r="AH32" s="422"/>
      <c r="AI32" s="616"/>
      <c r="AJ32" s="610"/>
      <c r="AK32" s="611"/>
      <c r="AL32" s="611"/>
      <c r="AM32"/>
      <c r="AN32"/>
      <c r="AO32"/>
      <c r="AP32"/>
      <c r="AQ32"/>
      <c r="AR32"/>
      <c r="AS32"/>
      <c r="AT32"/>
      <c r="AU32"/>
      <c r="AV32"/>
      <c r="AW32"/>
    </row>
    <row r="33" spans="1:50" s="4" customFormat="1" ht="15.75" customHeight="1" thickBot="1">
      <c r="A33" s="681" t="str">
        <f>Progress!A28</f>
        <v xml:space="preserve">    Z11</v>
      </c>
      <c r="B33" s="615"/>
      <c r="C33" s="1167">
        <f>Progress!C28</f>
        <v>201779.17</v>
      </c>
      <c r="D33" s="598">
        <f>Progress!D28</f>
        <v>6.3106302967115265E-4</v>
      </c>
      <c r="E33" s="679">
        <f>Progress!E28</f>
        <v>0</v>
      </c>
      <c r="F33" s="679">
        <f>Progress!F28</f>
        <v>0</v>
      </c>
      <c r="G33" s="679">
        <f>Progress!G28</f>
        <v>201779.17</v>
      </c>
      <c r="H33" s="679">
        <f>Progress!H28</f>
        <v>201779.17</v>
      </c>
      <c r="I33" s="679">
        <f>Progress!I28</f>
        <v>192096.05</v>
      </c>
      <c r="J33" s="601">
        <f t="shared" si="3"/>
        <v>1</v>
      </c>
      <c r="K33" s="601">
        <f t="shared" si="4"/>
        <v>1</v>
      </c>
      <c r="L33" s="602">
        <f t="shared" si="0"/>
        <v>0.95201130027445335</v>
      </c>
      <c r="M33" s="603">
        <f t="shared" si="1"/>
        <v>-4.7988699725546646E-2</v>
      </c>
      <c r="N33" s="604">
        <f t="shared" si="5"/>
        <v>0.95201130027445335</v>
      </c>
      <c r="O33" s="605">
        <f>+Progress!K28</f>
        <v>314</v>
      </c>
      <c r="P33" s="606">
        <f t="shared" si="2"/>
        <v>6.5355395982932664E-3</v>
      </c>
      <c r="Q33" s="599">
        <f>Progress!M28</f>
        <v>0</v>
      </c>
      <c r="R33" s="599">
        <f>Progress!N28</f>
        <v>0</v>
      </c>
      <c r="S33" s="607">
        <f t="shared" si="6"/>
        <v>0</v>
      </c>
      <c r="T33" s="608">
        <f t="shared" si="7"/>
        <v>0</v>
      </c>
      <c r="U33" s="600">
        <f>Progress!O28</f>
        <v>314</v>
      </c>
      <c r="V33" s="600">
        <f>Progress!P28</f>
        <v>313</v>
      </c>
      <c r="W33" s="601">
        <f t="shared" si="8"/>
        <v>1</v>
      </c>
      <c r="X33" s="602">
        <f t="shared" si="9"/>
        <v>0.99681528662420382</v>
      </c>
      <c r="Y33" s="603">
        <f t="shared" si="10"/>
        <v>-3.1847133757961776E-3</v>
      </c>
      <c r="Z33" s="604">
        <f t="shared" si="11"/>
        <v>0.99681528662420382</v>
      </c>
      <c r="AA33"/>
      <c r="AB33"/>
      <c r="AC33"/>
      <c r="AD33"/>
      <c r="AE33"/>
      <c r="AF33"/>
      <c r="AG33"/>
      <c r="AH33" s="422"/>
      <c r="AI33" s="616"/>
      <c r="AJ33" s="610"/>
      <c r="AK33" s="611"/>
      <c r="AL33" s="611"/>
      <c r="AM33"/>
      <c r="AN33"/>
      <c r="AO33"/>
      <c r="AP33"/>
      <c r="AQ33"/>
      <c r="AR33"/>
      <c r="AS33"/>
      <c r="AT33"/>
      <c r="AU33"/>
      <c r="AV33"/>
      <c r="AW33"/>
    </row>
    <row r="34" spans="1:50" s="4" customFormat="1" ht="15.75" customHeight="1" thickBot="1">
      <c r="A34" s="681" t="str">
        <f>Progress!A29</f>
        <v xml:space="preserve">    Z13</v>
      </c>
      <c r="B34" s="615"/>
      <c r="C34" s="1167">
        <f>Progress!C29</f>
        <v>5395935.4800000004</v>
      </c>
      <c r="D34" s="598">
        <f>Progress!D29</f>
        <v>1.6875752794100925E-2</v>
      </c>
      <c r="E34" s="679">
        <f>Progress!E29</f>
        <v>0</v>
      </c>
      <c r="F34" s="679">
        <f>Progress!F29</f>
        <v>0</v>
      </c>
      <c r="G34" s="679">
        <f>Progress!G29</f>
        <v>5395935.4800000004</v>
      </c>
      <c r="H34" s="679">
        <f>Progress!H29</f>
        <v>5395935.4800000004</v>
      </c>
      <c r="I34" s="679">
        <f>Progress!I29</f>
        <v>5395935.4800000004</v>
      </c>
      <c r="J34" s="601">
        <f t="shared" si="3"/>
        <v>1</v>
      </c>
      <c r="K34" s="601">
        <f t="shared" si="4"/>
        <v>1</v>
      </c>
      <c r="L34" s="602">
        <f t="shared" si="0"/>
        <v>1</v>
      </c>
      <c r="M34" s="603">
        <f t="shared" si="1"/>
        <v>0</v>
      </c>
      <c r="N34" s="604">
        <f t="shared" si="5"/>
        <v>1</v>
      </c>
      <c r="O34" s="605">
        <f>+Progress!K29</f>
        <v>526</v>
      </c>
      <c r="P34" s="606">
        <f t="shared" si="2"/>
        <v>1.0948069518160058E-2</v>
      </c>
      <c r="Q34" s="599">
        <f>Progress!M29</f>
        <v>0</v>
      </c>
      <c r="R34" s="599">
        <f>Progress!N29</f>
        <v>0</v>
      </c>
      <c r="S34" s="607">
        <f t="shared" si="6"/>
        <v>0</v>
      </c>
      <c r="T34" s="608">
        <f t="shared" si="7"/>
        <v>0</v>
      </c>
      <c r="U34" s="600">
        <f>Progress!O29</f>
        <v>526</v>
      </c>
      <c r="V34" s="600">
        <f>Progress!P29</f>
        <v>526</v>
      </c>
      <c r="W34" s="601">
        <f t="shared" si="8"/>
        <v>1</v>
      </c>
      <c r="X34" s="602">
        <f t="shared" si="9"/>
        <v>1</v>
      </c>
      <c r="Y34" s="603">
        <f t="shared" si="10"/>
        <v>0</v>
      </c>
      <c r="Z34" s="604">
        <f t="shared" si="11"/>
        <v>1</v>
      </c>
      <c r="AA34"/>
      <c r="AB34"/>
      <c r="AC34"/>
      <c r="AD34"/>
      <c r="AE34"/>
      <c r="AF34"/>
      <c r="AG34"/>
      <c r="AH34" s="422"/>
      <c r="AI34" s="616"/>
      <c r="AJ34" s="610"/>
      <c r="AK34" s="611"/>
      <c r="AL34" s="611"/>
      <c r="AM34"/>
      <c r="AN34"/>
      <c r="AO34"/>
      <c r="AP34"/>
      <c r="AQ34"/>
      <c r="AR34"/>
      <c r="AS34"/>
      <c r="AT34"/>
      <c r="AU34"/>
      <c r="AV34"/>
      <c r="AW34"/>
    </row>
    <row r="35" spans="1:50" s="4" customFormat="1" ht="15.75" customHeight="1" thickBot="1">
      <c r="A35" s="681" t="str">
        <f>Progress!A30</f>
        <v xml:space="preserve">    CCTV</v>
      </c>
      <c r="B35" s="615"/>
      <c r="C35" s="1167">
        <f>Progress!C30</f>
        <v>5075749.66</v>
      </c>
      <c r="D35" s="598">
        <f>Progress!D30</f>
        <v>1.5874373743790911E-2</v>
      </c>
      <c r="E35" s="679">
        <f>Progress!E30</f>
        <v>0</v>
      </c>
      <c r="F35" s="679">
        <f>Progress!F30</f>
        <v>0</v>
      </c>
      <c r="G35" s="679">
        <f>Progress!G30</f>
        <v>5075749.66</v>
      </c>
      <c r="H35" s="679">
        <f>Progress!H30</f>
        <v>5075749.66</v>
      </c>
      <c r="I35" s="679">
        <f>Progress!I30</f>
        <v>5075749.66</v>
      </c>
      <c r="J35" s="601">
        <f>IFERROR(IF(ISBLANK(G35),"",G35/C35),0)</f>
        <v>1</v>
      </c>
      <c r="K35" s="601">
        <f>IFERROR(IF(ISBLANK(H35),"",H35/C35),0)</f>
        <v>1</v>
      </c>
      <c r="L35" s="602">
        <f>IFERROR(IF(ISBLANK(I35),"",I35/C35),0)</f>
        <v>1</v>
      </c>
      <c r="M35" s="603">
        <f>IFERROR(L35-K35,"")</f>
        <v>0</v>
      </c>
      <c r="N35" s="604">
        <f>IFERROR(L35/J35,"")</f>
        <v>1</v>
      </c>
      <c r="O35" s="605">
        <f>+Progress!K30</f>
        <v>9</v>
      </c>
      <c r="P35" s="606">
        <f t="shared" si="2"/>
        <v>1.8732438339057135E-4</v>
      </c>
      <c r="Q35" s="599">
        <f>Progress!M30</f>
        <v>0</v>
      </c>
      <c r="R35" s="599">
        <f>Progress!N30</f>
        <v>0</v>
      </c>
      <c r="S35" s="607">
        <f>IFERROR(IF(ISBLANK(Q35),"",Q35/O35),0)</f>
        <v>0</v>
      </c>
      <c r="T35" s="608">
        <f>IFERROR(IF(ISBLANK(R35),"",R35/O35),0)</f>
        <v>0</v>
      </c>
      <c r="U35" s="600">
        <f>Progress!O30</f>
        <v>9</v>
      </c>
      <c r="V35" s="600">
        <f>Progress!P30</f>
        <v>9</v>
      </c>
      <c r="W35" s="601">
        <f>IFERROR(IF(ISBLANK(U35),"",U35/O35),0)</f>
        <v>1</v>
      </c>
      <c r="X35" s="602">
        <f>IFERROR(IF(ISBLANK(V35),"",V35/O35),0)</f>
        <v>1</v>
      </c>
      <c r="Y35" s="603">
        <f>IFERROR(X35-W35,"")</f>
        <v>0</v>
      </c>
      <c r="Z35" s="604">
        <f>IFERROR(X35/W35,"")</f>
        <v>1</v>
      </c>
      <c r="AA35"/>
      <c r="AB35"/>
      <c r="AC35"/>
      <c r="AD35"/>
      <c r="AE35"/>
      <c r="AF35"/>
      <c r="AG35"/>
      <c r="AH35" s="422"/>
      <c r="AI35" s="616"/>
      <c r="AJ35" s="610"/>
      <c r="AK35" s="611"/>
      <c r="AL35" s="611"/>
      <c r="AM35"/>
      <c r="AN35"/>
      <c r="AO35"/>
      <c r="AP35"/>
      <c r="AQ35"/>
      <c r="AR35"/>
      <c r="AS35"/>
      <c r="AT35"/>
      <c r="AU35"/>
      <c r="AV35"/>
      <c r="AW35"/>
    </row>
    <row r="36" spans="1:50" s="4" customFormat="1" ht="15.75" customHeight="1" thickBot="1">
      <c r="A36" s="681" t="str">
        <f>Progress!A31</f>
        <v xml:space="preserve">    New Scope</v>
      </c>
      <c r="B36" s="615"/>
      <c r="C36" s="1167">
        <f>Progress!C31</f>
        <v>1920841.16</v>
      </c>
      <c r="D36" s="598">
        <f>Progress!D31</f>
        <v>6.0074181192570622E-3</v>
      </c>
      <c r="E36" s="679">
        <f>Progress!E31</f>
        <v>0</v>
      </c>
      <c r="F36" s="679">
        <f>Progress!F31</f>
        <v>9073.1100000001024</v>
      </c>
      <c r="G36" s="679">
        <f>Progress!G31</f>
        <v>1920841.16</v>
      </c>
      <c r="H36" s="679">
        <f>Progress!H31</f>
        <v>1920841.16</v>
      </c>
      <c r="I36" s="679">
        <f>Progress!I31</f>
        <v>1881472.05</v>
      </c>
      <c r="J36" s="601">
        <f>IFERROR(IF(ISBLANK(G36),"",G36/C36),0)</f>
        <v>1</v>
      </c>
      <c r="K36" s="601">
        <f>IFERROR(IF(ISBLANK(H36),"",H36/C36),0)</f>
        <v>1</v>
      </c>
      <c r="L36" s="602">
        <f>IFERROR(IF(ISBLANK(I36),"",I36/C36),0)</f>
        <v>0.97950423448860302</v>
      </c>
      <c r="M36" s="603">
        <f>IFERROR(L36-K36,"")</f>
        <v>-2.0495765511396979E-2</v>
      </c>
      <c r="N36" s="604">
        <f>IFERROR(L36/J36,"")</f>
        <v>0.97950423448860302</v>
      </c>
      <c r="O36" s="605">
        <f>+Progress!K31</f>
        <v>617</v>
      </c>
      <c r="P36" s="606">
        <f>IF(ISBLANK(O36),"",O36/$O$38)</f>
        <v>1.2842127172442501E-2</v>
      </c>
      <c r="Q36" s="599">
        <f>Progress!M31</f>
        <v>0</v>
      </c>
      <c r="R36" s="599">
        <f>Progress!N31</f>
        <v>3</v>
      </c>
      <c r="S36" s="607">
        <f>IFERROR(IF(ISBLANK(Q36),"",Q36/O36),0)</f>
        <v>0</v>
      </c>
      <c r="T36" s="608">
        <f>IFERROR(IF(ISBLANK(R36),"",R36/O36),0)</f>
        <v>4.8622366288492711E-3</v>
      </c>
      <c r="U36" s="600">
        <f>Progress!O31</f>
        <v>617</v>
      </c>
      <c r="V36" s="600">
        <f>Progress!P31</f>
        <v>595</v>
      </c>
      <c r="W36" s="601">
        <f>IFERROR(IF(ISBLANK(U36),"",U36/O36),0)</f>
        <v>1</v>
      </c>
      <c r="X36" s="602">
        <f>IFERROR(IF(ISBLANK(V36),"",V36/O36),0)</f>
        <v>0.96434359805510539</v>
      </c>
      <c r="Y36" s="603">
        <f>IFERROR(X36-W36,"")</f>
        <v>-3.5656401944894611E-2</v>
      </c>
      <c r="Z36" s="604">
        <f>IFERROR(X36/W36,"")</f>
        <v>0.96434359805510539</v>
      </c>
      <c r="AA36"/>
      <c r="AB36"/>
      <c r="AC36"/>
      <c r="AD36"/>
      <c r="AE36"/>
      <c r="AF36"/>
      <c r="AG36"/>
      <c r="AH36" s="422"/>
      <c r="AI36" s="616"/>
      <c r="AJ36" s="610"/>
      <c r="AK36" s="611"/>
      <c r="AL36" s="611"/>
      <c r="AM36"/>
      <c r="AN36"/>
      <c r="AO36"/>
      <c r="AP36"/>
      <c r="AQ36"/>
      <c r="AR36"/>
      <c r="AS36"/>
      <c r="AT36"/>
      <c r="AU36"/>
      <c r="AV36"/>
      <c r="AW36"/>
    </row>
    <row r="37" spans="1:50" s="4" customFormat="1" ht="15.75" customHeight="1">
      <c r="A37" s="681" t="str">
        <f>Progress!A32</f>
        <v xml:space="preserve">  JDH3-02-008-Close Out</v>
      </c>
      <c r="B37" s="615"/>
      <c r="C37" s="1167">
        <f>Progress!C32</f>
        <v>31974487.57</v>
      </c>
      <c r="D37" s="598">
        <f>Progress!D32</f>
        <v>9.9999999990617511E-2</v>
      </c>
      <c r="E37" s="679">
        <f>Progress!E32</f>
        <v>0</v>
      </c>
      <c r="F37" s="679">
        <f>Progress!F32</f>
        <v>221749.96999999881</v>
      </c>
      <c r="G37" s="679">
        <f>Progress!G32</f>
        <v>31974487.57</v>
      </c>
      <c r="H37" s="679">
        <f>Progress!H32</f>
        <v>31974487.57</v>
      </c>
      <c r="I37" s="679">
        <f>Progress!I32</f>
        <v>30357173.379999999</v>
      </c>
      <c r="J37" s="601">
        <f>IFERROR(IF(ISBLANK(G37),"",G37/C37),0)</f>
        <v>1</v>
      </c>
      <c r="K37" s="601">
        <f>IFERROR(IF(ISBLANK(H37),"",H37/C37),0)</f>
        <v>1</v>
      </c>
      <c r="L37" s="602">
        <f>IFERROR(IF(ISBLANK(I37),"",I37/C37),0)</f>
        <v>0.94941860486554153</v>
      </c>
      <c r="M37" s="603">
        <f>IFERROR(L37-K37,"")</f>
        <v>-5.0581395134458473E-2</v>
      </c>
      <c r="N37" s="604">
        <f>IFERROR(L37/J37,"")</f>
        <v>0.94941860486554153</v>
      </c>
      <c r="O37" s="605">
        <f>+Progress!K32</f>
        <v>0</v>
      </c>
      <c r="P37" s="606">
        <f>IF(ISBLANK(O37),"",O37/$O$38)</f>
        <v>0</v>
      </c>
      <c r="Q37" s="599">
        <f>Progress!M32</f>
        <v>0</v>
      </c>
      <c r="R37" s="599">
        <f>Progress!N32</f>
        <v>0</v>
      </c>
      <c r="S37" s="607">
        <f>IFERROR(IF(ISBLANK(Q37),"",Q37/O37),0)</f>
        <v>0</v>
      </c>
      <c r="T37" s="608">
        <f>IFERROR(IF(ISBLANK(R37),"",R37/O37),0)</f>
        <v>0</v>
      </c>
      <c r="U37" s="600">
        <f>Progress!O32</f>
        <v>0</v>
      </c>
      <c r="V37" s="600">
        <f>Progress!P32</f>
        <v>0</v>
      </c>
      <c r="W37" s="601">
        <f>IFERROR(IF(ISBLANK(U37),"",U37/O37),0)</f>
        <v>0</v>
      </c>
      <c r="X37" s="602">
        <f>IFERROR(IF(ISBLANK(V37),"",V37/O37),0)</f>
        <v>0</v>
      </c>
      <c r="Y37" s="603">
        <f>IFERROR(X37-W37,"")</f>
        <v>0</v>
      </c>
      <c r="Z37" s="604" t="str">
        <f>IFERROR(X37/W37,"")</f>
        <v/>
      </c>
      <c r="AA37"/>
      <c r="AB37"/>
      <c r="AC37"/>
      <c r="AD37"/>
      <c r="AE37"/>
      <c r="AF37"/>
      <c r="AG37"/>
      <c r="AH37" s="422"/>
      <c r="AI37" s="616"/>
      <c r="AJ37" s="610"/>
      <c r="AK37" s="611"/>
      <c r="AL37" s="611"/>
      <c r="AM37"/>
      <c r="AN37"/>
      <c r="AO37"/>
      <c r="AP37"/>
      <c r="AQ37"/>
      <c r="AR37"/>
      <c r="AS37"/>
      <c r="AT37"/>
      <c r="AU37"/>
      <c r="AV37"/>
      <c r="AW37"/>
    </row>
    <row r="38" spans="1:50" s="634" customFormat="1" ht="20.100000000000001" customHeight="1" thickBot="1">
      <c r="A38" s="225"/>
      <c r="B38" s="190" t="s">
        <v>5</v>
      </c>
      <c r="C38" s="191">
        <f>C12+C13+C14+C15+C37</f>
        <v>319744875.73000002</v>
      </c>
      <c r="D38" s="617">
        <f t="shared" ref="D38:V38" si="12">D12+D13+D14+D15+D37</f>
        <v>1</v>
      </c>
      <c r="E38" s="618">
        <f t="shared" si="12"/>
        <v>0</v>
      </c>
      <c r="F38" s="619">
        <f t="shared" si="12"/>
        <v>467114.68000000715</v>
      </c>
      <c r="G38" s="191">
        <f t="shared" si="12"/>
        <v>319744875.74000001</v>
      </c>
      <c r="H38" s="620">
        <f t="shared" si="12"/>
        <v>319744875.74000001</v>
      </c>
      <c r="I38" s="619">
        <f t="shared" si="12"/>
        <v>315767006.88</v>
      </c>
      <c r="J38" s="621">
        <f>G38/C38</f>
        <v>1.000000000031275</v>
      </c>
      <c r="K38" s="621">
        <f>H38/C38</f>
        <v>1.000000000031275</v>
      </c>
      <c r="L38" s="622">
        <f>I38/C38</f>
        <v>0.98755924128285633</v>
      </c>
      <c r="M38" s="623">
        <f>+L38-J38</f>
        <v>-1.2440758748418657E-2</v>
      </c>
      <c r="N38" s="1019">
        <f>IFERROR(L38/J38,"")</f>
        <v>0.98755924125197048</v>
      </c>
      <c r="O38" s="625">
        <f t="shared" si="12"/>
        <v>48045</v>
      </c>
      <c r="P38" s="626">
        <f t="shared" si="12"/>
        <v>1</v>
      </c>
      <c r="Q38" s="618">
        <f t="shared" si="12"/>
        <v>0</v>
      </c>
      <c r="R38" s="627">
        <f t="shared" si="12"/>
        <v>39</v>
      </c>
      <c r="S38" s="628">
        <f t="shared" si="6"/>
        <v>0</v>
      </c>
      <c r="T38" s="629">
        <f t="shared" si="7"/>
        <v>8.1173899469247585E-4</v>
      </c>
      <c r="U38" s="630">
        <f t="shared" si="12"/>
        <v>48012</v>
      </c>
      <c r="V38" s="631">
        <f t="shared" si="12"/>
        <v>47522</v>
      </c>
      <c r="W38" s="621">
        <f t="shared" si="8"/>
        <v>0.99931314392756787</v>
      </c>
      <c r="X38" s="622">
        <f t="shared" si="9"/>
        <v>0.98911437194297014</v>
      </c>
      <c r="Y38" s="623">
        <f>+X38-W38</f>
        <v>-1.0198771984597732E-2</v>
      </c>
      <c r="Z38" s="624">
        <f>X38/W38</f>
        <v>0.98979421811213864</v>
      </c>
      <c r="AA38" s="632"/>
      <c r="AB38" s="632"/>
      <c r="AC38" s="632"/>
      <c r="AD38" s="632"/>
      <c r="AE38" s="632"/>
      <c r="AF38" s="632"/>
      <c r="AG38" s="632"/>
      <c r="AH38" s="633"/>
      <c r="AI38" s="632"/>
      <c r="AM38" s="632"/>
      <c r="AN38" s="632"/>
      <c r="AO38" s="632"/>
      <c r="AP38" s="632"/>
      <c r="AQ38" s="632"/>
      <c r="AR38" s="632"/>
      <c r="AS38" s="632"/>
      <c r="AT38" s="632"/>
      <c r="AU38" s="632"/>
      <c r="AV38" s="632"/>
      <c r="AW38" s="632"/>
    </row>
    <row r="39" spans="1:50" ht="24" customHeight="1" thickTop="1" thickBot="1">
      <c r="A39" s="635"/>
      <c r="G39" s="636"/>
      <c r="H39" s="637"/>
      <c r="I39" s="637"/>
      <c r="J39" s="637"/>
      <c r="K39" s="637"/>
      <c r="L39" s="637"/>
      <c r="M39" s="637"/>
      <c r="N39" s="638"/>
      <c r="Z39"/>
      <c r="AA39" s="392" t="s">
        <v>209</v>
      </c>
      <c r="AB39" s="393"/>
      <c r="AC39" s="393"/>
      <c r="AD39" s="394"/>
      <c r="AE39" s="393"/>
      <c r="AF39" s="393"/>
      <c r="AG39" s="393"/>
      <c r="AH39" s="395"/>
      <c r="AJ39" s="589"/>
      <c r="AN39" s="589"/>
      <c r="AO39" s="589"/>
      <c r="AP39" s="589"/>
      <c r="AQ39" s="589"/>
      <c r="AR39" s="589"/>
      <c r="AS39" s="589"/>
      <c r="AT39" s="589"/>
      <c r="AU39" s="589"/>
      <c r="AV39" s="589"/>
      <c r="AW39" s="589"/>
      <c r="AX39" s="589"/>
    </row>
    <row r="40" spans="1:50" ht="30" customHeight="1">
      <c r="A40" s="635"/>
      <c r="Z40"/>
      <c r="AA40" s="396" t="s">
        <v>169</v>
      </c>
      <c r="AB40" s="1437" t="s">
        <v>178</v>
      </c>
      <c r="AC40" s="1438"/>
      <c r="AD40" s="397" t="s">
        <v>179</v>
      </c>
      <c r="AE40" s="397" t="s">
        <v>364</v>
      </c>
      <c r="AF40" s="397" t="s">
        <v>180</v>
      </c>
      <c r="AG40" s="397" t="s">
        <v>75</v>
      </c>
      <c r="AH40" s="398" t="s">
        <v>170</v>
      </c>
      <c r="AJ40" s="589"/>
      <c r="AN40" s="589"/>
      <c r="AO40" s="589"/>
      <c r="AP40" s="589"/>
      <c r="AQ40" s="589"/>
      <c r="AR40" s="589"/>
      <c r="AS40" s="589"/>
      <c r="AT40" s="589"/>
      <c r="AU40" s="589"/>
      <c r="AV40" s="589"/>
      <c r="AW40" s="589"/>
      <c r="AX40" s="589"/>
    </row>
    <row r="41" spans="1:50" ht="27" customHeight="1">
      <c r="A41" s="635"/>
      <c r="Z41"/>
      <c r="AA41" s="661">
        <f>+Milestones!A4</f>
        <v>1</v>
      </c>
      <c r="AB41" s="1439" t="str">
        <f>+Milestones!B4</f>
        <v>Award Date</v>
      </c>
      <c r="AC41" s="1439"/>
      <c r="AD41" s="662">
        <f>+Milestones!C4</f>
        <v>45469</v>
      </c>
      <c r="AE41" s="662">
        <f>+Milestones!D4</f>
        <v>45469</v>
      </c>
      <c r="AF41" s="663">
        <f>+Milestones!E4</f>
        <v>45469</v>
      </c>
      <c r="AG41" s="662" t="str">
        <f>+Milestones!F4</f>
        <v>A</v>
      </c>
      <c r="AH41" s="664">
        <f>+Milestones!G4</f>
        <v>0</v>
      </c>
      <c r="AN41" s="589"/>
      <c r="AO41" s="589"/>
      <c r="AP41" s="589"/>
      <c r="AQ41" s="589"/>
      <c r="AR41" s="589"/>
      <c r="AS41" s="589"/>
      <c r="AT41" s="589"/>
      <c r="AU41" s="589"/>
      <c r="AV41" s="589"/>
      <c r="AW41" s="589"/>
      <c r="AX41" s="589"/>
    </row>
    <row r="42" spans="1:50" ht="27" customHeight="1">
      <c r="A42" s="635"/>
      <c r="Z42"/>
      <c r="AA42" s="665">
        <f>+Milestones!A5</f>
        <v>2</v>
      </c>
      <c r="AB42" s="1440" t="str">
        <f>+Milestones!B5</f>
        <v>Contract Sign Date</v>
      </c>
      <c r="AC42" s="1440"/>
      <c r="AD42" s="666">
        <f>+Milestones!C5</f>
        <v>45495</v>
      </c>
      <c r="AE42" s="666">
        <f>+Milestones!D5</f>
        <v>45495</v>
      </c>
      <c r="AF42" s="667">
        <f>+Milestones!E5</f>
        <v>45495</v>
      </c>
      <c r="AG42" s="666" t="str">
        <f>+Milestones!F5</f>
        <v>A</v>
      </c>
      <c r="AH42" s="668">
        <f>+Milestones!G5</f>
        <v>0</v>
      </c>
      <c r="AN42" s="589"/>
      <c r="AO42" s="589"/>
      <c r="AP42" s="589"/>
      <c r="AQ42" s="589"/>
      <c r="AR42" s="589"/>
      <c r="AS42" s="589"/>
      <c r="AT42" s="589"/>
      <c r="AU42" s="589"/>
      <c r="AV42" s="589"/>
      <c r="AW42" s="589"/>
      <c r="AX42" s="589"/>
    </row>
    <row r="43" spans="1:50" ht="27" customHeight="1">
      <c r="A43" s="635"/>
      <c r="Z43"/>
      <c r="AA43" s="665">
        <f>+Milestones!A6</f>
        <v>3</v>
      </c>
      <c r="AB43" s="1440" t="str">
        <f>+Milestones!B6</f>
        <v>Site Handover Date</v>
      </c>
      <c r="AC43" s="1440"/>
      <c r="AD43" s="666">
        <f>+Milestones!C6</f>
        <v>45502</v>
      </c>
      <c r="AE43" s="666">
        <f>+Milestones!D6</f>
        <v>45502</v>
      </c>
      <c r="AF43" s="667">
        <f>+Milestones!E6</f>
        <v>45502</v>
      </c>
      <c r="AG43" s="666" t="str">
        <f>+Milestones!F6</f>
        <v>A</v>
      </c>
      <c r="AH43" s="668">
        <f>+Milestones!G6</f>
        <v>0</v>
      </c>
      <c r="AN43" s="589"/>
      <c r="AO43" s="589"/>
      <c r="AP43" s="589"/>
      <c r="AQ43" s="589"/>
      <c r="AR43" s="589"/>
      <c r="AS43" s="589"/>
      <c r="AT43" s="589"/>
      <c r="AU43" s="589"/>
      <c r="AV43" s="589"/>
      <c r="AW43" s="589"/>
      <c r="AX43" s="589"/>
    </row>
    <row r="44" spans="1:50" ht="27" customHeight="1">
      <c r="A44" s="635"/>
      <c r="Z44"/>
      <c r="AA44" s="665">
        <f>+Milestones!A7</f>
        <v>4</v>
      </c>
      <c r="AB44" s="1440" t="str">
        <f>+Milestones!B7</f>
        <v>Complete Mobilization</v>
      </c>
      <c r="AC44" s="1440"/>
      <c r="AD44" s="666">
        <f>+Milestones!C7</f>
        <v>45538</v>
      </c>
      <c r="AE44" s="666">
        <f>+Milestones!D7</f>
        <v>45538</v>
      </c>
      <c r="AF44" s="667">
        <f>+Milestones!E7</f>
        <v>45591</v>
      </c>
      <c r="AG44" s="666" t="str">
        <f>+Milestones!F7</f>
        <v>A</v>
      </c>
      <c r="AH44" s="668">
        <f>+Milestones!G7</f>
        <v>0</v>
      </c>
      <c r="AN44" s="589"/>
      <c r="AO44" s="589"/>
      <c r="AP44" s="589"/>
      <c r="AQ44" s="589"/>
      <c r="AR44" s="589"/>
      <c r="AS44" s="589"/>
      <c r="AT44" s="589"/>
      <c r="AU44" s="589"/>
      <c r="AV44" s="589"/>
      <c r="AW44" s="589"/>
      <c r="AX44" s="589"/>
    </row>
    <row r="45" spans="1:50" ht="27" customHeight="1">
      <c r="A45" s="635"/>
      <c r="Z45"/>
      <c r="AA45" s="665">
        <f>+Milestones!A8</f>
        <v>5</v>
      </c>
      <c r="AB45" s="1440" t="str">
        <f>+Milestones!B8</f>
        <v>Complete existing condition survey, submission of Final Reports</v>
      </c>
      <c r="AC45" s="1440"/>
      <c r="AD45" s="666">
        <f>+Milestones!C8</f>
        <v>45907</v>
      </c>
      <c r="AE45" s="666">
        <f>+Milestones!D8</f>
        <v>45861</v>
      </c>
      <c r="AF45" s="667">
        <f>+Milestones!E8</f>
        <v>45861</v>
      </c>
      <c r="AG45" s="666" t="str">
        <f>+Milestones!F8</f>
        <v>A</v>
      </c>
      <c r="AH45" s="668">
        <f>+Milestones!G8</f>
        <v>0</v>
      </c>
      <c r="AK45" s="589"/>
      <c r="AL45" s="589"/>
      <c r="AM45" s="589"/>
      <c r="AN45" s="589"/>
      <c r="AO45" s="589"/>
      <c r="AP45" s="589"/>
      <c r="AQ45" s="589"/>
      <c r="AR45" s="589"/>
      <c r="AS45" s="589"/>
      <c r="AT45" s="589"/>
      <c r="AU45" s="589"/>
      <c r="AV45" s="589"/>
      <c r="AW45" s="589"/>
      <c r="AX45" s="589"/>
    </row>
    <row r="46" spans="1:50" ht="27" customHeight="1">
      <c r="A46" s="635"/>
      <c r="Z46"/>
      <c r="AA46" s="665">
        <f>+Milestones!A9</f>
        <v>6</v>
      </c>
      <c r="AB46" s="1440" t="str">
        <f>+Milestones!B9</f>
        <v>Complete Earthworks</v>
      </c>
      <c r="AC46" s="1440"/>
      <c r="AD46" s="666">
        <f>+Milestones!C9</f>
        <v>46210</v>
      </c>
      <c r="AE46" s="666">
        <f>+Milestones!D9</f>
        <v>46208</v>
      </c>
      <c r="AF46" s="667">
        <f>+Milestones!E9</f>
        <v>46205</v>
      </c>
      <c r="AG46" s="666" t="str">
        <f>+Milestones!F9</f>
        <v>F</v>
      </c>
      <c r="AH46" s="668">
        <f>+Milestones!G9</f>
        <v>3</v>
      </c>
      <c r="AK46" s="589"/>
      <c r="AL46" s="589"/>
      <c r="AM46" s="589"/>
      <c r="AN46" s="589"/>
      <c r="AO46" s="589"/>
      <c r="AP46" s="589"/>
      <c r="AQ46" s="589"/>
      <c r="AR46" s="589"/>
      <c r="AS46" s="589"/>
      <c r="AT46" s="589"/>
      <c r="AU46" s="589"/>
      <c r="AV46" s="589"/>
      <c r="AW46" s="589"/>
      <c r="AX46" s="589"/>
    </row>
    <row r="47" spans="1:50" ht="27" customHeight="1">
      <c r="A47" s="635"/>
      <c r="G47" s="454">
        <v>20000000</v>
      </c>
      <c r="Z47"/>
      <c r="AA47" s="665">
        <f>+Milestones!A10</f>
        <v>7</v>
      </c>
      <c r="AB47" s="1440" t="str">
        <f>+Milestones!B10</f>
        <v>Complete steel structure errection for all blocks</v>
      </c>
      <c r="AC47" s="1440"/>
      <c r="AD47" s="666">
        <f>+Milestones!C10</f>
        <v>46205</v>
      </c>
      <c r="AE47" s="666">
        <f>+Milestones!D10</f>
        <v>46117</v>
      </c>
      <c r="AF47" s="667">
        <f>+Milestones!E10</f>
        <v>46078</v>
      </c>
      <c r="AG47" s="666" t="str">
        <f>+Milestones!F10</f>
        <v>F</v>
      </c>
      <c r="AH47" s="668">
        <f>+Milestones!G10</f>
        <v>39</v>
      </c>
      <c r="AK47" s="589"/>
      <c r="AL47" s="589"/>
      <c r="AM47" s="589"/>
      <c r="AN47" s="589"/>
      <c r="AO47" s="589"/>
      <c r="AP47" s="589"/>
      <c r="AQ47" s="589"/>
      <c r="AR47" s="589"/>
      <c r="AS47" s="589"/>
      <c r="AT47" s="589"/>
      <c r="AU47" s="589"/>
      <c r="AV47" s="589"/>
      <c r="AW47" s="589"/>
      <c r="AX47" s="589"/>
    </row>
    <row r="48" spans="1:50" ht="27" customHeight="1">
      <c r="A48" s="635"/>
      <c r="Z48"/>
      <c r="AA48" s="665">
        <f>+Milestones!A11</f>
        <v>8</v>
      </c>
      <c r="AB48" s="1440" t="str">
        <f>+Milestones!B11</f>
        <v xml:space="preserve">Complete all Civil Works </v>
      </c>
      <c r="AC48" s="1440"/>
      <c r="AD48" s="666">
        <f>+Milestones!C11</f>
        <v>46210</v>
      </c>
      <c r="AE48" s="666">
        <f>+Milestones!D11</f>
        <v>46208</v>
      </c>
      <c r="AF48" s="667">
        <f>+Milestones!E11</f>
        <v>46205</v>
      </c>
      <c r="AG48" s="666" t="str">
        <f>+Milestones!F11</f>
        <v>F</v>
      </c>
      <c r="AH48" s="668">
        <f>+Milestones!G11</f>
        <v>3</v>
      </c>
      <c r="AK48" s="589"/>
      <c r="AL48" s="589"/>
      <c r="AM48" s="589"/>
      <c r="AN48" s="589"/>
      <c r="AO48" s="589"/>
      <c r="AP48" s="589"/>
      <c r="AQ48" s="589"/>
      <c r="AR48" s="589"/>
      <c r="AS48" s="589"/>
      <c r="AT48" s="589"/>
      <c r="AU48" s="589"/>
      <c r="AV48" s="589"/>
      <c r="AW48" s="589"/>
      <c r="AX48" s="589"/>
    </row>
    <row r="49" spans="1:50" ht="27" customHeight="1">
      <c r="A49" s="635"/>
      <c r="Z49"/>
      <c r="AA49" s="665">
        <f>+Milestones!A12</f>
        <v>9</v>
      </c>
      <c r="AB49" s="1440" t="str">
        <f>+Milestones!B12</f>
        <v>Complete Mechanical Works</v>
      </c>
      <c r="AC49" s="1440"/>
      <c r="AD49" s="666">
        <f>+Milestones!C12</f>
        <v>45931</v>
      </c>
      <c r="AE49" s="666">
        <f>+Milestones!D12</f>
        <v>46208</v>
      </c>
      <c r="AF49" s="667">
        <f>+Milestones!E12</f>
        <v>46200</v>
      </c>
      <c r="AG49" s="666" t="str">
        <f>+Milestones!F12</f>
        <v>F</v>
      </c>
      <c r="AH49" s="668">
        <f>+Milestones!G12</f>
        <v>8</v>
      </c>
      <c r="AN49" s="589"/>
      <c r="AO49" s="639"/>
      <c r="AP49" s="589"/>
      <c r="AQ49" s="589"/>
      <c r="AR49" s="589"/>
      <c r="AS49" s="589"/>
      <c r="AT49" s="589"/>
      <c r="AU49" s="589"/>
      <c r="AV49" s="589"/>
      <c r="AW49" s="589"/>
      <c r="AX49" s="589"/>
    </row>
    <row r="50" spans="1:50" ht="14.85" customHeight="1">
      <c r="A50" s="635"/>
      <c r="Z50"/>
      <c r="AA50" s="640"/>
      <c r="AB50" s="641"/>
      <c r="AC50" s="641"/>
      <c r="AD50" s="641"/>
      <c r="AE50" s="641"/>
      <c r="AF50" s="641"/>
      <c r="AG50" s="641"/>
      <c r="AH50" s="642"/>
      <c r="AN50" s="589"/>
      <c r="AO50" s="639"/>
      <c r="AP50" s="589"/>
      <c r="AQ50" s="589"/>
      <c r="AR50" s="589"/>
      <c r="AS50" s="589"/>
      <c r="AT50" s="589"/>
      <c r="AU50" s="589"/>
      <c r="AV50" s="589"/>
      <c r="AW50" s="589"/>
      <c r="AX50" s="589"/>
    </row>
    <row r="51" spans="1:50" s="644" customFormat="1" ht="14.45" customHeight="1">
      <c r="A51" s="643"/>
      <c r="T51" s="454"/>
      <c r="U51" s="454"/>
      <c r="V51" s="454"/>
      <c r="W51" s="454"/>
      <c r="X51" s="454"/>
      <c r="Y51" s="454"/>
      <c r="Z51"/>
      <c r="AA51" s="645"/>
      <c r="AB51" s="641"/>
      <c r="AC51" s="641"/>
      <c r="AD51" s="641"/>
      <c r="AE51" s="641"/>
      <c r="AF51" s="641"/>
      <c r="AG51" s="641"/>
      <c r="AH51" s="642"/>
      <c r="AN51" s="646"/>
      <c r="AO51" s="639"/>
      <c r="AP51" s="647"/>
      <c r="AQ51" s="589"/>
      <c r="AR51" s="589"/>
      <c r="AS51" s="589"/>
      <c r="AT51" s="589"/>
      <c r="AU51" s="589"/>
      <c r="AV51" s="589"/>
      <c r="AW51" s="589"/>
      <c r="AX51" s="589"/>
    </row>
    <row r="52" spans="1:50">
      <c r="A52" s="635"/>
      <c r="Z52"/>
      <c r="AA52" s="645"/>
      <c r="AB52" s="641"/>
      <c r="AC52" s="641"/>
      <c r="AD52" s="641"/>
      <c r="AE52" s="641"/>
      <c r="AF52" s="641"/>
      <c r="AG52" s="641"/>
      <c r="AH52" s="642"/>
      <c r="AN52" s="646"/>
      <c r="AO52" s="639"/>
      <c r="AP52" s="647"/>
      <c r="AQ52" s="589"/>
      <c r="AR52" s="589"/>
      <c r="AS52" s="589"/>
      <c r="AT52" s="589"/>
      <c r="AU52" s="589"/>
      <c r="AV52" s="589"/>
      <c r="AW52" s="589"/>
      <c r="AX52" s="589"/>
    </row>
    <row r="53" spans="1:50">
      <c r="A53" s="635"/>
      <c r="Z53"/>
      <c r="AA53" s="645"/>
      <c r="AB53" s="641"/>
      <c r="AC53" s="641"/>
      <c r="AD53" s="641"/>
      <c r="AE53" s="641"/>
      <c r="AF53" s="641"/>
      <c r="AG53" s="641"/>
      <c r="AH53" s="642"/>
      <c r="AN53" s="648"/>
      <c r="AO53" s="639"/>
      <c r="AP53" s="647"/>
      <c r="AQ53" s="589"/>
      <c r="AR53" s="589"/>
      <c r="AS53" s="589"/>
      <c r="AT53" s="589"/>
      <c r="AU53" s="589"/>
      <c r="AV53" s="589"/>
      <c r="AW53" s="589"/>
      <c r="AX53" s="589"/>
    </row>
    <row r="54" spans="1:50" ht="14.45" customHeight="1">
      <c r="A54" s="635"/>
      <c r="Z54"/>
      <c r="AA54" s="645"/>
      <c r="AB54" s="641"/>
      <c r="AC54" s="641"/>
      <c r="AD54" s="641"/>
      <c r="AE54" s="641"/>
      <c r="AF54" s="641"/>
      <c r="AG54" s="641"/>
      <c r="AH54" s="642"/>
      <c r="AN54" s="589"/>
      <c r="AO54" s="589"/>
      <c r="AP54" s="589"/>
      <c r="AQ54" s="589"/>
      <c r="AR54" s="589"/>
      <c r="AS54" s="589"/>
      <c r="AT54" s="589"/>
      <c r="AU54" s="589"/>
      <c r="AV54" s="589"/>
      <c r="AW54" s="589"/>
      <c r="AX54" s="589"/>
    </row>
    <row r="55" spans="1:50" ht="14.45" customHeight="1">
      <c r="A55" s="635"/>
      <c r="Z55"/>
      <c r="AA55" s="645"/>
      <c r="AB55" s="641"/>
      <c r="AC55" s="641"/>
      <c r="AD55" s="641"/>
      <c r="AE55" s="641"/>
      <c r="AF55" s="641"/>
      <c r="AG55" s="641"/>
      <c r="AH55" s="642"/>
      <c r="AM55" s="634"/>
      <c r="AN55" s="589"/>
      <c r="AO55" s="589"/>
      <c r="AP55" s="589"/>
      <c r="AQ55" s="589"/>
      <c r="AR55" s="589"/>
      <c r="AS55" s="589"/>
      <c r="AT55" s="589"/>
      <c r="AU55" s="589"/>
      <c r="AV55" s="589"/>
      <c r="AW55" s="589"/>
      <c r="AX55" s="589"/>
    </row>
    <row r="56" spans="1:50" ht="14.45" customHeight="1">
      <c r="A56" s="635"/>
      <c r="Z56"/>
      <c r="AA56" s="645"/>
      <c r="AB56" s="641"/>
      <c r="AC56" s="641"/>
      <c r="AD56" s="641"/>
      <c r="AE56" s="641"/>
      <c r="AF56" s="641"/>
      <c r="AG56" s="641"/>
      <c r="AH56" s="642"/>
      <c r="AN56" s="589"/>
      <c r="AO56" s="589"/>
      <c r="AP56" s="589"/>
      <c r="AQ56" s="589"/>
      <c r="AR56" s="589"/>
      <c r="AS56" s="589"/>
      <c r="AT56" s="589"/>
      <c r="AU56" s="589"/>
      <c r="AV56" s="589"/>
      <c r="AW56" s="589"/>
      <c r="AX56" s="589"/>
    </row>
    <row r="57" spans="1:50">
      <c r="A57" s="635"/>
      <c r="Z57"/>
      <c r="AA57" s="645"/>
      <c r="AB57" s="641"/>
      <c r="AC57" s="641"/>
      <c r="AD57" s="641"/>
      <c r="AE57" s="641"/>
      <c r="AF57" s="641"/>
      <c r="AG57" s="641"/>
      <c r="AH57" s="642"/>
      <c r="AN57" s="589"/>
      <c r="AO57" s="589"/>
      <c r="AP57" s="589"/>
      <c r="AQ57" s="589"/>
      <c r="AR57" s="589"/>
      <c r="AS57" s="589"/>
      <c r="AT57" s="589"/>
      <c r="AU57" s="589"/>
      <c r="AV57" s="589"/>
      <c r="AW57" s="589"/>
      <c r="AX57" s="589"/>
    </row>
    <row r="58" spans="1:50" ht="15" customHeight="1">
      <c r="A58" s="635"/>
      <c r="Z58"/>
      <c r="AA58" s="645"/>
      <c r="AB58" s="641"/>
      <c r="AC58" s="641"/>
      <c r="AD58" s="641"/>
      <c r="AE58" s="641"/>
      <c r="AF58" s="641"/>
      <c r="AG58" s="641"/>
      <c r="AH58" s="642"/>
      <c r="AN58" s="589"/>
      <c r="AO58" s="589"/>
      <c r="AP58" s="589"/>
      <c r="AQ58" s="589"/>
      <c r="AR58" s="589"/>
      <c r="AS58" s="589"/>
      <c r="AT58" s="589"/>
      <c r="AU58" s="589"/>
      <c r="AV58" s="589"/>
      <c r="AW58" s="589"/>
      <c r="AX58" s="589"/>
    </row>
    <row r="59" spans="1:50" ht="15" customHeight="1">
      <c r="A59" s="635"/>
      <c r="Z59"/>
      <c r="AA59" s="645"/>
      <c r="AB59" s="641"/>
      <c r="AC59" s="641"/>
      <c r="AD59" s="641"/>
      <c r="AE59" s="641"/>
      <c r="AF59" s="641"/>
      <c r="AG59" s="641"/>
      <c r="AH59" s="642"/>
    </row>
    <row r="60" spans="1:50" ht="15" customHeight="1">
      <c r="A60" s="635"/>
      <c r="Z60"/>
      <c r="AA60" s="645"/>
      <c r="AB60" s="641"/>
      <c r="AC60" s="641"/>
      <c r="AD60" s="641"/>
      <c r="AE60" s="641"/>
      <c r="AF60" s="641"/>
      <c r="AG60" s="641"/>
      <c r="AH60" s="642"/>
    </row>
    <row r="61" spans="1:50" ht="15" customHeight="1">
      <c r="A61" s="635"/>
      <c r="Z61"/>
      <c r="AA61" s="645"/>
      <c r="AB61" s="641"/>
      <c r="AC61" s="641"/>
      <c r="AD61" s="641"/>
      <c r="AE61" s="641"/>
      <c r="AF61" s="641"/>
      <c r="AG61" s="641"/>
      <c r="AH61" s="642"/>
    </row>
    <row r="62" spans="1:50" ht="15" customHeight="1">
      <c r="A62" s="635"/>
      <c r="X62" s="649"/>
      <c r="Z62"/>
      <c r="AA62" s="645"/>
      <c r="AB62" s="641"/>
      <c r="AC62" s="641"/>
      <c r="AD62" s="641"/>
      <c r="AE62" s="641"/>
      <c r="AF62" s="641"/>
      <c r="AG62" s="641"/>
      <c r="AH62" s="642"/>
    </row>
    <row r="63" spans="1:50" ht="5.0999999999999996" customHeight="1">
      <c r="A63" s="635"/>
      <c r="AA63" s="650"/>
      <c r="AB63" s="651"/>
      <c r="AC63" s="651"/>
      <c r="AD63" s="651"/>
      <c r="AE63" s="651"/>
      <c r="AH63" s="588"/>
      <c r="AJ63" s="454" t="s">
        <v>619</v>
      </c>
    </row>
    <row r="64" spans="1:50" ht="20.100000000000001" customHeight="1">
      <c r="A64" s="635"/>
      <c r="AA64" s="652"/>
      <c r="AB64" s="651"/>
      <c r="AC64" s="651"/>
      <c r="AD64" s="651"/>
      <c r="AE64" s="651"/>
      <c r="AH64" s="588"/>
    </row>
    <row r="65" spans="1:49" s="578" customFormat="1" ht="25.35" customHeight="1" thickBot="1">
      <c r="A65" s="413" t="s">
        <v>210</v>
      </c>
      <c r="B65" s="414"/>
      <c r="C65" s="414"/>
      <c r="D65" s="414"/>
      <c r="E65" s="414"/>
      <c r="F65" s="414"/>
      <c r="G65" s="414"/>
      <c r="H65" s="414"/>
      <c r="I65" s="414"/>
      <c r="J65" s="414"/>
      <c r="K65" s="414"/>
      <c r="L65" s="414"/>
      <c r="M65" s="414"/>
      <c r="N65" s="414"/>
      <c r="O65" s="414"/>
      <c r="P65" s="414"/>
      <c r="Q65" s="414"/>
      <c r="R65" s="414"/>
      <c r="S65" s="414"/>
      <c r="T65" s="414"/>
      <c r="U65" s="414"/>
      <c r="V65" s="414"/>
      <c r="W65" s="414"/>
      <c r="X65" s="414"/>
      <c r="Y65" s="414"/>
      <c r="Z65" s="414"/>
      <c r="AA65" s="414"/>
      <c r="AB65" s="414"/>
      <c r="AC65" s="414"/>
      <c r="AD65" s="414"/>
      <c r="AE65" s="414"/>
      <c r="AF65" s="414"/>
      <c r="AG65" s="414"/>
      <c r="AH65" s="415"/>
      <c r="AM65" s="580"/>
      <c r="AN65" s="580"/>
      <c r="AO65" s="580"/>
      <c r="AP65" s="580"/>
      <c r="AQ65" s="580"/>
      <c r="AR65" s="580"/>
      <c r="AS65" s="580"/>
      <c r="AT65" s="580"/>
      <c r="AU65" s="580"/>
      <c r="AV65" s="580"/>
      <c r="AW65" s="580"/>
    </row>
    <row r="66" spans="1:49" s="545" customFormat="1" ht="20.100000000000001" customHeight="1" thickBot="1">
      <c r="A66" s="416" t="s">
        <v>365</v>
      </c>
      <c r="B66" s="417"/>
      <c r="C66" s="417"/>
      <c r="D66" s="417"/>
      <c r="E66" s="417"/>
      <c r="F66" s="417"/>
      <c r="G66" s="417"/>
      <c r="H66" s="417"/>
      <c r="I66" s="417"/>
      <c r="J66" s="417"/>
      <c r="K66" s="417"/>
      <c r="L66" s="418" t="s">
        <v>259</v>
      </c>
      <c r="M66" s="417"/>
      <c r="N66" s="417"/>
      <c r="O66" s="417"/>
      <c r="P66" s="417"/>
      <c r="Q66" s="417"/>
      <c r="R66" s="417"/>
      <c r="S66" s="417"/>
      <c r="T66" s="417"/>
      <c r="U66" s="417"/>
      <c r="V66" s="419"/>
      <c r="W66" s="420" t="s">
        <v>136</v>
      </c>
      <c r="X66" s="420"/>
      <c r="Y66" s="420"/>
      <c r="Z66" s="420"/>
      <c r="AA66" s="420"/>
      <c r="AB66" s="420"/>
      <c r="AC66" s="420"/>
      <c r="AD66" s="420"/>
      <c r="AE66" s="420"/>
      <c r="AF66" s="420"/>
      <c r="AG66" s="420"/>
      <c r="AH66" s="421"/>
      <c r="AI66" s="584"/>
      <c r="AJ66" s="584"/>
      <c r="AK66" s="584"/>
      <c r="AL66" s="584"/>
      <c r="AM66" s="584"/>
      <c r="AN66" s="584"/>
      <c r="AO66" s="584"/>
      <c r="AP66" s="584"/>
      <c r="AQ66" s="584"/>
    </row>
    <row r="67" spans="1:49" s="654" customFormat="1" ht="20.100000000000001" customHeight="1" thickBot="1">
      <c r="A67" s="380" t="s">
        <v>211</v>
      </c>
      <c r="B67" s="381"/>
      <c r="C67" s="381"/>
      <c r="D67" s="381"/>
      <c r="E67" s="381"/>
      <c r="F67" s="381"/>
      <c r="G67" s="381"/>
      <c r="H67" s="381"/>
      <c r="I67" s="381"/>
      <c r="J67" s="381"/>
      <c r="K67" s="390"/>
      <c r="L67" s="1363" t="s">
        <v>227</v>
      </c>
      <c r="M67" s="1363"/>
      <c r="N67" s="1363"/>
      <c r="O67" s="1363"/>
      <c r="P67" s="1363"/>
      <c r="Q67" s="1363"/>
      <c r="R67" s="1363"/>
      <c r="S67" s="1363"/>
      <c r="T67" s="1363"/>
      <c r="U67" s="1363"/>
      <c r="V67" s="1364"/>
      <c r="W67" s="391" t="s">
        <v>242</v>
      </c>
      <c r="X67" s="391"/>
      <c r="Y67" s="391"/>
      <c r="Z67" s="391"/>
      <c r="AA67" s="391"/>
      <c r="AB67" s="391"/>
      <c r="AC67" s="391"/>
      <c r="AD67" s="391"/>
      <c r="AE67" s="1207" t="s">
        <v>402</v>
      </c>
      <c r="AF67" s="1207"/>
      <c r="AG67" s="1207"/>
      <c r="AH67" s="1208"/>
      <c r="AI67" s="653"/>
      <c r="AJ67" s="653"/>
      <c r="AK67" s="653"/>
      <c r="AL67" s="653"/>
      <c r="AM67" s="653"/>
      <c r="AN67" s="653"/>
    </row>
    <row r="68" spans="1:49" ht="15.75" customHeight="1">
      <c r="A68" s="1367" t="s">
        <v>220</v>
      </c>
      <c r="B68" s="1368"/>
      <c r="C68" s="1351" t="s">
        <v>5</v>
      </c>
      <c r="D68" s="386" t="s">
        <v>644</v>
      </c>
      <c r="E68" s="387"/>
      <c r="F68" s="387"/>
      <c r="G68" s="387"/>
      <c r="H68" s="388"/>
      <c r="I68" s="1262" t="s">
        <v>348</v>
      </c>
      <c r="J68" s="1262" t="s">
        <v>162</v>
      </c>
      <c r="K68" s="1264" t="s">
        <v>224</v>
      </c>
      <c r="L68" s="1323" t="s">
        <v>227</v>
      </c>
      <c r="M68" s="1324"/>
      <c r="N68" s="1231" t="s">
        <v>128</v>
      </c>
      <c r="O68" s="1328" t="s">
        <v>95</v>
      </c>
      <c r="P68" s="1328" t="s">
        <v>4</v>
      </c>
      <c r="Q68" s="1327" t="s">
        <v>168</v>
      </c>
      <c r="R68" s="1307" t="s">
        <v>162</v>
      </c>
      <c r="S68" s="1308"/>
      <c r="T68" s="1308"/>
      <c r="U68" s="1308"/>
      <c r="V68" s="1308"/>
      <c r="W68" s="1365" t="s">
        <v>252</v>
      </c>
      <c r="X68" s="1277" t="s">
        <v>1</v>
      </c>
      <c r="Y68" s="1278"/>
      <c r="Z68" s="1277" t="s">
        <v>237</v>
      </c>
      <c r="AA68" s="1278"/>
      <c r="AB68" s="1251" t="s">
        <v>238</v>
      </c>
      <c r="AC68" s="1251" t="s">
        <v>239</v>
      </c>
      <c r="AD68" s="1253" t="s">
        <v>20</v>
      </c>
      <c r="AF68"/>
      <c r="AG68"/>
      <c r="AH68" s="422"/>
      <c r="AI68"/>
      <c r="AJ68"/>
      <c r="AK68"/>
      <c r="AL68"/>
    </row>
    <row r="69" spans="1:49" ht="15" customHeight="1">
      <c r="A69" s="1369"/>
      <c r="B69" s="1370"/>
      <c r="C69" s="1352"/>
      <c r="D69" s="389" t="s">
        <v>172</v>
      </c>
      <c r="E69" s="389" t="s">
        <v>212</v>
      </c>
      <c r="F69" s="389" t="s">
        <v>213</v>
      </c>
      <c r="G69" s="389" t="s">
        <v>214</v>
      </c>
      <c r="H69" s="389" t="s">
        <v>215</v>
      </c>
      <c r="I69" s="1263"/>
      <c r="J69" s="1263"/>
      <c r="K69" s="1265"/>
      <c r="L69" s="1325"/>
      <c r="M69" s="1326"/>
      <c r="N69" s="1232"/>
      <c r="O69" s="1329"/>
      <c r="P69" s="1329"/>
      <c r="Q69" s="1312"/>
      <c r="R69" s="1311" t="s">
        <v>163</v>
      </c>
      <c r="S69" s="1311" t="s">
        <v>164</v>
      </c>
      <c r="T69" s="1311" t="s">
        <v>165</v>
      </c>
      <c r="U69" s="1311" t="s">
        <v>166</v>
      </c>
      <c r="V69" s="1309" t="s">
        <v>167</v>
      </c>
      <c r="W69" s="1366"/>
      <c r="X69" s="1293"/>
      <c r="Y69" s="1294"/>
      <c r="Z69" s="1279"/>
      <c r="AA69" s="1280"/>
      <c r="AB69" s="1252"/>
      <c r="AC69" s="1252"/>
      <c r="AD69" s="1254"/>
      <c r="AF69"/>
      <c r="AG69"/>
      <c r="AH69" s="422"/>
      <c r="AI69"/>
      <c r="AJ69"/>
      <c r="AK69"/>
      <c r="AL69"/>
    </row>
    <row r="70" spans="1:49" s="644" customFormat="1" ht="18.600000000000001" customHeight="1">
      <c r="A70" s="1197" t="s">
        <v>707</v>
      </c>
      <c r="B70" s="1198"/>
      <c r="C70" s="423">
        <f>IF('Quality-Stat'!D13="","",'Quality-Stat'!D13)</f>
        <v>1940</v>
      </c>
      <c r="D70" s="423">
        <f>IF('Quality-Stat'!E13="","",'Quality-Stat'!E13)</f>
        <v>84</v>
      </c>
      <c r="E70" s="423">
        <f>IF('Quality-Stat'!F13="","",'Quality-Stat'!F13)</f>
        <v>1700</v>
      </c>
      <c r="F70" s="423">
        <f>IF('Quality-Stat'!G13="","",'Quality-Stat'!G13)</f>
        <v>4</v>
      </c>
      <c r="G70" s="423">
        <f>IF('Quality-Stat'!H13="","",'Quality-Stat'!H13)</f>
        <v>138</v>
      </c>
      <c r="H70" s="423">
        <f>IF('Quality-Stat'!I13="","",'Quality-Stat'!I13)</f>
        <v>14</v>
      </c>
      <c r="I70" s="423">
        <f>IF('Quality-Stat'!J13="","",'Quality-Stat'!J13)</f>
        <v>0</v>
      </c>
      <c r="J70" s="423">
        <f>IF('Quality-Stat'!K13="","",'Quality-Stat'!K13)</f>
        <v>14</v>
      </c>
      <c r="K70" s="424">
        <f>IF('Quality-Stat'!L13="","",'Quality-Stat'!L13)</f>
        <v>1940</v>
      </c>
      <c r="L70" s="1325"/>
      <c r="M70" s="1326"/>
      <c r="N70" s="1232"/>
      <c r="O70" s="1329"/>
      <c r="P70" s="1329"/>
      <c r="Q70" s="1312"/>
      <c r="R70" s="1312"/>
      <c r="S70" s="1312"/>
      <c r="T70" s="1312"/>
      <c r="U70" s="1312"/>
      <c r="V70" s="1310"/>
      <c r="W70" s="1358" t="s">
        <v>606</v>
      </c>
      <c r="X70" s="1270" t="str">
        <f>'HSE-Stat'!B4</f>
        <v>Total Hours Worked</v>
      </c>
      <c r="Y70" s="1271"/>
      <c r="Z70" s="1203">
        <f>'HSE-Stat'!D4</f>
        <v>22920</v>
      </c>
      <c r="AA70" s="1204"/>
      <c r="AB70" s="425">
        <f>'HSE-Stat'!E4</f>
        <v>97050</v>
      </c>
      <c r="AC70" s="426">
        <f>'HSE-Stat'!F4</f>
        <v>1866079</v>
      </c>
      <c r="AD70" s="427">
        <f>'HSE-Stat'!G4</f>
        <v>2210362</v>
      </c>
      <c r="AF70"/>
      <c r="AG70" t="s">
        <v>251</v>
      </c>
      <c r="AH70" s="428">
        <f>+SUM(AD81:AD85)</f>
        <v>3736</v>
      </c>
      <c r="AI70"/>
      <c r="AJ70"/>
      <c r="AK70"/>
      <c r="AL70"/>
      <c r="AM70"/>
    </row>
    <row r="71" spans="1:49" ht="18.600000000000001" customHeight="1">
      <c r="A71" s="1199" t="s">
        <v>4837</v>
      </c>
      <c r="B71" s="1200"/>
      <c r="C71" s="429">
        <f>IF('Quality-Stat'!D14="","",'Quality-Stat'!D14)</f>
        <v>437</v>
      </c>
      <c r="D71" s="429">
        <f>IF('Quality-Stat'!E14="","",'Quality-Stat'!E14)</f>
        <v>4</v>
      </c>
      <c r="E71" s="429">
        <f>IF('Quality-Stat'!F14="","",'Quality-Stat'!F14)</f>
        <v>423</v>
      </c>
      <c r="F71" s="429">
        <f>IF('Quality-Stat'!G14="","",'Quality-Stat'!G14)</f>
        <v>8</v>
      </c>
      <c r="G71" s="429">
        <f>IF('Quality-Stat'!H14="","",'Quality-Stat'!H14)</f>
        <v>2</v>
      </c>
      <c r="H71" s="429">
        <f>IF('Quality-Stat'!I14="","",'Quality-Stat'!I14)</f>
        <v>0</v>
      </c>
      <c r="I71" s="429">
        <f>IF('Quality-Stat'!J14="","",'Quality-Stat'!J14)</f>
        <v>0</v>
      </c>
      <c r="J71" s="429">
        <f>IF('Quality-Stat'!K14="","",'Quality-Stat'!K14)</f>
        <v>0</v>
      </c>
      <c r="K71" s="430">
        <f>IF('Quality-Stat'!L14="","",'Quality-Stat'!L14)</f>
        <v>437</v>
      </c>
      <c r="L71" s="1266" t="s">
        <v>641</v>
      </c>
      <c r="M71" s="1267"/>
      <c r="N71" s="431">
        <f>'Quality-Stat'!C5</f>
        <v>102</v>
      </c>
      <c r="O71" s="432">
        <f>'Quality-Stat'!D5</f>
        <v>99</v>
      </c>
      <c r="P71" s="432">
        <f>'Quality-Stat'!E5</f>
        <v>3</v>
      </c>
      <c r="Q71" s="432">
        <f>'Quality-Stat'!F5</f>
        <v>7</v>
      </c>
      <c r="R71" s="432">
        <f>'Quality-Stat'!G5</f>
        <v>1</v>
      </c>
      <c r="S71" s="432">
        <f>'Quality-Stat'!H5</f>
        <v>0</v>
      </c>
      <c r="T71" s="432">
        <f>'Quality-Stat'!I5</f>
        <v>0</v>
      </c>
      <c r="U71" s="432">
        <f>'Quality-Stat'!J5</f>
        <v>0</v>
      </c>
      <c r="V71" s="433">
        <f>'Quality-Stat'!K5</f>
        <v>0</v>
      </c>
      <c r="W71" s="1359"/>
      <c r="X71" s="1205" t="str">
        <f>'HSE-Stat'!B5</f>
        <v>Safe Hours Worked</v>
      </c>
      <c r="Y71" s="1206"/>
      <c r="Z71" s="1203">
        <f>'HSE-Stat'!D5</f>
        <v>22920</v>
      </c>
      <c r="AA71" s="1204"/>
      <c r="AB71" s="434">
        <f>'HSE-Stat'!E5</f>
        <v>97050</v>
      </c>
      <c r="AC71" s="435">
        <f>'HSE-Stat'!F5</f>
        <v>1866079</v>
      </c>
      <c r="AD71" s="436">
        <f>'HSE-Stat'!G5</f>
        <v>2210362</v>
      </c>
      <c r="AF71"/>
      <c r="AG71" t="s">
        <v>250</v>
      </c>
      <c r="AH71" s="428">
        <f>SUM(AD72:AD80)</f>
        <v>12</v>
      </c>
      <c r="AI71"/>
      <c r="AJ71"/>
      <c r="AK71"/>
      <c r="AL71"/>
      <c r="AM71"/>
    </row>
    <row r="72" spans="1:49" ht="18.600000000000001" customHeight="1">
      <c r="A72" s="1199" t="s">
        <v>218</v>
      </c>
      <c r="B72" s="1200"/>
      <c r="C72" s="429">
        <f>IF('Quality-Stat'!D15="","",'Quality-Stat'!D15)</f>
        <v>158</v>
      </c>
      <c r="D72" s="429">
        <f>IF('Quality-Stat'!E15="","",'Quality-Stat'!E15)</f>
        <v>21</v>
      </c>
      <c r="E72" s="429">
        <f>IF('Quality-Stat'!F15="","",'Quality-Stat'!F15)</f>
        <v>111</v>
      </c>
      <c r="F72" s="429">
        <f>IF('Quality-Stat'!G15="","",'Quality-Stat'!G15)</f>
        <v>2</v>
      </c>
      <c r="G72" s="429">
        <f>IF('Quality-Stat'!H15="","",'Quality-Stat'!H15)</f>
        <v>0</v>
      </c>
      <c r="H72" s="429">
        <f>IF('Quality-Stat'!I15="","",'Quality-Stat'!I15)</f>
        <v>0</v>
      </c>
      <c r="I72" s="429">
        <f>IF('Quality-Stat'!J15="","",'Quality-Stat'!J15)</f>
        <v>24</v>
      </c>
      <c r="J72" s="429">
        <f>IF('Quality-Stat'!K15="","",'Quality-Stat'!K15)</f>
        <v>0</v>
      </c>
      <c r="K72" s="430">
        <f>IF('Quality-Stat'!L15="","",'Quality-Stat'!L15)</f>
        <v>134</v>
      </c>
      <c r="L72" s="1266" t="s">
        <v>628</v>
      </c>
      <c r="M72" s="1267"/>
      <c r="N72" s="437">
        <f>'Quality-Stat'!C6</f>
        <v>187</v>
      </c>
      <c r="O72" s="438">
        <f>'Quality-Stat'!D6</f>
        <v>177</v>
      </c>
      <c r="P72" s="438">
        <f>'Quality-Stat'!E6</f>
        <v>10</v>
      </c>
      <c r="Q72" s="438">
        <f>'Quality-Stat'!F6</f>
        <v>5</v>
      </c>
      <c r="R72" s="438">
        <f>'Quality-Stat'!G6</f>
        <v>1</v>
      </c>
      <c r="S72" s="438">
        <f>'Quality-Stat'!H6</f>
        <v>0</v>
      </c>
      <c r="T72" s="438">
        <f>'Quality-Stat'!I6</f>
        <v>0</v>
      </c>
      <c r="U72" s="438">
        <f>'Quality-Stat'!J6</f>
        <v>0</v>
      </c>
      <c r="V72" s="439">
        <f>'Quality-Stat'!K6</f>
        <v>0</v>
      </c>
      <c r="W72" s="1358" t="s">
        <v>250</v>
      </c>
      <c r="X72" s="1205" t="str">
        <f>'HSE-Stat'!B6</f>
        <v>LTI</v>
      </c>
      <c r="Y72" s="1206"/>
      <c r="Z72" s="1203">
        <f>'HSE-Stat'!D6</f>
        <v>0</v>
      </c>
      <c r="AA72" s="1204"/>
      <c r="AB72" s="434">
        <f>'HSE-Stat'!E6</f>
        <v>0</v>
      </c>
      <c r="AC72" s="435">
        <f>'HSE-Stat'!F6</f>
        <v>0</v>
      </c>
      <c r="AD72" s="436">
        <f>'HSE-Stat'!G6</f>
        <v>0</v>
      </c>
      <c r="AF72"/>
      <c r="AG72"/>
      <c r="AH72" s="422"/>
      <c r="AI72"/>
      <c r="AJ72"/>
      <c r="AK72"/>
      <c r="AL72"/>
      <c r="AM72"/>
    </row>
    <row r="73" spans="1:49" ht="18.600000000000001" customHeight="1">
      <c r="A73" s="1199"/>
      <c r="B73" s="1200"/>
      <c r="C73" s="429">
        <f>IF('Quality-Stat'!D16="","",'Quality-Stat'!D16)</f>
        <v>3</v>
      </c>
      <c r="D73" s="429">
        <f>IF('Quality-Stat'!E16="","",'Quality-Stat'!E16)</f>
        <v>0</v>
      </c>
      <c r="E73" s="429">
        <f>IF('Quality-Stat'!F16="","",'Quality-Stat'!F16)</f>
        <v>3</v>
      </c>
      <c r="F73" s="429">
        <f>IF('Quality-Stat'!G16="","",'Quality-Stat'!G16)</f>
        <v>0</v>
      </c>
      <c r="G73" s="429">
        <f>IF('Quality-Stat'!H16="","",'Quality-Stat'!H16)</f>
        <v>0</v>
      </c>
      <c r="H73" s="429">
        <f>IF('Quality-Stat'!I16="","",'Quality-Stat'!I16)</f>
        <v>0</v>
      </c>
      <c r="I73" s="429" t="str">
        <f>IF('Quality-Stat'!J16="","",'Quality-Stat'!J16)</f>
        <v/>
      </c>
      <c r="J73" s="429">
        <f>IF('Quality-Stat'!K16="","",'Quality-Stat'!K16)</f>
        <v>0</v>
      </c>
      <c r="K73" s="430">
        <f>IF('Quality-Stat'!L16="","",'Quality-Stat'!L16)</f>
        <v>3</v>
      </c>
      <c r="L73" s="1266" t="s">
        <v>366</v>
      </c>
      <c r="M73" s="1267"/>
      <c r="N73" s="437">
        <f>'Quality-Stat'!C7</f>
        <v>357</v>
      </c>
      <c r="O73" s="438">
        <f>'Quality-Stat'!D7</f>
        <v>355</v>
      </c>
      <c r="P73" s="438">
        <f>'Quality-Stat'!E7</f>
        <v>2</v>
      </c>
      <c r="Q73" s="438">
        <f>'Quality-Stat'!F7</f>
        <v>0</v>
      </c>
      <c r="R73" s="438">
        <f>'Quality-Stat'!G7</f>
        <v>0</v>
      </c>
      <c r="S73" s="438">
        <f>'Quality-Stat'!H7</f>
        <v>0</v>
      </c>
      <c r="T73" s="438">
        <f>'Quality-Stat'!I7</f>
        <v>0</v>
      </c>
      <c r="U73" s="438">
        <f>'Quality-Stat'!J7</f>
        <v>0</v>
      </c>
      <c r="V73" s="439">
        <f>'Quality-Stat'!K7</f>
        <v>0</v>
      </c>
      <c r="W73" s="1359"/>
      <c r="X73" s="1272" t="str">
        <f>'HSE-Stat'!B7</f>
        <v>MTC (Healed w/o Disability)</v>
      </c>
      <c r="Y73" s="1273"/>
      <c r="Z73" s="1203">
        <f>'HSE-Stat'!D7</f>
        <v>0</v>
      </c>
      <c r="AA73" s="1204"/>
      <c r="AB73" s="434">
        <f>'HSE-Stat'!E7</f>
        <v>0</v>
      </c>
      <c r="AC73" s="435">
        <f>'HSE-Stat'!F7</f>
        <v>0</v>
      </c>
      <c r="AD73" s="436">
        <f>'HSE-Stat'!G7</f>
        <v>0</v>
      </c>
      <c r="AF73"/>
      <c r="AG73"/>
      <c r="AH73" s="422"/>
      <c r="AI73"/>
      <c r="AJ73"/>
      <c r="AK73"/>
      <c r="AL73"/>
      <c r="AM73"/>
    </row>
    <row r="74" spans="1:49" ht="18.600000000000001" customHeight="1">
      <c r="A74" s="1233"/>
      <c r="B74" s="1234"/>
      <c r="C74" s="440">
        <f>IF('Quality-Stat'!D17="","",'Quality-Stat'!D17)</f>
        <v>1</v>
      </c>
      <c r="D74" s="440">
        <f>IF('Quality-Stat'!E17="","",'Quality-Stat'!E17)</f>
        <v>0</v>
      </c>
      <c r="E74" s="440">
        <f>IF('Quality-Stat'!F17="","",'Quality-Stat'!F17)</f>
        <v>1</v>
      </c>
      <c r="F74" s="440">
        <f>IF('Quality-Stat'!G17="","",'Quality-Stat'!G17)</f>
        <v>3</v>
      </c>
      <c r="G74" s="440">
        <f>IF('Quality-Stat'!H17="","",'Quality-Stat'!H17)</f>
        <v>0</v>
      </c>
      <c r="H74" s="440">
        <f>IF('Quality-Stat'!I17="","",'Quality-Stat'!I17)</f>
        <v>0</v>
      </c>
      <c r="I74" s="440" t="str">
        <f>IF('Quality-Stat'!J17="","",'Quality-Stat'!J17)</f>
        <v/>
      </c>
      <c r="J74" s="440">
        <f>IF('Quality-Stat'!K17="","",'Quality-Stat'!K17)</f>
        <v>0</v>
      </c>
      <c r="K74" s="441">
        <f>IF('Quality-Stat'!L17="","",'Quality-Stat'!L17)</f>
        <v>4</v>
      </c>
      <c r="L74" s="1338" t="s">
        <v>367</v>
      </c>
      <c r="M74" s="1339"/>
      <c r="N74" s="442">
        <f>'Quality-Stat'!C8</f>
        <v>30963</v>
      </c>
      <c r="O74" s="443">
        <f>'Quality-Stat'!D8</f>
        <v>30863</v>
      </c>
      <c r="P74" s="443">
        <f>'Quality-Stat'!E8</f>
        <v>100</v>
      </c>
      <c r="Q74" s="443">
        <f>'Quality-Stat'!F8</f>
        <v>0</v>
      </c>
      <c r="R74" s="443">
        <f>'Quality-Stat'!G8</f>
        <v>0</v>
      </c>
      <c r="S74" s="443">
        <f>'Quality-Stat'!H8</f>
        <v>0</v>
      </c>
      <c r="T74" s="443">
        <f>'Quality-Stat'!I8</f>
        <v>0</v>
      </c>
      <c r="U74" s="443">
        <f>'Quality-Stat'!J8</f>
        <v>0</v>
      </c>
      <c r="V74" s="444">
        <f>'Quality-Stat'!K8</f>
        <v>0</v>
      </c>
      <c r="W74" s="1359"/>
      <c r="X74" s="1272" t="str">
        <f>'HSE-Stat'!B8</f>
        <v>MTC (Healed w/ Disability)</v>
      </c>
      <c r="Y74" s="1273"/>
      <c r="Z74" s="1203">
        <f>'HSE-Stat'!D8</f>
        <v>0</v>
      </c>
      <c r="AA74" s="1204"/>
      <c r="AB74" s="434">
        <f>'HSE-Stat'!E8</f>
        <v>0</v>
      </c>
      <c r="AC74" s="435">
        <f>'HSE-Stat'!F8</f>
        <v>0</v>
      </c>
      <c r="AD74" s="436">
        <f>'HSE-Stat'!G8</f>
        <v>0</v>
      </c>
      <c r="AF74"/>
      <c r="AG74"/>
      <c r="AH74" s="422"/>
      <c r="AI74"/>
      <c r="AJ74"/>
      <c r="AK74"/>
      <c r="AL74"/>
      <c r="AM74"/>
    </row>
    <row r="75" spans="1:49" ht="18.600000000000001" customHeight="1" thickBot="1">
      <c r="A75" s="1235" t="s">
        <v>219</v>
      </c>
      <c r="B75" s="1236"/>
      <c r="C75" s="445">
        <f t="shared" ref="C75:K75" si="13">SUM(C70:C74)</f>
        <v>2539</v>
      </c>
      <c r="D75" s="445">
        <f t="shared" si="13"/>
        <v>109</v>
      </c>
      <c r="E75" s="445">
        <f t="shared" si="13"/>
        <v>2238</v>
      </c>
      <c r="F75" s="445">
        <f t="shared" si="13"/>
        <v>17</v>
      </c>
      <c r="G75" s="445">
        <f t="shared" si="13"/>
        <v>140</v>
      </c>
      <c r="H75" s="445">
        <f t="shared" si="13"/>
        <v>14</v>
      </c>
      <c r="I75" s="445">
        <f t="shared" si="13"/>
        <v>24</v>
      </c>
      <c r="J75" s="445">
        <f t="shared" si="13"/>
        <v>14</v>
      </c>
      <c r="K75" s="445">
        <f t="shared" si="13"/>
        <v>2518</v>
      </c>
      <c r="L75" s="446" t="s">
        <v>368</v>
      </c>
      <c r="M75" s="447"/>
      <c r="N75" s="448"/>
      <c r="O75" s="449"/>
      <c r="P75" s="449"/>
      <c r="Q75" s="449"/>
      <c r="R75" s="449"/>
      <c r="S75" s="449"/>
      <c r="T75" s="449"/>
      <c r="U75" s="450"/>
      <c r="V75" s="451"/>
      <c r="W75" s="1359"/>
      <c r="X75" s="1205" t="str">
        <f>'HSE-Stat'!B9</f>
        <v>Near Miss</v>
      </c>
      <c r="Y75" s="1206"/>
      <c r="Z75" s="1203">
        <f>'HSE-Stat'!D9</f>
        <v>0</v>
      </c>
      <c r="AA75" s="1204"/>
      <c r="AB75" s="434">
        <f>'HSE-Stat'!E9</f>
        <v>0</v>
      </c>
      <c r="AC75" s="435">
        <f>'HSE-Stat'!F9</f>
        <v>9</v>
      </c>
      <c r="AD75" s="436">
        <f>'HSE-Stat'!G9</f>
        <v>11</v>
      </c>
      <c r="AF75"/>
      <c r="AG75"/>
      <c r="AH75" s="422"/>
      <c r="AI75"/>
      <c r="AJ75"/>
      <c r="AK75"/>
      <c r="AL75"/>
      <c r="AM75"/>
    </row>
    <row r="76" spans="1:49" ht="15" customHeight="1" thickBot="1">
      <c r="A76" s="380" t="s">
        <v>225</v>
      </c>
      <c r="B76" s="381"/>
      <c r="C76" s="381"/>
      <c r="D76" s="381"/>
      <c r="E76" s="381"/>
      <c r="F76" s="381"/>
      <c r="G76" s="381"/>
      <c r="H76" s="381"/>
      <c r="I76" s="381"/>
      <c r="J76" s="381"/>
      <c r="K76" s="383"/>
      <c r="L76" s="1340" t="s">
        <v>350</v>
      </c>
      <c r="M76" s="1341"/>
      <c r="N76" s="1341"/>
      <c r="O76" s="1336">
        <f>'General Information'!C27</f>
        <v>45654</v>
      </c>
      <c r="P76" s="1337"/>
      <c r="Q76" s="1313" t="s">
        <v>369</v>
      </c>
      <c r="R76" s="1314"/>
      <c r="S76" s="1314"/>
      <c r="T76" s="1314"/>
      <c r="U76" s="1320">
        <f>'General Information'!C39</f>
        <v>45533</v>
      </c>
      <c r="V76" s="1320"/>
      <c r="W76" s="1359"/>
      <c r="X76" s="1205" t="str">
        <f>'HSE-Stat'!B10</f>
        <v>First Aid Cases</v>
      </c>
      <c r="Y76" s="1206"/>
      <c r="Z76" s="1203">
        <f>'HSE-Stat'!D10</f>
        <v>0</v>
      </c>
      <c r="AA76" s="1204"/>
      <c r="AB76" s="434">
        <f>'HSE-Stat'!E10</f>
        <v>0</v>
      </c>
      <c r="AC76" s="435">
        <f>'HSE-Stat'!F10</f>
        <v>0</v>
      </c>
      <c r="AD76" s="436">
        <f>'HSE-Stat'!G10</f>
        <v>0</v>
      </c>
      <c r="AE76" s="1422" t="s">
        <v>403</v>
      </c>
      <c r="AF76" s="1423"/>
      <c r="AG76" s="1423"/>
      <c r="AH76" s="1424"/>
    </row>
    <row r="77" spans="1:49" ht="15.6" customHeight="1">
      <c r="A77" s="1332" t="s">
        <v>220</v>
      </c>
      <c r="B77" s="1333"/>
      <c r="C77" s="1343" t="s">
        <v>5</v>
      </c>
      <c r="D77" s="384" t="s">
        <v>645</v>
      </c>
      <c r="E77" s="384"/>
      <c r="F77" s="384"/>
      <c r="G77" s="384"/>
      <c r="H77" s="384"/>
      <c r="I77" s="1345" t="s">
        <v>254</v>
      </c>
      <c r="J77" s="1347" t="s">
        <v>162</v>
      </c>
      <c r="K77" s="1330" t="s">
        <v>224</v>
      </c>
      <c r="L77" s="1342" t="s">
        <v>351</v>
      </c>
      <c r="M77" s="1314"/>
      <c r="N77" s="1314"/>
      <c r="O77" s="1336">
        <f>'General Information'!C28</f>
        <v>45654</v>
      </c>
      <c r="P77" s="1337"/>
      <c r="Q77" s="1313" t="s">
        <v>370</v>
      </c>
      <c r="R77" s="1314"/>
      <c r="S77" s="1314"/>
      <c r="T77" s="1314"/>
      <c r="U77" s="1322">
        <f>'General Information'!C40</f>
        <v>3</v>
      </c>
      <c r="V77" s="1322"/>
      <c r="W77" s="1359"/>
      <c r="X77" s="1205" t="str">
        <f>'HSE-Stat'!B11</f>
        <v>Fatality</v>
      </c>
      <c r="Y77" s="1206"/>
      <c r="Z77" s="1203">
        <f>'HSE-Stat'!D11</f>
        <v>0</v>
      </c>
      <c r="AA77" s="1204"/>
      <c r="AB77" s="434">
        <f>'HSE-Stat'!E11</f>
        <v>0</v>
      </c>
      <c r="AC77" s="435">
        <f>'HSE-Stat'!F11</f>
        <v>0</v>
      </c>
      <c r="AD77" s="436">
        <f>'HSE-Stat'!G11</f>
        <v>0</v>
      </c>
      <c r="AE77" s="1422"/>
      <c r="AF77" s="1423"/>
      <c r="AG77" s="1423"/>
      <c r="AH77" s="1424"/>
    </row>
    <row r="78" spans="1:49" ht="15.75" customHeight="1">
      <c r="A78" s="1334"/>
      <c r="B78" s="1335"/>
      <c r="C78" s="1344"/>
      <c r="D78" s="385" t="s">
        <v>172</v>
      </c>
      <c r="E78" s="385" t="s">
        <v>212</v>
      </c>
      <c r="F78" s="385" t="s">
        <v>213</v>
      </c>
      <c r="G78" s="385" t="s">
        <v>214</v>
      </c>
      <c r="H78" s="385" t="s">
        <v>215</v>
      </c>
      <c r="I78" s="1346" t="s">
        <v>216</v>
      </c>
      <c r="J78" s="1348"/>
      <c r="K78" s="1331"/>
      <c r="L78" s="1342" t="s">
        <v>352</v>
      </c>
      <c r="M78" s="1314"/>
      <c r="N78" s="1314"/>
      <c r="O78" s="1336">
        <f>'General Information'!C31</f>
        <v>45523</v>
      </c>
      <c r="P78" s="1337"/>
      <c r="Q78" s="1313" t="s">
        <v>371</v>
      </c>
      <c r="R78" s="1314"/>
      <c r="S78" s="1314"/>
      <c r="T78" s="1314"/>
      <c r="U78" s="1320">
        <f>'General Information'!C41</f>
        <v>45586</v>
      </c>
      <c r="V78" s="1321"/>
      <c r="W78" s="1359"/>
      <c r="X78" s="1205" t="str">
        <f>'HSE-Stat'!B12</f>
        <v>Fire Incident Cases</v>
      </c>
      <c r="Y78" s="1206"/>
      <c r="Z78" s="1203">
        <f>'HSE-Stat'!D12</f>
        <v>0</v>
      </c>
      <c r="AA78" s="1204"/>
      <c r="AB78" s="434">
        <f>'HSE-Stat'!E12</f>
        <v>0</v>
      </c>
      <c r="AC78" s="435">
        <f>'HSE-Stat'!F12</f>
        <v>0</v>
      </c>
      <c r="AD78" s="436">
        <f>'HSE-Stat'!G12</f>
        <v>0</v>
      </c>
      <c r="AF78"/>
      <c r="AG78"/>
      <c r="AH78" s="422"/>
    </row>
    <row r="79" spans="1:49" ht="18.600000000000001" customHeight="1">
      <c r="A79" s="1193" t="s">
        <v>707</v>
      </c>
      <c r="B79" s="1194"/>
      <c r="C79" s="423">
        <f>IF('Quality-Stat'!D24="","",'Quality-Stat'!D24)</f>
        <v>35</v>
      </c>
      <c r="D79" s="423">
        <f>IF('Quality-Stat'!E24="","",'Quality-Stat'!E24)</f>
        <v>1</v>
      </c>
      <c r="E79" s="423">
        <f>IF('Quality-Stat'!F24="","",'Quality-Stat'!F24)</f>
        <v>6</v>
      </c>
      <c r="F79" s="423">
        <f>IF('Quality-Stat'!G24="","",'Quality-Stat'!G24)</f>
        <v>2</v>
      </c>
      <c r="G79" s="423">
        <f>IF('Quality-Stat'!H24="","",'Quality-Stat'!H24)</f>
        <v>0</v>
      </c>
      <c r="H79" s="423">
        <f>IF('Quality-Stat'!I24="","",'Quality-Stat'!I24)</f>
        <v>26</v>
      </c>
      <c r="I79" s="423">
        <f>IF('Quality-Stat'!J24="","",'Quality-Stat'!J24)</f>
        <v>0</v>
      </c>
      <c r="J79" s="423">
        <f>IF('Quality-Stat'!K24="","",'Quality-Stat'!K24)</f>
        <v>26</v>
      </c>
      <c r="K79" s="424">
        <f>IF('Quality-Stat'!L24="","",'Quality-Stat'!L24)</f>
        <v>35</v>
      </c>
      <c r="L79" s="1342" t="s">
        <v>353</v>
      </c>
      <c r="M79" s="1314"/>
      <c r="N79" s="1314"/>
      <c r="O79" s="1336">
        <f>'General Information'!C32</f>
        <v>45582</v>
      </c>
      <c r="P79" s="1337"/>
      <c r="Q79" s="1313" t="s">
        <v>372</v>
      </c>
      <c r="R79" s="1314"/>
      <c r="S79" s="1314"/>
      <c r="T79" s="1314"/>
      <c r="U79" s="1320">
        <f>'General Information'!C44</f>
        <v>45538</v>
      </c>
      <c r="V79" s="1321"/>
      <c r="W79" s="1359"/>
      <c r="X79" s="1205" t="str">
        <f>'HSE-Stat'!B13</f>
        <v>Vehicle Incident</v>
      </c>
      <c r="Y79" s="1206"/>
      <c r="Z79" s="1203">
        <f>'HSE-Stat'!D13</f>
        <v>0</v>
      </c>
      <c r="AA79" s="1204"/>
      <c r="AB79" s="434">
        <f>'HSE-Stat'!E13</f>
        <v>0</v>
      </c>
      <c r="AC79" s="435">
        <f>'HSE-Stat'!F13</f>
        <v>1</v>
      </c>
      <c r="AD79" s="436">
        <f>'HSE-Stat'!G13</f>
        <v>1</v>
      </c>
      <c r="AF79"/>
      <c r="AG79"/>
      <c r="AH79" s="422"/>
    </row>
    <row r="80" spans="1:49" ht="18.600000000000001" customHeight="1">
      <c r="A80" s="1195" t="s">
        <v>4837</v>
      </c>
      <c r="B80" s="1196"/>
      <c r="C80" s="429">
        <f>IF('Quality-Stat'!D25="","",'Quality-Stat'!D25)</f>
        <v>23</v>
      </c>
      <c r="D80" s="429">
        <f>IF('Quality-Stat'!E25="","",'Quality-Stat'!E25)</f>
        <v>14</v>
      </c>
      <c r="E80" s="429">
        <f>IF('Quality-Stat'!F25="","",'Quality-Stat'!F25)</f>
        <v>7</v>
      </c>
      <c r="F80" s="429">
        <f>IF('Quality-Stat'!G25="","",'Quality-Stat'!G25)</f>
        <v>1</v>
      </c>
      <c r="G80" s="429">
        <f>IF('Quality-Stat'!H25="","",'Quality-Stat'!H25)</f>
        <v>0</v>
      </c>
      <c r="H80" s="429">
        <f>IF('Quality-Stat'!I25="","",'Quality-Stat'!I25)</f>
        <v>1</v>
      </c>
      <c r="I80" s="429">
        <f>IF('Quality-Stat'!J25="","",'Quality-Stat'!J25)</f>
        <v>0</v>
      </c>
      <c r="J80" s="429">
        <f>IF('Quality-Stat'!K25="","",'Quality-Stat'!K25)</f>
        <v>1</v>
      </c>
      <c r="K80" s="430">
        <f>IF('Quality-Stat'!L25="","",'Quality-Stat'!L25)</f>
        <v>23</v>
      </c>
      <c r="L80" s="1342" t="s">
        <v>354</v>
      </c>
      <c r="M80" s="1314"/>
      <c r="N80" s="1314"/>
      <c r="O80" s="1336">
        <f>'General Information'!C48</f>
        <v>45743</v>
      </c>
      <c r="P80" s="1337"/>
      <c r="Q80" s="1313" t="s">
        <v>373</v>
      </c>
      <c r="R80" s="1314"/>
      <c r="S80" s="1314"/>
      <c r="T80" s="1314"/>
      <c r="U80" s="1322">
        <f>'General Information'!C45</f>
        <v>1</v>
      </c>
      <c r="V80" s="1322"/>
      <c r="W80" s="1360"/>
      <c r="X80" s="1205" t="str">
        <f>'HSE-Stat'!B14</f>
        <v>Property Damages</v>
      </c>
      <c r="Y80" s="1206"/>
      <c r="Z80" s="1203">
        <f>'HSE-Stat'!D14</f>
        <v>0</v>
      </c>
      <c r="AA80" s="1204"/>
      <c r="AB80" s="434">
        <f>'HSE-Stat'!E14</f>
        <v>0</v>
      </c>
      <c r="AC80" s="435">
        <f>'HSE-Stat'!F14</f>
        <v>0</v>
      </c>
      <c r="AD80" s="436">
        <f>'HSE-Stat'!G14</f>
        <v>0</v>
      </c>
      <c r="AF80"/>
      <c r="AG80"/>
      <c r="AH80" s="422"/>
    </row>
    <row r="81" spans="1:34" ht="18.600000000000001" customHeight="1">
      <c r="A81" s="1195" t="s">
        <v>218</v>
      </c>
      <c r="B81" s="1196"/>
      <c r="C81" s="429">
        <f>IF('Quality-Stat'!D26="","",'Quality-Stat'!D26)</f>
        <v>20</v>
      </c>
      <c r="D81" s="429">
        <f>IF('Quality-Stat'!E26="","",'Quality-Stat'!E26)</f>
        <v>1</v>
      </c>
      <c r="E81" s="429">
        <f>IF('Quality-Stat'!F26="","",'Quality-Stat'!F26)</f>
        <v>9</v>
      </c>
      <c r="F81" s="429">
        <f>IF('Quality-Stat'!G26="","",'Quality-Stat'!G26)</f>
        <v>1</v>
      </c>
      <c r="G81" s="429">
        <f>IF('Quality-Stat'!H26="","",'Quality-Stat'!H26)</f>
        <v>0</v>
      </c>
      <c r="H81" s="429">
        <f>IF('Quality-Stat'!I26="","",'Quality-Stat'!I26)</f>
        <v>9</v>
      </c>
      <c r="I81" s="429">
        <f>IF('Quality-Stat'!J26="","",'Quality-Stat'!J26)</f>
        <v>0</v>
      </c>
      <c r="J81" s="429">
        <f>IF('Quality-Stat'!K26="","",'Quality-Stat'!K26)</f>
        <v>9</v>
      </c>
      <c r="K81" s="430">
        <f>IF('Quality-Stat'!L26="","",'Quality-Stat'!L26)</f>
        <v>20</v>
      </c>
      <c r="L81" s="1315" t="s">
        <v>260</v>
      </c>
      <c r="M81" s="1316"/>
      <c r="N81" s="1316"/>
      <c r="O81" s="1316"/>
      <c r="P81" s="1316"/>
      <c r="Q81" s="1316"/>
      <c r="R81" s="1316"/>
      <c r="S81" s="1316"/>
      <c r="T81" s="1316"/>
      <c r="U81" s="1316"/>
      <c r="V81" s="1317"/>
      <c r="W81" s="1358" t="s">
        <v>251</v>
      </c>
      <c r="X81" s="1205" t="str">
        <f>'HSE-Stat'!B15</f>
        <v xml:space="preserve">Induction Training </v>
      </c>
      <c r="Y81" s="1206"/>
      <c r="Z81" s="1203">
        <f>'HSE-Stat'!D15</f>
        <v>0</v>
      </c>
      <c r="AA81" s="1204"/>
      <c r="AB81" s="434">
        <f>'HSE-Stat'!E15</f>
        <v>0</v>
      </c>
      <c r="AC81" s="435">
        <f>'HSE-Stat'!F15</f>
        <v>96</v>
      </c>
      <c r="AD81" s="436">
        <f>'HSE-Stat'!G15</f>
        <v>223</v>
      </c>
      <c r="AF81"/>
      <c r="AG81"/>
      <c r="AH81" s="422"/>
    </row>
    <row r="82" spans="1:34" ht="18.600000000000001" customHeight="1" thickBot="1">
      <c r="A82" s="1195"/>
      <c r="B82" s="1196"/>
      <c r="C82" s="429" t="str">
        <f>IF('Quality-Stat'!D27="","",'Quality-Stat'!D27)</f>
        <v/>
      </c>
      <c r="D82" s="429" t="str">
        <f>IF('Quality-Stat'!E27="","",'Quality-Stat'!E27)</f>
        <v/>
      </c>
      <c r="E82" s="429" t="str">
        <f>IF('Quality-Stat'!F27="","",'Quality-Stat'!F27)</f>
        <v/>
      </c>
      <c r="F82" s="429" t="str">
        <f>IF('Quality-Stat'!G27="","",'Quality-Stat'!G27)</f>
        <v/>
      </c>
      <c r="G82" s="429" t="str">
        <f>IF('Quality-Stat'!H27="","",'Quality-Stat'!H27)</f>
        <v/>
      </c>
      <c r="H82" s="429" t="str">
        <f>IF('Quality-Stat'!I27="","",'Quality-Stat'!I27)</f>
        <v/>
      </c>
      <c r="I82" s="429" t="str">
        <f>IF('Quality-Stat'!J27="","",'Quality-Stat'!J27)</f>
        <v/>
      </c>
      <c r="J82" s="429">
        <f>IF('Quality-Stat'!K27="","",'Quality-Stat'!K27)</f>
        <v>0</v>
      </c>
      <c r="K82" s="430" t="str">
        <f>IF('Quality-Stat'!L27="","",'Quality-Stat'!L27)</f>
        <v/>
      </c>
      <c r="L82" s="1420" t="s">
        <v>377</v>
      </c>
      <c r="M82" s="1420"/>
      <c r="N82" s="452">
        <f>'Invoice Log'!V3</f>
        <v>0</v>
      </c>
      <c r="O82" s="1318" t="s">
        <v>270</v>
      </c>
      <c r="P82" s="1319"/>
      <c r="Q82" s="1319"/>
      <c r="R82" s="453">
        <f>'Invoice Log'!Z3</f>
        <v>250214132.93880004</v>
      </c>
      <c r="T82" s="455" t="s">
        <v>357</v>
      </c>
      <c r="U82" s="690">
        <f>O4</f>
        <v>319744875.73000002</v>
      </c>
      <c r="V82" s="456"/>
      <c r="W82" s="1359"/>
      <c r="X82" s="1205" t="str">
        <f>'HSE-Stat'!B16</f>
        <v>No.of Internal Training</v>
      </c>
      <c r="Y82" s="1206"/>
      <c r="Z82" s="1203">
        <f>'HSE-Stat'!D16</f>
        <v>2</v>
      </c>
      <c r="AA82" s="1204"/>
      <c r="AB82" s="434">
        <f>'HSE-Stat'!E16</f>
        <v>7</v>
      </c>
      <c r="AC82" s="435">
        <f>'HSE-Stat'!F16</f>
        <v>145</v>
      </c>
      <c r="AD82" s="436">
        <f>'HSE-Stat'!G16</f>
        <v>178</v>
      </c>
      <c r="AF82"/>
      <c r="AG82"/>
      <c r="AH82" s="422"/>
    </row>
    <row r="83" spans="1:34" ht="18.600000000000001" customHeight="1" thickBot="1">
      <c r="A83" s="1411"/>
      <c r="B83" s="1412"/>
      <c r="C83" s="429" t="str">
        <f>IF('Quality-Stat'!D28="","",'Quality-Stat'!D28)</f>
        <v/>
      </c>
      <c r="D83" s="429" t="str">
        <f>IF('Quality-Stat'!E28="","",'Quality-Stat'!E28)</f>
        <v/>
      </c>
      <c r="E83" s="429" t="str">
        <f>IF('Quality-Stat'!F28="","",'Quality-Stat'!F28)</f>
        <v/>
      </c>
      <c r="F83" s="429" t="str">
        <f>IF('Quality-Stat'!G28="","",'Quality-Stat'!G28)</f>
        <v/>
      </c>
      <c r="G83" s="429" t="str">
        <f>IF('Quality-Stat'!H28="","",'Quality-Stat'!H28)</f>
        <v/>
      </c>
      <c r="H83" s="429" t="str">
        <f>IF('Quality-Stat'!I28="","",'Quality-Stat'!I28)</f>
        <v/>
      </c>
      <c r="I83" s="429" t="str">
        <f>IF('Quality-Stat'!J28="","",'Quality-Stat'!J28)</f>
        <v/>
      </c>
      <c r="J83" s="429" t="str">
        <f>IF('Quality-Stat'!K28="","",'Quality-Stat'!K28)</f>
        <v/>
      </c>
      <c r="K83" s="430" t="str">
        <f>IF('Quality-Stat'!L28="","",'Quality-Stat'!L28)</f>
        <v/>
      </c>
      <c r="L83" s="1420" t="s">
        <v>378</v>
      </c>
      <c r="M83" s="1420"/>
      <c r="N83" s="452">
        <f>'Invoice Log'!V5</f>
        <v>23</v>
      </c>
      <c r="O83" s="1318" t="s">
        <v>271</v>
      </c>
      <c r="P83" s="1319"/>
      <c r="Q83" s="1319"/>
      <c r="R83" s="457">
        <f>'Invoice Log'!Z5</f>
        <v>246537903.18170807</v>
      </c>
      <c r="T83" s="454" t="s">
        <v>356</v>
      </c>
      <c r="U83" s="688">
        <f>H38</f>
        <v>319744875.74000001</v>
      </c>
      <c r="V83" s="458"/>
      <c r="W83" s="1359"/>
      <c r="X83" s="1205" t="str">
        <f>'HSE-Stat'!B17</f>
        <v>No.of Internal Audit</v>
      </c>
      <c r="Y83" s="1206"/>
      <c r="Z83" s="1203">
        <f>'HSE-Stat'!D17</f>
        <v>0</v>
      </c>
      <c r="AA83" s="1204"/>
      <c r="AB83" s="434">
        <f>'HSE-Stat'!E17</f>
        <v>0</v>
      </c>
      <c r="AC83" s="435">
        <f>'HSE-Stat'!F17</f>
        <v>0</v>
      </c>
      <c r="AD83" s="436">
        <f>'HSE-Stat'!G17</f>
        <v>0</v>
      </c>
      <c r="AF83"/>
      <c r="AG83"/>
      <c r="AH83" s="422"/>
    </row>
    <row r="84" spans="1:34" ht="18.600000000000001" customHeight="1" thickBot="1">
      <c r="A84" s="1235" t="s">
        <v>219</v>
      </c>
      <c r="B84" s="1236"/>
      <c r="C84" s="459">
        <f t="shared" ref="C84:K84" si="14">SUM(C79:C83)</f>
        <v>78</v>
      </c>
      <c r="D84" s="459">
        <f t="shared" si="14"/>
        <v>16</v>
      </c>
      <c r="E84" s="459">
        <f t="shared" si="14"/>
        <v>22</v>
      </c>
      <c r="F84" s="459">
        <f t="shared" si="14"/>
        <v>4</v>
      </c>
      <c r="G84" s="459">
        <f t="shared" si="14"/>
        <v>0</v>
      </c>
      <c r="H84" s="459">
        <f t="shared" si="14"/>
        <v>36</v>
      </c>
      <c r="I84" s="459">
        <f t="shared" si="14"/>
        <v>0</v>
      </c>
      <c r="J84" s="459">
        <f t="shared" si="14"/>
        <v>36</v>
      </c>
      <c r="K84" s="460">
        <f t="shared" si="14"/>
        <v>78</v>
      </c>
      <c r="L84" s="1421" t="s">
        <v>262</v>
      </c>
      <c r="M84" s="1420"/>
      <c r="N84" s="452">
        <f>'Invoice Log'!V6</f>
        <v>0</v>
      </c>
      <c r="O84" s="1318" t="s">
        <v>272</v>
      </c>
      <c r="P84" s="1319"/>
      <c r="Q84" s="1319"/>
      <c r="R84" s="457">
        <f>'Invoice Log'!Z6</f>
        <v>0</v>
      </c>
      <c r="T84" s="461" t="s">
        <v>358</v>
      </c>
      <c r="U84" s="688">
        <f>I38</f>
        <v>315767006.88</v>
      </c>
      <c r="V84" s="458"/>
      <c r="W84" s="1359"/>
      <c r="X84" s="1205" t="str">
        <f>'HSE-Stat'!B18</f>
        <v>No. of Toolbox Talks</v>
      </c>
      <c r="Y84" s="1206"/>
      <c r="Z84" s="1203">
        <f>'HSE-Stat'!D18</f>
        <v>8</v>
      </c>
      <c r="AA84" s="1204"/>
      <c r="AB84" s="434">
        <f>'HSE-Stat'!E18</f>
        <v>34</v>
      </c>
      <c r="AC84" s="435">
        <f>'HSE-Stat'!F18</f>
        <v>3181</v>
      </c>
      <c r="AD84" s="436">
        <f>'HSE-Stat'!G18</f>
        <v>3335</v>
      </c>
      <c r="AF84"/>
      <c r="AG84"/>
      <c r="AH84" s="422"/>
    </row>
    <row r="85" spans="1:34" ht="14.45" customHeight="1" thickBot="1">
      <c r="A85" s="380" t="s">
        <v>246</v>
      </c>
      <c r="B85" s="381"/>
      <c r="C85" s="381"/>
      <c r="D85" s="381"/>
      <c r="E85" s="381"/>
      <c r="F85" s="381"/>
      <c r="G85" s="381"/>
      <c r="H85" s="381"/>
      <c r="I85" s="381"/>
      <c r="J85" s="381"/>
      <c r="K85" s="382"/>
      <c r="L85" s="1420" t="s">
        <v>263</v>
      </c>
      <c r="M85" s="1420"/>
      <c r="N85" s="452">
        <f>+N82-N84</f>
        <v>0</v>
      </c>
      <c r="O85" s="1318" t="s">
        <v>295</v>
      </c>
      <c r="P85" s="1319"/>
      <c r="Q85" s="1319"/>
      <c r="R85" s="462">
        <f>'Invoice Log'!AC3</f>
        <v>46265</v>
      </c>
      <c r="T85" s="461" t="s">
        <v>374</v>
      </c>
      <c r="U85" s="463">
        <f>R82</f>
        <v>250214132.93880004</v>
      </c>
      <c r="V85" s="464"/>
      <c r="W85" s="1385"/>
      <c r="X85" s="1268" t="str">
        <f>'HSE-Stat'!B19</f>
        <v>Safety Awards/Incentives</v>
      </c>
      <c r="Y85" s="1269"/>
      <c r="Z85" s="1443">
        <f>'HSE-Stat'!D19</f>
        <v>0</v>
      </c>
      <c r="AA85" s="1444"/>
      <c r="AB85" s="465">
        <f>'HSE-Stat'!E19</f>
        <v>0</v>
      </c>
      <c r="AC85" s="466">
        <f>'HSE-Stat'!F19</f>
        <v>0</v>
      </c>
      <c r="AD85" s="467">
        <f>'HSE-Stat'!G19</f>
        <v>0</v>
      </c>
      <c r="AF85"/>
      <c r="AG85"/>
      <c r="AH85" s="422"/>
    </row>
    <row r="86" spans="1:34" ht="14.45" customHeight="1" thickBot="1">
      <c r="A86" s="1223" t="s">
        <v>220</v>
      </c>
      <c r="B86" s="1224"/>
      <c r="C86" s="1211" t="s">
        <v>249</v>
      </c>
      <c r="D86" s="1211" t="s">
        <v>247</v>
      </c>
      <c r="E86" s="1211" t="s">
        <v>248</v>
      </c>
      <c r="F86" s="1211" t="s">
        <v>255</v>
      </c>
      <c r="G86" s="1211" t="s">
        <v>347</v>
      </c>
      <c r="H86" s="1211" t="s">
        <v>257</v>
      </c>
      <c r="I86" s="1397" t="s">
        <v>258</v>
      </c>
      <c r="J86" s="1397"/>
      <c r="K86" s="1397"/>
      <c r="L86" s="1420" t="s">
        <v>106</v>
      </c>
      <c r="M86" s="1420"/>
      <c r="N86" s="468">
        <f>'Invoice Log'!N3</f>
        <v>0.1</v>
      </c>
      <c r="O86" s="1318" t="s">
        <v>273</v>
      </c>
      <c r="P86" s="1319"/>
      <c r="Q86" s="1319"/>
      <c r="R86" s="457">
        <f>'Invoice Log'!R3</f>
        <v>31974487.573000003</v>
      </c>
      <c r="T86" s="461" t="s">
        <v>375</v>
      </c>
      <c r="U86" s="463">
        <f>R83</f>
        <v>246537903.18170807</v>
      </c>
      <c r="V86" s="469"/>
      <c r="W86" s="1282" t="s">
        <v>338</v>
      </c>
      <c r="X86" s="1283"/>
      <c r="Y86" s="1283"/>
      <c r="Z86" s="1283"/>
      <c r="AA86" s="1283"/>
      <c r="AB86" s="1283"/>
      <c r="AC86" s="1283"/>
      <c r="AD86" s="1283"/>
      <c r="AE86" s="1283"/>
      <c r="AF86" s="1283"/>
      <c r="AG86" s="1283"/>
      <c r="AH86" s="1284"/>
    </row>
    <row r="87" spans="1:34" ht="14.45" customHeight="1" thickBot="1">
      <c r="A87" s="1225"/>
      <c r="B87" s="1226"/>
      <c r="C87" s="1212"/>
      <c r="D87" s="1212" t="s">
        <v>172</v>
      </c>
      <c r="E87" s="1212" t="s">
        <v>212</v>
      </c>
      <c r="F87" s="1212" t="s">
        <v>213</v>
      </c>
      <c r="G87" s="1212" t="s">
        <v>214</v>
      </c>
      <c r="H87" s="1212" t="s">
        <v>215</v>
      </c>
      <c r="I87" s="1398"/>
      <c r="J87" s="1398"/>
      <c r="K87" s="1398"/>
      <c r="L87" s="1420" t="s">
        <v>107</v>
      </c>
      <c r="M87" s="1420"/>
      <c r="N87" s="468">
        <f>'Invoice Log'!N4</f>
        <v>0</v>
      </c>
      <c r="O87" s="1318" t="s">
        <v>274</v>
      </c>
      <c r="P87" s="1319"/>
      <c r="Q87" s="1319"/>
      <c r="R87" s="457">
        <f>'Invoice Log'!R4</f>
        <v>0</v>
      </c>
      <c r="T87" s="461" t="s">
        <v>376</v>
      </c>
      <c r="U87" s="689">
        <f>R84</f>
        <v>0</v>
      </c>
      <c r="V87" s="469"/>
      <c r="W87" s="1285"/>
      <c r="X87" s="1286"/>
      <c r="Y87" s="1286"/>
      <c r="Z87" s="1286"/>
      <c r="AA87" s="1286"/>
      <c r="AB87" s="1286"/>
      <c r="AC87" s="1286"/>
      <c r="AD87" s="1286"/>
      <c r="AE87" s="1286"/>
      <c r="AF87" s="1286"/>
      <c r="AG87" s="1286"/>
      <c r="AH87" s="1287"/>
    </row>
    <row r="88" spans="1:34" ht="18.600000000000001" customHeight="1" thickBot="1">
      <c r="A88" s="1193" t="s">
        <v>707</v>
      </c>
      <c r="B88" s="1194"/>
      <c r="C88" s="423">
        <f>IF('Quality-Stat'!D34="","",'Quality-Stat'!D34)</f>
        <v>4</v>
      </c>
      <c r="D88" s="423">
        <f>IF('Quality-Stat'!E34="","",'Quality-Stat'!E34)</f>
        <v>4</v>
      </c>
      <c r="E88" s="423">
        <f>IF('Quality-Stat'!F34="","",'Quality-Stat'!F34)</f>
        <v>3</v>
      </c>
      <c r="F88" s="423">
        <f>IF('Quality-Stat'!G34="","",'Quality-Stat'!G34)</f>
        <v>1</v>
      </c>
      <c r="G88" s="423">
        <f>IF('Quality-Stat'!H34="","",'Quality-Stat'!H34)</f>
        <v>3</v>
      </c>
      <c r="H88" s="423" t="str">
        <f>IF('Quality-Stat'!I34="","",'Quality-Stat'!I34)</f>
        <v/>
      </c>
      <c r="I88" s="1399"/>
      <c r="J88" s="1399"/>
      <c r="K88" s="1400"/>
      <c r="L88" s="1420" t="s">
        <v>264</v>
      </c>
      <c r="M88" s="1420"/>
      <c r="N88" s="470">
        <f>'Invoice Log'!N5</f>
        <v>8.1314829332730263E-4</v>
      </c>
      <c r="O88" s="1318" t="s">
        <v>275</v>
      </c>
      <c r="P88" s="1319"/>
      <c r="Q88" s="1319"/>
      <c r="R88" s="471">
        <f>'Invoice Log'!N6</f>
        <v>-260000</v>
      </c>
      <c r="S88" s="472"/>
      <c r="T88" s="473"/>
      <c r="U88" s="474"/>
      <c r="V88" s="475"/>
      <c r="W88" s="1288" t="s">
        <v>265</v>
      </c>
      <c r="X88" s="1302" t="s">
        <v>266</v>
      </c>
      <c r="Y88" s="1442" t="s">
        <v>267</v>
      </c>
      <c r="Z88" s="1442"/>
      <c r="AA88" s="1442"/>
      <c r="AB88" s="1442"/>
      <c r="AC88" s="1442"/>
      <c r="AD88" s="1302" t="s">
        <v>75</v>
      </c>
      <c r="AE88" s="1302" t="s">
        <v>45</v>
      </c>
      <c r="AF88" s="1302" t="s">
        <v>307</v>
      </c>
      <c r="AG88" s="1302" t="s">
        <v>268</v>
      </c>
      <c r="AH88" s="1435" t="s">
        <v>77</v>
      </c>
    </row>
    <row r="89" spans="1:34" ht="18.600000000000001" customHeight="1">
      <c r="A89" s="1195" t="s">
        <v>4837</v>
      </c>
      <c r="B89" s="1196"/>
      <c r="C89" s="429">
        <f>IF('Quality-Stat'!D35="","",'Quality-Stat'!D35)</f>
        <v>8</v>
      </c>
      <c r="D89" s="429">
        <f>IF('Quality-Stat'!E35="","",'Quality-Stat'!E35)</f>
        <v>8</v>
      </c>
      <c r="E89" s="429">
        <f>IF('Quality-Stat'!F35="","",'Quality-Stat'!F35)</f>
        <v>7</v>
      </c>
      <c r="F89" s="429">
        <f>IF('Quality-Stat'!G35="","",'Quality-Stat'!G35)</f>
        <v>1</v>
      </c>
      <c r="G89" s="429">
        <f>IF('Quality-Stat'!H35="","",'Quality-Stat'!H35)</f>
        <v>7</v>
      </c>
      <c r="H89" s="429" t="str">
        <f>IF('Quality-Stat'!I35="","",'Quality-Stat'!I35)</f>
        <v/>
      </c>
      <c r="I89" s="1401"/>
      <c r="J89" s="1401"/>
      <c r="K89" s="1402"/>
      <c r="L89" s="1388" t="s">
        <v>410</v>
      </c>
      <c r="M89" s="1388"/>
      <c r="N89" s="1388"/>
      <c r="O89" s="1388"/>
      <c r="P89" s="1388"/>
      <c r="Q89" s="1388"/>
      <c r="R89" s="1388"/>
      <c r="S89" s="1388"/>
      <c r="T89" s="1388"/>
      <c r="U89" s="1388"/>
      <c r="V89" s="1388"/>
      <c r="W89" s="1289"/>
      <c r="X89" s="1303"/>
      <c r="Y89" s="1303"/>
      <c r="Z89" s="1303"/>
      <c r="AA89" s="1303"/>
      <c r="AB89" s="1303"/>
      <c r="AC89" s="1303"/>
      <c r="AD89" s="1303"/>
      <c r="AE89" s="1303"/>
      <c r="AF89" s="1303"/>
      <c r="AG89" s="1303"/>
      <c r="AH89" s="1436"/>
    </row>
    <row r="90" spans="1:34" ht="18.600000000000001" customHeight="1">
      <c r="A90" s="1195" t="s">
        <v>218</v>
      </c>
      <c r="B90" s="1196"/>
      <c r="C90" s="429">
        <f>IF('Quality-Stat'!D36="","",'Quality-Stat'!D36)</f>
        <v>8</v>
      </c>
      <c r="D90" s="429">
        <f>IF('Quality-Stat'!E36="","",'Quality-Stat'!E36)</f>
        <v>8</v>
      </c>
      <c r="E90" s="429">
        <f>IF('Quality-Stat'!F36="","",'Quality-Stat'!F36)</f>
        <v>2</v>
      </c>
      <c r="F90" s="429">
        <f>IF('Quality-Stat'!G36="","",'Quality-Stat'!G36)</f>
        <v>6</v>
      </c>
      <c r="G90" s="429" t="str">
        <f>IF('Quality-Stat'!H36="","",'Quality-Stat'!H36)</f>
        <v/>
      </c>
      <c r="H90" s="429" t="str">
        <f>IF('Quality-Stat'!I36="","",'Quality-Stat'!I36)</f>
        <v/>
      </c>
      <c r="I90" s="1401"/>
      <c r="J90" s="1401"/>
      <c r="K90" s="1402"/>
      <c r="L90" s="476" t="s">
        <v>647</v>
      </c>
      <c r="M90" s="477"/>
      <c r="N90" s="477"/>
      <c r="O90" s="477"/>
      <c r="P90" s="478" t="s">
        <v>648</v>
      </c>
      <c r="Q90" s="478"/>
      <c r="R90" s="477"/>
      <c r="S90" s="479"/>
      <c r="T90" s="1433" t="s">
        <v>324</v>
      </c>
      <c r="U90" s="1434"/>
      <c r="V90" s="1434"/>
      <c r="W90" s="1290">
        <f>CCO!A3</f>
        <v>1</v>
      </c>
      <c r="X90" s="1291">
        <f>CCO!B3</f>
        <v>45854</v>
      </c>
      <c r="Y90" s="1413" t="str">
        <f>CCO!C3</f>
        <v>Revised BOQ</v>
      </c>
      <c r="Z90" s="1413"/>
      <c r="AA90" s="1413"/>
      <c r="AB90" s="1413"/>
      <c r="AC90" s="1413"/>
      <c r="AD90" s="1295" t="str">
        <f>CCO!D3</f>
        <v>Completed</v>
      </c>
      <c r="AE90" s="1419" t="str">
        <f>CCO!E3</f>
        <v>-</v>
      </c>
      <c r="AF90" s="1295" t="str">
        <f>CCO!F3</f>
        <v>-</v>
      </c>
      <c r="AG90" s="1297">
        <f>CCO!G3</f>
        <v>45861</v>
      </c>
      <c r="AH90" s="1299" t="str">
        <f>CCO!H3</f>
        <v>-</v>
      </c>
    </row>
    <row r="91" spans="1:34" ht="18.600000000000001" customHeight="1" thickBot="1">
      <c r="A91" s="1195"/>
      <c r="B91" s="1196"/>
      <c r="C91" s="429" t="str">
        <f>IF('Quality-Stat'!D37="","",'Quality-Stat'!D37)</f>
        <v/>
      </c>
      <c r="D91" s="429" t="str">
        <f>IF('Quality-Stat'!E37="","",'Quality-Stat'!E37)</f>
        <v/>
      </c>
      <c r="E91" s="429" t="str">
        <f>IF('Quality-Stat'!F37="","",'Quality-Stat'!F37)</f>
        <v/>
      </c>
      <c r="F91" s="429" t="str">
        <f>IF('Quality-Stat'!G37="","",'Quality-Stat'!G37)</f>
        <v/>
      </c>
      <c r="G91" s="429" t="str">
        <f>IF('Quality-Stat'!H37="","",'Quality-Stat'!H37)</f>
        <v/>
      </c>
      <c r="H91" s="429" t="str">
        <f>IF('Quality-Stat'!I37="","",'Quality-Stat'!I37)</f>
        <v/>
      </c>
      <c r="I91" s="1401"/>
      <c r="J91" s="1401"/>
      <c r="K91" s="1402"/>
      <c r="L91" s="370" t="s">
        <v>18</v>
      </c>
      <c r="M91" s="371" t="s">
        <v>15</v>
      </c>
      <c r="N91" s="660" t="s">
        <v>659</v>
      </c>
      <c r="O91" s="372" t="s">
        <v>631</v>
      </c>
      <c r="P91" s="371" t="s">
        <v>18</v>
      </c>
      <c r="Q91" s="371" t="s">
        <v>15</v>
      </c>
      <c r="R91" s="660" t="s">
        <v>659</v>
      </c>
      <c r="S91" s="372" t="s">
        <v>631</v>
      </c>
      <c r="T91" s="480" t="s">
        <v>325</v>
      </c>
      <c r="U91" s="481" t="s">
        <v>326</v>
      </c>
      <c r="V91" s="482" t="s">
        <v>31</v>
      </c>
      <c r="W91" s="1281"/>
      <c r="X91" s="1292"/>
      <c r="Y91" s="1414"/>
      <c r="Z91" s="1414"/>
      <c r="AA91" s="1414"/>
      <c r="AB91" s="1414"/>
      <c r="AC91" s="1414"/>
      <c r="AD91" s="1296"/>
      <c r="AE91" s="1417"/>
      <c r="AF91" s="1296"/>
      <c r="AG91" s="1298"/>
      <c r="AH91" s="1300"/>
    </row>
    <row r="92" spans="1:34" ht="18.600000000000001" customHeight="1">
      <c r="A92" s="1411"/>
      <c r="B92" s="1412"/>
      <c r="C92" s="440" t="str">
        <f>IF('Quality-Stat'!D38="","",'Quality-Stat'!D38)</f>
        <v/>
      </c>
      <c r="D92" s="440" t="str">
        <f>IF('Quality-Stat'!E38="","",'Quality-Stat'!E38)</f>
        <v/>
      </c>
      <c r="E92" s="440" t="str">
        <f>IF('Quality-Stat'!F38="","",'Quality-Stat'!F38)</f>
        <v/>
      </c>
      <c r="F92" s="440" t="str">
        <f>IF('Quality-Stat'!G38="","",'Quality-Stat'!G38)</f>
        <v/>
      </c>
      <c r="G92" s="440" t="str">
        <f>IF('Quality-Stat'!H38="","",'Quality-Stat'!H38)</f>
        <v/>
      </c>
      <c r="H92" s="440" t="str">
        <f>IF('Quality-Stat'!I38="","",'Quality-Stat'!I38)</f>
        <v/>
      </c>
      <c r="I92" s="1403"/>
      <c r="J92" s="1403"/>
      <c r="K92" s="1404"/>
      <c r="L92" s="483">
        <f ca="1">Manpower!A20</f>
        <v>0</v>
      </c>
      <c r="M92" s="485">
        <f>Manpower!B20</f>
        <v>1092</v>
      </c>
      <c r="N92" s="485">
        <f ca="1">Manpower!F20</f>
        <v>0</v>
      </c>
      <c r="O92" s="485">
        <f ca="1">Manpower!H24</f>
        <v>0</v>
      </c>
      <c r="P92" s="485">
        <f ca="1">Manpower!A24</f>
        <v>0</v>
      </c>
      <c r="Q92" s="485">
        <f>Manpower!B24</f>
        <v>92</v>
      </c>
      <c r="R92" s="485">
        <f ca="1">Manpower!F24</f>
        <v>0</v>
      </c>
      <c r="S92" s="744">
        <f ca="1">Manpower!H24</f>
        <v>0</v>
      </c>
      <c r="T92" s="486">
        <f ca="1">L92+P92</f>
        <v>0</v>
      </c>
      <c r="U92" s="486">
        <f ca="1">M92+Q92+S92</f>
        <v>1184</v>
      </c>
      <c r="V92" s="487">
        <f ca="1">+U92-T92</f>
        <v>1184</v>
      </c>
      <c r="W92" s="1281"/>
      <c r="X92" s="1292"/>
      <c r="Y92" s="1414"/>
      <c r="Z92" s="1414"/>
      <c r="AA92" s="1414"/>
      <c r="AB92" s="1414"/>
      <c r="AC92" s="1414"/>
      <c r="AD92" s="1296"/>
      <c r="AE92" s="1417"/>
      <c r="AF92" s="1296"/>
      <c r="AG92" s="1298"/>
      <c r="AH92" s="1300"/>
    </row>
    <row r="93" spans="1:34" ht="18.600000000000001" customHeight="1" thickBot="1">
      <c r="A93" s="1235" t="s">
        <v>219</v>
      </c>
      <c r="B93" s="1236"/>
      <c r="C93" s="459">
        <f>IF('Quality-Stat'!D39="","",'Quality-Stat'!D39)</f>
        <v>20</v>
      </c>
      <c r="D93" s="459">
        <f>IF('Quality-Stat'!E39="","",'Quality-Stat'!E39)</f>
        <v>20</v>
      </c>
      <c r="E93" s="459">
        <f>IF('Quality-Stat'!F39="","",'Quality-Stat'!F39)</f>
        <v>12</v>
      </c>
      <c r="F93" s="459">
        <f>IF('Quality-Stat'!G39="","",'Quality-Stat'!G39)</f>
        <v>8</v>
      </c>
      <c r="G93" s="459">
        <f>IF('Quality-Stat'!H39="","",'Quality-Stat'!H39)</f>
        <v>10</v>
      </c>
      <c r="H93" s="459">
        <f>IF('Quality-Stat'!I39="","",'Quality-Stat'!I39)</f>
        <v>0</v>
      </c>
      <c r="I93" s="1394">
        <f>MAX(I88:I92)</f>
        <v>0</v>
      </c>
      <c r="J93" s="1395"/>
      <c r="K93" s="1396"/>
      <c r="L93" s="488" t="s">
        <v>327</v>
      </c>
      <c r="M93" s="489"/>
      <c r="N93" s="489"/>
      <c r="O93" s="489"/>
      <c r="P93" s="489"/>
      <c r="Q93" s="489"/>
      <c r="R93" s="489"/>
      <c r="S93" s="1392" t="s">
        <v>400</v>
      </c>
      <c r="T93" s="1393"/>
      <c r="U93" s="1393"/>
      <c r="V93" s="1393"/>
      <c r="W93" s="1281"/>
      <c r="X93" s="1292"/>
      <c r="Y93" s="1414"/>
      <c r="Z93" s="1414"/>
      <c r="AA93" s="1414"/>
      <c r="AB93" s="1414"/>
      <c r="AC93" s="1414"/>
      <c r="AD93" s="1296"/>
      <c r="AE93" s="1417"/>
      <c r="AF93" s="1296"/>
      <c r="AG93" s="1298"/>
      <c r="AH93" s="1300"/>
    </row>
    <row r="94" spans="1:34" ht="18.600000000000001" customHeight="1" thickBot="1">
      <c r="A94" s="1405" t="str">
        <f>Schedule!A1</f>
        <v>Primavera P6 Schedule Status</v>
      </c>
      <c r="B94" s="1406"/>
      <c r="C94" s="1406"/>
      <c r="D94" s="1406"/>
      <c r="E94" s="1406"/>
      <c r="F94" s="1406"/>
      <c r="G94" s="1406"/>
      <c r="H94" s="1406"/>
      <c r="I94" s="1406"/>
      <c r="J94" s="1406"/>
      <c r="K94" s="1407"/>
      <c r="L94" s="490" t="s">
        <v>334</v>
      </c>
      <c r="M94" s="491" t="s">
        <v>18</v>
      </c>
      <c r="N94" s="492" t="s">
        <v>15</v>
      </c>
      <c r="S94" s="490" t="s">
        <v>302</v>
      </c>
      <c r="T94" s="491" t="s">
        <v>18</v>
      </c>
      <c r="U94" s="492" t="s">
        <v>15</v>
      </c>
      <c r="V94" s="492" t="s">
        <v>312</v>
      </c>
      <c r="W94" s="1281"/>
      <c r="X94" s="1292"/>
      <c r="Y94" s="1414"/>
      <c r="Z94" s="1414"/>
      <c r="AA94" s="1414"/>
      <c r="AB94" s="1414"/>
      <c r="AC94" s="1414"/>
      <c r="AD94" s="1296"/>
      <c r="AE94" s="1417"/>
      <c r="AF94" s="1296"/>
      <c r="AG94" s="1298"/>
      <c r="AH94" s="1300"/>
    </row>
    <row r="95" spans="1:34" ht="18.600000000000001" customHeight="1">
      <c r="A95" s="1408" t="str">
        <f>Schedule!A2</f>
        <v>Project Activities Overview</v>
      </c>
      <c r="B95" s="1409"/>
      <c r="C95" s="1409"/>
      <c r="D95" s="1409"/>
      <c r="E95" s="1409"/>
      <c r="F95" s="1409"/>
      <c r="G95" s="1409"/>
      <c r="H95" s="1409"/>
      <c r="I95" s="1409"/>
      <c r="J95" s="1409"/>
      <c r="K95" s="1410"/>
      <c r="L95" s="493" t="str">
        <f>+Manpower!N23</f>
        <v>General Labor</v>
      </c>
      <c r="M95" s="494">
        <f>Manpower!N24</f>
        <v>288</v>
      </c>
      <c r="N95" s="495">
        <f>Manpower!N25</f>
        <v>139</v>
      </c>
      <c r="S95" s="493" t="str">
        <f>+Manpower!$B$49</f>
        <v>Excavator</v>
      </c>
      <c r="T95" s="494">
        <f>+Manpower!B50</f>
        <v>55</v>
      </c>
      <c r="U95" s="494">
        <f>+Manpower!B51</f>
        <v>49</v>
      </c>
      <c r="V95" s="495">
        <f>+Manpower!B52</f>
        <v>1</v>
      </c>
      <c r="W95" s="1431"/>
      <c r="X95" s="1432"/>
      <c r="Y95" s="1415"/>
      <c r="Z95" s="1415"/>
      <c r="AA95" s="1415"/>
      <c r="AB95" s="1415"/>
      <c r="AC95" s="1415"/>
      <c r="AD95" s="1416"/>
      <c r="AE95" s="1418"/>
      <c r="AF95" s="1416"/>
      <c r="AG95" s="1428"/>
      <c r="AH95" s="1301"/>
    </row>
    <row r="96" spans="1:34" ht="18.600000000000001" customHeight="1">
      <c r="A96" s="1228" t="str">
        <f>Schedule!A3</f>
        <v>Schedule Statistics</v>
      </c>
      <c r="B96" s="1229"/>
      <c r="C96" s="1229"/>
      <c r="D96" s="1229"/>
      <c r="E96" s="1230"/>
      <c r="F96" s="1389" t="str">
        <f>Schedule!F3</f>
        <v>Active Schedule Activities</v>
      </c>
      <c r="G96" s="1229"/>
      <c r="H96" s="1229"/>
      <c r="I96" s="1229"/>
      <c r="J96" s="1229"/>
      <c r="K96" s="1230"/>
      <c r="L96" s="493" t="str">
        <f>+Manpower!P23</f>
        <v>Carpenter</v>
      </c>
      <c r="M96" s="494">
        <f>Manpower!P24</f>
        <v>42</v>
      </c>
      <c r="N96" s="495">
        <f>Manpower!P25</f>
        <v>39</v>
      </c>
      <c r="S96" s="493" t="str">
        <f>+Manpower!$D$49</f>
        <v>Loader</v>
      </c>
      <c r="T96" s="494">
        <f>+Manpower!D50</f>
        <v>5</v>
      </c>
      <c r="U96" s="494">
        <f>+Manpower!D51</f>
        <v>4</v>
      </c>
      <c r="V96" s="495">
        <f>+Manpower!D52</f>
        <v>0</v>
      </c>
      <c r="W96" s="373" t="s">
        <v>337</v>
      </c>
      <c r="X96" s="374"/>
      <c r="Y96" s="374"/>
      <c r="Z96" s="374"/>
      <c r="AA96" s="374"/>
      <c r="AB96" s="375"/>
      <c r="AC96" s="375"/>
      <c r="AD96" s="374"/>
      <c r="AE96" s="374"/>
      <c r="AF96" s="374"/>
      <c r="AG96" s="374"/>
      <c r="AH96" s="376"/>
    </row>
    <row r="97" spans="1:48" ht="18.600000000000001" customHeight="1">
      <c r="A97" s="496" t="str">
        <f>Schedule!A4</f>
        <v>Total Act.</v>
      </c>
      <c r="B97" s="193" t="str">
        <f>Schedule!B4</f>
        <v>Not Started</v>
      </c>
      <c r="C97" s="193" t="str">
        <f>Schedule!C4</f>
        <v>In Progress</v>
      </c>
      <c r="D97" s="193" t="str">
        <f>Schedule!D4</f>
        <v>Completed</v>
      </c>
      <c r="E97" s="194" t="str">
        <f>Schedule!E4</f>
        <v>%</v>
      </c>
      <c r="F97" s="192" t="str">
        <f>Schedule!F4</f>
        <v xml:space="preserve">Active </v>
      </c>
      <c r="G97" s="193" t="str">
        <f>Schedule!G4</f>
        <v>Ahead</v>
      </c>
      <c r="H97" s="193" t="str">
        <f>Schedule!H4</f>
        <v>On</v>
      </c>
      <c r="I97" s="193" t="str">
        <f>Schedule!I4</f>
        <v>Behind</v>
      </c>
      <c r="J97" s="193" t="str">
        <f>Schedule!J4</f>
        <v>Flag</v>
      </c>
      <c r="K97" s="194">
        <f>Schedule!K4</f>
        <v>0</v>
      </c>
      <c r="L97" s="493" t="str">
        <f>+Manpower!R23</f>
        <v>Plumber</v>
      </c>
      <c r="M97" s="494">
        <f>+Manpower!R24</f>
        <v>26</v>
      </c>
      <c r="N97" s="495">
        <f>Manpower!R25</f>
        <v>39</v>
      </c>
      <c r="S97" s="493" t="str">
        <f>+Manpower!$F$49</f>
        <v>Dozer</v>
      </c>
      <c r="T97" s="494">
        <f>+Manpower!F50</f>
        <v>2</v>
      </c>
      <c r="U97" s="494">
        <f>+Manpower!F51</f>
        <v>1</v>
      </c>
      <c r="V97" s="495">
        <f>+Manpower!F52</f>
        <v>0</v>
      </c>
      <c r="W97" s="377" t="s">
        <v>148</v>
      </c>
      <c r="X97" s="1434" t="s">
        <v>4806</v>
      </c>
      <c r="Y97" s="1434"/>
      <c r="Z97" s="1434"/>
      <c r="AA97" s="1434"/>
      <c r="AB97" s="1434"/>
      <c r="AC97" s="378" t="s">
        <v>4807</v>
      </c>
      <c r="AD97" s="977" t="s">
        <v>6494</v>
      </c>
      <c r="AE97" s="378" t="s">
        <v>4808</v>
      </c>
      <c r="AF97" s="378" t="s">
        <v>349</v>
      </c>
      <c r="AG97" s="378" t="s">
        <v>4809</v>
      </c>
      <c r="AH97" s="379" t="s">
        <v>4810</v>
      </c>
    </row>
    <row r="98" spans="1:48" ht="18.600000000000001" customHeight="1">
      <c r="A98" s="497">
        <f>Schedule!A5</f>
        <v>9236</v>
      </c>
      <c r="B98" s="498">
        <f>Schedule!B5</f>
        <v>141</v>
      </c>
      <c r="C98" s="498">
        <f>Schedule!C5</f>
        <v>75</v>
      </c>
      <c r="D98" s="498">
        <f>Schedule!D5</f>
        <v>9020</v>
      </c>
      <c r="E98" s="499">
        <f>Schedule!E5</f>
        <v>0.97661325249025555</v>
      </c>
      <c r="F98" s="200">
        <f>Schedule!F5</f>
        <v>75</v>
      </c>
      <c r="G98" s="498">
        <f>Schedule!G5</f>
        <v>9020</v>
      </c>
      <c r="H98" s="498">
        <f>Schedule!H5</f>
        <v>75</v>
      </c>
      <c r="I98" s="201">
        <f>Schedule!I5</f>
        <v>66</v>
      </c>
      <c r="J98" s="1390">
        <f>Schedule!J5</f>
        <v>9029</v>
      </c>
      <c r="K98" s="1391"/>
      <c r="L98" s="493" t="str">
        <f>+Manpower!T23</f>
        <v>Electrician</v>
      </c>
      <c r="M98" s="494">
        <f>Manpower!T24</f>
        <v>0</v>
      </c>
      <c r="N98" s="495">
        <f>Manpower!T25</f>
        <v>0</v>
      </c>
      <c r="S98" s="493" t="str">
        <f>+Manpower!$H$49</f>
        <v>Dumper</v>
      </c>
      <c r="T98" s="494">
        <f>+Manpower!H50</f>
        <v>50</v>
      </c>
      <c r="U98" s="494">
        <f>+Manpower!H51</f>
        <v>37</v>
      </c>
      <c r="V98" s="669">
        <f>+Manpower!H52</f>
        <v>1</v>
      </c>
      <c r="W98" s="671" t="str">
        <f>'Major Quantities'!B9</f>
        <v xml:space="preserve"> m</v>
      </c>
      <c r="X98" s="1441" t="str">
        <f>'Major Quantities'!A9</f>
        <v>UPVC 300 mm Dia</v>
      </c>
      <c r="Y98" s="1441"/>
      <c r="Z98" s="1441"/>
      <c r="AA98" s="1441"/>
      <c r="AB98" s="1441"/>
      <c r="AC98" s="978">
        <f>'Major Quantities'!C9</f>
        <v>28700</v>
      </c>
      <c r="AD98" s="978">
        <f>'Major Quantities'!D9</f>
        <v>29079.777999999998</v>
      </c>
      <c r="AE98" s="978">
        <f>'Major Quantities'!E9</f>
        <v>29079.777999999998</v>
      </c>
      <c r="AF98" s="979">
        <f>+AD98-AE98</f>
        <v>0</v>
      </c>
      <c r="AG98" s="770">
        <f>'Major Quantities'!F9</f>
        <v>1</v>
      </c>
      <c r="AH98" s="672">
        <f>'Major Quantities'!G9</f>
        <v>29079.777999999998</v>
      </c>
    </row>
    <row r="99" spans="1:48" ht="18.600000000000001" customHeight="1">
      <c r="A99" s="1213" t="str">
        <f>Schedule!A6</f>
        <v xml:space="preserve">Critical Path Activities </v>
      </c>
      <c r="B99" s="1214"/>
      <c r="C99" s="1215"/>
      <c r="D99" s="1219" t="str">
        <f>Schedule!D6</f>
        <v>Free Float Management (Total)</v>
      </c>
      <c r="E99" s="1214"/>
      <c r="F99" s="1214"/>
      <c r="G99" s="1215"/>
      <c r="H99" s="1219" t="str">
        <f>Schedule!H6</f>
        <v xml:space="preserve">Failed Start Activities </v>
      </c>
      <c r="I99" s="1214"/>
      <c r="J99" s="1214"/>
      <c r="K99" s="1215"/>
      <c r="L99" s="493" t="str">
        <f>+Manpower!V23</f>
        <v>Steel Fixer</v>
      </c>
      <c r="M99" s="494">
        <f>+Manpower!V24</f>
        <v>36</v>
      </c>
      <c r="N99" s="495">
        <f>+Manpower!V25</f>
        <v>39</v>
      </c>
      <c r="S99" s="493" t="str">
        <f>+Manpower!$J$49</f>
        <v>Fork lift</v>
      </c>
      <c r="T99" s="494">
        <f>+Manpower!J50</f>
        <v>2</v>
      </c>
      <c r="U99" s="494">
        <f>+Manpower!J51</f>
        <v>1</v>
      </c>
      <c r="V99" s="669">
        <f>+Manpower!J52</f>
        <v>0</v>
      </c>
      <c r="W99" s="671" t="str">
        <f>'Major Quantities'!B10</f>
        <v>m</v>
      </c>
      <c r="X99" s="1441" t="str">
        <f>'Major Quantities'!A10</f>
        <v>GRP– 400 Dia</v>
      </c>
      <c r="Y99" s="1441"/>
      <c r="Z99" s="1441"/>
      <c r="AA99" s="1441"/>
      <c r="AB99" s="1441"/>
      <c r="AC99" s="978">
        <f>'Major Quantities'!C10</f>
        <v>4770</v>
      </c>
      <c r="AD99" s="978">
        <f>'Major Quantities'!D10</f>
        <v>11757.93</v>
      </c>
      <c r="AE99" s="978">
        <f>'Major Quantities'!E10</f>
        <v>11757.93</v>
      </c>
      <c r="AF99" s="979">
        <f>+AD99-AE99</f>
        <v>0</v>
      </c>
      <c r="AG99" s="770">
        <f>'Major Quantities'!F10</f>
        <v>1</v>
      </c>
      <c r="AH99" s="672">
        <f>'Major Quantities'!G10</f>
        <v>11757.93</v>
      </c>
    </row>
    <row r="100" spans="1:48" ht="18.600000000000001" customHeight="1">
      <c r="A100" s="1216"/>
      <c r="B100" s="1217"/>
      <c r="C100" s="1218"/>
      <c r="D100" s="1220" t="str">
        <f>Schedule!D7</f>
        <v>Greater Than 14 Days</v>
      </c>
      <c r="E100" s="1221"/>
      <c r="F100" s="1221" t="str">
        <f>Schedule!F7</f>
        <v>Less Than 14 Days</v>
      </c>
      <c r="G100" s="1222"/>
      <c r="H100" s="1227"/>
      <c r="I100" s="1217"/>
      <c r="J100" s="1217"/>
      <c r="K100" s="1218"/>
      <c r="L100" s="493" t="str">
        <f>+Manpower!X23</f>
        <v>Mason</v>
      </c>
      <c r="M100" s="494">
        <f>+Manpower!X24</f>
        <v>38</v>
      </c>
      <c r="N100" s="495">
        <f>+Manpower!X25</f>
        <v>0</v>
      </c>
      <c r="S100" s="493" t="str">
        <f>+Manpower!$L$49</f>
        <v>Grader</v>
      </c>
      <c r="T100" s="494">
        <f>+Manpower!L50</f>
        <v>1</v>
      </c>
      <c r="U100" s="494">
        <f>+Manpower!L51</f>
        <v>0</v>
      </c>
      <c r="V100" s="669">
        <f>+Manpower!L52</f>
        <v>0</v>
      </c>
      <c r="W100" s="671" t="str">
        <f>'Major Quantities'!B11</f>
        <v>m</v>
      </c>
      <c r="X100" s="1441" t="str">
        <f>'Major Quantities'!A11</f>
        <v>GRP– 500 Dia</v>
      </c>
      <c r="Y100" s="1441"/>
      <c r="Z100" s="1441"/>
      <c r="AA100" s="1441"/>
      <c r="AB100" s="1441"/>
      <c r="AC100" s="978">
        <f>'Major Quantities'!C11</f>
        <v>4350</v>
      </c>
      <c r="AD100" s="978">
        <f>'Major Quantities'!D11</f>
        <v>4240.12</v>
      </c>
      <c r="AE100" s="978">
        <f>'Major Quantities'!E11</f>
        <v>4240.12</v>
      </c>
      <c r="AF100" s="979">
        <f>+AD100-AE100</f>
        <v>0</v>
      </c>
      <c r="AG100" s="770">
        <f>'Major Quantities'!F11</f>
        <v>1</v>
      </c>
      <c r="AH100" s="672">
        <f>'Major Quantities'!G11</f>
        <v>4240.12</v>
      </c>
    </row>
    <row r="101" spans="1:48" ht="18.600000000000001" customHeight="1">
      <c r="A101" s="496" t="str">
        <f>Schedule!A8</f>
        <v>Last Week</v>
      </c>
      <c r="B101" s="193" t="str">
        <f>Schedule!B8</f>
        <v>This Week</v>
      </c>
      <c r="C101" s="194" t="str">
        <f>Schedule!C8</f>
        <v>Diff</v>
      </c>
      <c r="D101" s="192" t="str">
        <f>Schedule!D8</f>
        <v>Last Week</v>
      </c>
      <c r="E101" s="193" t="str">
        <f>Schedule!E8</f>
        <v>This Week</v>
      </c>
      <c r="F101" s="193" t="str">
        <f>Schedule!F8</f>
        <v>Last Week</v>
      </c>
      <c r="G101" s="194" t="str">
        <f>Schedule!G8</f>
        <v>This Week</v>
      </c>
      <c r="H101" s="192" t="str">
        <f>Schedule!H8</f>
        <v>Last Week</v>
      </c>
      <c r="I101" s="193" t="str">
        <f>Schedule!I8</f>
        <v>This Week</v>
      </c>
      <c r="J101" s="193" t="str">
        <f>Schedule!J8</f>
        <v>Flag</v>
      </c>
      <c r="K101" s="194">
        <f>Schedule!K8</f>
        <v>0</v>
      </c>
      <c r="L101" s="500" t="str">
        <f>+Manpower!Z23</f>
        <v>Others</v>
      </c>
      <c r="M101" s="484">
        <f>+Manpower!Z24</f>
        <v>172</v>
      </c>
      <c r="N101" s="501">
        <f>+Manpower!Z25</f>
        <v>133</v>
      </c>
      <c r="S101" s="500" t="str">
        <f>+Manpower!$N$49</f>
        <v>Other</v>
      </c>
      <c r="T101" s="484">
        <f>+Manpower!N50</f>
        <v>52</v>
      </c>
      <c r="U101" s="484">
        <f>+Manpower!N51</f>
        <v>43</v>
      </c>
      <c r="V101" s="670">
        <f>+Manpower!N52</f>
        <v>1</v>
      </c>
      <c r="W101" s="671" t="str">
        <f>'Major Quantities'!B12</f>
        <v>m</v>
      </c>
      <c r="X101" s="1441" t="str">
        <f>'Major Quantities'!A12</f>
        <v>GRP– 600 Dia</v>
      </c>
      <c r="Y101" s="1441"/>
      <c r="Z101" s="1441"/>
      <c r="AA101" s="1441"/>
      <c r="AB101" s="1441"/>
      <c r="AC101" s="978">
        <f>'Major Quantities'!C12</f>
        <v>5050</v>
      </c>
      <c r="AD101" s="978">
        <f>'Major Quantities'!D12</f>
        <v>5965.71</v>
      </c>
      <c r="AE101" s="978">
        <f>'Major Quantities'!E12</f>
        <v>5965.71</v>
      </c>
      <c r="AF101" s="979">
        <f>+AD101-AE101</f>
        <v>0</v>
      </c>
      <c r="AG101" s="770">
        <f>'Major Quantities'!F12</f>
        <v>1</v>
      </c>
      <c r="AH101" s="672">
        <f>'Major Quantities'!G12</f>
        <v>5965.71</v>
      </c>
      <c r="AI101" s="589"/>
      <c r="AJ101" s="589"/>
    </row>
    <row r="102" spans="1:48" customFormat="1" ht="18.600000000000001" customHeight="1">
      <c r="A102" s="502">
        <f>Schedule!A9</f>
        <v>215</v>
      </c>
      <c r="B102" s="484">
        <f>Schedule!B9</f>
        <v>216</v>
      </c>
      <c r="C102" s="197">
        <f>Schedule!C9</f>
        <v>-1</v>
      </c>
      <c r="D102" s="503">
        <f>Schedule!D9</f>
        <v>240</v>
      </c>
      <c r="E102" s="484">
        <f>Schedule!E9</f>
        <v>267</v>
      </c>
      <c r="F102" s="484">
        <f>Schedule!F9</f>
        <v>2934</v>
      </c>
      <c r="G102" s="504">
        <f>Schedule!G9</f>
        <v>2812</v>
      </c>
      <c r="H102" s="503">
        <f>Schedule!H9</f>
        <v>366</v>
      </c>
      <c r="I102" s="484">
        <f>Schedule!I9</f>
        <v>324</v>
      </c>
      <c r="J102" s="1386">
        <f>Schedule!J9</f>
        <v>42</v>
      </c>
      <c r="K102" s="1387"/>
      <c r="L102" s="505" t="s">
        <v>5</v>
      </c>
      <c r="M102" s="506">
        <f>SUM(M95:M101)</f>
        <v>602</v>
      </c>
      <c r="N102" s="507">
        <f>SUM(N95:N101)</f>
        <v>389</v>
      </c>
      <c r="S102" s="505" t="s">
        <v>5</v>
      </c>
      <c r="T102" s="506">
        <f>SUM(T95:T101)</f>
        <v>167</v>
      </c>
      <c r="U102" s="506">
        <f>SUM(U95:U101)</f>
        <v>135</v>
      </c>
      <c r="V102" s="506">
        <f>SUM(V95:V101)</f>
        <v>3</v>
      </c>
      <c r="W102" s="671" t="str">
        <f>'Major Quantities'!B13</f>
        <v>m</v>
      </c>
      <c r="X102" s="1441" t="str">
        <f>'Major Quantities'!A13</f>
        <v>GRP– 700 Dia</v>
      </c>
      <c r="Y102" s="1441"/>
      <c r="Z102" s="1441"/>
      <c r="AA102" s="1441"/>
      <c r="AB102" s="1441"/>
      <c r="AC102" s="978">
        <f>'Major Quantities'!C13</f>
        <v>5550</v>
      </c>
      <c r="AD102" s="978">
        <f>'Major Quantities'!D13</f>
        <v>5347.16</v>
      </c>
      <c r="AE102" s="978">
        <f>'Major Quantities'!E13</f>
        <v>5347.16</v>
      </c>
      <c r="AF102" s="979">
        <f>+AD102-AE102</f>
        <v>0</v>
      </c>
      <c r="AG102" s="770">
        <f>'Major Quantities'!F13</f>
        <v>1</v>
      </c>
      <c r="AH102" s="672">
        <f>'Major Quantities'!G13</f>
        <v>5347.16</v>
      </c>
    </row>
    <row r="103" spans="1:48" s="545" customFormat="1" ht="26.25">
      <c r="A103" s="508" t="s">
        <v>640</v>
      </c>
      <c r="B103" s="509"/>
      <c r="C103" s="509"/>
      <c r="D103" s="509"/>
      <c r="E103" s="509"/>
      <c r="F103" s="509"/>
      <c r="G103" s="509"/>
      <c r="H103" s="509"/>
      <c r="I103" s="509"/>
      <c r="J103" s="509"/>
      <c r="K103" s="509"/>
      <c r="L103" s="509"/>
      <c r="M103" s="509"/>
      <c r="N103" s="509"/>
      <c r="O103" s="509"/>
      <c r="P103" s="509"/>
      <c r="Q103" s="508" t="s">
        <v>654</v>
      </c>
      <c r="R103" s="509"/>
      <c r="S103" s="509"/>
      <c r="T103" s="509"/>
      <c r="U103" s="509"/>
      <c r="V103" s="509"/>
      <c r="W103" s="509"/>
      <c r="X103" s="509"/>
      <c r="Y103" s="509"/>
      <c r="Z103" s="509"/>
      <c r="AA103" s="509"/>
      <c r="AB103" s="509"/>
      <c r="AC103" s="509"/>
      <c r="AD103" s="509"/>
      <c r="AE103" s="509"/>
      <c r="AF103" s="509"/>
      <c r="AG103" s="509"/>
      <c r="AH103" s="510"/>
      <c r="AL103" s="584"/>
      <c r="AM103" s="584"/>
      <c r="AN103" s="584"/>
      <c r="AO103" s="584"/>
      <c r="AP103" s="584"/>
      <c r="AQ103" s="584"/>
      <c r="AR103" s="584"/>
      <c r="AS103" s="584"/>
      <c r="AT103" s="584"/>
      <c r="AU103" s="584"/>
      <c r="AV103" s="584"/>
    </row>
    <row r="104" spans="1:48" s="656" customFormat="1" ht="18.75">
      <c r="A104" s="511"/>
      <c r="B104" s="511"/>
      <c r="C104" s="511"/>
      <c r="D104" s="511"/>
      <c r="E104" s="511"/>
      <c r="F104" s="511"/>
      <c r="G104" s="511"/>
      <c r="H104" s="511"/>
      <c r="I104" s="511"/>
      <c r="J104" s="511"/>
      <c r="K104" s="511"/>
      <c r="L104" s="511"/>
      <c r="M104" s="511"/>
      <c r="N104" s="511"/>
      <c r="O104" s="511"/>
      <c r="P104" s="511"/>
      <c r="Q104" s="512" t="s">
        <v>404</v>
      </c>
      <c r="R104" s="513"/>
      <c r="S104" s="513"/>
      <c r="T104" s="513"/>
      <c r="U104" s="513"/>
      <c r="V104" s="513"/>
      <c r="W104" s="513"/>
      <c r="X104" s="513"/>
      <c r="Y104" s="513"/>
      <c r="Z104" s="513"/>
      <c r="AA104" s="513"/>
      <c r="AB104" s="513"/>
      <c r="AC104" s="513"/>
      <c r="AD104" s="513"/>
      <c r="AE104" s="513"/>
      <c r="AF104" s="513"/>
      <c r="AG104" s="513"/>
      <c r="AH104" s="514"/>
      <c r="AI104" s="655"/>
      <c r="AJ104" s="655"/>
    </row>
    <row r="105" spans="1:48" s="658" customFormat="1" ht="30" customHeight="1">
      <c r="A105" s="515" t="s">
        <v>1</v>
      </c>
      <c r="B105" s="1210" t="s">
        <v>597</v>
      </c>
      <c r="C105" s="1210"/>
      <c r="D105" s="1210" t="s">
        <v>598</v>
      </c>
      <c r="E105" s="1210"/>
      <c r="F105" s="1210" t="s">
        <v>595</v>
      </c>
      <c r="G105" s="1210"/>
      <c r="H105" s="1210" t="s">
        <v>596</v>
      </c>
      <c r="I105" s="1210"/>
      <c r="J105" s="1210" t="s">
        <v>599</v>
      </c>
      <c r="K105" s="1210"/>
      <c r="L105" s="1210" t="s">
        <v>600</v>
      </c>
      <c r="M105" s="1210"/>
      <c r="N105" s="516" t="s">
        <v>601</v>
      </c>
      <c r="O105" s="516" t="s">
        <v>602</v>
      </c>
      <c r="P105" s="517" t="s">
        <v>603</v>
      </c>
      <c r="Q105" s="518" t="s">
        <v>313</v>
      </c>
      <c r="R105" s="518" t="s">
        <v>314</v>
      </c>
      <c r="S105" s="1430" t="s">
        <v>315</v>
      </c>
      <c r="T105" s="1430"/>
      <c r="U105" s="1430"/>
      <c r="V105" s="1430"/>
      <c r="W105" s="518" t="s">
        <v>320</v>
      </c>
      <c r="X105" s="1430" t="s">
        <v>316</v>
      </c>
      <c r="Y105" s="1430"/>
      <c r="Z105" s="1430"/>
      <c r="AA105" s="1430" t="s">
        <v>317</v>
      </c>
      <c r="AB105" s="1430"/>
      <c r="AC105" s="1430"/>
      <c r="AD105" s="1430"/>
      <c r="AE105" s="1430"/>
      <c r="AF105" s="518" t="s">
        <v>319</v>
      </c>
      <c r="AG105" s="519" t="s">
        <v>563</v>
      </c>
      <c r="AH105" s="520" t="s">
        <v>323</v>
      </c>
      <c r="AI105" s="657"/>
      <c r="AJ105" s="657"/>
    </row>
    <row r="106" spans="1:48" ht="32.1" customHeight="1">
      <c r="A106" s="521" t="str">
        <f>Testing!A3</f>
        <v>Mechanical System</v>
      </c>
      <c r="B106" s="1192">
        <f>IF(Testing!B3=""," ",Testing!B3)</f>
        <v>45684</v>
      </c>
      <c r="C106" s="1192"/>
      <c r="D106" s="1192">
        <f>IF(Testing!C3=""," ",Testing!C3)</f>
        <v>45993</v>
      </c>
      <c r="E106" s="1192"/>
      <c r="F106" s="1192">
        <f>IF(Testing!D3=""," ",Testing!D3)</f>
        <v>45738</v>
      </c>
      <c r="G106" s="1192"/>
      <c r="H106" s="1192">
        <f>IF(Testing!E3=""," ",Testing!E3)</f>
        <v>46047</v>
      </c>
      <c r="I106" s="1192"/>
      <c r="J106" s="1201" t="str">
        <f>IF(Testing!F3=""," ",Testing!F3)</f>
        <v xml:space="preserve"> </v>
      </c>
      <c r="K106" s="1202"/>
      <c r="L106" s="1192" t="str">
        <f>IF(Testing!G3=""," ",Testing!G3)</f>
        <v xml:space="preserve"> </v>
      </c>
      <c r="M106" s="1192"/>
      <c r="N106" s="522">
        <f>IF(Testing!H3=""," ",Testing!H3)</f>
        <v>0</v>
      </c>
      <c r="O106" s="405">
        <f>IF(Testing!I3=""," ",Testing!I3)</f>
        <v>0</v>
      </c>
      <c r="P106" s="523">
        <f>IF(Testing!J3=""," ",Testing!J3)</f>
        <v>0</v>
      </c>
      <c r="Q106" s="402">
        <f>IF(+Issues!B11="","",+Issues!B11)</f>
        <v>1</v>
      </c>
      <c r="R106" s="403">
        <f>IF(+Issues!C11="","",+Issues!C11)</f>
        <v>45552</v>
      </c>
      <c r="S106" s="1429" t="str">
        <f>IF(+Issues!D11="","",+Issues!D11)</f>
        <v>The surveying in the project was initially conducted by taking random points until an email was sent by the owner on August 27, 2024, stating the need to change the method of collecting survey points. As a result, the work had to be redone, leading to an increase in the workload beyond what was planned, which caused a delay in the project.</v>
      </c>
      <c r="T106" s="1429"/>
      <c r="U106" s="1429"/>
      <c r="V106" s="1429"/>
      <c r="W106" s="404" t="str">
        <f>IF(+Issues!E11="","",+Issues!E11)</f>
        <v>Modon</v>
      </c>
      <c r="X106" s="1425" t="str">
        <f>IF(+Issues!F11="","",+Issues!F11)</f>
        <v>The work is ongoing according to Madon's requirements.</v>
      </c>
      <c r="Y106" s="1426"/>
      <c r="Z106" s="1426"/>
      <c r="AA106" s="1426"/>
      <c r="AB106" s="1426"/>
      <c r="AC106" s="1426"/>
      <c r="AD106" s="1426"/>
      <c r="AE106" s="1427"/>
      <c r="AF106" s="405" t="str">
        <f>IF(+Issues!H11="","",+Issues!H11)</f>
        <v>Closed</v>
      </c>
      <c r="AG106" s="406">
        <f>IF(+Issues!I11="","",+Issues!I11)</f>
        <v>45531</v>
      </c>
      <c r="AH106" s="407">
        <f>IF(+Issues!J11="","",+Issues!J11)</f>
        <v>29</v>
      </c>
    </row>
    <row r="107" spans="1:48" ht="32.1" customHeight="1">
      <c r="A107" s="521" t="str">
        <f>Testing!A4</f>
        <v>Electrical System</v>
      </c>
      <c r="B107" s="1192">
        <f>IF(Testing!B4=""," ",Testing!B4)</f>
        <v>45729</v>
      </c>
      <c r="C107" s="1192"/>
      <c r="D107" s="1192">
        <f>IF(Testing!C4=""," ",Testing!C4)</f>
        <v>45875</v>
      </c>
      <c r="E107" s="1192"/>
      <c r="F107" s="1192"/>
      <c r="G107" s="1192"/>
      <c r="H107" s="1192">
        <f>IF(Testing!E4=""," ",Testing!E4)</f>
        <v>45929</v>
      </c>
      <c r="I107" s="1192"/>
      <c r="J107" s="1192" t="str">
        <f>IF(Testing!F4=""," ",Testing!F4)</f>
        <v xml:space="preserve"> </v>
      </c>
      <c r="K107" s="1192"/>
      <c r="L107" s="1192" t="str">
        <f>IF(Testing!G4=""," ",Testing!G4)</f>
        <v xml:space="preserve"> </v>
      </c>
      <c r="M107" s="1192"/>
      <c r="N107" s="522">
        <f>IF(Testing!H4=""," ",Testing!H4)</f>
        <v>0</v>
      </c>
      <c r="O107" s="405">
        <f>IF(Testing!I4=""," ",Testing!I4)</f>
        <v>0</v>
      </c>
      <c r="P107" s="523">
        <f>IF(Testing!J4=""," ",Testing!J4)</f>
        <v>0</v>
      </c>
      <c r="Q107" s="402">
        <f>IF(+Issues!B12="","",+Issues!B12)</f>
        <v>2</v>
      </c>
      <c r="R107" s="406">
        <f>IF(+Issues!C12="","",+Issues!C12)</f>
        <v>45552</v>
      </c>
      <c r="S107" s="1274" t="str">
        <f>IF(+Issues!D12="","",+Issues!D12)</f>
        <v>GPS device signal was disconnecting because of bad weather conditions and strong winds, there were delays in the surveying work .</v>
      </c>
      <c r="T107" s="1275"/>
      <c r="U107" s="1275"/>
      <c r="V107" s="1276"/>
      <c r="W107" s="405" t="str">
        <f>IF(+Issues!E12="","",+Issues!E12)</f>
        <v>Other</v>
      </c>
      <c r="X107" s="1274" t="str">
        <f>IF(+Issues!F12="","",+Issues!F12)</f>
        <v>Waiting until the weather improves</v>
      </c>
      <c r="Y107" s="1275"/>
      <c r="Z107" s="1275"/>
      <c r="AA107" s="1275"/>
      <c r="AB107" s="1275"/>
      <c r="AC107" s="1275"/>
      <c r="AD107" s="1275"/>
      <c r="AE107" s="1276"/>
      <c r="AF107" s="405" t="str">
        <f>IF(+Issues!H12="","",+Issues!H12)</f>
        <v>Closed</v>
      </c>
      <c r="AG107" s="406" t="str">
        <f>IF(+Issues!I12="","",+Issues!I12)</f>
        <v/>
      </c>
      <c r="AH107" s="408" t="str">
        <f>IF(+Issues!J12="","",+Issues!J12)</f>
        <v/>
      </c>
    </row>
    <row r="108" spans="1:48" ht="32.1" customHeight="1">
      <c r="A108" s="521" t="str">
        <f>Testing!A5</f>
        <v>Fire System</v>
      </c>
      <c r="B108" s="1192" t="str">
        <f>IF(Testing!B5=""," ",Testing!B5)</f>
        <v xml:space="preserve"> </v>
      </c>
      <c r="C108" s="1192"/>
      <c r="D108" s="1192" t="str">
        <f>IF(Testing!C5=""," ",Testing!C5)</f>
        <v xml:space="preserve"> </v>
      </c>
      <c r="E108" s="1192"/>
      <c r="F108" s="1192" t="str">
        <f>IF(Testing!D5=""," ",Testing!D5)</f>
        <v xml:space="preserve"> </v>
      </c>
      <c r="G108" s="1192"/>
      <c r="H108" s="1192" t="str">
        <f>IF(Testing!E5=""," ",Testing!E5)</f>
        <v xml:space="preserve"> </v>
      </c>
      <c r="I108" s="1192"/>
      <c r="J108" s="1192" t="str">
        <f>IF(Testing!F5=""," ",Testing!F5)</f>
        <v xml:space="preserve"> </v>
      </c>
      <c r="K108" s="1192"/>
      <c r="L108" s="1192" t="str">
        <f>IF(Testing!G5=""," ",Testing!G5)</f>
        <v xml:space="preserve"> </v>
      </c>
      <c r="M108" s="1192"/>
      <c r="N108" s="522">
        <f>IF(Testing!H5=""," ",Testing!H5)</f>
        <v>0</v>
      </c>
      <c r="O108" s="405">
        <f>IF(Testing!I5=""," ",Testing!I5)</f>
        <v>0</v>
      </c>
      <c r="P108" s="523">
        <f>IF(Testing!J5=""," ",Testing!J5)</f>
        <v>0</v>
      </c>
      <c r="Q108" s="402">
        <f>IF(+Issues!B13="","",+Issues!B13)</f>
        <v>3</v>
      </c>
      <c r="R108" s="406">
        <f>IF(+Issues!C13="","",+Issues!C13)</f>
        <v>45552</v>
      </c>
      <c r="S108" s="1274" t="str">
        <f>IF(+Issues!D13="","",+Issues!D13)</f>
        <v>RFI
There is an issue with the official response, as we have not received all the replies except for some matters related to electricity.</v>
      </c>
      <c r="T108" s="1275"/>
      <c r="U108" s="1275"/>
      <c r="V108" s="1276"/>
      <c r="W108" s="405" t="str">
        <f>IF(+Issues!E13="","",+Issues!E13)</f>
        <v>Modon</v>
      </c>
      <c r="X108" s="1274" t="str">
        <f>IF(+Issues!F13="","",+Issues!F13)</f>
        <v>Acclerate official response</v>
      </c>
      <c r="Y108" s="1275"/>
      <c r="Z108" s="1275"/>
      <c r="AA108" s="1275"/>
      <c r="AB108" s="1275"/>
      <c r="AC108" s="1275"/>
      <c r="AD108" s="1275"/>
      <c r="AE108" s="1276"/>
      <c r="AF108" s="405" t="str">
        <f>IF(+Issues!H13="","",+Issues!H13)</f>
        <v>Closed</v>
      </c>
      <c r="AG108" s="406" t="str">
        <f>IF(+Issues!I13="","",+Issues!I13)</f>
        <v/>
      </c>
      <c r="AH108" s="408" t="str">
        <f>IF(+Issues!J13="","",+Issues!J13)</f>
        <v/>
      </c>
    </row>
    <row r="109" spans="1:48" customFormat="1" ht="45.75" customHeight="1">
      <c r="A109" s="521" t="str">
        <f>Testing!A6</f>
        <v>Other Testing (Manhole Testing)</v>
      </c>
      <c r="B109" s="1192" t="str">
        <f>IF(Testing!B6=""," ",Testing!B6)</f>
        <v xml:space="preserve"> </v>
      </c>
      <c r="C109" s="1192"/>
      <c r="D109" s="1192" t="str">
        <f>IF(Testing!C6=""," ",Testing!C6)</f>
        <v xml:space="preserve"> </v>
      </c>
      <c r="E109" s="1192"/>
      <c r="F109" s="1192" t="str">
        <f>IF(Testing!D6=""," ",Testing!D6)</f>
        <v xml:space="preserve"> </v>
      </c>
      <c r="G109" s="1192"/>
      <c r="H109" s="1192" t="str">
        <f>IF(Testing!E6=""," ",Testing!E6)</f>
        <v xml:space="preserve"> </v>
      </c>
      <c r="I109" s="1192"/>
      <c r="J109" s="1192" t="str">
        <f>IF(Testing!F6=""," ",Testing!F6)</f>
        <v xml:space="preserve"> </v>
      </c>
      <c r="K109" s="1192"/>
      <c r="L109" s="1192" t="str">
        <f>IF(Testing!G6=""," ",Testing!G6)</f>
        <v xml:space="preserve"> </v>
      </c>
      <c r="M109" s="1192"/>
      <c r="N109" s="522">
        <f>IF(Testing!H6=""," ",Testing!H6)</f>
        <v>0</v>
      </c>
      <c r="O109" s="405">
        <f>IF(Testing!I6=""," ",Testing!I6)</f>
        <v>0</v>
      </c>
      <c r="P109" s="523">
        <f>IF(Testing!J6=""," ",Testing!J6)</f>
        <v>0</v>
      </c>
      <c r="Q109" s="402">
        <f>IF(+Issues!B14="","",+Issues!B14)</f>
        <v>4</v>
      </c>
      <c r="R109" s="406">
        <f>IF(+Issues!C14="","",+Issues!C14)</f>
        <v>45559</v>
      </c>
      <c r="S109" s="1274" t="str">
        <f>IF(+Issues!D14="","",+Issues!D14)</f>
        <v>The As-Built drawings do not match the actual site conditions, which requires excavation with Equipments across the connection area.</v>
      </c>
      <c r="T109" s="1275"/>
      <c r="U109" s="1275"/>
      <c r="V109" s="1276"/>
      <c r="W109" s="405" t="str">
        <f>IF(+Issues!E14="","",+Issues!E14)</f>
        <v>Modon</v>
      </c>
      <c r="X109" s="1274" t="str">
        <f>IF(+Issues!F14="","",+Issues!F14)</f>
        <v>A report on the As-Built status was submitted to the consultant on 19th August 2024</v>
      </c>
      <c r="Y109" s="1275"/>
      <c r="Z109" s="1275"/>
      <c r="AA109" s="1275"/>
      <c r="AB109" s="1275"/>
      <c r="AC109" s="1275"/>
      <c r="AD109" s="1275"/>
      <c r="AE109" s="1276"/>
      <c r="AF109" s="405" t="str">
        <f>IF(+Issues!H14="","",+Issues!H14)</f>
        <v>Active</v>
      </c>
      <c r="AG109" s="406">
        <f>IF(+Issues!I14="","",+Issues!I14)</f>
        <v>45565</v>
      </c>
      <c r="AH109" s="408">
        <f>IF(+Issues!J14="","",+Issues!J14)</f>
        <v>42</v>
      </c>
    </row>
    <row r="110" spans="1:48" customFormat="1" ht="32.1" customHeight="1" thickBot="1">
      <c r="A110" s="369" t="str">
        <f>Testing!A7</f>
        <v>Total</v>
      </c>
      <c r="B110" s="1209" t="str">
        <f>IF(Testing!B7=""," ",Testing!B7)</f>
        <v xml:space="preserve"> </v>
      </c>
      <c r="C110" s="1209"/>
      <c r="D110" s="1209" t="str">
        <f>IF(Testing!C7=""," ",Testing!C7)</f>
        <v xml:space="preserve"> </v>
      </c>
      <c r="E110" s="1209"/>
      <c r="F110" s="1209" t="str">
        <f>IF(Testing!D7=""," ",Testing!D7)</f>
        <v xml:space="preserve"> </v>
      </c>
      <c r="G110" s="1209"/>
      <c r="H110" s="1192" t="str">
        <f>IF(Testing!E7=""," ",Testing!E7)</f>
        <v xml:space="preserve"> </v>
      </c>
      <c r="I110" s="1192"/>
      <c r="J110" s="1209" t="str">
        <f>IF(Testing!F7=""," ",Testing!F7)</f>
        <v xml:space="preserve"> </v>
      </c>
      <c r="K110" s="1209"/>
      <c r="L110" s="1209" t="str">
        <f>IF(Testing!G7=""," ",Testing!G7)</f>
        <v xml:space="preserve"> </v>
      </c>
      <c r="M110" s="1209"/>
      <c r="N110" s="524">
        <f>IF(Testing!H7=""," ",Testing!H7)</f>
        <v>0</v>
      </c>
      <c r="O110" s="525">
        <f>IF(Testing!I7=""," ",Testing!I7)</f>
        <v>0</v>
      </c>
      <c r="P110" s="526">
        <f>IF(Testing!J7=""," ",Testing!J7)</f>
        <v>0</v>
      </c>
      <c r="Q110" s="409">
        <f>IF(+Issues!B15="","",+Issues!B15)</f>
        <v>5</v>
      </c>
      <c r="R110" s="410">
        <f>IF(+Issues!C15="","",+Issues!C15)</f>
        <v>45559</v>
      </c>
      <c r="S110" s="1304" t="str">
        <f>IF(+Issues!D15="","",+Issues!D15)</f>
        <v>There was a delay in responding to the RFI.</v>
      </c>
      <c r="T110" s="1305"/>
      <c r="U110" s="1305"/>
      <c r="V110" s="1306"/>
      <c r="W110" s="411" t="str">
        <f>IF(+Issues!E15="","",+Issues!E15)</f>
        <v>Modon</v>
      </c>
      <c r="X110" s="1304" t="str">
        <f>IF(+Issues!F15="","",+Issues!F15)</f>
        <v>There was a delay in responding to the inquiries, which were officially submitted to the consultant via emails starting from 10th August 2024. The inquiries were fully addressed by 12th September 2024 through online meetings. However, we have only received official responses for 51 out of 56 inquiries</v>
      </c>
      <c r="Y110" s="1305"/>
      <c r="Z110" s="1305"/>
      <c r="AA110" s="1305"/>
      <c r="AB110" s="1305"/>
      <c r="AC110" s="1305"/>
      <c r="AD110" s="1305"/>
      <c r="AE110" s="1306"/>
      <c r="AF110" s="411" t="str">
        <f>IF(+Issues!H15="","",+Issues!H15)</f>
        <v>Closed</v>
      </c>
      <c r="AG110" s="410">
        <f>IF(+Issues!I15="","",+Issues!I15)</f>
        <v>45565</v>
      </c>
      <c r="AH110" s="412">
        <f>IF(+Issues!J15="","",+Issues!J15)</f>
        <v>51</v>
      </c>
    </row>
    <row r="111" spans="1:48" customFormat="1" ht="15"/>
    <row r="112" spans="1:48" customFormat="1">
      <c r="A112" s="454"/>
      <c r="B112" s="454"/>
      <c r="C112" s="454"/>
      <c r="D112" s="454"/>
      <c r="E112" s="454"/>
      <c r="F112" s="454"/>
      <c r="G112" s="454"/>
      <c r="H112" s="454"/>
      <c r="I112" s="454"/>
      <c r="J112" s="454"/>
      <c r="K112" s="454"/>
      <c r="L112" s="454"/>
    </row>
    <row r="113" spans="1:23" customFormat="1">
      <c r="A113" s="454"/>
      <c r="B113" s="454"/>
      <c r="C113" s="454"/>
      <c r="D113" s="454"/>
      <c r="E113" s="454"/>
      <c r="F113" s="454"/>
      <c r="G113" s="454"/>
      <c r="H113" s="454"/>
      <c r="I113" s="454"/>
      <c r="J113" s="454"/>
      <c r="K113" s="454"/>
      <c r="L113" s="454"/>
      <c r="W113" s="160"/>
    </row>
    <row r="114" spans="1:23" customFormat="1">
      <c r="A114" s="454"/>
      <c r="B114" s="454"/>
      <c r="C114" s="454"/>
      <c r="D114" s="454"/>
      <c r="E114" s="454"/>
      <c r="F114" s="454"/>
      <c r="G114" s="454"/>
      <c r="H114" s="454"/>
      <c r="I114" s="454"/>
      <c r="J114" s="454"/>
      <c r="K114" s="454"/>
      <c r="L114" s="454"/>
      <c r="W114" s="659"/>
    </row>
    <row r="115" spans="1:23" customFormat="1">
      <c r="A115" s="454"/>
      <c r="B115" s="454"/>
      <c r="C115" s="454"/>
      <c r="D115" s="454"/>
      <c r="E115" s="454"/>
      <c r="F115" s="454"/>
      <c r="G115" s="454"/>
      <c r="H115" s="454"/>
      <c r="I115" s="454"/>
      <c r="J115" s="454"/>
      <c r="K115" s="454"/>
      <c r="L115" s="454"/>
    </row>
    <row r="116" spans="1:23" customFormat="1">
      <c r="H116" s="454"/>
      <c r="I116" s="454"/>
      <c r="J116" s="454"/>
      <c r="K116" s="454"/>
    </row>
    <row r="117" spans="1:23" customFormat="1">
      <c r="H117" s="454"/>
      <c r="I117" s="454"/>
      <c r="J117" s="454"/>
      <c r="K117" s="454"/>
    </row>
    <row r="118" spans="1:23" customFormat="1">
      <c r="H118" s="454"/>
      <c r="I118" s="454"/>
      <c r="J118" s="454"/>
      <c r="K118" s="454"/>
    </row>
    <row r="119" spans="1:23" customFormat="1">
      <c r="H119" s="454"/>
      <c r="I119" s="454"/>
      <c r="J119" s="454"/>
      <c r="K119" s="454"/>
    </row>
    <row r="120" spans="1:23" customFormat="1" ht="15"/>
    <row r="121" spans="1:23" customFormat="1" ht="15"/>
    <row r="122" spans="1:23" customFormat="1" ht="15"/>
    <row r="123" spans="1:23" customFormat="1" ht="15"/>
    <row r="124" spans="1:23" customFormat="1" ht="15"/>
    <row r="125" spans="1:23" customFormat="1" ht="15"/>
    <row r="126" spans="1:23" customFormat="1" ht="15"/>
    <row r="127" spans="1:23" customFormat="1" ht="15"/>
    <row r="128" spans="1:23"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sheetData>
  <sheetProtection formatCells="0" formatColumns="0" formatRows="0" insertHyperlinks="0" sort="0" autoFilter="0" pivotTables="0"/>
  <mergeCells count="277">
    <mergeCell ref="AG88:AG89"/>
    <mergeCell ref="AH88:AH89"/>
    <mergeCell ref="X107:AE107"/>
    <mergeCell ref="X108:AE108"/>
    <mergeCell ref="X109:AE109"/>
    <mergeCell ref="X110:AE110"/>
    <mergeCell ref="AB40:AC40"/>
    <mergeCell ref="AB41:AC41"/>
    <mergeCell ref="AB42:AC42"/>
    <mergeCell ref="AB43:AC43"/>
    <mergeCell ref="AB44:AC44"/>
    <mergeCell ref="AB45:AC45"/>
    <mergeCell ref="AB46:AC46"/>
    <mergeCell ref="AB47:AC47"/>
    <mergeCell ref="AB48:AC48"/>
    <mergeCell ref="AB49:AC49"/>
    <mergeCell ref="X97:AB97"/>
    <mergeCell ref="X98:AB98"/>
    <mergeCell ref="X99:AB99"/>
    <mergeCell ref="X100:AB100"/>
    <mergeCell ref="X101:AB101"/>
    <mergeCell ref="X102:AB102"/>
    <mergeCell ref="Y88:AC89"/>
    <mergeCell ref="Z85:AA85"/>
    <mergeCell ref="L82:M82"/>
    <mergeCell ref="L83:M83"/>
    <mergeCell ref="L84:M84"/>
    <mergeCell ref="L85:M85"/>
    <mergeCell ref="L86:M86"/>
    <mergeCell ref="L87:M87"/>
    <mergeCell ref="L88:M88"/>
    <mergeCell ref="AE76:AH77"/>
    <mergeCell ref="X106:AE106"/>
    <mergeCell ref="AG94:AG95"/>
    <mergeCell ref="S106:V106"/>
    <mergeCell ref="AA105:AE105"/>
    <mergeCell ref="X81:Y81"/>
    <mergeCell ref="X82:Y82"/>
    <mergeCell ref="W94:W95"/>
    <mergeCell ref="X94:X95"/>
    <mergeCell ref="X92:X93"/>
    <mergeCell ref="AF94:AF95"/>
    <mergeCell ref="T90:V90"/>
    <mergeCell ref="S105:V105"/>
    <mergeCell ref="X105:Z105"/>
    <mergeCell ref="Z81:AA81"/>
    <mergeCell ref="Z82:AA82"/>
    <mergeCell ref="Z83:AA83"/>
    <mergeCell ref="A84:B84"/>
    <mergeCell ref="A93:B93"/>
    <mergeCell ref="A83:B83"/>
    <mergeCell ref="Y90:AC91"/>
    <mergeCell ref="Y92:AC93"/>
    <mergeCell ref="Y94:AC95"/>
    <mergeCell ref="AD94:AD95"/>
    <mergeCell ref="AE94:AE95"/>
    <mergeCell ref="AE90:AE91"/>
    <mergeCell ref="AD92:AD93"/>
    <mergeCell ref="AE92:AE93"/>
    <mergeCell ref="AD90:AD91"/>
    <mergeCell ref="O86:Q86"/>
    <mergeCell ref="A88:B88"/>
    <mergeCell ref="A89:B89"/>
    <mergeCell ref="A90:B90"/>
    <mergeCell ref="A92:B92"/>
    <mergeCell ref="A91:B91"/>
    <mergeCell ref="H86:H87"/>
    <mergeCell ref="X88:X89"/>
    <mergeCell ref="AD88:AD89"/>
    <mergeCell ref="AE88:AE89"/>
    <mergeCell ref="Z84:AA84"/>
    <mergeCell ref="X83:Y83"/>
    <mergeCell ref="J68:J69"/>
    <mergeCell ref="U76:V76"/>
    <mergeCell ref="U77:V77"/>
    <mergeCell ref="U78:V78"/>
    <mergeCell ref="S108:V108"/>
    <mergeCell ref="W81:W85"/>
    <mergeCell ref="J102:K102"/>
    <mergeCell ref="O87:Q87"/>
    <mergeCell ref="O88:Q88"/>
    <mergeCell ref="L89:V89"/>
    <mergeCell ref="F96:K96"/>
    <mergeCell ref="J98:K98"/>
    <mergeCell ref="S93:V93"/>
    <mergeCell ref="I93:K93"/>
    <mergeCell ref="I86:K87"/>
    <mergeCell ref="I88:K88"/>
    <mergeCell ref="I89:K89"/>
    <mergeCell ref="I90:K90"/>
    <mergeCell ref="I91:K91"/>
    <mergeCell ref="I92:K92"/>
    <mergeCell ref="A94:K94"/>
    <mergeCell ref="A95:K95"/>
    <mergeCell ref="C86:C87"/>
    <mergeCell ref="D86:D87"/>
    <mergeCell ref="A81:B81"/>
    <mergeCell ref="A82:B82"/>
    <mergeCell ref="D10:D11"/>
    <mergeCell ref="C68:C69"/>
    <mergeCell ref="P10:P11"/>
    <mergeCell ref="Q10:T10"/>
    <mergeCell ref="W72:W80"/>
    <mergeCell ref="A1:I1"/>
    <mergeCell ref="L67:V67"/>
    <mergeCell ref="W68:W69"/>
    <mergeCell ref="A68:B69"/>
    <mergeCell ref="O9:Z9"/>
    <mergeCell ref="E10:F10"/>
    <mergeCell ref="G10:N10"/>
    <mergeCell ref="W70:W71"/>
    <mergeCell ref="A10:B11"/>
    <mergeCell ref="Y5:Y6"/>
    <mergeCell ref="Y3:Y4"/>
    <mergeCell ref="S3:T3"/>
    <mergeCell ref="S6:T6"/>
    <mergeCell ref="M5:N5"/>
    <mergeCell ref="M6:N6"/>
    <mergeCell ref="O3:P3"/>
    <mergeCell ref="O4:P4"/>
    <mergeCell ref="K77:K78"/>
    <mergeCell ref="A77:B78"/>
    <mergeCell ref="O79:P79"/>
    <mergeCell ref="O80:P80"/>
    <mergeCell ref="L73:M73"/>
    <mergeCell ref="L74:M74"/>
    <mergeCell ref="L76:N76"/>
    <mergeCell ref="L77:N77"/>
    <mergeCell ref="L78:N78"/>
    <mergeCell ref="L79:N79"/>
    <mergeCell ref="L80:N80"/>
    <mergeCell ref="O78:P78"/>
    <mergeCell ref="C77:C78"/>
    <mergeCell ref="I77:I78"/>
    <mergeCell ref="O76:P76"/>
    <mergeCell ref="O77:P77"/>
    <mergeCell ref="J77:J78"/>
    <mergeCell ref="S110:V110"/>
    <mergeCell ref="R68:V68"/>
    <mergeCell ref="V69:V70"/>
    <mergeCell ref="U69:U70"/>
    <mergeCell ref="T69:T70"/>
    <mergeCell ref="S69:S70"/>
    <mergeCell ref="R69:R70"/>
    <mergeCell ref="Q76:T76"/>
    <mergeCell ref="Q77:T77"/>
    <mergeCell ref="Q78:T78"/>
    <mergeCell ref="Q79:T79"/>
    <mergeCell ref="Q80:T80"/>
    <mergeCell ref="L81:V81"/>
    <mergeCell ref="O82:Q82"/>
    <mergeCell ref="O83:Q83"/>
    <mergeCell ref="O84:Q84"/>
    <mergeCell ref="O85:Q85"/>
    <mergeCell ref="U79:V79"/>
    <mergeCell ref="U80:V80"/>
    <mergeCell ref="L68:M70"/>
    <mergeCell ref="Q68:Q70"/>
    <mergeCell ref="P68:P70"/>
    <mergeCell ref="O68:O70"/>
    <mergeCell ref="L71:M71"/>
    <mergeCell ref="Z76:AA76"/>
    <mergeCell ref="Z77:AA77"/>
    <mergeCell ref="Z78:AA78"/>
    <mergeCell ref="S109:V109"/>
    <mergeCell ref="Z68:AA69"/>
    <mergeCell ref="Z71:AA71"/>
    <mergeCell ref="Z73:AA73"/>
    <mergeCell ref="Z74:AA74"/>
    <mergeCell ref="S107:V107"/>
    <mergeCell ref="X80:Y80"/>
    <mergeCell ref="W92:W93"/>
    <mergeCell ref="W86:AH87"/>
    <mergeCell ref="W88:W89"/>
    <mergeCell ref="W90:W91"/>
    <mergeCell ref="X90:X91"/>
    <mergeCell ref="X68:Y69"/>
    <mergeCell ref="AF90:AF91"/>
    <mergeCell ref="AG90:AG91"/>
    <mergeCell ref="AH90:AH91"/>
    <mergeCell ref="AF92:AF93"/>
    <mergeCell ref="AG92:AG93"/>
    <mergeCell ref="AH92:AH93"/>
    <mergeCell ref="AH94:AH95"/>
    <mergeCell ref="AF88:AF89"/>
    <mergeCell ref="X84:Y84"/>
    <mergeCell ref="X85:Y85"/>
    <mergeCell ref="X70:Y70"/>
    <mergeCell ref="X71:Y71"/>
    <mergeCell ref="X72:Y72"/>
    <mergeCell ref="X73:Y73"/>
    <mergeCell ref="X74:Y74"/>
    <mergeCell ref="X75:Y75"/>
    <mergeCell ref="X76:Y76"/>
    <mergeCell ref="X77:Y77"/>
    <mergeCell ref="X78:Y78"/>
    <mergeCell ref="N68:N70"/>
    <mergeCell ref="A73:B73"/>
    <mergeCell ref="A74:B74"/>
    <mergeCell ref="A75:B75"/>
    <mergeCell ref="S5:T5"/>
    <mergeCell ref="Q6:R6"/>
    <mergeCell ref="M3:N3"/>
    <mergeCell ref="C10:C11"/>
    <mergeCell ref="AA3:AH6"/>
    <mergeCell ref="AB68:AB69"/>
    <mergeCell ref="AC68:AC69"/>
    <mergeCell ref="AD68:AD69"/>
    <mergeCell ref="Z72:AA72"/>
    <mergeCell ref="Z75:AA75"/>
    <mergeCell ref="M4:N4"/>
    <mergeCell ref="O5:P5"/>
    <mergeCell ref="O6:P6"/>
    <mergeCell ref="Q3:R3"/>
    <mergeCell ref="Q4:R4"/>
    <mergeCell ref="Q5:R5"/>
    <mergeCell ref="S4:T4"/>
    <mergeCell ref="I68:I69"/>
    <mergeCell ref="K68:K69"/>
    <mergeCell ref="L72:M72"/>
    <mergeCell ref="B105:C105"/>
    <mergeCell ref="D105:E105"/>
    <mergeCell ref="F105:G105"/>
    <mergeCell ref="H105:I105"/>
    <mergeCell ref="J105:K105"/>
    <mergeCell ref="L105:M105"/>
    <mergeCell ref="E86:E87"/>
    <mergeCell ref="F86:F87"/>
    <mergeCell ref="A99:C100"/>
    <mergeCell ref="D99:G99"/>
    <mergeCell ref="D100:E100"/>
    <mergeCell ref="F100:G100"/>
    <mergeCell ref="A86:B87"/>
    <mergeCell ref="G86:G87"/>
    <mergeCell ref="H99:K100"/>
    <mergeCell ref="A96:E96"/>
    <mergeCell ref="B110:C110"/>
    <mergeCell ref="D110:E110"/>
    <mergeCell ref="F110:G110"/>
    <mergeCell ref="H110:I110"/>
    <mergeCell ref="J110:K110"/>
    <mergeCell ref="L110:M110"/>
    <mergeCell ref="B108:C108"/>
    <mergeCell ref="D108:E108"/>
    <mergeCell ref="F108:G108"/>
    <mergeCell ref="H108:I108"/>
    <mergeCell ref="J108:K108"/>
    <mergeCell ref="L108:M108"/>
    <mergeCell ref="B109:C109"/>
    <mergeCell ref="D109:E109"/>
    <mergeCell ref="F109:G109"/>
    <mergeCell ref="H109:I109"/>
    <mergeCell ref="J109:K109"/>
    <mergeCell ref="A8:AH8"/>
    <mergeCell ref="L109:M109"/>
    <mergeCell ref="L106:M106"/>
    <mergeCell ref="B107:C107"/>
    <mergeCell ref="D107:E107"/>
    <mergeCell ref="F107:G107"/>
    <mergeCell ref="H107:I107"/>
    <mergeCell ref="J107:K107"/>
    <mergeCell ref="L107:M107"/>
    <mergeCell ref="A79:B79"/>
    <mergeCell ref="A80:B80"/>
    <mergeCell ref="A70:B70"/>
    <mergeCell ref="A71:B71"/>
    <mergeCell ref="B106:C106"/>
    <mergeCell ref="D106:E106"/>
    <mergeCell ref="F106:G106"/>
    <mergeCell ref="H106:I106"/>
    <mergeCell ref="J106:K106"/>
    <mergeCell ref="A72:B72"/>
    <mergeCell ref="Z79:AA79"/>
    <mergeCell ref="Z80:AA80"/>
    <mergeCell ref="X79:Y79"/>
    <mergeCell ref="AE67:AH67"/>
    <mergeCell ref="Z70:AA70"/>
  </mergeCells>
  <conditionalFormatting sqref="D12:D38">
    <cfRule type="dataBar" priority="405">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8">
    <cfRule type="cellIs" dxfId="88" priority="31" operator="lessThan">
      <formula>0</formula>
    </cfRule>
  </conditionalFormatting>
  <conditionalFormatting sqref="J12:J37">
    <cfRule type="colorScale" priority="407">
      <colorScale>
        <cfvo type="min"/>
        <cfvo type="percentile" val="50"/>
        <cfvo type="max"/>
        <color theme="5" tint="0.59999389629810485"/>
        <color theme="7" tint="0.79998168889431442"/>
        <color theme="4" tint="0.59999389629810485"/>
      </colorScale>
    </cfRule>
  </conditionalFormatting>
  <conditionalFormatting sqref="J38:K38">
    <cfRule type="colorScale" priority="16">
      <colorScale>
        <cfvo type="min"/>
        <cfvo type="percentile" val="50"/>
        <cfvo type="max"/>
        <color theme="5" tint="0.59999389629810485"/>
        <color theme="7" tint="0.79998168889431442"/>
        <color theme="4" tint="0.59999389629810485"/>
      </colorScale>
    </cfRule>
  </conditionalFormatting>
  <conditionalFormatting sqref="J98:K98">
    <cfRule type="dataBar" priority="24">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2:K102">
    <cfRule type="dataBar" priority="25">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38">
    <cfRule type="colorScale" priority="409">
      <colorScale>
        <cfvo type="min"/>
        <cfvo type="percentile" val="50"/>
        <cfvo type="max"/>
        <color theme="5" tint="0.59999389629810485"/>
        <color theme="7" tint="0.79998168889431442"/>
        <color theme="4" tint="0.59999389629810485"/>
      </colorScale>
    </cfRule>
  </conditionalFormatting>
  <conditionalFormatting sqref="M12:M37">
    <cfRule type="cellIs" dxfId="87" priority="411" operator="lessThan">
      <formula>0</formula>
    </cfRule>
    <cfRule type="dataBar" priority="412">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37 Z12:Z37">
    <cfRule type="expression" dxfId="86" priority="229">
      <formula>N12&lt;1</formula>
    </cfRule>
    <cfRule type="expression" dxfId="85" priority="230">
      <formula>N12=1</formula>
    </cfRule>
    <cfRule type="expression" dxfId="84" priority="231">
      <formula>N12&gt;1</formula>
    </cfRule>
  </conditionalFormatting>
  <conditionalFormatting sqref="N38">
    <cfRule type="expression" dxfId="83" priority="8">
      <formula>N38&lt;1</formula>
    </cfRule>
    <cfRule type="expression" dxfId="82" priority="9">
      <formula>N38=1</formula>
    </cfRule>
    <cfRule type="expression" dxfId="81" priority="10">
      <formula>N38&gt;1</formula>
    </cfRule>
  </conditionalFormatting>
  <conditionalFormatting sqref="O6:P6">
    <cfRule type="cellIs" dxfId="80" priority="173" operator="greaterThan">
      <formula>0</formula>
    </cfRule>
  </conditionalFormatting>
  <conditionalFormatting sqref="P12:P38">
    <cfRule type="dataBar" priority="421">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38">
    <cfRule type="colorScale" priority="4">
      <colorScale>
        <cfvo type="min"/>
        <cfvo type="percentile" val="50"/>
        <cfvo type="max"/>
        <color theme="5" tint="0.59999389629810485"/>
        <color theme="7" tint="0.79998168889431442"/>
        <color theme="4" tint="0.59999389629810485"/>
      </colorScale>
    </cfRule>
  </conditionalFormatting>
  <conditionalFormatting sqref="S106:S110 AG106:AG110">
    <cfRule type="cellIs" dxfId="79" priority="74" stopIfTrue="1" operator="equal">
      <formula>"Threat"</formula>
    </cfRule>
    <cfRule type="cellIs" dxfId="78" priority="75" stopIfTrue="1" operator="equal">
      <formula>"Opportunity"</formula>
    </cfRule>
    <cfRule type="cellIs" dxfId="77" priority="76" stopIfTrue="1" operator="equal">
      <formula>"Issue"</formula>
    </cfRule>
  </conditionalFormatting>
  <conditionalFormatting sqref="S6:T6">
    <cfRule type="cellIs" dxfId="76" priority="171" operator="greaterThan">
      <formula>0</formula>
    </cfRule>
  </conditionalFormatting>
  <conditionalFormatting sqref="T12:T38">
    <cfRule type="colorScale" priority="5">
      <colorScale>
        <cfvo type="min"/>
        <cfvo type="percentile" val="50"/>
        <cfvo type="max"/>
        <color theme="5" tint="0.59999389629810485"/>
        <color theme="7" tint="0.79998168889431442"/>
        <color theme="4" tint="0.59999389629810485"/>
      </colorScale>
    </cfRule>
  </conditionalFormatting>
  <conditionalFormatting sqref="V5">
    <cfRule type="cellIs" dxfId="75" priority="168" stopIfTrue="1" operator="greaterThanOrEqual">
      <formula>0</formula>
    </cfRule>
    <cfRule type="cellIs" dxfId="74" priority="169" stopIfTrue="1" operator="between">
      <formula>-0.1</formula>
      <formula>0</formula>
    </cfRule>
    <cfRule type="cellIs" dxfId="73" priority="170" stopIfTrue="1" operator="lessThan">
      <formula>-0.1</formula>
    </cfRule>
  </conditionalFormatting>
  <conditionalFormatting sqref="V6">
    <cfRule type="cellIs" dxfId="72" priority="166" operator="lessThan">
      <formula>1</formula>
    </cfRule>
    <cfRule type="cellIs" dxfId="71" priority="167" operator="greaterThan">
      <formula>1</formula>
    </cfRule>
  </conditionalFormatting>
  <conditionalFormatting sqref="V92">
    <cfRule type="dataBar" priority="29">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38">
    <cfRule type="colorScale" priority="427">
      <colorScale>
        <cfvo type="min"/>
        <cfvo type="percentile" val="50"/>
        <cfvo type="max"/>
        <color theme="5" tint="0.59999389629810485"/>
        <color theme="7" tint="0.79998168889431442"/>
        <color theme="4" tint="0.59999389629810485"/>
      </colorScale>
    </cfRule>
  </conditionalFormatting>
  <conditionalFormatting sqref="W39:W40 G39 K12:K37">
    <cfRule type="colorScale" priority="49">
      <colorScale>
        <cfvo type="min"/>
        <cfvo type="percentile" val="50"/>
        <cfvo type="max"/>
        <color theme="5" tint="0.59999389629810485"/>
        <color theme="7" tint="0.79998168889431442"/>
        <color theme="4" tint="0.59999389629810485"/>
      </colorScale>
    </cfRule>
  </conditionalFormatting>
  <conditionalFormatting sqref="X5">
    <cfRule type="cellIs" dxfId="70" priority="13" stopIfTrue="1" operator="greaterThanOrEqual">
      <formula>0</formula>
    </cfRule>
    <cfRule type="cellIs" dxfId="69" priority="14" stopIfTrue="1" operator="between">
      <formula>-0.1</formula>
      <formula>0</formula>
    </cfRule>
    <cfRule type="cellIs" dxfId="68" priority="15" stopIfTrue="1" operator="lessThan">
      <formula>-0.1</formula>
    </cfRule>
  </conditionalFormatting>
  <conditionalFormatting sqref="X6">
    <cfRule type="cellIs" dxfId="67" priority="11" operator="lessThan">
      <formula>1</formula>
    </cfRule>
    <cfRule type="cellIs" dxfId="66" priority="12" operator="greaterThan">
      <formula>1</formula>
    </cfRule>
  </conditionalFormatting>
  <conditionalFormatting sqref="X12:X38">
    <cfRule type="colorScale" priority="432">
      <colorScale>
        <cfvo type="min"/>
        <cfvo type="percentile" val="50"/>
        <cfvo type="max"/>
        <color theme="5" tint="0.59999389629810485"/>
        <color theme="7" tint="0.79998168889431442"/>
        <color theme="4" tint="0.59999389629810485"/>
      </colorScale>
    </cfRule>
  </conditionalFormatting>
  <conditionalFormatting sqref="Y12:Y37">
    <cfRule type="cellIs" dxfId="65" priority="434" operator="lessThan">
      <formula>0</formula>
    </cfRule>
    <cfRule type="dataBar" priority="435">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64" priority="147" stopIfTrue="1">
      <formula>IF(AND(Z$3&gt;=0.9),TRUE,FALSE)</formula>
    </cfRule>
    <cfRule type="expression" dxfId="63" priority="148" stopIfTrue="1">
      <formula>IF(AND(Z$3&gt;0.8,Z$3&lt;0.9),TRUE,FALSE)</formula>
    </cfRule>
    <cfRule type="expression" dxfId="62" priority="149" stopIfTrue="1">
      <formula>IF(AND(Z$3&lt;0.8),TRUE,FALSE)</formula>
    </cfRule>
  </conditionalFormatting>
  <conditionalFormatting sqref="Z5:Z6">
    <cfRule type="expression" dxfId="61" priority="39" stopIfTrue="1">
      <formula>IF(AND(Z$5&gt;=0.9),TRUE,FALSE)</formula>
    </cfRule>
    <cfRule type="expression" dxfId="60" priority="40" stopIfTrue="1">
      <formula>IF(AND(Z$5&gt;0.8,Z$5&lt;0.9),TRUE,FALSE)</formula>
    </cfRule>
    <cfRule type="expression" dxfId="59" priority="41" stopIfTrue="1">
      <formula>IF(AND(Z$5&lt;0.8),TRUE,FALSE)</formula>
    </cfRule>
  </conditionalFormatting>
  <conditionalFormatting sqref="Z38">
    <cfRule type="expression" dxfId="58" priority="1">
      <formula>Z38&lt;1</formula>
    </cfRule>
    <cfRule type="expression" dxfId="57" priority="2">
      <formula>Z38=1</formula>
    </cfRule>
    <cfRule type="expression" dxfId="56" priority="3">
      <formula>Z38&gt;1</formula>
    </cfRule>
  </conditionalFormatting>
  <conditionalFormatting sqref="AG41:AG49">
    <cfRule type="cellIs" dxfId="55" priority="34" stopIfTrue="1" operator="equal">
      <formula>"A"</formula>
    </cfRule>
    <cfRule type="cellIs" dxfId="54" priority="35" stopIfTrue="1" operator="equal">
      <formula>"F"</formula>
    </cfRule>
    <cfRule type="cellIs" dxfId="53" priority="36"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1" xr:uid="{00000000-0002-0000-0000-000010000000}"/>
    <dataValidation allowBlank="1" showInputMessage="1" showErrorMessage="1" prompt="Material Inspection Report" sqref="L73" xr:uid="{00000000-0002-0000-0000-000012000000}"/>
    <dataValidation allowBlank="1" showInputMessage="1" showErrorMessage="1" prompt="Field Inspection Report" sqref="L74" xr:uid="{00000000-0002-0000-0000-000013000000}"/>
    <dataValidation type="list" allowBlank="1" showInputMessage="1" showErrorMessage="1" prompt="Select as loaded in P6 Schedule" sqref="O11" xr:uid="{00000000-0002-0000-0000-000020000000}">
      <formula1>"(Manhours),(Mandays)"</formula1>
    </dataValidation>
    <dataValidation allowBlank="1" sqref="L72:M72" xr:uid="{FEC5B7C1-E5CF-420F-B3CD-54AB34A74F74}"/>
  </dataValidations>
  <printOptions horizontalCentered="1" verticalCentered="1"/>
  <pageMargins left="0.15" right="0.15" top="0.15" bottom="0.15" header="0" footer="0"/>
  <pageSetup paperSize="8" scale="40" orientation="landscape" r:id="rId1"/>
  <headerFooter alignWithMargins="0"/>
  <rowBreaks count="1" manualBreakCount="1">
    <brk id="25" max="16383" man="1"/>
  </rowBreak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D12:D38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J98:K98</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J102:K102</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M12:M37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P12:P38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rgb="FF7030A0"/>
  </sheetPr>
  <dimension ref="A1:AL53"/>
  <sheetViews>
    <sheetView zoomScaleNormal="100" workbookViewId="0">
      <selection activeCell="L1" sqref="L1"/>
    </sheetView>
  </sheetViews>
  <sheetFormatPr defaultRowHeight="15"/>
  <cols>
    <col min="1" max="1" width="11.85546875" customWidth="1"/>
    <col min="2" max="2" width="29" customWidth="1"/>
    <col min="3" max="3" width="14" customWidth="1"/>
    <col min="4" max="4" width="16" customWidth="1"/>
    <col min="11" max="11" width="17.140625" customWidth="1"/>
    <col min="12" max="12" width="15.42578125" customWidth="1"/>
    <col min="15" max="15" width="12" bestFit="1" customWidth="1"/>
    <col min="16" max="16" width="9.85546875" bestFit="1" customWidth="1"/>
    <col min="17" max="17" width="15.28515625" bestFit="1" customWidth="1"/>
    <col min="19" max="19" width="12" bestFit="1" customWidth="1"/>
    <col min="35" max="35" width="12.5703125" bestFit="1" customWidth="1"/>
  </cols>
  <sheetData>
    <row r="1" spans="1:38" s="84" customFormat="1" ht="30" customHeight="1">
      <c r="A1" s="1469" t="s">
        <v>78</v>
      </c>
      <c r="B1" s="1469"/>
      <c r="C1" s="1469"/>
      <c r="D1" s="1469"/>
      <c r="E1" s="1469"/>
      <c r="F1" s="1469"/>
      <c r="G1" s="1469"/>
      <c r="H1" s="1469"/>
      <c r="I1" s="1469"/>
      <c r="J1"/>
      <c r="K1" s="125" t="s">
        <v>208</v>
      </c>
      <c r="L1" s="126" t="str" cm="1">
        <f t="array" aca="1" ref="L1" ca="1">_xlfn.TEXTBEFORE(_xlfn.TEXTAFTER(_xlfn.TEXTBEFORE(_xlfn.TEXTAFTER(CELL("filename",A1),"["),"]"),"Report "),".")</f>
        <v>11-10-2026</v>
      </c>
      <c r="M1"/>
      <c r="N1"/>
      <c r="O1"/>
      <c r="P1"/>
      <c r="Q1"/>
      <c r="R1"/>
      <c r="S1"/>
      <c r="T1"/>
      <c r="U1"/>
      <c r="V1"/>
      <c r="W1"/>
      <c r="X1"/>
      <c r="Y1"/>
      <c r="Z1"/>
      <c r="AA1"/>
      <c r="AB1"/>
      <c r="AC1"/>
      <c r="AD1"/>
      <c r="AE1"/>
      <c r="AF1"/>
      <c r="AG1"/>
      <c r="AH1"/>
      <c r="AI1"/>
      <c r="AJ1"/>
      <c r="AK1"/>
      <c r="AL1"/>
    </row>
    <row r="2" spans="1:38" s="84" customFormat="1" ht="30" customHeight="1">
      <c r="A2" s="85" t="s">
        <v>187</v>
      </c>
      <c r="B2" s="96"/>
      <c r="C2" s="96"/>
      <c r="D2" s="96"/>
      <c r="E2" s="96"/>
      <c r="F2" s="96"/>
      <c r="G2" s="96"/>
      <c r="H2" s="96"/>
      <c r="I2" s="97"/>
      <c r="J2"/>
      <c r="K2"/>
      <c r="L2"/>
      <c r="M2"/>
      <c r="N2"/>
      <c r="O2"/>
      <c r="P2"/>
      <c r="Q2"/>
      <c r="R2"/>
      <c r="S2"/>
      <c r="T2"/>
      <c r="U2"/>
      <c r="V2"/>
      <c r="W2"/>
      <c r="X2"/>
      <c r="Y2"/>
      <c r="Z2"/>
      <c r="AA2"/>
      <c r="AB2"/>
      <c r="AC2"/>
      <c r="AD2"/>
      <c r="AE2"/>
      <c r="AF2"/>
      <c r="AG2"/>
      <c r="AH2"/>
      <c r="AI2"/>
      <c r="AJ2"/>
      <c r="AK2"/>
      <c r="AL2"/>
    </row>
    <row r="3" spans="1:38" ht="35.25" customHeight="1">
      <c r="A3" s="1445" t="s">
        <v>140</v>
      </c>
      <c r="B3" s="1446"/>
      <c r="C3" s="1447" t="s">
        <v>665</v>
      </c>
      <c r="D3" s="1448"/>
      <c r="E3" s="1448"/>
      <c r="F3" s="1448"/>
      <c r="G3" s="1448"/>
      <c r="H3" s="1448"/>
      <c r="I3" s="1449"/>
      <c r="L3" s="1188" t="str" cm="1">
        <f t="array" aca="1" ref="L3" ca="1">_xlfn.TEXTBEFORE(_xlfn.TEXTAFTER(_xlfn.TEXTBEFORE(_xlfn.TEXTAFTER(CELL("filename",A1),"["),"]"),"Report "),".xlsx")</f>
        <v>11-10-2026</v>
      </c>
    </row>
    <row r="4" spans="1:38" ht="15.75">
      <c r="A4" s="1450" t="s">
        <v>114</v>
      </c>
      <c r="B4" s="1451"/>
      <c r="C4" s="1452" t="s">
        <v>668</v>
      </c>
      <c r="D4" s="1453"/>
      <c r="E4" s="1453"/>
      <c r="F4" s="1453"/>
      <c r="G4" s="1453"/>
      <c r="H4" s="1453"/>
      <c r="I4" s="1454"/>
    </row>
    <row r="5" spans="1:38" ht="15.75">
      <c r="A5" s="1450" t="s">
        <v>21</v>
      </c>
      <c r="B5" s="1451"/>
      <c r="C5" s="1452" t="s">
        <v>666</v>
      </c>
      <c r="D5" s="1453"/>
      <c r="E5" s="1453"/>
      <c r="F5" s="1453"/>
      <c r="G5" s="1453"/>
      <c r="H5" s="1453"/>
      <c r="I5" s="1454"/>
      <c r="P5">
        <f ca="1">+L1-C14+1</f>
        <v>805</v>
      </c>
      <c r="Q5" s="735">
        <f>+C15-C14+1+60</f>
        <v>790</v>
      </c>
    </row>
    <row r="6" spans="1:38" ht="15.75">
      <c r="A6" s="1450" t="s">
        <v>188</v>
      </c>
      <c r="B6" s="1451"/>
      <c r="C6" s="1452" t="s">
        <v>667</v>
      </c>
      <c r="D6" s="1453"/>
      <c r="E6" s="1453"/>
      <c r="F6" s="1453"/>
      <c r="G6" s="1453"/>
      <c r="H6" s="1453"/>
      <c r="I6" s="1454"/>
    </row>
    <row r="7" spans="1:38" ht="15.75">
      <c r="A7" s="1450" t="s">
        <v>81</v>
      </c>
      <c r="B7" s="1451"/>
      <c r="C7" s="1452" t="s">
        <v>123</v>
      </c>
      <c r="D7" s="1453"/>
      <c r="E7" s="1453"/>
      <c r="F7" s="1453"/>
      <c r="G7" s="1453"/>
      <c r="H7" s="1453"/>
      <c r="I7" s="1454"/>
      <c r="P7" s="745">
        <f ca="1">+P5/790</f>
        <v>1.018987341772152</v>
      </c>
    </row>
    <row r="8" spans="1:38" ht="15.75">
      <c r="A8" s="1450" t="s">
        <v>75</v>
      </c>
      <c r="B8" s="1451"/>
      <c r="C8" s="1452" t="s">
        <v>84</v>
      </c>
      <c r="D8" s="1453"/>
      <c r="E8" s="1453"/>
      <c r="F8" s="1453"/>
      <c r="G8" s="1453"/>
      <c r="H8" s="1453"/>
      <c r="I8" s="1454"/>
    </row>
    <row r="9" spans="1:38" ht="15.75">
      <c r="A9" s="1458" t="s">
        <v>359</v>
      </c>
      <c r="B9" s="1459"/>
      <c r="C9" s="1455" t="s">
        <v>6441</v>
      </c>
      <c r="D9" s="1456"/>
      <c r="E9" s="1456"/>
      <c r="F9" s="1456"/>
      <c r="G9" s="1456"/>
      <c r="H9" s="1456"/>
      <c r="I9" s="1457"/>
    </row>
    <row r="11" spans="1:38" ht="18">
      <c r="A11" s="85" t="s">
        <v>189</v>
      </c>
      <c r="B11" s="96"/>
      <c r="C11" s="96"/>
      <c r="D11" s="96"/>
      <c r="E11" s="96"/>
      <c r="F11" s="96"/>
      <c r="G11" s="96"/>
      <c r="H11" s="96"/>
      <c r="I11" s="97"/>
    </row>
    <row r="12" spans="1:38" ht="21" customHeight="1">
      <c r="A12" s="1445" t="s">
        <v>190</v>
      </c>
      <c r="B12" s="1446"/>
      <c r="C12" s="1460">
        <f>Milestones!E4</f>
        <v>45469</v>
      </c>
      <c r="D12" s="1461"/>
      <c r="E12" s="1461"/>
      <c r="F12" s="1461"/>
      <c r="G12" s="1461"/>
      <c r="H12" s="1461"/>
      <c r="I12" s="1462"/>
      <c r="L12" s="732"/>
      <c r="M12" t="s">
        <v>747</v>
      </c>
      <c r="Q12" s="160"/>
      <c r="R12" t="s">
        <v>747</v>
      </c>
    </row>
    <row r="13" spans="1:38" ht="21" customHeight="1">
      <c r="A13" s="1450" t="s">
        <v>181</v>
      </c>
      <c r="B13" s="1451"/>
      <c r="C13" s="1460">
        <f>Milestones!E5</f>
        <v>45495</v>
      </c>
      <c r="D13" s="1461"/>
      <c r="E13" s="1461"/>
      <c r="F13" s="1461"/>
      <c r="G13" s="1461"/>
      <c r="H13" s="1461"/>
      <c r="I13" s="1462"/>
      <c r="M13" t="s">
        <v>748</v>
      </c>
      <c r="Q13" s="707"/>
      <c r="R13" t="s">
        <v>748</v>
      </c>
    </row>
    <row r="14" spans="1:38" ht="21" customHeight="1">
      <c r="A14" s="1450" t="s">
        <v>183</v>
      </c>
      <c r="B14" s="1451"/>
      <c r="C14" s="1460">
        <f>Milestones!E6</f>
        <v>45502</v>
      </c>
      <c r="D14" s="1461"/>
      <c r="E14" s="1461"/>
      <c r="F14" s="1461"/>
      <c r="G14" s="1461"/>
      <c r="H14" s="1461"/>
      <c r="I14" s="1462"/>
      <c r="M14" t="s">
        <v>749</v>
      </c>
      <c r="Q14" s="727"/>
      <c r="R14" t="s">
        <v>749</v>
      </c>
    </row>
    <row r="15" spans="1:38" ht="21" customHeight="1">
      <c r="A15" s="1458" t="s">
        <v>191</v>
      </c>
      <c r="B15" s="1459"/>
      <c r="C15" s="1460">
        <f>Milestones!C13</f>
        <v>46231</v>
      </c>
      <c r="D15" s="1461"/>
      <c r="E15" s="1461"/>
      <c r="F15" s="1461"/>
      <c r="G15" s="1461"/>
      <c r="H15" s="1461"/>
      <c r="I15" s="1462"/>
      <c r="M15" t="s">
        <v>750</v>
      </c>
      <c r="R15" t="s">
        <v>750</v>
      </c>
    </row>
    <row r="16" spans="1:38" ht="21" customHeight="1">
      <c r="A16" s="1445" t="s">
        <v>192</v>
      </c>
      <c r="B16" s="1446"/>
      <c r="C16" s="1460" t="s">
        <v>670</v>
      </c>
      <c r="D16" s="1461"/>
      <c r="E16" s="1461"/>
      <c r="F16" s="1461"/>
      <c r="G16" s="1461"/>
      <c r="H16" s="1461"/>
      <c r="I16" s="1462"/>
      <c r="M16" t="s">
        <v>751</v>
      </c>
      <c r="R16" t="s">
        <v>751</v>
      </c>
    </row>
    <row r="17" spans="1:20" ht="21" customHeight="1">
      <c r="A17" s="1450" t="s">
        <v>193</v>
      </c>
      <c r="B17" s="1451"/>
      <c r="C17" s="1460" t="s">
        <v>671</v>
      </c>
      <c r="D17" s="1461"/>
      <c r="E17" s="1461"/>
      <c r="F17" s="1461"/>
      <c r="G17" s="1461"/>
      <c r="H17" s="1461"/>
      <c r="I17" s="1462"/>
      <c r="M17" t="s">
        <v>752</v>
      </c>
      <c r="Q17" s="160"/>
      <c r="R17" t="s">
        <v>752</v>
      </c>
    </row>
    <row r="18" spans="1:20" ht="21" customHeight="1">
      <c r="A18" s="1450" t="s">
        <v>194</v>
      </c>
      <c r="B18" s="1451"/>
      <c r="C18" s="1460" t="s">
        <v>669</v>
      </c>
      <c r="D18" s="1461"/>
      <c r="E18" s="1461"/>
      <c r="F18" s="1461"/>
      <c r="G18" s="1461"/>
      <c r="H18" s="1461"/>
      <c r="I18" s="1462"/>
      <c r="M18" t="s">
        <v>753</v>
      </c>
      <c r="Q18" s="727"/>
      <c r="R18" t="s">
        <v>753</v>
      </c>
    </row>
    <row r="19" spans="1:20" ht="21" customHeight="1">
      <c r="A19" s="1458" t="s">
        <v>195</v>
      </c>
      <c r="B19" s="1459"/>
      <c r="C19" s="1460" t="s">
        <v>672</v>
      </c>
      <c r="D19" s="1461"/>
      <c r="E19" s="1461"/>
      <c r="F19" s="1461"/>
      <c r="G19" s="1461"/>
      <c r="H19" s="1461"/>
      <c r="I19" s="1462"/>
      <c r="M19" t="s">
        <v>754</v>
      </c>
      <c r="Q19" s="728"/>
      <c r="R19" t="s">
        <v>754</v>
      </c>
    </row>
    <row r="20" spans="1:20" ht="21" customHeight="1">
      <c r="A20" s="1445" t="s">
        <v>196</v>
      </c>
      <c r="B20" s="1446"/>
      <c r="C20" s="1460">
        <f>C15+60</f>
        <v>46291</v>
      </c>
      <c r="D20" s="1461"/>
      <c r="E20" s="1461"/>
      <c r="F20" s="1461"/>
      <c r="G20" s="1461"/>
      <c r="H20" s="1461"/>
      <c r="I20" s="1462"/>
      <c r="M20" t="s">
        <v>755</v>
      </c>
      <c r="Q20" s="727"/>
      <c r="R20" t="s">
        <v>755</v>
      </c>
    </row>
    <row r="21" spans="1:20" ht="21" customHeight="1">
      <c r="A21" s="1450" t="s">
        <v>197</v>
      </c>
      <c r="B21" s="1451"/>
      <c r="C21" s="1463">
        <f t="shared" ref="C21" si="0">C20</f>
        <v>46291</v>
      </c>
      <c r="D21" s="1464"/>
      <c r="E21" s="1464"/>
      <c r="F21" s="1464"/>
      <c r="G21" s="1464"/>
      <c r="H21" s="1464"/>
      <c r="I21" s="1465"/>
    </row>
    <row r="22" spans="1:20" ht="21" customHeight="1">
      <c r="A22" s="1450" t="s">
        <v>198</v>
      </c>
      <c r="B22" s="1451"/>
      <c r="C22" s="1460">
        <v>46341</v>
      </c>
      <c r="D22" s="1461"/>
      <c r="E22" s="1461"/>
      <c r="F22" s="1461"/>
      <c r="G22" s="1461"/>
      <c r="H22" s="1461"/>
      <c r="I22" s="1462"/>
      <c r="O22">
        <f>Q22/1.15</f>
        <v>319744875.72173911</v>
      </c>
      <c r="Q22" s="707">
        <v>367706607.07999998</v>
      </c>
    </row>
    <row r="23" spans="1:20" ht="21" customHeight="1">
      <c r="A23" s="1458" t="s">
        <v>31</v>
      </c>
      <c r="B23" s="1459"/>
      <c r="C23" s="1466">
        <f>C20-C22</f>
        <v>-50</v>
      </c>
      <c r="D23" s="1467"/>
      <c r="E23" s="1467"/>
      <c r="F23" s="1467"/>
      <c r="G23" s="1467"/>
      <c r="H23" s="1467"/>
      <c r="I23" s="1468"/>
      <c r="Q23" s="734">
        <f>+Q22*0.85</f>
        <v>312550616.01800001</v>
      </c>
      <c r="S23">
        <v>319744875.63999999</v>
      </c>
      <c r="T23">
        <f>+S23*0.15</f>
        <v>47961731.345999993</v>
      </c>
    </row>
    <row r="24" spans="1:20" ht="15.75" thickBot="1">
      <c r="Q24" s="707">
        <v>997065.03</v>
      </c>
      <c r="S24">
        <f>+T23+S23</f>
        <v>367706606.986</v>
      </c>
    </row>
    <row r="25" spans="1:20" ht="54" customHeight="1" thickBot="1">
      <c r="A25" s="1470" t="s">
        <v>570</v>
      </c>
      <c r="B25" s="1471"/>
      <c r="C25" s="261" t="s">
        <v>571</v>
      </c>
      <c r="D25" s="262" t="s">
        <v>572</v>
      </c>
    </row>
    <row r="26" spans="1:20" ht="15.75" thickBot="1">
      <c r="A26" s="1472" t="s">
        <v>573</v>
      </c>
      <c r="B26" s="1473"/>
      <c r="C26" s="253">
        <v>45524</v>
      </c>
      <c r="D26" s="1474">
        <f>C26-C14</f>
        <v>22</v>
      </c>
    </row>
    <row r="27" spans="1:20" ht="15.75" thickBot="1">
      <c r="A27" s="1477" t="s">
        <v>574</v>
      </c>
      <c r="B27" s="1478"/>
      <c r="C27" s="253">
        <v>45654</v>
      </c>
      <c r="D27" s="1475"/>
    </row>
    <row r="28" spans="1:20" ht="15.75" thickBot="1">
      <c r="A28" s="1479" t="s">
        <v>309</v>
      </c>
      <c r="B28" s="1480"/>
      <c r="C28" s="254">
        <v>45654</v>
      </c>
      <c r="D28" s="1476"/>
    </row>
    <row r="29" spans="1:20" ht="15.75" thickBot="1">
      <c r="C29" s="6"/>
    </row>
    <row r="30" spans="1:20" ht="15.75" thickBot="1">
      <c r="A30" s="1472" t="s">
        <v>575</v>
      </c>
      <c r="B30" s="1473"/>
      <c r="C30" s="253">
        <v>45509</v>
      </c>
      <c r="D30" s="1474">
        <f>C30-C14</f>
        <v>7</v>
      </c>
    </row>
    <row r="31" spans="1:20" ht="15.75" thickBot="1">
      <c r="A31" s="1477" t="s">
        <v>576</v>
      </c>
      <c r="B31" s="1478"/>
      <c r="C31" s="253">
        <v>45523</v>
      </c>
      <c r="D31" s="1475"/>
    </row>
    <row r="32" spans="1:20" ht="15.75" thickBot="1">
      <c r="A32" s="1479" t="s">
        <v>310</v>
      </c>
      <c r="B32" s="1480"/>
      <c r="C32" s="254">
        <v>45582</v>
      </c>
      <c r="D32" s="1476"/>
    </row>
    <row r="33" spans="1:4" ht="15.75" thickBot="1">
      <c r="C33" s="6"/>
    </row>
    <row r="34" spans="1:4" ht="15.75" thickBot="1">
      <c r="A34" s="1472" t="s">
        <v>577</v>
      </c>
      <c r="B34" s="1473"/>
      <c r="C34" s="253">
        <v>45524</v>
      </c>
      <c r="D34" s="1474">
        <f>C34-C14</f>
        <v>22</v>
      </c>
    </row>
    <row r="35" spans="1:4" ht="15.75" thickBot="1">
      <c r="A35" s="1477" t="s">
        <v>578</v>
      </c>
      <c r="B35" s="1478"/>
      <c r="C35" s="253">
        <v>45538</v>
      </c>
      <c r="D35" s="1475"/>
    </row>
    <row r="36" spans="1:4" ht="15.75" thickBot="1">
      <c r="A36" s="1479" t="s">
        <v>579</v>
      </c>
      <c r="B36" s="1480"/>
      <c r="C36" s="254">
        <v>45585</v>
      </c>
      <c r="D36" s="1476"/>
    </row>
    <row r="37" spans="1:4" ht="15.75" thickBot="1">
      <c r="A37" s="255"/>
      <c r="B37" s="256"/>
      <c r="C37" s="257"/>
      <c r="D37" s="258"/>
    </row>
    <row r="38" spans="1:4" ht="15.75" thickBot="1">
      <c r="A38" s="1472" t="s">
        <v>580</v>
      </c>
      <c r="B38" s="1473"/>
      <c r="C38" s="253">
        <v>45521</v>
      </c>
      <c r="D38" s="1474">
        <f>C38-C14</f>
        <v>19</v>
      </c>
    </row>
    <row r="39" spans="1:4" ht="15.75" thickBot="1">
      <c r="A39" s="1477" t="s">
        <v>581</v>
      </c>
      <c r="B39" s="1478"/>
      <c r="C39" s="253">
        <v>45533</v>
      </c>
      <c r="D39" s="1475"/>
    </row>
    <row r="40" spans="1:4" ht="15.75" thickBot="1">
      <c r="A40" s="1477" t="s">
        <v>311</v>
      </c>
      <c r="B40" s="1478"/>
      <c r="C40" s="259">
        <v>3</v>
      </c>
      <c r="D40" s="1475"/>
    </row>
    <row r="41" spans="1:4" ht="15.75" thickBot="1">
      <c r="A41" s="1479" t="s">
        <v>664</v>
      </c>
      <c r="B41" s="1480"/>
      <c r="C41" s="254">
        <v>45586</v>
      </c>
      <c r="D41" s="1476"/>
    </row>
    <row r="42" spans="1:4" ht="15.75" thickBot="1">
      <c r="C42" s="6"/>
    </row>
    <row r="43" spans="1:4" ht="15.75" thickBot="1">
      <c r="A43" s="1481" t="s">
        <v>582</v>
      </c>
      <c r="B43" s="1482"/>
      <c r="C43" s="253">
        <v>45524</v>
      </c>
      <c r="D43" s="1474">
        <f>C43-C14</f>
        <v>22</v>
      </c>
    </row>
    <row r="44" spans="1:4" ht="15.75" thickBot="1">
      <c r="A44" s="1477" t="s">
        <v>583</v>
      </c>
      <c r="B44" s="1483"/>
      <c r="C44" s="253">
        <v>45538</v>
      </c>
      <c r="D44" s="1475"/>
    </row>
    <row r="45" spans="1:4" ht="15.75" thickBot="1">
      <c r="A45" s="1484" t="s">
        <v>335</v>
      </c>
      <c r="B45" s="1485"/>
      <c r="C45" s="719">
        <v>1</v>
      </c>
      <c r="D45" s="1476"/>
    </row>
    <row r="46" spans="1:4" ht="15.75" thickBot="1">
      <c r="C46" s="6"/>
    </row>
    <row r="47" spans="1:4" ht="15.75" thickBot="1">
      <c r="A47" s="1486" t="s">
        <v>584</v>
      </c>
      <c r="B47" s="1487"/>
      <c r="C47" s="260">
        <v>45538</v>
      </c>
      <c r="D47" s="1474">
        <f>C47-C14</f>
        <v>36</v>
      </c>
    </row>
    <row r="48" spans="1:4" ht="15.75" thickBot="1">
      <c r="A48" s="1479" t="s">
        <v>336</v>
      </c>
      <c r="B48" s="1488"/>
      <c r="C48" s="260">
        <v>45743</v>
      </c>
      <c r="D48" s="1476"/>
    </row>
    <row r="51" spans="6:6">
      <c r="F51" s="767"/>
    </row>
    <row r="53" spans="6:6">
      <c r="F53" s="767"/>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pageMargins left="0.7" right="0.7" top="0.75" bottom="0.75" header="0.3" footer="0.3"/>
  <pageSetup paperSize="9" scale="55"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15">
    <tabColor rgb="FF7030A0"/>
  </sheetPr>
  <dimension ref="A1:AO106"/>
  <sheetViews>
    <sheetView zoomScale="70" zoomScaleNormal="70" zoomScaleSheetLayoutView="80" workbookViewId="0">
      <selection activeCell="W40" sqref="W40:AK69"/>
    </sheetView>
  </sheetViews>
  <sheetFormatPr defaultColWidth="9.140625" defaultRowHeight="15"/>
  <cols>
    <col min="1" max="1" width="52.5703125" bestFit="1" customWidth="1"/>
    <col min="2" max="2" width="6" customWidth="1"/>
    <col min="3" max="3" width="21.42578125" customWidth="1"/>
    <col min="4" max="4" width="16" customWidth="1"/>
    <col min="5" max="5" width="17.42578125" customWidth="1"/>
    <col min="6" max="6" width="17.7109375" customWidth="1"/>
    <col min="7" max="7" width="20.140625" hidden="1" customWidth="1"/>
    <col min="8" max="8" width="19.42578125" customWidth="1"/>
    <col min="9" max="9" width="19" customWidth="1"/>
    <col min="10" max="10" width="1.5703125" customWidth="1"/>
    <col min="11" max="11" width="14.85546875" customWidth="1"/>
    <col min="12" max="12" width="11.5703125" bestFit="1" customWidth="1"/>
    <col min="13" max="13" width="12.5703125" bestFit="1" customWidth="1"/>
    <col min="14" max="14" width="10.7109375" customWidth="1"/>
    <col min="15" max="15" width="14" customWidth="1"/>
    <col min="16" max="16" width="14.42578125" customWidth="1"/>
    <col min="17" max="17" width="9.42578125" customWidth="1"/>
    <col min="18" max="18" width="53" bestFit="1" customWidth="1"/>
    <col min="19" max="19" width="9.42578125" customWidth="1"/>
    <col min="20" max="20" width="13.7109375" customWidth="1"/>
    <col min="21" max="21" width="9.42578125" customWidth="1"/>
    <col min="22" max="22" width="12" customWidth="1"/>
    <col min="23" max="23" width="22.140625" customWidth="1"/>
    <col min="24" max="24" width="46.7109375" customWidth="1"/>
    <col min="25" max="25" width="21.42578125" bestFit="1" customWidth="1"/>
    <col min="26" max="26" width="18.85546875" customWidth="1"/>
    <col min="27" max="27" width="25.42578125" customWidth="1"/>
    <col min="28" max="28" width="22.140625" customWidth="1"/>
    <col min="29" max="29" width="27.42578125" bestFit="1" customWidth="1"/>
    <col min="30" max="30" width="20.5703125" bestFit="1" customWidth="1"/>
    <col min="31" max="32" width="15.140625" customWidth="1"/>
    <col min="33" max="33" width="16.7109375" customWidth="1"/>
    <col min="34" max="34" width="18.5703125" style="998" bestFit="1" customWidth="1"/>
    <col min="35" max="37" width="11.140625" style="998" customWidth="1"/>
    <col min="38" max="16384" width="9.140625" style="998"/>
  </cols>
  <sheetData>
    <row r="1" spans="1:41">
      <c r="A1" s="1491" t="s">
        <v>569</v>
      </c>
      <c r="B1" s="1493" t="s">
        <v>673</v>
      </c>
      <c r="C1" s="1494"/>
      <c r="D1" s="1494"/>
      <c r="E1" s="1494"/>
      <c r="F1" s="1494"/>
      <c r="G1" s="1494"/>
      <c r="H1" s="1494"/>
      <c r="I1" s="1494"/>
      <c r="J1" s="1494"/>
      <c r="K1" s="1494"/>
      <c r="L1" s="1494"/>
      <c r="M1" s="1494"/>
      <c r="N1" s="1494"/>
      <c r="O1" s="1494"/>
      <c r="P1" s="1495"/>
    </row>
    <row r="2" spans="1:41">
      <c r="A2" s="1491"/>
      <c r="B2" s="1496"/>
      <c r="C2" s="1497"/>
      <c r="D2" s="1497"/>
      <c r="E2" s="1497"/>
      <c r="F2" s="1497"/>
      <c r="G2" s="1497"/>
      <c r="H2" s="1497"/>
      <c r="I2" s="1497"/>
      <c r="J2" s="1497"/>
      <c r="K2" s="1497"/>
      <c r="L2" s="1497"/>
      <c r="M2" s="1497"/>
      <c r="N2" s="1497"/>
      <c r="O2" s="1497"/>
      <c r="P2" s="1498"/>
      <c r="AH2"/>
    </row>
    <row r="3" spans="1:41" ht="82.5" customHeight="1" thickBot="1">
      <c r="A3" s="1492"/>
      <c r="B3" s="1499"/>
      <c r="C3" s="1500"/>
      <c r="D3" s="1500"/>
      <c r="E3" s="1500"/>
      <c r="F3" s="1500"/>
      <c r="G3" s="1500"/>
      <c r="H3" s="1500"/>
      <c r="I3" s="1500"/>
      <c r="J3" s="1500"/>
      <c r="K3" s="1500"/>
      <c r="L3" s="1500"/>
      <c r="M3" s="1500"/>
      <c r="N3" s="1500"/>
      <c r="O3" s="1500"/>
      <c r="P3" s="1501"/>
      <c r="AA3" s="996" t="s">
        <v>708</v>
      </c>
      <c r="AB3" s="996" t="s">
        <v>709</v>
      </c>
      <c r="AC3" s="996" t="s">
        <v>714</v>
      </c>
      <c r="AD3" s="996" t="s">
        <v>6511</v>
      </c>
      <c r="AE3" s="996" t="s">
        <v>4805</v>
      </c>
      <c r="AF3" s="996" t="s">
        <v>715</v>
      </c>
      <c r="AG3" s="996" t="s">
        <v>741</v>
      </c>
      <c r="AH3" s="996" t="s">
        <v>756</v>
      </c>
      <c r="AI3" s="995" t="s">
        <v>6512</v>
      </c>
      <c r="AJ3" s="995" t="s">
        <v>6513</v>
      </c>
      <c r="AK3" s="995" t="s">
        <v>6514</v>
      </c>
      <c r="AL3" s="995" t="s">
        <v>712</v>
      </c>
      <c r="AM3" s="1060" t="s">
        <v>713</v>
      </c>
      <c r="AN3" s="1060" t="s">
        <v>710</v>
      </c>
      <c r="AO3" s="1060" t="s">
        <v>711</v>
      </c>
    </row>
    <row r="4" spans="1:41" ht="21.75" thickBot="1">
      <c r="A4" s="416" t="s">
        <v>129</v>
      </c>
      <c r="B4" s="1040"/>
      <c r="C4" s="252"/>
      <c r="D4" s="252"/>
      <c r="E4" s="252"/>
      <c r="F4" s="252"/>
      <c r="G4" s="252"/>
      <c r="H4" s="252"/>
      <c r="I4" s="252"/>
      <c r="K4" s="1489" t="s">
        <v>130</v>
      </c>
      <c r="L4" s="1490"/>
      <c r="M4" s="1490"/>
      <c r="N4" s="1490"/>
      <c r="O4" s="1490"/>
      <c r="P4" s="1490"/>
      <c r="AA4" s="996" t="s">
        <v>716</v>
      </c>
      <c r="AB4" s="996"/>
      <c r="AC4" s="996">
        <v>319744875.73000002</v>
      </c>
      <c r="AD4" s="996">
        <v>315299892.20999998</v>
      </c>
      <c r="AE4" s="996">
        <v>47483</v>
      </c>
      <c r="AF4" s="996">
        <v>48045</v>
      </c>
      <c r="AG4" s="996">
        <v>48012</v>
      </c>
      <c r="AH4" s="996">
        <v>319744875.74000001</v>
      </c>
      <c r="AI4" s="1017">
        <v>0.98609999999999998</v>
      </c>
      <c r="AJ4" s="1017">
        <v>1</v>
      </c>
      <c r="AK4" s="995">
        <v>-59</v>
      </c>
      <c r="AL4" s="1053" t="s">
        <v>4997</v>
      </c>
      <c r="AM4" s="1061">
        <v>46350</v>
      </c>
      <c r="AN4" s="1061">
        <v>45502</v>
      </c>
      <c r="AO4" s="1061">
        <v>46291</v>
      </c>
    </row>
    <row r="5" spans="1:41" ht="38.25" customHeight="1" thickTop="1" thickBot="1">
      <c r="A5" s="1504" t="s">
        <v>23</v>
      </c>
      <c r="B5" s="1502"/>
      <c r="C5" s="1502" t="s">
        <v>141</v>
      </c>
      <c r="D5" s="1502" t="s">
        <v>33</v>
      </c>
      <c r="E5" s="1508" t="s">
        <v>19</v>
      </c>
      <c r="F5" s="1508"/>
      <c r="G5" s="1041"/>
      <c r="H5" s="1508" t="s">
        <v>34</v>
      </c>
      <c r="I5" s="1508"/>
      <c r="J5" s="1042"/>
      <c r="K5" s="1043" t="s">
        <v>566</v>
      </c>
      <c r="L5" s="1502" t="s">
        <v>33</v>
      </c>
      <c r="M5" s="1509" t="s">
        <v>131</v>
      </c>
      <c r="N5" s="1509"/>
      <c r="O5" s="1509" t="s">
        <v>132</v>
      </c>
      <c r="P5" s="1510"/>
      <c r="AA5" s="996" t="s">
        <v>22385</v>
      </c>
      <c r="AB5" s="996"/>
      <c r="AC5" s="996">
        <v>0</v>
      </c>
      <c r="AD5" s="996">
        <v>0</v>
      </c>
      <c r="AE5" s="996">
        <v>0</v>
      </c>
      <c r="AF5" s="996">
        <v>0</v>
      </c>
      <c r="AG5" s="996">
        <v>0</v>
      </c>
      <c r="AH5" s="996">
        <v>0</v>
      </c>
      <c r="AI5" s="1018">
        <v>0</v>
      </c>
      <c r="AJ5" s="1018">
        <v>0</v>
      </c>
      <c r="AK5" s="995">
        <v>-59</v>
      </c>
      <c r="AL5" s="1053" t="s">
        <v>4997</v>
      </c>
      <c r="AM5" s="1061">
        <v>46350</v>
      </c>
      <c r="AN5" s="1061">
        <v>45502</v>
      </c>
      <c r="AO5" s="1061">
        <v>46291</v>
      </c>
    </row>
    <row r="6" spans="1:41" ht="48" customHeight="1" thickBot="1">
      <c r="A6" s="1505"/>
      <c r="B6" s="1506"/>
      <c r="C6" s="1507"/>
      <c r="D6" s="1507"/>
      <c r="E6" s="1022" t="s">
        <v>18</v>
      </c>
      <c r="F6" s="1022" t="s">
        <v>25</v>
      </c>
      <c r="G6" s="1023" t="s">
        <v>12603</v>
      </c>
      <c r="H6" s="1023" t="s">
        <v>12604</v>
      </c>
      <c r="I6" s="1023" t="s">
        <v>25</v>
      </c>
      <c r="J6" s="1021"/>
      <c r="K6" s="1024" t="s">
        <v>133</v>
      </c>
      <c r="L6" s="1503"/>
      <c r="M6" s="1022" t="s">
        <v>18</v>
      </c>
      <c r="N6" s="1022" t="s">
        <v>25</v>
      </c>
      <c r="O6" s="1023" t="s">
        <v>18</v>
      </c>
      <c r="P6" s="1044" t="s">
        <v>25</v>
      </c>
      <c r="R6" s="720"/>
      <c r="S6" s="720"/>
      <c r="T6" s="725">
        <v>0</v>
      </c>
      <c r="U6" s="999">
        <f>Progress!AG7</f>
        <v>0</v>
      </c>
      <c r="V6" s="725">
        <v>0</v>
      </c>
      <c r="W6" s="999">
        <f>Progress!AE7</f>
        <v>0</v>
      </c>
      <c r="X6" s="720"/>
      <c r="Y6" s="997" t="s">
        <v>756</v>
      </c>
      <c r="Z6" s="997" t="s">
        <v>6511</v>
      </c>
      <c r="AA6" s="996" t="s">
        <v>22386</v>
      </c>
      <c r="AB6" s="996"/>
      <c r="AC6" s="996">
        <v>0</v>
      </c>
      <c r="AD6" s="996">
        <v>0</v>
      </c>
      <c r="AE6" s="996">
        <v>0</v>
      </c>
      <c r="AF6" s="996">
        <v>0</v>
      </c>
      <c r="AG6" s="996">
        <v>0</v>
      </c>
      <c r="AH6" s="996">
        <v>0</v>
      </c>
      <c r="AI6" s="1018">
        <v>0</v>
      </c>
      <c r="AJ6" s="1018">
        <v>0</v>
      </c>
      <c r="AK6" s="995"/>
      <c r="AL6" s="1053" t="s">
        <v>4997</v>
      </c>
      <c r="AM6" s="1061" t="s">
        <v>6706</v>
      </c>
      <c r="AN6" s="1061">
        <v>45502</v>
      </c>
      <c r="AO6" s="1061">
        <v>45689</v>
      </c>
    </row>
    <row r="7" spans="1:41" ht="15.75" thickBot="1">
      <c r="A7" s="1056" t="str">
        <f>Progress!W44</f>
        <v xml:space="preserve">  JDH3-02-008-Authorities Permits &amp; Approval - AT</v>
      </c>
      <c r="B7" s="1025"/>
      <c r="C7" s="1026">
        <f>Progress!Y44</f>
        <v>0</v>
      </c>
      <c r="D7" s="1027">
        <f t="shared" ref="D7:D30" si="0">C7/$C$33</f>
        <v>0</v>
      </c>
      <c r="E7" s="1028">
        <f>Progress!Y7</f>
        <v>0</v>
      </c>
      <c r="F7" s="1028">
        <f>Progress!Z7</f>
        <v>0</v>
      </c>
      <c r="G7" s="1028">
        <f>Progress!AD44</f>
        <v>0</v>
      </c>
      <c r="H7" s="1028">
        <f>G7</f>
        <v>0</v>
      </c>
      <c r="I7" s="1028">
        <f>Progress!Z44</f>
        <v>0</v>
      </c>
      <c r="J7" s="1029"/>
      <c r="K7" s="1028">
        <f>Progress!AB44</f>
        <v>0</v>
      </c>
      <c r="L7" s="1030">
        <f t="shared" ref="L7:L30" si="1">K7/$K$33</f>
        <v>0</v>
      </c>
      <c r="M7" s="1028">
        <f>Progress!T7</f>
        <v>0</v>
      </c>
      <c r="N7" s="1028">
        <f>Progress!V7</f>
        <v>0</v>
      </c>
      <c r="O7" s="1028">
        <f>Progress!AC44</f>
        <v>0</v>
      </c>
      <c r="P7" s="1045">
        <f>Progress!AA44</f>
        <v>0</v>
      </c>
      <c r="Q7" s="720"/>
      <c r="R7" s="720" t="s">
        <v>22387</v>
      </c>
      <c r="S7" s="720"/>
      <c r="T7" s="725">
        <f>+O7-U7</f>
        <v>0</v>
      </c>
      <c r="U7" s="999">
        <f>Progress!AG8</f>
        <v>0</v>
      </c>
      <c r="V7" s="725">
        <f t="shared" ref="V7:V32" si="2">+AA44-W7</f>
        <v>0</v>
      </c>
      <c r="W7" s="999">
        <f>Progress!AE8</f>
        <v>0</v>
      </c>
      <c r="X7" s="720"/>
      <c r="Y7" s="707">
        <f t="shared" ref="Y7:Y30" si="3">+AD44-AH7</f>
        <v>0</v>
      </c>
      <c r="Z7" s="707">
        <f t="shared" ref="Z7:Z30" si="4">Z44-AD7</f>
        <v>0</v>
      </c>
      <c r="AA7" s="996" t="s">
        <v>22387</v>
      </c>
      <c r="AB7" s="996"/>
      <c r="AC7" s="996">
        <v>0</v>
      </c>
      <c r="AD7" s="996">
        <v>0</v>
      </c>
      <c r="AE7" s="996">
        <v>0</v>
      </c>
      <c r="AF7" s="996">
        <v>0</v>
      </c>
      <c r="AG7" s="996">
        <v>0</v>
      </c>
      <c r="AH7" s="996">
        <v>0</v>
      </c>
      <c r="AI7" s="1018">
        <v>0</v>
      </c>
      <c r="AJ7" s="1018">
        <v>0</v>
      </c>
      <c r="AK7" s="995"/>
      <c r="AL7" s="1053" t="s">
        <v>6518</v>
      </c>
      <c r="AM7" s="1061" t="s">
        <v>22436</v>
      </c>
      <c r="AN7" s="1061">
        <v>45586</v>
      </c>
      <c r="AO7" s="1061">
        <v>46279</v>
      </c>
    </row>
    <row r="8" spans="1:41" ht="15.75" thickBot="1">
      <c r="A8" s="1056" t="str">
        <f>Progress!W45</f>
        <v xml:space="preserve">  JDH3-02-008-Engineering</v>
      </c>
      <c r="B8" s="1025"/>
      <c r="C8" s="1026">
        <f>Progress!Y45</f>
        <v>9592346.2699999996</v>
      </c>
      <c r="D8" s="1027">
        <f t="shared" si="0"/>
        <v>2.9999999994057759E-2</v>
      </c>
      <c r="E8" s="1028">
        <f>Progress!Y8</f>
        <v>0</v>
      </c>
      <c r="F8" s="1028">
        <f>Progress!Z8</f>
        <v>0</v>
      </c>
      <c r="G8" s="1028">
        <f>Progress!AD45</f>
        <v>9592346.2699999996</v>
      </c>
      <c r="H8" s="1028">
        <f>G8</f>
        <v>9592346.2699999996</v>
      </c>
      <c r="I8" s="1028">
        <f>Progress!Z45</f>
        <v>9592346.2699999996</v>
      </c>
      <c r="J8" s="1029"/>
      <c r="K8" s="1028">
        <f>Progress!AB45</f>
        <v>0</v>
      </c>
      <c r="L8" s="1030">
        <f t="shared" si="1"/>
        <v>0</v>
      </c>
      <c r="M8" s="1028">
        <f>Progress!T8</f>
        <v>0</v>
      </c>
      <c r="N8" s="1028">
        <f>Progress!V8</f>
        <v>0</v>
      </c>
      <c r="O8" s="1028">
        <f>Progress!AC45</f>
        <v>0</v>
      </c>
      <c r="P8" s="1045">
        <f>Progress!AA45</f>
        <v>0</v>
      </c>
      <c r="Q8" s="720"/>
      <c r="R8" s="720" t="s">
        <v>22388</v>
      </c>
      <c r="S8" s="720"/>
      <c r="T8" s="725">
        <f t="shared" ref="T8:T31" si="5">+O8-U8</f>
        <v>0</v>
      </c>
      <c r="U8" s="999">
        <f>AG8</f>
        <v>0</v>
      </c>
      <c r="V8" s="725">
        <f t="shared" si="2"/>
        <v>0</v>
      </c>
      <c r="W8" s="999">
        <f>AE8</f>
        <v>0</v>
      </c>
      <c r="X8" s="720" t="s">
        <v>22388</v>
      </c>
      <c r="Y8" s="707">
        <f t="shared" si="3"/>
        <v>0</v>
      </c>
      <c r="Z8" s="707">
        <f t="shared" si="4"/>
        <v>0</v>
      </c>
      <c r="AA8" s="996" t="s">
        <v>22388</v>
      </c>
      <c r="AB8" s="996"/>
      <c r="AC8" s="996">
        <v>9592346.2699999996</v>
      </c>
      <c r="AD8" s="996">
        <v>9592346.2699999996</v>
      </c>
      <c r="AE8" s="996">
        <v>0</v>
      </c>
      <c r="AF8" s="996">
        <v>0</v>
      </c>
      <c r="AG8" s="996">
        <v>0</v>
      </c>
      <c r="AH8" s="996">
        <v>9592346.2699999996</v>
      </c>
      <c r="AI8" s="1018">
        <v>1</v>
      </c>
      <c r="AJ8" s="1018">
        <v>1</v>
      </c>
      <c r="AK8" s="995">
        <v>-13</v>
      </c>
      <c r="AL8" s="1053" t="s">
        <v>6531</v>
      </c>
      <c r="AM8" s="1062">
        <v>46306</v>
      </c>
      <c r="AN8" s="1061">
        <v>45509</v>
      </c>
      <c r="AO8" s="1061">
        <v>46207</v>
      </c>
    </row>
    <row r="9" spans="1:41" ht="15.75" thickBot="1">
      <c r="A9" s="1056" t="str">
        <f>Progress!W46</f>
        <v xml:space="preserve">  JDH3-02-008-Procurement</v>
      </c>
      <c r="B9" s="1025"/>
      <c r="C9" s="1026">
        <f>Progress!Y46</f>
        <v>63948975.149999999</v>
      </c>
      <c r="D9" s="1027">
        <f t="shared" si="0"/>
        <v>0.20000000001250995</v>
      </c>
      <c r="E9" s="1028">
        <f>Progress!Y9</f>
        <v>0</v>
      </c>
      <c r="F9" s="1028">
        <f>Progress!Z9</f>
        <v>0</v>
      </c>
      <c r="G9" s="1028">
        <f>Progress!AD46</f>
        <v>63948975.149999999</v>
      </c>
      <c r="H9" s="1028">
        <f t="shared" ref="H9:H29" si="6">G9</f>
        <v>63948975.149999999</v>
      </c>
      <c r="I9" s="1028">
        <f>Progress!Z46</f>
        <v>63948975.149999999</v>
      </c>
      <c r="J9" s="1029"/>
      <c r="K9" s="1028">
        <f>Progress!AB46</f>
        <v>0</v>
      </c>
      <c r="L9" s="1030">
        <f t="shared" si="1"/>
        <v>0</v>
      </c>
      <c r="M9" s="1026">
        <f>Progress!T9</f>
        <v>0</v>
      </c>
      <c r="N9" s="1028">
        <f>Progress!V9</f>
        <v>0</v>
      </c>
      <c r="O9" s="1026">
        <f>Progress!AC46</f>
        <v>0</v>
      </c>
      <c r="P9" s="1045">
        <f>Progress!AA46</f>
        <v>0</v>
      </c>
      <c r="Q9" s="720"/>
      <c r="R9" s="720" t="s">
        <v>22389</v>
      </c>
      <c r="S9" s="720"/>
      <c r="T9" s="725">
        <f t="shared" si="5"/>
        <v>0</v>
      </c>
      <c r="U9" s="999">
        <f t="shared" ref="U9:U32" si="7">AG9</f>
        <v>0</v>
      </c>
      <c r="V9" s="725">
        <f t="shared" si="2"/>
        <v>0</v>
      </c>
      <c r="W9" s="999">
        <f t="shared" ref="W9:W32" si="8">AE9</f>
        <v>0</v>
      </c>
      <c r="X9" s="720" t="s">
        <v>22389</v>
      </c>
      <c r="Y9" s="707">
        <f t="shared" si="3"/>
        <v>0</v>
      </c>
      <c r="Z9" s="707">
        <f t="shared" si="4"/>
        <v>0</v>
      </c>
      <c r="AA9" s="996" t="s">
        <v>22389</v>
      </c>
      <c r="AB9" s="996"/>
      <c r="AC9" s="996">
        <v>63948975.149999999</v>
      </c>
      <c r="AD9" s="996">
        <v>63948975.149999999</v>
      </c>
      <c r="AE9" s="996">
        <v>0</v>
      </c>
      <c r="AF9" s="996">
        <v>0</v>
      </c>
      <c r="AG9" s="996">
        <v>0</v>
      </c>
      <c r="AH9" s="996">
        <v>63948975.149999999</v>
      </c>
      <c r="AI9" s="1017">
        <v>1</v>
      </c>
      <c r="AJ9" s="1017">
        <v>1</v>
      </c>
      <c r="AK9" s="995"/>
      <c r="AL9" s="1053" t="s">
        <v>6547</v>
      </c>
      <c r="AM9" s="1061" t="s">
        <v>22437</v>
      </c>
      <c r="AN9" s="1061">
        <v>45575</v>
      </c>
      <c r="AO9" s="1061">
        <v>46230</v>
      </c>
    </row>
    <row r="10" spans="1:41" ht="15.75" thickBot="1">
      <c r="A10" s="1056" t="str">
        <f>Progress!W47</f>
        <v xml:space="preserve">  JDH3-02-008-Construction</v>
      </c>
      <c r="B10" s="1025"/>
      <c r="C10" s="1026">
        <f>Progress!Y47</f>
        <v>214229066.74000001</v>
      </c>
      <c r="D10" s="1027">
        <f t="shared" si="0"/>
        <v>0.67000000000281479</v>
      </c>
      <c r="E10" s="1028">
        <f>Progress!Y10</f>
        <v>0</v>
      </c>
      <c r="F10" s="1028">
        <f>Progress!Z10</f>
        <v>245364.71000000834</v>
      </c>
      <c r="G10" s="1028">
        <f>Progress!AD47</f>
        <v>214229066.75</v>
      </c>
      <c r="H10" s="1028">
        <f t="shared" si="6"/>
        <v>214229066.75</v>
      </c>
      <c r="I10" s="1028">
        <f>Progress!Z47</f>
        <v>211868512.08000001</v>
      </c>
      <c r="J10" s="1029"/>
      <c r="K10" s="1028">
        <f>Progress!AB47</f>
        <v>48045</v>
      </c>
      <c r="L10" s="1030">
        <f t="shared" si="1"/>
        <v>1</v>
      </c>
      <c r="M10" s="1026">
        <f>Progress!T10</f>
        <v>0</v>
      </c>
      <c r="N10" s="1028">
        <f>Progress!V10</f>
        <v>39</v>
      </c>
      <c r="O10" s="1026">
        <f>Progress!AC47</f>
        <v>48012</v>
      </c>
      <c r="P10" s="1045">
        <f>Progress!AA47</f>
        <v>47522</v>
      </c>
      <c r="Q10" s="720"/>
      <c r="R10" s="720" t="s">
        <v>22390</v>
      </c>
      <c r="S10" s="720"/>
      <c r="T10" s="725">
        <f t="shared" si="5"/>
        <v>0</v>
      </c>
      <c r="U10" s="999">
        <f t="shared" si="7"/>
        <v>48012</v>
      </c>
      <c r="V10" s="725">
        <f t="shared" si="2"/>
        <v>39</v>
      </c>
      <c r="W10" s="999">
        <f t="shared" si="8"/>
        <v>47483</v>
      </c>
      <c r="X10" s="720" t="s">
        <v>22390</v>
      </c>
      <c r="Y10" s="707">
        <f t="shared" si="3"/>
        <v>0</v>
      </c>
      <c r="Z10" s="707">
        <f t="shared" si="4"/>
        <v>245364.71000000834</v>
      </c>
      <c r="AA10" s="996" t="s">
        <v>22390</v>
      </c>
      <c r="AB10" s="996"/>
      <c r="AC10" s="996">
        <v>214229066.74000001</v>
      </c>
      <c r="AD10" s="996">
        <v>211623147.37</v>
      </c>
      <c r="AE10" s="996">
        <v>47483</v>
      </c>
      <c r="AF10" s="996">
        <v>48045</v>
      </c>
      <c r="AG10" s="996">
        <v>48012</v>
      </c>
      <c r="AH10" s="996">
        <v>214229066.75</v>
      </c>
      <c r="AI10" s="1017">
        <v>0.98780000000000001</v>
      </c>
      <c r="AJ10" s="1017">
        <v>1</v>
      </c>
      <c r="AK10" s="995">
        <v>-31</v>
      </c>
      <c r="AL10" s="1053" t="s">
        <v>22393</v>
      </c>
      <c r="AM10" s="1061">
        <v>46322</v>
      </c>
      <c r="AN10" s="1061">
        <v>45521</v>
      </c>
      <c r="AO10" s="1061">
        <v>46291</v>
      </c>
    </row>
    <row r="11" spans="1:41" ht="15.75" thickBot="1">
      <c r="A11" s="1057" t="str">
        <f>Progress!W48</f>
        <v xml:space="preserve">    Pond and Swales - PS</v>
      </c>
      <c r="B11" s="1031"/>
      <c r="C11" s="1032">
        <f>Progress!Y48</f>
        <v>27026697.609999999</v>
      </c>
      <c r="D11" s="1033">
        <f t="shared" si="0"/>
        <v>8.4525819368633043E-2</v>
      </c>
      <c r="E11" s="1034">
        <f>Progress!Y11</f>
        <v>0</v>
      </c>
      <c r="F11" s="1034">
        <f>Progress!Z11</f>
        <v>0</v>
      </c>
      <c r="G11" s="1034">
        <f>Progress!AD48</f>
        <v>27026697.609999999</v>
      </c>
      <c r="H11" s="1034">
        <f t="shared" si="6"/>
        <v>27026697.609999999</v>
      </c>
      <c r="I11" s="1034">
        <f>Progress!Z48</f>
        <v>27026697.609999999</v>
      </c>
      <c r="J11" s="1021"/>
      <c r="K11" s="1034">
        <f>Progress!AB48</f>
        <v>3720</v>
      </c>
      <c r="L11" s="1035">
        <f t="shared" si="1"/>
        <v>7.7427411801436155E-2</v>
      </c>
      <c r="M11" s="1036">
        <f>Progress!T11</f>
        <v>0</v>
      </c>
      <c r="N11" s="1034">
        <f>Progress!V11</f>
        <v>0</v>
      </c>
      <c r="O11" s="1036">
        <f>Progress!AC48</f>
        <v>3720</v>
      </c>
      <c r="P11" s="1046">
        <f>Progress!AA48</f>
        <v>3720</v>
      </c>
      <c r="Q11" s="720"/>
      <c r="R11" s="720" t="s">
        <v>722</v>
      </c>
      <c r="S11" s="720"/>
      <c r="T11" s="725">
        <f t="shared" si="5"/>
        <v>0</v>
      </c>
      <c r="U11" s="999">
        <f t="shared" si="7"/>
        <v>3720</v>
      </c>
      <c r="V11" s="725">
        <f t="shared" si="2"/>
        <v>0</v>
      </c>
      <c r="W11" s="999">
        <f t="shared" si="8"/>
        <v>3720</v>
      </c>
      <c r="X11" s="720" t="s">
        <v>722</v>
      </c>
      <c r="Y11" s="707">
        <f t="shared" si="3"/>
        <v>0</v>
      </c>
      <c r="Z11" s="707">
        <f t="shared" si="4"/>
        <v>0</v>
      </c>
      <c r="AA11" s="996" t="s">
        <v>722</v>
      </c>
      <c r="AB11" s="996"/>
      <c r="AC11" s="996">
        <v>27026697.609999999</v>
      </c>
      <c r="AD11" s="996">
        <v>27026697.609999999</v>
      </c>
      <c r="AE11" s="996">
        <v>3720</v>
      </c>
      <c r="AF11" s="996">
        <v>3720</v>
      </c>
      <c r="AG11" s="996">
        <v>3720</v>
      </c>
      <c r="AH11" s="996">
        <v>27026697.609999999</v>
      </c>
      <c r="AI11" s="1017">
        <v>1</v>
      </c>
      <c r="AJ11" s="1017">
        <v>1</v>
      </c>
      <c r="AK11" s="995"/>
      <c r="AL11" s="1053" t="s">
        <v>6535</v>
      </c>
      <c r="AM11" s="1062" t="s">
        <v>22423</v>
      </c>
      <c r="AN11" s="1061">
        <v>45563</v>
      </c>
      <c r="AO11" s="1061">
        <v>46016</v>
      </c>
    </row>
    <row r="12" spans="1:41" ht="15.75" thickBot="1">
      <c r="A12" s="1058" t="str">
        <f>Progress!W49</f>
        <v xml:space="preserve">    High Mast</v>
      </c>
      <c r="B12" s="1031"/>
      <c r="C12" s="1032">
        <f>Progress!Y49</f>
        <v>2003227.67</v>
      </c>
      <c r="D12" s="1033">
        <f t="shared" si="0"/>
        <v>6.2650813884866504E-3</v>
      </c>
      <c r="E12" s="1034">
        <f>Progress!Y12</f>
        <v>0</v>
      </c>
      <c r="F12" s="1034">
        <f>Progress!Z12</f>
        <v>0</v>
      </c>
      <c r="G12" s="1034">
        <f>Progress!AD49</f>
        <v>2003227.67</v>
      </c>
      <c r="H12" s="1034">
        <f t="shared" si="6"/>
        <v>2003227.67</v>
      </c>
      <c r="I12" s="1034">
        <f>Progress!Z49</f>
        <v>2003227.67</v>
      </c>
      <c r="J12" s="1021"/>
      <c r="K12" s="1034">
        <f>Progress!AB49</f>
        <v>1222</v>
      </c>
      <c r="L12" s="1035">
        <f t="shared" si="1"/>
        <v>2.5434488500364241E-2</v>
      </c>
      <c r="M12" s="1036">
        <f>Progress!T12</f>
        <v>0</v>
      </c>
      <c r="N12" s="1034">
        <f>Progress!V12</f>
        <v>0</v>
      </c>
      <c r="O12" s="1036">
        <f>Progress!AC49</f>
        <v>1222</v>
      </c>
      <c r="P12" s="1046">
        <f>Progress!AA49</f>
        <v>1222</v>
      </c>
      <c r="Q12" s="720"/>
      <c r="R12" s="720" t="s">
        <v>6517</v>
      </c>
      <c r="S12" s="720"/>
      <c r="T12" s="725">
        <f t="shared" si="5"/>
        <v>0</v>
      </c>
      <c r="U12" s="999">
        <f t="shared" si="7"/>
        <v>1222</v>
      </c>
      <c r="V12" s="725">
        <f t="shared" si="2"/>
        <v>0</v>
      </c>
      <c r="W12" s="999">
        <f t="shared" si="8"/>
        <v>1222</v>
      </c>
      <c r="X12" s="720" t="s">
        <v>6517</v>
      </c>
      <c r="Y12" s="707">
        <f t="shared" si="3"/>
        <v>0</v>
      </c>
      <c r="Z12" s="707">
        <f t="shared" si="4"/>
        <v>0</v>
      </c>
      <c r="AA12" s="996" t="s">
        <v>6517</v>
      </c>
      <c r="AB12" s="996"/>
      <c r="AC12" s="996">
        <v>2003227.67</v>
      </c>
      <c r="AD12" s="996">
        <v>2003227.67</v>
      </c>
      <c r="AE12" s="996">
        <v>1222</v>
      </c>
      <c r="AF12" s="996">
        <v>1222</v>
      </c>
      <c r="AG12" s="996">
        <v>1222</v>
      </c>
      <c r="AH12" s="996">
        <v>2003227.67</v>
      </c>
      <c r="AI12" s="1017">
        <v>1</v>
      </c>
      <c r="AJ12" s="1018">
        <v>1</v>
      </c>
      <c r="AK12" s="995">
        <v>-8</v>
      </c>
      <c r="AL12" s="1053" t="s">
        <v>6697</v>
      </c>
      <c r="AM12" s="1061">
        <v>46299</v>
      </c>
      <c r="AN12" s="1061">
        <v>45889</v>
      </c>
      <c r="AO12" s="1061">
        <v>46232</v>
      </c>
    </row>
    <row r="13" spans="1:41" ht="15.75" thickBot="1">
      <c r="A13" s="1058" t="str">
        <f>Progress!W50</f>
        <v xml:space="preserve">    ELDREES</v>
      </c>
      <c r="B13" s="1031"/>
      <c r="C13" s="1032">
        <f>Progress!Y50</f>
        <v>353857.85</v>
      </c>
      <c r="D13" s="1033">
        <f t="shared" si="0"/>
        <v>1.1066881031075717E-3</v>
      </c>
      <c r="E13" s="1034">
        <f>Progress!Y13</f>
        <v>0</v>
      </c>
      <c r="F13" s="1034">
        <f>Progress!Z13</f>
        <v>0</v>
      </c>
      <c r="G13" s="1034">
        <f>Progress!AD50</f>
        <v>353857.85</v>
      </c>
      <c r="H13" s="1034">
        <f t="shared" si="6"/>
        <v>353857.85</v>
      </c>
      <c r="I13" s="1034">
        <f>Progress!Z50</f>
        <v>353857.85</v>
      </c>
      <c r="J13" s="1032"/>
      <c r="K13" s="1034">
        <f>Progress!AB50</f>
        <v>125</v>
      </c>
      <c r="L13" s="1035">
        <f t="shared" si="1"/>
        <v>2.6017275470912684E-3</v>
      </c>
      <c r="M13" s="1036">
        <f>Progress!T13</f>
        <v>0</v>
      </c>
      <c r="N13" s="1034">
        <f>Progress!V13</f>
        <v>0</v>
      </c>
      <c r="O13" s="1036">
        <f>Progress!AC50</f>
        <v>125</v>
      </c>
      <c r="P13" s="1046">
        <f>Progress!AA50</f>
        <v>125</v>
      </c>
      <c r="Q13" s="720"/>
      <c r="R13" s="720" t="s">
        <v>22391</v>
      </c>
      <c r="S13" s="720"/>
      <c r="T13" s="725">
        <f t="shared" si="5"/>
        <v>0</v>
      </c>
      <c r="U13" s="999">
        <f t="shared" si="7"/>
        <v>125</v>
      </c>
      <c r="V13" s="725">
        <f t="shared" si="2"/>
        <v>0</v>
      </c>
      <c r="W13" s="999">
        <f t="shared" si="8"/>
        <v>125</v>
      </c>
      <c r="X13" s="720" t="s">
        <v>22391</v>
      </c>
      <c r="Y13" s="707">
        <f t="shared" si="3"/>
        <v>0</v>
      </c>
      <c r="Z13" s="707">
        <f t="shared" si="4"/>
        <v>0</v>
      </c>
      <c r="AA13" s="996" t="s">
        <v>22391</v>
      </c>
      <c r="AB13" s="996"/>
      <c r="AC13" s="996">
        <v>353857.85</v>
      </c>
      <c r="AD13" s="996">
        <v>353857.85</v>
      </c>
      <c r="AE13" s="996">
        <v>125</v>
      </c>
      <c r="AF13" s="996">
        <v>125</v>
      </c>
      <c r="AG13" s="996">
        <v>125</v>
      </c>
      <c r="AH13" s="996">
        <v>353857.85</v>
      </c>
      <c r="AI13" s="1017">
        <v>1</v>
      </c>
      <c r="AJ13" s="1017">
        <v>1</v>
      </c>
      <c r="AK13" s="1063"/>
      <c r="AL13" s="1053" t="s">
        <v>22402</v>
      </c>
      <c r="AM13" s="1061" t="s">
        <v>22435</v>
      </c>
      <c r="AN13" s="1061">
        <v>46032</v>
      </c>
      <c r="AO13" s="1061">
        <v>46215</v>
      </c>
    </row>
    <row r="14" spans="1:41" ht="15.75" thickBot="1">
      <c r="A14" s="1058" t="str">
        <f>Progress!W51</f>
        <v xml:space="preserve">    MR</v>
      </c>
      <c r="B14" s="1031"/>
      <c r="C14" s="1032">
        <f>Progress!Y51</f>
        <v>73833427.390000001</v>
      </c>
      <c r="D14" s="1033">
        <f t="shared" si="0"/>
        <v>0.23091355951032241</v>
      </c>
      <c r="E14" s="1034">
        <f>Progress!Y14</f>
        <v>0</v>
      </c>
      <c r="F14" s="1034">
        <f>Progress!Z14</f>
        <v>0</v>
      </c>
      <c r="G14" s="1034">
        <f>Progress!AD51</f>
        <v>73833427.400000006</v>
      </c>
      <c r="H14" s="1034">
        <f t="shared" si="6"/>
        <v>73833427.400000006</v>
      </c>
      <c r="I14" s="1034">
        <f>Progress!Z51</f>
        <v>73419906.670000002</v>
      </c>
      <c r="J14" s="1021"/>
      <c r="K14" s="1034">
        <f>Progress!AB51</f>
        <v>17520</v>
      </c>
      <c r="L14" s="1035">
        <f t="shared" si="1"/>
        <v>0.36465813300031219</v>
      </c>
      <c r="M14" s="1036">
        <f>Progress!T14</f>
        <v>0</v>
      </c>
      <c r="N14" s="1034">
        <f>Progress!V14</f>
        <v>0</v>
      </c>
      <c r="O14" s="1036">
        <f>Progress!AC51</f>
        <v>17507</v>
      </c>
      <c r="P14" s="1046">
        <f>Progress!AA51</f>
        <v>17409</v>
      </c>
      <c r="Q14" s="720"/>
      <c r="R14" s="720" t="s">
        <v>739</v>
      </c>
      <c r="S14" s="720"/>
      <c r="T14" s="725">
        <f t="shared" si="5"/>
        <v>0</v>
      </c>
      <c r="U14" s="999">
        <f t="shared" si="7"/>
        <v>17507</v>
      </c>
      <c r="V14" s="725">
        <f t="shared" si="2"/>
        <v>0</v>
      </c>
      <c r="W14" s="999">
        <f t="shared" si="8"/>
        <v>17409</v>
      </c>
      <c r="X14" s="720" t="s">
        <v>739</v>
      </c>
      <c r="Y14" s="707">
        <f t="shared" si="3"/>
        <v>0</v>
      </c>
      <c r="Z14" s="707">
        <f t="shared" si="4"/>
        <v>0</v>
      </c>
      <c r="AA14" s="996" t="s">
        <v>739</v>
      </c>
      <c r="AB14" s="996"/>
      <c r="AC14" s="996">
        <v>73833427.390000001</v>
      </c>
      <c r="AD14" s="996">
        <v>73419906.670000002</v>
      </c>
      <c r="AE14" s="996">
        <v>17409</v>
      </c>
      <c r="AF14" s="996">
        <v>17520</v>
      </c>
      <c r="AG14" s="996">
        <v>17507</v>
      </c>
      <c r="AH14" s="996">
        <v>73833427.400000006</v>
      </c>
      <c r="AI14" s="1017">
        <v>0.99439999999999995</v>
      </c>
      <c r="AJ14" s="1018">
        <v>1</v>
      </c>
      <c r="AK14" s="995">
        <v>-14</v>
      </c>
      <c r="AL14" s="1053" t="s">
        <v>22394</v>
      </c>
      <c r="AM14" s="1061">
        <v>46305</v>
      </c>
      <c r="AN14" s="1061">
        <v>45577</v>
      </c>
      <c r="AO14" s="1061">
        <v>46291</v>
      </c>
    </row>
    <row r="15" spans="1:41" ht="15.75" thickBot="1">
      <c r="A15" s="1058" t="str">
        <f>Progress!W52</f>
        <v xml:space="preserve">    Z01</v>
      </c>
      <c r="B15" s="1031"/>
      <c r="C15" s="1032">
        <f>Progress!Y52</f>
        <v>12724318.75</v>
      </c>
      <c r="D15" s="1033">
        <f t="shared" si="0"/>
        <v>3.9795223366596529E-2</v>
      </c>
      <c r="E15" s="1034">
        <f>Progress!Y15</f>
        <v>0</v>
      </c>
      <c r="F15" s="1034">
        <f>Progress!Z15</f>
        <v>0</v>
      </c>
      <c r="G15" s="1034">
        <f>Progress!AD52</f>
        <v>12724318.75</v>
      </c>
      <c r="H15" s="1034">
        <f t="shared" si="6"/>
        <v>12724318.75</v>
      </c>
      <c r="I15" s="1034">
        <f>Progress!Z52</f>
        <v>12724318.75</v>
      </c>
      <c r="J15" s="1021"/>
      <c r="K15" s="1034">
        <f>Progress!AB52</f>
        <v>2771</v>
      </c>
      <c r="L15" s="1035">
        <f t="shared" si="1"/>
        <v>5.7675096263919243E-2</v>
      </c>
      <c r="M15" s="1036">
        <f>Progress!T15</f>
        <v>0</v>
      </c>
      <c r="N15" s="1034">
        <f>Progress!V15</f>
        <v>0</v>
      </c>
      <c r="O15" s="1036">
        <f>Progress!AC52</f>
        <v>2770</v>
      </c>
      <c r="P15" s="1046">
        <f>Progress!AA52</f>
        <v>2771</v>
      </c>
      <c r="Q15" s="720"/>
      <c r="R15" s="720" t="s">
        <v>723</v>
      </c>
      <c r="S15" s="720"/>
      <c r="T15" s="725">
        <f t="shared" si="5"/>
        <v>0</v>
      </c>
      <c r="U15" s="999">
        <f t="shared" si="7"/>
        <v>2770</v>
      </c>
      <c r="V15" s="725">
        <f t="shared" si="2"/>
        <v>0</v>
      </c>
      <c r="W15" s="999">
        <f t="shared" si="8"/>
        <v>2771</v>
      </c>
      <c r="X15" s="720" t="s">
        <v>723</v>
      </c>
      <c r="Y15" s="707">
        <f t="shared" si="3"/>
        <v>0</v>
      </c>
      <c r="Z15" s="707">
        <f t="shared" si="4"/>
        <v>0</v>
      </c>
      <c r="AA15" s="996" t="s">
        <v>723</v>
      </c>
      <c r="AB15" s="996"/>
      <c r="AC15" s="996">
        <v>12724318.75</v>
      </c>
      <c r="AD15" s="996">
        <v>12724318.75</v>
      </c>
      <c r="AE15" s="996">
        <v>2771</v>
      </c>
      <c r="AF15" s="996">
        <v>2771</v>
      </c>
      <c r="AG15" s="996">
        <v>2770</v>
      </c>
      <c r="AH15" s="996">
        <v>12724318.75</v>
      </c>
      <c r="AI15" s="1017">
        <v>1</v>
      </c>
      <c r="AJ15" s="1017">
        <v>1</v>
      </c>
      <c r="AK15" s="995">
        <v>-8</v>
      </c>
      <c r="AL15" s="1053" t="s">
        <v>22395</v>
      </c>
      <c r="AM15" s="1061">
        <v>46299</v>
      </c>
      <c r="AN15" s="1061">
        <v>45549</v>
      </c>
      <c r="AO15" s="1061">
        <v>46290</v>
      </c>
    </row>
    <row r="16" spans="1:41" ht="15.75" thickBot="1">
      <c r="A16" s="1058" t="str">
        <f>Progress!W53</f>
        <v xml:space="preserve">    Z02</v>
      </c>
      <c r="B16" s="1031"/>
      <c r="C16" s="1032">
        <f>Progress!Y53</f>
        <v>1453405.84</v>
      </c>
      <c r="D16" s="1033">
        <f t="shared" si="0"/>
        <v>4.5455172242612881E-3</v>
      </c>
      <c r="E16" s="1034">
        <f>Progress!Y16</f>
        <v>0</v>
      </c>
      <c r="F16" s="1034">
        <f>Progress!Z16</f>
        <v>74152.779999999795</v>
      </c>
      <c r="G16" s="1034">
        <f>Progress!AD53</f>
        <v>1453405.84</v>
      </c>
      <c r="H16" s="1034">
        <f t="shared" si="6"/>
        <v>1453405.84</v>
      </c>
      <c r="I16" s="1034">
        <f>Progress!Z53</f>
        <v>1268023.8799999999</v>
      </c>
      <c r="J16" s="1021"/>
      <c r="K16" s="1034">
        <f>Progress!AB53</f>
        <v>484</v>
      </c>
      <c r="L16" s="1035">
        <f t="shared" si="1"/>
        <v>1.0073889062337391E-2</v>
      </c>
      <c r="M16" s="1036">
        <f>Progress!T16</f>
        <v>0</v>
      </c>
      <c r="N16" s="1034">
        <f>Progress!V16</f>
        <v>11</v>
      </c>
      <c r="O16" s="1036">
        <f>Progress!AC53</f>
        <v>484</v>
      </c>
      <c r="P16" s="1046">
        <f>Progress!AA53</f>
        <v>457</v>
      </c>
      <c r="Q16" s="720"/>
      <c r="R16" s="720" t="s">
        <v>724</v>
      </c>
      <c r="S16" s="720"/>
      <c r="T16" s="725">
        <f t="shared" si="5"/>
        <v>0</v>
      </c>
      <c r="U16" s="999">
        <f t="shared" si="7"/>
        <v>484</v>
      </c>
      <c r="V16" s="725">
        <f t="shared" si="2"/>
        <v>11</v>
      </c>
      <c r="W16" s="999">
        <f t="shared" si="8"/>
        <v>446</v>
      </c>
      <c r="X16" s="720" t="s">
        <v>724</v>
      </c>
      <c r="Y16" s="707">
        <f t="shared" si="3"/>
        <v>0</v>
      </c>
      <c r="Z16" s="707">
        <f t="shared" si="4"/>
        <v>74152.779999999795</v>
      </c>
      <c r="AA16" s="996" t="s">
        <v>724</v>
      </c>
      <c r="AB16" s="996"/>
      <c r="AC16" s="996">
        <v>1453405.84</v>
      </c>
      <c r="AD16" s="996">
        <v>1193871.1000000001</v>
      </c>
      <c r="AE16" s="996">
        <v>446</v>
      </c>
      <c r="AF16" s="996">
        <v>484</v>
      </c>
      <c r="AG16" s="996">
        <v>484</v>
      </c>
      <c r="AH16" s="996">
        <v>1453405.84</v>
      </c>
      <c r="AI16" s="1017">
        <v>0.82140000000000002</v>
      </c>
      <c r="AJ16" s="1018">
        <v>1</v>
      </c>
      <c r="AK16" s="995">
        <v>-14</v>
      </c>
      <c r="AL16" s="1053" t="s">
        <v>6683</v>
      </c>
      <c r="AM16" s="1061">
        <v>46305</v>
      </c>
      <c r="AN16" s="1061">
        <v>45885</v>
      </c>
      <c r="AO16" s="1061">
        <v>46260</v>
      </c>
    </row>
    <row r="17" spans="1:41" ht="15.75" thickBot="1">
      <c r="A17" s="1058" t="str">
        <f>Progress!W54</f>
        <v xml:space="preserve">    Z02-1</v>
      </c>
      <c r="B17" s="1031"/>
      <c r="C17" s="1032">
        <f>Progress!Y54</f>
        <v>10584845.880000001</v>
      </c>
      <c r="D17" s="1033">
        <f t="shared" si="0"/>
        <v>3.3104036009440507E-2</v>
      </c>
      <c r="E17" s="1034">
        <f>Progress!Y17</f>
        <v>0</v>
      </c>
      <c r="F17" s="1034">
        <f>Progress!Z17</f>
        <v>0</v>
      </c>
      <c r="G17" s="1034">
        <f>Progress!AD54</f>
        <v>10584845.880000001</v>
      </c>
      <c r="H17" s="1034">
        <f t="shared" si="6"/>
        <v>10584845.880000001</v>
      </c>
      <c r="I17" s="1034">
        <f>Progress!Z54</f>
        <v>10584845.880000001</v>
      </c>
      <c r="J17" s="1021"/>
      <c r="K17" s="1034">
        <f>Progress!AB54</f>
        <v>2709</v>
      </c>
      <c r="L17" s="1035">
        <f t="shared" si="1"/>
        <v>5.6384639400561973E-2</v>
      </c>
      <c r="M17" s="1036">
        <f>Progress!T17</f>
        <v>0</v>
      </c>
      <c r="N17" s="1034">
        <f>Progress!V17</f>
        <v>0</v>
      </c>
      <c r="O17" s="1036">
        <f>Progress!AC54</f>
        <v>2693</v>
      </c>
      <c r="P17" s="1046">
        <f>Progress!AA54</f>
        <v>2709</v>
      </c>
      <c r="Q17" s="720"/>
      <c r="R17" s="720" t="s">
        <v>725</v>
      </c>
      <c r="S17" s="720"/>
      <c r="T17" s="725">
        <f t="shared" si="5"/>
        <v>0</v>
      </c>
      <c r="U17" s="999">
        <f t="shared" si="7"/>
        <v>2693</v>
      </c>
      <c r="V17" s="725">
        <f t="shared" si="2"/>
        <v>0</v>
      </c>
      <c r="W17" s="999">
        <f t="shared" si="8"/>
        <v>2709</v>
      </c>
      <c r="X17" s="720" t="s">
        <v>725</v>
      </c>
      <c r="Y17" s="707">
        <f t="shared" si="3"/>
        <v>0</v>
      </c>
      <c r="Z17" s="707">
        <f t="shared" si="4"/>
        <v>0</v>
      </c>
      <c r="AA17" s="996" t="s">
        <v>725</v>
      </c>
      <c r="AB17" s="996"/>
      <c r="AC17" s="996">
        <v>10584845.880000001</v>
      </c>
      <c r="AD17" s="996">
        <v>10584845.880000001</v>
      </c>
      <c r="AE17" s="996">
        <v>2709</v>
      </c>
      <c r="AF17" s="996">
        <v>2709</v>
      </c>
      <c r="AG17" s="996">
        <v>2693</v>
      </c>
      <c r="AH17" s="996">
        <v>10584845.880000001</v>
      </c>
      <c r="AI17" s="1017">
        <v>1</v>
      </c>
      <c r="AJ17" s="1018">
        <v>1</v>
      </c>
      <c r="AK17" s="995">
        <v>-16</v>
      </c>
      <c r="AL17" s="1053" t="s">
        <v>6528</v>
      </c>
      <c r="AM17" s="1061">
        <v>46307</v>
      </c>
      <c r="AN17" s="1061">
        <v>45537</v>
      </c>
      <c r="AO17" s="1061">
        <v>46268</v>
      </c>
    </row>
    <row r="18" spans="1:41" ht="15.75" thickBot="1">
      <c r="A18" s="1058" t="str">
        <f>Progress!W55</f>
        <v xml:space="preserve">    Z02-2</v>
      </c>
      <c r="B18" s="1031"/>
      <c r="C18" s="1032">
        <f>Progress!Y55</f>
        <v>11951476.529999999</v>
      </c>
      <c r="D18" s="1033">
        <f t="shared" si="0"/>
        <v>3.7378164396580052E-2</v>
      </c>
      <c r="E18" s="1034">
        <f>Progress!Y18</f>
        <v>0</v>
      </c>
      <c r="F18" s="1034">
        <f>Progress!Z18</f>
        <v>0</v>
      </c>
      <c r="G18" s="1034">
        <f>Progress!AD55</f>
        <v>11951476.529999999</v>
      </c>
      <c r="H18" s="1034">
        <f t="shared" si="6"/>
        <v>11951476.529999999</v>
      </c>
      <c r="I18" s="1034">
        <f>Progress!Z55</f>
        <v>11951476.529999999</v>
      </c>
      <c r="J18" s="1021"/>
      <c r="K18" s="1034">
        <f>Progress!AB55</f>
        <v>3089</v>
      </c>
      <c r="L18" s="1035">
        <f t="shared" si="1"/>
        <v>6.4293891143719431E-2</v>
      </c>
      <c r="M18" s="1036">
        <f>Progress!T18</f>
        <v>0</v>
      </c>
      <c r="N18" s="1034">
        <f>Progress!V18</f>
        <v>0</v>
      </c>
      <c r="O18" s="1034">
        <f>Progress!AC55</f>
        <v>3089</v>
      </c>
      <c r="P18" s="1047">
        <f>Progress!AA55</f>
        <v>3089</v>
      </c>
      <c r="Q18" s="720"/>
      <c r="R18" s="720" t="s">
        <v>726</v>
      </c>
      <c r="S18" s="720"/>
      <c r="T18" s="725">
        <f t="shared" si="5"/>
        <v>0</v>
      </c>
      <c r="U18" s="999">
        <f t="shared" si="7"/>
        <v>3089</v>
      </c>
      <c r="V18" s="725">
        <f t="shared" si="2"/>
        <v>0</v>
      </c>
      <c r="W18" s="999">
        <f t="shared" si="8"/>
        <v>3089</v>
      </c>
      <c r="X18" s="720" t="s">
        <v>726</v>
      </c>
      <c r="Y18" s="707">
        <f t="shared" si="3"/>
        <v>0</v>
      </c>
      <c r="Z18" s="707">
        <f t="shared" si="4"/>
        <v>0</v>
      </c>
      <c r="AA18" s="996" t="s">
        <v>726</v>
      </c>
      <c r="AB18" s="996"/>
      <c r="AC18" s="996">
        <v>11951476.529999999</v>
      </c>
      <c r="AD18" s="996">
        <v>11951476.529999999</v>
      </c>
      <c r="AE18" s="996">
        <v>3089</v>
      </c>
      <c r="AF18" s="996">
        <v>3089</v>
      </c>
      <c r="AG18" s="996">
        <v>3089</v>
      </c>
      <c r="AH18" s="996">
        <v>11951476.529999999</v>
      </c>
      <c r="AI18" s="1017">
        <v>1</v>
      </c>
      <c r="AJ18" s="1018">
        <v>1</v>
      </c>
      <c r="AK18" s="995">
        <v>-8</v>
      </c>
      <c r="AL18" s="1053" t="s">
        <v>22396</v>
      </c>
      <c r="AM18" s="1061">
        <v>46299</v>
      </c>
      <c r="AN18" s="1061">
        <v>45546</v>
      </c>
      <c r="AO18" s="1061">
        <v>46277</v>
      </c>
    </row>
    <row r="19" spans="1:41" ht="15.75" thickBot="1">
      <c r="A19" s="1058" t="str">
        <f>Progress!W56</f>
        <v xml:space="preserve">    Z03</v>
      </c>
      <c r="B19" s="1031"/>
      <c r="C19" s="1032">
        <f>Progress!Y56</f>
        <v>709820.88</v>
      </c>
      <c r="D19" s="1033">
        <f t="shared" si="0"/>
        <v>2.2199601428464773E-3</v>
      </c>
      <c r="E19" s="1034">
        <f>Progress!Y19</f>
        <v>0</v>
      </c>
      <c r="F19" s="1034">
        <f>Progress!Z19</f>
        <v>0</v>
      </c>
      <c r="G19" s="1034">
        <f>Progress!AD56</f>
        <v>709820.88</v>
      </c>
      <c r="H19" s="1034">
        <f t="shared" si="6"/>
        <v>709820.88</v>
      </c>
      <c r="I19" s="1034">
        <f>Progress!Z56</f>
        <v>709820.88</v>
      </c>
      <c r="J19" s="1021"/>
      <c r="K19" s="1034">
        <f>Progress!AB56</f>
        <v>378</v>
      </c>
      <c r="L19" s="1035">
        <f t="shared" si="1"/>
        <v>7.8676241024039969E-3</v>
      </c>
      <c r="M19" s="1036">
        <f>Progress!T19</f>
        <v>0</v>
      </c>
      <c r="N19" s="1034">
        <f>Progress!V19</f>
        <v>0</v>
      </c>
      <c r="O19" s="1034">
        <f>Progress!AC56</f>
        <v>378</v>
      </c>
      <c r="P19" s="1047">
        <f>Progress!AA56</f>
        <v>378</v>
      </c>
      <c r="Q19" s="720"/>
      <c r="R19" s="720" t="s">
        <v>727</v>
      </c>
      <c r="S19" s="720"/>
      <c r="T19" s="725">
        <f t="shared" si="5"/>
        <v>0</v>
      </c>
      <c r="U19" s="999">
        <f t="shared" si="7"/>
        <v>378</v>
      </c>
      <c r="V19" s="725">
        <f t="shared" si="2"/>
        <v>0</v>
      </c>
      <c r="W19" s="999">
        <f t="shared" si="8"/>
        <v>378</v>
      </c>
      <c r="X19" s="720" t="s">
        <v>727</v>
      </c>
      <c r="Y19" s="707">
        <f t="shared" si="3"/>
        <v>0</v>
      </c>
      <c r="Z19" s="707">
        <f t="shared" si="4"/>
        <v>0</v>
      </c>
      <c r="AA19" s="996" t="s">
        <v>727</v>
      </c>
      <c r="AB19" s="996"/>
      <c r="AC19" s="996">
        <v>709820.88</v>
      </c>
      <c r="AD19" s="996">
        <v>709820.88</v>
      </c>
      <c r="AE19" s="996">
        <v>378</v>
      </c>
      <c r="AF19" s="996">
        <v>378</v>
      </c>
      <c r="AG19" s="996">
        <v>378</v>
      </c>
      <c r="AH19" s="996">
        <v>709820.88</v>
      </c>
      <c r="AI19" s="1017">
        <v>1</v>
      </c>
      <c r="AJ19" s="1018">
        <v>1</v>
      </c>
      <c r="AK19" s="995">
        <v>-8</v>
      </c>
      <c r="AL19" s="1053" t="s">
        <v>12610</v>
      </c>
      <c r="AM19" s="1061">
        <v>46299</v>
      </c>
      <c r="AN19" s="1061">
        <v>45599</v>
      </c>
      <c r="AO19" s="1061">
        <v>46257</v>
      </c>
    </row>
    <row r="20" spans="1:41" ht="15.75" thickBot="1">
      <c r="A20" s="1058" t="str">
        <f>Progress!W57</f>
        <v xml:space="preserve">    Z04</v>
      </c>
      <c r="B20" s="1031"/>
      <c r="C20" s="1032">
        <f>Progress!Y57</f>
        <v>791520.69</v>
      </c>
      <c r="D20" s="1033">
        <f t="shared" si="0"/>
        <v>2.4754757623336497E-3</v>
      </c>
      <c r="E20" s="1034">
        <f>Progress!Y20</f>
        <v>0</v>
      </c>
      <c r="F20" s="1034">
        <f>Progress!Z20</f>
        <v>0</v>
      </c>
      <c r="G20" s="1034">
        <f>Progress!AD57</f>
        <v>791520.69</v>
      </c>
      <c r="H20" s="1034">
        <f t="shared" si="6"/>
        <v>791520.69</v>
      </c>
      <c r="I20" s="1034">
        <f>Progress!Z57</f>
        <v>582653.1</v>
      </c>
      <c r="J20" s="1021"/>
      <c r="K20" s="1034">
        <f>Progress!AB57</f>
        <v>337</v>
      </c>
      <c r="L20" s="1035">
        <f t="shared" si="1"/>
        <v>7.0142574669580602E-3</v>
      </c>
      <c r="M20" s="1036">
        <f>Progress!T20</f>
        <v>0</v>
      </c>
      <c r="N20" s="1034">
        <f>Progress!V20</f>
        <v>0</v>
      </c>
      <c r="O20" s="1034">
        <f>Progress!AC57</f>
        <v>337</v>
      </c>
      <c r="P20" s="1047">
        <f>Progress!AA57</f>
        <v>310</v>
      </c>
      <c r="Q20" s="720"/>
      <c r="R20" s="720" t="s">
        <v>728</v>
      </c>
      <c r="S20" s="720"/>
      <c r="T20" s="725">
        <f t="shared" si="5"/>
        <v>0</v>
      </c>
      <c r="U20" s="999">
        <f t="shared" si="7"/>
        <v>337</v>
      </c>
      <c r="V20" s="725">
        <f t="shared" si="2"/>
        <v>0</v>
      </c>
      <c r="W20" s="999">
        <f t="shared" si="8"/>
        <v>310</v>
      </c>
      <c r="X20" s="720" t="s">
        <v>728</v>
      </c>
      <c r="Y20" s="707">
        <f t="shared" si="3"/>
        <v>0</v>
      </c>
      <c r="Z20" s="707">
        <f t="shared" si="4"/>
        <v>0</v>
      </c>
      <c r="AA20" s="996" t="s">
        <v>728</v>
      </c>
      <c r="AB20" s="996"/>
      <c r="AC20" s="996">
        <v>791520.69</v>
      </c>
      <c r="AD20" s="996">
        <v>582653.1</v>
      </c>
      <c r="AE20" s="996">
        <v>310</v>
      </c>
      <c r="AF20" s="996">
        <v>337</v>
      </c>
      <c r="AG20" s="996">
        <v>337</v>
      </c>
      <c r="AH20" s="996">
        <v>791520.69</v>
      </c>
      <c r="AI20" s="1017">
        <v>0.73609999999999998</v>
      </c>
      <c r="AJ20" s="1017">
        <v>1</v>
      </c>
      <c r="AK20" s="995">
        <v>-24</v>
      </c>
      <c r="AL20" s="1053" t="s">
        <v>6553</v>
      </c>
      <c r="AM20" s="1061">
        <v>46315</v>
      </c>
      <c r="AN20" s="1061">
        <v>45584</v>
      </c>
      <c r="AO20" s="1061">
        <v>46257</v>
      </c>
    </row>
    <row r="21" spans="1:41" ht="15.75" thickBot="1">
      <c r="A21" s="1058" t="str">
        <f>Progress!W58</f>
        <v xml:space="preserve">    Z05</v>
      </c>
      <c r="B21" s="1031"/>
      <c r="C21" s="1032">
        <f>Progress!Y58</f>
        <v>6381167.0199999996</v>
      </c>
      <c r="D21" s="1033">
        <f t="shared" si="0"/>
        <v>1.9957057968267192E-2</v>
      </c>
      <c r="E21" s="1034">
        <f>Progress!Y21</f>
        <v>0</v>
      </c>
      <c r="F21" s="1034">
        <f>Progress!Z21</f>
        <v>102028.3900000006</v>
      </c>
      <c r="G21" s="1034">
        <f>Progress!AD58</f>
        <v>6381167.0199999996</v>
      </c>
      <c r="H21" s="1034">
        <f t="shared" si="6"/>
        <v>6381167.0199999996</v>
      </c>
      <c r="I21" s="1034">
        <f>Progress!Z58</f>
        <v>5519896.2800000003</v>
      </c>
      <c r="J21" s="1021"/>
      <c r="K21" s="1034">
        <f>Progress!AB58</f>
        <v>3703</v>
      </c>
      <c r="L21" s="1035">
        <f t="shared" si="1"/>
        <v>7.7073576855031745E-2</v>
      </c>
      <c r="M21" s="1036">
        <f>Progress!T21</f>
        <v>0</v>
      </c>
      <c r="N21" s="1034">
        <f>Progress!V21</f>
        <v>13</v>
      </c>
      <c r="O21" s="1034">
        <f>Progress!AC58</f>
        <v>3703</v>
      </c>
      <c r="P21" s="1047">
        <f>Progress!AA58</f>
        <v>3458</v>
      </c>
      <c r="Q21" s="720"/>
      <c r="R21" s="720" t="s">
        <v>729</v>
      </c>
      <c r="S21" s="720"/>
      <c r="T21" s="725">
        <f t="shared" si="5"/>
        <v>0</v>
      </c>
      <c r="U21" s="999">
        <f t="shared" si="7"/>
        <v>3703</v>
      </c>
      <c r="V21" s="725">
        <f t="shared" si="2"/>
        <v>13</v>
      </c>
      <c r="W21" s="999">
        <f t="shared" si="8"/>
        <v>3445</v>
      </c>
      <c r="X21" s="720" t="s">
        <v>729</v>
      </c>
      <c r="Y21" s="707">
        <f t="shared" si="3"/>
        <v>0</v>
      </c>
      <c r="Z21" s="707">
        <f t="shared" si="4"/>
        <v>102028.3900000006</v>
      </c>
      <c r="AA21" s="996" t="s">
        <v>729</v>
      </c>
      <c r="AB21" s="996"/>
      <c r="AC21" s="996">
        <v>6381167.0199999996</v>
      </c>
      <c r="AD21" s="996">
        <v>5417867.8899999997</v>
      </c>
      <c r="AE21" s="996">
        <v>3445</v>
      </c>
      <c r="AF21" s="996">
        <v>3703</v>
      </c>
      <c r="AG21" s="996">
        <v>3703</v>
      </c>
      <c r="AH21" s="996">
        <v>6381167.0199999996</v>
      </c>
      <c r="AI21" s="1017">
        <v>0.84899999999999998</v>
      </c>
      <c r="AJ21" s="1017">
        <v>1</v>
      </c>
      <c r="AK21" s="995">
        <v>-25</v>
      </c>
      <c r="AL21" s="1053" t="s">
        <v>6559</v>
      </c>
      <c r="AM21" s="1061">
        <v>46316</v>
      </c>
      <c r="AN21" s="1061">
        <v>45833</v>
      </c>
      <c r="AO21" s="1061">
        <v>46272</v>
      </c>
    </row>
    <row r="22" spans="1:41" ht="15.75" thickBot="1">
      <c r="A22" s="1058" t="str">
        <f>Progress!W59</f>
        <v xml:space="preserve">    Z06</v>
      </c>
      <c r="B22" s="1031"/>
      <c r="C22" s="1032">
        <f>Progress!Y59</f>
        <v>15215701.869999999</v>
      </c>
      <c r="D22" s="1033">
        <f t="shared" si="0"/>
        <v>4.7587007720644413E-2</v>
      </c>
      <c r="E22" s="1034">
        <f>Progress!Y22</f>
        <v>0</v>
      </c>
      <c r="F22" s="1034">
        <f>Progress!Z22</f>
        <v>43378.289999999106</v>
      </c>
      <c r="G22" s="1034">
        <f>Progress!AD59</f>
        <v>15215701.869999999</v>
      </c>
      <c r="H22" s="1034">
        <f t="shared" si="6"/>
        <v>15215701.869999999</v>
      </c>
      <c r="I22" s="1034">
        <f>Progress!Z59</f>
        <v>15151456</v>
      </c>
      <c r="J22" s="1021"/>
      <c r="K22" s="1034">
        <f>Progress!AB59</f>
        <v>3016</v>
      </c>
      <c r="L22" s="1035">
        <f t="shared" si="1"/>
        <v>6.2774482256218123E-2</v>
      </c>
      <c r="M22" s="1036">
        <f>Progress!T22</f>
        <v>0</v>
      </c>
      <c r="N22" s="1034">
        <f>Progress!V22</f>
        <v>8</v>
      </c>
      <c r="O22" s="1034">
        <f>Progress!AC59</f>
        <v>3016</v>
      </c>
      <c r="P22" s="1047">
        <f>Progress!AA59</f>
        <v>3004</v>
      </c>
      <c r="Q22" s="720"/>
      <c r="R22" s="720" t="s">
        <v>730</v>
      </c>
      <c r="S22" s="720"/>
      <c r="T22" s="725">
        <f t="shared" si="5"/>
        <v>0</v>
      </c>
      <c r="U22" s="999">
        <f t="shared" si="7"/>
        <v>3016</v>
      </c>
      <c r="V22" s="725">
        <f t="shared" si="2"/>
        <v>8</v>
      </c>
      <c r="W22" s="999">
        <f t="shared" si="8"/>
        <v>2996</v>
      </c>
      <c r="X22" s="720" t="s">
        <v>730</v>
      </c>
      <c r="Y22" s="707">
        <f t="shared" si="3"/>
        <v>0</v>
      </c>
      <c r="Z22" s="707">
        <f t="shared" si="4"/>
        <v>43378.289999999106</v>
      </c>
      <c r="AA22" s="996" t="s">
        <v>730</v>
      </c>
      <c r="AB22" s="996"/>
      <c r="AC22" s="996">
        <v>15215701.869999999</v>
      </c>
      <c r="AD22" s="996">
        <v>15108077.710000001</v>
      </c>
      <c r="AE22" s="996">
        <v>2996</v>
      </c>
      <c r="AF22" s="996">
        <v>3016</v>
      </c>
      <c r="AG22" s="996">
        <v>3016</v>
      </c>
      <c r="AH22" s="996">
        <v>15215701.869999999</v>
      </c>
      <c r="AI22" s="1017">
        <v>0.9929</v>
      </c>
      <c r="AJ22" s="1017">
        <v>1</v>
      </c>
      <c r="AK22" s="995">
        <v>-17</v>
      </c>
      <c r="AL22" s="1053" t="s">
        <v>22393</v>
      </c>
      <c r="AM22" s="1061">
        <v>46308</v>
      </c>
      <c r="AN22" s="1061">
        <v>45521</v>
      </c>
      <c r="AO22" s="1061">
        <v>46291</v>
      </c>
    </row>
    <row r="23" spans="1:41" ht="15.75" thickBot="1">
      <c r="A23" s="1058" t="str">
        <f>Progress!W60</f>
        <v xml:space="preserve">    Z07</v>
      </c>
      <c r="B23" s="1031"/>
      <c r="C23" s="1032">
        <f>Progress!Y60</f>
        <v>14082634.67</v>
      </c>
      <c r="D23" s="1033">
        <f t="shared" si="0"/>
        <v>4.4043347490240012E-2</v>
      </c>
      <c r="E23" s="1034">
        <f>Progress!Y23</f>
        <v>0</v>
      </c>
      <c r="F23" s="1034">
        <f>Progress!Z23</f>
        <v>0</v>
      </c>
      <c r="G23" s="1034">
        <f>Progress!AD60</f>
        <v>14082634.67</v>
      </c>
      <c r="H23" s="1034">
        <f t="shared" si="6"/>
        <v>14082634.67</v>
      </c>
      <c r="I23" s="1034">
        <f>Progress!Z60</f>
        <v>14082634.67</v>
      </c>
      <c r="J23" s="1021"/>
      <c r="K23" s="1034">
        <f>Progress!AB60</f>
        <v>2682</v>
      </c>
      <c r="L23" s="1035">
        <f t="shared" si="1"/>
        <v>5.5822666250390257E-2</v>
      </c>
      <c r="M23" s="1036">
        <f>Progress!T23</f>
        <v>0</v>
      </c>
      <c r="N23" s="1034">
        <f>Progress!V23</f>
        <v>0</v>
      </c>
      <c r="O23" s="1034">
        <f>Progress!AC60</f>
        <v>2682</v>
      </c>
      <c r="P23" s="1047">
        <f>Progress!AA60</f>
        <v>2682</v>
      </c>
      <c r="Q23" s="720"/>
      <c r="R23" s="720" t="s">
        <v>731</v>
      </c>
      <c r="S23" s="720"/>
      <c r="T23" s="725">
        <f t="shared" si="5"/>
        <v>0</v>
      </c>
      <c r="U23" s="999">
        <f t="shared" si="7"/>
        <v>2682</v>
      </c>
      <c r="V23" s="725">
        <f t="shared" si="2"/>
        <v>0</v>
      </c>
      <c r="W23" s="999">
        <f t="shared" si="8"/>
        <v>2682</v>
      </c>
      <c r="X23" s="720" t="s">
        <v>731</v>
      </c>
      <c r="Y23" s="707">
        <f t="shared" si="3"/>
        <v>0</v>
      </c>
      <c r="Z23" s="707">
        <f t="shared" si="4"/>
        <v>0</v>
      </c>
      <c r="AA23" s="996" t="s">
        <v>731</v>
      </c>
      <c r="AB23" s="996"/>
      <c r="AC23" s="996">
        <v>14082634.67</v>
      </c>
      <c r="AD23" s="996">
        <v>14082634.67</v>
      </c>
      <c r="AE23" s="996">
        <v>2682</v>
      </c>
      <c r="AF23" s="996">
        <v>2682</v>
      </c>
      <c r="AG23" s="996">
        <v>2682</v>
      </c>
      <c r="AH23" s="996">
        <v>14082634.67</v>
      </c>
      <c r="AI23" s="1017">
        <v>1</v>
      </c>
      <c r="AJ23" s="1018">
        <v>1</v>
      </c>
      <c r="AK23" s="995"/>
      <c r="AL23" s="1053" t="s">
        <v>6523</v>
      </c>
      <c r="AM23" s="1061" t="s">
        <v>22438</v>
      </c>
      <c r="AN23" s="1061">
        <v>45524</v>
      </c>
      <c r="AO23" s="1061">
        <v>46280</v>
      </c>
    </row>
    <row r="24" spans="1:41" ht="15.75" thickBot="1">
      <c r="A24" s="1058" t="str">
        <f>Progress!W61</f>
        <v xml:space="preserve">    Z07-1</v>
      </c>
      <c r="B24" s="1031"/>
      <c r="C24" s="1032">
        <f>Progress!Y61</f>
        <v>9569376.8000000007</v>
      </c>
      <c r="D24" s="1033">
        <f t="shared" si="0"/>
        <v>2.9928163127407252E-2</v>
      </c>
      <c r="E24" s="1034">
        <f>Progress!Y24</f>
        <v>0</v>
      </c>
      <c r="F24" s="1034">
        <f>Progress!Z24</f>
        <v>0</v>
      </c>
      <c r="G24" s="1034">
        <f>Progress!AD61</f>
        <v>9569376.8000000007</v>
      </c>
      <c r="H24" s="1034">
        <f t="shared" si="6"/>
        <v>9569376.8000000007</v>
      </c>
      <c r="I24" s="1034">
        <f>Progress!Z61</f>
        <v>9569376.8000000007</v>
      </c>
      <c r="J24" s="1021"/>
      <c r="K24" s="1034">
        <f>Progress!AB61</f>
        <v>2065</v>
      </c>
      <c r="L24" s="1035">
        <f t="shared" si="1"/>
        <v>4.2980539077947758E-2</v>
      </c>
      <c r="M24" s="1036">
        <f>Progress!T24</f>
        <v>0</v>
      </c>
      <c r="N24" s="1034">
        <f>Progress!V24</f>
        <v>0</v>
      </c>
      <c r="O24" s="1034">
        <f>Progress!AC61</f>
        <v>2065</v>
      </c>
      <c r="P24" s="1047">
        <f>Progress!AA61</f>
        <v>2065</v>
      </c>
      <c r="Q24" s="720"/>
      <c r="R24" s="720" t="s">
        <v>732</v>
      </c>
      <c r="S24" s="720"/>
      <c r="T24" s="725">
        <f t="shared" si="5"/>
        <v>0</v>
      </c>
      <c r="U24" s="999">
        <f t="shared" si="7"/>
        <v>2065</v>
      </c>
      <c r="V24" s="725">
        <f t="shared" si="2"/>
        <v>0</v>
      </c>
      <c r="W24" s="999">
        <f t="shared" si="8"/>
        <v>2065</v>
      </c>
      <c r="X24" s="720" t="s">
        <v>732</v>
      </c>
      <c r="Y24" s="707">
        <f t="shared" si="3"/>
        <v>0</v>
      </c>
      <c r="Z24" s="707">
        <f t="shared" si="4"/>
        <v>0</v>
      </c>
      <c r="AA24" s="996" t="s">
        <v>732</v>
      </c>
      <c r="AB24" s="996"/>
      <c r="AC24" s="996">
        <v>9569376.8000000007</v>
      </c>
      <c r="AD24" s="996">
        <v>9569376.8000000007</v>
      </c>
      <c r="AE24" s="996">
        <v>2065</v>
      </c>
      <c r="AF24" s="996">
        <v>2065</v>
      </c>
      <c r="AG24" s="996">
        <v>2065</v>
      </c>
      <c r="AH24" s="996">
        <v>9569376.8000000007</v>
      </c>
      <c r="AI24" s="1017">
        <v>1</v>
      </c>
      <c r="AJ24" s="1018">
        <v>1</v>
      </c>
      <c r="AK24" s="995">
        <v>-8</v>
      </c>
      <c r="AL24" s="1053" t="s">
        <v>22397</v>
      </c>
      <c r="AM24" s="1061">
        <v>46299</v>
      </c>
      <c r="AN24" s="1061">
        <v>45539</v>
      </c>
      <c r="AO24" s="1061">
        <v>46263</v>
      </c>
    </row>
    <row r="25" spans="1:41" ht="15.75" thickBot="1">
      <c r="A25" s="1058" t="str">
        <f>Progress!W62</f>
        <v xml:space="preserve">    Z08</v>
      </c>
      <c r="B25" s="1031"/>
      <c r="C25" s="1032">
        <f>Progress!Y62</f>
        <v>1069834.54</v>
      </c>
      <c r="D25" s="1033">
        <f t="shared" si="0"/>
        <v>3.3459005013215383E-3</v>
      </c>
      <c r="E25" s="1034">
        <f>Progress!Y25</f>
        <v>0</v>
      </c>
      <c r="F25" s="1034">
        <f>Progress!Z25</f>
        <v>0</v>
      </c>
      <c r="G25" s="1034">
        <f>Progress!AD62</f>
        <v>1069834.54</v>
      </c>
      <c r="H25" s="1034">
        <f t="shared" si="6"/>
        <v>1069834.54</v>
      </c>
      <c r="I25" s="1034">
        <f>Progress!Z62</f>
        <v>744135.82</v>
      </c>
      <c r="J25" s="1021"/>
      <c r="K25" s="1034">
        <f>Progress!AB62</f>
        <v>339</v>
      </c>
      <c r="L25" s="1035">
        <f t="shared" si="1"/>
        <v>7.0558851077115207E-3</v>
      </c>
      <c r="M25" s="1036">
        <f>Progress!T25</f>
        <v>0</v>
      </c>
      <c r="N25" s="1034">
        <f>Progress!V25</f>
        <v>0</v>
      </c>
      <c r="O25" s="1034">
        <f>Progress!AC62</f>
        <v>339</v>
      </c>
      <c r="P25" s="1047">
        <f>Progress!AA62</f>
        <v>296</v>
      </c>
      <c r="Q25" s="720"/>
      <c r="R25" s="720" t="s">
        <v>733</v>
      </c>
      <c r="S25" s="720"/>
      <c r="T25" s="725">
        <f t="shared" si="5"/>
        <v>0</v>
      </c>
      <c r="U25" s="999">
        <f t="shared" si="7"/>
        <v>339</v>
      </c>
      <c r="V25" s="725">
        <f t="shared" si="2"/>
        <v>0</v>
      </c>
      <c r="W25" s="999">
        <f t="shared" si="8"/>
        <v>296</v>
      </c>
      <c r="X25" s="720" t="s">
        <v>733</v>
      </c>
      <c r="Y25" s="707">
        <f t="shared" si="3"/>
        <v>0</v>
      </c>
      <c r="Z25" s="707">
        <f t="shared" si="4"/>
        <v>0</v>
      </c>
      <c r="AA25" s="996" t="s">
        <v>733</v>
      </c>
      <c r="AB25" s="996"/>
      <c r="AC25" s="996">
        <v>1069834.54</v>
      </c>
      <c r="AD25" s="996">
        <v>744135.82</v>
      </c>
      <c r="AE25" s="996">
        <v>296</v>
      </c>
      <c r="AF25" s="996">
        <v>339</v>
      </c>
      <c r="AG25" s="996">
        <v>339</v>
      </c>
      <c r="AH25" s="996">
        <v>1069834.54</v>
      </c>
      <c r="AI25" s="1018">
        <v>0.6956</v>
      </c>
      <c r="AJ25" s="1018">
        <v>1</v>
      </c>
      <c r="AK25" s="995">
        <v>-31</v>
      </c>
      <c r="AL25" s="1053" t="s">
        <v>22398</v>
      </c>
      <c r="AM25" s="1061">
        <v>46322</v>
      </c>
      <c r="AN25" s="1061">
        <v>45570</v>
      </c>
      <c r="AO25" s="1061">
        <v>46286</v>
      </c>
    </row>
    <row r="26" spans="1:41" ht="15.75" thickBot="1">
      <c r="A26" s="1058" t="str">
        <f>Progress!W63</f>
        <v xml:space="preserve">    Z09</v>
      </c>
      <c r="B26" s="1031"/>
      <c r="C26" s="1032">
        <f>Progress!Y63</f>
        <v>5049850.4400000004</v>
      </c>
      <c r="D26" s="1033">
        <f t="shared" si="0"/>
        <v>1.579337410324665E-2</v>
      </c>
      <c r="E26" s="1034">
        <f>Progress!Y26</f>
        <v>0</v>
      </c>
      <c r="F26" s="1034">
        <f>Progress!Z26</f>
        <v>16732.149999999441</v>
      </c>
      <c r="G26" s="1034">
        <f>Progress!AD63</f>
        <v>5049850.4400000004</v>
      </c>
      <c r="H26" s="1034">
        <f t="shared" si="6"/>
        <v>5049850.4400000004</v>
      </c>
      <c r="I26" s="1034">
        <f>Progress!Z63</f>
        <v>4963978.18</v>
      </c>
      <c r="J26" s="1021"/>
      <c r="K26" s="1034">
        <f>Progress!AB63</f>
        <v>886</v>
      </c>
      <c r="L26" s="1035">
        <f t="shared" si="1"/>
        <v>1.8441044853782913E-2</v>
      </c>
      <c r="M26" s="1036">
        <f>Progress!T26</f>
        <v>0</v>
      </c>
      <c r="N26" s="1034">
        <f>Progress!V26</f>
        <v>3</v>
      </c>
      <c r="O26" s="1034">
        <f>Progress!AC63</f>
        <v>884</v>
      </c>
      <c r="P26" s="1047">
        <f>Progress!AA63</f>
        <v>872</v>
      </c>
      <c r="Q26" s="720"/>
      <c r="R26" s="720" t="s">
        <v>734</v>
      </c>
      <c r="S26" s="720"/>
      <c r="T26" s="725">
        <f t="shared" si="5"/>
        <v>0</v>
      </c>
      <c r="U26" s="999">
        <f t="shared" si="7"/>
        <v>884</v>
      </c>
      <c r="V26" s="725">
        <f t="shared" si="2"/>
        <v>3</v>
      </c>
      <c r="W26" s="999">
        <f t="shared" si="8"/>
        <v>869</v>
      </c>
      <c r="X26" s="720" t="s">
        <v>734</v>
      </c>
      <c r="Y26" s="707">
        <f t="shared" si="3"/>
        <v>0</v>
      </c>
      <c r="Z26" s="707">
        <f t="shared" si="4"/>
        <v>16732.149999999441</v>
      </c>
      <c r="AA26" s="996" t="s">
        <v>734</v>
      </c>
      <c r="AB26" s="996"/>
      <c r="AC26" s="996">
        <v>5049850.4400000004</v>
      </c>
      <c r="AD26" s="996">
        <v>4947246.03</v>
      </c>
      <c r="AE26" s="996">
        <v>869</v>
      </c>
      <c r="AF26" s="996">
        <v>886</v>
      </c>
      <c r="AG26" s="996">
        <v>884</v>
      </c>
      <c r="AH26" s="996">
        <v>5049850.4400000004</v>
      </c>
      <c r="AI26" s="1017">
        <v>0.97970000000000002</v>
      </c>
      <c r="AJ26" s="1018">
        <v>1</v>
      </c>
      <c r="AK26" s="995">
        <v>-24</v>
      </c>
      <c r="AL26" s="1053" t="s">
        <v>22399</v>
      </c>
      <c r="AM26" s="1061">
        <v>46315</v>
      </c>
      <c r="AN26" s="1061">
        <v>45976</v>
      </c>
      <c r="AO26" s="1061">
        <v>46272</v>
      </c>
    </row>
    <row r="27" spans="1:41" ht="15.75" thickBot="1">
      <c r="A27" s="1058" t="str">
        <f>Progress!W64</f>
        <v xml:space="preserve">    Z10</v>
      </c>
      <c r="B27" s="1031"/>
      <c r="C27" s="1032">
        <f>Progress!Y64</f>
        <v>8833596.8499999996</v>
      </c>
      <c r="D27" s="1033">
        <f t="shared" si="0"/>
        <v>2.7627016163534371E-2</v>
      </c>
      <c r="E27" s="1034">
        <f>Progress!Y27</f>
        <v>0</v>
      </c>
      <c r="F27" s="1034">
        <f>Progress!Z27</f>
        <v>0</v>
      </c>
      <c r="G27" s="1034">
        <f>Progress!AD64</f>
        <v>8833596.8499999996</v>
      </c>
      <c r="H27" s="1034">
        <f t="shared" si="6"/>
        <v>8833596.8499999996</v>
      </c>
      <c r="I27" s="1034">
        <f>Progress!Z64</f>
        <v>8666952.2599999998</v>
      </c>
      <c r="J27" s="1021"/>
      <c r="K27" s="1034">
        <f>Progress!AB64</f>
        <v>1532</v>
      </c>
      <c r="L27" s="1035">
        <f t="shared" si="1"/>
        <v>3.1886772817150591E-2</v>
      </c>
      <c r="M27" s="1036">
        <f>Progress!T27</f>
        <v>0</v>
      </c>
      <c r="N27" s="1034">
        <f>Progress!V27</f>
        <v>0</v>
      </c>
      <c r="O27" s="1034">
        <f>Progress!AC64</f>
        <v>1532</v>
      </c>
      <c r="P27" s="1047">
        <f>Progress!AA64</f>
        <v>1511</v>
      </c>
      <c r="Q27" s="720"/>
      <c r="R27" t="s">
        <v>735</v>
      </c>
      <c r="S27" s="720"/>
      <c r="T27" s="725">
        <f t="shared" si="5"/>
        <v>0</v>
      </c>
      <c r="U27" s="999">
        <f t="shared" si="7"/>
        <v>1532</v>
      </c>
      <c r="V27" s="725">
        <f t="shared" si="2"/>
        <v>0</v>
      </c>
      <c r="W27" s="999">
        <f t="shared" si="8"/>
        <v>1511</v>
      </c>
      <c r="X27" s="720" t="s">
        <v>735</v>
      </c>
      <c r="Y27" s="707">
        <f t="shared" si="3"/>
        <v>0</v>
      </c>
      <c r="Z27" s="707">
        <f t="shared" si="4"/>
        <v>0</v>
      </c>
      <c r="AA27" s="996" t="s">
        <v>735</v>
      </c>
      <c r="AB27" s="996"/>
      <c r="AC27" s="996">
        <v>8833596.8499999996</v>
      </c>
      <c r="AD27" s="996">
        <v>8666952.2599999998</v>
      </c>
      <c r="AE27" s="996">
        <v>1511</v>
      </c>
      <c r="AF27" s="996">
        <v>1532</v>
      </c>
      <c r="AG27" s="996">
        <v>1532</v>
      </c>
      <c r="AH27" s="996">
        <v>8833596.8499999996</v>
      </c>
      <c r="AI27" s="1017">
        <v>0.98109999999999997</v>
      </c>
      <c r="AJ27" s="1018">
        <v>1</v>
      </c>
      <c r="AK27" s="995">
        <v>-11</v>
      </c>
      <c r="AL27" s="1053" t="s">
        <v>6641</v>
      </c>
      <c r="AM27" s="1061">
        <v>46302</v>
      </c>
      <c r="AN27" s="1061">
        <v>45836</v>
      </c>
      <c r="AO27" s="1061">
        <v>46286</v>
      </c>
    </row>
    <row r="28" spans="1:41" ht="15.75" thickBot="1">
      <c r="A28" s="1059" t="str">
        <f>Progress!W65</f>
        <v xml:space="preserve">    Z11</v>
      </c>
      <c r="B28" s="1031"/>
      <c r="C28" s="1032">
        <f>Progress!Y65</f>
        <v>201779.17</v>
      </c>
      <c r="D28" s="1033">
        <f t="shared" si="0"/>
        <v>6.3106302967115265E-4</v>
      </c>
      <c r="E28" s="1034">
        <f>Progress!Y28</f>
        <v>0</v>
      </c>
      <c r="F28" s="1034">
        <f>Progress!Z28</f>
        <v>0</v>
      </c>
      <c r="G28" s="1034">
        <f>Progress!AD65</f>
        <v>201779.17</v>
      </c>
      <c r="H28" s="1034">
        <f t="shared" si="6"/>
        <v>201779.17</v>
      </c>
      <c r="I28" s="1034">
        <f>Progress!Z65</f>
        <v>192096.05</v>
      </c>
      <c r="J28" s="1021"/>
      <c r="K28" s="1034">
        <f>Progress!AB65</f>
        <v>314</v>
      </c>
      <c r="L28" s="1035">
        <f t="shared" si="1"/>
        <v>6.5355395982932664E-3</v>
      </c>
      <c r="M28" s="1036">
        <f>Progress!T28</f>
        <v>0</v>
      </c>
      <c r="N28" s="1034">
        <f>Progress!V28</f>
        <v>0</v>
      </c>
      <c r="O28" s="1034">
        <f>Progress!AC65</f>
        <v>314</v>
      </c>
      <c r="P28" s="1047">
        <f>Progress!AA65</f>
        <v>313</v>
      </c>
      <c r="Q28" s="720"/>
      <c r="R28" t="s">
        <v>736</v>
      </c>
      <c r="S28" s="720"/>
      <c r="T28" s="725">
        <f t="shared" si="5"/>
        <v>0</v>
      </c>
      <c r="U28" s="999">
        <f t="shared" si="7"/>
        <v>314</v>
      </c>
      <c r="V28" s="725">
        <f t="shared" si="2"/>
        <v>0</v>
      </c>
      <c r="W28" s="999">
        <f t="shared" si="8"/>
        <v>313</v>
      </c>
      <c r="X28" s="720" t="s">
        <v>736</v>
      </c>
      <c r="Y28" s="707">
        <f t="shared" si="3"/>
        <v>0</v>
      </c>
      <c r="Z28" s="707">
        <f t="shared" si="4"/>
        <v>0</v>
      </c>
      <c r="AA28" s="996" t="s">
        <v>736</v>
      </c>
      <c r="AB28" s="996"/>
      <c r="AC28" s="996">
        <v>201779.17</v>
      </c>
      <c r="AD28" s="996">
        <v>192096.05</v>
      </c>
      <c r="AE28" s="996">
        <v>313</v>
      </c>
      <c r="AF28" s="996">
        <v>314</v>
      </c>
      <c r="AG28" s="996">
        <v>314</v>
      </c>
      <c r="AH28" s="996">
        <v>201779.17</v>
      </c>
      <c r="AI28" s="1018">
        <v>0.95199999999999996</v>
      </c>
      <c r="AJ28" s="1018">
        <v>1</v>
      </c>
      <c r="AK28" s="995">
        <v>-28</v>
      </c>
      <c r="AL28" s="1053" t="s">
        <v>6548</v>
      </c>
      <c r="AM28" s="1061">
        <v>46314</v>
      </c>
      <c r="AN28" s="1061">
        <v>45598</v>
      </c>
      <c r="AO28" s="1061">
        <v>46286</v>
      </c>
    </row>
    <row r="29" spans="1:41" ht="15.75" thickBot="1">
      <c r="A29" s="1059" t="str">
        <f>Progress!W66</f>
        <v xml:space="preserve">    Z13</v>
      </c>
      <c r="B29" s="1031"/>
      <c r="C29" s="1032">
        <f>Progress!Y66</f>
        <v>5395935.4800000004</v>
      </c>
      <c r="D29" s="1033">
        <f t="shared" si="0"/>
        <v>1.6875752794100925E-2</v>
      </c>
      <c r="E29" s="1034">
        <f>Progress!Y29</f>
        <v>0</v>
      </c>
      <c r="F29" s="1034">
        <f>Progress!Z29</f>
        <v>0</v>
      </c>
      <c r="G29" s="1034">
        <f>Progress!AD66</f>
        <v>5395935.4800000004</v>
      </c>
      <c r="H29" s="1034">
        <f t="shared" si="6"/>
        <v>5395935.4800000004</v>
      </c>
      <c r="I29" s="1034">
        <f>Progress!Z66</f>
        <v>5395935.4800000004</v>
      </c>
      <c r="J29" s="1021"/>
      <c r="K29" s="1034">
        <f>Progress!AB66</f>
        <v>526</v>
      </c>
      <c r="L29" s="1035">
        <f t="shared" si="1"/>
        <v>1.0948069518160058E-2</v>
      </c>
      <c r="M29" s="1036">
        <f>Progress!T29</f>
        <v>0</v>
      </c>
      <c r="N29" s="1034">
        <f>Progress!V29</f>
        <v>0</v>
      </c>
      <c r="O29" s="1034">
        <f>Progress!AC66</f>
        <v>526</v>
      </c>
      <c r="P29" s="1047">
        <f>Progress!AA66</f>
        <v>526</v>
      </c>
      <c r="Q29" s="720"/>
      <c r="R29" t="s">
        <v>738</v>
      </c>
      <c r="S29" s="720"/>
      <c r="T29" s="725">
        <f t="shared" si="5"/>
        <v>0</v>
      </c>
      <c r="U29" s="999">
        <f t="shared" si="7"/>
        <v>526</v>
      </c>
      <c r="V29" s="725">
        <f t="shared" si="2"/>
        <v>0</v>
      </c>
      <c r="W29" s="999">
        <f t="shared" si="8"/>
        <v>526</v>
      </c>
      <c r="X29" s="720" t="s">
        <v>738</v>
      </c>
      <c r="Y29" s="707">
        <f t="shared" si="3"/>
        <v>0</v>
      </c>
      <c r="Z29" s="707">
        <f t="shared" si="4"/>
        <v>0</v>
      </c>
      <c r="AA29" s="996" t="s">
        <v>738</v>
      </c>
      <c r="AB29" s="996"/>
      <c r="AC29" s="996">
        <v>5395935.4800000004</v>
      </c>
      <c r="AD29" s="996">
        <v>5395935.4800000004</v>
      </c>
      <c r="AE29" s="996">
        <v>526</v>
      </c>
      <c r="AF29" s="996">
        <v>526</v>
      </c>
      <c r="AG29" s="996">
        <v>526</v>
      </c>
      <c r="AH29" s="996">
        <v>5395935.4800000004</v>
      </c>
      <c r="AI29" s="1017">
        <v>1</v>
      </c>
      <c r="AJ29" s="1018">
        <v>1</v>
      </c>
      <c r="AK29" s="995">
        <v>-8</v>
      </c>
      <c r="AL29" s="1053" t="s">
        <v>6613</v>
      </c>
      <c r="AM29" s="1061">
        <v>46299</v>
      </c>
      <c r="AN29" s="1061">
        <v>45775</v>
      </c>
      <c r="AO29" s="1061">
        <v>46270</v>
      </c>
    </row>
    <row r="30" spans="1:41" ht="15.75" thickBot="1">
      <c r="A30" s="1059" t="s">
        <v>6516</v>
      </c>
      <c r="B30" s="1031"/>
      <c r="C30" s="1032">
        <f>Progress!Y67</f>
        <v>5075749.66</v>
      </c>
      <c r="D30" s="1033">
        <f t="shared" si="0"/>
        <v>1.5874373743790911E-2</v>
      </c>
      <c r="E30" s="1034">
        <f>Progress!Y30</f>
        <v>0</v>
      </c>
      <c r="F30" s="1034">
        <f>Progress!Z30</f>
        <v>0</v>
      </c>
      <c r="G30" s="1034">
        <f>Progress!AD67</f>
        <v>5075749.66</v>
      </c>
      <c r="H30" s="1034">
        <f>G30</f>
        <v>5075749.66</v>
      </c>
      <c r="I30" s="1034">
        <f>Progress!Z67</f>
        <v>5075749.66</v>
      </c>
      <c r="J30" s="1021"/>
      <c r="K30" s="1034">
        <f>Progress!AB67</f>
        <v>9</v>
      </c>
      <c r="L30" s="1035">
        <f t="shared" si="1"/>
        <v>1.8732438339057135E-4</v>
      </c>
      <c r="M30" s="1036">
        <f>Progress!T30</f>
        <v>0</v>
      </c>
      <c r="N30" s="1034">
        <f>Progress!V30</f>
        <v>0</v>
      </c>
      <c r="O30" s="1034">
        <f>Progress!AC67</f>
        <v>9</v>
      </c>
      <c r="P30" s="1047">
        <f>Progress!AA67</f>
        <v>9</v>
      </c>
      <c r="Q30" s="720"/>
      <c r="R30" t="s">
        <v>6516</v>
      </c>
      <c r="S30" s="720"/>
      <c r="T30" s="725">
        <f t="shared" si="5"/>
        <v>0</v>
      </c>
      <c r="U30" s="999">
        <f t="shared" si="7"/>
        <v>9</v>
      </c>
      <c r="V30" s="725">
        <f t="shared" si="2"/>
        <v>0</v>
      </c>
      <c r="W30" s="999">
        <f t="shared" si="8"/>
        <v>9</v>
      </c>
      <c r="X30" s="720" t="s">
        <v>6516</v>
      </c>
      <c r="Y30" s="707">
        <f t="shared" si="3"/>
        <v>0</v>
      </c>
      <c r="Z30" s="707">
        <f t="shared" si="4"/>
        <v>0</v>
      </c>
      <c r="AA30" s="996" t="s">
        <v>6516</v>
      </c>
      <c r="AB30" s="996"/>
      <c r="AC30" s="996">
        <v>5075749.66</v>
      </c>
      <c r="AD30" s="996">
        <v>5075749.66</v>
      </c>
      <c r="AE30" s="996">
        <v>9</v>
      </c>
      <c r="AF30" s="996">
        <v>9</v>
      </c>
      <c r="AG30" s="996">
        <v>9</v>
      </c>
      <c r="AH30" s="996">
        <v>5075749.66</v>
      </c>
      <c r="AI30" s="1018">
        <v>1</v>
      </c>
      <c r="AJ30" s="1017">
        <v>1</v>
      </c>
      <c r="AK30" s="995"/>
      <c r="AL30" s="1053" t="s">
        <v>22400</v>
      </c>
      <c r="AM30" s="1061" t="s">
        <v>22403</v>
      </c>
      <c r="AN30" s="1061">
        <v>45938</v>
      </c>
      <c r="AO30" s="1061">
        <v>46044</v>
      </c>
    </row>
    <row r="31" spans="1:41" ht="15.75" thickBot="1">
      <c r="A31" s="1059" t="s">
        <v>22424</v>
      </c>
      <c r="B31" s="1031"/>
      <c r="C31" s="1032">
        <f>Progress!Y68</f>
        <v>1920841.16</v>
      </c>
      <c r="D31" s="1033">
        <f>C31/$C$33</f>
        <v>6.0074181192570622E-3</v>
      </c>
      <c r="E31" s="1034">
        <f>Progress!Y31</f>
        <v>0</v>
      </c>
      <c r="F31" s="1034">
        <f>Progress!Z31</f>
        <v>9073.1100000001024</v>
      </c>
      <c r="G31" s="1034">
        <f>Progress!AD68</f>
        <v>1920841.16</v>
      </c>
      <c r="H31" s="1034">
        <f>G31</f>
        <v>1920841.16</v>
      </c>
      <c r="I31" s="1034">
        <f>Progress!Z68</f>
        <v>1881472.05</v>
      </c>
      <c r="J31" s="1021"/>
      <c r="K31" s="1034">
        <f>Progress!AB68</f>
        <v>617</v>
      </c>
      <c r="L31" s="1035">
        <f>K31/$K$33</f>
        <v>1.2842127172442501E-2</v>
      </c>
      <c r="M31" s="1036">
        <f>Progress!T31</f>
        <v>0</v>
      </c>
      <c r="N31" s="1034">
        <f>Progress!V31</f>
        <v>3</v>
      </c>
      <c r="O31" s="1034">
        <f>Progress!AC68</f>
        <v>617</v>
      </c>
      <c r="P31" s="1047">
        <f>Progress!AA68</f>
        <v>595</v>
      </c>
      <c r="Q31" s="720"/>
      <c r="R31" t="s">
        <v>22424</v>
      </c>
      <c r="S31" s="720"/>
      <c r="T31" s="725">
        <f t="shared" si="5"/>
        <v>0</v>
      </c>
      <c r="U31" s="999">
        <f t="shared" si="7"/>
        <v>617</v>
      </c>
      <c r="V31" s="725">
        <f t="shared" si="2"/>
        <v>3</v>
      </c>
      <c r="W31" s="999">
        <f t="shared" si="8"/>
        <v>592</v>
      </c>
      <c r="X31" t="s">
        <v>22425</v>
      </c>
      <c r="Y31" s="707">
        <f>+AD68-AH31</f>
        <v>0</v>
      </c>
      <c r="Z31" s="707">
        <f>Z68-AD31</f>
        <v>9073.1100000001024</v>
      </c>
      <c r="AA31" s="996" t="s">
        <v>22424</v>
      </c>
      <c r="AB31" s="996"/>
      <c r="AC31" s="996">
        <v>1920841.16</v>
      </c>
      <c r="AD31" s="996">
        <v>1872398.94</v>
      </c>
      <c r="AE31" s="996">
        <v>592</v>
      </c>
      <c r="AF31" s="996">
        <v>617</v>
      </c>
      <c r="AG31" s="996">
        <v>617</v>
      </c>
      <c r="AH31" s="996">
        <v>1920841.16</v>
      </c>
      <c r="AI31" s="1018">
        <v>0.9748</v>
      </c>
      <c r="AJ31" s="1017">
        <v>1</v>
      </c>
      <c r="AK31" s="995">
        <v>-13</v>
      </c>
      <c r="AL31" s="1053" t="s">
        <v>22430</v>
      </c>
      <c r="AM31" s="1061">
        <v>46304</v>
      </c>
      <c r="AN31" s="1061">
        <v>46205</v>
      </c>
      <c r="AO31" s="1061">
        <v>46289</v>
      </c>
    </row>
    <row r="32" spans="1:41">
      <c r="A32" s="1056" t="s">
        <v>22392</v>
      </c>
      <c r="B32" s="1025"/>
      <c r="C32" s="1032">
        <f>Progress!Y69</f>
        <v>31974487.57</v>
      </c>
      <c r="D32" s="1033">
        <f>C32/$C$33</f>
        <v>9.9999999990617511E-2</v>
      </c>
      <c r="E32" s="1034">
        <f>Progress!Y32</f>
        <v>0</v>
      </c>
      <c r="F32" s="1034">
        <f>Progress!Z32</f>
        <v>221749.96999999881</v>
      </c>
      <c r="G32" s="1034">
        <f>Progress!AD69</f>
        <v>31974487.57</v>
      </c>
      <c r="H32" s="1034">
        <f>G32</f>
        <v>31974487.57</v>
      </c>
      <c r="I32" s="1034">
        <f>Progress!Z69</f>
        <v>30357173.379999999</v>
      </c>
      <c r="J32" s="1029"/>
      <c r="K32" s="1034">
        <f>Progress!AB69</f>
        <v>0</v>
      </c>
      <c r="L32" s="1035">
        <f>K32/$K$33</f>
        <v>0</v>
      </c>
      <c r="M32" s="1036">
        <f>Progress!T32</f>
        <v>0</v>
      </c>
      <c r="N32" s="1034">
        <f>Progress!V32</f>
        <v>0</v>
      </c>
      <c r="O32" s="1034">
        <f>Progress!AC69</f>
        <v>0</v>
      </c>
      <c r="P32" s="1047">
        <f>Progress!AA69</f>
        <v>0</v>
      </c>
      <c r="Q32" s="720"/>
      <c r="R32" t="s">
        <v>22392</v>
      </c>
      <c r="T32" s="725">
        <f>+O32-U32</f>
        <v>0</v>
      </c>
      <c r="U32" s="999">
        <f t="shared" si="7"/>
        <v>0</v>
      </c>
      <c r="V32" s="725">
        <f t="shared" si="2"/>
        <v>0</v>
      </c>
      <c r="W32" s="999">
        <f t="shared" si="8"/>
        <v>0</v>
      </c>
      <c r="X32" t="s">
        <v>22392</v>
      </c>
      <c r="Y32" s="707">
        <f>+AD69-AH32</f>
        <v>0</v>
      </c>
      <c r="Z32" s="707">
        <f>Z69-AD32</f>
        <v>221749.96999999881</v>
      </c>
      <c r="AA32" s="1177" t="s">
        <v>22392</v>
      </c>
      <c r="AB32" s="1181"/>
      <c r="AC32" s="1179">
        <v>31974487.57</v>
      </c>
      <c r="AD32" s="1179">
        <v>30135423.41</v>
      </c>
      <c r="AE32" s="1181">
        <v>0</v>
      </c>
      <c r="AF32" s="1181">
        <v>0</v>
      </c>
      <c r="AG32" s="1181">
        <v>0</v>
      </c>
      <c r="AH32" s="1179">
        <v>31974487.57</v>
      </c>
      <c r="AI32" s="1180">
        <v>0.9425</v>
      </c>
      <c r="AJ32" s="1180">
        <v>1</v>
      </c>
      <c r="AK32" s="1181">
        <v>-51</v>
      </c>
      <c r="AL32" s="1181" t="s">
        <v>22401</v>
      </c>
      <c r="AM32" s="1178">
        <v>46350</v>
      </c>
      <c r="AN32" s="1178">
        <v>45945</v>
      </c>
      <c r="AO32" s="1178">
        <v>46291</v>
      </c>
    </row>
    <row r="33" spans="1:37" ht="16.5" thickBot="1">
      <c r="A33" s="1050" t="s">
        <v>5</v>
      </c>
      <c r="B33" s="1037" t="s">
        <v>5</v>
      </c>
      <c r="C33" s="1038">
        <f>C7+C8+C9+C10+C32</f>
        <v>319744875.73000002</v>
      </c>
      <c r="D33" s="1039">
        <f t="shared" ref="D33:P33" si="9">D7+D8+D9+D10+D32</f>
        <v>1</v>
      </c>
      <c r="E33" s="1038">
        <f t="shared" si="9"/>
        <v>0</v>
      </c>
      <c r="F33" s="1038">
        <f t="shared" si="9"/>
        <v>467114.68000000715</v>
      </c>
      <c r="G33" s="1038">
        <f t="shared" si="9"/>
        <v>319744875.74000001</v>
      </c>
      <c r="H33" s="1038">
        <f t="shared" si="9"/>
        <v>319744875.74000001</v>
      </c>
      <c r="I33" s="1038">
        <f t="shared" si="9"/>
        <v>315767006.88</v>
      </c>
      <c r="J33" s="1048">
        <f t="shared" si="9"/>
        <v>0</v>
      </c>
      <c r="K33" s="1038">
        <f t="shared" si="9"/>
        <v>48045</v>
      </c>
      <c r="L33" s="1039">
        <f t="shared" si="9"/>
        <v>1</v>
      </c>
      <c r="M33" s="1038">
        <f t="shared" si="9"/>
        <v>0</v>
      </c>
      <c r="N33" s="1038">
        <f t="shared" si="9"/>
        <v>39</v>
      </c>
      <c r="O33" s="1038">
        <f t="shared" si="9"/>
        <v>48012</v>
      </c>
      <c r="P33" s="1049">
        <f t="shared" si="9"/>
        <v>47522</v>
      </c>
      <c r="AA33" s="998"/>
      <c r="AB33" s="998"/>
      <c r="AC33" s="998"/>
      <c r="AD33" s="998"/>
      <c r="AE33" s="998"/>
      <c r="AF33" s="998"/>
      <c r="AG33" s="998"/>
    </row>
    <row r="34" spans="1:37" ht="15.75" thickTop="1">
      <c r="G34" s="692"/>
      <c r="H34" s="692">
        <f>H33/C33</f>
        <v>1.000000000031275</v>
      </c>
      <c r="I34" s="692">
        <f>I33/C33</f>
        <v>0.98755924128285633</v>
      </c>
      <c r="J34" s="692"/>
      <c r="K34" s="692"/>
      <c r="L34" s="692"/>
      <c r="M34" s="692"/>
      <c r="N34" s="692"/>
      <c r="O34" s="692">
        <f>O33/K33</f>
        <v>0.99931314392756787</v>
      </c>
      <c r="P34" s="692">
        <f>P33/K33</f>
        <v>0.98911437194297014</v>
      </c>
    </row>
    <row r="35" spans="1:37">
      <c r="H35" s="933"/>
      <c r="I35" s="933"/>
    </row>
    <row r="36" spans="1:37">
      <c r="C36" s="734"/>
    </row>
    <row r="37" spans="1:37">
      <c r="C37" s="613"/>
      <c r="F37" s="89"/>
      <c r="I37" s="728"/>
    </row>
    <row r="39" spans="1:37">
      <c r="I39" s="771"/>
    </row>
    <row r="40" spans="1:37">
      <c r="E40" s="160"/>
      <c r="H40" s="734"/>
      <c r="O40" s="160"/>
      <c r="W40" s="996" t="s">
        <v>708</v>
      </c>
      <c r="X40" s="996" t="s">
        <v>709</v>
      </c>
      <c r="Y40" s="996" t="s">
        <v>714</v>
      </c>
      <c r="Z40" s="996" t="s">
        <v>6511</v>
      </c>
      <c r="AA40" s="996" t="s">
        <v>4805</v>
      </c>
      <c r="AB40" s="996" t="s">
        <v>715</v>
      </c>
      <c r="AC40" s="996" t="s">
        <v>741</v>
      </c>
      <c r="AD40" s="996" t="s">
        <v>756</v>
      </c>
      <c r="AE40" s="995" t="s">
        <v>6512</v>
      </c>
      <c r="AF40" s="995" t="s">
        <v>6513</v>
      </c>
      <c r="AG40" s="995" t="s">
        <v>6514</v>
      </c>
      <c r="AH40" s="995" t="s">
        <v>712</v>
      </c>
      <c r="AI40" s="1060" t="s">
        <v>713</v>
      </c>
      <c r="AJ40" s="1060" t="s">
        <v>710</v>
      </c>
      <c r="AK40" s="1060" t="s">
        <v>711</v>
      </c>
    </row>
    <row r="41" spans="1:37">
      <c r="E41" s="160"/>
      <c r="O41" s="160"/>
      <c r="W41" s="996" t="s">
        <v>716</v>
      </c>
      <c r="X41" s="996"/>
      <c r="Y41" s="996">
        <v>319744875.73000002</v>
      </c>
      <c r="Z41" s="996">
        <v>315767006.88999999</v>
      </c>
      <c r="AA41" s="996">
        <v>47522</v>
      </c>
      <c r="AB41" s="996">
        <v>48045</v>
      </c>
      <c r="AC41" s="996">
        <v>48012</v>
      </c>
      <c r="AD41" s="996">
        <v>319744875.74000001</v>
      </c>
      <c r="AE41" s="1017">
        <v>0.98760000000000003</v>
      </c>
      <c r="AF41" s="1017">
        <v>1</v>
      </c>
      <c r="AG41" s="995">
        <v>-66</v>
      </c>
      <c r="AH41" s="1053" t="s">
        <v>4997</v>
      </c>
      <c r="AI41" s="1061">
        <v>46357</v>
      </c>
      <c r="AJ41" s="1061">
        <v>45502</v>
      </c>
      <c r="AK41" s="1061">
        <v>46291</v>
      </c>
    </row>
    <row r="42" spans="1:37">
      <c r="E42" s="160"/>
      <c r="H42" s="613"/>
      <c r="O42" s="160"/>
      <c r="W42" s="996" t="s">
        <v>22385</v>
      </c>
      <c r="X42" s="996"/>
      <c r="Y42" s="996">
        <v>0</v>
      </c>
      <c r="Z42" s="996">
        <v>0</v>
      </c>
      <c r="AA42" s="996">
        <v>0</v>
      </c>
      <c r="AB42" s="996">
        <v>0</v>
      </c>
      <c r="AC42" s="996">
        <v>0</v>
      </c>
      <c r="AD42" s="996">
        <v>0</v>
      </c>
      <c r="AE42" s="1018">
        <v>0</v>
      </c>
      <c r="AF42" s="1018">
        <v>0</v>
      </c>
      <c r="AG42" s="995">
        <v>-66</v>
      </c>
      <c r="AH42" s="1053" t="s">
        <v>4997</v>
      </c>
      <c r="AI42" s="1061">
        <v>46357</v>
      </c>
      <c r="AJ42" s="1061">
        <v>45502</v>
      </c>
      <c r="AK42" s="1061">
        <v>46291</v>
      </c>
    </row>
    <row r="43" spans="1:37">
      <c r="D43" s="160"/>
      <c r="E43" s="160"/>
      <c r="H43" s="613"/>
      <c r="N43" s="160"/>
      <c r="O43" s="160"/>
      <c r="W43" s="996" t="s">
        <v>22386</v>
      </c>
      <c r="X43" s="996"/>
      <c r="Y43" s="996">
        <v>0</v>
      </c>
      <c r="Z43" s="996">
        <v>0</v>
      </c>
      <c r="AA43" s="996">
        <v>0</v>
      </c>
      <c r="AB43" s="996">
        <v>0</v>
      </c>
      <c r="AC43" s="996">
        <v>0</v>
      </c>
      <c r="AD43" s="996">
        <v>0</v>
      </c>
      <c r="AE43" s="1018">
        <v>0</v>
      </c>
      <c r="AF43" s="1018">
        <v>0</v>
      </c>
      <c r="AG43" s="995"/>
      <c r="AH43" s="1053" t="s">
        <v>4997</v>
      </c>
      <c r="AI43" s="1061" t="s">
        <v>6706</v>
      </c>
      <c r="AJ43" s="1061">
        <v>45502</v>
      </c>
      <c r="AK43" s="1061">
        <v>45689</v>
      </c>
    </row>
    <row r="44" spans="1:37">
      <c r="D44" s="160"/>
      <c r="N44" s="160"/>
      <c r="O44" s="160"/>
      <c r="T44" s="89"/>
      <c r="W44" s="996" t="s">
        <v>22387</v>
      </c>
      <c r="X44" s="996"/>
      <c r="Y44" s="996">
        <v>0</v>
      </c>
      <c r="Z44" s="996">
        <v>0</v>
      </c>
      <c r="AA44" s="996">
        <v>0</v>
      </c>
      <c r="AB44" s="996">
        <v>0</v>
      </c>
      <c r="AC44" s="996">
        <v>0</v>
      </c>
      <c r="AD44" s="996">
        <v>0</v>
      </c>
      <c r="AE44" s="1018">
        <v>0</v>
      </c>
      <c r="AF44" s="1018">
        <v>0</v>
      </c>
      <c r="AG44" s="995"/>
      <c r="AH44" s="1053" t="s">
        <v>6518</v>
      </c>
      <c r="AI44" s="1061" t="s">
        <v>22436</v>
      </c>
      <c r="AJ44" s="1061">
        <v>45586</v>
      </c>
      <c r="AK44" s="1061">
        <v>46279</v>
      </c>
    </row>
    <row r="45" spans="1:37">
      <c r="C45" s="735"/>
      <c r="W45" s="996" t="s">
        <v>22388</v>
      </c>
      <c r="X45" s="996"/>
      <c r="Y45" s="996">
        <v>9592346.2699999996</v>
      </c>
      <c r="Z45" s="996">
        <v>9592346.2699999996</v>
      </c>
      <c r="AA45" s="996">
        <v>0</v>
      </c>
      <c r="AB45" s="996">
        <v>0</v>
      </c>
      <c r="AC45" s="996">
        <v>0</v>
      </c>
      <c r="AD45" s="996">
        <v>9592346.2699999996</v>
      </c>
      <c r="AE45" s="1018">
        <v>1</v>
      </c>
      <c r="AF45" s="1018">
        <v>1</v>
      </c>
      <c r="AG45" s="995">
        <v>-19</v>
      </c>
      <c r="AH45" s="1053" t="s">
        <v>6531</v>
      </c>
      <c r="AI45" s="1062">
        <v>46313</v>
      </c>
      <c r="AJ45" s="1061">
        <v>45509</v>
      </c>
      <c r="AK45" s="1061">
        <v>46207</v>
      </c>
    </row>
    <row r="46" spans="1:37">
      <c r="C46" s="735"/>
      <c r="W46" s="996" t="s">
        <v>22389</v>
      </c>
      <c r="X46" s="996"/>
      <c r="Y46" s="996">
        <v>63948975.149999999</v>
      </c>
      <c r="Z46" s="996">
        <v>63948975.149999999</v>
      </c>
      <c r="AA46" s="996">
        <v>0</v>
      </c>
      <c r="AB46" s="996">
        <v>0</v>
      </c>
      <c r="AC46" s="996">
        <v>0</v>
      </c>
      <c r="AD46" s="996">
        <v>63948975.149999999</v>
      </c>
      <c r="AE46" s="1017">
        <v>1</v>
      </c>
      <c r="AF46" s="1017">
        <v>1</v>
      </c>
      <c r="AG46" s="995"/>
      <c r="AH46" s="1053" t="s">
        <v>6547</v>
      </c>
      <c r="AI46" s="1061" t="s">
        <v>22437</v>
      </c>
      <c r="AJ46" s="1061">
        <v>45575</v>
      </c>
      <c r="AK46" s="1061">
        <v>46230</v>
      </c>
    </row>
    <row r="47" spans="1:37">
      <c r="C47" s="735"/>
      <c r="W47" s="996" t="s">
        <v>22390</v>
      </c>
      <c r="X47" s="996"/>
      <c r="Y47" s="996">
        <v>214229066.74000001</v>
      </c>
      <c r="Z47" s="996">
        <v>211868512.08000001</v>
      </c>
      <c r="AA47" s="996">
        <v>47522</v>
      </c>
      <c r="AB47" s="996">
        <v>48045</v>
      </c>
      <c r="AC47" s="996">
        <v>48012</v>
      </c>
      <c r="AD47" s="996">
        <v>214229066.75</v>
      </c>
      <c r="AE47" s="1017">
        <v>0.98899999999999999</v>
      </c>
      <c r="AF47" s="1017">
        <v>1</v>
      </c>
      <c r="AG47" s="995">
        <v>-38</v>
      </c>
      <c r="AH47" s="1053" t="s">
        <v>22393</v>
      </c>
      <c r="AI47" s="1061">
        <v>46329</v>
      </c>
      <c r="AJ47" s="1061">
        <v>45521</v>
      </c>
      <c r="AK47" s="1061">
        <v>46291</v>
      </c>
    </row>
    <row r="48" spans="1:37">
      <c r="C48" s="735"/>
      <c r="V48" s="707"/>
      <c r="W48" s="996" t="s">
        <v>722</v>
      </c>
      <c r="X48" s="996"/>
      <c r="Y48" s="996">
        <v>27026697.609999999</v>
      </c>
      <c r="Z48" s="996">
        <v>27026697.609999999</v>
      </c>
      <c r="AA48" s="996">
        <v>3720</v>
      </c>
      <c r="AB48" s="996">
        <v>3720</v>
      </c>
      <c r="AC48" s="996">
        <v>3720</v>
      </c>
      <c r="AD48" s="996">
        <v>27026697.609999999</v>
      </c>
      <c r="AE48" s="1017">
        <v>1</v>
      </c>
      <c r="AF48" s="1017">
        <v>1</v>
      </c>
      <c r="AG48" s="995"/>
      <c r="AH48" s="1053" t="s">
        <v>6535</v>
      </c>
      <c r="AI48" s="1062" t="s">
        <v>22423</v>
      </c>
      <c r="AJ48" s="1061">
        <v>45563</v>
      </c>
      <c r="AK48" s="1061">
        <v>46016</v>
      </c>
    </row>
    <row r="49" spans="3:37">
      <c r="C49" s="735"/>
      <c r="W49" s="996" t="s">
        <v>6517</v>
      </c>
      <c r="X49" s="996"/>
      <c r="Y49" s="996">
        <v>2003227.67</v>
      </c>
      <c r="Z49" s="996">
        <v>2003227.67</v>
      </c>
      <c r="AA49" s="996">
        <v>1222</v>
      </c>
      <c r="AB49" s="996">
        <v>1222</v>
      </c>
      <c r="AC49" s="996">
        <v>1222</v>
      </c>
      <c r="AD49" s="996">
        <v>2003227.67</v>
      </c>
      <c r="AE49" s="1017">
        <v>1</v>
      </c>
      <c r="AF49" s="1018">
        <v>1</v>
      </c>
      <c r="AG49" s="995">
        <v>-15</v>
      </c>
      <c r="AH49" s="1053" t="s">
        <v>6697</v>
      </c>
      <c r="AI49" s="1061">
        <v>46306</v>
      </c>
      <c r="AJ49" s="1061">
        <v>45889</v>
      </c>
      <c r="AK49" s="1061">
        <v>46232</v>
      </c>
    </row>
    <row r="50" spans="3:37">
      <c r="C50" s="735"/>
      <c r="W50" s="996" t="s">
        <v>22391</v>
      </c>
      <c r="X50" s="996"/>
      <c r="Y50" s="996">
        <v>353857.85</v>
      </c>
      <c r="Z50" s="996">
        <v>353857.85</v>
      </c>
      <c r="AA50" s="996">
        <v>125</v>
      </c>
      <c r="AB50" s="996">
        <v>125</v>
      </c>
      <c r="AC50" s="996">
        <v>125</v>
      </c>
      <c r="AD50" s="996">
        <v>353857.85</v>
      </c>
      <c r="AE50" s="1017">
        <v>1</v>
      </c>
      <c r="AF50" s="1017">
        <v>1</v>
      </c>
      <c r="AG50" s="1063"/>
      <c r="AH50" s="1053" t="s">
        <v>22402</v>
      </c>
      <c r="AI50" s="1061" t="s">
        <v>22435</v>
      </c>
      <c r="AJ50" s="1061">
        <v>46032</v>
      </c>
      <c r="AK50" s="1061">
        <v>46215</v>
      </c>
    </row>
    <row r="51" spans="3:37">
      <c r="C51" s="735"/>
      <c r="W51" s="996" t="s">
        <v>739</v>
      </c>
      <c r="X51" s="996"/>
      <c r="Y51" s="996">
        <v>73833427.390000001</v>
      </c>
      <c r="Z51" s="996">
        <v>73419906.670000002</v>
      </c>
      <c r="AA51" s="996">
        <v>17409</v>
      </c>
      <c r="AB51" s="996">
        <v>17520</v>
      </c>
      <c r="AC51" s="996">
        <v>17507</v>
      </c>
      <c r="AD51" s="996">
        <v>73833427.400000006</v>
      </c>
      <c r="AE51" s="1017">
        <v>0.99439999999999995</v>
      </c>
      <c r="AF51" s="1018">
        <v>1</v>
      </c>
      <c r="AG51" s="995">
        <v>-21</v>
      </c>
      <c r="AH51" s="1053" t="s">
        <v>22394</v>
      </c>
      <c r="AI51" s="1061">
        <v>46312</v>
      </c>
      <c r="AJ51" s="1061">
        <v>45577</v>
      </c>
      <c r="AK51" s="1061">
        <v>46291</v>
      </c>
    </row>
    <row r="52" spans="3:37">
      <c r="C52" s="735"/>
      <c r="W52" s="996" t="s">
        <v>723</v>
      </c>
      <c r="X52" s="996"/>
      <c r="Y52" s="996">
        <v>12724318.75</v>
      </c>
      <c r="Z52" s="996">
        <v>12724318.75</v>
      </c>
      <c r="AA52" s="996">
        <v>2771</v>
      </c>
      <c r="AB52" s="996">
        <v>2771</v>
      </c>
      <c r="AC52" s="996">
        <v>2770</v>
      </c>
      <c r="AD52" s="996">
        <v>12724318.75</v>
      </c>
      <c r="AE52" s="1017">
        <v>1</v>
      </c>
      <c r="AF52" s="1017">
        <v>1</v>
      </c>
      <c r="AG52" s="995">
        <v>-15</v>
      </c>
      <c r="AH52" s="1053" t="s">
        <v>22395</v>
      </c>
      <c r="AI52" s="1061">
        <v>46306</v>
      </c>
      <c r="AJ52" s="1061">
        <v>45549</v>
      </c>
      <c r="AK52" s="1061">
        <v>46290</v>
      </c>
    </row>
    <row r="53" spans="3:37">
      <c r="C53" s="735"/>
      <c r="W53" s="996" t="s">
        <v>724</v>
      </c>
      <c r="X53" s="996"/>
      <c r="Y53" s="996">
        <v>1453405.84</v>
      </c>
      <c r="Z53" s="996">
        <v>1268023.8799999999</v>
      </c>
      <c r="AA53" s="996">
        <v>457</v>
      </c>
      <c r="AB53" s="996">
        <v>484</v>
      </c>
      <c r="AC53" s="996">
        <v>484</v>
      </c>
      <c r="AD53" s="996">
        <v>1453405.84</v>
      </c>
      <c r="AE53" s="1017">
        <v>0.87239999999999995</v>
      </c>
      <c r="AF53" s="1018">
        <v>1</v>
      </c>
      <c r="AG53" s="995">
        <v>-21</v>
      </c>
      <c r="AH53" s="1053" t="s">
        <v>6683</v>
      </c>
      <c r="AI53" s="1061">
        <v>46312</v>
      </c>
      <c r="AJ53" s="1061">
        <v>45885</v>
      </c>
      <c r="AK53" s="1061">
        <v>46260</v>
      </c>
    </row>
    <row r="54" spans="3:37">
      <c r="C54" s="735"/>
      <c r="W54" s="996" t="s">
        <v>725</v>
      </c>
      <c r="X54" s="996"/>
      <c r="Y54" s="996">
        <v>10584845.880000001</v>
      </c>
      <c r="Z54" s="996">
        <v>10584845.880000001</v>
      </c>
      <c r="AA54" s="996">
        <v>2709</v>
      </c>
      <c r="AB54" s="996">
        <v>2709</v>
      </c>
      <c r="AC54" s="996">
        <v>2693</v>
      </c>
      <c r="AD54" s="996">
        <v>10584845.880000001</v>
      </c>
      <c r="AE54" s="1017">
        <v>1</v>
      </c>
      <c r="AF54" s="1018">
        <v>1</v>
      </c>
      <c r="AG54" s="995">
        <v>-23</v>
      </c>
      <c r="AH54" s="1053" t="s">
        <v>6528</v>
      </c>
      <c r="AI54" s="1061">
        <v>46314</v>
      </c>
      <c r="AJ54" s="1061">
        <v>45537</v>
      </c>
      <c r="AK54" s="1061">
        <v>46268</v>
      </c>
    </row>
    <row r="55" spans="3:37">
      <c r="C55" s="735"/>
      <c r="W55" s="996" t="s">
        <v>726</v>
      </c>
      <c r="X55" s="996"/>
      <c r="Y55" s="996">
        <v>11951476.529999999</v>
      </c>
      <c r="Z55" s="996">
        <v>11951476.529999999</v>
      </c>
      <c r="AA55" s="996">
        <v>3089</v>
      </c>
      <c r="AB55" s="996">
        <v>3089</v>
      </c>
      <c r="AC55" s="996">
        <v>3089</v>
      </c>
      <c r="AD55" s="996">
        <v>11951476.529999999</v>
      </c>
      <c r="AE55" s="1017">
        <v>1</v>
      </c>
      <c r="AF55" s="1018">
        <v>1</v>
      </c>
      <c r="AG55" s="995">
        <v>-15</v>
      </c>
      <c r="AH55" s="1053" t="s">
        <v>22396</v>
      </c>
      <c r="AI55" s="1061">
        <v>46306</v>
      </c>
      <c r="AJ55" s="1061">
        <v>45546</v>
      </c>
      <c r="AK55" s="1061">
        <v>46277</v>
      </c>
    </row>
    <row r="56" spans="3:37">
      <c r="C56" s="735"/>
      <c r="W56" s="996" t="s">
        <v>727</v>
      </c>
      <c r="X56" s="996"/>
      <c r="Y56" s="996">
        <v>709820.88</v>
      </c>
      <c r="Z56" s="996">
        <v>709820.88</v>
      </c>
      <c r="AA56" s="996">
        <v>378</v>
      </c>
      <c r="AB56" s="996">
        <v>378</v>
      </c>
      <c r="AC56" s="996">
        <v>378</v>
      </c>
      <c r="AD56" s="996">
        <v>709820.88</v>
      </c>
      <c r="AE56" s="1017">
        <v>1</v>
      </c>
      <c r="AF56" s="1018">
        <v>1</v>
      </c>
      <c r="AG56" s="995">
        <v>-15</v>
      </c>
      <c r="AH56" s="1053" t="s">
        <v>12610</v>
      </c>
      <c r="AI56" s="1061">
        <v>46306</v>
      </c>
      <c r="AJ56" s="1061">
        <v>45599</v>
      </c>
      <c r="AK56" s="1061">
        <v>46257</v>
      </c>
    </row>
    <row r="57" spans="3:37">
      <c r="C57" s="735"/>
      <c r="W57" s="996" t="s">
        <v>728</v>
      </c>
      <c r="X57" s="996"/>
      <c r="Y57" s="996">
        <v>791520.69</v>
      </c>
      <c r="Z57" s="996">
        <v>582653.1</v>
      </c>
      <c r="AA57" s="996">
        <v>310</v>
      </c>
      <c r="AB57" s="996">
        <v>337</v>
      </c>
      <c r="AC57" s="996">
        <v>337</v>
      </c>
      <c r="AD57" s="996">
        <v>791520.69</v>
      </c>
      <c r="AE57" s="1017">
        <v>0.73609999999999998</v>
      </c>
      <c r="AF57" s="1017">
        <v>1</v>
      </c>
      <c r="AG57" s="995">
        <v>-31</v>
      </c>
      <c r="AH57" s="1053" t="s">
        <v>6553</v>
      </c>
      <c r="AI57" s="1061">
        <v>46322</v>
      </c>
      <c r="AJ57" s="1061">
        <v>45584</v>
      </c>
      <c r="AK57" s="1061">
        <v>46257</v>
      </c>
    </row>
    <row r="58" spans="3:37">
      <c r="C58" s="735"/>
      <c r="W58" s="996" t="s">
        <v>729</v>
      </c>
      <c r="X58" s="996"/>
      <c r="Y58" s="996">
        <v>6381167.0199999996</v>
      </c>
      <c r="Z58" s="996">
        <v>5519896.2800000003</v>
      </c>
      <c r="AA58" s="996">
        <v>3458</v>
      </c>
      <c r="AB58" s="996">
        <v>3703</v>
      </c>
      <c r="AC58" s="996">
        <v>3703</v>
      </c>
      <c r="AD58" s="996">
        <v>6381167.0199999996</v>
      </c>
      <c r="AE58" s="1017">
        <v>0.86499999999999999</v>
      </c>
      <c r="AF58" s="1017">
        <v>1</v>
      </c>
      <c r="AG58" s="995">
        <v>-32</v>
      </c>
      <c r="AH58" s="1053" t="s">
        <v>6559</v>
      </c>
      <c r="AI58" s="1061">
        <v>46323</v>
      </c>
      <c r="AJ58" s="1061">
        <v>45833</v>
      </c>
      <c r="AK58" s="1061">
        <v>46272</v>
      </c>
    </row>
    <row r="59" spans="3:37">
      <c r="C59" s="735"/>
      <c r="W59" s="996" t="s">
        <v>730</v>
      </c>
      <c r="X59" s="996"/>
      <c r="Y59" s="996">
        <v>15215701.869999999</v>
      </c>
      <c r="Z59" s="996">
        <v>15151456</v>
      </c>
      <c r="AA59" s="996">
        <v>3004</v>
      </c>
      <c r="AB59" s="996">
        <v>3016</v>
      </c>
      <c r="AC59" s="996">
        <v>3016</v>
      </c>
      <c r="AD59" s="996">
        <v>15215701.869999999</v>
      </c>
      <c r="AE59" s="1017">
        <v>0.99580000000000002</v>
      </c>
      <c r="AF59" s="1017">
        <v>1</v>
      </c>
      <c r="AG59" s="995">
        <v>-19</v>
      </c>
      <c r="AH59" s="1053" t="s">
        <v>22393</v>
      </c>
      <c r="AI59" s="1061">
        <v>46310</v>
      </c>
      <c r="AJ59" s="1061">
        <v>45521</v>
      </c>
      <c r="AK59" s="1061">
        <v>46291</v>
      </c>
    </row>
    <row r="60" spans="3:37">
      <c r="C60" s="735"/>
      <c r="W60" s="996" t="s">
        <v>731</v>
      </c>
      <c r="X60" s="996"/>
      <c r="Y60" s="996">
        <v>14082634.67</v>
      </c>
      <c r="Z60" s="996">
        <v>14082634.67</v>
      </c>
      <c r="AA60" s="996">
        <v>2682</v>
      </c>
      <c r="AB60" s="996">
        <v>2682</v>
      </c>
      <c r="AC60" s="996">
        <v>2682</v>
      </c>
      <c r="AD60" s="996">
        <v>14082634.67</v>
      </c>
      <c r="AE60" s="1017">
        <v>1</v>
      </c>
      <c r="AF60" s="1018">
        <v>1</v>
      </c>
      <c r="AG60" s="995"/>
      <c r="AH60" s="1053" t="s">
        <v>6523</v>
      </c>
      <c r="AI60" s="1061" t="s">
        <v>22438</v>
      </c>
      <c r="AJ60" s="1061">
        <v>45524</v>
      </c>
      <c r="AK60" s="1061">
        <v>46280</v>
      </c>
    </row>
    <row r="61" spans="3:37">
      <c r="C61" s="735"/>
      <c r="W61" s="996" t="s">
        <v>732</v>
      </c>
      <c r="X61" s="996"/>
      <c r="Y61" s="996">
        <v>9569376.8000000007</v>
      </c>
      <c r="Z61" s="996">
        <v>9569376.8000000007</v>
      </c>
      <c r="AA61" s="996">
        <v>2065</v>
      </c>
      <c r="AB61" s="996">
        <v>2065</v>
      </c>
      <c r="AC61" s="996">
        <v>2065</v>
      </c>
      <c r="AD61" s="996">
        <v>9569376.8000000007</v>
      </c>
      <c r="AE61" s="1017">
        <v>1</v>
      </c>
      <c r="AF61" s="1018">
        <v>1</v>
      </c>
      <c r="AG61" s="995">
        <v>-15</v>
      </c>
      <c r="AH61" s="1053" t="s">
        <v>22397</v>
      </c>
      <c r="AI61" s="1061">
        <v>46306</v>
      </c>
      <c r="AJ61" s="1061">
        <v>45539</v>
      </c>
      <c r="AK61" s="1061">
        <v>46263</v>
      </c>
    </row>
    <row r="62" spans="3:37">
      <c r="W62" s="996" t="s">
        <v>733</v>
      </c>
      <c r="X62" s="996"/>
      <c r="Y62" s="996">
        <v>1069834.54</v>
      </c>
      <c r="Z62" s="996">
        <v>744135.82</v>
      </c>
      <c r="AA62" s="996">
        <v>296</v>
      </c>
      <c r="AB62" s="996">
        <v>339</v>
      </c>
      <c r="AC62" s="996">
        <v>339</v>
      </c>
      <c r="AD62" s="996">
        <v>1069834.54</v>
      </c>
      <c r="AE62" s="1018">
        <v>0.6956</v>
      </c>
      <c r="AF62" s="1018">
        <v>1</v>
      </c>
      <c r="AG62" s="995">
        <v>-38</v>
      </c>
      <c r="AH62" s="1053" t="s">
        <v>22398</v>
      </c>
      <c r="AI62" s="1061">
        <v>46329</v>
      </c>
      <c r="AJ62" s="1061">
        <v>45570</v>
      </c>
      <c r="AK62" s="1061">
        <v>46286</v>
      </c>
    </row>
    <row r="63" spans="3:37">
      <c r="W63" s="996" t="s">
        <v>734</v>
      </c>
      <c r="X63" s="996"/>
      <c r="Y63" s="996">
        <v>5049850.4400000004</v>
      </c>
      <c r="Z63" s="996">
        <v>4963978.18</v>
      </c>
      <c r="AA63" s="996">
        <v>872</v>
      </c>
      <c r="AB63" s="996">
        <v>886</v>
      </c>
      <c r="AC63" s="996">
        <v>884</v>
      </c>
      <c r="AD63" s="996">
        <v>5049850.4400000004</v>
      </c>
      <c r="AE63" s="1017">
        <v>0.98299999999999998</v>
      </c>
      <c r="AF63" s="1018">
        <v>1</v>
      </c>
      <c r="AG63" s="995">
        <v>-31</v>
      </c>
      <c r="AH63" s="1053" t="s">
        <v>22399</v>
      </c>
      <c r="AI63" s="1061">
        <v>46322</v>
      </c>
      <c r="AJ63" s="1061">
        <v>45976</v>
      </c>
      <c r="AK63" s="1061">
        <v>46272</v>
      </c>
    </row>
    <row r="64" spans="3:37">
      <c r="W64" s="996" t="s">
        <v>735</v>
      </c>
      <c r="X64" s="996"/>
      <c r="Y64" s="996">
        <v>8833596.8499999996</v>
      </c>
      <c r="Z64" s="996">
        <v>8666952.2599999998</v>
      </c>
      <c r="AA64" s="996">
        <v>1511</v>
      </c>
      <c r="AB64" s="996">
        <v>1532</v>
      </c>
      <c r="AC64" s="996">
        <v>1532</v>
      </c>
      <c r="AD64" s="996">
        <v>8833596.8499999996</v>
      </c>
      <c r="AE64" s="1017">
        <v>0.98109999999999997</v>
      </c>
      <c r="AF64" s="1018">
        <v>1</v>
      </c>
      <c r="AG64" s="995">
        <v>-18</v>
      </c>
      <c r="AH64" s="1053" t="s">
        <v>6641</v>
      </c>
      <c r="AI64" s="1061">
        <v>46309</v>
      </c>
      <c r="AJ64" s="1061">
        <v>45836</v>
      </c>
      <c r="AK64" s="1061">
        <v>46286</v>
      </c>
    </row>
    <row r="65" spans="23:41">
      <c r="W65" s="996" t="s">
        <v>736</v>
      </c>
      <c r="X65" s="996"/>
      <c r="Y65" s="996">
        <v>201779.17</v>
      </c>
      <c r="Z65" s="996">
        <v>192096.05</v>
      </c>
      <c r="AA65" s="996">
        <v>313</v>
      </c>
      <c r="AB65" s="996">
        <v>314</v>
      </c>
      <c r="AC65" s="996">
        <v>314</v>
      </c>
      <c r="AD65" s="996">
        <v>201779.17</v>
      </c>
      <c r="AE65" s="1018">
        <v>0.95199999999999996</v>
      </c>
      <c r="AF65" s="1018">
        <v>1</v>
      </c>
      <c r="AG65" s="995">
        <v>-35</v>
      </c>
      <c r="AH65" s="1053" t="s">
        <v>6548</v>
      </c>
      <c r="AI65" s="1061">
        <v>46321</v>
      </c>
      <c r="AJ65" s="1061">
        <v>45598</v>
      </c>
      <c r="AK65" s="1061">
        <v>46286</v>
      </c>
    </row>
    <row r="66" spans="23:41">
      <c r="W66" s="996" t="s">
        <v>738</v>
      </c>
      <c r="X66" s="996"/>
      <c r="Y66" s="996">
        <v>5395935.4800000004</v>
      </c>
      <c r="Z66" s="996">
        <v>5395935.4800000004</v>
      </c>
      <c r="AA66" s="996">
        <v>526</v>
      </c>
      <c r="AB66" s="996">
        <v>526</v>
      </c>
      <c r="AC66" s="996">
        <v>526</v>
      </c>
      <c r="AD66" s="996">
        <v>5395935.4800000004</v>
      </c>
      <c r="AE66" s="1017">
        <v>1</v>
      </c>
      <c r="AF66" s="1018">
        <v>1</v>
      </c>
      <c r="AG66" s="995">
        <v>-15</v>
      </c>
      <c r="AH66" s="1053" t="s">
        <v>6613</v>
      </c>
      <c r="AI66" s="1061">
        <v>46306</v>
      </c>
      <c r="AJ66" s="1061">
        <v>45775</v>
      </c>
      <c r="AK66" s="1061">
        <v>46270</v>
      </c>
    </row>
    <row r="67" spans="23:41">
      <c r="W67" s="996" t="s">
        <v>6516</v>
      </c>
      <c r="X67" s="996"/>
      <c r="Y67" s="996">
        <v>5075749.66</v>
      </c>
      <c r="Z67" s="996">
        <v>5075749.66</v>
      </c>
      <c r="AA67" s="996">
        <v>9</v>
      </c>
      <c r="AB67" s="996">
        <v>9</v>
      </c>
      <c r="AC67" s="996">
        <v>9</v>
      </c>
      <c r="AD67" s="996">
        <v>5075749.66</v>
      </c>
      <c r="AE67" s="1018">
        <v>1</v>
      </c>
      <c r="AF67" s="1017">
        <v>1</v>
      </c>
      <c r="AG67" s="995"/>
      <c r="AH67" s="1053" t="s">
        <v>22400</v>
      </c>
      <c r="AI67" s="1061" t="s">
        <v>22403</v>
      </c>
      <c r="AJ67" s="1061">
        <v>45938</v>
      </c>
      <c r="AK67" s="1061">
        <v>46044</v>
      </c>
    </row>
    <row r="68" spans="23:41">
      <c r="W68" s="996" t="s">
        <v>22424</v>
      </c>
      <c r="X68" s="996"/>
      <c r="Y68" s="996">
        <v>1920841.16</v>
      </c>
      <c r="Z68" s="996">
        <v>1881472.05</v>
      </c>
      <c r="AA68" s="996">
        <v>595</v>
      </c>
      <c r="AB68" s="996">
        <v>617</v>
      </c>
      <c r="AC68" s="996">
        <v>617</v>
      </c>
      <c r="AD68" s="996">
        <v>1920841.16</v>
      </c>
      <c r="AE68" s="1018">
        <v>0.97950000000000004</v>
      </c>
      <c r="AF68" s="1017">
        <v>1</v>
      </c>
      <c r="AG68" s="995">
        <v>-20</v>
      </c>
      <c r="AH68" s="1053" t="s">
        <v>22430</v>
      </c>
      <c r="AI68" s="1061">
        <v>46311</v>
      </c>
      <c r="AJ68" s="1061">
        <v>46205</v>
      </c>
      <c r="AK68" s="1061">
        <v>46289</v>
      </c>
    </row>
    <row r="69" spans="23:41">
      <c r="W69" s="1177" t="s">
        <v>22392</v>
      </c>
      <c r="X69" s="1181"/>
      <c r="Y69" s="1179">
        <v>31974487.57</v>
      </c>
      <c r="Z69" s="1179">
        <v>30357173.379999999</v>
      </c>
      <c r="AA69" s="1181">
        <v>0</v>
      </c>
      <c r="AB69" s="1181">
        <v>0</v>
      </c>
      <c r="AC69" s="1181">
        <v>0</v>
      </c>
      <c r="AD69" s="1179">
        <v>31974487.57</v>
      </c>
      <c r="AE69" s="1180">
        <v>0.94940000000000002</v>
      </c>
      <c r="AF69" s="1180">
        <v>1</v>
      </c>
      <c r="AG69" s="1181">
        <v>-57</v>
      </c>
      <c r="AH69" s="1181" t="s">
        <v>22401</v>
      </c>
      <c r="AI69" s="1178">
        <v>46357</v>
      </c>
      <c r="AJ69" s="1178">
        <v>45945</v>
      </c>
      <c r="AK69" s="1178">
        <v>46291</v>
      </c>
    </row>
    <row r="70" spans="23:41">
      <c r="AD70" s="707"/>
    </row>
    <row r="73" spans="23:41">
      <c r="AA73" s="995">
        <v>1.01</v>
      </c>
    </row>
    <row r="74" spans="23:41">
      <c r="Z74" s="160"/>
      <c r="AA74" s="160"/>
      <c r="AE74" s="707"/>
    </row>
    <row r="75" spans="23:41">
      <c r="Z75" s="160"/>
      <c r="AA75" s="160"/>
    </row>
    <row r="76" spans="23:41">
      <c r="Z76" s="160"/>
      <c r="AA76" s="160"/>
    </row>
    <row r="77" spans="23:41">
      <c r="AD77" s="160"/>
      <c r="AE77" s="160"/>
      <c r="AG77" s="160"/>
      <c r="AH77"/>
      <c r="AI77"/>
      <c r="AJ77"/>
      <c r="AK77"/>
    </row>
    <row r="78" spans="23:41">
      <c r="AC78" s="707"/>
      <c r="AD78" s="160"/>
      <c r="AE78" s="160"/>
      <c r="AG78" s="160"/>
      <c r="AH78" s="707"/>
      <c r="AI78" s="707"/>
      <c r="AJ78" s="727"/>
      <c r="AK78"/>
      <c r="AL78" s="1055"/>
      <c r="AM78" s="1055"/>
      <c r="AN78" s="1055"/>
      <c r="AO78" s="1055"/>
    </row>
    <row r="79" spans="23:41">
      <c r="AD79" s="160"/>
      <c r="AE79" s="160"/>
      <c r="AG79" s="160"/>
      <c r="AH79"/>
      <c r="AI79" s="707"/>
      <c r="AJ79" s="727"/>
      <c r="AK79"/>
      <c r="AL79" s="1055"/>
      <c r="AM79" s="1054"/>
      <c r="AN79" s="1055"/>
      <c r="AO79" s="1055"/>
    </row>
    <row r="80" spans="23:41">
      <c r="AD80" s="160"/>
      <c r="AE80" s="160"/>
      <c r="AG80" s="160"/>
      <c r="AH80"/>
      <c r="AI80" s="707"/>
      <c r="AJ80" s="727"/>
      <c r="AK80"/>
      <c r="AL80" s="1055"/>
      <c r="AM80" s="1054"/>
      <c r="AN80" s="1055"/>
      <c r="AO80" s="1055"/>
    </row>
    <row r="81" spans="29:41">
      <c r="AD81" s="160"/>
      <c r="AE81" s="160"/>
      <c r="AG81" s="160"/>
      <c r="AH81" s="707"/>
      <c r="AI81" s="707"/>
      <c r="AJ81" s="727"/>
      <c r="AK81"/>
      <c r="AL81" s="1055"/>
      <c r="AM81" s="1054"/>
      <c r="AN81" s="1055"/>
      <c r="AO81" s="1055"/>
    </row>
    <row r="82" spans="29:41">
      <c r="AC82" s="707"/>
      <c r="AD82" s="160"/>
      <c r="AE82" s="160"/>
      <c r="AG82" s="160"/>
      <c r="AH82" s="707"/>
      <c r="AI82" s="728"/>
      <c r="AJ82" s="728"/>
      <c r="AK82"/>
      <c r="AL82" s="1055"/>
      <c r="AM82" s="1055"/>
      <c r="AN82" s="1055"/>
      <c r="AO82" s="1055"/>
    </row>
    <row r="83" spans="29:41">
      <c r="AC83" s="707"/>
      <c r="AD83" s="160"/>
      <c r="AE83" s="160"/>
      <c r="AG83" s="160"/>
      <c r="AH83" s="707"/>
      <c r="AI83" s="707"/>
      <c r="AJ83" s="728"/>
      <c r="AK83"/>
      <c r="AL83" s="1055"/>
      <c r="AM83" s="1055"/>
      <c r="AN83" s="1055"/>
      <c r="AO83" s="1055"/>
    </row>
    <row r="84" spans="29:41">
      <c r="AC84" s="707"/>
      <c r="AD84" s="160"/>
      <c r="AE84" s="160"/>
      <c r="AG84" s="160"/>
      <c r="AH84" s="707"/>
      <c r="AI84" s="728"/>
      <c r="AJ84" s="728"/>
      <c r="AK84"/>
      <c r="AL84" s="1055"/>
      <c r="AM84" s="1055"/>
      <c r="AN84" s="1055"/>
      <c r="AO84" s="1055"/>
    </row>
    <row r="85" spans="29:41">
      <c r="AC85" s="707"/>
      <c r="AD85" s="160"/>
      <c r="AE85" s="160"/>
      <c r="AG85" s="160"/>
      <c r="AH85" s="707"/>
      <c r="AI85" s="728"/>
      <c r="AJ85" s="728"/>
      <c r="AK85"/>
      <c r="AL85" s="1055"/>
      <c r="AM85" s="1055"/>
      <c r="AN85" s="1055"/>
      <c r="AO85" s="1055"/>
    </row>
    <row r="86" spans="29:41">
      <c r="AC86" s="707"/>
      <c r="AD86" s="160"/>
      <c r="AE86" s="160"/>
      <c r="AG86" s="160"/>
      <c r="AH86" s="707"/>
      <c r="AI86" s="707"/>
      <c r="AJ86" s="727"/>
      <c r="AK86"/>
      <c r="AL86" s="1055"/>
      <c r="AM86" s="1055"/>
      <c r="AN86" s="1055"/>
      <c r="AO86" s="1055"/>
    </row>
    <row r="87" spans="29:41">
      <c r="AC87" s="707"/>
      <c r="AD87" s="160"/>
      <c r="AE87" s="160"/>
      <c r="AG87" s="160"/>
      <c r="AH87" s="707"/>
      <c r="AI87" s="707"/>
      <c r="AJ87" s="728"/>
      <c r="AK87"/>
      <c r="AL87" s="1055"/>
      <c r="AM87" s="1055"/>
      <c r="AN87" s="1055"/>
      <c r="AO87" s="1055"/>
    </row>
    <row r="88" spans="29:41">
      <c r="AC88" s="707"/>
      <c r="AD88" s="160"/>
      <c r="AE88" s="160"/>
      <c r="AG88" s="160"/>
      <c r="AH88" s="707"/>
      <c r="AI88" s="728"/>
      <c r="AJ88" s="728"/>
      <c r="AK88"/>
      <c r="AL88" s="1055"/>
      <c r="AM88" s="1055"/>
      <c r="AN88" s="1055"/>
      <c r="AO88" s="1055"/>
    </row>
    <row r="89" spans="29:41">
      <c r="AC89" s="707"/>
      <c r="AD89" s="160"/>
      <c r="AE89" s="160"/>
      <c r="AG89" s="160"/>
      <c r="AH89" s="707"/>
      <c r="AI89" s="728"/>
      <c r="AJ89" s="728"/>
      <c r="AK89"/>
      <c r="AL89" s="1055"/>
      <c r="AM89" s="1055"/>
      <c r="AN89" s="1055"/>
      <c r="AO89" s="1055"/>
    </row>
    <row r="90" spans="29:41">
      <c r="AC90" s="707"/>
      <c r="AD90" s="160"/>
      <c r="AE90" s="160"/>
      <c r="AG90" s="160"/>
      <c r="AH90" s="707"/>
      <c r="AI90" s="728"/>
      <c r="AJ90" s="728"/>
      <c r="AK90"/>
      <c r="AL90" s="1055"/>
      <c r="AM90" s="1055"/>
      <c r="AN90" s="1055"/>
      <c r="AO90" s="1055"/>
    </row>
    <row r="91" spans="29:41">
      <c r="AC91" s="707"/>
      <c r="AD91" s="160"/>
      <c r="AE91" s="160"/>
      <c r="AG91" s="160"/>
      <c r="AH91" s="707"/>
      <c r="AI91" s="707"/>
      <c r="AJ91" s="728"/>
      <c r="AK91"/>
      <c r="AL91" s="1055"/>
      <c r="AM91" s="1055"/>
      <c r="AN91" s="1055"/>
      <c r="AO91" s="1055"/>
    </row>
    <row r="92" spans="29:41">
      <c r="AC92" s="707"/>
      <c r="AD92" s="160"/>
      <c r="AE92" s="160"/>
      <c r="AG92" s="160"/>
      <c r="AH92" s="707"/>
      <c r="AI92" s="707"/>
      <c r="AJ92" s="728"/>
      <c r="AK92"/>
      <c r="AL92" s="1055"/>
      <c r="AM92" s="1055"/>
      <c r="AN92" s="1055"/>
      <c r="AO92" s="1055"/>
    </row>
    <row r="93" spans="29:41">
      <c r="AC93" s="707"/>
      <c r="AD93" s="160"/>
      <c r="AE93" s="160"/>
      <c r="AF93" s="160"/>
      <c r="AG93" s="160"/>
      <c r="AH93" s="707"/>
      <c r="AI93" s="707"/>
      <c r="AJ93" s="728"/>
      <c r="AK93"/>
      <c r="AL93" s="1055"/>
      <c r="AM93" s="1055"/>
      <c r="AN93" s="1055"/>
      <c r="AO93" s="1055"/>
    </row>
    <row r="94" spans="29:41">
      <c r="AC94" s="707"/>
      <c r="AD94" s="160"/>
      <c r="AE94" s="160"/>
      <c r="AF94" s="160"/>
      <c r="AG94" s="160"/>
      <c r="AH94" s="707"/>
      <c r="AI94" s="728"/>
      <c r="AJ94" s="728"/>
      <c r="AK94"/>
      <c r="AL94" s="1055"/>
      <c r="AM94" s="1055"/>
      <c r="AN94" s="1055"/>
      <c r="AO94" s="1055"/>
    </row>
    <row r="95" spans="29:41">
      <c r="AC95" s="707"/>
      <c r="AD95" s="160"/>
      <c r="AE95" s="160"/>
      <c r="AG95" s="160"/>
      <c r="AH95" s="707"/>
      <c r="AI95" s="728"/>
      <c r="AJ95" s="728"/>
      <c r="AK95"/>
      <c r="AL95" s="1055"/>
      <c r="AM95" s="1055"/>
      <c r="AN95" s="1055"/>
      <c r="AO95" s="1055"/>
    </row>
    <row r="96" spans="29:41">
      <c r="AC96" s="707"/>
      <c r="AD96" s="160"/>
      <c r="AE96" s="160"/>
      <c r="AG96" s="160"/>
      <c r="AH96" s="707"/>
      <c r="AI96" s="728"/>
      <c r="AJ96" s="728"/>
      <c r="AK96"/>
      <c r="AL96" s="1055"/>
      <c r="AM96" s="1055"/>
      <c r="AN96" s="1055"/>
      <c r="AO96" s="1055"/>
    </row>
    <row r="97" spans="29:41">
      <c r="AC97" s="707"/>
      <c r="AD97" s="160"/>
      <c r="AE97" s="160"/>
      <c r="AG97" s="160"/>
      <c r="AH97" s="707"/>
      <c r="AI97" s="728"/>
      <c r="AJ97" s="728"/>
      <c r="AK97"/>
      <c r="AL97" s="1055"/>
      <c r="AM97" s="1055"/>
      <c r="AN97" s="1055"/>
      <c r="AO97" s="1055"/>
    </row>
    <row r="98" spans="29:41">
      <c r="AC98" s="707"/>
      <c r="AD98" s="707"/>
      <c r="AF98" s="160"/>
      <c r="AG98" s="160"/>
      <c r="AH98" s="707"/>
      <c r="AI98" s="728"/>
      <c r="AJ98" s="728"/>
      <c r="AK98"/>
      <c r="AL98" s="1055"/>
      <c r="AM98" s="1055"/>
      <c r="AN98" s="1055"/>
      <c r="AO98" s="1055"/>
    </row>
    <row r="99" spans="29:41">
      <c r="AC99" s="707"/>
      <c r="AD99" s="160"/>
      <c r="AE99" s="160"/>
      <c r="AF99" s="160"/>
      <c r="AG99" s="160"/>
      <c r="AH99" s="707"/>
      <c r="AI99" s="728"/>
      <c r="AJ99" s="728"/>
      <c r="AK99"/>
      <c r="AL99" s="1055"/>
      <c r="AM99" s="1055"/>
      <c r="AN99" s="1055"/>
      <c r="AO99" s="1055"/>
    </row>
    <row r="100" spans="29:41">
      <c r="AC100" s="707"/>
      <c r="AD100" s="707"/>
      <c r="AH100" s="707"/>
      <c r="AI100" s="728"/>
      <c r="AJ100" s="728"/>
      <c r="AK100"/>
      <c r="AL100" s="1055"/>
      <c r="AM100" s="1055"/>
      <c r="AN100" s="1055"/>
      <c r="AO100" s="1055"/>
    </row>
    <row r="101" spans="29:41">
      <c r="AC101" s="707"/>
      <c r="AD101" s="707"/>
      <c r="AH101" s="707"/>
      <c r="AI101" s="707"/>
      <c r="AJ101" s="728"/>
      <c r="AK101"/>
      <c r="AL101" s="1055"/>
      <c r="AM101" s="1055"/>
      <c r="AN101" s="1055"/>
      <c r="AO101" s="1055"/>
    </row>
    <row r="102" spans="29:41">
      <c r="AC102" s="707"/>
      <c r="AD102" s="707"/>
      <c r="AH102" s="707"/>
      <c r="AI102" s="728"/>
      <c r="AJ102" s="728"/>
      <c r="AK102"/>
      <c r="AL102" s="1055"/>
      <c r="AM102" s="1055"/>
      <c r="AN102" s="1055"/>
      <c r="AO102" s="1055"/>
    </row>
    <row r="103" spans="29:41">
      <c r="AC103" s="707"/>
      <c r="AD103" s="707"/>
      <c r="AH103" s="707"/>
      <c r="AI103" s="727"/>
      <c r="AJ103" s="727"/>
      <c r="AK103"/>
      <c r="AL103" s="1055"/>
      <c r="AM103" s="1055"/>
      <c r="AN103" s="1055"/>
      <c r="AO103" s="1055"/>
    </row>
    <row r="104" spans="29:41">
      <c r="AC104" s="707"/>
      <c r="AD104" s="707"/>
      <c r="AH104" s="707"/>
      <c r="AI104" s="728"/>
      <c r="AJ104" s="728"/>
      <c r="AK104"/>
      <c r="AL104" s="1055"/>
      <c r="AM104" s="1055"/>
      <c r="AN104" s="1055"/>
      <c r="AO104" s="1055"/>
    </row>
    <row r="105" spans="29:41">
      <c r="AC105" s="707"/>
      <c r="AH105" s="707"/>
      <c r="AI105" s="727"/>
      <c r="AJ105" s="728"/>
      <c r="AK105"/>
      <c r="AL105" s="1054"/>
      <c r="AM105" s="1054"/>
      <c r="AN105" s="1054"/>
      <c r="AO105" s="1054"/>
    </row>
    <row r="106" spans="29:41">
      <c r="AC106" s="707"/>
      <c r="AD106" s="707"/>
      <c r="AH106" s="707"/>
      <c r="AI106" s="728"/>
      <c r="AJ106" s="728"/>
      <c r="AK106"/>
      <c r="AM106" s="1054"/>
      <c r="AN106" s="1054"/>
      <c r="AO106" s="1054"/>
    </row>
  </sheetData>
  <mergeCells count="11">
    <mergeCell ref="K4:P4"/>
    <mergeCell ref="A1:A3"/>
    <mergeCell ref="B1:P3"/>
    <mergeCell ref="L5:L6"/>
    <mergeCell ref="A5:B6"/>
    <mergeCell ref="C5:C6"/>
    <mergeCell ref="D5:D6"/>
    <mergeCell ref="E5:F5"/>
    <mergeCell ref="M5:N5"/>
    <mergeCell ref="O5:P5"/>
    <mergeCell ref="H5:I5"/>
  </mergeCells>
  <dataValidations disablePrompts="1" xWindow="69" yWindow="486" count="1">
    <dataValidation type="list" allowBlank="1" showInputMessage="1" showErrorMessage="1" prompt="Select as loaded in P6 Schedule" sqref="K6" xr:uid="{91755590-5D3F-4117-8E30-1933EAA65DDC}">
      <formula1>"(Manhours),(Mandays)"</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BE3A-7E3E-497A-B416-38792B9BF337}">
  <sheetPr codeName="Sheet16">
    <tabColor rgb="FF7030A0"/>
  </sheetPr>
  <dimension ref="A1:J15"/>
  <sheetViews>
    <sheetView view="pageBreakPreview" zoomScale="60" zoomScaleNormal="100" workbookViewId="0">
      <selection activeCell="B11" sqref="B11"/>
    </sheetView>
  </sheetViews>
  <sheetFormatPr defaultRowHeight="15"/>
  <cols>
    <col min="1" max="1" width="39.28515625" customWidth="1"/>
    <col min="2" max="2" width="47.28515625" customWidth="1"/>
    <col min="6" max="6" width="24.7109375" customWidth="1"/>
    <col min="8" max="8" width="54.140625" bestFit="1" customWidth="1"/>
    <col min="9" max="9" width="25.28515625" bestFit="1" customWidth="1"/>
    <col min="10" max="10" width="14.7109375" bestFit="1" customWidth="1"/>
  </cols>
  <sheetData>
    <row r="1" spans="1:10" ht="71.45" customHeight="1">
      <c r="A1" s="987" t="s">
        <v>6695</v>
      </c>
      <c r="B1" s="988" t="s">
        <v>6694</v>
      </c>
      <c r="H1" s="1051" t="s">
        <v>5</v>
      </c>
      <c r="I1" s="1186">
        <v>7422216.3299999982</v>
      </c>
      <c r="J1" s="613"/>
    </row>
    <row r="2" spans="1:10" ht="44.25" customHeight="1">
      <c r="A2" s="984" t="s">
        <v>6691</v>
      </c>
      <c r="B2" s="1001">
        <f>(I7+I8+I4)*F13</f>
        <v>498812.4</v>
      </c>
      <c r="H2" s="1052" t="s">
        <v>4811</v>
      </c>
      <c r="I2" s="1186">
        <v>0</v>
      </c>
    </row>
    <row r="3" spans="1:10" ht="44.25" customHeight="1">
      <c r="A3" s="984" t="s">
        <v>6692</v>
      </c>
      <c r="B3" s="1001">
        <f>I5*0.9</f>
        <v>0</v>
      </c>
      <c r="F3" s="1004">
        <f>+B2+Table1[[#This Row],[This week progress]]+B4</f>
        <v>498812.4</v>
      </c>
      <c r="H3" s="1052" t="s">
        <v>4812</v>
      </c>
      <c r="I3" s="1186">
        <v>1000000</v>
      </c>
    </row>
    <row r="4" spans="1:10" ht="44.25" customHeight="1">
      <c r="A4" s="984" t="s">
        <v>6693</v>
      </c>
      <c r="B4" s="1001">
        <f>I6*F13</f>
        <v>0</v>
      </c>
      <c r="F4" s="1004">
        <f>I3*0.9</f>
        <v>900000</v>
      </c>
      <c r="H4" s="1052" t="s">
        <v>22341</v>
      </c>
      <c r="I4" s="1186">
        <v>0</v>
      </c>
    </row>
    <row r="5" spans="1:10" ht="44.25" customHeight="1">
      <c r="A5" s="984" t="s">
        <v>6690</v>
      </c>
      <c r="B5" s="1001">
        <f>I2*F13</f>
        <v>0</v>
      </c>
      <c r="H5" s="1052" t="s">
        <v>22342</v>
      </c>
      <c r="I5" s="1186">
        <v>0</v>
      </c>
    </row>
    <row r="6" spans="1:10" ht="44.25" customHeight="1">
      <c r="A6" s="984" t="s">
        <v>6689</v>
      </c>
      <c r="B6" s="1001">
        <f>I9*F13</f>
        <v>27733.5</v>
      </c>
      <c r="H6" s="1052" t="s">
        <v>22343</v>
      </c>
      <c r="I6" s="1186"/>
    </row>
    <row r="7" spans="1:10" ht="44.25" customHeight="1">
      <c r="A7" s="984" t="s">
        <v>6688</v>
      </c>
      <c r="B7" s="1001">
        <f>I10*F13</f>
        <v>0</v>
      </c>
      <c r="E7">
        <v>1288421</v>
      </c>
      <c r="H7" s="1052" t="s">
        <v>22344</v>
      </c>
      <c r="I7" s="1186"/>
    </row>
    <row r="8" spans="1:10" ht="44.25" customHeight="1">
      <c r="A8" s="984" t="s">
        <v>218</v>
      </c>
      <c r="B8" s="1001">
        <f>F13*(I12+I11)</f>
        <v>0</v>
      </c>
      <c r="H8" s="1052" t="s">
        <v>22345</v>
      </c>
      <c r="I8" s="1186">
        <v>554236</v>
      </c>
    </row>
    <row r="9" spans="1:10" ht="44.25" customHeight="1">
      <c r="A9" s="1002" t="s">
        <v>12643</v>
      </c>
      <c r="B9" s="1003">
        <f>I13*F13</f>
        <v>36473.4</v>
      </c>
      <c r="H9" s="1052" t="s">
        <v>22346</v>
      </c>
      <c r="I9" s="1186">
        <v>30815</v>
      </c>
    </row>
    <row r="10" spans="1:10" ht="44.25" customHeight="1">
      <c r="A10" s="1002" t="s">
        <v>22349</v>
      </c>
      <c r="B10" s="1003">
        <f>I14*F13</f>
        <v>0</v>
      </c>
      <c r="H10" s="1052" t="s">
        <v>4829</v>
      </c>
      <c r="I10" s="1186"/>
    </row>
    <row r="11" spans="1:10" ht="44.25" customHeight="1">
      <c r="A11" s="985" t="s">
        <v>5</v>
      </c>
      <c r="B11" s="986">
        <f>SUBTOTAL(109,B2:B10)</f>
        <v>563019.30000000005</v>
      </c>
      <c r="H11" s="1052" t="s">
        <v>22347</v>
      </c>
      <c r="I11" s="1186"/>
    </row>
    <row r="12" spans="1:10" ht="41.25" customHeight="1">
      <c r="H12" s="1052" t="s">
        <v>22348</v>
      </c>
      <c r="I12" s="1186"/>
    </row>
    <row r="13" spans="1:10" ht="41.25" customHeight="1">
      <c r="B13" s="1000"/>
      <c r="F13" s="1052">
        <v>0.9</v>
      </c>
      <c r="H13" s="1052" t="s">
        <v>6417</v>
      </c>
      <c r="I13" s="1186">
        <v>40526</v>
      </c>
    </row>
    <row r="14" spans="1:10" ht="41.25" customHeight="1">
      <c r="B14" s="613"/>
      <c r="H14" s="1052" t="s">
        <v>22349</v>
      </c>
      <c r="I14" s="1186">
        <v>0</v>
      </c>
    </row>
    <row r="15" spans="1:10">
      <c r="B15" s="613"/>
    </row>
  </sheetData>
  <pageMargins left="0.7" right="0.7" top="0.75" bottom="0.75" header="0.3" footer="0.3"/>
  <pageSetup scale="72"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CFD9-6620-460B-A2BD-B2ADED689916}">
  <sheetPr codeName="Sheet17"/>
  <dimension ref="B1:W116"/>
  <sheetViews>
    <sheetView zoomScale="70" zoomScaleNormal="70" workbookViewId="0">
      <selection activeCell="W1" sqref="W1"/>
    </sheetView>
  </sheetViews>
  <sheetFormatPr defaultRowHeight="15"/>
  <cols>
    <col min="1" max="1" width="3.5703125" customWidth="1"/>
    <col min="2" max="20" width="9.42578125" customWidth="1"/>
    <col min="22" max="23" width="16.140625" customWidth="1"/>
  </cols>
  <sheetData>
    <row r="1" spans="2:23" ht="17.25" customHeight="1">
      <c r="V1" s="125" t="s">
        <v>208</v>
      </c>
      <c r="W1" s="126" t="str">
        <f ca="1">'General Information'!L1</f>
        <v>11-10-2026</v>
      </c>
    </row>
    <row r="2" spans="2:23" ht="43.5" customHeight="1" thickBot="1">
      <c r="B2" s="1511" t="s">
        <v>6495</v>
      </c>
      <c r="C2" s="1512"/>
      <c r="D2" s="1512"/>
      <c r="E2" s="1512"/>
      <c r="F2" s="1512"/>
      <c r="G2" s="1512"/>
      <c r="H2" s="1512"/>
      <c r="I2" s="1512"/>
      <c r="J2" s="1512"/>
      <c r="L2" s="1511" t="s">
        <v>6496</v>
      </c>
      <c r="M2" s="1512"/>
      <c r="N2" s="1512"/>
      <c r="O2" s="1512"/>
      <c r="P2" s="1512"/>
      <c r="Q2" s="1512"/>
      <c r="R2" s="1512"/>
      <c r="S2" s="1512"/>
      <c r="T2" s="1512"/>
    </row>
    <row r="3" spans="2:23">
      <c r="B3" s="184"/>
      <c r="C3" s="185"/>
      <c r="D3" s="185"/>
      <c r="E3" s="185"/>
      <c r="F3" s="185"/>
      <c r="G3" s="185"/>
      <c r="H3" s="185"/>
      <c r="I3" s="185"/>
      <c r="J3" s="186"/>
      <c r="L3" s="184"/>
      <c r="M3" s="185"/>
      <c r="N3" s="185"/>
      <c r="O3" s="185"/>
      <c r="P3" s="185"/>
      <c r="Q3" s="185"/>
      <c r="R3" s="185"/>
      <c r="S3" s="185"/>
      <c r="T3" s="186"/>
    </row>
    <row r="4" spans="2:23">
      <c r="B4" s="187"/>
      <c r="J4" s="188"/>
      <c r="L4" s="187"/>
      <c r="T4" s="188"/>
    </row>
    <row r="5" spans="2:23">
      <c r="B5" s="187"/>
      <c r="J5" s="188"/>
      <c r="L5" s="187"/>
      <c r="T5" s="188"/>
    </row>
    <row r="6" spans="2:23">
      <c r="B6" s="187"/>
      <c r="J6" s="188"/>
      <c r="L6" s="187"/>
      <c r="T6" s="188"/>
    </row>
    <row r="7" spans="2:23">
      <c r="B7" s="187"/>
      <c r="J7" s="188"/>
      <c r="L7" s="187"/>
      <c r="T7" s="188"/>
    </row>
    <row r="8" spans="2:23">
      <c r="B8" s="187"/>
      <c r="J8" s="188"/>
      <c r="L8" s="187"/>
      <c r="T8" s="188"/>
    </row>
    <row r="9" spans="2:23">
      <c r="B9" s="187"/>
      <c r="J9" s="188"/>
      <c r="L9" s="187"/>
      <c r="T9" s="188"/>
    </row>
    <row r="10" spans="2:23">
      <c r="B10" s="187"/>
      <c r="J10" s="188"/>
      <c r="L10" s="187"/>
      <c r="T10" s="188"/>
    </row>
    <row r="11" spans="2:23">
      <c r="B11" s="187"/>
      <c r="J11" s="188"/>
      <c r="L11" s="187"/>
      <c r="T11" s="188"/>
    </row>
    <row r="12" spans="2:23">
      <c r="B12" s="187"/>
      <c r="J12" s="188"/>
      <c r="L12" s="187"/>
      <c r="T12" s="188"/>
    </row>
    <row r="13" spans="2:23">
      <c r="B13" s="187"/>
      <c r="J13" s="188"/>
      <c r="L13" s="187"/>
      <c r="T13" s="188"/>
    </row>
    <row r="14" spans="2:23">
      <c r="B14" s="187"/>
      <c r="J14" s="188"/>
      <c r="L14" s="187"/>
      <c r="T14" s="188"/>
    </row>
    <row r="15" spans="2:23">
      <c r="B15" s="187"/>
      <c r="J15" s="188"/>
      <c r="L15" s="187"/>
      <c r="T15" s="188"/>
    </row>
    <row r="16" spans="2:23">
      <c r="B16" s="187"/>
      <c r="J16" s="188"/>
      <c r="L16" s="187"/>
      <c r="T16" s="188"/>
    </row>
    <row r="17" spans="2:20">
      <c r="B17" s="187"/>
      <c r="J17" s="188"/>
      <c r="L17" s="187"/>
      <c r="T17" s="188"/>
    </row>
    <row r="18" spans="2:20">
      <c r="B18" s="187"/>
      <c r="J18" s="188"/>
      <c r="L18" s="187"/>
      <c r="T18" s="188"/>
    </row>
    <row r="19" spans="2:20" ht="15.75" thickBot="1">
      <c r="B19" s="226"/>
      <c r="C19" s="227"/>
      <c r="D19" s="227"/>
      <c r="E19" s="227"/>
      <c r="F19" s="227"/>
      <c r="G19" s="227"/>
      <c r="H19" s="227"/>
      <c r="I19" s="227"/>
      <c r="J19" s="228"/>
      <c r="L19" s="226"/>
      <c r="M19" s="227"/>
      <c r="N19" s="227"/>
      <c r="O19" s="227"/>
      <c r="P19" s="227"/>
      <c r="Q19" s="227"/>
      <c r="R19" s="227"/>
      <c r="S19" s="227"/>
      <c r="T19" s="228"/>
    </row>
    <row r="21" spans="2:20" ht="31.5" customHeight="1" thickBot="1">
      <c r="B21" s="1511" t="s">
        <v>6497</v>
      </c>
      <c r="C21" s="1512"/>
      <c r="D21" s="1512"/>
      <c r="E21" s="1512"/>
      <c r="F21" s="1512"/>
      <c r="G21" s="1512"/>
      <c r="H21" s="1512"/>
      <c r="I21" s="1512"/>
      <c r="J21" s="1512"/>
      <c r="L21" s="1511" t="s">
        <v>6498</v>
      </c>
      <c r="M21" s="1512"/>
      <c r="N21" s="1512"/>
      <c r="O21" s="1512"/>
      <c r="P21" s="1512"/>
      <c r="Q21" s="1512"/>
      <c r="R21" s="1512"/>
      <c r="S21" s="1512"/>
      <c r="T21" s="1512"/>
    </row>
    <row r="22" spans="2:20">
      <c r="B22" s="184"/>
      <c r="C22" s="185"/>
      <c r="D22" s="185"/>
      <c r="E22" s="185"/>
      <c r="F22" s="185"/>
      <c r="G22" s="185"/>
      <c r="H22" s="185"/>
      <c r="I22" s="185"/>
      <c r="J22" s="186"/>
      <c r="L22" s="184"/>
      <c r="M22" s="185"/>
      <c r="N22" s="185"/>
      <c r="O22" s="185"/>
      <c r="P22" s="185"/>
      <c r="Q22" s="185"/>
      <c r="R22" s="185"/>
      <c r="S22" s="185"/>
      <c r="T22" s="186"/>
    </row>
    <row r="23" spans="2:20">
      <c r="B23" s="187"/>
      <c r="J23" s="188"/>
      <c r="L23" s="187"/>
      <c r="T23" s="188"/>
    </row>
    <row r="24" spans="2:20">
      <c r="B24" s="187"/>
      <c r="J24" s="188"/>
      <c r="L24" s="187"/>
      <c r="T24" s="188"/>
    </row>
    <row r="25" spans="2:20">
      <c r="B25" s="187"/>
      <c r="J25" s="188"/>
      <c r="L25" s="187"/>
      <c r="T25" s="188"/>
    </row>
    <row r="26" spans="2:20">
      <c r="B26" s="187"/>
      <c r="J26" s="188"/>
      <c r="L26" s="187"/>
      <c r="T26" s="188"/>
    </row>
    <row r="27" spans="2:20">
      <c r="B27" s="187"/>
      <c r="J27" s="188"/>
      <c r="L27" s="187"/>
      <c r="T27" s="188"/>
    </row>
    <row r="28" spans="2:20">
      <c r="B28" s="187"/>
      <c r="J28" s="188"/>
      <c r="L28" s="187"/>
      <c r="T28" s="188"/>
    </row>
    <row r="29" spans="2:20">
      <c r="B29" s="187"/>
      <c r="J29" s="188"/>
      <c r="L29" s="187"/>
      <c r="T29" s="188"/>
    </row>
    <row r="30" spans="2:20">
      <c r="B30" s="187"/>
      <c r="J30" s="188"/>
      <c r="L30" s="187"/>
      <c r="T30" s="188"/>
    </row>
    <row r="31" spans="2:20">
      <c r="B31" s="187"/>
      <c r="J31" s="188"/>
      <c r="L31" s="187"/>
      <c r="T31" s="188"/>
    </row>
    <row r="32" spans="2:20">
      <c r="B32" s="187"/>
      <c r="J32" s="188"/>
      <c r="L32" s="187"/>
      <c r="T32" s="188"/>
    </row>
    <row r="33" spans="2:20">
      <c r="B33" s="187"/>
      <c r="J33" s="188"/>
      <c r="L33" s="187"/>
      <c r="T33" s="188"/>
    </row>
    <row r="34" spans="2:20">
      <c r="B34" s="187"/>
      <c r="J34" s="188"/>
      <c r="L34" s="187"/>
      <c r="T34" s="188"/>
    </row>
    <row r="35" spans="2:20">
      <c r="B35" s="187"/>
      <c r="J35" s="188"/>
      <c r="L35" s="187"/>
      <c r="T35" s="188"/>
    </row>
    <row r="36" spans="2:20">
      <c r="B36" s="187"/>
      <c r="J36" s="188"/>
      <c r="L36" s="187"/>
      <c r="T36" s="188"/>
    </row>
    <row r="37" spans="2:20">
      <c r="B37" s="187"/>
      <c r="J37" s="188"/>
      <c r="L37" s="187"/>
      <c r="T37" s="188"/>
    </row>
    <row r="38" spans="2:20" ht="15.75" thickBot="1">
      <c r="B38" s="226"/>
      <c r="C38" s="227"/>
      <c r="D38" s="227"/>
      <c r="E38" s="227"/>
      <c r="F38" s="227"/>
      <c r="G38" s="227"/>
      <c r="H38" s="227"/>
      <c r="I38" s="227"/>
      <c r="J38" s="228"/>
      <c r="L38" s="226"/>
      <c r="M38" s="227"/>
      <c r="N38" s="227"/>
      <c r="O38" s="227"/>
      <c r="P38" s="227"/>
      <c r="Q38" s="227"/>
      <c r="R38" s="227"/>
      <c r="S38" s="227"/>
      <c r="T38" s="228"/>
    </row>
    <row r="40" spans="2:20" ht="40.9" customHeight="1" thickBot="1">
      <c r="B40" s="1511" t="s">
        <v>6438</v>
      </c>
      <c r="C40" s="1512"/>
      <c r="D40" s="1512"/>
      <c r="E40" s="1512"/>
      <c r="F40" s="1512"/>
      <c r="G40" s="1512"/>
      <c r="H40" s="1512"/>
      <c r="I40" s="1512"/>
      <c r="J40" s="1512"/>
      <c r="L40" s="1511" t="s">
        <v>6434</v>
      </c>
      <c r="M40" s="1512"/>
      <c r="N40" s="1512"/>
      <c r="O40" s="1512"/>
      <c r="P40" s="1512"/>
      <c r="Q40" s="1512"/>
      <c r="R40" s="1512"/>
      <c r="S40" s="1512"/>
      <c r="T40" s="1512"/>
    </row>
    <row r="41" spans="2:20">
      <c r="B41" s="184"/>
      <c r="C41" s="185"/>
      <c r="D41" s="185"/>
      <c r="E41" s="185"/>
      <c r="F41" s="185"/>
      <c r="G41" s="185"/>
      <c r="H41" s="185"/>
      <c r="I41" s="185"/>
      <c r="J41" s="186"/>
      <c r="L41" s="184"/>
      <c r="M41" s="185"/>
      <c r="N41" s="185"/>
      <c r="O41" s="185"/>
      <c r="P41" s="185"/>
      <c r="Q41" s="185"/>
      <c r="R41" s="185"/>
      <c r="S41" s="185"/>
      <c r="T41" s="186"/>
    </row>
    <row r="42" spans="2:20">
      <c r="B42" s="187"/>
      <c r="J42" s="188"/>
      <c r="L42" s="187"/>
      <c r="T42" s="188"/>
    </row>
    <row r="43" spans="2:20">
      <c r="B43" s="187"/>
      <c r="J43" s="188"/>
      <c r="L43" s="187"/>
      <c r="T43" s="188"/>
    </row>
    <row r="44" spans="2:20">
      <c r="B44" s="187"/>
      <c r="J44" s="188"/>
      <c r="L44" s="187"/>
      <c r="T44" s="188"/>
    </row>
    <row r="45" spans="2:20">
      <c r="B45" s="187"/>
      <c r="J45" s="188"/>
      <c r="L45" s="187"/>
      <c r="T45" s="188"/>
    </row>
    <row r="46" spans="2:20">
      <c r="B46" s="187"/>
      <c r="J46" s="188"/>
      <c r="L46" s="187"/>
      <c r="T46" s="188"/>
    </row>
    <row r="47" spans="2:20">
      <c r="B47" s="187"/>
      <c r="J47" s="188"/>
      <c r="L47" s="187"/>
      <c r="T47" s="188"/>
    </row>
    <row r="48" spans="2:20">
      <c r="B48" s="187"/>
      <c r="J48" s="188"/>
      <c r="L48" s="187"/>
      <c r="T48" s="188"/>
    </row>
    <row r="49" spans="2:20">
      <c r="B49" s="187"/>
      <c r="J49" s="188"/>
      <c r="L49" s="187"/>
      <c r="T49" s="188"/>
    </row>
    <row r="50" spans="2:20">
      <c r="B50" s="187"/>
      <c r="J50" s="188"/>
      <c r="L50" s="187"/>
      <c r="T50" s="188"/>
    </row>
    <row r="51" spans="2:20">
      <c r="B51" s="187"/>
      <c r="J51" s="188"/>
      <c r="L51" s="187"/>
      <c r="T51" s="188"/>
    </row>
    <row r="52" spans="2:20">
      <c r="B52" s="187"/>
      <c r="J52" s="188"/>
      <c r="L52" s="187"/>
      <c r="T52" s="188"/>
    </row>
    <row r="53" spans="2:20">
      <c r="B53" s="187"/>
      <c r="J53" s="188"/>
      <c r="L53" s="187"/>
      <c r="T53" s="188"/>
    </row>
    <row r="54" spans="2:20">
      <c r="B54" s="187"/>
      <c r="J54" s="188"/>
      <c r="L54" s="187"/>
      <c r="T54" s="188"/>
    </row>
    <row r="55" spans="2:20">
      <c r="B55" s="187"/>
      <c r="J55" s="188"/>
      <c r="L55" s="187"/>
      <c r="T55" s="188"/>
    </row>
    <row r="56" spans="2:20">
      <c r="B56" s="187"/>
      <c r="J56" s="188"/>
      <c r="L56" s="187"/>
      <c r="T56" s="188"/>
    </row>
    <row r="57" spans="2:20" ht="15.75" thickBot="1">
      <c r="B57" s="226"/>
      <c r="C57" s="227"/>
      <c r="D57" s="227"/>
      <c r="E57" s="227"/>
      <c r="F57" s="227"/>
      <c r="G57" s="227"/>
      <c r="H57" s="227"/>
      <c r="I57" s="227"/>
      <c r="J57" s="228"/>
      <c r="L57" s="226"/>
      <c r="M57" s="227"/>
      <c r="N57" s="227"/>
      <c r="O57" s="227"/>
      <c r="P57" s="227"/>
      <c r="Q57" s="227"/>
      <c r="R57" s="227"/>
      <c r="S57" s="227"/>
      <c r="T57" s="228"/>
    </row>
    <row r="58" spans="2:20" ht="30" customHeight="1"/>
    <row r="59" spans="2:20" ht="41.45" customHeight="1" thickBot="1">
      <c r="B59" s="1511" t="s">
        <v>6499</v>
      </c>
      <c r="C59" s="1512"/>
      <c r="D59" s="1512"/>
      <c r="E59" s="1512"/>
      <c r="F59" s="1512"/>
      <c r="G59" s="1512"/>
      <c r="H59" s="1512"/>
      <c r="I59" s="1512"/>
      <c r="J59" s="1512"/>
      <c r="L59" s="1511" t="s">
        <v>6500</v>
      </c>
      <c r="M59" s="1512"/>
      <c r="N59" s="1512"/>
      <c r="O59" s="1512"/>
      <c r="P59" s="1512"/>
      <c r="Q59" s="1512"/>
      <c r="R59" s="1512"/>
      <c r="S59" s="1512"/>
      <c r="T59" s="1512"/>
    </row>
    <row r="60" spans="2:20">
      <c r="B60" s="184"/>
      <c r="C60" s="185"/>
      <c r="D60" s="185"/>
      <c r="E60" s="185"/>
      <c r="F60" s="185"/>
      <c r="G60" s="185"/>
      <c r="H60" s="185"/>
      <c r="I60" s="185"/>
      <c r="J60" s="186"/>
      <c r="L60" s="184"/>
      <c r="M60" s="185"/>
      <c r="N60" s="185"/>
      <c r="O60" s="185"/>
      <c r="P60" s="185"/>
      <c r="Q60" s="185"/>
      <c r="R60" s="185"/>
      <c r="S60" s="185"/>
      <c r="T60" s="186"/>
    </row>
    <row r="61" spans="2:20">
      <c r="B61" s="187"/>
      <c r="J61" s="188"/>
      <c r="L61" s="187"/>
      <c r="T61" s="188"/>
    </row>
    <row r="62" spans="2:20">
      <c r="B62" s="187"/>
      <c r="J62" s="188"/>
      <c r="L62" s="187"/>
      <c r="T62" s="188"/>
    </row>
    <row r="63" spans="2:20">
      <c r="B63" s="187"/>
      <c r="J63" s="188"/>
      <c r="L63" s="187"/>
      <c r="T63" s="188"/>
    </row>
    <row r="64" spans="2:20">
      <c r="B64" s="187"/>
      <c r="J64" s="188"/>
      <c r="L64" s="187"/>
      <c r="T64" s="188"/>
    </row>
    <row r="65" spans="2:20">
      <c r="B65" s="187"/>
      <c r="J65" s="188"/>
      <c r="L65" s="187"/>
      <c r="T65" s="188"/>
    </row>
    <row r="66" spans="2:20">
      <c r="B66" s="187"/>
      <c r="J66" s="188"/>
      <c r="L66" s="187"/>
      <c r="T66" s="188"/>
    </row>
    <row r="67" spans="2:20">
      <c r="B67" s="187"/>
      <c r="J67" s="188"/>
      <c r="L67" s="187"/>
      <c r="T67" s="188"/>
    </row>
    <row r="68" spans="2:20">
      <c r="B68" s="187"/>
      <c r="J68" s="188"/>
      <c r="L68" s="187"/>
      <c r="T68" s="188"/>
    </row>
    <row r="69" spans="2:20">
      <c r="B69" s="187"/>
      <c r="J69" s="188"/>
      <c r="L69" s="187"/>
      <c r="T69" s="188"/>
    </row>
    <row r="70" spans="2:20">
      <c r="B70" s="187"/>
      <c r="J70" s="188"/>
      <c r="L70" s="187"/>
      <c r="T70" s="188"/>
    </row>
    <row r="71" spans="2:20">
      <c r="B71" s="187"/>
      <c r="J71" s="188"/>
      <c r="L71" s="187"/>
      <c r="T71" s="188"/>
    </row>
    <row r="72" spans="2:20">
      <c r="B72" s="187"/>
      <c r="J72" s="188"/>
      <c r="L72" s="187"/>
      <c r="T72" s="188"/>
    </row>
    <row r="73" spans="2:20">
      <c r="B73" s="187"/>
      <c r="J73" s="188"/>
      <c r="L73" s="187"/>
      <c r="T73" s="188"/>
    </row>
    <row r="74" spans="2:20">
      <c r="B74" s="187"/>
      <c r="J74" s="188"/>
      <c r="L74" s="187"/>
      <c r="T74" s="188"/>
    </row>
    <row r="75" spans="2:20">
      <c r="B75" s="187"/>
      <c r="J75" s="188"/>
      <c r="L75" s="187"/>
      <c r="T75" s="188"/>
    </row>
    <row r="76" spans="2:20" ht="15.75" thickBot="1">
      <c r="B76" s="226"/>
      <c r="C76" s="227"/>
      <c r="D76" s="227"/>
      <c r="E76" s="227"/>
      <c r="F76" s="227"/>
      <c r="G76" s="227"/>
      <c r="H76" s="227"/>
      <c r="I76" s="227"/>
      <c r="J76" s="228"/>
      <c r="L76" s="226"/>
      <c r="M76" s="227"/>
      <c r="N76" s="227"/>
      <c r="O76" s="227"/>
      <c r="P76" s="227"/>
      <c r="Q76" s="227"/>
      <c r="R76" s="227"/>
      <c r="S76" s="227"/>
      <c r="T76" s="228"/>
    </row>
    <row r="79" spans="2:20" ht="31.5" customHeight="1" thickBot="1">
      <c r="B79" s="1513" t="s">
        <v>6501</v>
      </c>
      <c r="C79" s="1514"/>
      <c r="D79" s="1514"/>
      <c r="E79" s="1514"/>
      <c r="F79" s="1514"/>
      <c r="G79" s="1514"/>
      <c r="H79" s="1514"/>
      <c r="I79" s="1514"/>
      <c r="J79" s="1514"/>
      <c r="L79" s="1511" t="s">
        <v>6502</v>
      </c>
      <c r="M79" s="1512"/>
      <c r="N79" s="1512"/>
      <c r="O79" s="1512"/>
      <c r="P79" s="1512"/>
      <c r="Q79" s="1512"/>
      <c r="R79" s="1512"/>
      <c r="S79" s="1512"/>
      <c r="T79" s="1512"/>
    </row>
    <row r="80" spans="2:20">
      <c r="B80" s="184"/>
      <c r="C80" s="185"/>
      <c r="D80" s="185"/>
      <c r="E80" s="185"/>
      <c r="F80" s="185"/>
      <c r="G80" s="185"/>
      <c r="H80" s="185"/>
      <c r="I80" s="185"/>
      <c r="J80" s="186"/>
      <c r="L80" s="184"/>
      <c r="M80" s="185"/>
      <c r="N80" s="185"/>
      <c r="O80" s="185"/>
      <c r="P80" s="185"/>
      <c r="Q80" s="185"/>
      <c r="R80" s="185"/>
      <c r="S80" s="185"/>
      <c r="T80" s="186"/>
    </row>
    <row r="81" spans="2:20">
      <c r="B81" s="187"/>
      <c r="J81" s="188"/>
      <c r="L81" s="187"/>
      <c r="T81" s="188"/>
    </row>
    <row r="82" spans="2:20">
      <c r="B82" s="187"/>
      <c r="J82" s="188"/>
      <c r="L82" s="187"/>
      <c r="T82" s="188"/>
    </row>
    <row r="83" spans="2:20">
      <c r="B83" s="187"/>
      <c r="J83" s="188"/>
      <c r="L83" s="187"/>
      <c r="T83" s="188"/>
    </row>
    <row r="84" spans="2:20">
      <c r="B84" s="187"/>
      <c r="J84" s="188"/>
      <c r="L84" s="187"/>
      <c r="T84" s="188"/>
    </row>
    <row r="85" spans="2:20">
      <c r="B85" s="187"/>
      <c r="J85" s="188"/>
      <c r="L85" s="187"/>
      <c r="T85" s="188"/>
    </row>
    <row r="86" spans="2:20">
      <c r="B86" s="187"/>
      <c r="J86" s="188"/>
      <c r="L86" s="187"/>
      <c r="T86" s="188"/>
    </row>
    <row r="87" spans="2:20">
      <c r="B87" s="187"/>
      <c r="J87" s="188"/>
      <c r="L87" s="187"/>
      <c r="T87" s="188"/>
    </row>
    <row r="88" spans="2:20">
      <c r="B88" s="187"/>
      <c r="J88" s="188"/>
      <c r="L88" s="187"/>
      <c r="T88" s="188"/>
    </row>
    <row r="89" spans="2:20">
      <c r="B89" s="187"/>
      <c r="J89" s="188"/>
      <c r="L89" s="187"/>
      <c r="T89" s="188"/>
    </row>
    <row r="90" spans="2:20">
      <c r="B90" s="187"/>
      <c r="J90" s="188"/>
      <c r="L90" s="187"/>
      <c r="T90" s="188"/>
    </row>
    <row r="91" spans="2:20">
      <c r="B91" s="187"/>
      <c r="J91" s="188"/>
      <c r="L91" s="187"/>
      <c r="T91" s="188"/>
    </row>
    <row r="92" spans="2:20">
      <c r="B92" s="187"/>
      <c r="J92" s="188"/>
      <c r="L92" s="187"/>
      <c r="T92" s="188"/>
    </row>
    <row r="93" spans="2:20">
      <c r="B93" s="187"/>
      <c r="J93" s="188"/>
      <c r="L93" s="187"/>
      <c r="T93" s="188"/>
    </row>
    <row r="94" spans="2:20">
      <c r="B94" s="187"/>
      <c r="J94" s="188"/>
      <c r="L94" s="187"/>
      <c r="T94" s="188"/>
    </row>
    <row r="95" spans="2:20">
      <c r="B95" s="187"/>
      <c r="J95" s="188"/>
      <c r="L95" s="187"/>
      <c r="T95" s="188"/>
    </row>
    <row r="96" spans="2:20" ht="15.75" thickBot="1">
      <c r="B96" s="226"/>
      <c r="C96" s="227"/>
      <c r="D96" s="227"/>
      <c r="E96" s="227"/>
      <c r="F96" s="227"/>
      <c r="G96" s="227"/>
      <c r="H96" s="227"/>
      <c r="I96" s="227"/>
      <c r="J96" s="228"/>
      <c r="L96" s="226"/>
      <c r="M96" s="227"/>
      <c r="N96" s="227"/>
      <c r="O96" s="227"/>
      <c r="P96" s="227"/>
      <c r="Q96" s="227"/>
      <c r="R96" s="227"/>
      <c r="S96" s="227"/>
      <c r="T96" s="228"/>
    </row>
    <row r="99" spans="2:20" ht="31.9" customHeight="1" thickBot="1">
      <c r="B99" s="1511" t="s">
        <v>6503</v>
      </c>
      <c r="C99" s="1512"/>
      <c r="D99" s="1512"/>
      <c r="E99" s="1512"/>
      <c r="F99" s="1512"/>
      <c r="G99" s="1512"/>
      <c r="H99" s="1512"/>
      <c r="I99" s="1512"/>
      <c r="J99" s="1512"/>
      <c r="L99" s="1511" t="s">
        <v>6504</v>
      </c>
      <c r="M99" s="1512"/>
      <c r="N99" s="1512"/>
      <c r="O99" s="1512"/>
      <c r="P99" s="1512"/>
      <c r="Q99" s="1512"/>
      <c r="R99" s="1512"/>
      <c r="S99" s="1512"/>
      <c r="T99" s="1512"/>
    </row>
    <row r="100" spans="2:20">
      <c r="B100" s="184"/>
      <c r="C100" s="185"/>
      <c r="D100" s="185"/>
      <c r="E100" s="185"/>
      <c r="F100" s="185"/>
      <c r="G100" s="185"/>
      <c r="H100" s="185"/>
      <c r="I100" s="185"/>
      <c r="J100" s="186"/>
      <c r="L100" s="184"/>
      <c r="M100" s="185"/>
      <c r="N100" s="185"/>
      <c r="O100" s="185"/>
      <c r="P100" s="185"/>
      <c r="Q100" s="185"/>
      <c r="R100" s="185"/>
      <c r="S100" s="185"/>
      <c r="T100" s="186"/>
    </row>
    <row r="101" spans="2:20">
      <c r="B101" s="187"/>
      <c r="J101" s="188"/>
      <c r="L101" s="187"/>
      <c r="T101" s="188"/>
    </row>
    <row r="102" spans="2:20">
      <c r="B102" s="187"/>
      <c r="J102" s="188"/>
      <c r="L102" s="187"/>
      <c r="T102" s="188"/>
    </row>
    <row r="103" spans="2:20">
      <c r="B103" s="187"/>
      <c r="J103" s="188"/>
      <c r="L103" s="187"/>
      <c r="T103" s="188"/>
    </row>
    <row r="104" spans="2:20">
      <c r="B104" s="187"/>
      <c r="J104" s="188"/>
      <c r="L104" s="187"/>
      <c r="T104" s="188"/>
    </row>
    <row r="105" spans="2:20">
      <c r="B105" s="187"/>
      <c r="J105" s="188"/>
      <c r="L105" s="187"/>
      <c r="T105" s="188"/>
    </row>
    <row r="106" spans="2:20">
      <c r="B106" s="187"/>
      <c r="J106" s="188"/>
      <c r="L106" s="187"/>
      <c r="T106" s="188"/>
    </row>
    <row r="107" spans="2:20">
      <c r="B107" s="187"/>
      <c r="J107" s="188"/>
      <c r="L107" s="187"/>
      <c r="T107" s="188"/>
    </row>
    <row r="108" spans="2:20">
      <c r="B108" s="187"/>
      <c r="J108" s="188"/>
      <c r="L108" s="187"/>
      <c r="T108" s="188"/>
    </row>
    <row r="109" spans="2:20">
      <c r="B109" s="187"/>
      <c r="J109" s="188"/>
      <c r="L109" s="187"/>
      <c r="T109" s="188"/>
    </row>
    <row r="110" spans="2:20">
      <c r="B110" s="187"/>
      <c r="J110" s="188"/>
      <c r="L110" s="187"/>
      <c r="T110" s="188"/>
    </row>
    <row r="111" spans="2:20">
      <c r="B111" s="187"/>
      <c r="J111" s="188"/>
      <c r="L111" s="187"/>
      <c r="T111" s="188"/>
    </row>
    <row r="112" spans="2:20">
      <c r="B112" s="187"/>
      <c r="J112" s="188"/>
      <c r="L112" s="187"/>
      <c r="T112" s="188"/>
    </row>
    <row r="113" spans="2:20">
      <c r="B113" s="187"/>
      <c r="J113" s="188"/>
      <c r="L113" s="187"/>
      <c r="T113" s="188"/>
    </row>
    <row r="114" spans="2:20">
      <c r="B114" s="187"/>
      <c r="J114" s="188"/>
      <c r="L114" s="187"/>
      <c r="T114" s="188"/>
    </row>
    <row r="115" spans="2:20">
      <c r="B115" s="187"/>
      <c r="J115" s="188"/>
      <c r="L115" s="187"/>
      <c r="T115" s="188"/>
    </row>
    <row r="116" spans="2:20" ht="15.75" thickBot="1">
      <c r="B116" s="226"/>
      <c r="C116" s="227"/>
      <c r="D116" s="227"/>
      <c r="E116" s="227"/>
      <c r="F116" s="227"/>
      <c r="G116" s="227"/>
      <c r="H116" s="227"/>
      <c r="I116" s="227"/>
      <c r="J116" s="228"/>
      <c r="L116" s="226"/>
      <c r="M116" s="227"/>
      <c r="N116" s="227"/>
      <c r="O116" s="227"/>
      <c r="P116" s="227"/>
      <c r="Q116" s="227"/>
      <c r="R116" s="227"/>
      <c r="S116" s="227"/>
      <c r="T116" s="228"/>
    </row>
  </sheetData>
  <mergeCells count="12">
    <mergeCell ref="B2:J2"/>
    <mergeCell ref="L2:T2"/>
    <mergeCell ref="B21:J21"/>
    <mergeCell ref="L21:T21"/>
    <mergeCell ref="B40:J40"/>
    <mergeCell ref="L40:T40"/>
    <mergeCell ref="B59:J59"/>
    <mergeCell ref="L59:T59"/>
    <mergeCell ref="B79:J79"/>
    <mergeCell ref="L79:T79"/>
    <mergeCell ref="B99:J99"/>
    <mergeCell ref="L99:T99"/>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DEB6-0AE2-4040-98F4-0121FCDD1CAD}">
  <sheetPr codeName="Sheet18">
    <tabColor rgb="FF00B050"/>
    <pageSetUpPr fitToPage="1"/>
  </sheetPr>
  <dimension ref="A1:BA54"/>
  <sheetViews>
    <sheetView view="pageBreakPreview" zoomScale="115" zoomScaleNormal="55" zoomScaleSheetLayoutView="115" workbookViewId="0">
      <selection activeCell="BC16" sqref="BC16"/>
    </sheetView>
  </sheetViews>
  <sheetFormatPr defaultColWidth="9.140625" defaultRowHeight="12.75"/>
  <cols>
    <col min="1" max="1" width="1.5703125" style="229" customWidth="1"/>
    <col min="2" max="9" width="3.85546875" style="229" customWidth="1"/>
    <col min="10" max="10" width="2.140625" style="229" customWidth="1"/>
    <col min="11" max="15" width="4.42578125" style="229" customWidth="1"/>
    <col min="16" max="16" width="2.42578125" style="229" customWidth="1"/>
    <col min="17" max="25" width="3.85546875" style="229" customWidth="1"/>
    <col min="26" max="28" width="4.42578125" style="229" customWidth="1"/>
    <col min="29" max="29" width="4.5703125" style="229" bestFit="1" customWidth="1"/>
    <col min="30" max="30" width="4.42578125" style="229" customWidth="1"/>
    <col min="31" max="31" width="3.5703125" style="230" customWidth="1"/>
    <col min="32" max="32" width="11.42578125" style="230" hidden="1" customWidth="1"/>
    <col min="33" max="33" width="6.42578125" style="230" hidden="1" customWidth="1"/>
    <col min="34" max="39" width="3.5703125" style="230" hidden="1" customWidth="1"/>
    <col min="40" max="40" width="11.5703125" style="229" hidden="1" customWidth="1"/>
    <col min="41" max="47" width="9.140625" style="229" hidden="1" customWidth="1"/>
    <col min="48" max="52" width="11.42578125" style="229" hidden="1" customWidth="1"/>
    <col min="53" max="16384" width="9.140625" style="229"/>
  </cols>
  <sheetData>
    <row r="1" spans="2:42" ht="7.35" customHeight="1" thickBot="1"/>
    <row r="2" spans="2:42" ht="14.1" customHeight="1">
      <c r="B2" s="1515" t="s">
        <v>464</v>
      </c>
      <c r="C2" s="1516"/>
      <c r="D2" s="1517"/>
      <c r="E2" s="1517"/>
      <c r="F2" s="1517"/>
      <c r="G2" s="1517"/>
      <c r="H2" s="1517"/>
      <c r="I2" s="1517"/>
      <c r="J2" s="1517"/>
      <c r="K2" s="1517"/>
      <c r="L2" s="1517"/>
      <c r="M2" s="1518"/>
      <c r="N2" s="1518"/>
      <c r="O2" s="1518"/>
      <c r="P2" s="1518"/>
      <c r="Q2" s="1518"/>
      <c r="R2" s="1518"/>
      <c r="S2" s="1518"/>
      <c r="T2" s="1518"/>
      <c r="U2" s="1518"/>
      <c r="V2" s="1518"/>
      <c r="W2" s="1518"/>
      <c r="X2" s="1518"/>
      <c r="Y2" s="1518"/>
      <c r="Z2" s="1518"/>
      <c r="AA2" s="1518"/>
      <c r="AB2" s="1518"/>
      <c r="AC2" s="1518"/>
      <c r="AD2" s="1519"/>
      <c r="AE2" s="229"/>
      <c r="AF2" s="229"/>
      <c r="AG2" s="229"/>
      <c r="AH2" s="229"/>
      <c r="AI2" s="229"/>
      <c r="AJ2" s="229"/>
      <c r="AK2" s="229"/>
      <c r="AL2" s="229"/>
      <c r="AM2" s="229"/>
    </row>
    <row r="3" spans="2:42" ht="14.1" customHeight="1">
      <c r="B3" s="1520"/>
      <c r="C3" s="1521"/>
      <c r="D3" s="1521"/>
      <c r="E3" s="1521"/>
      <c r="F3" s="1521"/>
      <c r="G3" s="1521"/>
      <c r="H3" s="1521"/>
      <c r="I3" s="1521"/>
      <c r="J3" s="1521"/>
      <c r="K3" s="1521"/>
      <c r="L3" s="1521"/>
      <c r="M3" s="1522"/>
      <c r="N3" s="1522"/>
      <c r="O3" s="1522"/>
      <c r="P3" s="1522"/>
      <c r="Q3" s="1522"/>
      <c r="R3" s="1522"/>
      <c r="S3" s="1522"/>
      <c r="T3" s="1522"/>
      <c r="U3" s="1522"/>
      <c r="V3" s="1522"/>
      <c r="W3" s="1522"/>
      <c r="X3" s="1522"/>
      <c r="Y3" s="1522"/>
      <c r="Z3" s="1522"/>
      <c r="AA3" s="1522"/>
      <c r="AB3" s="1522"/>
      <c r="AC3" s="1522"/>
      <c r="AD3" s="1523"/>
      <c r="AE3" s="229"/>
      <c r="AF3" s="229"/>
      <c r="AG3" s="229"/>
      <c r="AH3" s="229"/>
      <c r="AI3" s="229"/>
      <c r="AJ3" s="229"/>
      <c r="AK3" s="229"/>
      <c r="AL3" s="229"/>
      <c r="AM3" s="229"/>
    </row>
    <row r="4" spans="2:42" ht="14.45" customHeight="1" thickBot="1">
      <c r="B4" s="1524"/>
      <c r="C4" s="1525"/>
      <c r="D4" s="1525"/>
      <c r="E4" s="1525"/>
      <c r="F4" s="1525"/>
      <c r="G4" s="1525"/>
      <c r="H4" s="1525"/>
      <c r="I4" s="1525"/>
      <c r="J4" s="1525"/>
      <c r="K4" s="1525"/>
      <c r="L4" s="1525"/>
      <c r="M4" s="1526"/>
      <c r="N4" s="1526"/>
      <c r="O4" s="1526"/>
      <c r="P4" s="1526"/>
      <c r="Q4" s="1526"/>
      <c r="R4" s="1526"/>
      <c r="S4" s="1526"/>
      <c r="T4" s="1526"/>
      <c r="U4" s="1526"/>
      <c r="V4" s="1526"/>
      <c r="W4" s="1526"/>
      <c r="X4" s="1526"/>
      <c r="Y4" s="1526"/>
      <c r="Z4" s="1526"/>
      <c r="AA4" s="1526"/>
      <c r="AB4" s="1526"/>
      <c r="AC4" s="1526"/>
      <c r="AD4" s="1527"/>
      <c r="AE4" s="229"/>
      <c r="AF4" s="229"/>
      <c r="AG4" s="229"/>
      <c r="AH4" s="229"/>
      <c r="AI4" s="229"/>
      <c r="AJ4" s="229"/>
      <c r="AK4" s="229"/>
      <c r="AL4" s="229"/>
      <c r="AM4" s="229"/>
    </row>
    <row r="5" spans="2:42" ht="5.0999999999999996" customHeight="1" thickBot="1">
      <c r="B5" s="1528"/>
      <c r="C5" s="1528"/>
      <c r="D5" s="1528"/>
      <c r="E5" s="1528"/>
      <c r="F5" s="1528"/>
      <c r="G5" s="1528"/>
      <c r="H5" s="1528"/>
      <c r="I5" s="1528"/>
      <c r="J5" s="1528"/>
      <c r="K5" s="1528"/>
      <c r="L5" s="1528"/>
      <c r="M5" s="1528"/>
      <c r="N5" s="1528"/>
      <c r="O5" s="1528"/>
      <c r="P5" s="1528"/>
      <c r="Q5" s="1528"/>
      <c r="R5" s="1528"/>
      <c r="S5" s="1528"/>
      <c r="T5" s="1528"/>
      <c r="U5" s="1528"/>
      <c r="V5" s="1528"/>
      <c r="W5" s="1528"/>
      <c r="X5" s="1528"/>
      <c r="Y5" s="1528"/>
      <c r="Z5" s="1528"/>
      <c r="AA5" s="1528"/>
      <c r="AB5" s="1528"/>
      <c r="AC5" s="1528"/>
      <c r="AD5" s="1528"/>
      <c r="AE5" s="229"/>
      <c r="AF5" s="229"/>
      <c r="AG5" s="229"/>
      <c r="AH5" s="229"/>
      <c r="AI5" s="229"/>
      <c r="AJ5" s="229"/>
      <c r="AK5" s="229"/>
      <c r="AL5" s="229"/>
      <c r="AM5" s="229"/>
    </row>
    <row r="6" spans="2:42" ht="35.1" customHeight="1" thickBot="1">
      <c r="B6" s="1529" t="s">
        <v>465</v>
      </c>
      <c r="C6" s="1530"/>
      <c r="D6" s="1531"/>
      <c r="E6" s="1532" t="s">
        <v>757</v>
      </c>
      <c r="F6" s="1533"/>
      <c r="G6" s="1533"/>
      <c r="H6" s="1533"/>
      <c r="I6" s="1533"/>
      <c r="J6" s="1534"/>
      <c r="K6" s="1529" t="s">
        <v>466</v>
      </c>
      <c r="L6" s="1530"/>
      <c r="M6" s="1530"/>
      <c r="N6" s="1531"/>
      <c r="O6" s="1535"/>
      <c r="P6" s="1536"/>
      <c r="Q6" s="1536"/>
      <c r="R6" s="1536"/>
      <c r="S6" s="1536"/>
      <c r="T6" s="1537"/>
      <c r="U6" s="1529" t="s">
        <v>467</v>
      </c>
      <c r="V6" s="1530"/>
      <c r="W6" s="1531"/>
      <c r="X6" s="1538" t="str">
        <f ca="1">'General Information'!$L$1</f>
        <v>11-10-2026</v>
      </c>
      <c r="Y6" s="1539"/>
      <c r="Z6" s="1539"/>
      <c r="AA6" s="1539"/>
      <c r="AB6" s="1539"/>
      <c r="AC6" s="1539"/>
      <c r="AD6" s="1540"/>
    </row>
    <row r="7" spans="2:42" ht="5.0999999999999996" customHeight="1" thickBot="1">
      <c r="B7" s="1566"/>
      <c r="C7" s="1566"/>
      <c r="D7" s="1566"/>
      <c r="E7" s="1566"/>
      <c r="F7" s="1566"/>
      <c r="G7" s="1566"/>
      <c r="H7" s="1566"/>
      <c r="I7" s="1566"/>
      <c r="J7" s="1566"/>
      <c r="K7" s="1566"/>
      <c r="L7" s="1566"/>
      <c r="M7" s="1566"/>
      <c r="N7" s="1566"/>
      <c r="O7" s="1566"/>
      <c r="P7" s="1566"/>
      <c r="Q7" s="1566"/>
      <c r="R7" s="1566"/>
      <c r="S7" s="1566"/>
      <c r="T7" s="1566"/>
      <c r="U7" s="1566"/>
      <c r="V7" s="1566"/>
      <c r="W7" s="1566"/>
      <c r="X7" s="1566"/>
      <c r="Y7" s="1566"/>
      <c r="Z7" s="1566"/>
      <c r="AA7" s="1566"/>
      <c r="AB7" s="1566"/>
      <c r="AC7" s="1566"/>
      <c r="AD7" s="1566"/>
    </row>
    <row r="8" spans="2:42" ht="35.1" customHeight="1" thickBot="1">
      <c r="B8" s="1567" t="s">
        <v>468</v>
      </c>
      <c r="C8" s="1568"/>
      <c r="D8" s="1569"/>
      <c r="E8" s="1535" t="s">
        <v>758</v>
      </c>
      <c r="F8" s="1536"/>
      <c r="G8" s="1536"/>
      <c r="H8" s="1536"/>
      <c r="I8" s="1536"/>
      <c r="J8" s="1536"/>
      <c r="K8" s="1536"/>
      <c r="L8" s="1536"/>
      <c r="M8" s="1536"/>
      <c r="N8" s="1537"/>
      <c r="O8" s="1529" t="s">
        <v>469</v>
      </c>
      <c r="P8" s="1530"/>
      <c r="Q8" s="1530"/>
      <c r="R8" s="1530"/>
      <c r="S8" s="1530"/>
      <c r="T8" s="1531"/>
      <c r="U8" s="1535" t="s">
        <v>759</v>
      </c>
      <c r="V8" s="1536"/>
      <c r="W8" s="1536"/>
      <c r="X8" s="1536"/>
      <c r="Y8" s="1536"/>
      <c r="Z8" s="1536"/>
      <c r="AA8" s="1536"/>
      <c r="AB8" s="1536"/>
      <c r="AC8" s="1536"/>
      <c r="AD8" s="1537"/>
    </row>
    <row r="9" spans="2:42" ht="5.0999999999999996" customHeight="1" thickBot="1">
      <c r="B9" s="1570"/>
      <c r="C9" s="1570"/>
      <c r="D9" s="1571"/>
      <c r="E9" s="1571"/>
      <c r="F9" s="1571"/>
      <c r="G9" s="1571"/>
      <c r="H9" s="1571"/>
      <c r="I9" s="1571"/>
      <c r="J9" s="1571"/>
      <c r="K9" s="1571"/>
      <c r="L9" s="1571"/>
      <c r="M9" s="1571"/>
      <c r="N9" s="1571"/>
      <c r="O9" s="1571"/>
      <c r="P9" s="1571"/>
      <c r="Q9" s="1571"/>
      <c r="R9" s="1571"/>
      <c r="S9" s="1571"/>
      <c r="T9" s="1571"/>
      <c r="U9" s="1571"/>
      <c r="V9" s="1571"/>
      <c r="W9" s="1571"/>
      <c r="X9" s="1571"/>
      <c r="Y9" s="1571"/>
      <c r="Z9" s="1570"/>
      <c r="AA9" s="1570"/>
      <c r="AB9" s="1570"/>
      <c r="AC9" s="1570"/>
      <c r="AD9" s="1570"/>
    </row>
    <row r="10" spans="2:42" ht="20.100000000000001" customHeight="1">
      <c r="B10" s="1572">
        <v>4</v>
      </c>
      <c r="C10" s="1573"/>
      <c r="D10" s="1574" t="s">
        <v>470</v>
      </c>
      <c r="E10" s="1575"/>
      <c r="F10" s="1576"/>
      <c r="G10" s="1577" t="s">
        <v>471</v>
      </c>
      <c r="H10" s="1578"/>
      <c r="I10" s="1578"/>
      <c r="J10" s="1578"/>
      <c r="K10" s="1578"/>
      <c r="L10" s="1578"/>
      <c r="M10" s="1578"/>
      <c r="N10" s="1578"/>
      <c r="O10" s="1578"/>
      <c r="P10" s="1578"/>
      <c r="Q10" s="1578"/>
      <c r="R10" s="1578"/>
      <c r="S10" s="1578"/>
      <c r="T10" s="1578"/>
      <c r="U10" s="1578"/>
      <c r="V10" s="1578"/>
      <c r="W10" s="1578"/>
      <c r="X10" s="1578"/>
      <c r="Y10" s="1579"/>
      <c r="Z10" s="1580" t="s">
        <v>472</v>
      </c>
      <c r="AA10" s="1581"/>
      <c r="AB10" s="1543" t="s">
        <v>473</v>
      </c>
      <c r="AC10" s="1546">
        <f>Q49</f>
        <v>0.90551724137931022</v>
      </c>
      <c r="AD10" s="1547"/>
      <c r="AE10" s="229"/>
      <c r="AF10" s="229"/>
      <c r="AG10" s="229"/>
      <c r="AH10" s="229"/>
      <c r="AI10" s="229"/>
      <c r="AJ10" s="229"/>
      <c r="AK10" s="229"/>
      <c r="AL10" s="229"/>
      <c r="AN10" s="231">
        <f>SUM(Z10:Z13)</f>
        <v>0</v>
      </c>
      <c r="AO10" s="229">
        <v>100</v>
      </c>
      <c r="AP10" s="229">
        <v>0.2288329519450801</v>
      </c>
    </row>
    <row r="11" spans="2:42" ht="20.100000000000001" customHeight="1">
      <c r="B11" s="1552">
        <v>3</v>
      </c>
      <c r="C11" s="1553"/>
      <c r="D11" s="1554" t="s">
        <v>474</v>
      </c>
      <c r="E11" s="1555"/>
      <c r="F11" s="1556"/>
      <c r="G11" s="1557" t="s">
        <v>475</v>
      </c>
      <c r="H11" s="1558"/>
      <c r="I11" s="1558"/>
      <c r="J11" s="1558"/>
      <c r="K11" s="1558"/>
      <c r="L11" s="1558"/>
      <c r="M11" s="1558"/>
      <c r="N11" s="1558"/>
      <c r="O11" s="1558"/>
      <c r="P11" s="1558"/>
      <c r="Q11" s="1558"/>
      <c r="R11" s="1558"/>
      <c r="S11" s="1558"/>
      <c r="T11" s="1558"/>
      <c r="U11" s="1558"/>
      <c r="V11" s="1558"/>
      <c r="W11" s="1558"/>
      <c r="X11" s="1558"/>
      <c r="Y11" s="1559"/>
      <c r="Z11" s="1560" t="s">
        <v>476</v>
      </c>
      <c r="AA11" s="1561"/>
      <c r="AB11" s="1544"/>
      <c r="AC11" s="1548"/>
      <c r="AD11" s="1549"/>
      <c r="AE11" s="229"/>
      <c r="AF11" s="229"/>
      <c r="AG11" s="229"/>
      <c r="AH11" s="229"/>
      <c r="AI11" s="229"/>
      <c r="AJ11" s="229"/>
      <c r="AK11" s="229"/>
      <c r="AL11" s="229"/>
      <c r="AN11" s="232">
        <f>SUM(Y10:Y14)</f>
        <v>0</v>
      </c>
      <c r="AO11" s="229">
        <v>89</v>
      </c>
      <c r="AP11" s="229">
        <v>0.20366132723112129</v>
      </c>
    </row>
    <row r="12" spans="2:42" ht="20.100000000000001" customHeight="1">
      <c r="B12" s="1552">
        <v>2</v>
      </c>
      <c r="C12" s="1553"/>
      <c r="D12" s="1554" t="s">
        <v>477</v>
      </c>
      <c r="E12" s="1555"/>
      <c r="F12" s="1556"/>
      <c r="G12" s="1557" t="s">
        <v>478</v>
      </c>
      <c r="H12" s="1558"/>
      <c r="I12" s="1558"/>
      <c r="J12" s="1558"/>
      <c r="K12" s="1558"/>
      <c r="L12" s="1558"/>
      <c r="M12" s="1558"/>
      <c r="N12" s="1558"/>
      <c r="O12" s="1558"/>
      <c r="P12" s="1558"/>
      <c r="Q12" s="1558"/>
      <c r="R12" s="1558"/>
      <c r="S12" s="1558"/>
      <c r="T12" s="1558"/>
      <c r="U12" s="1558"/>
      <c r="V12" s="1558"/>
      <c r="W12" s="1558"/>
      <c r="X12" s="1558"/>
      <c r="Y12" s="1559"/>
      <c r="Z12" s="1560" t="s">
        <v>479</v>
      </c>
      <c r="AA12" s="1561"/>
      <c r="AB12" s="1544"/>
      <c r="AC12" s="1548"/>
      <c r="AD12" s="1549"/>
      <c r="AE12" s="229"/>
      <c r="AF12" s="229"/>
      <c r="AG12" s="229"/>
      <c r="AH12" s="229"/>
      <c r="AI12" s="229"/>
      <c r="AJ12" s="229"/>
      <c r="AK12" s="229"/>
      <c r="AL12" s="229"/>
      <c r="AO12" s="229">
        <v>79</v>
      </c>
      <c r="AP12" s="229">
        <v>0.18077803203661327</v>
      </c>
    </row>
    <row r="13" spans="2:42" ht="20.100000000000001" customHeight="1">
      <c r="B13" s="1552">
        <v>1</v>
      </c>
      <c r="C13" s="1553"/>
      <c r="D13" s="1554" t="s">
        <v>480</v>
      </c>
      <c r="E13" s="1555"/>
      <c r="F13" s="1556"/>
      <c r="G13" s="1557" t="s">
        <v>481</v>
      </c>
      <c r="H13" s="1558"/>
      <c r="I13" s="1558"/>
      <c r="J13" s="1558"/>
      <c r="K13" s="1558"/>
      <c r="L13" s="1558"/>
      <c r="M13" s="1558"/>
      <c r="N13" s="1558"/>
      <c r="O13" s="1558"/>
      <c r="P13" s="1558"/>
      <c r="Q13" s="1558"/>
      <c r="R13" s="1558"/>
      <c r="S13" s="1558"/>
      <c r="T13" s="1558"/>
      <c r="U13" s="1558"/>
      <c r="V13" s="1558"/>
      <c r="W13" s="1558"/>
      <c r="X13" s="1558"/>
      <c r="Y13" s="1559"/>
      <c r="Z13" s="1562" t="s">
        <v>482</v>
      </c>
      <c r="AA13" s="1563"/>
      <c r="AB13" s="1544"/>
      <c r="AC13" s="1548"/>
      <c r="AD13" s="1549"/>
      <c r="AE13" s="229"/>
      <c r="AF13" s="229"/>
      <c r="AG13" s="229"/>
      <c r="AH13" s="229"/>
      <c r="AI13" s="229"/>
      <c r="AJ13" s="229"/>
      <c r="AK13" s="229"/>
      <c r="AL13" s="229"/>
      <c r="AM13" s="229"/>
      <c r="AO13" s="229">
        <v>69</v>
      </c>
      <c r="AP13" s="229">
        <v>0.15789473684210525</v>
      </c>
    </row>
    <row r="14" spans="2:42" ht="20.100000000000001" customHeight="1" thickBot="1">
      <c r="B14" s="1588">
        <v>0</v>
      </c>
      <c r="C14" s="1589"/>
      <c r="D14" s="1590" t="s">
        <v>423</v>
      </c>
      <c r="E14" s="1591"/>
      <c r="F14" s="1592"/>
      <c r="G14" s="1593" t="s">
        <v>483</v>
      </c>
      <c r="H14" s="1594"/>
      <c r="I14" s="1594"/>
      <c r="J14" s="1594"/>
      <c r="K14" s="1594"/>
      <c r="L14" s="1594"/>
      <c r="M14" s="1594"/>
      <c r="N14" s="1594"/>
      <c r="O14" s="1594"/>
      <c r="P14" s="1594"/>
      <c r="Q14" s="1594"/>
      <c r="R14" s="1594"/>
      <c r="S14" s="1594"/>
      <c r="T14" s="1594"/>
      <c r="U14" s="1594"/>
      <c r="V14" s="1594"/>
      <c r="W14" s="1594"/>
      <c r="X14" s="1594"/>
      <c r="Y14" s="1595"/>
      <c r="Z14" s="1596" t="s">
        <v>484</v>
      </c>
      <c r="AA14" s="1597"/>
      <c r="AB14" s="1545"/>
      <c r="AC14" s="1550"/>
      <c r="AD14" s="1551"/>
      <c r="AO14" s="229">
        <v>100</v>
      </c>
      <c r="AP14" s="229">
        <v>0.2288329519450801</v>
      </c>
    </row>
    <row r="15" spans="2:42" ht="5.0999999999999996" customHeight="1" thickBot="1">
      <c r="B15" s="1570"/>
      <c r="C15" s="1570"/>
      <c r="D15" s="1598"/>
      <c r="E15" s="1598"/>
      <c r="F15" s="1598"/>
      <c r="G15" s="1598"/>
      <c r="H15" s="1598"/>
      <c r="I15" s="1598"/>
      <c r="J15" s="1598"/>
      <c r="K15" s="1598"/>
      <c r="L15" s="1598"/>
      <c r="M15" s="1598"/>
      <c r="N15" s="1598"/>
      <c r="O15" s="1598"/>
      <c r="P15" s="1598"/>
      <c r="Q15" s="1598"/>
      <c r="R15" s="1598"/>
      <c r="S15" s="1598"/>
      <c r="T15" s="1598"/>
      <c r="U15" s="1598"/>
      <c r="V15" s="1598"/>
      <c r="W15" s="1598"/>
      <c r="X15" s="1598"/>
      <c r="Y15" s="1598"/>
      <c r="Z15" s="1570"/>
      <c r="AA15" s="1570"/>
      <c r="AB15" s="1570"/>
      <c r="AC15" s="1570"/>
      <c r="AD15" s="1570"/>
    </row>
    <row r="16" spans="2:42" ht="32.1" customHeight="1">
      <c r="B16" s="1065" t="s">
        <v>425</v>
      </c>
      <c r="C16" s="1599" t="s">
        <v>426</v>
      </c>
      <c r="D16" s="1599"/>
      <c r="E16" s="1599"/>
      <c r="F16" s="1599"/>
      <c r="G16" s="1599"/>
      <c r="H16" s="1599"/>
      <c r="I16" s="1599"/>
      <c r="J16" s="1599"/>
      <c r="K16" s="1066" t="s">
        <v>485</v>
      </c>
      <c r="L16" s="1066" t="s">
        <v>486</v>
      </c>
      <c r="M16" s="1066" t="s">
        <v>487</v>
      </c>
      <c r="N16" s="1066" t="s">
        <v>488</v>
      </c>
      <c r="O16" s="1067" t="s">
        <v>489</v>
      </c>
      <c r="P16" s="1068"/>
      <c r="Q16" s="1069" t="s">
        <v>425</v>
      </c>
      <c r="R16" s="1600" t="s">
        <v>426</v>
      </c>
      <c r="S16" s="1601"/>
      <c r="T16" s="1601"/>
      <c r="U16" s="1601"/>
      <c r="V16" s="1601"/>
      <c r="W16" s="1601"/>
      <c r="X16" s="1601"/>
      <c r="Y16" s="1602"/>
      <c r="Z16" s="1066" t="s">
        <v>485</v>
      </c>
      <c r="AA16" s="1066" t="s">
        <v>486</v>
      </c>
      <c r="AB16" s="1066" t="s">
        <v>487</v>
      </c>
      <c r="AC16" s="1066" t="s">
        <v>488</v>
      </c>
      <c r="AD16" s="1067" t="s">
        <v>489</v>
      </c>
      <c r="AE16" s="229"/>
      <c r="AF16" s="229"/>
      <c r="AG16" s="229"/>
      <c r="AH16" s="229"/>
      <c r="AI16" s="229"/>
      <c r="AJ16" s="229"/>
      <c r="AK16" s="229"/>
      <c r="AL16" s="229"/>
      <c r="AO16" s="229">
        <f>SUM(AO10:AO15)</f>
        <v>437</v>
      </c>
    </row>
    <row r="17" spans="1:53" ht="20.100000000000001" hidden="1" customHeight="1">
      <c r="B17" s="1070"/>
      <c r="C17" s="1071"/>
      <c r="D17" s="1072"/>
      <c r="E17" s="1072"/>
      <c r="F17" s="1072"/>
      <c r="G17" s="1072"/>
      <c r="H17" s="1072"/>
      <c r="I17" s="1072"/>
      <c r="J17" s="1073"/>
      <c r="K17" s="1074">
        <v>1</v>
      </c>
      <c r="L17" s="1074">
        <v>0.89</v>
      </c>
      <c r="M17" s="1074">
        <v>0.79</v>
      </c>
      <c r="N17" s="1075">
        <v>0.69</v>
      </c>
      <c r="O17" s="1076">
        <v>1</v>
      </c>
      <c r="P17" s="1077"/>
      <c r="Q17" s="1078"/>
      <c r="R17" s="1079"/>
      <c r="S17" s="1080"/>
      <c r="T17" s="1080"/>
      <c r="U17" s="1080"/>
      <c r="V17" s="1080"/>
      <c r="W17" s="1080"/>
      <c r="X17" s="1080"/>
      <c r="Y17" s="1081"/>
      <c r="Z17" s="1074">
        <v>1</v>
      </c>
      <c r="AA17" s="1074">
        <v>0.89</v>
      </c>
      <c r="AB17" s="1074">
        <v>0.79</v>
      </c>
      <c r="AC17" s="1075">
        <v>0.69</v>
      </c>
      <c r="AD17" s="1076">
        <v>1</v>
      </c>
      <c r="AE17" s="229"/>
      <c r="AF17" s="231">
        <f>SUM(AF18:AG46)/COUNT(AF18:AG46)</f>
        <v>0.90551724137931022</v>
      </c>
      <c r="AG17" s="229"/>
      <c r="AH17" s="229"/>
      <c r="AI17" s="229"/>
      <c r="AJ17" s="229"/>
      <c r="AK17" s="229"/>
      <c r="AL17" s="229"/>
      <c r="AV17" s="234"/>
      <c r="AW17" s="234"/>
      <c r="AX17" s="234"/>
      <c r="AY17" s="234"/>
    </row>
    <row r="18" spans="1:53" ht="21" customHeight="1">
      <c r="B18" s="1082">
        <v>1</v>
      </c>
      <c r="C18" s="1582" t="s">
        <v>490</v>
      </c>
      <c r="D18" s="1583"/>
      <c r="E18" s="1583"/>
      <c r="F18" s="1583"/>
      <c r="G18" s="1583"/>
      <c r="H18" s="1583"/>
      <c r="I18" s="1583"/>
      <c r="J18" s="1584"/>
      <c r="K18" s="1095"/>
      <c r="L18" s="1095">
        <v>1</v>
      </c>
      <c r="M18" s="1095"/>
      <c r="N18" s="1182"/>
      <c r="O18" s="1096"/>
      <c r="P18" s="1068"/>
      <c r="Q18" s="1082">
        <v>30</v>
      </c>
      <c r="R18" s="1582" t="s">
        <v>491</v>
      </c>
      <c r="S18" s="1583"/>
      <c r="T18" s="1583"/>
      <c r="U18" s="1583"/>
      <c r="V18" s="1583"/>
      <c r="W18" s="1583"/>
      <c r="X18" s="1583"/>
      <c r="Y18" s="1584"/>
      <c r="Z18" s="1095"/>
      <c r="AA18" s="1095">
        <v>1</v>
      </c>
      <c r="AB18" s="1182"/>
      <c r="AC18" s="1182">
        <v>0</v>
      </c>
      <c r="AD18" s="1096"/>
      <c r="AE18" s="229"/>
      <c r="AF18" s="236">
        <f>SUMPRODUCT($K$17:$O$17,K18:O18)</f>
        <v>0.89</v>
      </c>
      <c r="AG18" s="236">
        <f>SUMPRODUCT($Z$17:$AD$17,Z18:AD18)</f>
        <v>0.89</v>
      </c>
      <c r="AH18" s="229"/>
      <c r="AI18" s="229"/>
      <c r="AJ18" s="229"/>
      <c r="AK18" s="229"/>
      <c r="AL18" s="229"/>
      <c r="AV18" s="1541" t="s">
        <v>492</v>
      </c>
      <c r="AW18" s="1541" t="s">
        <v>43</v>
      </c>
      <c r="AX18" s="1564" t="s">
        <v>493</v>
      </c>
      <c r="AY18" s="1565"/>
    </row>
    <row r="19" spans="1:53" s="237" customFormat="1" ht="21" customHeight="1">
      <c r="A19" s="229"/>
      <c r="B19" s="1082">
        <v>2</v>
      </c>
      <c r="C19" s="1585" t="s">
        <v>494</v>
      </c>
      <c r="D19" s="1586"/>
      <c r="E19" s="1586"/>
      <c r="F19" s="1586"/>
      <c r="G19" s="1586"/>
      <c r="H19" s="1586"/>
      <c r="I19" s="1586"/>
      <c r="J19" s="1587"/>
      <c r="K19" s="1095">
        <v>1</v>
      </c>
      <c r="L19" s="1095">
        <v>0</v>
      </c>
      <c r="M19" s="1095"/>
      <c r="N19" s="1182"/>
      <c r="O19" s="1096"/>
      <c r="P19" s="1068"/>
      <c r="Q19" s="1082">
        <v>31</v>
      </c>
      <c r="R19" s="1582" t="s">
        <v>495</v>
      </c>
      <c r="S19" s="1583"/>
      <c r="T19" s="1583"/>
      <c r="U19" s="1583"/>
      <c r="V19" s="1583"/>
      <c r="W19" s="1583"/>
      <c r="X19" s="1583"/>
      <c r="Y19" s="1584"/>
      <c r="Z19" s="1095"/>
      <c r="AA19" s="1095">
        <v>1</v>
      </c>
      <c r="AB19" s="1095">
        <v>0</v>
      </c>
      <c r="AC19" s="1182"/>
      <c r="AD19" s="1096">
        <v>0</v>
      </c>
      <c r="AE19" s="229"/>
      <c r="AF19" s="236">
        <f t="shared" ref="AF19:AF46" si="0">SUMPRODUCT($K$17:$O$17,K19:O19)</f>
        <v>1</v>
      </c>
      <c r="AG19" s="236">
        <f t="shared" ref="AG19:AG46" si="1">SUMPRODUCT($Z$17:$AD$17,Z19:AD19)</f>
        <v>0.89</v>
      </c>
      <c r="AH19" s="229"/>
      <c r="AI19" s="229"/>
      <c r="AJ19" s="229"/>
      <c r="AK19" s="229"/>
      <c r="AL19" s="229"/>
      <c r="AM19" s="229"/>
      <c r="AN19" s="229"/>
      <c r="AO19" s="229"/>
      <c r="AP19" s="235"/>
      <c r="AQ19" s="235"/>
      <c r="AR19" s="235"/>
      <c r="AS19" s="235"/>
      <c r="AT19" s="235"/>
      <c r="AU19" s="235"/>
      <c r="AV19" s="1542"/>
      <c r="AW19" s="1542"/>
      <c r="AX19" s="1183" t="s">
        <v>496</v>
      </c>
      <c r="AY19" s="1183" t="s">
        <v>497</v>
      </c>
      <c r="AZ19" s="229"/>
      <c r="BA19" s="229"/>
    </row>
    <row r="20" spans="1:53" s="237" customFormat="1" ht="21" customHeight="1">
      <c r="A20" s="229"/>
      <c r="B20" s="1082">
        <v>3</v>
      </c>
      <c r="C20" s="1585" t="s">
        <v>498</v>
      </c>
      <c r="D20" s="1586"/>
      <c r="E20" s="1586"/>
      <c r="F20" s="1586"/>
      <c r="G20" s="1586"/>
      <c r="H20" s="1586"/>
      <c r="I20" s="1586"/>
      <c r="J20" s="1587"/>
      <c r="K20" s="1095"/>
      <c r="L20" s="1095">
        <v>1</v>
      </c>
      <c r="M20" s="1095"/>
      <c r="N20" s="1182"/>
      <c r="O20" s="1096"/>
      <c r="P20" s="1068"/>
      <c r="Q20" s="1082">
        <v>32</v>
      </c>
      <c r="R20" s="1582" t="s">
        <v>499</v>
      </c>
      <c r="S20" s="1583"/>
      <c r="T20" s="1583"/>
      <c r="U20" s="1583"/>
      <c r="V20" s="1583"/>
      <c r="W20" s="1583"/>
      <c r="X20" s="1583"/>
      <c r="Y20" s="1584"/>
      <c r="Z20" s="1095"/>
      <c r="AA20" s="1095"/>
      <c r="AB20" s="1095">
        <v>1</v>
      </c>
      <c r="AC20" s="1095">
        <v>0</v>
      </c>
      <c r="AD20" s="1096">
        <v>0</v>
      </c>
      <c r="AE20" s="229"/>
      <c r="AF20" s="236">
        <f t="shared" si="0"/>
        <v>0.89</v>
      </c>
      <c r="AG20" s="236">
        <f t="shared" si="1"/>
        <v>0.79</v>
      </c>
      <c r="AH20" s="229"/>
      <c r="AI20" s="229"/>
      <c r="AJ20" s="229"/>
      <c r="AK20" s="229"/>
      <c r="AL20" s="229"/>
      <c r="AM20" s="238">
        <v>4</v>
      </c>
      <c r="AN20" s="238">
        <f>58</f>
        <v>58</v>
      </c>
      <c r="AO20" s="238" t="s">
        <v>500</v>
      </c>
      <c r="AP20" s="235"/>
      <c r="AQ20" s="239">
        <v>4</v>
      </c>
      <c r="AR20" s="1603" t="s">
        <v>470</v>
      </c>
      <c r="AS20" s="1603"/>
      <c r="AT20" s="1603"/>
      <c r="AU20" s="1603"/>
      <c r="AV20" s="1184">
        <f>SUM(Z18:Z46,K18:K46)</f>
        <v>2</v>
      </c>
      <c r="AW20" s="1184">
        <f>AQ20*AV20</f>
        <v>8</v>
      </c>
      <c r="AX20" s="1185">
        <f>AV20/$AV$25</f>
        <v>3.4482758620689655E-2</v>
      </c>
      <c r="AY20" s="1185">
        <f>AV20/SUM($AV$20:$AV$23)</f>
        <v>0.05</v>
      </c>
      <c r="AZ20" s="240"/>
      <c r="BA20" s="229"/>
    </row>
    <row r="21" spans="1:53" s="237" customFormat="1" ht="21" customHeight="1">
      <c r="A21" s="229"/>
      <c r="B21" s="1082">
        <v>4</v>
      </c>
      <c r="C21" s="1582" t="s">
        <v>501</v>
      </c>
      <c r="D21" s="1583"/>
      <c r="E21" s="1583"/>
      <c r="F21" s="1583"/>
      <c r="G21" s="1583"/>
      <c r="H21" s="1583"/>
      <c r="I21" s="1583"/>
      <c r="J21" s="1584"/>
      <c r="K21" s="1095"/>
      <c r="L21" s="1095">
        <v>1</v>
      </c>
      <c r="M21" s="1095">
        <v>0</v>
      </c>
      <c r="N21" s="1182"/>
      <c r="O21" s="1096"/>
      <c r="P21" s="1068"/>
      <c r="Q21" s="1082">
        <v>33</v>
      </c>
      <c r="R21" s="1604" t="s">
        <v>502</v>
      </c>
      <c r="S21" s="1605"/>
      <c r="T21" s="1605"/>
      <c r="U21" s="1605"/>
      <c r="V21" s="1605"/>
      <c r="W21" s="1605"/>
      <c r="X21" s="1605"/>
      <c r="Y21" s="1606"/>
      <c r="Z21" s="1095"/>
      <c r="AA21" s="1095">
        <v>1</v>
      </c>
      <c r="AB21" s="1095">
        <v>0</v>
      </c>
      <c r="AC21" s="1182"/>
      <c r="AD21" s="1096"/>
      <c r="AE21" s="229"/>
      <c r="AF21" s="236">
        <f t="shared" si="0"/>
        <v>0.89</v>
      </c>
      <c r="AG21" s="236">
        <f t="shared" si="1"/>
        <v>0.89</v>
      </c>
      <c r="AH21" s="229"/>
      <c r="AI21" s="229"/>
      <c r="AJ21" s="229"/>
      <c r="AK21" s="229"/>
      <c r="AL21" s="229"/>
      <c r="AM21" s="238">
        <v>3</v>
      </c>
      <c r="AN21" s="238">
        <f>58</f>
        <v>58</v>
      </c>
      <c r="AO21" s="238" t="s">
        <v>500</v>
      </c>
      <c r="AP21" s="238"/>
      <c r="AQ21" s="239">
        <v>3</v>
      </c>
      <c r="AR21" s="1603" t="s">
        <v>503</v>
      </c>
      <c r="AS21" s="1603"/>
      <c r="AT21" s="1603"/>
      <c r="AU21" s="1603"/>
      <c r="AV21" s="1184">
        <f>SUM(L18:L46,AA18:AA46)</f>
        <v>25</v>
      </c>
      <c r="AW21" s="1184">
        <f>AQ21*AV21</f>
        <v>75</v>
      </c>
      <c r="AX21" s="1185">
        <f>AV21/$AV$25</f>
        <v>0.43103448275862066</v>
      </c>
      <c r="AY21" s="1185">
        <f>AV21/SUM($AV$20:$AV$23)</f>
        <v>0.625</v>
      </c>
      <c r="AZ21" s="240"/>
      <c r="BA21" s="229"/>
    </row>
    <row r="22" spans="1:53" s="237" customFormat="1" ht="21" customHeight="1">
      <c r="A22" s="229"/>
      <c r="B22" s="1082">
        <v>5</v>
      </c>
      <c r="C22" s="1582" t="s">
        <v>504</v>
      </c>
      <c r="D22" s="1583"/>
      <c r="E22" s="1583"/>
      <c r="F22" s="1583"/>
      <c r="G22" s="1583"/>
      <c r="H22" s="1583"/>
      <c r="I22" s="1583"/>
      <c r="J22" s="1584"/>
      <c r="K22" s="1095"/>
      <c r="L22" s="1095">
        <v>1</v>
      </c>
      <c r="M22" s="1095"/>
      <c r="N22" s="1182"/>
      <c r="O22" s="1096"/>
      <c r="P22" s="1068"/>
      <c r="Q22" s="1082">
        <v>34</v>
      </c>
      <c r="R22" s="1582" t="s">
        <v>505</v>
      </c>
      <c r="S22" s="1583"/>
      <c r="T22" s="1583"/>
      <c r="U22" s="1583"/>
      <c r="V22" s="1583"/>
      <c r="W22" s="1583"/>
      <c r="X22" s="1583"/>
      <c r="Y22" s="1584"/>
      <c r="Z22" s="1095"/>
      <c r="AA22" s="1095"/>
      <c r="AB22" s="1095"/>
      <c r="AC22" s="1182"/>
      <c r="AD22" s="1096">
        <v>1</v>
      </c>
      <c r="AE22" s="229"/>
      <c r="AF22" s="236">
        <f t="shared" si="0"/>
        <v>0.89</v>
      </c>
      <c r="AG22" s="236">
        <f t="shared" si="1"/>
        <v>1</v>
      </c>
      <c r="AH22" s="229"/>
      <c r="AI22" s="229"/>
      <c r="AJ22" s="229"/>
      <c r="AK22" s="229"/>
      <c r="AL22" s="229"/>
      <c r="AM22" s="238">
        <v>2</v>
      </c>
      <c r="AN22" s="238">
        <f>58</f>
        <v>58</v>
      </c>
      <c r="AO22" s="238" t="s">
        <v>500</v>
      </c>
      <c r="AP22" s="239"/>
      <c r="AQ22" s="239">
        <v>2</v>
      </c>
      <c r="AR22" s="1603" t="s">
        <v>477</v>
      </c>
      <c r="AS22" s="1603"/>
      <c r="AT22" s="1603"/>
      <c r="AU22" s="1603"/>
      <c r="AV22" s="1184">
        <f>SUM(M18:M46,AB18:AB46)</f>
        <v>13</v>
      </c>
      <c r="AW22" s="1184">
        <f>AQ22*AV22</f>
        <v>26</v>
      </c>
      <c r="AX22" s="1185">
        <f>AV22/$AV$25</f>
        <v>0.22413793103448276</v>
      </c>
      <c r="AY22" s="1185">
        <f>AV22/SUM($AV$20:$AV$23)</f>
        <v>0.32500000000000001</v>
      </c>
      <c r="AZ22" s="240"/>
      <c r="BA22" s="229"/>
    </row>
    <row r="23" spans="1:53" s="237" customFormat="1" ht="21" customHeight="1">
      <c r="A23" s="229"/>
      <c r="B23" s="1082">
        <v>6</v>
      </c>
      <c r="C23" s="1582" t="s">
        <v>506</v>
      </c>
      <c r="D23" s="1583"/>
      <c r="E23" s="1583"/>
      <c r="F23" s="1583"/>
      <c r="G23" s="1583"/>
      <c r="H23" s="1583"/>
      <c r="I23" s="1583"/>
      <c r="J23" s="1584"/>
      <c r="K23" s="1095"/>
      <c r="L23" s="1095">
        <v>1</v>
      </c>
      <c r="M23" s="1095"/>
      <c r="N23" s="1182"/>
      <c r="O23" s="1096"/>
      <c r="P23" s="1068"/>
      <c r="Q23" s="1082">
        <v>35</v>
      </c>
      <c r="R23" s="1604" t="s">
        <v>507</v>
      </c>
      <c r="S23" s="1605"/>
      <c r="T23" s="1605"/>
      <c r="U23" s="1605"/>
      <c r="V23" s="1605"/>
      <c r="W23" s="1605"/>
      <c r="X23" s="1605"/>
      <c r="Y23" s="1606"/>
      <c r="Z23" s="1095"/>
      <c r="AA23" s="1095">
        <v>1</v>
      </c>
      <c r="AB23" s="1095">
        <v>0</v>
      </c>
      <c r="AC23" s="1182"/>
      <c r="AD23" s="1096">
        <v>0</v>
      </c>
      <c r="AE23" s="229"/>
      <c r="AF23" s="236">
        <f t="shared" si="0"/>
        <v>0.89</v>
      </c>
      <c r="AG23" s="236">
        <f t="shared" si="1"/>
        <v>0.89</v>
      </c>
      <c r="AH23" s="229"/>
      <c r="AI23" s="229"/>
      <c r="AJ23" s="229"/>
      <c r="AK23" s="229"/>
      <c r="AL23" s="229"/>
      <c r="AM23" s="238">
        <v>1</v>
      </c>
      <c r="AN23" s="238">
        <f>58</f>
        <v>58</v>
      </c>
      <c r="AO23" s="238" t="s">
        <v>500</v>
      </c>
      <c r="AP23" s="239"/>
      <c r="AQ23" s="239">
        <v>1</v>
      </c>
      <c r="AR23" s="1603" t="s">
        <v>480</v>
      </c>
      <c r="AS23" s="1603"/>
      <c r="AT23" s="1603"/>
      <c r="AU23" s="1603"/>
      <c r="AV23" s="1184">
        <f>SUM(N18:N46,AC18:AC46)</f>
        <v>0</v>
      </c>
      <c r="AW23" s="1184">
        <f>AQ23*AV23</f>
        <v>0</v>
      </c>
      <c r="AX23" s="1185">
        <f>AV23/$AV$25</f>
        <v>0</v>
      </c>
      <c r="AY23" s="1185">
        <f>AV23/SUM($AV$20:$AV$23)</f>
        <v>0</v>
      </c>
      <c r="AZ23" s="240"/>
      <c r="BA23" s="229"/>
    </row>
    <row r="24" spans="1:53" s="237" customFormat="1" ht="21" customHeight="1" thickBot="1">
      <c r="A24" s="229"/>
      <c r="B24" s="1082">
        <v>7</v>
      </c>
      <c r="C24" s="1609" t="s">
        <v>508</v>
      </c>
      <c r="D24" s="1610"/>
      <c r="E24" s="1610"/>
      <c r="F24" s="1610"/>
      <c r="G24" s="1610"/>
      <c r="H24" s="1610"/>
      <c r="I24" s="1610"/>
      <c r="J24" s="1611"/>
      <c r="K24" s="1095"/>
      <c r="L24" s="1095">
        <v>1</v>
      </c>
      <c r="M24" s="1095"/>
      <c r="N24" s="1182"/>
      <c r="O24" s="1096"/>
      <c r="P24" s="1068"/>
      <c r="Q24" s="1082">
        <v>36</v>
      </c>
      <c r="R24" s="1582" t="s">
        <v>509</v>
      </c>
      <c r="S24" s="1583"/>
      <c r="T24" s="1583"/>
      <c r="U24" s="1583"/>
      <c r="V24" s="1583"/>
      <c r="W24" s="1583"/>
      <c r="X24" s="1583"/>
      <c r="Y24" s="1584"/>
      <c r="Z24" s="1095"/>
      <c r="AA24" s="1095"/>
      <c r="AB24" s="1095">
        <v>1</v>
      </c>
      <c r="AC24" s="1182"/>
      <c r="AD24" s="1096">
        <v>0</v>
      </c>
      <c r="AE24" s="229"/>
      <c r="AF24" s="236">
        <f t="shared" si="0"/>
        <v>0.89</v>
      </c>
      <c r="AG24" s="236">
        <f t="shared" si="1"/>
        <v>0.79</v>
      </c>
      <c r="AH24" s="229"/>
      <c r="AI24" s="229"/>
      <c r="AJ24" s="229"/>
      <c r="AK24" s="229"/>
      <c r="AL24" s="229"/>
      <c r="AM24" s="238">
        <v>0</v>
      </c>
      <c r="AN24" s="238">
        <f>58</f>
        <v>58</v>
      </c>
      <c r="AO24" s="238" t="s">
        <v>500</v>
      </c>
      <c r="AP24" s="239"/>
      <c r="AQ24" s="239">
        <v>0</v>
      </c>
      <c r="AR24" s="1607" t="s">
        <v>423</v>
      </c>
      <c r="AS24" s="1607"/>
      <c r="AT24" s="1607"/>
      <c r="AU24" s="1607"/>
      <c r="AV24" s="241">
        <f>SUM(O18:O46,AD18:AD46)</f>
        <v>18</v>
      </c>
      <c r="AW24" s="241">
        <f>AQ24*AV24</f>
        <v>0</v>
      </c>
      <c r="AX24" s="242">
        <f>AV24/$AV$25</f>
        <v>0.31034482758620691</v>
      </c>
      <c r="AY24" s="242" t="s">
        <v>510</v>
      </c>
      <c r="AZ24" s="240"/>
      <c r="BA24" s="229"/>
    </row>
    <row r="25" spans="1:53" s="237" customFormat="1" ht="21" customHeight="1" thickTop="1">
      <c r="A25" s="229"/>
      <c r="B25" s="1082">
        <v>8</v>
      </c>
      <c r="C25" s="1582" t="s">
        <v>511</v>
      </c>
      <c r="D25" s="1583"/>
      <c r="E25" s="1583"/>
      <c r="F25" s="1583"/>
      <c r="G25" s="1583"/>
      <c r="H25" s="1583"/>
      <c r="I25" s="1583"/>
      <c r="J25" s="1584"/>
      <c r="K25" s="1095"/>
      <c r="L25" s="1095">
        <v>1</v>
      </c>
      <c r="M25" s="1095">
        <v>0</v>
      </c>
      <c r="N25" s="1182"/>
      <c r="O25" s="1096"/>
      <c r="P25" s="1068"/>
      <c r="Q25" s="1082">
        <v>37</v>
      </c>
      <c r="R25" s="1582" t="s">
        <v>512</v>
      </c>
      <c r="S25" s="1583"/>
      <c r="T25" s="1583"/>
      <c r="U25" s="1583"/>
      <c r="V25" s="1583"/>
      <c r="W25" s="1583"/>
      <c r="X25" s="1583"/>
      <c r="Y25" s="1584"/>
      <c r="Z25" s="1095"/>
      <c r="AA25" s="1095"/>
      <c r="AB25" s="1095">
        <v>1</v>
      </c>
      <c r="AC25" s="1182"/>
      <c r="AD25" s="1096">
        <v>0</v>
      </c>
      <c r="AE25" s="229"/>
      <c r="AF25" s="236">
        <f t="shared" si="0"/>
        <v>0.89</v>
      </c>
      <c r="AG25" s="236">
        <f t="shared" si="1"/>
        <v>0.79</v>
      </c>
      <c r="AH25" s="229"/>
      <c r="AI25" s="229"/>
      <c r="AJ25" s="229"/>
      <c r="AK25" s="229"/>
      <c r="AL25" s="229"/>
      <c r="AM25" s="240"/>
      <c r="AN25" s="240"/>
      <c r="AO25" s="240"/>
      <c r="AP25" s="240"/>
      <c r="AQ25" s="240"/>
      <c r="AR25" s="1608" t="s">
        <v>5</v>
      </c>
      <c r="AS25" s="1608"/>
      <c r="AT25" s="1608"/>
      <c r="AU25" s="1608"/>
      <c r="AV25" s="243">
        <f>SUM(AV20:AV24)</f>
        <v>58</v>
      </c>
      <c r="AW25" s="243">
        <f>SUM(AW20:AW24)</f>
        <v>109</v>
      </c>
      <c r="AX25" s="244">
        <f>SUM(AX20:AX24)</f>
        <v>1</v>
      </c>
      <c r="AY25" s="244">
        <f>SUM(AY20:AY24)</f>
        <v>1</v>
      </c>
      <c r="AZ25" s="240"/>
      <c r="BA25" s="229"/>
    </row>
    <row r="26" spans="1:53" s="237" customFormat="1" ht="21" customHeight="1">
      <c r="A26" s="229"/>
      <c r="B26" s="1082">
        <v>9</v>
      </c>
      <c r="C26" s="1585" t="s">
        <v>513</v>
      </c>
      <c r="D26" s="1586"/>
      <c r="E26" s="1586"/>
      <c r="F26" s="1586"/>
      <c r="G26" s="1586"/>
      <c r="H26" s="1586"/>
      <c r="I26" s="1586"/>
      <c r="J26" s="1587"/>
      <c r="K26" s="1095"/>
      <c r="L26" s="1095">
        <v>1</v>
      </c>
      <c r="M26" s="1095"/>
      <c r="N26" s="1182"/>
      <c r="O26" s="1096"/>
      <c r="P26" s="1068"/>
      <c r="Q26" s="1082">
        <v>38</v>
      </c>
      <c r="R26" s="1582" t="s">
        <v>514</v>
      </c>
      <c r="S26" s="1583"/>
      <c r="T26" s="1583"/>
      <c r="U26" s="1583"/>
      <c r="V26" s="1583"/>
      <c r="W26" s="1583"/>
      <c r="X26" s="1583"/>
      <c r="Y26" s="1584"/>
      <c r="Z26" s="1095"/>
      <c r="AA26" s="1095"/>
      <c r="AB26" s="1095">
        <v>1</v>
      </c>
      <c r="AC26" s="1182"/>
      <c r="AD26" s="1096">
        <v>0</v>
      </c>
      <c r="AE26" s="229"/>
      <c r="AF26" s="236">
        <f t="shared" si="0"/>
        <v>0.89</v>
      </c>
      <c r="AG26" s="236">
        <f t="shared" si="1"/>
        <v>0.79</v>
      </c>
      <c r="AH26" s="229"/>
      <c r="AI26" s="229"/>
      <c r="AJ26" s="229"/>
      <c r="AK26" s="229"/>
      <c r="AL26" s="229"/>
      <c r="AM26" s="240"/>
      <c r="AN26" s="240"/>
      <c r="AO26" s="240"/>
      <c r="AP26" s="240"/>
      <c r="AQ26" s="240"/>
      <c r="AR26" s="240"/>
      <c r="AS26" s="240"/>
      <c r="AT26" s="240"/>
      <c r="AU26" s="240"/>
      <c r="AX26" s="240"/>
      <c r="AY26" s="240"/>
      <c r="AZ26" s="240"/>
      <c r="BA26" s="229"/>
    </row>
    <row r="27" spans="1:53" s="237" customFormat="1" ht="21" customHeight="1">
      <c r="A27" s="229"/>
      <c r="B27" s="1082">
        <v>10</v>
      </c>
      <c r="C27" s="1585" t="s">
        <v>515</v>
      </c>
      <c r="D27" s="1586"/>
      <c r="E27" s="1586"/>
      <c r="F27" s="1586"/>
      <c r="G27" s="1586"/>
      <c r="H27" s="1586"/>
      <c r="I27" s="1586"/>
      <c r="J27" s="1587"/>
      <c r="K27" s="1095"/>
      <c r="L27" s="1095">
        <v>1</v>
      </c>
      <c r="M27" s="1095">
        <v>0</v>
      </c>
      <c r="N27" s="1182"/>
      <c r="O27" s="1096"/>
      <c r="P27" s="1068"/>
      <c r="Q27" s="1082">
        <v>39</v>
      </c>
      <c r="R27" s="1582" t="s">
        <v>516</v>
      </c>
      <c r="S27" s="1583"/>
      <c r="T27" s="1583"/>
      <c r="U27" s="1583"/>
      <c r="V27" s="1583"/>
      <c r="W27" s="1583"/>
      <c r="X27" s="1583"/>
      <c r="Y27" s="1584"/>
      <c r="Z27" s="1095"/>
      <c r="AA27" s="1095"/>
      <c r="AB27" s="1095"/>
      <c r="AC27" s="1182"/>
      <c r="AD27" s="1096">
        <v>1</v>
      </c>
      <c r="AE27" s="229"/>
      <c r="AF27" s="236">
        <f t="shared" si="0"/>
        <v>0.89</v>
      </c>
      <c r="AG27" s="236">
        <f t="shared" si="1"/>
        <v>1</v>
      </c>
      <c r="AH27" s="229"/>
      <c r="AI27" s="229"/>
      <c r="AJ27" s="229"/>
      <c r="AK27" s="229"/>
      <c r="AL27" s="229"/>
      <c r="AM27" s="240"/>
      <c r="AN27" s="240"/>
      <c r="AO27" s="240"/>
      <c r="AP27" s="240"/>
      <c r="AQ27" s="240"/>
      <c r="AR27" s="240"/>
      <c r="AS27" s="240"/>
      <c r="AT27" s="240"/>
      <c r="AU27" s="240"/>
      <c r="AV27" s="245" t="s">
        <v>517</v>
      </c>
      <c r="AW27" s="238">
        <f>SUM(AV20:AV23)*AQ20</f>
        <v>160</v>
      </c>
      <c r="AX27" s="240" t="s">
        <v>518</v>
      </c>
      <c r="AY27" s="240"/>
      <c r="AZ27" s="240"/>
      <c r="BA27" s="229"/>
    </row>
    <row r="28" spans="1:53" s="237" customFormat="1" ht="21" customHeight="1">
      <c r="A28" s="229"/>
      <c r="B28" s="1082">
        <v>11</v>
      </c>
      <c r="C28" s="1582" t="s">
        <v>519</v>
      </c>
      <c r="D28" s="1583"/>
      <c r="E28" s="1583"/>
      <c r="F28" s="1583"/>
      <c r="G28" s="1583"/>
      <c r="H28" s="1583"/>
      <c r="I28" s="1583"/>
      <c r="J28" s="1584"/>
      <c r="K28" s="1095"/>
      <c r="L28" s="1095"/>
      <c r="M28" s="1095">
        <v>1</v>
      </c>
      <c r="N28" s="1182"/>
      <c r="O28" s="1096"/>
      <c r="P28" s="1068"/>
      <c r="Q28" s="1082">
        <v>40</v>
      </c>
      <c r="R28" s="1582" t="s">
        <v>520</v>
      </c>
      <c r="S28" s="1583"/>
      <c r="T28" s="1583"/>
      <c r="U28" s="1583"/>
      <c r="V28" s="1583"/>
      <c r="W28" s="1583"/>
      <c r="X28" s="1583"/>
      <c r="Y28" s="1584"/>
      <c r="Z28" s="1095"/>
      <c r="AA28" s="1095"/>
      <c r="AB28" s="1095"/>
      <c r="AC28" s="1182"/>
      <c r="AD28" s="1096">
        <v>1</v>
      </c>
      <c r="AE28" s="229"/>
      <c r="AF28" s="236">
        <f t="shared" si="0"/>
        <v>0.79</v>
      </c>
      <c r="AG28" s="236">
        <f t="shared" si="1"/>
        <v>1</v>
      </c>
      <c r="AH28" s="229"/>
      <c r="AI28" s="229"/>
      <c r="AJ28" s="229"/>
      <c r="AK28" s="229"/>
      <c r="AL28" s="229"/>
      <c r="AM28" s="240"/>
      <c r="AN28" s="240"/>
      <c r="AO28" s="240"/>
      <c r="AP28" s="240"/>
      <c r="AQ28" s="240"/>
      <c r="AR28" s="240"/>
      <c r="AS28" s="240"/>
      <c r="AT28" s="240"/>
      <c r="AU28" s="245"/>
      <c r="AV28" s="240"/>
      <c r="AW28" s="240"/>
      <c r="AX28" s="240"/>
      <c r="AY28" s="240"/>
      <c r="AZ28" s="240"/>
      <c r="BA28" s="229"/>
    </row>
    <row r="29" spans="1:53" s="237" customFormat="1" ht="21" customHeight="1" thickBot="1">
      <c r="A29" s="229"/>
      <c r="B29" s="1082">
        <v>12</v>
      </c>
      <c r="C29" s="1582" t="s">
        <v>521</v>
      </c>
      <c r="D29" s="1583"/>
      <c r="E29" s="1583"/>
      <c r="F29" s="1583"/>
      <c r="G29" s="1583"/>
      <c r="H29" s="1583"/>
      <c r="I29" s="1583"/>
      <c r="J29" s="1584"/>
      <c r="K29" s="1095"/>
      <c r="L29" s="1095">
        <v>1</v>
      </c>
      <c r="M29" s="1095">
        <v>0</v>
      </c>
      <c r="N29" s="1095"/>
      <c r="O29" s="1096"/>
      <c r="P29" s="1068"/>
      <c r="Q29" s="1082">
        <v>41</v>
      </c>
      <c r="R29" s="1582" t="s">
        <v>522</v>
      </c>
      <c r="S29" s="1583"/>
      <c r="T29" s="1583"/>
      <c r="U29" s="1583"/>
      <c r="V29" s="1583"/>
      <c r="W29" s="1583"/>
      <c r="X29" s="1583"/>
      <c r="Y29" s="1584"/>
      <c r="Z29" s="1095"/>
      <c r="AA29" s="1095"/>
      <c r="AB29" s="1095"/>
      <c r="AC29" s="1182"/>
      <c r="AD29" s="1096">
        <v>1</v>
      </c>
      <c r="AE29" s="229"/>
      <c r="AF29" s="236">
        <f t="shared" si="0"/>
        <v>0.89</v>
      </c>
      <c r="AG29" s="236">
        <f t="shared" si="1"/>
        <v>1</v>
      </c>
      <c r="AH29" s="229"/>
      <c r="AI29" s="229"/>
      <c r="AJ29" s="229"/>
      <c r="AK29" s="229"/>
      <c r="AL29" s="229"/>
      <c r="AM29" s="240"/>
      <c r="AN29" s="240"/>
      <c r="AO29" s="238"/>
      <c r="AP29" s="239"/>
      <c r="AQ29" s="235"/>
      <c r="AR29" s="235"/>
      <c r="AS29" s="235"/>
      <c r="AT29" s="235"/>
      <c r="AU29" s="235"/>
      <c r="AV29" s="235"/>
      <c r="AW29" s="235"/>
      <c r="AX29" s="240"/>
      <c r="AY29" s="240"/>
      <c r="AZ29" s="240"/>
      <c r="BA29" s="229"/>
    </row>
    <row r="30" spans="1:53" s="237" customFormat="1" ht="21" customHeight="1" thickBot="1">
      <c r="A30" s="229"/>
      <c r="B30" s="1082">
        <v>13</v>
      </c>
      <c r="C30" s="1585" t="s">
        <v>523</v>
      </c>
      <c r="D30" s="1586"/>
      <c r="E30" s="1586"/>
      <c r="F30" s="1586"/>
      <c r="G30" s="1586"/>
      <c r="H30" s="1586"/>
      <c r="I30" s="1586"/>
      <c r="J30" s="1587"/>
      <c r="K30" s="1095"/>
      <c r="L30" s="1095">
        <v>1</v>
      </c>
      <c r="M30" s="1095">
        <v>0</v>
      </c>
      <c r="N30" s="1182"/>
      <c r="O30" s="1096"/>
      <c r="P30" s="1068"/>
      <c r="Q30" s="1082">
        <v>42</v>
      </c>
      <c r="R30" s="1582" t="s">
        <v>524</v>
      </c>
      <c r="S30" s="1583"/>
      <c r="T30" s="1583"/>
      <c r="U30" s="1583"/>
      <c r="V30" s="1583"/>
      <c r="W30" s="1583"/>
      <c r="X30" s="1583"/>
      <c r="Y30" s="1584"/>
      <c r="Z30" s="1095"/>
      <c r="AA30" s="1095"/>
      <c r="AB30" s="1095"/>
      <c r="AC30" s="1182"/>
      <c r="AD30" s="1096">
        <v>1</v>
      </c>
      <c r="AE30" s="229"/>
      <c r="AF30" s="236">
        <f t="shared" si="0"/>
        <v>0.89</v>
      </c>
      <c r="AG30" s="236">
        <f t="shared" si="1"/>
        <v>1</v>
      </c>
      <c r="AH30" s="229"/>
      <c r="AI30" s="229"/>
      <c r="AJ30" s="229"/>
      <c r="AK30" s="229"/>
      <c r="AL30" s="229"/>
      <c r="AM30" s="240"/>
      <c r="AN30" s="240"/>
      <c r="AO30" s="238"/>
      <c r="AP30" s="235"/>
      <c r="AQ30" s="235"/>
      <c r="AR30" s="1619" t="s">
        <v>525</v>
      </c>
      <c r="AS30" s="1620"/>
      <c r="AT30" s="1620"/>
      <c r="AU30" s="1620"/>
      <c r="AV30" s="1621"/>
      <c r="AW30" s="1622" t="s">
        <v>526</v>
      </c>
      <c r="AX30" s="1623"/>
      <c r="AY30" s="1624"/>
      <c r="AZ30" s="233"/>
      <c r="BA30" s="229"/>
    </row>
    <row r="31" spans="1:53" s="237" customFormat="1" ht="21" customHeight="1" thickBot="1">
      <c r="A31" s="229"/>
      <c r="B31" s="1082">
        <v>14</v>
      </c>
      <c r="C31" s="1585" t="s">
        <v>527</v>
      </c>
      <c r="D31" s="1586"/>
      <c r="E31" s="1586"/>
      <c r="F31" s="1586"/>
      <c r="G31" s="1586"/>
      <c r="H31" s="1586"/>
      <c r="I31" s="1586"/>
      <c r="J31" s="1587"/>
      <c r="K31" s="1095"/>
      <c r="L31" s="1095">
        <v>1</v>
      </c>
      <c r="M31" s="1095"/>
      <c r="N31" s="1182"/>
      <c r="O31" s="1096"/>
      <c r="P31" s="1068"/>
      <c r="Q31" s="1082">
        <v>43</v>
      </c>
      <c r="R31" s="1582" t="s">
        <v>528</v>
      </c>
      <c r="S31" s="1583"/>
      <c r="T31" s="1583"/>
      <c r="U31" s="1583"/>
      <c r="V31" s="1583"/>
      <c r="W31" s="1583"/>
      <c r="X31" s="1583"/>
      <c r="Y31" s="1584"/>
      <c r="Z31" s="1095"/>
      <c r="AA31" s="1095">
        <v>1</v>
      </c>
      <c r="AB31" s="1095"/>
      <c r="AC31" s="1182"/>
      <c r="AD31" s="1096">
        <v>0</v>
      </c>
      <c r="AE31" s="229"/>
      <c r="AF31" s="236">
        <f t="shared" si="0"/>
        <v>0.89</v>
      </c>
      <c r="AG31" s="236">
        <f t="shared" si="1"/>
        <v>0.89</v>
      </c>
      <c r="AH31" s="229"/>
      <c r="AI31" s="229"/>
      <c r="AJ31" s="229"/>
      <c r="AK31" s="229"/>
      <c r="AL31" s="229"/>
      <c r="AM31" s="240"/>
      <c r="AN31" s="238">
        <f>MAX(AN20:AN24)</f>
        <v>58</v>
      </c>
      <c r="AO31" s="240"/>
      <c r="AP31" s="235"/>
      <c r="AQ31" s="235"/>
      <c r="AR31" s="1625">
        <f>AW25</f>
        <v>109</v>
      </c>
      <c r="AS31" s="1626"/>
      <c r="AT31" s="1626"/>
      <c r="AU31" s="1626"/>
      <c r="AV31" s="1627"/>
      <c r="AW31" s="1612">
        <f>SUM(100/AR33*AR31)</f>
        <v>68.125</v>
      </c>
      <c r="AX31" s="1613"/>
      <c r="AY31" s="1616" t="s">
        <v>9</v>
      </c>
      <c r="AZ31" s="246"/>
      <c r="BA31" s="229"/>
    </row>
    <row r="32" spans="1:53" s="237" customFormat="1" ht="21" customHeight="1">
      <c r="A32" s="229"/>
      <c r="B32" s="1082">
        <v>15</v>
      </c>
      <c r="C32" s="1631" t="s">
        <v>529</v>
      </c>
      <c r="D32" s="1632"/>
      <c r="E32" s="1632"/>
      <c r="F32" s="1632"/>
      <c r="G32" s="1632"/>
      <c r="H32" s="1632"/>
      <c r="I32" s="1632"/>
      <c r="J32" s="1632"/>
      <c r="K32" s="1095"/>
      <c r="L32" s="1095"/>
      <c r="M32" s="1095"/>
      <c r="N32" s="1182"/>
      <c r="O32" s="1096">
        <v>1</v>
      </c>
      <c r="P32" s="1068"/>
      <c r="Q32" s="1082">
        <v>44</v>
      </c>
      <c r="R32" s="1604" t="s">
        <v>530</v>
      </c>
      <c r="S32" s="1605"/>
      <c r="T32" s="1605"/>
      <c r="U32" s="1605"/>
      <c r="V32" s="1605"/>
      <c r="W32" s="1605"/>
      <c r="X32" s="1605"/>
      <c r="Y32" s="1606"/>
      <c r="Z32" s="1095"/>
      <c r="AA32" s="1095"/>
      <c r="AB32" s="1095"/>
      <c r="AC32" s="1182"/>
      <c r="AD32" s="1096">
        <v>1</v>
      </c>
      <c r="AE32" s="229"/>
      <c r="AF32" s="236">
        <f t="shared" si="0"/>
        <v>1</v>
      </c>
      <c r="AG32" s="236">
        <f t="shared" si="1"/>
        <v>1</v>
      </c>
      <c r="AH32" s="229"/>
      <c r="AI32" s="229"/>
      <c r="AJ32" s="229"/>
      <c r="AK32" s="229"/>
      <c r="AL32" s="229"/>
      <c r="AM32" s="240"/>
      <c r="AN32" s="240"/>
      <c r="AO32" s="240"/>
      <c r="AP32" s="235"/>
      <c r="AQ32" s="235"/>
      <c r="AR32" s="1619" t="s">
        <v>531</v>
      </c>
      <c r="AS32" s="1620"/>
      <c r="AT32" s="1620"/>
      <c r="AU32" s="1620"/>
      <c r="AV32" s="1621"/>
      <c r="AW32" s="1612"/>
      <c r="AX32" s="1613"/>
      <c r="AY32" s="1617"/>
      <c r="AZ32" s="246"/>
      <c r="BA32" s="229"/>
    </row>
    <row r="33" spans="1:53" s="237" customFormat="1" ht="21" customHeight="1" thickBot="1">
      <c r="A33" s="229"/>
      <c r="B33" s="1082">
        <v>16</v>
      </c>
      <c r="C33" s="1585" t="s">
        <v>532</v>
      </c>
      <c r="D33" s="1586"/>
      <c r="E33" s="1586"/>
      <c r="F33" s="1586"/>
      <c r="G33" s="1586"/>
      <c r="H33" s="1586"/>
      <c r="I33" s="1586"/>
      <c r="J33" s="1587"/>
      <c r="K33" s="1095"/>
      <c r="L33" s="1095"/>
      <c r="M33" s="1095"/>
      <c r="N33" s="1182"/>
      <c r="O33" s="1096">
        <v>1</v>
      </c>
      <c r="P33" s="1068"/>
      <c r="Q33" s="1082">
        <v>45</v>
      </c>
      <c r="R33" s="1585" t="s">
        <v>533</v>
      </c>
      <c r="S33" s="1586"/>
      <c r="T33" s="1586"/>
      <c r="U33" s="1586"/>
      <c r="V33" s="1586"/>
      <c r="W33" s="1586"/>
      <c r="X33" s="1586"/>
      <c r="Y33" s="1587"/>
      <c r="Z33" s="1095"/>
      <c r="AA33" s="1095"/>
      <c r="AB33" s="1095"/>
      <c r="AC33" s="1182"/>
      <c r="AD33" s="1096">
        <v>1</v>
      </c>
      <c r="AE33" s="229"/>
      <c r="AF33" s="236">
        <f t="shared" si="0"/>
        <v>1</v>
      </c>
      <c r="AG33" s="236">
        <f t="shared" si="1"/>
        <v>1</v>
      </c>
      <c r="AH33" s="229"/>
      <c r="AI33" s="229"/>
      <c r="AJ33" s="229"/>
      <c r="AK33" s="229"/>
      <c r="AL33" s="229"/>
      <c r="AM33" s="240"/>
      <c r="AN33" s="240"/>
      <c r="AO33" s="240"/>
      <c r="AP33" s="235"/>
      <c r="AQ33" s="235"/>
      <c r="AR33" s="1625">
        <f>AW27</f>
        <v>160</v>
      </c>
      <c r="AS33" s="1626"/>
      <c r="AT33" s="1626"/>
      <c r="AU33" s="1626"/>
      <c r="AV33" s="1627"/>
      <c r="AW33" s="1614"/>
      <c r="AX33" s="1615"/>
      <c r="AY33" s="1618"/>
      <c r="AZ33" s="247"/>
      <c r="BA33" s="229"/>
    </row>
    <row r="34" spans="1:53" s="237" customFormat="1" ht="21" customHeight="1">
      <c r="A34" s="229"/>
      <c r="B34" s="1082">
        <v>17</v>
      </c>
      <c r="C34" s="1582" t="s">
        <v>534</v>
      </c>
      <c r="D34" s="1583"/>
      <c r="E34" s="1583"/>
      <c r="F34" s="1583"/>
      <c r="G34" s="1583"/>
      <c r="H34" s="1583"/>
      <c r="I34" s="1583"/>
      <c r="J34" s="1584"/>
      <c r="K34" s="1095">
        <v>0</v>
      </c>
      <c r="L34" s="1095">
        <v>1</v>
      </c>
      <c r="M34" s="1095">
        <v>0</v>
      </c>
      <c r="N34" s="1182"/>
      <c r="O34" s="1096"/>
      <c r="P34" s="1068"/>
      <c r="Q34" s="1082">
        <v>46</v>
      </c>
      <c r="R34" s="1628" t="s">
        <v>535</v>
      </c>
      <c r="S34" s="1629"/>
      <c r="T34" s="1629"/>
      <c r="U34" s="1629"/>
      <c r="V34" s="1629"/>
      <c r="W34" s="1629"/>
      <c r="X34" s="1629"/>
      <c r="Y34" s="1630"/>
      <c r="Z34" s="1095"/>
      <c r="AA34" s="1095"/>
      <c r="AB34" s="1100"/>
      <c r="AC34" s="1101"/>
      <c r="AD34" s="1096">
        <v>1</v>
      </c>
      <c r="AE34" s="229"/>
      <c r="AF34" s="236">
        <f t="shared" si="0"/>
        <v>0.89</v>
      </c>
      <c r="AG34" s="236">
        <f t="shared" si="1"/>
        <v>1</v>
      </c>
      <c r="AH34" s="229"/>
      <c r="AI34" s="229"/>
      <c r="AJ34" s="229"/>
      <c r="AK34" s="229"/>
      <c r="AL34" s="229"/>
      <c r="AM34" s="229"/>
      <c r="AN34" s="229"/>
      <c r="AO34" s="229"/>
      <c r="AP34" s="229"/>
      <c r="AQ34" s="229"/>
      <c r="AR34" s="229"/>
      <c r="AS34" s="229"/>
      <c r="AT34" s="248"/>
      <c r="AU34" s="229"/>
      <c r="AV34" s="229"/>
      <c r="AW34" s="229"/>
      <c r="AX34" s="229"/>
      <c r="AY34" s="229"/>
      <c r="AZ34" s="229"/>
      <c r="BA34" s="229"/>
    </row>
    <row r="35" spans="1:53" s="237" customFormat="1" ht="21" customHeight="1">
      <c r="A35" s="229"/>
      <c r="B35" s="1082">
        <v>18</v>
      </c>
      <c r="C35" s="1582" t="s">
        <v>536</v>
      </c>
      <c r="D35" s="1583"/>
      <c r="E35" s="1583"/>
      <c r="F35" s="1583"/>
      <c r="G35" s="1583"/>
      <c r="H35" s="1583"/>
      <c r="I35" s="1583"/>
      <c r="J35" s="1584"/>
      <c r="K35" s="1095"/>
      <c r="L35" s="1095">
        <v>1</v>
      </c>
      <c r="M35" s="1095">
        <v>0</v>
      </c>
      <c r="N35" s="1182"/>
      <c r="O35" s="1096"/>
      <c r="P35" s="1068"/>
      <c r="Q35" s="1082">
        <v>47</v>
      </c>
      <c r="R35" s="1582" t="s">
        <v>537</v>
      </c>
      <c r="S35" s="1583"/>
      <c r="T35" s="1583"/>
      <c r="U35" s="1583"/>
      <c r="V35" s="1583"/>
      <c r="W35" s="1583"/>
      <c r="X35" s="1583"/>
      <c r="Y35" s="1584"/>
      <c r="Z35" s="1095"/>
      <c r="AA35" s="1095"/>
      <c r="AB35" s="1095"/>
      <c r="AC35" s="1182"/>
      <c r="AD35" s="1096">
        <v>1</v>
      </c>
      <c r="AE35" s="229"/>
      <c r="AF35" s="236">
        <f t="shared" si="0"/>
        <v>0.89</v>
      </c>
      <c r="AG35" s="236">
        <f t="shared" si="1"/>
        <v>1</v>
      </c>
      <c r="AH35" s="229"/>
      <c r="AI35" s="229"/>
      <c r="AJ35" s="229"/>
      <c r="AK35" s="229"/>
      <c r="AL35" s="229"/>
      <c r="AM35" s="229"/>
      <c r="AN35" s="229"/>
      <c r="AO35" s="229"/>
      <c r="AP35" s="229"/>
      <c r="AQ35" s="229"/>
      <c r="AR35" s="229"/>
      <c r="AS35" s="229"/>
      <c r="AT35" s="229"/>
      <c r="AU35" s="229"/>
      <c r="AV35" s="229"/>
      <c r="AW35" s="229"/>
      <c r="AX35" s="229"/>
      <c r="AY35" s="229"/>
      <c r="AZ35" s="229"/>
      <c r="BA35" s="229"/>
    </row>
    <row r="36" spans="1:53" s="237" customFormat="1" ht="21" customHeight="1">
      <c r="A36" s="229"/>
      <c r="B36" s="1082">
        <v>19</v>
      </c>
      <c r="C36" s="1582" t="s">
        <v>538</v>
      </c>
      <c r="D36" s="1583"/>
      <c r="E36" s="1583"/>
      <c r="F36" s="1583"/>
      <c r="G36" s="1583"/>
      <c r="H36" s="1583"/>
      <c r="I36" s="1583"/>
      <c r="J36" s="1584"/>
      <c r="K36" s="1095"/>
      <c r="L36" s="1095"/>
      <c r="M36" s="1095">
        <v>1</v>
      </c>
      <c r="N36" s="1182"/>
      <c r="O36" s="1096">
        <v>0</v>
      </c>
      <c r="P36" s="1068"/>
      <c r="Q36" s="1082">
        <v>48</v>
      </c>
      <c r="R36" s="1582" t="s">
        <v>539</v>
      </c>
      <c r="S36" s="1583"/>
      <c r="T36" s="1583"/>
      <c r="U36" s="1583"/>
      <c r="V36" s="1583"/>
      <c r="W36" s="1583"/>
      <c r="X36" s="1583"/>
      <c r="Y36" s="1584"/>
      <c r="Z36" s="1095"/>
      <c r="AA36" s="1095"/>
      <c r="AB36" s="1095"/>
      <c r="AC36" s="1182"/>
      <c r="AD36" s="1096">
        <v>1</v>
      </c>
      <c r="AE36" s="229"/>
      <c r="AF36" s="236">
        <f t="shared" si="0"/>
        <v>0.79</v>
      </c>
      <c r="AG36" s="236">
        <f t="shared" si="1"/>
        <v>1</v>
      </c>
      <c r="AH36" s="229"/>
      <c r="AI36" s="229"/>
      <c r="AJ36" s="229"/>
      <c r="AK36" s="229"/>
      <c r="AL36" s="229"/>
      <c r="AM36" s="229"/>
      <c r="AN36" s="229"/>
      <c r="AO36" s="229"/>
      <c r="AP36" s="229"/>
      <c r="AQ36" s="229"/>
      <c r="AR36" s="229"/>
      <c r="AS36" s="229"/>
      <c r="AT36" s="229"/>
      <c r="AU36" s="229"/>
      <c r="AV36" s="229"/>
      <c r="AW36" s="229"/>
      <c r="AX36" s="229"/>
      <c r="AY36" s="229"/>
      <c r="AZ36" s="229"/>
      <c r="BA36" s="229"/>
    </row>
    <row r="37" spans="1:53" s="237" customFormat="1" ht="21" customHeight="1">
      <c r="A37" s="229"/>
      <c r="B37" s="1082">
        <v>20</v>
      </c>
      <c r="C37" s="1582" t="s">
        <v>540</v>
      </c>
      <c r="D37" s="1583"/>
      <c r="E37" s="1583"/>
      <c r="F37" s="1583"/>
      <c r="G37" s="1583"/>
      <c r="H37" s="1583"/>
      <c r="I37" s="1583"/>
      <c r="J37" s="1584"/>
      <c r="K37" s="1095"/>
      <c r="L37" s="1095">
        <v>1</v>
      </c>
      <c r="M37" s="1095">
        <v>0</v>
      </c>
      <c r="N37" s="1182"/>
      <c r="O37" s="1096"/>
      <c r="P37" s="1068"/>
      <c r="Q37" s="1082">
        <v>49</v>
      </c>
      <c r="R37" s="1582" t="s">
        <v>541</v>
      </c>
      <c r="S37" s="1583"/>
      <c r="T37" s="1583"/>
      <c r="U37" s="1583"/>
      <c r="V37" s="1583"/>
      <c r="W37" s="1583"/>
      <c r="X37" s="1583"/>
      <c r="Y37" s="1584"/>
      <c r="Z37" s="1095"/>
      <c r="AA37" s="1095"/>
      <c r="AB37" s="1095">
        <v>1</v>
      </c>
      <c r="AC37" s="1182"/>
      <c r="AD37" s="1096"/>
      <c r="AE37" s="229"/>
      <c r="AF37" s="236">
        <f t="shared" si="0"/>
        <v>0.89</v>
      </c>
      <c r="AG37" s="236">
        <f t="shared" si="1"/>
        <v>0.79</v>
      </c>
      <c r="AH37" s="229"/>
      <c r="AI37" s="229"/>
      <c r="AJ37" s="229"/>
      <c r="AK37" s="229"/>
      <c r="AL37" s="229"/>
      <c r="AM37" s="229"/>
      <c r="AN37" s="229"/>
      <c r="AO37" s="229"/>
      <c r="AP37" s="229"/>
      <c r="AQ37" s="229"/>
      <c r="AR37" s="229"/>
      <c r="AS37" s="229"/>
      <c r="AT37" s="229"/>
      <c r="AU37" s="229"/>
      <c r="AV37" s="229"/>
      <c r="AW37" s="229"/>
      <c r="AX37" s="229"/>
      <c r="AY37" s="229"/>
      <c r="AZ37" s="229"/>
      <c r="BA37" s="229"/>
    </row>
    <row r="38" spans="1:53" s="237" customFormat="1" ht="21" customHeight="1">
      <c r="A38" s="229"/>
      <c r="B38" s="1082">
        <v>21</v>
      </c>
      <c r="C38" s="1582" t="s">
        <v>542</v>
      </c>
      <c r="D38" s="1583"/>
      <c r="E38" s="1583"/>
      <c r="F38" s="1583"/>
      <c r="G38" s="1583"/>
      <c r="H38" s="1583"/>
      <c r="I38" s="1583"/>
      <c r="J38" s="1584"/>
      <c r="K38" s="1095"/>
      <c r="L38" s="1095"/>
      <c r="M38" s="1095"/>
      <c r="N38" s="1182"/>
      <c r="O38" s="1096">
        <v>1</v>
      </c>
      <c r="P38" s="1068"/>
      <c r="Q38" s="1082">
        <v>50</v>
      </c>
      <c r="R38" s="1582" t="s">
        <v>543</v>
      </c>
      <c r="S38" s="1583"/>
      <c r="T38" s="1583"/>
      <c r="U38" s="1583"/>
      <c r="V38" s="1583"/>
      <c r="W38" s="1583"/>
      <c r="X38" s="1583"/>
      <c r="Y38" s="1584"/>
      <c r="Z38" s="1095"/>
      <c r="AA38" s="1095"/>
      <c r="AB38" s="1095">
        <v>1</v>
      </c>
      <c r="AC38" s="1182">
        <v>0</v>
      </c>
      <c r="AD38" s="1096">
        <v>0</v>
      </c>
      <c r="AE38" s="229"/>
      <c r="AF38" s="236">
        <f t="shared" si="0"/>
        <v>1</v>
      </c>
      <c r="AG38" s="236">
        <f t="shared" si="1"/>
        <v>0.79</v>
      </c>
      <c r="AH38" s="229"/>
      <c r="AI38" s="229"/>
      <c r="AJ38" s="229"/>
      <c r="AK38" s="229"/>
      <c r="AL38" s="229"/>
      <c r="AM38" s="229"/>
      <c r="AN38" s="229"/>
      <c r="AO38" s="229"/>
      <c r="AP38" s="229"/>
      <c r="AQ38" s="229"/>
      <c r="AR38" s="229"/>
      <c r="AS38" s="229"/>
      <c r="AT38" s="229"/>
      <c r="AU38" s="229"/>
      <c r="AV38" s="229"/>
      <c r="AW38" s="229"/>
      <c r="AX38" s="229"/>
      <c r="AY38" s="229"/>
      <c r="AZ38" s="229"/>
      <c r="BA38" s="229"/>
    </row>
    <row r="39" spans="1:53" s="237" customFormat="1" ht="21" customHeight="1">
      <c r="A39" s="229"/>
      <c r="B39" s="1082">
        <v>22</v>
      </c>
      <c r="C39" s="1582" t="s">
        <v>544</v>
      </c>
      <c r="D39" s="1583"/>
      <c r="E39" s="1583"/>
      <c r="F39" s="1583"/>
      <c r="G39" s="1583"/>
      <c r="H39" s="1583"/>
      <c r="I39" s="1583"/>
      <c r="J39" s="1584"/>
      <c r="K39" s="1095"/>
      <c r="L39" s="1095"/>
      <c r="M39" s="1095"/>
      <c r="N39" s="1182"/>
      <c r="O39" s="1096">
        <v>1</v>
      </c>
      <c r="P39" s="1068"/>
      <c r="Q39" s="1082">
        <v>51</v>
      </c>
      <c r="R39" s="1604" t="s">
        <v>545</v>
      </c>
      <c r="S39" s="1605"/>
      <c r="T39" s="1605"/>
      <c r="U39" s="1605"/>
      <c r="V39" s="1605"/>
      <c r="W39" s="1605"/>
      <c r="X39" s="1605"/>
      <c r="Y39" s="1606"/>
      <c r="Z39" s="1095"/>
      <c r="AA39" s="1095"/>
      <c r="AB39" s="1095"/>
      <c r="AC39" s="1182"/>
      <c r="AD39" s="1096">
        <v>1</v>
      </c>
      <c r="AE39" s="229"/>
      <c r="AF39" s="236">
        <f t="shared" si="0"/>
        <v>1</v>
      </c>
      <c r="AG39" s="236">
        <f t="shared" si="1"/>
        <v>1</v>
      </c>
      <c r="AH39" s="229"/>
      <c r="AI39" s="229"/>
      <c r="AJ39" s="229"/>
      <c r="AK39" s="229"/>
      <c r="AL39" s="229"/>
      <c r="AM39" s="229"/>
      <c r="AN39" s="229"/>
      <c r="AO39" s="229"/>
      <c r="AP39" s="229"/>
      <c r="AQ39" s="229"/>
      <c r="AR39" s="229"/>
      <c r="AS39" s="229"/>
      <c r="AT39" s="229"/>
      <c r="AU39" s="229"/>
      <c r="AV39" s="229"/>
      <c r="AW39" s="229"/>
      <c r="AX39" s="229"/>
      <c r="AY39" s="229"/>
      <c r="AZ39" s="229"/>
      <c r="BA39" s="229"/>
    </row>
    <row r="40" spans="1:53" s="237" customFormat="1" ht="21" customHeight="1">
      <c r="A40" s="229"/>
      <c r="B40" s="1082">
        <v>23</v>
      </c>
      <c r="C40" s="1582" t="s">
        <v>546</v>
      </c>
      <c r="D40" s="1583"/>
      <c r="E40" s="1583"/>
      <c r="F40" s="1583"/>
      <c r="G40" s="1583"/>
      <c r="H40" s="1583"/>
      <c r="I40" s="1583"/>
      <c r="J40" s="1584"/>
      <c r="K40" s="1095"/>
      <c r="L40" s="1095">
        <v>1</v>
      </c>
      <c r="M40" s="1095">
        <v>0</v>
      </c>
      <c r="N40" s="1182"/>
      <c r="O40" s="1096"/>
      <c r="P40" s="1068"/>
      <c r="Q40" s="1082">
        <v>52</v>
      </c>
      <c r="R40" s="1585" t="s">
        <v>547</v>
      </c>
      <c r="S40" s="1586"/>
      <c r="T40" s="1586"/>
      <c r="U40" s="1586"/>
      <c r="V40" s="1586"/>
      <c r="W40" s="1586"/>
      <c r="X40" s="1586"/>
      <c r="Y40" s="1587"/>
      <c r="Z40" s="1095"/>
      <c r="AA40" s="1095"/>
      <c r="AB40" s="1095"/>
      <c r="AC40" s="1182"/>
      <c r="AD40" s="1096">
        <v>1</v>
      </c>
      <c r="AE40" s="229"/>
      <c r="AF40" s="236">
        <f t="shared" si="0"/>
        <v>0.89</v>
      </c>
      <c r="AG40" s="236">
        <f t="shared" si="1"/>
        <v>1</v>
      </c>
      <c r="AH40" s="229"/>
      <c r="AI40" s="229"/>
      <c r="AJ40" s="229"/>
      <c r="AK40" s="229"/>
      <c r="AL40" s="229"/>
      <c r="AM40" s="229"/>
      <c r="AN40" s="229"/>
      <c r="AO40" s="229"/>
      <c r="AP40" s="229"/>
      <c r="AQ40" s="229"/>
      <c r="AR40" s="229"/>
      <c r="AS40" s="229"/>
      <c r="AT40" s="229"/>
      <c r="AU40" s="229"/>
      <c r="AV40" s="229"/>
      <c r="AW40" s="229"/>
      <c r="AX40" s="229"/>
      <c r="AY40" s="229"/>
      <c r="AZ40" s="229"/>
      <c r="BA40" s="229"/>
    </row>
    <row r="41" spans="1:53" s="237" customFormat="1" ht="21" customHeight="1">
      <c r="A41" s="229"/>
      <c r="B41" s="1082">
        <v>24</v>
      </c>
      <c r="C41" s="1582" t="s">
        <v>548</v>
      </c>
      <c r="D41" s="1583"/>
      <c r="E41" s="1583"/>
      <c r="F41" s="1583"/>
      <c r="G41" s="1583"/>
      <c r="H41" s="1583"/>
      <c r="I41" s="1583"/>
      <c r="J41" s="1584"/>
      <c r="K41" s="1095"/>
      <c r="L41" s="1095"/>
      <c r="M41" s="1095">
        <v>1</v>
      </c>
      <c r="N41" s="1182"/>
      <c r="O41" s="1096">
        <v>0</v>
      </c>
      <c r="P41" s="1068"/>
      <c r="Q41" s="1082">
        <v>53</v>
      </c>
      <c r="R41" s="1582" t="s">
        <v>549</v>
      </c>
      <c r="S41" s="1583"/>
      <c r="T41" s="1583"/>
      <c r="U41" s="1583"/>
      <c r="V41" s="1583"/>
      <c r="W41" s="1583"/>
      <c r="X41" s="1583"/>
      <c r="Y41" s="1584"/>
      <c r="Z41" s="1095"/>
      <c r="AA41" s="1095">
        <v>1</v>
      </c>
      <c r="AB41" s="1095"/>
      <c r="AC41" s="1095"/>
      <c r="AD41" s="1096"/>
      <c r="AE41" s="229"/>
      <c r="AF41" s="236">
        <f t="shared" si="0"/>
        <v>0.79</v>
      </c>
      <c r="AG41" s="236">
        <f t="shared" si="1"/>
        <v>0.89</v>
      </c>
      <c r="AH41" s="229"/>
      <c r="AI41" s="229"/>
      <c r="AJ41" s="229"/>
      <c r="AK41" s="229"/>
      <c r="AL41" s="229"/>
      <c r="AM41" s="229"/>
      <c r="AN41" s="229"/>
      <c r="AO41" s="229"/>
      <c r="AP41" s="229"/>
      <c r="AQ41" s="229"/>
      <c r="AR41" s="229"/>
      <c r="AS41" s="229"/>
      <c r="AT41" s="229"/>
      <c r="AU41" s="229"/>
      <c r="AV41" s="229"/>
      <c r="AW41" s="229"/>
      <c r="AX41" s="229"/>
      <c r="AY41" s="229"/>
      <c r="AZ41" s="229"/>
      <c r="BA41" s="229"/>
    </row>
    <row r="42" spans="1:53" s="237" customFormat="1" ht="21" customHeight="1">
      <c r="A42" s="229"/>
      <c r="B42" s="1082">
        <v>25</v>
      </c>
      <c r="C42" s="1582" t="s">
        <v>550</v>
      </c>
      <c r="D42" s="1583"/>
      <c r="E42" s="1583"/>
      <c r="F42" s="1583"/>
      <c r="G42" s="1583"/>
      <c r="H42" s="1583"/>
      <c r="I42" s="1583"/>
      <c r="J42" s="1584"/>
      <c r="K42" s="1095">
        <v>1</v>
      </c>
      <c r="L42" s="1095">
        <v>0</v>
      </c>
      <c r="M42" s="1095"/>
      <c r="N42" s="1182"/>
      <c r="O42" s="1096"/>
      <c r="P42" s="1068"/>
      <c r="Q42" s="1082">
        <v>54</v>
      </c>
      <c r="R42" s="1582" t="s">
        <v>551</v>
      </c>
      <c r="S42" s="1583"/>
      <c r="T42" s="1583"/>
      <c r="U42" s="1583"/>
      <c r="V42" s="1583"/>
      <c r="W42" s="1583"/>
      <c r="X42" s="1583"/>
      <c r="Y42" s="1584"/>
      <c r="Z42" s="1095"/>
      <c r="AA42" s="1095">
        <v>1</v>
      </c>
      <c r="AB42" s="1095">
        <v>0</v>
      </c>
      <c r="AC42" s="1182"/>
      <c r="AD42" s="1096"/>
      <c r="AE42" s="229"/>
      <c r="AF42" s="236">
        <f t="shared" si="0"/>
        <v>1</v>
      </c>
      <c r="AG42" s="236">
        <f t="shared" si="1"/>
        <v>0.89</v>
      </c>
      <c r="AH42" s="229"/>
      <c r="AI42" s="229"/>
      <c r="AJ42" s="229"/>
      <c r="AK42" s="229"/>
      <c r="AL42" s="229"/>
      <c r="AM42" s="229"/>
      <c r="AN42" s="229"/>
      <c r="AO42" s="229"/>
      <c r="AP42" s="229"/>
      <c r="AQ42" s="229"/>
      <c r="AR42" s="229"/>
      <c r="AS42" s="229"/>
      <c r="AT42" s="229"/>
      <c r="AU42" s="229"/>
      <c r="AV42" s="229"/>
      <c r="AW42" s="229"/>
      <c r="AX42" s="229"/>
      <c r="AY42" s="229"/>
      <c r="AZ42" s="229"/>
      <c r="BA42" s="229"/>
    </row>
    <row r="43" spans="1:53" s="237" customFormat="1" ht="21" customHeight="1">
      <c r="A43" s="229"/>
      <c r="B43" s="1082">
        <v>26</v>
      </c>
      <c r="C43" s="1582" t="s">
        <v>552</v>
      </c>
      <c r="D43" s="1583"/>
      <c r="E43" s="1583"/>
      <c r="F43" s="1583"/>
      <c r="G43" s="1583"/>
      <c r="H43" s="1583"/>
      <c r="I43" s="1583"/>
      <c r="J43" s="1584"/>
      <c r="K43" s="1095"/>
      <c r="L43" s="1095"/>
      <c r="M43" s="1095">
        <v>1</v>
      </c>
      <c r="N43" s="1095"/>
      <c r="O43" s="1096">
        <v>0</v>
      </c>
      <c r="P43" s="1068"/>
      <c r="Q43" s="1082">
        <v>55</v>
      </c>
      <c r="R43" s="1582" t="s">
        <v>553</v>
      </c>
      <c r="S43" s="1583"/>
      <c r="T43" s="1583"/>
      <c r="U43" s="1583"/>
      <c r="V43" s="1583"/>
      <c r="W43" s="1583"/>
      <c r="X43" s="1583"/>
      <c r="Y43" s="1584"/>
      <c r="Z43" s="1095"/>
      <c r="AA43" s="1095">
        <v>1</v>
      </c>
      <c r="AB43" s="1095">
        <v>0</v>
      </c>
      <c r="AC43" s="1095"/>
      <c r="AD43" s="1096">
        <v>0</v>
      </c>
      <c r="AE43" s="229"/>
      <c r="AF43" s="236">
        <f t="shared" si="0"/>
        <v>0.79</v>
      </c>
      <c r="AG43" s="236">
        <f t="shared" si="1"/>
        <v>0.89</v>
      </c>
      <c r="AH43" s="229"/>
      <c r="AI43" s="229"/>
      <c r="AJ43" s="229"/>
      <c r="AK43" s="229"/>
      <c r="AL43" s="229"/>
      <c r="AM43" s="229"/>
      <c r="AN43" s="229"/>
      <c r="AO43" s="229"/>
      <c r="AP43" s="229"/>
      <c r="AQ43" s="229"/>
      <c r="AR43" s="229"/>
      <c r="AS43" s="229"/>
      <c r="AT43" s="229"/>
      <c r="AU43" s="229"/>
      <c r="AV43" s="229"/>
      <c r="AW43" s="229"/>
      <c r="AX43" s="229"/>
      <c r="AY43" s="229"/>
      <c r="AZ43" s="229"/>
      <c r="BA43" s="229"/>
    </row>
    <row r="44" spans="1:53" s="237" customFormat="1" ht="21" customHeight="1">
      <c r="A44" s="229"/>
      <c r="B44" s="1082">
        <v>27</v>
      </c>
      <c r="C44" s="1582" t="s">
        <v>554</v>
      </c>
      <c r="D44" s="1583"/>
      <c r="E44" s="1583"/>
      <c r="F44" s="1583"/>
      <c r="G44" s="1583"/>
      <c r="H44" s="1583"/>
      <c r="I44" s="1583"/>
      <c r="J44" s="1584"/>
      <c r="K44" s="1095"/>
      <c r="L44" s="1095">
        <v>0</v>
      </c>
      <c r="M44" s="1095"/>
      <c r="N44" s="1182"/>
      <c r="O44" s="1096">
        <v>1</v>
      </c>
      <c r="P44" s="1068"/>
      <c r="Q44" s="1082">
        <v>56</v>
      </c>
      <c r="R44" s="1582" t="s">
        <v>555</v>
      </c>
      <c r="S44" s="1583"/>
      <c r="T44" s="1583"/>
      <c r="U44" s="1583"/>
      <c r="V44" s="1583"/>
      <c r="W44" s="1583"/>
      <c r="X44" s="1583"/>
      <c r="Y44" s="1584"/>
      <c r="Z44" s="1095"/>
      <c r="AA44" s="1095"/>
      <c r="AB44" s="1095">
        <v>1</v>
      </c>
      <c r="AC44" s="1182"/>
      <c r="AD44" s="1096">
        <v>0</v>
      </c>
      <c r="AE44" s="229"/>
      <c r="AF44" s="236">
        <f t="shared" si="0"/>
        <v>1</v>
      </c>
      <c r="AG44" s="236">
        <f t="shared" si="1"/>
        <v>0.79</v>
      </c>
      <c r="AH44" s="229"/>
      <c r="AI44" s="229"/>
      <c r="AJ44" s="229"/>
      <c r="AK44" s="229"/>
      <c r="AL44" s="229"/>
      <c r="AM44" s="229"/>
      <c r="AN44" s="229"/>
      <c r="AO44" s="229"/>
      <c r="AP44" s="229"/>
      <c r="AQ44" s="229"/>
      <c r="AR44" s="229"/>
      <c r="AS44" s="229"/>
      <c r="AT44" s="229"/>
      <c r="AU44" s="229"/>
      <c r="AV44" s="229"/>
      <c r="AW44" s="229"/>
      <c r="AX44" s="229"/>
      <c r="AY44" s="229"/>
      <c r="AZ44" s="229"/>
      <c r="BA44" s="229"/>
    </row>
    <row r="45" spans="1:53" s="237" customFormat="1" ht="21" customHeight="1">
      <c r="A45" s="229"/>
      <c r="B45" s="1082">
        <v>28</v>
      </c>
      <c r="C45" s="1582" t="s">
        <v>556</v>
      </c>
      <c r="D45" s="1583"/>
      <c r="E45" s="1583"/>
      <c r="F45" s="1583"/>
      <c r="G45" s="1583"/>
      <c r="H45" s="1583"/>
      <c r="I45" s="1583"/>
      <c r="J45" s="1584"/>
      <c r="K45" s="1095"/>
      <c r="L45" s="1095"/>
      <c r="M45" s="1095">
        <v>1</v>
      </c>
      <c r="N45" s="1182"/>
      <c r="O45" s="1096"/>
      <c r="P45" s="1068"/>
      <c r="Q45" s="1082">
        <v>57</v>
      </c>
      <c r="R45" s="1604" t="s">
        <v>557</v>
      </c>
      <c r="S45" s="1605"/>
      <c r="T45" s="1605"/>
      <c r="U45" s="1605"/>
      <c r="V45" s="1605"/>
      <c r="W45" s="1605"/>
      <c r="X45" s="1605"/>
      <c r="Y45" s="1606"/>
      <c r="Z45" s="1095"/>
      <c r="AA45" s="1095"/>
      <c r="AB45" s="1095">
        <v>1</v>
      </c>
      <c r="AC45" s="1182"/>
      <c r="AD45" s="1096"/>
      <c r="AE45" s="229"/>
      <c r="AF45" s="236">
        <f t="shared" si="0"/>
        <v>0.79</v>
      </c>
      <c r="AG45" s="236">
        <f t="shared" si="1"/>
        <v>0.79</v>
      </c>
      <c r="AH45" s="229"/>
      <c r="AI45" s="229"/>
      <c r="AJ45" s="229"/>
      <c r="AK45" s="229"/>
      <c r="AL45" s="229"/>
      <c r="AM45" s="229"/>
      <c r="AN45" s="229"/>
      <c r="AO45" s="229"/>
      <c r="AP45" s="229"/>
      <c r="AQ45" s="229"/>
      <c r="AR45" s="229"/>
      <c r="AS45" s="229"/>
      <c r="AT45" s="229"/>
      <c r="AU45" s="229"/>
      <c r="AV45" s="229"/>
      <c r="AW45" s="229"/>
      <c r="AX45" s="229"/>
      <c r="AY45" s="229"/>
      <c r="AZ45" s="229"/>
      <c r="BA45" s="229"/>
    </row>
    <row r="46" spans="1:53" s="237" customFormat="1" ht="21" customHeight="1" thickBot="1">
      <c r="A46" s="229"/>
      <c r="B46" s="1083">
        <v>29</v>
      </c>
      <c r="C46" s="1633" t="s">
        <v>558</v>
      </c>
      <c r="D46" s="1634"/>
      <c r="E46" s="1634"/>
      <c r="F46" s="1634"/>
      <c r="G46" s="1634"/>
      <c r="H46" s="1634"/>
      <c r="I46" s="1634"/>
      <c r="J46" s="1635"/>
      <c r="K46" s="1097"/>
      <c r="L46" s="1097">
        <v>1</v>
      </c>
      <c r="M46" s="1098">
        <v>0</v>
      </c>
      <c r="N46" s="1097">
        <v>0</v>
      </c>
      <c r="O46" s="1099"/>
      <c r="P46" s="1068"/>
      <c r="Q46" s="1084">
        <v>58</v>
      </c>
      <c r="R46" s="1636" t="s">
        <v>559</v>
      </c>
      <c r="S46" s="1637"/>
      <c r="T46" s="1637"/>
      <c r="U46" s="1637"/>
      <c r="V46" s="1637"/>
      <c r="W46" s="1637"/>
      <c r="X46" s="1637"/>
      <c r="Y46" s="1638"/>
      <c r="Z46" s="1097"/>
      <c r="AA46" s="1097">
        <v>0</v>
      </c>
      <c r="AB46" s="1098"/>
      <c r="AC46" s="1102"/>
      <c r="AD46" s="1099">
        <v>1</v>
      </c>
      <c r="AE46" s="229"/>
      <c r="AF46" s="236">
        <f t="shared" si="0"/>
        <v>0.89</v>
      </c>
      <c r="AG46" s="236">
        <f t="shared" si="1"/>
        <v>1</v>
      </c>
      <c r="AH46" s="229"/>
      <c r="AI46" s="229"/>
      <c r="AJ46" s="229"/>
      <c r="AK46" s="229"/>
      <c r="AL46" s="229"/>
      <c r="AM46" s="229"/>
      <c r="AN46" s="229"/>
      <c r="AO46" s="229"/>
      <c r="AP46" s="229"/>
      <c r="AQ46" s="229"/>
      <c r="AR46" s="229"/>
      <c r="AS46" s="229"/>
      <c r="AT46" s="229"/>
      <c r="AU46" s="229"/>
      <c r="AV46" s="229"/>
      <c r="AW46" s="229"/>
      <c r="AX46" s="229"/>
      <c r="AY46" s="229"/>
      <c r="AZ46" s="229"/>
      <c r="BA46" s="229"/>
    </row>
    <row r="47" spans="1:53" s="237" customFormat="1" ht="8.25" customHeight="1" thickBot="1">
      <c r="A47" s="229"/>
      <c r="B47" s="1639"/>
      <c r="C47" s="1639"/>
      <c r="D47" s="1639"/>
      <c r="E47" s="1064"/>
      <c r="F47" s="1064"/>
      <c r="G47" s="1064"/>
      <c r="H47" s="1064"/>
      <c r="I47" s="1085"/>
      <c r="J47" s="1085"/>
      <c r="K47" s="1085"/>
      <c r="L47" s="1086"/>
      <c r="M47" s="1085"/>
      <c r="N47" s="1085"/>
      <c r="O47" s="1085">
        <v>0</v>
      </c>
      <c r="P47" s="1085"/>
      <c r="Q47" s="1064"/>
      <c r="R47" s="1064"/>
      <c r="S47" s="1064"/>
      <c r="T47" s="1064"/>
      <c r="U47" s="1064"/>
      <c r="V47" s="1064"/>
      <c r="W47" s="1064"/>
      <c r="X47" s="1064"/>
      <c r="Y47" s="1064"/>
      <c r="Z47" s="1087"/>
      <c r="AA47" s="1087"/>
      <c r="AB47" s="1087"/>
      <c r="AC47" s="1087"/>
      <c r="AD47" s="1087"/>
      <c r="AE47" s="229"/>
      <c r="AF47" s="229"/>
      <c r="AG47" s="229"/>
      <c r="AH47" s="229"/>
      <c r="AI47" s="229"/>
      <c r="AJ47" s="229"/>
      <c r="AK47" s="229"/>
      <c r="AL47" s="229"/>
      <c r="AM47" s="229"/>
      <c r="AN47" s="229"/>
      <c r="AO47" s="229"/>
      <c r="AP47" s="229"/>
      <c r="AQ47" s="229"/>
      <c r="AR47" s="229"/>
      <c r="AS47" s="229"/>
      <c r="AT47" s="229"/>
      <c r="AU47" s="229"/>
      <c r="AV47" s="229"/>
      <c r="AW47" s="229"/>
      <c r="AX47" s="229"/>
      <c r="AY47" s="229"/>
      <c r="AZ47" s="229"/>
      <c r="BA47" s="229"/>
    </row>
    <row r="48" spans="1:53" s="237" customFormat="1" ht="9" hidden="1" customHeight="1" thickBot="1">
      <c r="A48" s="229"/>
      <c r="B48" s="1639"/>
      <c r="C48" s="1639"/>
      <c r="D48" s="1639"/>
      <c r="E48" s="1064"/>
      <c r="F48" s="1064"/>
      <c r="G48" s="1064"/>
      <c r="H48" s="1064"/>
      <c r="I48" s="1640" t="s">
        <v>43</v>
      </c>
      <c r="J48" s="1640"/>
      <c r="K48" s="1640"/>
      <c r="L48" s="1640"/>
      <c r="M48" s="1085"/>
      <c r="N48" s="1085"/>
      <c r="O48" s="1085"/>
      <c r="P48" s="1085"/>
      <c r="Q48" s="1064"/>
      <c r="R48" s="1064"/>
      <c r="S48" s="1064"/>
      <c r="T48" s="1064"/>
      <c r="U48" s="1064"/>
      <c r="V48" s="1064"/>
      <c r="W48" s="1064"/>
      <c r="X48" s="1064"/>
      <c r="Y48" s="1064"/>
      <c r="Z48" s="1087"/>
      <c r="AA48" s="1087"/>
      <c r="AB48" s="1087"/>
      <c r="AC48" s="1087"/>
      <c r="AD48" s="1087"/>
      <c r="AE48" s="229"/>
      <c r="AF48" s="229"/>
      <c r="AG48" s="229"/>
      <c r="AH48" s="229"/>
      <c r="AI48" s="229"/>
      <c r="AJ48" s="229"/>
      <c r="AK48" s="229"/>
      <c r="AL48" s="229"/>
      <c r="AM48" s="229"/>
      <c r="AN48" s="229"/>
      <c r="AO48" s="229"/>
      <c r="AP48" s="229"/>
      <c r="AQ48" s="229"/>
      <c r="AR48" s="229"/>
      <c r="AS48" s="229"/>
      <c r="AT48" s="229"/>
      <c r="AU48" s="229"/>
      <c r="AV48" s="229"/>
      <c r="AW48" s="229"/>
      <c r="AX48" s="229"/>
      <c r="AY48" s="229"/>
      <c r="AZ48" s="229"/>
      <c r="BA48" s="229"/>
    </row>
    <row r="49" spans="1:53" s="237" customFormat="1" ht="30" hidden="1" customHeight="1" thickBot="1">
      <c r="A49" s="229"/>
      <c r="B49" s="1088"/>
      <c r="C49" s="1088"/>
      <c r="D49" s="1088"/>
      <c r="E49" s="1088"/>
      <c r="F49" s="1088"/>
      <c r="G49" s="1089"/>
      <c r="H49" s="1089"/>
      <c r="I49" s="1089"/>
      <c r="J49" s="1089"/>
      <c r="K49" s="1089"/>
      <c r="L49" s="1089"/>
      <c r="M49" s="1648" t="s">
        <v>560</v>
      </c>
      <c r="N49" s="1649"/>
      <c r="O49" s="1650"/>
      <c r="P49" s="1085"/>
      <c r="Q49" s="1651">
        <f>AF17</f>
        <v>0.90551724137931022</v>
      </c>
      <c r="R49" s="1652"/>
      <c r="S49" s="1653"/>
      <c r="T49" s="1088"/>
      <c r="U49" s="1088"/>
      <c r="V49" s="1089"/>
      <c r="W49" s="1089"/>
      <c r="X49" s="1089"/>
      <c r="Y49" s="1089"/>
      <c r="Z49" s="1089"/>
      <c r="AA49" s="1089"/>
      <c r="AB49" s="1089"/>
      <c r="AC49" s="1089"/>
      <c r="AD49" s="108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row>
    <row r="50" spans="1:53" s="237" customFormat="1" ht="15" hidden="1" customHeight="1" thickBot="1">
      <c r="A50" s="229"/>
      <c r="B50" s="1090"/>
      <c r="C50" s="1090"/>
      <c r="D50" s="1090"/>
      <c r="E50" s="1090"/>
      <c r="F50" s="1090"/>
      <c r="G50" s="1091"/>
      <c r="H50" s="1091"/>
      <c r="I50" s="1091"/>
      <c r="J50" s="1091"/>
      <c r="K50" s="1091"/>
      <c r="L50" s="1091"/>
      <c r="M50" s="1091"/>
      <c r="N50" s="1091"/>
      <c r="O50" s="1091"/>
      <c r="P50" s="1085"/>
      <c r="Q50" s="1090"/>
      <c r="R50" s="1090"/>
      <c r="S50" s="1090"/>
      <c r="T50" s="1090"/>
      <c r="U50" s="1090"/>
      <c r="V50" s="1091"/>
      <c r="W50" s="1091"/>
      <c r="X50" s="1091"/>
      <c r="Y50" s="1091"/>
      <c r="Z50" s="1091"/>
      <c r="AA50" s="1091"/>
      <c r="AB50" s="1091"/>
      <c r="AC50" s="1091"/>
      <c r="AD50" s="1091"/>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row>
    <row r="51" spans="1:53" s="237" customFormat="1" ht="20.100000000000001" customHeight="1" thickBot="1">
      <c r="A51" s="229"/>
      <c r="B51" s="1644" t="s">
        <v>461</v>
      </c>
      <c r="C51" s="1645"/>
      <c r="D51" s="1645"/>
      <c r="E51" s="1645"/>
      <c r="F51" s="1645"/>
      <c r="G51" s="1646" t="s">
        <v>760</v>
      </c>
      <c r="H51" s="1646"/>
      <c r="I51" s="1646"/>
      <c r="J51" s="1646"/>
      <c r="K51" s="1646"/>
      <c r="L51" s="1646"/>
      <c r="M51" s="1646"/>
      <c r="N51" s="1646"/>
      <c r="O51" s="1647"/>
      <c r="P51" s="1085"/>
      <c r="Q51" s="1644" t="s">
        <v>561</v>
      </c>
      <c r="R51" s="1645"/>
      <c r="S51" s="1645"/>
      <c r="T51" s="1645"/>
      <c r="U51" s="1645"/>
      <c r="V51" s="1646" t="s">
        <v>6437</v>
      </c>
      <c r="W51" s="1646"/>
      <c r="X51" s="1646"/>
      <c r="Y51" s="1646"/>
      <c r="Z51" s="1646"/>
      <c r="AA51" s="1646"/>
      <c r="AB51" s="1646"/>
      <c r="AC51" s="1646"/>
      <c r="AD51" s="1647"/>
      <c r="AE51" s="229"/>
      <c r="AF51" s="229"/>
      <c r="AG51" s="229"/>
      <c r="AH51" s="229"/>
      <c r="AI51" s="229"/>
      <c r="AJ51" s="229"/>
      <c r="AK51" s="229"/>
      <c r="AL51" s="229"/>
      <c r="AM51" s="229"/>
      <c r="AN51" s="229"/>
      <c r="AO51" s="229"/>
      <c r="AP51" s="229"/>
      <c r="AQ51" s="229"/>
      <c r="AR51" s="229"/>
      <c r="AS51" s="229"/>
      <c r="AT51" s="229"/>
      <c r="AU51" s="229"/>
      <c r="AV51" s="229"/>
      <c r="AW51" s="229"/>
      <c r="AX51" s="229"/>
      <c r="AY51" s="229"/>
      <c r="AZ51" s="229"/>
      <c r="BA51" s="229"/>
    </row>
    <row r="52" spans="1:53" s="237" customFormat="1" ht="20.100000000000001" customHeight="1">
      <c r="A52" s="229"/>
      <c r="B52" s="1643"/>
      <c r="C52" s="1643"/>
      <c r="D52" s="1643"/>
      <c r="E52" s="1643"/>
      <c r="F52" s="1643"/>
      <c r="G52" s="1643"/>
      <c r="H52" s="1643"/>
      <c r="I52" s="1643"/>
      <c r="J52" s="1643"/>
      <c r="K52" s="1643"/>
      <c r="L52" s="1643"/>
      <c r="M52" s="1643"/>
      <c r="N52" s="1643"/>
      <c r="O52" s="1643"/>
      <c r="P52" s="1103"/>
      <c r="Q52" s="1643"/>
      <c r="R52" s="1643"/>
      <c r="S52" s="1643"/>
      <c r="T52" s="1643"/>
      <c r="U52" s="1643"/>
      <c r="V52" s="1643"/>
      <c r="W52" s="1643"/>
      <c r="X52" s="1643"/>
      <c r="Y52" s="1643"/>
      <c r="Z52" s="1643"/>
      <c r="AA52" s="1643"/>
      <c r="AB52" s="1643"/>
      <c r="AC52" s="1643"/>
      <c r="AD52" s="1643"/>
      <c r="AE52" s="229"/>
      <c r="AF52" s="229"/>
      <c r="AG52" s="229"/>
      <c r="AH52" s="229"/>
      <c r="AI52" s="229"/>
      <c r="AJ52" s="229"/>
      <c r="AK52" s="229"/>
      <c r="AL52" s="229"/>
      <c r="AM52" s="229"/>
      <c r="AN52" s="229"/>
      <c r="AO52" s="229"/>
      <c r="AP52" s="229"/>
      <c r="AQ52" s="229"/>
      <c r="AR52" s="229"/>
      <c r="AS52" s="229"/>
      <c r="AT52" s="229"/>
      <c r="AU52" s="229"/>
      <c r="AV52" s="229"/>
      <c r="AW52" s="229"/>
      <c r="AX52" s="229"/>
      <c r="AY52" s="229"/>
      <c r="AZ52" s="229"/>
      <c r="BA52" s="229"/>
    </row>
    <row r="53" spans="1:53" s="237" customFormat="1" ht="39.950000000000003" customHeight="1">
      <c r="A53" s="229"/>
      <c r="B53" s="1641" t="s">
        <v>562</v>
      </c>
      <c r="C53" s="1641"/>
      <c r="D53" s="1641"/>
      <c r="E53" s="1641"/>
      <c r="F53" s="1641"/>
      <c r="G53" s="1641"/>
      <c r="H53" s="1641"/>
      <c r="I53" s="1641"/>
      <c r="J53" s="1641"/>
      <c r="K53" s="1641"/>
      <c r="L53" s="1641"/>
      <c r="M53" s="1642"/>
      <c r="N53" s="1642"/>
      <c r="O53" s="1642"/>
      <c r="P53" s="1642"/>
      <c r="Q53" s="1642"/>
      <c r="R53" s="1642"/>
      <c r="S53" s="1642"/>
      <c r="T53" s="1642"/>
      <c r="U53" s="1642"/>
      <c r="V53" s="1642"/>
      <c r="W53" s="1642"/>
      <c r="X53" s="1642"/>
      <c r="Y53" s="1642"/>
      <c r="Z53" s="1642"/>
      <c r="AA53" s="1642"/>
      <c r="AB53" s="1642"/>
      <c r="AC53" s="1642"/>
      <c r="AD53" s="1642"/>
      <c r="AE53" s="229"/>
      <c r="AF53" s="229"/>
      <c r="AG53" s="229"/>
      <c r="AH53" s="229"/>
      <c r="AI53" s="229"/>
      <c r="AJ53" s="229"/>
      <c r="AK53" s="229"/>
      <c r="AL53" s="229"/>
      <c r="AM53" s="229"/>
      <c r="AN53" s="229"/>
      <c r="AO53" s="229"/>
      <c r="AP53" s="229"/>
      <c r="AQ53" s="229"/>
      <c r="AR53" s="229"/>
      <c r="AS53" s="229"/>
      <c r="AT53" s="229"/>
      <c r="AU53" s="229"/>
      <c r="AV53" s="229"/>
      <c r="AW53" s="229"/>
      <c r="AX53" s="229"/>
      <c r="AY53" s="229"/>
      <c r="AZ53" s="229"/>
      <c r="BA53" s="229"/>
    </row>
    <row r="54" spans="1:53" s="237" customFormat="1" ht="15" customHeight="1">
      <c r="A54" s="229"/>
      <c r="B54" s="1092"/>
      <c r="C54" s="1093"/>
      <c r="D54" s="1093"/>
      <c r="E54" s="1093"/>
      <c r="F54" s="1093"/>
      <c r="G54" s="1093"/>
      <c r="H54" s="1093"/>
      <c r="I54" s="1093"/>
      <c r="J54" s="1093"/>
      <c r="K54" s="1093"/>
      <c r="L54" s="1093"/>
      <c r="M54" s="1094"/>
      <c r="N54" s="1094"/>
      <c r="O54" s="1094"/>
      <c r="P54" s="1094"/>
      <c r="Q54" s="1094"/>
      <c r="R54" s="1094"/>
      <c r="S54" s="1094"/>
      <c r="T54" s="1094"/>
      <c r="U54" s="1094"/>
      <c r="V54" s="1094"/>
      <c r="W54" s="1094"/>
      <c r="X54" s="1094"/>
      <c r="Y54" s="1094"/>
      <c r="Z54" s="1094"/>
      <c r="AA54" s="1094"/>
      <c r="AB54" s="1094"/>
      <c r="AC54" s="1094"/>
      <c r="AD54" s="1094"/>
      <c r="AE54" s="229"/>
      <c r="AF54" s="229"/>
      <c r="AG54" s="229"/>
      <c r="AH54" s="229"/>
      <c r="AI54" s="229"/>
      <c r="AJ54" s="229"/>
      <c r="AK54" s="229"/>
      <c r="AL54" s="229"/>
      <c r="AM54" s="229"/>
      <c r="AN54" s="229"/>
      <c r="AO54" s="229"/>
      <c r="AP54" s="229"/>
      <c r="AQ54" s="229"/>
      <c r="AR54" s="229"/>
      <c r="AS54" s="229"/>
      <c r="AT54" s="229"/>
      <c r="AU54" s="229"/>
      <c r="AV54" s="229"/>
      <c r="AW54" s="229"/>
      <c r="AX54" s="229"/>
      <c r="AY54" s="229"/>
      <c r="AZ54" s="229"/>
      <c r="BA54" s="229"/>
    </row>
  </sheetData>
  <mergeCells count="125">
    <mergeCell ref="B53:AD53"/>
    <mergeCell ref="B52:O52"/>
    <mergeCell ref="Q52:AD52"/>
    <mergeCell ref="B51:F51"/>
    <mergeCell ref="G51:O51"/>
    <mergeCell ref="Q51:U51"/>
    <mergeCell ref="V51:AD51"/>
    <mergeCell ref="M49:O49"/>
    <mergeCell ref="Q49:S49"/>
    <mergeCell ref="C46:J46"/>
    <mergeCell ref="R46:Y46"/>
    <mergeCell ref="B47:D48"/>
    <mergeCell ref="I48:J48"/>
    <mergeCell ref="K48:L48"/>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C32:J32"/>
    <mergeCell ref="R32:Y32"/>
    <mergeCell ref="C33:J33"/>
    <mergeCell ref="R33:Y33"/>
    <mergeCell ref="AW31:AX33"/>
    <mergeCell ref="AY31:AY33"/>
    <mergeCell ref="AR32:AV32"/>
    <mergeCell ref="AR30:AV30"/>
    <mergeCell ref="AW30:AY30"/>
    <mergeCell ref="AR33:AV33"/>
    <mergeCell ref="C29:J29"/>
    <mergeCell ref="R29:Y29"/>
    <mergeCell ref="C30:J30"/>
    <mergeCell ref="R30:Y30"/>
    <mergeCell ref="AR31:AV31"/>
    <mergeCell ref="AR24:AU24"/>
    <mergeCell ref="AR25:AU25"/>
    <mergeCell ref="C26:J26"/>
    <mergeCell ref="R26:Y26"/>
    <mergeCell ref="C27:J27"/>
    <mergeCell ref="R27:Y27"/>
    <mergeCell ref="C28:J28"/>
    <mergeCell ref="R28:Y28"/>
    <mergeCell ref="C24:J24"/>
    <mergeCell ref="R24:Y24"/>
    <mergeCell ref="C25:J25"/>
    <mergeCell ref="R25:Y25"/>
    <mergeCell ref="AR22:AU22"/>
    <mergeCell ref="AR23:AU23"/>
    <mergeCell ref="AR20:AU20"/>
    <mergeCell ref="AR21:AU21"/>
    <mergeCell ref="C22:J22"/>
    <mergeCell ref="R22:Y22"/>
    <mergeCell ref="C23:J23"/>
    <mergeCell ref="R23:Y23"/>
    <mergeCell ref="C20:J20"/>
    <mergeCell ref="R20:Y20"/>
    <mergeCell ref="C21:J21"/>
    <mergeCell ref="R21:Y21"/>
    <mergeCell ref="AW18:AW19"/>
    <mergeCell ref="AX18:AY18"/>
    <mergeCell ref="Z11:AA11"/>
    <mergeCell ref="B7:AD7"/>
    <mergeCell ref="B8:D8"/>
    <mergeCell ref="E8:N8"/>
    <mergeCell ref="O8:T8"/>
    <mergeCell ref="U8:AD8"/>
    <mergeCell ref="B9:AD9"/>
    <mergeCell ref="B10:C10"/>
    <mergeCell ref="D10:F10"/>
    <mergeCell ref="G10:Y10"/>
    <mergeCell ref="Z10:AA10"/>
    <mergeCell ref="C18:J18"/>
    <mergeCell ref="R18:Y18"/>
    <mergeCell ref="C19:J19"/>
    <mergeCell ref="R19:Y19"/>
    <mergeCell ref="B14:C14"/>
    <mergeCell ref="D14:F14"/>
    <mergeCell ref="G14:Y14"/>
    <mergeCell ref="Z14:AA14"/>
    <mergeCell ref="B15:AD15"/>
    <mergeCell ref="C16:J16"/>
    <mergeCell ref="R16:Y16"/>
    <mergeCell ref="B2:AD4"/>
    <mergeCell ref="B5:AD5"/>
    <mergeCell ref="B6:D6"/>
    <mergeCell ref="E6:J6"/>
    <mergeCell ref="K6:N6"/>
    <mergeCell ref="O6:T6"/>
    <mergeCell ref="U6:W6"/>
    <mergeCell ref="X6:AD6"/>
    <mergeCell ref="AV18:AV19"/>
    <mergeCell ref="AB10:AB14"/>
    <mergeCell ref="AC10:AD14"/>
    <mergeCell ref="B12:C12"/>
    <mergeCell ref="D12:F12"/>
    <mergeCell ref="G12:Y12"/>
    <mergeCell ref="Z12:AA12"/>
    <mergeCell ref="B13:C13"/>
    <mergeCell ref="D13:F13"/>
    <mergeCell ref="G13:Y13"/>
    <mergeCell ref="Z13:AA13"/>
    <mergeCell ref="B11:C11"/>
    <mergeCell ref="D11:F11"/>
    <mergeCell ref="G11:Y11"/>
  </mergeCells>
  <conditionalFormatting sqref="D10:F10">
    <cfRule type="expression" dxfId="52" priority="16" stopIfTrue="1">
      <formula>$AC$10&gt;=0.9</formula>
    </cfRule>
  </conditionalFormatting>
  <conditionalFormatting sqref="D11:F11">
    <cfRule type="expression" dxfId="51" priority="15">
      <formula>AND(AC10&gt;=0.8,AC10&lt;=0.89)</formula>
    </cfRule>
  </conditionalFormatting>
  <conditionalFormatting sqref="D12:F12">
    <cfRule type="expression" dxfId="50" priority="14">
      <formula>AND(AC10&gt;=0.7,AC10&lt;=0.79)</formula>
    </cfRule>
  </conditionalFormatting>
  <conditionalFormatting sqref="D13:F13">
    <cfRule type="expression" dxfId="49" priority="13">
      <formula>AND(AC10&gt;=0,AC10&lt;=0.69)</formula>
    </cfRule>
  </conditionalFormatting>
  <conditionalFormatting sqref="K33:K46 M33:O46">
    <cfRule type="cellIs" dxfId="48" priority="8" stopIfTrue="1" operator="equal">
      <formula>0</formula>
    </cfRule>
  </conditionalFormatting>
  <conditionalFormatting sqref="K18:N18 M19:N32 K19:L46 M34 M37 M40 M45">
    <cfRule type="cellIs" dxfId="47" priority="10" stopIfTrue="1" operator="equal">
      <formula>0</formula>
    </cfRule>
  </conditionalFormatting>
  <conditionalFormatting sqref="K18:O46">
    <cfRule type="cellIs" dxfId="46" priority="9" stopIfTrue="1" operator="equal">
      <formula>1</formula>
    </cfRule>
  </conditionalFormatting>
  <conditionalFormatting sqref="L42:L43">
    <cfRule type="cellIs" dxfId="45" priority="3" stopIfTrue="1" operator="equal">
      <formula>0</formula>
    </cfRule>
  </conditionalFormatting>
  <conditionalFormatting sqref="L47">
    <cfRule type="cellIs" dxfId="44" priority="17" stopIfTrue="1" operator="equal">
      <formula>1</formula>
    </cfRule>
    <cfRule type="cellIs" dxfId="43" priority="18" stopIfTrue="1" operator="equal">
      <formula>0</formula>
    </cfRule>
  </conditionalFormatting>
  <conditionalFormatting sqref="L40:M40">
    <cfRule type="cellIs" dxfId="42" priority="7" stopIfTrue="1" operator="equal">
      <formula>0</formula>
    </cfRule>
  </conditionalFormatting>
  <conditionalFormatting sqref="M45 L45:L46">
    <cfRule type="cellIs" dxfId="41" priority="4" stopIfTrue="1" operator="equal">
      <formula>0</formula>
    </cfRule>
  </conditionalFormatting>
  <conditionalFormatting sqref="M43:N43">
    <cfRule type="cellIs" dxfId="40" priority="6" stopIfTrue="1" operator="equal">
      <formula>0</formula>
    </cfRule>
  </conditionalFormatting>
  <conditionalFormatting sqref="M46:N46">
    <cfRule type="cellIs" dxfId="39" priority="5" stopIfTrue="1" operator="equal">
      <formula>0</formula>
    </cfRule>
  </conditionalFormatting>
  <conditionalFormatting sqref="O18:O46">
    <cfRule type="cellIs" dxfId="38" priority="11" stopIfTrue="1" operator="equal">
      <formula>1</formula>
    </cfRule>
    <cfRule type="cellIs" dxfId="37" priority="12" stopIfTrue="1" operator="equal">
      <formula>0</formula>
    </cfRule>
  </conditionalFormatting>
  <conditionalFormatting sqref="Z18:AD46">
    <cfRule type="cellIs" dxfId="36" priority="1" stopIfTrue="1" operator="equal">
      <formula>1</formula>
    </cfRule>
    <cfRule type="cellIs" dxfId="35" priority="2" stopIfTrue="1" operator="equal">
      <formula>0</formula>
    </cfRule>
  </conditionalFormatting>
  <dataValidations count="4">
    <dataValidation type="whole" allowBlank="1" showInputMessage="1" showErrorMessage="1" error="You can only enter a value between 1 or 0" promptTitle="ENTER 1 or 0" sqref="AV33 L18:L47 K18:K46 M18:O46 Z18:AD46" xr:uid="{D72B03D3-13CD-4E2B-A35C-841F4428FB10}">
      <formula1>0</formula1>
      <formula2>1</formula2>
    </dataValidation>
    <dataValidation operator="equal" allowBlank="1" showInputMessage="1" showErrorMessage="1" sqref="AV20:AV25 AW25:AY25 Z10:Z14 AC10" xr:uid="{436E6AD1-0A5E-4A61-84C5-F84D2D285FB8}"/>
    <dataValidation type="whole" errorStyle="information" operator="greaterThan" showInputMessage="1" showErrorMessage="1" errorTitle="Error - review score" error="Only one score can be given for each subject, please revise." sqref="P18:P46" xr:uid="{05B2AAFE-472A-4F9F-90B6-E43F31BE8207}">
      <formula1>1</formula1>
    </dataValidation>
    <dataValidation allowBlank="1" sqref="K17:AD17" xr:uid="{523E9675-B7F2-467E-A443-5219EDBA627B}"/>
  </dataValidations>
  <pageMargins left="0.7" right="0.7" top="0.75" bottom="0.75" header="0.3" footer="0.3"/>
  <pageSetup paperSize="9" scale="76"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B62C-039A-4F7F-A01E-90CA2D950A56}">
  <sheetPr codeName="Sheet3">
    <tabColor rgb="FF00B050"/>
    <pageSetUpPr fitToPage="1"/>
  </sheetPr>
  <dimension ref="A1:AE113"/>
  <sheetViews>
    <sheetView view="pageBreakPreview" zoomScaleNormal="80" zoomScaleSheetLayoutView="100" workbookViewId="0">
      <selection activeCell="P1" sqref="P1:AE52"/>
    </sheetView>
  </sheetViews>
  <sheetFormatPr defaultRowHeight="15"/>
  <cols>
    <col min="1" max="1" width="18.85546875" customWidth="1"/>
    <col min="2" max="2" width="14.5703125" customWidth="1"/>
    <col min="3" max="3" width="13.85546875" bestFit="1" customWidth="1"/>
    <col min="4" max="4" width="13.5703125" bestFit="1" customWidth="1"/>
    <col min="5" max="5" width="13" customWidth="1"/>
    <col min="6" max="6" width="11.42578125" customWidth="1"/>
    <col min="7" max="7" width="10.5703125" customWidth="1"/>
    <col min="8" max="8" width="9.140625" customWidth="1"/>
    <col min="9" max="10" width="9.5703125" bestFit="1" customWidth="1"/>
    <col min="11" max="11" width="9" customWidth="1"/>
    <col min="12" max="12" width="13.5703125" bestFit="1" customWidth="1"/>
  </cols>
  <sheetData>
    <row r="1" spans="1:31" ht="15.75" thickBot="1">
      <c r="A1" s="1713" t="s">
        <v>227</v>
      </c>
      <c r="B1" s="1714"/>
      <c r="C1" s="1706"/>
      <c r="D1" s="1706"/>
      <c r="E1" s="1706"/>
      <c r="F1" s="1706"/>
      <c r="G1" s="1706"/>
      <c r="H1" s="1706"/>
      <c r="I1" s="1706"/>
      <c r="J1" s="1706"/>
      <c r="K1" s="1708"/>
      <c r="P1" s="1157" t="s">
        <v>22350</v>
      </c>
      <c r="Q1" s="1157"/>
      <c r="R1" s="1157"/>
      <c r="S1" s="1157"/>
      <c r="T1" s="1157"/>
      <c r="U1" s="1157"/>
      <c r="V1" s="1157"/>
      <c r="W1" s="1126"/>
      <c r="X1" s="1157" t="s">
        <v>22350</v>
      </c>
      <c r="Y1" s="1157"/>
      <c r="Z1" s="1157"/>
      <c r="AA1" s="1157"/>
      <c r="AB1" s="1157"/>
      <c r="AC1" s="1157"/>
      <c r="AD1" s="1157"/>
      <c r="AE1" s="4"/>
    </row>
    <row r="2" spans="1:31" ht="15.6" customHeight="1" thickBot="1">
      <c r="A2" s="1722" t="s">
        <v>1</v>
      </c>
      <c r="B2" s="1723"/>
      <c r="C2" s="1715" t="s">
        <v>128</v>
      </c>
      <c r="D2" s="1715" t="s">
        <v>95</v>
      </c>
      <c r="E2" s="1715" t="s">
        <v>4</v>
      </c>
      <c r="F2" s="1718" t="s">
        <v>168</v>
      </c>
      <c r="G2" s="1694" t="s">
        <v>162</v>
      </c>
      <c r="H2" s="1695"/>
      <c r="I2" s="1695"/>
      <c r="J2" s="1695"/>
      <c r="K2" s="1696"/>
      <c r="P2" s="1158" t="s">
        <v>22351</v>
      </c>
      <c r="Q2" s="1159"/>
      <c r="R2" s="1159"/>
      <c r="S2" s="1159"/>
      <c r="T2" s="1159"/>
      <c r="U2" s="1159"/>
      <c r="V2" s="1160"/>
      <c r="W2" s="1127"/>
      <c r="X2" s="1158" t="s">
        <v>22352</v>
      </c>
      <c r="Y2" s="1159"/>
      <c r="Z2" s="1159"/>
      <c r="AA2" s="1159"/>
      <c r="AB2" s="1159"/>
      <c r="AC2" s="1159"/>
      <c r="AD2" s="1160"/>
    </row>
    <row r="3" spans="1:31">
      <c r="A3" s="1724"/>
      <c r="B3" s="1725"/>
      <c r="C3" s="1716"/>
      <c r="D3" s="1716"/>
      <c r="E3" s="1716"/>
      <c r="F3" s="1719"/>
      <c r="G3" s="1721" t="s">
        <v>163</v>
      </c>
      <c r="H3" s="1721" t="s">
        <v>164</v>
      </c>
      <c r="I3" s="1721" t="s">
        <v>165</v>
      </c>
      <c r="J3" s="1721" t="s">
        <v>166</v>
      </c>
      <c r="K3" s="1721" t="s">
        <v>167</v>
      </c>
      <c r="P3" s="1128" t="s">
        <v>22353</v>
      </c>
      <c r="Q3" s="1129" t="s">
        <v>22354</v>
      </c>
      <c r="R3" s="1130" t="s">
        <v>172</v>
      </c>
      <c r="S3" s="1131" t="s">
        <v>212</v>
      </c>
      <c r="T3" s="1132" t="s">
        <v>213</v>
      </c>
      <c r="U3" s="1133" t="s">
        <v>214</v>
      </c>
      <c r="V3" s="1134" t="s">
        <v>22355</v>
      </c>
      <c r="W3" s="1127"/>
      <c r="X3" s="1128" t="s">
        <v>22353</v>
      </c>
      <c r="Y3" s="1129" t="s">
        <v>22354</v>
      </c>
      <c r="Z3" s="1130" t="s">
        <v>95</v>
      </c>
      <c r="AA3" s="1131" t="s">
        <v>269</v>
      </c>
      <c r="AB3" s="1132"/>
      <c r="AC3" s="1133"/>
      <c r="AD3" s="1134"/>
    </row>
    <row r="4" spans="1:31" ht="22.35" customHeight="1">
      <c r="A4" s="1726"/>
      <c r="B4" s="1727"/>
      <c r="C4" s="1717"/>
      <c r="D4" s="1717"/>
      <c r="E4" s="1717"/>
      <c r="F4" s="1720"/>
      <c r="G4" s="1721"/>
      <c r="H4" s="1721"/>
      <c r="I4" s="1721"/>
      <c r="J4" s="1721"/>
      <c r="K4" s="1721"/>
      <c r="P4" s="1135" t="s">
        <v>22351</v>
      </c>
      <c r="Q4" s="1136">
        <v>32</v>
      </c>
      <c r="R4" s="1136">
        <v>1</v>
      </c>
      <c r="S4" s="1136">
        <v>27</v>
      </c>
      <c r="T4" s="1136">
        <v>2</v>
      </c>
      <c r="U4" s="1137">
        <v>1</v>
      </c>
      <c r="V4" s="1138">
        <v>1</v>
      </c>
      <c r="W4" s="1127"/>
      <c r="X4" s="1135" t="s">
        <v>22356</v>
      </c>
      <c r="Y4" s="1136">
        <v>186</v>
      </c>
      <c r="Z4" s="1136">
        <v>186</v>
      </c>
      <c r="AA4" s="1136">
        <v>0</v>
      </c>
      <c r="AB4" s="1136"/>
      <c r="AC4" s="1136"/>
      <c r="AD4" s="1136"/>
    </row>
    <row r="5" spans="1:31" ht="15.75" thickBot="1">
      <c r="A5" s="1690" t="s">
        <v>222</v>
      </c>
      <c r="B5" s="1691"/>
      <c r="C5" s="90">
        <f>Y44</f>
        <v>102</v>
      </c>
      <c r="D5" s="90">
        <f>C5-E5</f>
        <v>99</v>
      </c>
      <c r="E5" s="90">
        <f>AD44+AE44</f>
        <v>3</v>
      </c>
      <c r="F5" s="90">
        <v>7</v>
      </c>
      <c r="G5" s="693">
        <v>1</v>
      </c>
      <c r="H5" s="693"/>
      <c r="I5" s="90"/>
      <c r="J5" s="90"/>
      <c r="K5" s="91"/>
      <c r="P5" s="1139" t="s">
        <v>74</v>
      </c>
      <c r="Q5" s="1140">
        <v>32</v>
      </c>
      <c r="R5" s="1140">
        <v>1</v>
      </c>
      <c r="S5" s="1140">
        <v>27</v>
      </c>
      <c r="T5" s="1140">
        <v>2</v>
      </c>
      <c r="U5" s="1140">
        <v>1</v>
      </c>
      <c r="V5" s="1140">
        <v>1</v>
      </c>
      <c r="W5" s="1127"/>
      <c r="X5" s="1135" t="s">
        <v>22357</v>
      </c>
      <c r="Y5" s="1136">
        <v>24</v>
      </c>
      <c r="Z5" s="1136">
        <v>24</v>
      </c>
      <c r="AA5" s="1136">
        <v>0</v>
      </c>
      <c r="AB5" s="1136"/>
      <c r="AC5" s="1136"/>
      <c r="AD5" s="1136"/>
    </row>
    <row r="6" spans="1:31" ht="15.75" thickBot="1">
      <c r="A6" s="1692" t="s">
        <v>591</v>
      </c>
      <c r="B6" s="1693"/>
      <c r="C6" s="90">
        <f>Y35</f>
        <v>187</v>
      </c>
      <c r="D6" s="90">
        <f>C6-E6</f>
        <v>177</v>
      </c>
      <c r="E6" s="90">
        <f>AE35+AD35</f>
        <v>10</v>
      </c>
      <c r="F6" s="90">
        <v>5</v>
      </c>
      <c r="G6" s="90">
        <v>1</v>
      </c>
      <c r="H6" s="90"/>
      <c r="I6" s="90"/>
      <c r="J6" s="90"/>
      <c r="K6" s="91"/>
      <c r="P6" s="1141"/>
      <c r="Q6" s="1141"/>
      <c r="R6" s="1141"/>
      <c r="S6" s="1141"/>
      <c r="T6" s="1141"/>
      <c r="U6" s="1141"/>
      <c r="V6" s="1141"/>
      <c r="W6" s="1127"/>
      <c r="X6" s="1135" t="s">
        <v>22358</v>
      </c>
      <c r="Y6" s="1136">
        <v>24</v>
      </c>
      <c r="Z6" s="1136">
        <v>24</v>
      </c>
      <c r="AA6" s="1136">
        <v>0</v>
      </c>
      <c r="AB6" s="1136"/>
      <c r="AC6" s="1136"/>
      <c r="AD6" s="1136"/>
    </row>
    <row r="7" spans="1:31" ht="15.75" thickBot="1">
      <c r="A7" s="1692" t="s">
        <v>223</v>
      </c>
      <c r="B7" s="1693"/>
      <c r="C7" s="90">
        <f>Y27</f>
        <v>357</v>
      </c>
      <c r="D7" s="90">
        <f>C7-E7</f>
        <v>355</v>
      </c>
      <c r="E7" s="90">
        <f>AD27+AB27</f>
        <v>2</v>
      </c>
      <c r="F7" s="90"/>
      <c r="G7" s="90"/>
      <c r="H7" s="90"/>
      <c r="I7" s="90"/>
      <c r="J7" s="90"/>
      <c r="K7" s="91"/>
      <c r="P7" s="1154" t="s">
        <v>22359</v>
      </c>
      <c r="Q7" s="1155"/>
      <c r="R7" s="1155"/>
      <c r="S7" s="1155"/>
      <c r="T7" s="1155"/>
      <c r="U7" s="1155"/>
      <c r="V7" s="1156"/>
      <c r="W7" s="1127"/>
      <c r="X7" s="1135" t="s">
        <v>22360</v>
      </c>
      <c r="Y7" s="1136">
        <v>4</v>
      </c>
      <c r="Z7" s="1136">
        <v>4</v>
      </c>
      <c r="AA7" s="1136">
        <v>0</v>
      </c>
      <c r="AB7" s="1136"/>
      <c r="AC7" s="1136"/>
      <c r="AD7" s="1136"/>
    </row>
    <row r="8" spans="1:31" ht="15.75" thickBot="1">
      <c r="A8" s="1702" t="s">
        <v>663</v>
      </c>
      <c r="B8" s="1703"/>
      <c r="C8" s="92">
        <f>Y19</f>
        <v>30963</v>
      </c>
      <c r="D8" s="92">
        <f>C8-E8</f>
        <v>30863</v>
      </c>
      <c r="E8" s="92">
        <f>AD19</f>
        <v>100</v>
      </c>
      <c r="F8" s="92"/>
      <c r="G8" s="92"/>
      <c r="H8" s="92"/>
      <c r="I8" s="92"/>
      <c r="J8" s="92"/>
      <c r="K8" s="93"/>
      <c r="L8" s="89"/>
      <c r="P8" s="1128" t="s">
        <v>22353</v>
      </c>
      <c r="Q8" s="1129" t="s">
        <v>22354</v>
      </c>
      <c r="R8" s="1130" t="s">
        <v>172</v>
      </c>
      <c r="S8" s="1131" t="s">
        <v>212</v>
      </c>
      <c r="T8" s="1132" t="s">
        <v>213</v>
      </c>
      <c r="U8" s="1133" t="s">
        <v>214</v>
      </c>
      <c r="V8" s="1134" t="s">
        <v>22355</v>
      </c>
      <c r="W8" s="1127"/>
      <c r="X8" s="1139" t="s">
        <v>74</v>
      </c>
      <c r="Y8" s="1140">
        <v>238</v>
      </c>
      <c r="Z8" s="1140">
        <v>238</v>
      </c>
      <c r="AA8" s="1140">
        <v>0</v>
      </c>
      <c r="AB8" s="1140"/>
      <c r="AC8" s="1140"/>
      <c r="AD8" s="1140"/>
    </row>
    <row r="9" spans="1:31">
      <c r="P9" s="1135"/>
      <c r="Q9" s="1136">
        <v>31</v>
      </c>
      <c r="R9" s="1136">
        <v>0</v>
      </c>
      <c r="S9" s="1136">
        <v>20</v>
      </c>
      <c r="T9" s="1136">
        <v>9</v>
      </c>
      <c r="U9" s="1137">
        <v>2</v>
      </c>
      <c r="V9" s="1137">
        <v>0</v>
      </c>
      <c r="W9" s="1127"/>
    </row>
    <row r="10" spans="1:31" ht="15.75" thickBot="1">
      <c r="A10" s="1704" t="s">
        <v>211</v>
      </c>
      <c r="B10" s="1705"/>
      <c r="C10" s="1706"/>
      <c r="D10" s="1706"/>
      <c r="E10" s="1706"/>
      <c r="F10" s="1706"/>
      <c r="G10" s="1706"/>
      <c r="H10" s="1706"/>
      <c r="I10" s="1706"/>
      <c r="J10" s="1706"/>
      <c r="K10" s="1707"/>
      <c r="L10" s="1708"/>
      <c r="P10" s="1139" t="s">
        <v>74</v>
      </c>
      <c r="Q10" s="1140">
        <v>31</v>
      </c>
      <c r="R10" s="1140">
        <v>0</v>
      </c>
      <c r="S10" s="1140">
        <v>20</v>
      </c>
      <c r="T10" s="1140">
        <v>9</v>
      </c>
      <c r="U10" s="1140">
        <v>2</v>
      </c>
      <c r="V10" s="1140">
        <v>0</v>
      </c>
      <c r="W10" s="1127"/>
    </row>
    <row r="11" spans="1:31" ht="14.85" customHeight="1">
      <c r="A11" s="1659" t="s">
        <v>220</v>
      </c>
      <c r="B11" s="1660"/>
      <c r="C11" s="1661"/>
      <c r="D11" s="1709" t="s">
        <v>5</v>
      </c>
      <c r="E11" s="87" t="s">
        <v>642</v>
      </c>
      <c r="F11" s="87"/>
      <c r="G11" s="87"/>
      <c r="H11" s="87"/>
      <c r="I11" s="87"/>
      <c r="J11" s="1711" t="s">
        <v>253</v>
      </c>
      <c r="K11" s="88" t="s">
        <v>162</v>
      </c>
      <c r="L11" s="1712" t="s">
        <v>224</v>
      </c>
      <c r="P11" s="1142"/>
      <c r="Q11" s="1142"/>
      <c r="R11" s="1142"/>
      <c r="S11" s="1142"/>
      <c r="T11" s="1142"/>
      <c r="U11" s="1142"/>
      <c r="V11" s="1142"/>
      <c r="W11" s="1127"/>
    </row>
    <row r="12" spans="1:31" ht="42" customHeight="1" thickBot="1">
      <c r="A12" s="1662"/>
      <c r="B12" s="1663"/>
      <c r="C12" s="1664"/>
      <c r="D12" s="1710"/>
      <c r="E12" s="746" t="s">
        <v>172</v>
      </c>
      <c r="F12" s="746" t="s">
        <v>212</v>
      </c>
      <c r="G12" s="746" t="s">
        <v>213</v>
      </c>
      <c r="H12" s="746" t="s">
        <v>214</v>
      </c>
      <c r="I12" s="746" t="s">
        <v>215</v>
      </c>
      <c r="J12" s="1665" t="s">
        <v>216</v>
      </c>
      <c r="K12" s="747" t="s">
        <v>221</v>
      </c>
      <c r="L12" s="1667"/>
      <c r="P12" s="1141"/>
      <c r="Q12" s="1141"/>
      <c r="R12" s="1141"/>
      <c r="S12" s="1141"/>
      <c r="T12" s="1141"/>
      <c r="U12" s="1141"/>
      <c r="V12" s="1141"/>
      <c r="W12" s="1127"/>
    </row>
    <row r="13" spans="1:31" ht="15.75" thickBot="1">
      <c r="A13" s="1675" t="s">
        <v>707</v>
      </c>
      <c r="B13" s="1676"/>
      <c r="C13" s="1677"/>
      <c r="D13" s="750">
        <f t="shared" ref="D13:I13" si="0">Q31</f>
        <v>1940</v>
      </c>
      <c r="E13" s="750">
        <f t="shared" si="0"/>
        <v>84</v>
      </c>
      <c r="F13" s="750">
        <f t="shared" si="0"/>
        <v>1700</v>
      </c>
      <c r="G13" s="750">
        <f t="shared" si="0"/>
        <v>4</v>
      </c>
      <c r="H13" s="750">
        <f t="shared" si="0"/>
        <v>138</v>
      </c>
      <c r="I13" s="750">
        <f t="shared" si="0"/>
        <v>14</v>
      </c>
      <c r="J13" s="750">
        <v>0</v>
      </c>
      <c r="K13" s="750">
        <f>'Quality-Stat'!I13</f>
        <v>14</v>
      </c>
      <c r="L13" s="751">
        <f>+K13+E13+F13+G13+H13</f>
        <v>1940</v>
      </c>
      <c r="M13" s="733">
        <f>+L13/D13</f>
        <v>1</v>
      </c>
      <c r="P13" s="1154" t="s">
        <v>22361</v>
      </c>
      <c r="Q13" s="1155"/>
      <c r="R13" s="1155"/>
      <c r="S13" s="1155"/>
      <c r="T13" s="1155"/>
      <c r="U13" s="1155"/>
      <c r="V13" s="1156"/>
      <c r="W13" s="1127"/>
      <c r="X13" s="1154" t="s">
        <v>22362</v>
      </c>
      <c r="Y13" s="1155"/>
      <c r="Z13" s="1155"/>
      <c r="AA13" s="1155"/>
      <c r="AB13" s="1155"/>
      <c r="AC13" s="1155"/>
      <c r="AD13" s="1156"/>
    </row>
    <row r="14" spans="1:31">
      <c r="A14" s="1678" t="s">
        <v>706</v>
      </c>
      <c r="B14" s="1679"/>
      <c r="C14" s="1680" t="s">
        <v>217</v>
      </c>
      <c r="D14" s="86">
        <f t="shared" ref="D14:I14" si="1">Q34</f>
        <v>437</v>
      </c>
      <c r="E14" s="86">
        <f t="shared" si="1"/>
        <v>4</v>
      </c>
      <c r="F14" s="86">
        <f t="shared" si="1"/>
        <v>423</v>
      </c>
      <c r="G14" s="86">
        <f t="shared" si="1"/>
        <v>8</v>
      </c>
      <c r="H14" s="86">
        <f t="shared" si="1"/>
        <v>2</v>
      </c>
      <c r="I14" s="86">
        <f t="shared" si="1"/>
        <v>0</v>
      </c>
      <c r="J14" s="86">
        <v>0</v>
      </c>
      <c r="K14" s="86">
        <f>'Quality-Stat'!I14</f>
        <v>0</v>
      </c>
      <c r="L14" s="748">
        <f>+K14+E14+F14+G14+H14</f>
        <v>437</v>
      </c>
      <c r="M14" s="733">
        <f>+L14/D14</f>
        <v>1</v>
      </c>
      <c r="P14" s="1128" t="s">
        <v>22353</v>
      </c>
      <c r="Q14" s="1129" t="s">
        <v>22354</v>
      </c>
      <c r="R14" s="1130" t="s">
        <v>172</v>
      </c>
      <c r="S14" s="1131" t="s">
        <v>212</v>
      </c>
      <c r="T14" s="1132" t="s">
        <v>213</v>
      </c>
      <c r="U14" s="1133" t="s">
        <v>214</v>
      </c>
      <c r="V14" s="1134" t="s">
        <v>22355</v>
      </c>
      <c r="W14" s="1127"/>
      <c r="X14" s="1128" t="s">
        <v>22353</v>
      </c>
      <c r="Y14" s="1129" t="s">
        <v>22354</v>
      </c>
      <c r="Z14" s="1130" t="s">
        <v>172</v>
      </c>
      <c r="AA14" s="1131" t="s">
        <v>212</v>
      </c>
      <c r="AB14" s="1132" t="s">
        <v>213</v>
      </c>
      <c r="AC14" s="1133" t="s">
        <v>214</v>
      </c>
      <c r="AD14" s="1134" t="s">
        <v>22355</v>
      </c>
    </row>
    <row r="15" spans="1:31">
      <c r="A15" s="1678" t="s">
        <v>4888</v>
      </c>
      <c r="B15" s="1679"/>
      <c r="C15" s="1680"/>
      <c r="D15" s="86">
        <f t="shared" ref="D15:I16" si="2">Q32</f>
        <v>158</v>
      </c>
      <c r="E15" s="86">
        <f t="shared" si="2"/>
        <v>21</v>
      </c>
      <c r="F15" s="86">
        <f t="shared" si="2"/>
        <v>111</v>
      </c>
      <c r="G15" s="86">
        <f t="shared" si="2"/>
        <v>2</v>
      </c>
      <c r="H15" s="86">
        <f t="shared" si="2"/>
        <v>0</v>
      </c>
      <c r="I15" s="86">
        <f t="shared" si="2"/>
        <v>0</v>
      </c>
      <c r="J15" s="86">
        <f>+D15-E15-F15-G15-H15-K15</f>
        <v>24</v>
      </c>
      <c r="K15" s="86">
        <f>'Quality-Stat'!I15</f>
        <v>0</v>
      </c>
      <c r="L15" s="748">
        <f>+K15+E15+F15+G15+H15</f>
        <v>134</v>
      </c>
      <c r="M15" s="733">
        <f>+L15/D15</f>
        <v>0.84810126582278478</v>
      </c>
      <c r="P15" s="1135" t="s">
        <v>22363</v>
      </c>
      <c r="Q15" s="1136">
        <v>60</v>
      </c>
      <c r="R15" s="1136">
        <v>12</v>
      </c>
      <c r="S15" s="1136">
        <v>40</v>
      </c>
      <c r="T15" s="1136">
        <v>5</v>
      </c>
      <c r="U15" s="1137">
        <v>3</v>
      </c>
      <c r="V15" s="1143">
        <v>0</v>
      </c>
      <c r="W15" s="1127"/>
      <c r="X15" s="1135" t="s">
        <v>22363</v>
      </c>
      <c r="Y15" s="1136">
        <v>14998</v>
      </c>
      <c r="Z15" s="1136">
        <v>4727</v>
      </c>
      <c r="AA15" s="1136">
        <v>9693</v>
      </c>
      <c r="AB15" s="1136">
        <v>182</v>
      </c>
      <c r="AC15" s="1136">
        <v>19</v>
      </c>
      <c r="AD15" s="1136">
        <v>78</v>
      </c>
    </row>
    <row r="16" spans="1:31">
      <c r="A16" s="1678" t="s">
        <v>606</v>
      </c>
      <c r="B16" s="1679"/>
      <c r="C16" s="1680"/>
      <c r="D16" s="86">
        <f t="shared" si="2"/>
        <v>3</v>
      </c>
      <c r="E16" s="86">
        <f t="shared" si="2"/>
        <v>0</v>
      </c>
      <c r="F16" s="86">
        <f t="shared" si="2"/>
        <v>3</v>
      </c>
      <c r="G16" s="86">
        <f t="shared" si="2"/>
        <v>0</v>
      </c>
      <c r="H16" s="86">
        <f t="shared" si="2"/>
        <v>0</v>
      </c>
      <c r="I16" s="86">
        <f t="shared" si="2"/>
        <v>0</v>
      </c>
      <c r="J16" s="86"/>
      <c r="K16" s="86">
        <f>'Quality-Stat'!I16</f>
        <v>0</v>
      </c>
      <c r="L16" s="748">
        <f>+K16+E16+F16+G16+H16</f>
        <v>3</v>
      </c>
      <c r="M16" s="733">
        <f>+L16/D16</f>
        <v>1</v>
      </c>
      <c r="P16" s="1144" t="s">
        <v>22364</v>
      </c>
      <c r="Q16" s="1145">
        <v>21</v>
      </c>
      <c r="R16" s="1145">
        <v>1</v>
      </c>
      <c r="S16" s="1145">
        <v>15</v>
      </c>
      <c r="T16" s="1145">
        <v>1</v>
      </c>
      <c r="U16" s="1146">
        <v>4</v>
      </c>
      <c r="V16" s="1147">
        <v>0</v>
      </c>
      <c r="W16" s="1127"/>
      <c r="X16" s="1144" t="s">
        <v>22364</v>
      </c>
      <c r="Y16" s="1145">
        <v>349</v>
      </c>
      <c r="Z16" s="1145">
        <v>125</v>
      </c>
      <c r="AA16" s="1145">
        <v>208</v>
      </c>
      <c r="AB16" s="1145">
        <v>8</v>
      </c>
      <c r="AC16" s="1145">
        <v>7</v>
      </c>
      <c r="AD16" s="1145">
        <v>0</v>
      </c>
    </row>
    <row r="17" spans="1:31">
      <c r="A17" s="1681" t="s">
        <v>6491</v>
      </c>
      <c r="B17" s="1682"/>
      <c r="C17" s="1683"/>
      <c r="D17" s="752">
        <f t="shared" ref="D17:I17" si="3">Q35</f>
        <v>1</v>
      </c>
      <c r="E17" s="752">
        <f t="shared" si="3"/>
        <v>0</v>
      </c>
      <c r="F17" s="752">
        <f t="shared" si="3"/>
        <v>1</v>
      </c>
      <c r="G17" s="752">
        <f t="shared" si="3"/>
        <v>3</v>
      </c>
      <c r="H17" s="752">
        <f t="shared" si="3"/>
        <v>0</v>
      </c>
      <c r="I17" s="752">
        <f t="shared" si="3"/>
        <v>0</v>
      </c>
      <c r="J17" s="752"/>
      <c r="K17" s="752">
        <f>'Quality-Stat'!I17</f>
        <v>0</v>
      </c>
      <c r="L17" s="753">
        <f>+K17+E17+F17+G17+H17</f>
        <v>4</v>
      </c>
      <c r="M17" s="733">
        <f>+L17/D17</f>
        <v>4</v>
      </c>
      <c r="P17" s="1144" t="s">
        <v>22365</v>
      </c>
      <c r="Q17" s="1145">
        <v>0</v>
      </c>
      <c r="R17" s="1145">
        <v>0</v>
      </c>
      <c r="S17" s="1145">
        <v>0</v>
      </c>
      <c r="T17" s="1145">
        <v>0</v>
      </c>
      <c r="U17" s="1146">
        <v>0</v>
      </c>
      <c r="V17" s="1147">
        <v>0</v>
      </c>
      <c r="W17" s="1127"/>
      <c r="X17" s="1144" t="s">
        <v>22366</v>
      </c>
      <c r="Y17" s="1145">
        <v>2759</v>
      </c>
      <c r="Z17" s="1145">
        <v>1079</v>
      </c>
      <c r="AA17" s="1145">
        <v>1598</v>
      </c>
      <c r="AB17" s="1145">
        <v>29</v>
      </c>
      <c r="AC17" s="1145">
        <v>15</v>
      </c>
      <c r="AD17" s="1145">
        <v>1</v>
      </c>
    </row>
    <row r="18" spans="1:31">
      <c r="A18" s="1699" t="s">
        <v>219</v>
      </c>
      <c r="B18" s="1700"/>
      <c r="C18" s="1701"/>
      <c r="D18" s="749">
        <f>SUBTOTAL(9,D13:D17)</f>
        <v>2539</v>
      </c>
      <c r="E18" s="749">
        <f t="shared" ref="E18:K18" si="4">SUBTOTAL(9,E13:E17)</f>
        <v>109</v>
      </c>
      <c r="F18" s="749">
        <f t="shared" si="4"/>
        <v>2238</v>
      </c>
      <c r="G18" s="749">
        <f t="shared" si="4"/>
        <v>17</v>
      </c>
      <c r="H18" s="749">
        <f t="shared" si="4"/>
        <v>140</v>
      </c>
      <c r="I18" s="749">
        <f t="shared" si="4"/>
        <v>14</v>
      </c>
      <c r="J18" s="749">
        <f t="shared" si="4"/>
        <v>24</v>
      </c>
      <c r="K18" s="749">
        <f t="shared" si="4"/>
        <v>14</v>
      </c>
      <c r="L18" s="749">
        <f>SUM(L13:L17)</f>
        <v>2518</v>
      </c>
      <c r="P18" s="1144" t="s">
        <v>22366</v>
      </c>
      <c r="Q18" s="1145">
        <v>24</v>
      </c>
      <c r="R18" s="1145">
        <v>16</v>
      </c>
      <c r="S18" s="1145">
        <v>7</v>
      </c>
      <c r="T18" s="1145">
        <v>1</v>
      </c>
      <c r="U18" s="1146">
        <v>0</v>
      </c>
      <c r="V18" s="1147">
        <v>0</v>
      </c>
      <c r="W18" s="1127"/>
      <c r="X18" s="1144" t="s">
        <v>6491</v>
      </c>
      <c r="Y18" s="1145">
        <v>12857</v>
      </c>
      <c r="Z18" s="1145">
        <v>42</v>
      </c>
      <c r="AA18" s="1145">
        <v>11563</v>
      </c>
      <c r="AB18" s="1145">
        <v>664</v>
      </c>
      <c r="AC18" s="1145">
        <v>14</v>
      </c>
      <c r="AD18" s="1145">
        <v>21</v>
      </c>
    </row>
    <row r="19" spans="1:31" ht="15.75" thickBot="1">
      <c r="P19" s="1139" t="s">
        <v>74</v>
      </c>
      <c r="Q19" s="1140">
        <v>105</v>
      </c>
      <c r="R19" s="1140">
        <v>29</v>
      </c>
      <c r="S19" s="1140">
        <v>62</v>
      </c>
      <c r="T19" s="1140">
        <v>7</v>
      </c>
      <c r="U19" s="1140">
        <v>7</v>
      </c>
      <c r="V19" s="1140">
        <v>0</v>
      </c>
      <c r="W19" s="1127"/>
      <c r="X19" s="1139" t="s">
        <v>74</v>
      </c>
      <c r="Y19" s="1140">
        <v>30963</v>
      </c>
      <c r="Z19" s="1140">
        <v>5973</v>
      </c>
      <c r="AA19" s="1140">
        <v>23062</v>
      </c>
      <c r="AB19" s="1140">
        <v>883</v>
      </c>
      <c r="AC19" s="1140">
        <v>55</v>
      </c>
      <c r="AD19" s="1140">
        <v>100</v>
      </c>
    </row>
    <row r="20" spans="1:31" ht="15.75" thickBot="1">
      <c r="D20" s="89"/>
      <c r="E20" s="89"/>
      <c r="P20" s="1148"/>
      <c r="Q20" s="1148"/>
      <c r="R20" s="1148"/>
      <c r="S20" s="1148"/>
      <c r="T20" s="1148"/>
      <c r="U20" s="1148"/>
      <c r="V20" s="1148"/>
      <c r="W20" s="1127"/>
      <c r="X20" s="1149"/>
      <c r="Y20" s="1150"/>
      <c r="Z20" s="1150"/>
      <c r="AA20" s="1150"/>
      <c r="AB20" s="1150"/>
      <c r="AC20" s="1150"/>
      <c r="AD20" s="1150"/>
    </row>
    <row r="21" spans="1:31" ht="15.75" thickBot="1">
      <c r="A21" s="1704" t="s">
        <v>225</v>
      </c>
      <c r="B21" s="1705"/>
      <c r="C21" s="1706"/>
      <c r="D21" s="1706"/>
      <c r="E21" s="1706"/>
      <c r="F21" s="1706"/>
      <c r="G21" s="1706"/>
      <c r="H21" s="1706"/>
      <c r="I21" s="1706"/>
      <c r="J21" s="1706"/>
      <c r="K21" s="1707"/>
      <c r="L21" s="1708"/>
      <c r="P21" s="1154" t="s">
        <v>22367</v>
      </c>
      <c r="Q21" s="1155"/>
      <c r="R21" s="1155"/>
      <c r="S21" s="1155"/>
      <c r="T21" s="1155"/>
      <c r="U21" s="1155"/>
      <c r="V21" s="1156"/>
      <c r="W21" s="1127"/>
      <c r="X21" s="1154" t="s">
        <v>22368</v>
      </c>
      <c r="Y21" s="1155"/>
      <c r="Z21" s="1155"/>
      <c r="AA21" s="1155"/>
      <c r="AB21" s="1155"/>
      <c r="AC21" s="1155"/>
      <c r="AD21" s="1156"/>
    </row>
    <row r="22" spans="1:31">
      <c r="A22" s="1659" t="s">
        <v>220</v>
      </c>
      <c r="B22" s="1660"/>
      <c r="C22" s="1661"/>
      <c r="D22" s="1709" t="s">
        <v>5</v>
      </c>
      <c r="E22" s="87" t="s">
        <v>643</v>
      </c>
      <c r="F22" s="87"/>
      <c r="G22" s="87"/>
      <c r="H22" s="87"/>
      <c r="I22" s="87"/>
      <c r="J22" s="1711" t="s">
        <v>254</v>
      </c>
      <c r="K22" s="88" t="s">
        <v>162</v>
      </c>
      <c r="L22" s="1712" t="s">
        <v>224</v>
      </c>
      <c r="P22" s="1128" t="s">
        <v>22353</v>
      </c>
      <c r="Q22" s="1129" t="s">
        <v>22354</v>
      </c>
      <c r="R22" s="1130" t="s">
        <v>172</v>
      </c>
      <c r="S22" s="1131" t="s">
        <v>212</v>
      </c>
      <c r="T22" s="1132" t="s">
        <v>213</v>
      </c>
      <c r="U22" s="1133" t="s">
        <v>214</v>
      </c>
      <c r="V22" s="1134" t="s">
        <v>22355</v>
      </c>
      <c r="W22" s="1127"/>
      <c r="X22" s="1128" t="s">
        <v>22353</v>
      </c>
      <c r="Y22" s="1129" t="s">
        <v>22354</v>
      </c>
      <c r="Z22" s="1130" t="s">
        <v>172</v>
      </c>
      <c r="AA22" s="1131" t="s">
        <v>212</v>
      </c>
      <c r="AB22" s="1132" t="s">
        <v>213</v>
      </c>
      <c r="AC22" s="1133" t="s">
        <v>214</v>
      </c>
      <c r="AD22" s="1134" t="s">
        <v>22355</v>
      </c>
    </row>
    <row r="23" spans="1:31" ht="42" customHeight="1">
      <c r="A23" s="1662"/>
      <c r="B23" s="1663"/>
      <c r="C23" s="1664"/>
      <c r="D23" s="1710"/>
      <c r="E23" s="746" t="s">
        <v>172</v>
      </c>
      <c r="F23" s="746" t="s">
        <v>212</v>
      </c>
      <c r="G23" s="746" t="s">
        <v>213</v>
      </c>
      <c r="H23" s="746" t="s">
        <v>214</v>
      </c>
      <c r="I23" s="746" t="s">
        <v>215</v>
      </c>
      <c r="J23" s="1665" t="s">
        <v>216</v>
      </c>
      <c r="K23" s="747" t="s">
        <v>221</v>
      </c>
      <c r="L23" s="1667"/>
      <c r="P23" s="1135" t="s">
        <v>22363</v>
      </c>
      <c r="Q23" s="1136">
        <v>9</v>
      </c>
      <c r="R23" s="1136">
        <v>0</v>
      </c>
      <c r="S23" s="1136">
        <v>0</v>
      </c>
      <c r="T23" s="1136">
        <v>0</v>
      </c>
      <c r="U23" s="1137">
        <v>1</v>
      </c>
      <c r="V23" s="1143">
        <v>8</v>
      </c>
      <c r="W23" s="1127"/>
      <c r="X23" s="1135" t="s">
        <v>22363</v>
      </c>
      <c r="Y23" s="1145">
        <v>125</v>
      </c>
      <c r="Z23" s="1145">
        <v>123</v>
      </c>
      <c r="AA23" s="1145">
        <v>0</v>
      </c>
      <c r="AB23" s="1145">
        <v>2</v>
      </c>
      <c r="AC23" s="1145">
        <v>0</v>
      </c>
      <c r="AD23" s="1145">
        <v>0</v>
      </c>
    </row>
    <row r="24" spans="1:31">
      <c r="A24" s="1684" t="s">
        <v>707</v>
      </c>
      <c r="B24" s="1685"/>
      <c r="C24" s="1685"/>
      <c r="D24" s="750">
        <f t="shared" ref="D24:I24" si="5">Q40</f>
        <v>35</v>
      </c>
      <c r="E24" s="750">
        <f t="shared" si="5"/>
        <v>1</v>
      </c>
      <c r="F24" s="750">
        <f t="shared" si="5"/>
        <v>6</v>
      </c>
      <c r="G24" s="750">
        <f t="shared" si="5"/>
        <v>2</v>
      </c>
      <c r="H24" s="750">
        <f t="shared" si="5"/>
        <v>0</v>
      </c>
      <c r="I24" s="750">
        <f t="shared" si="5"/>
        <v>26</v>
      </c>
      <c r="J24" s="86">
        <f>+D24-E24-F24-G24-H24-K24</f>
        <v>0</v>
      </c>
      <c r="K24" s="750">
        <f>'Quality-Stat'!I24</f>
        <v>26</v>
      </c>
      <c r="L24" s="754">
        <f>+K24+E24+F24+G24+H24</f>
        <v>35</v>
      </c>
      <c r="M24" s="733">
        <f>+L24/D24</f>
        <v>1</v>
      </c>
      <c r="P24" s="1144" t="s">
        <v>22364</v>
      </c>
      <c r="Q24" s="1145">
        <v>3</v>
      </c>
      <c r="R24" s="1145">
        <v>0</v>
      </c>
      <c r="S24" s="1145">
        <v>0</v>
      </c>
      <c r="T24" s="1145">
        <v>0</v>
      </c>
      <c r="U24" s="1146">
        <v>0</v>
      </c>
      <c r="V24" s="1143">
        <v>3</v>
      </c>
      <c r="W24" s="1127"/>
      <c r="X24" s="1144" t="s">
        <v>22364</v>
      </c>
      <c r="Y24" s="1145">
        <v>27</v>
      </c>
      <c r="Z24" s="1145">
        <v>27</v>
      </c>
      <c r="AA24" s="1145">
        <v>0</v>
      </c>
      <c r="AB24" s="1145">
        <v>0</v>
      </c>
      <c r="AC24" s="1145">
        <v>0</v>
      </c>
      <c r="AD24" s="1145">
        <v>0</v>
      </c>
    </row>
    <row r="25" spans="1:31">
      <c r="A25" s="1686" t="s">
        <v>706</v>
      </c>
      <c r="B25" s="1687"/>
      <c r="C25" s="1687" t="s">
        <v>217</v>
      </c>
      <c r="D25" s="86">
        <f t="shared" ref="D25:I25" si="6">Q42</f>
        <v>23</v>
      </c>
      <c r="E25" s="86">
        <f t="shared" si="6"/>
        <v>14</v>
      </c>
      <c r="F25" s="86">
        <f t="shared" si="6"/>
        <v>7</v>
      </c>
      <c r="G25" s="86">
        <f t="shared" si="6"/>
        <v>1</v>
      </c>
      <c r="H25" s="86">
        <f t="shared" si="6"/>
        <v>0</v>
      </c>
      <c r="I25" s="86">
        <f t="shared" si="6"/>
        <v>1</v>
      </c>
      <c r="J25" s="86">
        <f>+D25-E25-F25-G25-H25-K25</f>
        <v>0</v>
      </c>
      <c r="K25" s="86">
        <f>'Quality-Stat'!I25</f>
        <v>1</v>
      </c>
      <c r="L25" s="755">
        <f>+K25+E25+F25+G25+H25</f>
        <v>23</v>
      </c>
      <c r="M25" s="733">
        <f>+L25/D25</f>
        <v>1</v>
      </c>
      <c r="P25" s="1144" t="s">
        <v>22366</v>
      </c>
      <c r="Q25" s="1145">
        <v>5</v>
      </c>
      <c r="R25" s="1145">
        <v>0</v>
      </c>
      <c r="S25" s="1145">
        <v>0</v>
      </c>
      <c r="T25" s="1145">
        <v>0</v>
      </c>
      <c r="U25" s="1145">
        <v>1</v>
      </c>
      <c r="V25" s="1143">
        <v>4</v>
      </c>
      <c r="W25" s="1127"/>
      <c r="X25" s="1144" t="s">
        <v>22366</v>
      </c>
      <c r="Y25" s="1145">
        <v>205</v>
      </c>
      <c r="Z25" s="1145">
        <v>205</v>
      </c>
      <c r="AA25" s="1145">
        <v>0</v>
      </c>
      <c r="AB25" s="1145">
        <v>0</v>
      </c>
      <c r="AC25" s="1145">
        <v>0</v>
      </c>
      <c r="AD25" s="1145">
        <v>0</v>
      </c>
    </row>
    <row r="26" spans="1:31">
      <c r="A26" s="1686" t="s">
        <v>218</v>
      </c>
      <c r="B26" s="1687"/>
      <c r="C26" s="1687"/>
      <c r="D26" s="86">
        <f t="shared" ref="D26:I26" si="7">Q41</f>
        <v>20</v>
      </c>
      <c r="E26" s="86">
        <f t="shared" si="7"/>
        <v>1</v>
      </c>
      <c r="F26" s="86">
        <f t="shared" si="7"/>
        <v>9</v>
      </c>
      <c r="G26" s="86">
        <f t="shared" si="7"/>
        <v>1</v>
      </c>
      <c r="H26" s="86">
        <f t="shared" si="7"/>
        <v>0</v>
      </c>
      <c r="I26" s="86">
        <f t="shared" si="7"/>
        <v>9</v>
      </c>
      <c r="J26" s="86">
        <f>+D26-E26-F26-G26-H26-K26</f>
        <v>0</v>
      </c>
      <c r="K26" s="86">
        <f>'Quality-Stat'!I26</f>
        <v>9</v>
      </c>
      <c r="L26" s="755">
        <f>+K26+E26+F26+G26+H26</f>
        <v>20</v>
      </c>
      <c r="M26" s="733">
        <f>+L26/D26</f>
        <v>1</v>
      </c>
      <c r="P26" s="1144"/>
      <c r="Q26" s="1145"/>
      <c r="R26" s="1145"/>
      <c r="S26" s="1145"/>
      <c r="T26" s="1145"/>
      <c r="U26" s="1145"/>
      <c r="V26" s="1143"/>
      <c r="W26" s="1127"/>
      <c r="X26" s="1144"/>
      <c r="Y26" s="1145"/>
      <c r="Z26" s="1145"/>
      <c r="AA26" s="1145"/>
      <c r="AB26" s="1145"/>
      <c r="AC26" s="1145"/>
      <c r="AD26" s="1145"/>
    </row>
    <row r="27" spans="1:31" ht="15.75" thickBot="1">
      <c r="A27" s="1686"/>
      <c r="B27" s="1687"/>
      <c r="C27" s="1687"/>
      <c r="D27" s="86"/>
      <c r="E27" s="86"/>
      <c r="F27" s="86"/>
      <c r="G27" s="86"/>
      <c r="H27" s="86"/>
      <c r="I27" s="86"/>
      <c r="J27" s="86"/>
      <c r="K27" s="86">
        <f>'Quality-Stat'!I27</f>
        <v>0</v>
      </c>
      <c r="L27" s="755"/>
      <c r="P27" s="1139" t="s">
        <v>74</v>
      </c>
      <c r="Q27" s="1140">
        <v>17</v>
      </c>
      <c r="R27" s="1140">
        <v>0</v>
      </c>
      <c r="S27" s="1140">
        <v>0</v>
      </c>
      <c r="T27" s="1140">
        <v>0</v>
      </c>
      <c r="U27" s="1140">
        <v>2</v>
      </c>
      <c r="V27" s="1140">
        <v>15</v>
      </c>
      <c r="W27" s="1127"/>
      <c r="X27" s="1139" t="s">
        <v>74</v>
      </c>
      <c r="Y27" s="1140">
        <v>357</v>
      </c>
      <c r="Z27" s="1140">
        <v>355</v>
      </c>
      <c r="AA27" s="1140">
        <v>0</v>
      </c>
      <c r="AB27" s="1140">
        <v>2</v>
      </c>
      <c r="AC27" s="1140">
        <v>0</v>
      </c>
      <c r="AD27" s="1140">
        <v>0</v>
      </c>
    </row>
    <row r="28" spans="1:31" ht="15.75" thickBot="1">
      <c r="A28" s="1697"/>
      <c r="B28" s="1698"/>
      <c r="C28" s="1698"/>
      <c r="D28" s="752"/>
      <c r="E28" s="752"/>
      <c r="F28" s="752"/>
      <c r="G28" s="752"/>
      <c r="H28" s="752"/>
      <c r="I28" s="752"/>
      <c r="J28" s="752"/>
      <c r="K28" s="752"/>
      <c r="L28" s="756"/>
      <c r="P28" s="1141"/>
      <c r="Q28" s="1141"/>
      <c r="R28" s="1141"/>
      <c r="S28" s="1141"/>
      <c r="T28" s="1141"/>
      <c r="U28" s="1141"/>
      <c r="V28" s="1141"/>
      <c r="W28" s="1127"/>
    </row>
    <row r="29" spans="1:31" ht="15.75" thickBot="1">
      <c r="A29" s="1699" t="s">
        <v>219</v>
      </c>
      <c r="B29" s="1700"/>
      <c r="C29" s="1701"/>
      <c r="D29" s="749">
        <f>SUBTOTAL(9,D24:D28)</f>
        <v>78</v>
      </c>
      <c r="E29" s="749">
        <f t="shared" ref="E29:K29" si="8">SUBTOTAL(9,E24:E28)</f>
        <v>16</v>
      </c>
      <c r="F29" s="749">
        <f t="shared" si="8"/>
        <v>22</v>
      </c>
      <c r="G29" s="749">
        <f t="shared" si="8"/>
        <v>4</v>
      </c>
      <c r="H29" s="749">
        <f t="shared" si="8"/>
        <v>0</v>
      </c>
      <c r="I29" s="749">
        <f t="shared" si="8"/>
        <v>36</v>
      </c>
      <c r="J29" s="749">
        <f t="shared" si="8"/>
        <v>0</v>
      </c>
      <c r="K29" s="749">
        <f t="shared" si="8"/>
        <v>36</v>
      </c>
      <c r="L29" s="749">
        <f>SUM(L24:L28)</f>
        <v>78</v>
      </c>
      <c r="M29" s="733">
        <f>+L29/D29</f>
        <v>1</v>
      </c>
      <c r="P29" s="1154" t="s">
        <v>22369</v>
      </c>
      <c r="Q29" s="1155"/>
      <c r="R29" s="1155"/>
      <c r="S29" s="1155"/>
      <c r="T29" s="1155"/>
      <c r="U29" s="1155"/>
      <c r="V29" s="1156"/>
      <c r="W29" s="1127"/>
      <c r="X29" s="1154" t="s">
        <v>22370</v>
      </c>
      <c r="Y29" s="1155"/>
      <c r="Z29" s="1155"/>
      <c r="AA29" s="1155"/>
      <c r="AB29" s="1155"/>
      <c r="AC29" s="1155"/>
      <c r="AD29" s="1156"/>
    </row>
    <row r="30" spans="1:31">
      <c r="P30" s="1128" t="s">
        <v>22353</v>
      </c>
      <c r="Q30" s="1129" t="s">
        <v>22354</v>
      </c>
      <c r="R30" s="1130" t="s">
        <v>172</v>
      </c>
      <c r="S30" s="1131" t="s">
        <v>212</v>
      </c>
      <c r="T30" s="1132" t="s">
        <v>213</v>
      </c>
      <c r="U30" s="1133" t="s">
        <v>214</v>
      </c>
      <c r="V30" s="1134" t="s">
        <v>22355</v>
      </c>
      <c r="W30" s="1127"/>
      <c r="X30" s="1128" t="s">
        <v>22353</v>
      </c>
      <c r="Y30" s="1129" t="s">
        <v>22354</v>
      </c>
      <c r="Z30" s="1130" t="s">
        <v>172</v>
      </c>
      <c r="AA30" s="1131" t="s">
        <v>212</v>
      </c>
      <c r="AB30" s="1132" t="s">
        <v>213</v>
      </c>
      <c r="AC30" s="1133" t="s">
        <v>214</v>
      </c>
      <c r="AD30" s="1134" t="s">
        <v>22355</v>
      </c>
      <c r="AE30" s="1151" t="s">
        <v>22371</v>
      </c>
    </row>
    <row r="31" spans="1:31">
      <c r="A31" s="1728" t="s">
        <v>246</v>
      </c>
      <c r="B31" s="1729"/>
      <c r="C31" s="1729"/>
      <c r="D31" s="1729"/>
      <c r="E31" s="1729"/>
      <c r="F31" s="1729"/>
      <c r="G31" s="1729"/>
      <c r="H31" s="1729"/>
      <c r="I31" s="1729"/>
      <c r="J31" s="1705"/>
      <c r="K31" s="111"/>
      <c r="L31" s="112"/>
      <c r="P31" s="1135" t="s">
        <v>22363</v>
      </c>
      <c r="Q31" s="1136">
        <v>1940</v>
      </c>
      <c r="R31" s="1136">
        <v>84</v>
      </c>
      <c r="S31" s="1136">
        <v>1700</v>
      </c>
      <c r="T31" s="1136">
        <v>4</v>
      </c>
      <c r="U31" s="1137">
        <v>138</v>
      </c>
      <c r="V31" s="1143">
        <v>14</v>
      </c>
      <c r="W31" s="1127"/>
      <c r="X31" s="1144" t="s">
        <v>22363</v>
      </c>
      <c r="Y31" s="1145">
        <v>7</v>
      </c>
      <c r="Z31" s="1145">
        <v>1</v>
      </c>
      <c r="AA31" s="1145">
        <v>6</v>
      </c>
      <c r="AB31" s="1145">
        <v>0</v>
      </c>
      <c r="AC31" s="1145">
        <v>0</v>
      </c>
      <c r="AD31" s="1145">
        <v>0</v>
      </c>
      <c r="AE31" s="1145">
        <v>0</v>
      </c>
    </row>
    <row r="32" spans="1:31" ht="14.85" customHeight="1">
      <c r="A32" s="1659" t="s">
        <v>220</v>
      </c>
      <c r="B32" s="1660"/>
      <c r="C32" s="1661"/>
      <c r="D32" s="1688" t="s">
        <v>249</v>
      </c>
      <c r="E32" s="1688" t="s">
        <v>247</v>
      </c>
      <c r="F32" s="1688" t="s">
        <v>248</v>
      </c>
      <c r="G32" s="1688" t="s">
        <v>255</v>
      </c>
      <c r="H32" s="1688" t="s">
        <v>256</v>
      </c>
      <c r="I32" s="1688" t="s">
        <v>257</v>
      </c>
      <c r="J32" s="1665" t="s">
        <v>258</v>
      </c>
      <c r="K32" s="1666"/>
      <c r="L32" s="1667"/>
      <c r="P32" s="1144" t="s">
        <v>22364</v>
      </c>
      <c r="Q32" s="1145">
        <v>158</v>
      </c>
      <c r="R32" s="1145">
        <v>21</v>
      </c>
      <c r="S32" s="1145">
        <v>111</v>
      </c>
      <c r="T32" s="1145">
        <v>2</v>
      </c>
      <c r="U32" s="1146">
        <v>0</v>
      </c>
      <c r="V32" s="1143">
        <v>0</v>
      </c>
      <c r="W32" s="1152" t="s">
        <v>22372</v>
      </c>
      <c r="X32" s="1144" t="s">
        <v>22373</v>
      </c>
      <c r="Y32" s="1145">
        <v>95</v>
      </c>
      <c r="Z32" s="1145">
        <v>2</v>
      </c>
      <c r="AA32" s="1145">
        <v>84</v>
      </c>
      <c r="AB32" s="1145">
        <v>0</v>
      </c>
      <c r="AC32" s="1145">
        <v>0</v>
      </c>
      <c r="AD32" s="1145">
        <v>9</v>
      </c>
      <c r="AE32" s="1145">
        <v>0</v>
      </c>
    </row>
    <row r="33" spans="1:31" ht="42" customHeight="1">
      <c r="A33" s="1662"/>
      <c r="B33" s="1663"/>
      <c r="C33" s="1664"/>
      <c r="D33" s="1689"/>
      <c r="E33" s="1689" t="s">
        <v>172</v>
      </c>
      <c r="F33" s="1689" t="s">
        <v>212</v>
      </c>
      <c r="G33" s="1689" t="s">
        <v>213</v>
      </c>
      <c r="H33" s="1689" t="s">
        <v>214</v>
      </c>
      <c r="I33" s="1689" t="s">
        <v>215</v>
      </c>
      <c r="J33" s="1668"/>
      <c r="K33" s="1669"/>
      <c r="L33" s="1670"/>
      <c r="P33" s="1144" t="s">
        <v>22365</v>
      </c>
      <c r="Q33" s="1145">
        <v>3</v>
      </c>
      <c r="R33" s="1145">
        <v>0</v>
      </c>
      <c r="S33" s="1145">
        <v>3</v>
      </c>
      <c r="T33" s="1145">
        <v>0</v>
      </c>
      <c r="U33" s="1146">
        <v>0</v>
      </c>
      <c r="V33" s="1147">
        <v>0</v>
      </c>
      <c r="W33" s="1127"/>
      <c r="X33" s="1144" t="s">
        <v>22374</v>
      </c>
      <c r="Y33" s="1145">
        <v>85</v>
      </c>
      <c r="Z33" s="1145">
        <v>32</v>
      </c>
      <c r="AA33" s="1145">
        <v>52</v>
      </c>
      <c r="AB33" s="1145">
        <v>0</v>
      </c>
      <c r="AC33" s="1145">
        <v>0</v>
      </c>
      <c r="AD33" s="1145">
        <v>1</v>
      </c>
      <c r="AE33" s="1145">
        <v>0</v>
      </c>
    </row>
    <row r="34" spans="1:31" ht="14.85" customHeight="1">
      <c r="A34" s="1684" t="s">
        <v>707</v>
      </c>
      <c r="B34" s="1685"/>
      <c r="C34" s="1685"/>
      <c r="D34" s="750">
        <v>4</v>
      </c>
      <c r="E34" s="750">
        <v>4</v>
      </c>
      <c r="F34" s="750">
        <v>3</v>
      </c>
      <c r="G34" s="86">
        <f>+D34-F34</f>
        <v>1</v>
      </c>
      <c r="H34" s="750">
        <v>3</v>
      </c>
      <c r="I34" s="750"/>
      <c r="J34" s="1671">
        <v>45990</v>
      </c>
      <c r="K34" s="1671"/>
      <c r="L34" s="1672"/>
      <c r="P34" s="1144" t="s">
        <v>22366</v>
      </c>
      <c r="Q34" s="1145">
        <v>437</v>
      </c>
      <c r="R34" s="1145">
        <v>4</v>
      </c>
      <c r="S34" s="1145">
        <v>423</v>
      </c>
      <c r="T34" s="1145">
        <v>8</v>
      </c>
      <c r="U34" s="1146">
        <v>2</v>
      </c>
      <c r="V34" s="1147">
        <v>0</v>
      </c>
      <c r="W34" s="1127"/>
      <c r="X34" s="1144"/>
      <c r="Y34" s="1145"/>
      <c r="Z34" s="1145"/>
      <c r="AA34" s="1145"/>
      <c r="AB34" s="1145"/>
      <c r="AC34" s="1145"/>
      <c r="AD34" s="1145"/>
      <c r="AE34" s="1153"/>
    </row>
    <row r="35" spans="1:31" ht="15.75" thickBot="1">
      <c r="A35" s="1686" t="s">
        <v>706</v>
      </c>
      <c r="B35" s="1687"/>
      <c r="C35" s="1687" t="s">
        <v>217</v>
      </c>
      <c r="D35" s="86">
        <v>8</v>
      </c>
      <c r="E35" s="86">
        <v>8</v>
      </c>
      <c r="F35" s="86">
        <v>7</v>
      </c>
      <c r="G35" s="86">
        <f>+D35-F35</f>
        <v>1</v>
      </c>
      <c r="H35" s="86">
        <v>7</v>
      </c>
      <c r="I35" s="86"/>
      <c r="J35" s="1673">
        <v>46119</v>
      </c>
      <c r="K35" s="1673"/>
      <c r="L35" s="1674"/>
      <c r="P35" s="1144" t="s">
        <v>6491</v>
      </c>
      <c r="Q35" s="1145">
        <v>1</v>
      </c>
      <c r="R35" s="1145">
        <v>0</v>
      </c>
      <c r="S35" s="1145">
        <v>1</v>
      </c>
      <c r="T35" s="1145">
        <v>3</v>
      </c>
      <c r="U35" s="1145">
        <v>0</v>
      </c>
      <c r="V35" s="1147">
        <v>0</v>
      </c>
      <c r="W35" s="1127"/>
      <c r="X35" s="1139" t="s">
        <v>74</v>
      </c>
      <c r="Y35" s="1140">
        <v>187</v>
      </c>
      <c r="Z35" s="1140">
        <v>35</v>
      </c>
      <c r="AA35" s="1140">
        <v>142</v>
      </c>
      <c r="AB35" s="1140">
        <v>0</v>
      </c>
      <c r="AC35" s="1140">
        <v>0</v>
      </c>
      <c r="AD35" s="1140">
        <v>10</v>
      </c>
      <c r="AE35" s="1140">
        <v>0</v>
      </c>
    </row>
    <row r="36" spans="1:31" ht="15.75" thickBot="1">
      <c r="A36" s="1686" t="s">
        <v>218</v>
      </c>
      <c r="B36" s="1687"/>
      <c r="C36" s="1687"/>
      <c r="D36" s="86">
        <v>8</v>
      </c>
      <c r="E36" s="86">
        <v>8</v>
      </c>
      <c r="F36" s="86">
        <v>2</v>
      </c>
      <c r="G36" s="86">
        <f>+D36-F36</f>
        <v>6</v>
      </c>
      <c r="H36" s="86"/>
      <c r="I36" s="86"/>
      <c r="J36" s="1673">
        <v>46078</v>
      </c>
      <c r="K36" s="1673"/>
      <c r="L36" s="1674"/>
      <c r="P36" s="1139" t="s">
        <v>74</v>
      </c>
      <c r="Q36" s="1140">
        <v>2539</v>
      </c>
      <c r="R36" s="1140">
        <v>109</v>
      </c>
      <c r="S36" s="1140">
        <v>2238</v>
      </c>
      <c r="T36" s="1140">
        <v>17</v>
      </c>
      <c r="U36" s="1140">
        <v>140</v>
      </c>
      <c r="V36" s="1140">
        <v>14</v>
      </c>
      <c r="W36" s="1127"/>
      <c r="X36" s="1142"/>
      <c r="Y36" s="1142"/>
      <c r="Z36" s="1142"/>
      <c r="AA36" s="1142"/>
      <c r="AB36" s="1142"/>
      <c r="AC36" s="1142"/>
      <c r="AD36" s="1142"/>
      <c r="AE36" s="1142"/>
    </row>
    <row r="37" spans="1:31" ht="15.75" thickBot="1">
      <c r="A37" s="1686"/>
      <c r="B37" s="1687"/>
      <c r="C37" s="1687"/>
      <c r="D37" s="86"/>
      <c r="E37" s="86"/>
      <c r="F37" s="86"/>
      <c r="G37" s="86"/>
      <c r="H37" s="86"/>
      <c r="I37" s="86"/>
      <c r="J37" s="1673"/>
      <c r="K37" s="1673"/>
      <c r="L37" s="1674"/>
      <c r="W37" s="1127"/>
    </row>
    <row r="38" spans="1:31" ht="15.75" thickBot="1">
      <c r="A38" s="1697"/>
      <c r="B38" s="1698"/>
      <c r="C38" s="1698"/>
      <c r="D38" s="752"/>
      <c r="E38" s="752"/>
      <c r="F38" s="752"/>
      <c r="G38" s="752"/>
      <c r="H38" s="752"/>
      <c r="I38" s="752"/>
      <c r="J38" s="1654"/>
      <c r="K38" s="1654"/>
      <c r="L38" s="1655"/>
      <c r="P38" s="1154" t="s">
        <v>22375</v>
      </c>
      <c r="Q38" s="1155"/>
      <c r="R38" s="1155"/>
      <c r="S38" s="1155"/>
      <c r="T38" s="1155"/>
      <c r="U38" s="1155"/>
      <c r="V38" s="1156"/>
      <c r="W38" s="1127"/>
      <c r="X38" s="1154" t="s">
        <v>22376</v>
      </c>
      <c r="Y38" s="1155"/>
      <c r="Z38" s="1155"/>
      <c r="AA38" s="1155"/>
      <c r="AB38" s="1155"/>
      <c r="AC38" s="1155"/>
      <c r="AD38" s="1156"/>
    </row>
    <row r="39" spans="1:31">
      <c r="A39" s="1699" t="s">
        <v>219</v>
      </c>
      <c r="B39" s="1700"/>
      <c r="C39" s="1701"/>
      <c r="D39" s="749">
        <f t="shared" ref="D39:I39" si="9">SUBTOTAL(9,D34:D38)</f>
        <v>20</v>
      </c>
      <c r="E39" s="749">
        <f t="shared" si="9"/>
        <v>20</v>
      </c>
      <c r="F39" s="749">
        <f t="shared" si="9"/>
        <v>12</v>
      </c>
      <c r="G39" s="749">
        <f t="shared" si="9"/>
        <v>8</v>
      </c>
      <c r="H39" s="749">
        <f t="shared" si="9"/>
        <v>10</v>
      </c>
      <c r="I39" s="749">
        <f t="shared" si="9"/>
        <v>0</v>
      </c>
      <c r="J39" s="1656"/>
      <c r="K39" s="1657"/>
      <c r="L39" s="1658"/>
      <c r="P39" s="1128" t="s">
        <v>22353</v>
      </c>
      <c r="Q39" s="1129" t="s">
        <v>22354</v>
      </c>
      <c r="R39" s="1130" t="s">
        <v>172</v>
      </c>
      <c r="S39" s="1131" t="s">
        <v>212</v>
      </c>
      <c r="T39" s="1132" t="s">
        <v>213</v>
      </c>
      <c r="U39" s="1133" t="s">
        <v>214</v>
      </c>
      <c r="V39" s="1134" t="s">
        <v>22355</v>
      </c>
      <c r="W39" s="1127"/>
      <c r="X39" s="1128" t="s">
        <v>22353</v>
      </c>
      <c r="Y39" s="1129" t="s">
        <v>22354</v>
      </c>
      <c r="Z39" s="1130" t="s">
        <v>172</v>
      </c>
      <c r="AA39" s="1131" t="s">
        <v>212</v>
      </c>
      <c r="AB39" s="1132" t="s">
        <v>213</v>
      </c>
      <c r="AC39" s="1133" t="s">
        <v>214</v>
      </c>
      <c r="AD39" s="1134" t="s">
        <v>22355</v>
      </c>
      <c r="AE39" s="1151" t="s">
        <v>22371</v>
      </c>
    </row>
    <row r="40" spans="1:31">
      <c r="P40" s="1135" t="s">
        <v>22363</v>
      </c>
      <c r="Q40" s="1136">
        <v>35</v>
      </c>
      <c r="R40" s="1136">
        <v>1</v>
      </c>
      <c r="S40" s="1136">
        <v>6</v>
      </c>
      <c r="T40" s="1136">
        <v>2</v>
      </c>
      <c r="U40" s="1136">
        <v>0</v>
      </c>
      <c r="V40" s="1136">
        <v>26</v>
      </c>
      <c r="W40" s="1127"/>
      <c r="X40" s="1144" t="s">
        <v>22377</v>
      </c>
      <c r="Y40" s="1145">
        <v>4</v>
      </c>
      <c r="Z40" s="1145">
        <v>0</v>
      </c>
      <c r="AA40" s="1145">
        <v>4</v>
      </c>
      <c r="AB40" s="1145">
        <v>0</v>
      </c>
      <c r="AC40" s="1145">
        <v>0</v>
      </c>
      <c r="AD40" s="1145">
        <v>0</v>
      </c>
      <c r="AE40" s="1145">
        <v>0</v>
      </c>
    </row>
    <row r="41" spans="1:31" ht="50.1" customHeight="1">
      <c r="A41" s="1694" t="s">
        <v>660</v>
      </c>
      <c r="B41" s="1695"/>
      <c r="C41" s="1695"/>
      <c r="D41" s="1695"/>
      <c r="E41" s="1695"/>
      <c r="F41" s="1695"/>
      <c r="G41" s="1695"/>
      <c r="I41" s="95" t="s">
        <v>235</v>
      </c>
      <c r="J41" s="705" t="e">
        <f>AVERAGE(E43:E824)</f>
        <v>#DIV/0!</v>
      </c>
      <c r="L41" s="110" t="s">
        <v>244</v>
      </c>
      <c r="M41" s="99" t="e">
        <f>AVERAGE(G43:G113)</f>
        <v>#DIV/0!</v>
      </c>
      <c r="P41" s="1144" t="s">
        <v>22364</v>
      </c>
      <c r="Q41" s="1145">
        <v>20</v>
      </c>
      <c r="R41" s="1145">
        <v>1</v>
      </c>
      <c r="S41" s="1145">
        <v>9</v>
      </c>
      <c r="T41" s="1145">
        <v>1</v>
      </c>
      <c r="U41" s="1145">
        <v>0</v>
      </c>
      <c r="V41" s="1145">
        <v>9</v>
      </c>
      <c r="W41" s="1127"/>
      <c r="X41" s="1144" t="s">
        <v>22373</v>
      </c>
      <c r="Y41" s="1145">
        <v>53</v>
      </c>
      <c r="Z41" s="1145">
        <v>1</v>
      </c>
      <c r="AA41" s="1145">
        <v>47</v>
      </c>
      <c r="AB41" s="1145">
        <v>0</v>
      </c>
      <c r="AC41" s="1145">
        <v>0</v>
      </c>
      <c r="AD41" s="1145">
        <v>0</v>
      </c>
      <c r="AE41" s="1145">
        <v>0</v>
      </c>
    </row>
    <row r="42" spans="1:31" s="94" customFormat="1" ht="42" customHeight="1">
      <c r="A42" s="83" t="s">
        <v>228</v>
      </c>
      <c r="B42" s="83" t="s">
        <v>232</v>
      </c>
      <c r="C42" s="83" t="s">
        <v>229</v>
      </c>
      <c r="D42" s="83" t="s">
        <v>231</v>
      </c>
      <c r="E42" s="83" t="s">
        <v>40</v>
      </c>
      <c r="F42" s="83" t="s">
        <v>230</v>
      </c>
      <c r="G42" s="83" t="s">
        <v>234</v>
      </c>
      <c r="H42"/>
      <c r="I42" s="95" t="s">
        <v>236</v>
      </c>
      <c r="J42" s="706" t="e">
        <f>#REF!</f>
        <v>#REF!</v>
      </c>
      <c r="K42"/>
      <c r="L42" s="110" t="s">
        <v>245</v>
      </c>
      <c r="M42" s="99" t="e">
        <f>AVERAGE(D43:D113)</f>
        <v>#DIV/0!</v>
      </c>
      <c r="P42" s="1144" t="s">
        <v>22366</v>
      </c>
      <c r="Q42" s="1145">
        <v>23</v>
      </c>
      <c r="R42" s="1145">
        <v>14</v>
      </c>
      <c r="S42" s="1145">
        <v>7</v>
      </c>
      <c r="T42" s="1145">
        <v>1</v>
      </c>
      <c r="U42" s="1145">
        <v>0</v>
      </c>
      <c r="V42" s="1145">
        <v>1</v>
      </c>
      <c r="W42" s="1127"/>
      <c r="X42" s="1144" t="s">
        <v>22374</v>
      </c>
      <c r="Y42" s="1145">
        <v>45</v>
      </c>
      <c r="Z42" s="1145">
        <v>17</v>
      </c>
      <c r="AA42" s="1145">
        <v>25</v>
      </c>
      <c r="AB42" s="1145">
        <v>0</v>
      </c>
      <c r="AC42" s="1145">
        <v>0</v>
      </c>
      <c r="AD42" s="1145">
        <v>3</v>
      </c>
      <c r="AE42" s="1145">
        <v>0</v>
      </c>
    </row>
    <row r="43" spans="1:31" ht="15.75" thickBot="1">
      <c r="A43" s="100"/>
      <c r="B43" s="101"/>
      <c r="C43" s="102"/>
      <c r="D43" s="103"/>
      <c r="E43" s="104"/>
      <c r="F43" s="102"/>
      <c r="G43" s="105"/>
      <c r="P43" s="1139" t="s">
        <v>74</v>
      </c>
      <c r="Q43" s="1140">
        <v>78</v>
      </c>
      <c r="R43" s="1140">
        <v>16</v>
      </c>
      <c r="S43" s="1140">
        <v>22</v>
      </c>
      <c r="T43" s="1140">
        <v>4</v>
      </c>
      <c r="U43" s="1140">
        <v>0</v>
      </c>
      <c r="V43" s="1140">
        <v>36</v>
      </c>
      <c r="W43" s="1127"/>
      <c r="X43" s="1144"/>
      <c r="Y43" s="1145"/>
      <c r="Z43" s="1145"/>
      <c r="AA43" s="1145"/>
      <c r="AB43" s="1145"/>
      <c r="AC43" s="1145"/>
      <c r="AD43" s="1145"/>
      <c r="AE43" s="1153"/>
    </row>
    <row r="44" spans="1:31" ht="15.75" thickBot="1">
      <c r="A44" s="106"/>
      <c r="B44" s="107"/>
      <c r="C44" s="108"/>
      <c r="D44" s="108"/>
      <c r="E44" s="104"/>
      <c r="F44" s="108"/>
      <c r="G44" s="109"/>
      <c r="X44" s="1139" t="s">
        <v>74</v>
      </c>
      <c r="Y44" s="1140">
        <v>102</v>
      </c>
      <c r="Z44" s="1140">
        <v>18</v>
      </c>
      <c r="AA44" s="1140">
        <v>76</v>
      </c>
      <c r="AB44" s="1140">
        <v>0</v>
      </c>
      <c r="AC44" s="1140">
        <v>0</v>
      </c>
      <c r="AD44" s="1140">
        <v>3</v>
      </c>
      <c r="AE44" s="1140">
        <v>0</v>
      </c>
    </row>
    <row r="45" spans="1:31" ht="15.75" thickBot="1">
      <c r="A45" s="106"/>
      <c r="B45" s="107"/>
      <c r="C45" s="108"/>
      <c r="D45" s="108"/>
      <c r="E45" s="104"/>
      <c r="F45" s="108"/>
      <c r="G45" s="109"/>
      <c r="P45" s="1154" t="s">
        <v>523</v>
      </c>
      <c r="Q45" s="1155"/>
      <c r="R45" s="1155"/>
      <c r="S45" s="1155"/>
      <c r="T45" s="1155"/>
      <c r="U45" s="1155"/>
      <c r="V45" s="1156"/>
    </row>
    <row r="46" spans="1:31" ht="15.75" thickBot="1">
      <c r="A46" s="106"/>
      <c r="B46" s="107"/>
      <c r="C46" s="108"/>
      <c r="D46" s="108"/>
      <c r="E46" s="104"/>
      <c r="F46" s="108"/>
      <c r="G46" s="109"/>
      <c r="P46" s="1128" t="s">
        <v>22353</v>
      </c>
      <c r="Q46" s="1129" t="s">
        <v>22354</v>
      </c>
      <c r="R46" s="1130" t="s">
        <v>172</v>
      </c>
      <c r="S46" s="1131" t="s">
        <v>212</v>
      </c>
      <c r="T46" s="1132" t="s">
        <v>213</v>
      </c>
      <c r="U46" s="1133" t="s">
        <v>214</v>
      </c>
      <c r="V46" s="1134" t="s">
        <v>22355</v>
      </c>
      <c r="X46" s="1154" t="s">
        <v>22409</v>
      </c>
      <c r="Y46" s="1155"/>
      <c r="Z46" s="1155"/>
      <c r="AA46" s="1155"/>
      <c r="AB46" s="1155"/>
      <c r="AC46" s="1155"/>
      <c r="AD46" s="1156"/>
    </row>
    <row r="47" spans="1:31">
      <c r="A47" s="106"/>
      <c r="B47" s="107"/>
      <c r="C47" s="108"/>
      <c r="D47" s="108"/>
      <c r="E47" s="104"/>
      <c r="F47" s="108"/>
      <c r="G47" s="109"/>
      <c r="P47" s="1135" t="s">
        <v>22363</v>
      </c>
      <c r="Q47" s="1136">
        <v>8</v>
      </c>
      <c r="R47" s="1136">
        <v>0</v>
      </c>
      <c r="S47" s="1136">
        <v>0</v>
      </c>
      <c r="T47" s="1136">
        <v>0</v>
      </c>
      <c r="U47" s="1136">
        <v>0</v>
      </c>
      <c r="V47" s="1136">
        <v>8</v>
      </c>
      <c r="X47" s="1128" t="s">
        <v>22353</v>
      </c>
      <c r="Y47" s="1129" t="s">
        <v>22354</v>
      </c>
      <c r="Z47" s="1130" t="s">
        <v>172</v>
      </c>
      <c r="AA47" s="1131" t="s">
        <v>212</v>
      </c>
      <c r="AB47" s="1132" t="s">
        <v>213</v>
      </c>
      <c r="AC47" s="1133" t="s">
        <v>214</v>
      </c>
      <c r="AD47" s="1134" t="s">
        <v>22355</v>
      </c>
    </row>
    <row r="48" spans="1:31">
      <c r="A48" s="106"/>
      <c r="B48" s="107"/>
      <c r="C48" s="108"/>
      <c r="D48" s="108"/>
      <c r="E48" s="104"/>
      <c r="F48" s="108"/>
      <c r="G48" s="109"/>
      <c r="P48" s="1144" t="s">
        <v>22364</v>
      </c>
      <c r="Q48" s="1145">
        <v>3</v>
      </c>
      <c r="R48" s="1145">
        <v>0</v>
      </c>
      <c r="S48" s="1145">
        <v>0</v>
      </c>
      <c r="T48" s="1145">
        <v>0</v>
      </c>
      <c r="U48" s="1145">
        <v>0</v>
      </c>
      <c r="V48" s="1145">
        <v>3</v>
      </c>
      <c r="X48" s="1135" t="s">
        <v>22363</v>
      </c>
      <c r="Y48" s="1136">
        <v>165</v>
      </c>
      <c r="Z48" s="1136">
        <v>122</v>
      </c>
      <c r="AA48" s="1136">
        <v>23</v>
      </c>
      <c r="AB48" s="1136">
        <v>8</v>
      </c>
      <c r="AC48" s="1137">
        <v>7</v>
      </c>
      <c r="AD48" s="1143">
        <v>3</v>
      </c>
    </row>
    <row r="49" spans="1:30">
      <c r="A49" s="106"/>
      <c r="B49" s="107"/>
      <c r="C49" s="108"/>
      <c r="D49" s="108"/>
      <c r="E49" s="104"/>
      <c r="F49" s="108"/>
      <c r="G49" s="109"/>
      <c r="P49" s="1144" t="s">
        <v>22366</v>
      </c>
      <c r="Q49" s="1145">
        <v>4</v>
      </c>
      <c r="R49" s="1145">
        <v>0</v>
      </c>
      <c r="S49" s="1145">
        <v>0</v>
      </c>
      <c r="T49" s="1145">
        <v>0</v>
      </c>
      <c r="U49" s="1145">
        <v>0</v>
      </c>
      <c r="V49" s="1145">
        <v>4</v>
      </c>
      <c r="X49" s="1144" t="s">
        <v>22364</v>
      </c>
      <c r="Y49" s="1145">
        <v>56</v>
      </c>
      <c r="Z49" s="1145">
        <v>56</v>
      </c>
      <c r="AA49" s="1145">
        <v>0</v>
      </c>
      <c r="AB49" s="1145">
        <v>0</v>
      </c>
      <c r="AC49" s="1146">
        <v>0</v>
      </c>
      <c r="AD49" s="1143">
        <v>0</v>
      </c>
    </row>
    <row r="50" spans="1:30" ht="15.75" thickBot="1">
      <c r="A50" s="106"/>
      <c r="B50" s="107"/>
      <c r="C50" s="108"/>
      <c r="D50" s="108"/>
      <c r="E50" s="104"/>
      <c r="F50" s="108"/>
      <c r="G50" s="109"/>
      <c r="P50" s="1139" t="s">
        <v>74</v>
      </c>
      <c r="Q50" s="1140">
        <v>15</v>
      </c>
      <c r="R50" s="1140">
        <v>0</v>
      </c>
      <c r="S50" s="1140">
        <v>0</v>
      </c>
      <c r="T50" s="1140">
        <v>0</v>
      </c>
      <c r="U50" s="1140">
        <v>0</v>
      </c>
      <c r="V50" s="1140">
        <v>15</v>
      </c>
      <c r="X50" s="1144" t="s">
        <v>22365</v>
      </c>
      <c r="Y50" s="1145">
        <v>0</v>
      </c>
      <c r="Z50" s="1145">
        <v>0</v>
      </c>
      <c r="AA50" s="1145">
        <v>0</v>
      </c>
      <c r="AB50" s="1145">
        <v>0</v>
      </c>
      <c r="AC50" s="1146">
        <v>0</v>
      </c>
      <c r="AD50" s="1147">
        <v>0</v>
      </c>
    </row>
    <row r="51" spans="1:30">
      <c r="A51" s="106"/>
      <c r="B51" s="107"/>
      <c r="C51" s="108"/>
      <c r="D51" s="108"/>
      <c r="E51" s="104"/>
      <c r="F51" s="108"/>
      <c r="G51" s="109"/>
      <c r="X51" s="1144" t="s">
        <v>22366</v>
      </c>
      <c r="Y51" s="1145">
        <v>393</v>
      </c>
      <c r="Z51" s="1145">
        <v>309</v>
      </c>
      <c r="AA51" s="1145">
        <v>52</v>
      </c>
      <c r="AB51" s="1145">
        <v>4</v>
      </c>
      <c r="AC51" s="1146">
        <v>2</v>
      </c>
      <c r="AD51" s="1147">
        <v>21</v>
      </c>
    </row>
    <row r="52" spans="1:30" ht="15.75" thickBot="1">
      <c r="A52" s="106"/>
      <c r="B52" s="107"/>
      <c r="C52" s="108"/>
      <c r="D52" s="108"/>
      <c r="E52" s="104"/>
      <c r="F52" s="108"/>
      <c r="G52" s="109"/>
      <c r="X52" s="1139" t="s">
        <v>74</v>
      </c>
      <c r="Y52" s="1140">
        <v>614</v>
      </c>
      <c r="Z52" s="1140">
        <v>487</v>
      </c>
      <c r="AA52" s="1140">
        <v>75</v>
      </c>
      <c r="AB52" s="1140">
        <v>12</v>
      </c>
      <c r="AC52" s="1140">
        <v>9</v>
      </c>
      <c r="AD52" s="1140">
        <v>24</v>
      </c>
    </row>
    <row r="53" spans="1:30">
      <c r="A53" s="106"/>
      <c r="B53" s="107"/>
      <c r="C53" s="108"/>
      <c r="D53" s="108"/>
      <c r="E53" s="104"/>
      <c r="F53" s="108"/>
      <c r="G53" s="109"/>
    </row>
    <row r="54" spans="1:30">
      <c r="A54" s="106"/>
      <c r="B54" s="107"/>
      <c r="C54" s="108"/>
      <c r="D54" s="108"/>
      <c r="E54" s="104"/>
      <c r="F54" s="108"/>
      <c r="G54" s="109"/>
    </row>
    <row r="55" spans="1:30">
      <c r="A55" s="106"/>
      <c r="B55" s="107"/>
      <c r="C55" s="108"/>
      <c r="D55" s="108"/>
      <c r="E55" s="104"/>
      <c r="F55" s="108"/>
      <c r="G55" s="109"/>
    </row>
    <row r="56" spans="1:30">
      <c r="A56" s="106"/>
      <c r="B56" s="107"/>
      <c r="C56" s="108"/>
      <c r="D56" s="108"/>
      <c r="E56" s="104"/>
      <c r="F56" s="108"/>
      <c r="G56" s="109"/>
    </row>
    <row r="57" spans="1:30">
      <c r="A57" s="106"/>
      <c r="B57" s="107"/>
      <c r="C57" s="108"/>
      <c r="D57" s="108"/>
      <c r="E57" s="104"/>
      <c r="F57" s="108"/>
      <c r="G57" s="109"/>
    </row>
    <row r="58" spans="1:30">
      <c r="A58" s="106"/>
      <c r="B58" s="107"/>
      <c r="C58" s="108"/>
      <c r="D58" s="108"/>
      <c r="E58" s="104"/>
      <c r="F58" s="108"/>
      <c r="G58" s="109"/>
    </row>
    <row r="59" spans="1:30">
      <c r="A59" s="106"/>
      <c r="B59" s="107"/>
      <c r="C59" s="108"/>
      <c r="D59" s="108"/>
      <c r="E59" s="104"/>
      <c r="F59" s="108"/>
      <c r="G59" s="109"/>
    </row>
    <row r="60" spans="1:30">
      <c r="A60" s="106"/>
      <c r="B60" s="107"/>
      <c r="C60" s="108"/>
      <c r="D60" s="108"/>
      <c r="E60" s="104"/>
      <c r="F60" s="108"/>
      <c r="G60" s="109"/>
    </row>
    <row r="61" spans="1:30">
      <c r="A61" s="106"/>
      <c r="B61" s="107"/>
      <c r="C61" s="108"/>
      <c r="D61" s="108"/>
      <c r="E61" s="104"/>
      <c r="F61" s="108"/>
      <c r="G61" s="109"/>
    </row>
    <row r="62" spans="1:30">
      <c r="A62" s="106"/>
      <c r="B62" s="107"/>
      <c r="C62" s="108"/>
      <c r="D62" s="108"/>
      <c r="E62" s="104"/>
      <c r="F62" s="108"/>
      <c r="G62" s="109"/>
    </row>
    <row r="63" spans="1:30">
      <c r="A63" s="106"/>
      <c r="B63" s="107"/>
      <c r="C63" s="108"/>
      <c r="D63" s="108"/>
      <c r="E63" s="104"/>
      <c r="F63" s="108"/>
      <c r="G63" s="109"/>
    </row>
    <row r="64" spans="1:30">
      <c r="A64" s="106"/>
      <c r="B64" s="107"/>
      <c r="C64" s="108"/>
      <c r="D64" s="108"/>
      <c r="E64" s="104"/>
      <c r="F64" s="108"/>
      <c r="G64" s="109"/>
    </row>
    <row r="65" spans="1:7">
      <c r="A65" s="106"/>
      <c r="B65" s="107"/>
      <c r="C65" s="108"/>
      <c r="D65" s="108"/>
      <c r="E65" s="104"/>
      <c r="F65" s="108"/>
      <c r="G65" s="109"/>
    </row>
    <row r="66" spans="1:7">
      <c r="A66" s="106"/>
      <c r="B66" s="675"/>
      <c r="C66" s="675"/>
      <c r="D66" s="108"/>
      <c r="E66" s="104"/>
      <c r="F66" s="108"/>
      <c r="G66" s="109"/>
    </row>
    <row r="67" spans="1:7">
      <c r="A67" s="106"/>
      <c r="B67" s="675"/>
      <c r="C67" s="675"/>
      <c r="D67" s="108"/>
      <c r="E67" s="104"/>
      <c r="F67" s="108"/>
      <c r="G67" s="109"/>
    </row>
    <row r="68" spans="1:7">
      <c r="A68" s="106"/>
      <c r="B68" s="675"/>
      <c r="C68" s="675"/>
      <c r="D68" s="108"/>
      <c r="E68" s="104"/>
      <c r="F68" s="108"/>
      <c r="G68" s="109"/>
    </row>
    <row r="69" spans="1:7">
      <c r="A69" s="106"/>
      <c r="B69" s="675"/>
      <c r="C69" s="675"/>
      <c r="D69" s="108"/>
      <c r="E69" s="104"/>
      <c r="F69" s="108"/>
      <c r="G69" s="109"/>
    </row>
    <row r="70" spans="1:7">
      <c r="A70" s="106"/>
      <c r="B70" s="675"/>
      <c r="C70" s="675"/>
      <c r="D70" s="108"/>
      <c r="E70" s="104"/>
      <c r="F70" s="108"/>
      <c r="G70" s="109"/>
    </row>
    <row r="71" spans="1:7">
      <c r="A71" s="106"/>
      <c r="B71" s="675"/>
      <c r="C71" s="675"/>
      <c r="D71" s="108"/>
      <c r="E71" s="104"/>
      <c r="F71" s="108"/>
      <c r="G71" s="109"/>
    </row>
    <row r="72" spans="1:7">
      <c r="A72" s="106"/>
      <c r="B72" s="675"/>
      <c r="C72" s="675"/>
      <c r="D72" s="108"/>
      <c r="E72" s="104"/>
      <c r="F72" s="108"/>
      <c r="G72" s="109"/>
    </row>
    <row r="73" spans="1:7">
      <c r="A73" s="106"/>
      <c r="B73" s="675"/>
      <c r="C73" s="675"/>
      <c r="D73" s="108"/>
      <c r="E73" s="104"/>
      <c r="F73" s="108"/>
      <c r="G73" s="109"/>
    </row>
    <row r="74" spans="1:7">
      <c r="A74" s="106"/>
      <c r="B74" s="675"/>
      <c r="C74" s="675"/>
      <c r="D74" s="108"/>
      <c r="E74" s="104"/>
      <c r="F74" s="108"/>
      <c r="G74" s="109"/>
    </row>
    <row r="75" spans="1:7">
      <c r="A75" s="106"/>
      <c r="B75" s="675"/>
      <c r="C75" s="675"/>
      <c r="D75" s="108"/>
      <c r="E75" s="104"/>
      <c r="F75" s="108"/>
      <c r="G75" s="109"/>
    </row>
    <row r="76" spans="1:7">
      <c r="A76" s="106"/>
      <c r="B76" s="675"/>
      <c r="C76" s="675"/>
      <c r="D76" s="108"/>
      <c r="E76" s="104"/>
      <c r="F76" s="108"/>
      <c r="G76" s="109"/>
    </row>
    <row r="77" spans="1:7">
      <c r="A77" s="106"/>
      <c r="B77" s="675"/>
      <c r="C77" s="675"/>
      <c r="D77" s="108"/>
      <c r="E77" s="104"/>
      <c r="F77" s="108"/>
      <c r="G77" s="109"/>
    </row>
    <row r="78" spans="1:7">
      <c r="A78" s="106"/>
      <c r="B78" s="675"/>
      <c r="C78" s="675"/>
      <c r="D78" s="108"/>
      <c r="E78" s="104"/>
      <c r="F78" s="108"/>
      <c r="G78" s="109"/>
    </row>
    <row r="79" spans="1:7">
      <c r="A79" s="106"/>
      <c r="B79" s="675"/>
      <c r="C79" s="675"/>
      <c r="D79" s="108"/>
      <c r="E79" s="104"/>
      <c r="F79" s="108"/>
      <c r="G79" s="109"/>
    </row>
    <row r="80" spans="1:7">
      <c r="A80" s="106"/>
      <c r="B80" s="675"/>
      <c r="C80" s="675"/>
      <c r="D80" s="108"/>
      <c r="E80" s="104"/>
      <c r="F80" s="108"/>
      <c r="G80" s="109"/>
    </row>
    <row r="81" spans="1:7">
      <c r="A81" s="106"/>
      <c r="B81" s="675"/>
      <c r="C81" s="675"/>
      <c r="D81" s="108"/>
      <c r="E81" s="104"/>
      <c r="F81" s="108"/>
      <c r="G81" s="109"/>
    </row>
    <row r="82" spans="1:7">
      <c r="A82" s="106"/>
      <c r="B82" s="675"/>
      <c r="C82" s="675"/>
      <c r="D82" s="108"/>
      <c r="E82" s="104"/>
      <c r="F82" s="108"/>
      <c r="G82" s="109"/>
    </row>
    <row r="83" spans="1:7">
      <c r="A83" s="106"/>
      <c r="B83" s="675"/>
      <c r="C83" s="675"/>
      <c r="D83" s="108"/>
      <c r="E83" s="104"/>
      <c r="F83" s="108"/>
      <c r="G83" s="109"/>
    </row>
    <row r="84" spans="1:7">
      <c r="A84" s="106"/>
      <c r="B84" s="675"/>
      <c r="C84" s="675"/>
      <c r="D84" s="108"/>
      <c r="E84" s="104"/>
      <c r="F84" s="108"/>
      <c r="G84" s="109"/>
    </row>
    <row r="85" spans="1:7">
      <c r="A85" s="106"/>
      <c r="B85" s="675"/>
      <c r="C85" s="675"/>
      <c r="D85" s="108"/>
      <c r="E85" s="104"/>
      <c r="F85" s="108"/>
      <c r="G85" s="109"/>
    </row>
    <row r="86" spans="1:7">
      <c r="A86" s="106"/>
      <c r="B86" s="675"/>
      <c r="C86" s="675"/>
      <c r="D86" s="108"/>
      <c r="E86" s="104"/>
      <c r="F86" s="108"/>
      <c r="G86" s="109"/>
    </row>
    <row r="87" spans="1:7">
      <c r="A87" s="106"/>
      <c r="B87" s="675"/>
      <c r="C87" s="675"/>
      <c r="D87" s="108"/>
      <c r="E87" s="104"/>
      <c r="F87" s="108"/>
      <c r="G87" s="109"/>
    </row>
    <row r="88" spans="1:7">
      <c r="A88" s="106"/>
      <c r="B88" s="675"/>
      <c r="C88" s="675"/>
      <c r="D88" s="108"/>
      <c r="E88" s="104"/>
      <c r="F88" s="108"/>
      <c r="G88" s="109"/>
    </row>
    <row r="89" spans="1:7">
      <c r="A89" s="106"/>
      <c r="B89" s="675"/>
      <c r="C89" s="675"/>
      <c r="D89" s="108"/>
      <c r="E89" s="104"/>
      <c r="F89" s="108"/>
      <c r="G89" s="109"/>
    </row>
    <row r="90" spans="1:7">
      <c r="A90" s="106"/>
      <c r="B90" s="675"/>
      <c r="C90" s="675"/>
      <c r="D90" s="108"/>
      <c r="E90" s="104"/>
      <c r="F90" s="108"/>
      <c r="G90" s="109"/>
    </row>
    <row r="91" spans="1:7">
      <c r="A91" s="106"/>
      <c r="B91" s="675"/>
      <c r="C91" s="675"/>
      <c r="D91" s="108"/>
      <c r="E91" s="104"/>
      <c r="F91" s="108"/>
      <c r="G91" s="109"/>
    </row>
    <row r="92" spans="1:7">
      <c r="A92" s="106"/>
      <c r="B92" s="675"/>
      <c r="C92" s="675"/>
      <c r="D92" s="108"/>
      <c r="E92" s="104"/>
      <c r="F92" s="108"/>
      <c r="G92" s="109"/>
    </row>
    <row r="93" spans="1:7">
      <c r="A93" s="106"/>
      <c r="B93" s="675"/>
      <c r="C93" s="675"/>
      <c r="D93" s="108"/>
      <c r="E93" s="104"/>
      <c r="F93" s="108"/>
      <c r="G93" s="109"/>
    </row>
    <row r="94" spans="1:7">
      <c r="A94" s="106"/>
      <c r="B94" s="675"/>
      <c r="C94" s="675"/>
      <c r="D94" s="108"/>
      <c r="E94" s="104"/>
      <c r="F94" s="108"/>
      <c r="G94" s="109"/>
    </row>
    <row r="95" spans="1:7">
      <c r="A95" s="106"/>
      <c r="B95" s="675"/>
      <c r="C95" s="675"/>
      <c r="D95" s="108"/>
      <c r="E95" s="104"/>
      <c r="F95" s="108"/>
      <c r="G95" s="109"/>
    </row>
    <row r="96" spans="1:7">
      <c r="A96" s="106"/>
      <c r="B96" s="675"/>
      <c r="C96" s="675"/>
      <c r="D96" s="108"/>
      <c r="E96" s="104"/>
      <c r="F96" s="108"/>
      <c r="G96" s="109"/>
    </row>
    <row r="97" spans="1:7">
      <c r="A97" s="106"/>
      <c r="B97" s="675"/>
      <c r="C97" s="675"/>
      <c r="D97" s="108"/>
      <c r="E97" s="104"/>
      <c r="F97" s="108"/>
      <c r="G97" s="109"/>
    </row>
    <row r="98" spans="1:7">
      <c r="A98" s="106"/>
      <c r="B98" s="675"/>
      <c r="C98" s="675"/>
      <c r="D98" s="108"/>
      <c r="E98" s="104"/>
      <c r="F98" s="108"/>
      <c r="G98" s="109"/>
    </row>
    <row r="99" spans="1:7">
      <c r="A99" s="106"/>
      <c r="B99" s="675"/>
      <c r="C99" s="675"/>
      <c r="D99" s="108"/>
      <c r="E99" s="104"/>
      <c r="F99" s="108"/>
      <c r="G99" s="109"/>
    </row>
    <row r="100" spans="1:7">
      <c r="A100" s="106"/>
      <c r="B100" s="675"/>
      <c r="C100" s="675"/>
      <c r="D100" s="108"/>
      <c r="E100" s="104"/>
      <c r="F100" s="108"/>
      <c r="G100" s="109"/>
    </row>
    <row r="101" spans="1:7">
      <c r="A101" s="106"/>
      <c r="B101" s="675"/>
      <c r="C101" s="675"/>
      <c r="D101" s="108"/>
      <c r="E101" s="104"/>
      <c r="F101" s="108"/>
      <c r="G101" s="109"/>
    </row>
    <row r="102" spans="1:7">
      <c r="A102" s="106"/>
      <c r="B102" s="675"/>
      <c r="C102" s="675"/>
      <c r="D102" s="108"/>
      <c r="E102" s="104"/>
      <c r="F102" s="108"/>
      <c r="G102" s="109"/>
    </row>
    <row r="103" spans="1:7">
      <c r="A103" s="106"/>
      <c r="B103" s="675"/>
      <c r="C103" s="675"/>
      <c r="D103" s="108"/>
      <c r="E103" s="104"/>
      <c r="F103" s="108"/>
      <c r="G103" s="109"/>
    </row>
    <row r="104" spans="1:7">
      <c r="A104" s="106"/>
      <c r="B104" s="675"/>
      <c r="C104" s="675"/>
      <c r="D104" s="108"/>
      <c r="E104" s="104"/>
      <c r="F104" s="108"/>
      <c r="G104" s="109"/>
    </row>
    <row r="105" spans="1:7">
      <c r="A105" s="106"/>
      <c r="B105" s="675"/>
      <c r="C105" s="675"/>
      <c r="D105" s="108"/>
      <c r="E105" s="104"/>
      <c r="F105" s="108"/>
      <c r="G105" s="109"/>
    </row>
    <row r="106" spans="1:7">
      <c r="A106" s="106"/>
      <c r="B106" s="675"/>
      <c r="C106" s="675"/>
      <c r="D106" s="108"/>
      <c r="E106" s="104"/>
      <c r="F106" s="108"/>
      <c r="G106" s="109"/>
    </row>
    <row r="107" spans="1:7">
      <c r="A107" s="106"/>
      <c r="B107" s="675"/>
      <c r="C107" s="675"/>
      <c r="D107" s="108"/>
      <c r="E107" s="104"/>
      <c r="F107" s="108"/>
      <c r="G107" s="109"/>
    </row>
    <row r="108" spans="1:7">
      <c r="A108" s="106"/>
      <c r="B108" s="675"/>
      <c r="C108" s="675"/>
      <c r="D108" s="108"/>
      <c r="E108" s="104"/>
      <c r="F108" s="108"/>
      <c r="G108" s="109"/>
    </row>
    <row r="109" spans="1:7">
      <c r="A109" s="106"/>
      <c r="B109" s="675"/>
      <c r="C109" s="675"/>
      <c r="D109" s="108"/>
      <c r="E109" s="104"/>
      <c r="F109" s="108"/>
      <c r="G109" s="109"/>
    </row>
    <row r="110" spans="1:7">
      <c r="A110" s="106"/>
      <c r="B110" s="675"/>
      <c r="C110" s="675"/>
      <c r="D110" s="108"/>
      <c r="E110" s="104"/>
      <c r="F110" s="108"/>
      <c r="G110" s="109"/>
    </row>
    <row r="111" spans="1:7">
      <c r="A111" s="106"/>
      <c r="B111" s="675"/>
      <c r="C111" s="675"/>
      <c r="D111" s="108"/>
      <c r="E111" s="104"/>
      <c r="F111" s="108"/>
      <c r="G111" s="109"/>
    </row>
    <row r="112" spans="1:7">
      <c r="A112" s="106"/>
      <c r="B112" s="675"/>
      <c r="C112" s="675"/>
      <c r="D112" s="108"/>
      <c r="E112" s="104"/>
      <c r="F112" s="108"/>
      <c r="G112" s="109"/>
    </row>
    <row r="113" spans="1:7">
      <c r="A113" s="106"/>
      <c r="B113" s="675"/>
      <c r="C113" s="675"/>
      <c r="D113" s="108"/>
      <c r="E113" s="104"/>
      <c r="F113" s="108"/>
      <c r="G113" s="109"/>
    </row>
  </sheetData>
  <mergeCells count="60">
    <mergeCell ref="A31:J31"/>
    <mergeCell ref="A29:C29"/>
    <mergeCell ref="A24:C24"/>
    <mergeCell ref="A25:C25"/>
    <mergeCell ref="A26:C26"/>
    <mergeCell ref="A27:C27"/>
    <mergeCell ref="A28:C28"/>
    <mergeCell ref="A21:L21"/>
    <mergeCell ref="A22:C23"/>
    <mergeCell ref="D22:D23"/>
    <mergeCell ref="J22:J23"/>
    <mergeCell ref="L22:L23"/>
    <mergeCell ref="A1:K1"/>
    <mergeCell ref="C2:C4"/>
    <mergeCell ref="D2:D4"/>
    <mergeCell ref="E2:E4"/>
    <mergeCell ref="F2:F4"/>
    <mergeCell ref="G3:G4"/>
    <mergeCell ref="H3:H4"/>
    <mergeCell ref="I3:I4"/>
    <mergeCell ref="J3:J4"/>
    <mergeCell ref="K3:K4"/>
    <mergeCell ref="A2:B4"/>
    <mergeCell ref="J37:L37"/>
    <mergeCell ref="A5:B5"/>
    <mergeCell ref="A6:B6"/>
    <mergeCell ref="G2:K2"/>
    <mergeCell ref="A41:G41"/>
    <mergeCell ref="A32:C33"/>
    <mergeCell ref="D32:D33"/>
    <mergeCell ref="A38:C38"/>
    <mergeCell ref="A39:C39"/>
    <mergeCell ref="A7:B7"/>
    <mergeCell ref="A8:B8"/>
    <mergeCell ref="A10:L10"/>
    <mergeCell ref="A18:C18"/>
    <mergeCell ref="D11:D12"/>
    <mergeCell ref="J11:J12"/>
    <mergeCell ref="L11:L12"/>
    <mergeCell ref="F32:F33"/>
    <mergeCell ref="G32:G33"/>
    <mergeCell ref="H32:H33"/>
    <mergeCell ref="I32:I33"/>
    <mergeCell ref="J36:L36"/>
    <mergeCell ref="J38:L38"/>
    <mergeCell ref="J39:L39"/>
    <mergeCell ref="A11:C12"/>
    <mergeCell ref="J32:L33"/>
    <mergeCell ref="J34:L34"/>
    <mergeCell ref="J35:L35"/>
    <mergeCell ref="A13:C13"/>
    <mergeCell ref="A14:C14"/>
    <mergeCell ref="A15:C15"/>
    <mergeCell ref="A16:C16"/>
    <mergeCell ref="A17:C17"/>
    <mergeCell ref="A34:C34"/>
    <mergeCell ref="A35:C35"/>
    <mergeCell ref="A36:C36"/>
    <mergeCell ref="A37:C37"/>
    <mergeCell ref="E32:E33"/>
  </mergeCells>
  <phoneticPr fontId="102" type="noConversion"/>
  <conditionalFormatting sqref="V4">
    <cfRule type="cellIs" dxfId="34" priority="13" operator="greaterThanOrEqual">
      <formula>1</formula>
    </cfRule>
  </conditionalFormatting>
  <conditionalFormatting sqref="V9">
    <cfRule type="cellIs" dxfId="33" priority="12" operator="greaterThanOrEqual">
      <formula>1</formula>
    </cfRule>
  </conditionalFormatting>
  <conditionalFormatting sqref="V15:V18">
    <cfRule type="cellIs" dxfId="32" priority="11" operator="greaterThanOrEqual">
      <formula>1</formula>
    </cfRule>
    <cfRule type="cellIs" dxfId="31" priority="18" operator="greaterThan">
      <formula>0</formula>
    </cfRule>
  </conditionalFormatting>
  <conditionalFormatting sqref="V23:V25">
    <cfRule type="cellIs" dxfId="30" priority="10" operator="greaterThanOrEqual">
      <formula>1</formula>
    </cfRule>
  </conditionalFormatting>
  <conditionalFormatting sqref="V23:V26">
    <cfRule type="cellIs" dxfId="29" priority="16" operator="greaterThan">
      <formula>0</formula>
    </cfRule>
  </conditionalFormatting>
  <conditionalFormatting sqref="V31:V35">
    <cfRule type="cellIs" dxfId="28" priority="17" operator="greaterThan">
      <formula>0</formula>
    </cfRule>
  </conditionalFormatting>
  <conditionalFormatting sqref="V40:V42">
    <cfRule type="cellIs" dxfId="27" priority="9" operator="greaterThanOrEqual">
      <formula>1</formula>
    </cfRule>
  </conditionalFormatting>
  <conditionalFormatting sqref="V47:V49">
    <cfRule type="cellIs" dxfId="26" priority="2" operator="greaterThanOrEqual">
      <formula>1</formula>
    </cfRule>
  </conditionalFormatting>
  <conditionalFormatting sqref="AA4:AA7">
    <cfRule type="cellIs" dxfId="25" priority="3" operator="greaterThanOrEqual">
      <formula>1</formula>
    </cfRule>
  </conditionalFormatting>
  <conditionalFormatting sqref="AD15:AD18">
    <cfRule type="cellIs" dxfId="24" priority="14" operator="greaterThanOrEqual">
      <formula>1</formula>
    </cfRule>
    <cfRule type="cellIs" priority="15" operator="greaterThanOrEqual">
      <formula>1</formula>
    </cfRule>
  </conditionalFormatting>
  <conditionalFormatting sqref="AD23:AD26">
    <cfRule type="cellIs" dxfId="23" priority="8" operator="greaterThanOrEqual">
      <formula>1</formula>
    </cfRule>
  </conditionalFormatting>
  <conditionalFormatting sqref="AD31:AD34">
    <cfRule type="cellIs" dxfId="22" priority="7" operator="greaterThanOrEqual">
      <formula>1</formula>
    </cfRule>
  </conditionalFormatting>
  <conditionalFormatting sqref="AD40:AD43">
    <cfRule type="cellIs" dxfId="21" priority="6" operator="greaterThanOrEqual">
      <formula>1</formula>
    </cfRule>
  </conditionalFormatting>
  <conditionalFormatting sqref="AD48:AD51">
    <cfRule type="cellIs" dxfId="20" priority="1" operator="greaterThan">
      <formula>0</formula>
    </cfRule>
  </conditionalFormatting>
  <conditionalFormatting sqref="AE31:AE33">
    <cfRule type="cellIs" dxfId="19" priority="4" operator="greaterThanOrEqual">
      <formula>1</formula>
    </cfRule>
  </conditionalFormatting>
  <conditionalFormatting sqref="AE40:AE42">
    <cfRule type="cellIs" dxfId="18" priority="5" operator="greaterThanOrEqual">
      <formula>1</formula>
    </cfRule>
  </conditionalFormatting>
  <dataValidations disablePrompts="1" count="4">
    <dataValidation allowBlank="1" showInputMessage="1" showErrorMessage="1" prompt="Field Inspection Report" sqref="A8" xr:uid="{52BF326D-A7FC-49A9-ADEA-7C792C6B0D13}"/>
    <dataValidation allowBlank="1" showInputMessage="1" showErrorMessage="1" prompt="Material Inspection Report" sqref="A7" xr:uid="{17800681-BB78-46AE-8B2C-A858E25DC8E3}"/>
    <dataValidation allowBlank="1" showInputMessage="1" showErrorMessage="1" prompt="Non-Conformance Report" sqref="A5" xr:uid="{966F19F3-2F62-406F-9D34-B739B5C9F002}"/>
    <dataValidation allowBlank="1" sqref="A6:B6" xr:uid="{4AF273D6-D068-4040-8AC2-FB6669061BBB}"/>
  </dataValidations>
  <pageMargins left="0.7" right="0.7" top="0.75" bottom="0.75" header="0.3" footer="0.3"/>
  <pageSetup paperSize="9" scale="56"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19">
    <tabColor rgb="FF0070C0"/>
  </sheetPr>
  <dimension ref="B1:BE119"/>
  <sheetViews>
    <sheetView view="pageBreakPreview" zoomScaleNormal="100" zoomScaleSheetLayoutView="100" workbookViewId="0">
      <selection activeCell="E2" sqref="E2:J2"/>
    </sheetView>
  </sheetViews>
  <sheetFormatPr defaultColWidth="9.140625" defaultRowHeight="12.75"/>
  <cols>
    <col min="1" max="1" width="0.42578125" style="210" customWidth="1"/>
    <col min="2" max="2" width="3" style="210" customWidth="1"/>
    <col min="3" max="3" width="4.42578125" style="210" customWidth="1"/>
    <col min="4" max="4" width="4.5703125" style="210" customWidth="1"/>
    <col min="5" max="5" width="6.42578125" style="210" customWidth="1"/>
    <col min="6" max="6" width="5.5703125" style="210" customWidth="1"/>
    <col min="7" max="8" width="4.42578125" style="210" customWidth="1"/>
    <col min="9" max="10" width="4.140625" style="210" customWidth="1"/>
    <col min="11" max="11" width="0.42578125" style="210" customWidth="1"/>
    <col min="12" max="12" width="1.5703125" style="210" customWidth="1"/>
    <col min="13" max="13" width="1.42578125" style="210" customWidth="1"/>
    <col min="14" max="14" width="1.5703125" style="210" customWidth="1"/>
    <col min="15" max="15" width="2" style="210" customWidth="1"/>
    <col min="16" max="17" width="1.5703125" style="210" customWidth="1"/>
    <col min="18" max="18" width="2" style="210" customWidth="1"/>
    <col min="19" max="19" width="3.5703125" style="210" customWidth="1"/>
    <col min="20" max="20" width="5.42578125" style="210" customWidth="1"/>
    <col min="21" max="21" width="5.140625" style="210" customWidth="1"/>
    <col min="22" max="22" width="6.42578125" style="210" customWidth="1"/>
    <col min="23" max="23" width="4.42578125" style="210" customWidth="1"/>
    <col min="24" max="24" width="5.140625" style="210" customWidth="1"/>
    <col min="25" max="25" width="4.42578125" style="210" customWidth="1"/>
    <col min="26" max="26" width="3.140625" style="210" customWidth="1"/>
    <col min="27" max="27" width="3.42578125" style="210" customWidth="1"/>
    <col min="28" max="28" width="3.5703125" style="210" hidden="1" customWidth="1"/>
    <col min="29" max="34" width="1.5703125" style="210" customWidth="1"/>
    <col min="35" max="36" width="3.5703125" style="211" customWidth="1"/>
    <col min="37" max="37" width="9.140625" style="210" customWidth="1"/>
    <col min="38" max="39" width="9.140625" style="210" hidden="1" customWidth="1"/>
    <col min="40" max="40" width="0" style="210" hidden="1" customWidth="1"/>
    <col min="41" max="48" width="9.140625" style="210" hidden="1" customWidth="1"/>
    <col min="49" max="49" width="0" style="210" hidden="1" customWidth="1"/>
    <col min="50" max="52" width="9.140625" style="210"/>
    <col min="53" max="53" width="10.42578125" style="210" bestFit="1" customWidth="1"/>
    <col min="54" max="54" width="9.140625" style="210"/>
    <col min="55" max="55" width="10.42578125" style="210" bestFit="1" customWidth="1"/>
    <col min="56" max="16384" width="9.140625" style="210"/>
  </cols>
  <sheetData>
    <row r="1" spans="2:57" ht="27.6" customHeight="1">
      <c r="B1" s="1754" t="s">
        <v>411</v>
      </c>
      <c r="C1" s="1755"/>
      <c r="D1" s="1755"/>
      <c r="E1" s="1755"/>
      <c r="F1" s="1755"/>
      <c r="G1" s="1755"/>
      <c r="H1" s="1755"/>
      <c r="I1" s="1755"/>
      <c r="J1" s="1755"/>
      <c r="K1" s="1755"/>
      <c r="L1" s="1755"/>
      <c r="M1" s="1755"/>
      <c r="N1" s="1755"/>
      <c r="O1" s="1755"/>
      <c r="P1" s="1755"/>
      <c r="Q1" s="1755"/>
      <c r="R1" s="1755"/>
      <c r="S1" s="1755"/>
      <c r="T1" s="1755"/>
      <c r="U1" s="1755"/>
      <c r="V1" s="1755"/>
      <c r="W1" s="1755"/>
      <c r="X1" s="1755"/>
      <c r="Y1" s="1755"/>
      <c r="Z1" s="1755"/>
      <c r="AA1" s="1755"/>
      <c r="AB1" s="1755"/>
      <c r="AC1" s="1755"/>
      <c r="AD1" s="1755"/>
      <c r="AE1" s="1755"/>
      <c r="AF1" s="1755"/>
      <c r="AG1" s="1755"/>
      <c r="AH1" s="1756"/>
      <c r="AI1" s="210"/>
      <c r="AJ1" s="210"/>
    </row>
    <row r="2" spans="2:57" ht="17.100000000000001" customHeight="1">
      <c r="B2" s="1757" t="s">
        <v>14</v>
      </c>
      <c r="C2" s="1758"/>
      <c r="D2" s="1759"/>
      <c r="E2" s="1760">
        <v>46229</v>
      </c>
      <c r="F2" s="1761"/>
      <c r="G2" s="1761"/>
      <c r="H2" s="1761"/>
      <c r="I2" s="1761"/>
      <c r="J2" s="1762"/>
      <c r="K2" s="1107"/>
      <c r="L2" s="1763" t="s">
        <v>412</v>
      </c>
      <c r="M2" s="1764"/>
      <c r="N2" s="1764"/>
      <c r="O2" s="1764"/>
      <c r="P2" s="1764"/>
      <c r="Q2" s="1764"/>
      <c r="R2" s="1764"/>
      <c r="S2" s="1764"/>
      <c r="T2" s="1108"/>
      <c r="U2" s="1108"/>
      <c r="V2" s="1108"/>
      <c r="W2" s="1108"/>
      <c r="X2" s="1108"/>
      <c r="Y2" s="1108"/>
      <c r="Z2" s="1108"/>
      <c r="AA2" s="1108"/>
      <c r="AB2" s="1108"/>
      <c r="AC2" s="1108"/>
      <c r="AD2" s="1108"/>
      <c r="AE2" s="1108"/>
      <c r="AF2" s="1108"/>
      <c r="AG2" s="1108"/>
      <c r="AH2" s="1109"/>
      <c r="AI2" s="210"/>
      <c r="AJ2" s="210"/>
    </row>
    <row r="3" spans="2:57" ht="5.0999999999999996" customHeight="1">
      <c r="B3" s="1765"/>
      <c r="C3" s="1766"/>
      <c r="D3" s="1766"/>
      <c r="E3" s="1766"/>
      <c r="F3" s="1766"/>
      <c r="G3" s="1766"/>
      <c r="H3" s="1766"/>
      <c r="I3" s="1766"/>
      <c r="J3" s="1766"/>
      <c r="K3" s="1766"/>
      <c r="L3" s="1766"/>
      <c r="M3" s="1766"/>
      <c r="N3" s="1766"/>
      <c r="O3" s="1766"/>
      <c r="P3" s="1766"/>
      <c r="Q3" s="1766"/>
      <c r="R3" s="1766"/>
      <c r="S3" s="1766"/>
      <c r="T3" s="1766"/>
      <c r="U3" s="1766"/>
      <c r="V3" s="1766"/>
      <c r="W3" s="1766"/>
      <c r="X3" s="1766"/>
      <c r="Y3" s="1766"/>
      <c r="Z3" s="1766"/>
      <c r="AA3" s="1766"/>
      <c r="AB3" s="1766"/>
      <c r="AC3" s="1766"/>
      <c r="AD3" s="1766"/>
      <c r="AE3" s="1766"/>
      <c r="AF3" s="1766"/>
      <c r="AG3" s="1766"/>
      <c r="AH3" s="1767"/>
      <c r="AI3" s="210"/>
      <c r="AJ3" s="210"/>
    </row>
    <row r="4" spans="2:57" ht="21.6" customHeight="1">
      <c r="B4" s="1768" t="s">
        <v>413</v>
      </c>
      <c r="C4" s="1769"/>
      <c r="D4" s="1769"/>
      <c r="E4" s="1770" t="s">
        <v>743</v>
      </c>
      <c r="F4" s="1771"/>
      <c r="G4" s="1771"/>
      <c r="H4" s="1771"/>
      <c r="I4" s="1771"/>
      <c r="J4" s="1771"/>
      <c r="K4" s="1772"/>
      <c r="L4" s="1773" t="s">
        <v>414</v>
      </c>
      <c r="M4" s="1759"/>
      <c r="N4" s="1769"/>
      <c r="O4" s="1769"/>
      <c r="P4" s="1774" t="s">
        <v>22428</v>
      </c>
      <c r="Q4" s="1775"/>
      <c r="R4" s="1775"/>
      <c r="S4" s="1775"/>
      <c r="T4" s="1775"/>
      <c r="U4" s="1775"/>
      <c r="V4" s="1776"/>
      <c r="W4" s="1777" t="s">
        <v>415</v>
      </c>
      <c r="X4" s="1759"/>
      <c r="Y4" s="1778"/>
      <c r="Z4" s="1779"/>
      <c r="AA4" s="1779"/>
      <c r="AB4" s="1779"/>
      <c r="AC4" s="1779"/>
      <c r="AD4" s="1779"/>
      <c r="AE4" s="1779"/>
      <c r="AF4" s="1779"/>
      <c r="AG4" s="1779"/>
      <c r="AH4" s="1780"/>
    </row>
    <row r="5" spans="2:57" ht="5.0999999999999996" customHeight="1">
      <c r="B5" s="1781"/>
      <c r="C5" s="1782"/>
      <c r="D5" s="1782"/>
      <c r="E5" s="1782"/>
      <c r="F5" s="1782"/>
      <c r="G5" s="1782"/>
      <c r="H5" s="1782"/>
      <c r="I5" s="1782"/>
      <c r="J5" s="1782"/>
      <c r="K5" s="1782"/>
      <c r="L5" s="1782"/>
      <c r="M5" s="1782"/>
      <c r="N5" s="1782"/>
      <c r="O5" s="1782"/>
      <c r="P5" s="1782"/>
      <c r="Q5" s="1782"/>
      <c r="R5" s="1782"/>
      <c r="S5" s="1782"/>
      <c r="T5" s="1782"/>
      <c r="U5" s="1782"/>
      <c r="V5" s="1782"/>
      <c r="W5" s="1782"/>
      <c r="X5" s="1782"/>
      <c r="Y5" s="1782"/>
      <c r="Z5" s="1782"/>
      <c r="AA5" s="1782"/>
      <c r="AB5" s="1782"/>
      <c r="AC5" s="1782"/>
      <c r="AD5" s="1782"/>
      <c r="AE5" s="1782"/>
      <c r="AF5" s="1782"/>
      <c r="AG5" s="1782"/>
      <c r="AH5" s="1783"/>
    </row>
    <row r="6" spans="2:57" ht="23.1" customHeight="1">
      <c r="B6" s="1110" t="s">
        <v>416</v>
      </c>
      <c r="C6" s="1111"/>
      <c r="D6" s="1111"/>
      <c r="E6" s="1784" t="s">
        <v>703</v>
      </c>
      <c r="F6" s="1785"/>
      <c r="G6" s="1785"/>
      <c r="H6" s="1785"/>
      <c r="I6" s="1785"/>
      <c r="J6" s="1786"/>
      <c r="K6" s="1112"/>
      <c r="L6" s="1787" t="s">
        <v>417</v>
      </c>
      <c r="M6" s="1787"/>
      <c r="N6" s="1787"/>
      <c r="O6" s="1787"/>
      <c r="P6" s="1787"/>
      <c r="Q6" s="1788"/>
      <c r="R6" s="1789" t="s">
        <v>704</v>
      </c>
      <c r="S6" s="1790"/>
      <c r="T6" s="1790"/>
      <c r="U6" s="1790"/>
      <c r="V6" s="1790"/>
      <c r="W6" s="1791"/>
      <c r="X6" s="1789" t="s">
        <v>418</v>
      </c>
      <c r="Y6" s="1790"/>
      <c r="Z6" s="1791"/>
      <c r="AA6" s="1732"/>
      <c r="AB6" s="1732"/>
      <c r="AC6" s="1732"/>
      <c r="AD6" s="1732"/>
      <c r="AE6" s="1792">
        <f>(((COUNTIF(L13:Q25,"1")+COUNTIF(AC13:AH25,"1"))*AR13)+(COUNTIF(L13:Q25,"2")+COUNTIF(AC13:AH25,"2"))*AR14+(COUNTIF(L13:Q25,"3")+COUNTIF(AC13:AH25,"3"))*AR15)/((COUNT(L13:Q25)+COUNT(AC13:AH25))*100)</f>
        <v>0.81818181818181823</v>
      </c>
      <c r="AF6" s="1793"/>
      <c r="AG6" s="1793"/>
      <c r="AH6" s="1794"/>
    </row>
    <row r="7" spans="2:57" ht="5.0999999999999996" customHeight="1" thickBot="1">
      <c r="B7" s="1795"/>
      <c r="C7" s="1796"/>
      <c r="D7" s="1796"/>
      <c r="E7" s="1796"/>
      <c r="F7" s="1796"/>
      <c r="G7" s="1796"/>
      <c r="H7" s="1796"/>
      <c r="I7" s="1796"/>
      <c r="J7" s="1796"/>
      <c r="K7" s="1796"/>
      <c r="L7" s="1796"/>
      <c r="M7" s="1796"/>
      <c r="N7" s="1796"/>
      <c r="O7" s="1796"/>
      <c r="P7" s="1796"/>
      <c r="Q7" s="1796"/>
      <c r="R7" s="1796"/>
      <c r="S7" s="1796"/>
      <c r="T7" s="1796"/>
      <c r="U7" s="1796"/>
      <c r="V7" s="1796"/>
      <c r="W7" s="1796"/>
      <c r="X7" s="1796"/>
      <c r="Y7" s="1796"/>
      <c r="Z7" s="1796"/>
      <c r="AA7" s="1796"/>
      <c r="AB7" s="1796"/>
      <c r="AC7" s="1796"/>
      <c r="AD7" s="1796"/>
      <c r="AE7" s="1796"/>
      <c r="AF7" s="1796"/>
      <c r="AG7" s="1796"/>
      <c r="AH7" s="1797"/>
      <c r="AI7" s="210"/>
      <c r="AJ7" s="210"/>
    </row>
    <row r="8" spans="2:57" ht="23.45" customHeight="1">
      <c r="B8" s="1807" t="s">
        <v>419</v>
      </c>
      <c r="C8" s="1808"/>
      <c r="D8" s="1808"/>
      <c r="E8" s="1808"/>
      <c r="F8" s="1808"/>
      <c r="G8" s="1808"/>
      <c r="H8" s="1808"/>
      <c r="I8" s="1808"/>
      <c r="J8" s="1808"/>
      <c r="K8" s="1808"/>
      <c r="L8" s="1808"/>
      <c r="M8" s="1808"/>
      <c r="N8" s="1808"/>
      <c r="O8" s="1808"/>
      <c r="P8" s="1808"/>
      <c r="Q8" s="1808"/>
      <c r="R8" s="1808"/>
      <c r="S8" s="1808"/>
      <c r="T8" s="1808"/>
      <c r="U8" s="1808"/>
      <c r="V8" s="1808"/>
      <c r="W8" s="1808"/>
      <c r="X8" s="1808"/>
      <c r="Y8" s="1808"/>
      <c r="Z8" s="1808"/>
      <c r="AA8" s="1808"/>
      <c r="AB8" s="1808"/>
      <c r="AC8" s="1808"/>
      <c r="AD8" s="1808"/>
      <c r="AE8" s="1808"/>
      <c r="AF8" s="1808"/>
      <c r="AG8" s="1808"/>
      <c r="AH8" s="1809"/>
      <c r="AI8" s="210"/>
      <c r="AJ8" s="210"/>
    </row>
    <row r="9" spans="2:57" ht="31.35" customHeight="1">
      <c r="B9" s="1810">
        <v>1</v>
      </c>
      <c r="C9" s="1811"/>
      <c r="D9" s="1812" t="s">
        <v>420</v>
      </c>
      <c r="E9" s="1813"/>
      <c r="F9" s="1813"/>
      <c r="G9" s="1813"/>
      <c r="H9" s="1113">
        <v>2</v>
      </c>
      <c r="I9" s="1812" t="s">
        <v>421</v>
      </c>
      <c r="J9" s="1813"/>
      <c r="K9" s="1813"/>
      <c r="L9" s="1813"/>
      <c r="M9" s="1813"/>
      <c r="N9" s="1813"/>
      <c r="O9" s="1813"/>
      <c r="P9" s="1813"/>
      <c r="Q9" s="1813"/>
      <c r="R9" s="1813"/>
      <c r="S9" s="1814"/>
      <c r="T9" s="1114">
        <v>3</v>
      </c>
      <c r="U9" s="1812" t="s">
        <v>422</v>
      </c>
      <c r="V9" s="1813"/>
      <c r="W9" s="1814"/>
      <c r="X9" s="1115" t="s">
        <v>423</v>
      </c>
      <c r="Y9" s="1812" t="s">
        <v>424</v>
      </c>
      <c r="Z9" s="1813"/>
      <c r="AA9" s="1813"/>
      <c r="AB9" s="1813"/>
      <c r="AC9" s="1813"/>
      <c r="AD9" s="1813"/>
      <c r="AE9" s="1813"/>
      <c r="AF9" s="1813"/>
      <c r="AG9" s="1813"/>
      <c r="AH9" s="1815"/>
    </row>
    <row r="10" spans="2:57" ht="12.75" hidden="1" customHeight="1">
      <c r="B10" s="1765"/>
      <c r="C10" s="1766"/>
      <c r="D10" s="1766"/>
      <c r="E10" s="1766"/>
      <c r="F10" s="1766"/>
      <c r="G10" s="1766"/>
      <c r="H10" s="1766"/>
      <c r="I10" s="1766"/>
      <c r="J10" s="1766"/>
      <c r="K10" s="1766"/>
      <c r="L10" s="1766"/>
      <c r="M10" s="1766"/>
      <c r="N10" s="1766"/>
      <c r="O10" s="1766"/>
      <c r="P10" s="1766"/>
      <c r="Q10" s="1766"/>
      <c r="R10" s="1766"/>
      <c r="S10" s="1766"/>
      <c r="T10" s="1766"/>
      <c r="U10" s="1766"/>
      <c r="V10" s="1766"/>
      <c r="W10" s="1766"/>
      <c r="X10" s="1766"/>
      <c r="Y10" s="1766"/>
      <c r="Z10" s="1766"/>
      <c r="AA10" s="1766"/>
      <c r="AB10" s="1766"/>
      <c r="AC10" s="1766"/>
      <c r="AD10" s="1766"/>
      <c r="AE10" s="1766"/>
      <c r="AF10" s="1766"/>
      <c r="AG10" s="1766"/>
      <c r="AH10" s="1767"/>
      <c r="AI10" s="210"/>
      <c r="AJ10" s="210"/>
    </row>
    <row r="11" spans="2:57" ht="16.350000000000001" customHeight="1">
      <c r="B11" s="1816" t="s">
        <v>425</v>
      </c>
      <c r="C11" s="1801" t="s">
        <v>426</v>
      </c>
      <c r="D11" s="1801"/>
      <c r="E11" s="1801"/>
      <c r="F11" s="1801"/>
      <c r="G11" s="1801"/>
      <c r="H11" s="1801"/>
      <c r="I11" s="1801"/>
      <c r="J11" s="1801"/>
      <c r="K11" s="1802" t="s">
        <v>427</v>
      </c>
      <c r="L11" s="1803" t="s">
        <v>428</v>
      </c>
      <c r="M11" s="1804"/>
      <c r="N11" s="1804"/>
      <c r="O11" s="1804"/>
      <c r="P11" s="1804"/>
      <c r="Q11" s="1804"/>
      <c r="R11" s="1116"/>
      <c r="S11" s="1800" t="s">
        <v>425</v>
      </c>
      <c r="T11" s="1801" t="s">
        <v>426</v>
      </c>
      <c r="U11" s="1801"/>
      <c r="V11" s="1801"/>
      <c r="W11" s="1801"/>
      <c r="X11" s="1801"/>
      <c r="Y11" s="1801"/>
      <c r="Z11" s="1801"/>
      <c r="AA11" s="1801"/>
      <c r="AB11" s="1802" t="s">
        <v>427</v>
      </c>
      <c r="AC11" s="1803" t="s">
        <v>428</v>
      </c>
      <c r="AD11" s="1804"/>
      <c r="AE11" s="1804"/>
      <c r="AF11" s="1804"/>
      <c r="AG11" s="1804"/>
      <c r="AH11" s="1805"/>
      <c r="AI11" s="210"/>
      <c r="AJ11" s="210"/>
      <c r="AL11" s="212"/>
      <c r="AM11" s="213"/>
    </row>
    <row r="12" spans="2:57" ht="12.75" customHeight="1">
      <c r="B12" s="1816"/>
      <c r="C12" s="1801"/>
      <c r="D12" s="1801"/>
      <c r="E12" s="1801"/>
      <c r="F12" s="1801"/>
      <c r="G12" s="1801"/>
      <c r="H12" s="1801"/>
      <c r="I12" s="1801"/>
      <c r="J12" s="1801"/>
      <c r="K12" s="1802"/>
      <c r="L12" s="1804"/>
      <c r="M12" s="1804"/>
      <c r="N12" s="1804"/>
      <c r="O12" s="1804"/>
      <c r="P12" s="1804"/>
      <c r="Q12" s="1804"/>
      <c r="R12" s="1116"/>
      <c r="S12" s="1800"/>
      <c r="T12" s="1801"/>
      <c r="U12" s="1801"/>
      <c r="V12" s="1801"/>
      <c r="W12" s="1801"/>
      <c r="X12" s="1801"/>
      <c r="Y12" s="1801"/>
      <c r="Z12" s="1801"/>
      <c r="AA12" s="1801"/>
      <c r="AB12" s="1802"/>
      <c r="AC12" s="1804"/>
      <c r="AD12" s="1804"/>
      <c r="AE12" s="1804"/>
      <c r="AF12" s="1804"/>
      <c r="AG12" s="1804"/>
      <c r="AH12" s="1805"/>
      <c r="AI12" s="210"/>
      <c r="AJ12" s="210"/>
      <c r="AO12" s="213"/>
      <c r="BA12" s="730">
        <v>45502</v>
      </c>
    </row>
    <row r="13" spans="2:57" ht="58.35" customHeight="1">
      <c r="B13" s="1117">
        <v>1</v>
      </c>
      <c r="C13" s="1730" t="s">
        <v>429</v>
      </c>
      <c r="D13" s="1731"/>
      <c r="E13" s="1731"/>
      <c r="F13" s="1731"/>
      <c r="G13" s="1731"/>
      <c r="H13" s="1731"/>
      <c r="I13" s="1731"/>
      <c r="J13" s="1731"/>
      <c r="K13" s="1118">
        <v>0.05</v>
      </c>
      <c r="L13" s="1732">
        <v>1</v>
      </c>
      <c r="M13" s="1732"/>
      <c r="N13" s="1732"/>
      <c r="O13" s="1732"/>
      <c r="P13" s="1732"/>
      <c r="Q13" s="1732"/>
      <c r="R13" s="1119"/>
      <c r="S13" s="1120">
        <v>14</v>
      </c>
      <c r="T13" s="1730" t="s">
        <v>744</v>
      </c>
      <c r="U13" s="1731"/>
      <c r="V13" s="1731"/>
      <c r="W13" s="1731"/>
      <c r="X13" s="1731"/>
      <c r="Y13" s="1731"/>
      <c r="Z13" s="1731"/>
      <c r="AA13" s="1731"/>
      <c r="AB13" s="1121">
        <v>0.05</v>
      </c>
      <c r="AC13" s="1732" t="s">
        <v>423</v>
      </c>
      <c r="AD13" s="1732"/>
      <c r="AE13" s="1732"/>
      <c r="AF13" s="1732"/>
      <c r="AG13" s="1732"/>
      <c r="AH13" s="1733"/>
      <c r="AI13" s="210"/>
      <c r="AJ13" s="210"/>
      <c r="AK13" s="214"/>
      <c r="AL13" s="214"/>
      <c r="AP13" s="1798">
        <v>1</v>
      </c>
      <c r="AQ13" s="1799"/>
      <c r="AR13" s="215">
        <v>100</v>
      </c>
      <c r="AU13" s="216">
        <v>1</v>
      </c>
      <c r="BA13" s="730">
        <v>45579</v>
      </c>
      <c r="BC13" s="210">
        <f>+BA13-BA12+1</f>
        <v>78</v>
      </c>
      <c r="BE13" s="731">
        <f>+BC13/BC15</f>
        <v>0.10684931506849316</v>
      </c>
    </row>
    <row r="14" spans="2:57" s="217" customFormat="1" ht="46.35" customHeight="1">
      <c r="B14" s="1117">
        <v>2</v>
      </c>
      <c r="C14" s="1730" t="s">
        <v>430</v>
      </c>
      <c r="D14" s="1731"/>
      <c r="E14" s="1731"/>
      <c r="F14" s="1731"/>
      <c r="G14" s="1731"/>
      <c r="H14" s="1731"/>
      <c r="I14" s="1731"/>
      <c r="J14" s="1731"/>
      <c r="K14" s="1118">
        <v>0.03</v>
      </c>
      <c r="L14" s="1732">
        <v>2</v>
      </c>
      <c r="M14" s="1732"/>
      <c r="N14" s="1732"/>
      <c r="O14" s="1732"/>
      <c r="P14" s="1732"/>
      <c r="Q14" s="1732"/>
      <c r="R14" s="1119"/>
      <c r="S14" s="1120">
        <v>15</v>
      </c>
      <c r="T14" s="1730" t="s">
        <v>431</v>
      </c>
      <c r="U14" s="1731"/>
      <c r="V14" s="1731"/>
      <c r="W14" s="1731"/>
      <c r="X14" s="1731"/>
      <c r="Y14" s="1731"/>
      <c r="Z14" s="1731"/>
      <c r="AA14" s="1731"/>
      <c r="AB14" s="1121">
        <v>0.04</v>
      </c>
      <c r="AC14" s="1732" t="s">
        <v>423</v>
      </c>
      <c r="AD14" s="1732"/>
      <c r="AE14" s="1732"/>
      <c r="AF14" s="1732"/>
      <c r="AG14" s="1732"/>
      <c r="AH14" s="1733"/>
      <c r="AI14" s="210"/>
      <c r="AJ14" s="210"/>
      <c r="AK14" s="214"/>
      <c r="AL14" s="214"/>
      <c r="AM14" s="210"/>
      <c r="AN14" s="210"/>
      <c r="AO14" s="210"/>
      <c r="AP14" s="1798">
        <v>2</v>
      </c>
      <c r="AQ14" s="1799"/>
      <c r="AR14" s="215">
        <v>75</v>
      </c>
      <c r="AS14" s="210"/>
      <c r="AT14" s="210"/>
      <c r="AU14" s="216">
        <v>2</v>
      </c>
      <c r="AV14" s="210"/>
      <c r="AW14" s="210"/>
      <c r="AX14" s="210"/>
      <c r="AY14" s="210"/>
      <c r="AZ14" s="210"/>
      <c r="BA14" s="210"/>
      <c r="BB14" s="210"/>
      <c r="BC14" s="210"/>
      <c r="BD14" s="210"/>
      <c r="BE14" s="210"/>
    </row>
    <row r="15" spans="2:57" s="217" customFormat="1" ht="44.1" customHeight="1">
      <c r="B15" s="1117">
        <v>3</v>
      </c>
      <c r="C15" s="1730" t="s">
        <v>432</v>
      </c>
      <c r="D15" s="1731"/>
      <c r="E15" s="1731"/>
      <c r="F15" s="1731"/>
      <c r="G15" s="1731"/>
      <c r="H15" s="1731"/>
      <c r="I15" s="1731"/>
      <c r="J15" s="1731"/>
      <c r="K15" s="1118">
        <v>0.02</v>
      </c>
      <c r="L15" s="1732">
        <v>2</v>
      </c>
      <c r="M15" s="1732"/>
      <c r="N15" s="1732"/>
      <c r="O15" s="1732"/>
      <c r="P15" s="1732"/>
      <c r="Q15" s="1732"/>
      <c r="R15" s="1119"/>
      <c r="S15" s="1120">
        <v>16</v>
      </c>
      <c r="T15" s="1730" t="s">
        <v>433</v>
      </c>
      <c r="U15" s="1730"/>
      <c r="V15" s="1730"/>
      <c r="W15" s="1730"/>
      <c r="X15" s="1730"/>
      <c r="Y15" s="1730"/>
      <c r="Z15" s="1730"/>
      <c r="AA15" s="1730"/>
      <c r="AB15" s="1121">
        <v>0.04</v>
      </c>
      <c r="AC15" s="1732" t="s">
        <v>423</v>
      </c>
      <c r="AD15" s="1732"/>
      <c r="AE15" s="1732"/>
      <c r="AF15" s="1732"/>
      <c r="AG15" s="1732"/>
      <c r="AH15" s="1733"/>
      <c r="AI15" s="210"/>
      <c r="AJ15" s="210"/>
      <c r="AK15" s="214"/>
      <c r="AL15" s="214"/>
      <c r="AM15" s="210"/>
      <c r="AN15" s="210"/>
      <c r="AO15" s="210"/>
      <c r="AP15" s="1798">
        <v>3</v>
      </c>
      <c r="AQ15" s="1799"/>
      <c r="AR15" s="215">
        <v>0</v>
      </c>
      <c r="AS15" s="210"/>
      <c r="AT15" s="210"/>
      <c r="AU15" s="216">
        <v>3</v>
      </c>
      <c r="AV15" s="210"/>
      <c r="AW15" s="210"/>
      <c r="AX15" s="210"/>
      <c r="AY15" s="210"/>
      <c r="AZ15" s="210"/>
      <c r="BA15" s="730">
        <v>46231</v>
      </c>
      <c r="BB15" s="210"/>
      <c r="BC15" s="210">
        <f>+BA15-BA12+1</f>
        <v>730</v>
      </c>
      <c r="BD15" s="210"/>
      <c r="BE15" s="210"/>
    </row>
    <row r="16" spans="2:57" s="217" customFormat="1" ht="12.75" customHeight="1">
      <c r="B16" s="1117">
        <v>4</v>
      </c>
      <c r="C16" s="1730" t="s">
        <v>434</v>
      </c>
      <c r="D16" s="1731"/>
      <c r="E16" s="1731"/>
      <c r="F16" s="1731"/>
      <c r="G16" s="1731"/>
      <c r="H16" s="1731"/>
      <c r="I16" s="1731"/>
      <c r="J16" s="1731"/>
      <c r="K16" s="1118">
        <v>0.05</v>
      </c>
      <c r="L16" s="1732">
        <v>2</v>
      </c>
      <c r="M16" s="1732"/>
      <c r="N16" s="1732"/>
      <c r="O16" s="1732"/>
      <c r="P16" s="1732"/>
      <c r="Q16" s="1732"/>
      <c r="R16" s="1119"/>
      <c r="S16" s="1120">
        <v>17</v>
      </c>
      <c r="T16" s="1730" t="s">
        <v>435</v>
      </c>
      <c r="U16" s="1731"/>
      <c r="V16" s="1731"/>
      <c r="W16" s="1731"/>
      <c r="X16" s="1731"/>
      <c r="Y16" s="1731"/>
      <c r="Z16" s="1731"/>
      <c r="AA16" s="1731"/>
      <c r="AB16" s="1121">
        <v>0.03</v>
      </c>
      <c r="AC16" s="1732">
        <v>1</v>
      </c>
      <c r="AD16" s="1732"/>
      <c r="AE16" s="1732"/>
      <c r="AF16" s="1732"/>
      <c r="AG16" s="1732"/>
      <c r="AH16" s="1733"/>
      <c r="AI16" s="210"/>
      <c r="AJ16" s="210"/>
      <c r="AK16" s="214"/>
      <c r="AL16" s="214"/>
      <c r="AM16" s="210"/>
      <c r="AN16" s="210"/>
      <c r="AO16" s="210"/>
      <c r="AP16" s="1806"/>
      <c r="AQ16" s="1806"/>
      <c r="AR16" s="218"/>
      <c r="AS16" s="218"/>
      <c r="AT16" s="210"/>
      <c r="AU16" s="216" t="s">
        <v>423</v>
      </c>
      <c r="AV16" s="210"/>
      <c r="AW16" s="210"/>
      <c r="AX16" s="210"/>
      <c r="AY16" s="210"/>
      <c r="AZ16" s="210"/>
      <c r="BA16" s="210"/>
      <c r="BB16" s="210"/>
      <c r="BC16" s="210"/>
      <c r="BD16" s="210"/>
      <c r="BE16" s="210"/>
    </row>
    <row r="17" spans="2:57" s="217" customFormat="1" ht="38.450000000000003" customHeight="1">
      <c r="B17" s="1117">
        <v>5</v>
      </c>
      <c r="C17" s="1753" t="s">
        <v>436</v>
      </c>
      <c r="D17" s="1753"/>
      <c r="E17" s="1753"/>
      <c r="F17" s="1753"/>
      <c r="G17" s="1753"/>
      <c r="H17" s="1753"/>
      <c r="I17" s="1753"/>
      <c r="J17" s="1753"/>
      <c r="K17" s="1118">
        <v>0.03</v>
      </c>
      <c r="L17" s="1732">
        <v>2</v>
      </c>
      <c r="M17" s="1732"/>
      <c r="N17" s="1732"/>
      <c r="O17" s="1732"/>
      <c r="P17" s="1732"/>
      <c r="Q17" s="1732"/>
      <c r="R17" s="1119"/>
      <c r="S17" s="1120">
        <v>18</v>
      </c>
      <c r="T17" s="1730" t="s">
        <v>437</v>
      </c>
      <c r="U17" s="1730"/>
      <c r="V17" s="1730"/>
      <c r="W17" s="1730"/>
      <c r="X17" s="1730"/>
      <c r="Y17" s="1730"/>
      <c r="Z17" s="1730"/>
      <c r="AA17" s="1730"/>
      <c r="AB17" s="1121">
        <v>0.05</v>
      </c>
      <c r="AC17" s="1732">
        <v>2</v>
      </c>
      <c r="AD17" s="1732"/>
      <c r="AE17" s="1732"/>
      <c r="AF17" s="1732"/>
      <c r="AG17" s="1732"/>
      <c r="AH17" s="1733"/>
      <c r="AI17" s="210"/>
      <c r="AJ17" s="210"/>
      <c r="AK17" s="214"/>
      <c r="AL17" s="214"/>
      <c r="AM17" s="210"/>
      <c r="AN17" s="219"/>
      <c r="AO17" s="219"/>
      <c r="AP17" s="219"/>
      <c r="AQ17" s="219"/>
      <c r="AR17" s="219"/>
      <c r="AS17" s="219"/>
      <c r="AT17" s="219"/>
      <c r="AU17" s="219"/>
      <c r="AV17" s="210"/>
      <c r="AW17" s="210"/>
      <c r="AX17" s="210"/>
      <c r="AY17" s="210"/>
      <c r="AZ17" s="210"/>
      <c r="BA17" s="210"/>
      <c r="BB17" s="210"/>
      <c r="BC17" s="210"/>
      <c r="BD17" s="210"/>
      <c r="BE17" s="210"/>
    </row>
    <row r="18" spans="2:57" s="217" customFormat="1" ht="50.1" customHeight="1">
      <c r="B18" s="1117">
        <v>6</v>
      </c>
      <c r="C18" s="1753" t="s">
        <v>438</v>
      </c>
      <c r="D18" s="1753"/>
      <c r="E18" s="1753"/>
      <c r="F18" s="1753"/>
      <c r="G18" s="1753"/>
      <c r="H18" s="1753"/>
      <c r="I18" s="1753"/>
      <c r="J18" s="1753"/>
      <c r="K18" s="1118"/>
      <c r="L18" s="1732">
        <v>2</v>
      </c>
      <c r="M18" s="1732"/>
      <c r="N18" s="1732"/>
      <c r="O18" s="1732"/>
      <c r="P18" s="1732"/>
      <c r="Q18" s="1732"/>
      <c r="R18" s="1119"/>
      <c r="S18" s="1120">
        <v>19</v>
      </c>
      <c r="T18" s="1730" t="s">
        <v>439</v>
      </c>
      <c r="U18" s="1730"/>
      <c r="V18" s="1730"/>
      <c r="W18" s="1730"/>
      <c r="X18" s="1730"/>
      <c r="Y18" s="1730"/>
      <c r="Z18" s="1730"/>
      <c r="AA18" s="1730"/>
      <c r="AB18" s="1121"/>
      <c r="AC18" s="1732">
        <v>1</v>
      </c>
      <c r="AD18" s="1732"/>
      <c r="AE18" s="1732"/>
      <c r="AF18" s="1732"/>
      <c r="AG18" s="1732"/>
      <c r="AH18" s="1733"/>
      <c r="AI18" s="210"/>
      <c r="AJ18" s="210"/>
      <c r="AK18" s="214"/>
      <c r="AL18" s="214" t="s">
        <v>440</v>
      </c>
      <c r="AM18" s="210" t="s">
        <v>441</v>
      </c>
      <c r="AN18" s="220"/>
      <c r="AO18" s="220"/>
      <c r="AP18" s="220"/>
      <c r="AQ18" s="220"/>
      <c r="AR18" s="220"/>
      <c r="AS18" s="220"/>
      <c r="AT18" s="220"/>
      <c r="AU18" s="220"/>
      <c r="AV18" s="210"/>
      <c r="AW18" s="210"/>
      <c r="AX18" s="210"/>
      <c r="AY18" s="210"/>
      <c r="AZ18" s="210"/>
      <c r="BA18" s="210"/>
      <c r="BB18" s="210"/>
      <c r="BC18" s="210"/>
      <c r="BD18" s="210"/>
      <c r="BE18" s="210"/>
    </row>
    <row r="19" spans="2:57" s="217" customFormat="1" ht="12.75" customHeight="1">
      <c r="B19" s="1117">
        <v>7</v>
      </c>
      <c r="C19" s="1753" t="s">
        <v>442</v>
      </c>
      <c r="D19" s="1753"/>
      <c r="E19" s="1753"/>
      <c r="F19" s="1753"/>
      <c r="G19" s="1753"/>
      <c r="H19" s="1753"/>
      <c r="I19" s="1753"/>
      <c r="J19" s="1753"/>
      <c r="K19" s="1118"/>
      <c r="L19" s="1732">
        <v>2</v>
      </c>
      <c r="M19" s="1732"/>
      <c r="N19" s="1732"/>
      <c r="O19" s="1732"/>
      <c r="P19" s="1732"/>
      <c r="Q19" s="1732"/>
      <c r="R19" s="1119"/>
      <c r="S19" s="1120">
        <v>20</v>
      </c>
      <c r="T19" s="1730" t="s">
        <v>443</v>
      </c>
      <c r="U19" s="1730"/>
      <c r="V19" s="1730"/>
      <c r="W19" s="1730"/>
      <c r="X19" s="1730"/>
      <c r="Y19" s="1730"/>
      <c r="Z19" s="1730"/>
      <c r="AA19" s="1730"/>
      <c r="AB19" s="1121"/>
      <c r="AC19" s="1732">
        <v>3</v>
      </c>
      <c r="AD19" s="1732"/>
      <c r="AE19" s="1732"/>
      <c r="AF19" s="1732"/>
      <c r="AG19" s="1732"/>
      <c r="AH19" s="1733"/>
      <c r="AI19" s="210"/>
      <c r="AJ19" s="210"/>
      <c r="AK19" s="214"/>
      <c r="AL19" s="214" t="s">
        <v>444</v>
      </c>
      <c r="AM19" s="210" t="s">
        <v>445</v>
      </c>
      <c r="AN19" s="220"/>
      <c r="AO19" s="220"/>
      <c r="AP19" s="220"/>
      <c r="AQ19" s="220"/>
      <c r="AR19" s="220"/>
      <c r="AS19" s="220"/>
      <c r="AT19" s="220"/>
      <c r="AU19" s="220"/>
      <c r="AV19" s="210"/>
      <c r="AW19" s="210"/>
      <c r="AX19" s="210"/>
      <c r="AY19" s="210"/>
      <c r="AZ19" s="210"/>
      <c r="BA19" s="210"/>
      <c r="BB19" s="210"/>
      <c r="BC19" s="210"/>
      <c r="BD19" s="210"/>
      <c r="BE19" s="210"/>
    </row>
    <row r="20" spans="2:57" s="217" customFormat="1" ht="44.45" customHeight="1">
      <c r="B20" s="1117">
        <v>8</v>
      </c>
      <c r="C20" s="1730" t="s">
        <v>446</v>
      </c>
      <c r="D20" s="1730"/>
      <c r="E20" s="1730"/>
      <c r="F20" s="1730"/>
      <c r="G20" s="1730"/>
      <c r="H20" s="1730"/>
      <c r="I20" s="1730"/>
      <c r="J20" s="1730"/>
      <c r="K20" s="1118">
        <v>0.03</v>
      </c>
      <c r="L20" s="1732">
        <v>1</v>
      </c>
      <c r="M20" s="1732"/>
      <c r="N20" s="1732"/>
      <c r="O20" s="1732"/>
      <c r="P20" s="1732"/>
      <c r="Q20" s="1732"/>
      <c r="R20" s="1119"/>
      <c r="S20" s="1120">
        <v>21</v>
      </c>
      <c r="T20" s="1730" t="s">
        <v>447</v>
      </c>
      <c r="U20" s="1730"/>
      <c r="V20" s="1730"/>
      <c r="W20" s="1730"/>
      <c r="X20" s="1730"/>
      <c r="Y20" s="1730"/>
      <c r="Z20" s="1730"/>
      <c r="AA20" s="1730"/>
      <c r="AB20" s="1121">
        <v>0.05</v>
      </c>
      <c r="AC20" s="1732">
        <v>2</v>
      </c>
      <c r="AD20" s="1732"/>
      <c r="AE20" s="1732"/>
      <c r="AF20" s="1732"/>
      <c r="AG20" s="1732"/>
      <c r="AH20" s="1733"/>
      <c r="AI20" s="210"/>
      <c r="AJ20" s="210"/>
      <c r="AK20" s="214"/>
      <c r="AL20" s="214" t="s">
        <v>448</v>
      </c>
      <c r="AM20" s="210" t="s">
        <v>449</v>
      </c>
      <c r="AN20" s="210"/>
      <c r="AO20" s="210"/>
      <c r="AP20" s="210"/>
      <c r="AQ20" s="210"/>
      <c r="AR20" s="210"/>
      <c r="AS20" s="210"/>
      <c r="AT20" s="210"/>
      <c r="AU20" s="210"/>
      <c r="AV20" s="210"/>
      <c r="AW20" s="210"/>
      <c r="AX20" s="210"/>
      <c r="AY20" s="210"/>
      <c r="AZ20" s="210"/>
      <c r="BA20" s="210"/>
      <c r="BB20" s="210"/>
      <c r="BC20" s="210"/>
      <c r="BD20" s="210"/>
      <c r="BE20" s="210"/>
    </row>
    <row r="21" spans="2:57" s="217" customFormat="1" ht="42.6" customHeight="1">
      <c r="B21" s="1117">
        <v>9</v>
      </c>
      <c r="C21" s="1730" t="s">
        <v>450</v>
      </c>
      <c r="D21" s="1731"/>
      <c r="E21" s="1731"/>
      <c r="F21" s="1731"/>
      <c r="G21" s="1731"/>
      <c r="H21" s="1731"/>
      <c r="I21" s="1731"/>
      <c r="J21" s="1731"/>
      <c r="K21" s="1118">
        <v>0.05</v>
      </c>
      <c r="L21" s="1732">
        <v>1</v>
      </c>
      <c r="M21" s="1732"/>
      <c r="N21" s="1732"/>
      <c r="O21" s="1732"/>
      <c r="P21" s="1732"/>
      <c r="Q21" s="1732"/>
      <c r="R21" s="1119"/>
      <c r="S21" s="1120">
        <v>22</v>
      </c>
      <c r="T21" s="1730" t="s">
        <v>451</v>
      </c>
      <c r="U21" s="1730"/>
      <c r="V21" s="1730"/>
      <c r="W21" s="1730"/>
      <c r="X21" s="1730"/>
      <c r="Y21" s="1730"/>
      <c r="Z21" s="1730"/>
      <c r="AA21" s="1730"/>
      <c r="AB21" s="1121">
        <v>0.05</v>
      </c>
      <c r="AC21" s="1732">
        <v>1</v>
      </c>
      <c r="AD21" s="1732"/>
      <c r="AE21" s="1732"/>
      <c r="AF21" s="1732"/>
      <c r="AG21" s="1732"/>
      <c r="AH21" s="1733"/>
      <c r="AI21" s="210"/>
      <c r="AJ21" s="210"/>
      <c r="AK21" s="214"/>
      <c r="AL21" s="214"/>
      <c r="AM21" s="210"/>
      <c r="AN21" s="210"/>
      <c r="AO21" s="210"/>
      <c r="AP21" s="210"/>
      <c r="AQ21" s="210"/>
      <c r="AR21" s="210"/>
      <c r="AS21" s="210"/>
      <c r="AT21" s="210"/>
      <c r="AU21" s="210"/>
      <c r="AV21" s="210"/>
      <c r="AW21" s="210"/>
      <c r="AX21" s="210"/>
      <c r="AY21" s="210"/>
      <c r="AZ21" s="210"/>
      <c r="BA21" s="210"/>
      <c r="BB21" s="210"/>
      <c r="BC21" s="210"/>
      <c r="BD21" s="210"/>
      <c r="BE21" s="210"/>
    </row>
    <row r="22" spans="2:57" s="217" customFormat="1" ht="46.35" customHeight="1">
      <c r="B22" s="1117">
        <v>10</v>
      </c>
      <c r="C22" s="1730" t="s">
        <v>452</v>
      </c>
      <c r="D22" s="1731"/>
      <c r="E22" s="1731"/>
      <c r="F22" s="1731"/>
      <c r="G22" s="1731"/>
      <c r="H22" s="1731"/>
      <c r="I22" s="1731"/>
      <c r="J22" s="1731"/>
      <c r="K22" s="1118">
        <v>0.03</v>
      </c>
      <c r="L22" s="1732">
        <v>2</v>
      </c>
      <c r="M22" s="1732"/>
      <c r="N22" s="1732"/>
      <c r="O22" s="1732"/>
      <c r="P22" s="1732"/>
      <c r="Q22" s="1732"/>
      <c r="R22" s="1119"/>
      <c r="S22" s="1120">
        <v>23</v>
      </c>
      <c r="T22" s="1730" t="s">
        <v>453</v>
      </c>
      <c r="U22" s="1730"/>
      <c r="V22" s="1730"/>
      <c r="W22" s="1730"/>
      <c r="X22" s="1730"/>
      <c r="Y22" s="1730"/>
      <c r="Z22" s="1730"/>
      <c r="AA22" s="1730"/>
      <c r="AB22" s="1121">
        <v>0.03</v>
      </c>
      <c r="AC22" s="1732">
        <v>1</v>
      </c>
      <c r="AD22" s="1732"/>
      <c r="AE22" s="1732"/>
      <c r="AF22" s="1732"/>
      <c r="AG22" s="1732"/>
      <c r="AH22" s="1733"/>
      <c r="AI22" s="210"/>
      <c r="AJ22" s="210"/>
      <c r="AK22" s="214"/>
      <c r="AL22" s="214" t="s">
        <v>454</v>
      </c>
      <c r="AM22" s="210"/>
      <c r="AN22" s="221"/>
      <c r="AO22" s="222"/>
      <c r="AP22" s="222"/>
      <c r="AQ22" s="222"/>
      <c r="AR22" s="222"/>
      <c r="AS22" s="222"/>
      <c r="AT22" s="222"/>
      <c r="AU22" s="222"/>
      <c r="AV22" s="210"/>
      <c r="AW22" s="210"/>
      <c r="AX22" s="210"/>
      <c r="AY22" s="210"/>
      <c r="AZ22" s="210"/>
      <c r="BA22" s="210"/>
      <c r="BB22" s="210"/>
      <c r="BC22" s="210"/>
      <c r="BD22" s="210"/>
      <c r="BE22" s="210"/>
    </row>
    <row r="23" spans="2:57" s="217" customFormat="1" ht="45.6" customHeight="1">
      <c r="B23" s="1117">
        <v>11</v>
      </c>
      <c r="C23" s="1730" t="s">
        <v>455</v>
      </c>
      <c r="D23" s="1731"/>
      <c r="E23" s="1731"/>
      <c r="F23" s="1731"/>
      <c r="G23" s="1731"/>
      <c r="H23" s="1731"/>
      <c r="I23" s="1731"/>
      <c r="J23" s="1731"/>
      <c r="K23" s="1118">
        <v>0.03</v>
      </c>
      <c r="L23" s="1732">
        <v>1</v>
      </c>
      <c r="M23" s="1732"/>
      <c r="N23" s="1732"/>
      <c r="O23" s="1732"/>
      <c r="P23" s="1732"/>
      <c r="Q23" s="1732"/>
      <c r="R23" s="1119"/>
      <c r="S23" s="1120">
        <v>24</v>
      </c>
      <c r="T23" s="1730" t="s">
        <v>456</v>
      </c>
      <c r="U23" s="1730"/>
      <c r="V23" s="1730"/>
      <c r="W23" s="1730"/>
      <c r="X23" s="1730"/>
      <c r="Y23" s="1730"/>
      <c r="Z23" s="1730"/>
      <c r="AA23" s="1730"/>
      <c r="AB23" s="1121">
        <v>0.03</v>
      </c>
      <c r="AC23" s="1732">
        <v>2</v>
      </c>
      <c r="AD23" s="1732"/>
      <c r="AE23" s="1732"/>
      <c r="AF23" s="1732"/>
      <c r="AG23" s="1732"/>
      <c r="AH23" s="1733"/>
      <c r="AI23" s="210"/>
      <c r="AJ23" s="210"/>
      <c r="AK23" s="214"/>
      <c r="AL23" s="214"/>
      <c r="AM23" s="210"/>
      <c r="AN23" s="210"/>
      <c r="AO23" s="210"/>
      <c r="AP23" s="212"/>
      <c r="AQ23" s="212"/>
      <c r="AR23" s="210"/>
      <c r="AS23" s="210"/>
      <c r="AT23" s="210"/>
      <c r="AU23" s="210"/>
      <c r="AV23" s="210"/>
      <c r="AW23" s="210"/>
      <c r="AX23" s="210"/>
      <c r="AY23" s="210"/>
      <c r="AZ23" s="210"/>
      <c r="BA23" s="210"/>
      <c r="BB23" s="210"/>
      <c r="BC23" s="210"/>
      <c r="BD23" s="210"/>
      <c r="BE23" s="210"/>
    </row>
    <row r="24" spans="2:57" s="217" customFormat="1" ht="47.45" customHeight="1">
      <c r="B24" s="1117">
        <v>12</v>
      </c>
      <c r="C24" s="1730" t="s">
        <v>457</v>
      </c>
      <c r="D24" s="1731"/>
      <c r="E24" s="1731"/>
      <c r="F24" s="1731"/>
      <c r="G24" s="1731"/>
      <c r="H24" s="1731"/>
      <c r="I24" s="1731"/>
      <c r="J24" s="1731"/>
      <c r="K24" s="1118">
        <v>0.05</v>
      </c>
      <c r="L24" s="1732">
        <v>2</v>
      </c>
      <c r="M24" s="1732"/>
      <c r="N24" s="1732"/>
      <c r="O24" s="1732"/>
      <c r="P24" s="1732"/>
      <c r="Q24" s="1732"/>
      <c r="R24" s="1119"/>
      <c r="S24" s="1120">
        <v>25</v>
      </c>
      <c r="T24" s="1730" t="s">
        <v>458</v>
      </c>
      <c r="U24" s="1730"/>
      <c r="V24" s="1730"/>
      <c r="W24" s="1730"/>
      <c r="X24" s="1730"/>
      <c r="Y24" s="1730"/>
      <c r="Z24" s="1730"/>
      <c r="AA24" s="1730"/>
      <c r="AB24" s="1121">
        <v>0.04</v>
      </c>
      <c r="AC24" s="1732">
        <v>2</v>
      </c>
      <c r="AD24" s="1732"/>
      <c r="AE24" s="1732"/>
      <c r="AF24" s="1732"/>
      <c r="AG24" s="1732"/>
      <c r="AH24" s="1733"/>
      <c r="AI24" s="210"/>
      <c r="AJ24" s="210"/>
      <c r="AK24" s="214"/>
      <c r="AL24" s="214"/>
      <c r="AM24" s="210"/>
      <c r="AN24" s="221"/>
      <c r="AO24" s="222"/>
      <c r="AP24" s="222"/>
      <c r="AQ24" s="222"/>
      <c r="AR24" s="222"/>
      <c r="AS24" s="222"/>
      <c r="AT24" s="222"/>
      <c r="AU24" s="222"/>
      <c r="AV24" s="210"/>
      <c r="AW24" s="210"/>
      <c r="AX24" s="210"/>
      <c r="AY24" s="210"/>
      <c r="AZ24" s="210"/>
      <c r="BA24" s="210"/>
      <c r="BB24" s="210"/>
      <c r="BC24" s="210"/>
      <c r="BD24" s="210"/>
      <c r="BE24" s="210"/>
    </row>
    <row r="25" spans="2:57" s="217" customFormat="1" ht="12.75" customHeight="1">
      <c r="B25" s="1117">
        <v>13</v>
      </c>
      <c r="C25" s="1730" t="s">
        <v>459</v>
      </c>
      <c r="D25" s="1730"/>
      <c r="E25" s="1730"/>
      <c r="F25" s="1730"/>
      <c r="G25" s="1730"/>
      <c r="H25" s="1730"/>
      <c r="I25" s="1730"/>
      <c r="J25" s="1730"/>
      <c r="K25" s="1118"/>
      <c r="L25" s="1732" t="s">
        <v>423</v>
      </c>
      <c r="M25" s="1732"/>
      <c r="N25" s="1732"/>
      <c r="O25" s="1732"/>
      <c r="P25" s="1732"/>
      <c r="Q25" s="1732"/>
      <c r="R25" s="1119"/>
      <c r="S25" s="1120">
        <v>26</v>
      </c>
      <c r="T25" s="1730" t="s">
        <v>460</v>
      </c>
      <c r="U25" s="1730"/>
      <c r="V25" s="1730"/>
      <c r="W25" s="1730"/>
      <c r="X25" s="1730"/>
      <c r="Y25" s="1730"/>
      <c r="Z25" s="1730"/>
      <c r="AA25" s="1730"/>
      <c r="AB25" s="1121"/>
      <c r="AC25" s="1732">
        <v>1</v>
      </c>
      <c r="AD25" s="1732"/>
      <c r="AE25" s="1732"/>
      <c r="AF25" s="1732"/>
      <c r="AG25" s="1732"/>
      <c r="AH25" s="1733"/>
      <c r="AI25" s="210"/>
      <c r="AJ25" s="210"/>
      <c r="AK25" s="214"/>
      <c r="AL25" s="214"/>
      <c r="AM25" s="210"/>
      <c r="AN25" s="223"/>
      <c r="AO25" s="222"/>
      <c r="AP25" s="222"/>
      <c r="AQ25" s="222"/>
      <c r="AR25" s="222"/>
      <c r="AS25" s="222"/>
      <c r="AT25" s="222"/>
      <c r="AU25" s="222"/>
      <c r="AV25" s="210"/>
      <c r="AW25" s="210"/>
      <c r="AX25" s="210"/>
      <c r="AY25" s="210"/>
      <c r="AZ25" s="210"/>
      <c r="BA25" s="210"/>
      <c r="BB25" s="210"/>
      <c r="BC25" s="210"/>
      <c r="BD25" s="210"/>
      <c r="BE25" s="210"/>
    </row>
    <row r="26" spans="2:57" s="217" customFormat="1" ht="2.1" customHeight="1" thickBot="1">
      <c r="B26" s="1122"/>
      <c r="AH26" s="1123"/>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row>
    <row r="27" spans="2:57" s="217" customFormat="1" ht="22.35" customHeight="1" thickBot="1">
      <c r="B27" s="1743" t="s">
        <v>461</v>
      </c>
      <c r="C27" s="1744"/>
      <c r="D27" s="1744"/>
      <c r="E27" s="1744"/>
      <c r="F27" s="1744"/>
      <c r="G27" s="1745" t="s">
        <v>745</v>
      </c>
      <c r="H27" s="1746"/>
      <c r="I27" s="1746"/>
      <c r="J27" s="1746"/>
      <c r="K27" s="1746"/>
      <c r="L27" s="1746"/>
      <c r="M27" s="1746"/>
      <c r="N27" s="1746"/>
      <c r="O27" s="1746"/>
      <c r="P27" s="1746"/>
      <c r="Q27" s="1747"/>
      <c r="R27" s="1124"/>
      <c r="S27" s="1748" t="s">
        <v>462</v>
      </c>
      <c r="T27" s="1749"/>
      <c r="U27" s="1749"/>
      <c r="V27" s="1749"/>
      <c r="W27" s="1749"/>
      <c r="X27" s="1750"/>
      <c r="Y27" s="1751"/>
      <c r="Z27" s="1751"/>
      <c r="AA27" s="1751"/>
      <c r="AB27" s="1751"/>
      <c r="AC27" s="1751"/>
      <c r="AD27" s="1751"/>
      <c r="AE27" s="1751"/>
      <c r="AF27" s="1751"/>
      <c r="AG27" s="1751"/>
      <c r="AH27" s="1752"/>
      <c r="AI27" s="210"/>
      <c r="AJ27" s="210"/>
      <c r="AK27" s="210"/>
      <c r="AL27" s="210"/>
      <c r="AM27" s="210"/>
      <c r="AN27" s="210"/>
      <c r="AO27" s="210"/>
      <c r="AP27" s="210"/>
      <c r="AQ27" s="210"/>
      <c r="AR27" s="210"/>
      <c r="AS27" s="210"/>
      <c r="AT27" s="210"/>
      <c r="AU27" s="210"/>
      <c r="AV27" s="210"/>
      <c r="AW27" s="210"/>
      <c r="AX27" s="210"/>
      <c r="AY27" s="210"/>
      <c r="AZ27" s="210"/>
      <c r="BA27" s="210"/>
      <c r="BB27" s="210"/>
      <c r="BC27" s="210"/>
      <c r="BD27" s="210"/>
      <c r="BE27" s="210"/>
    </row>
    <row r="28" spans="2:57" ht="14.45" customHeight="1" thickBot="1">
      <c r="B28" s="1734" t="s">
        <v>463</v>
      </c>
      <c r="C28" s="1735"/>
      <c r="D28" s="1735"/>
      <c r="E28" s="1735"/>
      <c r="F28" s="1735"/>
      <c r="G28" s="1735"/>
      <c r="H28" s="1735"/>
      <c r="I28" s="1735"/>
      <c r="J28" s="1735"/>
      <c r="K28" s="1735"/>
      <c r="L28" s="1735"/>
      <c r="M28" s="1735"/>
      <c r="N28" s="1735"/>
      <c r="O28" s="1735"/>
      <c r="P28" s="1735"/>
      <c r="Q28" s="1735"/>
      <c r="R28" s="1735"/>
      <c r="S28" s="1735"/>
      <c r="T28" s="1735"/>
      <c r="U28" s="1735"/>
      <c r="V28" s="1735"/>
      <c r="W28" s="1735"/>
      <c r="X28" s="1735"/>
      <c r="Y28" s="1735"/>
      <c r="Z28" s="1735"/>
      <c r="AA28" s="1735"/>
      <c r="AB28" s="1735"/>
      <c r="AC28" s="1735"/>
      <c r="AD28" s="1735"/>
      <c r="AE28" s="1735"/>
      <c r="AF28" s="1735"/>
      <c r="AG28" s="1735"/>
      <c r="AH28" s="1735"/>
      <c r="AI28" s="210"/>
      <c r="AJ28" s="210"/>
    </row>
    <row r="29" spans="2:57" ht="13.5" thickBot="1">
      <c r="B29" s="1736">
        <v>1</v>
      </c>
      <c r="C29" s="1737"/>
      <c r="D29" s="1738">
        <f>COUNTIF(L13:Q26,"1")+COUNTIF(AB13:AG26,"1")</f>
        <v>9</v>
      </c>
      <c r="E29" s="1738"/>
      <c r="F29" s="1738"/>
      <c r="G29" s="1738"/>
      <c r="H29" s="1738"/>
      <c r="I29" s="1739">
        <v>2</v>
      </c>
      <c r="J29" s="1739"/>
      <c r="K29" s="1125"/>
      <c r="L29" s="1738">
        <f>COUNTIF(L13:Q26,"2")+COUNTIF(AB13:AG26,"2")</f>
        <v>12</v>
      </c>
      <c r="M29" s="1738"/>
      <c r="N29" s="1738"/>
      <c r="O29" s="1738"/>
      <c r="P29" s="1738"/>
      <c r="Q29" s="1738"/>
      <c r="R29" s="1738"/>
      <c r="S29" s="1738"/>
      <c r="T29" s="1738"/>
      <c r="U29" s="1739">
        <v>3</v>
      </c>
      <c r="V29" s="1739"/>
      <c r="W29" s="1740">
        <f>COUNTIF(L13:Q26,"3")+COUNTIF(AB13:AG26,"3")</f>
        <v>1</v>
      </c>
      <c r="X29" s="1741"/>
      <c r="Y29" s="1741"/>
      <c r="Z29" s="1741"/>
      <c r="AA29" s="1741"/>
      <c r="AB29" s="1741"/>
      <c r="AC29" s="1741"/>
      <c r="AD29" s="1741"/>
      <c r="AE29" s="1741"/>
      <c r="AF29" s="1741"/>
      <c r="AG29" s="1741"/>
      <c r="AH29" s="1742"/>
      <c r="AI29" s="210"/>
      <c r="AJ29" s="210"/>
    </row>
    <row r="30" spans="2:57">
      <c r="AI30" s="210"/>
      <c r="AJ30" s="210"/>
    </row>
    <row r="31" spans="2:57">
      <c r="AI31" s="210"/>
      <c r="AJ31" s="210"/>
    </row>
    <row r="32" spans="2:57">
      <c r="AI32" s="210"/>
      <c r="AJ32" s="210"/>
    </row>
    <row r="33" s="210" customFormat="1"/>
    <row r="34" s="210" customFormat="1"/>
    <row r="35" s="210" customFormat="1"/>
    <row r="36" s="210" customFormat="1"/>
    <row r="37" s="210" customFormat="1"/>
    <row r="38" s="210" customFormat="1"/>
    <row r="39" s="210" customFormat="1"/>
    <row r="40" s="210" customFormat="1"/>
    <row r="41" s="210" customFormat="1"/>
    <row r="42" s="210" customFormat="1"/>
    <row r="43" s="210" customFormat="1"/>
    <row r="44" s="210" customFormat="1"/>
    <row r="45" s="210" customFormat="1"/>
    <row r="46" s="210" customFormat="1"/>
    <row r="47" s="210" customFormat="1"/>
    <row r="48" s="210" customFormat="1"/>
    <row r="49" s="210" customFormat="1"/>
    <row r="50" s="210" customFormat="1"/>
    <row r="51" s="210" customFormat="1"/>
    <row r="52" s="210" customFormat="1"/>
    <row r="53" s="210" customFormat="1"/>
    <row r="54" s="210" customFormat="1"/>
    <row r="55" s="210" customFormat="1"/>
    <row r="56" s="210" customFormat="1"/>
    <row r="57" s="210" customFormat="1"/>
    <row r="58" s="210" customFormat="1"/>
    <row r="59" s="210" customFormat="1"/>
    <row r="60" s="210" customFormat="1"/>
    <row r="61" s="210" customFormat="1"/>
    <row r="62" s="210" customFormat="1"/>
    <row r="63" s="210" customFormat="1"/>
    <row r="64" s="210" customFormat="1"/>
    <row r="65" s="210" customFormat="1"/>
    <row r="66" s="210" customFormat="1"/>
    <row r="67" s="210" customFormat="1"/>
    <row r="68" s="210" customFormat="1"/>
    <row r="69" s="210" customFormat="1"/>
    <row r="70" s="210" customFormat="1"/>
    <row r="71" s="210" customFormat="1"/>
    <row r="72" s="210" customFormat="1"/>
    <row r="73" s="210" customFormat="1"/>
    <row r="74" s="210" customFormat="1"/>
    <row r="75" s="210" customFormat="1"/>
    <row r="76" s="210" customFormat="1"/>
    <row r="77" s="210" customFormat="1"/>
    <row r="78" s="210" customFormat="1"/>
    <row r="79" s="210" customFormat="1"/>
    <row r="80" s="210" customFormat="1"/>
    <row r="81" s="210" customFormat="1"/>
    <row r="82" s="210" customFormat="1"/>
    <row r="83" s="210" customFormat="1"/>
    <row r="84" s="210" customFormat="1"/>
    <row r="85" s="210" customFormat="1"/>
    <row r="86" s="210" customFormat="1"/>
    <row r="87" s="210" customFormat="1"/>
    <row r="88" s="210" customFormat="1"/>
    <row r="89" s="210" customFormat="1"/>
    <row r="90" s="210" customFormat="1"/>
    <row r="91" s="210" customFormat="1"/>
    <row r="92" s="210" customFormat="1"/>
    <row r="93" s="210" customFormat="1"/>
    <row r="94" s="210" customFormat="1"/>
    <row r="95" s="210" customFormat="1"/>
    <row r="96" s="210" customFormat="1"/>
    <row r="97" s="210" customFormat="1"/>
    <row r="98" s="210" customFormat="1"/>
    <row r="99" s="210" customFormat="1"/>
    <row r="100" s="210" customFormat="1"/>
    <row r="101" s="210" customFormat="1"/>
    <row r="102" s="210" customFormat="1"/>
    <row r="103" s="210" customFormat="1"/>
    <row r="104" s="210" customFormat="1"/>
    <row r="105" s="210" customFormat="1"/>
    <row r="106" s="210" customFormat="1"/>
    <row r="107" s="210" customFormat="1"/>
    <row r="108" s="210" customFormat="1"/>
    <row r="109" s="210" customFormat="1"/>
    <row r="110" s="210" customFormat="1"/>
    <row r="111" s="210" customFormat="1"/>
    <row r="112" s="210" customFormat="1"/>
    <row r="113" s="210" customFormat="1"/>
    <row r="114" s="210" customFormat="1"/>
    <row r="115" s="210" customFormat="1"/>
    <row r="116" s="210" customFormat="1"/>
    <row r="117" s="210" customFormat="1"/>
    <row r="118" s="210" customFormat="1"/>
    <row r="119" s="210" customFormat="1"/>
  </sheetData>
  <sheetProtection selectLockedCells="1"/>
  <mergeCells count="101">
    <mergeCell ref="AP16:AQ16"/>
    <mergeCell ref="AP13:AQ13"/>
    <mergeCell ref="AP14:AQ14"/>
    <mergeCell ref="B8:AH8"/>
    <mergeCell ref="B9:C9"/>
    <mergeCell ref="D9:G9"/>
    <mergeCell ref="I9:S9"/>
    <mergeCell ref="U9:W9"/>
    <mergeCell ref="Y9:AH9"/>
    <mergeCell ref="B10:AH10"/>
    <mergeCell ref="B11:B12"/>
    <mergeCell ref="C11:J12"/>
    <mergeCell ref="K11:K12"/>
    <mergeCell ref="L11:Q12"/>
    <mergeCell ref="AC15:AH15"/>
    <mergeCell ref="C16:J16"/>
    <mergeCell ref="L16:Q16"/>
    <mergeCell ref="T16:AA16"/>
    <mergeCell ref="AC16:AH16"/>
    <mergeCell ref="B5:AH5"/>
    <mergeCell ref="E6:J6"/>
    <mergeCell ref="L6:Q6"/>
    <mergeCell ref="R6:W6"/>
    <mergeCell ref="X6:Z6"/>
    <mergeCell ref="AA6:AD6"/>
    <mergeCell ref="AE6:AH6"/>
    <mergeCell ref="B7:AH7"/>
    <mergeCell ref="AP15:AQ15"/>
    <mergeCell ref="S11:S12"/>
    <mergeCell ref="T11:AA12"/>
    <mergeCell ref="AB11:AB12"/>
    <mergeCell ref="AC11:AH12"/>
    <mergeCell ref="C13:J13"/>
    <mergeCell ref="L13:Q13"/>
    <mergeCell ref="T13:AA13"/>
    <mergeCell ref="AC13:AH13"/>
    <mergeCell ref="C14:J14"/>
    <mergeCell ref="L14:Q14"/>
    <mergeCell ref="T14:AA14"/>
    <mergeCell ref="AC14:AH14"/>
    <mergeCell ref="C15:J15"/>
    <mergeCell ref="L15:Q15"/>
    <mergeCell ref="T15:AA15"/>
    <mergeCell ref="B1:AH1"/>
    <mergeCell ref="B2:D2"/>
    <mergeCell ref="E2:J2"/>
    <mergeCell ref="L2:S2"/>
    <mergeCell ref="B3:AH3"/>
    <mergeCell ref="B4:D4"/>
    <mergeCell ref="E4:K4"/>
    <mergeCell ref="L4:O4"/>
    <mergeCell ref="P4:V4"/>
    <mergeCell ref="W4:X4"/>
    <mergeCell ref="Y4:AH4"/>
    <mergeCell ref="C17:J17"/>
    <mergeCell ref="L17:Q17"/>
    <mergeCell ref="T17:AA17"/>
    <mergeCell ref="AC17:AH17"/>
    <mergeCell ref="C18:J18"/>
    <mergeCell ref="L18:Q18"/>
    <mergeCell ref="T18:AA18"/>
    <mergeCell ref="AC18:AH18"/>
    <mergeCell ref="C19:J19"/>
    <mergeCell ref="L19:Q19"/>
    <mergeCell ref="T19:AA19"/>
    <mergeCell ref="AC19:AH19"/>
    <mergeCell ref="C20:J20"/>
    <mergeCell ref="L20:Q20"/>
    <mergeCell ref="T20:AA20"/>
    <mergeCell ref="AC20:AH20"/>
    <mergeCell ref="C21:J21"/>
    <mergeCell ref="L21:Q21"/>
    <mergeCell ref="T21:AA21"/>
    <mergeCell ref="AC21:AH21"/>
    <mergeCell ref="C22:J22"/>
    <mergeCell ref="L22:Q22"/>
    <mergeCell ref="T22:AA22"/>
    <mergeCell ref="AC22:AH22"/>
    <mergeCell ref="C23:J23"/>
    <mergeCell ref="L23:Q23"/>
    <mergeCell ref="T23:AA23"/>
    <mergeCell ref="AC23:AH23"/>
    <mergeCell ref="B28:AH28"/>
    <mergeCell ref="B29:C29"/>
    <mergeCell ref="D29:H29"/>
    <mergeCell ref="I29:J29"/>
    <mergeCell ref="L29:T29"/>
    <mergeCell ref="U29:V29"/>
    <mergeCell ref="W29:AH29"/>
    <mergeCell ref="C24:J24"/>
    <mergeCell ref="L24:Q24"/>
    <mergeCell ref="T24:AA24"/>
    <mergeCell ref="AC24:AH24"/>
    <mergeCell ref="C25:J25"/>
    <mergeCell ref="L25:Q25"/>
    <mergeCell ref="T25:AA25"/>
    <mergeCell ref="AC25:AH25"/>
    <mergeCell ref="B27:F27"/>
    <mergeCell ref="G27:Q27"/>
    <mergeCell ref="S27:W27"/>
    <mergeCell ref="X27:AH27"/>
  </mergeCells>
  <conditionalFormatting sqref="B9:C9">
    <cfRule type="iconSet" priority="6">
      <iconSet showValue="0" reverse="1">
        <cfvo type="percent" val="0"/>
        <cfvo type="num" val="1" gte="0"/>
        <cfvo type="num" val="2" gte="0"/>
      </iconSet>
    </cfRule>
  </conditionalFormatting>
  <conditionalFormatting sqref="B29:C29">
    <cfRule type="iconSet" priority="3">
      <iconSet showValue="0" reverse="1">
        <cfvo type="percent" val="0"/>
        <cfvo type="num" val="1" gte="0"/>
        <cfvo type="num" val="2" gte="0"/>
      </iconSet>
    </cfRule>
  </conditionalFormatting>
  <conditionalFormatting sqref="H9">
    <cfRule type="iconSet" priority="5">
      <iconSet showValue="0" reverse="1">
        <cfvo type="percent" val="0"/>
        <cfvo type="num" val="1" gte="0"/>
        <cfvo type="num" val="2" gte="0"/>
      </iconSet>
    </cfRule>
  </conditionalFormatting>
  <conditionalFormatting sqref="I29:J29">
    <cfRule type="iconSet" priority="2">
      <iconSet showValue="0" reverse="1">
        <cfvo type="percent" val="0"/>
        <cfvo type="num" val="1" gte="0"/>
        <cfvo type="num" val="2" gte="0"/>
      </iconSet>
    </cfRule>
  </conditionalFormatting>
  <conditionalFormatting sqref="T9">
    <cfRule type="iconSet" priority="4">
      <iconSet showValue="0" reverse="1">
        <cfvo type="percent" val="0"/>
        <cfvo type="num" val="1"/>
        <cfvo type="num" val="2"/>
      </iconSet>
    </cfRule>
  </conditionalFormatting>
  <conditionalFormatting sqref="U29:V29">
    <cfRule type="iconSet" priority="1">
      <iconSet showValue="0" reverse="1">
        <cfvo type="percent" val="0"/>
        <cfvo type="num" val="1"/>
        <cfvo type="num" val="2"/>
      </iconSet>
    </cfRule>
  </conditionalFormatting>
  <conditionalFormatting sqref="AP13:AQ13">
    <cfRule type="iconSet" priority="398">
      <iconSet showValue="0" reverse="1">
        <cfvo type="percent" val="0"/>
        <cfvo type="num" val="1" gte="0"/>
        <cfvo type="num" val="2" gte="0"/>
      </iconSet>
    </cfRule>
  </conditionalFormatting>
  <conditionalFormatting sqref="AP14:AQ14">
    <cfRule type="iconSet" priority="397">
      <iconSet showValue="0" reverse="1">
        <cfvo type="percent" val="0"/>
        <cfvo type="num" val="1" gte="0"/>
        <cfvo type="num" val="2" gte="0"/>
      </iconSet>
    </cfRule>
  </conditionalFormatting>
  <conditionalFormatting sqref="AP15:AQ15">
    <cfRule type="iconSet" priority="396">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R13:R25 R65549:R65561 R131085:R131097 R196621:R196633 R262157:R262169 R327693:R327705 R393229:R393241 R458765:R458777 R524301:R524313 R589837:R589849 R655373:R655385 R720909:R720921 R786445:R786457 R851981:R851993 R917517:R917529 R983053:R983065" xr:uid="{001AF6ED-200C-4CC1-8B04-487F77FCDFBA}">
      <formula1>1</formula1>
    </dataValidation>
    <dataValidation type="whole" operator="greaterThan" allowBlank="1" showErrorMessage="1" sqref="I26 I65562 I131098 I196634 I262170 I327706 I393242 I458778 I524314 I589850 I655386 I720922 I786458 I851994 I917530 I983066" xr:uid="{F111D173-C092-4915-85AA-1E7C484A951C}">
      <formula1>120</formula1>
    </dataValidation>
    <dataValidation type="list" allowBlank="1" showErrorMessage="1" error="Number Should be from 1 to 3" sqref="AC13:AH25 L65549:L65561 L131085:L131097 L196621:L196633 L262157:L262169 L327693:L327705 L393229:L393241 L458765:L458777 L524301:L524313 L589837:L589849 L655373:L655385 L720909:L720921 L786445:L786457 L851981:L851993 L917517:L917529 L983053:L983065 AC983053:AH983065 AC65549:AH65561 AC131085:AH131097 AC196621:AH196633 AC262157:AH262169 AC327693:AH327705 AC393229:AH393241 AC458765:AH458777 AC524301:AH524313 AC589837:AH589849 AC655373:AH655385 AC720909:AH720921 AC786445:AH786457 AC851981:AH851993 AC917517:AH917529 L13:L25" xr:uid="{11482858-15E3-4C94-B475-FB6511274F03}">
      <formula1>$AU$13:$AU$16</formula1>
    </dataValidation>
  </dataValidations>
  <printOptions horizontalCentered="1" verticalCentered="1"/>
  <pageMargins left="0" right="0" top="0.25" bottom="0" header="0.3" footer="0.3"/>
  <pageSetup paperSize="9" scale="92" orientation="portrait" r:id="rId1"/>
  <rowBreaks count="1" manualBreakCount="1">
    <brk id="29" min="1" max="33"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rgb="FF0070C0"/>
  </sheetPr>
  <dimension ref="A1:P98"/>
  <sheetViews>
    <sheetView topLeftCell="A4" workbookViewId="0">
      <selection activeCell="G19" sqref="G19"/>
    </sheetView>
  </sheetViews>
  <sheetFormatPr defaultRowHeight="15"/>
  <cols>
    <col min="2" max="2" width="12.5703125" customWidth="1"/>
    <col min="3" max="3" width="24.42578125" customWidth="1"/>
    <col min="4" max="6" width="14.5703125" customWidth="1"/>
    <col min="7" max="7" width="16" customWidth="1"/>
    <col min="10" max="10" width="10.42578125" bestFit="1" customWidth="1"/>
  </cols>
  <sheetData>
    <row r="1" spans="1:16" ht="15.6" customHeight="1">
      <c r="A1" s="1818" t="s">
        <v>242</v>
      </c>
      <c r="B1" s="1818"/>
      <c r="C1" s="1818"/>
      <c r="D1" s="1818"/>
      <c r="E1" s="1818"/>
      <c r="F1" s="1818"/>
      <c r="G1" s="1819"/>
      <c r="J1" s="1832"/>
      <c r="K1" s="1832"/>
      <c r="L1" s="1832"/>
      <c r="M1" s="16"/>
      <c r="N1" s="16"/>
      <c r="O1" s="16"/>
    </row>
    <row r="2" spans="1:16" ht="15.6" customHeight="1">
      <c r="A2" s="1820"/>
      <c r="B2" s="1820"/>
      <c r="C2" s="1820"/>
      <c r="D2" s="1820"/>
      <c r="E2" s="1820"/>
      <c r="F2" s="1820"/>
      <c r="G2" s="1821"/>
      <c r="H2" s="589"/>
      <c r="J2" s="16"/>
      <c r="K2" s="16"/>
      <c r="L2" s="16"/>
      <c r="M2" s="16"/>
      <c r="N2" s="16"/>
      <c r="O2" s="16"/>
    </row>
    <row r="3" spans="1:16">
      <c r="A3" s="98" t="s">
        <v>252</v>
      </c>
      <c r="B3" s="1817" t="s">
        <v>1</v>
      </c>
      <c r="C3" s="1817"/>
      <c r="D3" s="98" t="s">
        <v>237</v>
      </c>
      <c r="E3" s="98" t="s">
        <v>238</v>
      </c>
      <c r="F3" s="98" t="s">
        <v>239</v>
      </c>
      <c r="G3" s="98" t="s">
        <v>20</v>
      </c>
      <c r="J3" s="16"/>
      <c r="K3" s="16"/>
      <c r="L3" s="16"/>
      <c r="M3" s="16"/>
      <c r="N3" s="16"/>
      <c r="O3" s="16"/>
    </row>
    <row r="4" spans="1:16" ht="20.45" customHeight="1">
      <c r="A4" s="277" t="s">
        <v>252</v>
      </c>
      <c r="B4" s="1826" t="s">
        <v>113</v>
      </c>
      <c r="C4" s="1827"/>
      <c r="D4" s="729">
        <v>22920</v>
      </c>
      <c r="E4" s="729">
        <v>97050</v>
      </c>
      <c r="F4" s="729">
        <v>1866079</v>
      </c>
      <c r="G4" s="729">
        <v>2210362</v>
      </c>
      <c r="I4" s="1020"/>
      <c r="J4" s="1833"/>
      <c r="K4" s="1832"/>
      <c r="L4" s="16"/>
      <c r="M4" s="16"/>
      <c r="N4" s="16"/>
      <c r="O4" s="16"/>
    </row>
    <row r="5" spans="1:16" ht="19.899999999999999" customHeight="1">
      <c r="A5" s="278"/>
      <c r="B5" s="1824" t="s">
        <v>112</v>
      </c>
      <c r="C5" s="1825"/>
      <c r="D5" s="729">
        <f>D4</f>
        <v>22920</v>
      </c>
      <c r="E5" s="729">
        <f>E4</f>
        <v>97050</v>
      </c>
      <c r="F5" s="729">
        <f>F4</f>
        <v>1866079</v>
      </c>
      <c r="G5" s="729">
        <f>G4</f>
        <v>2210362</v>
      </c>
      <c r="I5" s="279"/>
      <c r="J5" s="1832"/>
      <c r="K5" s="1832"/>
      <c r="L5" s="16"/>
      <c r="M5" s="16"/>
      <c r="N5" s="16"/>
      <c r="O5" s="16"/>
    </row>
    <row r="6" spans="1:16">
      <c r="A6" s="1830"/>
      <c r="B6" s="1828" t="s">
        <v>607</v>
      </c>
      <c r="C6" s="1829"/>
      <c r="D6" s="709">
        <v>0</v>
      </c>
      <c r="E6" s="709">
        <v>0</v>
      </c>
      <c r="F6" s="709">
        <v>0</v>
      </c>
      <c r="G6" s="709">
        <v>0</v>
      </c>
      <c r="I6" s="279"/>
      <c r="J6" s="1832"/>
      <c r="K6" s="1832"/>
      <c r="L6" s="16"/>
      <c r="M6" s="16"/>
      <c r="N6" s="16"/>
      <c r="O6" s="16"/>
    </row>
    <row r="7" spans="1:16">
      <c r="A7" s="1830"/>
      <c r="B7" s="1828" t="s">
        <v>617</v>
      </c>
      <c r="C7" s="1829"/>
      <c r="D7" s="709">
        <v>0</v>
      </c>
      <c r="E7" s="709">
        <v>0</v>
      </c>
      <c r="F7" s="709">
        <v>0</v>
      </c>
      <c r="G7" s="709">
        <v>0</v>
      </c>
      <c r="I7" s="729"/>
      <c r="J7" s="1833"/>
      <c r="K7" s="1833"/>
      <c r="L7" s="1833"/>
      <c r="M7" s="1833"/>
      <c r="N7" s="1833"/>
      <c r="O7" s="1833"/>
    </row>
    <row r="8" spans="1:16">
      <c r="A8" s="1830"/>
      <c r="B8" s="1828" t="s">
        <v>618</v>
      </c>
      <c r="C8" s="1829"/>
      <c r="D8" s="709">
        <v>0</v>
      </c>
      <c r="E8" s="709">
        <v>0</v>
      </c>
      <c r="F8" s="709">
        <v>0</v>
      </c>
      <c r="G8" s="709">
        <v>0</v>
      </c>
      <c r="I8" s="279"/>
      <c r="J8" s="721"/>
      <c r="K8" s="721"/>
      <c r="L8" s="16"/>
      <c r="M8" s="16"/>
      <c r="N8" s="16"/>
      <c r="O8" s="16"/>
    </row>
    <row r="9" spans="1:16">
      <c r="A9" s="1830"/>
      <c r="B9" s="1828" t="s">
        <v>616</v>
      </c>
      <c r="C9" s="1829"/>
      <c r="D9" s="709">
        <v>0</v>
      </c>
      <c r="E9" s="709">
        <v>0</v>
      </c>
      <c r="F9" s="709">
        <f>((5+1+2+1)+0)+0</f>
        <v>9</v>
      </c>
      <c r="G9" s="709">
        <v>11</v>
      </c>
      <c r="I9" s="279"/>
      <c r="J9" s="279"/>
      <c r="K9" s="279"/>
    </row>
    <row r="10" spans="1:16">
      <c r="A10" s="1830"/>
      <c r="B10" s="1834" t="s">
        <v>608</v>
      </c>
      <c r="C10" s="1835"/>
      <c r="D10" s="709">
        <v>0</v>
      </c>
      <c r="E10" s="709">
        <v>0</v>
      </c>
      <c r="F10" s="709">
        <v>0</v>
      </c>
      <c r="G10" s="709">
        <v>0</v>
      </c>
      <c r="I10" s="279"/>
      <c r="J10" s="279"/>
      <c r="P10">
        <f>16*4</f>
        <v>64</v>
      </c>
    </row>
    <row r="11" spans="1:16">
      <c r="A11" s="1830"/>
      <c r="B11" s="1834" t="s">
        <v>609</v>
      </c>
      <c r="C11" s="1835"/>
      <c r="D11" s="709">
        <v>0</v>
      </c>
      <c r="E11" s="709">
        <v>0</v>
      </c>
      <c r="F11" s="709">
        <v>0</v>
      </c>
      <c r="G11" s="709">
        <v>0</v>
      </c>
      <c r="I11" s="279"/>
      <c r="J11" s="279"/>
    </row>
    <row r="12" spans="1:16">
      <c r="A12" s="1830"/>
      <c r="B12" s="1834" t="s">
        <v>240</v>
      </c>
      <c r="C12" s="1835"/>
      <c r="D12" s="709">
        <v>0</v>
      </c>
      <c r="E12" s="709">
        <v>0</v>
      </c>
      <c r="F12" s="709">
        <v>0</v>
      </c>
      <c r="G12" s="709">
        <v>0</v>
      </c>
    </row>
    <row r="13" spans="1:16">
      <c r="A13" s="1830"/>
      <c r="B13" s="1834" t="s">
        <v>610</v>
      </c>
      <c r="C13" s="1835"/>
      <c r="D13" s="709">
        <v>0</v>
      </c>
      <c r="E13" s="709">
        <v>0</v>
      </c>
      <c r="F13" s="709">
        <v>1</v>
      </c>
      <c r="G13" s="709">
        <v>1</v>
      </c>
      <c r="J13" s="279"/>
    </row>
    <row r="14" spans="1:16">
      <c r="A14" s="1831"/>
      <c r="B14" s="1834" t="s">
        <v>611</v>
      </c>
      <c r="C14" s="1835"/>
      <c r="D14" s="709">
        <v>0</v>
      </c>
      <c r="E14" s="709">
        <v>0</v>
      </c>
      <c r="F14" s="709">
        <v>0</v>
      </c>
      <c r="G14" s="709">
        <v>0</v>
      </c>
    </row>
    <row r="15" spans="1:16">
      <c r="A15" s="1836" t="s">
        <v>251</v>
      </c>
      <c r="B15" s="1824" t="s">
        <v>243</v>
      </c>
      <c r="C15" s="1825"/>
      <c r="D15" s="710">
        <v>0</v>
      </c>
      <c r="E15" s="710">
        <v>0</v>
      </c>
      <c r="F15" s="710">
        <v>96</v>
      </c>
      <c r="G15" s="710">
        <v>223</v>
      </c>
    </row>
    <row r="16" spans="1:16">
      <c r="A16" s="1830"/>
      <c r="B16" s="1824" t="s">
        <v>612</v>
      </c>
      <c r="C16" s="1825"/>
      <c r="D16" s="710">
        <v>2</v>
      </c>
      <c r="E16" s="710">
        <v>7</v>
      </c>
      <c r="F16" s="710">
        <v>145</v>
      </c>
      <c r="G16" s="710">
        <v>178</v>
      </c>
    </row>
    <row r="17" spans="1:15">
      <c r="A17" s="1830"/>
      <c r="B17" s="1824" t="s">
        <v>613</v>
      </c>
      <c r="C17" s="1825"/>
      <c r="D17" s="710">
        <v>0</v>
      </c>
      <c r="E17" s="710">
        <v>0</v>
      </c>
      <c r="F17" s="710">
        <v>0</v>
      </c>
      <c r="G17" s="710">
        <v>0</v>
      </c>
    </row>
    <row r="18" spans="1:15">
      <c r="A18" s="1830"/>
      <c r="B18" s="1824" t="s">
        <v>614</v>
      </c>
      <c r="C18" s="1825"/>
      <c r="D18" s="711">
        <v>8</v>
      </c>
      <c r="E18" s="711">
        <v>34</v>
      </c>
      <c r="F18" s="711">
        <v>3181</v>
      </c>
      <c r="G18" s="711">
        <v>3335</v>
      </c>
    </row>
    <row r="19" spans="1:15">
      <c r="A19" s="1830"/>
      <c r="B19" s="1822" t="s">
        <v>615</v>
      </c>
      <c r="C19" s="1823"/>
      <c r="D19" s="712">
        <v>0</v>
      </c>
      <c r="E19" s="712">
        <v>0</v>
      </c>
      <c r="F19" s="712">
        <v>0</v>
      </c>
      <c r="G19" s="712">
        <v>0</v>
      </c>
    </row>
    <row r="20" spans="1:15">
      <c r="I20" s="98" t="s">
        <v>252</v>
      </c>
      <c r="J20" s="1817" t="s">
        <v>1</v>
      </c>
      <c r="K20" s="1817"/>
      <c r="L20" s="98" t="s">
        <v>237</v>
      </c>
      <c r="M20" s="98" t="s">
        <v>238</v>
      </c>
      <c r="N20" s="98" t="s">
        <v>239</v>
      </c>
      <c r="O20" s="98" t="s">
        <v>20</v>
      </c>
    </row>
    <row r="22" spans="1:15" ht="46.35" customHeight="1">
      <c r="A22" s="1694" t="s">
        <v>661</v>
      </c>
      <c r="B22" s="1695"/>
      <c r="C22" s="1695"/>
      <c r="D22" s="1695"/>
      <c r="E22" s="1695"/>
      <c r="F22" s="1695"/>
      <c r="G22" s="1695"/>
      <c r="I22" s="95" t="s">
        <v>235</v>
      </c>
      <c r="J22" s="705" t="e">
        <f>AVERAGE(E24:E292)</f>
        <v>#DIV/0!</v>
      </c>
    </row>
    <row r="23" spans="1:15" ht="43.35" customHeight="1">
      <c r="A23" s="83" t="s">
        <v>228</v>
      </c>
      <c r="B23" s="83" t="s">
        <v>232</v>
      </c>
      <c r="C23" s="83" t="s">
        <v>229</v>
      </c>
      <c r="D23" s="83" t="s">
        <v>231</v>
      </c>
      <c r="E23" s="83" t="s">
        <v>233</v>
      </c>
      <c r="F23" s="83" t="s">
        <v>230</v>
      </c>
      <c r="G23" s="83" t="s">
        <v>234</v>
      </c>
      <c r="I23" s="95" t="s">
        <v>236</v>
      </c>
      <c r="J23" s="704">
        <f>HSE!AE6</f>
        <v>0.81818181818181823</v>
      </c>
    </row>
    <row r="24" spans="1:15">
      <c r="A24" s="100"/>
      <c r="B24" s="101"/>
      <c r="C24" s="676"/>
      <c r="D24" s="677"/>
      <c r="E24" s="715"/>
      <c r="F24" s="102"/>
      <c r="G24" s="105"/>
    </row>
    <row r="25" spans="1:15">
      <c r="A25" s="106"/>
      <c r="B25" s="703"/>
      <c r="C25" s="108"/>
      <c r="D25" s="108"/>
      <c r="E25" s="716"/>
      <c r="F25" s="108"/>
      <c r="G25" s="109"/>
    </row>
    <row r="26" spans="1:15">
      <c r="A26" s="106"/>
      <c r="B26" s="703"/>
      <c r="C26" s="108"/>
      <c r="D26" s="108"/>
      <c r="E26" s="715"/>
      <c r="F26" s="108"/>
      <c r="G26" s="109"/>
    </row>
    <row r="27" spans="1:15">
      <c r="A27" s="106"/>
      <c r="B27" s="703"/>
      <c r="C27" s="108"/>
      <c r="D27" s="108"/>
      <c r="E27" s="716"/>
      <c r="F27" s="108"/>
      <c r="G27" s="109"/>
    </row>
    <row r="28" spans="1:15">
      <c r="A28" s="106"/>
      <c r="B28" s="703"/>
      <c r="C28" s="108"/>
      <c r="D28" s="108"/>
      <c r="E28" s="715"/>
      <c r="F28" s="108"/>
      <c r="G28" s="109"/>
    </row>
    <row r="29" spans="1:15">
      <c r="A29" s="106"/>
      <c r="B29" s="703"/>
      <c r="C29" s="108"/>
      <c r="D29" s="108"/>
      <c r="E29" s="716"/>
      <c r="F29" s="108"/>
      <c r="G29" s="109"/>
    </row>
    <row r="30" spans="1:15">
      <c r="A30" s="106"/>
      <c r="B30" s="703"/>
      <c r="C30" s="108"/>
      <c r="D30" s="108"/>
      <c r="E30" s="715"/>
      <c r="F30" s="108"/>
      <c r="G30" s="109"/>
    </row>
    <row r="31" spans="1:15">
      <c r="A31" s="106"/>
      <c r="B31" s="703"/>
      <c r="C31" s="108"/>
      <c r="D31" s="108"/>
      <c r="E31" s="716"/>
      <c r="F31" s="108"/>
      <c r="G31" s="109"/>
    </row>
    <row r="32" spans="1:15">
      <c r="A32" s="106"/>
      <c r="B32" s="703"/>
      <c r="C32" s="108"/>
      <c r="D32" s="108"/>
      <c r="E32" s="715"/>
      <c r="F32" s="108"/>
      <c r="G32" s="109"/>
    </row>
    <row r="33" spans="1:7">
      <c r="A33" s="106"/>
      <c r="B33" s="703"/>
      <c r="C33" s="108"/>
      <c r="D33" s="108"/>
      <c r="E33" s="716"/>
      <c r="F33" s="108"/>
      <c r="G33" s="109"/>
    </row>
    <row r="34" spans="1:7">
      <c r="A34" s="106"/>
      <c r="B34" s="703"/>
      <c r="C34" s="108"/>
      <c r="D34" s="108"/>
      <c r="E34" s="715"/>
      <c r="F34" s="108"/>
      <c r="G34" s="109"/>
    </row>
    <row r="35" spans="1:7">
      <c r="A35" s="106"/>
      <c r="B35" s="703"/>
      <c r="C35" s="108"/>
      <c r="D35" s="108"/>
      <c r="E35" s="716"/>
      <c r="F35" s="108"/>
      <c r="G35" s="109"/>
    </row>
    <row r="36" spans="1:7">
      <c r="A36" s="106"/>
      <c r="B36" s="703"/>
      <c r="C36" s="108"/>
      <c r="D36" s="108"/>
      <c r="E36" s="715"/>
      <c r="F36" s="108"/>
      <c r="G36" s="109"/>
    </row>
    <row r="37" spans="1:7">
      <c r="A37" s="106"/>
      <c r="B37" s="703"/>
      <c r="C37" s="108"/>
      <c r="D37" s="108"/>
      <c r="E37" s="716"/>
      <c r="F37" s="108"/>
      <c r="G37" s="109"/>
    </row>
    <row r="38" spans="1:7">
      <c r="A38" s="106"/>
      <c r="B38" s="703"/>
      <c r="C38" s="108"/>
      <c r="D38" s="108"/>
      <c r="E38" s="715"/>
      <c r="F38" s="108"/>
      <c r="G38" s="109"/>
    </row>
    <row r="39" spans="1:7">
      <c r="A39" s="106"/>
      <c r="B39" s="703"/>
      <c r="C39" s="108"/>
      <c r="D39" s="108"/>
      <c r="E39" s="716"/>
      <c r="F39" s="108"/>
      <c r="G39" s="109"/>
    </row>
    <row r="40" spans="1:7">
      <c r="A40" s="106"/>
      <c r="B40" s="703"/>
      <c r="C40" s="108"/>
      <c r="D40" s="108"/>
      <c r="E40" s="716"/>
      <c r="F40" s="108"/>
      <c r="G40" s="109"/>
    </row>
    <row r="41" spans="1:7">
      <c r="A41" s="106"/>
      <c r="B41" s="703"/>
      <c r="C41" s="108"/>
      <c r="D41" s="108"/>
      <c r="E41" s="716"/>
      <c r="F41" s="108"/>
      <c r="G41" s="109"/>
    </row>
    <row r="42" spans="1:7">
      <c r="A42" s="106"/>
      <c r="B42" s="703"/>
      <c r="C42" s="108"/>
      <c r="D42" s="108"/>
      <c r="E42" s="716"/>
      <c r="F42" s="108"/>
      <c r="G42" s="109"/>
    </row>
    <row r="43" spans="1:7">
      <c r="A43" s="106"/>
      <c r="B43" s="703"/>
      <c r="C43" s="108"/>
      <c r="D43" s="108"/>
      <c r="E43" s="716"/>
      <c r="F43" s="108"/>
      <c r="G43" s="109"/>
    </row>
    <row r="44" spans="1:7">
      <c r="A44" s="106"/>
      <c r="B44" s="703"/>
      <c r="C44" s="108"/>
      <c r="D44" s="108"/>
      <c r="E44" s="716"/>
      <c r="F44" s="108"/>
      <c r="G44" s="109"/>
    </row>
    <row r="45" spans="1:7">
      <c r="A45" s="106"/>
      <c r="B45" s="703"/>
      <c r="C45" s="108"/>
      <c r="D45" s="108"/>
      <c r="E45" s="716"/>
      <c r="F45" s="108"/>
      <c r="G45" s="109"/>
    </row>
    <row r="46" spans="1:7">
      <c r="A46" s="106"/>
      <c r="B46" s="703"/>
      <c r="C46" s="108"/>
      <c r="D46" s="108"/>
      <c r="E46" s="716"/>
      <c r="F46" s="108"/>
      <c r="G46" s="109"/>
    </row>
    <row r="47" spans="1:7">
      <c r="A47" s="106"/>
      <c r="B47" s="703"/>
      <c r="C47" s="108"/>
      <c r="D47" s="108"/>
      <c r="E47" s="716"/>
      <c r="F47" s="108"/>
      <c r="G47" s="109"/>
    </row>
    <row r="48" spans="1:7">
      <c r="A48" s="106"/>
      <c r="B48" s="703"/>
      <c r="C48" s="108"/>
      <c r="D48" s="108"/>
      <c r="E48" s="716"/>
      <c r="F48" s="108"/>
      <c r="G48" s="109"/>
    </row>
    <row r="49" spans="1:7">
      <c r="A49" s="106"/>
      <c r="B49" s="703"/>
      <c r="C49" s="108"/>
      <c r="D49" s="108"/>
      <c r="E49" s="716"/>
      <c r="F49" s="108"/>
      <c r="G49" s="109"/>
    </row>
    <row r="50" spans="1:7">
      <c r="A50" s="106"/>
      <c r="B50" s="703"/>
      <c r="C50" s="108"/>
      <c r="D50" s="108"/>
      <c r="E50" s="716"/>
      <c r="F50" s="108"/>
      <c r="G50" s="109"/>
    </row>
    <row r="51" spans="1:7">
      <c r="A51" s="106"/>
      <c r="B51" s="703"/>
      <c r="C51" s="108"/>
      <c r="D51" s="108"/>
      <c r="E51" s="716"/>
      <c r="F51" s="108"/>
      <c r="G51" s="109"/>
    </row>
    <row r="52" spans="1:7">
      <c r="A52" s="106"/>
      <c r="B52" s="703"/>
      <c r="C52" s="108"/>
      <c r="D52" s="108"/>
      <c r="E52" s="716"/>
      <c r="F52" s="108"/>
      <c r="G52" s="109"/>
    </row>
    <row r="53" spans="1:7">
      <c r="A53" s="106"/>
      <c r="B53" s="703"/>
      <c r="C53" s="108"/>
      <c r="D53" s="108"/>
      <c r="E53" s="716"/>
      <c r="F53" s="108"/>
      <c r="G53" s="109"/>
    </row>
    <row r="54" spans="1:7">
      <c r="A54" s="106"/>
      <c r="B54" s="703"/>
      <c r="C54" s="108"/>
      <c r="D54" s="108"/>
      <c r="E54" s="716"/>
      <c r="F54" s="108"/>
      <c r="G54" s="109"/>
    </row>
    <row r="55" spans="1:7">
      <c r="A55" s="106"/>
      <c r="B55" s="703"/>
      <c r="C55" s="108"/>
      <c r="D55" s="108"/>
      <c r="E55" s="716"/>
      <c r="F55" s="108"/>
      <c r="G55" s="109"/>
    </row>
    <row r="56" spans="1:7">
      <c r="A56" s="106"/>
      <c r="B56" s="703"/>
      <c r="C56" s="108"/>
      <c r="D56" s="108"/>
      <c r="E56" s="716"/>
      <c r="F56" s="108"/>
      <c r="G56" s="109"/>
    </row>
    <row r="57" spans="1:7">
      <c r="A57" s="106"/>
      <c r="B57" s="703"/>
      <c r="C57" s="108"/>
      <c r="D57" s="108"/>
      <c r="E57" s="716"/>
      <c r="F57" s="108"/>
      <c r="G57" s="109"/>
    </row>
    <row r="58" spans="1:7">
      <c r="A58" s="106"/>
      <c r="B58" s="703"/>
      <c r="C58" s="108"/>
      <c r="D58" s="108"/>
      <c r="E58" s="716"/>
      <c r="F58" s="108"/>
      <c r="G58" s="109"/>
    </row>
    <row r="59" spans="1:7">
      <c r="A59" s="106"/>
      <c r="B59" s="703"/>
      <c r="C59" s="108"/>
      <c r="D59" s="108"/>
      <c r="E59" s="716"/>
      <c r="F59" s="108"/>
      <c r="G59" s="109"/>
    </row>
    <row r="60" spans="1:7">
      <c r="A60" s="106"/>
      <c r="B60" s="703"/>
      <c r="C60" s="108"/>
      <c r="D60" s="108"/>
      <c r="E60" s="716"/>
      <c r="F60" s="108"/>
      <c r="G60" s="109"/>
    </row>
    <row r="61" spans="1:7">
      <c r="A61" s="106"/>
      <c r="B61" s="703"/>
      <c r="C61" s="108"/>
      <c r="D61" s="108"/>
      <c r="E61" s="716"/>
      <c r="F61" s="108"/>
      <c r="G61" s="109"/>
    </row>
    <row r="62" spans="1:7">
      <c r="A62" s="106"/>
      <c r="B62" s="703"/>
      <c r="C62" s="108"/>
      <c r="D62" s="108"/>
      <c r="E62" s="716"/>
      <c r="F62" s="108"/>
      <c r="G62" s="109"/>
    </row>
    <row r="63" spans="1:7">
      <c r="A63" s="106"/>
      <c r="B63" s="703"/>
      <c r="C63" s="108"/>
      <c r="D63" s="108"/>
      <c r="E63" s="717"/>
      <c r="F63" s="108"/>
      <c r="G63" s="109"/>
    </row>
    <row r="64" spans="1:7">
      <c r="A64" s="106"/>
      <c r="B64" s="703"/>
      <c r="C64" s="108"/>
      <c r="D64" s="108"/>
      <c r="E64" s="717"/>
      <c r="F64" s="108"/>
      <c r="G64" s="109"/>
    </row>
    <row r="65" spans="1:7">
      <c r="A65" s="106"/>
      <c r="B65" s="703"/>
      <c r="C65" s="108"/>
      <c r="D65" s="108"/>
      <c r="E65" s="717"/>
      <c r="F65" s="108"/>
      <c r="G65" s="109"/>
    </row>
    <row r="66" spans="1:7">
      <c r="A66" s="106"/>
      <c r="B66" s="703"/>
      <c r="C66" s="108"/>
      <c r="D66" s="108"/>
      <c r="E66" s="717"/>
      <c r="F66" s="108"/>
      <c r="G66" s="109"/>
    </row>
    <row r="67" spans="1:7">
      <c r="A67" s="106"/>
      <c r="B67" s="703"/>
      <c r="C67" s="108"/>
      <c r="D67" s="108"/>
      <c r="E67" s="714"/>
      <c r="F67" s="108"/>
      <c r="G67" s="109"/>
    </row>
    <row r="68" spans="1:7">
      <c r="A68" s="106"/>
      <c r="B68" s="703"/>
      <c r="C68" s="108"/>
      <c r="D68" s="108"/>
      <c r="E68" s="714"/>
      <c r="F68" s="108"/>
      <c r="G68" s="109"/>
    </row>
    <row r="69" spans="1:7">
      <c r="A69" s="106"/>
      <c r="B69" s="703"/>
      <c r="C69" s="108"/>
      <c r="D69" s="108"/>
      <c r="E69" s="714"/>
      <c r="F69" s="108"/>
      <c r="G69" s="109"/>
    </row>
    <row r="70" spans="1:7">
      <c r="A70" s="106"/>
      <c r="B70" s="703"/>
      <c r="C70" s="108"/>
      <c r="D70" s="108"/>
      <c r="E70" s="714"/>
      <c r="F70" s="108"/>
      <c r="G70" s="109"/>
    </row>
    <row r="71" spans="1:7">
      <c r="A71" s="106"/>
      <c r="B71" s="703"/>
      <c r="C71" s="108"/>
      <c r="D71" s="108"/>
      <c r="E71" s="714"/>
      <c r="F71" s="108"/>
      <c r="G71" s="109"/>
    </row>
    <row r="72" spans="1:7">
      <c r="A72" s="106"/>
      <c r="B72" s="703"/>
      <c r="C72" s="108"/>
      <c r="D72" s="108"/>
      <c r="E72" s="714"/>
      <c r="F72" s="108"/>
      <c r="G72" s="109"/>
    </row>
    <row r="73" spans="1:7">
      <c r="A73" s="106"/>
      <c r="B73" s="703"/>
      <c r="C73" s="108"/>
      <c r="D73" s="108"/>
      <c r="E73" s="714"/>
      <c r="F73" s="108"/>
      <c r="G73" s="109"/>
    </row>
    <row r="74" spans="1:7">
      <c r="A74" s="106"/>
      <c r="B74" s="703"/>
      <c r="C74" s="108"/>
      <c r="D74" s="108"/>
      <c r="E74" s="714"/>
      <c r="F74" s="108"/>
      <c r="G74" s="109"/>
    </row>
    <row r="75" spans="1:7">
      <c r="A75" s="106"/>
      <c r="B75" s="703"/>
      <c r="C75" s="108"/>
      <c r="D75" s="108"/>
      <c r="E75" s="714"/>
      <c r="F75" s="108"/>
      <c r="G75" s="109"/>
    </row>
    <row r="76" spans="1:7">
      <c r="A76" s="106"/>
      <c r="B76" s="703"/>
      <c r="C76" s="108"/>
      <c r="D76" s="108"/>
      <c r="E76" s="714"/>
      <c r="F76" s="108"/>
      <c r="G76" s="109"/>
    </row>
    <row r="77" spans="1:7">
      <c r="A77" s="106"/>
      <c r="B77" s="703"/>
      <c r="C77" s="108"/>
      <c r="D77" s="108"/>
      <c r="E77" s="714"/>
      <c r="F77" s="108"/>
      <c r="G77" s="109"/>
    </row>
    <row r="78" spans="1:7">
      <c r="A78" s="106"/>
      <c r="B78" s="703"/>
      <c r="C78" s="108"/>
      <c r="D78" s="108"/>
      <c r="E78" s="714"/>
      <c r="F78" s="108"/>
      <c r="G78" s="109"/>
    </row>
    <row r="79" spans="1:7">
      <c r="A79" s="106"/>
      <c r="B79" s="703"/>
      <c r="C79" s="108"/>
      <c r="D79" s="108"/>
      <c r="E79" s="714"/>
      <c r="F79" s="108"/>
      <c r="G79" s="109"/>
    </row>
    <row r="80" spans="1:7">
      <c r="A80" s="106"/>
      <c r="B80" s="703"/>
      <c r="C80" s="108"/>
      <c r="D80" s="108"/>
      <c r="E80" s="714"/>
      <c r="F80" s="108"/>
      <c r="G80" s="109"/>
    </row>
    <row r="81" spans="1:7">
      <c r="A81" s="106"/>
      <c r="B81" s="703"/>
      <c r="C81" s="108"/>
      <c r="D81" s="108"/>
      <c r="E81" s="714"/>
      <c r="F81" s="108"/>
      <c r="G81" s="109"/>
    </row>
    <row r="82" spans="1:7">
      <c r="A82" s="106"/>
      <c r="B82" s="703"/>
      <c r="C82" s="108"/>
      <c r="D82" s="108"/>
      <c r="E82" s="714"/>
      <c r="F82" s="108"/>
      <c r="G82" s="109"/>
    </row>
    <row r="83" spans="1:7">
      <c r="A83" s="106"/>
      <c r="B83" s="703"/>
      <c r="C83" s="108"/>
      <c r="D83" s="108"/>
      <c r="E83" s="714"/>
      <c r="F83" s="108"/>
      <c r="G83" s="109"/>
    </row>
    <row r="84" spans="1:7">
      <c r="A84" s="106"/>
      <c r="B84" s="703"/>
      <c r="C84" s="108"/>
      <c r="D84" s="108"/>
      <c r="E84" s="714"/>
      <c r="F84" s="108"/>
      <c r="G84" s="109"/>
    </row>
    <row r="85" spans="1:7">
      <c r="A85" s="106"/>
      <c r="B85" s="703"/>
      <c r="C85" s="108"/>
      <c r="D85" s="108"/>
      <c r="E85" s="714"/>
      <c r="F85" s="108"/>
      <c r="G85" s="109"/>
    </row>
    <row r="86" spans="1:7">
      <c r="A86" s="106"/>
      <c r="B86" s="703"/>
      <c r="C86" s="108"/>
      <c r="D86" s="108"/>
      <c r="E86" s="714"/>
      <c r="F86" s="108"/>
      <c r="G86" s="109"/>
    </row>
    <row r="87" spans="1:7">
      <c r="A87" s="106"/>
      <c r="B87" s="703"/>
      <c r="C87" s="108"/>
      <c r="D87" s="108"/>
      <c r="E87" s="714"/>
      <c r="F87" s="108"/>
      <c r="G87" s="109"/>
    </row>
    <row r="88" spans="1:7">
      <c r="A88" s="106"/>
      <c r="B88" s="703"/>
      <c r="C88" s="108"/>
      <c r="D88" s="108"/>
      <c r="E88" s="714"/>
      <c r="F88" s="108"/>
      <c r="G88" s="109"/>
    </row>
    <row r="89" spans="1:7">
      <c r="A89" s="106"/>
      <c r="B89" s="703"/>
      <c r="C89" s="108"/>
      <c r="D89" s="108"/>
      <c r="E89" s="714"/>
      <c r="F89" s="108"/>
      <c r="G89" s="109"/>
    </row>
    <row r="90" spans="1:7">
      <c r="A90" s="106"/>
      <c r="B90" s="703"/>
      <c r="C90" s="108"/>
      <c r="D90" s="108"/>
      <c r="E90" s="714"/>
      <c r="F90" s="108"/>
      <c r="G90" s="109"/>
    </row>
    <row r="91" spans="1:7">
      <c r="A91" s="106"/>
      <c r="B91" s="703"/>
      <c r="C91" s="108"/>
      <c r="D91" s="108"/>
      <c r="E91" s="714"/>
      <c r="F91" s="108"/>
      <c r="G91" s="109"/>
    </row>
    <row r="92" spans="1:7">
      <c r="A92" s="106"/>
      <c r="B92" s="703"/>
      <c r="C92" s="108"/>
      <c r="D92" s="108"/>
      <c r="E92" s="714"/>
      <c r="F92" s="108"/>
      <c r="G92" s="109"/>
    </row>
    <row r="93" spans="1:7">
      <c r="A93" s="106"/>
      <c r="B93" s="703"/>
      <c r="C93" s="108"/>
      <c r="D93" s="108"/>
      <c r="E93" s="714"/>
      <c r="F93" s="108"/>
      <c r="G93" s="109"/>
    </row>
    <row r="94" spans="1:7">
      <c r="A94" s="106"/>
      <c r="B94" s="703"/>
      <c r="C94" s="108"/>
      <c r="D94" s="108"/>
      <c r="E94" s="714"/>
      <c r="F94" s="108"/>
      <c r="G94" s="109"/>
    </row>
    <row r="95" spans="1:7">
      <c r="A95" s="106"/>
      <c r="B95" s="703"/>
      <c r="C95" s="108"/>
      <c r="D95" s="108"/>
      <c r="E95" s="714"/>
      <c r="F95" s="108"/>
      <c r="G95" s="109"/>
    </row>
    <row r="96" spans="1:7">
      <c r="A96" s="106"/>
      <c r="B96" s="703"/>
      <c r="C96" s="108"/>
      <c r="D96" s="108"/>
      <c r="E96" s="714"/>
      <c r="F96" s="108"/>
      <c r="G96" s="109"/>
    </row>
    <row r="97" spans="1:7">
      <c r="A97" s="106"/>
      <c r="B97" s="703"/>
      <c r="C97" s="108"/>
      <c r="D97" s="108"/>
      <c r="E97" s="714"/>
      <c r="F97" s="108"/>
      <c r="G97" s="109"/>
    </row>
    <row r="98" spans="1:7">
      <c r="A98" s="700"/>
      <c r="B98" s="703"/>
      <c r="C98" s="701"/>
      <c r="D98" s="701"/>
      <c r="E98" s="714"/>
      <c r="F98" s="701"/>
      <c r="G98" s="702"/>
    </row>
  </sheetData>
  <mergeCells count="27">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 ref="J1:L1"/>
    <mergeCell ref="J4:K4"/>
    <mergeCell ref="J5:K5"/>
    <mergeCell ref="J6:K6"/>
    <mergeCell ref="J7:O7"/>
  </mergeCells>
  <phoneticPr fontId="102" type="noConversion"/>
  <dataValidations disablePrompts="1" count="1">
    <dataValidation allowBlank="1" showInputMessage="1" showErrorMessage="1" prompt="Medical Treatment Cases (Healed without Disabilities)" sqref="B7:C8" xr:uid="{E28CAD54-86F1-4039-A279-E2ADF7C0291D}"/>
  </dataValidations>
  <pageMargins left="0.7" right="0.7" top="0.75" bottom="0.75" header="0.3" footer="0.3"/>
  <pageSetup paperSize="9" orientation="portrait" r:id="rId1"/>
  <ignoredErrors>
    <ignoredError sqref="F9 D5:E5 F5"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rgb="FF7030A0"/>
  </sheetPr>
  <dimension ref="A1:J118"/>
  <sheetViews>
    <sheetView zoomScale="90" zoomScaleNormal="90" workbookViewId="0">
      <pane xSplit="2" ySplit="1" topLeftCell="C2" activePane="bottomRight" state="frozen"/>
      <selection pane="topRight" activeCell="C1" sqref="C1"/>
      <selection pane="bottomLeft" activeCell="A2" sqref="A2"/>
      <selection pane="bottomRight" activeCell="H11" sqref="H11"/>
    </sheetView>
  </sheetViews>
  <sheetFormatPr defaultRowHeight="15"/>
  <cols>
    <col min="1" max="1" width="38.28515625" customWidth="1"/>
    <col min="2" max="2" width="7" style="6" customWidth="1"/>
    <col min="3" max="3" width="13" customWidth="1"/>
    <col min="4" max="4" width="15" style="734" customWidth="1"/>
    <col min="5" max="5" width="13" style="734" customWidth="1"/>
    <col min="6" max="6" width="11.5703125" customWidth="1"/>
    <col min="7" max="7" width="11.140625" bestFit="1" customWidth="1"/>
    <col min="8" max="8" width="12.42578125" bestFit="1" customWidth="1"/>
    <col min="11" max="11" width="10" bestFit="1" customWidth="1"/>
  </cols>
  <sheetData>
    <row r="1" spans="1:10" ht="41.45" customHeight="1">
      <c r="A1" s="981" t="s">
        <v>4806</v>
      </c>
      <c r="B1" s="981" t="s">
        <v>148</v>
      </c>
      <c r="C1" s="981" t="s">
        <v>4807</v>
      </c>
      <c r="D1" s="982" t="s">
        <v>6666</v>
      </c>
      <c r="E1" s="981" t="s">
        <v>4808</v>
      </c>
      <c r="F1" s="981" t="s">
        <v>4809</v>
      </c>
      <c r="G1" s="981" t="s">
        <v>4843</v>
      </c>
      <c r="H1" s="981" t="s">
        <v>4891</v>
      </c>
    </row>
    <row r="2" spans="1:10">
      <c r="A2" s="761" t="s">
        <v>4811</v>
      </c>
      <c r="B2" s="762"/>
      <c r="C2" s="965"/>
      <c r="D2" s="967"/>
      <c r="E2" s="765"/>
      <c r="F2" s="763"/>
      <c r="G2" s="763"/>
      <c r="H2" s="763"/>
    </row>
    <row r="3" spans="1:10">
      <c r="A3" s="678" t="s">
        <v>12644</v>
      </c>
      <c r="B3" s="722" t="s">
        <v>677</v>
      </c>
      <c r="C3" s="964">
        <v>29181</v>
      </c>
      <c r="D3" s="764">
        <v>21379.41</v>
      </c>
      <c r="E3" s="766">
        <f>D3</f>
        <v>21379.41</v>
      </c>
      <c r="F3" s="769">
        <v>1</v>
      </c>
      <c r="G3" s="766">
        <f>E3</f>
        <v>21379.41</v>
      </c>
      <c r="H3" s="768">
        <f>IFERROR(G3/(D3),"")</f>
        <v>1</v>
      </c>
    </row>
    <row r="4" spans="1:10">
      <c r="A4" s="678" t="s">
        <v>12645</v>
      </c>
      <c r="B4" s="722" t="s">
        <v>677</v>
      </c>
      <c r="C4" s="964">
        <v>380</v>
      </c>
      <c r="D4" s="764">
        <v>4579.41</v>
      </c>
      <c r="E4" s="766">
        <f t="shared" ref="E4:E67" si="0">D4</f>
        <v>4579.41</v>
      </c>
      <c r="F4" s="769">
        <v>1</v>
      </c>
      <c r="G4" s="766">
        <f t="shared" ref="G4:G67" si="1">E4</f>
        <v>4579.41</v>
      </c>
      <c r="H4" s="768">
        <f>IFERROR(G4/(D4),"")</f>
        <v>1</v>
      </c>
    </row>
    <row r="5" spans="1:10">
      <c r="A5" s="678" t="s">
        <v>12646</v>
      </c>
      <c r="B5" s="722" t="s">
        <v>677</v>
      </c>
      <c r="C5" s="964">
        <v>0</v>
      </c>
      <c r="D5" s="764">
        <v>204.61</v>
      </c>
      <c r="E5" s="766">
        <f t="shared" si="0"/>
        <v>204.61</v>
      </c>
      <c r="F5" s="769">
        <v>1</v>
      </c>
      <c r="G5" s="766">
        <f t="shared" si="1"/>
        <v>204.61</v>
      </c>
      <c r="H5" s="768">
        <f>IFERROR(G5/(D5),"")</f>
        <v>1</v>
      </c>
    </row>
    <row r="6" spans="1:10">
      <c r="A6" s="678" t="s">
        <v>12647</v>
      </c>
      <c r="B6" s="722" t="s">
        <v>677</v>
      </c>
      <c r="C6" s="964">
        <v>0</v>
      </c>
      <c r="D6" s="764">
        <v>531.89</v>
      </c>
      <c r="E6" s="766">
        <f t="shared" si="0"/>
        <v>531.89</v>
      </c>
      <c r="F6" s="769">
        <v>1</v>
      </c>
      <c r="G6" s="766">
        <f t="shared" si="1"/>
        <v>531.89</v>
      </c>
      <c r="H6" s="768">
        <f>IFERROR(G6/(D6),"")</f>
        <v>1</v>
      </c>
    </row>
    <row r="7" spans="1:10">
      <c r="A7" s="678" t="s">
        <v>12648</v>
      </c>
      <c r="B7" s="722" t="s">
        <v>4840</v>
      </c>
      <c r="C7" s="964">
        <v>361</v>
      </c>
      <c r="D7" s="764">
        <v>355</v>
      </c>
      <c r="E7" s="766">
        <f t="shared" si="0"/>
        <v>355</v>
      </c>
      <c r="F7" s="769">
        <v>1</v>
      </c>
      <c r="G7" s="766">
        <f t="shared" si="1"/>
        <v>355</v>
      </c>
      <c r="H7" s="768">
        <f>IFERROR(G7/(D7),"")</f>
        <v>1</v>
      </c>
    </row>
    <row r="8" spans="1:10">
      <c r="A8" s="761" t="s">
        <v>4812</v>
      </c>
      <c r="B8" s="762"/>
      <c r="C8" s="965"/>
      <c r="D8" s="967"/>
      <c r="E8" s="765"/>
      <c r="F8" s="763"/>
      <c r="G8" s="763"/>
      <c r="H8" s="763"/>
    </row>
    <row r="9" spans="1:10">
      <c r="A9" s="678" t="s">
        <v>4813</v>
      </c>
      <c r="B9" s="722" t="s">
        <v>4814</v>
      </c>
      <c r="C9" s="964">
        <v>28700</v>
      </c>
      <c r="D9" s="764">
        <v>29079.777999999998</v>
      </c>
      <c r="E9" s="766">
        <f t="shared" si="0"/>
        <v>29079.777999999998</v>
      </c>
      <c r="F9" s="769">
        <v>1</v>
      </c>
      <c r="G9" s="766">
        <f t="shared" si="1"/>
        <v>29079.777999999998</v>
      </c>
      <c r="H9" s="768">
        <f t="shared" ref="H9:H24" si="2">IFERROR(G9/(D9),"")</f>
        <v>1</v>
      </c>
    </row>
    <row r="10" spans="1:10">
      <c r="A10" s="678" t="s">
        <v>4815</v>
      </c>
      <c r="B10" s="722" t="s">
        <v>677</v>
      </c>
      <c r="C10" s="964">
        <v>4770</v>
      </c>
      <c r="D10" s="764">
        <v>11757.93</v>
      </c>
      <c r="E10" s="766">
        <f t="shared" si="0"/>
        <v>11757.93</v>
      </c>
      <c r="F10" s="769">
        <v>1</v>
      </c>
      <c r="G10" s="766">
        <f t="shared" si="1"/>
        <v>11757.93</v>
      </c>
      <c r="H10" s="768">
        <f t="shared" si="2"/>
        <v>1</v>
      </c>
    </row>
    <row r="11" spans="1:10">
      <c r="A11" s="678" t="s">
        <v>4816</v>
      </c>
      <c r="B11" s="722" t="s">
        <v>677</v>
      </c>
      <c r="C11" s="964">
        <v>4350</v>
      </c>
      <c r="D11" s="764">
        <v>4240.12</v>
      </c>
      <c r="E11" s="766">
        <f t="shared" si="0"/>
        <v>4240.12</v>
      </c>
      <c r="F11" s="769">
        <v>1</v>
      </c>
      <c r="G11" s="766">
        <f t="shared" si="1"/>
        <v>4240.12</v>
      </c>
      <c r="H11" s="768">
        <f t="shared" si="2"/>
        <v>1</v>
      </c>
    </row>
    <row r="12" spans="1:10">
      <c r="A12" s="678" t="s">
        <v>4817</v>
      </c>
      <c r="B12" s="722" t="s">
        <v>677</v>
      </c>
      <c r="C12" s="964">
        <v>5050</v>
      </c>
      <c r="D12" s="764">
        <v>5965.71</v>
      </c>
      <c r="E12" s="766">
        <f t="shared" si="0"/>
        <v>5965.71</v>
      </c>
      <c r="F12" s="769">
        <v>1</v>
      </c>
      <c r="G12" s="766">
        <f t="shared" si="1"/>
        <v>5965.71</v>
      </c>
      <c r="H12" s="768">
        <f t="shared" si="2"/>
        <v>1</v>
      </c>
      <c r="J12" s="707"/>
    </row>
    <row r="13" spans="1:10">
      <c r="A13" s="678" t="s">
        <v>4818</v>
      </c>
      <c r="B13" s="722" t="s">
        <v>677</v>
      </c>
      <c r="C13" s="964">
        <v>5550</v>
      </c>
      <c r="D13" s="764">
        <v>5347.16</v>
      </c>
      <c r="E13" s="766">
        <f t="shared" si="0"/>
        <v>5347.16</v>
      </c>
      <c r="F13" s="769">
        <v>1</v>
      </c>
      <c r="G13" s="766">
        <f t="shared" si="1"/>
        <v>5347.16</v>
      </c>
      <c r="H13" s="768">
        <f t="shared" si="2"/>
        <v>1</v>
      </c>
    </row>
    <row r="14" spans="1:10">
      <c r="A14" s="678" t="s">
        <v>4819</v>
      </c>
      <c r="B14" s="722" t="s">
        <v>677</v>
      </c>
      <c r="C14" s="964">
        <v>6900</v>
      </c>
      <c r="D14" s="764">
        <v>6312.41</v>
      </c>
      <c r="E14" s="766">
        <f t="shared" si="0"/>
        <v>6312.41</v>
      </c>
      <c r="F14" s="769">
        <v>1</v>
      </c>
      <c r="G14" s="766">
        <f t="shared" si="1"/>
        <v>6312.41</v>
      </c>
      <c r="H14" s="768">
        <f t="shared" si="2"/>
        <v>1</v>
      </c>
    </row>
    <row r="15" spans="1:10">
      <c r="A15" s="678" t="s">
        <v>4820</v>
      </c>
      <c r="B15" s="722" t="s">
        <v>677</v>
      </c>
      <c r="C15" s="964">
        <v>8250</v>
      </c>
      <c r="D15" s="764">
        <v>7735.76</v>
      </c>
      <c r="E15" s="766">
        <f t="shared" si="0"/>
        <v>7735.76</v>
      </c>
      <c r="F15" s="769">
        <v>1</v>
      </c>
      <c r="G15" s="766">
        <f t="shared" si="1"/>
        <v>7735.76</v>
      </c>
      <c r="H15" s="768">
        <f t="shared" si="2"/>
        <v>1</v>
      </c>
    </row>
    <row r="16" spans="1:10">
      <c r="A16" s="678" t="s">
        <v>4821</v>
      </c>
      <c r="B16" s="722" t="s">
        <v>677</v>
      </c>
      <c r="C16" s="964">
        <v>3200</v>
      </c>
      <c r="D16" s="764">
        <v>2855.86</v>
      </c>
      <c r="E16" s="766">
        <f t="shared" si="0"/>
        <v>2855.86</v>
      </c>
      <c r="F16" s="769">
        <v>1</v>
      </c>
      <c r="G16" s="766">
        <f t="shared" si="1"/>
        <v>2855.86</v>
      </c>
      <c r="H16" s="768">
        <f t="shared" si="2"/>
        <v>1</v>
      </c>
    </row>
    <row r="17" spans="1:8">
      <c r="A17" s="678" t="s">
        <v>4822</v>
      </c>
      <c r="B17" s="722" t="s">
        <v>677</v>
      </c>
      <c r="C17" s="964">
        <v>2370</v>
      </c>
      <c r="D17" s="764">
        <v>1771.08</v>
      </c>
      <c r="E17" s="766">
        <f t="shared" si="0"/>
        <v>1771.08</v>
      </c>
      <c r="F17" s="769">
        <v>1</v>
      </c>
      <c r="G17" s="766">
        <f t="shared" si="1"/>
        <v>1771.08</v>
      </c>
      <c r="H17" s="768">
        <f t="shared" si="2"/>
        <v>1</v>
      </c>
    </row>
    <row r="18" spans="1:8">
      <c r="A18" s="678" t="s">
        <v>4823</v>
      </c>
      <c r="B18" s="722" t="s">
        <v>677</v>
      </c>
      <c r="C18" s="964">
        <v>3900</v>
      </c>
      <c r="D18" s="764">
        <v>8971.9599999999991</v>
      </c>
      <c r="E18" s="766">
        <f t="shared" si="0"/>
        <v>8971.9599999999991</v>
      </c>
      <c r="F18" s="769">
        <v>1</v>
      </c>
      <c r="G18" s="766">
        <f t="shared" si="1"/>
        <v>8971.9599999999991</v>
      </c>
      <c r="H18" s="768">
        <f t="shared" si="2"/>
        <v>1</v>
      </c>
    </row>
    <row r="19" spans="1:8">
      <c r="A19" s="678" t="s">
        <v>6661</v>
      </c>
      <c r="B19" s="722" t="s">
        <v>677</v>
      </c>
      <c r="C19" s="964">
        <v>0</v>
      </c>
      <c r="D19" s="764">
        <v>425.38</v>
      </c>
      <c r="E19" s="766">
        <f t="shared" si="0"/>
        <v>425.38</v>
      </c>
      <c r="F19" s="769">
        <v>1</v>
      </c>
      <c r="G19" s="766">
        <f t="shared" si="1"/>
        <v>425.38</v>
      </c>
      <c r="H19" s="768">
        <f t="shared" si="2"/>
        <v>1</v>
      </c>
    </row>
    <row r="20" spans="1:8">
      <c r="A20" s="678" t="s">
        <v>4824</v>
      </c>
      <c r="B20" s="722" t="s">
        <v>4840</v>
      </c>
      <c r="C20" s="964">
        <v>75</v>
      </c>
      <c r="D20" s="764">
        <v>203</v>
      </c>
      <c r="E20" s="766">
        <f t="shared" si="0"/>
        <v>203</v>
      </c>
      <c r="F20" s="769">
        <v>1</v>
      </c>
      <c r="G20" s="766">
        <f t="shared" si="1"/>
        <v>203</v>
      </c>
      <c r="H20" s="768">
        <f t="shared" si="2"/>
        <v>1</v>
      </c>
    </row>
    <row r="21" spans="1:8">
      <c r="A21" s="678" t="s">
        <v>4825</v>
      </c>
      <c r="B21" s="722" t="s">
        <v>4840</v>
      </c>
      <c r="C21" s="964">
        <v>195</v>
      </c>
      <c r="D21" s="764">
        <v>418</v>
      </c>
      <c r="E21" s="766">
        <f t="shared" si="0"/>
        <v>418</v>
      </c>
      <c r="F21" s="769">
        <v>1</v>
      </c>
      <c r="G21" s="766">
        <f t="shared" si="1"/>
        <v>418</v>
      </c>
      <c r="H21" s="768">
        <f t="shared" si="2"/>
        <v>1</v>
      </c>
    </row>
    <row r="22" spans="1:8">
      <c r="A22" s="678" t="s">
        <v>4826</v>
      </c>
      <c r="B22" s="722" t="s">
        <v>4840</v>
      </c>
      <c r="C22" s="964">
        <v>410</v>
      </c>
      <c r="D22" s="764">
        <v>219</v>
      </c>
      <c r="E22" s="766">
        <f t="shared" si="0"/>
        <v>219</v>
      </c>
      <c r="F22" s="769">
        <v>1</v>
      </c>
      <c r="G22" s="766">
        <f t="shared" si="1"/>
        <v>219</v>
      </c>
      <c r="H22" s="768">
        <f t="shared" si="2"/>
        <v>1</v>
      </c>
    </row>
    <row r="23" spans="1:8">
      <c r="A23" s="678" t="s">
        <v>4827</v>
      </c>
      <c r="B23" s="722" t="s">
        <v>4840</v>
      </c>
      <c r="C23" s="964">
        <v>690</v>
      </c>
      <c r="D23" s="764">
        <v>1007</v>
      </c>
      <c r="E23" s="766">
        <f t="shared" si="0"/>
        <v>1007</v>
      </c>
      <c r="F23" s="769">
        <v>1</v>
      </c>
      <c r="G23" s="766">
        <f t="shared" si="1"/>
        <v>1007</v>
      </c>
      <c r="H23" s="768">
        <f t="shared" si="2"/>
        <v>1</v>
      </c>
    </row>
    <row r="24" spans="1:8">
      <c r="A24" s="678" t="s">
        <v>4828</v>
      </c>
      <c r="B24" s="722" t="s">
        <v>4840</v>
      </c>
      <c r="C24" s="964">
        <v>630</v>
      </c>
      <c r="D24" s="764">
        <v>761</v>
      </c>
      <c r="E24" s="766">
        <f t="shared" si="0"/>
        <v>761</v>
      </c>
      <c r="F24" s="769">
        <v>1</v>
      </c>
      <c r="G24" s="766">
        <f t="shared" si="1"/>
        <v>761</v>
      </c>
      <c r="H24" s="768">
        <f t="shared" si="2"/>
        <v>1</v>
      </c>
    </row>
    <row r="25" spans="1:8">
      <c r="A25" s="761" t="s">
        <v>4829</v>
      </c>
      <c r="B25" s="762"/>
      <c r="C25" s="965"/>
      <c r="D25" s="967"/>
      <c r="E25" s="765"/>
      <c r="F25" s="763"/>
      <c r="G25" s="763"/>
      <c r="H25" s="763"/>
    </row>
    <row r="26" spans="1:8">
      <c r="A26" s="678" t="s">
        <v>12649</v>
      </c>
      <c r="B26" s="722" t="s">
        <v>677</v>
      </c>
      <c r="C26" s="964">
        <v>17812</v>
      </c>
      <c r="D26" s="764">
        <v>8045</v>
      </c>
      <c r="E26" s="766">
        <f t="shared" si="0"/>
        <v>8045</v>
      </c>
      <c r="F26" s="769">
        <v>1</v>
      </c>
      <c r="G26" s="766">
        <f t="shared" si="1"/>
        <v>8045</v>
      </c>
      <c r="H26" s="768">
        <f t="shared" ref="H26:H36" si="3">IFERROR(G26/(D26),"")</f>
        <v>1</v>
      </c>
    </row>
    <row r="27" spans="1:8">
      <c r="A27" s="678" t="s">
        <v>12650</v>
      </c>
      <c r="B27" s="722" t="s">
        <v>677</v>
      </c>
      <c r="C27" s="964">
        <v>5660</v>
      </c>
      <c r="D27" s="764">
        <v>2000</v>
      </c>
      <c r="E27" s="766">
        <f t="shared" si="0"/>
        <v>2000</v>
      </c>
      <c r="F27" s="769">
        <v>1</v>
      </c>
      <c r="G27" s="766">
        <f t="shared" si="1"/>
        <v>2000</v>
      </c>
      <c r="H27" s="768">
        <f t="shared" si="3"/>
        <v>1</v>
      </c>
    </row>
    <row r="28" spans="1:8">
      <c r="A28" s="678" t="s">
        <v>12651</v>
      </c>
      <c r="B28" s="722" t="s">
        <v>677</v>
      </c>
      <c r="C28" s="964">
        <v>270</v>
      </c>
      <c r="D28" s="764">
        <v>215</v>
      </c>
      <c r="E28" s="766">
        <f t="shared" si="0"/>
        <v>215</v>
      </c>
      <c r="F28" s="769">
        <v>1</v>
      </c>
      <c r="G28" s="766">
        <f t="shared" si="1"/>
        <v>215</v>
      </c>
      <c r="H28" s="768">
        <f t="shared" si="3"/>
        <v>1</v>
      </c>
    </row>
    <row r="29" spans="1:8">
      <c r="A29" s="678" t="s">
        <v>12652</v>
      </c>
      <c r="B29" s="722" t="s">
        <v>677</v>
      </c>
      <c r="C29" s="964">
        <v>0</v>
      </c>
      <c r="D29" s="764">
        <v>1890</v>
      </c>
      <c r="E29" s="766">
        <f t="shared" si="0"/>
        <v>1890</v>
      </c>
      <c r="F29" s="769">
        <v>1</v>
      </c>
      <c r="G29" s="766">
        <f t="shared" si="1"/>
        <v>1890</v>
      </c>
      <c r="H29" s="768">
        <f t="shared" si="3"/>
        <v>1</v>
      </c>
    </row>
    <row r="30" spans="1:8">
      <c r="A30" s="678" t="s">
        <v>12653</v>
      </c>
      <c r="B30" s="722" t="s">
        <v>4841</v>
      </c>
      <c r="C30" s="764">
        <v>68</v>
      </c>
      <c r="D30" s="764">
        <v>68</v>
      </c>
      <c r="E30" s="766">
        <f t="shared" si="0"/>
        <v>68</v>
      </c>
      <c r="F30" s="769">
        <v>1</v>
      </c>
      <c r="G30" s="766">
        <f t="shared" si="1"/>
        <v>68</v>
      </c>
      <c r="H30" s="768">
        <f t="shared" si="3"/>
        <v>1</v>
      </c>
    </row>
    <row r="31" spans="1:8">
      <c r="A31" s="678" t="s">
        <v>12654</v>
      </c>
      <c r="B31" s="722" t="s">
        <v>4841</v>
      </c>
      <c r="C31" s="764">
        <v>9</v>
      </c>
      <c r="D31" s="764">
        <v>9</v>
      </c>
      <c r="E31" s="766">
        <f t="shared" si="0"/>
        <v>9</v>
      </c>
      <c r="F31" s="769">
        <v>1</v>
      </c>
      <c r="G31" s="766">
        <f t="shared" si="1"/>
        <v>9</v>
      </c>
      <c r="H31" s="768">
        <f t="shared" si="3"/>
        <v>1</v>
      </c>
    </row>
    <row r="32" spans="1:8">
      <c r="A32" s="678" t="s">
        <v>12655</v>
      </c>
      <c r="B32" s="722" t="s">
        <v>4841</v>
      </c>
      <c r="C32" s="964">
        <v>239</v>
      </c>
      <c r="D32" s="764">
        <v>2</v>
      </c>
      <c r="E32" s="766">
        <f t="shared" si="0"/>
        <v>2</v>
      </c>
      <c r="F32" s="769">
        <v>1</v>
      </c>
      <c r="G32" s="766">
        <f t="shared" si="1"/>
        <v>2</v>
      </c>
      <c r="H32" s="768">
        <f t="shared" si="3"/>
        <v>1</v>
      </c>
    </row>
    <row r="33" spans="1:8">
      <c r="A33" s="678" t="s">
        <v>12656</v>
      </c>
      <c r="B33" s="722" t="s">
        <v>4841</v>
      </c>
      <c r="C33" s="964">
        <v>2</v>
      </c>
      <c r="D33" s="764">
        <v>3</v>
      </c>
      <c r="E33" s="766">
        <f t="shared" si="0"/>
        <v>3</v>
      </c>
      <c r="F33" s="769">
        <v>1</v>
      </c>
      <c r="G33" s="766">
        <f t="shared" si="1"/>
        <v>3</v>
      </c>
      <c r="H33" s="768">
        <f t="shared" si="3"/>
        <v>1</v>
      </c>
    </row>
    <row r="34" spans="1:8">
      <c r="A34" s="678" t="s">
        <v>12657</v>
      </c>
      <c r="B34" s="722" t="s">
        <v>4841</v>
      </c>
      <c r="C34" s="964">
        <v>7</v>
      </c>
      <c r="D34" s="764">
        <v>1</v>
      </c>
      <c r="E34" s="766">
        <f t="shared" si="0"/>
        <v>1</v>
      </c>
      <c r="F34" s="769">
        <v>1</v>
      </c>
      <c r="G34" s="766">
        <f t="shared" si="1"/>
        <v>1</v>
      </c>
      <c r="H34" s="768">
        <f t="shared" si="3"/>
        <v>1</v>
      </c>
    </row>
    <row r="35" spans="1:8">
      <c r="A35" s="678" t="s">
        <v>12658</v>
      </c>
      <c r="B35" s="722" t="s">
        <v>4841</v>
      </c>
      <c r="C35" s="964">
        <v>2</v>
      </c>
      <c r="D35" s="764">
        <v>193</v>
      </c>
      <c r="E35" s="766">
        <f t="shared" si="0"/>
        <v>193</v>
      </c>
      <c r="F35" s="769">
        <v>1</v>
      </c>
      <c r="G35" s="766">
        <f t="shared" si="1"/>
        <v>193</v>
      </c>
      <c r="H35" s="768">
        <f t="shared" si="3"/>
        <v>1</v>
      </c>
    </row>
    <row r="36" spans="1:8">
      <c r="A36" s="678" t="s">
        <v>22378</v>
      </c>
      <c r="B36" s="722" t="s">
        <v>4841</v>
      </c>
      <c r="C36" s="964">
        <v>218</v>
      </c>
      <c r="D36" s="764">
        <v>193</v>
      </c>
      <c r="E36" s="766">
        <f t="shared" si="0"/>
        <v>193</v>
      </c>
      <c r="F36" s="769">
        <v>1</v>
      </c>
      <c r="G36" s="766">
        <f t="shared" si="1"/>
        <v>193</v>
      </c>
      <c r="H36" s="768">
        <f t="shared" si="3"/>
        <v>1</v>
      </c>
    </row>
    <row r="37" spans="1:8" ht="15.6" customHeight="1">
      <c r="A37" s="761" t="s">
        <v>4830</v>
      </c>
      <c r="B37" s="762"/>
      <c r="C37" s="965"/>
      <c r="D37" s="967"/>
      <c r="E37" s="765"/>
      <c r="F37" s="763"/>
      <c r="G37" s="763"/>
      <c r="H37" s="763"/>
    </row>
    <row r="38" spans="1:8" ht="16.899999999999999" customHeight="1">
      <c r="A38" s="678" t="s">
        <v>12659</v>
      </c>
      <c r="B38" s="722" t="s">
        <v>677</v>
      </c>
      <c r="C38" s="964">
        <v>9460</v>
      </c>
      <c r="D38" s="764">
        <v>24479</v>
      </c>
      <c r="E38" s="766">
        <f t="shared" si="0"/>
        <v>24479</v>
      </c>
      <c r="F38" s="769">
        <v>1</v>
      </c>
      <c r="G38" s="766">
        <f t="shared" si="1"/>
        <v>24479</v>
      </c>
      <c r="H38" s="768">
        <f t="shared" ref="H38:H54" si="4">IFERROR(G38/(D38),"")</f>
        <v>1</v>
      </c>
    </row>
    <row r="39" spans="1:8">
      <c r="A39" s="678" t="s">
        <v>12660</v>
      </c>
      <c r="B39" s="722" t="s">
        <v>677</v>
      </c>
      <c r="C39" s="964">
        <v>38800</v>
      </c>
      <c r="D39" s="764">
        <v>28362</v>
      </c>
      <c r="E39" s="766">
        <f t="shared" si="0"/>
        <v>28362</v>
      </c>
      <c r="F39" s="769">
        <v>1</v>
      </c>
      <c r="G39" s="766">
        <f t="shared" si="1"/>
        <v>28362</v>
      </c>
      <c r="H39" s="768">
        <f t="shared" si="4"/>
        <v>1</v>
      </c>
    </row>
    <row r="40" spans="1:8">
      <c r="A40" s="678" t="s">
        <v>12651</v>
      </c>
      <c r="B40" s="722" t="s">
        <v>677</v>
      </c>
      <c r="C40" s="964">
        <v>10249</v>
      </c>
      <c r="D40" s="764">
        <v>7061</v>
      </c>
      <c r="E40" s="766">
        <f t="shared" si="0"/>
        <v>7061</v>
      </c>
      <c r="F40" s="769">
        <v>1</v>
      </c>
      <c r="G40" s="766">
        <f t="shared" si="1"/>
        <v>7061</v>
      </c>
      <c r="H40" s="768">
        <f t="shared" si="4"/>
        <v>1</v>
      </c>
    </row>
    <row r="41" spans="1:8">
      <c r="A41" s="678" t="s">
        <v>12652</v>
      </c>
      <c r="B41" s="722" t="s">
        <v>677</v>
      </c>
      <c r="C41" s="964">
        <v>8462</v>
      </c>
      <c r="D41" s="764">
        <v>8870</v>
      </c>
      <c r="E41" s="766">
        <f t="shared" si="0"/>
        <v>8870</v>
      </c>
      <c r="F41" s="769">
        <v>1</v>
      </c>
      <c r="G41" s="766">
        <f t="shared" si="1"/>
        <v>8870</v>
      </c>
      <c r="H41" s="768">
        <f t="shared" si="4"/>
        <v>1</v>
      </c>
    </row>
    <row r="42" spans="1:8">
      <c r="A42" s="678" t="s">
        <v>12661</v>
      </c>
      <c r="B42" s="722" t="s">
        <v>677</v>
      </c>
      <c r="C42" s="964">
        <v>3014</v>
      </c>
      <c r="D42" s="764">
        <v>2221</v>
      </c>
      <c r="E42" s="766">
        <f t="shared" si="0"/>
        <v>2221</v>
      </c>
      <c r="F42" s="769">
        <v>1</v>
      </c>
      <c r="G42" s="766">
        <f t="shared" si="1"/>
        <v>2221</v>
      </c>
      <c r="H42" s="768">
        <f t="shared" si="4"/>
        <v>1</v>
      </c>
    </row>
    <row r="43" spans="1:8">
      <c r="A43" s="678" t="s">
        <v>12662</v>
      </c>
      <c r="B43" s="722" t="s">
        <v>677</v>
      </c>
      <c r="C43" s="964">
        <f>D43</f>
        <v>1340</v>
      </c>
      <c r="D43" s="764">
        <v>1340</v>
      </c>
      <c r="E43" s="766">
        <f t="shared" si="0"/>
        <v>1340</v>
      </c>
      <c r="F43" s="769">
        <v>1</v>
      </c>
      <c r="G43" s="766">
        <f t="shared" si="1"/>
        <v>1340</v>
      </c>
      <c r="H43" s="768">
        <f t="shared" si="4"/>
        <v>1</v>
      </c>
    </row>
    <row r="44" spans="1:8">
      <c r="A44" s="678" t="s">
        <v>12663</v>
      </c>
      <c r="B44" s="722" t="s">
        <v>4841</v>
      </c>
      <c r="C44" s="964">
        <f t="shared" ref="C44:C49" si="5">D44</f>
        <v>314</v>
      </c>
      <c r="D44" s="764">
        <v>314</v>
      </c>
      <c r="E44" s="764">
        <f t="shared" si="0"/>
        <v>314</v>
      </c>
      <c r="F44" s="769">
        <v>1</v>
      </c>
      <c r="G44" s="766">
        <f t="shared" si="1"/>
        <v>314</v>
      </c>
      <c r="H44" s="768">
        <f t="shared" si="4"/>
        <v>1</v>
      </c>
    </row>
    <row r="45" spans="1:8">
      <c r="A45" s="678" t="s">
        <v>12664</v>
      </c>
      <c r="B45" s="722" t="s">
        <v>4841</v>
      </c>
      <c r="C45" s="964">
        <f t="shared" si="5"/>
        <v>141</v>
      </c>
      <c r="D45" s="764">
        <v>141</v>
      </c>
      <c r="E45" s="764">
        <f t="shared" si="0"/>
        <v>141</v>
      </c>
      <c r="F45" s="769">
        <v>1</v>
      </c>
      <c r="G45" s="766">
        <f t="shared" si="1"/>
        <v>141</v>
      </c>
      <c r="H45" s="768">
        <f t="shared" si="4"/>
        <v>1</v>
      </c>
    </row>
    <row r="46" spans="1:8">
      <c r="A46" s="678" t="s">
        <v>12655</v>
      </c>
      <c r="B46" s="722" t="s">
        <v>4841</v>
      </c>
      <c r="C46" s="964">
        <f t="shared" si="5"/>
        <v>20</v>
      </c>
      <c r="D46" s="764">
        <v>20</v>
      </c>
      <c r="E46" s="764">
        <f t="shared" si="0"/>
        <v>20</v>
      </c>
      <c r="F46" s="769">
        <v>1</v>
      </c>
      <c r="G46" s="766">
        <f t="shared" si="1"/>
        <v>20</v>
      </c>
      <c r="H46" s="768">
        <f t="shared" si="4"/>
        <v>1</v>
      </c>
    </row>
    <row r="47" spans="1:8">
      <c r="A47" s="678" t="s">
        <v>12665</v>
      </c>
      <c r="B47" s="722" t="s">
        <v>4841</v>
      </c>
      <c r="C47" s="964">
        <f t="shared" si="5"/>
        <v>30</v>
      </c>
      <c r="D47" s="764">
        <v>30</v>
      </c>
      <c r="E47" s="764">
        <f t="shared" si="0"/>
        <v>30</v>
      </c>
      <c r="F47" s="769">
        <v>1</v>
      </c>
      <c r="G47" s="766">
        <f t="shared" si="1"/>
        <v>30</v>
      </c>
      <c r="H47" s="768">
        <f t="shared" si="4"/>
        <v>1</v>
      </c>
    </row>
    <row r="48" spans="1:8">
      <c r="A48" s="678" t="s">
        <v>12666</v>
      </c>
      <c r="B48" s="722" t="s">
        <v>4841</v>
      </c>
      <c r="C48" s="964">
        <f t="shared" si="5"/>
        <v>9</v>
      </c>
      <c r="D48" s="764">
        <v>9</v>
      </c>
      <c r="E48" s="764">
        <f t="shared" si="0"/>
        <v>9</v>
      </c>
      <c r="F48" s="769">
        <v>1</v>
      </c>
      <c r="G48" s="766">
        <f t="shared" si="1"/>
        <v>9</v>
      </c>
      <c r="H48" s="768">
        <f t="shared" si="4"/>
        <v>1</v>
      </c>
    </row>
    <row r="49" spans="1:8">
      <c r="A49" s="678" t="s">
        <v>12667</v>
      </c>
      <c r="B49" s="722" t="s">
        <v>4841</v>
      </c>
      <c r="C49" s="964">
        <f t="shared" si="5"/>
        <v>2</v>
      </c>
      <c r="D49" s="764">
        <v>2</v>
      </c>
      <c r="E49" s="764">
        <f t="shared" si="0"/>
        <v>2</v>
      </c>
      <c r="F49" s="769">
        <v>1</v>
      </c>
      <c r="G49" s="766">
        <f t="shared" si="1"/>
        <v>2</v>
      </c>
      <c r="H49" s="768">
        <f t="shared" si="4"/>
        <v>1</v>
      </c>
    </row>
    <row r="50" spans="1:8">
      <c r="A50" s="678" t="s">
        <v>12656</v>
      </c>
      <c r="B50" s="722" t="s">
        <v>4841</v>
      </c>
      <c r="C50" s="964">
        <v>998</v>
      </c>
      <c r="D50" s="764">
        <v>22</v>
      </c>
      <c r="E50" s="764">
        <f t="shared" si="0"/>
        <v>22</v>
      </c>
      <c r="F50" s="769">
        <v>1</v>
      </c>
      <c r="G50" s="766">
        <f t="shared" si="1"/>
        <v>22</v>
      </c>
      <c r="H50" s="768">
        <f t="shared" si="4"/>
        <v>1</v>
      </c>
    </row>
    <row r="51" spans="1:8">
      <c r="A51" s="678" t="s">
        <v>12668</v>
      </c>
      <c r="B51" s="722" t="s">
        <v>4841</v>
      </c>
      <c r="C51" s="964">
        <v>736</v>
      </c>
      <c r="D51" s="764">
        <v>6</v>
      </c>
      <c r="E51" s="764">
        <f t="shared" si="0"/>
        <v>6</v>
      </c>
      <c r="F51" s="769">
        <v>1</v>
      </c>
      <c r="G51" s="766">
        <f t="shared" si="1"/>
        <v>6</v>
      </c>
      <c r="H51" s="768">
        <f t="shared" si="4"/>
        <v>1</v>
      </c>
    </row>
    <row r="52" spans="1:8">
      <c r="A52" s="678" t="s">
        <v>12669</v>
      </c>
      <c r="B52" s="722" t="s">
        <v>4841</v>
      </c>
      <c r="C52" s="964">
        <v>103</v>
      </c>
      <c r="D52" s="764">
        <v>1</v>
      </c>
      <c r="E52" s="764">
        <f t="shared" si="0"/>
        <v>1</v>
      </c>
      <c r="F52" s="769">
        <v>1</v>
      </c>
      <c r="G52" s="766">
        <f t="shared" si="1"/>
        <v>1</v>
      </c>
      <c r="H52" s="768">
        <f t="shared" si="4"/>
        <v>1</v>
      </c>
    </row>
    <row r="53" spans="1:8">
      <c r="A53" s="678" t="s">
        <v>12657</v>
      </c>
      <c r="B53" s="722" t="s">
        <v>4841</v>
      </c>
      <c r="C53" s="964">
        <v>46</v>
      </c>
      <c r="D53" s="764">
        <v>33</v>
      </c>
      <c r="E53" s="764">
        <f t="shared" si="0"/>
        <v>33</v>
      </c>
      <c r="F53" s="769">
        <v>1</v>
      </c>
      <c r="G53" s="766">
        <f t="shared" si="1"/>
        <v>33</v>
      </c>
      <c r="H53" s="768">
        <f t="shared" si="4"/>
        <v>1</v>
      </c>
    </row>
    <row r="54" spans="1:8">
      <c r="A54" s="678" t="s">
        <v>12670</v>
      </c>
      <c r="B54" s="722" t="s">
        <v>4841</v>
      </c>
      <c r="C54" s="964">
        <v>82</v>
      </c>
      <c r="D54" s="764">
        <v>11</v>
      </c>
      <c r="E54" s="764">
        <f t="shared" si="0"/>
        <v>11</v>
      </c>
      <c r="F54" s="769">
        <v>1</v>
      </c>
      <c r="G54" s="766">
        <f t="shared" si="1"/>
        <v>11</v>
      </c>
      <c r="H54" s="768">
        <f t="shared" si="4"/>
        <v>1</v>
      </c>
    </row>
    <row r="55" spans="1:8">
      <c r="A55" s="761" t="s">
        <v>4831</v>
      </c>
      <c r="B55" s="762"/>
      <c r="C55" s="965"/>
      <c r="D55" s="967"/>
      <c r="E55" s="765"/>
      <c r="F55" s="763"/>
      <c r="G55" s="763"/>
      <c r="H55" s="763"/>
    </row>
    <row r="56" spans="1:8">
      <c r="A56" s="678" t="s">
        <v>4844</v>
      </c>
      <c r="B56" s="722" t="s">
        <v>4845</v>
      </c>
      <c r="C56" s="964">
        <v>2255</v>
      </c>
      <c r="D56" s="968">
        <v>1735</v>
      </c>
      <c r="E56" s="766">
        <f t="shared" si="0"/>
        <v>1735</v>
      </c>
      <c r="F56" s="769">
        <v>1</v>
      </c>
      <c r="G56" s="766">
        <f t="shared" si="1"/>
        <v>1735</v>
      </c>
      <c r="H56" s="768">
        <f t="shared" ref="H56:H63" si="6">IFERROR(G56/(D56),"")</f>
        <v>1</v>
      </c>
    </row>
    <row r="57" spans="1:8">
      <c r="A57" s="678" t="s">
        <v>4846</v>
      </c>
      <c r="B57" s="722" t="s">
        <v>4845</v>
      </c>
      <c r="C57" s="964">
        <v>63689</v>
      </c>
      <c r="D57" s="968">
        <v>1240</v>
      </c>
      <c r="E57" s="766">
        <f t="shared" si="0"/>
        <v>1240</v>
      </c>
      <c r="F57" s="769">
        <v>1</v>
      </c>
      <c r="G57" s="766">
        <f t="shared" si="1"/>
        <v>1240</v>
      </c>
      <c r="H57" s="768">
        <f t="shared" si="6"/>
        <v>1</v>
      </c>
    </row>
    <row r="58" spans="1:8">
      <c r="A58" s="678" t="s">
        <v>4847</v>
      </c>
      <c r="B58" s="722" t="s">
        <v>4814</v>
      </c>
      <c r="C58" s="964">
        <v>187209</v>
      </c>
      <c r="D58" s="968">
        <v>15100</v>
      </c>
      <c r="E58" s="766">
        <f t="shared" si="0"/>
        <v>15100</v>
      </c>
      <c r="F58" s="769">
        <v>1</v>
      </c>
      <c r="G58" s="766">
        <f t="shared" si="1"/>
        <v>15100</v>
      </c>
      <c r="H58" s="768">
        <f t="shared" si="6"/>
        <v>1</v>
      </c>
    </row>
    <row r="59" spans="1:8">
      <c r="A59" s="678" t="s">
        <v>4848</v>
      </c>
      <c r="B59" s="722" t="s">
        <v>4814</v>
      </c>
      <c r="C59" s="964">
        <v>123805</v>
      </c>
      <c r="D59" s="968">
        <v>1972.25</v>
      </c>
      <c r="E59" s="766">
        <f t="shared" si="0"/>
        <v>1972.25</v>
      </c>
      <c r="F59" s="769">
        <v>1</v>
      </c>
      <c r="G59" s="766">
        <f t="shared" si="1"/>
        <v>1972.25</v>
      </c>
      <c r="H59" s="768">
        <f t="shared" si="6"/>
        <v>1</v>
      </c>
    </row>
    <row r="60" spans="1:8">
      <c r="A60" s="678" t="s">
        <v>4849</v>
      </c>
      <c r="B60" s="722" t="s">
        <v>677</v>
      </c>
      <c r="C60" s="964">
        <v>2850</v>
      </c>
      <c r="D60" s="968">
        <v>750</v>
      </c>
      <c r="E60" s="766">
        <f t="shared" si="0"/>
        <v>750</v>
      </c>
      <c r="F60" s="769">
        <v>1</v>
      </c>
      <c r="G60" s="766">
        <f t="shared" si="1"/>
        <v>750</v>
      </c>
      <c r="H60" s="768">
        <f t="shared" si="6"/>
        <v>1</v>
      </c>
    </row>
    <row r="61" spans="1:8">
      <c r="A61" s="678" t="s">
        <v>4832</v>
      </c>
      <c r="B61" s="722" t="s">
        <v>705</v>
      </c>
      <c r="C61" s="964">
        <v>59537.281799999997</v>
      </c>
      <c r="D61" s="968">
        <v>1576</v>
      </c>
      <c r="E61" s="766">
        <f t="shared" si="0"/>
        <v>1576</v>
      </c>
      <c r="F61" s="769">
        <v>1</v>
      </c>
      <c r="G61" s="766">
        <f t="shared" si="1"/>
        <v>1576</v>
      </c>
      <c r="H61" s="768">
        <f t="shared" si="6"/>
        <v>1</v>
      </c>
    </row>
    <row r="62" spans="1:8" ht="45">
      <c r="A62" s="966" t="s">
        <v>6485</v>
      </c>
      <c r="B62" s="722" t="s">
        <v>4856</v>
      </c>
      <c r="C62" s="964">
        <v>1295</v>
      </c>
      <c r="D62" s="968">
        <v>31</v>
      </c>
      <c r="E62" s="766">
        <f t="shared" si="0"/>
        <v>31</v>
      </c>
      <c r="F62" s="976">
        <v>1</v>
      </c>
      <c r="G62" s="766">
        <f t="shared" si="1"/>
        <v>31</v>
      </c>
      <c r="H62" s="983">
        <f t="shared" si="6"/>
        <v>1</v>
      </c>
    </row>
    <row r="63" spans="1:8" ht="45">
      <c r="A63" s="966" t="s">
        <v>6486</v>
      </c>
      <c r="B63" s="722" t="s">
        <v>4856</v>
      </c>
      <c r="C63" s="964">
        <v>113</v>
      </c>
      <c r="D63" s="968">
        <v>4</v>
      </c>
      <c r="E63" s="766">
        <f t="shared" si="0"/>
        <v>4</v>
      </c>
      <c r="F63" s="976">
        <v>1</v>
      </c>
      <c r="G63" s="766">
        <f t="shared" si="1"/>
        <v>4</v>
      </c>
      <c r="H63" s="983">
        <f t="shared" si="6"/>
        <v>1</v>
      </c>
    </row>
    <row r="64" spans="1:8">
      <c r="A64" s="761" t="s">
        <v>4850</v>
      </c>
      <c r="B64" s="762"/>
      <c r="C64" s="965"/>
      <c r="D64" s="967"/>
      <c r="E64" s="765"/>
      <c r="F64" s="763"/>
      <c r="G64" s="763"/>
      <c r="H64" s="763"/>
    </row>
    <row r="65" spans="1:8">
      <c r="A65" s="678" t="s">
        <v>4851</v>
      </c>
      <c r="B65" s="722"/>
      <c r="C65" s="964"/>
      <c r="D65" s="764"/>
      <c r="E65" s="766">
        <f t="shared" si="0"/>
        <v>0</v>
      </c>
      <c r="F65" s="769" t="str">
        <f t="shared" ref="F65:F75" si="7">IFERROR(E65/(D65),"")</f>
        <v/>
      </c>
      <c r="G65" s="766">
        <f t="shared" si="1"/>
        <v>0</v>
      </c>
      <c r="H65" s="768"/>
    </row>
    <row r="66" spans="1:8">
      <c r="A66" s="678" t="s">
        <v>4852</v>
      </c>
      <c r="B66" s="722" t="s">
        <v>677</v>
      </c>
      <c r="C66" s="964">
        <v>950</v>
      </c>
      <c r="D66" s="764">
        <v>0</v>
      </c>
      <c r="E66" s="766">
        <f t="shared" si="0"/>
        <v>0</v>
      </c>
      <c r="F66" s="769" t="str">
        <f t="shared" si="7"/>
        <v/>
      </c>
      <c r="G66" s="766">
        <f t="shared" si="1"/>
        <v>0</v>
      </c>
      <c r="H66" s="768" t="str">
        <f>IFERROR(#REF!/G66,"")</f>
        <v/>
      </c>
    </row>
    <row r="67" spans="1:8">
      <c r="A67" s="678" t="s">
        <v>4853</v>
      </c>
      <c r="B67" s="722"/>
      <c r="C67" s="964"/>
      <c r="D67" s="764"/>
      <c r="E67" s="766">
        <f t="shared" si="0"/>
        <v>0</v>
      </c>
      <c r="F67" s="769" t="str">
        <f t="shared" si="7"/>
        <v/>
      </c>
      <c r="G67" s="766">
        <f t="shared" si="1"/>
        <v>0</v>
      </c>
      <c r="H67" s="768"/>
    </row>
    <row r="68" spans="1:8">
      <c r="A68" s="678" t="s">
        <v>4854</v>
      </c>
      <c r="B68" s="722" t="s">
        <v>677</v>
      </c>
      <c r="C68" s="964">
        <v>30720</v>
      </c>
      <c r="D68" s="764">
        <v>0</v>
      </c>
      <c r="E68" s="766">
        <f t="shared" ref="E68:E118" si="8">D68</f>
        <v>0</v>
      </c>
      <c r="F68" s="769" t="str">
        <f t="shared" si="7"/>
        <v/>
      </c>
      <c r="G68" s="766">
        <f t="shared" ref="G68:G118" si="9">E68</f>
        <v>0</v>
      </c>
      <c r="H68" s="768" t="str">
        <f>IFERROR(#REF!/G68,"")</f>
        <v/>
      </c>
    </row>
    <row r="69" spans="1:8">
      <c r="A69" s="678" t="s">
        <v>4855</v>
      </c>
      <c r="B69" s="722" t="s">
        <v>4856</v>
      </c>
      <c r="C69" s="964">
        <v>70</v>
      </c>
      <c r="D69" s="764">
        <v>0</v>
      </c>
      <c r="E69" s="766">
        <f t="shared" si="8"/>
        <v>0</v>
      </c>
      <c r="F69" s="769" t="str">
        <f t="shared" si="7"/>
        <v/>
      </c>
      <c r="G69" s="766">
        <f t="shared" si="9"/>
        <v>0</v>
      </c>
      <c r="H69" s="768" t="str">
        <f>IFERROR(#REF!/G69,"")</f>
        <v/>
      </c>
    </row>
    <row r="70" spans="1:8">
      <c r="A70" s="678" t="s">
        <v>4857</v>
      </c>
      <c r="B70" s="722" t="s">
        <v>4856</v>
      </c>
      <c r="C70" s="964">
        <v>8</v>
      </c>
      <c r="D70" s="764">
        <v>0</v>
      </c>
      <c r="E70" s="766">
        <f t="shared" si="8"/>
        <v>0</v>
      </c>
      <c r="F70" s="769" t="str">
        <f t="shared" si="7"/>
        <v/>
      </c>
      <c r="G70" s="766">
        <f t="shared" si="9"/>
        <v>0</v>
      </c>
      <c r="H70" s="768" t="str">
        <f>IFERROR(#REF!/G70,"")</f>
        <v/>
      </c>
    </row>
    <row r="71" spans="1:8">
      <c r="A71" s="678" t="s">
        <v>4858</v>
      </c>
      <c r="B71" s="722"/>
      <c r="C71" s="964"/>
      <c r="D71" s="764"/>
      <c r="E71" s="766">
        <f t="shared" si="8"/>
        <v>0</v>
      </c>
      <c r="F71" s="769" t="str">
        <f t="shared" si="7"/>
        <v/>
      </c>
      <c r="G71" s="766">
        <f t="shared" si="9"/>
        <v>0</v>
      </c>
      <c r="H71" s="768"/>
    </row>
    <row r="72" spans="1:8">
      <c r="A72" s="678" t="s">
        <v>4859</v>
      </c>
      <c r="B72" s="722" t="s">
        <v>4856</v>
      </c>
      <c r="C72" s="964">
        <v>2</v>
      </c>
      <c r="D72" s="764">
        <v>0</v>
      </c>
      <c r="E72" s="766">
        <f t="shared" si="8"/>
        <v>0</v>
      </c>
      <c r="F72" s="769" t="str">
        <f t="shared" si="7"/>
        <v/>
      </c>
      <c r="G72" s="766">
        <f t="shared" si="9"/>
        <v>0</v>
      </c>
      <c r="H72" s="768" t="str">
        <f>IFERROR(#REF!/G72,"")</f>
        <v/>
      </c>
    </row>
    <row r="73" spans="1:8">
      <c r="A73" s="761" t="s">
        <v>4860</v>
      </c>
      <c r="B73" s="762"/>
      <c r="C73" s="965"/>
      <c r="D73" s="967"/>
      <c r="E73" s="765"/>
      <c r="F73" s="763"/>
      <c r="G73" s="763"/>
      <c r="H73" s="763"/>
    </row>
    <row r="74" spans="1:8">
      <c r="A74" s="969" t="s">
        <v>4861</v>
      </c>
      <c r="B74" s="722"/>
      <c r="C74" s="964"/>
      <c r="D74" s="764"/>
      <c r="E74" s="766">
        <f t="shared" si="8"/>
        <v>0</v>
      </c>
      <c r="F74" s="769" t="str">
        <f t="shared" si="7"/>
        <v/>
      </c>
      <c r="G74" s="766">
        <f t="shared" si="9"/>
        <v>0</v>
      </c>
      <c r="H74" s="768" t="str">
        <f>IFERROR(#REF!/G74,"")</f>
        <v/>
      </c>
    </row>
    <row r="75" spans="1:8" ht="75">
      <c r="A75" s="973" t="s">
        <v>4862</v>
      </c>
      <c r="B75" s="974" t="s">
        <v>148</v>
      </c>
      <c r="C75" s="964">
        <v>3</v>
      </c>
      <c r="D75" s="764">
        <v>0</v>
      </c>
      <c r="E75" s="766">
        <f t="shared" si="8"/>
        <v>0</v>
      </c>
      <c r="F75" s="769" t="str">
        <f t="shared" si="7"/>
        <v/>
      </c>
      <c r="G75" s="766">
        <f t="shared" si="9"/>
        <v>0</v>
      </c>
      <c r="H75" s="768" t="str">
        <f>IFERROR(#REF!/G75,"")</f>
        <v/>
      </c>
    </row>
    <row r="76" spans="1:8" ht="45">
      <c r="A76" s="973" t="s">
        <v>675</v>
      </c>
      <c r="B76" s="974" t="s">
        <v>148</v>
      </c>
      <c r="C76" s="964">
        <v>3</v>
      </c>
      <c r="D76" s="764">
        <v>0</v>
      </c>
      <c r="E76" s="766">
        <f t="shared" si="8"/>
        <v>0</v>
      </c>
      <c r="F76" s="769" t="str">
        <f t="shared" ref="F76:F110" si="10">IFERROR(E76/(D76),"")</f>
        <v/>
      </c>
      <c r="G76" s="766">
        <f t="shared" si="9"/>
        <v>0</v>
      </c>
      <c r="H76" s="768" t="str">
        <f>IFERROR(#REF!/G76,"")</f>
        <v/>
      </c>
    </row>
    <row r="77" spans="1:8">
      <c r="A77" s="969" t="s">
        <v>4863</v>
      </c>
      <c r="B77" s="722"/>
      <c r="C77" s="964"/>
      <c r="D77" s="764"/>
      <c r="E77" s="766">
        <f t="shared" si="8"/>
        <v>0</v>
      </c>
      <c r="F77" s="769" t="str">
        <f t="shared" si="10"/>
        <v/>
      </c>
      <c r="G77" s="766">
        <f t="shared" si="9"/>
        <v>0</v>
      </c>
      <c r="H77" s="768"/>
    </row>
    <row r="78" spans="1:8" ht="30">
      <c r="A78" s="966" t="s">
        <v>4864</v>
      </c>
      <c r="B78" s="722" t="s">
        <v>677</v>
      </c>
      <c r="C78" s="964">
        <v>3065</v>
      </c>
      <c r="D78" s="968">
        <v>1826</v>
      </c>
      <c r="E78" s="766">
        <f t="shared" si="8"/>
        <v>1826</v>
      </c>
      <c r="F78" s="976">
        <v>1</v>
      </c>
      <c r="G78" s="766">
        <f t="shared" si="9"/>
        <v>1826</v>
      </c>
      <c r="H78" s="768" t="str">
        <f>IFERROR(#REF!/G78,"")</f>
        <v/>
      </c>
    </row>
    <row r="79" spans="1:8" ht="30">
      <c r="A79" s="966" t="s">
        <v>4865</v>
      </c>
      <c r="B79" s="722" t="s">
        <v>677</v>
      </c>
      <c r="C79" s="964">
        <v>2890</v>
      </c>
      <c r="D79" s="968">
        <v>2092</v>
      </c>
      <c r="E79" s="766">
        <f t="shared" si="8"/>
        <v>2092</v>
      </c>
      <c r="F79" s="976">
        <v>1</v>
      </c>
      <c r="G79" s="766">
        <f t="shared" si="9"/>
        <v>2092</v>
      </c>
      <c r="H79" s="768" t="str">
        <f>IFERROR(#REF!/G79,"")</f>
        <v/>
      </c>
    </row>
    <row r="80" spans="1:8" ht="30">
      <c r="A80" s="966" t="s">
        <v>4866</v>
      </c>
      <c r="B80" s="722" t="s">
        <v>677</v>
      </c>
      <c r="C80" s="964">
        <v>1712</v>
      </c>
      <c r="D80" s="968">
        <v>896</v>
      </c>
      <c r="E80" s="766">
        <f t="shared" si="8"/>
        <v>896</v>
      </c>
      <c r="F80" s="976">
        <v>1</v>
      </c>
      <c r="G80" s="766">
        <f t="shared" si="9"/>
        <v>896</v>
      </c>
      <c r="H80" s="768" t="str">
        <f>IFERROR(#REF!/G80,"")</f>
        <v/>
      </c>
    </row>
    <row r="81" spans="1:8" ht="30">
      <c r="A81" s="966" t="s">
        <v>4867</v>
      </c>
      <c r="B81" s="722" t="s">
        <v>677</v>
      </c>
      <c r="C81" s="964">
        <v>15218</v>
      </c>
      <c r="D81" s="968">
        <v>7396</v>
      </c>
      <c r="E81" s="766">
        <f t="shared" si="8"/>
        <v>7396</v>
      </c>
      <c r="F81" s="976">
        <v>1</v>
      </c>
      <c r="G81" s="766">
        <f t="shared" si="9"/>
        <v>7396</v>
      </c>
      <c r="H81" s="983">
        <f>IFERROR(G81/(D81),"")</f>
        <v>1</v>
      </c>
    </row>
    <row r="82" spans="1:8" ht="30">
      <c r="A82" s="966" t="s">
        <v>4868</v>
      </c>
      <c r="B82" s="722" t="s">
        <v>677</v>
      </c>
      <c r="C82" s="964">
        <v>1150</v>
      </c>
      <c r="D82" s="968">
        <v>11757</v>
      </c>
      <c r="E82" s="766">
        <f t="shared" si="8"/>
        <v>11757</v>
      </c>
      <c r="F82" s="976">
        <v>1</v>
      </c>
      <c r="G82" s="766">
        <f t="shared" si="9"/>
        <v>11757</v>
      </c>
      <c r="H82" s="983">
        <f>IFERROR(G82/(D82),"")</f>
        <v>1</v>
      </c>
    </row>
    <row r="83" spans="1:8" ht="30">
      <c r="A83" s="966" t="s">
        <v>4869</v>
      </c>
      <c r="B83" s="722" t="s">
        <v>677</v>
      </c>
      <c r="C83" s="964">
        <v>120</v>
      </c>
      <c r="D83" s="968">
        <v>120</v>
      </c>
      <c r="E83" s="766">
        <f t="shared" si="8"/>
        <v>120</v>
      </c>
      <c r="F83" s="976">
        <v>1</v>
      </c>
      <c r="G83" s="766">
        <f t="shared" si="9"/>
        <v>120</v>
      </c>
      <c r="H83" s="768" t="str">
        <f>IFERROR(#REF!/G83,"")</f>
        <v/>
      </c>
    </row>
    <row r="84" spans="1:8" ht="30">
      <c r="A84" s="966" t="s">
        <v>6662</v>
      </c>
      <c r="B84" s="722" t="s">
        <v>677</v>
      </c>
      <c r="C84" s="964">
        <v>0</v>
      </c>
      <c r="D84" s="968">
        <v>1500</v>
      </c>
      <c r="E84" s="766">
        <f t="shared" si="8"/>
        <v>1500</v>
      </c>
      <c r="F84" s="976">
        <v>1</v>
      </c>
      <c r="G84" s="766">
        <f t="shared" si="9"/>
        <v>1500</v>
      </c>
      <c r="H84" s="768" t="str">
        <f>IFERROR(#REF!/G84,"")</f>
        <v/>
      </c>
    </row>
    <row r="85" spans="1:8" ht="60">
      <c r="A85" s="966" t="s">
        <v>4870</v>
      </c>
      <c r="B85" s="722" t="s">
        <v>677</v>
      </c>
      <c r="C85" s="964">
        <v>930</v>
      </c>
      <c r="D85" s="968">
        <v>4208</v>
      </c>
      <c r="E85" s="766">
        <f t="shared" si="8"/>
        <v>4208</v>
      </c>
      <c r="F85" s="976">
        <v>1</v>
      </c>
      <c r="G85" s="766">
        <f t="shared" si="9"/>
        <v>4208</v>
      </c>
      <c r="H85" s="768" t="str">
        <f>IFERROR(#REF!/G85,"")</f>
        <v/>
      </c>
    </row>
    <row r="86" spans="1:8" ht="60">
      <c r="A86" s="966" t="s">
        <v>4871</v>
      </c>
      <c r="B86" s="722" t="s">
        <v>677</v>
      </c>
      <c r="C86" s="964">
        <v>1270</v>
      </c>
      <c r="D86" s="968">
        <v>20049</v>
      </c>
      <c r="E86" s="766">
        <f t="shared" si="8"/>
        <v>20049</v>
      </c>
      <c r="F86" s="976">
        <v>1</v>
      </c>
      <c r="G86" s="766">
        <f t="shared" si="9"/>
        <v>20049</v>
      </c>
      <c r="H86" s="768" t="str">
        <f>IFERROR(#REF!/G86,"")</f>
        <v/>
      </c>
    </row>
    <row r="87" spans="1:8" ht="60">
      <c r="A87" s="975" t="s">
        <v>6487</v>
      </c>
      <c r="B87" s="722" t="s">
        <v>677</v>
      </c>
      <c r="C87" s="964"/>
      <c r="D87" s="968">
        <v>2700</v>
      </c>
      <c r="E87" s="766">
        <f t="shared" si="8"/>
        <v>2700</v>
      </c>
      <c r="F87" s="976">
        <v>1</v>
      </c>
      <c r="G87" s="766">
        <f t="shared" si="9"/>
        <v>2700</v>
      </c>
      <c r="H87" s="768" t="str">
        <f>IFERROR(#REF!/G87,"")</f>
        <v/>
      </c>
    </row>
    <row r="88" spans="1:8" ht="60">
      <c r="A88" s="975" t="s">
        <v>6487</v>
      </c>
      <c r="B88" s="722" t="s">
        <v>677</v>
      </c>
      <c r="C88" s="964"/>
      <c r="D88" s="968">
        <v>2700</v>
      </c>
      <c r="E88" s="766">
        <f t="shared" si="8"/>
        <v>2700</v>
      </c>
      <c r="F88" s="976">
        <v>1</v>
      </c>
      <c r="G88" s="766">
        <f t="shared" si="9"/>
        <v>2700</v>
      </c>
      <c r="H88" s="768" t="str">
        <f>IFERROR(#REF!/G88,"")</f>
        <v/>
      </c>
    </row>
    <row r="89" spans="1:8">
      <c r="A89" s="969" t="s">
        <v>4872</v>
      </c>
      <c r="B89" s="722"/>
      <c r="C89" s="964"/>
      <c r="D89" s="764"/>
      <c r="E89" s="766">
        <f t="shared" si="8"/>
        <v>0</v>
      </c>
      <c r="F89" s="769" t="str">
        <f t="shared" si="10"/>
        <v/>
      </c>
      <c r="G89" s="766">
        <f t="shared" si="9"/>
        <v>0</v>
      </c>
      <c r="H89" s="768"/>
    </row>
    <row r="90" spans="1:8" ht="60">
      <c r="A90" s="966" t="s">
        <v>683</v>
      </c>
      <c r="B90" s="722" t="s">
        <v>148</v>
      </c>
      <c r="C90" s="964">
        <v>10</v>
      </c>
      <c r="D90" s="968">
        <v>10</v>
      </c>
      <c r="E90" s="766">
        <f t="shared" si="8"/>
        <v>10</v>
      </c>
      <c r="F90" s="976">
        <v>1</v>
      </c>
      <c r="G90" s="766">
        <f t="shared" si="9"/>
        <v>10</v>
      </c>
      <c r="H90" s="983">
        <f t="shared" ref="H90:H95" si="11">IFERROR(G90/(D90),"")</f>
        <v>1</v>
      </c>
    </row>
    <row r="91" spans="1:8" ht="60">
      <c r="A91" s="966" t="s">
        <v>4873</v>
      </c>
      <c r="B91" s="722" t="s">
        <v>148</v>
      </c>
      <c r="C91" s="964">
        <v>255</v>
      </c>
      <c r="D91" s="968">
        <v>220</v>
      </c>
      <c r="E91" s="766">
        <f t="shared" si="8"/>
        <v>220</v>
      </c>
      <c r="F91" s="976">
        <v>1</v>
      </c>
      <c r="G91" s="766">
        <f t="shared" si="9"/>
        <v>220</v>
      </c>
      <c r="H91" s="983">
        <f t="shared" si="11"/>
        <v>1</v>
      </c>
    </row>
    <row r="92" spans="1:8">
      <c r="A92" s="970" t="s">
        <v>4874</v>
      </c>
      <c r="B92" s="722"/>
      <c r="C92" s="964"/>
      <c r="D92" s="764"/>
      <c r="E92" s="766">
        <f t="shared" si="8"/>
        <v>0</v>
      </c>
      <c r="F92" s="769" t="str">
        <f t="shared" si="10"/>
        <v/>
      </c>
      <c r="G92" s="766">
        <f t="shared" si="9"/>
        <v>0</v>
      </c>
      <c r="H92" s="983"/>
    </row>
    <row r="93" spans="1:8" ht="45">
      <c r="A93" s="966" t="s">
        <v>4875</v>
      </c>
      <c r="B93" s="722" t="s">
        <v>148</v>
      </c>
      <c r="C93" s="964">
        <v>275</v>
      </c>
      <c r="D93" s="968">
        <v>240</v>
      </c>
      <c r="E93" s="766">
        <f t="shared" si="8"/>
        <v>240</v>
      </c>
      <c r="F93" s="976">
        <v>1</v>
      </c>
      <c r="G93" s="766">
        <f t="shared" si="9"/>
        <v>240</v>
      </c>
      <c r="H93" s="983">
        <f t="shared" si="11"/>
        <v>1</v>
      </c>
    </row>
    <row r="94" spans="1:8">
      <c r="A94" s="975" t="s">
        <v>6488</v>
      </c>
      <c r="B94" s="722" t="s">
        <v>148</v>
      </c>
      <c r="C94" s="964"/>
      <c r="D94" s="968">
        <v>88</v>
      </c>
      <c r="E94" s="766">
        <f t="shared" si="8"/>
        <v>88</v>
      </c>
      <c r="F94" s="976">
        <v>1</v>
      </c>
      <c r="G94" s="766">
        <f t="shared" si="9"/>
        <v>88</v>
      </c>
      <c r="H94" s="983">
        <f t="shared" si="11"/>
        <v>1</v>
      </c>
    </row>
    <row r="95" spans="1:8">
      <c r="A95" s="975" t="s">
        <v>6489</v>
      </c>
      <c r="B95" s="722" t="s">
        <v>148</v>
      </c>
      <c r="C95" s="964"/>
      <c r="D95" s="968">
        <v>102</v>
      </c>
      <c r="E95" s="766">
        <f t="shared" si="8"/>
        <v>102</v>
      </c>
      <c r="F95" s="976">
        <v>1</v>
      </c>
      <c r="G95" s="766">
        <f t="shared" si="9"/>
        <v>102</v>
      </c>
      <c r="H95" s="768">
        <f t="shared" si="11"/>
        <v>1</v>
      </c>
    </row>
    <row r="96" spans="1:8">
      <c r="A96" s="971" t="s">
        <v>4876</v>
      </c>
      <c r="B96" s="722"/>
      <c r="C96" s="964"/>
      <c r="D96" s="968"/>
      <c r="E96" s="766">
        <f t="shared" si="8"/>
        <v>0</v>
      </c>
      <c r="F96" s="769" t="str">
        <f t="shared" si="10"/>
        <v/>
      </c>
      <c r="G96" s="766">
        <f t="shared" si="9"/>
        <v>0</v>
      </c>
      <c r="H96" s="768"/>
    </row>
    <row r="97" spans="1:8" ht="45">
      <c r="A97" s="972" t="s">
        <v>4877</v>
      </c>
      <c r="B97" s="722" t="s">
        <v>148</v>
      </c>
      <c r="C97" s="964">
        <v>20</v>
      </c>
      <c r="D97" s="968">
        <v>20</v>
      </c>
      <c r="E97" s="968">
        <f t="shared" si="8"/>
        <v>20</v>
      </c>
      <c r="F97" s="976">
        <v>1</v>
      </c>
      <c r="G97" s="766">
        <f t="shared" si="9"/>
        <v>20</v>
      </c>
      <c r="H97" s="768" t="str">
        <f>IFERROR(#REF!/G97,"")</f>
        <v/>
      </c>
    </row>
    <row r="98" spans="1:8">
      <c r="A98" s="970" t="s">
        <v>4878</v>
      </c>
      <c r="B98" s="722"/>
      <c r="C98" s="964"/>
      <c r="D98" s="968"/>
      <c r="E98" s="766">
        <f t="shared" si="8"/>
        <v>0</v>
      </c>
      <c r="F98" s="769" t="str">
        <f t="shared" si="10"/>
        <v/>
      </c>
      <c r="G98" s="766">
        <f t="shared" si="9"/>
        <v>0</v>
      </c>
      <c r="H98" s="768"/>
    </row>
    <row r="99" spans="1:8">
      <c r="A99" s="966" t="s">
        <v>6490</v>
      </c>
      <c r="B99" s="722" t="s">
        <v>677</v>
      </c>
      <c r="C99" s="964">
        <v>1440</v>
      </c>
      <c r="D99" s="968">
        <v>1116</v>
      </c>
      <c r="E99" s="968">
        <f t="shared" si="8"/>
        <v>1116</v>
      </c>
      <c r="F99" s="769">
        <v>1</v>
      </c>
      <c r="G99" s="766">
        <f t="shared" si="9"/>
        <v>1116</v>
      </c>
      <c r="H99" s="768" t="str">
        <f>IFERROR(#REF!/G99,"")</f>
        <v/>
      </c>
    </row>
    <row r="100" spans="1:8">
      <c r="A100" s="970" t="s">
        <v>684</v>
      </c>
      <c r="B100" s="722"/>
      <c r="C100" s="964"/>
      <c r="D100" s="968"/>
      <c r="E100" s="766">
        <f t="shared" si="8"/>
        <v>0</v>
      </c>
      <c r="F100" s="769" t="str">
        <f t="shared" si="10"/>
        <v/>
      </c>
      <c r="G100" s="766">
        <f t="shared" si="9"/>
        <v>0</v>
      </c>
      <c r="H100" s="768"/>
    </row>
    <row r="101" spans="1:8" ht="30">
      <c r="A101" s="966" t="s">
        <v>4879</v>
      </c>
      <c r="B101" s="722" t="s">
        <v>148</v>
      </c>
      <c r="C101" s="964">
        <v>2</v>
      </c>
      <c r="D101" s="968">
        <v>783</v>
      </c>
      <c r="E101" s="766">
        <f t="shared" si="8"/>
        <v>783</v>
      </c>
      <c r="F101" s="976">
        <v>1</v>
      </c>
      <c r="G101" s="766">
        <f t="shared" si="9"/>
        <v>783</v>
      </c>
      <c r="H101" s="983">
        <f>IFERROR(G101/(D101),"")</f>
        <v>1</v>
      </c>
    </row>
    <row r="102" spans="1:8" ht="30">
      <c r="A102" s="966" t="s">
        <v>4880</v>
      </c>
      <c r="B102" s="722" t="s">
        <v>148</v>
      </c>
      <c r="C102" s="964">
        <v>46</v>
      </c>
      <c r="D102" s="968">
        <v>151</v>
      </c>
      <c r="E102" s="766">
        <f t="shared" si="8"/>
        <v>151</v>
      </c>
      <c r="F102" s="976">
        <v>1</v>
      </c>
      <c r="G102" s="766">
        <f t="shared" si="9"/>
        <v>151</v>
      </c>
      <c r="H102" s="768" t="str">
        <f>IFERROR(#REF!/G102,"")</f>
        <v/>
      </c>
    </row>
    <row r="103" spans="1:8" ht="30">
      <c r="A103" s="966" t="s">
        <v>4881</v>
      </c>
      <c r="B103" s="722" t="s">
        <v>148</v>
      </c>
      <c r="C103" s="964">
        <v>4</v>
      </c>
      <c r="D103" s="968">
        <v>18</v>
      </c>
      <c r="E103" s="766">
        <f t="shared" si="8"/>
        <v>18</v>
      </c>
      <c r="F103" s="976">
        <v>1</v>
      </c>
      <c r="G103" s="766">
        <f t="shared" si="9"/>
        <v>18</v>
      </c>
      <c r="H103" s="768" t="str">
        <f>IFERROR(#REF!/G103,"")</f>
        <v/>
      </c>
    </row>
    <row r="104" spans="1:8">
      <c r="A104" s="970" t="s">
        <v>685</v>
      </c>
      <c r="B104" s="722"/>
      <c r="C104" s="964"/>
      <c r="D104" s="968"/>
      <c r="E104" s="766">
        <f t="shared" si="8"/>
        <v>0</v>
      </c>
      <c r="F104" s="769" t="str">
        <f t="shared" si="10"/>
        <v/>
      </c>
      <c r="G104" s="766">
        <f t="shared" si="9"/>
        <v>0</v>
      </c>
      <c r="H104" s="768"/>
    </row>
    <row r="105" spans="1:8">
      <c r="A105" s="966" t="s">
        <v>4882</v>
      </c>
      <c r="B105" s="722" t="s">
        <v>148</v>
      </c>
      <c r="C105" s="964">
        <v>3</v>
      </c>
      <c r="D105" s="968">
        <v>3</v>
      </c>
      <c r="E105" s="968">
        <f t="shared" si="8"/>
        <v>3</v>
      </c>
      <c r="F105" s="769">
        <v>1</v>
      </c>
      <c r="G105" s="766">
        <f t="shared" si="9"/>
        <v>3</v>
      </c>
      <c r="H105" s="768" t="str">
        <f>IFERROR(#REF!/G105,"")</f>
        <v/>
      </c>
    </row>
    <row r="106" spans="1:8" ht="75">
      <c r="A106" s="966" t="s">
        <v>4883</v>
      </c>
      <c r="B106" s="722" t="s">
        <v>148</v>
      </c>
      <c r="C106" s="964">
        <v>3</v>
      </c>
      <c r="D106" s="968">
        <v>3</v>
      </c>
      <c r="E106" s="968">
        <f t="shared" si="8"/>
        <v>3</v>
      </c>
      <c r="F106" s="976">
        <v>1</v>
      </c>
      <c r="G106" s="766">
        <f t="shared" si="9"/>
        <v>3</v>
      </c>
      <c r="H106" s="768" t="str">
        <f>IFERROR(#REF!/G106,"")</f>
        <v/>
      </c>
    </row>
    <row r="107" spans="1:8">
      <c r="A107" s="761" t="s">
        <v>4884</v>
      </c>
      <c r="B107" s="762"/>
      <c r="C107" s="965"/>
      <c r="D107" s="967"/>
      <c r="E107" s="765"/>
      <c r="F107" s="763"/>
      <c r="G107" s="763"/>
      <c r="H107" s="763"/>
    </row>
    <row r="108" spans="1:8">
      <c r="A108" s="969" t="s">
        <v>678</v>
      </c>
      <c r="B108" s="722"/>
      <c r="C108" s="964"/>
      <c r="D108" s="764"/>
      <c r="E108" s="766">
        <f t="shared" si="8"/>
        <v>0</v>
      </c>
      <c r="F108" s="769" t="str">
        <f t="shared" si="10"/>
        <v/>
      </c>
      <c r="G108" s="766">
        <f t="shared" si="9"/>
        <v>0</v>
      </c>
      <c r="H108" s="768"/>
    </row>
    <row r="109" spans="1:8">
      <c r="A109" s="678" t="s">
        <v>4885</v>
      </c>
      <c r="B109" s="722" t="s">
        <v>677</v>
      </c>
      <c r="C109" s="964">
        <v>8100</v>
      </c>
      <c r="D109" s="764">
        <v>8100</v>
      </c>
      <c r="E109" s="766">
        <f t="shared" si="8"/>
        <v>8100</v>
      </c>
      <c r="F109" s="769">
        <v>1</v>
      </c>
      <c r="G109" s="766">
        <f t="shared" si="9"/>
        <v>8100</v>
      </c>
      <c r="H109" s="768">
        <f>IFERROR(G109/(D109),"")</f>
        <v>1</v>
      </c>
    </row>
    <row r="110" spans="1:8">
      <c r="A110" s="969" t="s">
        <v>689</v>
      </c>
      <c r="B110" s="722"/>
      <c r="C110" s="964"/>
      <c r="D110" s="764"/>
      <c r="E110" s="766">
        <f t="shared" si="8"/>
        <v>0</v>
      </c>
      <c r="F110" s="769" t="str">
        <f t="shared" si="10"/>
        <v/>
      </c>
      <c r="G110" s="766">
        <f t="shared" si="9"/>
        <v>0</v>
      </c>
      <c r="H110" s="768"/>
    </row>
    <row r="111" spans="1:8">
      <c r="A111" s="678" t="s">
        <v>4886</v>
      </c>
      <c r="B111" s="722" t="s">
        <v>4840</v>
      </c>
      <c r="C111" s="964">
        <v>93</v>
      </c>
      <c r="D111" s="764">
        <v>90</v>
      </c>
      <c r="E111" s="766">
        <f t="shared" si="8"/>
        <v>90</v>
      </c>
      <c r="F111" s="769">
        <v>1</v>
      </c>
      <c r="G111" s="766">
        <f t="shared" si="9"/>
        <v>90</v>
      </c>
      <c r="H111" s="768" t="str">
        <f>IFERROR(#REF!/G111,"")</f>
        <v/>
      </c>
    </row>
    <row r="112" spans="1:8">
      <c r="A112" s="678" t="s">
        <v>4887</v>
      </c>
      <c r="B112" s="722" t="s">
        <v>4840</v>
      </c>
      <c r="C112" s="964"/>
      <c r="D112" s="764"/>
      <c r="E112" s="766">
        <f t="shared" si="8"/>
        <v>0</v>
      </c>
      <c r="F112" s="769" t="str">
        <f>IFERROR(E112/(D112+#REF!),"")</f>
        <v/>
      </c>
      <c r="G112" s="766">
        <f t="shared" si="9"/>
        <v>0</v>
      </c>
      <c r="H112" s="768" t="str">
        <f>IFERROR(#REF!/G112,"")</f>
        <v/>
      </c>
    </row>
    <row r="113" spans="1:8">
      <c r="A113" s="761" t="s">
        <v>12671</v>
      </c>
      <c r="B113" s="762"/>
      <c r="C113" s="965"/>
      <c r="D113" s="967"/>
      <c r="E113" s="765"/>
      <c r="F113" s="763"/>
      <c r="G113" s="763"/>
      <c r="H113" s="763"/>
    </row>
    <row r="114" spans="1:8">
      <c r="A114" s="678" t="s">
        <v>12672</v>
      </c>
      <c r="B114" s="722" t="s">
        <v>4840</v>
      </c>
      <c r="C114" s="964">
        <v>0</v>
      </c>
      <c r="D114" s="764">
        <v>18</v>
      </c>
      <c r="E114" s="764">
        <f t="shared" si="8"/>
        <v>18</v>
      </c>
      <c r="F114" s="769">
        <v>1</v>
      </c>
      <c r="G114" s="766">
        <f t="shared" si="9"/>
        <v>18</v>
      </c>
      <c r="H114" s="768">
        <f>IFERROR(G114/(D114),"")</f>
        <v>1</v>
      </c>
    </row>
    <row r="115" spans="1:8">
      <c r="A115" s="678" t="s">
        <v>12673</v>
      </c>
      <c r="B115" s="722" t="s">
        <v>677</v>
      </c>
      <c r="C115" s="964">
        <v>0</v>
      </c>
      <c r="D115" s="764">
        <v>500</v>
      </c>
      <c r="E115" s="764">
        <f t="shared" si="8"/>
        <v>500</v>
      </c>
      <c r="F115" s="769">
        <v>1</v>
      </c>
      <c r="G115" s="766">
        <f t="shared" si="9"/>
        <v>500</v>
      </c>
      <c r="H115" s="768">
        <f>IFERROR(G115/(D115),"")</f>
        <v>1</v>
      </c>
    </row>
    <row r="116" spans="1:8">
      <c r="A116" s="678" t="s">
        <v>12674</v>
      </c>
      <c r="B116" s="722" t="s">
        <v>4840</v>
      </c>
      <c r="C116" s="964">
        <v>0</v>
      </c>
      <c r="D116" s="764">
        <v>82</v>
      </c>
      <c r="E116" s="764">
        <f t="shared" si="8"/>
        <v>82</v>
      </c>
      <c r="F116" s="769">
        <v>1</v>
      </c>
      <c r="G116" s="766">
        <f t="shared" si="9"/>
        <v>82</v>
      </c>
      <c r="H116" s="768">
        <f>IFERROR(G116/(D116),"")</f>
        <v>1</v>
      </c>
    </row>
    <row r="117" spans="1:8">
      <c r="A117" s="678" t="s">
        <v>12675</v>
      </c>
      <c r="B117" s="722" t="s">
        <v>4840</v>
      </c>
      <c r="C117" s="964">
        <v>0</v>
      </c>
      <c r="D117" s="764">
        <v>10</v>
      </c>
      <c r="E117" s="764">
        <f t="shared" si="8"/>
        <v>10</v>
      </c>
      <c r="F117" s="769">
        <v>1</v>
      </c>
      <c r="G117" s="766">
        <f t="shared" si="9"/>
        <v>10</v>
      </c>
      <c r="H117" s="768">
        <f>IFERROR(G117/(D117),"")</f>
        <v>1</v>
      </c>
    </row>
    <row r="118" spans="1:8">
      <c r="A118" s="678" t="s">
        <v>12676</v>
      </c>
      <c r="B118" s="722" t="s">
        <v>4840</v>
      </c>
      <c r="C118" s="964">
        <v>0</v>
      </c>
      <c r="D118" s="764">
        <v>4</v>
      </c>
      <c r="E118" s="764">
        <f t="shared" si="8"/>
        <v>4</v>
      </c>
      <c r="F118" s="769">
        <v>1</v>
      </c>
      <c r="G118" s="766">
        <f t="shared" si="9"/>
        <v>4</v>
      </c>
      <c r="H118" s="768">
        <f>IFERROR(G118/(D118),"")</f>
        <v>1</v>
      </c>
    </row>
  </sheetData>
  <autoFilter ref="A1:H118" xr:uid="{00AC2A4D-2659-4D7B-AB6F-540C7D75B5A9}"/>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K60"/>
  <sheetViews>
    <sheetView zoomScale="85" zoomScaleNormal="85" workbookViewId="0">
      <pane ySplit="8" topLeftCell="A9" activePane="bottomLeft" state="frozen"/>
      <selection pane="bottomLeft" activeCell="N32" sqref="N32"/>
    </sheetView>
  </sheetViews>
  <sheetFormatPr defaultRowHeight="15"/>
  <cols>
    <col min="1" max="1" width="2.5703125" customWidth="1"/>
    <col min="2" max="2" width="6.140625" customWidth="1"/>
    <col min="3" max="3" width="7.5703125" customWidth="1"/>
    <col min="4" max="4" width="37" customWidth="1"/>
    <col min="5" max="5" width="10.5703125" customWidth="1"/>
    <col min="6" max="7" width="14.42578125" bestFit="1" customWidth="1"/>
    <col min="8" max="10" width="13.5703125" customWidth="1"/>
    <col min="11" max="11" width="14" bestFit="1" customWidth="1"/>
    <col min="12" max="13" width="10.5703125" customWidth="1"/>
    <col min="14" max="14" width="10.5703125" bestFit="1" customWidth="1"/>
    <col min="15" max="15" width="10.5703125" customWidth="1"/>
    <col min="16" max="16" width="10.5703125" bestFit="1" customWidth="1"/>
    <col min="17" max="17" width="10.5703125" customWidth="1"/>
    <col min="18" max="18" width="10.42578125" bestFit="1" customWidth="1"/>
    <col min="19" max="19" width="13.5703125" bestFit="1" customWidth="1"/>
    <col min="20" max="20" width="12.140625" customWidth="1"/>
    <col min="21" max="21" width="9.42578125" bestFit="1" customWidth="1"/>
    <col min="22" max="23" width="12.140625" customWidth="1"/>
    <col min="24" max="24" width="15.5703125" customWidth="1"/>
    <col min="25" max="25" width="15.42578125" customWidth="1"/>
    <col min="26" max="26" width="12.85546875" bestFit="1" customWidth="1"/>
    <col min="27" max="27" width="10.5703125" customWidth="1"/>
    <col min="28" max="28" width="13.5703125" customWidth="1"/>
    <col min="29" max="29" width="11" bestFit="1" customWidth="1"/>
    <col min="30" max="30" width="24.5703125" customWidth="1"/>
    <col min="31" max="31" width="12.5703125" bestFit="1" customWidth="1"/>
    <col min="33" max="33" width="17.5703125" customWidth="1"/>
    <col min="34" max="34" width="14.5703125" customWidth="1"/>
  </cols>
  <sheetData>
    <row r="1" spans="2:37" ht="18">
      <c r="B1" s="1868" t="s">
        <v>283</v>
      </c>
      <c r="C1" s="1868"/>
      <c r="D1" s="1868"/>
      <c r="E1" s="1868"/>
      <c r="F1" s="1868"/>
      <c r="G1" s="1868"/>
      <c r="H1" s="1868"/>
      <c r="I1" s="1868"/>
      <c r="J1" s="1868"/>
      <c r="K1" s="1868"/>
      <c r="L1" s="1868"/>
      <c r="M1" s="1868"/>
      <c r="N1" s="1868"/>
      <c r="O1" s="1868"/>
      <c r="P1" s="1868"/>
      <c r="Q1" s="1868"/>
      <c r="R1" s="1868"/>
      <c r="S1" s="1868"/>
      <c r="T1" s="1868"/>
      <c r="U1" s="1868"/>
      <c r="V1" s="1868"/>
      <c r="W1" s="1868"/>
      <c r="X1" s="1868"/>
      <c r="Y1" s="1868"/>
      <c r="Z1" s="1868"/>
      <c r="AA1" s="1868"/>
      <c r="AB1" s="1868"/>
      <c r="AC1" s="1868"/>
      <c r="AD1" s="1868"/>
      <c r="AE1" s="1868"/>
      <c r="AF1" s="1868"/>
      <c r="AK1" t="s">
        <v>72</v>
      </c>
    </row>
    <row r="2" spans="2:37" ht="18">
      <c r="B2" s="1861" t="s">
        <v>291</v>
      </c>
      <c r="C2" s="1861"/>
      <c r="D2" s="1861"/>
      <c r="E2" s="1861"/>
      <c r="F2" s="1861"/>
      <c r="G2" s="1861"/>
      <c r="H2" s="1861"/>
      <c r="I2" s="1861"/>
      <c r="J2" s="1861"/>
      <c r="K2" s="1869"/>
      <c r="L2" s="1874" t="s">
        <v>54</v>
      </c>
      <c r="M2" s="1861"/>
      <c r="N2" s="1861"/>
      <c r="O2" s="1861"/>
      <c r="P2" s="1861"/>
      <c r="Q2" s="1861"/>
      <c r="R2" s="1861"/>
      <c r="S2" s="1861"/>
      <c r="T2" s="1861" t="s">
        <v>260</v>
      </c>
      <c r="U2" s="1861"/>
      <c r="V2" s="1861"/>
      <c r="W2" s="1861"/>
      <c r="X2" s="1861"/>
      <c r="Y2" s="1861"/>
      <c r="Z2" s="1861"/>
      <c r="AA2" s="1861"/>
      <c r="AB2" s="1861"/>
      <c r="AC2" s="1861"/>
      <c r="AD2" s="1861" t="s">
        <v>585</v>
      </c>
      <c r="AE2" s="1861"/>
      <c r="AF2" s="1861"/>
      <c r="AK2" t="s">
        <v>73</v>
      </c>
    </row>
    <row r="3" spans="2:37" ht="28.35" customHeight="1">
      <c r="B3" s="1870" t="s">
        <v>199</v>
      </c>
      <c r="C3" s="1870"/>
      <c r="D3" s="1870"/>
      <c r="E3" s="1871"/>
      <c r="F3" s="1875">
        <v>319744875.73000002</v>
      </c>
      <c r="G3" s="1876"/>
      <c r="H3" s="1445" t="s">
        <v>204</v>
      </c>
      <c r="I3" s="1446"/>
      <c r="J3" s="1884">
        <v>0</v>
      </c>
      <c r="K3" s="1885"/>
      <c r="L3" s="1445" t="s">
        <v>106</v>
      </c>
      <c r="M3" s="1446"/>
      <c r="N3" s="1837">
        <v>0.1</v>
      </c>
      <c r="O3" s="1838"/>
      <c r="P3" s="1445" t="s">
        <v>273</v>
      </c>
      <c r="Q3" s="1446"/>
      <c r="R3" s="1846">
        <f>F3*N3</f>
        <v>31974487.573000003</v>
      </c>
      <c r="S3" s="1847"/>
      <c r="T3" s="1445" t="s">
        <v>261</v>
      </c>
      <c r="U3" s="1446"/>
      <c r="V3" s="1877">
        <f>MAX($C$9:$C$46)</f>
        <v>0</v>
      </c>
      <c r="W3" s="1878"/>
      <c r="X3" s="1445" t="s">
        <v>270</v>
      </c>
      <c r="Y3" s="1446"/>
      <c r="Z3" s="1877">
        <f>SUM(F9:F46)</f>
        <v>250214132.93880004</v>
      </c>
      <c r="AA3" s="1878"/>
      <c r="AB3" s="1842" t="s">
        <v>294</v>
      </c>
      <c r="AC3" s="1905">
        <f>MAX(M9:M46)</f>
        <v>46265</v>
      </c>
      <c r="AD3" s="1862" t="s">
        <v>586</v>
      </c>
      <c r="AE3" s="1863"/>
      <c r="AF3" s="263">
        <f>AVERAGE(Q9:Q59)</f>
        <v>0.56521739130434778</v>
      </c>
      <c r="AH3" s="1892" t="s">
        <v>653</v>
      </c>
      <c r="AI3" s="1898">
        <f>AVERAGE(F9:F58)</f>
        <v>10425588.872450002</v>
      </c>
      <c r="AJ3" s="1899"/>
    </row>
    <row r="4" spans="2:37" ht="28.35" customHeight="1">
      <c r="B4" s="1870" t="s">
        <v>200</v>
      </c>
      <c r="C4" s="1870"/>
      <c r="D4" s="1870"/>
      <c r="E4" s="1871"/>
      <c r="F4" s="1875">
        <v>319744875.73000002</v>
      </c>
      <c r="G4" s="1876"/>
      <c r="H4" s="1450" t="s">
        <v>203</v>
      </c>
      <c r="I4" s="1451"/>
      <c r="J4" s="1851">
        <v>0</v>
      </c>
      <c r="K4" s="1852"/>
      <c r="L4" s="1450" t="s">
        <v>107</v>
      </c>
      <c r="M4" s="1451"/>
      <c r="N4" s="1857">
        <v>0</v>
      </c>
      <c r="O4" s="1858"/>
      <c r="P4" s="1450" t="s">
        <v>274</v>
      </c>
      <c r="Q4" s="1451"/>
      <c r="R4" s="1846">
        <f>F3*N4</f>
        <v>0</v>
      </c>
      <c r="S4" s="1847"/>
      <c r="T4" s="1450" t="s">
        <v>284</v>
      </c>
      <c r="U4" s="1451"/>
      <c r="V4" s="1844">
        <f>COUNTIF($O$9:$O$59,"Y")</f>
        <v>23</v>
      </c>
      <c r="W4" s="1845"/>
      <c r="X4" s="1450" t="s">
        <v>288</v>
      </c>
      <c r="Y4" s="1451"/>
      <c r="Z4" s="1844">
        <f>SUMIF($O$9:$O$46,"Y",$K$9:$K$46)</f>
        <v>246537903.18170807</v>
      </c>
      <c r="AA4" s="1845"/>
      <c r="AB4" s="1843"/>
      <c r="AC4" s="1906"/>
      <c r="AD4" s="1862" t="s">
        <v>587</v>
      </c>
      <c r="AE4" s="1863"/>
      <c r="AF4" s="263" t="e">
        <f>AVERAGE(X9:X59)</f>
        <v>#DIV/0!</v>
      </c>
      <c r="AH4" s="1893"/>
      <c r="AI4" s="1900"/>
      <c r="AJ4" s="1901"/>
    </row>
    <row r="5" spans="2:37" ht="28.35" customHeight="1">
      <c r="B5" s="1870" t="s">
        <v>201</v>
      </c>
      <c r="C5" s="1870"/>
      <c r="D5" s="1870"/>
      <c r="E5" s="1871"/>
      <c r="F5" s="1875">
        <v>319744875.73000002</v>
      </c>
      <c r="G5" s="1876"/>
      <c r="H5" s="1450" t="s">
        <v>205</v>
      </c>
      <c r="I5" s="1451"/>
      <c r="J5" s="1851">
        <f>Z3</f>
        <v>250214132.93880004</v>
      </c>
      <c r="K5" s="1852"/>
      <c r="L5" s="1450" t="s">
        <v>286</v>
      </c>
      <c r="M5" s="1451"/>
      <c r="N5" s="1859">
        <f>ABS(N6/F3)</f>
        <v>8.1314829332730263E-4</v>
      </c>
      <c r="O5" s="1860"/>
      <c r="P5" s="1450" t="s">
        <v>303</v>
      </c>
      <c r="Q5" s="1451"/>
      <c r="R5" s="1890">
        <f>SUM(G9:G58)</f>
        <v>-25021413.293880008</v>
      </c>
      <c r="S5" s="1891"/>
      <c r="T5" s="1450" t="s">
        <v>285</v>
      </c>
      <c r="U5" s="1451"/>
      <c r="V5" s="1844">
        <f>COUNTIF($S$9:$S$59,"Y")</f>
        <v>23</v>
      </c>
      <c r="W5" s="1845"/>
      <c r="X5" s="1450" t="s">
        <v>289</v>
      </c>
      <c r="Y5" s="1451"/>
      <c r="Z5" s="1844">
        <f>SUMIF($S$9:$S$46,"Y",$K$9:$K$46)</f>
        <v>246537903.18170807</v>
      </c>
      <c r="AA5" s="1845"/>
      <c r="AB5" s="1904" t="s">
        <v>293</v>
      </c>
      <c r="AC5" s="1902">
        <f>Z3/F4</f>
        <v>0.7825430583290619</v>
      </c>
      <c r="AD5" s="1853" t="s">
        <v>588</v>
      </c>
      <c r="AE5" s="1854"/>
      <c r="AF5" s="263" t="e">
        <f>AVERAGE(AB9:AB59)</f>
        <v>#DIV/0!</v>
      </c>
    </row>
    <row r="6" spans="2:37" ht="28.35" customHeight="1" thickBot="1">
      <c r="B6" s="1872" t="s">
        <v>202</v>
      </c>
      <c r="C6" s="1872"/>
      <c r="D6" s="1872"/>
      <c r="E6" s="1873"/>
      <c r="F6" s="1849">
        <f>F4-F5</f>
        <v>0</v>
      </c>
      <c r="G6" s="1879"/>
      <c r="H6" s="1853" t="s">
        <v>206</v>
      </c>
      <c r="I6" s="1854"/>
      <c r="J6" s="1849">
        <f>N6+R6+R5</f>
        <v>-25281413.293880008</v>
      </c>
      <c r="K6" s="1850"/>
      <c r="L6" s="1853" t="s">
        <v>292</v>
      </c>
      <c r="M6" s="1854"/>
      <c r="N6" s="1855">
        <f>SUM(J9:J58)</f>
        <v>-260000</v>
      </c>
      <c r="O6" s="1856"/>
      <c r="P6" s="1853" t="s">
        <v>304</v>
      </c>
      <c r="Q6" s="1854"/>
      <c r="R6" s="1855">
        <f>SUM(H9:H58)</f>
        <v>0</v>
      </c>
      <c r="S6" s="1856"/>
      <c r="T6" s="1853" t="s">
        <v>287</v>
      </c>
      <c r="U6" s="1854"/>
      <c r="V6" s="1855">
        <f>COUNTA(Y9:Y59)</f>
        <v>0</v>
      </c>
      <c r="W6" s="1856"/>
      <c r="X6" s="1853" t="s">
        <v>290</v>
      </c>
      <c r="Y6" s="1854"/>
      <c r="Z6" s="1855">
        <f>SUM(Z9:Z46)</f>
        <v>0</v>
      </c>
      <c r="AA6" s="1856"/>
      <c r="AB6" s="1904"/>
      <c r="AC6" s="1903"/>
      <c r="AD6" s="1853" t="s">
        <v>589</v>
      </c>
      <c r="AE6" s="1854"/>
      <c r="AF6" s="263" t="str">
        <f>IFERROR(AVERAGE(AD9:AD59),"")</f>
        <v/>
      </c>
    </row>
    <row r="7" spans="2:37" ht="15" customHeight="1" thickBot="1">
      <c r="B7" s="1880" t="s">
        <v>51</v>
      </c>
      <c r="C7" s="1881"/>
      <c r="D7" s="1881"/>
      <c r="E7" s="1882"/>
      <c r="F7" s="1880" t="s">
        <v>52</v>
      </c>
      <c r="G7" s="1881"/>
      <c r="H7" s="1881"/>
      <c r="I7" s="1881"/>
      <c r="J7" s="1883"/>
      <c r="K7" s="1839" t="s">
        <v>53</v>
      </c>
      <c r="L7" s="1840"/>
      <c r="M7" s="1841"/>
      <c r="N7" s="1848" t="s">
        <v>104</v>
      </c>
      <c r="O7" s="1840"/>
      <c r="P7" s="1840"/>
      <c r="Q7" s="1840"/>
      <c r="R7" s="1848" t="s">
        <v>361</v>
      </c>
      <c r="S7" s="1840"/>
      <c r="T7" s="1840"/>
      <c r="U7" s="1840"/>
      <c r="V7" s="1840"/>
      <c r="W7" s="1840"/>
      <c r="X7" s="1841"/>
      <c r="Y7" s="1848" t="s">
        <v>54</v>
      </c>
      <c r="Z7" s="1840"/>
      <c r="AA7" s="1840"/>
      <c r="AB7" s="1840"/>
      <c r="AC7" s="1841"/>
      <c r="AD7" s="683" t="s">
        <v>590</v>
      </c>
      <c r="AE7" s="683" t="s">
        <v>16</v>
      </c>
      <c r="AF7" s="685"/>
    </row>
    <row r="8" spans="2:37" ht="40.5" thickTop="1" thickBot="1">
      <c r="B8" s="40" t="s">
        <v>17</v>
      </c>
      <c r="C8" s="41" t="s">
        <v>55</v>
      </c>
      <c r="D8" s="41" t="s">
        <v>56</v>
      </c>
      <c r="E8" s="42" t="s">
        <v>57</v>
      </c>
      <c r="F8" s="40" t="s">
        <v>111</v>
      </c>
      <c r="G8" s="41" t="s">
        <v>58</v>
      </c>
      <c r="H8" s="41" t="s">
        <v>59</v>
      </c>
      <c r="I8" s="41" t="s">
        <v>662</v>
      </c>
      <c r="J8" s="41" t="s">
        <v>60</v>
      </c>
      <c r="K8" s="43" t="s">
        <v>61</v>
      </c>
      <c r="L8" s="44" t="s">
        <v>109</v>
      </c>
      <c r="M8" s="42" t="s">
        <v>108</v>
      </c>
      <c r="N8" s="40" t="s">
        <v>62</v>
      </c>
      <c r="O8" s="41" t="s">
        <v>650</v>
      </c>
      <c r="P8" s="41" t="s">
        <v>110</v>
      </c>
      <c r="Q8" s="43" t="s">
        <v>66</v>
      </c>
      <c r="R8" s="40" t="s">
        <v>63</v>
      </c>
      <c r="S8" s="41" t="s">
        <v>651</v>
      </c>
      <c r="T8" s="42" t="s">
        <v>64</v>
      </c>
      <c r="U8" s="45" t="s">
        <v>65</v>
      </c>
      <c r="V8" s="41" t="s">
        <v>652</v>
      </c>
      <c r="W8" s="43" t="s">
        <v>649</v>
      </c>
      <c r="X8" s="46" t="s">
        <v>66</v>
      </c>
      <c r="Y8" s="40" t="s">
        <v>67</v>
      </c>
      <c r="Z8" s="41" t="s">
        <v>68</v>
      </c>
      <c r="AA8" s="41" t="s">
        <v>69</v>
      </c>
      <c r="AB8" s="41" t="s">
        <v>70</v>
      </c>
      <c r="AC8" s="42" t="s">
        <v>71</v>
      </c>
      <c r="AD8" s="684"/>
      <c r="AE8" s="686"/>
      <c r="AF8" s="687"/>
    </row>
    <row r="9" spans="2:37" s="6" customFormat="1" ht="15.75" thickTop="1">
      <c r="B9" s="50">
        <v>1</v>
      </c>
      <c r="C9" s="917" t="s">
        <v>781</v>
      </c>
      <c r="D9" s="917" t="s">
        <v>6449</v>
      </c>
      <c r="E9" s="918">
        <v>0</v>
      </c>
      <c r="F9" s="1006">
        <v>3023610.0660000001</v>
      </c>
      <c r="G9" s="992">
        <f>IF(ISBLANK(F9),"",-F9*$N$3)</f>
        <v>-302361.00660000002</v>
      </c>
      <c r="H9" s="992">
        <f>IF(ISBLANK(F9),"",-F9*$N$4)</f>
        <v>0</v>
      </c>
      <c r="I9" s="1014">
        <f t="shared" ref="I9:I28" si="0">SUM(F9:G9)*0.15</f>
        <v>408187.35891000001</v>
      </c>
      <c r="J9" s="1007"/>
      <c r="K9" s="1008">
        <f>IF(ISBLANK(F9),"",SUM(F9:J9))</f>
        <v>3129436.4183100001</v>
      </c>
      <c r="L9" s="919">
        <v>45502</v>
      </c>
      <c r="M9" s="920">
        <v>45594</v>
      </c>
      <c r="N9" s="921">
        <v>45594</v>
      </c>
      <c r="O9" s="922" t="s">
        <v>72</v>
      </c>
      <c r="P9" s="923">
        <v>45594</v>
      </c>
      <c r="Q9" s="924">
        <f t="shared" ref="Q9:Q22" si="1">IF(ISBLANK(P9),"",P9-N9)</f>
        <v>0</v>
      </c>
      <c r="R9" s="921">
        <v>45594</v>
      </c>
      <c r="S9" s="922" t="s">
        <v>72</v>
      </c>
      <c r="T9" s="920">
        <v>45595</v>
      </c>
      <c r="U9" s="935"/>
      <c r="V9" s="922"/>
      <c r="W9" s="936"/>
      <c r="X9" s="924" t="str">
        <f>IF(ISBLANK(W9),"",W9-R9)</f>
        <v/>
      </c>
      <c r="Y9" s="65"/>
      <c r="Z9" s="1009" t="str">
        <f>IF(ISBLANK(Y9),"",K9)</f>
        <v/>
      </c>
      <c r="AA9" s="36" t="str">
        <f>IF(ISBLANK(Y9),"",Z9/K9)</f>
        <v/>
      </c>
      <c r="AB9" s="37" t="str">
        <f>IF(ISBLANK(W9),"",Y9-W9)</f>
        <v/>
      </c>
      <c r="AC9" s="1010" t="str">
        <f>IF(ISBLANK(Y9),"",(K9-Z9))</f>
        <v/>
      </c>
      <c r="AD9" s="264" t="str">
        <f t="shared" ref="AD9:AD25" si="2">IF(ISBLANK(Y9),"",Y9-N9)</f>
        <v/>
      </c>
      <c r="AE9" s="1888"/>
      <c r="AF9" s="1889"/>
    </row>
    <row r="10" spans="2:37" s="6" customFormat="1">
      <c r="B10" s="51">
        <v>2</v>
      </c>
      <c r="C10" s="917" t="s">
        <v>4804</v>
      </c>
      <c r="D10" s="925" t="s">
        <v>4803</v>
      </c>
      <c r="E10" s="926">
        <v>0</v>
      </c>
      <c r="F10" s="1006">
        <v>1950678.159</v>
      </c>
      <c r="G10" s="992">
        <f t="shared" ref="G10:G25" si="3">IF(ISBLANK(F10),"",-F10*$N$3)</f>
        <v>-195067.81590000002</v>
      </c>
      <c r="H10" s="992">
        <f t="shared" ref="H10:H22" si="4">IF(ISBLANK(F10),"",-F10*$N$4)</f>
        <v>0</v>
      </c>
      <c r="I10" s="1014">
        <f t="shared" si="0"/>
        <v>263341.55146499997</v>
      </c>
      <c r="J10" s="993"/>
      <c r="K10" s="994">
        <f t="shared" ref="K10:K22" si="5">IF(ISBLANK(F10),"",SUM(F10:J10))</f>
        <v>2018951.894565</v>
      </c>
      <c r="L10" s="927">
        <v>45595</v>
      </c>
      <c r="M10" s="928">
        <v>45621</v>
      </c>
      <c r="N10" s="929">
        <v>45621</v>
      </c>
      <c r="O10" s="930" t="s">
        <v>72</v>
      </c>
      <c r="P10" s="931">
        <v>45621</v>
      </c>
      <c r="Q10" s="924">
        <f t="shared" si="1"/>
        <v>0</v>
      </c>
      <c r="R10" s="929">
        <v>45621</v>
      </c>
      <c r="S10" s="930" t="s">
        <v>72</v>
      </c>
      <c r="T10" s="920">
        <v>45623</v>
      </c>
      <c r="U10" s="937"/>
      <c r="V10" s="930"/>
      <c r="W10" s="936"/>
      <c r="X10" s="924" t="str">
        <f t="shared" ref="X10:X16" si="6">IF(ISBLANK(W10),"",W10-R10)</f>
        <v/>
      </c>
      <c r="Y10" s="66"/>
      <c r="Z10" s="1009" t="str">
        <f t="shared" ref="Z10:Z58" si="7">IF(ISBLANK(Y10),"",K10)</f>
        <v/>
      </c>
      <c r="AA10" s="36" t="str">
        <f t="shared" ref="AA10:AA58" si="8">IF(ISBLANK(Y10),"",Z10/K10)</f>
        <v/>
      </c>
      <c r="AB10" s="37" t="str">
        <f t="shared" ref="AB10:AB58" si="9">IF(ISBLANK(W10),"",Y10-W10)</f>
        <v/>
      </c>
      <c r="AC10" s="1010" t="str">
        <f t="shared" ref="AC10:AC58" si="10">IF(ISBLANK(Y10),"",(K10-Z10))</f>
        <v/>
      </c>
      <c r="AD10" s="265" t="str">
        <f t="shared" si="2"/>
        <v/>
      </c>
      <c r="AE10" s="1886"/>
      <c r="AF10" s="1887"/>
      <c r="AI10" s="1011" t="s">
        <v>105</v>
      </c>
    </row>
    <row r="11" spans="2:37" s="6" customFormat="1">
      <c r="B11" s="51">
        <v>3</v>
      </c>
      <c r="C11" s="917" t="s">
        <v>4835</v>
      </c>
      <c r="D11" s="925" t="s">
        <v>4836</v>
      </c>
      <c r="E11" s="926">
        <v>0</v>
      </c>
      <c r="F11" s="1006">
        <v>6773509.4650000008</v>
      </c>
      <c r="G11" s="992">
        <f t="shared" si="3"/>
        <v>-677350.94650000008</v>
      </c>
      <c r="H11" s="992">
        <f t="shared" si="4"/>
        <v>0</v>
      </c>
      <c r="I11" s="1014">
        <f t="shared" si="0"/>
        <v>914423.77777499997</v>
      </c>
      <c r="J11" s="993">
        <v>-58000</v>
      </c>
      <c r="K11" s="994">
        <f t="shared" si="5"/>
        <v>6952582.2962750001</v>
      </c>
      <c r="L11" s="927">
        <v>45622</v>
      </c>
      <c r="M11" s="928">
        <v>45647</v>
      </c>
      <c r="N11" s="929">
        <v>45648</v>
      </c>
      <c r="O11" s="930" t="s">
        <v>72</v>
      </c>
      <c r="P11" s="931">
        <v>45648</v>
      </c>
      <c r="Q11" s="924">
        <f t="shared" si="1"/>
        <v>0</v>
      </c>
      <c r="R11" s="929">
        <v>45648</v>
      </c>
      <c r="S11" s="930" t="s">
        <v>72</v>
      </c>
      <c r="T11" s="920">
        <v>45649</v>
      </c>
      <c r="U11" s="937"/>
      <c r="V11" s="930"/>
      <c r="W11" s="936"/>
      <c r="X11" s="924" t="str">
        <f t="shared" si="6"/>
        <v/>
      </c>
      <c r="Y11" s="66"/>
      <c r="Z11" s="1009" t="str">
        <f t="shared" si="7"/>
        <v/>
      </c>
      <c r="AA11" s="36" t="str">
        <f t="shared" si="8"/>
        <v/>
      </c>
      <c r="AB11" s="37" t="str">
        <f t="shared" si="9"/>
        <v/>
      </c>
      <c r="AC11" s="1010" t="str">
        <f t="shared" si="10"/>
        <v/>
      </c>
      <c r="AD11" s="265" t="str">
        <f t="shared" si="2"/>
        <v/>
      </c>
      <c r="AE11" s="1886"/>
      <c r="AF11" s="1887"/>
    </row>
    <row r="12" spans="2:37" s="6" customFormat="1">
      <c r="B12" s="51">
        <v>4</v>
      </c>
      <c r="C12" s="917" t="s">
        <v>4839</v>
      </c>
      <c r="D12" s="925" t="s">
        <v>4838</v>
      </c>
      <c r="E12" s="926">
        <v>0</v>
      </c>
      <c r="F12" s="1006">
        <v>2399993.2999999998</v>
      </c>
      <c r="G12" s="992">
        <f t="shared" si="3"/>
        <v>-239999.33</v>
      </c>
      <c r="H12" s="992">
        <f t="shared" si="4"/>
        <v>0</v>
      </c>
      <c r="I12" s="1014">
        <f t="shared" si="0"/>
        <v>323999.09549999994</v>
      </c>
      <c r="J12" s="993"/>
      <c r="K12" s="994">
        <f t="shared" si="5"/>
        <v>2483993.0654999996</v>
      </c>
      <c r="L12" s="927">
        <v>45648</v>
      </c>
      <c r="M12" s="928">
        <v>45657</v>
      </c>
      <c r="N12" s="929">
        <v>45658</v>
      </c>
      <c r="O12" s="930" t="s">
        <v>72</v>
      </c>
      <c r="P12" s="931">
        <v>45658</v>
      </c>
      <c r="Q12" s="924">
        <f t="shared" si="1"/>
        <v>0</v>
      </c>
      <c r="R12" s="929">
        <v>45658</v>
      </c>
      <c r="S12" s="930" t="s">
        <v>72</v>
      </c>
      <c r="T12" s="920">
        <v>45658</v>
      </c>
      <c r="U12" s="937"/>
      <c r="V12" s="930"/>
      <c r="W12" s="936"/>
      <c r="X12" s="924" t="str">
        <f t="shared" si="6"/>
        <v/>
      </c>
      <c r="Y12" s="66"/>
      <c r="Z12" s="1009" t="str">
        <f t="shared" si="7"/>
        <v/>
      </c>
      <c r="AA12" s="36" t="str">
        <f t="shared" si="8"/>
        <v/>
      </c>
      <c r="AB12" s="37" t="str">
        <f t="shared" si="9"/>
        <v/>
      </c>
      <c r="AC12" s="1010" t="str">
        <f t="shared" si="10"/>
        <v/>
      </c>
      <c r="AD12" s="265" t="str">
        <f t="shared" si="2"/>
        <v/>
      </c>
      <c r="AE12" s="1886"/>
      <c r="AF12" s="1887"/>
    </row>
    <row r="13" spans="2:37" s="6" customFormat="1">
      <c r="B13" s="51">
        <v>5</v>
      </c>
      <c r="C13" s="917" t="s">
        <v>4889</v>
      </c>
      <c r="D13" s="925" t="s">
        <v>4890</v>
      </c>
      <c r="E13" s="926">
        <v>0</v>
      </c>
      <c r="F13" s="1006">
        <v>5065410.21</v>
      </c>
      <c r="G13" s="992">
        <f t="shared" si="3"/>
        <v>-506541.02100000001</v>
      </c>
      <c r="H13" s="992">
        <f t="shared" si="4"/>
        <v>0</v>
      </c>
      <c r="I13" s="1014">
        <f t="shared" si="0"/>
        <v>683830.37835000001</v>
      </c>
      <c r="J13" s="993">
        <v>-125000</v>
      </c>
      <c r="K13" s="994">
        <f t="shared" si="5"/>
        <v>5117699.5673500001</v>
      </c>
      <c r="L13" s="927">
        <v>45658</v>
      </c>
      <c r="M13" s="928">
        <v>45684</v>
      </c>
      <c r="N13" s="929">
        <v>45684</v>
      </c>
      <c r="O13" s="930" t="s">
        <v>72</v>
      </c>
      <c r="P13" s="931">
        <v>45684</v>
      </c>
      <c r="Q13" s="924">
        <f t="shared" si="1"/>
        <v>0</v>
      </c>
      <c r="R13" s="929">
        <v>45684</v>
      </c>
      <c r="S13" s="930" t="s">
        <v>72</v>
      </c>
      <c r="T13" s="920">
        <v>45684</v>
      </c>
      <c r="U13" s="70"/>
      <c r="V13" s="67"/>
      <c r="W13" s="69"/>
      <c r="X13" s="49" t="str">
        <f t="shared" si="6"/>
        <v/>
      </c>
      <c r="Y13" s="66"/>
      <c r="Z13" s="1009" t="str">
        <f t="shared" si="7"/>
        <v/>
      </c>
      <c r="AA13" s="36" t="str">
        <f t="shared" si="8"/>
        <v/>
      </c>
      <c r="AB13" s="37" t="str">
        <f t="shared" si="9"/>
        <v/>
      </c>
      <c r="AC13" s="1010" t="str">
        <f t="shared" si="10"/>
        <v/>
      </c>
      <c r="AD13" s="265" t="str">
        <f t="shared" si="2"/>
        <v/>
      </c>
      <c r="AE13" s="1886"/>
      <c r="AF13" s="1887"/>
    </row>
    <row r="14" spans="2:37" s="6" customFormat="1">
      <c r="B14" s="51">
        <v>6</v>
      </c>
      <c r="C14" s="917" t="s">
        <v>4892</v>
      </c>
      <c r="D14" s="925" t="s">
        <v>4893</v>
      </c>
      <c r="E14" s="932">
        <v>0</v>
      </c>
      <c r="F14" s="1006">
        <v>4209873.5490000006</v>
      </c>
      <c r="G14" s="992">
        <f t="shared" si="3"/>
        <v>-420987.35490000009</v>
      </c>
      <c r="H14" s="992">
        <f t="shared" si="4"/>
        <v>0</v>
      </c>
      <c r="I14" s="1014">
        <f t="shared" si="0"/>
        <v>568332.92911500006</v>
      </c>
      <c r="J14" s="993"/>
      <c r="K14" s="994">
        <f t="shared" si="5"/>
        <v>4357219.1232150001</v>
      </c>
      <c r="L14" s="927">
        <v>45685</v>
      </c>
      <c r="M14" s="928">
        <v>45717</v>
      </c>
      <c r="N14" s="929">
        <v>45719</v>
      </c>
      <c r="O14" s="930" t="s">
        <v>72</v>
      </c>
      <c r="P14" s="931">
        <v>45719</v>
      </c>
      <c r="Q14" s="924">
        <f t="shared" si="1"/>
        <v>0</v>
      </c>
      <c r="R14" s="929">
        <v>45719</v>
      </c>
      <c r="S14" s="930" t="s">
        <v>72</v>
      </c>
      <c r="T14" s="920">
        <v>45719</v>
      </c>
      <c r="U14" s="70"/>
      <c r="V14" s="67"/>
      <c r="W14" s="69"/>
      <c r="X14" s="49" t="str">
        <f t="shared" si="6"/>
        <v/>
      </c>
      <c r="Y14" s="66"/>
      <c r="Z14" s="1009" t="str">
        <f t="shared" si="7"/>
        <v/>
      </c>
      <c r="AA14" s="36" t="str">
        <f t="shared" si="8"/>
        <v/>
      </c>
      <c r="AB14" s="37" t="str">
        <f t="shared" si="9"/>
        <v/>
      </c>
      <c r="AC14" s="1010" t="str">
        <f t="shared" si="10"/>
        <v/>
      </c>
      <c r="AD14" s="265" t="str">
        <f t="shared" si="2"/>
        <v/>
      </c>
      <c r="AE14" s="1886"/>
      <c r="AF14" s="1887"/>
    </row>
    <row r="15" spans="2:37" s="6" customFormat="1">
      <c r="B15" s="51">
        <v>7</v>
      </c>
      <c r="C15" s="925" t="s">
        <v>6439</v>
      </c>
      <c r="D15" s="925" t="s">
        <v>6440</v>
      </c>
      <c r="E15" s="932">
        <v>0</v>
      </c>
      <c r="F15" s="991">
        <v>2256432.9</v>
      </c>
      <c r="G15" s="992">
        <f t="shared" si="3"/>
        <v>-225643.29</v>
      </c>
      <c r="H15" s="992">
        <f t="shared" si="4"/>
        <v>0</v>
      </c>
      <c r="I15" s="1014">
        <f t="shared" si="0"/>
        <v>304618.44149999996</v>
      </c>
      <c r="J15" s="993"/>
      <c r="K15" s="994">
        <f t="shared" si="5"/>
        <v>2335408.0515000001</v>
      </c>
      <c r="L15" s="927">
        <v>45718</v>
      </c>
      <c r="M15" s="928">
        <v>45741</v>
      </c>
      <c r="N15" s="929">
        <v>45741</v>
      </c>
      <c r="O15" s="930" t="s">
        <v>72</v>
      </c>
      <c r="P15" s="931">
        <v>45741</v>
      </c>
      <c r="Q15" s="924">
        <f t="shared" si="1"/>
        <v>0</v>
      </c>
      <c r="R15" s="929">
        <v>45741</v>
      </c>
      <c r="S15" s="930" t="s">
        <v>72</v>
      </c>
      <c r="T15" s="920">
        <v>45741</v>
      </c>
      <c r="U15" s="70"/>
      <c r="V15" s="67"/>
      <c r="W15" s="69"/>
      <c r="X15" s="49" t="str">
        <f t="shared" si="6"/>
        <v/>
      </c>
      <c r="Y15" s="66"/>
      <c r="Z15" s="1009" t="str">
        <f t="shared" si="7"/>
        <v/>
      </c>
      <c r="AA15" s="36" t="str">
        <f t="shared" si="8"/>
        <v/>
      </c>
      <c r="AB15" s="37" t="str">
        <f t="shared" si="9"/>
        <v/>
      </c>
      <c r="AC15" s="1010" t="str">
        <f t="shared" si="10"/>
        <v/>
      </c>
      <c r="AD15" s="265" t="str">
        <f t="shared" si="2"/>
        <v/>
      </c>
      <c r="AE15" s="1886"/>
      <c r="AF15" s="1887"/>
    </row>
    <row r="16" spans="2:37" s="6" customFormat="1">
      <c r="B16" s="51">
        <v>8</v>
      </c>
      <c r="C16" s="917" t="s">
        <v>6450</v>
      </c>
      <c r="D16" s="925" t="s">
        <v>6451</v>
      </c>
      <c r="E16" s="932">
        <v>0</v>
      </c>
      <c r="F16" s="991">
        <v>5913349.879999999</v>
      </c>
      <c r="G16" s="992">
        <f t="shared" si="3"/>
        <v>-591334.9879999999</v>
      </c>
      <c r="H16" s="992">
        <f t="shared" si="4"/>
        <v>0</v>
      </c>
      <c r="I16" s="1014">
        <f t="shared" si="0"/>
        <v>798302.23379999981</v>
      </c>
      <c r="J16" s="993"/>
      <c r="K16" s="994">
        <f>IF(ISBLANK(F16),"",SUM(F16:J16))</f>
        <v>6120317.1257999986</v>
      </c>
      <c r="L16" s="927">
        <v>45742</v>
      </c>
      <c r="M16" s="928">
        <v>45776</v>
      </c>
      <c r="N16" s="929">
        <v>45777</v>
      </c>
      <c r="O16" s="930" t="s">
        <v>72</v>
      </c>
      <c r="P16" s="931">
        <v>45777</v>
      </c>
      <c r="Q16" s="924">
        <f t="shared" si="1"/>
        <v>0</v>
      </c>
      <c r="R16" s="929">
        <v>45777</v>
      </c>
      <c r="S16" s="930" t="s">
        <v>72</v>
      </c>
      <c r="T16" s="928">
        <v>45777</v>
      </c>
      <c r="U16" s="70"/>
      <c r="V16" s="67"/>
      <c r="W16" s="71"/>
      <c r="X16" s="49" t="str">
        <f t="shared" si="6"/>
        <v/>
      </c>
      <c r="Y16" s="66"/>
      <c r="Z16" s="1009" t="str">
        <f t="shared" si="7"/>
        <v/>
      </c>
      <c r="AA16" s="36" t="str">
        <f t="shared" si="8"/>
        <v/>
      </c>
      <c r="AB16" s="37" t="str">
        <f t="shared" si="9"/>
        <v/>
      </c>
      <c r="AC16" s="1010" t="str">
        <f t="shared" si="10"/>
        <v/>
      </c>
      <c r="AD16" s="265" t="str">
        <f t="shared" si="2"/>
        <v/>
      </c>
      <c r="AE16" s="1894"/>
      <c r="AF16" s="1895"/>
    </row>
    <row r="17" spans="2:32" s="6" customFormat="1">
      <c r="B17" s="51">
        <v>9</v>
      </c>
      <c r="C17" s="917" t="s">
        <v>6492</v>
      </c>
      <c r="D17" s="925" t="s">
        <v>6493</v>
      </c>
      <c r="E17" s="932">
        <v>0</v>
      </c>
      <c r="F17" s="991">
        <v>5666519.7500000009</v>
      </c>
      <c r="G17" s="992">
        <f t="shared" si="3"/>
        <v>-566651.97500000009</v>
      </c>
      <c r="H17" s="992">
        <f t="shared" si="4"/>
        <v>0</v>
      </c>
      <c r="I17" s="1014">
        <f t="shared" si="0"/>
        <v>764980.16625000001</v>
      </c>
      <c r="J17" s="993"/>
      <c r="K17" s="994">
        <f t="shared" si="5"/>
        <v>5864847.9412500001</v>
      </c>
      <c r="L17" s="927">
        <v>45777</v>
      </c>
      <c r="M17" s="928">
        <v>45808</v>
      </c>
      <c r="N17" s="929">
        <v>45809</v>
      </c>
      <c r="O17" s="930" t="s">
        <v>72</v>
      </c>
      <c r="P17" s="931">
        <v>45809</v>
      </c>
      <c r="Q17" s="924">
        <f t="shared" si="1"/>
        <v>0</v>
      </c>
      <c r="R17" s="929">
        <v>45809</v>
      </c>
      <c r="S17" s="930" t="s">
        <v>72</v>
      </c>
      <c r="T17" s="928">
        <v>45809</v>
      </c>
      <c r="U17" s="70"/>
      <c r="V17" s="67"/>
      <c r="W17" s="71"/>
      <c r="X17" s="49" t="str">
        <f t="shared" ref="X17:X23" si="11">IF(ISBLANK(W17),"",W17-R17)</f>
        <v/>
      </c>
      <c r="Y17" s="66"/>
      <c r="Z17" s="1009" t="str">
        <f t="shared" si="7"/>
        <v/>
      </c>
      <c r="AA17" s="36" t="str">
        <f t="shared" si="8"/>
        <v/>
      </c>
      <c r="AB17" s="37" t="str">
        <f t="shared" si="9"/>
        <v/>
      </c>
      <c r="AC17" s="1010" t="str">
        <f t="shared" si="10"/>
        <v/>
      </c>
      <c r="AD17" s="265" t="str">
        <f t="shared" si="2"/>
        <v/>
      </c>
      <c r="AE17" s="1894"/>
      <c r="AF17" s="1895"/>
    </row>
    <row r="18" spans="2:32" s="6" customFormat="1">
      <c r="B18" s="51">
        <v>10</v>
      </c>
      <c r="C18" s="917" t="s">
        <v>6506</v>
      </c>
      <c r="D18" s="925" t="s">
        <v>6507</v>
      </c>
      <c r="E18" s="932">
        <v>0</v>
      </c>
      <c r="F18" s="991">
        <v>4491831.0429999987</v>
      </c>
      <c r="G18" s="992">
        <f t="shared" si="3"/>
        <v>-449183.10429999989</v>
      </c>
      <c r="H18" s="992">
        <f t="shared" si="4"/>
        <v>0</v>
      </c>
      <c r="I18" s="1014">
        <f t="shared" si="0"/>
        <v>606397.19080499979</v>
      </c>
      <c r="J18" s="993"/>
      <c r="K18" s="994">
        <f t="shared" si="5"/>
        <v>4649045.1295049991</v>
      </c>
      <c r="L18" s="927">
        <v>45809</v>
      </c>
      <c r="M18" s="928">
        <v>45837</v>
      </c>
      <c r="N18" s="929">
        <v>45839</v>
      </c>
      <c r="O18" s="930" t="s">
        <v>72</v>
      </c>
      <c r="P18" s="931">
        <v>45839</v>
      </c>
      <c r="Q18" s="924">
        <f t="shared" si="1"/>
        <v>0</v>
      </c>
      <c r="R18" s="929">
        <v>45839</v>
      </c>
      <c r="S18" s="930" t="s">
        <v>72</v>
      </c>
      <c r="T18" s="928">
        <v>45839</v>
      </c>
      <c r="U18" s="70"/>
      <c r="V18" s="67"/>
      <c r="W18" s="71"/>
      <c r="X18" s="49" t="str">
        <f t="shared" si="11"/>
        <v/>
      </c>
      <c r="Y18" s="66"/>
      <c r="Z18" s="1009" t="str">
        <f t="shared" si="7"/>
        <v/>
      </c>
      <c r="AA18" s="36" t="str">
        <f t="shared" si="8"/>
        <v/>
      </c>
      <c r="AB18" s="37" t="str">
        <f t="shared" si="9"/>
        <v/>
      </c>
      <c r="AC18" s="1010" t="str">
        <f t="shared" si="10"/>
        <v/>
      </c>
      <c r="AD18" s="265" t="str">
        <f t="shared" si="2"/>
        <v/>
      </c>
      <c r="AE18" s="1894"/>
      <c r="AF18" s="1895"/>
    </row>
    <row r="19" spans="2:32" s="6" customFormat="1">
      <c r="B19" s="51">
        <v>11</v>
      </c>
      <c r="C19" s="917" t="s">
        <v>6667</v>
      </c>
      <c r="D19" s="925" t="s">
        <v>6668</v>
      </c>
      <c r="E19" s="932">
        <v>0</v>
      </c>
      <c r="F19" s="991">
        <v>30018472.118000001</v>
      </c>
      <c r="G19" s="992">
        <f t="shared" si="3"/>
        <v>-3001847.2118000002</v>
      </c>
      <c r="H19" s="992">
        <f t="shared" si="4"/>
        <v>0</v>
      </c>
      <c r="I19" s="1014">
        <f t="shared" si="0"/>
        <v>4052493.7359299995</v>
      </c>
      <c r="J19" s="993"/>
      <c r="K19" s="994">
        <f t="shared" si="5"/>
        <v>31069118.642129999</v>
      </c>
      <c r="L19" s="927">
        <v>45838</v>
      </c>
      <c r="M19" s="928">
        <v>45866</v>
      </c>
      <c r="N19" s="929">
        <v>45867</v>
      </c>
      <c r="O19" s="930" t="s">
        <v>72</v>
      </c>
      <c r="P19" s="931">
        <v>45867</v>
      </c>
      <c r="Q19" s="924">
        <f t="shared" si="1"/>
        <v>0</v>
      </c>
      <c r="R19" s="929">
        <v>45867</v>
      </c>
      <c r="S19" s="930" t="s">
        <v>72</v>
      </c>
      <c r="T19" s="928">
        <v>45867</v>
      </c>
      <c r="U19" s="70"/>
      <c r="V19" s="67"/>
      <c r="W19" s="71"/>
      <c r="X19" s="49" t="str">
        <f t="shared" si="11"/>
        <v/>
      </c>
      <c r="Y19" s="66"/>
      <c r="Z19" s="1009" t="str">
        <f t="shared" si="7"/>
        <v/>
      </c>
      <c r="AA19" s="36" t="str">
        <f t="shared" si="8"/>
        <v/>
      </c>
      <c r="AB19" s="37" t="str">
        <f t="shared" si="9"/>
        <v/>
      </c>
      <c r="AC19" s="1010" t="str">
        <f t="shared" si="10"/>
        <v/>
      </c>
      <c r="AD19" s="265" t="str">
        <f t="shared" si="2"/>
        <v/>
      </c>
      <c r="AE19" s="1894"/>
      <c r="AF19" s="1895"/>
    </row>
    <row r="20" spans="2:32" s="6" customFormat="1">
      <c r="B20" s="51">
        <v>12</v>
      </c>
      <c r="C20" s="917" t="s">
        <v>6698</v>
      </c>
      <c r="D20" s="925" t="s">
        <v>6699</v>
      </c>
      <c r="E20" s="932">
        <v>0</v>
      </c>
      <c r="F20" s="991">
        <v>20138174.800000001</v>
      </c>
      <c r="G20" s="992">
        <f t="shared" si="3"/>
        <v>-2013817.4800000002</v>
      </c>
      <c r="H20" s="992">
        <f t="shared" si="4"/>
        <v>0</v>
      </c>
      <c r="I20" s="1014">
        <f t="shared" si="0"/>
        <v>2718653.5979999998</v>
      </c>
      <c r="J20" s="993"/>
      <c r="K20" s="994">
        <f t="shared" si="5"/>
        <v>20843010.918000001</v>
      </c>
      <c r="L20" s="927">
        <v>45867</v>
      </c>
      <c r="M20" s="928">
        <v>45902</v>
      </c>
      <c r="N20" s="929">
        <v>45903</v>
      </c>
      <c r="O20" s="930" t="s">
        <v>72</v>
      </c>
      <c r="P20" s="931">
        <v>45903</v>
      </c>
      <c r="Q20" s="924">
        <f t="shared" si="1"/>
        <v>0</v>
      </c>
      <c r="R20" s="929">
        <v>45903</v>
      </c>
      <c r="S20" s="930" t="s">
        <v>72</v>
      </c>
      <c r="T20" s="928">
        <v>45903</v>
      </c>
      <c r="U20" s="70"/>
      <c r="V20" s="67"/>
      <c r="W20" s="71"/>
      <c r="X20" s="49" t="str">
        <f t="shared" si="11"/>
        <v/>
      </c>
      <c r="Y20" s="66"/>
      <c r="Z20" s="1009" t="str">
        <f t="shared" si="7"/>
        <v/>
      </c>
      <c r="AA20" s="36" t="str">
        <f t="shared" si="8"/>
        <v/>
      </c>
      <c r="AB20" s="37" t="str">
        <f t="shared" si="9"/>
        <v/>
      </c>
      <c r="AC20" s="1010" t="str">
        <f t="shared" si="10"/>
        <v/>
      </c>
      <c r="AD20" s="265" t="str">
        <f t="shared" si="2"/>
        <v/>
      </c>
      <c r="AE20" s="1894"/>
      <c r="AF20" s="1895"/>
    </row>
    <row r="21" spans="2:32" s="6" customFormat="1">
      <c r="B21" s="51">
        <v>13</v>
      </c>
      <c r="C21" s="917" t="s">
        <v>12627</v>
      </c>
      <c r="D21" s="925" t="s">
        <v>12628</v>
      </c>
      <c r="E21" s="932">
        <v>0</v>
      </c>
      <c r="F21" s="991">
        <v>19138829.479999997</v>
      </c>
      <c r="G21" s="992">
        <f t="shared" si="3"/>
        <v>-1913882.9479999999</v>
      </c>
      <c r="H21" s="992">
        <f t="shared" si="4"/>
        <v>0</v>
      </c>
      <c r="I21" s="1014">
        <f t="shared" si="0"/>
        <v>2583741.9797999994</v>
      </c>
      <c r="J21" s="993"/>
      <c r="K21" s="994">
        <f t="shared" si="5"/>
        <v>19808688.511799999</v>
      </c>
      <c r="L21" s="927">
        <v>45903</v>
      </c>
      <c r="M21" s="928">
        <v>45931</v>
      </c>
      <c r="N21" s="929">
        <v>45932</v>
      </c>
      <c r="O21" s="930" t="s">
        <v>72</v>
      </c>
      <c r="P21" s="931">
        <v>45932</v>
      </c>
      <c r="Q21" s="924">
        <f t="shared" si="1"/>
        <v>0</v>
      </c>
      <c r="R21" s="929">
        <v>45932</v>
      </c>
      <c r="S21" s="930" t="s">
        <v>72</v>
      </c>
      <c r="T21" s="928">
        <v>45932</v>
      </c>
      <c r="U21" s="70"/>
      <c r="V21" s="67"/>
      <c r="W21" s="71"/>
      <c r="X21" s="49" t="str">
        <f t="shared" si="11"/>
        <v/>
      </c>
      <c r="Y21" s="66"/>
      <c r="Z21" s="1009" t="str">
        <f t="shared" si="7"/>
        <v/>
      </c>
      <c r="AA21" s="36" t="str">
        <f t="shared" si="8"/>
        <v/>
      </c>
      <c r="AB21" s="37" t="str">
        <f t="shared" si="9"/>
        <v/>
      </c>
      <c r="AC21" s="1010" t="str">
        <f t="shared" si="10"/>
        <v/>
      </c>
      <c r="AD21" s="265" t="str">
        <f t="shared" si="2"/>
        <v/>
      </c>
      <c r="AE21" s="1894"/>
      <c r="AF21" s="1895"/>
    </row>
    <row r="22" spans="2:32" s="6" customFormat="1">
      <c r="B22" s="51">
        <v>14</v>
      </c>
      <c r="C22" s="917" t="s">
        <v>12677</v>
      </c>
      <c r="D22" s="925" t="s">
        <v>12678</v>
      </c>
      <c r="E22" s="932">
        <v>0</v>
      </c>
      <c r="F22" s="991">
        <v>17166096.736300003</v>
      </c>
      <c r="G22" s="992">
        <f t="shared" si="3"/>
        <v>-1716609.6736300003</v>
      </c>
      <c r="H22" s="992">
        <f t="shared" si="4"/>
        <v>0</v>
      </c>
      <c r="I22" s="1014">
        <f t="shared" si="0"/>
        <v>2317423.0594005003</v>
      </c>
      <c r="J22" s="993"/>
      <c r="K22" s="994">
        <f t="shared" si="5"/>
        <v>17766910.122070502</v>
      </c>
      <c r="L22" s="927">
        <v>45932</v>
      </c>
      <c r="M22" s="928">
        <v>45964</v>
      </c>
      <c r="N22" s="929">
        <v>45965</v>
      </c>
      <c r="O22" s="930" t="s">
        <v>72</v>
      </c>
      <c r="P22" s="931">
        <v>45965</v>
      </c>
      <c r="Q22" s="924">
        <f t="shared" si="1"/>
        <v>0</v>
      </c>
      <c r="R22" s="929">
        <v>45965</v>
      </c>
      <c r="S22" s="930" t="s">
        <v>72</v>
      </c>
      <c r="T22" s="928">
        <v>45965</v>
      </c>
      <c r="U22" s="937"/>
      <c r="V22" s="930"/>
      <c r="W22" s="1005"/>
      <c r="X22" s="924" t="str">
        <f t="shared" si="11"/>
        <v/>
      </c>
      <c r="Y22" s="929"/>
      <c r="Z22" s="1007" t="str">
        <f t="shared" si="7"/>
        <v/>
      </c>
      <c r="AA22" s="36" t="str">
        <f t="shared" si="8"/>
        <v/>
      </c>
      <c r="AB22" s="37" t="str">
        <f t="shared" si="9"/>
        <v/>
      </c>
      <c r="AC22" s="1010" t="str">
        <f t="shared" si="10"/>
        <v/>
      </c>
      <c r="AD22" s="265" t="str">
        <f t="shared" si="2"/>
        <v/>
      </c>
      <c r="AE22" s="1896"/>
      <c r="AF22" s="1897"/>
    </row>
    <row r="23" spans="2:32" s="6" customFormat="1">
      <c r="B23" s="51">
        <v>15</v>
      </c>
      <c r="C23" s="917" t="s">
        <v>22379</v>
      </c>
      <c r="D23" s="58" t="s">
        <v>22380</v>
      </c>
      <c r="E23" s="932">
        <v>0</v>
      </c>
      <c r="F23" s="1012">
        <v>16969912.316900004</v>
      </c>
      <c r="G23" s="992">
        <f t="shared" si="3"/>
        <v>-1696991.2316900005</v>
      </c>
      <c r="H23" s="1013">
        <f>IF(ISBLANK(F23),"",-F23*$N$4)</f>
        <v>0</v>
      </c>
      <c r="I23" s="1014">
        <f t="shared" si="0"/>
        <v>2290938.1627815003</v>
      </c>
      <c r="J23" s="1015"/>
      <c r="K23" s="1016">
        <f t="shared" ref="K23:K46" si="12">IF(ISBLANK(F23),"",SUM(F23:J23))</f>
        <v>17563859.247991502</v>
      </c>
      <c r="L23" s="927">
        <v>45965</v>
      </c>
      <c r="M23" s="928">
        <v>45991</v>
      </c>
      <c r="N23" s="929">
        <v>45992</v>
      </c>
      <c r="O23" s="67" t="s">
        <v>72</v>
      </c>
      <c r="P23" s="68">
        <v>45992</v>
      </c>
      <c r="Q23" s="49">
        <f t="shared" ref="Q23:Q46" si="13">IF(ISBLANK(P23),"",P23-N23)</f>
        <v>0</v>
      </c>
      <c r="R23" s="929">
        <v>45992</v>
      </c>
      <c r="S23" s="930" t="s">
        <v>72</v>
      </c>
      <c r="T23" s="928">
        <v>45992</v>
      </c>
      <c r="U23" s="70"/>
      <c r="V23" s="67"/>
      <c r="W23" s="71"/>
      <c r="X23" s="49" t="str">
        <f t="shared" si="11"/>
        <v/>
      </c>
      <c r="Y23" s="66"/>
      <c r="Z23" s="1009" t="str">
        <f t="shared" si="7"/>
        <v/>
      </c>
      <c r="AA23" s="36" t="str">
        <f t="shared" si="8"/>
        <v/>
      </c>
      <c r="AB23" s="37" t="str">
        <f t="shared" si="9"/>
        <v/>
      </c>
      <c r="AC23" s="1010" t="str">
        <f t="shared" si="10"/>
        <v/>
      </c>
      <c r="AD23" s="265" t="str">
        <f t="shared" si="2"/>
        <v/>
      </c>
      <c r="AE23" s="1894"/>
      <c r="AF23" s="1895"/>
    </row>
    <row r="24" spans="2:32" s="6" customFormat="1">
      <c r="B24" s="51">
        <v>16</v>
      </c>
      <c r="C24" s="917" t="s">
        <v>22404</v>
      </c>
      <c r="D24" s="58" t="s">
        <v>22406</v>
      </c>
      <c r="E24" s="932">
        <v>0</v>
      </c>
      <c r="F24" s="1012">
        <v>21074977.100000001</v>
      </c>
      <c r="G24" s="992">
        <f t="shared" si="3"/>
        <v>-2107497.7100000004</v>
      </c>
      <c r="H24" s="1013">
        <f>IF(ISBLANK(F24),"",-F24*$N$4)</f>
        <v>0</v>
      </c>
      <c r="I24" s="1014">
        <f t="shared" si="0"/>
        <v>2845121.9084999999</v>
      </c>
      <c r="J24" s="1015"/>
      <c r="K24" s="1016">
        <f>IF(ISBLANK(F24),"",SUM(F24:J24))</f>
        <v>21812601.298500001</v>
      </c>
      <c r="L24" s="927">
        <v>45992</v>
      </c>
      <c r="M24" s="928">
        <v>46024</v>
      </c>
      <c r="N24" s="929">
        <v>46025</v>
      </c>
      <c r="O24" s="67" t="s">
        <v>72</v>
      </c>
      <c r="P24" s="68">
        <v>46025</v>
      </c>
      <c r="Q24" s="49">
        <f>IF(ISBLANK(P24),"",P24-N24)</f>
        <v>0</v>
      </c>
      <c r="R24" s="929">
        <v>46025</v>
      </c>
      <c r="S24" s="930" t="s">
        <v>72</v>
      </c>
      <c r="T24" s="928">
        <v>46025</v>
      </c>
      <c r="U24" s="70"/>
      <c r="V24" s="67"/>
      <c r="W24" s="71"/>
      <c r="X24" s="49" t="str">
        <f>IF(ISBLANK(W24),"",W24-R24)</f>
        <v/>
      </c>
      <c r="Y24" s="66"/>
      <c r="Z24" s="1009" t="str">
        <f>IF(ISBLANK(Y24),"",K24)</f>
        <v/>
      </c>
      <c r="AA24" s="36" t="str">
        <f>IF(ISBLANK(Y24),"",Z24/K24)</f>
        <v/>
      </c>
      <c r="AB24" s="37" t="str">
        <f>IF(ISBLANK(W24),"",Y24-W24)</f>
        <v/>
      </c>
      <c r="AC24" s="1010" t="str">
        <f>IF(ISBLANK(Y24),"",(K24-Z24))</f>
        <v/>
      </c>
      <c r="AD24" s="265" t="str">
        <f>IF(ISBLANK(Y24),"",Y24-N24)</f>
        <v/>
      </c>
      <c r="AE24" s="1894"/>
      <c r="AF24" s="1895"/>
    </row>
    <row r="25" spans="2:32" s="6" customFormat="1">
      <c r="B25" s="51">
        <v>17</v>
      </c>
      <c r="C25" s="917" t="s">
        <v>22405</v>
      </c>
      <c r="D25" s="58" t="s">
        <v>22407</v>
      </c>
      <c r="E25" s="59">
        <v>0</v>
      </c>
      <c r="F25" s="1012">
        <v>19156496.579999998</v>
      </c>
      <c r="G25" s="992">
        <f t="shared" si="3"/>
        <v>-1915649.6579999998</v>
      </c>
      <c r="H25" s="1013">
        <f>IF(ISBLANK(F25),"",-F25*$N$4)</f>
        <v>0</v>
      </c>
      <c r="I25" s="1014">
        <f t="shared" si="0"/>
        <v>2586127.0382999997</v>
      </c>
      <c r="J25" s="1015"/>
      <c r="K25" s="1016">
        <f t="shared" si="12"/>
        <v>19826973.960299999</v>
      </c>
      <c r="L25" s="927">
        <v>46023</v>
      </c>
      <c r="M25" s="928">
        <v>46056</v>
      </c>
      <c r="N25" s="66">
        <v>46057</v>
      </c>
      <c r="O25" s="67" t="s">
        <v>72</v>
      </c>
      <c r="P25" s="68">
        <v>46057</v>
      </c>
      <c r="Q25" s="49">
        <f t="shared" si="13"/>
        <v>0</v>
      </c>
      <c r="R25" s="66">
        <v>46057</v>
      </c>
      <c r="S25" s="930" t="s">
        <v>72</v>
      </c>
      <c r="T25" s="928">
        <v>46057</v>
      </c>
      <c r="U25" s="70"/>
      <c r="V25" s="67"/>
      <c r="W25" s="71"/>
      <c r="X25" s="39" t="str">
        <f t="shared" ref="X25:X59" si="14">IF(ISBLANK(W25),"",W25-R25)</f>
        <v/>
      </c>
      <c r="Y25" s="66"/>
      <c r="Z25" s="1009" t="str">
        <f t="shared" si="7"/>
        <v/>
      </c>
      <c r="AA25" s="36" t="str">
        <f t="shared" si="8"/>
        <v/>
      </c>
      <c r="AB25" s="37" t="str">
        <f t="shared" si="9"/>
        <v/>
      </c>
      <c r="AC25" s="1010" t="str">
        <f t="shared" si="10"/>
        <v/>
      </c>
      <c r="AD25" s="265" t="str">
        <f t="shared" si="2"/>
        <v/>
      </c>
      <c r="AE25" s="1894"/>
      <c r="AF25" s="1895"/>
    </row>
    <row r="26" spans="2:32" s="6" customFormat="1">
      <c r="B26" s="51">
        <v>18</v>
      </c>
      <c r="C26" s="917" t="s">
        <v>22410</v>
      </c>
      <c r="D26" s="58" t="s">
        <v>22411</v>
      </c>
      <c r="E26" s="59">
        <v>0</v>
      </c>
      <c r="F26" s="1104">
        <v>8008551.566000009</v>
      </c>
      <c r="G26" s="992">
        <f>IF(ISBLANK(F26),"",-F26*$N$3)</f>
        <v>-800855.15660000092</v>
      </c>
      <c r="H26" s="1013">
        <f>IF(ISBLANK(F26),"",-F26*$N$4)</f>
        <v>0</v>
      </c>
      <c r="I26" s="1014">
        <f t="shared" si="0"/>
        <v>1081154.4614100012</v>
      </c>
      <c r="J26" s="1105"/>
      <c r="K26" s="1016">
        <f>IF(ISBLANK(F26),"",SUM(F26:J26))</f>
        <v>8288850.8708100086</v>
      </c>
      <c r="L26" s="927">
        <v>46057</v>
      </c>
      <c r="M26" s="928">
        <v>46081</v>
      </c>
      <c r="N26" s="66">
        <v>46098</v>
      </c>
      <c r="O26" s="67" t="s">
        <v>72</v>
      </c>
      <c r="P26" s="68">
        <v>46105</v>
      </c>
      <c r="Q26" s="49">
        <f>IF(ISBLANK(P26),"",P26-N26)</f>
        <v>7</v>
      </c>
      <c r="R26" s="66">
        <v>46105</v>
      </c>
      <c r="S26" s="67" t="s">
        <v>72</v>
      </c>
      <c r="T26" s="928">
        <v>46106</v>
      </c>
      <c r="U26" s="1106"/>
      <c r="V26" s="67"/>
      <c r="W26" s="71"/>
      <c r="X26" s="39" t="str">
        <f t="shared" si="14"/>
        <v/>
      </c>
      <c r="Y26" s="66"/>
      <c r="Z26" s="1009" t="str">
        <f t="shared" si="7"/>
        <v/>
      </c>
      <c r="AA26" s="36" t="str">
        <f t="shared" si="8"/>
        <v/>
      </c>
      <c r="AB26" s="37" t="str">
        <f t="shared" si="9"/>
        <v/>
      </c>
      <c r="AC26" s="1010" t="str">
        <f t="shared" si="10"/>
        <v/>
      </c>
      <c r="AD26" s="265" t="str">
        <f t="shared" ref="AD26:AD46" si="15">IF(ISBLANK(Y26),"",Y26-N26)</f>
        <v/>
      </c>
      <c r="AE26" s="1894"/>
      <c r="AF26" s="1895"/>
    </row>
    <row r="27" spans="2:32" s="6" customFormat="1">
      <c r="B27" s="51">
        <v>19</v>
      </c>
      <c r="C27" s="917" t="s">
        <v>22412</v>
      </c>
      <c r="D27" s="58" t="s">
        <v>22413</v>
      </c>
      <c r="E27" s="59">
        <v>0</v>
      </c>
      <c r="F27" s="1012">
        <v>7771884.8061000416</v>
      </c>
      <c r="G27" s="1013">
        <f t="shared" ref="G27:G58" si="16">IF(ISBLANK(F27),"",-F27*$N$3)</f>
        <v>-777188.48061000416</v>
      </c>
      <c r="H27" s="1013">
        <f t="shared" ref="H27:H58" si="17">IF(ISBLANK(F27),"",-F27*$N$4)</f>
        <v>0</v>
      </c>
      <c r="I27" s="1014">
        <f t="shared" si="0"/>
        <v>1049204.4488235055</v>
      </c>
      <c r="J27" s="1015"/>
      <c r="K27" s="1016">
        <f t="shared" si="12"/>
        <v>8043900.774313543</v>
      </c>
      <c r="L27" s="63">
        <v>46082</v>
      </c>
      <c r="M27" s="64">
        <v>46112</v>
      </c>
      <c r="N27" s="66">
        <v>46117</v>
      </c>
      <c r="O27" s="67" t="s">
        <v>72</v>
      </c>
      <c r="P27" s="68">
        <v>46117</v>
      </c>
      <c r="Q27" s="49">
        <f t="shared" si="13"/>
        <v>0</v>
      </c>
      <c r="R27" s="66">
        <v>46119</v>
      </c>
      <c r="S27" s="67" t="s">
        <v>72</v>
      </c>
      <c r="T27" s="64">
        <v>46119</v>
      </c>
      <c r="U27" s="70"/>
      <c r="V27" s="67"/>
      <c r="W27" s="71"/>
      <c r="X27" s="39" t="str">
        <f t="shared" si="14"/>
        <v/>
      </c>
      <c r="Y27" s="66"/>
      <c r="Z27" s="1009" t="str">
        <f t="shared" si="7"/>
        <v/>
      </c>
      <c r="AA27" s="36" t="str">
        <f t="shared" si="8"/>
        <v/>
      </c>
      <c r="AB27" s="37" t="str">
        <f t="shared" si="9"/>
        <v/>
      </c>
      <c r="AC27" s="1010" t="str">
        <f t="shared" si="10"/>
        <v/>
      </c>
      <c r="AD27" s="708"/>
      <c r="AE27" s="1894"/>
      <c r="AF27" s="1895"/>
    </row>
    <row r="28" spans="2:32">
      <c r="B28" s="51">
        <v>20</v>
      </c>
      <c r="C28" s="917" t="s">
        <v>22419</v>
      </c>
      <c r="D28" s="58" t="s">
        <v>22418</v>
      </c>
      <c r="E28" s="59">
        <v>0</v>
      </c>
      <c r="F28" s="60">
        <v>9252098</v>
      </c>
      <c r="G28" s="54">
        <f t="shared" si="16"/>
        <v>-925209.8</v>
      </c>
      <c r="H28" s="1013">
        <f t="shared" si="17"/>
        <v>0</v>
      </c>
      <c r="I28" s="1014">
        <f t="shared" si="0"/>
        <v>1249033.23</v>
      </c>
      <c r="J28" s="62">
        <v>-77000</v>
      </c>
      <c r="K28" s="1016">
        <f t="shared" si="12"/>
        <v>9498921.4299999997</v>
      </c>
      <c r="L28" s="63">
        <v>46113</v>
      </c>
      <c r="M28" s="64">
        <v>46142</v>
      </c>
      <c r="N28" s="66">
        <v>46144</v>
      </c>
      <c r="O28" s="67" t="s">
        <v>72</v>
      </c>
      <c r="P28" s="68">
        <v>46147</v>
      </c>
      <c r="Q28" s="49">
        <f t="shared" si="13"/>
        <v>3</v>
      </c>
      <c r="R28" s="66">
        <v>46148</v>
      </c>
      <c r="S28" s="67" t="s">
        <v>72</v>
      </c>
      <c r="T28" s="928">
        <v>46148</v>
      </c>
      <c r="U28" s="70"/>
      <c r="V28" s="67"/>
      <c r="W28" s="71"/>
      <c r="X28" s="39" t="str">
        <f t="shared" si="14"/>
        <v/>
      </c>
      <c r="Y28" s="66"/>
      <c r="Z28" s="61" t="str">
        <f t="shared" si="7"/>
        <v/>
      </c>
      <c r="AA28" s="36" t="str">
        <f t="shared" si="8"/>
        <v/>
      </c>
      <c r="AB28" s="37" t="str">
        <f t="shared" si="9"/>
        <v/>
      </c>
      <c r="AC28" s="35" t="str">
        <f t="shared" si="10"/>
        <v/>
      </c>
      <c r="AD28" s="265" t="str">
        <f t="shared" si="15"/>
        <v/>
      </c>
      <c r="AE28" s="1866"/>
      <c r="AF28" s="1867"/>
    </row>
    <row r="29" spans="2:32">
      <c r="B29" s="51">
        <v>21</v>
      </c>
      <c r="C29" s="917" t="s">
        <v>22420</v>
      </c>
      <c r="D29" s="58" t="s">
        <v>22422</v>
      </c>
      <c r="E29" s="59">
        <v>0</v>
      </c>
      <c r="F29" s="60">
        <v>11034645</v>
      </c>
      <c r="G29" s="54">
        <f>IF(ISBLANK(F29),"",-F29*$N$3)</f>
        <v>-1103464.5</v>
      </c>
      <c r="H29" s="992">
        <f>IF(ISBLANK(F29),"",-F29*$N$4)</f>
        <v>0</v>
      </c>
      <c r="I29" s="55">
        <f>SUM(F29:G29)*0.15</f>
        <v>1489677.075</v>
      </c>
      <c r="J29" s="62"/>
      <c r="K29" s="38">
        <f>IF(ISBLANK(F29),"",SUM(F29:J29))</f>
        <v>11420857.574999999</v>
      </c>
      <c r="L29" s="63">
        <v>46143</v>
      </c>
      <c r="M29" s="64">
        <v>46173</v>
      </c>
      <c r="N29" s="66">
        <v>46175</v>
      </c>
      <c r="O29" s="67" t="s">
        <v>72</v>
      </c>
      <c r="P29" s="68">
        <v>46178</v>
      </c>
      <c r="Q29" s="49">
        <f>IF(ISBLANK(P29),"",P29-N29)</f>
        <v>3</v>
      </c>
      <c r="R29" s="66">
        <v>46179</v>
      </c>
      <c r="S29" s="67" t="s">
        <v>72</v>
      </c>
      <c r="T29" s="64">
        <v>46179</v>
      </c>
      <c r="U29" s="70"/>
      <c r="V29" s="67"/>
      <c r="W29" s="71"/>
      <c r="X29" s="39" t="str">
        <f>IF(ISBLANK(W29),"",W29-R29)</f>
        <v/>
      </c>
      <c r="Y29" s="66"/>
      <c r="Z29" s="61" t="str">
        <f>IF(ISBLANK(Y29),"",K29)</f>
        <v/>
      </c>
      <c r="AA29" s="36" t="str">
        <f>IF(ISBLANK(Y29),"",Z29/K29)</f>
        <v/>
      </c>
      <c r="AB29" s="37" t="str">
        <f>IF(ISBLANK(W29),"",Y29-W29)</f>
        <v/>
      </c>
      <c r="AC29" s="35" t="str">
        <f>IF(ISBLANK(Y29),"",(K29-Z29))</f>
        <v/>
      </c>
      <c r="AD29" s="265" t="str">
        <f>IF(ISBLANK(Y29),"",Y29-N29)</f>
        <v/>
      </c>
      <c r="AE29" s="1866"/>
      <c r="AF29" s="1867"/>
    </row>
    <row r="30" spans="2:32">
      <c r="B30" s="51">
        <v>22</v>
      </c>
      <c r="C30" s="917" t="s">
        <v>22426</v>
      </c>
      <c r="D30" s="58" t="s">
        <v>22427</v>
      </c>
      <c r="E30" s="59">
        <v>0</v>
      </c>
      <c r="F30" s="60">
        <v>7785923.9373000059</v>
      </c>
      <c r="G30" s="54">
        <f>IF(ISBLANK(F30),"",-F30*$N$3)</f>
        <v>-778592.39373000059</v>
      </c>
      <c r="H30" s="992">
        <f>IF(ISBLANK(F30),"",-F30*$N$4)</f>
        <v>0</v>
      </c>
      <c r="I30" s="55">
        <f>SUM(F30:G30)*0.15</f>
        <v>1051099.7315355008</v>
      </c>
      <c r="J30" s="62"/>
      <c r="K30" s="38">
        <f>IF(ISBLANK(F30),"",SUM(F30:J30))</f>
        <v>8058431.2751055062</v>
      </c>
      <c r="L30" s="63">
        <v>46174</v>
      </c>
      <c r="M30" s="64">
        <v>46203</v>
      </c>
      <c r="N30" s="66">
        <v>46207</v>
      </c>
      <c r="O30" s="67" t="s">
        <v>72</v>
      </c>
      <c r="P30" s="68">
        <v>46207</v>
      </c>
      <c r="Q30" s="49">
        <f>IF(ISBLANK(P30),"",P30-N30)</f>
        <v>0</v>
      </c>
      <c r="R30" s="66">
        <v>46208</v>
      </c>
      <c r="S30" s="67" t="s">
        <v>72</v>
      </c>
      <c r="T30" s="64">
        <v>46208</v>
      </c>
      <c r="U30" s="70"/>
      <c r="V30" s="67"/>
      <c r="W30" s="71"/>
      <c r="X30" s="39" t="str">
        <f t="shared" ref="X30" si="18">IF(ISBLANK(W30),"",W30-R30)</f>
        <v/>
      </c>
      <c r="Y30" s="66"/>
      <c r="Z30" s="61" t="str">
        <f t="shared" ref="Z30" si="19">IF(ISBLANK(Y30),"",K30)</f>
        <v/>
      </c>
      <c r="AA30" s="36" t="str">
        <f t="shared" ref="AA30" si="20">IF(ISBLANK(Y30),"",Z30/K30)</f>
        <v/>
      </c>
      <c r="AB30" s="37" t="str">
        <f t="shared" ref="AB30" si="21">IF(ISBLANK(W30),"",Y30-W30)</f>
        <v/>
      </c>
      <c r="AC30" s="35" t="str">
        <f t="shared" ref="AC30" si="22">IF(ISBLANK(Y30),"",(K30-Z30))</f>
        <v/>
      </c>
      <c r="AD30" s="265" t="str">
        <f t="shared" ref="AD30" si="23">IF(ISBLANK(Y30),"",Y30-N30)</f>
        <v/>
      </c>
      <c r="AE30" s="1866" t="s">
        <v>22421</v>
      </c>
      <c r="AF30" s="1867"/>
    </row>
    <row r="31" spans="2:32">
      <c r="B31" s="51">
        <v>23</v>
      </c>
      <c r="C31" s="917" t="s">
        <v>22432</v>
      </c>
      <c r="D31" s="58" t="s">
        <v>22431</v>
      </c>
      <c r="E31" s="59">
        <v>0</v>
      </c>
      <c r="F31" s="60">
        <v>9184809.6061999947</v>
      </c>
      <c r="G31" s="54">
        <f>IF(ISBLANK(F31),"",-F31*$N$3)</f>
        <v>-918480.96061999956</v>
      </c>
      <c r="H31" s="992">
        <f>IF(ISBLANK(F31),"",-F31*$N$4)</f>
        <v>0</v>
      </c>
      <c r="I31" s="55">
        <f>SUM(F31:G31)*0.15</f>
        <v>1239949.2968369992</v>
      </c>
      <c r="J31" s="62"/>
      <c r="K31" s="38">
        <f>IF(ISBLANK(F31),"",SUM(F31:J31))</f>
        <v>9506277.9424169958</v>
      </c>
      <c r="L31" s="63">
        <v>46204</v>
      </c>
      <c r="M31" s="64">
        <v>46234</v>
      </c>
      <c r="N31" s="66">
        <v>46235</v>
      </c>
      <c r="O31" s="67" t="s">
        <v>72</v>
      </c>
      <c r="P31" s="68">
        <v>46235</v>
      </c>
      <c r="Q31" s="49">
        <f>IF(ISBLANK(P31),"",P31-N31)</f>
        <v>0</v>
      </c>
      <c r="R31" s="66">
        <v>46238</v>
      </c>
      <c r="S31" s="67" t="s">
        <v>72</v>
      </c>
      <c r="T31" s="64">
        <v>46238</v>
      </c>
      <c r="U31" s="70"/>
      <c r="V31" s="67"/>
      <c r="W31" s="71"/>
      <c r="X31" s="39" t="str">
        <f t="shared" si="14"/>
        <v/>
      </c>
      <c r="Y31" s="66"/>
      <c r="Z31" s="61" t="str">
        <f t="shared" si="7"/>
        <v/>
      </c>
      <c r="AA31" s="36" t="str">
        <f t="shared" si="8"/>
        <v/>
      </c>
      <c r="AB31" s="37" t="str">
        <f t="shared" si="9"/>
        <v/>
      </c>
      <c r="AC31" s="35" t="str">
        <f t="shared" si="10"/>
        <v/>
      </c>
      <c r="AD31" s="265" t="str">
        <f t="shared" si="15"/>
        <v/>
      </c>
      <c r="AE31" s="1866" t="s">
        <v>22421</v>
      </c>
      <c r="AF31" s="1867"/>
    </row>
    <row r="32" spans="2:32">
      <c r="B32" s="51">
        <v>24</v>
      </c>
      <c r="C32" s="917" t="s">
        <v>22433</v>
      </c>
      <c r="D32" s="58" t="s">
        <v>22434</v>
      </c>
      <c r="E32" s="59">
        <v>0</v>
      </c>
      <c r="F32" s="60">
        <v>11762052.57</v>
      </c>
      <c r="G32" s="54">
        <f t="shared" si="16"/>
        <v>-1176205.257</v>
      </c>
      <c r="H32" s="992">
        <f t="shared" ref="H32:H33" si="24">IF(ISBLANK(F32),"",-F32*$N$4)</f>
        <v>0</v>
      </c>
      <c r="I32" s="55">
        <f t="shared" ref="I32" si="25">SUM(F32:G32)*0.15</f>
        <v>1587877.0969500002</v>
      </c>
      <c r="J32" s="62"/>
      <c r="K32" s="38">
        <f t="shared" si="12"/>
        <v>12173724.409950001</v>
      </c>
      <c r="L32" s="63">
        <v>46235</v>
      </c>
      <c r="M32" s="64">
        <v>46265</v>
      </c>
      <c r="N32" s="66"/>
      <c r="O32" s="67"/>
      <c r="P32" s="68"/>
      <c r="Q32" s="49" t="str">
        <f t="shared" si="13"/>
        <v/>
      </c>
      <c r="R32" s="66"/>
      <c r="S32" s="67"/>
      <c r="T32" s="64"/>
      <c r="U32" s="70"/>
      <c r="V32" s="67"/>
      <c r="W32" s="71"/>
      <c r="X32" s="39" t="str">
        <f t="shared" si="14"/>
        <v/>
      </c>
      <c r="Y32" s="66"/>
      <c r="Z32" s="61" t="str">
        <f t="shared" si="7"/>
        <v/>
      </c>
      <c r="AA32" s="36" t="str">
        <f t="shared" si="8"/>
        <v/>
      </c>
      <c r="AB32" s="37" t="str">
        <f t="shared" si="9"/>
        <v/>
      </c>
      <c r="AC32" s="35" t="str">
        <f t="shared" si="10"/>
        <v/>
      </c>
      <c r="AD32" s="265" t="str">
        <f t="shared" si="15"/>
        <v/>
      </c>
      <c r="AE32" s="1866"/>
      <c r="AF32" s="1867"/>
    </row>
    <row r="33" spans="2:32">
      <c r="B33" s="51">
        <v>25</v>
      </c>
      <c r="C33" s="58"/>
      <c r="D33" s="58"/>
      <c r="E33" s="59"/>
      <c r="F33" s="60"/>
      <c r="G33" s="54" t="str">
        <f t="shared" si="16"/>
        <v/>
      </c>
      <c r="H33" s="992" t="str">
        <f t="shared" si="24"/>
        <v/>
      </c>
      <c r="I33" s="55"/>
      <c r="J33" s="62"/>
      <c r="K33" s="38" t="str">
        <f t="shared" si="12"/>
        <v/>
      </c>
      <c r="L33" s="63"/>
      <c r="M33" s="64"/>
      <c r="N33" s="66"/>
      <c r="O33" s="67"/>
      <c r="P33" s="68"/>
      <c r="Q33" s="49" t="str">
        <f t="shared" si="13"/>
        <v/>
      </c>
      <c r="R33" s="66"/>
      <c r="S33" s="67"/>
      <c r="T33" s="64"/>
      <c r="U33" s="70"/>
      <c r="V33" s="67"/>
      <c r="W33" s="71"/>
      <c r="X33" s="39" t="str">
        <f t="shared" si="14"/>
        <v/>
      </c>
      <c r="Y33" s="66"/>
      <c r="Z33" s="61" t="str">
        <f t="shared" si="7"/>
        <v/>
      </c>
      <c r="AA33" s="36" t="str">
        <f t="shared" si="8"/>
        <v/>
      </c>
      <c r="AB33" s="37" t="str">
        <f t="shared" si="9"/>
        <v/>
      </c>
      <c r="AC33" s="35" t="str">
        <f t="shared" si="10"/>
        <v/>
      </c>
      <c r="AD33" s="265" t="str">
        <f t="shared" si="15"/>
        <v/>
      </c>
      <c r="AE33" s="1866"/>
      <c r="AF33" s="1867"/>
    </row>
    <row r="34" spans="2:32">
      <c r="B34" s="51">
        <v>27</v>
      </c>
      <c r="C34" s="58"/>
      <c r="D34" s="58"/>
      <c r="E34" s="59"/>
      <c r="F34" s="60"/>
      <c r="G34" s="54" t="str">
        <f t="shared" si="16"/>
        <v/>
      </c>
      <c r="H34" s="54" t="str">
        <f t="shared" si="17"/>
        <v/>
      </c>
      <c r="I34" s="55"/>
      <c r="J34" s="62"/>
      <c r="K34" s="38" t="str">
        <f t="shared" si="12"/>
        <v/>
      </c>
      <c r="L34" s="63"/>
      <c r="M34" s="64"/>
      <c r="N34" s="66"/>
      <c r="O34" s="67"/>
      <c r="P34" s="68"/>
      <c r="Q34" s="49" t="str">
        <f t="shared" si="13"/>
        <v/>
      </c>
      <c r="R34" s="66"/>
      <c r="S34" s="67"/>
      <c r="T34" s="64"/>
      <c r="U34" s="70"/>
      <c r="V34" s="67"/>
      <c r="W34" s="71"/>
      <c r="X34" s="39" t="str">
        <f t="shared" si="14"/>
        <v/>
      </c>
      <c r="Y34" s="66"/>
      <c r="Z34" s="61" t="str">
        <f t="shared" si="7"/>
        <v/>
      </c>
      <c r="AA34" s="36" t="str">
        <f t="shared" si="8"/>
        <v/>
      </c>
      <c r="AB34" s="37" t="str">
        <f t="shared" si="9"/>
        <v/>
      </c>
      <c r="AC34" s="35" t="str">
        <f t="shared" si="10"/>
        <v/>
      </c>
      <c r="AD34" s="265" t="str">
        <f t="shared" si="15"/>
        <v/>
      </c>
      <c r="AE34" s="1866"/>
      <c r="AF34" s="1867"/>
    </row>
    <row r="35" spans="2:32">
      <c r="B35" s="51">
        <v>28</v>
      </c>
      <c r="C35" s="58"/>
      <c r="D35" s="58"/>
      <c r="E35" s="59"/>
      <c r="F35" s="60"/>
      <c r="G35" s="54" t="str">
        <f t="shared" si="16"/>
        <v/>
      </c>
      <c r="H35" s="54" t="str">
        <f t="shared" si="17"/>
        <v/>
      </c>
      <c r="I35" s="55"/>
      <c r="J35" s="62"/>
      <c r="K35" s="38" t="str">
        <f t="shared" si="12"/>
        <v/>
      </c>
      <c r="L35" s="63"/>
      <c r="M35" s="64"/>
      <c r="N35" s="66"/>
      <c r="O35" s="67"/>
      <c r="P35" s="68"/>
      <c r="Q35" s="49" t="str">
        <f t="shared" si="13"/>
        <v/>
      </c>
      <c r="R35" s="66"/>
      <c r="S35" s="67"/>
      <c r="T35" s="64"/>
      <c r="U35" s="70"/>
      <c r="V35" s="67"/>
      <c r="W35" s="71"/>
      <c r="X35" s="39" t="str">
        <f t="shared" si="14"/>
        <v/>
      </c>
      <c r="Y35" s="66"/>
      <c r="Z35" s="61" t="str">
        <f t="shared" si="7"/>
        <v/>
      </c>
      <c r="AA35" s="36" t="str">
        <f t="shared" si="8"/>
        <v/>
      </c>
      <c r="AB35" s="37" t="str">
        <f t="shared" si="9"/>
        <v/>
      </c>
      <c r="AC35" s="35" t="str">
        <f t="shared" si="10"/>
        <v/>
      </c>
      <c r="AD35" s="265" t="str">
        <f t="shared" si="15"/>
        <v/>
      </c>
      <c r="AE35" s="1866"/>
      <c r="AF35" s="1867"/>
    </row>
    <row r="36" spans="2:32">
      <c r="B36" s="51">
        <v>29</v>
      </c>
      <c r="C36" s="58"/>
      <c r="D36" s="58"/>
      <c r="E36" s="59"/>
      <c r="F36" s="60"/>
      <c r="G36" s="54" t="str">
        <f t="shared" si="16"/>
        <v/>
      </c>
      <c r="H36" s="54" t="str">
        <f t="shared" si="17"/>
        <v/>
      </c>
      <c r="I36" s="55"/>
      <c r="J36" s="62"/>
      <c r="K36" s="38" t="str">
        <f t="shared" si="12"/>
        <v/>
      </c>
      <c r="L36" s="63"/>
      <c r="M36" s="64"/>
      <c r="N36" s="66"/>
      <c r="O36" s="67"/>
      <c r="P36" s="68"/>
      <c r="Q36" s="49" t="str">
        <f t="shared" si="13"/>
        <v/>
      </c>
      <c r="R36" s="66"/>
      <c r="S36" s="67"/>
      <c r="T36" s="64"/>
      <c r="U36" s="70"/>
      <c r="V36" s="67"/>
      <c r="W36" s="71"/>
      <c r="X36" s="39" t="str">
        <f t="shared" si="14"/>
        <v/>
      </c>
      <c r="Y36" s="66"/>
      <c r="Z36" s="61" t="str">
        <f t="shared" si="7"/>
        <v/>
      </c>
      <c r="AA36" s="36" t="str">
        <f t="shared" si="8"/>
        <v/>
      </c>
      <c r="AB36" s="37" t="str">
        <f t="shared" si="9"/>
        <v/>
      </c>
      <c r="AC36" s="35" t="str">
        <f t="shared" si="10"/>
        <v/>
      </c>
      <c r="AD36" s="265" t="str">
        <f t="shared" si="15"/>
        <v/>
      </c>
      <c r="AE36" s="1866"/>
      <c r="AF36" s="1867"/>
    </row>
    <row r="37" spans="2:32">
      <c r="B37" s="51">
        <v>30</v>
      </c>
      <c r="C37" s="58"/>
      <c r="D37" s="58"/>
      <c r="E37" s="59"/>
      <c r="F37" s="60"/>
      <c r="G37" s="54" t="str">
        <f t="shared" si="16"/>
        <v/>
      </c>
      <c r="H37" s="54" t="str">
        <f t="shared" si="17"/>
        <v/>
      </c>
      <c r="I37" s="55"/>
      <c r="J37" s="62"/>
      <c r="K37" s="38" t="str">
        <f t="shared" si="12"/>
        <v/>
      </c>
      <c r="L37" s="63"/>
      <c r="M37" s="64"/>
      <c r="N37" s="66"/>
      <c r="O37" s="67"/>
      <c r="P37" s="68"/>
      <c r="Q37" s="49" t="str">
        <f t="shared" si="13"/>
        <v/>
      </c>
      <c r="R37" s="66"/>
      <c r="S37" s="67"/>
      <c r="T37" s="64"/>
      <c r="U37" s="70"/>
      <c r="V37" s="67"/>
      <c r="W37" s="71"/>
      <c r="X37" s="39" t="str">
        <f t="shared" si="14"/>
        <v/>
      </c>
      <c r="Y37" s="66"/>
      <c r="Z37" s="61" t="str">
        <f t="shared" si="7"/>
        <v/>
      </c>
      <c r="AA37" s="36" t="str">
        <f t="shared" si="8"/>
        <v/>
      </c>
      <c r="AB37" s="37" t="str">
        <f t="shared" si="9"/>
        <v/>
      </c>
      <c r="AC37" s="35" t="str">
        <f t="shared" si="10"/>
        <v/>
      </c>
      <c r="AD37" s="265" t="str">
        <f t="shared" si="15"/>
        <v/>
      </c>
      <c r="AE37" s="1866"/>
      <c r="AF37" s="1867"/>
    </row>
    <row r="38" spans="2:32">
      <c r="B38" s="51">
        <v>31</v>
      </c>
      <c r="C38" s="58"/>
      <c r="D38" s="58"/>
      <c r="E38" s="59"/>
      <c r="F38" s="60"/>
      <c r="G38" s="54" t="str">
        <f t="shared" si="16"/>
        <v/>
      </c>
      <c r="H38" s="54" t="str">
        <f t="shared" si="17"/>
        <v/>
      </c>
      <c r="I38" s="55"/>
      <c r="J38" s="62"/>
      <c r="K38" s="38" t="str">
        <f t="shared" si="12"/>
        <v/>
      </c>
      <c r="L38" s="63"/>
      <c r="M38" s="64"/>
      <c r="N38" s="66"/>
      <c r="O38" s="67"/>
      <c r="P38" s="68"/>
      <c r="Q38" s="49" t="str">
        <f t="shared" si="13"/>
        <v/>
      </c>
      <c r="R38" s="66"/>
      <c r="S38" s="67"/>
      <c r="T38" s="64"/>
      <c r="U38" s="70"/>
      <c r="V38" s="67"/>
      <c r="W38" s="71"/>
      <c r="X38" s="39" t="str">
        <f t="shared" si="14"/>
        <v/>
      </c>
      <c r="Y38" s="66"/>
      <c r="Z38" s="61" t="str">
        <f t="shared" si="7"/>
        <v/>
      </c>
      <c r="AA38" s="36" t="str">
        <f t="shared" si="8"/>
        <v/>
      </c>
      <c r="AB38" s="37" t="str">
        <f t="shared" si="9"/>
        <v/>
      </c>
      <c r="AC38" s="35" t="str">
        <f t="shared" si="10"/>
        <v/>
      </c>
      <c r="AD38" s="265" t="str">
        <f t="shared" si="15"/>
        <v/>
      </c>
      <c r="AE38" s="1866"/>
      <c r="AF38" s="1867"/>
    </row>
    <row r="39" spans="2:32">
      <c r="B39" s="51">
        <v>32</v>
      </c>
      <c r="C39" s="58"/>
      <c r="D39" s="58"/>
      <c r="E39" s="59"/>
      <c r="F39" s="60"/>
      <c r="G39" s="54" t="str">
        <f t="shared" si="16"/>
        <v/>
      </c>
      <c r="H39" s="54" t="str">
        <f t="shared" si="17"/>
        <v/>
      </c>
      <c r="I39" s="55"/>
      <c r="J39" s="62"/>
      <c r="K39" s="38" t="str">
        <f t="shared" si="12"/>
        <v/>
      </c>
      <c r="L39" s="63"/>
      <c r="M39" s="64"/>
      <c r="N39" s="66"/>
      <c r="O39" s="67"/>
      <c r="P39" s="68"/>
      <c r="Q39" s="49" t="str">
        <f t="shared" si="13"/>
        <v/>
      </c>
      <c r="R39" s="66"/>
      <c r="S39" s="67"/>
      <c r="T39" s="64"/>
      <c r="U39" s="70"/>
      <c r="V39" s="67"/>
      <c r="W39" s="71"/>
      <c r="X39" s="39" t="str">
        <f t="shared" si="14"/>
        <v/>
      </c>
      <c r="Y39" s="66"/>
      <c r="Z39" s="61" t="str">
        <f t="shared" si="7"/>
        <v/>
      </c>
      <c r="AA39" s="36" t="str">
        <f t="shared" si="8"/>
        <v/>
      </c>
      <c r="AB39" s="37" t="str">
        <f t="shared" si="9"/>
        <v/>
      </c>
      <c r="AC39" s="35" t="str">
        <f t="shared" si="10"/>
        <v/>
      </c>
      <c r="AD39" s="265" t="str">
        <f t="shared" si="15"/>
        <v/>
      </c>
      <c r="AE39" s="1866"/>
      <c r="AF39" s="1867"/>
    </row>
    <row r="40" spans="2:32">
      <c r="B40" s="51">
        <v>33</v>
      </c>
      <c r="C40" s="58"/>
      <c r="D40" s="58"/>
      <c r="E40" s="59"/>
      <c r="F40" s="60"/>
      <c r="G40" s="54" t="str">
        <f t="shared" si="16"/>
        <v/>
      </c>
      <c r="H40" s="54" t="str">
        <f t="shared" si="17"/>
        <v/>
      </c>
      <c r="I40" s="55"/>
      <c r="J40" s="62"/>
      <c r="K40" s="38" t="str">
        <f t="shared" si="12"/>
        <v/>
      </c>
      <c r="L40" s="63"/>
      <c r="M40" s="64"/>
      <c r="N40" s="66"/>
      <c r="O40" s="67"/>
      <c r="P40" s="68"/>
      <c r="Q40" s="49" t="str">
        <f t="shared" si="13"/>
        <v/>
      </c>
      <c r="R40" s="66"/>
      <c r="S40" s="67"/>
      <c r="T40" s="64"/>
      <c r="U40" s="70"/>
      <c r="V40" s="67"/>
      <c r="W40" s="71"/>
      <c r="X40" s="39" t="str">
        <f t="shared" si="14"/>
        <v/>
      </c>
      <c r="Y40" s="66"/>
      <c r="Z40" s="61" t="str">
        <f t="shared" si="7"/>
        <v/>
      </c>
      <c r="AA40" s="36" t="str">
        <f t="shared" si="8"/>
        <v/>
      </c>
      <c r="AB40" s="37" t="str">
        <f t="shared" si="9"/>
        <v/>
      </c>
      <c r="AC40" s="35" t="str">
        <f t="shared" si="10"/>
        <v/>
      </c>
      <c r="AD40" s="265" t="str">
        <f t="shared" si="15"/>
        <v/>
      </c>
      <c r="AE40" s="1866"/>
      <c r="AF40" s="1867"/>
    </row>
    <row r="41" spans="2:32">
      <c r="B41" s="51">
        <v>34</v>
      </c>
      <c r="C41" s="58"/>
      <c r="D41" s="58"/>
      <c r="E41" s="59"/>
      <c r="F41" s="60"/>
      <c r="G41" s="54" t="str">
        <f t="shared" si="16"/>
        <v/>
      </c>
      <c r="H41" s="54" t="str">
        <f t="shared" si="17"/>
        <v/>
      </c>
      <c r="I41" s="55"/>
      <c r="J41" s="62"/>
      <c r="K41" s="38" t="str">
        <f t="shared" si="12"/>
        <v/>
      </c>
      <c r="L41" s="63"/>
      <c r="M41" s="64"/>
      <c r="N41" s="66"/>
      <c r="O41" s="67"/>
      <c r="P41" s="68"/>
      <c r="Q41" s="49" t="str">
        <f t="shared" si="13"/>
        <v/>
      </c>
      <c r="R41" s="66"/>
      <c r="S41" s="67"/>
      <c r="T41" s="64"/>
      <c r="U41" s="70"/>
      <c r="V41" s="67"/>
      <c r="W41" s="71"/>
      <c r="X41" s="39" t="str">
        <f t="shared" si="14"/>
        <v/>
      </c>
      <c r="Y41" s="66"/>
      <c r="Z41" s="61" t="str">
        <f t="shared" si="7"/>
        <v/>
      </c>
      <c r="AA41" s="36" t="str">
        <f t="shared" si="8"/>
        <v/>
      </c>
      <c r="AB41" s="37" t="str">
        <f t="shared" si="9"/>
        <v/>
      </c>
      <c r="AC41" s="35" t="str">
        <f t="shared" si="10"/>
        <v/>
      </c>
      <c r="AD41" s="265" t="str">
        <f t="shared" si="15"/>
        <v/>
      </c>
      <c r="AE41" s="1866"/>
      <c r="AF41" s="1867"/>
    </row>
    <row r="42" spans="2:32">
      <c r="B42" s="51">
        <v>35</v>
      </c>
      <c r="C42" s="58"/>
      <c r="D42" s="58"/>
      <c r="E42" s="59"/>
      <c r="F42" s="60"/>
      <c r="G42" s="54" t="str">
        <f t="shared" si="16"/>
        <v/>
      </c>
      <c r="H42" s="54" t="str">
        <f t="shared" si="17"/>
        <v/>
      </c>
      <c r="I42" s="55"/>
      <c r="J42" s="62"/>
      <c r="K42" s="38" t="str">
        <f t="shared" si="12"/>
        <v/>
      </c>
      <c r="L42" s="63"/>
      <c r="M42" s="64"/>
      <c r="N42" s="66"/>
      <c r="O42" s="67"/>
      <c r="P42" s="68"/>
      <c r="Q42" s="49" t="str">
        <f t="shared" si="13"/>
        <v/>
      </c>
      <c r="R42" s="66"/>
      <c r="S42" s="67"/>
      <c r="T42" s="64"/>
      <c r="U42" s="70"/>
      <c r="V42" s="67"/>
      <c r="W42" s="71"/>
      <c r="X42" s="39" t="str">
        <f t="shared" si="14"/>
        <v/>
      </c>
      <c r="Y42" s="66"/>
      <c r="Z42" s="61" t="str">
        <f t="shared" si="7"/>
        <v/>
      </c>
      <c r="AA42" s="36" t="str">
        <f t="shared" si="8"/>
        <v/>
      </c>
      <c r="AB42" s="37" t="str">
        <f t="shared" si="9"/>
        <v/>
      </c>
      <c r="AC42" s="35" t="str">
        <f t="shared" si="10"/>
        <v/>
      </c>
      <c r="AD42" s="265" t="str">
        <f t="shared" si="15"/>
        <v/>
      </c>
      <c r="AE42" s="1866"/>
      <c r="AF42" s="1867"/>
    </row>
    <row r="43" spans="2:32">
      <c r="B43" s="51">
        <v>36</v>
      </c>
      <c r="C43" s="58"/>
      <c r="D43" s="58"/>
      <c r="E43" s="59"/>
      <c r="F43" s="60"/>
      <c r="G43" s="54" t="str">
        <f t="shared" si="16"/>
        <v/>
      </c>
      <c r="H43" s="54" t="str">
        <f t="shared" si="17"/>
        <v/>
      </c>
      <c r="I43" s="55"/>
      <c r="J43" s="62"/>
      <c r="K43" s="38" t="str">
        <f t="shared" si="12"/>
        <v/>
      </c>
      <c r="L43" s="63"/>
      <c r="M43" s="64"/>
      <c r="N43" s="66"/>
      <c r="O43" s="67"/>
      <c r="P43" s="68"/>
      <c r="Q43" s="49" t="str">
        <f t="shared" si="13"/>
        <v/>
      </c>
      <c r="R43" s="66"/>
      <c r="S43" s="67"/>
      <c r="T43" s="64"/>
      <c r="U43" s="70"/>
      <c r="V43" s="67"/>
      <c r="W43" s="71"/>
      <c r="X43" s="39" t="str">
        <f t="shared" si="14"/>
        <v/>
      </c>
      <c r="Y43" s="66"/>
      <c r="Z43" s="61" t="str">
        <f t="shared" si="7"/>
        <v/>
      </c>
      <c r="AA43" s="36" t="str">
        <f t="shared" si="8"/>
        <v/>
      </c>
      <c r="AB43" s="37" t="str">
        <f t="shared" si="9"/>
        <v/>
      </c>
      <c r="AC43" s="35" t="str">
        <f t="shared" si="10"/>
        <v/>
      </c>
      <c r="AD43" s="265" t="str">
        <f t="shared" si="15"/>
        <v/>
      </c>
      <c r="AE43" s="1866"/>
      <c r="AF43" s="1867"/>
    </row>
    <row r="44" spans="2:32">
      <c r="B44" s="51">
        <v>37</v>
      </c>
      <c r="C44" s="58"/>
      <c r="D44" s="58"/>
      <c r="E44" s="59"/>
      <c r="F44" s="60"/>
      <c r="G44" s="54" t="str">
        <f t="shared" si="16"/>
        <v/>
      </c>
      <c r="H44" s="54" t="str">
        <f t="shared" si="17"/>
        <v/>
      </c>
      <c r="I44" s="55"/>
      <c r="J44" s="62"/>
      <c r="K44" s="38" t="str">
        <f t="shared" si="12"/>
        <v/>
      </c>
      <c r="L44" s="63"/>
      <c r="M44" s="64"/>
      <c r="N44" s="66"/>
      <c r="O44" s="67"/>
      <c r="P44" s="68"/>
      <c r="Q44" s="49" t="str">
        <f t="shared" si="13"/>
        <v/>
      </c>
      <c r="R44" s="66"/>
      <c r="S44" s="67"/>
      <c r="T44" s="64"/>
      <c r="U44" s="70"/>
      <c r="V44" s="67"/>
      <c r="W44" s="71"/>
      <c r="X44" s="39" t="str">
        <f t="shared" si="14"/>
        <v/>
      </c>
      <c r="Y44" s="66"/>
      <c r="Z44" s="61" t="str">
        <f t="shared" si="7"/>
        <v/>
      </c>
      <c r="AA44" s="36" t="str">
        <f t="shared" si="8"/>
        <v/>
      </c>
      <c r="AB44" s="37" t="str">
        <f t="shared" si="9"/>
        <v/>
      </c>
      <c r="AC44" s="35" t="str">
        <f t="shared" si="10"/>
        <v/>
      </c>
      <c r="AD44" s="265" t="str">
        <f t="shared" si="15"/>
        <v/>
      </c>
      <c r="AE44" s="1866"/>
      <c r="AF44" s="1867"/>
    </row>
    <row r="45" spans="2:32">
      <c r="B45" s="51">
        <v>38</v>
      </c>
      <c r="C45" s="58"/>
      <c r="D45" s="58"/>
      <c r="E45" s="59"/>
      <c r="F45" s="60"/>
      <c r="G45" s="54" t="str">
        <f t="shared" si="16"/>
        <v/>
      </c>
      <c r="H45" s="54" t="str">
        <f t="shared" si="17"/>
        <v/>
      </c>
      <c r="I45" s="55"/>
      <c r="J45" s="62"/>
      <c r="K45" s="38" t="str">
        <f t="shared" si="12"/>
        <v/>
      </c>
      <c r="L45" s="63"/>
      <c r="M45" s="64"/>
      <c r="N45" s="66"/>
      <c r="O45" s="67"/>
      <c r="P45" s="68"/>
      <c r="Q45" s="49" t="str">
        <f t="shared" si="13"/>
        <v/>
      </c>
      <c r="R45" s="66"/>
      <c r="S45" s="67"/>
      <c r="T45" s="64"/>
      <c r="U45" s="70"/>
      <c r="V45" s="67"/>
      <c r="W45" s="71"/>
      <c r="X45" s="39" t="str">
        <f t="shared" si="14"/>
        <v/>
      </c>
      <c r="Y45" s="66"/>
      <c r="Z45" s="61" t="str">
        <f t="shared" si="7"/>
        <v/>
      </c>
      <c r="AA45" s="36" t="str">
        <f t="shared" si="8"/>
        <v/>
      </c>
      <c r="AB45" s="37" t="str">
        <f t="shared" si="9"/>
        <v/>
      </c>
      <c r="AC45" s="35" t="str">
        <f t="shared" si="10"/>
        <v/>
      </c>
      <c r="AD45" s="265" t="str">
        <f t="shared" si="15"/>
        <v/>
      </c>
      <c r="AE45" s="1866"/>
      <c r="AF45" s="1867"/>
    </row>
    <row r="46" spans="2:32">
      <c r="B46" s="51">
        <v>39</v>
      </c>
      <c r="C46" s="58"/>
      <c r="D46" s="58"/>
      <c r="E46" s="59"/>
      <c r="F46" s="60"/>
      <c r="G46" s="54" t="str">
        <f t="shared" si="16"/>
        <v/>
      </c>
      <c r="H46" s="54" t="str">
        <f t="shared" si="17"/>
        <v/>
      </c>
      <c r="I46" s="55"/>
      <c r="J46" s="62"/>
      <c r="K46" s="38" t="str">
        <f t="shared" si="12"/>
        <v/>
      </c>
      <c r="L46" s="63"/>
      <c r="M46" s="64"/>
      <c r="N46" s="66"/>
      <c r="O46" s="67"/>
      <c r="P46" s="68"/>
      <c r="Q46" s="49" t="str">
        <f t="shared" si="13"/>
        <v/>
      </c>
      <c r="R46" s="66"/>
      <c r="S46" s="67"/>
      <c r="T46" s="64"/>
      <c r="U46" s="70"/>
      <c r="V46" s="67"/>
      <c r="W46" s="71"/>
      <c r="X46" s="39" t="str">
        <f t="shared" si="14"/>
        <v/>
      </c>
      <c r="Y46" s="66"/>
      <c r="Z46" s="61" t="str">
        <f t="shared" si="7"/>
        <v/>
      </c>
      <c r="AA46" s="36" t="str">
        <f t="shared" si="8"/>
        <v/>
      </c>
      <c r="AB46" s="37" t="str">
        <f t="shared" si="9"/>
        <v/>
      </c>
      <c r="AC46" s="35" t="str">
        <f t="shared" si="10"/>
        <v/>
      </c>
      <c r="AD46" s="265" t="str">
        <f t="shared" si="15"/>
        <v/>
      </c>
      <c r="AE46" s="1866"/>
      <c r="AF46" s="1867"/>
    </row>
    <row r="47" spans="2:32">
      <c r="B47" s="51">
        <v>40</v>
      </c>
      <c r="C47" s="300"/>
      <c r="D47" s="300"/>
      <c r="E47" s="301"/>
      <c r="F47" s="302"/>
      <c r="G47" s="54" t="str">
        <f t="shared" si="16"/>
        <v/>
      </c>
      <c r="H47" s="54" t="str">
        <f t="shared" si="17"/>
        <v/>
      </c>
      <c r="I47" s="303"/>
      <c r="J47" s="304"/>
      <c r="K47" s="305"/>
      <c r="L47" s="306"/>
      <c r="M47" s="307"/>
      <c r="N47" s="308"/>
      <c r="O47" s="309"/>
      <c r="P47" s="310"/>
      <c r="Q47" s="311"/>
      <c r="R47" s="308"/>
      <c r="S47" s="309"/>
      <c r="T47" s="307"/>
      <c r="U47" s="312"/>
      <c r="V47" s="309"/>
      <c r="W47" s="313"/>
      <c r="X47" s="314"/>
      <c r="Y47" s="308"/>
      <c r="Z47" s="61" t="str">
        <f t="shared" si="7"/>
        <v/>
      </c>
      <c r="AA47" s="36" t="str">
        <f t="shared" si="8"/>
        <v/>
      </c>
      <c r="AB47" s="37" t="str">
        <f t="shared" si="9"/>
        <v/>
      </c>
      <c r="AC47" s="35" t="str">
        <f t="shared" si="10"/>
        <v/>
      </c>
      <c r="AD47" s="315"/>
      <c r="AE47" s="1866"/>
      <c r="AF47" s="1867"/>
    </row>
    <row r="48" spans="2:32">
      <c r="B48" s="51">
        <v>41</v>
      </c>
      <c r="C48" s="300"/>
      <c r="D48" s="300"/>
      <c r="E48" s="301"/>
      <c r="F48" s="302"/>
      <c r="G48" s="54" t="str">
        <f t="shared" si="16"/>
        <v/>
      </c>
      <c r="H48" s="54" t="str">
        <f t="shared" si="17"/>
        <v/>
      </c>
      <c r="I48" s="303"/>
      <c r="J48" s="304"/>
      <c r="K48" s="305"/>
      <c r="L48" s="306"/>
      <c r="M48" s="307"/>
      <c r="N48" s="308"/>
      <c r="O48" s="309"/>
      <c r="P48" s="310"/>
      <c r="Q48" s="311"/>
      <c r="R48" s="308"/>
      <c r="S48" s="309"/>
      <c r="T48" s="307"/>
      <c r="U48" s="312"/>
      <c r="V48" s="309"/>
      <c r="W48" s="313"/>
      <c r="X48" s="314"/>
      <c r="Y48" s="308"/>
      <c r="Z48" s="61" t="str">
        <f t="shared" si="7"/>
        <v/>
      </c>
      <c r="AA48" s="36" t="str">
        <f t="shared" si="8"/>
        <v/>
      </c>
      <c r="AB48" s="37" t="str">
        <f t="shared" si="9"/>
        <v/>
      </c>
      <c r="AC48" s="35" t="str">
        <f t="shared" si="10"/>
        <v/>
      </c>
      <c r="AD48" s="315"/>
      <c r="AE48" s="1866"/>
      <c r="AF48" s="1867"/>
    </row>
    <row r="49" spans="2:32">
      <c r="B49" s="51">
        <v>42</v>
      </c>
      <c r="C49" s="300"/>
      <c r="D49" s="300"/>
      <c r="E49" s="301"/>
      <c r="F49" s="302"/>
      <c r="G49" s="54" t="str">
        <f t="shared" si="16"/>
        <v/>
      </c>
      <c r="H49" s="54" t="str">
        <f t="shared" si="17"/>
        <v/>
      </c>
      <c r="I49" s="303"/>
      <c r="J49" s="304"/>
      <c r="K49" s="305"/>
      <c r="L49" s="306"/>
      <c r="M49" s="307"/>
      <c r="N49" s="308"/>
      <c r="O49" s="309"/>
      <c r="P49" s="310"/>
      <c r="Q49" s="311"/>
      <c r="R49" s="308"/>
      <c r="S49" s="309"/>
      <c r="T49" s="307"/>
      <c r="U49" s="312"/>
      <c r="V49" s="309"/>
      <c r="W49" s="313"/>
      <c r="X49" s="314"/>
      <c r="Y49" s="308"/>
      <c r="Z49" s="61" t="str">
        <f t="shared" si="7"/>
        <v/>
      </c>
      <c r="AA49" s="36" t="str">
        <f t="shared" si="8"/>
        <v/>
      </c>
      <c r="AB49" s="37" t="str">
        <f t="shared" si="9"/>
        <v/>
      </c>
      <c r="AC49" s="35" t="str">
        <f t="shared" si="10"/>
        <v/>
      </c>
      <c r="AD49" s="315"/>
      <c r="AE49" s="1866"/>
      <c r="AF49" s="1867"/>
    </row>
    <row r="50" spans="2:32">
      <c r="B50" s="51">
        <v>43</v>
      </c>
      <c r="C50" s="300"/>
      <c r="D50" s="300"/>
      <c r="E50" s="301"/>
      <c r="F50" s="302"/>
      <c r="G50" s="54" t="str">
        <f t="shared" si="16"/>
        <v/>
      </c>
      <c r="H50" s="54" t="str">
        <f t="shared" si="17"/>
        <v/>
      </c>
      <c r="I50" s="303"/>
      <c r="J50" s="304"/>
      <c r="K50" s="305"/>
      <c r="L50" s="306"/>
      <c r="M50" s="307"/>
      <c r="N50" s="308"/>
      <c r="O50" s="309"/>
      <c r="P50" s="310"/>
      <c r="Q50" s="311"/>
      <c r="R50" s="308"/>
      <c r="S50" s="309"/>
      <c r="T50" s="307"/>
      <c r="U50" s="312"/>
      <c r="V50" s="309"/>
      <c r="W50" s="313"/>
      <c r="X50" s="314"/>
      <c r="Y50" s="308"/>
      <c r="Z50" s="61" t="str">
        <f t="shared" si="7"/>
        <v/>
      </c>
      <c r="AA50" s="36" t="str">
        <f t="shared" si="8"/>
        <v/>
      </c>
      <c r="AB50" s="37" t="str">
        <f t="shared" si="9"/>
        <v/>
      </c>
      <c r="AC50" s="35" t="str">
        <f t="shared" si="10"/>
        <v/>
      </c>
      <c r="AD50" s="315"/>
      <c r="AE50" s="1866"/>
      <c r="AF50" s="1867"/>
    </row>
    <row r="51" spans="2:32">
      <c r="B51" s="51">
        <v>44</v>
      </c>
      <c r="C51" s="300"/>
      <c r="D51" s="300"/>
      <c r="E51" s="301"/>
      <c r="F51" s="302"/>
      <c r="G51" s="54" t="str">
        <f t="shared" si="16"/>
        <v/>
      </c>
      <c r="H51" s="54" t="str">
        <f t="shared" si="17"/>
        <v/>
      </c>
      <c r="I51" s="303"/>
      <c r="J51" s="304"/>
      <c r="K51" s="305"/>
      <c r="L51" s="306"/>
      <c r="M51" s="307"/>
      <c r="N51" s="308"/>
      <c r="O51" s="309"/>
      <c r="P51" s="310"/>
      <c r="Q51" s="311"/>
      <c r="R51" s="308"/>
      <c r="S51" s="309"/>
      <c r="T51" s="307"/>
      <c r="U51" s="312"/>
      <c r="V51" s="309"/>
      <c r="W51" s="313"/>
      <c r="X51" s="314"/>
      <c r="Y51" s="308"/>
      <c r="Z51" s="61" t="str">
        <f t="shared" si="7"/>
        <v/>
      </c>
      <c r="AA51" s="36" t="str">
        <f t="shared" si="8"/>
        <v/>
      </c>
      <c r="AB51" s="37" t="str">
        <f t="shared" si="9"/>
        <v/>
      </c>
      <c r="AC51" s="35" t="str">
        <f t="shared" si="10"/>
        <v/>
      </c>
      <c r="AD51" s="315"/>
      <c r="AE51" s="1866"/>
      <c r="AF51" s="1867"/>
    </row>
    <row r="52" spans="2:32">
      <c r="B52" s="51">
        <v>45</v>
      </c>
      <c r="C52" s="300"/>
      <c r="D52" s="300"/>
      <c r="E52" s="301"/>
      <c r="F52" s="302"/>
      <c r="G52" s="54" t="str">
        <f t="shared" si="16"/>
        <v/>
      </c>
      <c r="H52" s="54" t="str">
        <f t="shared" si="17"/>
        <v/>
      </c>
      <c r="I52" s="303"/>
      <c r="J52" s="304"/>
      <c r="K52" s="305"/>
      <c r="L52" s="306"/>
      <c r="M52" s="307"/>
      <c r="N52" s="308"/>
      <c r="O52" s="309"/>
      <c r="P52" s="310"/>
      <c r="Q52" s="311"/>
      <c r="R52" s="308"/>
      <c r="S52" s="309"/>
      <c r="T52" s="307"/>
      <c r="U52" s="312"/>
      <c r="V52" s="309"/>
      <c r="W52" s="313"/>
      <c r="X52" s="314"/>
      <c r="Y52" s="308"/>
      <c r="Z52" s="61" t="str">
        <f t="shared" si="7"/>
        <v/>
      </c>
      <c r="AA52" s="36" t="str">
        <f t="shared" si="8"/>
        <v/>
      </c>
      <c r="AB52" s="37" t="str">
        <f t="shared" si="9"/>
        <v/>
      </c>
      <c r="AC52" s="35" t="str">
        <f t="shared" si="10"/>
        <v/>
      </c>
      <c r="AD52" s="315"/>
      <c r="AE52" s="1866"/>
      <c r="AF52" s="1867"/>
    </row>
    <row r="53" spans="2:32">
      <c r="B53" s="51">
        <v>46</v>
      </c>
      <c r="C53" s="300"/>
      <c r="D53" s="300"/>
      <c r="E53" s="301"/>
      <c r="F53" s="302"/>
      <c r="G53" s="54" t="str">
        <f t="shared" si="16"/>
        <v/>
      </c>
      <c r="H53" s="54" t="str">
        <f t="shared" si="17"/>
        <v/>
      </c>
      <c r="I53" s="303"/>
      <c r="J53" s="304"/>
      <c r="K53" s="305"/>
      <c r="L53" s="306"/>
      <c r="M53" s="307"/>
      <c r="N53" s="308"/>
      <c r="O53" s="309"/>
      <c r="P53" s="310"/>
      <c r="Q53" s="311"/>
      <c r="R53" s="308"/>
      <c r="S53" s="309"/>
      <c r="T53" s="307"/>
      <c r="U53" s="312"/>
      <c r="V53" s="309"/>
      <c r="W53" s="313"/>
      <c r="X53" s="314"/>
      <c r="Y53" s="308"/>
      <c r="Z53" s="61" t="str">
        <f t="shared" si="7"/>
        <v/>
      </c>
      <c r="AA53" s="36" t="str">
        <f t="shared" si="8"/>
        <v/>
      </c>
      <c r="AB53" s="37" t="str">
        <f t="shared" si="9"/>
        <v/>
      </c>
      <c r="AC53" s="35" t="str">
        <f t="shared" si="10"/>
        <v/>
      </c>
      <c r="AD53" s="315"/>
      <c r="AE53" s="1866"/>
      <c r="AF53" s="1867"/>
    </row>
    <row r="54" spans="2:32">
      <c r="B54" s="51">
        <v>47</v>
      </c>
      <c r="C54" s="300"/>
      <c r="D54" s="300"/>
      <c r="E54" s="301"/>
      <c r="F54" s="302"/>
      <c r="G54" s="54" t="str">
        <f t="shared" si="16"/>
        <v/>
      </c>
      <c r="H54" s="54" t="str">
        <f t="shared" si="17"/>
        <v/>
      </c>
      <c r="I54" s="303"/>
      <c r="J54" s="304"/>
      <c r="K54" s="305"/>
      <c r="L54" s="306"/>
      <c r="M54" s="307"/>
      <c r="N54" s="308"/>
      <c r="O54" s="309"/>
      <c r="P54" s="310"/>
      <c r="Q54" s="311"/>
      <c r="R54" s="308"/>
      <c r="S54" s="309"/>
      <c r="T54" s="307"/>
      <c r="U54" s="312"/>
      <c r="V54" s="309"/>
      <c r="W54" s="313"/>
      <c r="X54" s="314"/>
      <c r="Y54" s="308"/>
      <c r="Z54" s="61" t="str">
        <f t="shared" si="7"/>
        <v/>
      </c>
      <c r="AA54" s="36" t="str">
        <f t="shared" si="8"/>
        <v/>
      </c>
      <c r="AB54" s="37" t="str">
        <f t="shared" si="9"/>
        <v/>
      </c>
      <c r="AC54" s="35" t="str">
        <f t="shared" si="10"/>
        <v/>
      </c>
      <c r="AD54" s="315"/>
      <c r="AE54" s="1866"/>
      <c r="AF54" s="1867"/>
    </row>
    <row r="55" spans="2:32">
      <c r="B55" s="51">
        <v>48</v>
      </c>
      <c r="C55" s="300"/>
      <c r="D55" s="300"/>
      <c r="E55" s="301"/>
      <c r="F55" s="302"/>
      <c r="G55" s="54" t="str">
        <f t="shared" si="16"/>
        <v/>
      </c>
      <c r="H55" s="54" t="str">
        <f t="shared" si="17"/>
        <v/>
      </c>
      <c r="I55" s="303"/>
      <c r="J55" s="304"/>
      <c r="K55" s="305"/>
      <c r="L55" s="306"/>
      <c r="M55" s="307"/>
      <c r="N55" s="308"/>
      <c r="O55" s="309"/>
      <c r="P55" s="310"/>
      <c r="Q55" s="311"/>
      <c r="R55" s="308"/>
      <c r="S55" s="309"/>
      <c r="T55" s="307"/>
      <c r="U55" s="312"/>
      <c r="V55" s="309"/>
      <c r="W55" s="313"/>
      <c r="X55" s="314"/>
      <c r="Y55" s="308"/>
      <c r="Z55" s="61" t="str">
        <f t="shared" si="7"/>
        <v/>
      </c>
      <c r="AA55" s="36" t="str">
        <f t="shared" si="8"/>
        <v/>
      </c>
      <c r="AB55" s="37" t="str">
        <f t="shared" si="9"/>
        <v/>
      </c>
      <c r="AC55" s="35" t="str">
        <f t="shared" si="10"/>
        <v/>
      </c>
      <c r="AD55" s="315"/>
      <c r="AE55" s="1866"/>
      <c r="AF55" s="1867"/>
    </row>
    <row r="56" spans="2:32">
      <c r="B56" s="51">
        <v>49</v>
      </c>
      <c r="C56" s="300"/>
      <c r="D56" s="300"/>
      <c r="E56" s="301"/>
      <c r="F56" s="302"/>
      <c r="G56" s="54" t="str">
        <f t="shared" si="16"/>
        <v/>
      </c>
      <c r="H56" s="54" t="str">
        <f t="shared" si="17"/>
        <v/>
      </c>
      <c r="I56" s="303"/>
      <c r="J56" s="304"/>
      <c r="K56" s="305"/>
      <c r="L56" s="306"/>
      <c r="M56" s="307"/>
      <c r="N56" s="308"/>
      <c r="O56" s="309"/>
      <c r="P56" s="310"/>
      <c r="Q56" s="311"/>
      <c r="R56" s="308"/>
      <c r="S56" s="309"/>
      <c r="T56" s="307"/>
      <c r="U56" s="312"/>
      <c r="V56" s="309"/>
      <c r="W56" s="313"/>
      <c r="X56" s="314"/>
      <c r="Y56" s="308"/>
      <c r="Z56" s="61" t="str">
        <f t="shared" si="7"/>
        <v/>
      </c>
      <c r="AA56" s="36" t="str">
        <f t="shared" si="8"/>
        <v/>
      </c>
      <c r="AB56" s="37" t="str">
        <f t="shared" si="9"/>
        <v/>
      </c>
      <c r="AC56" s="35" t="str">
        <f t="shared" si="10"/>
        <v/>
      </c>
      <c r="AD56" s="315"/>
      <c r="AE56" s="1866"/>
      <c r="AF56" s="1867"/>
    </row>
    <row r="57" spans="2:32">
      <c r="B57" s="51">
        <v>50</v>
      </c>
      <c r="C57" s="300"/>
      <c r="D57" s="300"/>
      <c r="E57" s="301"/>
      <c r="F57" s="302"/>
      <c r="G57" s="54" t="str">
        <f t="shared" si="16"/>
        <v/>
      </c>
      <c r="H57" s="54" t="str">
        <f t="shared" si="17"/>
        <v/>
      </c>
      <c r="I57" s="303"/>
      <c r="J57" s="304"/>
      <c r="K57" s="305"/>
      <c r="L57" s="306"/>
      <c r="M57" s="307"/>
      <c r="N57" s="308"/>
      <c r="O57" s="309"/>
      <c r="P57" s="310"/>
      <c r="Q57" s="311"/>
      <c r="R57" s="308"/>
      <c r="S57" s="309"/>
      <c r="T57" s="307"/>
      <c r="U57" s="312"/>
      <c r="V57" s="309"/>
      <c r="W57" s="313"/>
      <c r="X57" s="314"/>
      <c r="Y57" s="308"/>
      <c r="Z57" s="61" t="str">
        <f t="shared" si="7"/>
        <v/>
      </c>
      <c r="AA57" s="36" t="str">
        <f t="shared" si="8"/>
        <v/>
      </c>
      <c r="AB57" s="37" t="str">
        <f t="shared" si="9"/>
        <v/>
      </c>
      <c r="AC57" s="35" t="str">
        <f t="shared" si="10"/>
        <v/>
      </c>
      <c r="AD57" s="315"/>
      <c r="AE57" s="1866"/>
      <c r="AF57" s="1867"/>
    </row>
    <row r="58" spans="2:32">
      <c r="B58" s="51">
        <v>51</v>
      </c>
      <c r="C58" s="300"/>
      <c r="D58" s="300"/>
      <c r="E58" s="301"/>
      <c r="F58" s="302"/>
      <c r="G58" s="54" t="str">
        <f t="shared" si="16"/>
        <v/>
      </c>
      <c r="H58" s="54" t="str">
        <f t="shared" si="17"/>
        <v/>
      </c>
      <c r="I58" s="303"/>
      <c r="J58" s="304"/>
      <c r="K58" s="305"/>
      <c r="L58" s="306"/>
      <c r="M58" s="307"/>
      <c r="N58" s="308"/>
      <c r="O58" s="309"/>
      <c r="P58" s="310"/>
      <c r="Q58" s="311"/>
      <c r="R58" s="308"/>
      <c r="S58" s="309"/>
      <c r="T58" s="307"/>
      <c r="U58" s="312"/>
      <c r="V58" s="309"/>
      <c r="W58" s="313"/>
      <c r="X58" s="314"/>
      <c r="Y58" s="308"/>
      <c r="Z58" s="61" t="str">
        <f t="shared" si="7"/>
        <v/>
      </c>
      <c r="AA58" s="36" t="str">
        <f t="shared" si="8"/>
        <v/>
      </c>
      <c r="AB58" s="37" t="str">
        <f t="shared" si="9"/>
        <v/>
      </c>
      <c r="AC58" s="35" t="str">
        <f t="shared" si="10"/>
        <v/>
      </c>
      <c r="AD58" s="315"/>
      <c r="AE58" s="1866"/>
      <c r="AF58" s="1867"/>
    </row>
    <row r="59" spans="2:32" ht="15.75" thickBot="1">
      <c r="B59" s="283"/>
      <c r="C59" s="284"/>
      <c r="D59" s="284"/>
      <c r="E59" s="285" t="s">
        <v>74</v>
      </c>
      <c r="F59" s="1161">
        <f>SUM(F9:F58)</f>
        <v>250214132.93880004</v>
      </c>
      <c r="G59" s="1162">
        <f>SUM(G9:G58)</f>
        <v>-25021413.293880008</v>
      </c>
      <c r="H59" s="294">
        <f>SUM(H9:H58)</f>
        <v>0</v>
      </c>
      <c r="I59" s="294"/>
      <c r="J59" s="298">
        <f>SUM(J9:J58)</f>
        <v>-260000</v>
      </c>
      <c r="K59" s="299">
        <f>SUM(K9:K58)</f>
        <v>258711627.59165806</v>
      </c>
      <c r="L59" s="286"/>
      <c r="M59" s="287"/>
      <c r="N59" s="288"/>
      <c r="O59" s="289"/>
      <c r="P59" s="284"/>
      <c r="Q59" s="290" t="str">
        <f>IF(ISBLANK(P59),"",P59-N59)</f>
        <v/>
      </c>
      <c r="R59" s="288"/>
      <c r="S59" s="289"/>
      <c r="T59" s="291"/>
      <c r="U59" s="292"/>
      <c r="V59" s="289"/>
      <c r="W59" s="293"/>
      <c r="X59" s="290" t="str">
        <f t="shared" si="14"/>
        <v/>
      </c>
      <c r="Y59" s="288"/>
      <c r="Z59" s="299">
        <f>SUM(Z9:Z58)</f>
        <v>0</v>
      </c>
      <c r="AA59" s="295"/>
      <c r="AB59" s="296" t="str">
        <f>IF(ISBLANK(Y59),"",Y59-W59)</f>
        <v/>
      </c>
      <c r="AC59" s="299">
        <f>SUM(AC9:AC58)</f>
        <v>0</v>
      </c>
      <c r="AD59" s="297" t="str">
        <f>IF(ISBLANK(Y59),"",Y59-N59)</f>
        <v/>
      </c>
      <c r="AE59" s="1864"/>
      <c r="AF59" s="1865"/>
    </row>
    <row r="60" spans="2:32">
      <c r="W60" s="6"/>
    </row>
  </sheetData>
  <mergeCells count="120">
    <mergeCell ref="AI3:AJ4"/>
    <mergeCell ref="AC5:AC6"/>
    <mergeCell ref="X4:Y4"/>
    <mergeCell ref="Z4:AA4"/>
    <mergeCell ref="X5:Y5"/>
    <mergeCell ref="Z5:AA5"/>
    <mergeCell ref="X6:Y6"/>
    <mergeCell ref="Z6:AA6"/>
    <mergeCell ref="AB5:AB6"/>
    <mergeCell ref="AC3:AC4"/>
    <mergeCell ref="X3:Y3"/>
    <mergeCell ref="AE34:AF34"/>
    <mergeCell ref="AH3:AH4"/>
    <mergeCell ref="AE25:AF25"/>
    <mergeCell ref="AE26:AF26"/>
    <mergeCell ref="AE27:AF27"/>
    <mergeCell ref="AE28:AF28"/>
    <mergeCell ref="AE29:AF29"/>
    <mergeCell ref="AE20:AF20"/>
    <mergeCell ref="AE21:AF21"/>
    <mergeCell ref="AE22:AF22"/>
    <mergeCell ref="AE23:AF23"/>
    <mergeCell ref="AE24:AF24"/>
    <mergeCell ref="AE15:AF15"/>
    <mergeCell ref="AE16:AF16"/>
    <mergeCell ref="AE17:AF17"/>
    <mergeCell ref="AE18:AF18"/>
    <mergeCell ref="AE19:AF19"/>
    <mergeCell ref="AE30:AF30"/>
    <mergeCell ref="B7:E7"/>
    <mergeCell ref="F7:J7"/>
    <mergeCell ref="N7:Q7"/>
    <mergeCell ref="H3:I3"/>
    <mergeCell ref="J3:K3"/>
    <mergeCell ref="AE31:AF31"/>
    <mergeCell ref="AE32:AF32"/>
    <mergeCell ref="AE33:AF33"/>
    <mergeCell ref="AE10:AF10"/>
    <mergeCell ref="AE11:AF11"/>
    <mergeCell ref="AE12:AF12"/>
    <mergeCell ref="AE13:AF13"/>
    <mergeCell ref="AE14:AF14"/>
    <mergeCell ref="AE9:AF9"/>
    <mergeCell ref="H4:I4"/>
    <mergeCell ref="J4:K4"/>
    <mergeCell ref="N6:O6"/>
    <mergeCell ref="R7:X7"/>
    <mergeCell ref="P4:Q4"/>
    <mergeCell ref="R4:S4"/>
    <mergeCell ref="P5:Q5"/>
    <mergeCell ref="R5:S5"/>
    <mergeCell ref="T3:U3"/>
    <mergeCell ref="H6:I6"/>
    <mergeCell ref="AE46:AF46"/>
    <mergeCell ref="AE35:AF35"/>
    <mergeCell ref="AE36:AF36"/>
    <mergeCell ref="AE37:AF37"/>
    <mergeCell ref="AE38:AF38"/>
    <mergeCell ref="AE39:AF39"/>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AD2:AF2"/>
    <mergeCell ref="AD3:AE3"/>
    <mergeCell ref="AD4:AE4"/>
    <mergeCell ref="AD5:AE5"/>
    <mergeCell ref="AD6:AE6"/>
    <mergeCell ref="AE59:AF59"/>
    <mergeCell ref="AE40:AF40"/>
    <mergeCell ref="AE41:AF41"/>
    <mergeCell ref="AE42:AF42"/>
    <mergeCell ref="AE43:AF43"/>
    <mergeCell ref="AE44:AF44"/>
    <mergeCell ref="AE55:AF55"/>
    <mergeCell ref="AE56:AF56"/>
    <mergeCell ref="AE57:AF57"/>
    <mergeCell ref="AE58:AF58"/>
    <mergeCell ref="AE47:AF47"/>
    <mergeCell ref="AE48:AF48"/>
    <mergeCell ref="AE49:AF49"/>
    <mergeCell ref="AE50:AF50"/>
    <mergeCell ref="AE51:AF51"/>
    <mergeCell ref="AE52:AF52"/>
    <mergeCell ref="AE53:AF53"/>
    <mergeCell ref="AE54:AF54"/>
    <mergeCell ref="AE45:AF45"/>
    <mergeCell ref="H5:I5"/>
    <mergeCell ref="J5:K5"/>
    <mergeCell ref="P6:Q6"/>
    <mergeCell ref="R6:S6"/>
    <mergeCell ref="L4:M4"/>
    <mergeCell ref="N4:O4"/>
    <mergeCell ref="L5:M5"/>
    <mergeCell ref="N5:O5"/>
    <mergeCell ref="L6:M6"/>
    <mergeCell ref="L3:M3"/>
    <mergeCell ref="N3:O3"/>
    <mergeCell ref="K7:M7"/>
    <mergeCell ref="AB3:AB4"/>
    <mergeCell ref="V4:W4"/>
    <mergeCell ref="T4:U4"/>
    <mergeCell ref="P3:Q3"/>
    <mergeCell ref="R3:S3"/>
    <mergeCell ref="Y7:AC7"/>
    <mergeCell ref="J6:K6"/>
  </mergeCells>
  <phoneticPr fontId="102" type="noConversion"/>
  <conditionalFormatting sqref="F6:G6">
    <cfRule type="cellIs" dxfId="17" priority="10" operator="greaterThan">
      <formula>0</formula>
    </cfRule>
  </conditionalFormatting>
  <conditionalFormatting sqref="J6:K6">
    <cfRule type="cellIs" dxfId="16" priority="9" operator="greaterThan">
      <formula>0</formula>
    </cfRule>
  </conditionalFormatting>
  <dataValidations count="1">
    <dataValidation type="list" allowBlank="1" showInputMessage="1" showErrorMessage="1" sqref="V9:V59 S9:S59 O9:O59" xr:uid="{FFA9A080-AC6D-4466-90C3-1336783AC8EE}">
      <formula1>$AK$1:$AK$2</formula1>
    </dataValidation>
  </dataValidations>
  <printOptions horizontalCentered="1"/>
  <pageMargins left="0.2" right="0.2" top="0.75" bottom="0.75" header="0.3" footer="0.3"/>
  <pageSetup paperSize="8" scale="59"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5C27-21A9-4708-A33B-ACD6353DBB01}">
  <sheetPr codeName="Sheet20">
    <tabColor rgb="FFFFFF00"/>
    <pageSetUpPr fitToPage="1"/>
  </sheetPr>
  <dimension ref="A1:F106"/>
  <sheetViews>
    <sheetView view="pageBreakPreview" zoomScaleNormal="115" zoomScaleSheetLayoutView="100" workbookViewId="0">
      <selection activeCell="H17" sqref="H17"/>
    </sheetView>
  </sheetViews>
  <sheetFormatPr defaultRowHeight="15"/>
  <cols>
    <col min="1" max="1" width="14.7109375" style="6" customWidth="1"/>
    <col min="2" max="2" width="30.140625" customWidth="1"/>
    <col min="3" max="4" width="18.140625" customWidth="1"/>
    <col min="5" max="5" width="16" customWidth="1"/>
    <col min="6" max="6" width="15" bestFit="1" customWidth="1"/>
    <col min="7" max="7" width="25.5703125" bestFit="1" customWidth="1"/>
    <col min="8" max="10" width="15" bestFit="1" customWidth="1"/>
    <col min="12" max="12" width="16.28515625" customWidth="1"/>
  </cols>
  <sheetData>
    <row r="1" spans="1:6" s="1166" customFormat="1" ht="33" customHeight="1" thickBot="1">
      <c r="A1" s="1168" t="s">
        <v>22414</v>
      </c>
      <c r="B1" s="1169" t="s">
        <v>22417</v>
      </c>
      <c r="C1" s="1169" t="s">
        <v>22415</v>
      </c>
      <c r="D1" s="1169" t="s">
        <v>20</v>
      </c>
      <c r="E1" s="1170" t="s">
        <v>22416</v>
      </c>
      <c r="F1" s="1165">
        <v>319744875.72000003</v>
      </c>
    </row>
    <row r="2" spans="1:6">
      <c r="A2" s="1171">
        <f>ROW()-1</f>
        <v>1</v>
      </c>
      <c r="B2" s="1172">
        <v>45551</v>
      </c>
      <c r="C2" s="1173">
        <v>0</v>
      </c>
      <c r="D2" s="1173">
        <f>C2</f>
        <v>0</v>
      </c>
      <c r="E2" s="1174">
        <f>D2/$F$1</f>
        <v>0</v>
      </c>
    </row>
    <row r="3" spans="1:6">
      <c r="A3" s="1175">
        <f t="shared" ref="A3:A66" si="0">ROW()-1</f>
        <v>2</v>
      </c>
      <c r="B3" s="1163">
        <v>45558</v>
      </c>
      <c r="C3" s="1164">
        <v>0</v>
      </c>
      <c r="D3" s="1164">
        <f t="shared" ref="D3:D6" si="1">C3+D2</f>
        <v>0</v>
      </c>
      <c r="E3" s="1176">
        <f>D3/$F$1</f>
        <v>0</v>
      </c>
    </row>
    <row r="4" spans="1:6">
      <c r="A4" s="1175">
        <f t="shared" si="0"/>
        <v>3</v>
      </c>
      <c r="B4" s="1163">
        <v>45565</v>
      </c>
      <c r="C4" s="1164">
        <v>0</v>
      </c>
      <c r="D4" s="1164">
        <f t="shared" si="1"/>
        <v>0</v>
      </c>
      <c r="E4" s="1176">
        <f>D4/$F$1</f>
        <v>0</v>
      </c>
    </row>
    <row r="5" spans="1:6">
      <c r="A5" s="1175">
        <f t="shared" si="0"/>
        <v>4</v>
      </c>
      <c r="B5" s="1163">
        <v>45572</v>
      </c>
      <c r="C5" s="1164">
        <v>0</v>
      </c>
      <c r="D5" s="1164">
        <f t="shared" si="1"/>
        <v>0</v>
      </c>
      <c r="E5" s="1176">
        <f>D5/$F$1</f>
        <v>0</v>
      </c>
    </row>
    <row r="6" spans="1:6">
      <c r="A6" s="1175">
        <f t="shared" si="0"/>
        <v>5</v>
      </c>
      <c r="B6" s="1163">
        <v>45579</v>
      </c>
      <c r="C6" s="1164">
        <v>1103925.1052238804</v>
      </c>
      <c r="D6" s="1164">
        <f t="shared" si="1"/>
        <v>1103925.1052238804</v>
      </c>
      <c r="E6" s="1176">
        <f>D6/$F$1</f>
        <v>3.4525185203924439E-3</v>
      </c>
    </row>
    <row r="7" spans="1:6">
      <c r="A7" s="1175">
        <f t="shared" si="0"/>
        <v>6</v>
      </c>
      <c r="B7" s="1163">
        <v>45586</v>
      </c>
      <c r="C7" s="1164">
        <v>1010342.2873134328</v>
      </c>
      <c r="D7" s="1164">
        <f>C7+D6</f>
        <v>2114267.392537313</v>
      </c>
      <c r="E7" s="1176">
        <f t="shared" ref="E7:E38" si="2">+D7/$F$1</f>
        <v>6.6123573920501945E-3</v>
      </c>
      <c r="F7" s="707"/>
    </row>
    <row r="8" spans="1:6">
      <c r="A8" s="1175">
        <f t="shared" si="0"/>
        <v>7</v>
      </c>
      <c r="B8" s="1163">
        <v>45593</v>
      </c>
      <c r="C8" s="1164">
        <v>1519502.2716417906</v>
      </c>
      <c r="D8" s="1164">
        <f t="shared" ref="D8:D71" si="3">C8+D7</f>
        <v>3633769.6641791034</v>
      </c>
      <c r="E8" s="1176">
        <f t="shared" si="2"/>
        <v>1.1364590772554518E-2</v>
      </c>
      <c r="F8" s="707"/>
    </row>
    <row r="9" spans="1:6">
      <c r="A9" s="1175">
        <f t="shared" si="0"/>
        <v>8</v>
      </c>
      <c r="B9" s="1163">
        <v>45600</v>
      </c>
      <c r="C9" s="1164">
        <v>1370507.687313433</v>
      </c>
      <c r="D9" s="1164">
        <f t="shared" si="3"/>
        <v>5004277.3514925363</v>
      </c>
      <c r="E9" s="1176">
        <f t="shared" si="2"/>
        <v>1.565084456857652E-2</v>
      </c>
      <c r="F9" s="707"/>
    </row>
    <row r="10" spans="1:6">
      <c r="A10" s="1175">
        <f t="shared" si="0"/>
        <v>9</v>
      </c>
      <c r="B10" s="1163">
        <v>45607</v>
      </c>
      <c r="C10" s="1164">
        <v>1097333.3679104478</v>
      </c>
      <c r="D10" s="1164">
        <f t="shared" si="3"/>
        <v>6101610.7194029838</v>
      </c>
      <c r="E10" s="1176">
        <f t="shared" si="2"/>
        <v>1.908274747378955E-2</v>
      </c>
      <c r="F10" s="707"/>
    </row>
    <row r="11" spans="1:6">
      <c r="A11" s="1175">
        <f t="shared" si="0"/>
        <v>10</v>
      </c>
      <c r="B11" s="1163">
        <v>45614</v>
      </c>
      <c r="C11" s="1164">
        <v>0</v>
      </c>
      <c r="D11" s="1164">
        <f t="shared" si="3"/>
        <v>6101610.7194029838</v>
      </c>
      <c r="E11" s="1176">
        <f t="shared" si="2"/>
        <v>1.908274747378955E-2</v>
      </c>
      <c r="F11" s="707"/>
    </row>
    <row r="12" spans="1:6">
      <c r="A12" s="1175">
        <f t="shared" si="0"/>
        <v>11</v>
      </c>
      <c r="B12" s="1163">
        <v>45621</v>
      </c>
      <c r="C12" s="1164">
        <v>1143192.8723880593</v>
      </c>
      <c r="D12" s="1164">
        <f t="shared" si="3"/>
        <v>7244803.5917910431</v>
      </c>
      <c r="E12" s="1176">
        <f t="shared" si="2"/>
        <v>2.265807567823324E-2</v>
      </c>
      <c r="F12" s="707"/>
    </row>
    <row r="13" spans="1:6">
      <c r="A13" s="1175">
        <f t="shared" si="0"/>
        <v>12</v>
      </c>
      <c r="B13" s="1163">
        <v>45628</v>
      </c>
      <c r="C13" s="1164">
        <v>827265.67164179101</v>
      </c>
      <c r="D13" s="1164">
        <f t="shared" si="3"/>
        <v>8072069.2634328343</v>
      </c>
      <c r="E13" s="1176">
        <f t="shared" si="2"/>
        <v>2.5245343636097956E-2</v>
      </c>
      <c r="F13" s="707"/>
    </row>
    <row r="14" spans="1:6">
      <c r="A14" s="1175">
        <f t="shared" si="0"/>
        <v>13</v>
      </c>
      <c r="B14" s="1163">
        <v>45635</v>
      </c>
      <c r="C14" s="1164">
        <v>1646697.3880597013</v>
      </c>
      <c r="D14" s="1164">
        <f t="shared" si="3"/>
        <v>9718766.6514925361</v>
      </c>
      <c r="E14" s="1176">
        <f t="shared" si="2"/>
        <v>3.0395378908286998E-2</v>
      </c>
      <c r="F14" s="707"/>
    </row>
    <row r="15" spans="1:6">
      <c r="A15" s="1175">
        <f t="shared" si="0"/>
        <v>14</v>
      </c>
      <c r="B15" s="1163">
        <v>45642</v>
      </c>
      <c r="C15" s="1164">
        <v>1135896.8656716417</v>
      </c>
      <c r="D15" s="1164">
        <f t="shared" si="3"/>
        <v>10854663.517164178</v>
      </c>
      <c r="E15" s="1176">
        <f t="shared" si="2"/>
        <v>3.3947888899616287E-2</v>
      </c>
      <c r="F15" s="707"/>
    </row>
    <row r="16" spans="1:6">
      <c r="A16" s="1175">
        <f t="shared" si="0"/>
        <v>15</v>
      </c>
      <c r="B16" s="1163">
        <v>45649</v>
      </c>
      <c r="C16" s="1164">
        <v>1092701.6417910447</v>
      </c>
      <c r="D16" s="1164">
        <f t="shared" si="3"/>
        <v>11947365.158955224</v>
      </c>
      <c r="E16" s="1176">
        <f t="shared" si="2"/>
        <v>3.7365306111793666E-2</v>
      </c>
      <c r="F16" s="707"/>
    </row>
    <row r="17" spans="1:6">
      <c r="A17" s="1175">
        <f t="shared" si="0"/>
        <v>16</v>
      </c>
      <c r="B17" s="1163">
        <v>45656</v>
      </c>
      <c r="C17" s="1164">
        <v>2387944.3283582088</v>
      </c>
      <c r="D17" s="1164">
        <f t="shared" si="3"/>
        <v>14335309.487313433</v>
      </c>
      <c r="E17" s="1176">
        <f t="shared" si="2"/>
        <v>4.4833586324200661E-2</v>
      </c>
      <c r="F17" s="707"/>
    </row>
    <row r="18" spans="1:6">
      <c r="A18" s="1175">
        <f t="shared" si="0"/>
        <v>17</v>
      </c>
      <c r="B18" s="1163">
        <v>45663</v>
      </c>
      <c r="C18" s="1164">
        <v>1689182.1641791044</v>
      </c>
      <c r="D18" s="1164">
        <f t="shared" si="3"/>
        <v>16024491.651492536</v>
      </c>
      <c r="E18" s="1176">
        <f t="shared" si="2"/>
        <v>5.0116492454831872E-2</v>
      </c>
      <c r="F18" s="707"/>
    </row>
    <row r="19" spans="1:6">
      <c r="A19" s="1175">
        <f t="shared" si="0"/>
        <v>18</v>
      </c>
      <c r="B19" s="1163">
        <v>45670</v>
      </c>
      <c r="C19" s="1164">
        <v>1242575.671641791</v>
      </c>
      <c r="D19" s="1164">
        <f t="shared" si="3"/>
        <v>17267067.323134325</v>
      </c>
      <c r="E19" s="1176">
        <f t="shared" si="2"/>
        <v>5.4002639711590132E-2</v>
      </c>
      <c r="F19" s="707"/>
    </row>
    <row r="20" spans="1:6">
      <c r="A20" s="1175">
        <f t="shared" si="0"/>
        <v>19</v>
      </c>
      <c r="B20" s="1163">
        <v>45677</v>
      </c>
      <c r="C20" s="1164">
        <v>1820039.029850746</v>
      </c>
      <c r="D20" s="1164">
        <f t="shared" si="3"/>
        <v>19087106.352985073</v>
      </c>
      <c r="E20" s="1176">
        <f t="shared" si="2"/>
        <v>5.969479983066129E-2</v>
      </c>
      <c r="F20" s="707"/>
    </row>
    <row r="21" spans="1:6">
      <c r="A21" s="1175">
        <f t="shared" si="0"/>
        <v>20</v>
      </c>
      <c r="B21" s="1163">
        <v>45684</v>
      </c>
      <c r="C21" s="1164">
        <v>2367803.1343283579</v>
      </c>
      <c r="D21" s="1164">
        <f t="shared" si="3"/>
        <v>21454909.487313431</v>
      </c>
      <c r="E21" s="1176">
        <f t="shared" si="2"/>
        <v>6.7100088590947279E-2</v>
      </c>
      <c r="F21" s="707"/>
    </row>
    <row r="22" spans="1:6">
      <c r="A22" s="1175">
        <f t="shared" si="0"/>
        <v>21</v>
      </c>
      <c r="B22" s="1163">
        <v>45691</v>
      </c>
      <c r="C22" s="1164">
        <v>1901508.8656716414</v>
      </c>
      <c r="D22" s="1164">
        <f t="shared" si="3"/>
        <v>23356418.352985073</v>
      </c>
      <c r="E22" s="1176">
        <f t="shared" si="2"/>
        <v>7.3047045086778006E-2</v>
      </c>
      <c r="F22" s="707"/>
    </row>
    <row r="23" spans="1:6">
      <c r="A23" s="1175">
        <f t="shared" si="0"/>
        <v>22</v>
      </c>
      <c r="B23" s="1163">
        <v>45698</v>
      </c>
      <c r="C23" s="1164">
        <v>1278496.4179104476</v>
      </c>
      <c r="D23" s="1164">
        <f t="shared" si="3"/>
        <v>24634914.770895522</v>
      </c>
      <c r="E23" s="1176">
        <f t="shared" si="2"/>
        <v>7.7045534241706723E-2</v>
      </c>
      <c r="F23" s="707"/>
    </row>
    <row r="24" spans="1:6">
      <c r="A24" s="1175">
        <f t="shared" si="0"/>
        <v>23</v>
      </c>
      <c r="B24" s="1163">
        <v>45705</v>
      </c>
      <c r="C24" s="1164">
        <v>1418687.7932835808</v>
      </c>
      <c r="D24" s="1164">
        <f t="shared" si="3"/>
        <v>26053602.564179104</v>
      </c>
      <c r="E24" s="1176">
        <f t="shared" si="2"/>
        <v>8.1482471002894796E-2</v>
      </c>
      <c r="F24" s="707"/>
    </row>
    <row r="25" spans="1:6">
      <c r="A25" s="1175">
        <f t="shared" si="0"/>
        <v>24</v>
      </c>
      <c r="B25" s="1163">
        <v>45712</v>
      </c>
      <c r="C25" s="1164">
        <v>930289.47761194024</v>
      </c>
      <c r="D25" s="1164">
        <f t="shared" si="3"/>
        <v>26983892.041791044</v>
      </c>
      <c r="E25" s="1176">
        <f t="shared" si="2"/>
        <v>8.4391945237680011E-2</v>
      </c>
      <c r="F25" s="707"/>
    </row>
    <row r="26" spans="1:6">
      <c r="A26" s="1175">
        <f t="shared" si="0"/>
        <v>25</v>
      </c>
      <c r="B26" s="1163">
        <v>45719</v>
      </c>
      <c r="C26" s="1164">
        <v>1121855.3731343283</v>
      </c>
      <c r="D26" s="1164">
        <f t="shared" si="3"/>
        <v>28105747.414925374</v>
      </c>
      <c r="E26" s="1176">
        <f t="shared" si="2"/>
        <v>8.7900540553267612E-2</v>
      </c>
    </row>
    <row r="27" spans="1:6">
      <c r="A27" s="1175">
        <f t="shared" si="0"/>
        <v>26</v>
      </c>
      <c r="B27" s="1163">
        <v>45726</v>
      </c>
      <c r="C27" s="1164">
        <v>1413685.1753731342</v>
      </c>
      <c r="D27" s="1164">
        <f t="shared" si="3"/>
        <v>29519432.590298507</v>
      </c>
      <c r="E27" s="1176">
        <f t="shared" si="2"/>
        <v>9.2321831659778086E-2</v>
      </c>
    </row>
    <row r="28" spans="1:6">
      <c r="A28" s="1175">
        <f t="shared" si="0"/>
        <v>27</v>
      </c>
      <c r="B28" s="1163">
        <v>45733</v>
      </c>
      <c r="C28" s="1164">
        <v>2174875.9194029858</v>
      </c>
      <c r="D28" s="1164">
        <f t="shared" si="3"/>
        <v>31694308.509701494</v>
      </c>
      <c r="E28" s="1176">
        <f t="shared" si="2"/>
        <v>9.9123741821764602E-2</v>
      </c>
    </row>
    <row r="29" spans="1:6">
      <c r="A29" s="1175">
        <f t="shared" si="0"/>
        <v>28</v>
      </c>
      <c r="B29" s="1163">
        <v>45740</v>
      </c>
      <c r="C29" s="1164">
        <v>1422717.3134328357</v>
      </c>
      <c r="D29" s="1164">
        <f t="shared" si="3"/>
        <v>33117025.823134329</v>
      </c>
      <c r="E29" s="1176">
        <f t="shared" si="2"/>
        <v>0.1035732808807696</v>
      </c>
    </row>
    <row r="30" spans="1:6">
      <c r="A30" s="1175">
        <f t="shared" si="0"/>
        <v>29</v>
      </c>
      <c r="B30" s="1163">
        <v>45754</v>
      </c>
      <c r="C30" s="1164">
        <v>945273.58208955219</v>
      </c>
      <c r="D30" s="1164">
        <f t="shared" si="3"/>
        <v>34062299.405223884</v>
      </c>
      <c r="E30" s="1176">
        <f t="shared" si="2"/>
        <v>0.10652961780395247</v>
      </c>
    </row>
    <row r="31" spans="1:6">
      <c r="A31" s="1175">
        <f t="shared" si="0"/>
        <v>30</v>
      </c>
      <c r="B31" s="1163">
        <v>45761</v>
      </c>
      <c r="C31" s="1164">
        <v>2449678.4328358206</v>
      </c>
      <c r="D31" s="1164">
        <f t="shared" si="3"/>
        <v>36511977.838059701</v>
      </c>
      <c r="E31" s="1176">
        <f t="shared" si="2"/>
        <v>0.11419097102288879</v>
      </c>
    </row>
    <row r="32" spans="1:6">
      <c r="A32" s="1175">
        <f t="shared" si="0"/>
        <v>31</v>
      </c>
      <c r="B32" s="1163">
        <v>45768</v>
      </c>
      <c r="C32" s="1164">
        <v>3165989.9253731342</v>
      </c>
      <c r="D32" s="1164">
        <f t="shared" si="3"/>
        <v>39677967.763432838</v>
      </c>
      <c r="E32" s="1176">
        <f t="shared" si="2"/>
        <v>0.12409258373284693</v>
      </c>
    </row>
    <row r="33" spans="1:5">
      <c r="A33" s="1175">
        <f t="shared" si="0"/>
        <v>32</v>
      </c>
      <c r="B33" s="1163">
        <v>45775</v>
      </c>
      <c r="C33" s="1164">
        <v>3134879.9253731342</v>
      </c>
      <c r="D33" s="1164">
        <f t="shared" si="3"/>
        <v>42812847.688805975</v>
      </c>
      <c r="E33" s="1176">
        <f t="shared" si="2"/>
        <v>0.13389690012201197</v>
      </c>
    </row>
    <row r="34" spans="1:5">
      <c r="A34" s="1175">
        <f t="shared" si="0"/>
        <v>33</v>
      </c>
      <c r="B34" s="1163">
        <v>45782</v>
      </c>
      <c r="C34" s="1164">
        <v>3048918.8291044817</v>
      </c>
      <c r="D34" s="1164">
        <f t="shared" si="3"/>
        <v>45861766.517910458</v>
      </c>
      <c r="E34" s="1176">
        <f t="shared" si="2"/>
        <v>0.14343237374684784</v>
      </c>
    </row>
    <row r="35" spans="1:5">
      <c r="A35" s="1175">
        <f t="shared" si="0"/>
        <v>34</v>
      </c>
      <c r="B35" s="1163">
        <v>45789</v>
      </c>
      <c r="C35" s="1164">
        <v>3039488.3582089548</v>
      </c>
      <c r="D35" s="1164">
        <f t="shared" si="3"/>
        <v>48901254.876119412</v>
      </c>
      <c r="E35" s="1176">
        <f t="shared" si="2"/>
        <v>0.15293835363585981</v>
      </c>
    </row>
    <row r="36" spans="1:5">
      <c r="A36" s="1175">
        <f t="shared" si="0"/>
        <v>35</v>
      </c>
      <c r="B36" s="1163">
        <v>45796</v>
      </c>
      <c r="C36" s="1164">
        <v>2496481.7164179101</v>
      </c>
      <c r="D36" s="1164">
        <f t="shared" si="3"/>
        <v>51397736.592537321</v>
      </c>
      <c r="E36" s="1176">
        <f t="shared" si="2"/>
        <v>0.16074608381698108</v>
      </c>
    </row>
    <row r="37" spans="1:5">
      <c r="A37" s="1175">
        <f t="shared" si="0"/>
        <v>36</v>
      </c>
      <c r="B37" s="1163">
        <v>45803</v>
      </c>
      <c r="C37" s="1164">
        <v>2007573.1343283581</v>
      </c>
      <c r="D37" s="1164">
        <f t="shared" si="3"/>
        <v>53405309.726865679</v>
      </c>
      <c r="E37" s="1176">
        <f t="shared" si="2"/>
        <v>0.16702475561682686</v>
      </c>
    </row>
    <row r="38" spans="1:5">
      <c r="A38" s="1175">
        <f t="shared" si="0"/>
        <v>37</v>
      </c>
      <c r="B38" s="1163">
        <v>45809</v>
      </c>
      <c r="C38" s="1164">
        <v>2059391.4179104476</v>
      </c>
      <c r="D38" s="1164">
        <f t="shared" si="3"/>
        <v>55464701.144776128</v>
      </c>
      <c r="E38" s="1176">
        <f t="shared" si="2"/>
        <v>0.17346548875843895</v>
      </c>
    </row>
    <row r="39" spans="1:5">
      <c r="A39" s="1175">
        <f t="shared" si="0"/>
        <v>38</v>
      </c>
      <c r="B39" s="1163">
        <v>45823</v>
      </c>
      <c r="C39" s="1164">
        <v>2888513.1343283579</v>
      </c>
      <c r="D39" s="1164">
        <f t="shared" si="3"/>
        <v>58353214.279104486</v>
      </c>
      <c r="E39" s="1176">
        <f t="shared" ref="E39:E70" si="4">+D39/$F$1</f>
        <v>0.18249929462576997</v>
      </c>
    </row>
    <row r="40" spans="1:5">
      <c r="A40" s="1175">
        <f t="shared" si="0"/>
        <v>39</v>
      </c>
      <c r="B40" s="1163">
        <v>45830</v>
      </c>
      <c r="C40" s="1164">
        <v>2831252.3134328355</v>
      </c>
      <c r="D40" s="1164">
        <f t="shared" si="3"/>
        <v>61184466.592537321</v>
      </c>
      <c r="E40" s="1176">
        <f t="shared" si="4"/>
        <v>0.19135401765161184</v>
      </c>
    </row>
    <row r="41" spans="1:5">
      <c r="A41" s="1175">
        <f t="shared" si="0"/>
        <v>40</v>
      </c>
      <c r="B41" s="1163">
        <v>45837</v>
      </c>
      <c r="C41" s="1164">
        <v>6232949.7761194026</v>
      </c>
      <c r="D41" s="1164">
        <f t="shared" si="3"/>
        <v>67417416.368656725</v>
      </c>
      <c r="E41" s="1176">
        <f t="shared" si="4"/>
        <v>0.21084752716316876</v>
      </c>
    </row>
    <row r="42" spans="1:5">
      <c r="A42" s="1175">
        <f t="shared" si="0"/>
        <v>41</v>
      </c>
      <c r="B42" s="1163">
        <v>45844</v>
      </c>
      <c r="C42" s="1164">
        <v>3697661.1194029846</v>
      </c>
      <c r="D42" s="1164">
        <f t="shared" si="3"/>
        <v>71115077.488059714</v>
      </c>
      <c r="E42" s="1176">
        <f t="shared" si="4"/>
        <v>0.22241193804255069</v>
      </c>
    </row>
    <row r="43" spans="1:5">
      <c r="A43" s="1175">
        <f t="shared" si="0"/>
        <v>42</v>
      </c>
      <c r="B43" s="1163">
        <v>45851</v>
      </c>
      <c r="C43" s="1164">
        <v>7788220.1492537307</v>
      </c>
      <c r="D43" s="1164">
        <f t="shared" si="3"/>
        <v>78903297.63731344</v>
      </c>
      <c r="E43" s="1176">
        <f t="shared" si="4"/>
        <v>0.246769545437247</v>
      </c>
    </row>
    <row r="44" spans="1:5">
      <c r="A44" s="1175">
        <f t="shared" si="0"/>
        <v>43</v>
      </c>
      <c r="B44" s="1163">
        <v>45858</v>
      </c>
      <c r="C44" s="1164">
        <v>4408300.4477611938</v>
      </c>
      <c r="D44" s="1164">
        <f t="shared" si="3"/>
        <v>83311598.085074633</v>
      </c>
      <c r="E44" s="1176">
        <f t="shared" si="4"/>
        <v>0.26055647615141281</v>
      </c>
    </row>
    <row r="45" spans="1:5">
      <c r="A45" s="1175">
        <f t="shared" si="0"/>
        <v>44</v>
      </c>
      <c r="B45" s="1163">
        <v>45865</v>
      </c>
      <c r="C45" s="1164">
        <v>2910172.910447761</v>
      </c>
      <c r="D45" s="1164">
        <f t="shared" si="3"/>
        <v>86221770.995522395</v>
      </c>
      <c r="E45" s="1176">
        <f t="shared" si="4"/>
        <v>0.26965802282638185</v>
      </c>
    </row>
    <row r="46" spans="1:5">
      <c r="A46" s="1175">
        <f t="shared" si="0"/>
        <v>45</v>
      </c>
      <c r="B46" s="1163">
        <v>45872</v>
      </c>
      <c r="C46" s="1164">
        <v>3571862.3880597013</v>
      </c>
      <c r="D46" s="1164">
        <f t="shared" si="3"/>
        <v>89793633.3835821</v>
      </c>
      <c r="E46" s="1176">
        <f t="shared" si="4"/>
        <v>0.28082899899923403</v>
      </c>
    </row>
    <row r="47" spans="1:5">
      <c r="A47" s="1175">
        <f t="shared" si="0"/>
        <v>46</v>
      </c>
      <c r="B47" s="1163">
        <v>45879</v>
      </c>
      <c r="C47" s="1164">
        <v>4273059.1044776114</v>
      </c>
      <c r="D47" s="1164">
        <f t="shared" si="3"/>
        <v>94066692.488059714</v>
      </c>
      <c r="E47" s="1176">
        <f t="shared" si="4"/>
        <v>0.29419296330000838</v>
      </c>
    </row>
    <row r="48" spans="1:5">
      <c r="A48" s="1175">
        <f t="shared" si="0"/>
        <v>47</v>
      </c>
      <c r="B48" s="1163">
        <v>45886</v>
      </c>
      <c r="C48" s="1164">
        <v>3159385.2985074623</v>
      </c>
      <c r="D48" s="1164">
        <f t="shared" si="3"/>
        <v>97226077.786567181</v>
      </c>
      <c r="E48" s="1176">
        <f t="shared" si="4"/>
        <v>0.3040739200827971</v>
      </c>
    </row>
    <row r="49" spans="1:6">
      <c r="A49" s="1175">
        <f t="shared" si="0"/>
        <v>48</v>
      </c>
      <c r="B49" s="1163">
        <v>45893</v>
      </c>
      <c r="C49" s="1164">
        <v>3730589.1044776118</v>
      </c>
      <c r="D49" s="1164">
        <f t="shared" si="3"/>
        <v>100956666.8910448</v>
      </c>
      <c r="E49" s="1176">
        <f t="shared" si="4"/>
        <v>0.3157413130193597</v>
      </c>
    </row>
    <row r="50" spans="1:6">
      <c r="A50" s="1175">
        <f t="shared" si="0"/>
        <v>49</v>
      </c>
      <c r="B50" s="1163">
        <v>45900</v>
      </c>
      <c r="C50" s="1164">
        <v>4143600.2985074623</v>
      </c>
      <c r="D50" s="1164">
        <f t="shared" si="3"/>
        <v>105100267.18955226</v>
      </c>
      <c r="E50" s="1176">
        <f t="shared" si="4"/>
        <v>0.32870039575423365</v>
      </c>
      <c r="F50" s="707"/>
    </row>
    <row r="51" spans="1:6">
      <c r="A51" s="1175">
        <f t="shared" si="0"/>
        <v>50</v>
      </c>
      <c r="B51" s="1163">
        <v>45907</v>
      </c>
      <c r="C51" s="1164">
        <v>3754030.0746268653</v>
      </c>
      <c r="D51" s="1164">
        <f t="shared" si="3"/>
        <v>108854297.26417913</v>
      </c>
      <c r="E51" s="1176">
        <f t="shared" si="4"/>
        <v>0.34044110017107082</v>
      </c>
    </row>
    <row r="52" spans="1:6">
      <c r="A52" s="1175">
        <f t="shared" si="0"/>
        <v>51</v>
      </c>
      <c r="B52" s="1163">
        <v>45914</v>
      </c>
      <c r="C52" s="1164">
        <v>3126731.6489946335</v>
      </c>
      <c r="D52" s="1164">
        <f t="shared" si="3"/>
        <v>111981028.91317376</v>
      </c>
      <c r="E52" s="1176">
        <f t="shared" si="4"/>
        <v>0.35021993287934766</v>
      </c>
    </row>
    <row r="53" spans="1:6">
      <c r="A53" s="1175">
        <f t="shared" si="0"/>
        <v>52</v>
      </c>
      <c r="B53" s="1163">
        <v>45921</v>
      </c>
      <c r="C53" s="1164">
        <v>4339038.0281874426</v>
      </c>
      <c r="D53" s="1164">
        <f t="shared" si="3"/>
        <v>116320066.9413612</v>
      </c>
      <c r="E53" s="1176">
        <f t="shared" si="4"/>
        <v>0.363790245830937</v>
      </c>
    </row>
    <row r="54" spans="1:6">
      <c r="A54" s="1175">
        <f t="shared" si="0"/>
        <v>53</v>
      </c>
      <c r="B54" s="1163">
        <v>45928</v>
      </c>
      <c r="C54" s="1164">
        <v>4368902.5047390033</v>
      </c>
      <c r="D54" s="1164">
        <f t="shared" si="3"/>
        <v>120688969.44610021</v>
      </c>
      <c r="E54" s="1176">
        <f t="shared" si="4"/>
        <v>0.37745395973691009</v>
      </c>
    </row>
    <row r="55" spans="1:6">
      <c r="A55" s="1175">
        <f t="shared" si="0"/>
        <v>54</v>
      </c>
      <c r="B55" s="1163">
        <v>45935</v>
      </c>
      <c r="C55" s="1164">
        <v>2198902.5</v>
      </c>
      <c r="D55" s="1164">
        <f t="shared" si="3"/>
        <v>122887871.94610021</v>
      </c>
      <c r="E55" s="1176">
        <f t="shared" si="4"/>
        <v>0.38433101287200261</v>
      </c>
    </row>
    <row r="56" spans="1:6">
      <c r="A56" s="1175">
        <f t="shared" si="0"/>
        <v>55</v>
      </c>
      <c r="B56" s="1163">
        <v>45942</v>
      </c>
      <c r="C56" s="1164">
        <v>2273290.6799999997</v>
      </c>
      <c r="D56" s="1164">
        <f t="shared" si="3"/>
        <v>125161162.62610021</v>
      </c>
      <c r="E56" s="1176">
        <f t="shared" si="4"/>
        <v>0.39144071455175905</v>
      </c>
    </row>
    <row r="57" spans="1:6">
      <c r="A57" s="1175">
        <f t="shared" si="0"/>
        <v>56</v>
      </c>
      <c r="B57" s="1163">
        <v>45949</v>
      </c>
      <c r="C57" s="1164">
        <v>5362773.9400000004</v>
      </c>
      <c r="D57" s="1164">
        <f t="shared" si="3"/>
        <v>130523936.56610021</v>
      </c>
      <c r="E57" s="1176">
        <f t="shared" si="4"/>
        <v>0.40821275484771108</v>
      </c>
    </row>
    <row r="58" spans="1:6">
      <c r="A58" s="1175">
        <f t="shared" si="0"/>
        <v>57</v>
      </c>
      <c r="B58" s="1163">
        <v>45952</v>
      </c>
      <c r="C58" s="1164">
        <v>4774426.2603953723</v>
      </c>
      <c r="D58" s="1164">
        <f t="shared" si="3"/>
        <v>135298362.82649559</v>
      </c>
      <c r="E58" s="1176">
        <f t="shared" si="4"/>
        <v>0.42314474163763022</v>
      </c>
    </row>
    <row r="59" spans="1:6">
      <c r="A59" s="1175">
        <f t="shared" si="0"/>
        <v>58</v>
      </c>
      <c r="B59" s="1163">
        <v>45959</v>
      </c>
      <c r="C59" s="1164">
        <v>4127908.303473582</v>
      </c>
      <c r="D59" s="1164">
        <f t="shared" si="3"/>
        <v>139426271.12996918</v>
      </c>
      <c r="E59" s="1176">
        <f t="shared" si="4"/>
        <v>0.43605474776103836</v>
      </c>
    </row>
    <row r="60" spans="1:6">
      <c r="A60" s="1175">
        <f t="shared" si="0"/>
        <v>59</v>
      </c>
      <c r="B60" s="1163">
        <v>45966</v>
      </c>
      <c r="C60" s="1164">
        <v>4395836.429849552</v>
      </c>
      <c r="D60" s="1164">
        <f t="shared" si="3"/>
        <v>143822107.55981874</v>
      </c>
      <c r="E60" s="1176">
        <f t="shared" si="4"/>
        <v>0.4498026973409997</v>
      </c>
    </row>
    <row r="61" spans="1:6">
      <c r="A61" s="1175">
        <f t="shared" si="0"/>
        <v>60</v>
      </c>
      <c r="B61" s="1163">
        <v>45977</v>
      </c>
      <c r="C61" s="1164">
        <v>5032453.4695544774</v>
      </c>
      <c r="D61" s="1164">
        <f t="shared" si="3"/>
        <v>148854561.02937323</v>
      </c>
      <c r="E61" s="1176">
        <f t="shared" si="4"/>
        <v>0.46554166253386614</v>
      </c>
    </row>
    <row r="62" spans="1:6">
      <c r="A62" s="1175">
        <f t="shared" si="0"/>
        <v>61</v>
      </c>
      <c r="B62" s="1163">
        <v>45984</v>
      </c>
      <c r="C62" s="1164">
        <v>3715706.9091366003</v>
      </c>
      <c r="D62" s="1164">
        <f t="shared" si="3"/>
        <v>152570267.93850982</v>
      </c>
      <c r="E62" s="1176">
        <f t="shared" si="4"/>
        <v>0.47716251150218686</v>
      </c>
    </row>
    <row r="63" spans="1:6">
      <c r="A63" s="1175">
        <f t="shared" si="0"/>
        <v>62</v>
      </c>
      <c r="B63" s="1163">
        <v>45991</v>
      </c>
      <c r="C63" s="1164">
        <v>3633446.3793353997</v>
      </c>
      <c r="D63" s="1164">
        <f t="shared" si="3"/>
        <v>156203714.31784523</v>
      </c>
      <c r="E63" s="1176">
        <f t="shared" si="4"/>
        <v>0.48852609120351476</v>
      </c>
    </row>
    <row r="64" spans="1:6">
      <c r="A64" s="1175">
        <f t="shared" si="0"/>
        <v>63</v>
      </c>
      <c r="B64" s="1163">
        <v>45998</v>
      </c>
      <c r="C64" s="1164">
        <v>5380732.5300000003</v>
      </c>
      <c r="D64" s="1164">
        <f t="shared" si="3"/>
        <v>161584446.84784523</v>
      </c>
      <c r="E64" s="1176">
        <f t="shared" si="4"/>
        <v>0.5053542968718111</v>
      </c>
    </row>
    <row r="65" spans="1:5">
      <c r="A65" s="1175">
        <f t="shared" si="0"/>
        <v>64</v>
      </c>
      <c r="B65" s="1163">
        <v>46005</v>
      </c>
      <c r="C65" s="1164">
        <v>4517005.3600000003</v>
      </c>
      <c r="D65" s="1164">
        <f t="shared" si="3"/>
        <v>166101452.20784524</v>
      </c>
      <c r="E65" s="1176">
        <f t="shared" si="4"/>
        <v>0.51948120148546173</v>
      </c>
    </row>
    <row r="66" spans="1:5">
      <c r="A66" s="1175">
        <f t="shared" si="0"/>
        <v>65</v>
      </c>
      <c r="B66" s="1163">
        <v>46012</v>
      </c>
      <c r="C66" s="1164">
        <v>5270940.9343304997</v>
      </c>
      <c r="D66" s="1164">
        <f t="shared" si="3"/>
        <v>171372393.14217573</v>
      </c>
      <c r="E66" s="1176">
        <f t="shared" si="4"/>
        <v>0.53596603465897674</v>
      </c>
    </row>
    <row r="67" spans="1:5">
      <c r="A67" s="1175">
        <f t="shared" ref="A67:A106" si="5">ROW()-1</f>
        <v>66</v>
      </c>
      <c r="B67" s="1163">
        <v>46019</v>
      </c>
      <c r="C67" s="1164">
        <v>3829106.7521865005</v>
      </c>
      <c r="D67" s="1164">
        <f t="shared" si="3"/>
        <v>175201499.89436224</v>
      </c>
      <c r="E67" s="1176">
        <f t="shared" si="4"/>
        <v>0.54794154089207625</v>
      </c>
    </row>
    <row r="68" spans="1:5">
      <c r="A68" s="1175">
        <f t="shared" si="5"/>
        <v>67</v>
      </c>
      <c r="B68" s="1163">
        <v>46026</v>
      </c>
      <c r="C68" s="1164">
        <v>2961816.2548992541</v>
      </c>
      <c r="D68" s="1164">
        <f t="shared" si="3"/>
        <v>178163316.1492615</v>
      </c>
      <c r="E68" s="1176">
        <f t="shared" si="4"/>
        <v>0.55720460178782905</v>
      </c>
    </row>
    <row r="69" spans="1:5">
      <c r="A69" s="1175">
        <f t="shared" si="5"/>
        <v>68</v>
      </c>
      <c r="B69" s="1163">
        <v>46033</v>
      </c>
      <c r="C69" s="1164">
        <v>2716890.8653800003</v>
      </c>
      <c r="D69" s="1164">
        <f t="shared" si="3"/>
        <v>180880207.01464149</v>
      </c>
      <c r="E69" s="1176">
        <f t="shared" si="4"/>
        <v>0.56570166013555745</v>
      </c>
    </row>
    <row r="70" spans="1:5">
      <c r="A70" s="1175">
        <f t="shared" si="5"/>
        <v>69</v>
      </c>
      <c r="B70" s="1163">
        <v>46040</v>
      </c>
      <c r="C70" s="1164">
        <v>2961816.25</v>
      </c>
      <c r="D70" s="1164">
        <f t="shared" si="3"/>
        <v>183842023.26464149</v>
      </c>
      <c r="E70" s="1176">
        <f t="shared" si="4"/>
        <v>0.57496472101598772</v>
      </c>
    </row>
    <row r="71" spans="1:5">
      <c r="A71" s="1175">
        <f t="shared" si="5"/>
        <v>70</v>
      </c>
      <c r="B71" s="1163">
        <v>46047</v>
      </c>
      <c r="C71" s="1164">
        <v>3378130.45</v>
      </c>
      <c r="D71" s="1164">
        <f t="shared" si="3"/>
        <v>187220153.71464148</v>
      </c>
      <c r="E71" s="1176">
        <f t="shared" ref="E71:E85" si="6">+D71/$F$1</f>
        <v>0.58552980182421999</v>
      </c>
    </row>
    <row r="72" spans="1:5">
      <c r="A72" s="1175">
        <f t="shared" si="5"/>
        <v>71</v>
      </c>
      <c r="B72" s="1163">
        <v>46054</v>
      </c>
      <c r="C72" s="1164">
        <v>3365955.3</v>
      </c>
      <c r="D72" s="1164">
        <f t="shared" ref="D72:D89" si="7">C72+D71</f>
        <v>190586109.01464149</v>
      </c>
      <c r="E72" s="1176">
        <f t="shared" si="6"/>
        <v>0.59605680493074542</v>
      </c>
    </row>
    <row r="73" spans="1:5">
      <c r="A73" s="1175">
        <f t="shared" si="5"/>
        <v>72</v>
      </c>
      <c r="B73" s="1163">
        <v>46061</v>
      </c>
      <c r="C73" s="1164">
        <v>4026503.22</v>
      </c>
      <c r="D73" s="1164">
        <f t="shared" si="7"/>
        <v>194612612.23464149</v>
      </c>
      <c r="E73" s="1176">
        <f t="shared" si="6"/>
        <v>0.60864966732121573</v>
      </c>
    </row>
    <row r="74" spans="1:5">
      <c r="A74" s="1175">
        <f t="shared" si="5"/>
        <v>73</v>
      </c>
      <c r="B74" s="1163">
        <v>46068</v>
      </c>
      <c r="C74" s="1164">
        <v>3073326.73</v>
      </c>
      <c r="D74" s="1164">
        <f t="shared" si="7"/>
        <v>197685938.96464148</v>
      </c>
      <c r="E74" s="1176">
        <f t="shared" si="6"/>
        <v>0.61826147649588814</v>
      </c>
    </row>
    <row r="75" spans="1:5">
      <c r="A75" s="1175">
        <f t="shared" si="5"/>
        <v>74</v>
      </c>
      <c r="B75" s="1163">
        <v>46075</v>
      </c>
      <c r="C75" s="1164">
        <v>1624866.55</v>
      </c>
      <c r="D75" s="1164">
        <f t="shared" si="7"/>
        <v>199310805.51464149</v>
      </c>
      <c r="E75" s="1176">
        <f t="shared" si="6"/>
        <v>0.6233432359653438</v>
      </c>
    </row>
    <row r="76" spans="1:5">
      <c r="A76" s="1175">
        <f t="shared" si="5"/>
        <v>75</v>
      </c>
      <c r="B76" s="1163">
        <v>46082</v>
      </c>
      <c r="C76" s="1164">
        <v>1584439.870236</v>
      </c>
      <c r="D76" s="1164">
        <f t="shared" si="7"/>
        <v>200895245.3848775</v>
      </c>
      <c r="E76" s="1176">
        <f t="shared" si="6"/>
        <v>0.62829856125919925</v>
      </c>
    </row>
    <row r="77" spans="1:5">
      <c r="A77" s="1175">
        <f t="shared" si="5"/>
        <v>76</v>
      </c>
      <c r="B77" s="1163">
        <v>46089</v>
      </c>
      <c r="C77" s="1164">
        <v>1254832.1200000001</v>
      </c>
      <c r="D77" s="1164">
        <f t="shared" si="7"/>
        <v>202150077.50487751</v>
      </c>
      <c r="E77" s="1176">
        <f t="shared" si="6"/>
        <v>0.63222304047774625</v>
      </c>
    </row>
    <row r="78" spans="1:5">
      <c r="A78" s="1175">
        <f t="shared" si="5"/>
        <v>77</v>
      </c>
      <c r="B78" s="1163">
        <v>46096</v>
      </c>
      <c r="C78" s="1164">
        <v>1398229.23</v>
      </c>
      <c r="D78" s="1164">
        <f t="shared" si="7"/>
        <v>203548306.7348775</v>
      </c>
      <c r="E78" s="1176">
        <f t="shared" si="6"/>
        <v>0.63659599321655547</v>
      </c>
    </row>
    <row r="79" spans="1:5">
      <c r="A79" s="1175">
        <f t="shared" si="5"/>
        <v>78</v>
      </c>
      <c r="B79" s="1163">
        <v>46110</v>
      </c>
      <c r="C79" s="1164">
        <v>1014430.82</v>
      </c>
      <c r="D79" s="1164">
        <f t="shared" si="7"/>
        <v>204562737.55487749</v>
      </c>
      <c r="E79" s="1176">
        <f t="shared" si="6"/>
        <v>0.63976861894735315</v>
      </c>
    </row>
    <row r="80" spans="1:5">
      <c r="A80" s="1175">
        <f t="shared" si="5"/>
        <v>79</v>
      </c>
      <c r="B80" s="1163">
        <v>46117</v>
      </c>
      <c r="C80" s="1164">
        <v>2389958.58</v>
      </c>
      <c r="D80" s="1164">
        <f t="shared" si="7"/>
        <v>206952696.1348775</v>
      </c>
      <c r="E80" s="1176">
        <f t="shared" si="6"/>
        <v>0.6472431987185483</v>
      </c>
    </row>
    <row r="81" spans="1:5">
      <c r="A81" s="1175">
        <f t="shared" si="5"/>
        <v>80</v>
      </c>
      <c r="B81" s="1163">
        <v>46124</v>
      </c>
      <c r="C81" s="1164">
        <v>1798326.7234795799</v>
      </c>
      <c r="D81" s="1164">
        <f t="shared" si="7"/>
        <v>208751022.85835707</v>
      </c>
      <c r="E81" s="1176">
        <f t="shared" si="6"/>
        <v>0.65286745374196375</v>
      </c>
    </row>
    <row r="82" spans="1:5">
      <c r="A82" s="1175">
        <f t="shared" si="5"/>
        <v>81</v>
      </c>
      <c r="B82" s="1163">
        <v>46131</v>
      </c>
      <c r="C82" s="1164">
        <v>2094142.65</v>
      </c>
      <c r="D82" s="1164">
        <f t="shared" si="7"/>
        <v>210845165.50835708</v>
      </c>
      <c r="E82" s="1176">
        <f t="shared" si="6"/>
        <v>0.65941687113382785</v>
      </c>
    </row>
    <row r="83" spans="1:5">
      <c r="A83" s="1175">
        <f t="shared" si="5"/>
        <v>82</v>
      </c>
      <c r="B83" s="1163">
        <v>46138</v>
      </c>
      <c r="C83" s="1164">
        <v>2389958.58</v>
      </c>
      <c r="D83" s="1164">
        <f t="shared" si="7"/>
        <v>213235124.08835709</v>
      </c>
      <c r="E83" s="1176">
        <f t="shared" si="6"/>
        <v>0.666891450905023</v>
      </c>
    </row>
    <row r="84" spans="1:5">
      <c r="A84" s="1175">
        <f t="shared" si="5"/>
        <v>83</v>
      </c>
      <c r="B84" s="1163">
        <v>46145</v>
      </c>
      <c r="C84" s="1164">
        <v>2121614.3199999998</v>
      </c>
      <c r="D84" s="1164">
        <f t="shared" si="7"/>
        <v>215356738.40835708</v>
      </c>
      <c r="E84" s="1176">
        <f t="shared" si="6"/>
        <v>0.67352678576448732</v>
      </c>
    </row>
    <row r="85" spans="1:5">
      <c r="A85" s="1175">
        <f t="shared" si="5"/>
        <v>84</v>
      </c>
      <c r="B85" s="1163">
        <v>46152</v>
      </c>
      <c r="C85" s="1164">
        <v>2084045.8073075996</v>
      </c>
      <c r="D85" s="1164">
        <f t="shared" si="7"/>
        <v>217440784.21566468</v>
      </c>
      <c r="E85" s="1176">
        <f t="shared" si="6"/>
        <v>0.68004462534710697</v>
      </c>
    </row>
    <row r="86" spans="1:5">
      <c r="A86" s="1175">
        <f t="shared" si="5"/>
        <v>85</v>
      </c>
      <c r="B86" s="1163">
        <v>46159</v>
      </c>
      <c r="C86" s="1164">
        <v>1772969.9003802</v>
      </c>
      <c r="D86" s="1164">
        <f t="shared" si="7"/>
        <v>219213754.11604488</v>
      </c>
      <c r="E86" s="1176">
        <f t="shared" ref="E86:E89" si="8">+D86/$F$1</f>
        <v>0.68558957707272206</v>
      </c>
    </row>
    <row r="87" spans="1:5">
      <c r="A87" s="1175">
        <f t="shared" si="5"/>
        <v>86</v>
      </c>
      <c r="B87" s="1163">
        <v>46166</v>
      </c>
      <c r="C87" s="1164">
        <v>2705760.9837909001</v>
      </c>
      <c r="D87" s="1164">
        <f t="shared" si="7"/>
        <v>221919515.09983578</v>
      </c>
      <c r="E87" s="1176">
        <f t="shared" si="8"/>
        <v>0.69405182678883737</v>
      </c>
    </row>
    <row r="88" spans="1:5">
      <c r="A88" s="1175">
        <f t="shared" si="5"/>
        <v>87</v>
      </c>
      <c r="B88" s="1163">
        <v>46180</v>
      </c>
      <c r="C88" s="1164">
        <v>2913635.9549259003</v>
      </c>
      <c r="D88" s="1164">
        <f t="shared" si="7"/>
        <v>224833151.05476168</v>
      </c>
      <c r="E88" s="1176">
        <f t="shared" si="8"/>
        <v>0.70316420411268021</v>
      </c>
    </row>
    <row r="89" spans="1:5">
      <c r="A89" s="1175">
        <f t="shared" si="5"/>
        <v>88</v>
      </c>
      <c r="B89" s="1163">
        <v>46187</v>
      </c>
      <c r="C89" s="1164">
        <v>1915772.0919354002</v>
      </c>
      <c r="D89" s="1164">
        <f t="shared" si="7"/>
        <v>226748923.14669707</v>
      </c>
      <c r="E89" s="1176">
        <f t="shared" si="8"/>
        <v>0.70915576875502662</v>
      </c>
    </row>
    <row r="90" spans="1:5">
      <c r="A90" s="1175">
        <f t="shared" si="5"/>
        <v>89</v>
      </c>
      <c r="B90" s="1163">
        <v>46194</v>
      </c>
      <c r="C90" s="1164">
        <v>1358074.2775266001</v>
      </c>
      <c r="D90" s="1164">
        <f t="shared" ref="D90:D92" si="9">C90+D89</f>
        <v>228106997.42422366</v>
      </c>
      <c r="E90" s="1176">
        <f t="shared" ref="E90:E92" si="10">+D90/$F$1</f>
        <v>0.71340313714355352</v>
      </c>
    </row>
    <row r="91" spans="1:5">
      <c r="A91" s="1175">
        <f t="shared" si="5"/>
        <v>90</v>
      </c>
      <c r="B91" s="1163">
        <v>46201</v>
      </c>
      <c r="C91" s="1164">
        <v>1157982.80112</v>
      </c>
      <c r="D91" s="1164">
        <f t="shared" si="9"/>
        <v>229264980.22534367</v>
      </c>
      <c r="E91" s="1176">
        <f t="shared" si="10"/>
        <v>0.71702472075302492</v>
      </c>
    </row>
    <row r="92" spans="1:5">
      <c r="A92" s="1175">
        <f t="shared" si="5"/>
        <v>91</v>
      </c>
      <c r="B92" s="1163">
        <v>46208</v>
      </c>
      <c r="C92" s="1164">
        <v>1748243.9676133201</v>
      </c>
      <c r="D92" s="1164">
        <f t="shared" si="9"/>
        <v>231013224.19295698</v>
      </c>
      <c r="E92" s="1176">
        <f t="shared" si="10"/>
        <v>0.72249234228621328</v>
      </c>
    </row>
    <row r="93" spans="1:5">
      <c r="A93" s="1175">
        <f t="shared" si="5"/>
        <v>92</v>
      </c>
      <c r="B93" s="1163">
        <v>46215</v>
      </c>
      <c r="C93" s="1164">
        <v>1651606.4629800001</v>
      </c>
      <c r="D93" s="1164">
        <f t="shared" ref="D93:D100" si="11">C93+D92</f>
        <v>232664830.65593699</v>
      </c>
      <c r="E93" s="1176">
        <f t="shared" ref="E93:E100" si="12">+D93/$F$1</f>
        <v>0.72765773065799222</v>
      </c>
    </row>
    <row r="94" spans="1:5">
      <c r="A94" s="1175">
        <f t="shared" si="5"/>
        <v>93</v>
      </c>
      <c r="B94" s="1163">
        <v>46222</v>
      </c>
      <c r="C94" s="1164">
        <v>2782350.5875558923</v>
      </c>
      <c r="D94" s="1164">
        <f t="shared" si="11"/>
        <v>235447181.24349287</v>
      </c>
      <c r="E94" s="1176">
        <f t="shared" si="12"/>
        <v>0.73635951385714626</v>
      </c>
    </row>
    <row r="95" spans="1:5">
      <c r="A95" s="1175">
        <f t="shared" si="5"/>
        <v>94</v>
      </c>
      <c r="B95" s="1163">
        <v>46229</v>
      </c>
      <c r="C95" s="1164">
        <v>3116232.6580625996</v>
      </c>
      <c r="D95" s="1164">
        <f t="shared" si="11"/>
        <v>238563413.90155548</v>
      </c>
      <c r="E95" s="1176">
        <f t="shared" si="12"/>
        <v>0.74610551104019884</v>
      </c>
    </row>
    <row r="96" spans="1:5">
      <c r="A96" s="1175">
        <f t="shared" si="5"/>
        <v>95</v>
      </c>
      <c r="B96" s="1163">
        <v>46236</v>
      </c>
      <c r="C96" s="1164">
        <v>3563202.0356799997</v>
      </c>
      <c r="D96" s="1164">
        <f t="shared" si="11"/>
        <v>242126615.93723547</v>
      </c>
      <c r="E96" s="1176">
        <f t="shared" si="12"/>
        <v>0.75724940201783031</v>
      </c>
    </row>
    <row r="97" spans="1:5">
      <c r="A97" s="1175">
        <f t="shared" si="5"/>
        <v>96</v>
      </c>
      <c r="B97" s="1163">
        <v>46243</v>
      </c>
      <c r="C97" s="1164">
        <v>2642681.4673600011</v>
      </c>
      <c r="D97" s="1164">
        <f t="shared" si="11"/>
        <v>244769297.40459546</v>
      </c>
      <c r="E97" s="1176">
        <f t="shared" si="12"/>
        <v>0.76551437096036357</v>
      </c>
    </row>
    <row r="98" spans="1:5">
      <c r="A98" s="1175">
        <f t="shared" si="5"/>
        <v>97</v>
      </c>
      <c r="B98" s="1163">
        <v>46250</v>
      </c>
      <c r="C98" s="1164">
        <v>2417117.2412800002</v>
      </c>
      <c r="D98" s="1164">
        <f>C98+D97</f>
        <v>247186414.64587545</v>
      </c>
      <c r="E98" s="1176">
        <f t="shared" si="12"/>
        <v>0.77307388926644172</v>
      </c>
    </row>
    <row r="99" spans="1:5">
      <c r="A99" s="1175">
        <f t="shared" si="5"/>
        <v>98</v>
      </c>
      <c r="B99" s="1163">
        <v>46257</v>
      </c>
      <c r="C99" s="1164">
        <v>1990039.9484700002</v>
      </c>
      <c r="D99" s="1164">
        <f t="shared" si="11"/>
        <v>249176454.59434545</v>
      </c>
      <c r="E99" s="1176">
        <f t="shared" si="12"/>
        <v>0.77929772614260373</v>
      </c>
    </row>
    <row r="100" spans="1:5">
      <c r="A100" s="1175">
        <f t="shared" si="5"/>
        <v>99</v>
      </c>
      <c r="B100" s="1163">
        <v>46264</v>
      </c>
      <c r="C100" s="1164">
        <v>1973917.2419100001</v>
      </c>
      <c r="D100" s="1164">
        <f t="shared" si="11"/>
        <v>251150371.83625546</v>
      </c>
      <c r="E100" s="1176">
        <f t="shared" si="12"/>
        <v>0.78547113935982937</v>
      </c>
    </row>
    <row r="101" spans="1:5">
      <c r="A101" s="1175">
        <f t="shared" si="5"/>
        <v>100</v>
      </c>
      <c r="B101" s="1163">
        <v>46271</v>
      </c>
      <c r="C101" s="1164">
        <v>2343484.5488100005</v>
      </c>
      <c r="D101" s="1164">
        <f t="shared" ref="D101:D104" si="13">C101+D100</f>
        <v>253493856.38506547</v>
      </c>
      <c r="E101" s="1176">
        <f t="shared" ref="E101:E106" si="14">+D101/$F$1</f>
        <v>0.79280037190353458</v>
      </c>
    </row>
    <row r="102" spans="1:5">
      <c r="A102" s="1175">
        <f t="shared" si="5"/>
        <v>101</v>
      </c>
      <c r="B102" s="1163">
        <v>46278</v>
      </c>
      <c r="C102" s="1164">
        <v>4523007.1032000007</v>
      </c>
      <c r="D102" s="1164">
        <f t="shared" si="13"/>
        <v>258016863.48826545</v>
      </c>
      <c r="E102" s="1176">
        <f t="shared" si="14"/>
        <v>0.80694604692964755</v>
      </c>
    </row>
    <row r="103" spans="1:5">
      <c r="A103" s="1175">
        <f t="shared" si="5"/>
        <v>102</v>
      </c>
      <c r="B103" s="1163">
        <v>46285</v>
      </c>
      <c r="C103" s="1164">
        <v>11309798.688029999</v>
      </c>
      <c r="D103" s="1164">
        <f t="shared" si="13"/>
        <v>269326662.17629546</v>
      </c>
      <c r="E103" s="1176">
        <f t="shared" si="14"/>
        <v>0.84231736808862667</v>
      </c>
    </row>
    <row r="104" spans="1:5">
      <c r="A104" s="1175">
        <f t="shared" si="5"/>
        <v>103</v>
      </c>
      <c r="B104" s="1163">
        <v>46292</v>
      </c>
      <c r="C104" s="1164">
        <v>6679994.6969999978</v>
      </c>
      <c r="D104" s="1164">
        <f t="shared" ref="D104:D106" si="15">C104+D103</f>
        <v>276006656.87329549</v>
      </c>
      <c r="E104" s="1176">
        <f t="shared" ref="E104:E106" si="16">+D104/$F$1</f>
        <v>0.86320900765582242</v>
      </c>
    </row>
    <row r="105" spans="1:5">
      <c r="A105" s="1175">
        <f t="shared" si="5"/>
        <v>104</v>
      </c>
      <c r="B105" s="1163">
        <v>46299</v>
      </c>
      <c r="C105" s="1164">
        <v>1218219.2999999998</v>
      </c>
      <c r="D105" s="1164">
        <f t="shared" si="15"/>
        <v>277224876.1732955</v>
      </c>
      <c r="E105" s="1176">
        <f t="shared" si="16"/>
        <v>0.86701898052014692</v>
      </c>
    </row>
    <row r="106" spans="1:5">
      <c r="A106" s="1175">
        <f t="shared" si="5"/>
        <v>105</v>
      </c>
      <c r="B106" s="1163">
        <v>46306</v>
      </c>
      <c r="C106" s="1164">
        <v>563019.30000000005</v>
      </c>
      <c r="D106" s="1164">
        <f t="shared" si="15"/>
        <v>277787895.47329551</v>
      </c>
      <c r="E106" s="1176">
        <f t="shared" si="16"/>
        <v>0.86877981968522255</v>
      </c>
    </row>
  </sheetData>
  <pageMargins left="0.70866141732283472" right="0.70866141732283472" top="0.74803149606299213" bottom="0.74803149606299213" header="0.31496062992125984" footer="0.31496062992125984"/>
  <pageSetup paperSize="9" scale="89" fitToHeight="0" orientation="portrait" r:id="rId1"/>
  <headerFooter>
    <oddFooter>&amp;L_x000D_&amp;1#&amp;"Aptos"&amp;10&amp;K000000 Data sensitivity -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zoomScale="80" zoomScaleNormal="80" workbookViewId="0">
      <selection activeCell="F4" sqref="F4"/>
    </sheetView>
  </sheetViews>
  <sheetFormatPr defaultRowHeight="15"/>
  <cols>
    <col min="1" max="2" width="19.42578125" customWidth="1"/>
    <col min="3" max="3" width="59.42578125" customWidth="1"/>
    <col min="4" max="8" width="19.42578125" customWidth="1"/>
  </cols>
  <sheetData>
    <row r="1" spans="1:8">
      <c r="A1" s="1907" t="s">
        <v>305</v>
      </c>
      <c r="B1" s="1908"/>
      <c r="C1" s="1908"/>
      <c r="D1" s="1908"/>
      <c r="E1" s="1908"/>
      <c r="F1" s="1908"/>
      <c r="G1" s="1908"/>
      <c r="H1" s="1908"/>
    </row>
    <row r="2" spans="1:8" ht="25.5">
      <c r="A2" s="147" t="s">
        <v>265</v>
      </c>
      <c r="B2" s="148" t="s">
        <v>266</v>
      </c>
      <c r="C2" s="149" t="s">
        <v>267</v>
      </c>
      <c r="D2" s="149" t="s">
        <v>75</v>
      </c>
      <c r="E2" s="149" t="s">
        <v>306</v>
      </c>
      <c r="F2" s="148" t="s">
        <v>307</v>
      </c>
      <c r="G2" s="150" t="s">
        <v>268</v>
      </c>
      <c r="H2" s="150" t="s">
        <v>308</v>
      </c>
    </row>
    <row r="3" spans="1:8">
      <c r="A3" s="151">
        <v>1</v>
      </c>
      <c r="B3" s="139">
        <v>45854</v>
      </c>
      <c r="C3" s="694" t="s">
        <v>6666</v>
      </c>
      <c r="D3" s="695" t="s">
        <v>384</v>
      </c>
      <c r="E3" s="696" t="s">
        <v>510</v>
      </c>
      <c r="F3" s="142" t="s">
        <v>510</v>
      </c>
      <c r="G3" s="157">
        <v>45861</v>
      </c>
      <c r="H3" s="158" t="s">
        <v>510</v>
      </c>
    </row>
    <row r="4" spans="1:8">
      <c r="A4" s="151">
        <v>2</v>
      </c>
      <c r="B4" s="139">
        <v>46208</v>
      </c>
      <c r="C4" s="694" t="s">
        <v>22429</v>
      </c>
      <c r="D4" s="695" t="s">
        <v>384</v>
      </c>
      <c r="E4" s="696" t="s">
        <v>510</v>
      </c>
      <c r="F4" s="142">
        <v>2</v>
      </c>
      <c r="G4" s="157">
        <v>46202</v>
      </c>
      <c r="H4" s="158" t="s">
        <v>510</v>
      </c>
    </row>
    <row r="5" spans="1:8">
      <c r="A5" s="151"/>
      <c r="B5" s="139"/>
      <c r="C5" s="140"/>
      <c r="D5" s="140"/>
      <c r="E5" s="141"/>
      <c r="F5" s="142"/>
      <c r="G5" s="155"/>
      <c r="H5" s="152"/>
    </row>
    <row r="6" spans="1:8">
      <c r="A6" s="151"/>
      <c r="B6" s="139"/>
      <c r="C6" s="140"/>
      <c r="D6" s="140"/>
      <c r="E6" s="141"/>
      <c r="F6" s="142"/>
      <c r="G6" s="155"/>
      <c r="H6" s="152"/>
    </row>
    <row r="7" spans="1:8">
      <c r="A7" s="151"/>
      <c r="B7" s="139"/>
      <c r="C7" s="140"/>
      <c r="D7" s="140"/>
      <c r="E7" s="141"/>
      <c r="F7" s="142"/>
      <c r="G7" s="155"/>
      <c r="H7" s="152"/>
    </row>
    <row r="8" spans="1:8">
      <c r="A8" s="153"/>
      <c r="B8" s="143"/>
      <c r="C8" s="144"/>
      <c r="D8" s="144"/>
      <c r="E8" s="145"/>
      <c r="F8" s="146"/>
      <c r="G8" s="156"/>
      <c r="H8" s="154"/>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D5:D8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BD85-942F-4033-945E-1A7C2DFDEDCD}">
  <sheetPr codeName="Sheet21">
    <pageSetUpPr fitToPage="1"/>
  </sheetPr>
  <dimension ref="A1:AA64370"/>
  <sheetViews>
    <sheetView view="pageBreakPreview" zoomScale="70" zoomScaleNormal="100" zoomScaleSheetLayoutView="70" workbookViewId="0">
      <pane xSplit="1" ySplit="1" topLeftCell="B42" activePane="bottomRight" state="frozen"/>
      <selection pane="topRight" activeCell="B1" sqref="B1"/>
      <selection pane="bottomLeft" activeCell="A2" sqref="A2"/>
      <selection pane="bottomRight" activeCell="D17" sqref="D17"/>
    </sheetView>
  </sheetViews>
  <sheetFormatPr defaultColWidth="9" defaultRowHeight="15"/>
  <cols>
    <col min="1" max="1" width="6.7109375" style="76" customWidth="1"/>
    <col min="2" max="2" width="18" style="76" bestFit="1" customWidth="1"/>
    <col min="3" max="3" width="27.7109375" style="80" hidden="1" customWidth="1" collapsed="1"/>
    <col min="4" max="4" width="116.85546875" style="81" customWidth="1"/>
    <col min="5" max="5" width="16.42578125" style="81" customWidth="1"/>
    <col min="6" max="6" width="19.28515625" style="81" customWidth="1"/>
    <col min="7" max="7" width="32.7109375" style="77" customWidth="1"/>
    <col min="8" max="8" width="10.140625" style="77" customWidth="1"/>
    <col min="9" max="9" width="15.7109375" style="77" bestFit="1" customWidth="1"/>
    <col min="10" max="10" width="18.28515625" style="77" customWidth="1"/>
    <col min="11" max="11" width="15.7109375" style="78" customWidth="1"/>
    <col min="12" max="12" width="17.5703125" style="78" customWidth="1"/>
    <col min="13" max="13" width="24.7109375" style="77" bestFit="1" customWidth="1"/>
    <col min="14" max="14" width="33.7109375" style="77" customWidth="1"/>
    <col min="15" max="15" width="19.28515625" style="775" bestFit="1" customWidth="1"/>
    <col min="16" max="16" width="13.85546875" style="77" customWidth="1"/>
    <col min="17" max="17" width="17.140625" style="78" customWidth="1"/>
    <col min="18" max="18" width="17.7109375" style="78" customWidth="1"/>
    <col min="19" max="19" width="13.85546875" style="78" customWidth="1"/>
    <col min="20" max="20" width="14.28515625" style="79" bestFit="1" customWidth="1"/>
    <col min="21" max="21" width="20.85546875" style="82" bestFit="1" customWidth="1"/>
    <col min="22" max="22" width="22.28515625" style="77" bestFit="1" customWidth="1"/>
    <col min="23" max="23" width="22.28515625" style="77" customWidth="1"/>
    <col min="24" max="24" width="19.7109375" style="776" bestFit="1" customWidth="1"/>
    <col min="25" max="25" width="39.42578125" style="77" bestFit="1" customWidth="1"/>
    <col min="26" max="26" width="23.85546875" customWidth="1"/>
  </cols>
  <sheetData>
    <row r="1" spans="1:27" s="655" customFormat="1" ht="56.25">
      <c r="A1" s="938" t="s">
        <v>144</v>
      </c>
      <c r="B1" s="939" t="s">
        <v>114</v>
      </c>
      <c r="C1" s="939" t="s">
        <v>145</v>
      </c>
      <c r="D1" s="938" t="s">
        <v>146</v>
      </c>
      <c r="E1" s="938" t="s">
        <v>4894</v>
      </c>
      <c r="F1" s="938" t="s">
        <v>4895</v>
      </c>
      <c r="G1" s="940" t="s">
        <v>147</v>
      </c>
      <c r="H1" s="940" t="s">
        <v>148</v>
      </c>
      <c r="I1" s="941" t="s">
        <v>149</v>
      </c>
      <c r="J1" s="941" t="s">
        <v>150</v>
      </c>
      <c r="K1" s="942" t="s">
        <v>151</v>
      </c>
      <c r="L1" s="942" t="s">
        <v>152</v>
      </c>
      <c r="M1" s="943" t="s">
        <v>153</v>
      </c>
      <c r="N1" s="943" t="s">
        <v>154</v>
      </c>
      <c r="O1" s="940" t="s">
        <v>4896</v>
      </c>
      <c r="P1" s="943" t="s">
        <v>155</v>
      </c>
      <c r="Q1" s="942" t="s">
        <v>156</v>
      </c>
      <c r="R1" s="942" t="s">
        <v>157</v>
      </c>
      <c r="S1" s="942" t="s">
        <v>158</v>
      </c>
      <c r="T1" s="944" t="s">
        <v>159</v>
      </c>
      <c r="U1" s="943" t="s">
        <v>160</v>
      </c>
      <c r="V1" s="941" t="s">
        <v>6452</v>
      </c>
      <c r="W1" s="941" t="s">
        <v>6453</v>
      </c>
      <c r="X1" s="945" t="s">
        <v>4897</v>
      </c>
      <c r="Y1" s="938" t="s">
        <v>16</v>
      </c>
    </row>
    <row r="2" spans="1:27" ht="45">
      <c r="A2" s="772">
        <v>1</v>
      </c>
      <c r="B2" s="946" t="s">
        <v>757</v>
      </c>
      <c r="C2" s="946" t="s">
        <v>2179</v>
      </c>
      <c r="D2" s="947" t="s">
        <v>4898</v>
      </c>
      <c r="E2" s="946" t="s">
        <v>6475</v>
      </c>
      <c r="F2" s="948" t="s">
        <v>4899</v>
      </c>
      <c r="G2" s="949" t="s">
        <v>4900</v>
      </c>
      <c r="H2" s="946" t="s">
        <v>4901</v>
      </c>
      <c r="I2" s="946">
        <f>15680+3350</f>
        <v>19030</v>
      </c>
      <c r="J2" s="946"/>
      <c r="K2" s="950">
        <v>45717.708333333299</v>
      </c>
      <c r="L2" s="951"/>
      <c r="M2" s="952"/>
      <c r="N2" s="953"/>
      <c r="O2" s="954"/>
      <c r="P2" s="953" t="s">
        <v>4902</v>
      </c>
      <c r="Q2" s="951">
        <v>45737.708333333299</v>
      </c>
      <c r="R2" s="951"/>
      <c r="S2" s="951"/>
      <c r="T2" s="955"/>
      <c r="U2" s="953"/>
      <c r="V2" s="956">
        <v>1036754.4</v>
      </c>
      <c r="W2" s="956"/>
      <c r="X2" s="957">
        <f>W2/I2</f>
        <v>0</v>
      </c>
      <c r="Y2" s="956" t="s">
        <v>6454</v>
      </c>
    </row>
    <row r="3" spans="1:27" ht="60">
      <c r="A3" s="772">
        <v>2</v>
      </c>
      <c r="B3" s="946" t="s">
        <v>757</v>
      </c>
      <c r="C3" s="946" t="s">
        <v>2179</v>
      </c>
      <c r="D3" s="947" t="s">
        <v>4903</v>
      </c>
      <c r="E3" s="946" t="s">
        <v>6475</v>
      </c>
      <c r="F3" s="948" t="s">
        <v>4899</v>
      </c>
      <c r="G3" s="949" t="s">
        <v>4904</v>
      </c>
      <c r="H3" s="946" t="s">
        <v>691</v>
      </c>
      <c r="I3" s="946">
        <v>948.5</v>
      </c>
      <c r="J3" s="946"/>
      <c r="K3" s="950">
        <v>45717.708333333299</v>
      </c>
      <c r="L3" s="951"/>
      <c r="M3" s="952"/>
      <c r="N3" s="953"/>
      <c r="O3" s="954"/>
      <c r="P3" s="953" t="s">
        <v>4902</v>
      </c>
      <c r="Q3" s="951">
        <v>45737.708333333299</v>
      </c>
      <c r="R3" s="951"/>
      <c r="S3" s="951"/>
      <c r="T3" s="955"/>
      <c r="U3" s="953"/>
      <c r="V3" s="956">
        <v>105852.6</v>
      </c>
      <c r="W3" s="956"/>
      <c r="X3" s="957">
        <f t="shared" ref="X3:X43" si="0">W3/I3</f>
        <v>0</v>
      </c>
      <c r="Y3" s="956" t="s">
        <v>6454</v>
      </c>
    </row>
    <row r="4" spans="1:27" ht="45">
      <c r="A4" s="772">
        <v>3</v>
      </c>
      <c r="B4" s="946" t="s">
        <v>757</v>
      </c>
      <c r="C4" s="946" t="s">
        <v>2179</v>
      </c>
      <c r="D4" s="947" t="s">
        <v>4905</v>
      </c>
      <c r="E4" s="946" t="s">
        <v>6476</v>
      </c>
      <c r="F4" s="948" t="s">
        <v>4899</v>
      </c>
      <c r="G4" s="949" t="s">
        <v>4906</v>
      </c>
      <c r="H4" s="946" t="s">
        <v>4856</v>
      </c>
      <c r="I4" s="946">
        <v>1408</v>
      </c>
      <c r="J4" s="946"/>
      <c r="K4" s="950">
        <v>45717.708333333299</v>
      </c>
      <c r="L4" s="951"/>
      <c r="M4" s="952"/>
      <c r="N4" s="953"/>
      <c r="O4" s="954"/>
      <c r="P4" s="953" t="s">
        <v>4902</v>
      </c>
      <c r="Q4" s="951">
        <v>45737.708333333299</v>
      </c>
      <c r="R4" s="951"/>
      <c r="S4" s="951"/>
      <c r="T4" s="955"/>
      <c r="U4" s="953"/>
      <c r="V4" s="956">
        <v>2793027.98</v>
      </c>
      <c r="W4" s="956"/>
      <c r="X4" s="957">
        <f t="shared" si="0"/>
        <v>0</v>
      </c>
      <c r="Y4" s="956" t="s">
        <v>6454</v>
      </c>
      <c r="Z4" s="734"/>
      <c r="AA4" s="613"/>
    </row>
    <row r="5" spans="1:27" ht="45">
      <c r="A5" s="772">
        <v>4</v>
      </c>
      <c r="B5" s="946" t="s">
        <v>757</v>
      </c>
      <c r="C5" s="946" t="s">
        <v>983</v>
      </c>
      <c r="D5" s="948" t="s">
        <v>4907</v>
      </c>
      <c r="E5" s="946" t="s">
        <v>6376</v>
      </c>
      <c r="F5" s="948" t="s">
        <v>4899</v>
      </c>
      <c r="G5" s="949" t="s">
        <v>4908</v>
      </c>
      <c r="H5" s="946" t="s">
        <v>677</v>
      </c>
      <c r="I5" s="946">
        <v>313864</v>
      </c>
      <c r="J5" s="946">
        <f>32820+24210</f>
        <v>57030</v>
      </c>
      <c r="K5" s="950">
        <v>45710.708333333299</v>
      </c>
      <c r="L5" s="951">
        <v>45594</v>
      </c>
      <c r="M5" s="952">
        <v>24105611</v>
      </c>
      <c r="N5" s="953" t="s">
        <v>4909</v>
      </c>
      <c r="O5" s="958" t="s">
        <v>4910</v>
      </c>
      <c r="P5" s="953" t="s">
        <v>4902</v>
      </c>
      <c r="Q5" s="951">
        <v>45730.708333333299</v>
      </c>
      <c r="R5" s="951"/>
      <c r="S5" s="951">
        <v>45607</v>
      </c>
      <c r="T5" s="955"/>
      <c r="U5" s="953" t="s">
        <v>4911</v>
      </c>
      <c r="V5" s="956">
        <v>20387468.170000002</v>
      </c>
      <c r="W5" s="956">
        <v>15084</v>
      </c>
      <c r="X5" s="957">
        <f t="shared" si="0"/>
        <v>4.8059031937399639E-2</v>
      </c>
      <c r="Y5" s="956"/>
      <c r="Z5" s="734"/>
      <c r="AA5" s="613"/>
    </row>
    <row r="6" spans="1:27" ht="30">
      <c r="A6" s="772">
        <v>5</v>
      </c>
      <c r="B6" s="946" t="s">
        <v>757</v>
      </c>
      <c r="C6" s="946" t="s">
        <v>983</v>
      </c>
      <c r="D6" s="948" t="s">
        <v>4912</v>
      </c>
      <c r="E6" s="946" t="s">
        <v>4832</v>
      </c>
      <c r="F6" s="948" t="s">
        <v>4899</v>
      </c>
      <c r="G6" s="949" t="s">
        <v>4913</v>
      </c>
      <c r="H6" s="946" t="s">
        <v>4901</v>
      </c>
      <c r="I6" s="946">
        <v>59537.281799999997</v>
      </c>
      <c r="J6" s="946">
        <v>25990</v>
      </c>
      <c r="K6" s="950">
        <v>45710.708333333299</v>
      </c>
      <c r="L6" s="951">
        <v>45594</v>
      </c>
      <c r="M6" s="952">
        <v>24105611</v>
      </c>
      <c r="N6" s="953" t="s">
        <v>4909</v>
      </c>
      <c r="O6" s="958" t="s">
        <v>4910</v>
      </c>
      <c r="P6" s="953" t="s">
        <v>4902</v>
      </c>
      <c r="Q6" s="951">
        <v>45730.708333333299</v>
      </c>
      <c r="R6" s="951"/>
      <c r="S6" s="951">
        <v>45607</v>
      </c>
      <c r="T6" s="955"/>
      <c r="U6" s="953" t="s">
        <v>4911</v>
      </c>
      <c r="V6" s="956">
        <v>3764542.328214</v>
      </c>
      <c r="W6" s="956">
        <v>4088.24</v>
      </c>
      <c r="X6" s="957">
        <f t="shared" si="0"/>
        <v>6.8666890331563646E-2</v>
      </c>
      <c r="Y6" s="956"/>
      <c r="Z6" s="734"/>
      <c r="AA6" s="613"/>
    </row>
    <row r="7" spans="1:27" ht="60">
      <c r="A7" s="772">
        <v>6</v>
      </c>
      <c r="B7" s="946" t="s">
        <v>757</v>
      </c>
      <c r="C7" s="946" t="s">
        <v>2062</v>
      </c>
      <c r="D7" s="948" t="s">
        <v>4914</v>
      </c>
      <c r="E7" s="946" t="s">
        <v>6477</v>
      </c>
      <c r="F7" s="948" t="s">
        <v>4899</v>
      </c>
      <c r="G7" s="949" t="s">
        <v>4915</v>
      </c>
      <c r="H7" s="946" t="s">
        <v>4845</v>
      </c>
      <c r="I7" s="946">
        <v>9021</v>
      </c>
      <c r="J7" s="946">
        <v>2520</v>
      </c>
      <c r="K7" s="950">
        <v>45703.708333333299</v>
      </c>
      <c r="L7" s="951"/>
      <c r="M7" s="952"/>
      <c r="N7" s="953" t="s">
        <v>6455</v>
      </c>
      <c r="O7" s="954"/>
      <c r="P7" s="953" t="s">
        <v>4902</v>
      </c>
      <c r="Q7" s="951">
        <v>45723.708333333299</v>
      </c>
      <c r="R7" s="951"/>
      <c r="S7" s="951"/>
      <c r="T7" s="955"/>
      <c r="U7" s="953" t="s">
        <v>4911</v>
      </c>
      <c r="V7" s="956">
        <v>1688143.5</v>
      </c>
      <c r="W7" s="956">
        <v>2520</v>
      </c>
      <c r="X7" s="957">
        <f t="shared" si="0"/>
        <v>0.27934818756235452</v>
      </c>
      <c r="Y7" s="956"/>
    </row>
    <row r="8" spans="1:27" ht="30">
      <c r="A8" s="772">
        <v>7</v>
      </c>
      <c r="B8" s="946" t="s">
        <v>757</v>
      </c>
      <c r="C8" s="946" t="s">
        <v>1982</v>
      </c>
      <c r="D8" s="948" t="s">
        <v>4917</v>
      </c>
      <c r="E8" s="946" t="s">
        <v>6477</v>
      </c>
      <c r="F8" s="948" t="s">
        <v>4899</v>
      </c>
      <c r="G8" s="949" t="s">
        <v>4918</v>
      </c>
      <c r="H8" s="946" t="s">
        <v>4845</v>
      </c>
      <c r="I8" s="946">
        <v>63689</v>
      </c>
      <c r="J8" s="946"/>
      <c r="K8" s="950">
        <v>45696.708333333299</v>
      </c>
      <c r="L8" s="951"/>
      <c r="M8" s="952"/>
      <c r="N8" s="953" t="s">
        <v>4919</v>
      </c>
      <c r="O8" s="954"/>
      <c r="P8" s="953" t="s">
        <v>4902</v>
      </c>
      <c r="Q8" s="951">
        <v>45716.708333333299</v>
      </c>
      <c r="R8" s="951"/>
      <c r="S8" s="951"/>
      <c r="T8" s="955"/>
      <c r="U8" s="953"/>
      <c r="V8" s="956">
        <v>37237047.630000003</v>
      </c>
      <c r="W8" s="956"/>
      <c r="X8" s="957">
        <f t="shared" si="0"/>
        <v>0</v>
      </c>
      <c r="Y8" s="956"/>
    </row>
    <row r="9" spans="1:27" ht="45">
      <c r="A9" s="772">
        <v>8</v>
      </c>
      <c r="B9" s="946" t="s">
        <v>757</v>
      </c>
      <c r="C9" s="946" t="s">
        <v>1788</v>
      </c>
      <c r="D9" s="947" t="s">
        <v>4851</v>
      </c>
      <c r="E9" s="946" t="s">
        <v>6478</v>
      </c>
      <c r="F9" s="948" t="s">
        <v>4899</v>
      </c>
      <c r="G9" s="949" t="s">
        <v>676</v>
      </c>
      <c r="H9" s="946" t="s">
        <v>677</v>
      </c>
      <c r="I9" s="946">
        <v>950</v>
      </c>
      <c r="J9" s="946"/>
      <c r="K9" s="950">
        <v>45670.708333333299</v>
      </c>
      <c r="L9" s="951"/>
      <c r="M9" s="952"/>
      <c r="N9" s="953"/>
      <c r="O9" s="954"/>
      <c r="P9" s="953" t="s">
        <v>4902</v>
      </c>
      <c r="Q9" s="951">
        <v>45760.708333333299</v>
      </c>
      <c r="R9" s="951"/>
      <c r="S9" s="951"/>
      <c r="T9" s="955"/>
      <c r="U9" s="953"/>
      <c r="V9" s="956">
        <v>383534</v>
      </c>
      <c r="W9" s="956"/>
      <c r="X9" s="957">
        <f t="shared" si="0"/>
        <v>0</v>
      </c>
      <c r="Y9" s="956" t="s">
        <v>6454</v>
      </c>
    </row>
    <row r="10" spans="1:27" ht="105">
      <c r="A10" s="772">
        <v>9</v>
      </c>
      <c r="B10" s="946" t="s">
        <v>757</v>
      </c>
      <c r="C10" s="946" t="s">
        <v>1875</v>
      </c>
      <c r="D10" s="948" t="s">
        <v>4863</v>
      </c>
      <c r="E10" s="946" t="s">
        <v>6479</v>
      </c>
      <c r="F10" s="948" t="s">
        <v>4899</v>
      </c>
      <c r="G10" s="949" t="s">
        <v>4921</v>
      </c>
      <c r="H10" s="946" t="s">
        <v>677</v>
      </c>
      <c r="I10" s="946">
        <v>26353</v>
      </c>
      <c r="J10" s="946">
        <v>106000</v>
      </c>
      <c r="K10" s="950">
        <v>45684.708333333299</v>
      </c>
      <c r="L10" s="951">
        <v>45635</v>
      </c>
      <c r="M10" s="952" t="s">
        <v>6456</v>
      </c>
      <c r="N10" s="953" t="s">
        <v>6457</v>
      </c>
      <c r="O10" s="958" t="s">
        <v>4922</v>
      </c>
      <c r="P10" s="953" t="s">
        <v>4902</v>
      </c>
      <c r="Q10" s="951">
        <v>45774.708333333299</v>
      </c>
      <c r="R10" s="951">
        <v>45787</v>
      </c>
      <c r="S10" s="951"/>
      <c r="T10" s="955">
        <f>+R10-K10</f>
        <v>102.29166666670062</v>
      </c>
      <c r="U10" s="953" t="s">
        <v>4911</v>
      </c>
      <c r="V10" s="956">
        <v>1809503.29</v>
      </c>
      <c r="W10" s="956">
        <v>38238</v>
      </c>
      <c r="X10" s="957">
        <f>W10/J10</f>
        <v>0.36073584905660377</v>
      </c>
      <c r="Y10" s="956"/>
    </row>
    <row r="11" spans="1:27" ht="37.15" customHeight="1">
      <c r="A11" s="772">
        <v>10</v>
      </c>
      <c r="B11" s="946" t="s">
        <v>757</v>
      </c>
      <c r="C11" s="946" t="s">
        <v>1825</v>
      </c>
      <c r="D11" s="947" t="s">
        <v>4923</v>
      </c>
      <c r="E11" s="946" t="s">
        <v>6478</v>
      </c>
      <c r="F11" s="948" t="s">
        <v>4920</v>
      </c>
      <c r="G11" s="949" t="s">
        <v>4924</v>
      </c>
      <c r="H11" s="946" t="s">
        <v>677</v>
      </c>
      <c r="I11" s="946">
        <v>30720</v>
      </c>
      <c r="J11" s="946"/>
      <c r="K11" s="950">
        <v>45677.708333333299</v>
      </c>
      <c r="L11" s="951"/>
      <c r="M11" s="952"/>
      <c r="N11" s="953"/>
      <c r="O11" s="954"/>
      <c r="P11" s="953" t="s">
        <v>4902</v>
      </c>
      <c r="Q11" s="951">
        <v>45767.708333333299</v>
      </c>
      <c r="R11" s="951"/>
      <c r="S11" s="951"/>
      <c r="T11" s="955"/>
      <c r="U11" s="953"/>
      <c r="V11" s="956">
        <v>6574694.4000000004</v>
      </c>
      <c r="W11" s="956"/>
      <c r="X11" s="957">
        <f t="shared" si="0"/>
        <v>0</v>
      </c>
      <c r="Y11" s="956" t="s">
        <v>6454</v>
      </c>
    </row>
    <row r="12" spans="1:27" ht="45">
      <c r="A12" s="772">
        <v>11</v>
      </c>
      <c r="B12" s="946" t="s">
        <v>757</v>
      </c>
      <c r="C12" s="946" t="s">
        <v>1825</v>
      </c>
      <c r="D12" s="947" t="s">
        <v>4925</v>
      </c>
      <c r="E12" s="946" t="s">
        <v>6478</v>
      </c>
      <c r="F12" s="948" t="s">
        <v>4920</v>
      </c>
      <c r="G12" s="949" t="s">
        <v>4926</v>
      </c>
      <c r="H12" s="946" t="s">
        <v>4856</v>
      </c>
      <c r="I12" s="946">
        <v>78</v>
      </c>
      <c r="J12" s="946"/>
      <c r="K12" s="950">
        <v>45677.708333333299</v>
      </c>
      <c r="L12" s="951"/>
      <c r="M12" s="952"/>
      <c r="N12" s="953"/>
      <c r="O12" s="954"/>
      <c r="P12" s="953" t="s">
        <v>4902</v>
      </c>
      <c r="Q12" s="951">
        <v>45767.708333333299</v>
      </c>
      <c r="R12" s="951"/>
      <c r="S12" s="951"/>
      <c r="T12" s="955"/>
      <c r="U12" s="953"/>
      <c r="V12" s="956">
        <v>246611.04</v>
      </c>
      <c r="W12" s="956"/>
      <c r="X12" s="957">
        <f t="shared" si="0"/>
        <v>0</v>
      </c>
      <c r="Y12" s="956" t="s">
        <v>6454</v>
      </c>
    </row>
    <row r="13" spans="1:27" ht="45">
      <c r="A13" s="772">
        <v>12</v>
      </c>
      <c r="B13" s="946" t="s">
        <v>757</v>
      </c>
      <c r="C13" s="946" t="s">
        <v>1874</v>
      </c>
      <c r="D13" s="947" t="s">
        <v>4927</v>
      </c>
      <c r="E13" s="946" t="s">
        <v>6478</v>
      </c>
      <c r="F13" s="948" t="s">
        <v>4920</v>
      </c>
      <c r="G13" s="949" t="s">
        <v>4928</v>
      </c>
      <c r="H13" s="946" t="s">
        <v>4856</v>
      </c>
      <c r="I13" s="946">
        <v>2</v>
      </c>
      <c r="J13" s="946"/>
      <c r="K13" s="950">
        <v>45684.708333333299</v>
      </c>
      <c r="L13" s="951"/>
      <c r="M13" s="952"/>
      <c r="N13" s="953"/>
      <c r="O13" s="954"/>
      <c r="P13" s="953" t="s">
        <v>4902</v>
      </c>
      <c r="Q13" s="951">
        <v>45774.708333333299</v>
      </c>
      <c r="R13" s="951"/>
      <c r="S13" s="951"/>
      <c r="T13" s="955"/>
      <c r="U13" s="953"/>
      <c r="V13" s="956">
        <v>106864.94</v>
      </c>
      <c r="W13" s="956"/>
      <c r="X13" s="957">
        <f t="shared" si="0"/>
        <v>0</v>
      </c>
      <c r="Y13" s="956" t="s">
        <v>6454</v>
      </c>
    </row>
    <row r="14" spans="1:27" ht="45">
      <c r="A14" s="772">
        <v>13</v>
      </c>
      <c r="B14" s="946" t="s">
        <v>757</v>
      </c>
      <c r="C14" s="946" t="s">
        <v>1878</v>
      </c>
      <c r="D14" s="948" t="s">
        <v>4878</v>
      </c>
      <c r="E14" s="946" t="s">
        <v>6480</v>
      </c>
      <c r="F14" s="948" t="s">
        <v>4899</v>
      </c>
      <c r="G14" s="949" t="s">
        <v>4929</v>
      </c>
      <c r="H14" s="946" t="s">
        <v>677</v>
      </c>
      <c r="I14" s="946">
        <v>580</v>
      </c>
      <c r="J14" s="946"/>
      <c r="K14" s="950">
        <v>45684.708333333299</v>
      </c>
      <c r="L14" s="951"/>
      <c r="M14" s="952"/>
      <c r="N14" s="953" t="s">
        <v>6458</v>
      </c>
      <c r="O14" s="954"/>
      <c r="P14" s="953" t="s">
        <v>4902</v>
      </c>
      <c r="Q14" s="951">
        <v>45704.708333333299</v>
      </c>
      <c r="R14" s="951"/>
      <c r="S14" s="951"/>
      <c r="T14" s="955"/>
      <c r="U14" s="953" t="s">
        <v>4911</v>
      </c>
      <c r="V14" s="956">
        <v>100067.1</v>
      </c>
      <c r="W14" s="956"/>
      <c r="X14" s="957">
        <f t="shared" si="0"/>
        <v>0</v>
      </c>
      <c r="Y14" s="956"/>
    </row>
    <row r="15" spans="1:27" ht="60">
      <c r="A15" s="772">
        <v>14</v>
      </c>
      <c r="B15" s="946" t="s">
        <v>757</v>
      </c>
      <c r="C15" s="946" t="s">
        <v>1876</v>
      </c>
      <c r="D15" s="948" t="s">
        <v>684</v>
      </c>
      <c r="E15" s="946" t="s">
        <v>4860</v>
      </c>
      <c r="F15" s="948" t="s">
        <v>4920</v>
      </c>
      <c r="G15" s="949" t="s">
        <v>4930</v>
      </c>
      <c r="H15" s="946" t="s">
        <v>148</v>
      </c>
      <c r="I15" s="946">
        <v>52</v>
      </c>
      <c r="J15" s="946"/>
      <c r="K15" s="950">
        <v>45684.708333333299</v>
      </c>
      <c r="L15" s="951"/>
      <c r="M15" s="952"/>
      <c r="N15" s="953" t="s">
        <v>6459</v>
      </c>
      <c r="O15" s="954"/>
      <c r="P15" s="953" t="s">
        <v>4902</v>
      </c>
      <c r="Q15" s="951">
        <v>45774.708333333299</v>
      </c>
      <c r="R15" s="951"/>
      <c r="S15" s="951"/>
      <c r="T15" s="955"/>
      <c r="U15" s="953" t="s">
        <v>4911</v>
      </c>
      <c r="V15" s="956">
        <v>12836.44</v>
      </c>
      <c r="W15" s="956"/>
      <c r="X15" s="957">
        <f t="shared" si="0"/>
        <v>0</v>
      </c>
      <c r="Y15" s="956"/>
    </row>
    <row r="16" spans="1:27" ht="30">
      <c r="A16" s="772">
        <v>15</v>
      </c>
      <c r="B16" s="946" t="s">
        <v>757</v>
      </c>
      <c r="C16" s="946" t="s">
        <v>1828</v>
      </c>
      <c r="D16" s="948" t="s">
        <v>4872</v>
      </c>
      <c r="E16" s="946" t="s">
        <v>4860</v>
      </c>
      <c r="F16" s="948" t="s">
        <v>4920</v>
      </c>
      <c r="G16" s="949" t="s">
        <v>4931</v>
      </c>
      <c r="H16" s="946" t="s">
        <v>148</v>
      </c>
      <c r="I16" s="946">
        <v>265</v>
      </c>
      <c r="J16" s="946"/>
      <c r="K16" s="950">
        <v>45677.708333333299</v>
      </c>
      <c r="L16" s="951">
        <v>45782</v>
      </c>
      <c r="M16" s="952"/>
      <c r="N16" s="953" t="s">
        <v>6460</v>
      </c>
      <c r="O16" s="959"/>
      <c r="P16" s="953" t="s">
        <v>4902</v>
      </c>
      <c r="Q16" s="951">
        <v>45767.708333333299</v>
      </c>
      <c r="R16" s="951">
        <v>45807</v>
      </c>
      <c r="S16" s="951"/>
      <c r="T16" s="955">
        <f>+R16-K16</f>
        <v>129.29166666670062</v>
      </c>
      <c r="U16" s="953" t="s">
        <v>4911</v>
      </c>
      <c r="V16" s="956">
        <v>1417732.55</v>
      </c>
      <c r="W16" s="956"/>
      <c r="X16" s="957">
        <f t="shared" si="0"/>
        <v>0</v>
      </c>
      <c r="Y16" s="956"/>
    </row>
    <row r="17" spans="1:25" ht="30">
      <c r="A17" s="772">
        <v>16</v>
      </c>
      <c r="B17" s="946" t="s">
        <v>757</v>
      </c>
      <c r="C17" s="946" t="s">
        <v>1747</v>
      </c>
      <c r="D17" s="948" t="s">
        <v>4874</v>
      </c>
      <c r="E17" s="946" t="s">
        <v>4860</v>
      </c>
      <c r="F17" s="948" t="s">
        <v>4920</v>
      </c>
      <c r="G17" s="949" t="s">
        <v>4932</v>
      </c>
      <c r="H17" s="946" t="s">
        <v>148</v>
      </c>
      <c r="I17" s="946">
        <v>370</v>
      </c>
      <c r="J17" s="946"/>
      <c r="K17" s="950">
        <v>45663.708333333299</v>
      </c>
      <c r="L17" s="951"/>
      <c r="M17" s="952"/>
      <c r="N17" s="953" t="s">
        <v>6461</v>
      </c>
      <c r="O17" s="959"/>
      <c r="P17" s="953" t="s">
        <v>4902</v>
      </c>
      <c r="Q17" s="951">
        <v>45753.708333333299</v>
      </c>
      <c r="R17" s="951"/>
      <c r="S17" s="951"/>
      <c r="T17" s="955"/>
      <c r="U17" s="953" t="s">
        <v>4911</v>
      </c>
      <c r="V17" s="956">
        <v>401054</v>
      </c>
      <c r="W17" s="956"/>
      <c r="X17" s="957">
        <f t="shared" si="0"/>
        <v>0</v>
      </c>
      <c r="Y17" s="956"/>
    </row>
    <row r="18" spans="1:25" ht="45">
      <c r="A18" s="772">
        <v>17</v>
      </c>
      <c r="B18" s="946" t="s">
        <v>757</v>
      </c>
      <c r="C18" s="946" t="s">
        <v>1826</v>
      </c>
      <c r="D18" s="947" t="s">
        <v>4861</v>
      </c>
      <c r="E18" s="946" t="s">
        <v>4860</v>
      </c>
      <c r="F18" s="948" t="s">
        <v>4920</v>
      </c>
      <c r="G18" s="949" t="s">
        <v>4933</v>
      </c>
      <c r="H18" s="960" t="s">
        <v>148</v>
      </c>
      <c r="I18" s="961">
        <v>3</v>
      </c>
      <c r="J18" s="946"/>
      <c r="K18" s="950">
        <v>45677.708333333299</v>
      </c>
      <c r="L18" s="951"/>
      <c r="M18" s="952"/>
      <c r="N18" s="953"/>
      <c r="O18" s="959"/>
      <c r="P18" s="953" t="s">
        <v>4902</v>
      </c>
      <c r="Q18" s="951">
        <v>45767.708333333299</v>
      </c>
      <c r="R18" s="951"/>
      <c r="S18" s="951"/>
      <c r="T18" s="955"/>
      <c r="U18" s="953"/>
      <c r="V18" s="956">
        <v>230183.31</v>
      </c>
      <c r="W18" s="956"/>
      <c r="X18" s="957">
        <f t="shared" si="0"/>
        <v>0</v>
      </c>
      <c r="Y18" s="956" t="s">
        <v>6454</v>
      </c>
    </row>
    <row r="19" spans="1:25" ht="45">
      <c r="A19" s="772">
        <v>18</v>
      </c>
      <c r="B19" s="946" t="s">
        <v>757</v>
      </c>
      <c r="C19" s="946" t="s">
        <v>1789</v>
      </c>
      <c r="D19" s="947" t="s">
        <v>675</v>
      </c>
      <c r="E19" s="946" t="s">
        <v>4860</v>
      </c>
      <c r="F19" s="948" t="s">
        <v>4920</v>
      </c>
      <c r="G19" s="949" t="s">
        <v>674</v>
      </c>
      <c r="H19" s="960" t="s">
        <v>148</v>
      </c>
      <c r="I19" s="961">
        <v>3</v>
      </c>
      <c r="J19" s="946"/>
      <c r="K19" s="950">
        <v>45670.708333333299</v>
      </c>
      <c r="L19" s="951"/>
      <c r="M19" s="952"/>
      <c r="N19" s="953"/>
      <c r="O19" s="959"/>
      <c r="P19" s="953" t="s">
        <v>4902</v>
      </c>
      <c r="Q19" s="951">
        <v>45760.708333333299</v>
      </c>
      <c r="R19" s="951"/>
      <c r="S19" s="951"/>
      <c r="T19" s="955"/>
      <c r="U19" s="953"/>
      <c r="V19" s="956">
        <v>53432.47</v>
      </c>
      <c r="W19" s="956"/>
      <c r="X19" s="957">
        <f t="shared" si="0"/>
        <v>0</v>
      </c>
      <c r="Y19" s="956" t="s">
        <v>6454</v>
      </c>
    </row>
    <row r="20" spans="1:25" ht="30">
      <c r="A20" s="772">
        <v>19</v>
      </c>
      <c r="B20" s="946" t="s">
        <v>757</v>
      </c>
      <c r="C20" s="946" t="s">
        <v>1709</v>
      </c>
      <c r="D20" s="948" t="s">
        <v>4876</v>
      </c>
      <c r="E20" s="946" t="s">
        <v>4860</v>
      </c>
      <c r="F20" s="948" t="s">
        <v>4920</v>
      </c>
      <c r="G20" s="949" t="s">
        <v>4934</v>
      </c>
      <c r="H20" s="946" t="s">
        <v>148</v>
      </c>
      <c r="I20" s="946">
        <v>20</v>
      </c>
      <c r="J20" s="946"/>
      <c r="K20" s="950">
        <v>45656.708333333299</v>
      </c>
      <c r="L20" s="951"/>
      <c r="M20" s="952"/>
      <c r="N20" s="953" t="s">
        <v>6462</v>
      </c>
      <c r="O20" s="959"/>
      <c r="P20" s="953" t="s">
        <v>4902</v>
      </c>
      <c r="Q20" s="951">
        <v>45746.708333333299</v>
      </c>
      <c r="R20" s="951"/>
      <c r="S20" s="951"/>
      <c r="T20" s="955"/>
      <c r="U20" s="953" t="s">
        <v>4911</v>
      </c>
      <c r="V20" s="956">
        <v>11284.8</v>
      </c>
      <c r="W20" s="956"/>
      <c r="X20" s="957">
        <f t="shared" si="0"/>
        <v>0</v>
      </c>
      <c r="Y20" s="956"/>
    </row>
    <row r="21" spans="1:25" ht="30">
      <c r="A21" s="772">
        <v>20</v>
      </c>
      <c r="B21" s="946" t="s">
        <v>757</v>
      </c>
      <c r="C21" s="946" t="s">
        <v>1711</v>
      </c>
      <c r="D21" s="948" t="s">
        <v>685</v>
      </c>
      <c r="E21" s="946" t="s">
        <v>4860</v>
      </c>
      <c r="F21" s="948" t="s">
        <v>4920</v>
      </c>
      <c r="G21" s="949" t="s">
        <v>4935</v>
      </c>
      <c r="H21" s="946" t="s">
        <v>148</v>
      </c>
      <c r="I21" s="946">
        <v>6</v>
      </c>
      <c r="J21" s="946"/>
      <c r="K21" s="950">
        <v>45656.708333333299</v>
      </c>
      <c r="L21" s="951"/>
      <c r="M21" s="952"/>
      <c r="N21" s="953"/>
      <c r="O21" s="959"/>
      <c r="P21" s="953" t="s">
        <v>4902</v>
      </c>
      <c r="Q21" s="951">
        <v>45746.708333333299</v>
      </c>
      <c r="R21" s="951"/>
      <c r="S21" s="951"/>
      <c r="T21" s="955"/>
      <c r="U21" s="953"/>
      <c r="V21" s="956">
        <v>72465.81</v>
      </c>
      <c r="W21" s="956"/>
      <c r="X21" s="957">
        <f t="shared" si="0"/>
        <v>0</v>
      </c>
      <c r="Y21" s="956"/>
    </row>
    <row r="22" spans="1:25" ht="30">
      <c r="A22" s="772">
        <v>21</v>
      </c>
      <c r="B22" s="946" t="s">
        <v>757</v>
      </c>
      <c r="C22" s="946" t="s">
        <v>1949</v>
      </c>
      <c r="D22" s="948" t="s">
        <v>4936</v>
      </c>
      <c r="E22" s="946" t="s">
        <v>6480</v>
      </c>
      <c r="F22" s="948" t="s">
        <v>4899</v>
      </c>
      <c r="G22" s="949" t="s">
        <v>4937</v>
      </c>
      <c r="H22" s="946" t="s">
        <v>677</v>
      </c>
      <c r="I22" s="946">
        <v>8100</v>
      </c>
      <c r="J22" s="946"/>
      <c r="K22" s="950">
        <v>45691.708333333299</v>
      </c>
      <c r="L22" s="951"/>
      <c r="M22" s="952"/>
      <c r="N22" s="953" t="s">
        <v>6463</v>
      </c>
      <c r="O22" s="959"/>
      <c r="P22" s="953" t="s">
        <v>4902</v>
      </c>
      <c r="Q22" s="951">
        <v>45711.708333333299</v>
      </c>
      <c r="R22" s="951"/>
      <c r="S22" s="951"/>
      <c r="T22" s="955"/>
      <c r="U22" s="953" t="s">
        <v>4911</v>
      </c>
      <c r="V22" s="956">
        <v>827415</v>
      </c>
      <c r="W22" s="956"/>
      <c r="X22" s="957">
        <f t="shared" si="0"/>
        <v>0</v>
      </c>
      <c r="Y22" s="956"/>
    </row>
    <row r="23" spans="1:25" ht="30">
      <c r="A23" s="772">
        <v>22</v>
      </c>
      <c r="B23" s="946" t="s">
        <v>757</v>
      </c>
      <c r="C23" s="946" t="s">
        <v>2022</v>
      </c>
      <c r="D23" s="948" t="s">
        <v>4938</v>
      </c>
      <c r="E23" s="946" t="s">
        <v>6481</v>
      </c>
      <c r="F23" s="948" t="s">
        <v>4899</v>
      </c>
      <c r="G23" s="949" t="s">
        <v>690</v>
      </c>
      <c r="H23" s="946" t="s">
        <v>691</v>
      </c>
      <c r="I23" s="946">
        <v>93</v>
      </c>
      <c r="J23" s="946"/>
      <c r="K23" s="950">
        <v>45698.708333333299</v>
      </c>
      <c r="L23" s="951"/>
      <c r="M23" s="952"/>
      <c r="N23" s="953" t="s">
        <v>6459</v>
      </c>
      <c r="O23" s="959"/>
      <c r="P23" s="953" t="s">
        <v>4902</v>
      </c>
      <c r="Q23" s="951">
        <v>45718.708333333299</v>
      </c>
      <c r="R23" s="951"/>
      <c r="S23" s="951"/>
      <c r="T23" s="955"/>
      <c r="U23" s="953" t="s">
        <v>4911</v>
      </c>
      <c r="V23" s="956">
        <v>411654.48</v>
      </c>
      <c r="W23" s="956"/>
      <c r="X23" s="957">
        <f t="shared" si="0"/>
        <v>0</v>
      </c>
      <c r="Y23" s="956"/>
    </row>
    <row r="24" spans="1:25" ht="75">
      <c r="A24" s="773">
        <v>23</v>
      </c>
      <c r="B24" s="946" t="s">
        <v>757</v>
      </c>
      <c r="C24" s="946" t="s">
        <v>1787</v>
      </c>
      <c r="D24" s="948" t="s">
        <v>4939</v>
      </c>
      <c r="E24" s="946" t="s">
        <v>6482</v>
      </c>
      <c r="F24" s="948" t="s">
        <v>4899</v>
      </c>
      <c r="G24" s="949" t="s">
        <v>4940</v>
      </c>
      <c r="H24" s="946" t="s">
        <v>691</v>
      </c>
      <c r="I24" s="946">
        <f>250</f>
        <v>250</v>
      </c>
      <c r="J24" s="946">
        <v>178</v>
      </c>
      <c r="K24" s="950">
        <v>45670.708333333299</v>
      </c>
      <c r="L24" s="951">
        <v>45592</v>
      </c>
      <c r="M24" s="952">
        <v>24105567</v>
      </c>
      <c r="N24" s="953" t="s">
        <v>4941</v>
      </c>
      <c r="O24" s="959" t="s">
        <v>4942</v>
      </c>
      <c r="P24" s="953" t="s">
        <v>4902</v>
      </c>
      <c r="Q24" s="951">
        <v>45760.708333333299</v>
      </c>
      <c r="R24" s="951"/>
      <c r="S24" s="951">
        <v>45597</v>
      </c>
      <c r="T24" s="955"/>
      <c r="U24" s="953" t="s">
        <v>4911</v>
      </c>
      <c r="V24" s="956">
        <v>3767041.47</v>
      </c>
      <c r="W24" s="956">
        <v>178</v>
      </c>
      <c r="X24" s="957">
        <f t="shared" si="0"/>
        <v>0.71199999999999997</v>
      </c>
      <c r="Y24" s="956"/>
    </row>
    <row r="25" spans="1:25" ht="60">
      <c r="A25" s="772">
        <v>24</v>
      </c>
      <c r="B25" s="946" t="s">
        <v>757</v>
      </c>
      <c r="C25" s="946" t="s">
        <v>1705</v>
      </c>
      <c r="D25" s="962" t="s">
        <v>4943</v>
      </c>
      <c r="E25" s="946" t="s">
        <v>6482</v>
      </c>
      <c r="F25" s="948" t="s">
        <v>4899</v>
      </c>
      <c r="G25" s="949" t="s">
        <v>4944</v>
      </c>
      <c r="H25" s="946" t="s">
        <v>677</v>
      </c>
      <c r="I25" s="946">
        <v>23742</v>
      </c>
      <c r="J25" s="946">
        <v>5520</v>
      </c>
      <c r="K25" s="950">
        <v>45656.708333333299</v>
      </c>
      <c r="L25" s="951">
        <v>45621</v>
      </c>
      <c r="M25" s="952">
        <v>24106224</v>
      </c>
      <c r="N25" s="953" t="s">
        <v>4945</v>
      </c>
      <c r="O25" s="959" t="s">
        <v>4946</v>
      </c>
      <c r="P25" s="953" t="s">
        <v>4902</v>
      </c>
      <c r="Q25" s="951">
        <v>45746.708333333299</v>
      </c>
      <c r="R25" s="951"/>
      <c r="S25" s="951">
        <v>45627</v>
      </c>
      <c r="T25" s="955"/>
      <c r="U25" s="953" t="s">
        <v>4911</v>
      </c>
      <c r="V25" s="956">
        <v>5352889.0599999996</v>
      </c>
      <c r="W25" s="956">
        <v>5520</v>
      </c>
      <c r="X25" s="957">
        <f t="shared" si="0"/>
        <v>0.23249936820823858</v>
      </c>
      <c r="Y25" s="956"/>
    </row>
    <row r="26" spans="1:25" ht="45">
      <c r="A26" s="772">
        <v>25</v>
      </c>
      <c r="B26" s="946" t="s">
        <v>757</v>
      </c>
      <c r="C26" s="946" t="s">
        <v>1697</v>
      </c>
      <c r="D26" s="963" t="s">
        <v>4947</v>
      </c>
      <c r="E26" s="946" t="s">
        <v>6482</v>
      </c>
      <c r="F26" s="948" t="s">
        <v>4899</v>
      </c>
      <c r="G26" s="949" t="s">
        <v>4948</v>
      </c>
      <c r="H26" s="946" t="s">
        <v>691</v>
      </c>
      <c r="I26" s="946">
        <v>11</v>
      </c>
      <c r="J26" s="946"/>
      <c r="K26" s="950">
        <v>45656.708333333299</v>
      </c>
      <c r="L26" s="951"/>
      <c r="M26" s="952"/>
      <c r="N26" s="953" t="s">
        <v>4949</v>
      </c>
      <c r="O26" s="959"/>
      <c r="P26" s="953" t="s">
        <v>4902</v>
      </c>
      <c r="Q26" s="951">
        <v>45746.708333333299</v>
      </c>
      <c r="R26" s="951"/>
      <c r="S26" s="951"/>
      <c r="T26" s="955"/>
      <c r="U26" s="953"/>
      <c r="V26" s="956">
        <v>182271.65</v>
      </c>
      <c r="W26" s="956"/>
      <c r="X26" s="957">
        <f t="shared" si="0"/>
        <v>0</v>
      </c>
      <c r="Y26" s="956" t="s">
        <v>6464</v>
      </c>
    </row>
    <row r="27" spans="1:25" ht="255">
      <c r="A27" s="772">
        <v>26</v>
      </c>
      <c r="B27" s="946" t="s">
        <v>757</v>
      </c>
      <c r="C27" s="946" t="s">
        <v>1312</v>
      </c>
      <c r="D27" s="962" t="s">
        <v>4950</v>
      </c>
      <c r="E27" s="946" t="s">
        <v>6384</v>
      </c>
      <c r="F27" s="948" t="s">
        <v>4899</v>
      </c>
      <c r="G27" s="949" t="s">
        <v>4951</v>
      </c>
      <c r="H27" s="946" t="s">
        <v>677</v>
      </c>
      <c r="I27" s="946">
        <v>69985</v>
      </c>
      <c r="J27" s="946">
        <v>57408</v>
      </c>
      <c r="K27" s="950">
        <v>45586.708333333299</v>
      </c>
      <c r="L27" s="951" t="s">
        <v>4952</v>
      </c>
      <c r="M27" s="952" t="s">
        <v>4953</v>
      </c>
      <c r="N27" s="953" t="s">
        <v>4954</v>
      </c>
      <c r="O27" s="959" t="s">
        <v>4946</v>
      </c>
      <c r="P27" s="953" t="s">
        <v>4902</v>
      </c>
      <c r="Q27" s="951">
        <v>45676.708333333299</v>
      </c>
      <c r="R27" s="951"/>
      <c r="S27" s="951">
        <v>45627</v>
      </c>
      <c r="T27" s="955"/>
      <c r="U27" s="953" t="s">
        <v>4911</v>
      </c>
      <c r="V27" s="956">
        <v>37305016.859999999</v>
      </c>
      <c r="W27" s="956">
        <v>38800</v>
      </c>
      <c r="X27" s="957">
        <f t="shared" si="0"/>
        <v>0.5544045152532685</v>
      </c>
      <c r="Y27" s="956"/>
    </row>
    <row r="28" spans="1:25" ht="90">
      <c r="A28" s="772">
        <v>27</v>
      </c>
      <c r="B28" s="946" t="s">
        <v>757</v>
      </c>
      <c r="C28" s="946" t="s">
        <v>1311</v>
      </c>
      <c r="D28" s="962" t="s">
        <v>4955</v>
      </c>
      <c r="E28" s="946" t="s">
        <v>6384</v>
      </c>
      <c r="F28" s="948" t="s">
        <v>4899</v>
      </c>
      <c r="G28" s="949" t="s">
        <v>4956</v>
      </c>
      <c r="H28" s="946" t="s">
        <v>677</v>
      </c>
      <c r="I28" s="946">
        <v>998</v>
      </c>
      <c r="J28" s="946"/>
      <c r="K28" s="950">
        <v>45586.708333333299</v>
      </c>
      <c r="L28" s="951"/>
      <c r="M28" s="952"/>
      <c r="N28" s="953" t="s">
        <v>4957</v>
      </c>
      <c r="O28" s="959" t="s">
        <v>4958</v>
      </c>
      <c r="P28" s="953" t="s">
        <v>4902</v>
      </c>
      <c r="Q28" s="951">
        <v>45606.708333333299</v>
      </c>
      <c r="R28" s="951"/>
      <c r="S28" s="951"/>
      <c r="T28" s="955"/>
      <c r="U28" s="953" t="s">
        <v>4911</v>
      </c>
      <c r="V28" s="956">
        <v>1705859.33</v>
      </c>
      <c r="W28" s="956"/>
      <c r="X28" s="957">
        <f t="shared" si="0"/>
        <v>0</v>
      </c>
      <c r="Y28" s="956"/>
    </row>
    <row r="29" spans="1:25" ht="165">
      <c r="A29" s="773">
        <v>28</v>
      </c>
      <c r="B29" s="946" t="s">
        <v>757</v>
      </c>
      <c r="C29" s="946" t="s">
        <v>1300</v>
      </c>
      <c r="D29" s="962" t="s">
        <v>4959</v>
      </c>
      <c r="E29" s="946" t="s">
        <v>6384</v>
      </c>
      <c r="F29" s="948" t="s">
        <v>4920</v>
      </c>
      <c r="G29" s="949" t="s">
        <v>4960</v>
      </c>
      <c r="H29" s="946" t="s">
        <v>691</v>
      </c>
      <c r="I29" s="946">
        <v>967</v>
      </c>
      <c r="J29" s="946"/>
      <c r="K29" s="950">
        <v>45586.458333333299</v>
      </c>
      <c r="L29" s="951"/>
      <c r="M29" s="952"/>
      <c r="N29" s="953" t="s">
        <v>4941</v>
      </c>
      <c r="O29" s="959" t="s">
        <v>4942</v>
      </c>
      <c r="P29" s="953" t="s">
        <v>4902</v>
      </c>
      <c r="Q29" s="951">
        <v>45676.458333333299</v>
      </c>
      <c r="R29" s="951"/>
      <c r="S29" s="951"/>
      <c r="T29" s="955"/>
      <c r="U29" s="953" t="s">
        <v>4911</v>
      </c>
      <c r="V29" s="956">
        <v>7069890.7199999997</v>
      </c>
      <c r="W29" s="956"/>
      <c r="X29" s="957">
        <f t="shared" si="0"/>
        <v>0</v>
      </c>
      <c r="Y29" s="956"/>
    </row>
    <row r="30" spans="1:25" ht="120">
      <c r="A30" s="772">
        <v>29</v>
      </c>
      <c r="B30" s="946" t="s">
        <v>757</v>
      </c>
      <c r="C30" s="946" t="s">
        <v>1308</v>
      </c>
      <c r="D30" s="963" t="s">
        <v>4961</v>
      </c>
      <c r="E30" s="946" t="s">
        <v>6384</v>
      </c>
      <c r="F30" s="948" t="s">
        <v>4899</v>
      </c>
      <c r="G30" s="949" t="s">
        <v>4962</v>
      </c>
      <c r="H30" s="946" t="s">
        <v>691</v>
      </c>
      <c r="I30" s="946">
        <v>231</v>
      </c>
      <c r="J30" s="946"/>
      <c r="K30" s="950">
        <v>45586.708333333299</v>
      </c>
      <c r="L30" s="951"/>
      <c r="M30" s="952"/>
      <c r="N30" s="953" t="s">
        <v>4949</v>
      </c>
      <c r="O30" s="959"/>
      <c r="P30" s="953" t="s">
        <v>4902</v>
      </c>
      <c r="Q30" s="951">
        <v>45606.708333333299</v>
      </c>
      <c r="R30" s="951"/>
      <c r="S30" s="951"/>
      <c r="T30" s="955"/>
      <c r="U30" s="953"/>
      <c r="V30" s="956">
        <v>2976403.01</v>
      </c>
      <c r="W30" s="956"/>
      <c r="X30" s="957">
        <f t="shared" si="0"/>
        <v>0</v>
      </c>
      <c r="Y30" s="956" t="s">
        <v>6464</v>
      </c>
    </row>
    <row r="31" spans="1:25" ht="90">
      <c r="A31" s="772">
        <v>30</v>
      </c>
      <c r="B31" s="946" t="s">
        <v>757</v>
      </c>
      <c r="C31" s="946" t="s">
        <v>1148</v>
      </c>
      <c r="D31" s="962" t="s">
        <v>4963</v>
      </c>
      <c r="E31" s="946" t="s">
        <v>6484</v>
      </c>
      <c r="F31" s="948" t="s">
        <v>4899</v>
      </c>
      <c r="G31" s="949" t="s">
        <v>4964</v>
      </c>
      <c r="H31" s="946" t="s">
        <v>677</v>
      </c>
      <c r="I31" s="946">
        <v>29561</v>
      </c>
      <c r="J31" s="946">
        <v>10548</v>
      </c>
      <c r="K31" s="950">
        <v>45564.708333333299</v>
      </c>
      <c r="L31" s="951">
        <v>45585</v>
      </c>
      <c r="M31" s="952" t="s">
        <v>6465</v>
      </c>
      <c r="N31" s="953" t="s">
        <v>4957</v>
      </c>
      <c r="O31" s="959" t="s">
        <v>4958</v>
      </c>
      <c r="P31" s="953" t="s">
        <v>4902</v>
      </c>
      <c r="Q31" s="951">
        <v>45584.708333333299</v>
      </c>
      <c r="R31" s="951"/>
      <c r="S31" s="951">
        <v>45619</v>
      </c>
      <c r="T31" s="955"/>
      <c r="U31" s="953" t="s">
        <v>4911</v>
      </c>
      <c r="V31" s="956">
        <v>13012996.09</v>
      </c>
      <c r="W31" s="956">
        <v>10548</v>
      </c>
      <c r="X31" s="957">
        <f t="shared" si="0"/>
        <v>0.35682148777104972</v>
      </c>
      <c r="Y31" s="956"/>
    </row>
    <row r="32" spans="1:25" ht="225">
      <c r="A32" s="772">
        <v>31</v>
      </c>
      <c r="B32" s="946" t="s">
        <v>757</v>
      </c>
      <c r="C32" s="946" t="s">
        <v>1142</v>
      </c>
      <c r="D32" s="962" t="s">
        <v>4965</v>
      </c>
      <c r="E32" s="946" t="s">
        <v>6484</v>
      </c>
      <c r="F32" s="948" t="s">
        <v>4899</v>
      </c>
      <c r="G32" s="949" t="s">
        <v>4966</v>
      </c>
      <c r="H32" s="946" t="s">
        <v>691</v>
      </c>
      <c r="I32" s="946">
        <v>361</v>
      </c>
      <c r="J32" s="946">
        <v>107</v>
      </c>
      <c r="K32" s="950">
        <v>45564.708333333299</v>
      </c>
      <c r="L32" s="951">
        <v>45608</v>
      </c>
      <c r="M32" s="952">
        <v>24105949</v>
      </c>
      <c r="N32" s="953" t="s">
        <v>4957</v>
      </c>
      <c r="O32" s="959" t="s">
        <v>4958</v>
      </c>
      <c r="P32" s="953" t="s">
        <v>4902</v>
      </c>
      <c r="Q32" s="951">
        <v>45584.708333333299</v>
      </c>
      <c r="R32" s="951"/>
      <c r="S32" s="951">
        <v>45626</v>
      </c>
      <c r="T32" s="955"/>
      <c r="U32" s="953" t="s">
        <v>4911</v>
      </c>
      <c r="V32" s="956">
        <v>468902.17</v>
      </c>
      <c r="W32" s="956">
        <v>107</v>
      </c>
      <c r="X32" s="957">
        <f t="shared" si="0"/>
        <v>0.296398891966759</v>
      </c>
      <c r="Y32" s="956"/>
    </row>
    <row r="33" spans="1:25" ht="48" customHeight="1">
      <c r="A33" s="772">
        <v>32</v>
      </c>
      <c r="B33" s="946" t="s">
        <v>757</v>
      </c>
      <c r="C33" s="946" t="s">
        <v>1229</v>
      </c>
      <c r="D33" s="962" t="s">
        <v>4967</v>
      </c>
      <c r="E33" s="946" t="s">
        <v>6483</v>
      </c>
      <c r="F33" s="948" t="s">
        <v>4899</v>
      </c>
      <c r="G33" s="949" t="s">
        <v>4968</v>
      </c>
      <c r="H33" s="946" t="s">
        <v>677</v>
      </c>
      <c r="I33" s="946">
        <v>28700</v>
      </c>
      <c r="J33" s="946">
        <v>23562</v>
      </c>
      <c r="K33" s="950">
        <v>45572.708333333299</v>
      </c>
      <c r="L33" s="951" t="s">
        <v>6466</v>
      </c>
      <c r="M33" s="952" t="s">
        <v>6467</v>
      </c>
      <c r="N33" s="953" t="s">
        <v>4969</v>
      </c>
      <c r="O33" s="959" t="s">
        <v>4970</v>
      </c>
      <c r="P33" s="953" t="s">
        <v>4902</v>
      </c>
      <c r="Q33" s="951">
        <v>45662.708333333299</v>
      </c>
      <c r="R33" s="951"/>
      <c r="S33" s="951">
        <v>45605</v>
      </c>
      <c r="T33" s="955"/>
      <c r="U33" s="953" t="s">
        <v>4911</v>
      </c>
      <c r="V33" s="956">
        <v>16752190</v>
      </c>
      <c r="W33" s="956">
        <v>2460</v>
      </c>
      <c r="X33" s="957">
        <f t="shared" si="0"/>
        <v>8.5714285714285715E-2</v>
      </c>
      <c r="Y33" s="956"/>
    </row>
    <row r="34" spans="1:25" ht="315">
      <c r="A34" s="772">
        <v>33</v>
      </c>
      <c r="B34" s="946" t="s">
        <v>757</v>
      </c>
      <c r="C34" s="946" t="s">
        <v>1195</v>
      </c>
      <c r="D34" s="962" t="s">
        <v>4971</v>
      </c>
      <c r="E34" s="946" t="s">
        <v>6483</v>
      </c>
      <c r="F34" s="948" t="s">
        <v>4899</v>
      </c>
      <c r="G34" s="949" t="s">
        <v>4972</v>
      </c>
      <c r="H34" s="946" t="s">
        <v>677</v>
      </c>
      <c r="I34" s="946">
        <v>44340</v>
      </c>
      <c r="J34" s="946">
        <v>44514</v>
      </c>
      <c r="K34" s="950">
        <v>45568.708333333299</v>
      </c>
      <c r="L34" s="951" t="s">
        <v>4973</v>
      </c>
      <c r="M34" s="952" t="s">
        <v>6468</v>
      </c>
      <c r="N34" s="953" t="s">
        <v>4974</v>
      </c>
      <c r="O34" s="959" t="s">
        <v>4975</v>
      </c>
      <c r="P34" s="953" t="s">
        <v>4902</v>
      </c>
      <c r="Q34" s="951">
        <v>45588.708333333299</v>
      </c>
      <c r="R34" s="951"/>
      <c r="S34" s="951">
        <v>45624</v>
      </c>
      <c r="T34" s="955"/>
      <c r="U34" s="953" t="s">
        <v>4911</v>
      </c>
      <c r="V34" s="956">
        <v>48410377</v>
      </c>
      <c r="W34" s="956">
        <v>26646</v>
      </c>
      <c r="X34" s="957">
        <f t="shared" si="0"/>
        <v>0.60094722598105543</v>
      </c>
      <c r="Y34" s="956"/>
    </row>
    <row r="35" spans="1:25" ht="120">
      <c r="A35" s="772">
        <v>34</v>
      </c>
      <c r="B35" s="946" t="s">
        <v>757</v>
      </c>
      <c r="C35" s="946" t="s">
        <v>1227</v>
      </c>
      <c r="D35" s="962" t="s">
        <v>4976</v>
      </c>
      <c r="E35" s="946" t="s">
        <v>6483</v>
      </c>
      <c r="F35" s="948" t="s">
        <v>4899</v>
      </c>
      <c r="G35" s="949" t="s">
        <v>4977</v>
      </c>
      <c r="H35" s="946" t="s">
        <v>677</v>
      </c>
      <c r="I35" s="946">
        <v>3760</v>
      </c>
      <c r="J35" s="946"/>
      <c r="K35" s="950">
        <v>45572.708333333299</v>
      </c>
      <c r="L35" s="951"/>
      <c r="M35" s="952"/>
      <c r="N35" s="953"/>
      <c r="O35" s="959"/>
      <c r="P35" s="953" t="s">
        <v>4902</v>
      </c>
      <c r="Q35" s="951">
        <v>45592.708333333299</v>
      </c>
      <c r="R35" s="951"/>
      <c r="S35" s="951">
        <v>45617</v>
      </c>
      <c r="T35" s="955"/>
      <c r="U35" s="953" t="s">
        <v>4911</v>
      </c>
      <c r="V35" s="956">
        <v>24770880.170000002</v>
      </c>
      <c r="W35" s="956">
        <v>1096</v>
      </c>
      <c r="X35" s="957">
        <f t="shared" si="0"/>
        <v>0.29148936170212764</v>
      </c>
      <c r="Y35" s="956" t="s">
        <v>4978</v>
      </c>
    </row>
    <row r="36" spans="1:25" ht="105">
      <c r="A36" s="772">
        <v>35</v>
      </c>
      <c r="B36" s="946" t="s">
        <v>757</v>
      </c>
      <c r="C36" s="946" t="s">
        <v>1457</v>
      </c>
      <c r="D36" s="962" t="s">
        <v>4979</v>
      </c>
      <c r="E36" s="946" t="s">
        <v>6483</v>
      </c>
      <c r="F36" s="948" t="s">
        <v>4899</v>
      </c>
      <c r="G36" s="949" t="s">
        <v>4980</v>
      </c>
      <c r="H36" s="946" t="s">
        <v>691</v>
      </c>
      <c r="I36" s="946">
        <v>680</v>
      </c>
      <c r="J36" s="946">
        <v>558</v>
      </c>
      <c r="K36" s="950">
        <v>45564.708333333299</v>
      </c>
      <c r="L36" s="951">
        <v>45637</v>
      </c>
      <c r="M36" s="952">
        <v>24106626</v>
      </c>
      <c r="N36" s="953" t="s">
        <v>4957</v>
      </c>
      <c r="O36" s="959" t="s">
        <v>4958</v>
      </c>
      <c r="P36" s="953" t="s">
        <v>4902</v>
      </c>
      <c r="Q36" s="951">
        <v>45584.708333333299</v>
      </c>
      <c r="R36" s="951"/>
      <c r="S36" s="951">
        <v>45681</v>
      </c>
      <c r="T36" s="955"/>
      <c r="U36" s="953" t="s">
        <v>4911</v>
      </c>
      <c r="V36" s="956">
        <v>468902.17</v>
      </c>
      <c r="W36" s="956">
        <v>135</v>
      </c>
      <c r="X36" s="957">
        <f t="shared" si="0"/>
        <v>0.19852941176470587</v>
      </c>
      <c r="Y36" s="956"/>
    </row>
    <row r="37" spans="1:25" ht="30">
      <c r="A37" s="772">
        <v>36</v>
      </c>
      <c r="B37" s="946" t="s">
        <v>757</v>
      </c>
      <c r="C37" s="946" t="s">
        <v>1258</v>
      </c>
      <c r="D37" s="962" t="s">
        <v>4981</v>
      </c>
      <c r="E37" s="946" t="s">
        <v>6483</v>
      </c>
      <c r="F37" s="948" t="s">
        <v>4899</v>
      </c>
      <c r="G37" s="949" t="s">
        <v>4982</v>
      </c>
      <c r="H37" s="946" t="s">
        <v>691</v>
      </c>
      <c r="I37" s="946">
        <v>1320</v>
      </c>
      <c r="J37" s="946">
        <v>511</v>
      </c>
      <c r="K37" s="950">
        <v>45578.708333333299</v>
      </c>
      <c r="L37" s="951">
        <v>45679</v>
      </c>
      <c r="M37" s="952">
        <v>25100372</v>
      </c>
      <c r="N37" s="953" t="s">
        <v>4983</v>
      </c>
      <c r="O37" s="959" t="s">
        <v>4958</v>
      </c>
      <c r="P37" s="953" t="s">
        <v>4902</v>
      </c>
      <c r="Q37" s="951">
        <v>45598.708333333299</v>
      </c>
      <c r="R37" s="951"/>
      <c r="S37" s="951">
        <v>45694</v>
      </c>
      <c r="T37" s="955"/>
      <c r="U37" s="953" t="s">
        <v>4911</v>
      </c>
      <c r="V37" s="956">
        <v>14713071</v>
      </c>
      <c r="W37" s="956">
        <v>67</v>
      </c>
      <c r="X37" s="957">
        <f t="shared" si="0"/>
        <v>5.0757575757575758E-2</v>
      </c>
      <c r="Y37" s="956"/>
    </row>
    <row r="38" spans="1:25" ht="45">
      <c r="A38" s="772">
        <v>37</v>
      </c>
      <c r="B38" s="946" t="s">
        <v>757</v>
      </c>
      <c r="C38" s="946" t="s">
        <v>1189</v>
      </c>
      <c r="D38" s="962" t="s">
        <v>4984</v>
      </c>
      <c r="E38" s="946" t="s">
        <v>6483</v>
      </c>
      <c r="F38" s="948" t="s">
        <v>4899</v>
      </c>
      <c r="G38" s="949" t="s">
        <v>4985</v>
      </c>
      <c r="H38" s="946" t="s">
        <v>705</v>
      </c>
      <c r="I38" s="946">
        <v>165820</v>
      </c>
      <c r="J38" s="946">
        <v>77130</v>
      </c>
      <c r="K38" s="950">
        <v>45568.708333333299</v>
      </c>
      <c r="L38" s="951"/>
      <c r="M38" s="952"/>
      <c r="N38" s="953" t="s">
        <v>6469</v>
      </c>
      <c r="O38" s="959"/>
      <c r="P38" s="953" t="s">
        <v>4902</v>
      </c>
      <c r="Q38" s="951">
        <v>45588.708333333299</v>
      </c>
      <c r="R38" s="951"/>
      <c r="S38" s="951">
        <v>45614</v>
      </c>
      <c r="T38" s="955"/>
      <c r="U38" s="953" t="s">
        <v>4911</v>
      </c>
      <c r="V38" s="956">
        <v>16864573.300000001</v>
      </c>
      <c r="W38" s="956">
        <v>100000</v>
      </c>
      <c r="X38" s="957">
        <f t="shared" si="0"/>
        <v>0.60306356289952956</v>
      </c>
      <c r="Y38" s="956"/>
    </row>
    <row r="39" spans="1:25" ht="45">
      <c r="A39" s="772">
        <v>38</v>
      </c>
      <c r="B39" s="946" t="s">
        <v>757</v>
      </c>
      <c r="C39" s="946" t="s">
        <v>1193</v>
      </c>
      <c r="D39" s="963" t="s">
        <v>4986</v>
      </c>
      <c r="E39" s="946" t="s">
        <v>6483</v>
      </c>
      <c r="F39" s="948" t="s">
        <v>4899</v>
      </c>
      <c r="G39" s="949" t="s">
        <v>4987</v>
      </c>
      <c r="H39" s="946" t="s">
        <v>705</v>
      </c>
      <c r="I39" s="946">
        <v>122003</v>
      </c>
      <c r="J39" s="946"/>
      <c r="K39" s="950">
        <v>45568.708333333299</v>
      </c>
      <c r="L39" s="951"/>
      <c r="M39" s="952"/>
      <c r="N39" s="953" t="s">
        <v>4916</v>
      </c>
      <c r="O39" s="959"/>
      <c r="P39" s="953" t="s">
        <v>4902</v>
      </c>
      <c r="Q39" s="951">
        <v>45588.708333333299</v>
      </c>
      <c r="R39" s="951"/>
      <c r="S39" s="951"/>
      <c r="T39" s="955"/>
      <c r="U39" s="953"/>
      <c r="V39" s="956">
        <v>6172131.7699999996</v>
      </c>
      <c r="W39" s="956"/>
      <c r="X39" s="957">
        <f t="shared" si="0"/>
        <v>0</v>
      </c>
      <c r="Y39" s="956" t="s">
        <v>6454</v>
      </c>
    </row>
    <row r="40" spans="1:25" ht="105">
      <c r="A40" s="772">
        <v>39</v>
      </c>
      <c r="B40" s="946" t="s">
        <v>757</v>
      </c>
      <c r="C40" s="946" t="s">
        <v>1191</v>
      </c>
      <c r="D40" s="963" t="s">
        <v>4988</v>
      </c>
      <c r="E40" s="946" t="s">
        <v>6483</v>
      </c>
      <c r="F40" s="948" t="s">
        <v>4899</v>
      </c>
      <c r="G40" s="949" t="s">
        <v>4989</v>
      </c>
      <c r="H40" s="946" t="s">
        <v>4990</v>
      </c>
      <c r="I40" s="946">
        <v>7050</v>
      </c>
      <c r="J40" s="946"/>
      <c r="K40" s="950">
        <v>45568.708333333299</v>
      </c>
      <c r="L40" s="951"/>
      <c r="M40" s="952"/>
      <c r="N40" s="953" t="s">
        <v>4916</v>
      </c>
      <c r="O40" s="959"/>
      <c r="P40" s="953" t="s">
        <v>4902</v>
      </c>
      <c r="Q40" s="951">
        <v>45588.708333333299</v>
      </c>
      <c r="R40" s="951"/>
      <c r="S40" s="951"/>
      <c r="T40" s="955"/>
      <c r="U40" s="953"/>
      <c r="V40" s="956">
        <v>250972.5</v>
      </c>
      <c r="W40" s="956"/>
      <c r="X40" s="957">
        <f t="shared" si="0"/>
        <v>0</v>
      </c>
      <c r="Y40" s="956" t="s">
        <v>6454</v>
      </c>
    </row>
    <row r="41" spans="1:25" ht="42.75" customHeight="1">
      <c r="A41" s="772">
        <v>40</v>
      </c>
      <c r="B41" s="946" t="s">
        <v>757</v>
      </c>
      <c r="C41" s="946" t="s">
        <v>1189</v>
      </c>
      <c r="D41" s="963" t="s">
        <v>4991</v>
      </c>
      <c r="E41" s="946" t="s">
        <v>6483</v>
      </c>
      <c r="F41" s="948" t="s">
        <v>4899</v>
      </c>
      <c r="G41" s="949" t="s">
        <v>4992</v>
      </c>
      <c r="H41" s="946" t="s">
        <v>4990</v>
      </c>
      <c r="I41" s="946">
        <v>1500</v>
      </c>
      <c r="J41" s="946"/>
      <c r="K41" s="950">
        <v>45568.708333333299</v>
      </c>
      <c r="L41" s="951"/>
      <c r="M41" s="952"/>
      <c r="N41" s="953" t="s">
        <v>4993</v>
      </c>
      <c r="O41" s="959"/>
      <c r="P41" s="953" t="s">
        <v>4902</v>
      </c>
      <c r="Q41" s="951">
        <v>45588.708333333299</v>
      </c>
      <c r="R41" s="951"/>
      <c r="S41" s="951"/>
      <c r="T41" s="955"/>
      <c r="U41" s="953"/>
      <c r="V41" s="956">
        <v>2276415</v>
      </c>
      <c r="W41" s="956"/>
      <c r="X41" s="957">
        <f t="shared" si="0"/>
        <v>0</v>
      </c>
      <c r="Y41" s="956" t="s">
        <v>6454</v>
      </c>
    </row>
    <row r="42" spans="1:25" ht="364.15" customHeight="1">
      <c r="A42" s="772">
        <v>41</v>
      </c>
      <c r="B42" s="946" t="s">
        <v>757</v>
      </c>
      <c r="C42" s="946" t="s">
        <v>1189</v>
      </c>
      <c r="D42" s="948" t="s">
        <v>6470</v>
      </c>
      <c r="E42" s="946" t="s">
        <v>6483</v>
      </c>
      <c r="F42" s="948" t="s">
        <v>4899</v>
      </c>
      <c r="G42" s="949" t="s">
        <v>6471</v>
      </c>
      <c r="H42" s="946" t="s">
        <v>691</v>
      </c>
      <c r="I42" s="946">
        <v>1041</v>
      </c>
      <c r="J42" s="946">
        <v>689</v>
      </c>
      <c r="K42" s="950">
        <v>45539.708333333336</v>
      </c>
      <c r="L42" s="951">
        <v>45722</v>
      </c>
      <c r="M42" s="952">
        <v>3100002066</v>
      </c>
      <c r="N42" s="953" t="s">
        <v>6472</v>
      </c>
      <c r="O42" s="959"/>
      <c r="P42" s="953" t="s">
        <v>4902</v>
      </c>
      <c r="Q42" s="951">
        <v>45584.708333333336</v>
      </c>
      <c r="R42" s="951"/>
      <c r="S42" s="951">
        <v>45770</v>
      </c>
      <c r="T42" s="955"/>
      <c r="U42" s="953" t="s">
        <v>4911</v>
      </c>
      <c r="V42" s="956">
        <v>468902.17</v>
      </c>
      <c r="W42" s="956">
        <v>101</v>
      </c>
      <c r="X42" s="957">
        <f t="shared" si="0"/>
        <v>9.7022094140249759E-2</v>
      </c>
      <c r="Y42" s="956"/>
    </row>
    <row r="43" spans="1:25" ht="42.75" customHeight="1">
      <c r="A43" s="772">
        <v>42</v>
      </c>
      <c r="B43" s="946" t="s">
        <v>757</v>
      </c>
      <c r="C43" s="946" t="s">
        <v>1189</v>
      </c>
      <c r="D43" s="948" t="s">
        <v>6473</v>
      </c>
      <c r="E43" s="946" t="s">
        <v>6482</v>
      </c>
      <c r="F43" s="948" t="s">
        <v>4899</v>
      </c>
      <c r="G43" s="949" t="s">
        <v>6474</v>
      </c>
      <c r="H43" s="946" t="s">
        <v>691</v>
      </c>
      <c r="I43" s="946">
        <v>218</v>
      </c>
      <c r="J43" s="946">
        <v>200</v>
      </c>
      <c r="K43" s="950">
        <v>45712</v>
      </c>
      <c r="L43" s="951"/>
      <c r="M43" s="952">
        <v>3100000790</v>
      </c>
      <c r="N43" s="953" t="s">
        <v>4941</v>
      </c>
      <c r="O43" s="959"/>
      <c r="P43" s="953" t="s">
        <v>4902</v>
      </c>
      <c r="Q43" s="951">
        <v>45712</v>
      </c>
      <c r="R43" s="951"/>
      <c r="S43" s="951">
        <v>45606</v>
      </c>
      <c r="T43" s="955"/>
      <c r="U43" s="953" t="s">
        <v>4911</v>
      </c>
      <c r="V43" s="956">
        <v>3115939.78</v>
      </c>
      <c r="W43" s="956">
        <v>173</v>
      </c>
      <c r="X43" s="957">
        <f t="shared" si="0"/>
        <v>0.79357798165137616</v>
      </c>
      <c r="Y43" s="956"/>
    </row>
    <row r="64370" spans="19:19">
      <c r="S64370" s="774"/>
    </row>
  </sheetData>
  <autoFilter ref="A1:Y43" xr:uid="{00000000-0009-0000-0000-00000C000000}"/>
  <conditionalFormatting sqref="L2:U43">
    <cfRule type="containsBlanks" dxfId="15" priority="1">
      <formula>LEN(TRIM(L2))=0</formula>
    </cfRule>
  </conditionalFormatting>
  <dataValidations count="5">
    <dataValidation allowBlank="1" prompt="UPDATED BY KHATEEB MUHAMMAD MUHYIDDEEN" sqref="C1 T1" xr:uid="{93039C15-A327-4156-9935-D4CEDBEA2268}"/>
    <dataValidation allowBlank="1" prompt="Details to be collected from Mr Ahmad Shaikh" sqref="D1:F1 K1" xr:uid="{99320F49-C404-4B8C-9C84-950A58A3D2C9}"/>
    <dataValidation allowBlank="1" showInputMessage="1" prompt="As per P6 Schedule or in very rare case Expert Judgement" sqref="Q1" xr:uid="{53E7CA25-2E10-4B6E-A71C-438FF84E94C5}"/>
    <dataValidation allowBlank="1" showInputMessage="1" prompt="Expected Date of Arrival" sqref="R1" xr:uid="{7B17BFAB-0D75-47F4-A1D0-45FE5AA18E67}"/>
    <dataValidation allowBlank="1" showInputMessage="1" showErrorMessage="1" prompt="Actual Date Arrived" sqref="S1" xr:uid="{A08BE7D8-2927-4F1F-9331-3D03674E2870}"/>
  </dataValidations>
  <printOptions horizontalCentered="1"/>
  <pageMargins left="0.25" right="0.25" top="0.25" bottom="0.25" header="0.25" footer="0.25"/>
  <pageSetup paperSize="8" scale="36" fitToHeight="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60" zoomScaleNormal="60" workbookViewId="0">
      <selection activeCell="F29" sqref="F29:G29"/>
    </sheetView>
  </sheetViews>
  <sheetFormatPr defaultColWidth="9.140625" defaultRowHeight="15"/>
  <cols>
    <col min="1" max="1" width="6" style="124" customWidth="1"/>
    <col min="2" max="2" width="11.5703125" style="124" customWidth="1"/>
    <col min="3" max="3" width="17" style="124" customWidth="1"/>
    <col min="4" max="4" width="110.42578125" style="124" bestFit="1" customWidth="1"/>
    <col min="5" max="5" width="26.42578125" style="124" customWidth="1"/>
    <col min="6" max="6" width="56.42578125" style="124" customWidth="1"/>
    <col min="7" max="7" width="51.5703125" style="124" customWidth="1"/>
    <col min="8" max="8" width="17" customWidth="1"/>
    <col min="9" max="9" width="26.28515625" customWidth="1"/>
    <col min="10" max="11" width="15.5703125" customWidth="1"/>
    <col min="12" max="12" width="18.42578125" customWidth="1"/>
    <col min="13" max="13" width="19.85546875" customWidth="1"/>
    <col min="14" max="14" width="15.5703125" customWidth="1"/>
    <col min="15" max="15" width="32.42578125" bestFit="1" customWidth="1"/>
    <col min="16" max="16" width="38.140625" bestFit="1" customWidth="1"/>
    <col min="17" max="18" width="15.5703125" customWidth="1"/>
    <col min="19" max="19" width="19.42578125" customWidth="1"/>
    <col min="20" max="24" width="15.5703125" customWidth="1"/>
    <col min="25" max="25" width="16.42578125" customWidth="1"/>
    <col min="26" max="26" width="15.5703125" customWidth="1"/>
    <col min="27" max="27" width="42.140625" bestFit="1" customWidth="1"/>
    <col min="28" max="34" width="15.5703125" customWidth="1"/>
    <col min="35" max="35" width="22" customWidth="1"/>
  </cols>
  <sheetData>
    <row r="1" spans="1:15" ht="18" hidden="1">
      <c r="A1" s="113"/>
      <c r="B1" s="113"/>
      <c r="C1" s="113"/>
      <c r="D1" s="113"/>
      <c r="E1" s="113"/>
      <c r="F1" s="113"/>
      <c r="G1" s="113"/>
    </row>
    <row r="2" spans="1:15" ht="18" hidden="1">
      <c r="A2" s="114"/>
      <c r="B2" s="116"/>
      <c r="C2" s="116"/>
      <c r="D2" s="116"/>
      <c r="E2" s="116"/>
      <c r="F2" s="116"/>
      <c r="G2" s="116"/>
    </row>
    <row r="3" spans="1:15" ht="18" hidden="1">
      <c r="A3" s="114"/>
      <c r="B3" s="116"/>
      <c r="C3" s="116"/>
      <c r="D3" s="116"/>
      <c r="E3" s="116"/>
      <c r="F3" s="116"/>
      <c r="G3" s="116"/>
      <c r="M3" s="160" t="str">
        <f ca="1">'General Information'!L1</f>
        <v>11-10-2026</v>
      </c>
      <c r="N3" s="16" t="s">
        <v>75</v>
      </c>
      <c r="O3" s="16" t="s">
        <v>321</v>
      </c>
    </row>
    <row r="4" spans="1:15" ht="18" hidden="1">
      <c r="A4" s="114"/>
      <c r="B4" s="115"/>
      <c r="C4" s="115"/>
      <c r="D4" s="115"/>
      <c r="E4" s="115"/>
      <c r="F4" s="115"/>
      <c r="G4" s="115"/>
      <c r="N4" t="s">
        <v>269</v>
      </c>
      <c r="O4" t="s">
        <v>21</v>
      </c>
    </row>
    <row r="5" spans="1:15" ht="18" hidden="1">
      <c r="A5" s="114"/>
      <c r="B5" s="116"/>
      <c r="C5" s="116"/>
      <c r="D5" s="116"/>
      <c r="E5" s="116"/>
      <c r="F5" s="116"/>
      <c r="G5" s="116"/>
      <c r="N5" t="s">
        <v>95</v>
      </c>
      <c r="O5" t="s">
        <v>188</v>
      </c>
    </row>
    <row r="6" spans="1:15" ht="18" hidden="1">
      <c r="A6" s="114"/>
      <c r="B6" s="116"/>
      <c r="C6" s="116"/>
      <c r="D6" s="116"/>
      <c r="E6" s="116"/>
      <c r="F6" s="116"/>
      <c r="G6" s="116"/>
      <c r="O6" t="s">
        <v>360</v>
      </c>
    </row>
    <row r="7" spans="1:15" hidden="1">
      <c r="A7" s="118"/>
      <c r="B7" s="117"/>
      <c r="C7" s="117"/>
      <c r="D7" s="117"/>
      <c r="E7" s="117"/>
      <c r="F7" s="117"/>
      <c r="G7" s="117"/>
      <c r="O7" t="s">
        <v>322</v>
      </c>
    </row>
    <row r="8" spans="1:15" ht="34.5" hidden="1" customHeight="1">
      <c r="A8" s="120"/>
      <c r="B8" s="119"/>
      <c r="C8" s="119"/>
      <c r="D8" s="119"/>
      <c r="E8" s="119"/>
      <c r="F8" s="119"/>
      <c r="G8" s="119"/>
      <c r="O8" t="s">
        <v>118</v>
      </c>
    </row>
    <row r="9" spans="1:15" ht="36.950000000000003" customHeight="1">
      <c r="A9" s="120"/>
      <c r="B9" s="1912" t="s">
        <v>318</v>
      </c>
      <c r="C9" s="1913"/>
      <c r="D9" s="1913"/>
      <c r="E9" s="1913"/>
      <c r="F9" s="1913"/>
      <c r="G9" s="1913"/>
      <c r="H9" s="1913"/>
      <c r="I9" s="1913"/>
      <c r="J9" s="1913"/>
    </row>
    <row r="10" spans="1:15" ht="57.6" customHeight="1">
      <c r="A10" s="117"/>
      <c r="B10" s="161" t="s">
        <v>313</v>
      </c>
      <c r="C10" s="161" t="s">
        <v>314</v>
      </c>
      <c r="D10" s="161" t="s">
        <v>315</v>
      </c>
      <c r="E10" s="161" t="s">
        <v>321</v>
      </c>
      <c r="F10" s="1914" t="s">
        <v>316</v>
      </c>
      <c r="G10" s="1915"/>
      <c r="H10" s="161" t="s">
        <v>319</v>
      </c>
      <c r="I10" s="163" t="s">
        <v>563</v>
      </c>
      <c r="J10" s="163" t="s">
        <v>323</v>
      </c>
    </row>
    <row r="11" spans="1:15" ht="55.35" customHeight="1">
      <c r="A11" s="121"/>
      <c r="B11" s="697">
        <v>1</v>
      </c>
      <c r="C11" s="698">
        <v>45552</v>
      </c>
      <c r="D11" s="699" t="s">
        <v>692</v>
      </c>
      <c r="E11" s="697" t="s">
        <v>360</v>
      </c>
      <c r="F11" s="1911" t="s">
        <v>693</v>
      </c>
      <c r="G11" s="1910"/>
      <c r="H11" s="164" t="s">
        <v>95</v>
      </c>
      <c r="I11" s="162">
        <v>45531</v>
      </c>
      <c r="J11" s="165">
        <v>29</v>
      </c>
    </row>
    <row r="12" spans="1:15" ht="55.35" customHeight="1">
      <c r="A12" s="121"/>
      <c r="B12" s="697">
        <v>2</v>
      </c>
      <c r="C12" s="698">
        <v>45552</v>
      </c>
      <c r="D12" s="699" t="s">
        <v>4792</v>
      </c>
      <c r="E12" s="697" t="s">
        <v>118</v>
      </c>
      <c r="F12" s="1911" t="s">
        <v>694</v>
      </c>
      <c r="G12" s="1910"/>
      <c r="H12" s="164" t="s">
        <v>95</v>
      </c>
      <c r="I12" s="162"/>
      <c r="J12" s="165"/>
    </row>
    <row r="13" spans="1:15" ht="55.35" customHeight="1">
      <c r="A13" s="121"/>
      <c r="B13" s="697">
        <v>3</v>
      </c>
      <c r="C13" s="698">
        <v>45552</v>
      </c>
      <c r="D13" s="699" t="s">
        <v>695</v>
      </c>
      <c r="E13" s="697" t="s">
        <v>360</v>
      </c>
      <c r="F13" s="1911" t="s">
        <v>696</v>
      </c>
      <c r="G13" s="1910"/>
      <c r="H13" s="164" t="s">
        <v>95</v>
      </c>
      <c r="I13" s="162"/>
      <c r="J13" s="165"/>
    </row>
    <row r="14" spans="1:15" ht="55.35" customHeight="1">
      <c r="A14" s="121"/>
      <c r="B14" s="697">
        <v>4</v>
      </c>
      <c r="C14" s="698">
        <v>45559</v>
      </c>
      <c r="D14" s="699" t="s">
        <v>4793</v>
      </c>
      <c r="E14" s="697" t="s">
        <v>360</v>
      </c>
      <c r="F14" s="1911" t="s">
        <v>697</v>
      </c>
      <c r="G14" s="1910"/>
      <c r="H14" s="164" t="s">
        <v>84</v>
      </c>
      <c r="I14" s="162">
        <v>45565</v>
      </c>
      <c r="J14" s="165">
        <v>42</v>
      </c>
    </row>
    <row r="15" spans="1:15" ht="55.35" customHeight="1">
      <c r="A15" s="121"/>
      <c r="B15" s="697">
        <v>5</v>
      </c>
      <c r="C15" s="698">
        <v>45559</v>
      </c>
      <c r="D15" s="699" t="s">
        <v>698</v>
      </c>
      <c r="E15" s="697" t="s">
        <v>360</v>
      </c>
      <c r="F15" s="1911" t="s">
        <v>779</v>
      </c>
      <c r="G15" s="1910"/>
      <c r="H15" s="164" t="s">
        <v>95</v>
      </c>
      <c r="I15" s="162">
        <v>45565</v>
      </c>
      <c r="J15" s="165">
        <v>51</v>
      </c>
    </row>
    <row r="16" spans="1:15" ht="55.35" customHeight="1">
      <c r="A16" s="121"/>
      <c r="B16" s="697">
        <v>6</v>
      </c>
      <c r="C16" s="698">
        <v>45559</v>
      </c>
      <c r="D16" s="699" t="s">
        <v>4794</v>
      </c>
      <c r="E16" s="697" t="s">
        <v>360</v>
      </c>
      <c r="F16" s="1911" t="s">
        <v>699</v>
      </c>
      <c r="G16" s="1910"/>
      <c r="H16" s="164" t="s">
        <v>84</v>
      </c>
      <c r="I16" s="162"/>
      <c r="J16" s="165"/>
    </row>
    <row r="17" spans="1:10" ht="55.35" customHeight="1">
      <c r="A17" s="121"/>
      <c r="B17" s="697">
        <v>7</v>
      </c>
      <c r="C17" s="698">
        <v>45559</v>
      </c>
      <c r="D17" s="699" t="s">
        <v>4796</v>
      </c>
      <c r="E17" s="697" t="s">
        <v>360</v>
      </c>
      <c r="F17" s="1911"/>
      <c r="G17" s="1910"/>
      <c r="H17" s="164" t="s">
        <v>84</v>
      </c>
      <c r="I17" s="162"/>
      <c r="J17" s="165"/>
    </row>
    <row r="18" spans="1:10" ht="55.35" customHeight="1">
      <c r="A18" s="121"/>
      <c r="B18" s="122">
        <v>8</v>
      </c>
      <c r="C18" s="698">
        <v>45559</v>
      </c>
      <c r="D18" s="249" t="s">
        <v>4795</v>
      </c>
      <c r="E18" s="697" t="s">
        <v>360</v>
      </c>
      <c r="F18" s="1909"/>
      <c r="G18" s="1910"/>
      <c r="H18" s="164" t="s">
        <v>84</v>
      </c>
      <c r="I18" s="162"/>
      <c r="J18" s="165"/>
    </row>
    <row r="19" spans="1:10" ht="55.35" customHeight="1">
      <c r="A19" s="121"/>
      <c r="B19" s="122">
        <v>9</v>
      </c>
      <c r="C19" s="698">
        <v>45559</v>
      </c>
      <c r="D19" s="249" t="s">
        <v>700</v>
      </c>
      <c r="E19" s="697" t="s">
        <v>360</v>
      </c>
      <c r="F19" s="1909" t="s">
        <v>701</v>
      </c>
      <c r="G19" s="1910"/>
      <c r="H19" s="164" t="s">
        <v>95</v>
      </c>
      <c r="I19" s="162">
        <v>45528</v>
      </c>
      <c r="J19" s="165">
        <v>37</v>
      </c>
    </row>
    <row r="20" spans="1:10" ht="55.35" customHeight="1">
      <c r="A20" s="121"/>
      <c r="B20" s="122">
        <v>10</v>
      </c>
      <c r="C20" s="698">
        <v>45559</v>
      </c>
      <c r="D20" s="249" t="s">
        <v>4789</v>
      </c>
      <c r="E20" s="697" t="s">
        <v>360</v>
      </c>
      <c r="F20" s="1909" t="s">
        <v>701</v>
      </c>
      <c r="G20" s="1910"/>
      <c r="H20" s="164" t="s">
        <v>95</v>
      </c>
      <c r="I20" s="162">
        <v>45539</v>
      </c>
      <c r="J20" s="165">
        <v>20</v>
      </c>
    </row>
    <row r="21" spans="1:10" ht="55.35" customHeight="1">
      <c r="A21" s="121"/>
      <c r="B21" s="122">
        <v>11</v>
      </c>
      <c r="C21" s="698">
        <v>45559</v>
      </c>
      <c r="D21" s="249" t="s">
        <v>4790</v>
      </c>
      <c r="E21" s="697" t="s">
        <v>360</v>
      </c>
      <c r="F21" s="1909" t="s">
        <v>701</v>
      </c>
      <c r="G21" s="1910"/>
      <c r="H21" s="164" t="s">
        <v>95</v>
      </c>
      <c r="I21" s="162">
        <v>45539</v>
      </c>
      <c r="J21" s="165">
        <v>20</v>
      </c>
    </row>
    <row r="22" spans="1:10" ht="55.35" customHeight="1">
      <c r="A22" s="121"/>
      <c r="B22" s="122">
        <v>12</v>
      </c>
      <c r="C22" s="698">
        <v>45559</v>
      </c>
      <c r="D22" s="249" t="s">
        <v>4791</v>
      </c>
      <c r="E22" s="697" t="s">
        <v>360</v>
      </c>
      <c r="F22" s="1909" t="s">
        <v>701</v>
      </c>
      <c r="G22" s="1910"/>
      <c r="H22" s="164" t="s">
        <v>95</v>
      </c>
      <c r="I22" s="162">
        <v>45539</v>
      </c>
      <c r="J22" s="165">
        <v>20</v>
      </c>
    </row>
    <row r="23" spans="1:10" ht="55.35" customHeight="1">
      <c r="A23" s="121"/>
      <c r="B23" s="122">
        <v>13</v>
      </c>
      <c r="C23" s="698">
        <v>45559</v>
      </c>
      <c r="D23" s="249" t="s">
        <v>702</v>
      </c>
      <c r="E23" s="697" t="s">
        <v>360</v>
      </c>
      <c r="F23" s="1909"/>
      <c r="G23" s="1910"/>
      <c r="H23" s="164" t="s">
        <v>95</v>
      </c>
      <c r="I23" s="162"/>
      <c r="J23" s="165"/>
    </row>
    <row r="24" spans="1:10" ht="55.35" customHeight="1">
      <c r="A24" s="121"/>
      <c r="B24" s="122">
        <v>14</v>
      </c>
      <c r="C24" s="123">
        <v>45586</v>
      </c>
      <c r="D24" s="249" t="s">
        <v>780</v>
      </c>
      <c r="E24" s="697" t="s">
        <v>360</v>
      </c>
      <c r="F24" s="1909"/>
      <c r="G24" s="1910"/>
      <c r="H24" s="164" t="s">
        <v>84</v>
      </c>
      <c r="I24" s="162">
        <v>45611</v>
      </c>
      <c r="J24" s="165">
        <f ca="1">TODAY()-C24</f>
        <v>720</v>
      </c>
    </row>
    <row r="25" spans="1:10" ht="55.35" customHeight="1">
      <c r="A25" s="121"/>
      <c r="B25" s="122">
        <v>15</v>
      </c>
      <c r="C25" s="123">
        <v>45606</v>
      </c>
      <c r="D25" s="249" t="s">
        <v>4798</v>
      </c>
      <c r="E25" s="697" t="s">
        <v>21</v>
      </c>
      <c r="F25" s="1909" t="s">
        <v>4799</v>
      </c>
      <c r="G25" s="1910"/>
      <c r="H25" s="164" t="s">
        <v>84</v>
      </c>
      <c r="I25" s="162"/>
      <c r="J25" s="165"/>
    </row>
    <row r="26" spans="1:10" ht="55.35" customHeight="1">
      <c r="A26" s="121"/>
      <c r="B26" s="122">
        <v>16</v>
      </c>
      <c r="C26" s="123">
        <v>45606</v>
      </c>
      <c r="D26" s="249" t="s">
        <v>4800</v>
      </c>
      <c r="E26" s="697" t="s">
        <v>360</v>
      </c>
      <c r="F26" s="1909" t="s">
        <v>4799</v>
      </c>
      <c r="G26" s="1910"/>
      <c r="H26" s="164" t="s">
        <v>84</v>
      </c>
      <c r="I26" s="162"/>
      <c r="J26" s="165"/>
    </row>
    <row r="27" spans="1:10" ht="55.35" customHeight="1">
      <c r="A27" s="121"/>
      <c r="B27" s="122">
        <v>17</v>
      </c>
      <c r="C27" s="123">
        <v>45646</v>
      </c>
      <c r="D27" s="249" t="s">
        <v>4842</v>
      </c>
      <c r="E27" s="697" t="s">
        <v>360</v>
      </c>
      <c r="F27" s="1909" t="s">
        <v>4799</v>
      </c>
      <c r="G27" s="1910"/>
      <c r="H27" s="164" t="s">
        <v>84</v>
      </c>
      <c r="I27" s="162"/>
      <c r="J27" s="165"/>
    </row>
    <row r="28" spans="1:10" ht="55.35" customHeight="1">
      <c r="A28" s="121"/>
      <c r="B28" s="122">
        <v>18</v>
      </c>
      <c r="C28" s="123"/>
      <c r="D28" s="249"/>
      <c r="E28" s="697"/>
      <c r="F28" s="1909"/>
      <c r="G28" s="1910"/>
      <c r="H28" s="164"/>
      <c r="I28" s="162"/>
      <c r="J28" s="165"/>
    </row>
    <row r="29" spans="1:10" ht="55.35" customHeight="1">
      <c r="A29" s="121"/>
      <c r="B29" s="122">
        <v>19</v>
      </c>
      <c r="C29" s="123"/>
      <c r="D29" s="249"/>
      <c r="E29" s="697"/>
      <c r="F29" s="1909"/>
      <c r="G29" s="1910"/>
      <c r="H29" s="164"/>
      <c r="I29" s="162"/>
      <c r="J29" s="165"/>
    </row>
    <row r="30" spans="1:10" ht="55.35" customHeight="1">
      <c r="A30" s="121"/>
      <c r="B30" s="122">
        <v>20</v>
      </c>
      <c r="C30" s="123"/>
      <c r="D30" s="249"/>
      <c r="E30" s="697"/>
      <c r="F30" s="1909"/>
      <c r="G30" s="1910"/>
      <c r="H30" s="164"/>
      <c r="I30" s="162"/>
      <c r="J30" s="165"/>
    </row>
    <row r="31" spans="1:10" ht="55.35" customHeight="1">
      <c r="A31" s="121"/>
      <c r="B31" s="122">
        <v>21</v>
      </c>
      <c r="C31" s="123"/>
      <c r="D31" s="249"/>
      <c r="E31" s="697"/>
      <c r="F31" s="1909"/>
      <c r="G31" s="1910"/>
      <c r="H31" s="164"/>
      <c r="I31" s="162"/>
      <c r="J31" s="165"/>
    </row>
    <row r="32" spans="1:10" ht="55.35" customHeight="1">
      <c r="A32" s="121"/>
      <c r="B32" s="122">
        <v>22</v>
      </c>
      <c r="C32" s="123"/>
      <c r="D32" s="249"/>
      <c r="E32" s="697"/>
      <c r="F32" s="1909"/>
      <c r="G32" s="1910"/>
      <c r="H32" s="164"/>
      <c r="I32" s="162"/>
      <c r="J32" s="165"/>
    </row>
    <row r="33" spans="1:10" ht="55.35" customHeight="1">
      <c r="A33" s="121"/>
      <c r="B33" s="122">
        <v>23</v>
      </c>
      <c r="C33" s="123"/>
      <c r="D33" s="249"/>
      <c r="E33" s="697"/>
      <c r="F33" s="1909"/>
      <c r="G33" s="1910"/>
      <c r="H33" s="164"/>
      <c r="I33" s="162"/>
      <c r="J33" s="165"/>
    </row>
    <row r="34" spans="1:10" ht="55.35" customHeight="1">
      <c r="A34" s="121"/>
      <c r="B34" s="122">
        <v>24</v>
      </c>
      <c r="C34" s="123"/>
      <c r="D34" s="249"/>
      <c r="E34" s="697"/>
      <c r="F34" s="1909"/>
      <c r="G34" s="1910"/>
      <c r="H34" s="164"/>
      <c r="I34" s="162"/>
      <c r="J34" s="165"/>
    </row>
    <row r="35" spans="1:10" ht="55.35" customHeight="1">
      <c r="A35" s="121"/>
      <c r="B35" s="122">
        <v>25</v>
      </c>
      <c r="C35" s="123"/>
      <c r="D35" s="249"/>
      <c r="E35" s="697"/>
      <c r="F35" s="1909"/>
      <c r="G35" s="1910"/>
      <c r="H35" s="164"/>
      <c r="I35" s="162"/>
      <c r="J35" s="165"/>
    </row>
    <row r="36" spans="1:10" ht="55.35" customHeight="1">
      <c r="A36" s="121"/>
      <c r="B36" s="122">
        <v>26</v>
      </c>
      <c r="C36" s="123"/>
      <c r="D36" s="249"/>
      <c r="E36" s="697"/>
      <c r="F36" s="1909"/>
      <c r="G36" s="1910"/>
      <c r="H36" s="164"/>
      <c r="I36" s="162"/>
      <c r="J36" s="165"/>
    </row>
    <row r="37" spans="1:10" ht="55.35" customHeight="1">
      <c r="A37" s="121"/>
      <c r="B37" s="122">
        <v>27</v>
      </c>
      <c r="C37" s="123"/>
      <c r="D37" s="249"/>
      <c r="E37" s="697"/>
      <c r="F37" s="1909"/>
      <c r="G37" s="1910"/>
      <c r="H37" s="164"/>
      <c r="I37" s="162"/>
      <c r="J37" s="165"/>
    </row>
    <row r="38" spans="1:10" ht="55.35" customHeight="1">
      <c r="A38" s="121"/>
      <c r="B38" s="122">
        <v>28</v>
      </c>
      <c r="C38" s="123"/>
      <c r="D38" s="249"/>
      <c r="E38" s="697"/>
      <c r="F38" s="1909"/>
      <c r="G38" s="1910"/>
      <c r="H38" s="164"/>
      <c r="I38" s="162"/>
      <c r="J38" s="165"/>
    </row>
    <row r="39" spans="1:10" ht="55.35" customHeight="1">
      <c r="A39" s="121"/>
      <c r="B39" s="122">
        <v>29</v>
      </c>
      <c r="C39" s="123"/>
      <c r="D39" s="249"/>
      <c r="E39" s="697"/>
      <c r="F39" s="1909"/>
      <c r="G39" s="1910"/>
      <c r="H39" s="164"/>
      <c r="I39" s="162"/>
      <c r="J39" s="165"/>
    </row>
    <row r="40" spans="1:10" ht="55.35" customHeight="1">
      <c r="A40" s="121"/>
      <c r="B40" s="122">
        <v>30</v>
      </c>
      <c r="C40" s="123"/>
      <c r="D40" s="249"/>
      <c r="E40" s="697"/>
      <c r="F40" s="1909"/>
      <c r="G40" s="1910"/>
      <c r="H40" s="164"/>
      <c r="I40" s="162"/>
      <c r="J40" s="165"/>
    </row>
    <row r="41" spans="1:10" ht="55.35" customHeight="1">
      <c r="A41" s="121"/>
      <c r="B41" s="122">
        <v>31</v>
      </c>
      <c r="C41" s="123"/>
      <c r="D41" s="249"/>
      <c r="E41" s="697"/>
      <c r="F41" s="1909"/>
      <c r="G41" s="1910"/>
      <c r="H41" s="164"/>
      <c r="I41" s="162"/>
      <c r="J41" s="165"/>
    </row>
    <row r="42" spans="1:10" ht="55.35" customHeight="1">
      <c r="A42" s="121"/>
      <c r="B42" s="122">
        <v>32</v>
      </c>
      <c r="C42" s="123"/>
      <c r="D42" s="249"/>
      <c r="E42" s="697"/>
      <c r="F42" s="1909"/>
      <c r="G42" s="1910"/>
      <c r="H42" s="164"/>
      <c r="I42" s="162"/>
      <c r="J42" s="165"/>
    </row>
    <row r="43" spans="1:10" ht="55.35" customHeight="1">
      <c r="A43" s="121"/>
      <c r="B43" s="122">
        <v>33</v>
      </c>
      <c r="C43" s="123"/>
      <c r="D43" s="249"/>
      <c r="E43" s="697"/>
      <c r="F43" s="1909"/>
      <c r="G43" s="1910"/>
      <c r="H43" s="164"/>
      <c r="I43" s="162"/>
      <c r="J43" s="165"/>
    </row>
    <row r="44" spans="1:10" ht="55.35" customHeight="1">
      <c r="A44" s="121"/>
      <c r="B44" s="122">
        <v>34</v>
      </c>
      <c r="C44" s="123"/>
      <c r="D44" s="249"/>
      <c r="E44" s="697"/>
      <c r="F44" s="1909"/>
      <c r="G44" s="1910"/>
      <c r="H44" s="164"/>
      <c r="I44" s="162"/>
      <c r="J44" s="165"/>
    </row>
    <row r="45" spans="1:10" ht="55.35" customHeight="1">
      <c r="A45" s="121"/>
      <c r="B45" s="122">
        <v>35</v>
      </c>
      <c r="C45" s="123"/>
      <c r="D45" s="249"/>
      <c r="E45" s="697"/>
      <c r="F45" s="1909"/>
      <c r="G45" s="1910"/>
      <c r="H45" s="164"/>
      <c r="I45" s="162"/>
      <c r="J45" s="165"/>
    </row>
    <row r="46" spans="1:10" ht="55.35" customHeight="1">
      <c r="A46" s="121"/>
      <c r="B46" s="122">
        <v>36</v>
      </c>
      <c r="C46" s="123"/>
      <c r="D46" s="249"/>
      <c r="E46" s="697"/>
      <c r="F46" s="1909"/>
      <c r="G46" s="1910"/>
      <c r="H46" s="164"/>
      <c r="I46" s="162"/>
      <c r="J46" s="165"/>
    </row>
    <row r="47" spans="1:10" ht="55.35" customHeight="1">
      <c r="A47" s="121"/>
      <c r="B47" s="122">
        <v>37</v>
      </c>
      <c r="C47" s="123"/>
      <c r="D47" s="249"/>
      <c r="E47" s="697"/>
      <c r="F47" s="1909"/>
      <c r="G47" s="1910"/>
      <c r="H47" s="164"/>
      <c r="I47" s="162"/>
      <c r="J47" s="165"/>
    </row>
    <row r="48" spans="1:10" ht="55.35" customHeight="1">
      <c r="A48" s="121"/>
      <c r="B48" s="122">
        <v>38</v>
      </c>
      <c r="C48" s="123"/>
      <c r="D48" s="249"/>
      <c r="E48" s="697"/>
      <c r="F48" s="1909"/>
      <c r="G48" s="1910"/>
      <c r="H48" s="164"/>
      <c r="I48" s="162"/>
      <c r="J48" s="165"/>
    </row>
    <row r="49" spans="1:10" ht="55.35" customHeight="1">
      <c r="A49" s="121"/>
      <c r="B49" s="122">
        <v>39</v>
      </c>
      <c r="C49" s="123"/>
      <c r="D49" s="249"/>
      <c r="E49" s="697"/>
      <c r="F49" s="1909"/>
      <c r="G49" s="1910"/>
      <c r="H49" s="164"/>
      <c r="I49" s="162"/>
      <c r="J49" s="165"/>
    </row>
    <row r="50" spans="1:10" ht="55.35" customHeight="1">
      <c r="A50" s="121"/>
      <c r="B50" s="122">
        <v>40</v>
      </c>
      <c r="C50" s="123"/>
      <c r="D50" s="249"/>
      <c r="E50" s="697"/>
      <c r="F50" s="1909"/>
      <c r="G50" s="1910"/>
      <c r="H50" s="164"/>
      <c r="I50" s="162"/>
      <c r="J50" s="165"/>
    </row>
    <row r="51" spans="1:10" ht="55.35" customHeight="1">
      <c r="A51" s="121"/>
      <c r="B51" s="122">
        <v>41</v>
      </c>
      <c r="C51" s="123"/>
      <c r="D51" s="249"/>
      <c r="E51" s="697"/>
      <c r="F51" s="1909"/>
      <c r="G51" s="1910"/>
      <c r="H51" s="164"/>
      <c r="I51" s="162"/>
      <c r="J51" s="165"/>
    </row>
    <row r="52" spans="1:10" ht="55.35" customHeight="1">
      <c r="A52" s="121"/>
      <c r="B52" s="122">
        <v>42</v>
      </c>
      <c r="C52" s="123"/>
      <c r="D52" s="249"/>
      <c r="E52" s="697"/>
      <c r="F52" s="1909"/>
      <c r="G52" s="1910"/>
      <c r="H52" s="164"/>
      <c r="I52" s="162"/>
      <c r="J52" s="165"/>
    </row>
    <row r="53" spans="1:10" ht="55.35" customHeight="1">
      <c r="A53" s="121"/>
      <c r="B53" s="122">
        <v>43</v>
      </c>
      <c r="C53" s="123"/>
      <c r="D53" s="249"/>
      <c r="E53" s="697"/>
      <c r="F53" s="1909"/>
      <c r="G53" s="1910"/>
      <c r="H53" s="164"/>
      <c r="I53" s="162"/>
      <c r="J53" s="165"/>
    </row>
    <row r="54" spans="1:10" ht="55.35" customHeight="1">
      <c r="A54" s="121"/>
      <c r="B54" s="122">
        <v>44</v>
      </c>
      <c r="C54" s="123"/>
      <c r="D54" s="249"/>
      <c r="E54" s="697"/>
      <c r="F54" s="1909"/>
      <c r="G54" s="1910"/>
      <c r="H54" s="164"/>
      <c r="I54" s="162"/>
      <c r="J54" s="165"/>
    </row>
    <row r="55" spans="1:10" ht="55.35" customHeight="1">
      <c r="A55" s="121"/>
      <c r="B55" s="122">
        <v>45</v>
      </c>
      <c r="C55" s="123"/>
      <c r="D55" s="249"/>
      <c r="E55" s="697"/>
      <c r="F55" s="1909"/>
      <c r="G55" s="1910"/>
      <c r="H55" s="164"/>
      <c r="I55" s="162"/>
      <c r="J55" s="165"/>
    </row>
    <row r="56" spans="1:10" ht="55.35" customHeight="1">
      <c r="A56" s="121"/>
      <c r="B56" s="122">
        <v>46</v>
      </c>
      <c r="C56" s="123"/>
      <c r="D56" s="249"/>
      <c r="E56" s="697"/>
      <c r="F56" s="1909"/>
      <c r="G56" s="1910"/>
      <c r="H56" s="164"/>
      <c r="I56" s="162"/>
      <c r="J56" s="165"/>
    </row>
    <row r="57" spans="1:10" ht="55.35" customHeight="1">
      <c r="A57" s="121"/>
      <c r="B57" s="122">
        <v>47</v>
      </c>
      <c r="C57" s="123"/>
      <c r="D57" s="249"/>
      <c r="E57" s="697"/>
      <c r="F57" s="1909"/>
      <c r="G57" s="1910"/>
      <c r="H57" s="164"/>
      <c r="I57" s="162"/>
      <c r="J57" s="165"/>
    </row>
    <row r="58" spans="1:10" ht="55.35" customHeight="1">
      <c r="A58" s="121"/>
      <c r="B58" s="122">
        <v>48</v>
      </c>
      <c r="C58" s="123"/>
      <c r="D58" s="249"/>
      <c r="E58" s="697"/>
      <c r="F58" s="1909"/>
      <c r="G58" s="1910"/>
      <c r="H58" s="164"/>
      <c r="I58" s="162"/>
      <c r="J58" s="165"/>
    </row>
    <row r="59" spans="1:10" ht="55.35" customHeight="1">
      <c r="A59" s="121"/>
      <c r="B59" s="122">
        <v>49</v>
      </c>
      <c r="C59" s="123"/>
      <c r="D59" s="249"/>
      <c r="E59" s="697"/>
      <c r="F59" s="1909"/>
      <c r="G59" s="1910"/>
      <c r="H59" s="164"/>
      <c r="I59" s="162"/>
      <c r="J59" s="165"/>
    </row>
    <row r="60" spans="1:10" ht="55.35" customHeight="1">
      <c r="A60" s="121"/>
      <c r="B60" s="122">
        <v>50</v>
      </c>
      <c r="C60" s="123"/>
      <c r="D60" s="249"/>
      <c r="E60" s="697"/>
      <c r="F60" s="1909"/>
      <c r="G60" s="1910"/>
      <c r="H60" s="164"/>
      <c r="I60" s="162"/>
      <c r="J60" s="165"/>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40:G40"/>
    <mergeCell ref="F41:G41"/>
    <mergeCell ref="F42:G42"/>
    <mergeCell ref="F43:G43"/>
    <mergeCell ref="F44:G44"/>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B9:J9"/>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s>
  <pageMargins left="0.75" right="0.75" top="1.2" bottom="1" header="0.3" footer="0.3"/>
  <pageSetup paperSize="8" scale="56"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r:uid="{448A8761-95DF-499A-9A42-96F61AF4CD90}">
          <x14:formula1>
            <xm:f>Codes!$H$12:$H$18</xm:f>
          </x14:formula1>
          <xm:sqref>H11:H60</xm:sqref>
        </x14:dataValidation>
        <x14:dataValidation type="list" allowBlank="1" showInputMessage="1" showErrorMessage="1" xr:uid="{7680D640-65CA-4413-A70E-1885C8DAD4CE}">
          <x14:formula1>
            <xm:f>Codes!$K$11:$K$15</xm:f>
          </x14:formula1>
          <xm:sqref>E11:E60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ES129"/>
  <sheetViews>
    <sheetView zoomScale="80" zoomScaleNormal="80" workbookViewId="0">
      <selection activeCell="M11" sqref="M11"/>
    </sheetView>
  </sheetViews>
  <sheetFormatPr defaultRowHeight="15"/>
  <cols>
    <col min="1" max="1" width="21.42578125" bestFit="1" customWidth="1"/>
    <col min="2" max="4" width="11.5703125" bestFit="1" customWidth="1"/>
    <col min="5" max="7" width="14.85546875" bestFit="1" customWidth="1"/>
    <col min="8" max="14" width="15.85546875" bestFit="1" customWidth="1"/>
    <col min="15" max="26" width="17" bestFit="1" customWidth="1"/>
    <col min="27" max="27" width="13.7109375" bestFit="1" customWidth="1"/>
    <col min="28" max="28" width="10.28515625" bestFit="1" customWidth="1"/>
    <col min="29" max="29" width="8.7109375" bestFit="1" customWidth="1"/>
    <col min="30" max="38" width="4.140625" bestFit="1" customWidth="1"/>
    <col min="39" max="40" width="5.5703125" customWidth="1"/>
    <col min="43" max="43" width="3.42578125" bestFit="1" customWidth="1"/>
  </cols>
  <sheetData>
    <row r="1" spans="1:43" ht="34.5" customHeight="1">
      <c r="A1" s="1942" t="s">
        <v>4833</v>
      </c>
      <c r="B1" s="1943"/>
      <c r="C1" s="1943"/>
      <c r="D1" s="1943"/>
      <c r="E1" s="1943"/>
      <c r="F1" s="1943"/>
      <c r="G1" s="1943"/>
      <c r="H1" s="1943"/>
      <c r="I1" s="1943"/>
      <c r="J1" s="1943"/>
      <c r="K1" s="1943"/>
      <c r="L1" s="1943"/>
      <c r="M1" s="1943"/>
      <c r="N1" s="1943"/>
      <c r="O1" s="1943"/>
      <c r="P1" s="1943"/>
      <c r="Q1" s="1943"/>
      <c r="R1" s="1943"/>
      <c r="S1" s="1943"/>
      <c r="T1" s="1943"/>
      <c r="U1" s="1943"/>
      <c r="V1" s="1943"/>
      <c r="W1" s="1943"/>
      <c r="X1" s="1943"/>
      <c r="Y1" s="1943"/>
      <c r="Z1" s="1943"/>
      <c r="AA1" s="1943"/>
      <c r="AB1" s="1943"/>
      <c r="AC1" s="1943"/>
      <c r="AD1" s="1943"/>
      <c r="AE1" s="1943"/>
      <c r="AF1" s="1943"/>
      <c r="AG1" s="1943"/>
      <c r="AH1" s="1943"/>
      <c r="AI1" s="1943"/>
      <c r="AJ1" s="1943"/>
      <c r="AK1" s="1943"/>
      <c r="AL1" s="1943"/>
    </row>
    <row r="2" spans="1:43" ht="59.85" customHeight="1">
      <c r="A2" s="127" t="s">
        <v>46</v>
      </c>
      <c r="B2" s="128">
        <v>45502</v>
      </c>
      <c r="C2" s="128">
        <f>EOMONTH(B2,1)</f>
        <v>45535</v>
      </c>
      <c r="D2" s="128">
        <f t="shared" ref="D2:AL2" si="0">EOMONTH(C2,1)</f>
        <v>45565</v>
      </c>
      <c r="E2" s="128">
        <f t="shared" si="0"/>
        <v>45596</v>
      </c>
      <c r="F2" s="128">
        <f t="shared" si="0"/>
        <v>45626</v>
      </c>
      <c r="G2" s="128">
        <f t="shared" si="0"/>
        <v>45657</v>
      </c>
      <c r="H2" s="128">
        <f t="shared" si="0"/>
        <v>45688</v>
      </c>
      <c r="I2" s="128">
        <f t="shared" si="0"/>
        <v>45716</v>
      </c>
      <c r="J2" s="128">
        <f t="shared" si="0"/>
        <v>45747</v>
      </c>
      <c r="K2" s="128">
        <f t="shared" si="0"/>
        <v>45777</v>
      </c>
      <c r="L2" s="128">
        <f t="shared" si="0"/>
        <v>45808</v>
      </c>
      <c r="M2" s="128">
        <f t="shared" si="0"/>
        <v>45838</v>
      </c>
      <c r="N2" s="128">
        <f t="shared" si="0"/>
        <v>45869</v>
      </c>
      <c r="O2" s="128">
        <f t="shared" si="0"/>
        <v>45900</v>
      </c>
      <c r="P2" s="128">
        <f t="shared" si="0"/>
        <v>45930</v>
      </c>
      <c r="Q2" s="128">
        <f t="shared" si="0"/>
        <v>45961</v>
      </c>
      <c r="R2" s="128">
        <f t="shared" si="0"/>
        <v>45991</v>
      </c>
      <c r="S2" s="128">
        <f t="shared" si="0"/>
        <v>46022</v>
      </c>
      <c r="T2" s="128">
        <f t="shared" si="0"/>
        <v>46053</v>
      </c>
      <c r="U2" s="128">
        <f t="shared" si="0"/>
        <v>46081</v>
      </c>
      <c r="V2" s="128">
        <f t="shared" si="0"/>
        <v>46112</v>
      </c>
      <c r="W2" s="128">
        <f t="shared" si="0"/>
        <v>46142</v>
      </c>
      <c r="X2" s="128">
        <f t="shared" si="0"/>
        <v>46173</v>
      </c>
      <c r="Y2" s="128">
        <f t="shared" si="0"/>
        <v>46203</v>
      </c>
      <c r="Z2" s="128">
        <f t="shared" si="0"/>
        <v>46234</v>
      </c>
      <c r="AA2" s="128">
        <f t="shared" si="0"/>
        <v>46265</v>
      </c>
      <c r="AB2" s="128">
        <f t="shared" si="0"/>
        <v>46295</v>
      </c>
      <c r="AC2" s="128">
        <f t="shared" si="0"/>
        <v>46326</v>
      </c>
      <c r="AD2" s="128">
        <f t="shared" si="0"/>
        <v>46356</v>
      </c>
      <c r="AE2" s="128">
        <f t="shared" si="0"/>
        <v>46387</v>
      </c>
      <c r="AF2" s="128">
        <f t="shared" si="0"/>
        <v>46418</v>
      </c>
      <c r="AG2" s="128">
        <f t="shared" si="0"/>
        <v>46446</v>
      </c>
      <c r="AH2" s="128">
        <f t="shared" si="0"/>
        <v>46477</v>
      </c>
      <c r="AI2" s="128">
        <f t="shared" si="0"/>
        <v>46507</v>
      </c>
      <c r="AJ2" s="128">
        <f t="shared" si="0"/>
        <v>46538</v>
      </c>
      <c r="AK2" s="128">
        <f t="shared" si="0"/>
        <v>46568</v>
      </c>
      <c r="AL2" s="129">
        <f t="shared" si="0"/>
        <v>46599</v>
      </c>
    </row>
    <row r="3" spans="1:43" ht="34.5" customHeight="1">
      <c r="A3" s="130" t="s">
        <v>47</v>
      </c>
      <c r="B3" s="737">
        <v>0</v>
      </c>
      <c r="C3" s="737">
        <v>4.8</v>
      </c>
      <c r="D3" s="737">
        <v>170.4</v>
      </c>
      <c r="E3" s="737">
        <v>214.4</v>
      </c>
      <c r="F3" s="737">
        <v>161</v>
      </c>
      <c r="G3" s="737">
        <v>296.5</v>
      </c>
      <c r="H3" s="737">
        <v>383.8</v>
      </c>
      <c r="I3" s="737">
        <v>291.7</v>
      </c>
      <c r="J3" s="737">
        <v>228.3</v>
      </c>
      <c r="K3" s="737">
        <v>165.2</v>
      </c>
      <c r="L3" s="737">
        <v>89.3</v>
      </c>
      <c r="M3" s="737">
        <v>100.7</v>
      </c>
      <c r="N3" s="737">
        <v>101.9</v>
      </c>
      <c r="O3" s="737">
        <v>211.9</v>
      </c>
      <c r="P3" s="737">
        <v>411.1</v>
      </c>
      <c r="Q3" s="737">
        <v>601.79999999999995</v>
      </c>
      <c r="R3" s="737">
        <v>447.5</v>
      </c>
      <c r="S3" s="737">
        <v>472.1</v>
      </c>
      <c r="T3" s="737">
        <v>662.5</v>
      </c>
      <c r="U3" s="737">
        <v>794.1</v>
      </c>
      <c r="V3" s="737">
        <v>675.6</v>
      </c>
      <c r="W3" s="737">
        <v>502</v>
      </c>
      <c r="X3" s="737">
        <v>413</v>
      </c>
      <c r="Y3" s="737">
        <v>255</v>
      </c>
      <c r="Z3" s="737">
        <v>14.3</v>
      </c>
      <c r="AA3" s="131"/>
      <c r="AB3" s="131"/>
      <c r="AC3" s="131"/>
      <c r="AD3" s="131"/>
      <c r="AE3" s="131"/>
      <c r="AF3" s="131"/>
      <c r="AG3" s="131"/>
      <c r="AH3" s="131"/>
      <c r="AI3" s="131"/>
      <c r="AJ3" s="131"/>
      <c r="AK3" s="131"/>
      <c r="AL3" s="131"/>
    </row>
    <row r="4" spans="1:43" ht="34.5" customHeight="1">
      <c r="A4" s="130" t="s">
        <v>278</v>
      </c>
      <c r="B4" s="737">
        <v>0</v>
      </c>
      <c r="C4" s="737">
        <v>4.8</v>
      </c>
      <c r="D4" s="737">
        <v>175.2</v>
      </c>
      <c r="E4" s="737">
        <v>389.6</v>
      </c>
      <c r="F4" s="737">
        <v>550.6</v>
      </c>
      <c r="G4" s="737">
        <v>847.1</v>
      </c>
      <c r="H4" s="737">
        <v>1230.9000000000001</v>
      </c>
      <c r="I4" s="737">
        <v>1522.6</v>
      </c>
      <c r="J4" s="737">
        <v>1750.9</v>
      </c>
      <c r="K4" s="737">
        <v>1916.1</v>
      </c>
      <c r="L4" s="737">
        <v>2005.4</v>
      </c>
      <c r="M4" s="737">
        <v>2106.1</v>
      </c>
      <c r="N4" s="737">
        <v>2208</v>
      </c>
      <c r="O4" s="737">
        <v>2419.9</v>
      </c>
      <c r="P4" s="737">
        <v>2831</v>
      </c>
      <c r="Q4" s="737">
        <v>3432.8</v>
      </c>
      <c r="R4" s="737">
        <v>3880.3</v>
      </c>
      <c r="S4" s="737">
        <v>4352.3999999999996</v>
      </c>
      <c r="T4" s="737">
        <v>5014.8999999999996</v>
      </c>
      <c r="U4" s="737">
        <v>5809</v>
      </c>
      <c r="V4" s="737">
        <v>6484.6</v>
      </c>
      <c r="W4" s="737">
        <v>6986.6</v>
      </c>
      <c r="X4" s="737">
        <v>7399.6</v>
      </c>
      <c r="Y4" s="737">
        <v>7654.6</v>
      </c>
      <c r="Z4" s="737">
        <v>7668.9</v>
      </c>
      <c r="AA4" s="131"/>
      <c r="AB4" s="131"/>
      <c r="AC4" s="131"/>
      <c r="AD4" s="131"/>
      <c r="AE4" s="131"/>
      <c r="AF4" s="131"/>
      <c r="AG4" s="131"/>
      <c r="AH4" s="131"/>
      <c r="AI4" s="131"/>
      <c r="AJ4" s="131"/>
      <c r="AK4" s="131"/>
      <c r="AL4" s="131"/>
    </row>
    <row r="5" spans="1:43" ht="34.5" customHeight="1">
      <c r="A5" s="130" t="s">
        <v>48</v>
      </c>
      <c r="B5" s="737">
        <v>0.93333333333333324</v>
      </c>
      <c r="C5" s="737">
        <v>5</v>
      </c>
      <c r="D5" s="737">
        <v>15</v>
      </c>
      <c r="E5" s="737">
        <v>73</v>
      </c>
      <c r="F5" s="723">
        <v>151</v>
      </c>
      <c r="G5" s="723">
        <v>206</v>
      </c>
      <c r="H5" s="723">
        <v>220</v>
      </c>
      <c r="I5" s="723">
        <v>144</v>
      </c>
      <c r="J5" s="723">
        <v>258</v>
      </c>
      <c r="K5" s="723">
        <v>296</v>
      </c>
      <c r="L5" s="723">
        <v>422</v>
      </c>
      <c r="M5" s="723">
        <v>419</v>
      </c>
      <c r="N5" s="723">
        <v>423</v>
      </c>
      <c r="O5" s="723">
        <v>359</v>
      </c>
      <c r="P5" s="723">
        <v>394</v>
      </c>
      <c r="Q5" s="723">
        <v>389</v>
      </c>
      <c r="R5" s="723">
        <v>447.5</v>
      </c>
      <c r="S5" s="723">
        <v>472.1</v>
      </c>
      <c r="T5" s="723">
        <v>312</v>
      </c>
      <c r="U5" s="723"/>
      <c r="V5" s="723"/>
      <c r="W5" s="723"/>
      <c r="X5" s="723"/>
      <c r="Y5" s="723"/>
      <c r="Z5" s="723"/>
      <c r="AA5" s="131"/>
      <c r="AB5" s="131"/>
      <c r="AC5" s="131"/>
      <c r="AD5" s="131"/>
      <c r="AE5" s="131"/>
      <c r="AF5" s="131"/>
      <c r="AG5" s="131"/>
      <c r="AH5" s="131"/>
      <c r="AI5" s="131"/>
      <c r="AJ5" s="131"/>
      <c r="AK5" s="131"/>
      <c r="AL5" s="131"/>
    </row>
    <row r="6" spans="1:43" ht="34.5" customHeight="1">
      <c r="A6" s="132" t="s">
        <v>279</v>
      </c>
      <c r="B6" s="737">
        <v>0.93333333333333324</v>
      </c>
      <c r="C6" s="737">
        <v>5.1076923076923082</v>
      </c>
      <c r="D6" s="737">
        <f t="shared" ref="D6:Q6" si="1">+C6+D5</f>
        <v>20.107692307692307</v>
      </c>
      <c r="E6" s="737">
        <f t="shared" si="1"/>
        <v>93.107692307692304</v>
      </c>
      <c r="F6" s="723">
        <f t="shared" si="1"/>
        <v>244.1076923076923</v>
      </c>
      <c r="G6" s="723">
        <f t="shared" si="1"/>
        <v>450.10769230769233</v>
      </c>
      <c r="H6" s="723">
        <f t="shared" si="1"/>
        <v>670.10769230769233</v>
      </c>
      <c r="I6" s="723">
        <f t="shared" si="1"/>
        <v>814.10769230769233</v>
      </c>
      <c r="J6" s="723">
        <f t="shared" si="1"/>
        <v>1072.1076923076923</v>
      </c>
      <c r="K6" s="723">
        <f t="shared" si="1"/>
        <v>1368.1076923076923</v>
      </c>
      <c r="L6" s="723">
        <f t="shared" si="1"/>
        <v>1790.1076923076923</v>
      </c>
      <c r="M6" s="723">
        <f t="shared" si="1"/>
        <v>2209.1076923076926</v>
      </c>
      <c r="N6" s="723">
        <f t="shared" si="1"/>
        <v>2632.1076923076926</v>
      </c>
      <c r="O6" s="723">
        <f t="shared" si="1"/>
        <v>2991.1076923076926</v>
      </c>
      <c r="P6" s="723">
        <f t="shared" si="1"/>
        <v>3385.1076923076926</v>
      </c>
      <c r="Q6" s="723">
        <f t="shared" si="1"/>
        <v>3774.1076923076926</v>
      </c>
      <c r="R6" s="723">
        <f>+Q6+R5</f>
        <v>4221.6076923076926</v>
      </c>
      <c r="S6" s="723">
        <f>+R6+S5</f>
        <v>4693.7076923076929</v>
      </c>
      <c r="T6" s="723">
        <f>+S6+T5</f>
        <v>5005.7076923076929</v>
      </c>
      <c r="U6" s="723"/>
      <c r="V6" s="723"/>
      <c r="W6" s="723"/>
      <c r="X6" s="723"/>
      <c r="Y6" s="723"/>
      <c r="Z6" s="723"/>
      <c r="AA6" s="131"/>
      <c r="AB6" s="131"/>
      <c r="AC6" s="131"/>
      <c r="AD6" s="133"/>
      <c r="AE6" s="133"/>
      <c r="AF6" s="133"/>
      <c r="AG6" s="133"/>
      <c r="AH6" s="133"/>
      <c r="AI6" s="133"/>
      <c r="AJ6" s="133"/>
      <c r="AK6" s="133"/>
      <c r="AL6" s="133"/>
    </row>
    <row r="7" spans="1:43" ht="34.5" customHeight="1">
      <c r="A7" s="132" t="s">
        <v>276</v>
      </c>
      <c r="B7" s="737"/>
      <c r="C7" s="737"/>
      <c r="D7" s="737"/>
      <c r="E7" s="723"/>
      <c r="F7" s="723"/>
      <c r="G7" s="723"/>
      <c r="H7" s="723"/>
      <c r="I7" s="723"/>
      <c r="J7" s="723"/>
      <c r="K7" s="723"/>
      <c r="L7" s="723"/>
      <c r="M7" s="723"/>
      <c r="N7" s="723"/>
      <c r="O7" s="723"/>
      <c r="P7" s="723"/>
      <c r="Q7" s="723"/>
      <c r="R7" s="723"/>
      <c r="S7" s="723"/>
      <c r="T7" s="723"/>
      <c r="U7" s="723">
        <v>794.1</v>
      </c>
      <c r="V7" s="723">
        <v>675.6</v>
      </c>
      <c r="W7" s="723">
        <v>502</v>
      </c>
      <c r="X7" s="723">
        <v>413</v>
      </c>
      <c r="Y7" s="723">
        <v>255</v>
      </c>
      <c r="Z7" s="723">
        <v>14.3</v>
      </c>
      <c r="AA7" s="723"/>
      <c r="AB7" s="723"/>
      <c r="AC7" s="723"/>
      <c r="AD7" s="133"/>
      <c r="AE7" s="133"/>
      <c r="AF7" s="133"/>
      <c r="AG7" s="133"/>
      <c r="AH7" s="133"/>
      <c r="AI7" s="133"/>
      <c r="AJ7" s="133"/>
      <c r="AK7" s="133"/>
      <c r="AL7" s="133"/>
    </row>
    <row r="8" spans="1:43" ht="34.5" customHeight="1" thickBot="1">
      <c r="A8" s="134" t="s">
        <v>281</v>
      </c>
      <c r="B8" s="135"/>
      <c r="C8" s="135"/>
      <c r="D8" s="135"/>
      <c r="E8" s="739"/>
      <c r="F8" s="739"/>
      <c r="G8" s="740"/>
      <c r="H8" s="740"/>
      <c r="I8" s="740"/>
      <c r="J8" s="135"/>
      <c r="K8" s="135"/>
      <c r="L8" s="135"/>
      <c r="M8" s="135"/>
      <c r="N8" s="135"/>
      <c r="O8" s="135"/>
      <c r="P8" s="135"/>
      <c r="Q8" s="135"/>
      <c r="R8" s="135"/>
      <c r="S8" s="135"/>
      <c r="T8" s="135"/>
      <c r="U8" s="135"/>
      <c r="V8" s="135"/>
      <c r="W8" s="135"/>
      <c r="X8" s="135"/>
      <c r="Y8" s="135"/>
      <c r="Z8" s="135"/>
      <c r="AA8" s="135"/>
      <c r="AB8" s="135"/>
      <c r="AC8" s="135"/>
      <c r="AD8" s="135"/>
      <c r="AE8" s="135"/>
      <c r="AF8" s="135"/>
      <c r="AG8" s="135"/>
      <c r="AH8" s="135"/>
      <c r="AI8" s="135"/>
      <c r="AJ8" s="135"/>
      <c r="AK8" s="135"/>
      <c r="AL8" s="135"/>
    </row>
    <row r="9" spans="1:43" ht="34.5" customHeight="1" thickTop="1">
      <c r="A9" s="1944" t="s">
        <v>772</v>
      </c>
      <c r="B9" s="1945"/>
      <c r="C9" s="1945"/>
      <c r="D9" s="1945"/>
      <c r="E9" s="1945"/>
      <c r="F9" s="1945"/>
      <c r="G9" s="1945"/>
      <c r="H9" s="1945"/>
      <c r="I9" s="1945"/>
      <c r="J9" s="1945"/>
      <c r="K9" s="1945"/>
      <c r="L9" s="1945"/>
      <c r="M9" s="1945"/>
      <c r="N9" s="1945"/>
      <c r="O9" s="1945"/>
      <c r="P9" s="1945"/>
      <c r="Q9" s="1945"/>
      <c r="R9" s="1945"/>
      <c r="S9" s="1945"/>
      <c r="T9" s="1945"/>
      <c r="U9" s="1945"/>
      <c r="V9" s="1945"/>
      <c r="W9" s="1945"/>
      <c r="X9" s="1945"/>
      <c r="Y9" s="1945"/>
      <c r="Z9" s="1945"/>
      <c r="AA9" s="1945"/>
      <c r="AB9" s="1945"/>
      <c r="AC9" s="1945"/>
      <c r="AD9" s="1945"/>
      <c r="AE9" s="1945"/>
      <c r="AF9" s="1945"/>
      <c r="AG9" s="1945"/>
      <c r="AH9" s="1945"/>
      <c r="AI9" s="1945"/>
      <c r="AJ9" s="1945"/>
      <c r="AK9" s="1945"/>
      <c r="AL9" s="1945"/>
    </row>
    <row r="10" spans="1:43" ht="59.85" customHeight="1">
      <c r="A10" s="127" t="s">
        <v>46</v>
      </c>
      <c r="B10" s="128">
        <v>45502</v>
      </c>
      <c r="C10" s="128">
        <f t="shared" ref="C10:AL10" si="2">EOMONTH(B10,1)</f>
        <v>45535</v>
      </c>
      <c r="D10" s="128">
        <f t="shared" si="2"/>
        <v>45565</v>
      </c>
      <c r="E10" s="128">
        <f t="shared" si="2"/>
        <v>45596</v>
      </c>
      <c r="F10" s="128">
        <f t="shared" si="2"/>
        <v>45626</v>
      </c>
      <c r="G10" s="128">
        <f t="shared" si="2"/>
        <v>45657</v>
      </c>
      <c r="H10" s="128">
        <f t="shared" si="2"/>
        <v>45688</v>
      </c>
      <c r="I10" s="128">
        <f t="shared" si="2"/>
        <v>45716</v>
      </c>
      <c r="J10" s="128">
        <f t="shared" si="2"/>
        <v>45747</v>
      </c>
      <c r="K10" s="128">
        <f t="shared" si="2"/>
        <v>45777</v>
      </c>
      <c r="L10" s="128">
        <f t="shared" si="2"/>
        <v>45808</v>
      </c>
      <c r="M10" s="128">
        <f t="shared" si="2"/>
        <v>45838</v>
      </c>
      <c r="N10" s="128">
        <f t="shared" si="2"/>
        <v>45869</v>
      </c>
      <c r="O10" s="128">
        <f t="shared" si="2"/>
        <v>45900</v>
      </c>
      <c r="P10" s="128">
        <f t="shared" si="2"/>
        <v>45930</v>
      </c>
      <c r="Q10" s="128">
        <f t="shared" si="2"/>
        <v>45961</v>
      </c>
      <c r="R10" s="128">
        <f t="shared" si="2"/>
        <v>45991</v>
      </c>
      <c r="S10" s="128">
        <f t="shared" si="2"/>
        <v>46022</v>
      </c>
      <c r="T10" s="128">
        <f t="shared" si="2"/>
        <v>46053</v>
      </c>
      <c r="U10" s="128">
        <f t="shared" si="2"/>
        <v>46081</v>
      </c>
      <c r="V10" s="128">
        <f t="shared" si="2"/>
        <v>46112</v>
      </c>
      <c r="W10" s="128">
        <f t="shared" si="2"/>
        <v>46142</v>
      </c>
      <c r="X10" s="128">
        <f t="shared" si="2"/>
        <v>46173</v>
      </c>
      <c r="Y10" s="128">
        <f t="shared" si="2"/>
        <v>46203</v>
      </c>
      <c r="Z10" s="128">
        <f t="shared" si="2"/>
        <v>46234</v>
      </c>
      <c r="AA10" s="128">
        <f t="shared" si="2"/>
        <v>46265</v>
      </c>
      <c r="AB10" s="128">
        <f t="shared" si="2"/>
        <v>46295</v>
      </c>
      <c r="AC10" s="128">
        <f t="shared" si="2"/>
        <v>46326</v>
      </c>
      <c r="AD10" s="128">
        <f t="shared" si="2"/>
        <v>46356</v>
      </c>
      <c r="AE10" s="128">
        <f t="shared" si="2"/>
        <v>46387</v>
      </c>
      <c r="AF10" s="128">
        <f t="shared" si="2"/>
        <v>46418</v>
      </c>
      <c r="AG10" s="128">
        <f t="shared" si="2"/>
        <v>46446</v>
      </c>
      <c r="AH10" s="128">
        <f t="shared" si="2"/>
        <v>46477</v>
      </c>
      <c r="AI10" s="128">
        <f t="shared" si="2"/>
        <v>46507</v>
      </c>
      <c r="AJ10" s="128">
        <f t="shared" si="2"/>
        <v>46538</v>
      </c>
      <c r="AK10" s="128">
        <f t="shared" si="2"/>
        <v>46568</v>
      </c>
      <c r="AL10" s="129">
        <f t="shared" si="2"/>
        <v>46599</v>
      </c>
    </row>
    <row r="11" spans="1:43" ht="34.5" customHeight="1">
      <c r="A11" s="130" t="s">
        <v>47</v>
      </c>
      <c r="B11" s="737">
        <v>13</v>
      </c>
      <c r="C11" s="737">
        <v>20</v>
      </c>
      <c r="D11" s="737">
        <v>25</v>
      </c>
      <c r="E11" s="737">
        <v>27</v>
      </c>
      <c r="F11" s="737">
        <v>30</v>
      </c>
      <c r="G11" s="737">
        <v>32</v>
      </c>
      <c r="H11" s="737">
        <v>35</v>
      </c>
      <c r="I11" s="737">
        <v>37</v>
      </c>
      <c r="J11" s="737">
        <v>40</v>
      </c>
      <c r="K11" s="737">
        <v>43</v>
      </c>
      <c r="L11" s="737">
        <v>45</v>
      </c>
      <c r="M11" s="737">
        <v>46</v>
      </c>
      <c r="N11" s="737">
        <v>46</v>
      </c>
      <c r="O11" s="737">
        <v>46</v>
      </c>
      <c r="P11" s="737">
        <v>86</v>
      </c>
      <c r="Q11" s="737">
        <v>86</v>
      </c>
      <c r="R11" s="737">
        <v>90</v>
      </c>
      <c r="S11" s="737">
        <v>92</v>
      </c>
      <c r="T11" s="737">
        <v>93</v>
      </c>
      <c r="U11" s="737">
        <v>93</v>
      </c>
      <c r="V11" s="737">
        <v>93</v>
      </c>
      <c r="W11" s="737">
        <v>93</v>
      </c>
      <c r="X11" s="737">
        <v>76</v>
      </c>
      <c r="Y11" s="737">
        <v>60</v>
      </c>
      <c r="Z11" s="737">
        <v>49</v>
      </c>
      <c r="AA11" s="131"/>
      <c r="AB11" s="131"/>
      <c r="AC11" s="131"/>
      <c r="AD11" s="736"/>
      <c r="AE11" s="736"/>
      <c r="AF11" s="736"/>
      <c r="AG11" s="736"/>
      <c r="AH11" s="736"/>
      <c r="AI11" s="736"/>
      <c r="AJ11" s="736"/>
      <c r="AK11" s="131"/>
      <c r="AL11" s="131"/>
    </row>
    <row r="12" spans="1:43" ht="34.5" customHeight="1">
      <c r="A12" s="130" t="s">
        <v>278</v>
      </c>
      <c r="B12" s="737">
        <f>+B11</f>
        <v>13</v>
      </c>
      <c r="C12" s="737">
        <f>+B12+C11</f>
        <v>33</v>
      </c>
      <c r="D12" s="737">
        <f>+C12+D11</f>
        <v>58</v>
      </c>
      <c r="E12" s="737">
        <f t="shared" ref="E12:Z12" si="3">+D12+E11</f>
        <v>85</v>
      </c>
      <c r="F12" s="737">
        <f t="shared" si="3"/>
        <v>115</v>
      </c>
      <c r="G12" s="737">
        <f t="shared" si="3"/>
        <v>147</v>
      </c>
      <c r="H12" s="737">
        <f t="shared" si="3"/>
        <v>182</v>
      </c>
      <c r="I12" s="737">
        <f t="shared" si="3"/>
        <v>219</v>
      </c>
      <c r="J12" s="737">
        <f t="shared" si="3"/>
        <v>259</v>
      </c>
      <c r="K12" s="737">
        <f t="shared" si="3"/>
        <v>302</v>
      </c>
      <c r="L12" s="737">
        <f t="shared" si="3"/>
        <v>347</v>
      </c>
      <c r="M12" s="737">
        <f t="shared" si="3"/>
        <v>393</v>
      </c>
      <c r="N12" s="737">
        <f t="shared" si="3"/>
        <v>439</v>
      </c>
      <c r="O12" s="737">
        <f t="shared" si="3"/>
        <v>485</v>
      </c>
      <c r="P12" s="737">
        <f t="shared" si="3"/>
        <v>571</v>
      </c>
      <c r="Q12" s="737">
        <f t="shared" si="3"/>
        <v>657</v>
      </c>
      <c r="R12" s="737">
        <f t="shared" si="3"/>
        <v>747</v>
      </c>
      <c r="S12" s="737">
        <f t="shared" si="3"/>
        <v>839</v>
      </c>
      <c r="T12" s="737">
        <f t="shared" si="3"/>
        <v>932</v>
      </c>
      <c r="U12" s="737">
        <f t="shared" si="3"/>
        <v>1025</v>
      </c>
      <c r="V12" s="737">
        <f t="shared" si="3"/>
        <v>1118</v>
      </c>
      <c r="W12" s="737">
        <f t="shared" si="3"/>
        <v>1211</v>
      </c>
      <c r="X12" s="737">
        <f t="shared" si="3"/>
        <v>1287</v>
      </c>
      <c r="Y12" s="737">
        <f t="shared" si="3"/>
        <v>1347</v>
      </c>
      <c r="Z12" s="737">
        <f t="shared" si="3"/>
        <v>1396</v>
      </c>
      <c r="AA12" s="131"/>
      <c r="AB12" s="131"/>
      <c r="AC12" s="131"/>
      <c r="AD12" s="736"/>
      <c r="AE12" s="736"/>
      <c r="AF12" s="736"/>
      <c r="AG12" s="736"/>
      <c r="AH12" s="736"/>
      <c r="AI12" s="736"/>
      <c r="AJ12" s="736"/>
      <c r="AK12" s="131"/>
      <c r="AL12" s="131"/>
    </row>
    <row r="13" spans="1:43" ht="34.5" customHeight="1">
      <c r="A13" s="130" t="s">
        <v>48</v>
      </c>
      <c r="B13" s="737">
        <v>0.93333333333333324</v>
      </c>
      <c r="C13" s="737">
        <v>10</v>
      </c>
      <c r="D13" s="737">
        <v>14</v>
      </c>
      <c r="E13" s="737">
        <v>23</v>
      </c>
      <c r="F13" s="723">
        <v>26</v>
      </c>
      <c r="G13" s="723">
        <v>30</v>
      </c>
      <c r="H13" s="723">
        <v>33</v>
      </c>
      <c r="I13" s="723">
        <v>34</v>
      </c>
      <c r="J13" s="723">
        <v>42</v>
      </c>
      <c r="K13" s="723">
        <v>79</v>
      </c>
      <c r="L13" s="723">
        <v>110</v>
      </c>
      <c r="M13" s="723">
        <v>161</v>
      </c>
      <c r="N13" s="723">
        <v>161</v>
      </c>
      <c r="O13" s="723">
        <v>109</v>
      </c>
      <c r="P13" s="723">
        <v>118</v>
      </c>
      <c r="Q13" s="723">
        <v>116</v>
      </c>
      <c r="R13" s="723">
        <v>114</v>
      </c>
      <c r="S13" s="723">
        <v>114</v>
      </c>
      <c r="T13" s="723">
        <v>75</v>
      </c>
      <c r="U13" s="723"/>
      <c r="V13" s="723"/>
      <c r="W13" s="723"/>
      <c r="X13" s="723"/>
      <c r="Y13" s="723"/>
      <c r="Z13" s="723"/>
      <c r="AA13" s="131"/>
      <c r="AB13" s="131"/>
      <c r="AC13" s="131"/>
      <c r="AD13" s="736"/>
      <c r="AE13" s="736"/>
      <c r="AF13" s="736"/>
      <c r="AG13" s="736"/>
      <c r="AH13" s="736"/>
      <c r="AI13" s="736"/>
      <c r="AJ13" s="736"/>
      <c r="AK13" s="131"/>
      <c r="AL13" s="131"/>
      <c r="AQ13">
        <f>W2-V2</f>
        <v>30</v>
      </c>
    </row>
    <row r="14" spans="1:43" ht="34.5" customHeight="1">
      <c r="A14" s="132" t="s">
        <v>279</v>
      </c>
      <c r="B14" s="737">
        <v>0.93333333333333324</v>
      </c>
      <c r="C14" s="737">
        <f>+C13+B14</f>
        <v>10.933333333333334</v>
      </c>
      <c r="D14" s="737">
        <f t="shared" ref="D14:Q14" si="4">+D13+C14</f>
        <v>24.933333333333334</v>
      </c>
      <c r="E14" s="737">
        <f t="shared" si="4"/>
        <v>47.933333333333337</v>
      </c>
      <c r="F14" s="737">
        <f t="shared" si="4"/>
        <v>73.933333333333337</v>
      </c>
      <c r="G14" s="737">
        <f t="shared" si="4"/>
        <v>103.93333333333334</v>
      </c>
      <c r="H14" s="737">
        <f t="shared" si="4"/>
        <v>136.93333333333334</v>
      </c>
      <c r="I14" s="737">
        <f t="shared" si="4"/>
        <v>170.93333333333334</v>
      </c>
      <c r="J14" s="737">
        <f t="shared" si="4"/>
        <v>212.93333333333334</v>
      </c>
      <c r="K14" s="737">
        <f t="shared" si="4"/>
        <v>291.93333333333334</v>
      </c>
      <c r="L14" s="737">
        <f t="shared" si="4"/>
        <v>401.93333333333334</v>
      </c>
      <c r="M14" s="737">
        <f t="shared" si="4"/>
        <v>562.93333333333339</v>
      </c>
      <c r="N14" s="737">
        <f t="shared" si="4"/>
        <v>723.93333333333339</v>
      </c>
      <c r="O14" s="737">
        <f t="shared" si="4"/>
        <v>832.93333333333339</v>
      </c>
      <c r="P14" s="737">
        <f t="shared" si="4"/>
        <v>950.93333333333339</v>
      </c>
      <c r="Q14" s="737">
        <f t="shared" si="4"/>
        <v>1066.9333333333334</v>
      </c>
      <c r="R14" s="737">
        <f>+R13+Q14</f>
        <v>1180.9333333333334</v>
      </c>
      <c r="S14" s="737">
        <f>+S13+R14</f>
        <v>1294.9333333333334</v>
      </c>
      <c r="T14" s="737">
        <f>+T13+S14</f>
        <v>1369.9333333333334</v>
      </c>
      <c r="U14" s="723"/>
      <c r="V14" s="723"/>
      <c r="W14" s="723"/>
      <c r="X14" s="723"/>
      <c r="Y14" s="723"/>
      <c r="Z14" s="723"/>
      <c r="AA14" s="131"/>
      <c r="AB14" s="131"/>
      <c r="AC14" s="131"/>
      <c r="AD14" s="736"/>
      <c r="AE14" s="736"/>
      <c r="AF14" s="736"/>
      <c r="AG14" s="736"/>
      <c r="AH14" s="736"/>
      <c r="AI14" s="736"/>
      <c r="AJ14" s="736"/>
      <c r="AK14" s="133"/>
      <c r="AL14" s="133"/>
    </row>
    <row r="15" spans="1:43" ht="34.5" customHeight="1">
      <c r="A15" s="132" t="s">
        <v>276</v>
      </c>
      <c r="B15" s="737"/>
      <c r="C15" s="737"/>
      <c r="D15" s="737"/>
      <c r="E15" s="723"/>
      <c r="F15" s="723"/>
      <c r="G15" s="723"/>
      <c r="H15" s="723"/>
      <c r="I15" s="723"/>
      <c r="J15" s="723"/>
      <c r="K15" s="723"/>
      <c r="L15" s="723"/>
      <c r="M15" s="723"/>
      <c r="N15" s="723"/>
      <c r="O15" s="723"/>
      <c r="P15" s="723"/>
      <c r="Q15" s="723"/>
      <c r="R15" s="723"/>
      <c r="S15" s="723"/>
      <c r="T15" s="723"/>
      <c r="U15" s="723">
        <v>115</v>
      </c>
      <c r="V15" s="723">
        <v>115</v>
      </c>
      <c r="W15" s="723">
        <v>115</v>
      </c>
      <c r="X15" s="723">
        <v>102</v>
      </c>
      <c r="Y15" s="723">
        <v>60</v>
      </c>
      <c r="Z15" s="723">
        <v>49</v>
      </c>
      <c r="AA15" s="723"/>
      <c r="AB15" s="723"/>
      <c r="AC15" s="723"/>
      <c r="AD15" s="737"/>
      <c r="AE15" s="737"/>
      <c r="AF15" s="737"/>
      <c r="AG15" s="737"/>
      <c r="AH15" s="737"/>
      <c r="AI15" s="737"/>
      <c r="AJ15" s="737"/>
      <c r="AK15" s="133"/>
      <c r="AL15" s="133"/>
    </row>
    <row r="16" spans="1:43" ht="34.5" customHeight="1" thickBot="1">
      <c r="A16" s="134" t="s">
        <v>280</v>
      </c>
      <c r="B16" s="135">
        <v>0</v>
      </c>
      <c r="C16" s="135">
        <v>1</v>
      </c>
      <c r="D16" s="135">
        <v>1</v>
      </c>
      <c r="E16" s="739">
        <v>0.77777777777777779</v>
      </c>
      <c r="F16" s="739">
        <v>2</v>
      </c>
      <c r="G16" s="740">
        <v>2</v>
      </c>
      <c r="H16" s="740">
        <v>2</v>
      </c>
      <c r="I16" s="740">
        <v>3</v>
      </c>
      <c r="J16" s="135">
        <v>3</v>
      </c>
      <c r="K16" s="135">
        <v>3</v>
      </c>
      <c r="L16" s="135">
        <v>3</v>
      </c>
      <c r="M16" s="135">
        <v>3</v>
      </c>
      <c r="N16" s="135">
        <v>3</v>
      </c>
      <c r="O16" s="135">
        <v>2</v>
      </c>
      <c r="P16" s="135">
        <v>2</v>
      </c>
      <c r="Q16" s="135">
        <v>2</v>
      </c>
      <c r="R16" s="135">
        <v>2</v>
      </c>
      <c r="S16" s="135">
        <v>2</v>
      </c>
      <c r="T16" s="135">
        <v>2</v>
      </c>
      <c r="U16" s="135"/>
      <c r="V16" s="135"/>
      <c r="W16" s="135"/>
      <c r="X16" s="135"/>
      <c r="Y16" s="135"/>
      <c r="Z16" s="135"/>
      <c r="AA16" s="135"/>
      <c r="AB16" s="135"/>
      <c r="AC16" s="135"/>
      <c r="AD16" s="135"/>
      <c r="AE16" s="135"/>
      <c r="AF16" s="135"/>
      <c r="AG16" s="135"/>
      <c r="AH16" s="135"/>
      <c r="AI16" s="135"/>
      <c r="AJ16" s="135"/>
      <c r="AK16" s="135"/>
      <c r="AL16" s="135"/>
    </row>
    <row r="17" spans="1:41" ht="34.5" customHeight="1" thickTop="1">
      <c r="H17" s="136"/>
      <c r="I17" s="136"/>
      <c r="J17" s="136"/>
      <c r="K17" s="136"/>
      <c r="L17" s="136"/>
      <c r="M17" s="136"/>
      <c r="N17" s="136"/>
      <c r="O17" s="136"/>
      <c r="X17" s="136"/>
      <c r="Y17" s="136"/>
      <c r="Z17" s="136"/>
      <c r="AA17" s="136"/>
      <c r="AB17" s="136"/>
      <c r="AC17" s="136"/>
      <c r="AD17" s="136"/>
      <c r="AE17" s="136"/>
      <c r="AF17" s="136"/>
      <c r="AG17" s="136"/>
      <c r="AH17" s="136"/>
      <c r="AI17" s="136"/>
      <c r="AJ17" s="136"/>
      <c r="AK17" s="136"/>
      <c r="AL17" s="136"/>
    </row>
    <row r="18" spans="1:41" ht="34.5" customHeight="1">
      <c r="A18" s="1919" t="s">
        <v>646</v>
      </c>
      <c r="B18" s="1920"/>
      <c r="C18" s="1920"/>
      <c r="D18" s="1920"/>
      <c r="E18" s="1920"/>
      <c r="F18" s="1920"/>
      <c r="G18" s="1920"/>
      <c r="H18" s="1920"/>
      <c r="I18" s="1921"/>
      <c r="AG18" s="1938" t="s">
        <v>6</v>
      </c>
      <c r="AH18" s="1939"/>
      <c r="AI18" s="1937">
        <f ca="1">EOMONTH('General Information'!$L$1,0)</f>
        <v>46326</v>
      </c>
      <c r="AJ18" s="1937"/>
      <c r="AK18" s="1937"/>
      <c r="AL18" s="1937"/>
      <c r="AM18" s="1936">
        <f ca="1">EOMONTH(AI18,1)</f>
        <v>46356</v>
      </c>
      <c r="AN18" s="1936"/>
      <c r="AO18" s="1936"/>
    </row>
    <row r="19" spans="1:41" ht="34.5" customHeight="1">
      <c r="A19" s="138" t="s">
        <v>18</v>
      </c>
      <c r="B19" s="1689" t="s">
        <v>15</v>
      </c>
      <c r="C19" s="1689"/>
      <c r="D19" s="1689" t="s">
        <v>31</v>
      </c>
      <c r="E19" s="1689"/>
      <c r="F19" s="1689" t="s">
        <v>277</v>
      </c>
      <c r="G19" s="1689"/>
      <c r="H19" s="1689" t="s">
        <v>282</v>
      </c>
      <c r="I19" s="1932"/>
      <c r="AI19" s="136"/>
      <c r="AJ19" s="136"/>
      <c r="AK19" s="136"/>
      <c r="AL19" s="136"/>
      <c r="AM19" s="136"/>
      <c r="AN19" s="136"/>
    </row>
    <row r="20" spans="1:41" ht="34.5" customHeight="1">
      <c r="A20" s="137">
        <f ca="1">HLOOKUP($AI$18,$B$2:$AL$8,2,FALSE)</f>
        <v>0</v>
      </c>
      <c r="B20" s="1928">
        <f>156*7</f>
        <v>1092</v>
      </c>
      <c r="C20" s="1928"/>
      <c r="D20" s="1927">
        <f ca="1">B20-A20</f>
        <v>1092</v>
      </c>
      <c r="E20" s="1927"/>
      <c r="F20" s="1928">
        <f ca="1">HLOOKUP($AM$18,$B$2:$AL$8,6,FALSE)</f>
        <v>0</v>
      </c>
      <c r="G20" s="1929"/>
      <c r="H20" s="1928">
        <f ca="1">HLOOKUP($AI$18,$B$2:$AL$8,7,FALSE)</f>
        <v>0</v>
      </c>
      <c r="I20" s="1929"/>
      <c r="AI20" s="136"/>
      <c r="AJ20" s="136"/>
      <c r="AK20" s="136"/>
      <c r="AL20" s="136"/>
      <c r="AM20" s="136"/>
      <c r="AN20" s="136"/>
    </row>
    <row r="21" spans="1:41">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row>
    <row r="22" spans="1:41" ht="35.1" customHeight="1">
      <c r="A22" s="1919" t="s">
        <v>772</v>
      </c>
      <c r="B22" s="1920"/>
      <c r="C22" s="1920"/>
      <c r="D22" s="1920"/>
      <c r="E22" s="1920"/>
      <c r="F22" s="1920"/>
      <c r="G22" s="1920"/>
      <c r="H22" s="1920"/>
      <c r="I22" s="1921"/>
      <c r="J22" s="136"/>
      <c r="L22" s="1919" t="s">
        <v>771</v>
      </c>
      <c r="M22" s="1935"/>
      <c r="N22" s="1935"/>
      <c r="O22" s="1935"/>
      <c r="P22" s="1935"/>
      <c r="Q22" s="1935"/>
      <c r="R22" s="1935"/>
      <c r="S22" s="1935"/>
      <c r="T22" s="1935"/>
      <c r="U22" s="1935"/>
      <c r="V22" s="1935"/>
      <c r="W22" s="1935"/>
      <c r="X22" s="1935"/>
      <c r="Y22" s="1935"/>
      <c r="Z22" s="1935"/>
      <c r="AA22" s="1935"/>
      <c r="AK22" s="136"/>
      <c r="AL22" s="136"/>
      <c r="AM22" s="136"/>
      <c r="AN22" s="136"/>
    </row>
    <row r="23" spans="1:41" ht="39.6" customHeight="1">
      <c r="A23" s="138" t="s">
        <v>18</v>
      </c>
      <c r="B23" s="1689" t="s">
        <v>15</v>
      </c>
      <c r="C23" s="1689"/>
      <c r="D23" s="1689" t="s">
        <v>31</v>
      </c>
      <c r="E23" s="1689"/>
      <c r="F23" s="1689" t="s">
        <v>277</v>
      </c>
      <c r="G23" s="1689"/>
      <c r="H23" s="1689" t="s">
        <v>282</v>
      </c>
      <c r="I23" s="1932"/>
      <c r="J23" s="136"/>
      <c r="L23" s="1950" t="s">
        <v>334</v>
      </c>
      <c r="M23" s="1932"/>
      <c r="N23" s="1689" t="s">
        <v>328</v>
      </c>
      <c r="O23" s="1932"/>
      <c r="P23" s="1689" t="s">
        <v>329</v>
      </c>
      <c r="Q23" s="1932"/>
      <c r="R23" s="1689" t="s">
        <v>330</v>
      </c>
      <c r="S23" s="1932"/>
      <c r="T23" s="1689" t="s">
        <v>331</v>
      </c>
      <c r="U23" s="1932"/>
      <c r="V23" s="1689" t="s">
        <v>332</v>
      </c>
      <c r="W23" s="1932"/>
      <c r="X23" s="1689" t="s">
        <v>405</v>
      </c>
      <c r="Y23" s="1932"/>
      <c r="Z23" s="1689" t="s">
        <v>333</v>
      </c>
      <c r="AA23" s="1932"/>
      <c r="AB23" s="1946" t="s">
        <v>5</v>
      </c>
      <c r="AC23" s="1947"/>
      <c r="AK23" s="136"/>
      <c r="AL23" s="136"/>
      <c r="AM23" s="136"/>
      <c r="AN23" s="136"/>
    </row>
    <row r="24" spans="1:41" ht="44.85" customHeight="1">
      <c r="A24" s="137">
        <f ca="1">HLOOKUP($AI$18,$B$10:$AL$16,2,FALSE)</f>
        <v>0</v>
      </c>
      <c r="B24" s="1928">
        <v>92</v>
      </c>
      <c r="C24" s="1928"/>
      <c r="D24" s="1927">
        <f ca="1">B24-A24</f>
        <v>92</v>
      </c>
      <c r="E24" s="1927"/>
      <c r="F24" s="1928">
        <f ca="1">HLOOKUP($AM$18,$B$10:$AL$16,6,FALSE)</f>
        <v>0</v>
      </c>
      <c r="G24" s="1929"/>
      <c r="H24" s="1928">
        <f ca="1">HLOOKUP($AI$18,$B$10:$AL$16,7,FALSE)</f>
        <v>0</v>
      </c>
      <c r="I24" s="1929"/>
      <c r="J24" s="136"/>
      <c r="K24" s="136"/>
      <c r="L24" s="1951" t="s">
        <v>2</v>
      </c>
      <c r="M24" s="1952"/>
      <c r="N24" s="1916">
        <v>288</v>
      </c>
      <c r="O24" s="1916"/>
      <c r="P24" s="1916">
        <v>42</v>
      </c>
      <c r="Q24" s="1916"/>
      <c r="R24" s="1916">
        <v>26</v>
      </c>
      <c r="S24" s="1916"/>
      <c r="T24" s="1916">
        <v>0</v>
      </c>
      <c r="U24" s="1916"/>
      <c r="V24" s="1916">
        <v>36</v>
      </c>
      <c r="W24" s="1916"/>
      <c r="X24" s="1916">
        <v>38</v>
      </c>
      <c r="Y24" s="1916"/>
      <c r="Z24" s="1928">
        <f>166+6</f>
        <v>172</v>
      </c>
      <c r="AA24" s="1928"/>
      <c r="AB24" s="1925">
        <f>SUM(N24:AA24)</f>
        <v>602</v>
      </c>
      <c r="AC24" s="1926"/>
      <c r="AK24" s="136"/>
      <c r="AL24" s="136"/>
      <c r="AM24" s="136"/>
      <c r="AN24" s="136"/>
    </row>
    <row r="25" spans="1:41" ht="40.35" customHeight="1">
      <c r="A25" s="136"/>
      <c r="B25" s="136"/>
      <c r="C25" s="136"/>
      <c r="D25" s="136"/>
      <c r="E25" s="136"/>
      <c r="F25" s="136"/>
      <c r="G25" s="136"/>
      <c r="H25" s="136"/>
      <c r="I25" s="136"/>
      <c r="J25" s="136"/>
      <c r="K25" s="136"/>
      <c r="L25" s="1948" t="s">
        <v>15</v>
      </c>
      <c r="M25" s="1949"/>
      <c r="N25" s="1916">
        <v>139</v>
      </c>
      <c r="O25" s="1916"/>
      <c r="P25" s="1916">
        <v>39</v>
      </c>
      <c r="Q25" s="1916"/>
      <c r="R25" s="1916">
        <v>39</v>
      </c>
      <c r="S25" s="1916"/>
      <c r="T25" s="1916">
        <v>0</v>
      </c>
      <c r="U25" s="1916"/>
      <c r="V25" s="1916">
        <v>39</v>
      </c>
      <c r="W25" s="1916"/>
      <c r="X25" s="1916">
        <v>0</v>
      </c>
      <c r="Y25" s="1916"/>
      <c r="Z25" s="1916">
        <v>133</v>
      </c>
      <c r="AA25" s="1916"/>
      <c r="AB25" s="1925">
        <f>SUM(N25:AA25)</f>
        <v>389</v>
      </c>
      <c r="AC25" s="1926"/>
      <c r="AK25" s="136"/>
      <c r="AL25" s="136"/>
      <c r="AM25" s="136"/>
      <c r="AN25" s="136"/>
    </row>
    <row r="26" spans="1:41">
      <c r="A26" s="136"/>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K26" s="136"/>
      <c r="AL26" s="136"/>
      <c r="AM26" s="136"/>
      <c r="AN26" s="136"/>
    </row>
    <row r="27" spans="1:41">
      <c r="A27" s="136"/>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row>
    <row r="28" spans="1:41">
      <c r="A28" s="136"/>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row>
    <row r="29" spans="1:41">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row>
    <row r="30" spans="1:41">
      <c r="A30" s="136"/>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row>
    <row r="31" spans="1:41">
      <c r="A31" s="136"/>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row>
    <row r="32" spans="1:41" ht="34.5" customHeight="1">
      <c r="A32" s="1940" t="s">
        <v>4834</v>
      </c>
      <c r="B32" s="1941"/>
      <c r="C32" s="1941"/>
      <c r="D32" s="1941"/>
      <c r="E32" s="1941"/>
      <c r="F32" s="1941"/>
      <c r="G32" s="1941"/>
      <c r="H32" s="1941"/>
      <c r="I32" s="1941"/>
      <c r="J32" s="1941"/>
      <c r="K32" s="1941"/>
      <c r="L32" s="1941"/>
      <c r="M32" s="1941"/>
      <c r="N32" s="1941"/>
      <c r="O32" s="1941"/>
      <c r="P32" s="1941"/>
      <c r="Q32" s="1941"/>
      <c r="R32" s="1941"/>
      <c r="S32" s="1941"/>
      <c r="T32" s="1941"/>
      <c r="U32" s="1941"/>
      <c r="V32" s="1941"/>
      <c r="W32" s="1941"/>
      <c r="X32" s="1941"/>
      <c r="Y32" s="1941"/>
      <c r="Z32" s="1941"/>
      <c r="AA32" s="1941"/>
      <c r="AB32" s="1941"/>
      <c r="AC32" s="1941"/>
      <c r="AD32" s="1941"/>
      <c r="AE32" s="1941"/>
      <c r="AF32" s="1941"/>
      <c r="AG32" s="1941"/>
      <c r="AH32" s="1941"/>
      <c r="AI32" s="1941"/>
      <c r="AJ32" s="1941"/>
      <c r="AK32" s="1941"/>
      <c r="AL32" s="1941"/>
    </row>
    <row r="33" spans="1:40" ht="68.099999999999994" customHeight="1">
      <c r="A33" s="127" t="s">
        <v>46</v>
      </c>
      <c r="B33" s="128">
        <v>45502</v>
      </c>
      <c r="C33" s="128">
        <f t="shared" ref="C33:AL33" si="5">EOMONTH(B33,1)</f>
        <v>45535</v>
      </c>
      <c r="D33" s="128">
        <f t="shared" si="5"/>
        <v>45565</v>
      </c>
      <c r="E33" s="128">
        <f t="shared" si="5"/>
        <v>45596</v>
      </c>
      <c r="F33" s="128">
        <f t="shared" si="5"/>
        <v>45626</v>
      </c>
      <c r="G33" s="128">
        <f t="shared" si="5"/>
        <v>45657</v>
      </c>
      <c r="H33" s="128">
        <f t="shared" si="5"/>
        <v>45688</v>
      </c>
      <c r="I33" s="128">
        <f t="shared" si="5"/>
        <v>45716</v>
      </c>
      <c r="J33" s="128">
        <f t="shared" si="5"/>
        <v>45747</v>
      </c>
      <c r="K33" s="128">
        <f t="shared" si="5"/>
        <v>45777</v>
      </c>
      <c r="L33" s="128">
        <f t="shared" si="5"/>
        <v>45808</v>
      </c>
      <c r="M33" s="128">
        <f t="shared" si="5"/>
        <v>45838</v>
      </c>
      <c r="N33" s="128">
        <f t="shared" si="5"/>
        <v>45869</v>
      </c>
      <c r="O33" s="128">
        <f t="shared" si="5"/>
        <v>45900</v>
      </c>
      <c r="P33" s="128">
        <f t="shared" si="5"/>
        <v>45930</v>
      </c>
      <c r="Q33" s="128">
        <f t="shared" si="5"/>
        <v>45961</v>
      </c>
      <c r="R33" s="128">
        <f t="shared" si="5"/>
        <v>45991</v>
      </c>
      <c r="S33" s="128">
        <f t="shared" si="5"/>
        <v>46022</v>
      </c>
      <c r="T33" s="128">
        <f t="shared" si="5"/>
        <v>46053</v>
      </c>
      <c r="U33" s="128">
        <f t="shared" si="5"/>
        <v>46081</v>
      </c>
      <c r="V33" s="128">
        <f t="shared" si="5"/>
        <v>46112</v>
      </c>
      <c r="W33" s="128">
        <f t="shared" si="5"/>
        <v>46142</v>
      </c>
      <c r="X33" s="128">
        <f t="shared" si="5"/>
        <v>46173</v>
      </c>
      <c r="Y33" s="128">
        <f t="shared" si="5"/>
        <v>46203</v>
      </c>
      <c r="Z33" s="128">
        <f t="shared" si="5"/>
        <v>46234</v>
      </c>
      <c r="AA33" s="128">
        <f t="shared" si="5"/>
        <v>46265</v>
      </c>
      <c r="AB33" s="128">
        <f t="shared" si="5"/>
        <v>46295</v>
      </c>
      <c r="AC33" s="128">
        <f t="shared" si="5"/>
        <v>46326</v>
      </c>
      <c r="AD33" s="128">
        <f t="shared" si="5"/>
        <v>46356</v>
      </c>
      <c r="AE33" s="128">
        <f t="shared" si="5"/>
        <v>46387</v>
      </c>
      <c r="AF33" s="128">
        <f t="shared" si="5"/>
        <v>46418</v>
      </c>
      <c r="AG33" s="128">
        <f t="shared" si="5"/>
        <v>46446</v>
      </c>
      <c r="AH33" s="128">
        <f t="shared" si="5"/>
        <v>46477</v>
      </c>
      <c r="AI33" s="128">
        <f t="shared" si="5"/>
        <v>46507</v>
      </c>
      <c r="AJ33" s="128">
        <f t="shared" si="5"/>
        <v>46538</v>
      </c>
      <c r="AK33" s="128">
        <f t="shared" si="5"/>
        <v>46568</v>
      </c>
      <c r="AL33" s="128">
        <f t="shared" si="5"/>
        <v>46599</v>
      </c>
    </row>
    <row r="34" spans="1:40" ht="40.5" customHeight="1">
      <c r="A34" s="130" t="s">
        <v>47</v>
      </c>
      <c r="B34" s="723">
        <v>0</v>
      </c>
      <c r="C34" s="723">
        <v>2.8</v>
      </c>
      <c r="D34" s="723">
        <v>80.8</v>
      </c>
      <c r="E34" s="723">
        <v>68</v>
      </c>
      <c r="F34" s="723">
        <v>49.1</v>
      </c>
      <c r="G34" s="723">
        <v>112</v>
      </c>
      <c r="H34" s="723">
        <v>145.9</v>
      </c>
      <c r="I34" s="723">
        <v>98.5</v>
      </c>
      <c r="J34" s="723">
        <v>58.5</v>
      </c>
      <c r="K34" s="723">
        <v>57.9</v>
      </c>
      <c r="L34" s="723">
        <v>42.4</v>
      </c>
      <c r="M34" s="723">
        <v>41.4</v>
      </c>
      <c r="N34" s="723">
        <v>34.299999999999997</v>
      </c>
      <c r="O34" s="723">
        <v>95.1</v>
      </c>
      <c r="P34" s="723">
        <v>183.6</v>
      </c>
      <c r="Q34" s="723">
        <v>166.6</v>
      </c>
      <c r="R34" s="723">
        <v>94.8</v>
      </c>
      <c r="S34" s="723">
        <v>133.1</v>
      </c>
      <c r="T34" s="723">
        <v>216.8</v>
      </c>
      <c r="U34" s="723">
        <v>248.5</v>
      </c>
      <c r="V34" s="723">
        <v>195.6</v>
      </c>
      <c r="W34" s="723">
        <v>135.9</v>
      </c>
      <c r="X34" s="723">
        <v>124.2</v>
      </c>
      <c r="Y34" s="723">
        <v>90.3</v>
      </c>
      <c r="Z34" s="723">
        <v>9.4</v>
      </c>
      <c r="AA34" s="741"/>
      <c r="AB34" s="131"/>
      <c r="AC34" s="131"/>
      <c r="AD34" s="131"/>
      <c r="AE34" s="131"/>
      <c r="AF34" s="131"/>
      <c r="AG34" s="131"/>
      <c r="AH34" s="131"/>
      <c r="AI34" s="131"/>
      <c r="AJ34" s="131"/>
      <c r="AK34" s="131"/>
      <c r="AL34" s="131"/>
    </row>
    <row r="35" spans="1:40" ht="40.5" customHeight="1">
      <c r="A35" s="130" t="s">
        <v>278</v>
      </c>
      <c r="B35" s="723">
        <v>0</v>
      </c>
      <c r="C35" s="723">
        <v>2.8</v>
      </c>
      <c r="D35" s="723">
        <v>83.6</v>
      </c>
      <c r="E35" s="723">
        <v>151.6</v>
      </c>
      <c r="F35" s="723">
        <v>200.7</v>
      </c>
      <c r="G35" s="723">
        <v>312.7</v>
      </c>
      <c r="H35" s="723">
        <v>458.6</v>
      </c>
      <c r="I35" s="723">
        <v>557.1</v>
      </c>
      <c r="J35" s="723">
        <v>615.6</v>
      </c>
      <c r="K35" s="723">
        <v>673.5</v>
      </c>
      <c r="L35" s="723">
        <v>715.9</v>
      </c>
      <c r="M35" s="723">
        <v>757.3</v>
      </c>
      <c r="N35" s="723">
        <v>791.6</v>
      </c>
      <c r="O35" s="723">
        <v>886.7</v>
      </c>
      <c r="P35" s="723">
        <v>1070.3</v>
      </c>
      <c r="Q35" s="723">
        <v>1236.9000000000001</v>
      </c>
      <c r="R35" s="723">
        <v>1331.7</v>
      </c>
      <c r="S35" s="723">
        <v>1464.8</v>
      </c>
      <c r="T35" s="723">
        <v>1681.6</v>
      </c>
      <c r="U35" s="723">
        <v>1930.1</v>
      </c>
      <c r="V35" s="723">
        <v>2125.6999999999998</v>
      </c>
      <c r="W35" s="723">
        <v>2261.6</v>
      </c>
      <c r="X35" s="723">
        <v>2385.8000000000002</v>
      </c>
      <c r="Y35" s="723">
        <v>2476.1</v>
      </c>
      <c r="Z35" s="723">
        <v>2485.5</v>
      </c>
      <c r="AA35" s="741"/>
      <c r="AB35" s="131"/>
      <c r="AC35" s="131"/>
      <c r="AD35" s="131"/>
      <c r="AE35" s="131"/>
      <c r="AF35" s="131"/>
      <c r="AG35" s="131"/>
      <c r="AH35" s="131"/>
      <c r="AI35" s="131"/>
      <c r="AJ35" s="131"/>
      <c r="AK35" s="131"/>
      <c r="AL35" s="131"/>
    </row>
    <row r="36" spans="1:40" ht="28.5" customHeight="1">
      <c r="A36" s="130" t="s">
        <v>48</v>
      </c>
      <c r="B36" s="131"/>
      <c r="C36" s="131"/>
      <c r="D36" s="723">
        <v>15</v>
      </c>
      <c r="E36" s="723">
        <v>52</v>
      </c>
      <c r="F36" s="723">
        <v>50</v>
      </c>
      <c r="G36" s="723">
        <v>61</v>
      </c>
      <c r="H36" s="723">
        <v>58</v>
      </c>
      <c r="I36" s="723">
        <v>35</v>
      </c>
      <c r="J36" s="723">
        <v>91</v>
      </c>
      <c r="K36" s="723">
        <v>141</v>
      </c>
      <c r="L36" s="723">
        <v>187</v>
      </c>
      <c r="M36" s="723">
        <v>186</v>
      </c>
      <c r="N36" s="723">
        <v>181</v>
      </c>
      <c r="O36" s="723">
        <v>108</v>
      </c>
      <c r="P36" s="723">
        <v>133</v>
      </c>
      <c r="Q36" s="723">
        <v>138</v>
      </c>
      <c r="R36" s="723"/>
      <c r="S36" s="723"/>
      <c r="T36" s="723"/>
      <c r="U36" s="723"/>
      <c r="V36" s="723"/>
      <c r="W36" s="723"/>
      <c r="X36" s="741"/>
      <c r="Y36" s="741"/>
      <c r="Z36" s="741"/>
      <c r="AA36" s="741"/>
      <c r="AB36" s="131"/>
      <c r="AC36" s="131"/>
      <c r="AD36" s="131"/>
      <c r="AE36" s="131"/>
      <c r="AF36" s="131"/>
      <c r="AG36" s="131"/>
      <c r="AH36" s="131"/>
      <c r="AI36" s="131"/>
      <c r="AJ36" s="131"/>
      <c r="AK36" s="131"/>
      <c r="AL36" s="131"/>
    </row>
    <row r="37" spans="1:40" ht="28.5" customHeight="1">
      <c r="A37" s="132" t="s">
        <v>279</v>
      </c>
      <c r="B37" s="133"/>
      <c r="C37" s="133"/>
      <c r="D37" s="743">
        <v>1.5</v>
      </c>
      <c r="E37" s="743">
        <f t="shared" ref="E37:Q37" si="6">+E36+D37</f>
        <v>53.5</v>
      </c>
      <c r="F37" s="743">
        <f t="shared" si="6"/>
        <v>103.5</v>
      </c>
      <c r="G37" s="743">
        <f t="shared" si="6"/>
        <v>164.5</v>
      </c>
      <c r="H37" s="743">
        <f t="shared" si="6"/>
        <v>222.5</v>
      </c>
      <c r="I37" s="743">
        <f t="shared" si="6"/>
        <v>257.5</v>
      </c>
      <c r="J37" s="743">
        <f t="shared" si="6"/>
        <v>348.5</v>
      </c>
      <c r="K37" s="743">
        <f t="shared" si="6"/>
        <v>489.5</v>
      </c>
      <c r="L37" s="743">
        <f t="shared" si="6"/>
        <v>676.5</v>
      </c>
      <c r="M37" s="743">
        <f t="shared" si="6"/>
        <v>862.5</v>
      </c>
      <c r="N37" s="743">
        <f t="shared" si="6"/>
        <v>1043.5</v>
      </c>
      <c r="O37" s="743">
        <f t="shared" si="6"/>
        <v>1151.5</v>
      </c>
      <c r="P37" s="743">
        <f t="shared" si="6"/>
        <v>1284.5</v>
      </c>
      <c r="Q37" s="743">
        <f t="shared" si="6"/>
        <v>1422.5</v>
      </c>
      <c r="R37" s="743"/>
      <c r="S37" s="743"/>
      <c r="T37" s="743"/>
      <c r="U37" s="743"/>
      <c r="V37" s="743"/>
      <c r="W37" s="743"/>
      <c r="X37" s="742"/>
      <c r="Y37" s="742"/>
      <c r="Z37" s="742"/>
      <c r="AA37" s="742"/>
      <c r="AB37" s="133"/>
      <c r="AC37" s="133"/>
      <c r="AD37" s="133"/>
      <c r="AE37" s="133"/>
      <c r="AF37" s="133"/>
      <c r="AG37" s="133"/>
      <c r="AH37" s="133"/>
      <c r="AI37" s="133"/>
      <c r="AJ37" s="133"/>
      <c r="AK37" s="133"/>
      <c r="AL37" s="133"/>
    </row>
    <row r="38" spans="1:40" s="6" customFormat="1" ht="28.5" customHeight="1" thickBot="1">
      <c r="A38" s="134" t="s">
        <v>276</v>
      </c>
      <c r="B38" s="135"/>
      <c r="C38" s="135"/>
      <c r="D38" s="135"/>
      <c r="E38" s="739"/>
      <c r="F38" s="739"/>
      <c r="G38" s="739"/>
      <c r="H38" s="739"/>
      <c r="I38" s="739"/>
      <c r="J38" s="739"/>
      <c r="K38" s="739"/>
      <c r="L38" s="739"/>
      <c r="M38" s="739"/>
      <c r="N38" s="739"/>
      <c r="O38" s="739"/>
      <c r="P38" s="739"/>
      <c r="Q38" s="739"/>
      <c r="R38" s="739">
        <v>94.8</v>
      </c>
      <c r="S38" s="739">
        <v>133.1</v>
      </c>
      <c r="T38" s="739">
        <v>216.8</v>
      </c>
      <c r="U38" s="739">
        <v>248.5</v>
      </c>
      <c r="V38" s="739">
        <v>195.6</v>
      </c>
      <c r="W38" s="739">
        <v>135.9</v>
      </c>
      <c r="X38" s="739">
        <v>124.2</v>
      </c>
      <c r="Y38" s="739">
        <v>90.3</v>
      </c>
      <c r="Z38" s="739">
        <v>9.4</v>
      </c>
      <c r="AA38" s="738"/>
      <c r="AB38" s="135"/>
      <c r="AC38" s="135"/>
      <c r="AD38" s="135"/>
      <c r="AE38" s="135"/>
      <c r="AF38" s="135"/>
      <c r="AG38" s="135"/>
      <c r="AH38" s="135"/>
      <c r="AI38" s="135"/>
      <c r="AJ38" s="135"/>
      <c r="AK38" s="135"/>
      <c r="AL38" s="135"/>
    </row>
    <row r="39" spans="1:40" ht="15.75" thickTop="1">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row>
    <row r="41" spans="1:40">
      <c r="A41" s="1930" t="s">
        <v>761</v>
      </c>
      <c r="B41" s="1931"/>
      <c r="C41" s="1931"/>
      <c r="D41" s="1931"/>
      <c r="E41" s="1931"/>
      <c r="F41" s="1931"/>
      <c r="G41" s="1931"/>
      <c r="H41" s="1931"/>
      <c r="I41" s="1931"/>
    </row>
    <row r="42" spans="1:40" ht="14.85" customHeight="1">
      <c r="A42" s="138" t="s">
        <v>18</v>
      </c>
      <c r="B42" s="1689" t="s">
        <v>15</v>
      </c>
      <c r="C42" s="1689"/>
      <c r="D42" s="1689" t="s">
        <v>312</v>
      </c>
      <c r="E42" s="1689"/>
      <c r="F42" s="1933" t="s">
        <v>31</v>
      </c>
      <c r="G42" s="1934"/>
      <c r="H42" s="1689" t="s">
        <v>277</v>
      </c>
      <c r="I42" s="1689"/>
    </row>
    <row r="43" spans="1:40">
      <c r="A43" s="137">
        <f ca="1">HLOOKUP($AI$18,$B$33:$AL$38,2,FALSE)</f>
        <v>0</v>
      </c>
      <c r="B43" s="1917">
        <f>P51</f>
        <v>135</v>
      </c>
      <c r="C43" s="1922"/>
      <c r="D43" s="1917">
        <f>P52</f>
        <v>3</v>
      </c>
      <c r="E43" s="1922"/>
      <c r="F43" s="1923">
        <f ca="1">B43-A43</f>
        <v>135</v>
      </c>
      <c r="G43" s="1924"/>
      <c r="H43" s="1925">
        <f ca="1">HLOOKUP($AM$18,$B$33:$AL$38,6,FALSE)</f>
        <v>0</v>
      </c>
      <c r="I43" s="1926"/>
    </row>
    <row r="49" spans="1:29" ht="14.85" customHeight="1">
      <c r="A49" s="138" t="s">
        <v>302</v>
      </c>
      <c r="B49" s="1689" t="s">
        <v>296</v>
      </c>
      <c r="C49" s="1689" t="s">
        <v>297</v>
      </c>
      <c r="D49" s="1689" t="s">
        <v>298</v>
      </c>
      <c r="E49" s="1689" t="s">
        <v>299</v>
      </c>
      <c r="F49" s="1689" t="s">
        <v>300</v>
      </c>
      <c r="G49" s="1689" t="s">
        <v>301</v>
      </c>
      <c r="H49" s="1689" t="s">
        <v>299</v>
      </c>
      <c r="I49" s="1689"/>
      <c r="J49" s="1689" t="s">
        <v>297</v>
      </c>
      <c r="K49" s="1689"/>
      <c r="L49" s="1689" t="s">
        <v>301</v>
      </c>
      <c r="M49" s="1689"/>
      <c r="N49" s="1689" t="s">
        <v>118</v>
      </c>
      <c r="O49" s="1689"/>
      <c r="P49" s="1689" t="s">
        <v>5</v>
      </c>
      <c r="Q49" s="1689"/>
    </row>
    <row r="50" spans="1:29" ht="14.85" customHeight="1">
      <c r="A50" s="138" t="s">
        <v>2</v>
      </c>
      <c r="B50" s="1916">
        <v>55</v>
      </c>
      <c r="C50" s="1916"/>
      <c r="D50" s="1916">
        <v>5</v>
      </c>
      <c r="E50" s="1916"/>
      <c r="F50" s="1916">
        <v>2</v>
      </c>
      <c r="G50" s="1916"/>
      <c r="H50" s="1916">
        <v>50</v>
      </c>
      <c r="I50" s="1916"/>
      <c r="J50" s="1916">
        <v>2</v>
      </c>
      <c r="K50" s="1916"/>
      <c r="L50" s="1916">
        <v>1</v>
      </c>
      <c r="M50" s="1916"/>
      <c r="N50" s="1928">
        <v>52</v>
      </c>
      <c r="O50" s="1928"/>
      <c r="P50" s="1925">
        <f>SUM(B50:O50)</f>
        <v>167</v>
      </c>
      <c r="Q50" s="1926"/>
    </row>
    <row r="51" spans="1:29">
      <c r="A51" s="138" t="s">
        <v>15</v>
      </c>
      <c r="B51" s="1916">
        <v>49</v>
      </c>
      <c r="C51" s="1916"/>
      <c r="D51" s="1916">
        <v>4</v>
      </c>
      <c r="E51" s="1916"/>
      <c r="F51" s="1916">
        <v>1</v>
      </c>
      <c r="G51" s="1916"/>
      <c r="H51" s="1916">
        <v>37</v>
      </c>
      <c r="I51" s="1916"/>
      <c r="J51" s="1916">
        <v>1</v>
      </c>
      <c r="K51" s="1916"/>
      <c r="L51" s="1916"/>
      <c r="M51" s="1916"/>
      <c r="N51" s="1916">
        <v>43</v>
      </c>
      <c r="O51" s="1916"/>
      <c r="P51" s="1917">
        <f>SUM(B51:O51)</f>
        <v>135</v>
      </c>
      <c r="Q51" s="1918"/>
    </row>
    <row r="52" spans="1:29">
      <c r="A52" s="138" t="s">
        <v>312</v>
      </c>
      <c r="B52" s="1916">
        <v>1</v>
      </c>
      <c r="C52" s="1916"/>
      <c r="D52" s="1916"/>
      <c r="E52" s="1916"/>
      <c r="F52" s="1917"/>
      <c r="G52" s="1922"/>
      <c r="H52" s="1916">
        <v>1</v>
      </c>
      <c r="I52" s="1916"/>
      <c r="J52" s="1916"/>
      <c r="K52" s="1916"/>
      <c r="L52" s="1916"/>
      <c r="M52" s="1916"/>
      <c r="N52" s="1916">
        <v>1</v>
      </c>
      <c r="O52" s="1916"/>
      <c r="P52" s="1917">
        <f>SUM(B52:O52)</f>
        <v>3</v>
      </c>
      <c r="Q52" s="1918"/>
    </row>
    <row r="56" spans="1:29">
      <c r="A56" t="s">
        <v>762</v>
      </c>
    </row>
    <row r="58" spans="1:29">
      <c r="B58" s="72">
        <v>45502</v>
      </c>
      <c r="C58" s="72">
        <v>45535</v>
      </c>
      <c r="D58" s="72">
        <v>45565</v>
      </c>
      <c r="E58" s="72">
        <v>45596</v>
      </c>
      <c r="F58" s="72">
        <v>45626</v>
      </c>
      <c r="G58" s="72">
        <v>45657</v>
      </c>
      <c r="H58" s="72">
        <v>45688</v>
      </c>
      <c r="I58" s="72">
        <v>45716</v>
      </c>
      <c r="J58" s="72">
        <v>45747</v>
      </c>
      <c r="K58" s="72">
        <v>45777</v>
      </c>
      <c r="L58" s="72">
        <v>45808</v>
      </c>
      <c r="M58" s="72">
        <v>45838</v>
      </c>
      <c r="N58" s="72">
        <v>45869</v>
      </c>
      <c r="O58" s="72">
        <v>45900</v>
      </c>
      <c r="P58" s="72">
        <v>45930</v>
      </c>
      <c r="Q58" s="72">
        <v>45961</v>
      </c>
      <c r="R58" s="72">
        <v>45991</v>
      </c>
      <c r="S58" s="72">
        <v>46022</v>
      </c>
      <c r="T58" s="72">
        <v>46053</v>
      </c>
      <c r="U58" s="72">
        <v>46081</v>
      </c>
      <c r="V58" s="72">
        <v>46112</v>
      </c>
      <c r="W58" s="72">
        <v>46142</v>
      </c>
      <c r="X58" s="72">
        <v>46173</v>
      </c>
      <c r="Y58" s="72">
        <v>46203</v>
      </c>
      <c r="Z58" s="72">
        <v>46234</v>
      </c>
    </row>
    <row r="59" spans="1:29">
      <c r="C59">
        <v>48</v>
      </c>
      <c r="D59">
        <v>1704</v>
      </c>
      <c r="E59">
        <v>2144</v>
      </c>
      <c r="F59">
        <v>1610</v>
      </c>
      <c r="G59">
        <v>2965</v>
      </c>
      <c r="H59">
        <v>3838</v>
      </c>
      <c r="I59">
        <v>2917</v>
      </c>
      <c r="J59">
        <v>2283</v>
      </c>
      <c r="K59">
        <v>1652</v>
      </c>
      <c r="L59">
        <v>893</v>
      </c>
      <c r="M59">
        <v>1007</v>
      </c>
      <c r="N59">
        <v>1019</v>
      </c>
      <c r="O59">
        <v>2119</v>
      </c>
      <c r="P59">
        <v>4111</v>
      </c>
      <c r="Q59">
        <v>6018</v>
      </c>
      <c r="R59">
        <v>4475</v>
      </c>
      <c r="S59">
        <v>4721</v>
      </c>
      <c r="T59">
        <v>6625</v>
      </c>
      <c r="U59">
        <v>7941</v>
      </c>
      <c r="V59">
        <v>6756</v>
      </c>
      <c r="W59">
        <v>5020</v>
      </c>
      <c r="X59">
        <v>4130</v>
      </c>
      <c r="Y59">
        <v>2550</v>
      </c>
      <c r="Z59">
        <v>143</v>
      </c>
    </row>
    <row r="60" spans="1:29">
      <c r="C60">
        <v>48</v>
      </c>
      <c r="D60">
        <v>1752</v>
      </c>
      <c r="E60">
        <v>3896</v>
      </c>
      <c r="F60">
        <v>5506</v>
      </c>
      <c r="G60">
        <v>8471</v>
      </c>
      <c r="H60">
        <v>12309</v>
      </c>
      <c r="I60">
        <v>15226</v>
      </c>
      <c r="J60">
        <v>17509</v>
      </c>
      <c r="K60">
        <v>19161</v>
      </c>
      <c r="L60">
        <v>20054</v>
      </c>
      <c r="M60">
        <v>21061</v>
      </c>
      <c r="N60">
        <v>22080</v>
      </c>
      <c r="O60">
        <v>24199</v>
      </c>
      <c r="P60">
        <v>28310</v>
      </c>
      <c r="Q60">
        <v>34328</v>
      </c>
      <c r="R60">
        <v>38803</v>
      </c>
      <c r="S60">
        <v>43524</v>
      </c>
      <c r="T60">
        <v>50149</v>
      </c>
      <c r="U60">
        <v>58090</v>
      </c>
      <c r="V60">
        <v>64846</v>
      </c>
      <c r="W60">
        <v>69866</v>
      </c>
      <c r="X60">
        <v>73996</v>
      </c>
      <c r="Y60">
        <v>76546</v>
      </c>
      <c r="Z60">
        <v>76689</v>
      </c>
    </row>
    <row r="61" spans="1:29">
      <c r="B61">
        <v>28</v>
      </c>
      <c r="C61">
        <v>1300</v>
      </c>
      <c r="D61">
        <v>1260</v>
      </c>
      <c r="E61">
        <f>+E62-D62</f>
        <v>8588</v>
      </c>
      <c r="F61">
        <f>+F62-E62</f>
        <v>9555</v>
      </c>
    </row>
    <row r="62" spans="1:29">
      <c r="B62">
        <v>28</v>
      </c>
      <c r="C62">
        <v>1328</v>
      </c>
      <c r="D62">
        <v>4019</v>
      </c>
      <c r="E62">
        <v>12607</v>
      </c>
      <c r="F62">
        <v>22162</v>
      </c>
    </row>
    <row r="63" spans="1:29">
      <c r="F63" s="31">
        <v>6196</v>
      </c>
      <c r="G63" s="31">
        <v>10380</v>
      </c>
      <c r="H63" s="31">
        <v>9361</v>
      </c>
      <c r="I63" s="31">
        <v>20963</v>
      </c>
      <c r="J63" s="31">
        <v>21978</v>
      </c>
      <c r="K63" s="31">
        <v>25326</v>
      </c>
      <c r="L63" s="31">
        <v>28991</v>
      </c>
      <c r="M63" s="31">
        <v>31119</v>
      </c>
      <c r="N63" s="31">
        <v>40775</v>
      </c>
      <c r="O63" s="31">
        <v>39548</v>
      </c>
      <c r="P63" s="31">
        <v>47389</v>
      </c>
      <c r="Q63" s="31">
        <v>35135</v>
      </c>
      <c r="R63" s="31">
        <v>20733</v>
      </c>
      <c r="S63" s="31">
        <v>30705</v>
      </c>
      <c r="T63" s="31">
        <v>26460</v>
      </c>
      <c r="U63" s="31">
        <v>13085</v>
      </c>
      <c r="V63" s="31">
        <v>11881</v>
      </c>
      <c r="W63" s="31">
        <v>6612</v>
      </c>
      <c r="X63" s="31">
        <v>4265</v>
      </c>
      <c r="Y63" s="31">
        <v>2218</v>
      </c>
      <c r="Z63" s="31">
        <v>1741</v>
      </c>
      <c r="AA63" s="31">
        <v>1349</v>
      </c>
      <c r="AB63" s="31">
        <v>1547</v>
      </c>
      <c r="AC63" s="31">
        <v>390</v>
      </c>
    </row>
    <row r="64" spans="1:29">
      <c r="D64">
        <v>250</v>
      </c>
      <c r="E64">
        <v>210</v>
      </c>
    </row>
    <row r="66" spans="1:29">
      <c r="A66" t="s">
        <v>763</v>
      </c>
      <c r="B66">
        <v>3</v>
      </c>
      <c r="C66">
        <v>26</v>
      </c>
      <c r="D66">
        <v>25</v>
      </c>
      <c r="E66">
        <v>27</v>
      </c>
      <c r="F66">
        <v>25</v>
      </c>
      <c r="G66">
        <v>27</v>
      </c>
      <c r="H66">
        <v>26</v>
      </c>
      <c r="I66">
        <v>24</v>
      </c>
      <c r="J66">
        <v>27</v>
      </c>
      <c r="K66">
        <v>26</v>
      </c>
      <c r="L66">
        <v>26</v>
      </c>
      <c r="M66">
        <v>26</v>
      </c>
      <c r="N66">
        <v>27</v>
      </c>
      <c r="O66">
        <v>26</v>
      </c>
      <c r="P66">
        <v>26</v>
      </c>
      <c r="Q66">
        <v>26</v>
      </c>
      <c r="R66">
        <v>26</v>
      </c>
      <c r="S66">
        <v>27</v>
      </c>
      <c r="T66">
        <v>26</v>
      </c>
      <c r="U66">
        <v>24</v>
      </c>
      <c r="V66">
        <v>27</v>
      </c>
      <c r="W66">
        <v>26</v>
      </c>
      <c r="X66">
        <v>26</v>
      </c>
      <c r="Y66">
        <v>26</v>
      </c>
      <c r="Z66">
        <v>24</v>
      </c>
      <c r="AA66">
        <v>26</v>
      </c>
      <c r="AB66">
        <v>26</v>
      </c>
      <c r="AC66">
        <v>26</v>
      </c>
    </row>
    <row r="67" spans="1:29">
      <c r="A67" t="s">
        <v>765</v>
      </c>
      <c r="B67">
        <f>+B59/10</f>
        <v>0</v>
      </c>
      <c r="C67">
        <f t="shared" ref="C67:AC70" si="7">+C59/10</f>
        <v>4.8</v>
      </c>
      <c r="D67">
        <f t="shared" si="7"/>
        <v>170.4</v>
      </c>
      <c r="E67">
        <f t="shared" si="7"/>
        <v>214.4</v>
      </c>
      <c r="F67">
        <f t="shared" si="7"/>
        <v>161</v>
      </c>
      <c r="G67">
        <f t="shared" si="7"/>
        <v>296.5</v>
      </c>
      <c r="H67">
        <f t="shared" si="7"/>
        <v>383.8</v>
      </c>
      <c r="I67">
        <f t="shared" si="7"/>
        <v>291.7</v>
      </c>
      <c r="J67">
        <f t="shared" si="7"/>
        <v>228.3</v>
      </c>
      <c r="K67">
        <f t="shared" si="7"/>
        <v>165.2</v>
      </c>
      <c r="L67">
        <f t="shared" si="7"/>
        <v>89.3</v>
      </c>
      <c r="M67">
        <f t="shared" si="7"/>
        <v>100.7</v>
      </c>
      <c r="N67">
        <f t="shared" si="7"/>
        <v>101.9</v>
      </c>
      <c r="O67">
        <f t="shared" si="7"/>
        <v>211.9</v>
      </c>
      <c r="P67">
        <f t="shared" si="7"/>
        <v>411.1</v>
      </c>
      <c r="Q67">
        <f t="shared" si="7"/>
        <v>601.79999999999995</v>
      </c>
      <c r="R67">
        <f t="shared" si="7"/>
        <v>447.5</v>
      </c>
      <c r="S67">
        <f t="shared" si="7"/>
        <v>472.1</v>
      </c>
      <c r="T67">
        <f t="shared" si="7"/>
        <v>662.5</v>
      </c>
      <c r="U67">
        <f t="shared" si="7"/>
        <v>794.1</v>
      </c>
      <c r="V67">
        <f t="shared" si="7"/>
        <v>675.6</v>
      </c>
      <c r="W67">
        <f t="shared" si="7"/>
        <v>502</v>
      </c>
      <c r="X67">
        <f t="shared" si="7"/>
        <v>413</v>
      </c>
      <c r="Y67">
        <f t="shared" si="7"/>
        <v>255</v>
      </c>
      <c r="Z67">
        <f t="shared" si="7"/>
        <v>14.3</v>
      </c>
      <c r="AA67">
        <f t="shared" si="7"/>
        <v>0</v>
      </c>
      <c r="AB67">
        <f t="shared" si="7"/>
        <v>0</v>
      </c>
      <c r="AC67">
        <f t="shared" si="7"/>
        <v>0</v>
      </c>
    </row>
    <row r="68" spans="1:29">
      <c r="A68" t="s">
        <v>766</v>
      </c>
      <c r="B68">
        <f>+B60/10</f>
        <v>0</v>
      </c>
      <c r="C68">
        <f t="shared" ref="C68:Q68" si="8">+C60/10</f>
        <v>4.8</v>
      </c>
      <c r="D68">
        <f t="shared" si="8"/>
        <v>175.2</v>
      </c>
      <c r="E68">
        <f t="shared" si="8"/>
        <v>389.6</v>
      </c>
      <c r="F68">
        <f t="shared" si="8"/>
        <v>550.6</v>
      </c>
      <c r="G68">
        <f t="shared" si="8"/>
        <v>847.1</v>
      </c>
      <c r="H68">
        <f t="shared" si="8"/>
        <v>1230.9000000000001</v>
      </c>
      <c r="I68">
        <f t="shared" si="8"/>
        <v>1522.6</v>
      </c>
      <c r="J68">
        <f t="shared" si="8"/>
        <v>1750.9</v>
      </c>
      <c r="K68">
        <f t="shared" si="8"/>
        <v>1916.1</v>
      </c>
      <c r="L68">
        <f t="shared" si="8"/>
        <v>2005.4</v>
      </c>
      <c r="M68">
        <f t="shared" si="8"/>
        <v>2106.1</v>
      </c>
      <c r="N68">
        <f t="shared" si="8"/>
        <v>2208</v>
      </c>
      <c r="O68">
        <f t="shared" si="8"/>
        <v>2419.9</v>
      </c>
      <c r="P68">
        <f t="shared" si="8"/>
        <v>2831</v>
      </c>
      <c r="Q68">
        <f t="shared" si="8"/>
        <v>3432.8</v>
      </c>
      <c r="R68">
        <f t="shared" si="7"/>
        <v>3880.3</v>
      </c>
      <c r="S68">
        <f t="shared" si="7"/>
        <v>4352.3999999999996</v>
      </c>
      <c r="T68">
        <f t="shared" si="7"/>
        <v>5014.8999999999996</v>
      </c>
      <c r="U68">
        <f t="shared" si="7"/>
        <v>5809</v>
      </c>
      <c r="V68">
        <f t="shared" si="7"/>
        <v>6484.6</v>
      </c>
      <c r="W68">
        <f t="shared" si="7"/>
        <v>6986.6</v>
      </c>
      <c r="X68">
        <f t="shared" si="7"/>
        <v>7399.6</v>
      </c>
      <c r="Y68">
        <f t="shared" si="7"/>
        <v>7654.6</v>
      </c>
      <c r="Z68">
        <f t="shared" si="7"/>
        <v>7668.9</v>
      </c>
      <c r="AA68">
        <f t="shared" si="7"/>
        <v>0</v>
      </c>
      <c r="AB68">
        <f t="shared" si="7"/>
        <v>0</v>
      </c>
      <c r="AC68">
        <f t="shared" si="7"/>
        <v>0</v>
      </c>
    </row>
    <row r="69" spans="1:29">
      <c r="A69" t="s">
        <v>767</v>
      </c>
      <c r="B69">
        <f>+B61/10</f>
        <v>2.8</v>
      </c>
      <c r="C69">
        <f t="shared" si="7"/>
        <v>130</v>
      </c>
      <c r="D69">
        <f t="shared" si="7"/>
        <v>126</v>
      </c>
      <c r="E69">
        <f t="shared" si="7"/>
        <v>858.8</v>
      </c>
      <c r="F69">
        <f t="shared" si="7"/>
        <v>955.5</v>
      </c>
      <c r="G69">
        <f t="shared" si="7"/>
        <v>0</v>
      </c>
      <c r="H69">
        <f t="shared" si="7"/>
        <v>0</v>
      </c>
      <c r="I69">
        <f t="shared" si="7"/>
        <v>0</v>
      </c>
      <c r="J69">
        <f t="shared" si="7"/>
        <v>0</v>
      </c>
      <c r="K69">
        <f t="shared" si="7"/>
        <v>0</v>
      </c>
      <c r="L69">
        <f t="shared" si="7"/>
        <v>0</v>
      </c>
      <c r="M69">
        <f t="shared" si="7"/>
        <v>0</v>
      </c>
      <c r="N69">
        <f t="shared" si="7"/>
        <v>0</v>
      </c>
      <c r="O69">
        <f t="shared" si="7"/>
        <v>0</v>
      </c>
      <c r="P69">
        <f t="shared" si="7"/>
        <v>0</v>
      </c>
      <c r="Q69">
        <f t="shared" si="7"/>
        <v>0</v>
      </c>
      <c r="R69">
        <f t="shared" si="7"/>
        <v>0</v>
      </c>
      <c r="S69">
        <f t="shared" si="7"/>
        <v>0</v>
      </c>
      <c r="T69">
        <f t="shared" si="7"/>
        <v>0</v>
      </c>
      <c r="U69">
        <f t="shared" si="7"/>
        <v>0</v>
      </c>
      <c r="V69">
        <f t="shared" si="7"/>
        <v>0</v>
      </c>
      <c r="W69">
        <f t="shared" si="7"/>
        <v>0</v>
      </c>
      <c r="X69">
        <f t="shared" si="7"/>
        <v>0</v>
      </c>
      <c r="Y69">
        <f t="shared" si="7"/>
        <v>0</v>
      </c>
      <c r="Z69">
        <f t="shared" si="7"/>
        <v>0</v>
      </c>
      <c r="AA69">
        <f t="shared" si="7"/>
        <v>0</v>
      </c>
      <c r="AB69">
        <f t="shared" si="7"/>
        <v>0</v>
      </c>
      <c r="AC69">
        <f t="shared" si="7"/>
        <v>0</v>
      </c>
    </row>
    <row r="70" spans="1:29">
      <c r="A70" t="s">
        <v>768</v>
      </c>
      <c r="B70">
        <f>+B62/10</f>
        <v>2.8</v>
      </c>
      <c r="C70">
        <f t="shared" si="7"/>
        <v>132.80000000000001</v>
      </c>
      <c r="D70">
        <f t="shared" si="7"/>
        <v>401.9</v>
      </c>
      <c r="E70">
        <f t="shared" ref="E70:AC70" si="9">+E62/10</f>
        <v>1260.7</v>
      </c>
      <c r="F70">
        <f t="shared" si="9"/>
        <v>2216.1999999999998</v>
      </c>
      <c r="G70">
        <f t="shared" si="9"/>
        <v>0</v>
      </c>
      <c r="H70">
        <f t="shared" si="9"/>
        <v>0</v>
      </c>
      <c r="I70">
        <f t="shared" si="9"/>
        <v>0</v>
      </c>
      <c r="J70">
        <f t="shared" si="9"/>
        <v>0</v>
      </c>
      <c r="K70">
        <f t="shared" si="9"/>
        <v>0</v>
      </c>
      <c r="L70">
        <f t="shared" si="9"/>
        <v>0</v>
      </c>
      <c r="M70">
        <f t="shared" si="9"/>
        <v>0</v>
      </c>
      <c r="N70">
        <f t="shared" si="9"/>
        <v>0</v>
      </c>
      <c r="O70">
        <f t="shared" si="9"/>
        <v>0</v>
      </c>
      <c r="P70">
        <f t="shared" si="9"/>
        <v>0</v>
      </c>
      <c r="Q70">
        <f t="shared" si="9"/>
        <v>0</v>
      </c>
      <c r="R70">
        <f t="shared" si="9"/>
        <v>0</v>
      </c>
      <c r="S70">
        <f t="shared" si="9"/>
        <v>0</v>
      </c>
      <c r="T70">
        <f t="shared" si="9"/>
        <v>0</v>
      </c>
      <c r="U70">
        <f t="shared" si="9"/>
        <v>0</v>
      </c>
      <c r="V70">
        <f t="shared" si="9"/>
        <v>0</v>
      </c>
      <c r="W70">
        <f t="shared" si="9"/>
        <v>0</v>
      </c>
      <c r="X70">
        <f t="shared" si="9"/>
        <v>0</v>
      </c>
      <c r="Y70">
        <f t="shared" si="9"/>
        <v>0</v>
      </c>
      <c r="Z70">
        <f t="shared" si="9"/>
        <v>0</v>
      </c>
      <c r="AA70">
        <f t="shared" si="9"/>
        <v>0</v>
      </c>
      <c r="AB70">
        <f t="shared" si="9"/>
        <v>0</v>
      </c>
      <c r="AC70">
        <f t="shared" si="9"/>
        <v>0</v>
      </c>
    </row>
    <row r="71" spans="1:29">
      <c r="A71" t="s">
        <v>769</v>
      </c>
      <c r="E71">
        <f t="shared" ref="E71:AC71" si="10">+E63/10</f>
        <v>0</v>
      </c>
      <c r="F71">
        <f t="shared" si="10"/>
        <v>619.6</v>
      </c>
      <c r="G71">
        <f t="shared" si="10"/>
        <v>1038</v>
      </c>
      <c r="H71">
        <f t="shared" si="10"/>
        <v>936.1</v>
      </c>
      <c r="I71">
        <f t="shared" si="10"/>
        <v>2096.3000000000002</v>
      </c>
      <c r="J71">
        <f t="shared" si="10"/>
        <v>2197.8000000000002</v>
      </c>
      <c r="K71">
        <f t="shared" si="10"/>
        <v>2532.6</v>
      </c>
      <c r="L71">
        <f t="shared" si="10"/>
        <v>2899.1</v>
      </c>
      <c r="M71">
        <f t="shared" si="10"/>
        <v>3111.9</v>
      </c>
      <c r="N71">
        <f t="shared" si="10"/>
        <v>4077.5</v>
      </c>
      <c r="O71">
        <f t="shared" si="10"/>
        <v>3954.8</v>
      </c>
      <c r="P71">
        <f t="shared" si="10"/>
        <v>4738.8999999999996</v>
      </c>
      <c r="Q71">
        <f t="shared" si="10"/>
        <v>3513.5</v>
      </c>
      <c r="R71">
        <f t="shared" si="10"/>
        <v>2073.3000000000002</v>
      </c>
      <c r="S71">
        <f t="shared" si="10"/>
        <v>3070.5</v>
      </c>
      <c r="T71">
        <f t="shared" si="10"/>
        <v>2646</v>
      </c>
      <c r="U71">
        <f t="shared" si="10"/>
        <v>1308.5</v>
      </c>
      <c r="V71">
        <f t="shared" si="10"/>
        <v>1188.0999999999999</v>
      </c>
      <c r="W71">
        <f t="shared" si="10"/>
        <v>661.2</v>
      </c>
      <c r="X71">
        <f t="shared" si="10"/>
        <v>426.5</v>
      </c>
      <c r="Y71">
        <f t="shared" si="10"/>
        <v>221.8</v>
      </c>
      <c r="Z71">
        <f t="shared" si="10"/>
        <v>174.1</v>
      </c>
      <c r="AA71">
        <f t="shared" si="10"/>
        <v>134.9</v>
      </c>
      <c r="AB71">
        <f t="shared" si="10"/>
        <v>154.69999999999999</v>
      </c>
      <c r="AC71">
        <f t="shared" si="10"/>
        <v>39</v>
      </c>
    </row>
    <row r="72" spans="1:29">
      <c r="A72" t="s">
        <v>770</v>
      </c>
      <c r="D72">
        <f t="shared" ref="D72:AC72" si="11">+D64/10</f>
        <v>25</v>
      </c>
      <c r="E72">
        <f t="shared" si="11"/>
        <v>21</v>
      </c>
      <c r="F72">
        <f t="shared" si="11"/>
        <v>0</v>
      </c>
      <c r="G72">
        <f t="shared" si="11"/>
        <v>0</v>
      </c>
      <c r="H72">
        <f t="shared" si="11"/>
        <v>0</v>
      </c>
      <c r="I72">
        <f t="shared" si="11"/>
        <v>0</v>
      </c>
      <c r="J72">
        <f t="shared" si="11"/>
        <v>0</v>
      </c>
      <c r="K72">
        <f t="shared" si="11"/>
        <v>0</v>
      </c>
      <c r="L72">
        <f t="shared" si="11"/>
        <v>0</v>
      </c>
      <c r="M72">
        <f t="shared" si="11"/>
        <v>0</v>
      </c>
      <c r="N72">
        <f t="shared" si="11"/>
        <v>0</v>
      </c>
      <c r="O72">
        <f t="shared" si="11"/>
        <v>0</v>
      </c>
      <c r="P72">
        <f t="shared" si="11"/>
        <v>0</v>
      </c>
      <c r="Q72">
        <f t="shared" si="11"/>
        <v>0</v>
      </c>
      <c r="R72">
        <f t="shared" si="11"/>
        <v>0</v>
      </c>
      <c r="S72">
        <f t="shared" si="11"/>
        <v>0</v>
      </c>
      <c r="T72">
        <f t="shared" si="11"/>
        <v>0</v>
      </c>
      <c r="U72">
        <f t="shared" si="11"/>
        <v>0</v>
      </c>
      <c r="V72">
        <f t="shared" si="11"/>
        <v>0</v>
      </c>
      <c r="W72">
        <f t="shared" si="11"/>
        <v>0</v>
      </c>
      <c r="X72">
        <f t="shared" si="11"/>
        <v>0</v>
      </c>
      <c r="Y72">
        <f t="shared" si="11"/>
        <v>0</v>
      </c>
      <c r="Z72">
        <f t="shared" si="11"/>
        <v>0</v>
      </c>
      <c r="AA72">
        <f t="shared" si="11"/>
        <v>0</v>
      </c>
      <c r="AB72">
        <f t="shared" si="11"/>
        <v>0</v>
      </c>
      <c r="AC72">
        <f t="shared" si="11"/>
        <v>0</v>
      </c>
    </row>
    <row r="73" spans="1:29">
      <c r="B73" s="734">
        <f>+B59/B66</f>
        <v>0</v>
      </c>
      <c r="C73" s="734">
        <f t="shared" ref="C73:Z73" si="12">+C59/C66</f>
        <v>1.8461538461538463</v>
      </c>
      <c r="D73" s="734">
        <f t="shared" si="12"/>
        <v>68.16</v>
      </c>
      <c r="E73" s="734">
        <f t="shared" si="12"/>
        <v>79.407407407407405</v>
      </c>
      <c r="F73" s="734">
        <f t="shared" si="12"/>
        <v>64.400000000000006</v>
      </c>
      <c r="G73" s="734">
        <f t="shared" si="12"/>
        <v>109.81481481481481</v>
      </c>
      <c r="H73" s="734">
        <f t="shared" si="12"/>
        <v>147.61538461538461</v>
      </c>
      <c r="I73" s="734">
        <f t="shared" si="12"/>
        <v>121.54166666666667</v>
      </c>
      <c r="J73" s="734">
        <f t="shared" si="12"/>
        <v>84.555555555555557</v>
      </c>
      <c r="K73" s="734">
        <f t="shared" si="12"/>
        <v>63.53846153846154</v>
      </c>
      <c r="L73" s="734">
        <f t="shared" si="12"/>
        <v>34.346153846153847</v>
      </c>
      <c r="M73" s="734">
        <f t="shared" si="12"/>
        <v>38.730769230769234</v>
      </c>
      <c r="N73" s="734">
        <f t="shared" si="12"/>
        <v>37.74074074074074</v>
      </c>
      <c r="O73" s="734">
        <f t="shared" si="12"/>
        <v>81.5</v>
      </c>
      <c r="P73" s="734">
        <f t="shared" si="12"/>
        <v>158.11538461538461</v>
      </c>
      <c r="Q73" s="734">
        <f t="shared" si="12"/>
        <v>231.46153846153845</v>
      </c>
      <c r="R73" s="734">
        <f t="shared" si="12"/>
        <v>172.11538461538461</v>
      </c>
      <c r="S73" s="734">
        <f t="shared" si="12"/>
        <v>174.85185185185185</v>
      </c>
      <c r="T73" s="734">
        <f t="shared" si="12"/>
        <v>254.80769230769232</v>
      </c>
      <c r="U73" s="734">
        <f t="shared" si="12"/>
        <v>330.875</v>
      </c>
      <c r="V73" s="734">
        <f t="shared" si="12"/>
        <v>250.22222222222223</v>
      </c>
      <c r="W73" s="734">
        <f t="shared" si="12"/>
        <v>193.07692307692307</v>
      </c>
      <c r="X73" s="734">
        <f t="shared" si="12"/>
        <v>158.84615384615384</v>
      </c>
      <c r="Y73" s="734">
        <f t="shared" si="12"/>
        <v>98.07692307692308</v>
      </c>
      <c r="Z73" s="734">
        <f t="shared" si="12"/>
        <v>5.958333333333333</v>
      </c>
    </row>
    <row r="75" spans="1:29">
      <c r="A75" t="s">
        <v>764</v>
      </c>
    </row>
    <row r="76" spans="1:29">
      <c r="A76" t="s">
        <v>765</v>
      </c>
      <c r="B76">
        <f t="shared" ref="B76:B81" si="13">+B67/$B$66</f>
        <v>0</v>
      </c>
      <c r="C76">
        <f t="shared" ref="C76:C81" si="14">+C67/$C$66</f>
        <v>0.1846153846153846</v>
      </c>
      <c r="D76">
        <f t="shared" ref="D76:D81" si="15">+D67/$D$66</f>
        <v>6.8159999999999998</v>
      </c>
      <c r="E76">
        <f t="shared" ref="E76:E81" si="16">+E67/$E$66</f>
        <v>7.9407407407407407</v>
      </c>
      <c r="F76">
        <f t="shared" ref="F76:F81" si="17">+F67/$F$66</f>
        <v>6.44</v>
      </c>
      <c r="G76">
        <f t="shared" ref="G76:G81" si="18">+G67/$G$66</f>
        <v>10.981481481481481</v>
      </c>
      <c r="H76">
        <f t="shared" ref="H76:H81" si="19">+H67/$H$66</f>
        <v>14.761538461538462</v>
      </c>
      <c r="I76">
        <f t="shared" ref="I76:I81" si="20">+I67/$I$66</f>
        <v>12.154166666666667</v>
      </c>
      <c r="J76">
        <f t="shared" ref="J76:J81" si="21">+J67/$J$66</f>
        <v>8.4555555555555557</v>
      </c>
      <c r="K76">
        <f t="shared" ref="K76:K81" si="22">+K67/$K$66</f>
        <v>6.3538461538461535</v>
      </c>
      <c r="L76">
        <f t="shared" ref="L76:L81" si="23">+L67/$L$66</f>
        <v>3.4346153846153844</v>
      </c>
      <c r="M76">
        <f t="shared" ref="M76:M81" si="24">+M67/$M$66</f>
        <v>3.8730769230769231</v>
      </c>
      <c r="N76">
        <f t="shared" ref="N76:N81" si="25">+N67/$N$66</f>
        <v>3.7740740740740741</v>
      </c>
      <c r="O76">
        <f t="shared" ref="O76:O81" si="26">+O67/$O$66</f>
        <v>8.15</v>
      </c>
      <c r="P76">
        <f t="shared" ref="P76:P81" si="27">+P67/$P$66</f>
        <v>15.811538461538463</v>
      </c>
      <c r="Q76">
        <f t="shared" ref="Q76:Q81" si="28">+Q67/$Q$66</f>
        <v>23.146153846153844</v>
      </c>
      <c r="R76">
        <f t="shared" ref="R76:R81" si="29">+R67/$R$66</f>
        <v>17.21153846153846</v>
      </c>
      <c r="S76">
        <f t="shared" ref="S76:S81" si="30">+S67/$S$66</f>
        <v>17.485185185185188</v>
      </c>
      <c r="T76">
        <f t="shared" ref="T76:T81" si="31">+T67/$T$66</f>
        <v>25.48076923076923</v>
      </c>
      <c r="U76">
        <f t="shared" ref="U76:U81" si="32">+U67/$U$66</f>
        <v>33.087499999999999</v>
      </c>
      <c r="V76">
        <f t="shared" ref="V76:V81" si="33">+V67/$V$66</f>
        <v>25.022222222222222</v>
      </c>
      <c r="W76">
        <f t="shared" ref="W76:W81" si="34">+W67/$W$66</f>
        <v>19.307692307692307</v>
      </c>
      <c r="X76">
        <f t="shared" ref="X76:X81" si="35">+X67/$X$66</f>
        <v>15.884615384615385</v>
      </c>
      <c r="Y76">
        <f t="shared" ref="Y76:Y81" si="36">+Y67/$Y$66</f>
        <v>9.8076923076923084</v>
      </c>
      <c r="Z76">
        <f>+Z67/$Z$66</f>
        <v>0.59583333333333333</v>
      </c>
      <c r="AA76">
        <f>+AA67/$Z$66</f>
        <v>0</v>
      </c>
      <c r="AB76">
        <f>+AB67/$Z$66</f>
        <v>0</v>
      </c>
      <c r="AC76">
        <f>+AC67/$Z$66</f>
        <v>0</v>
      </c>
    </row>
    <row r="77" spans="1:29">
      <c r="A77" t="s">
        <v>766</v>
      </c>
      <c r="B77">
        <f t="shared" si="13"/>
        <v>0</v>
      </c>
      <c r="C77">
        <f t="shared" si="14"/>
        <v>0.1846153846153846</v>
      </c>
      <c r="D77">
        <f t="shared" si="15"/>
        <v>7.0079999999999991</v>
      </c>
      <c r="E77">
        <f t="shared" si="16"/>
        <v>14.42962962962963</v>
      </c>
      <c r="F77">
        <f t="shared" si="17"/>
        <v>22.024000000000001</v>
      </c>
      <c r="G77">
        <f t="shared" si="18"/>
        <v>31.374074074074073</v>
      </c>
      <c r="H77">
        <f t="shared" si="19"/>
        <v>47.342307692307699</v>
      </c>
      <c r="I77">
        <f t="shared" si="20"/>
        <v>63.441666666666663</v>
      </c>
      <c r="J77">
        <f t="shared" si="21"/>
        <v>64.848148148148155</v>
      </c>
      <c r="K77">
        <f t="shared" si="22"/>
        <v>73.696153846153848</v>
      </c>
      <c r="L77">
        <f t="shared" si="23"/>
        <v>77.130769230769232</v>
      </c>
      <c r="M77">
        <f t="shared" si="24"/>
        <v>81.003846153846155</v>
      </c>
      <c r="N77">
        <f t="shared" si="25"/>
        <v>81.777777777777771</v>
      </c>
      <c r="O77">
        <f t="shared" si="26"/>
        <v>93.073076923076925</v>
      </c>
      <c r="P77">
        <f t="shared" si="27"/>
        <v>108.88461538461539</v>
      </c>
      <c r="Q77">
        <f t="shared" si="28"/>
        <v>132.03076923076924</v>
      </c>
      <c r="R77">
        <f t="shared" si="29"/>
        <v>149.24230769230769</v>
      </c>
      <c r="S77">
        <f t="shared" si="30"/>
        <v>161.19999999999999</v>
      </c>
      <c r="T77">
        <f t="shared" si="31"/>
        <v>192.8807692307692</v>
      </c>
      <c r="U77">
        <f t="shared" si="32"/>
        <v>242.04166666666666</v>
      </c>
      <c r="V77">
        <f t="shared" si="33"/>
        <v>240.17037037037039</v>
      </c>
      <c r="W77">
        <f t="shared" si="34"/>
        <v>268.71538461538461</v>
      </c>
      <c r="X77">
        <f t="shared" si="35"/>
        <v>284.60000000000002</v>
      </c>
      <c r="Y77">
        <f t="shared" si="36"/>
        <v>294.40769230769234</v>
      </c>
      <c r="Z77">
        <f t="shared" ref="Z77:AC81" si="37">+Z68/$Z$66</f>
        <v>319.53749999999997</v>
      </c>
      <c r="AA77">
        <f t="shared" si="37"/>
        <v>0</v>
      </c>
      <c r="AB77">
        <f t="shared" si="37"/>
        <v>0</v>
      </c>
      <c r="AC77">
        <f t="shared" si="37"/>
        <v>0</v>
      </c>
    </row>
    <row r="78" spans="1:29">
      <c r="A78" t="s">
        <v>767</v>
      </c>
      <c r="B78">
        <f t="shared" si="13"/>
        <v>0.93333333333333324</v>
      </c>
      <c r="C78">
        <f t="shared" si="14"/>
        <v>5</v>
      </c>
      <c r="D78">
        <f t="shared" si="15"/>
        <v>5.04</v>
      </c>
      <c r="E78">
        <f t="shared" si="16"/>
        <v>31.807407407407407</v>
      </c>
      <c r="F78">
        <f t="shared" si="17"/>
        <v>38.22</v>
      </c>
      <c r="G78">
        <f t="shared" si="18"/>
        <v>0</v>
      </c>
      <c r="H78">
        <f t="shared" si="19"/>
        <v>0</v>
      </c>
      <c r="I78">
        <f t="shared" si="20"/>
        <v>0</v>
      </c>
      <c r="J78">
        <f t="shared" si="21"/>
        <v>0</v>
      </c>
      <c r="K78">
        <f t="shared" si="22"/>
        <v>0</v>
      </c>
      <c r="L78">
        <f t="shared" si="23"/>
        <v>0</v>
      </c>
      <c r="M78">
        <f t="shared" si="24"/>
        <v>0</v>
      </c>
      <c r="N78">
        <f t="shared" si="25"/>
        <v>0</v>
      </c>
      <c r="O78">
        <f t="shared" si="26"/>
        <v>0</v>
      </c>
      <c r="P78">
        <f t="shared" si="27"/>
        <v>0</v>
      </c>
      <c r="Q78">
        <f t="shared" si="28"/>
        <v>0</v>
      </c>
      <c r="R78">
        <f t="shared" si="29"/>
        <v>0</v>
      </c>
      <c r="S78">
        <f t="shared" si="30"/>
        <v>0</v>
      </c>
      <c r="T78">
        <f t="shared" si="31"/>
        <v>0</v>
      </c>
      <c r="U78">
        <f t="shared" si="32"/>
        <v>0</v>
      </c>
      <c r="V78">
        <f t="shared" si="33"/>
        <v>0</v>
      </c>
      <c r="W78">
        <f t="shared" si="34"/>
        <v>0</v>
      </c>
      <c r="X78">
        <f t="shared" si="35"/>
        <v>0</v>
      </c>
      <c r="Y78">
        <f t="shared" si="36"/>
        <v>0</v>
      </c>
      <c r="Z78">
        <f t="shared" si="37"/>
        <v>0</v>
      </c>
      <c r="AA78">
        <f t="shared" si="37"/>
        <v>0</v>
      </c>
      <c r="AB78">
        <f t="shared" si="37"/>
        <v>0</v>
      </c>
      <c r="AC78">
        <f t="shared" si="37"/>
        <v>0</v>
      </c>
    </row>
    <row r="79" spans="1:29">
      <c r="A79" t="s">
        <v>768</v>
      </c>
      <c r="B79">
        <f t="shared" si="13"/>
        <v>0.93333333333333324</v>
      </c>
      <c r="C79">
        <f t="shared" si="14"/>
        <v>5.1076923076923082</v>
      </c>
      <c r="D79">
        <f t="shared" si="15"/>
        <v>16.076000000000001</v>
      </c>
      <c r="E79">
        <f t="shared" si="16"/>
        <v>46.692592592592597</v>
      </c>
      <c r="F79">
        <f t="shared" si="17"/>
        <v>88.647999999999996</v>
      </c>
      <c r="G79">
        <f t="shared" si="18"/>
        <v>0</v>
      </c>
      <c r="H79">
        <f t="shared" si="19"/>
        <v>0</v>
      </c>
      <c r="I79">
        <f t="shared" si="20"/>
        <v>0</v>
      </c>
      <c r="J79">
        <f t="shared" si="21"/>
        <v>0</v>
      </c>
      <c r="K79">
        <f t="shared" si="22"/>
        <v>0</v>
      </c>
      <c r="L79">
        <f t="shared" si="23"/>
        <v>0</v>
      </c>
      <c r="M79">
        <f t="shared" si="24"/>
        <v>0</v>
      </c>
      <c r="N79">
        <f t="shared" si="25"/>
        <v>0</v>
      </c>
      <c r="O79">
        <f t="shared" si="26"/>
        <v>0</v>
      </c>
      <c r="P79">
        <f t="shared" si="27"/>
        <v>0</v>
      </c>
      <c r="Q79">
        <f t="shared" si="28"/>
        <v>0</v>
      </c>
      <c r="R79">
        <f t="shared" si="29"/>
        <v>0</v>
      </c>
      <c r="S79">
        <f t="shared" si="30"/>
        <v>0</v>
      </c>
      <c r="T79">
        <f t="shared" si="31"/>
        <v>0</v>
      </c>
      <c r="U79">
        <f t="shared" si="32"/>
        <v>0</v>
      </c>
      <c r="V79">
        <f t="shared" si="33"/>
        <v>0</v>
      </c>
      <c r="W79">
        <f t="shared" si="34"/>
        <v>0</v>
      </c>
      <c r="X79">
        <f t="shared" si="35"/>
        <v>0</v>
      </c>
      <c r="Y79">
        <f t="shared" si="36"/>
        <v>0</v>
      </c>
      <c r="Z79">
        <f t="shared" si="37"/>
        <v>0</v>
      </c>
      <c r="AA79">
        <f t="shared" si="37"/>
        <v>0</v>
      </c>
      <c r="AB79">
        <f t="shared" si="37"/>
        <v>0</v>
      </c>
      <c r="AC79">
        <f t="shared" si="37"/>
        <v>0</v>
      </c>
    </row>
    <row r="80" spans="1:29">
      <c r="A80" t="s">
        <v>769</v>
      </c>
      <c r="B80">
        <f t="shared" si="13"/>
        <v>0</v>
      </c>
      <c r="C80">
        <f t="shared" si="14"/>
        <v>0</v>
      </c>
      <c r="D80">
        <f t="shared" si="15"/>
        <v>0</v>
      </c>
      <c r="E80">
        <f t="shared" si="16"/>
        <v>0</v>
      </c>
      <c r="F80">
        <f t="shared" si="17"/>
        <v>24.784000000000002</v>
      </c>
      <c r="G80">
        <f t="shared" si="18"/>
        <v>38.444444444444443</v>
      </c>
      <c r="H80">
        <f t="shared" si="19"/>
        <v>36.003846153846155</v>
      </c>
      <c r="I80">
        <f t="shared" si="20"/>
        <v>87.345833333333346</v>
      </c>
      <c r="J80">
        <f t="shared" si="21"/>
        <v>81.400000000000006</v>
      </c>
      <c r="K80">
        <f t="shared" si="22"/>
        <v>97.407692307692301</v>
      </c>
      <c r="L80">
        <f t="shared" si="23"/>
        <v>111.50384615384615</v>
      </c>
      <c r="M80">
        <f t="shared" si="24"/>
        <v>119.68846153846154</v>
      </c>
      <c r="N80">
        <f t="shared" si="25"/>
        <v>151.0185185185185</v>
      </c>
      <c r="O80">
        <f t="shared" si="26"/>
        <v>152.1076923076923</v>
      </c>
      <c r="P80">
        <f t="shared" si="27"/>
        <v>182.26538461538459</v>
      </c>
      <c r="Q80">
        <f t="shared" si="28"/>
        <v>135.13461538461539</v>
      </c>
      <c r="R80">
        <f t="shared" si="29"/>
        <v>79.742307692307705</v>
      </c>
      <c r="S80">
        <f t="shared" si="30"/>
        <v>113.72222222222223</v>
      </c>
      <c r="T80">
        <f t="shared" si="31"/>
        <v>101.76923076923077</v>
      </c>
      <c r="U80">
        <f t="shared" si="32"/>
        <v>54.520833333333336</v>
      </c>
      <c r="V80">
        <f t="shared" si="33"/>
        <v>44.0037037037037</v>
      </c>
      <c r="W80">
        <f t="shared" si="34"/>
        <v>25.430769230769233</v>
      </c>
      <c r="X80">
        <f t="shared" si="35"/>
        <v>16.403846153846153</v>
      </c>
      <c r="Y80">
        <f t="shared" si="36"/>
        <v>8.5307692307692307</v>
      </c>
      <c r="Z80">
        <f t="shared" si="37"/>
        <v>7.2541666666666664</v>
      </c>
      <c r="AA80">
        <f>+AA71/$AA$66</f>
        <v>5.1884615384615387</v>
      </c>
      <c r="AB80">
        <f>+AB71/$AB$66</f>
        <v>5.9499999999999993</v>
      </c>
      <c r="AC80">
        <f>+AC71/$AC$66</f>
        <v>1.5</v>
      </c>
    </row>
    <row r="81" spans="1:29">
      <c r="A81" t="s">
        <v>770</v>
      </c>
      <c r="B81">
        <f t="shared" si="13"/>
        <v>0</v>
      </c>
      <c r="C81">
        <f t="shared" si="14"/>
        <v>0</v>
      </c>
      <c r="D81">
        <f t="shared" si="15"/>
        <v>1</v>
      </c>
      <c r="E81">
        <f t="shared" si="16"/>
        <v>0.77777777777777779</v>
      </c>
      <c r="F81">
        <f t="shared" si="17"/>
        <v>0</v>
      </c>
      <c r="G81">
        <f t="shared" si="18"/>
        <v>0</v>
      </c>
      <c r="H81">
        <f t="shared" si="19"/>
        <v>0</v>
      </c>
      <c r="I81">
        <f t="shared" si="20"/>
        <v>0</v>
      </c>
      <c r="J81">
        <f t="shared" si="21"/>
        <v>0</v>
      </c>
      <c r="K81">
        <f t="shared" si="22"/>
        <v>0</v>
      </c>
      <c r="L81">
        <f t="shared" si="23"/>
        <v>0</v>
      </c>
      <c r="M81">
        <f t="shared" si="24"/>
        <v>0</v>
      </c>
      <c r="N81">
        <f t="shared" si="25"/>
        <v>0</v>
      </c>
      <c r="O81">
        <f t="shared" si="26"/>
        <v>0</v>
      </c>
      <c r="P81">
        <f t="shared" si="27"/>
        <v>0</v>
      </c>
      <c r="Q81">
        <f t="shared" si="28"/>
        <v>0</v>
      </c>
      <c r="R81">
        <f t="shared" si="29"/>
        <v>0</v>
      </c>
      <c r="S81">
        <f t="shared" si="30"/>
        <v>0</v>
      </c>
      <c r="T81">
        <f t="shared" si="31"/>
        <v>0</v>
      </c>
      <c r="U81">
        <f t="shared" si="32"/>
        <v>0</v>
      </c>
      <c r="V81">
        <f t="shared" si="33"/>
        <v>0</v>
      </c>
      <c r="W81">
        <f t="shared" si="34"/>
        <v>0</v>
      </c>
      <c r="X81">
        <f t="shared" si="35"/>
        <v>0</v>
      </c>
      <c r="Y81">
        <f t="shared" si="36"/>
        <v>0</v>
      </c>
      <c r="Z81">
        <f t="shared" si="37"/>
        <v>0</v>
      </c>
      <c r="AA81">
        <f t="shared" si="37"/>
        <v>0</v>
      </c>
      <c r="AB81">
        <f t="shared" si="37"/>
        <v>0</v>
      </c>
      <c r="AC81">
        <f t="shared" si="37"/>
        <v>0</v>
      </c>
    </row>
    <row r="84" spans="1:29">
      <c r="A84" t="s">
        <v>773</v>
      </c>
    </row>
    <row r="85" spans="1:29">
      <c r="A85" t="s">
        <v>763</v>
      </c>
      <c r="E85">
        <v>15</v>
      </c>
      <c r="F85">
        <v>25</v>
      </c>
      <c r="G85">
        <v>27</v>
      </c>
      <c r="H85">
        <v>26</v>
      </c>
      <c r="I85">
        <v>24</v>
      </c>
      <c r="J85">
        <v>27</v>
      </c>
      <c r="K85">
        <v>26</v>
      </c>
      <c r="L85">
        <v>26</v>
      </c>
      <c r="M85">
        <v>26</v>
      </c>
      <c r="N85">
        <v>27</v>
      </c>
      <c r="O85">
        <v>26</v>
      </c>
      <c r="P85">
        <v>26</v>
      </c>
      <c r="Q85">
        <v>26</v>
      </c>
      <c r="R85">
        <v>26</v>
      </c>
      <c r="S85">
        <v>27</v>
      </c>
      <c r="T85">
        <v>26</v>
      </c>
      <c r="U85">
        <v>24</v>
      </c>
      <c r="V85">
        <v>27</v>
      </c>
      <c r="W85">
        <v>26</v>
      </c>
      <c r="X85">
        <v>26</v>
      </c>
      <c r="Y85">
        <v>26</v>
      </c>
      <c r="Z85">
        <v>24</v>
      </c>
      <c r="AA85">
        <v>26</v>
      </c>
      <c r="AB85">
        <v>26</v>
      </c>
      <c r="AC85">
        <v>26</v>
      </c>
    </row>
    <row r="86" spans="1:29">
      <c r="A86" t="s">
        <v>774</v>
      </c>
      <c r="C86">
        <v>28</v>
      </c>
      <c r="D86">
        <v>808</v>
      </c>
      <c r="E86">
        <v>680</v>
      </c>
      <c r="F86">
        <v>491</v>
      </c>
      <c r="G86">
        <v>1120</v>
      </c>
      <c r="H86">
        <v>1459</v>
      </c>
      <c r="I86">
        <v>985</v>
      </c>
      <c r="J86">
        <v>585</v>
      </c>
      <c r="K86">
        <v>579</v>
      </c>
      <c r="L86">
        <v>424</v>
      </c>
      <c r="M86">
        <v>414</v>
      </c>
      <c r="N86">
        <v>343</v>
      </c>
      <c r="O86">
        <v>951</v>
      </c>
      <c r="P86">
        <v>1836</v>
      </c>
      <c r="Q86">
        <v>1666</v>
      </c>
      <c r="R86">
        <v>948</v>
      </c>
      <c r="S86">
        <v>1331</v>
      </c>
      <c r="T86">
        <v>2168</v>
      </c>
      <c r="U86">
        <v>2485</v>
      </c>
      <c r="V86">
        <v>1956</v>
      </c>
      <c r="W86">
        <v>1359</v>
      </c>
      <c r="X86">
        <v>1242</v>
      </c>
      <c r="Y86">
        <v>903</v>
      </c>
      <c r="Z86">
        <v>94</v>
      </c>
    </row>
    <row r="87" spans="1:29">
      <c r="A87" t="s">
        <v>775</v>
      </c>
      <c r="C87">
        <v>28</v>
      </c>
      <c r="D87">
        <v>836</v>
      </c>
      <c r="E87">
        <v>1516</v>
      </c>
      <c r="F87">
        <v>2007</v>
      </c>
      <c r="G87">
        <v>3127</v>
      </c>
      <c r="H87">
        <v>4586</v>
      </c>
      <c r="I87">
        <v>5571</v>
      </c>
      <c r="J87">
        <v>6156</v>
      </c>
      <c r="K87">
        <v>6735</v>
      </c>
      <c r="L87">
        <v>7159</v>
      </c>
      <c r="M87">
        <v>7573</v>
      </c>
      <c r="N87">
        <v>7916</v>
      </c>
      <c r="O87">
        <v>8867</v>
      </c>
      <c r="P87">
        <v>10703</v>
      </c>
      <c r="Q87">
        <v>12369</v>
      </c>
      <c r="R87">
        <v>13317</v>
      </c>
      <c r="S87">
        <v>14648</v>
      </c>
      <c r="T87">
        <v>16816</v>
      </c>
      <c r="U87">
        <v>19301</v>
      </c>
      <c r="V87">
        <v>21257</v>
      </c>
      <c r="W87">
        <v>22616</v>
      </c>
      <c r="X87">
        <v>23858</v>
      </c>
      <c r="Y87">
        <v>24761</v>
      </c>
      <c r="Z87">
        <v>24855</v>
      </c>
    </row>
    <row r="88" spans="1:29">
      <c r="A88" t="s">
        <v>15</v>
      </c>
      <c r="D88">
        <v>20</v>
      </c>
      <c r="E88">
        <f>+E89-D89</f>
        <v>1268</v>
      </c>
      <c r="F88">
        <f>+F89-E89</f>
        <v>621</v>
      </c>
    </row>
    <row r="89" spans="1:29">
      <c r="A89" t="s">
        <v>776</v>
      </c>
      <c r="D89">
        <v>20</v>
      </c>
      <c r="E89">
        <v>1288</v>
      </c>
      <c r="F89">
        <v>1909</v>
      </c>
    </row>
    <row r="90" spans="1:29">
      <c r="A90" t="s">
        <v>777</v>
      </c>
      <c r="E90">
        <v>83</v>
      </c>
      <c r="F90">
        <v>569</v>
      </c>
      <c r="G90">
        <v>1009</v>
      </c>
      <c r="H90">
        <v>1644</v>
      </c>
      <c r="I90">
        <v>2794</v>
      </c>
      <c r="J90">
        <v>1954</v>
      </c>
      <c r="K90">
        <v>2846</v>
      </c>
      <c r="L90">
        <v>3540</v>
      </c>
      <c r="M90">
        <v>4676</v>
      </c>
      <c r="N90">
        <v>5400</v>
      </c>
      <c r="O90">
        <v>5084</v>
      </c>
      <c r="P90">
        <v>3791</v>
      </c>
      <c r="Q90">
        <v>5797</v>
      </c>
      <c r="R90">
        <v>2901</v>
      </c>
      <c r="S90">
        <v>820</v>
      </c>
      <c r="T90">
        <v>1103</v>
      </c>
      <c r="U90">
        <v>663</v>
      </c>
      <c r="V90">
        <v>503</v>
      </c>
      <c r="W90">
        <v>75</v>
      </c>
      <c r="X90">
        <v>6</v>
      </c>
      <c r="Y90">
        <v>5</v>
      </c>
      <c r="Z90">
        <v>2</v>
      </c>
      <c r="AA90">
        <v>0.11</v>
      </c>
    </row>
    <row r="92" spans="1:29">
      <c r="B92">
        <f>+B86/10</f>
        <v>0</v>
      </c>
      <c r="C92">
        <f t="shared" ref="C92:Z92" si="38">+C86/10</f>
        <v>2.8</v>
      </c>
      <c r="D92">
        <f t="shared" si="38"/>
        <v>80.8</v>
      </c>
      <c r="E92">
        <f t="shared" si="38"/>
        <v>68</v>
      </c>
      <c r="F92">
        <f t="shared" si="38"/>
        <v>49.1</v>
      </c>
      <c r="G92">
        <f t="shared" si="38"/>
        <v>112</v>
      </c>
      <c r="H92">
        <f t="shared" si="38"/>
        <v>145.9</v>
      </c>
      <c r="I92">
        <f t="shared" si="38"/>
        <v>98.5</v>
      </c>
      <c r="J92">
        <f t="shared" si="38"/>
        <v>58.5</v>
      </c>
      <c r="K92">
        <f t="shared" si="38"/>
        <v>57.9</v>
      </c>
      <c r="L92">
        <f t="shared" si="38"/>
        <v>42.4</v>
      </c>
      <c r="M92">
        <f t="shared" si="38"/>
        <v>41.4</v>
      </c>
      <c r="N92">
        <f t="shared" si="38"/>
        <v>34.299999999999997</v>
      </c>
      <c r="O92">
        <f t="shared" si="38"/>
        <v>95.1</v>
      </c>
      <c r="P92">
        <f t="shared" si="38"/>
        <v>183.6</v>
      </c>
      <c r="Q92">
        <f t="shared" si="38"/>
        <v>166.6</v>
      </c>
      <c r="R92">
        <f t="shared" si="38"/>
        <v>94.8</v>
      </c>
      <c r="S92">
        <f t="shared" si="38"/>
        <v>133.1</v>
      </c>
      <c r="T92">
        <f t="shared" si="38"/>
        <v>216.8</v>
      </c>
      <c r="U92">
        <f t="shared" si="38"/>
        <v>248.5</v>
      </c>
      <c r="V92">
        <f t="shared" si="38"/>
        <v>195.6</v>
      </c>
      <c r="W92">
        <f t="shared" si="38"/>
        <v>135.9</v>
      </c>
      <c r="X92">
        <f t="shared" si="38"/>
        <v>124.2</v>
      </c>
      <c r="Y92">
        <f t="shared" si="38"/>
        <v>90.3</v>
      </c>
      <c r="Z92">
        <f t="shared" si="38"/>
        <v>9.4</v>
      </c>
    </row>
    <row r="93" spans="1:29">
      <c r="B93">
        <f>+B87/10</f>
        <v>0</v>
      </c>
      <c r="C93">
        <f t="shared" ref="C93:Z93" si="39">+C87/10</f>
        <v>2.8</v>
      </c>
      <c r="D93">
        <f t="shared" si="39"/>
        <v>83.6</v>
      </c>
      <c r="E93">
        <f t="shared" si="39"/>
        <v>151.6</v>
      </c>
      <c r="F93">
        <f t="shared" si="39"/>
        <v>200.7</v>
      </c>
      <c r="G93">
        <f t="shared" si="39"/>
        <v>312.7</v>
      </c>
      <c r="H93">
        <f t="shared" si="39"/>
        <v>458.6</v>
      </c>
      <c r="I93">
        <f t="shared" si="39"/>
        <v>557.1</v>
      </c>
      <c r="J93">
        <f t="shared" si="39"/>
        <v>615.6</v>
      </c>
      <c r="K93">
        <f t="shared" si="39"/>
        <v>673.5</v>
      </c>
      <c r="L93">
        <f t="shared" si="39"/>
        <v>715.9</v>
      </c>
      <c r="M93">
        <f t="shared" si="39"/>
        <v>757.3</v>
      </c>
      <c r="N93">
        <f t="shared" si="39"/>
        <v>791.6</v>
      </c>
      <c r="O93">
        <f t="shared" si="39"/>
        <v>886.7</v>
      </c>
      <c r="P93">
        <f t="shared" si="39"/>
        <v>1070.3</v>
      </c>
      <c r="Q93">
        <f t="shared" si="39"/>
        <v>1236.9000000000001</v>
      </c>
      <c r="R93">
        <f t="shared" si="39"/>
        <v>1331.7</v>
      </c>
      <c r="S93">
        <f t="shared" si="39"/>
        <v>1464.8</v>
      </c>
      <c r="T93">
        <f t="shared" si="39"/>
        <v>1681.6</v>
      </c>
      <c r="U93">
        <f t="shared" si="39"/>
        <v>1930.1</v>
      </c>
      <c r="V93">
        <f t="shared" si="39"/>
        <v>2125.6999999999998</v>
      </c>
      <c r="W93">
        <f t="shared" si="39"/>
        <v>2261.6</v>
      </c>
      <c r="X93">
        <f t="shared" si="39"/>
        <v>2385.8000000000002</v>
      </c>
      <c r="Y93">
        <f t="shared" si="39"/>
        <v>2476.1</v>
      </c>
      <c r="Z93">
        <f t="shared" si="39"/>
        <v>2485.5</v>
      </c>
    </row>
    <row r="95" spans="1:29">
      <c r="E95">
        <f>+E86/$E$85</f>
        <v>45.333333333333336</v>
      </c>
      <c r="F95">
        <f>+F86/$F$85</f>
        <v>19.64</v>
      </c>
      <c r="G95">
        <f>+G86/$G$85</f>
        <v>41.481481481481481</v>
      </c>
      <c r="H95">
        <f>+H86/$H$85</f>
        <v>56.115384615384613</v>
      </c>
      <c r="I95">
        <f>+I86/$I$85</f>
        <v>41.041666666666664</v>
      </c>
      <c r="J95">
        <f>+J86/$J$85</f>
        <v>21.666666666666668</v>
      </c>
      <c r="K95">
        <f>+K86/$K$85</f>
        <v>22.26923076923077</v>
      </c>
      <c r="L95">
        <f>+L86/$L$85</f>
        <v>16.307692307692307</v>
      </c>
      <c r="M95">
        <f>+M86/$M$85</f>
        <v>15.923076923076923</v>
      </c>
      <c r="N95">
        <f>+N86/$N$85</f>
        <v>12.703703703703704</v>
      </c>
      <c r="O95">
        <f>+O86/$O$85</f>
        <v>36.57692307692308</v>
      </c>
      <c r="P95">
        <f>+P86/$P$85</f>
        <v>70.615384615384613</v>
      </c>
      <c r="Q95">
        <f>+Q86/$Q$85</f>
        <v>64.07692307692308</v>
      </c>
      <c r="R95">
        <f>+R86/$R$85</f>
        <v>36.46153846153846</v>
      </c>
      <c r="S95">
        <f>+S86/$S$85</f>
        <v>49.296296296296298</v>
      </c>
      <c r="T95">
        <f>+T86/$T$85</f>
        <v>83.384615384615387</v>
      </c>
      <c r="U95">
        <f>+U86/$U$85</f>
        <v>103.54166666666667</v>
      </c>
      <c r="V95">
        <f>+V86/$V$85</f>
        <v>72.444444444444443</v>
      </c>
      <c r="W95">
        <f>+W86/$W$85</f>
        <v>52.269230769230766</v>
      </c>
      <c r="X95">
        <f>+X86/$X$85</f>
        <v>47.769230769230766</v>
      </c>
      <c r="Y95">
        <f>+Y86/$Y$85</f>
        <v>34.730769230769234</v>
      </c>
      <c r="Z95">
        <f>+Z86/$Z$85</f>
        <v>3.9166666666666665</v>
      </c>
      <c r="AA95">
        <f>+AA86/$AA$85</f>
        <v>0</v>
      </c>
    </row>
    <row r="96" spans="1:29">
      <c r="E96">
        <f>+E87/$E$85</f>
        <v>101.06666666666666</v>
      </c>
      <c r="F96">
        <f>+F87/$F$85</f>
        <v>80.28</v>
      </c>
      <c r="G96">
        <f>+G87/$G$85</f>
        <v>115.81481481481481</v>
      </c>
      <c r="H96">
        <f>+H87/$H$85</f>
        <v>176.38461538461539</v>
      </c>
      <c r="I96">
        <f>+I87/$I$85</f>
        <v>232.125</v>
      </c>
      <c r="J96">
        <f>+J87/$J$85</f>
        <v>228</v>
      </c>
      <c r="K96">
        <f>+K87/$K$85</f>
        <v>259.03846153846155</v>
      </c>
      <c r="L96">
        <f>+L87/$L$85</f>
        <v>275.34615384615387</v>
      </c>
      <c r="M96">
        <f>+M87/$M$85</f>
        <v>291.26923076923077</v>
      </c>
      <c r="N96">
        <f>+N87/$N$85</f>
        <v>293.18518518518516</v>
      </c>
      <c r="O96">
        <f>+O87/$O$85</f>
        <v>341.03846153846155</v>
      </c>
      <c r="P96">
        <f>+P87/$P$85</f>
        <v>411.65384615384613</v>
      </c>
      <c r="Q96">
        <f>+Q87/$Q$85</f>
        <v>475.73076923076923</v>
      </c>
      <c r="R96">
        <f>+R87/$R$85</f>
        <v>512.19230769230774</v>
      </c>
      <c r="S96">
        <f>+S87/$S$85</f>
        <v>542.51851851851848</v>
      </c>
      <c r="T96">
        <f>+T87/$T$85</f>
        <v>646.76923076923072</v>
      </c>
      <c r="U96">
        <f>+U87/$U$85</f>
        <v>804.20833333333337</v>
      </c>
      <c r="V96">
        <f>+V87/$V$85</f>
        <v>787.2962962962963</v>
      </c>
      <c r="W96">
        <f>+W87/$W$85</f>
        <v>869.84615384615381</v>
      </c>
      <c r="X96">
        <f>+X87/$X$85</f>
        <v>917.61538461538464</v>
      </c>
      <c r="Y96">
        <f>+Y87/$Y$85</f>
        <v>952.34615384615381</v>
      </c>
      <c r="Z96">
        <f>+Z87/$Z$85</f>
        <v>1035.625</v>
      </c>
      <c r="AA96">
        <f>+AA87/$AA$85</f>
        <v>0</v>
      </c>
    </row>
    <row r="97" spans="1:149">
      <c r="D97">
        <v>2</v>
      </c>
      <c r="E97">
        <f>+E88/$E$85</f>
        <v>84.533333333333331</v>
      </c>
      <c r="F97">
        <f>+F88/$F$85</f>
        <v>24.84</v>
      </c>
      <c r="G97">
        <f>+G88/$G$85</f>
        <v>0</v>
      </c>
      <c r="H97">
        <f>+H88/$H$85</f>
        <v>0</v>
      </c>
      <c r="I97">
        <f>+I88/$I$85</f>
        <v>0</v>
      </c>
      <c r="J97">
        <f>+J88/$J$85</f>
        <v>0</v>
      </c>
      <c r="K97">
        <f>+K88/$K$85</f>
        <v>0</v>
      </c>
      <c r="L97">
        <f>+L88/$L$85</f>
        <v>0</v>
      </c>
      <c r="M97">
        <f>+M88/$M$85</f>
        <v>0</v>
      </c>
      <c r="N97">
        <f>+N88/$N$85</f>
        <v>0</v>
      </c>
      <c r="O97">
        <f>+O88/$O$85</f>
        <v>0</v>
      </c>
      <c r="P97">
        <f>+P88/$P$85</f>
        <v>0</v>
      </c>
      <c r="Q97">
        <f>+Q88/$Q$85</f>
        <v>0</v>
      </c>
      <c r="R97">
        <f>+R88/$R$85</f>
        <v>0</v>
      </c>
      <c r="S97">
        <f>+S88/$S$85</f>
        <v>0</v>
      </c>
      <c r="T97">
        <f>+T88/$T$85</f>
        <v>0</v>
      </c>
      <c r="U97">
        <f>+U88/$U$85</f>
        <v>0</v>
      </c>
      <c r="V97">
        <f>+V88/$V$85</f>
        <v>0</v>
      </c>
      <c r="W97">
        <f>+W88/$W$85</f>
        <v>0</v>
      </c>
      <c r="X97">
        <f>+X88/$X$85</f>
        <v>0</v>
      </c>
      <c r="Y97">
        <f>+Y88/$Y$85</f>
        <v>0</v>
      </c>
      <c r="Z97">
        <f>+Z88/$Z$85</f>
        <v>0</v>
      </c>
      <c r="AA97">
        <f>+AA88/$AA$85</f>
        <v>0</v>
      </c>
    </row>
    <row r="98" spans="1:149">
      <c r="D98">
        <v>2</v>
      </c>
      <c r="E98">
        <f>+E89/$E$85</f>
        <v>85.86666666666666</v>
      </c>
      <c r="F98">
        <f>+F89/$F$85</f>
        <v>76.36</v>
      </c>
      <c r="G98">
        <f>+G89/$G$85</f>
        <v>0</v>
      </c>
      <c r="H98">
        <f>+H89/$H$85</f>
        <v>0</v>
      </c>
      <c r="I98">
        <f>+I89/$I$85</f>
        <v>0</v>
      </c>
      <c r="J98">
        <f>+J89/$J$85</f>
        <v>0</v>
      </c>
      <c r="K98">
        <f>+K89/$K$85</f>
        <v>0</v>
      </c>
      <c r="L98">
        <f>+L89/$L$85</f>
        <v>0</v>
      </c>
      <c r="M98">
        <f>+M89/$M$85</f>
        <v>0</v>
      </c>
      <c r="N98">
        <f>+N89/$N$85</f>
        <v>0</v>
      </c>
      <c r="O98">
        <f>+O89/$O$85</f>
        <v>0</v>
      </c>
      <c r="P98">
        <f>+P89/$P$85</f>
        <v>0</v>
      </c>
      <c r="Q98">
        <f>+Q89/$Q$85</f>
        <v>0</v>
      </c>
      <c r="R98">
        <f>+R89/$R$85</f>
        <v>0</v>
      </c>
      <c r="S98">
        <f>+S89/$S$85</f>
        <v>0</v>
      </c>
      <c r="T98">
        <f>+T89/$T$85</f>
        <v>0</v>
      </c>
      <c r="U98">
        <f>+U89/$U$85</f>
        <v>0</v>
      </c>
      <c r="V98">
        <f>+V89/$V$85</f>
        <v>0</v>
      </c>
      <c r="W98">
        <f>+W89/$W$85</f>
        <v>0</v>
      </c>
      <c r="X98">
        <f>+X89/$X$85</f>
        <v>0</v>
      </c>
      <c r="Y98">
        <f>+Y89/$Y$85</f>
        <v>0</v>
      </c>
      <c r="Z98">
        <f>+Z89/$Z$85</f>
        <v>0</v>
      </c>
      <c r="AA98">
        <f>+AA89/$AA$85</f>
        <v>0</v>
      </c>
    </row>
    <row r="99" spans="1:149">
      <c r="E99">
        <f>+E90/$E$85</f>
        <v>5.5333333333333332</v>
      </c>
      <c r="F99">
        <f>+F90/$F$85</f>
        <v>22.76</v>
      </c>
      <c r="G99">
        <f>+G90/$G$85</f>
        <v>37.370370370370374</v>
      </c>
      <c r="H99">
        <f>+H90/$H$85</f>
        <v>63.230769230769234</v>
      </c>
      <c r="I99">
        <f>+I90/$I$85</f>
        <v>116.41666666666667</v>
      </c>
      <c r="J99">
        <f>+J90/$J$85</f>
        <v>72.370370370370367</v>
      </c>
      <c r="K99">
        <f>+K90/$K$85</f>
        <v>109.46153846153847</v>
      </c>
      <c r="L99">
        <f>+L90/$L$85</f>
        <v>136.15384615384616</v>
      </c>
      <c r="M99">
        <f>+M90/$M$85</f>
        <v>179.84615384615384</v>
      </c>
      <c r="N99">
        <f>+N90/$N$85</f>
        <v>200</v>
      </c>
      <c r="O99">
        <f>+O90/$O$85</f>
        <v>195.53846153846155</v>
      </c>
      <c r="P99">
        <f>+P90/$P$85</f>
        <v>145.80769230769232</v>
      </c>
      <c r="Q99">
        <f>+Q90/$Q$85</f>
        <v>222.96153846153845</v>
      </c>
      <c r="R99">
        <f>+R90/$R$85</f>
        <v>111.57692307692308</v>
      </c>
      <c r="S99">
        <f>+S90/$S$85</f>
        <v>30.37037037037037</v>
      </c>
      <c r="T99">
        <f>+T90/$T$85</f>
        <v>42.42307692307692</v>
      </c>
      <c r="U99">
        <f>+U90/$U$85</f>
        <v>27.625</v>
      </c>
      <c r="V99">
        <f>+V90/$V$85</f>
        <v>18.62962962962963</v>
      </c>
      <c r="W99">
        <f>+W90/$W$85</f>
        <v>2.8846153846153846</v>
      </c>
      <c r="X99">
        <f>+X90/$X$85</f>
        <v>0.23076923076923078</v>
      </c>
      <c r="Y99">
        <f>+Y90/$Y$85</f>
        <v>0.19230769230769232</v>
      </c>
      <c r="Z99">
        <f>+Z90/$Z$85</f>
        <v>8.3333333333333329E-2</v>
      </c>
      <c r="AA99">
        <f>+AA90/$AA$85</f>
        <v>4.2307692307692307E-3</v>
      </c>
    </row>
    <row r="111" spans="1:149">
      <c r="A111" t="s">
        <v>708</v>
      </c>
      <c r="B111" t="s">
        <v>709</v>
      </c>
      <c r="C111" t="s">
        <v>6700</v>
      </c>
      <c r="D111" t="s">
        <v>712</v>
      </c>
      <c r="E111" t="s">
        <v>713</v>
      </c>
      <c r="F111" t="s">
        <v>742</v>
      </c>
      <c r="G111" s="160">
        <v>45505</v>
      </c>
      <c r="H111" s="160">
        <v>45536</v>
      </c>
      <c r="I111" s="160">
        <v>45566</v>
      </c>
      <c r="J111" s="160">
        <v>45597</v>
      </c>
      <c r="K111" s="160">
        <v>45627</v>
      </c>
      <c r="L111" s="160">
        <v>45658</v>
      </c>
      <c r="M111" s="160">
        <v>45689</v>
      </c>
      <c r="N111" s="160">
        <v>45717</v>
      </c>
      <c r="O111" s="160">
        <v>45748</v>
      </c>
      <c r="P111" s="160">
        <v>45778</v>
      </c>
      <c r="Q111" s="160">
        <v>45809</v>
      </c>
      <c r="R111" s="160">
        <v>45839</v>
      </c>
      <c r="S111" s="160">
        <v>45870</v>
      </c>
      <c r="T111" s="160">
        <v>45901</v>
      </c>
      <c r="U111" s="160">
        <v>45931</v>
      </c>
      <c r="V111" s="160">
        <v>45962</v>
      </c>
      <c r="W111" s="160">
        <v>45992</v>
      </c>
      <c r="X111" s="160">
        <v>46023</v>
      </c>
      <c r="Y111" s="160">
        <v>46054</v>
      </c>
      <c r="Z111" s="160">
        <v>46082</v>
      </c>
      <c r="AA111" s="160">
        <v>46113</v>
      </c>
      <c r="AB111" s="160">
        <v>46143</v>
      </c>
      <c r="AC111" s="160">
        <v>46174</v>
      </c>
      <c r="AD111" s="160">
        <v>46204</v>
      </c>
      <c r="AE111" s="160">
        <v>46235</v>
      </c>
      <c r="AF111" s="160">
        <v>46266</v>
      </c>
      <c r="AG111" s="160">
        <v>46296</v>
      </c>
      <c r="AH111" s="160">
        <v>46327</v>
      </c>
      <c r="AI111" s="160">
        <v>46357</v>
      </c>
      <c r="AJ111" s="160">
        <v>46388</v>
      </c>
      <c r="AK111" s="160">
        <v>46419</v>
      </c>
      <c r="AL111" s="160">
        <v>46447</v>
      </c>
      <c r="AM111" s="160">
        <v>46478</v>
      </c>
      <c r="AN111" s="160">
        <v>46508</v>
      </c>
      <c r="AO111" s="160"/>
      <c r="AP111" s="160"/>
      <c r="AQ111" s="160"/>
      <c r="AR111" s="160"/>
      <c r="AS111" s="160"/>
      <c r="AT111" s="160"/>
      <c r="AU111" s="160"/>
      <c r="AV111" s="160"/>
      <c r="AW111" s="160"/>
      <c r="AX111" s="160"/>
      <c r="AY111" s="160"/>
      <c r="AZ111" s="160"/>
      <c r="BA111" s="160"/>
      <c r="BB111" s="160"/>
      <c r="BC111" s="160"/>
      <c r="BD111" s="160"/>
      <c r="BE111" s="160"/>
      <c r="BF111" s="160"/>
      <c r="BG111" s="160"/>
      <c r="BH111" s="160"/>
      <c r="BI111" s="160"/>
      <c r="BJ111" s="160"/>
      <c r="BK111" s="160"/>
      <c r="BL111" s="160"/>
      <c r="BM111" s="160"/>
      <c r="BN111" s="160"/>
      <c r="BO111" s="160"/>
      <c r="BP111" s="160"/>
      <c r="BQ111" s="160"/>
      <c r="BR111" s="160"/>
      <c r="BS111" s="160"/>
      <c r="BT111" s="160"/>
      <c r="BU111" s="160"/>
      <c r="BV111" s="160"/>
      <c r="BW111" s="160"/>
      <c r="BX111" s="160"/>
      <c r="BY111" s="160"/>
      <c r="BZ111" s="160"/>
      <c r="CA111" s="160"/>
      <c r="CB111" s="160"/>
      <c r="CC111" s="160"/>
      <c r="CD111" s="160"/>
      <c r="CE111" s="160"/>
      <c r="CF111" s="160"/>
      <c r="CG111" s="160"/>
      <c r="CH111" s="160"/>
      <c r="CI111" s="160"/>
      <c r="CJ111" s="160"/>
      <c r="CK111" s="160"/>
      <c r="CL111" s="160"/>
      <c r="CM111" s="160"/>
      <c r="CN111" s="160"/>
      <c r="CO111" s="160"/>
      <c r="CP111" s="160"/>
      <c r="CQ111" s="160"/>
      <c r="CR111" s="160"/>
      <c r="CS111" s="160"/>
      <c r="CT111" s="160"/>
      <c r="CU111" s="160"/>
      <c r="CV111" s="160"/>
      <c r="CW111" s="160"/>
      <c r="CX111" s="160"/>
      <c r="CY111" s="160"/>
      <c r="CZ111" s="160"/>
      <c r="DA111" s="160"/>
      <c r="DB111" s="160"/>
      <c r="DC111" s="160"/>
      <c r="DD111" s="160"/>
      <c r="DE111" s="160"/>
      <c r="DF111" s="160"/>
      <c r="DG111" s="160"/>
      <c r="DH111" s="160"/>
      <c r="DI111" s="160"/>
      <c r="DJ111" s="160"/>
      <c r="DK111" s="160"/>
      <c r="DL111" s="160"/>
      <c r="DM111" s="160"/>
      <c r="DN111" s="160"/>
      <c r="DO111" s="160"/>
      <c r="DP111" s="160"/>
      <c r="DQ111" s="160"/>
      <c r="DR111" s="160"/>
      <c r="DS111" s="160"/>
      <c r="DT111" s="160"/>
      <c r="DU111" s="160"/>
      <c r="DV111" s="160"/>
      <c r="DW111" s="160"/>
      <c r="DX111" s="160"/>
      <c r="DY111" s="160"/>
      <c r="DZ111" s="160"/>
      <c r="EA111" s="160"/>
      <c r="EB111" s="160"/>
      <c r="EC111" s="160"/>
      <c r="ED111" s="160"/>
      <c r="EE111" s="160"/>
      <c r="EF111" s="160"/>
      <c r="EG111" s="160"/>
      <c r="EH111" s="160"/>
      <c r="EI111" s="160"/>
      <c r="EJ111" s="160"/>
      <c r="EK111" s="160"/>
      <c r="EL111" s="160"/>
      <c r="EM111" s="160"/>
      <c r="EN111" s="160"/>
      <c r="EO111" s="160"/>
      <c r="EP111" s="160"/>
      <c r="EQ111" s="160"/>
      <c r="ER111" s="160"/>
      <c r="ES111" s="160"/>
    </row>
    <row r="112" spans="1:149">
      <c r="A112" t="s">
        <v>360</v>
      </c>
      <c r="D112" t="s">
        <v>6535</v>
      </c>
      <c r="E112" s="160">
        <v>46510</v>
      </c>
      <c r="F112" t="s">
        <v>778</v>
      </c>
      <c r="G112">
        <v>48</v>
      </c>
      <c r="H112">
        <v>1575</v>
      </c>
      <c r="I112">
        <v>1663</v>
      </c>
      <c r="J112">
        <v>1363</v>
      </c>
      <c r="K112">
        <v>2271</v>
      </c>
      <c r="L112">
        <v>1865</v>
      </c>
      <c r="M112">
        <v>1515</v>
      </c>
      <c r="N112">
        <v>848</v>
      </c>
      <c r="O112">
        <v>563</v>
      </c>
      <c r="P112">
        <v>387</v>
      </c>
      <c r="Q112">
        <v>467</v>
      </c>
      <c r="R112">
        <v>555</v>
      </c>
      <c r="S112">
        <v>1539</v>
      </c>
      <c r="T112">
        <v>2780</v>
      </c>
      <c r="U112">
        <v>3980</v>
      </c>
      <c r="V112">
        <v>3188</v>
      </c>
      <c r="W112">
        <v>3483</v>
      </c>
      <c r="X112">
        <v>4756</v>
      </c>
      <c r="Y112">
        <v>5510</v>
      </c>
      <c r="Z112">
        <v>3949</v>
      </c>
      <c r="AA112">
        <v>1702</v>
      </c>
      <c r="AB112">
        <v>1644</v>
      </c>
      <c r="AC112">
        <v>1688</v>
      </c>
      <c r="AD112">
        <v>1589</v>
      </c>
      <c r="AE112">
        <v>3797</v>
      </c>
      <c r="AF112">
        <v>5243</v>
      </c>
      <c r="AG112">
        <v>4311</v>
      </c>
      <c r="AH112">
        <v>3930</v>
      </c>
      <c r="AI112">
        <v>4024</v>
      </c>
      <c r="AJ112">
        <v>2885</v>
      </c>
      <c r="AK112">
        <v>1368</v>
      </c>
      <c r="AL112">
        <v>1346</v>
      </c>
      <c r="AM112">
        <v>837</v>
      </c>
      <c r="AN112">
        <v>15</v>
      </c>
    </row>
    <row r="113" spans="1:40">
      <c r="A113" t="s">
        <v>360</v>
      </c>
      <c r="D113" t="s">
        <v>6535</v>
      </c>
      <c r="E113" s="160">
        <v>46510</v>
      </c>
      <c r="F113" t="s">
        <v>8508</v>
      </c>
      <c r="G113">
        <v>48</v>
      </c>
      <c r="H113">
        <v>1623</v>
      </c>
      <c r="I113">
        <v>3286</v>
      </c>
      <c r="J113">
        <v>4649</v>
      </c>
      <c r="K113">
        <v>6920</v>
      </c>
      <c r="L113">
        <v>8785</v>
      </c>
      <c r="M113">
        <v>10300</v>
      </c>
      <c r="N113">
        <v>11149</v>
      </c>
      <c r="O113">
        <v>11711</v>
      </c>
      <c r="P113">
        <v>12098</v>
      </c>
      <c r="Q113">
        <v>12566</v>
      </c>
      <c r="R113">
        <v>13121</v>
      </c>
      <c r="S113">
        <v>14660</v>
      </c>
      <c r="T113">
        <v>17440</v>
      </c>
      <c r="U113">
        <v>21420</v>
      </c>
      <c r="V113">
        <v>24608</v>
      </c>
      <c r="W113">
        <v>28092</v>
      </c>
      <c r="X113">
        <v>32848</v>
      </c>
      <c r="Y113">
        <v>38357</v>
      </c>
      <c r="Z113">
        <v>42306</v>
      </c>
      <c r="AA113">
        <v>44008</v>
      </c>
      <c r="AB113">
        <v>45652</v>
      </c>
      <c r="AC113">
        <v>47341</v>
      </c>
      <c r="AD113">
        <v>48930</v>
      </c>
      <c r="AE113">
        <v>52727</v>
      </c>
      <c r="AF113">
        <v>57970</v>
      </c>
      <c r="AG113">
        <v>62281</v>
      </c>
      <c r="AH113">
        <v>66211</v>
      </c>
      <c r="AI113">
        <v>70235</v>
      </c>
      <c r="AJ113">
        <v>73120</v>
      </c>
      <c r="AK113">
        <v>74488</v>
      </c>
      <c r="AL113">
        <v>75834</v>
      </c>
      <c r="AM113">
        <v>76671</v>
      </c>
      <c r="AN113">
        <v>76686</v>
      </c>
    </row>
    <row r="114" spans="1:40">
      <c r="A114" t="s">
        <v>782</v>
      </c>
      <c r="C114" t="s">
        <v>6701</v>
      </c>
      <c r="D114" t="s">
        <v>4801</v>
      </c>
      <c r="E114" s="160">
        <v>46510</v>
      </c>
      <c r="F114" t="s">
        <v>778</v>
      </c>
      <c r="G114">
        <v>17</v>
      </c>
      <c r="H114">
        <v>663</v>
      </c>
      <c r="I114">
        <v>742</v>
      </c>
      <c r="J114">
        <v>575</v>
      </c>
      <c r="K114">
        <v>991</v>
      </c>
      <c r="L114">
        <v>803</v>
      </c>
      <c r="M114">
        <v>671</v>
      </c>
      <c r="N114">
        <v>295</v>
      </c>
      <c r="O114">
        <v>213</v>
      </c>
      <c r="P114">
        <v>104</v>
      </c>
      <c r="Q114">
        <v>107</v>
      </c>
      <c r="R114">
        <v>227</v>
      </c>
      <c r="S114">
        <v>502</v>
      </c>
      <c r="T114">
        <v>1026</v>
      </c>
      <c r="U114">
        <v>1950</v>
      </c>
      <c r="V114">
        <v>1468</v>
      </c>
      <c r="W114">
        <v>1552</v>
      </c>
      <c r="X114">
        <v>1372</v>
      </c>
      <c r="Y114">
        <v>2128</v>
      </c>
      <c r="Z114">
        <v>1630</v>
      </c>
      <c r="AA114">
        <v>762</v>
      </c>
      <c r="AB114">
        <v>784</v>
      </c>
      <c r="AC114">
        <v>736</v>
      </c>
      <c r="AD114">
        <v>668</v>
      </c>
      <c r="AE114">
        <v>1687</v>
      </c>
      <c r="AF114">
        <v>2397</v>
      </c>
      <c r="AG114">
        <v>2102</v>
      </c>
      <c r="AH114">
        <v>1900</v>
      </c>
      <c r="AI114">
        <v>1936</v>
      </c>
      <c r="AJ114">
        <v>1490</v>
      </c>
      <c r="AK114">
        <v>704</v>
      </c>
      <c r="AL114">
        <v>646</v>
      </c>
      <c r="AM114">
        <v>396</v>
      </c>
      <c r="AN114">
        <v>3</v>
      </c>
    </row>
    <row r="115" spans="1:40">
      <c r="A115" t="s">
        <v>782</v>
      </c>
      <c r="C115" t="s">
        <v>6701</v>
      </c>
      <c r="D115" t="s">
        <v>4801</v>
      </c>
      <c r="E115" s="160">
        <v>46510</v>
      </c>
      <c r="F115" t="s">
        <v>8508</v>
      </c>
      <c r="G115">
        <v>17</v>
      </c>
      <c r="H115">
        <v>680</v>
      </c>
      <c r="I115">
        <v>1422</v>
      </c>
      <c r="J115">
        <v>1997</v>
      </c>
      <c r="K115">
        <v>2988</v>
      </c>
      <c r="L115">
        <v>3791</v>
      </c>
      <c r="M115">
        <v>4462</v>
      </c>
      <c r="N115">
        <v>4757</v>
      </c>
      <c r="O115">
        <v>4969</v>
      </c>
      <c r="P115">
        <v>5074</v>
      </c>
      <c r="Q115">
        <v>5181</v>
      </c>
      <c r="R115">
        <v>5408</v>
      </c>
      <c r="S115">
        <v>5910</v>
      </c>
      <c r="T115">
        <v>6936</v>
      </c>
      <c r="U115">
        <v>8886</v>
      </c>
      <c r="V115">
        <v>10355</v>
      </c>
      <c r="W115">
        <v>11907</v>
      </c>
      <c r="X115">
        <v>13279</v>
      </c>
      <c r="Y115">
        <v>15407</v>
      </c>
      <c r="Z115">
        <v>17037</v>
      </c>
      <c r="AA115">
        <v>17799</v>
      </c>
      <c r="AB115">
        <v>18583</v>
      </c>
      <c r="AC115">
        <v>19320</v>
      </c>
      <c r="AD115">
        <v>19988</v>
      </c>
      <c r="AE115">
        <v>21674</v>
      </c>
      <c r="AF115">
        <v>24071</v>
      </c>
      <c r="AG115">
        <v>26173</v>
      </c>
      <c r="AH115">
        <v>28074</v>
      </c>
      <c r="AI115">
        <v>30010</v>
      </c>
      <c r="AJ115">
        <v>31500</v>
      </c>
      <c r="AK115">
        <v>32204</v>
      </c>
      <c r="AL115">
        <v>32851</v>
      </c>
      <c r="AM115">
        <v>33246</v>
      </c>
      <c r="AN115">
        <v>33249</v>
      </c>
    </row>
    <row r="116" spans="1:40">
      <c r="A116" t="s">
        <v>783</v>
      </c>
      <c r="C116" t="s">
        <v>8359</v>
      </c>
      <c r="D116" t="s">
        <v>6672</v>
      </c>
      <c r="E116" s="160">
        <v>46501</v>
      </c>
      <c r="F116" t="s">
        <v>778</v>
      </c>
      <c r="O116">
        <v>1</v>
      </c>
      <c r="U116">
        <v>20</v>
      </c>
      <c r="V116">
        <v>18</v>
      </c>
      <c r="W116">
        <v>10</v>
      </c>
      <c r="X116">
        <v>74</v>
      </c>
      <c r="Y116">
        <v>47</v>
      </c>
      <c r="Z116">
        <v>28</v>
      </c>
      <c r="AF116">
        <v>2</v>
      </c>
      <c r="AI116">
        <v>194</v>
      </c>
      <c r="AJ116">
        <v>86</v>
      </c>
      <c r="AK116">
        <v>45</v>
      </c>
      <c r="AL116">
        <v>18</v>
      </c>
      <c r="AM116">
        <v>53</v>
      </c>
    </row>
    <row r="117" spans="1:40">
      <c r="A117" t="s">
        <v>783</v>
      </c>
      <c r="C117" t="s">
        <v>8359</v>
      </c>
      <c r="D117" t="s">
        <v>6672</v>
      </c>
      <c r="E117" s="160">
        <v>46501</v>
      </c>
      <c r="F117" t="s">
        <v>8508</v>
      </c>
      <c r="O117">
        <v>1</v>
      </c>
      <c r="P117">
        <v>1</v>
      </c>
      <c r="Q117">
        <v>1</v>
      </c>
      <c r="R117">
        <v>1</v>
      </c>
      <c r="S117">
        <v>1</v>
      </c>
      <c r="T117">
        <v>1</v>
      </c>
      <c r="U117">
        <v>21</v>
      </c>
      <c r="V117">
        <v>39</v>
      </c>
      <c r="W117">
        <v>50</v>
      </c>
      <c r="X117">
        <v>124</v>
      </c>
      <c r="Y117">
        <v>171</v>
      </c>
      <c r="Z117">
        <v>199</v>
      </c>
      <c r="AA117">
        <v>199</v>
      </c>
      <c r="AB117">
        <v>199</v>
      </c>
      <c r="AC117">
        <v>199</v>
      </c>
      <c r="AD117">
        <v>199</v>
      </c>
      <c r="AE117">
        <v>199</v>
      </c>
      <c r="AF117">
        <v>201</v>
      </c>
      <c r="AG117">
        <v>201</v>
      </c>
      <c r="AH117">
        <v>201</v>
      </c>
      <c r="AI117">
        <v>395</v>
      </c>
      <c r="AJ117">
        <v>481</v>
      </c>
      <c r="AK117">
        <v>525</v>
      </c>
      <c r="AL117">
        <v>543</v>
      </c>
      <c r="AM117">
        <v>596</v>
      </c>
      <c r="AN117">
        <v>596</v>
      </c>
    </row>
    <row r="118" spans="1:40">
      <c r="A118" t="s">
        <v>784</v>
      </c>
      <c r="C118" t="s">
        <v>8360</v>
      </c>
      <c r="D118" t="s">
        <v>6535</v>
      </c>
      <c r="E118" s="160">
        <v>46510</v>
      </c>
      <c r="F118" t="s">
        <v>778</v>
      </c>
      <c r="G118">
        <v>28</v>
      </c>
      <c r="H118">
        <v>762</v>
      </c>
      <c r="I118">
        <v>533</v>
      </c>
      <c r="J118">
        <v>452</v>
      </c>
      <c r="K118">
        <v>932</v>
      </c>
      <c r="L118">
        <v>737</v>
      </c>
      <c r="M118">
        <v>529</v>
      </c>
      <c r="N118">
        <v>268</v>
      </c>
      <c r="O118">
        <v>195</v>
      </c>
      <c r="P118">
        <v>229</v>
      </c>
      <c r="Q118">
        <v>302</v>
      </c>
      <c r="R118">
        <v>234</v>
      </c>
      <c r="S118">
        <v>863</v>
      </c>
      <c r="T118">
        <v>1296</v>
      </c>
      <c r="U118">
        <v>1131</v>
      </c>
      <c r="V118">
        <v>931</v>
      </c>
      <c r="W118">
        <v>1174</v>
      </c>
      <c r="X118">
        <v>1740</v>
      </c>
      <c r="Y118">
        <v>1766</v>
      </c>
      <c r="Z118">
        <v>1099</v>
      </c>
      <c r="AA118">
        <v>538</v>
      </c>
      <c r="AB118">
        <v>660</v>
      </c>
      <c r="AC118">
        <v>382</v>
      </c>
      <c r="AD118">
        <v>363</v>
      </c>
      <c r="AE118">
        <v>1081</v>
      </c>
      <c r="AF118">
        <v>1569</v>
      </c>
      <c r="AG118">
        <v>1114</v>
      </c>
      <c r="AH118">
        <v>1046</v>
      </c>
      <c r="AI118">
        <v>1110</v>
      </c>
      <c r="AJ118">
        <v>746</v>
      </c>
      <c r="AK118">
        <v>409</v>
      </c>
      <c r="AL118">
        <v>335</v>
      </c>
      <c r="AM118">
        <v>286</v>
      </c>
      <c r="AN118">
        <v>13</v>
      </c>
    </row>
    <row r="119" spans="1:40">
      <c r="A119" t="s">
        <v>784</v>
      </c>
      <c r="C119" t="s">
        <v>8360</v>
      </c>
      <c r="D119" t="s">
        <v>6535</v>
      </c>
      <c r="E119" s="160">
        <v>46510</v>
      </c>
      <c r="F119" t="s">
        <v>8508</v>
      </c>
      <c r="G119">
        <v>28</v>
      </c>
      <c r="H119">
        <v>790</v>
      </c>
      <c r="I119">
        <v>1323</v>
      </c>
      <c r="J119">
        <v>1775</v>
      </c>
      <c r="K119">
        <v>2707</v>
      </c>
      <c r="L119">
        <v>3444</v>
      </c>
      <c r="M119">
        <v>3973</v>
      </c>
      <c r="N119">
        <v>4241</v>
      </c>
      <c r="O119">
        <v>4436</v>
      </c>
      <c r="P119">
        <v>4665</v>
      </c>
      <c r="Q119">
        <v>4967</v>
      </c>
      <c r="R119">
        <v>5201</v>
      </c>
      <c r="S119">
        <v>6065</v>
      </c>
      <c r="T119">
        <v>7361</v>
      </c>
      <c r="U119">
        <v>8492</v>
      </c>
      <c r="V119">
        <v>9423</v>
      </c>
      <c r="W119">
        <v>10597</v>
      </c>
      <c r="X119">
        <v>12337</v>
      </c>
      <c r="Y119">
        <v>14103</v>
      </c>
      <c r="Z119">
        <v>15202</v>
      </c>
      <c r="AA119">
        <v>15740</v>
      </c>
      <c r="AB119">
        <v>16401</v>
      </c>
      <c r="AC119">
        <v>16782</v>
      </c>
      <c r="AD119">
        <v>17146</v>
      </c>
      <c r="AE119">
        <v>18226</v>
      </c>
      <c r="AF119">
        <v>19795</v>
      </c>
      <c r="AG119">
        <v>20909</v>
      </c>
      <c r="AH119">
        <v>21956</v>
      </c>
      <c r="AI119">
        <v>23066</v>
      </c>
      <c r="AJ119">
        <v>23812</v>
      </c>
      <c r="AK119">
        <v>24220</v>
      </c>
      <c r="AL119">
        <v>24555</v>
      </c>
      <c r="AM119">
        <v>24842</v>
      </c>
      <c r="AN119">
        <v>24854</v>
      </c>
    </row>
    <row r="120" spans="1:40">
      <c r="A120" t="s">
        <v>8502</v>
      </c>
      <c r="C120" t="s">
        <v>8503</v>
      </c>
      <c r="D120" t="s">
        <v>4801</v>
      </c>
      <c r="E120" s="160">
        <v>46464</v>
      </c>
      <c r="F120" t="s">
        <v>778</v>
      </c>
      <c r="I120">
        <v>124</v>
      </c>
      <c r="J120">
        <v>56</v>
      </c>
      <c r="K120">
        <v>46</v>
      </c>
      <c r="L120">
        <v>113</v>
      </c>
      <c r="M120">
        <v>29</v>
      </c>
      <c r="N120">
        <v>39</v>
      </c>
      <c r="O120">
        <v>33</v>
      </c>
      <c r="P120">
        <v>24</v>
      </c>
      <c r="Q120">
        <v>39</v>
      </c>
      <c r="R120">
        <v>84</v>
      </c>
      <c r="S120">
        <v>99</v>
      </c>
      <c r="T120">
        <v>122</v>
      </c>
      <c r="U120">
        <v>322</v>
      </c>
      <c r="V120">
        <v>144</v>
      </c>
      <c r="W120">
        <v>58</v>
      </c>
      <c r="X120">
        <v>16</v>
      </c>
      <c r="Y120">
        <v>55</v>
      </c>
      <c r="Z120">
        <v>174</v>
      </c>
      <c r="AA120">
        <v>36</v>
      </c>
      <c r="AB120">
        <v>2</v>
      </c>
      <c r="AC120">
        <v>25</v>
      </c>
      <c r="AD120">
        <v>38</v>
      </c>
      <c r="AE120">
        <v>53</v>
      </c>
      <c r="AF120">
        <v>115</v>
      </c>
      <c r="AG120">
        <v>85</v>
      </c>
      <c r="AH120">
        <v>61</v>
      </c>
      <c r="AI120">
        <v>43</v>
      </c>
      <c r="AJ120">
        <v>62</v>
      </c>
      <c r="AK120">
        <v>46</v>
      </c>
      <c r="AL120">
        <v>36</v>
      </c>
    </row>
    <row r="121" spans="1:40">
      <c r="A121" t="s">
        <v>8502</v>
      </c>
      <c r="C121" t="s">
        <v>8503</v>
      </c>
      <c r="D121" t="s">
        <v>4801</v>
      </c>
      <c r="E121" s="160">
        <v>46464</v>
      </c>
      <c r="F121" t="s">
        <v>8508</v>
      </c>
      <c r="I121">
        <v>124</v>
      </c>
      <c r="J121">
        <v>180</v>
      </c>
      <c r="K121">
        <v>226</v>
      </c>
      <c r="L121">
        <v>339</v>
      </c>
      <c r="M121">
        <v>368</v>
      </c>
      <c r="N121">
        <v>407</v>
      </c>
      <c r="O121">
        <v>440</v>
      </c>
      <c r="P121">
        <v>464</v>
      </c>
      <c r="Q121">
        <v>503</v>
      </c>
      <c r="R121">
        <v>587</v>
      </c>
      <c r="S121">
        <v>686</v>
      </c>
      <c r="T121">
        <v>808</v>
      </c>
      <c r="U121">
        <v>1130</v>
      </c>
      <c r="V121">
        <v>1274</v>
      </c>
      <c r="W121">
        <v>1331</v>
      </c>
      <c r="X121">
        <v>1348</v>
      </c>
      <c r="Y121">
        <v>1402</v>
      </c>
      <c r="Z121">
        <v>1576</v>
      </c>
      <c r="AA121">
        <v>1612</v>
      </c>
      <c r="AB121">
        <v>1614</v>
      </c>
      <c r="AC121">
        <v>1639</v>
      </c>
      <c r="AD121">
        <v>1677</v>
      </c>
      <c r="AE121">
        <v>1730</v>
      </c>
      <c r="AF121">
        <v>1845</v>
      </c>
      <c r="AG121">
        <v>1930</v>
      </c>
      <c r="AH121">
        <v>1991</v>
      </c>
      <c r="AI121">
        <v>2034</v>
      </c>
      <c r="AJ121">
        <v>2095</v>
      </c>
      <c r="AK121">
        <v>2142</v>
      </c>
      <c r="AL121">
        <v>2178</v>
      </c>
      <c r="AM121">
        <v>2178</v>
      </c>
      <c r="AN121">
        <v>2178</v>
      </c>
    </row>
    <row r="122" spans="1:40">
      <c r="A122" t="s">
        <v>785</v>
      </c>
      <c r="C122" t="s">
        <v>8504</v>
      </c>
      <c r="D122" t="s">
        <v>6587</v>
      </c>
      <c r="E122" s="160">
        <v>46491</v>
      </c>
      <c r="F122" t="s">
        <v>778</v>
      </c>
      <c r="H122">
        <v>29</v>
      </c>
      <c r="I122">
        <v>109</v>
      </c>
      <c r="J122">
        <v>101</v>
      </c>
      <c r="K122">
        <v>64</v>
      </c>
      <c r="L122">
        <v>59</v>
      </c>
      <c r="M122">
        <v>101</v>
      </c>
      <c r="N122">
        <v>106</v>
      </c>
      <c r="O122">
        <v>48</v>
      </c>
      <c r="P122">
        <v>4</v>
      </c>
      <c r="S122">
        <v>9</v>
      </c>
      <c r="T122">
        <v>90</v>
      </c>
      <c r="U122">
        <v>147</v>
      </c>
      <c r="V122">
        <v>187</v>
      </c>
      <c r="W122">
        <v>210</v>
      </c>
      <c r="X122">
        <v>628</v>
      </c>
      <c r="Y122">
        <v>565</v>
      </c>
      <c r="Z122">
        <v>403</v>
      </c>
      <c r="AA122">
        <v>148</v>
      </c>
      <c r="AB122">
        <v>22</v>
      </c>
      <c r="AC122">
        <v>244</v>
      </c>
      <c r="AD122">
        <v>208</v>
      </c>
      <c r="AE122">
        <v>366</v>
      </c>
      <c r="AF122">
        <v>407</v>
      </c>
      <c r="AG122">
        <v>359</v>
      </c>
      <c r="AH122">
        <v>302</v>
      </c>
      <c r="AI122">
        <v>167</v>
      </c>
      <c r="AJ122">
        <v>112</v>
      </c>
      <c r="AK122">
        <v>9</v>
      </c>
      <c r="AL122">
        <v>96</v>
      </c>
      <c r="AM122">
        <v>3</v>
      </c>
    </row>
    <row r="123" spans="1:40">
      <c r="A123" t="s">
        <v>785</v>
      </c>
      <c r="C123" t="s">
        <v>8504</v>
      </c>
      <c r="D123" t="s">
        <v>6587</v>
      </c>
      <c r="E123" s="160">
        <v>46491</v>
      </c>
      <c r="F123" t="s">
        <v>8508</v>
      </c>
      <c r="H123">
        <v>29</v>
      </c>
      <c r="I123">
        <v>138</v>
      </c>
      <c r="J123">
        <v>239</v>
      </c>
      <c r="K123">
        <v>303</v>
      </c>
      <c r="L123">
        <v>361</v>
      </c>
      <c r="M123">
        <v>463</v>
      </c>
      <c r="N123">
        <v>568</v>
      </c>
      <c r="O123">
        <v>616</v>
      </c>
      <c r="P123">
        <v>620</v>
      </c>
      <c r="Q123">
        <v>620</v>
      </c>
      <c r="R123">
        <v>620</v>
      </c>
      <c r="S123">
        <v>629</v>
      </c>
      <c r="T123">
        <v>719</v>
      </c>
      <c r="U123">
        <v>867</v>
      </c>
      <c r="V123">
        <v>1054</v>
      </c>
      <c r="W123">
        <v>1264</v>
      </c>
      <c r="X123">
        <v>1892</v>
      </c>
      <c r="Y123">
        <v>2457</v>
      </c>
      <c r="Z123">
        <v>2860</v>
      </c>
      <c r="AA123">
        <v>3007</v>
      </c>
      <c r="AB123">
        <v>3030</v>
      </c>
      <c r="AC123">
        <v>3274</v>
      </c>
      <c r="AD123">
        <v>3482</v>
      </c>
      <c r="AE123">
        <v>3848</v>
      </c>
      <c r="AF123">
        <v>4256</v>
      </c>
      <c r="AG123">
        <v>4614</v>
      </c>
      <c r="AH123">
        <v>4916</v>
      </c>
      <c r="AI123">
        <v>5084</v>
      </c>
      <c r="AJ123">
        <v>5195</v>
      </c>
      <c r="AK123">
        <v>5205</v>
      </c>
      <c r="AL123">
        <v>5300</v>
      </c>
      <c r="AM123">
        <v>5303</v>
      </c>
      <c r="AN123">
        <v>5303</v>
      </c>
    </row>
    <row r="124" spans="1:40">
      <c r="A124" t="s">
        <v>786</v>
      </c>
      <c r="C124" t="s">
        <v>8505</v>
      </c>
      <c r="D124" t="s">
        <v>6637</v>
      </c>
      <c r="E124" s="160">
        <v>46475</v>
      </c>
      <c r="F124" t="s">
        <v>778</v>
      </c>
      <c r="I124">
        <v>94</v>
      </c>
      <c r="J124">
        <v>97</v>
      </c>
      <c r="K124">
        <v>35</v>
      </c>
      <c r="L124">
        <v>46</v>
      </c>
      <c r="M124">
        <v>77</v>
      </c>
      <c r="N124">
        <v>105</v>
      </c>
      <c r="O124">
        <v>46</v>
      </c>
      <c r="T124">
        <v>76</v>
      </c>
      <c r="U124">
        <v>125</v>
      </c>
      <c r="V124">
        <v>183</v>
      </c>
      <c r="W124">
        <v>170</v>
      </c>
      <c r="X124">
        <v>623</v>
      </c>
      <c r="Y124">
        <v>529</v>
      </c>
      <c r="Z124">
        <v>388</v>
      </c>
      <c r="AA124">
        <v>147</v>
      </c>
      <c r="AB124">
        <v>4</v>
      </c>
      <c r="AC124">
        <v>234</v>
      </c>
      <c r="AD124">
        <v>205</v>
      </c>
      <c r="AE124">
        <v>342</v>
      </c>
      <c r="AF124">
        <v>376</v>
      </c>
      <c r="AG124">
        <v>307</v>
      </c>
      <c r="AH124">
        <v>262</v>
      </c>
      <c r="AI124">
        <v>133</v>
      </c>
      <c r="AJ124">
        <v>98</v>
      </c>
      <c r="AL124">
        <v>92</v>
      </c>
    </row>
    <row r="125" spans="1:40">
      <c r="A125" t="s">
        <v>786</v>
      </c>
      <c r="C125" t="s">
        <v>8505</v>
      </c>
      <c r="D125" t="s">
        <v>6637</v>
      </c>
      <c r="E125" s="160">
        <v>46475</v>
      </c>
      <c r="F125" t="s">
        <v>8508</v>
      </c>
      <c r="I125">
        <v>94</v>
      </c>
      <c r="J125">
        <v>191</v>
      </c>
      <c r="K125">
        <v>226</v>
      </c>
      <c r="L125">
        <v>273</v>
      </c>
      <c r="M125">
        <v>350</v>
      </c>
      <c r="N125">
        <v>454</v>
      </c>
      <c r="O125">
        <v>501</v>
      </c>
      <c r="P125">
        <v>501</v>
      </c>
      <c r="Q125">
        <v>501</v>
      </c>
      <c r="R125">
        <v>501</v>
      </c>
      <c r="S125">
        <v>501</v>
      </c>
      <c r="T125">
        <v>577</v>
      </c>
      <c r="U125">
        <v>702</v>
      </c>
      <c r="V125">
        <v>885</v>
      </c>
      <c r="W125">
        <v>1054</v>
      </c>
      <c r="X125">
        <v>1678</v>
      </c>
      <c r="Y125">
        <v>2207</v>
      </c>
      <c r="Z125">
        <v>2595</v>
      </c>
      <c r="AA125">
        <v>2742</v>
      </c>
      <c r="AB125">
        <v>2745</v>
      </c>
      <c r="AC125">
        <v>2980</v>
      </c>
      <c r="AD125">
        <v>3185</v>
      </c>
      <c r="AE125">
        <v>3527</v>
      </c>
      <c r="AF125">
        <v>3902</v>
      </c>
      <c r="AG125">
        <v>4209</v>
      </c>
      <c r="AH125">
        <v>4471</v>
      </c>
      <c r="AI125">
        <v>4604</v>
      </c>
      <c r="AJ125">
        <v>4703</v>
      </c>
      <c r="AK125">
        <v>4703</v>
      </c>
      <c r="AL125">
        <v>4794</v>
      </c>
      <c r="AM125">
        <v>4794</v>
      </c>
      <c r="AN125">
        <v>4794</v>
      </c>
    </row>
    <row r="126" spans="1:40">
      <c r="A126" t="s">
        <v>787</v>
      </c>
      <c r="C126" t="s">
        <v>8506</v>
      </c>
      <c r="D126" t="s">
        <v>6535</v>
      </c>
      <c r="E126" s="160">
        <v>46501</v>
      </c>
      <c r="F126" t="s">
        <v>778</v>
      </c>
      <c r="G126">
        <v>1</v>
      </c>
      <c r="H126">
        <v>20</v>
      </c>
      <c r="I126">
        <v>14</v>
      </c>
      <c r="J126">
        <v>29</v>
      </c>
      <c r="K126">
        <v>50</v>
      </c>
      <c r="L126">
        <v>20</v>
      </c>
      <c r="M126">
        <v>23</v>
      </c>
      <c r="N126">
        <v>10</v>
      </c>
      <c r="O126">
        <v>14</v>
      </c>
      <c r="P126">
        <v>16</v>
      </c>
      <c r="Q126">
        <v>10</v>
      </c>
      <c r="R126">
        <v>10</v>
      </c>
      <c r="S126">
        <v>21</v>
      </c>
      <c r="T126">
        <v>52</v>
      </c>
      <c r="U126">
        <v>114</v>
      </c>
      <c r="V126">
        <v>82</v>
      </c>
      <c r="W126">
        <v>119</v>
      </c>
      <c r="X126">
        <v>204</v>
      </c>
      <c r="Y126">
        <v>287</v>
      </c>
      <c r="Z126">
        <v>108</v>
      </c>
      <c r="AA126">
        <v>7</v>
      </c>
      <c r="AB126">
        <v>20</v>
      </c>
      <c r="AC126">
        <v>8</v>
      </c>
      <c r="AD126">
        <v>19</v>
      </c>
      <c r="AE126">
        <v>50</v>
      </c>
      <c r="AF126">
        <v>63</v>
      </c>
      <c r="AG126">
        <v>68</v>
      </c>
      <c r="AH126">
        <v>59</v>
      </c>
      <c r="AI126">
        <v>189</v>
      </c>
      <c r="AJ126">
        <v>105</v>
      </c>
      <c r="AK126">
        <v>33</v>
      </c>
      <c r="AL126">
        <v>13</v>
      </c>
      <c r="AM126">
        <v>47</v>
      </c>
    </row>
    <row r="127" spans="1:40">
      <c r="A127" t="s">
        <v>787</v>
      </c>
      <c r="C127" t="s">
        <v>8506</v>
      </c>
      <c r="D127" t="s">
        <v>6535</v>
      </c>
      <c r="E127" s="160">
        <v>46501</v>
      </c>
      <c r="F127" t="s">
        <v>8508</v>
      </c>
      <c r="G127">
        <v>1</v>
      </c>
      <c r="H127">
        <v>21</v>
      </c>
      <c r="I127">
        <v>35</v>
      </c>
      <c r="J127">
        <v>64</v>
      </c>
      <c r="K127">
        <v>114</v>
      </c>
      <c r="L127">
        <v>134</v>
      </c>
      <c r="M127">
        <v>157</v>
      </c>
      <c r="N127">
        <v>167</v>
      </c>
      <c r="O127">
        <v>181</v>
      </c>
      <c r="P127">
        <v>197</v>
      </c>
      <c r="Q127">
        <v>207</v>
      </c>
      <c r="R127">
        <v>217</v>
      </c>
      <c r="S127">
        <v>238</v>
      </c>
      <c r="T127">
        <v>289</v>
      </c>
      <c r="U127">
        <v>403</v>
      </c>
      <c r="V127">
        <v>485</v>
      </c>
      <c r="W127">
        <v>604</v>
      </c>
      <c r="X127">
        <v>808</v>
      </c>
      <c r="Y127">
        <v>1095</v>
      </c>
      <c r="Z127">
        <v>1203</v>
      </c>
      <c r="AA127">
        <v>1210</v>
      </c>
      <c r="AB127">
        <v>1230</v>
      </c>
      <c r="AC127">
        <v>1239</v>
      </c>
      <c r="AD127">
        <v>1258</v>
      </c>
      <c r="AE127">
        <v>1307</v>
      </c>
      <c r="AF127">
        <v>1371</v>
      </c>
      <c r="AG127">
        <v>1439</v>
      </c>
      <c r="AH127">
        <v>1498</v>
      </c>
      <c r="AI127">
        <v>1687</v>
      </c>
      <c r="AJ127">
        <v>1792</v>
      </c>
      <c r="AK127">
        <v>1825</v>
      </c>
      <c r="AL127">
        <v>1838</v>
      </c>
      <c r="AM127">
        <v>1885</v>
      </c>
      <c r="AN127">
        <v>1885</v>
      </c>
    </row>
    <row r="128" spans="1:40">
      <c r="A128" t="s">
        <v>788</v>
      </c>
      <c r="C128" t="s">
        <v>8507</v>
      </c>
      <c r="D128" t="s">
        <v>6550</v>
      </c>
      <c r="E128" s="160">
        <v>46502</v>
      </c>
      <c r="F128" t="s">
        <v>778</v>
      </c>
      <c r="G128">
        <v>2</v>
      </c>
      <c r="H128">
        <v>101</v>
      </c>
      <c r="I128">
        <v>46</v>
      </c>
      <c r="J128">
        <v>54</v>
      </c>
      <c r="K128">
        <v>154</v>
      </c>
      <c r="L128">
        <v>86</v>
      </c>
      <c r="M128">
        <v>85</v>
      </c>
      <c r="N128">
        <v>26</v>
      </c>
      <c r="O128">
        <v>12</v>
      </c>
      <c r="P128">
        <v>9</v>
      </c>
      <c r="Q128">
        <v>10</v>
      </c>
      <c r="S128">
        <v>46</v>
      </c>
      <c r="T128">
        <v>117</v>
      </c>
      <c r="U128">
        <v>171</v>
      </c>
      <c r="V128">
        <v>175</v>
      </c>
      <c r="W128">
        <v>191</v>
      </c>
      <c r="X128">
        <v>97</v>
      </c>
      <c r="Y128">
        <v>133</v>
      </c>
      <c r="Z128">
        <v>119</v>
      </c>
      <c r="AA128">
        <v>64</v>
      </c>
      <c r="AB128">
        <v>152</v>
      </c>
      <c r="AC128">
        <v>58</v>
      </c>
      <c r="AD128">
        <v>87</v>
      </c>
      <c r="AE128">
        <v>219</v>
      </c>
      <c r="AF128">
        <v>315</v>
      </c>
      <c r="AG128">
        <v>277</v>
      </c>
      <c r="AH128">
        <v>298</v>
      </c>
      <c r="AI128">
        <v>252</v>
      </c>
      <c r="AJ128">
        <v>187</v>
      </c>
      <c r="AK128">
        <v>121</v>
      </c>
      <c r="AL128">
        <v>111</v>
      </c>
      <c r="AM128">
        <v>51</v>
      </c>
    </row>
    <row r="129" spans="1:40">
      <c r="A129" t="s">
        <v>788</v>
      </c>
      <c r="C129" t="s">
        <v>8507</v>
      </c>
      <c r="D129" t="s">
        <v>6550</v>
      </c>
      <c r="E129" s="160">
        <v>46502</v>
      </c>
      <c r="F129" t="s">
        <v>8508</v>
      </c>
      <c r="G129">
        <v>2</v>
      </c>
      <c r="H129">
        <v>103</v>
      </c>
      <c r="I129">
        <v>149</v>
      </c>
      <c r="J129">
        <v>203</v>
      </c>
      <c r="K129">
        <v>357</v>
      </c>
      <c r="L129">
        <v>443</v>
      </c>
      <c r="M129">
        <v>528</v>
      </c>
      <c r="N129">
        <v>554</v>
      </c>
      <c r="O129">
        <v>566</v>
      </c>
      <c r="P129">
        <v>576</v>
      </c>
      <c r="Q129">
        <v>585</v>
      </c>
      <c r="R129">
        <v>585</v>
      </c>
      <c r="S129">
        <v>631</v>
      </c>
      <c r="T129">
        <v>749</v>
      </c>
      <c r="U129">
        <v>919</v>
      </c>
      <c r="V129">
        <v>1095</v>
      </c>
      <c r="W129">
        <v>1285</v>
      </c>
      <c r="X129">
        <v>1383</v>
      </c>
      <c r="Y129">
        <v>1516</v>
      </c>
      <c r="Z129">
        <v>1635</v>
      </c>
      <c r="AA129">
        <v>1698</v>
      </c>
      <c r="AB129">
        <v>1850</v>
      </c>
      <c r="AC129">
        <v>1908</v>
      </c>
      <c r="AD129">
        <v>1996</v>
      </c>
      <c r="AE129">
        <v>2215</v>
      </c>
      <c r="AF129">
        <v>2530</v>
      </c>
      <c r="AG129">
        <v>2807</v>
      </c>
      <c r="AH129">
        <v>3104</v>
      </c>
      <c r="AI129">
        <v>3356</v>
      </c>
      <c r="AJ129">
        <v>3543</v>
      </c>
      <c r="AK129">
        <v>3664</v>
      </c>
      <c r="AL129">
        <v>3775</v>
      </c>
      <c r="AM129">
        <v>3826</v>
      </c>
      <c r="AN129">
        <v>3826</v>
      </c>
    </row>
  </sheetData>
  <mergeCells count="93">
    <mergeCell ref="A32:AL32"/>
    <mergeCell ref="A1:AL1"/>
    <mergeCell ref="A9:AL9"/>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H50:I50"/>
    <mergeCell ref="J50:K50"/>
    <mergeCell ref="L50:M50"/>
    <mergeCell ref="N50:O50"/>
    <mergeCell ref="P50:Q50"/>
    <mergeCell ref="B52:C52"/>
    <mergeCell ref="D52:E52"/>
    <mergeCell ref="F52:G52"/>
    <mergeCell ref="H52:I52"/>
    <mergeCell ref="J52:K52"/>
    <mergeCell ref="Z25:AA25"/>
    <mergeCell ref="T24:U24"/>
    <mergeCell ref="V24:W24"/>
    <mergeCell ref="N23:O23"/>
    <mergeCell ref="P23:Q23"/>
    <mergeCell ref="R23:S23"/>
    <mergeCell ref="T23:U23"/>
    <mergeCell ref="V23:W23"/>
    <mergeCell ref="Z23:AA23"/>
    <mergeCell ref="R24:S24"/>
    <mergeCell ref="N25:O25"/>
    <mergeCell ref="P25:Q25"/>
    <mergeCell ref="R25:S25"/>
    <mergeCell ref="T25:U25"/>
    <mergeCell ref="V25:W25"/>
    <mergeCell ref="P24:Q24"/>
    <mergeCell ref="L22:AA22"/>
    <mergeCell ref="Z24:AA24"/>
    <mergeCell ref="AM18:AO18"/>
    <mergeCell ref="F20:G20"/>
    <mergeCell ref="B20:C20"/>
    <mergeCell ref="D20:E20"/>
    <mergeCell ref="B19:C19"/>
    <mergeCell ref="D19:E19"/>
    <mergeCell ref="F19:G19"/>
    <mergeCell ref="AI18:AL18"/>
    <mergeCell ref="AG18:AH18"/>
    <mergeCell ref="A18:I18"/>
    <mergeCell ref="H19:I19"/>
    <mergeCell ref="H20:I20"/>
    <mergeCell ref="H24:I24"/>
    <mergeCell ref="B24:C24"/>
    <mergeCell ref="A22:I22"/>
    <mergeCell ref="B23:C23"/>
    <mergeCell ref="D23:E23"/>
    <mergeCell ref="F23:G23"/>
    <mergeCell ref="B43:C43"/>
    <mergeCell ref="F43:G43"/>
    <mergeCell ref="H43:I43"/>
    <mergeCell ref="D43:E43"/>
    <mergeCell ref="D24:E24"/>
    <mergeCell ref="F24:G24"/>
    <mergeCell ref="D42:E42"/>
    <mergeCell ref="A41:I41"/>
    <mergeCell ref="H23:I23"/>
    <mergeCell ref="B42:C42"/>
    <mergeCell ref="F42:G42"/>
    <mergeCell ref="H42:I42"/>
    <mergeCell ref="B49:C49"/>
    <mergeCell ref="D49:E49"/>
    <mergeCell ref="F49:G49"/>
    <mergeCell ref="B51:C51"/>
    <mergeCell ref="D51:E51"/>
    <mergeCell ref="F51:G51"/>
    <mergeCell ref="B50:C50"/>
    <mergeCell ref="D50:E50"/>
    <mergeCell ref="F50:G50"/>
    <mergeCell ref="H51:I51"/>
    <mergeCell ref="J51:K51"/>
    <mergeCell ref="L51:M51"/>
    <mergeCell ref="N51:O51"/>
    <mergeCell ref="P51:Q51"/>
    <mergeCell ref="H49:I49"/>
    <mergeCell ref="J49:K49"/>
    <mergeCell ref="L49:M49"/>
    <mergeCell ref="N49:O49"/>
    <mergeCell ref="P49:Q49"/>
  </mergeCells>
  <conditionalFormatting sqref="D20">
    <cfRule type="cellIs" dxfId="14" priority="7" stopIfTrue="1" operator="greaterThan">
      <formula>0</formula>
    </cfRule>
    <cfRule type="cellIs" dxfId="13" priority="8" stopIfTrue="1" operator="equal">
      <formula>0</formula>
    </cfRule>
    <cfRule type="cellIs" dxfId="12" priority="9" stopIfTrue="1" operator="lessThan">
      <formula>0</formula>
    </cfRule>
  </conditionalFormatting>
  <conditionalFormatting sqref="D24">
    <cfRule type="cellIs" dxfId="11" priority="1" stopIfTrue="1" operator="greaterThan">
      <formula>0</formula>
    </cfRule>
    <cfRule type="cellIs" dxfId="10" priority="2" stopIfTrue="1" operator="equal">
      <formula>0</formula>
    </cfRule>
    <cfRule type="cellIs" dxfId="9" priority="3" stopIfTrue="1" operator="lessThan">
      <formula>0</formula>
    </cfRule>
  </conditionalFormatting>
  <conditionalFormatting sqref="F43">
    <cfRule type="cellIs" dxfId="8" priority="10" stopIfTrue="1" operator="greaterThan">
      <formula>0</formula>
    </cfRule>
    <cfRule type="cellIs" dxfId="7" priority="11" stopIfTrue="1" operator="equal">
      <formula>0</formula>
    </cfRule>
    <cfRule type="cellIs" dxfId="6" priority="12"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U15"/>
  <sheetViews>
    <sheetView showGridLines="0" zoomScale="90" zoomScaleNormal="90" workbookViewId="0">
      <selection activeCell="E8" sqref="E8"/>
    </sheetView>
  </sheetViews>
  <sheetFormatPr defaultRowHeight="15"/>
  <cols>
    <col min="1" max="1" width="4.5703125" customWidth="1"/>
    <col min="2" max="2" width="36.5703125" customWidth="1"/>
    <col min="3" max="5" width="10.5703125" customWidth="1"/>
    <col min="6" max="6" width="4.140625" customWidth="1"/>
    <col min="7" max="7" width="8.5703125" customWidth="1"/>
    <col min="16" max="16" width="56" customWidth="1"/>
    <col min="18" max="18" width="14.42578125" bestFit="1" customWidth="1"/>
    <col min="19" max="19" width="15.7109375" bestFit="1" customWidth="1"/>
    <col min="20" max="20" width="9.85546875" bestFit="1" customWidth="1"/>
    <col min="21" max="21" width="10.42578125" bestFit="1" customWidth="1"/>
  </cols>
  <sheetData>
    <row r="1" spans="1:21" ht="20.100000000000001" customHeight="1" thickBot="1">
      <c r="A1" s="181" t="s">
        <v>140</v>
      </c>
      <c r="B1" s="182"/>
      <c r="C1" s="182"/>
      <c r="D1" s="182"/>
      <c r="E1" s="182"/>
      <c r="F1" s="182"/>
      <c r="G1" s="183"/>
    </row>
    <row r="2" spans="1:21" ht="26.25" thickBot="1">
      <c r="A2" s="173" t="s">
        <v>169</v>
      </c>
      <c r="B2" s="166" t="s">
        <v>178</v>
      </c>
      <c r="C2" s="166" t="s">
        <v>179</v>
      </c>
      <c r="D2" s="166" t="s">
        <v>9637</v>
      </c>
      <c r="E2" s="166" t="s">
        <v>180</v>
      </c>
      <c r="F2" s="166"/>
      <c r="G2" s="174" t="s">
        <v>170</v>
      </c>
    </row>
    <row r="3" spans="1:21" s="29" customFormat="1" ht="25.5">
      <c r="A3" s="175" t="s">
        <v>161</v>
      </c>
      <c r="B3" s="169" t="str">
        <f ca="1">"Contract Duration
Current Contract Weeks : "&amp;TEXT(I3, "0")&amp;" of "&amp;TEXT(L3, "0")</f>
        <v>Contract Duration
Current Contract Weeks : 115 of 103</v>
      </c>
      <c r="C3" s="170">
        <f>(C14-C6)/7</f>
        <v>103.42857142857143</v>
      </c>
      <c r="D3" s="170">
        <f>(D14-D6)/7</f>
        <v>103</v>
      </c>
      <c r="E3" s="170">
        <f>(E14-E6)/7</f>
        <v>103</v>
      </c>
      <c r="F3" s="171" t="s">
        <v>226</v>
      </c>
      <c r="G3" s="176">
        <f>(D3-E3)*7</f>
        <v>0</v>
      </c>
      <c r="I3" s="29">
        <f ca="1">('General Information'!L1-C6)/7</f>
        <v>114.85714285714286</v>
      </c>
      <c r="L3" s="172">
        <f>D3</f>
        <v>103</v>
      </c>
      <c r="M3" s="172"/>
      <c r="O3"/>
      <c r="P3"/>
      <c r="Q3"/>
      <c r="R3"/>
      <c r="S3"/>
      <c r="T3"/>
      <c r="U3"/>
    </row>
    <row r="4" spans="1:21">
      <c r="A4" s="177">
        <v>1</v>
      </c>
      <c r="B4" s="673" t="s">
        <v>171</v>
      </c>
      <c r="C4" s="167">
        <v>45469</v>
      </c>
      <c r="D4" s="167">
        <v>45469</v>
      </c>
      <c r="E4" s="167">
        <v>45469</v>
      </c>
      <c r="F4" s="168" t="s">
        <v>172</v>
      </c>
      <c r="G4" s="178">
        <f>(D4-E4)*7</f>
        <v>0</v>
      </c>
      <c r="R4" s="160"/>
      <c r="S4" s="160"/>
      <c r="T4" s="160"/>
      <c r="U4" s="160"/>
    </row>
    <row r="5" spans="1:21">
      <c r="A5" s="177">
        <v>2</v>
      </c>
      <c r="B5" s="673" t="s">
        <v>181</v>
      </c>
      <c r="C5" s="167">
        <v>45495</v>
      </c>
      <c r="D5" s="167">
        <v>45495</v>
      </c>
      <c r="E5" s="167">
        <v>45495</v>
      </c>
      <c r="F5" s="168" t="s">
        <v>172</v>
      </c>
      <c r="G5" s="178">
        <f>(D5-E5)*7</f>
        <v>0</v>
      </c>
      <c r="S5" s="160"/>
      <c r="U5" s="160"/>
    </row>
    <row r="6" spans="1:21">
      <c r="A6" s="177">
        <v>3</v>
      </c>
      <c r="B6" s="673" t="s">
        <v>183</v>
      </c>
      <c r="C6" s="167">
        <v>45502</v>
      </c>
      <c r="D6" s="167">
        <v>45502</v>
      </c>
      <c r="E6" s="167">
        <v>45502</v>
      </c>
      <c r="F6" s="168" t="s">
        <v>172</v>
      </c>
      <c r="G6" s="178">
        <f>(D6-E6)*7</f>
        <v>0</v>
      </c>
      <c r="S6" s="160"/>
      <c r="U6" s="160"/>
    </row>
    <row r="7" spans="1:21">
      <c r="A7" s="177">
        <v>4</v>
      </c>
      <c r="B7" s="673" t="s">
        <v>182</v>
      </c>
      <c r="C7" s="167">
        <v>45538</v>
      </c>
      <c r="D7" s="167">
        <v>45538</v>
      </c>
      <c r="E7" s="167">
        <v>45591</v>
      </c>
      <c r="F7" s="168" t="s">
        <v>172</v>
      </c>
      <c r="G7" s="178">
        <v>0</v>
      </c>
      <c r="S7" s="160"/>
      <c r="U7" s="160"/>
    </row>
    <row r="8" spans="1:21" ht="25.5">
      <c r="A8" s="177">
        <v>5</v>
      </c>
      <c r="B8" s="673" t="s">
        <v>173</v>
      </c>
      <c r="C8" s="167">
        <v>45907</v>
      </c>
      <c r="D8" s="167">
        <v>45861</v>
      </c>
      <c r="E8" s="167">
        <v>45861</v>
      </c>
      <c r="F8" s="168" t="s">
        <v>172</v>
      </c>
      <c r="G8" s="178">
        <v>0</v>
      </c>
      <c r="S8" s="160"/>
      <c r="U8" s="160"/>
    </row>
    <row r="9" spans="1:21">
      <c r="A9" s="177">
        <v>6</v>
      </c>
      <c r="B9" s="673" t="s">
        <v>175</v>
      </c>
      <c r="C9" s="167">
        <v>46210</v>
      </c>
      <c r="D9" s="167">
        <v>46208</v>
      </c>
      <c r="E9" s="167">
        <v>46205</v>
      </c>
      <c r="F9" s="168" t="s">
        <v>174</v>
      </c>
      <c r="G9" s="178">
        <f t="shared" ref="G9:G14" si="0">(D9-E9)</f>
        <v>3</v>
      </c>
      <c r="S9" s="160"/>
      <c r="U9" s="160"/>
    </row>
    <row r="10" spans="1:21" ht="25.5">
      <c r="A10" s="177">
        <v>7</v>
      </c>
      <c r="B10" s="673" t="s">
        <v>185</v>
      </c>
      <c r="C10" s="167">
        <v>46205</v>
      </c>
      <c r="D10" s="167">
        <v>46117</v>
      </c>
      <c r="E10" s="167">
        <v>46078</v>
      </c>
      <c r="F10" s="168" t="s">
        <v>174</v>
      </c>
      <c r="G10" s="178">
        <f t="shared" si="0"/>
        <v>39</v>
      </c>
      <c r="S10" s="160"/>
      <c r="U10" s="160"/>
    </row>
    <row r="11" spans="1:21">
      <c r="A11" s="177">
        <v>8</v>
      </c>
      <c r="B11" s="673" t="s">
        <v>186</v>
      </c>
      <c r="C11" s="167">
        <v>46210</v>
      </c>
      <c r="D11" s="167">
        <v>46208</v>
      </c>
      <c r="E11" s="167">
        <v>46205</v>
      </c>
      <c r="F11" s="168" t="s">
        <v>174</v>
      </c>
      <c r="G11" s="178">
        <f t="shared" si="0"/>
        <v>3</v>
      </c>
      <c r="S11" s="160"/>
      <c r="U11" s="160"/>
    </row>
    <row r="12" spans="1:21">
      <c r="A12" s="177">
        <v>9</v>
      </c>
      <c r="B12" s="673" t="s">
        <v>176</v>
      </c>
      <c r="C12" s="167">
        <v>45931</v>
      </c>
      <c r="D12" s="167">
        <v>46208</v>
      </c>
      <c r="E12" s="167">
        <v>46200</v>
      </c>
      <c r="F12" s="168" t="s">
        <v>174</v>
      </c>
      <c r="G12" s="178">
        <f t="shared" si="0"/>
        <v>8</v>
      </c>
      <c r="S12" s="160"/>
      <c r="U12" s="160"/>
    </row>
    <row r="13" spans="1:21" ht="51">
      <c r="A13" s="177">
        <v>10</v>
      </c>
      <c r="B13" s="673" t="s">
        <v>184</v>
      </c>
      <c r="C13" s="167">
        <v>46231</v>
      </c>
      <c r="D13" s="167">
        <v>46231</v>
      </c>
      <c r="E13" s="167">
        <v>46231</v>
      </c>
      <c r="F13" s="168" t="s">
        <v>174</v>
      </c>
      <c r="G13" s="178">
        <f t="shared" si="0"/>
        <v>0</v>
      </c>
      <c r="S13" s="160"/>
      <c r="U13" s="160"/>
    </row>
    <row r="14" spans="1:21" ht="15.75" thickBot="1">
      <c r="A14" s="177">
        <v>11</v>
      </c>
      <c r="B14" s="674" t="s">
        <v>177</v>
      </c>
      <c r="C14" s="179">
        <v>46226</v>
      </c>
      <c r="D14" s="179">
        <v>46223</v>
      </c>
      <c r="E14" s="179">
        <v>46223</v>
      </c>
      <c r="F14" s="180" t="s">
        <v>174</v>
      </c>
      <c r="G14" s="990">
        <f t="shared" si="0"/>
        <v>0</v>
      </c>
    </row>
    <row r="15" spans="1:21" ht="15.75" thickTop="1"/>
  </sheetData>
  <conditionalFormatting sqref="F4:F13">
    <cfRule type="cellIs" dxfId="5" priority="3" stopIfTrue="1" operator="equal">
      <formula>$Y4</formula>
    </cfRule>
  </conditionalFormatting>
  <conditionalFormatting sqref="F4:F14">
    <cfRule type="cellIs" dxfId="4" priority="1" stopIfTrue="1" operator="equal">
      <formula>"A"</formula>
    </cfRule>
    <cfRule type="cellIs" dxfId="3" priority="2" stopIfTrue="1" operator="equal">
      <formula>"F"</formula>
    </cfRule>
  </conditionalFormatting>
  <conditionalFormatting sqref="F14">
    <cfRule type="cellIs" dxfId="2" priority="9" stopIfTrue="1" operator="equal">
      <formula>$Y16</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R13189"/>
  <sheetViews>
    <sheetView zoomScale="115" zoomScaleNormal="115" workbookViewId="0">
      <selection activeCell="P7" sqref="P7:R11"/>
    </sheetView>
  </sheetViews>
  <sheetFormatPr defaultRowHeight="15"/>
  <cols>
    <col min="1" max="1" width="23" customWidth="1"/>
    <col min="2" max="2" width="25.140625" customWidth="1"/>
    <col min="3" max="3" width="52.28515625" customWidth="1"/>
    <col min="4" max="8" width="12.5703125" customWidth="1"/>
    <col min="9" max="9" width="14.85546875" customWidth="1"/>
    <col min="10" max="11" width="12.5703125" customWidth="1"/>
    <col min="12" max="12" width="11.7109375" customWidth="1"/>
    <col min="16" max="16" width="11.42578125" bestFit="1" customWidth="1"/>
    <col min="17" max="17" width="13" customWidth="1"/>
  </cols>
  <sheetData>
    <row r="1" spans="1:18" ht="21.75" thickBot="1">
      <c r="A1" s="207" t="s">
        <v>399</v>
      </c>
      <c r="B1" s="208"/>
      <c r="C1" s="208"/>
      <c r="D1" s="208"/>
      <c r="E1" s="208"/>
      <c r="F1" s="208"/>
      <c r="G1" s="208"/>
      <c r="H1" s="208"/>
      <c r="I1" s="208"/>
      <c r="J1" s="208"/>
      <c r="K1" s="209"/>
      <c r="P1" s="125" t="str">
        <f>'General Information'!$K$1</f>
        <v>Data Date</v>
      </c>
      <c r="Q1" s="126" t="str">
        <f ca="1">'General Information'!$L$1</f>
        <v>11-10-2026</v>
      </c>
    </row>
    <row r="2" spans="1:18" ht="18.75">
      <c r="A2" s="204" t="s">
        <v>398</v>
      </c>
      <c r="B2" s="202"/>
      <c r="C2" s="202"/>
      <c r="D2" s="202"/>
      <c r="E2" s="202"/>
      <c r="F2" s="202"/>
      <c r="G2" s="202"/>
      <c r="H2" s="202"/>
      <c r="I2" s="202"/>
      <c r="J2" s="202"/>
      <c r="K2" s="203"/>
      <c r="M2" t="s">
        <v>22384</v>
      </c>
      <c r="N2">
        <f>Q7</f>
        <v>9236</v>
      </c>
    </row>
    <row r="3" spans="1:18" ht="15.75">
      <c r="A3" s="1953" t="s">
        <v>379</v>
      </c>
      <c r="B3" s="1229"/>
      <c r="C3" s="1229"/>
      <c r="D3" s="1229"/>
      <c r="E3" s="1230"/>
      <c r="F3" s="1389" t="s">
        <v>380</v>
      </c>
      <c r="G3" s="1229"/>
      <c r="H3" s="1229"/>
      <c r="I3" s="1229"/>
      <c r="J3" s="1229"/>
      <c r="K3" s="1230"/>
      <c r="M3" t="s">
        <v>22381</v>
      </c>
      <c r="N3">
        <f>R8</f>
        <v>141</v>
      </c>
    </row>
    <row r="4" spans="1:18" ht="15.75">
      <c r="A4" s="205" t="s">
        <v>381</v>
      </c>
      <c r="B4" s="193" t="s">
        <v>382</v>
      </c>
      <c r="C4" s="193" t="s">
        <v>383</v>
      </c>
      <c r="D4" s="193" t="s">
        <v>384</v>
      </c>
      <c r="E4" s="194" t="s">
        <v>9</v>
      </c>
      <c r="F4" s="192" t="s">
        <v>385</v>
      </c>
      <c r="G4" s="193" t="s">
        <v>386</v>
      </c>
      <c r="H4" s="193" t="s">
        <v>387</v>
      </c>
      <c r="I4" s="193" t="s">
        <v>388</v>
      </c>
      <c r="J4" s="193" t="s">
        <v>389</v>
      </c>
      <c r="K4" s="194"/>
      <c r="M4" t="s">
        <v>22382</v>
      </c>
      <c r="N4">
        <f>R9</f>
        <v>75</v>
      </c>
    </row>
    <row r="5" spans="1:18" ht="15.75">
      <c r="A5" s="206">
        <f>$N$2</f>
        <v>9236</v>
      </c>
      <c r="B5" s="198">
        <f>$N$3</f>
        <v>141</v>
      </c>
      <c r="C5" s="198">
        <f>$N$4</f>
        <v>75</v>
      </c>
      <c r="D5" s="198">
        <f>$N$5</f>
        <v>9020</v>
      </c>
      <c r="E5" s="199">
        <f>D5/A5</f>
        <v>0.97661325249025555</v>
      </c>
      <c r="F5" s="200">
        <f>C5</f>
        <v>75</v>
      </c>
      <c r="G5" s="198">
        <f>D5</f>
        <v>9020</v>
      </c>
      <c r="H5" s="198">
        <f>C5</f>
        <v>75</v>
      </c>
      <c r="I5" s="201">
        <f>N12</f>
        <v>66</v>
      </c>
      <c r="J5" s="1390">
        <f>+G5+H5-I5</f>
        <v>9029</v>
      </c>
      <c r="K5" s="1391"/>
      <c r="M5" t="s">
        <v>22383</v>
      </c>
      <c r="N5">
        <f>R10</f>
        <v>9020</v>
      </c>
    </row>
    <row r="6" spans="1:18" ht="18.75">
      <c r="A6" s="1954" t="s">
        <v>390</v>
      </c>
      <c r="B6" s="1214"/>
      <c r="C6" s="1215"/>
      <c r="D6" s="1219" t="s">
        <v>391</v>
      </c>
      <c r="E6" s="1214"/>
      <c r="F6" s="1214"/>
      <c r="G6" s="1215"/>
      <c r="H6" s="1219" t="s">
        <v>392</v>
      </c>
      <c r="I6" s="1214"/>
      <c r="J6" s="1214"/>
      <c r="K6" s="1215"/>
    </row>
    <row r="7" spans="1:18" ht="15.6" customHeight="1">
      <c r="A7" s="1955"/>
      <c r="B7" s="1217"/>
      <c r="C7" s="1218"/>
      <c r="D7" s="1220" t="s">
        <v>393</v>
      </c>
      <c r="E7" s="1221"/>
      <c r="F7" s="1221" t="s">
        <v>394</v>
      </c>
      <c r="G7" s="1222"/>
      <c r="H7" s="1227"/>
      <c r="I7" s="1217"/>
      <c r="J7" s="1217"/>
      <c r="K7" s="1218"/>
      <c r="P7" t="s">
        <v>22384</v>
      </c>
      <c r="Q7">
        <v>9236</v>
      </c>
    </row>
    <row r="8" spans="1:18" ht="15.75">
      <c r="A8" s="205" t="s">
        <v>395</v>
      </c>
      <c r="B8" s="193" t="s">
        <v>396</v>
      </c>
      <c r="C8" s="194" t="s">
        <v>397</v>
      </c>
      <c r="D8" s="192" t="s">
        <v>395</v>
      </c>
      <c r="E8" s="193" t="s">
        <v>396</v>
      </c>
      <c r="F8" s="193" t="s">
        <v>395</v>
      </c>
      <c r="G8" s="194" t="s">
        <v>396</v>
      </c>
      <c r="H8" s="192" t="s">
        <v>395</v>
      </c>
      <c r="I8" s="193" t="s">
        <v>396</v>
      </c>
      <c r="J8" s="193" t="s">
        <v>389</v>
      </c>
      <c r="K8" s="194"/>
      <c r="Q8" t="s">
        <v>22381</v>
      </c>
      <c r="R8">
        <v>141</v>
      </c>
    </row>
    <row r="9" spans="1:18" ht="15.75">
      <c r="A9" s="195">
        <v>215</v>
      </c>
      <c r="B9" s="195">
        <v>216</v>
      </c>
      <c r="C9" s="197">
        <f>A9-B9</f>
        <v>-1</v>
      </c>
      <c r="D9" s="195">
        <v>240</v>
      </c>
      <c r="E9" s="195">
        <v>267</v>
      </c>
      <c r="F9" s="196">
        <v>2934</v>
      </c>
      <c r="G9" s="196">
        <v>2812</v>
      </c>
      <c r="H9" s="198">
        <v>366</v>
      </c>
      <c r="I9" s="198">
        <v>324</v>
      </c>
      <c r="J9" s="1386">
        <f>H9-I9</f>
        <v>42</v>
      </c>
      <c r="K9" s="1387"/>
      <c r="Q9" t="s">
        <v>22382</v>
      </c>
      <c r="R9">
        <v>75</v>
      </c>
    </row>
    <row r="10" spans="1:18">
      <c r="Q10" t="s">
        <v>22383</v>
      </c>
      <c r="R10">
        <v>9020</v>
      </c>
    </row>
    <row r="11" spans="1:18">
      <c r="I11" s="724"/>
      <c r="Q11" t="s">
        <v>22408</v>
      </c>
      <c r="R11">
        <v>14995</v>
      </c>
    </row>
    <row r="12" spans="1:18">
      <c r="N12" s="724">
        <f>+A5-F5-G5-H5</f>
        <v>66</v>
      </c>
    </row>
    <row r="14" spans="1:18">
      <c r="B14" t="s">
        <v>708</v>
      </c>
      <c r="C14" t="s">
        <v>709</v>
      </c>
      <c r="D14" t="s">
        <v>746</v>
      </c>
      <c r="E14" t="s">
        <v>710</v>
      </c>
      <c r="F14" t="s">
        <v>711</v>
      </c>
      <c r="G14" t="s">
        <v>789</v>
      </c>
      <c r="H14" t="s">
        <v>790</v>
      </c>
    </row>
    <row r="15" spans="1:18">
      <c r="B15" t="s">
        <v>716</v>
      </c>
      <c r="D15">
        <v>4879</v>
      </c>
      <c r="E15" s="160">
        <v>45524</v>
      </c>
      <c r="F15" s="160">
        <v>46231</v>
      </c>
      <c r="G15" s="160">
        <v>45728</v>
      </c>
      <c r="H15" s="160"/>
      <c r="I15" s="160" t="b">
        <f>IF(E15=G15,"yes")</f>
        <v>0</v>
      </c>
      <c r="J15" s="160" t="b">
        <f>IF(E15&gt;G15,"yes")</f>
        <v>0</v>
      </c>
    </row>
    <row r="16" spans="1:18">
      <c r="B16" t="s">
        <v>12679</v>
      </c>
      <c r="C16" t="s">
        <v>12680</v>
      </c>
      <c r="D16">
        <v>1</v>
      </c>
      <c r="E16" s="160">
        <v>45631</v>
      </c>
      <c r="F16" s="160"/>
      <c r="G16" s="160"/>
      <c r="H16" s="160"/>
      <c r="I16" s="160" t="b">
        <f>IF(E16=G16,"yes")</f>
        <v>0</v>
      </c>
      <c r="J16" s="160" t="str">
        <f>IF(E16&gt;G16,"yes")</f>
        <v>yes</v>
      </c>
    </row>
    <row r="17" spans="2:10">
      <c r="B17" t="s">
        <v>12681</v>
      </c>
      <c r="C17" t="s">
        <v>12682</v>
      </c>
      <c r="D17">
        <v>1</v>
      </c>
      <c r="E17" s="160"/>
      <c r="F17" s="160">
        <v>45741</v>
      </c>
      <c r="G17" s="160"/>
      <c r="H17" s="160"/>
      <c r="I17" s="160" t="str">
        <f>IF(E17=G17,"yes")</f>
        <v>yes</v>
      </c>
      <c r="J17" s="160" t="b">
        <f>IF(E17&gt;G17,"yes")</f>
        <v>0</v>
      </c>
    </row>
    <row r="18" spans="2:10">
      <c r="B18" t="s">
        <v>12683</v>
      </c>
      <c r="C18" t="s">
        <v>12684</v>
      </c>
      <c r="D18">
        <v>1</v>
      </c>
      <c r="E18" s="160"/>
      <c r="F18" s="160">
        <v>45671</v>
      </c>
      <c r="G18" s="160"/>
      <c r="H18" s="160"/>
      <c r="I18" s="160" t="str">
        <f>IF(E18=G18,"yes")</f>
        <v>yes</v>
      </c>
      <c r="J18" s="160" t="b">
        <f>IF(E18&gt;G18,"yes")</f>
        <v>0</v>
      </c>
    </row>
    <row r="19" spans="2:10">
      <c r="B19" t="s">
        <v>12685</v>
      </c>
      <c r="C19" t="s">
        <v>12686</v>
      </c>
      <c r="D19">
        <v>1</v>
      </c>
      <c r="E19" s="160">
        <v>45633</v>
      </c>
      <c r="F19" s="160"/>
      <c r="G19" s="160"/>
      <c r="H19" s="160"/>
      <c r="I19" s="160" t="b">
        <f>IF(E19=G19,"yes")</f>
        <v>0</v>
      </c>
      <c r="J19" s="160" t="str">
        <f>IF(E19&gt;G19,"yes")</f>
        <v>yes</v>
      </c>
    </row>
    <row r="20" spans="2:10">
      <c r="B20" t="s">
        <v>12687</v>
      </c>
      <c r="C20" t="s">
        <v>12688</v>
      </c>
      <c r="D20">
        <v>1</v>
      </c>
      <c r="E20" s="160"/>
      <c r="F20" s="160">
        <v>45633</v>
      </c>
      <c r="G20" s="160"/>
      <c r="H20" s="160"/>
      <c r="I20" s="160" t="str">
        <f t="shared" ref="I20:I74" si="0">IF(E20=G20,"yes")</f>
        <v>yes</v>
      </c>
      <c r="J20" s="160" t="b">
        <f t="shared" ref="J20:J74" si="1">IF(E20&gt;G20,"yes")</f>
        <v>0</v>
      </c>
    </row>
    <row r="21" spans="2:10">
      <c r="B21" t="s">
        <v>12689</v>
      </c>
      <c r="C21" t="s">
        <v>12690</v>
      </c>
      <c r="D21">
        <v>1</v>
      </c>
      <c r="E21" s="160"/>
      <c r="F21" s="160">
        <v>46034</v>
      </c>
      <c r="G21" s="160"/>
      <c r="H21" s="160"/>
      <c r="I21" s="160" t="str">
        <f t="shared" si="0"/>
        <v>yes</v>
      </c>
      <c r="J21" s="160" t="b">
        <f t="shared" si="1"/>
        <v>0</v>
      </c>
    </row>
    <row r="22" spans="2:10">
      <c r="B22" t="s">
        <v>12691</v>
      </c>
      <c r="C22" t="s">
        <v>12692</v>
      </c>
      <c r="D22">
        <v>1</v>
      </c>
      <c r="E22" s="160"/>
      <c r="F22" s="160">
        <v>46179</v>
      </c>
      <c r="G22" s="160"/>
      <c r="H22" s="160"/>
      <c r="I22" s="160" t="str">
        <f t="shared" si="0"/>
        <v>yes</v>
      </c>
      <c r="J22" s="160" t="b">
        <f t="shared" si="1"/>
        <v>0</v>
      </c>
    </row>
    <row r="23" spans="2:10">
      <c r="B23" t="s">
        <v>12693</v>
      </c>
      <c r="C23" t="s">
        <v>12694</v>
      </c>
      <c r="D23">
        <v>1</v>
      </c>
      <c r="E23" s="160">
        <v>45620</v>
      </c>
      <c r="F23" s="160"/>
      <c r="G23" s="160"/>
      <c r="H23" s="160"/>
      <c r="I23" s="160" t="b">
        <f t="shared" si="0"/>
        <v>0</v>
      </c>
      <c r="J23" s="160" t="str">
        <f t="shared" si="1"/>
        <v>yes</v>
      </c>
    </row>
    <row r="24" spans="2:10">
      <c r="B24" t="s">
        <v>12695</v>
      </c>
      <c r="C24" t="s">
        <v>12696</v>
      </c>
      <c r="D24">
        <v>1</v>
      </c>
      <c r="E24" s="160"/>
      <c r="F24" s="160">
        <v>45788</v>
      </c>
      <c r="G24" s="160"/>
      <c r="H24" s="160"/>
      <c r="I24" s="160" t="str">
        <f t="shared" si="0"/>
        <v>yes</v>
      </c>
      <c r="J24" s="160" t="b">
        <f t="shared" si="1"/>
        <v>0</v>
      </c>
    </row>
    <row r="25" spans="2:10">
      <c r="B25" t="s">
        <v>12697</v>
      </c>
      <c r="C25" t="s">
        <v>12698</v>
      </c>
      <c r="D25">
        <v>1</v>
      </c>
      <c r="E25" s="160"/>
      <c r="F25" s="160">
        <v>45728</v>
      </c>
      <c r="G25" s="160"/>
      <c r="H25" s="160"/>
      <c r="I25" s="160" t="str">
        <f t="shared" si="0"/>
        <v>yes</v>
      </c>
      <c r="J25" s="160" t="b">
        <f t="shared" si="1"/>
        <v>0</v>
      </c>
    </row>
    <row r="26" spans="2:10">
      <c r="B26" t="s">
        <v>12699</v>
      </c>
      <c r="C26" t="s">
        <v>12700</v>
      </c>
      <c r="D26">
        <v>1</v>
      </c>
      <c r="E26" s="160">
        <v>45871</v>
      </c>
      <c r="F26" s="160"/>
      <c r="G26" s="160"/>
      <c r="H26" s="160"/>
      <c r="I26" s="160" t="b">
        <f t="shared" si="0"/>
        <v>0</v>
      </c>
      <c r="J26" s="160" t="str">
        <f t="shared" si="1"/>
        <v>yes</v>
      </c>
    </row>
    <row r="27" spans="2:10">
      <c r="B27" t="s">
        <v>12701</v>
      </c>
      <c r="C27" t="s">
        <v>12702</v>
      </c>
      <c r="D27">
        <v>1</v>
      </c>
      <c r="E27" s="160"/>
      <c r="F27" s="160">
        <v>46092</v>
      </c>
      <c r="G27" s="160"/>
      <c r="H27" s="160"/>
      <c r="I27" s="160" t="str">
        <f t="shared" si="0"/>
        <v>yes</v>
      </c>
      <c r="J27" s="160" t="b">
        <f t="shared" si="1"/>
        <v>0</v>
      </c>
    </row>
    <row r="28" spans="2:10">
      <c r="B28" t="s">
        <v>12703</v>
      </c>
      <c r="C28" t="s">
        <v>12704</v>
      </c>
      <c r="D28">
        <v>1</v>
      </c>
      <c r="E28" s="160"/>
      <c r="F28" s="160">
        <v>46030</v>
      </c>
      <c r="G28" s="160"/>
      <c r="H28" s="160"/>
      <c r="I28" s="160" t="str">
        <f t="shared" si="0"/>
        <v>yes</v>
      </c>
      <c r="J28" s="160" t="b">
        <f t="shared" si="1"/>
        <v>0</v>
      </c>
    </row>
    <row r="29" spans="2:10">
      <c r="B29" t="s">
        <v>12705</v>
      </c>
      <c r="C29" t="s">
        <v>12706</v>
      </c>
      <c r="D29">
        <v>1</v>
      </c>
      <c r="E29" s="160">
        <v>45633</v>
      </c>
      <c r="F29" s="160"/>
      <c r="G29" s="160"/>
      <c r="H29" s="160"/>
      <c r="I29" s="160" t="b">
        <f t="shared" si="0"/>
        <v>0</v>
      </c>
      <c r="J29" s="160" t="str">
        <f t="shared" si="1"/>
        <v>yes</v>
      </c>
    </row>
    <row r="30" spans="2:10">
      <c r="B30" t="s">
        <v>12707</v>
      </c>
      <c r="C30" t="s">
        <v>12708</v>
      </c>
      <c r="D30">
        <v>1</v>
      </c>
      <c r="E30" s="160"/>
      <c r="F30" s="160">
        <v>45652</v>
      </c>
      <c r="G30" s="160"/>
      <c r="H30" s="160"/>
      <c r="I30" s="160" t="str">
        <f t="shared" si="0"/>
        <v>yes</v>
      </c>
      <c r="J30" s="160" t="b">
        <f t="shared" si="1"/>
        <v>0</v>
      </c>
    </row>
    <row r="31" spans="2:10">
      <c r="B31" t="s">
        <v>12709</v>
      </c>
      <c r="C31" t="s">
        <v>12710</v>
      </c>
      <c r="D31">
        <v>1</v>
      </c>
      <c r="E31" s="160"/>
      <c r="F31" s="160">
        <v>46188</v>
      </c>
      <c r="G31" s="160"/>
      <c r="H31" s="160"/>
      <c r="I31" s="160" t="str">
        <f t="shared" si="0"/>
        <v>yes</v>
      </c>
      <c r="J31" s="160" t="b">
        <f t="shared" si="1"/>
        <v>0</v>
      </c>
    </row>
    <row r="32" spans="2:10">
      <c r="B32" t="s">
        <v>12711</v>
      </c>
      <c r="C32" t="s">
        <v>12712</v>
      </c>
      <c r="D32">
        <v>1</v>
      </c>
      <c r="E32" s="160"/>
      <c r="F32" s="160">
        <v>46208</v>
      </c>
      <c r="G32" s="160"/>
      <c r="H32" s="160"/>
      <c r="I32" s="160" t="str">
        <f t="shared" si="0"/>
        <v>yes</v>
      </c>
      <c r="J32" s="160" t="b">
        <f t="shared" si="1"/>
        <v>0</v>
      </c>
    </row>
    <row r="33" spans="2:10">
      <c r="B33" t="s">
        <v>12713</v>
      </c>
      <c r="C33" t="s">
        <v>12714</v>
      </c>
      <c r="D33">
        <v>1</v>
      </c>
      <c r="E33" s="160"/>
      <c r="F33" s="160">
        <v>45946</v>
      </c>
      <c r="G33" s="160"/>
      <c r="H33" s="160"/>
      <c r="I33" s="160" t="str">
        <f t="shared" si="0"/>
        <v>yes</v>
      </c>
      <c r="J33" s="160" t="b">
        <f t="shared" si="1"/>
        <v>0</v>
      </c>
    </row>
    <row r="34" spans="2:10">
      <c r="B34" t="s">
        <v>12715</v>
      </c>
      <c r="C34" t="s">
        <v>12716</v>
      </c>
      <c r="D34">
        <v>1</v>
      </c>
      <c r="E34" s="160"/>
      <c r="F34" s="160">
        <v>45788</v>
      </c>
      <c r="G34" s="160"/>
      <c r="H34" s="160"/>
      <c r="I34" s="160" t="str">
        <f t="shared" si="0"/>
        <v>yes</v>
      </c>
      <c r="J34" s="160" t="b">
        <f t="shared" si="1"/>
        <v>0</v>
      </c>
    </row>
    <row r="35" spans="2:10">
      <c r="B35" t="s">
        <v>12717</v>
      </c>
      <c r="C35" t="s">
        <v>12718</v>
      </c>
      <c r="D35">
        <v>1</v>
      </c>
      <c r="E35" s="160"/>
      <c r="F35" s="160">
        <v>45677</v>
      </c>
      <c r="G35" s="160"/>
      <c r="H35" s="160"/>
      <c r="I35" s="160" t="str">
        <f t="shared" si="0"/>
        <v>yes</v>
      </c>
      <c r="J35" s="160" t="b">
        <f t="shared" si="1"/>
        <v>0</v>
      </c>
    </row>
    <row r="36" spans="2:10">
      <c r="B36" t="s">
        <v>12719</v>
      </c>
      <c r="C36" t="s">
        <v>12720</v>
      </c>
      <c r="D36">
        <v>1</v>
      </c>
      <c r="E36" s="160"/>
      <c r="F36" s="160">
        <v>46027</v>
      </c>
      <c r="G36" s="160"/>
      <c r="H36" s="160"/>
      <c r="I36" s="160" t="str">
        <f t="shared" si="0"/>
        <v>yes</v>
      </c>
      <c r="J36" s="160" t="b">
        <f t="shared" si="1"/>
        <v>0</v>
      </c>
    </row>
    <row r="37" spans="2:10">
      <c r="B37" t="s">
        <v>12721</v>
      </c>
      <c r="C37" t="s">
        <v>12722</v>
      </c>
      <c r="D37">
        <v>1</v>
      </c>
      <c r="E37" s="160">
        <v>46127</v>
      </c>
      <c r="F37" s="160"/>
      <c r="G37" s="160"/>
      <c r="H37" s="160"/>
      <c r="I37" s="160" t="b">
        <f t="shared" si="0"/>
        <v>0</v>
      </c>
      <c r="J37" s="160" t="str">
        <f t="shared" si="1"/>
        <v>yes</v>
      </c>
    </row>
    <row r="38" spans="2:10">
      <c r="B38" t="s">
        <v>12723</v>
      </c>
      <c r="C38" t="s">
        <v>12724</v>
      </c>
      <c r="D38">
        <v>1</v>
      </c>
      <c r="E38" s="160"/>
      <c r="F38" s="160">
        <v>46190</v>
      </c>
      <c r="G38" s="160"/>
      <c r="H38" s="160"/>
      <c r="I38" s="160" t="str">
        <f t="shared" si="0"/>
        <v>yes</v>
      </c>
      <c r="J38" s="160" t="b">
        <f t="shared" si="1"/>
        <v>0</v>
      </c>
    </row>
    <row r="39" spans="2:10">
      <c r="B39" t="s">
        <v>12725</v>
      </c>
      <c r="C39" t="s">
        <v>12726</v>
      </c>
      <c r="D39">
        <v>1</v>
      </c>
      <c r="E39" s="160"/>
      <c r="F39" s="160">
        <v>45957</v>
      </c>
      <c r="G39" s="160"/>
      <c r="H39" s="160"/>
      <c r="I39" s="160" t="str">
        <f t="shared" si="0"/>
        <v>yes</v>
      </c>
      <c r="J39" s="160" t="b">
        <f t="shared" si="1"/>
        <v>0</v>
      </c>
    </row>
    <row r="40" spans="2:10">
      <c r="B40" t="s">
        <v>12727</v>
      </c>
      <c r="C40" t="s">
        <v>12728</v>
      </c>
      <c r="D40">
        <v>1</v>
      </c>
      <c r="E40" s="160">
        <v>45871</v>
      </c>
      <c r="F40" s="160"/>
      <c r="G40" s="160"/>
      <c r="H40" s="160"/>
      <c r="I40" s="160" t="b">
        <f t="shared" si="0"/>
        <v>0</v>
      </c>
      <c r="J40" s="160" t="str">
        <f t="shared" si="1"/>
        <v>yes</v>
      </c>
    </row>
    <row r="41" spans="2:10">
      <c r="B41" t="s">
        <v>12729</v>
      </c>
      <c r="C41" t="s">
        <v>12730</v>
      </c>
      <c r="D41">
        <v>1</v>
      </c>
      <c r="E41" s="160"/>
      <c r="F41" s="160">
        <v>46091</v>
      </c>
      <c r="G41" s="160"/>
      <c r="H41" s="160"/>
      <c r="I41" s="160" t="str">
        <f t="shared" si="0"/>
        <v>yes</v>
      </c>
      <c r="J41" s="160" t="b">
        <f t="shared" si="1"/>
        <v>0</v>
      </c>
    </row>
    <row r="42" spans="2:10">
      <c r="B42" t="s">
        <v>12731</v>
      </c>
      <c r="C42" t="s">
        <v>12732</v>
      </c>
      <c r="D42">
        <v>1</v>
      </c>
      <c r="E42" s="160"/>
      <c r="F42" s="160">
        <v>46048</v>
      </c>
      <c r="G42" s="160"/>
      <c r="H42" s="160"/>
      <c r="I42" s="160" t="str">
        <f t="shared" si="0"/>
        <v>yes</v>
      </c>
      <c r="J42" s="160" t="b">
        <f t="shared" si="1"/>
        <v>0</v>
      </c>
    </row>
    <row r="43" spans="2:10">
      <c r="B43" t="s">
        <v>12733</v>
      </c>
      <c r="C43" t="s">
        <v>12734</v>
      </c>
      <c r="D43">
        <v>1</v>
      </c>
      <c r="E43" s="160">
        <v>45648</v>
      </c>
      <c r="F43" s="160"/>
      <c r="G43" s="160"/>
      <c r="H43" s="160"/>
      <c r="I43" s="160" t="b">
        <f t="shared" si="0"/>
        <v>0</v>
      </c>
      <c r="J43" s="160" t="str">
        <f t="shared" si="1"/>
        <v>yes</v>
      </c>
    </row>
    <row r="44" spans="2:10">
      <c r="B44" t="s">
        <v>12735</v>
      </c>
      <c r="C44" t="s">
        <v>12736</v>
      </c>
      <c r="D44">
        <v>1</v>
      </c>
      <c r="E44" s="160"/>
      <c r="F44" s="160">
        <v>45648</v>
      </c>
      <c r="G44" s="160"/>
      <c r="H44" s="160"/>
      <c r="I44" s="160" t="str">
        <f t="shared" si="0"/>
        <v>yes</v>
      </c>
      <c r="J44" s="160" t="b">
        <f t="shared" si="1"/>
        <v>0</v>
      </c>
    </row>
    <row r="45" spans="2:10">
      <c r="B45" t="s">
        <v>12737</v>
      </c>
      <c r="C45" t="s">
        <v>12738</v>
      </c>
      <c r="D45">
        <v>1</v>
      </c>
      <c r="E45" s="160"/>
      <c r="F45" s="160">
        <v>46103</v>
      </c>
      <c r="G45" s="160"/>
      <c r="H45" s="160"/>
      <c r="I45" s="160" t="str">
        <f t="shared" si="0"/>
        <v>yes</v>
      </c>
      <c r="J45" s="160" t="b">
        <f t="shared" si="1"/>
        <v>0</v>
      </c>
    </row>
    <row r="46" spans="2:10">
      <c r="B46" t="s">
        <v>12739</v>
      </c>
      <c r="C46" t="s">
        <v>12740</v>
      </c>
      <c r="D46">
        <v>1</v>
      </c>
      <c r="E46" s="160"/>
      <c r="F46" s="160">
        <v>46207</v>
      </c>
      <c r="G46" s="160"/>
      <c r="H46" s="160"/>
      <c r="I46" s="160" t="str">
        <f t="shared" si="0"/>
        <v>yes</v>
      </c>
      <c r="J46" s="160" t="b">
        <f t="shared" si="1"/>
        <v>0</v>
      </c>
    </row>
    <row r="47" spans="2:10">
      <c r="B47" t="s">
        <v>12741</v>
      </c>
      <c r="C47" t="s">
        <v>12742</v>
      </c>
      <c r="D47">
        <v>1</v>
      </c>
      <c r="E47" s="160">
        <v>45633</v>
      </c>
      <c r="F47" s="160"/>
      <c r="G47" s="160"/>
      <c r="H47" s="160"/>
      <c r="I47" s="160" t="b">
        <f t="shared" si="0"/>
        <v>0</v>
      </c>
      <c r="J47" s="160" t="str">
        <f t="shared" si="1"/>
        <v>yes</v>
      </c>
    </row>
    <row r="48" spans="2:10">
      <c r="B48" t="s">
        <v>12743</v>
      </c>
      <c r="C48" t="s">
        <v>12744</v>
      </c>
      <c r="D48">
        <v>1</v>
      </c>
      <c r="E48" s="160"/>
      <c r="F48" s="160">
        <v>45741</v>
      </c>
      <c r="G48" s="160"/>
      <c r="H48" s="160"/>
      <c r="I48" s="160" t="str">
        <f t="shared" si="0"/>
        <v>yes</v>
      </c>
      <c r="J48" s="160" t="b">
        <f t="shared" si="1"/>
        <v>0</v>
      </c>
    </row>
    <row r="49" spans="2:10">
      <c r="B49" t="s">
        <v>12745</v>
      </c>
      <c r="C49" t="s">
        <v>12746</v>
      </c>
      <c r="D49">
        <v>1</v>
      </c>
      <c r="E49" s="160"/>
      <c r="F49" s="160">
        <v>45711</v>
      </c>
      <c r="G49" s="160"/>
      <c r="H49" s="160"/>
      <c r="I49" s="160" t="str">
        <f t="shared" si="0"/>
        <v>yes</v>
      </c>
      <c r="J49" s="160" t="b">
        <f t="shared" si="1"/>
        <v>0</v>
      </c>
    </row>
    <row r="50" spans="2:10">
      <c r="B50" t="s">
        <v>12747</v>
      </c>
      <c r="C50" t="s">
        <v>12748</v>
      </c>
      <c r="D50">
        <v>1</v>
      </c>
      <c r="E50" s="160">
        <v>45598</v>
      </c>
      <c r="F50" s="160"/>
      <c r="G50" s="160"/>
      <c r="H50" s="160"/>
      <c r="I50" s="160" t="b">
        <f t="shared" si="0"/>
        <v>0</v>
      </c>
      <c r="J50" s="160" t="str">
        <f t="shared" si="1"/>
        <v>yes</v>
      </c>
    </row>
    <row r="51" spans="2:10">
      <c r="B51" t="s">
        <v>12749</v>
      </c>
      <c r="C51" t="s">
        <v>12750</v>
      </c>
      <c r="D51">
        <v>1</v>
      </c>
      <c r="E51" s="160"/>
      <c r="F51" s="160">
        <v>45711</v>
      </c>
      <c r="G51" s="160"/>
      <c r="H51" s="160"/>
      <c r="I51" s="160" t="str">
        <f t="shared" si="0"/>
        <v>yes</v>
      </c>
      <c r="J51" s="160" t="b">
        <f t="shared" si="1"/>
        <v>0</v>
      </c>
    </row>
    <row r="52" spans="2:10">
      <c r="B52" t="s">
        <v>12751</v>
      </c>
      <c r="C52" t="s">
        <v>12752</v>
      </c>
      <c r="D52">
        <v>1</v>
      </c>
      <c r="E52" s="160"/>
      <c r="F52" s="160">
        <v>46050</v>
      </c>
      <c r="G52" s="160"/>
      <c r="H52" s="160"/>
      <c r="I52" s="160" t="str">
        <f t="shared" si="0"/>
        <v>yes</v>
      </c>
      <c r="J52" s="160" t="b">
        <f t="shared" si="1"/>
        <v>0</v>
      </c>
    </row>
    <row r="53" spans="2:10">
      <c r="B53" t="s">
        <v>12753</v>
      </c>
      <c r="C53" t="s">
        <v>12754</v>
      </c>
      <c r="D53">
        <v>1</v>
      </c>
      <c r="E53" s="160">
        <v>45871</v>
      </c>
      <c r="F53" s="160"/>
      <c r="G53" s="160"/>
      <c r="H53" s="160"/>
      <c r="I53" s="160" t="b">
        <f t="shared" si="0"/>
        <v>0</v>
      </c>
      <c r="J53" s="160" t="str">
        <f t="shared" si="1"/>
        <v>yes</v>
      </c>
    </row>
    <row r="54" spans="2:10">
      <c r="B54" t="s">
        <v>12755</v>
      </c>
      <c r="C54" t="s">
        <v>12756</v>
      </c>
      <c r="D54">
        <v>1</v>
      </c>
      <c r="E54" s="160"/>
      <c r="F54" s="160">
        <v>46126</v>
      </c>
      <c r="G54" s="160"/>
      <c r="H54" s="160"/>
      <c r="I54" s="160" t="str">
        <f t="shared" si="0"/>
        <v>yes</v>
      </c>
      <c r="J54" s="160" t="b">
        <f t="shared" si="1"/>
        <v>0</v>
      </c>
    </row>
    <row r="55" spans="2:10">
      <c r="B55" t="s">
        <v>12757</v>
      </c>
      <c r="C55" t="s">
        <v>12758</v>
      </c>
      <c r="D55">
        <v>1</v>
      </c>
      <c r="E55" s="160"/>
      <c r="F55" s="160">
        <v>46208</v>
      </c>
      <c r="G55" s="160"/>
      <c r="H55" s="160"/>
      <c r="I55" s="160" t="str">
        <f t="shared" si="0"/>
        <v>yes</v>
      </c>
      <c r="J55" s="160" t="b">
        <f t="shared" si="1"/>
        <v>0</v>
      </c>
    </row>
    <row r="56" spans="2:10">
      <c r="B56" t="s">
        <v>12759</v>
      </c>
      <c r="C56" t="s">
        <v>12760</v>
      </c>
      <c r="D56">
        <v>1</v>
      </c>
      <c r="E56" s="160"/>
      <c r="F56" s="160">
        <v>45795</v>
      </c>
      <c r="G56" s="160"/>
      <c r="H56" s="160"/>
      <c r="I56" s="160" t="str">
        <f t="shared" si="0"/>
        <v>yes</v>
      </c>
      <c r="J56" s="160" t="b">
        <f t="shared" si="1"/>
        <v>0</v>
      </c>
    </row>
    <row r="57" spans="2:10">
      <c r="B57" t="s">
        <v>12761</v>
      </c>
      <c r="C57" t="s">
        <v>12762</v>
      </c>
      <c r="D57">
        <v>1</v>
      </c>
      <c r="E57" s="160"/>
      <c r="F57" s="160">
        <v>45822</v>
      </c>
      <c r="G57" s="160"/>
      <c r="H57" s="160"/>
      <c r="I57" s="160" t="str">
        <f t="shared" si="0"/>
        <v>yes</v>
      </c>
      <c r="J57" s="160" t="b">
        <f t="shared" si="1"/>
        <v>0</v>
      </c>
    </row>
    <row r="58" spans="2:10">
      <c r="B58" t="s">
        <v>12763</v>
      </c>
      <c r="C58" t="s">
        <v>12764</v>
      </c>
      <c r="D58">
        <v>1</v>
      </c>
      <c r="E58" s="160">
        <v>46127</v>
      </c>
      <c r="F58" s="160"/>
      <c r="G58" s="160"/>
      <c r="H58" s="160"/>
      <c r="I58" s="160" t="b">
        <f t="shared" si="0"/>
        <v>0</v>
      </c>
      <c r="J58" s="160" t="str">
        <f t="shared" si="1"/>
        <v>yes</v>
      </c>
    </row>
    <row r="59" spans="2:10">
      <c r="B59" t="s">
        <v>12765</v>
      </c>
      <c r="C59" t="s">
        <v>12766</v>
      </c>
      <c r="D59">
        <v>1</v>
      </c>
      <c r="E59" s="160"/>
      <c r="F59" s="160">
        <v>46149</v>
      </c>
      <c r="G59" s="160"/>
      <c r="H59" s="160"/>
      <c r="I59" s="160" t="str">
        <f t="shared" si="0"/>
        <v>yes</v>
      </c>
      <c r="J59" s="160" t="b">
        <f t="shared" si="1"/>
        <v>0</v>
      </c>
    </row>
    <row r="60" spans="2:10">
      <c r="B60" t="s">
        <v>12767</v>
      </c>
      <c r="C60" t="s">
        <v>12768</v>
      </c>
      <c r="D60">
        <v>1</v>
      </c>
      <c r="E60" s="160"/>
      <c r="F60" s="160">
        <v>45980</v>
      </c>
      <c r="G60" s="160"/>
      <c r="H60" s="160"/>
      <c r="I60" s="160" t="str">
        <f t="shared" si="0"/>
        <v>yes</v>
      </c>
      <c r="J60" s="160" t="b">
        <f t="shared" si="1"/>
        <v>0</v>
      </c>
    </row>
    <row r="61" spans="2:10">
      <c r="B61" t="s">
        <v>12769</v>
      </c>
      <c r="C61" t="s">
        <v>12770</v>
      </c>
      <c r="D61">
        <v>1</v>
      </c>
      <c r="E61" s="160"/>
      <c r="F61" s="160">
        <v>46092</v>
      </c>
      <c r="G61" s="160"/>
      <c r="H61" s="160"/>
      <c r="I61" s="160" t="str">
        <f t="shared" si="0"/>
        <v>yes</v>
      </c>
      <c r="J61" s="160" t="b">
        <f t="shared" si="1"/>
        <v>0</v>
      </c>
    </row>
    <row r="62" spans="2:10">
      <c r="B62" t="s">
        <v>12771</v>
      </c>
      <c r="C62" t="s">
        <v>4780</v>
      </c>
      <c r="D62">
        <v>1</v>
      </c>
      <c r="E62" s="160">
        <v>46218</v>
      </c>
      <c r="F62" s="160">
        <v>46221</v>
      </c>
      <c r="G62" s="160"/>
      <c r="H62" s="160"/>
      <c r="I62" s="160" t="b">
        <f t="shared" si="0"/>
        <v>0</v>
      </c>
      <c r="J62" s="160" t="str">
        <f t="shared" si="1"/>
        <v>yes</v>
      </c>
    </row>
    <row r="63" spans="2:10">
      <c r="B63" t="s">
        <v>12772</v>
      </c>
      <c r="C63" t="s">
        <v>4782</v>
      </c>
      <c r="D63">
        <v>1</v>
      </c>
      <c r="E63" s="160">
        <v>46218</v>
      </c>
      <c r="F63" s="160">
        <v>46222</v>
      </c>
      <c r="G63" s="160"/>
      <c r="H63" s="160"/>
      <c r="I63" s="160" t="b">
        <f t="shared" si="0"/>
        <v>0</v>
      </c>
      <c r="J63" s="160" t="str">
        <f t="shared" si="1"/>
        <v>yes</v>
      </c>
    </row>
    <row r="64" spans="2:10">
      <c r="B64" t="s">
        <v>12773</v>
      </c>
      <c r="C64" t="s">
        <v>4785</v>
      </c>
      <c r="D64">
        <v>1</v>
      </c>
      <c r="E64" s="160">
        <v>46218</v>
      </c>
      <c r="F64" s="160">
        <v>46222</v>
      </c>
      <c r="G64" s="160"/>
      <c r="H64" s="160"/>
      <c r="I64" s="160" t="b">
        <f t="shared" si="0"/>
        <v>0</v>
      </c>
      <c r="J64" s="160" t="str">
        <f t="shared" si="1"/>
        <v>yes</v>
      </c>
    </row>
    <row r="65" spans="2:10">
      <c r="B65" t="s">
        <v>12774</v>
      </c>
      <c r="C65" t="s">
        <v>4786</v>
      </c>
      <c r="D65">
        <v>1</v>
      </c>
      <c r="E65" s="160">
        <v>46218</v>
      </c>
      <c r="F65" s="160">
        <v>46223</v>
      </c>
      <c r="G65" s="160"/>
      <c r="H65" s="160"/>
      <c r="I65" s="160" t="b">
        <f t="shared" si="0"/>
        <v>0</v>
      </c>
      <c r="J65" s="160" t="str">
        <f t="shared" si="1"/>
        <v>yes</v>
      </c>
    </row>
    <row r="66" spans="2:10">
      <c r="B66" t="s">
        <v>12775</v>
      </c>
      <c r="C66" t="s">
        <v>4787</v>
      </c>
      <c r="D66">
        <v>1</v>
      </c>
      <c r="E66" s="160">
        <v>46218</v>
      </c>
      <c r="F66" s="160">
        <v>46223</v>
      </c>
      <c r="G66" s="160"/>
      <c r="H66" s="160"/>
      <c r="I66" s="160" t="b">
        <f t="shared" si="0"/>
        <v>0</v>
      </c>
      <c r="J66" s="160" t="str">
        <f t="shared" si="1"/>
        <v>yes</v>
      </c>
    </row>
    <row r="67" spans="2:10">
      <c r="B67" t="s">
        <v>12776</v>
      </c>
      <c r="C67" t="s">
        <v>1050</v>
      </c>
      <c r="D67">
        <v>1</v>
      </c>
      <c r="E67" s="160">
        <v>46218</v>
      </c>
      <c r="F67" s="160">
        <v>46225</v>
      </c>
      <c r="G67" s="160"/>
      <c r="H67" s="160"/>
      <c r="I67" s="160" t="b">
        <f t="shared" si="0"/>
        <v>0</v>
      </c>
      <c r="J67" s="160" t="str">
        <f t="shared" si="1"/>
        <v>yes</v>
      </c>
    </row>
    <row r="68" spans="2:10">
      <c r="B68" t="s">
        <v>12777</v>
      </c>
      <c r="C68" t="s">
        <v>4781</v>
      </c>
      <c r="D68">
        <v>1</v>
      </c>
      <c r="E68" s="160">
        <v>46212</v>
      </c>
      <c r="F68" s="160">
        <v>46217</v>
      </c>
      <c r="G68" s="160"/>
      <c r="H68" s="160"/>
      <c r="I68" s="160" t="b">
        <f t="shared" si="0"/>
        <v>0</v>
      </c>
      <c r="J68" s="160" t="str">
        <f t="shared" si="1"/>
        <v>yes</v>
      </c>
    </row>
    <row r="69" spans="2:10">
      <c r="B69" t="s">
        <v>12778</v>
      </c>
      <c r="C69" t="s">
        <v>4778</v>
      </c>
      <c r="D69">
        <v>1</v>
      </c>
      <c r="E69" s="160">
        <v>46218</v>
      </c>
      <c r="F69" s="160">
        <v>46225</v>
      </c>
      <c r="G69" s="160"/>
      <c r="H69" s="160"/>
      <c r="I69" s="160" t="b">
        <f t="shared" si="0"/>
        <v>0</v>
      </c>
      <c r="J69" s="160" t="str">
        <f t="shared" si="1"/>
        <v>yes</v>
      </c>
    </row>
    <row r="70" spans="2:10">
      <c r="B70" t="s">
        <v>12779</v>
      </c>
      <c r="C70" t="s">
        <v>4779</v>
      </c>
      <c r="D70">
        <v>1</v>
      </c>
      <c r="E70" s="160">
        <v>46218</v>
      </c>
      <c r="F70" s="160">
        <v>46225</v>
      </c>
      <c r="G70" s="160"/>
      <c r="H70" s="160"/>
      <c r="I70" s="160" t="b">
        <f t="shared" si="0"/>
        <v>0</v>
      </c>
      <c r="J70" s="160" t="str">
        <f t="shared" si="1"/>
        <v>yes</v>
      </c>
    </row>
    <row r="71" spans="2:10">
      <c r="B71" t="s">
        <v>12780</v>
      </c>
      <c r="C71" t="s">
        <v>12781</v>
      </c>
      <c r="D71">
        <v>1</v>
      </c>
      <c r="E71" s="160"/>
      <c r="F71" s="160">
        <v>46113</v>
      </c>
      <c r="G71" s="160"/>
      <c r="H71" s="160"/>
      <c r="I71" s="160" t="str">
        <f t="shared" si="0"/>
        <v>yes</v>
      </c>
      <c r="J71" s="160" t="b">
        <f t="shared" si="1"/>
        <v>0</v>
      </c>
    </row>
    <row r="72" spans="2:10">
      <c r="B72" t="s">
        <v>12782</v>
      </c>
      <c r="C72" t="s">
        <v>12783</v>
      </c>
      <c r="D72">
        <v>1</v>
      </c>
      <c r="E72" s="160"/>
      <c r="F72" s="160">
        <v>46098</v>
      </c>
      <c r="G72" s="160"/>
      <c r="H72" s="160"/>
      <c r="I72" s="160" t="str">
        <f t="shared" si="0"/>
        <v>yes</v>
      </c>
      <c r="J72" s="160" t="b">
        <f t="shared" si="1"/>
        <v>0</v>
      </c>
    </row>
    <row r="73" spans="2:10">
      <c r="B73" t="s">
        <v>12784</v>
      </c>
      <c r="C73" t="s">
        <v>12785</v>
      </c>
      <c r="D73">
        <v>1</v>
      </c>
      <c r="E73" s="160"/>
      <c r="F73" s="160">
        <v>46195</v>
      </c>
      <c r="G73" s="160"/>
      <c r="H73" s="160"/>
      <c r="I73" s="160" t="str">
        <f t="shared" si="0"/>
        <v>yes</v>
      </c>
      <c r="J73" s="160" t="b">
        <f t="shared" si="1"/>
        <v>0</v>
      </c>
    </row>
    <row r="74" spans="2:10">
      <c r="B74" t="s">
        <v>12786</v>
      </c>
      <c r="C74" t="s">
        <v>12787</v>
      </c>
      <c r="D74">
        <v>1</v>
      </c>
      <c r="E74" s="160"/>
      <c r="F74" s="160">
        <v>46096</v>
      </c>
      <c r="G74" s="160"/>
      <c r="H74" s="160"/>
      <c r="I74" s="160" t="str">
        <f t="shared" si="0"/>
        <v>yes</v>
      </c>
      <c r="J74" s="160" t="b">
        <f t="shared" si="1"/>
        <v>0</v>
      </c>
    </row>
    <row r="75" spans="2:10">
      <c r="B75" t="s">
        <v>12788</v>
      </c>
      <c r="C75" t="s">
        <v>12789</v>
      </c>
      <c r="D75">
        <v>1</v>
      </c>
      <c r="E75" s="160"/>
      <c r="F75" s="160">
        <v>46083</v>
      </c>
      <c r="G75" s="160"/>
      <c r="H75" s="160"/>
      <c r="I75" s="160" t="str">
        <f t="shared" ref="I75:I138" si="2">IF(E75=G75,"yes")</f>
        <v>yes</v>
      </c>
      <c r="J75" s="160" t="b">
        <f t="shared" ref="J75:J138" si="3">IF(E75&gt;G75,"yes")</f>
        <v>0</v>
      </c>
    </row>
    <row r="76" spans="2:10">
      <c r="B76" t="s">
        <v>12790</v>
      </c>
      <c r="C76" t="s">
        <v>12791</v>
      </c>
      <c r="D76">
        <v>1</v>
      </c>
      <c r="E76" s="160"/>
      <c r="F76" s="160">
        <v>46067</v>
      </c>
      <c r="G76" s="160"/>
      <c r="H76" s="160"/>
      <c r="I76" s="160" t="str">
        <f t="shared" si="2"/>
        <v>yes</v>
      </c>
      <c r="J76" s="160" t="b">
        <f t="shared" si="3"/>
        <v>0</v>
      </c>
    </row>
    <row r="77" spans="2:10">
      <c r="B77" t="s">
        <v>12792</v>
      </c>
      <c r="C77" t="s">
        <v>12793</v>
      </c>
      <c r="D77">
        <v>1</v>
      </c>
      <c r="E77" s="160"/>
      <c r="F77" s="160">
        <v>46198</v>
      </c>
      <c r="G77" s="160"/>
      <c r="H77" s="160"/>
      <c r="I77" s="160" t="str">
        <f t="shared" si="2"/>
        <v>yes</v>
      </c>
      <c r="J77" s="160" t="b">
        <f t="shared" si="3"/>
        <v>0</v>
      </c>
    </row>
    <row r="78" spans="2:10">
      <c r="B78" t="s">
        <v>12794</v>
      </c>
      <c r="C78" t="s">
        <v>12795</v>
      </c>
      <c r="D78">
        <v>1</v>
      </c>
      <c r="E78" s="160"/>
      <c r="F78" s="160">
        <v>46211</v>
      </c>
      <c r="G78" s="160"/>
      <c r="H78" s="160"/>
      <c r="I78" s="160" t="str">
        <f t="shared" si="2"/>
        <v>yes</v>
      </c>
      <c r="J78" s="160" t="b">
        <f t="shared" si="3"/>
        <v>0</v>
      </c>
    </row>
    <row r="79" spans="2:10">
      <c r="B79" t="s">
        <v>12796</v>
      </c>
      <c r="C79" t="s">
        <v>12797</v>
      </c>
      <c r="D79">
        <v>1</v>
      </c>
      <c r="E79" s="160"/>
      <c r="F79" s="160">
        <v>46212</v>
      </c>
      <c r="G79" s="160"/>
      <c r="H79" s="160"/>
      <c r="I79" s="160" t="str">
        <f t="shared" si="2"/>
        <v>yes</v>
      </c>
      <c r="J79" s="160" t="b">
        <f t="shared" si="3"/>
        <v>0</v>
      </c>
    </row>
    <row r="80" spans="2:10">
      <c r="B80" t="s">
        <v>12798</v>
      </c>
      <c r="C80" t="s">
        <v>12799</v>
      </c>
      <c r="D80">
        <v>1</v>
      </c>
      <c r="E80" s="160"/>
      <c r="F80" s="160">
        <v>45963</v>
      </c>
      <c r="G80" s="160"/>
      <c r="H80" s="160"/>
      <c r="I80" s="160" t="str">
        <f t="shared" si="2"/>
        <v>yes</v>
      </c>
      <c r="J80" s="160" t="b">
        <f t="shared" si="3"/>
        <v>0</v>
      </c>
    </row>
    <row r="81" spans="2:10">
      <c r="B81" t="s">
        <v>12800</v>
      </c>
      <c r="C81" t="s">
        <v>12801</v>
      </c>
      <c r="D81">
        <v>1</v>
      </c>
      <c r="E81" s="160"/>
      <c r="F81" s="160">
        <v>45788</v>
      </c>
      <c r="G81" s="160"/>
      <c r="H81" s="160"/>
      <c r="I81" s="160" t="str">
        <f t="shared" si="2"/>
        <v>yes</v>
      </c>
      <c r="J81" s="160" t="b">
        <f t="shared" si="3"/>
        <v>0</v>
      </c>
    </row>
    <row r="82" spans="2:10">
      <c r="B82" t="s">
        <v>12802</v>
      </c>
      <c r="C82" t="s">
        <v>12803</v>
      </c>
      <c r="D82">
        <v>1</v>
      </c>
      <c r="E82" s="160">
        <v>45742</v>
      </c>
      <c r="F82" s="160"/>
      <c r="G82" s="160"/>
      <c r="H82" s="160"/>
      <c r="I82" s="160" t="b">
        <f t="shared" si="2"/>
        <v>0</v>
      </c>
      <c r="J82" s="160" t="str">
        <f t="shared" si="3"/>
        <v>yes</v>
      </c>
    </row>
    <row r="83" spans="2:10">
      <c r="B83" t="s">
        <v>12804</v>
      </c>
      <c r="C83" t="s">
        <v>12805</v>
      </c>
      <c r="D83">
        <v>1</v>
      </c>
      <c r="E83" s="160"/>
      <c r="F83" s="160">
        <v>45685</v>
      </c>
      <c r="G83" s="160"/>
      <c r="H83" s="160"/>
      <c r="I83" s="160" t="str">
        <f t="shared" si="2"/>
        <v>yes</v>
      </c>
      <c r="J83" s="160" t="b">
        <f t="shared" si="3"/>
        <v>0</v>
      </c>
    </row>
    <row r="84" spans="2:10">
      <c r="B84" t="s">
        <v>12806</v>
      </c>
      <c r="C84" t="s">
        <v>12807</v>
      </c>
      <c r="D84">
        <v>1</v>
      </c>
      <c r="E84" s="160">
        <v>45655</v>
      </c>
      <c r="F84" s="160"/>
      <c r="G84" s="160"/>
      <c r="H84" s="160"/>
      <c r="I84" s="160" t="b">
        <f t="shared" si="2"/>
        <v>0</v>
      </c>
      <c r="J84" s="160" t="str">
        <f t="shared" si="3"/>
        <v>yes</v>
      </c>
    </row>
    <row r="85" spans="2:10">
      <c r="B85" t="s">
        <v>12808</v>
      </c>
      <c r="C85" t="s">
        <v>12809</v>
      </c>
      <c r="D85">
        <v>1</v>
      </c>
      <c r="E85" s="160"/>
      <c r="F85" s="160"/>
      <c r="G85" s="160"/>
      <c r="H85" s="160"/>
      <c r="I85" s="160" t="str">
        <f t="shared" si="2"/>
        <v>yes</v>
      </c>
      <c r="J85" s="160" t="b">
        <f t="shared" si="3"/>
        <v>0</v>
      </c>
    </row>
    <row r="86" spans="2:10">
      <c r="B86" t="s">
        <v>12810</v>
      </c>
      <c r="C86" t="s">
        <v>12811</v>
      </c>
      <c r="D86">
        <v>1</v>
      </c>
      <c r="E86" s="160"/>
      <c r="F86" s="160">
        <v>46216</v>
      </c>
      <c r="G86" s="160"/>
      <c r="H86" s="160"/>
      <c r="I86" s="160" t="str">
        <f t="shared" si="2"/>
        <v>yes</v>
      </c>
      <c r="J86" s="160" t="b">
        <f t="shared" si="3"/>
        <v>0</v>
      </c>
    </row>
    <row r="87" spans="2:10">
      <c r="B87" t="s">
        <v>12812</v>
      </c>
      <c r="C87" t="s">
        <v>12813</v>
      </c>
      <c r="D87">
        <v>1</v>
      </c>
      <c r="E87" s="160"/>
      <c r="F87" s="160">
        <v>46197</v>
      </c>
      <c r="G87" s="160"/>
      <c r="H87" s="160"/>
      <c r="I87" s="160" t="str">
        <f t="shared" si="2"/>
        <v>yes</v>
      </c>
      <c r="J87" s="160" t="b">
        <f t="shared" si="3"/>
        <v>0</v>
      </c>
    </row>
    <row r="88" spans="2:10">
      <c r="B88" t="s">
        <v>12814</v>
      </c>
      <c r="C88" t="s">
        <v>12815</v>
      </c>
      <c r="D88">
        <v>1</v>
      </c>
      <c r="E88" s="160"/>
      <c r="F88" s="160">
        <v>46186</v>
      </c>
      <c r="G88" s="160"/>
      <c r="H88" s="160"/>
      <c r="I88" s="160" t="str">
        <f t="shared" si="2"/>
        <v>yes</v>
      </c>
      <c r="J88" s="160" t="b">
        <f t="shared" si="3"/>
        <v>0</v>
      </c>
    </row>
    <row r="89" spans="2:10">
      <c r="B89" t="s">
        <v>12816</v>
      </c>
      <c r="C89" t="s">
        <v>12817</v>
      </c>
      <c r="D89">
        <v>1</v>
      </c>
      <c r="E89" s="160">
        <v>46081</v>
      </c>
      <c r="F89" s="160"/>
      <c r="G89" s="160"/>
      <c r="H89" s="160"/>
      <c r="I89" s="160" t="b">
        <f t="shared" si="2"/>
        <v>0</v>
      </c>
      <c r="J89" s="160" t="str">
        <f t="shared" si="3"/>
        <v>yes</v>
      </c>
    </row>
    <row r="90" spans="2:10">
      <c r="B90" t="s">
        <v>12818</v>
      </c>
      <c r="C90" t="s">
        <v>12819</v>
      </c>
      <c r="D90">
        <v>1</v>
      </c>
      <c r="E90" s="160">
        <v>46097</v>
      </c>
      <c r="F90" s="160"/>
      <c r="G90" s="160"/>
      <c r="H90" s="160"/>
      <c r="I90" s="160" t="b">
        <f t="shared" si="2"/>
        <v>0</v>
      </c>
      <c r="J90" s="160" t="str">
        <f t="shared" si="3"/>
        <v>yes</v>
      </c>
    </row>
    <row r="91" spans="2:10">
      <c r="B91" t="s">
        <v>12820</v>
      </c>
      <c r="C91" t="s">
        <v>12690</v>
      </c>
      <c r="D91">
        <v>1</v>
      </c>
      <c r="E91" s="160"/>
      <c r="F91" s="160">
        <v>46211</v>
      </c>
      <c r="G91" s="160"/>
      <c r="H91" s="160"/>
      <c r="I91" s="160" t="str">
        <f t="shared" si="2"/>
        <v>yes</v>
      </c>
      <c r="J91" s="160" t="b">
        <f t="shared" si="3"/>
        <v>0</v>
      </c>
    </row>
    <row r="92" spans="2:10">
      <c r="B92" t="s">
        <v>12821</v>
      </c>
      <c r="C92" t="s">
        <v>12822</v>
      </c>
      <c r="D92">
        <v>1</v>
      </c>
      <c r="E92" s="160">
        <v>46102</v>
      </c>
      <c r="F92" s="160"/>
      <c r="G92" s="160"/>
      <c r="H92" s="160"/>
      <c r="I92" s="160" t="b">
        <f t="shared" si="2"/>
        <v>0</v>
      </c>
      <c r="J92" s="160" t="str">
        <f t="shared" si="3"/>
        <v>yes</v>
      </c>
    </row>
    <row r="93" spans="2:10">
      <c r="B93" t="s">
        <v>12823</v>
      </c>
      <c r="C93" t="s">
        <v>12824</v>
      </c>
      <c r="D93">
        <v>1</v>
      </c>
      <c r="E93" s="160"/>
      <c r="F93" s="160">
        <v>46201</v>
      </c>
      <c r="G93" s="160"/>
      <c r="H93" s="160"/>
      <c r="I93" s="160" t="str">
        <f t="shared" si="2"/>
        <v>yes</v>
      </c>
      <c r="J93" s="160" t="b">
        <f t="shared" si="3"/>
        <v>0</v>
      </c>
    </row>
    <row r="94" spans="2:10">
      <c r="B94" t="s">
        <v>12825</v>
      </c>
      <c r="C94" t="s">
        <v>12826</v>
      </c>
      <c r="D94">
        <v>1</v>
      </c>
      <c r="E94" s="160">
        <v>45946</v>
      </c>
      <c r="F94" s="160">
        <v>45969</v>
      </c>
      <c r="G94" s="160">
        <v>45946</v>
      </c>
      <c r="H94" s="160"/>
      <c r="I94" s="160" t="str">
        <f t="shared" si="2"/>
        <v>yes</v>
      </c>
      <c r="J94" s="160" t="b">
        <f t="shared" si="3"/>
        <v>0</v>
      </c>
    </row>
    <row r="95" spans="2:10">
      <c r="B95" t="s">
        <v>12827</v>
      </c>
      <c r="C95" t="s">
        <v>12828</v>
      </c>
      <c r="D95">
        <v>1</v>
      </c>
      <c r="E95" s="160">
        <v>46018</v>
      </c>
      <c r="F95" s="160">
        <v>46051</v>
      </c>
      <c r="G95" s="160"/>
      <c r="H95" s="160"/>
      <c r="I95" s="160" t="b">
        <f t="shared" si="2"/>
        <v>0</v>
      </c>
      <c r="J95" s="160" t="str">
        <f t="shared" si="3"/>
        <v>yes</v>
      </c>
    </row>
    <row r="96" spans="2:10">
      <c r="B96" t="s">
        <v>12829</v>
      </c>
      <c r="C96" t="s">
        <v>12830</v>
      </c>
      <c r="D96">
        <v>1</v>
      </c>
      <c r="E96" s="160">
        <v>45958</v>
      </c>
      <c r="F96" s="160">
        <v>46001</v>
      </c>
      <c r="G96" s="160"/>
      <c r="H96" s="160"/>
      <c r="I96" s="160" t="b">
        <f t="shared" si="2"/>
        <v>0</v>
      </c>
      <c r="J96" s="160" t="str">
        <f t="shared" si="3"/>
        <v>yes</v>
      </c>
    </row>
    <row r="97" spans="2:10">
      <c r="B97" t="s">
        <v>12831</v>
      </c>
      <c r="C97" t="s">
        <v>12832</v>
      </c>
      <c r="D97">
        <v>1</v>
      </c>
      <c r="E97" s="160">
        <v>46053</v>
      </c>
      <c r="F97" s="160">
        <v>46081</v>
      </c>
      <c r="G97" s="160"/>
      <c r="H97" s="160"/>
      <c r="I97" s="160" t="b">
        <f t="shared" si="2"/>
        <v>0</v>
      </c>
      <c r="J97" s="160" t="str">
        <f t="shared" si="3"/>
        <v>yes</v>
      </c>
    </row>
    <row r="98" spans="2:10">
      <c r="B98" t="s">
        <v>12833</v>
      </c>
      <c r="C98" t="s">
        <v>12834</v>
      </c>
      <c r="D98">
        <v>1</v>
      </c>
      <c r="E98" s="160">
        <v>46082</v>
      </c>
      <c r="F98" s="160">
        <v>46111</v>
      </c>
      <c r="G98" s="160"/>
      <c r="H98" s="160"/>
      <c r="I98" s="160" t="b">
        <f t="shared" si="2"/>
        <v>0</v>
      </c>
      <c r="J98" s="160" t="str">
        <f t="shared" si="3"/>
        <v>yes</v>
      </c>
    </row>
    <row r="99" spans="2:10">
      <c r="B99" t="s">
        <v>12835</v>
      </c>
      <c r="C99" t="s">
        <v>12836</v>
      </c>
      <c r="D99">
        <v>1</v>
      </c>
      <c r="E99" s="160">
        <v>45958</v>
      </c>
      <c r="F99" s="160">
        <v>45998</v>
      </c>
      <c r="G99" s="160"/>
      <c r="H99" s="160"/>
      <c r="I99" s="160" t="b">
        <f t="shared" si="2"/>
        <v>0</v>
      </c>
      <c r="J99" s="160" t="str">
        <f t="shared" si="3"/>
        <v>yes</v>
      </c>
    </row>
    <row r="100" spans="2:10">
      <c r="B100" t="s">
        <v>12837</v>
      </c>
      <c r="C100" t="s">
        <v>12838</v>
      </c>
      <c r="D100">
        <v>1</v>
      </c>
      <c r="E100" s="160">
        <v>46112</v>
      </c>
      <c r="F100" s="160">
        <v>46128</v>
      </c>
      <c r="G100" s="160"/>
      <c r="H100" s="160"/>
      <c r="I100" s="160" t="b">
        <f t="shared" si="2"/>
        <v>0</v>
      </c>
      <c r="J100" s="160" t="str">
        <f t="shared" si="3"/>
        <v>yes</v>
      </c>
    </row>
    <row r="101" spans="2:10">
      <c r="B101" t="s">
        <v>12839</v>
      </c>
      <c r="C101" t="s">
        <v>12840</v>
      </c>
      <c r="D101">
        <v>1</v>
      </c>
      <c r="E101" s="160">
        <v>46018</v>
      </c>
      <c r="F101" s="160">
        <v>46051</v>
      </c>
      <c r="G101" s="160">
        <v>45960</v>
      </c>
      <c r="H101" s="160"/>
      <c r="I101" s="160" t="b">
        <f t="shared" si="2"/>
        <v>0</v>
      </c>
      <c r="J101" s="160" t="str">
        <f t="shared" si="3"/>
        <v>yes</v>
      </c>
    </row>
    <row r="102" spans="2:10">
      <c r="B102" t="s">
        <v>12841</v>
      </c>
      <c r="C102" t="s">
        <v>12842</v>
      </c>
      <c r="D102">
        <v>1</v>
      </c>
      <c r="E102" s="160">
        <v>45958</v>
      </c>
      <c r="F102" s="160">
        <v>46001</v>
      </c>
      <c r="G102" s="160"/>
      <c r="H102" s="160"/>
      <c r="I102" s="160" t="b">
        <f t="shared" si="2"/>
        <v>0</v>
      </c>
      <c r="J102" s="160" t="str">
        <f t="shared" si="3"/>
        <v>yes</v>
      </c>
    </row>
    <row r="103" spans="2:10">
      <c r="B103" t="s">
        <v>12843</v>
      </c>
      <c r="C103" t="s">
        <v>12844</v>
      </c>
      <c r="D103">
        <v>1</v>
      </c>
      <c r="E103" s="160">
        <v>46053</v>
      </c>
      <c r="F103" s="160">
        <v>46081</v>
      </c>
      <c r="G103" s="160"/>
      <c r="H103" s="160"/>
      <c r="I103" s="160" t="b">
        <f t="shared" si="2"/>
        <v>0</v>
      </c>
      <c r="J103" s="160" t="str">
        <f t="shared" si="3"/>
        <v>yes</v>
      </c>
    </row>
    <row r="104" spans="2:10">
      <c r="B104" t="s">
        <v>12845</v>
      </c>
      <c r="C104" t="s">
        <v>12846</v>
      </c>
      <c r="D104">
        <v>1</v>
      </c>
      <c r="E104" s="160">
        <v>46082</v>
      </c>
      <c r="F104" s="160">
        <v>46111</v>
      </c>
      <c r="G104" s="160"/>
      <c r="H104" s="160"/>
      <c r="I104" s="160" t="b">
        <f t="shared" si="2"/>
        <v>0</v>
      </c>
      <c r="J104" s="160" t="str">
        <f t="shared" si="3"/>
        <v>yes</v>
      </c>
    </row>
    <row r="105" spans="2:10">
      <c r="B105" t="s">
        <v>12847</v>
      </c>
      <c r="C105" t="s">
        <v>12848</v>
      </c>
      <c r="D105">
        <v>1</v>
      </c>
      <c r="E105" s="160">
        <v>45958</v>
      </c>
      <c r="F105" s="160">
        <v>45998</v>
      </c>
      <c r="G105" s="160"/>
      <c r="H105" s="160"/>
      <c r="I105" s="160" t="b">
        <f t="shared" si="2"/>
        <v>0</v>
      </c>
      <c r="J105" s="160" t="str">
        <f t="shared" si="3"/>
        <v>yes</v>
      </c>
    </row>
    <row r="106" spans="2:10">
      <c r="B106" t="s">
        <v>12849</v>
      </c>
      <c r="C106" t="s">
        <v>12850</v>
      </c>
      <c r="D106">
        <v>1</v>
      </c>
      <c r="E106" s="160">
        <v>46112</v>
      </c>
      <c r="F106" s="160">
        <v>46128</v>
      </c>
      <c r="G106" s="160"/>
      <c r="H106" s="160"/>
      <c r="I106" s="160" t="b">
        <f t="shared" si="2"/>
        <v>0</v>
      </c>
      <c r="J106" s="160" t="str">
        <f t="shared" si="3"/>
        <v>yes</v>
      </c>
    </row>
    <row r="107" spans="2:10">
      <c r="B107" t="s">
        <v>12851</v>
      </c>
      <c r="C107" t="s">
        <v>12852</v>
      </c>
      <c r="D107">
        <v>1</v>
      </c>
      <c r="E107" s="160">
        <v>46028</v>
      </c>
      <c r="F107" s="160">
        <v>46033</v>
      </c>
      <c r="G107" s="160"/>
      <c r="H107" s="160"/>
      <c r="I107" s="160" t="b">
        <f t="shared" si="2"/>
        <v>0</v>
      </c>
      <c r="J107" s="160" t="str">
        <f t="shared" si="3"/>
        <v>yes</v>
      </c>
    </row>
    <row r="108" spans="2:10">
      <c r="B108" t="s">
        <v>12853</v>
      </c>
      <c r="C108" t="s">
        <v>12854</v>
      </c>
      <c r="D108">
        <v>1</v>
      </c>
      <c r="E108" s="160">
        <v>46034</v>
      </c>
      <c r="F108" s="160">
        <v>46039</v>
      </c>
      <c r="G108" s="160"/>
      <c r="H108" s="160"/>
      <c r="I108" s="160" t="b">
        <f t="shared" si="2"/>
        <v>0</v>
      </c>
      <c r="J108" s="160" t="str">
        <f t="shared" si="3"/>
        <v>yes</v>
      </c>
    </row>
    <row r="109" spans="2:10">
      <c r="B109" t="s">
        <v>12855</v>
      </c>
      <c r="C109" t="s">
        <v>12856</v>
      </c>
      <c r="D109">
        <v>1</v>
      </c>
      <c r="E109" s="160">
        <v>46034</v>
      </c>
      <c r="F109" s="160">
        <v>46039</v>
      </c>
      <c r="G109" s="160"/>
      <c r="H109" s="160"/>
      <c r="I109" s="160" t="b">
        <f t="shared" si="2"/>
        <v>0</v>
      </c>
      <c r="J109" s="160" t="str">
        <f t="shared" si="3"/>
        <v>yes</v>
      </c>
    </row>
    <row r="110" spans="2:10">
      <c r="B110" t="s">
        <v>12857</v>
      </c>
      <c r="C110" t="s">
        <v>12858</v>
      </c>
      <c r="D110">
        <v>1</v>
      </c>
      <c r="E110" s="160">
        <v>46040</v>
      </c>
      <c r="F110" s="160">
        <v>46044</v>
      </c>
      <c r="G110" s="160"/>
      <c r="H110" s="160"/>
      <c r="I110" s="160" t="b">
        <f t="shared" si="2"/>
        <v>0</v>
      </c>
      <c r="J110" s="160" t="str">
        <f t="shared" si="3"/>
        <v>yes</v>
      </c>
    </row>
    <row r="111" spans="2:10">
      <c r="B111" t="s">
        <v>12859</v>
      </c>
      <c r="C111" t="s">
        <v>12860</v>
      </c>
      <c r="D111">
        <v>1</v>
      </c>
      <c r="E111" s="160">
        <v>46042</v>
      </c>
      <c r="F111" s="160">
        <v>46043</v>
      </c>
      <c r="G111" s="160">
        <v>45919</v>
      </c>
      <c r="H111" s="160"/>
      <c r="I111" s="160" t="b">
        <f t="shared" si="2"/>
        <v>0</v>
      </c>
      <c r="J111" s="160" t="str">
        <f t="shared" si="3"/>
        <v>yes</v>
      </c>
    </row>
    <row r="112" spans="2:10">
      <c r="B112" t="s">
        <v>12861</v>
      </c>
      <c r="C112" t="s">
        <v>12862</v>
      </c>
      <c r="D112">
        <v>1</v>
      </c>
      <c r="E112" s="160">
        <v>46028</v>
      </c>
      <c r="F112" s="160">
        <v>46032</v>
      </c>
      <c r="G112" s="160"/>
      <c r="H112" s="160"/>
      <c r="I112" s="160" t="b">
        <f t="shared" si="2"/>
        <v>0</v>
      </c>
      <c r="J112" s="160" t="str">
        <f t="shared" si="3"/>
        <v>yes</v>
      </c>
    </row>
    <row r="113" spans="2:10">
      <c r="B113" t="s">
        <v>12863</v>
      </c>
      <c r="C113" t="s">
        <v>12864</v>
      </c>
      <c r="D113">
        <v>1</v>
      </c>
      <c r="E113" s="160">
        <v>46033</v>
      </c>
      <c r="F113" s="160">
        <v>46036</v>
      </c>
      <c r="G113" s="160"/>
      <c r="H113" s="160"/>
      <c r="I113" s="160" t="b">
        <f t="shared" si="2"/>
        <v>0</v>
      </c>
      <c r="J113" s="160" t="str">
        <f t="shared" si="3"/>
        <v>yes</v>
      </c>
    </row>
    <row r="114" spans="2:10">
      <c r="B114" t="s">
        <v>12865</v>
      </c>
      <c r="C114" t="s">
        <v>12866</v>
      </c>
      <c r="D114">
        <v>1</v>
      </c>
      <c r="E114" s="160">
        <v>46037</v>
      </c>
      <c r="F114" s="160">
        <v>46041</v>
      </c>
      <c r="G114" s="160"/>
      <c r="H114" s="160"/>
      <c r="I114" s="160" t="b">
        <f t="shared" si="2"/>
        <v>0</v>
      </c>
      <c r="J114" s="160" t="str">
        <f t="shared" si="3"/>
        <v>yes</v>
      </c>
    </row>
    <row r="115" spans="2:10">
      <c r="B115" t="s">
        <v>12867</v>
      </c>
      <c r="C115" t="s">
        <v>12868</v>
      </c>
      <c r="D115">
        <v>1</v>
      </c>
      <c r="E115" s="160">
        <v>46042</v>
      </c>
      <c r="F115" s="160">
        <v>46046</v>
      </c>
      <c r="G115" s="160"/>
      <c r="H115" s="160"/>
      <c r="I115" s="160" t="b">
        <f t="shared" si="2"/>
        <v>0</v>
      </c>
      <c r="J115" s="160" t="str">
        <f t="shared" si="3"/>
        <v>yes</v>
      </c>
    </row>
    <row r="116" spans="2:10">
      <c r="B116" t="s">
        <v>12869</v>
      </c>
      <c r="C116" t="s">
        <v>12870</v>
      </c>
      <c r="D116">
        <v>1</v>
      </c>
      <c r="E116" s="160">
        <v>46033</v>
      </c>
      <c r="F116" s="160">
        <v>46039</v>
      </c>
      <c r="G116" s="160">
        <v>45920</v>
      </c>
      <c r="H116" s="160"/>
      <c r="I116" s="160" t="b">
        <f t="shared" si="2"/>
        <v>0</v>
      </c>
      <c r="J116" s="160" t="str">
        <f t="shared" si="3"/>
        <v>yes</v>
      </c>
    </row>
    <row r="117" spans="2:10">
      <c r="B117" t="s">
        <v>12871</v>
      </c>
      <c r="C117" t="s">
        <v>12872</v>
      </c>
      <c r="D117">
        <v>1</v>
      </c>
      <c r="E117" s="160">
        <v>46040</v>
      </c>
      <c r="F117" s="160">
        <v>46046</v>
      </c>
      <c r="G117" s="160">
        <v>45924</v>
      </c>
      <c r="H117" s="160"/>
      <c r="I117" s="160" t="b">
        <f t="shared" si="2"/>
        <v>0</v>
      </c>
      <c r="J117" s="160" t="str">
        <f t="shared" si="3"/>
        <v>yes</v>
      </c>
    </row>
    <row r="118" spans="2:10">
      <c r="B118" t="s">
        <v>12873</v>
      </c>
      <c r="C118" t="s">
        <v>12874</v>
      </c>
      <c r="D118">
        <v>1</v>
      </c>
      <c r="E118" s="160">
        <v>46047</v>
      </c>
      <c r="F118" s="160">
        <v>46053</v>
      </c>
      <c r="G118" s="160">
        <v>45930</v>
      </c>
      <c r="H118" s="160"/>
      <c r="I118" s="160" t="b">
        <f t="shared" si="2"/>
        <v>0</v>
      </c>
      <c r="J118" s="160" t="str">
        <f t="shared" si="3"/>
        <v>yes</v>
      </c>
    </row>
    <row r="119" spans="2:10">
      <c r="B119" t="s">
        <v>12875</v>
      </c>
      <c r="C119" t="s">
        <v>12876</v>
      </c>
      <c r="D119">
        <v>1</v>
      </c>
      <c r="E119" s="160">
        <v>46054</v>
      </c>
      <c r="F119" s="160">
        <v>46060</v>
      </c>
      <c r="G119" s="160"/>
      <c r="H119" s="160"/>
      <c r="I119" s="160" t="b">
        <f t="shared" si="2"/>
        <v>0</v>
      </c>
      <c r="J119" s="160" t="str">
        <f t="shared" si="3"/>
        <v>yes</v>
      </c>
    </row>
    <row r="120" spans="2:10">
      <c r="B120" t="s">
        <v>12877</v>
      </c>
      <c r="C120" t="s">
        <v>12878</v>
      </c>
      <c r="D120">
        <v>1</v>
      </c>
      <c r="E120" s="160">
        <v>46028</v>
      </c>
      <c r="F120" s="160">
        <v>46047</v>
      </c>
      <c r="G120" s="160">
        <v>45916</v>
      </c>
      <c r="H120" s="160"/>
      <c r="I120" s="160" t="b">
        <f t="shared" si="2"/>
        <v>0</v>
      </c>
      <c r="J120" s="160" t="str">
        <f t="shared" si="3"/>
        <v>yes</v>
      </c>
    </row>
    <row r="121" spans="2:10">
      <c r="B121" t="s">
        <v>12879</v>
      </c>
      <c r="C121" t="s">
        <v>12880</v>
      </c>
      <c r="D121">
        <v>1</v>
      </c>
      <c r="E121" s="160">
        <v>46048</v>
      </c>
      <c r="F121" s="160">
        <v>46067</v>
      </c>
      <c r="G121" s="160">
        <v>45920</v>
      </c>
      <c r="H121" s="160"/>
      <c r="I121" s="160" t="b">
        <f t="shared" si="2"/>
        <v>0</v>
      </c>
      <c r="J121" s="160" t="str">
        <f t="shared" si="3"/>
        <v>yes</v>
      </c>
    </row>
    <row r="122" spans="2:10">
      <c r="B122" t="s">
        <v>12881</v>
      </c>
      <c r="C122" t="s">
        <v>12882</v>
      </c>
      <c r="D122">
        <v>1</v>
      </c>
      <c r="E122" s="160">
        <v>46068</v>
      </c>
      <c r="F122" s="160">
        <v>46086</v>
      </c>
      <c r="G122" s="160">
        <v>45923</v>
      </c>
      <c r="H122" s="160"/>
      <c r="I122" s="160" t="b">
        <f t="shared" si="2"/>
        <v>0</v>
      </c>
      <c r="J122" s="160" t="str">
        <f t="shared" si="3"/>
        <v>yes</v>
      </c>
    </row>
    <row r="123" spans="2:10">
      <c r="B123" t="s">
        <v>12883</v>
      </c>
      <c r="C123" t="s">
        <v>12884</v>
      </c>
      <c r="D123">
        <v>1</v>
      </c>
      <c r="E123" s="160">
        <v>46088</v>
      </c>
      <c r="F123" s="160">
        <v>46106</v>
      </c>
      <c r="G123" s="160">
        <v>45927</v>
      </c>
      <c r="H123" s="160"/>
      <c r="I123" s="160" t="b">
        <f t="shared" si="2"/>
        <v>0</v>
      </c>
      <c r="J123" s="160" t="str">
        <f t="shared" si="3"/>
        <v>yes</v>
      </c>
    </row>
    <row r="124" spans="2:10">
      <c r="B124" t="s">
        <v>12885</v>
      </c>
      <c r="C124" t="s">
        <v>12886</v>
      </c>
      <c r="D124">
        <v>1</v>
      </c>
      <c r="E124" s="160">
        <v>46028</v>
      </c>
      <c r="F124" s="160">
        <v>46030</v>
      </c>
      <c r="G124" s="160"/>
      <c r="H124" s="160"/>
      <c r="I124" s="160" t="b">
        <f t="shared" si="2"/>
        <v>0</v>
      </c>
      <c r="J124" s="160" t="str">
        <f t="shared" si="3"/>
        <v>yes</v>
      </c>
    </row>
    <row r="125" spans="2:10">
      <c r="B125" t="s">
        <v>12887</v>
      </c>
      <c r="C125" t="s">
        <v>12888</v>
      </c>
      <c r="D125">
        <v>1</v>
      </c>
      <c r="E125" s="160">
        <v>46032</v>
      </c>
      <c r="F125" s="160">
        <v>46034</v>
      </c>
      <c r="G125" s="160"/>
      <c r="H125" s="160"/>
      <c r="I125" s="160" t="b">
        <f t="shared" si="2"/>
        <v>0</v>
      </c>
      <c r="J125" s="160" t="str">
        <f t="shared" si="3"/>
        <v>yes</v>
      </c>
    </row>
    <row r="126" spans="2:10">
      <c r="B126" t="s">
        <v>12889</v>
      </c>
      <c r="C126" t="s">
        <v>12890</v>
      </c>
      <c r="D126">
        <v>1</v>
      </c>
      <c r="E126" s="160">
        <v>46035</v>
      </c>
      <c r="F126" s="160">
        <v>46037</v>
      </c>
      <c r="G126" s="160"/>
      <c r="H126" s="160"/>
      <c r="I126" s="160" t="b">
        <f t="shared" si="2"/>
        <v>0</v>
      </c>
      <c r="J126" s="160" t="str">
        <f t="shared" si="3"/>
        <v>yes</v>
      </c>
    </row>
    <row r="127" spans="2:10">
      <c r="B127" t="s">
        <v>12891</v>
      </c>
      <c r="C127" t="s">
        <v>12892</v>
      </c>
      <c r="D127">
        <v>1</v>
      </c>
      <c r="E127" s="160">
        <v>46039</v>
      </c>
      <c r="F127" s="160">
        <v>46041</v>
      </c>
      <c r="G127" s="160"/>
      <c r="H127" s="160"/>
      <c r="I127" s="160" t="b">
        <f t="shared" si="2"/>
        <v>0</v>
      </c>
      <c r="J127" s="160" t="str">
        <f t="shared" si="3"/>
        <v>yes</v>
      </c>
    </row>
    <row r="128" spans="2:10">
      <c r="B128" t="s">
        <v>12893</v>
      </c>
      <c r="C128" t="s">
        <v>12894</v>
      </c>
      <c r="D128">
        <v>1</v>
      </c>
      <c r="E128" s="160">
        <v>46028</v>
      </c>
      <c r="F128" s="160">
        <v>46029</v>
      </c>
      <c r="G128" s="160"/>
      <c r="H128" s="160"/>
      <c r="I128" s="160" t="b">
        <f t="shared" si="2"/>
        <v>0</v>
      </c>
      <c r="J128" s="160" t="str">
        <f t="shared" si="3"/>
        <v>yes</v>
      </c>
    </row>
    <row r="129" spans="2:10">
      <c r="B129" t="s">
        <v>12895</v>
      </c>
      <c r="C129" t="s">
        <v>12896</v>
      </c>
      <c r="D129">
        <v>1</v>
      </c>
      <c r="E129" s="160">
        <v>46030</v>
      </c>
      <c r="F129" s="160">
        <v>46032</v>
      </c>
      <c r="G129" s="160"/>
      <c r="H129" s="160"/>
      <c r="I129" s="160" t="b">
        <f t="shared" si="2"/>
        <v>0</v>
      </c>
      <c r="J129" s="160" t="str">
        <f t="shared" si="3"/>
        <v>yes</v>
      </c>
    </row>
    <row r="130" spans="2:10">
      <c r="B130" t="s">
        <v>12897</v>
      </c>
      <c r="C130" t="s">
        <v>12898</v>
      </c>
      <c r="D130">
        <v>1</v>
      </c>
      <c r="E130" s="160">
        <v>46028</v>
      </c>
      <c r="F130" s="160">
        <v>46051</v>
      </c>
      <c r="G130" s="160"/>
      <c r="H130" s="160"/>
      <c r="I130" s="160" t="b">
        <f t="shared" si="2"/>
        <v>0</v>
      </c>
      <c r="J130" s="160" t="str">
        <f t="shared" si="3"/>
        <v>yes</v>
      </c>
    </row>
    <row r="131" spans="2:10">
      <c r="B131" t="s">
        <v>12899</v>
      </c>
      <c r="C131" t="s">
        <v>12900</v>
      </c>
      <c r="D131">
        <v>1</v>
      </c>
      <c r="E131" s="160">
        <v>46053</v>
      </c>
      <c r="F131" s="160">
        <v>46076</v>
      </c>
      <c r="G131" s="160"/>
      <c r="H131" s="160"/>
      <c r="I131" s="160" t="b">
        <f t="shared" si="2"/>
        <v>0</v>
      </c>
      <c r="J131" s="160" t="str">
        <f t="shared" si="3"/>
        <v>yes</v>
      </c>
    </row>
    <row r="132" spans="2:10">
      <c r="B132" t="s">
        <v>12901</v>
      </c>
      <c r="C132" t="s">
        <v>12902</v>
      </c>
      <c r="D132">
        <v>1</v>
      </c>
      <c r="E132" s="160">
        <v>46077</v>
      </c>
      <c r="F132" s="160">
        <v>46078</v>
      </c>
      <c r="G132" s="160"/>
      <c r="H132" s="160"/>
      <c r="I132" s="160" t="b">
        <f t="shared" si="2"/>
        <v>0</v>
      </c>
      <c r="J132" s="160" t="str">
        <f t="shared" si="3"/>
        <v>yes</v>
      </c>
    </row>
    <row r="133" spans="2:10">
      <c r="B133" t="s">
        <v>12903</v>
      </c>
      <c r="C133" t="s">
        <v>12904</v>
      </c>
      <c r="D133">
        <v>1</v>
      </c>
      <c r="E133" s="160">
        <v>46079</v>
      </c>
      <c r="F133" s="160">
        <v>46083</v>
      </c>
      <c r="G133" s="160"/>
      <c r="H133" s="160"/>
      <c r="I133" s="160" t="b">
        <f t="shared" si="2"/>
        <v>0</v>
      </c>
      <c r="J133" s="160" t="str">
        <f t="shared" si="3"/>
        <v>yes</v>
      </c>
    </row>
    <row r="134" spans="2:10">
      <c r="B134" t="s">
        <v>12905</v>
      </c>
      <c r="C134" t="s">
        <v>12906</v>
      </c>
      <c r="D134">
        <v>1</v>
      </c>
      <c r="E134" s="160">
        <v>46084</v>
      </c>
      <c r="F134" s="160">
        <v>46088</v>
      </c>
      <c r="G134" s="160"/>
      <c r="H134" s="160"/>
      <c r="I134" s="160" t="b">
        <f t="shared" si="2"/>
        <v>0</v>
      </c>
      <c r="J134" s="160" t="str">
        <f t="shared" si="3"/>
        <v>yes</v>
      </c>
    </row>
    <row r="135" spans="2:10">
      <c r="B135" t="s">
        <v>12907</v>
      </c>
      <c r="C135" t="s">
        <v>12908</v>
      </c>
      <c r="D135">
        <v>1</v>
      </c>
      <c r="E135" s="160">
        <v>46089</v>
      </c>
      <c r="F135" s="160">
        <v>46092</v>
      </c>
      <c r="G135" s="160"/>
      <c r="H135" s="160"/>
      <c r="I135" s="160" t="b">
        <f t="shared" si="2"/>
        <v>0</v>
      </c>
      <c r="J135" s="160" t="str">
        <f t="shared" si="3"/>
        <v>yes</v>
      </c>
    </row>
    <row r="136" spans="2:10">
      <c r="B136" t="s">
        <v>12909</v>
      </c>
      <c r="C136" t="s">
        <v>12910</v>
      </c>
      <c r="D136">
        <v>1</v>
      </c>
      <c r="E136" s="160">
        <v>46079</v>
      </c>
      <c r="F136" s="160">
        <v>46081</v>
      </c>
      <c r="G136" s="160"/>
      <c r="H136" s="160"/>
      <c r="I136" s="160" t="b">
        <f t="shared" si="2"/>
        <v>0</v>
      </c>
      <c r="J136" s="160" t="str">
        <f t="shared" si="3"/>
        <v>yes</v>
      </c>
    </row>
    <row r="137" spans="2:10">
      <c r="B137" t="s">
        <v>12911</v>
      </c>
      <c r="C137" t="s">
        <v>12912</v>
      </c>
      <c r="D137">
        <v>1</v>
      </c>
      <c r="E137" s="160">
        <v>46082</v>
      </c>
      <c r="F137" s="160">
        <v>46083</v>
      </c>
      <c r="G137" s="160"/>
      <c r="H137" s="160"/>
      <c r="I137" s="160" t="b">
        <f t="shared" si="2"/>
        <v>0</v>
      </c>
      <c r="J137" s="160" t="str">
        <f t="shared" si="3"/>
        <v>yes</v>
      </c>
    </row>
    <row r="138" spans="2:10">
      <c r="B138" t="s">
        <v>12913</v>
      </c>
      <c r="C138" t="s">
        <v>12914</v>
      </c>
      <c r="D138">
        <v>1</v>
      </c>
      <c r="E138" s="160">
        <v>46084</v>
      </c>
      <c r="F138" s="160">
        <v>46085</v>
      </c>
      <c r="G138" s="160"/>
      <c r="H138" s="160"/>
      <c r="I138" s="160" t="b">
        <f t="shared" si="2"/>
        <v>0</v>
      </c>
      <c r="J138" s="160" t="str">
        <f t="shared" si="3"/>
        <v>yes</v>
      </c>
    </row>
    <row r="139" spans="2:10">
      <c r="B139" t="s">
        <v>12915</v>
      </c>
      <c r="C139" t="s">
        <v>12916</v>
      </c>
      <c r="D139">
        <v>1</v>
      </c>
      <c r="E139" s="160">
        <v>46086</v>
      </c>
      <c r="F139" s="160">
        <v>46088</v>
      </c>
      <c r="G139" s="160"/>
      <c r="H139" s="160"/>
      <c r="I139" s="160" t="b">
        <f t="shared" ref="I139:I202" si="4">IF(E139=G139,"yes")</f>
        <v>0</v>
      </c>
      <c r="J139" s="160" t="str">
        <f t="shared" ref="J139:J202" si="5">IF(E139&gt;G139,"yes")</f>
        <v>yes</v>
      </c>
    </row>
    <row r="140" spans="2:10">
      <c r="B140" t="s">
        <v>12917</v>
      </c>
      <c r="C140" t="s">
        <v>12918</v>
      </c>
      <c r="D140">
        <v>1</v>
      </c>
      <c r="E140" s="160">
        <v>46079</v>
      </c>
      <c r="F140" s="160">
        <v>46089</v>
      </c>
      <c r="G140" s="160">
        <v>45889</v>
      </c>
      <c r="H140" s="160"/>
      <c r="I140" s="160" t="b">
        <f t="shared" si="4"/>
        <v>0</v>
      </c>
      <c r="J140" s="160" t="str">
        <f t="shared" si="5"/>
        <v>yes</v>
      </c>
    </row>
    <row r="141" spans="2:10">
      <c r="B141" t="s">
        <v>12919</v>
      </c>
      <c r="C141" t="s">
        <v>12920</v>
      </c>
      <c r="D141">
        <v>1</v>
      </c>
      <c r="E141" s="160">
        <v>46090</v>
      </c>
      <c r="F141" s="160">
        <v>46102</v>
      </c>
      <c r="G141" s="160">
        <v>45896</v>
      </c>
      <c r="H141" s="160"/>
      <c r="I141" s="160" t="b">
        <f t="shared" si="4"/>
        <v>0</v>
      </c>
      <c r="J141" s="160" t="str">
        <f t="shared" si="5"/>
        <v>yes</v>
      </c>
    </row>
    <row r="142" spans="2:10">
      <c r="B142" t="s">
        <v>12921</v>
      </c>
      <c r="C142" t="s">
        <v>12922</v>
      </c>
      <c r="D142">
        <v>1</v>
      </c>
      <c r="E142" s="160">
        <v>46103</v>
      </c>
      <c r="F142" s="160">
        <v>46112</v>
      </c>
      <c r="G142" s="160">
        <v>45900</v>
      </c>
      <c r="H142" s="160"/>
      <c r="I142" s="160" t="b">
        <f t="shared" si="4"/>
        <v>0</v>
      </c>
      <c r="J142" s="160" t="str">
        <f t="shared" si="5"/>
        <v>yes</v>
      </c>
    </row>
    <row r="143" spans="2:10">
      <c r="B143" t="s">
        <v>12923</v>
      </c>
      <c r="C143" t="s">
        <v>12924</v>
      </c>
      <c r="D143">
        <v>1</v>
      </c>
      <c r="E143" s="160">
        <v>46082</v>
      </c>
      <c r="F143" s="160">
        <v>46083</v>
      </c>
      <c r="G143" s="160"/>
      <c r="H143" s="160"/>
      <c r="I143" s="160" t="b">
        <f t="shared" si="4"/>
        <v>0</v>
      </c>
      <c r="J143" s="160" t="str">
        <f t="shared" si="5"/>
        <v>yes</v>
      </c>
    </row>
    <row r="144" spans="2:10">
      <c r="B144" t="s">
        <v>12925</v>
      </c>
      <c r="C144" t="s">
        <v>12926</v>
      </c>
      <c r="D144">
        <v>1</v>
      </c>
      <c r="E144" s="160">
        <v>46084</v>
      </c>
      <c r="F144" s="160">
        <v>46085</v>
      </c>
      <c r="G144" s="160"/>
      <c r="H144" s="160"/>
      <c r="I144" s="160" t="b">
        <f t="shared" si="4"/>
        <v>0</v>
      </c>
      <c r="J144" s="160" t="str">
        <f t="shared" si="5"/>
        <v>yes</v>
      </c>
    </row>
    <row r="145" spans="2:10">
      <c r="B145" t="s">
        <v>12927</v>
      </c>
      <c r="C145" t="s">
        <v>12928</v>
      </c>
      <c r="D145">
        <v>1</v>
      </c>
      <c r="E145" s="160">
        <v>46086</v>
      </c>
      <c r="F145" s="160">
        <v>46088</v>
      </c>
      <c r="G145" s="160"/>
      <c r="H145" s="160"/>
      <c r="I145" s="160" t="b">
        <f t="shared" si="4"/>
        <v>0</v>
      </c>
      <c r="J145" s="160" t="str">
        <f t="shared" si="5"/>
        <v>yes</v>
      </c>
    </row>
    <row r="146" spans="2:10">
      <c r="B146" t="s">
        <v>12929</v>
      </c>
      <c r="C146" t="s">
        <v>12930</v>
      </c>
      <c r="D146">
        <v>1</v>
      </c>
      <c r="E146" s="160">
        <v>46089</v>
      </c>
      <c r="F146" s="160">
        <v>46090</v>
      </c>
      <c r="G146" s="160"/>
      <c r="H146" s="160"/>
      <c r="I146" s="160" t="b">
        <f t="shared" si="4"/>
        <v>0</v>
      </c>
      <c r="J146" s="160" t="str">
        <f t="shared" si="5"/>
        <v>yes</v>
      </c>
    </row>
    <row r="147" spans="2:10">
      <c r="B147" t="s">
        <v>12931</v>
      </c>
      <c r="C147" t="s">
        <v>12932</v>
      </c>
      <c r="D147">
        <v>1</v>
      </c>
      <c r="E147" s="160">
        <v>46091</v>
      </c>
      <c r="F147" s="160">
        <v>46092</v>
      </c>
      <c r="G147" s="160"/>
      <c r="H147" s="160"/>
      <c r="I147" s="160" t="b">
        <f t="shared" si="4"/>
        <v>0</v>
      </c>
      <c r="J147" s="160" t="str">
        <f t="shared" si="5"/>
        <v>yes</v>
      </c>
    </row>
    <row r="148" spans="2:10">
      <c r="B148" t="s">
        <v>12933</v>
      </c>
      <c r="C148" t="s">
        <v>12934</v>
      </c>
      <c r="D148">
        <v>1</v>
      </c>
      <c r="E148" s="160">
        <v>46093</v>
      </c>
      <c r="F148" s="160">
        <v>46095</v>
      </c>
      <c r="G148" s="160"/>
      <c r="H148" s="160"/>
      <c r="I148" s="160" t="b">
        <f t="shared" si="4"/>
        <v>0</v>
      </c>
      <c r="J148" s="160" t="str">
        <f t="shared" si="5"/>
        <v>yes</v>
      </c>
    </row>
    <row r="149" spans="2:10">
      <c r="B149" t="s">
        <v>12935</v>
      </c>
      <c r="C149" t="s">
        <v>12936</v>
      </c>
      <c r="D149">
        <v>1</v>
      </c>
      <c r="E149" s="160">
        <v>46096</v>
      </c>
      <c r="F149" s="160">
        <v>46097</v>
      </c>
      <c r="G149" s="160"/>
      <c r="H149" s="160"/>
      <c r="I149" s="160" t="b">
        <f t="shared" si="4"/>
        <v>0</v>
      </c>
      <c r="J149" s="160" t="str">
        <f t="shared" si="5"/>
        <v>yes</v>
      </c>
    </row>
    <row r="150" spans="2:10">
      <c r="B150" t="s">
        <v>12937</v>
      </c>
      <c r="C150" t="s">
        <v>12938</v>
      </c>
      <c r="D150">
        <v>1</v>
      </c>
      <c r="E150" s="160">
        <v>46098</v>
      </c>
      <c r="F150" s="160">
        <v>46099</v>
      </c>
      <c r="G150" s="160"/>
      <c r="H150" s="160"/>
      <c r="I150" s="160" t="b">
        <f t="shared" si="4"/>
        <v>0</v>
      </c>
      <c r="J150" s="160" t="str">
        <f t="shared" si="5"/>
        <v>yes</v>
      </c>
    </row>
    <row r="151" spans="2:10">
      <c r="B151" t="s">
        <v>12939</v>
      </c>
      <c r="C151" t="s">
        <v>12940</v>
      </c>
      <c r="D151">
        <v>1</v>
      </c>
      <c r="E151" s="160">
        <v>46100</v>
      </c>
      <c r="F151" s="160">
        <v>46102</v>
      </c>
      <c r="G151" s="160"/>
      <c r="H151" s="160"/>
      <c r="I151" s="160" t="b">
        <f t="shared" si="4"/>
        <v>0</v>
      </c>
      <c r="J151" s="160" t="str">
        <f t="shared" si="5"/>
        <v>yes</v>
      </c>
    </row>
    <row r="152" spans="2:10">
      <c r="B152" t="s">
        <v>12941</v>
      </c>
      <c r="C152" t="s">
        <v>12942</v>
      </c>
      <c r="D152">
        <v>1</v>
      </c>
      <c r="E152" s="160">
        <v>46105</v>
      </c>
      <c r="F152" s="160">
        <v>46106</v>
      </c>
      <c r="G152" s="160"/>
      <c r="H152" s="160"/>
      <c r="I152" s="160" t="b">
        <f t="shared" si="4"/>
        <v>0</v>
      </c>
      <c r="J152" s="160" t="str">
        <f t="shared" si="5"/>
        <v>yes</v>
      </c>
    </row>
    <row r="153" spans="2:10">
      <c r="B153" t="s">
        <v>12943</v>
      </c>
      <c r="C153" t="s">
        <v>12944</v>
      </c>
      <c r="D153">
        <v>1</v>
      </c>
      <c r="E153" s="160">
        <v>46107</v>
      </c>
      <c r="F153" s="160">
        <v>46109</v>
      </c>
      <c r="G153" s="160"/>
      <c r="H153" s="160"/>
      <c r="I153" s="160" t="b">
        <f t="shared" si="4"/>
        <v>0</v>
      </c>
      <c r="J153" s="160" t="str">
        <f t="shared" si="5"/>
        <v>yes</v>
      </c>
    </row>
    <row r="154" spans="2:10">
      <c r="B154" t="s">
        <v>12945</v>
      </c>
      <c r="C154" t="s">
        <v>12946</v>
      </c>
      <c r="D154">
        <v>1</v>
      </c>
      <c r="E154" s="160">
        <v>46110</v>
      </c>
      <c r="F154" s="160">
        <v>46111</v>
      </c>
      <c r="G154" s="160"/>
      <c r="H154" s="160"/>
      <c r="I154" s="160" t="b">
        <f t="shared" si="4"/>
        <v>0</v>
      </c>
      <c r="J154" s="160" t="str">
        <f t="shared" si="5"/>
        <v>yes</v>
      </c>
    </row>
    <row r="155" spans="2:10">
      <c r="B155" t="s">
        <v>12947</v>
      </c>
      <c r="C155" t="s">
        <v>12948</v>
      </c>
      <c r="D155">
        <v>1</v>
      </c>
      <c r="E155" s="160">
        <v>46112</v>
      </c>
      <c r="F155" s="160">
        <v>46113</v>
      </c>
      <c r="G155" s="160"/>
      <c r="H155" s="160"/>
      <c r="I155" s="160" t="b">
        <f t="shared" si="4"/>
        <v>0</v>
      </c>
      <c r="J155" s="160" t="str">
        <f t="shared" si="5"/>
        <v>yes</v>
      </c>
    </row>
    <row r="156" spans="2:10">
      <c r="B156" t="s">
        <v>12949</v>
      </c>
      <c r="C156" t="s">
        <v>12950</v>
      </c>
      <c r="D156">
        <v>1</v>
      </c>
      <c r="E156" s="160">
        <v>45561</v>
      </c>
      <c r="F156" s="160">
        <v>45573</v>
      </c>
      <c r="G156" s="160">
        <v>45871</v>
      </c>
      <c r="H156" s="160"/>
      <c r="I156" s="160" t="b">
        <f t="shared" si="4"/>
        <v>0</v>
      </c>
      <c r="J156" s="160" t="b">
        <f t="shared" si="5"/>
        <v>0</v>
      </c>
    </row>
    <row r="157" spans="2:10">
      <c r="B157" t="s">
        <v>12951</v>
      </c>
      <c r="C157" t="s">
        <v>12952</v>
      </c>
      <c r="D157">
        <v>1</v>
      </c>
      <c r="E157" s="160">
        <v>45596</v>
      </c>
      <c r="F157" s="160">
        <v>45613</v>
      </c>
      <c r="G157" s="160">
        <v>45885</v>
      </c>
      <c r="H157" s="160"/>
      <c r="I157" s="160" t="b">
        <f t="shared" si="4"/>
        <v>0</v>
      </c>
      <c r="J157" s="160" t="b">
        <f t="shared" si="5"/>
        <v>0</v>
      </c>
    </row>
    <row r="158" spans="2:10">
      <c r="B158" t="s">
        <v>12953</v>
      </c>
      <c r="C158" t="s">
        <v>12954</v>
      </c>
      <c r="D158">
        <v>1</v>
      </c>
      <c r="E158" s="160">
        <v>45619</v>
      </c>
      <c r="F158" s="160">
        <v>45620</v>
      </c>
      <c r="G158" s="160"/>
      <c r="H158" s="160"/>
      <c r="I158" s="160" t="b">
        <f t="shared" si="4"/>
        <v>0</v>
      </c>
      <c r="J158" s="160" t="str">
        <f t="shared" si="5"/>
        <v>yes</v>
      </c>
    </row>
    <row r="159" spans="2:10">
      <c r="B159" t="s">
        <v>12955</v>
      </c>
      <c r="C159" t="s">
        <v>12956</v>
      </c>
      <c r="D159">
        <v>1</v>
      </c>
      <c r="E159" s="160">
        <v>45621</v>
      </c>
      <c r="F159" s="160">
        <v>45622</v>
      </c>
      <c r="G159" s="160"/>
      <c r="H159" s="160"/>
      <c r="I159" s="160" t="b">
        <f t="shared" si="4"/>
        <v>0</v>
      </c>
      <c r="J159" s="160" t="str">
        <f t="shared" si="5"/>
        <v>yes</v>
      </c>
    </row>
    <row r="160" spans="2:10">
      <c r="B160" t="s">
        <v>12957</v>
      </c>
      <c r="C160" t="s">
        <v>12958</v>
      </c>
      <c r="D160">
        <v>1</v>
      </c>
      <c r="E160" s="160">
        <v>45623</v>
      </c>
      <c r="F160" s="160">
        <v>45624</v>
      </c>
      <c r="G160" s="160"/>
      <c r="H160" s="160"/>
      <c r="I160" s="160" t="b">
        <f t="shared" si="4"/>
        <v>0</v>
      </c>
      <c r="J160" s="160" t="str">
        <f t="shared" si="5"/>
        <v>yes</v>
      </c>
    </row>
    <row r="161" spans="2:10">
      <c r="B161" t="s">
        <v>12959</v>
      </c>
      <c r="C161" t="s">
        <v>12960</v>
      </c>
      <c r="D161">
        <v>1</v>
      </c>
      <c r="E161" s="160">
        <v>45628</v>
      </c>
      <c r="F161" s="160">
        <v>45629</v>
      </c>
      <c r="G161" s="160"/>
      <c r="H161" s="160"/>
      <c r="I161" s="160" t="b">
        <f t="shared" si="4"/>
        <v>0</v>
      </c>
      <c r="J161" s="160" t="str">
        <f t="shared" si="5"/>
        <v>yes</v>
      </c>
    </row>
    <row r="162" spans="2:10">
      <c r="B162" t="s">
        <v>12961</v>
      </c>
      <c r="C162" t="s">
        <v>12962</v>
      </c>
      <c r="D162">
        <v>1</v>
      </c>
      <c r="E162" s="160">
        <v>45630</v>
      </c>
      <c r="F162" s="160">
        <v>45631</v>
      </c>
      <c r="G162" s="160"/>
      <c r="H162" s="160"/>
      <c r="I162" s="160" t="b">
        <f t="shared" si="4"/>
        <v>0</v>
      </c>
      <c r="J162" s="160" t="str">
        <f t="shared" si="5"/>
        <v>yes</v>
      </c>
    </row>
    <row r="163" spans="2:10">
      <c r="B163" t="s">
        <v>12963</v>
      </c>
      <c r="C163" t="s">
        <v>12964</v>
      </c>
      <c r="D163">
        <v>1</v>
      </c>
      <c r="E163" s="160">
        <v>45633</v>
      </c>
      <c r="F163" s="160">
        <v>45634</v>
      </c>
      <c r="G163" s="160"/>
      <c r="H163" s="160"/>
      <c r="I163" s="160" t="b">
        <f t="shared" si="4"/>
        <v>0</v>
      </c>
      <c r="J163" s="160" t="str">
        <f t="shared" si="5"/>
        <v>yes</v>
      </c>
    </row>
    <row r="164" spans="2:10">
      <c r="B164" t="s">
        <v>12965</v>
      </c>
      <c r="C164" t="s">
        <v>12966</v>
      </c>
      <c r="D164">
        <v>1</v>
      </c>
      <c r="E164" s="160">
        <v>45635</v>
      </c>
      <c r="F164" s="160">
        <v>45636</v>
      </c>
      <c r="G164" s="160"/>
      <c r="H164" s="160"/>
      <c r="I164" s="160" t="b">
        <f t="shared" si="4"/>
        <v>0</v>
      </c>
      <c r="J164" s="160" t="str">
        <f t="shared" si="5"/>
        <v>yes</v>
      </c>
    </row>
    <row r="165" spans="2:10">
      <c r="B165" t="s">
        <v>12967</v>
      </c>
      <c r="C165" t="s">
        <v>12968</v>
      </c>
      <c r="D165">
        <v>1</v>
      </c>
      <c r="E165" s="160">
        <v>45640</v>
      </c>
      <c r="F165" s="160">
        <v>45641</v>
      </c>
      <c r="G165" s="160"/>
      <c r="H165" s="160"/>
      <c r="I165" s="160" t="b">
        <f t="shared" si="4"/>
        <v>0</v>
      </c>
      <c r="J165" s="160" t="str">
        <f t="shared" si="5"/>
        <v>yes</v>
      </c>
    </row>
    <row r="166" spans="2:10">
      <c r="B166" t="s">
        <v>12969</v>
      </c>
      <c r="C166" t="s">
        <v>12970</v>
      </c>
      <c r="D166">
        <v>1</v>
      </c>
      <c r="E166" s="160">
        <v>45635</v>
      </c>
      <c r="F166" s="160">
        <v>45636</v>
      </c>
      <c r="G166" s="160"/>
      <c r="H166" s="160"/>
      <c r="I166" s="160" t="b">
        <f t="shared" si="4"/>
        <v>0</v>
      </c>
      <c r="J166" s="160" t="str">
        <f t="shared" si="5"/>
        <v>yes</v>
      </c>
    </row>
    <row r="167" spans="2:10">
      <c r="B167" t="s">
        <v>12971</v>
      </c>
      <c r="C167" t="s">
        <v>12972</v>
      </c>
      <c r="D167">
        <v>1</v>
      </c>
      <c r="E167" s="160">
        <v>45637</v>
      </c>
      <c r="F167" s="160">
        <v>45638</v>
      </c>
      <c r="G167" s="160"/>
      <c r="H167" s="160"/>
      <c r="I167" s="160" t="b">
        <f t="shared" si="4"/>
        <v>0</v>
      </c>
      <c r="J167" s="160" t="str">
        <f t="shared" si="5"/>
        <v>yes</v>
      </c>
    </row>
    <row r="168" spans="2:10">
      <c r="B168" t="s">
        <v>12973</v>
      </c>
      <c r="C168" t="s">
        <v>12974</v>
      </c>
      <c r="D168">
        <v>1</v>
      </c>
      <c r="E168" s="160">
        <v>45651</v>
      </c>
      <c r="F168" s="160">
        <v>45668</v>
      </c>
      <c r="G168" s="160">
        <v>45875</v>
      </c>
      <c r="H168" s="160"/>
      <c r="I168" s="160" t="b">
        <f t="shared" si="4"/>
        <v>0</v>
      </c>
      <c r="J168" s="160" t="b">
        <f t="shared" si="5"/>
        <v>0</v>
      </c>
    </row>
    <row r="169" spans="2:10">
      <c r="B169" t="s">
        <v>12975</v>
      </c>
      <c r="C169" t="s">
        <v>12976</v>
      </c>
      <c r="D169">
        <v>1</v>
      </c>
      <c r="E169" s="160">
        <v>45669</v>
      </c>
      <c r="F169" s="160">
        <v>45685</v>
      </c>
      <c r="G169" s="160">
        <v>45885</v>
      </c>
      <c r="H169" s="160"/>
      <c r="I169" s="160" t="b">
        <f t="shared" si="4"/>
        <v>0</v>
      </c>
      <c r="J169" s="160" t="b">
        <f t="shared" si="5"/>
        <v>0</v>
      </c>
    </row>
    <row r="170" spans="2:10">
      <c r="B170" t="s">
        <v>12977</v>
      </c>
      <c r="C170" t="s">
        <v>12978</v>
      </c>
      <c r="D170">
        <v>1</v>
      </c>
      <c r="E170" s="160">
        <v>45693</v>
      </c>
      <c r="F170" s="160">
        <v>45694</v>
      </c>
      <c r="G170" s="160"/>
      <c r="H170" s="160"/>
      <c r="I170" s="160" t="b">
        <f t="shared" si="4"/>
        <v>0</v>
      </c>
      <c r="J170" s="160" t="str">
        <f t="shared" si="5"/>
        <v>yes</v>
      </c>
    </row>
    <row r="171" spans="2:10">
      <c r="B171" t="s">
        <v>12979</v>
      </c>
      <c r="C171" t="s">
        <v>12980</v>
      </c>
      <c r="D171">
        <v>1</v>
      </c>
      <c r="E171" s="160">
        <v>45696</v>
      </c>
      <c r="F171" s="160">
        <v>45697</v>
      </c>
      <c r="G171" s="160"/>
      <c r="H171" s="160"/>
      <c r="I171" s="160" t="b">
        <f t="shared" si="4"/>
        <v>0</v>
      </c>
      <c r="J171" s="160" t="str">
        <f t="shared" si="5"/>
        <v>yes</v>
      </c>
    </row>
    <row r="172" spans="2:10">
      <c r="B172" t="s">
        <v>12981</v>
      </c>
      <c r="C172" t="s">
        <v>12982</v>
      </c>
      <c r="D172">
        <v>1</v>
      </c>
      <c r="E172" s="160">
        <v>45698</v>
      </c>
      <c r="F172" s="160">
        <v>45699</v>
      </c>
      <c r="G172" s="160"/>
      <c r="H172" s="160"/>
      <c r="I172" s="160" t="b">
        <f t="shared" si="4"/>
        <v>0</v>
      </c>
      <c r="J172" s="160" t="str">
        <f t="shared" si="5"/>
        <v>yes</v>
      </c>
    </row>
    <row r="173" spans="2:10">
      <c r="B173" t="s">
        <v>12983</v>
      </c>
      <c r="C173" t="s">
        <v>12984</v>
      </c>
      <c r="D173">
        <v>1</v>
      </c>
      <c r="E173" s="160">
        <v>45700</v>
      </c>
      <c r="F173" s="160">
        <v>45701</v>
      </c>
      <c r="G173" s="160"/>
      <c r="H173" s="160"/>
      <c r="I173" s="160" t="b">
        <f t="shared" si="4"/>
        <v>0</v>
      </c>
      <c r="J173" s="160" t="str">
        <f t="shared" si="5"/>
        <v>yes</v>
      </c>
    </row>
    <row r="174" spans="2:10">
      <c r="B174" t="s">
        <v>12985</v>
      </c>
      <c r="C174" t="s">
        <v>12986</v>
      </c>
      <c r="D174">
        <v>1</v>
      </c>
      <c r="E174" s="160">
        <v>45703</v>
      </c>
      <c r="F174" s="160">
        <v>45704</v>
      </c>
      <c r="G174" s="160"/>
      <c r="H174" s="160"/>
      <c r="I174" s="160" t="b">
        <f t="shared" si="4"/>
        <v>0</v>
      </c>
      <c r="J174" s="160" t="str">
        <f t="shared" si="5"/>
        <v>yes</v>
      </c>
    </row>
    <row r="175" spans="2:10">
      <c r="B175" t="s">
        <v>12987</v>
      </c>
      <c r="C175" t="s">
        <v>12988</v>
      </c>
      <c r="D175">
        <v>1</v>
      </c>
      <c r="E175" s="160">
        <v>45705</v>
      </c>
      <c r="F175" s="160">
        <v>45706</v>
      </c>
      <c r="G175" s="160"/>
      <c r="H175" s="160"/>
      <c r="I175" s="160" t="b">
        <f t="shared" si="4"/>
        <v>0</v>
      </c>
      <c r="J175" s="160" t="str">
        <f t="shared" si="5"/>
        <v>yes</v>
      </c>
    </row>
    <row r="176" spans="2:10">
      <c r="B176" t="s">
        <v>12989</v>
      </c>
      <c r="C176" t="s">
        <v>12990</v>
      </c>
      <c r="D176">
        <v>1</v>
      </c>
      <c r="E176" s="160">
        <v>45707</v>
      </c>
      <c r="F176" s="160">
        <v>45708</v>
      </c>
      <c r="G176" s="160"/>
      <c r="H176" s="160"/>
      <c r="I176" s="160" t="b">
        <f t="shared" si="4"/>
        <v>0</v>
      </c>
      <c r="J176" s="160" t="str">
        <f t="shared" si="5"/>
        <v>yes</v>
      </c>
    </row>
    <row r="177" spans="2:10">
      <c r="B177" t="s">
        <v>12991</v>
      </c>
      <c r="C177" t="s">
        <v>12992</v>
      </c>
      <c r="D177">
        <v>1</v>
      </c>
      <c r="E177" s="160">
        <v>45719</v>
      </c>
      <c r="F177" s="160">
        <v>45720</v>
      </c>
      <c r="G177" s="160"/>
      <c r="H177" s="160"/>
      <c r="I177" s="160" t="b">
        <f t="shared" si="4"/>
        <v>0</v>
      </c>
      <c r="J177" s="160" t="str">
        <f t="shared" si="5"/>
        <v>yes</v>
      </c>
    </row>
    <row r="178" spans="2:10">
      <c r="B178" t="s">
        <v>12993</v>
      </c>
      <c r="C178" t="s">
        <v>12994</v>
      </c>
      <c r="D178">
        <v>1</v>
      </c>
      <c r="E178" s="160">
        <v>45700</v>
      </c>
      <c r="F178" s="160">
        <v>45701</v>
      </c>
      <c r="G178" s="160"/>
      <c r="H178" s="160"/>
      <c r="I178" s="160" t="b">
        <f t="shared" si="4"/>
        <v>0</v>
      </c>
      <c r="J178" s="160" t="str">
        <f t="shared" si="5"/>
        <v>yes</v>
      </c>
    </row>
    <row r="179" spans="2:10">
      <c r="B179" t="s">
        <v>12995</v>
      </c>
      <c r="C179" t="s">
        <v>12996</v>
      </c>
      <c r="D179">
        <v>1</v>
      </c>
      <c r="E179" s="160">
        <v>45703</v>
      </c>
      <c r="F179" s="160">
        <v>45704</v>
      </c>
      <c r="G179" s="160"/>
      <c r="H179" s="160"/>
      <c r="I179" s="160" t="b">
        <f t="shared" si="4"/>
        <v>0</v>
      </c>
      <c r="J179" s="160" t="str">
        <f t="shared" si="5"/>
        <v>yes</v>
      </c>
    </row>
    <row r="180" spans="2:10">
      <c r="B180" t="s">
        <v>12997</v>
      </c>
      <c r="C180" t="s">
        <v>12998</v>
      </c>
      <c r="D180">
        <v>1</v>
      </c>
      <c r="E180" s="160">
        <v>45705</v>
      </c>
      <c r="F180" s="160">
        <v>45706</v>
      </c>
      <c r="G180" s="160"/>
      <c r="H180" s="160"/>
      <c r="I180" s="160" t="b">
        <f t="shared" si="4"/>
        <v>0</v>
      </c>
      <c r="J180" s="160" t="str">
        <f t="shared" si="5"/>
        <v>yes</v>
      </c>
    </row>
    <row r="181" spans="2:10">
      <c r="B181" t="s">
        <v>12999</v>
      </c>
      <c r="C181" t="s">
        <v>13000</v>
      </c>
      <c r="D181">
        <v>1</v>
      </c>
      <c r="E181" s="160">
        <v>45707</v>
      </c>
      <c r="F181" s="160">
        <v>45708</v>
      </c>
      <c r="G181" s="160"/>
      <c r="H181" s="160"/>
      <c r="I181" s="160" t="b">
        <f t="shared" si="4"/>
        <v>0</v>
      </c>
      <c r="J181" s="160" t="str">
        <f t="shared" si="5"/>
        <v>yes</v>
      </c>
    </row>
    <row r="182" spans="2:10">
      <c r="B182" t="s">
        <v>13001</v>
      </c>
      <c r="C182" t="s">
        <v>13002</v>
      </c>
      <c r="D182">
        <v>1</v>
      </c>
      <c r="E182" s="160">
        <v>45719</v>
      </c>
      <c r="F182" s="160">
        <v>45720</v>
      </c>
      <c r="G182" s="160"/>
      <c r="H182" s="160"/>
      <c r="I182" s="160" t="b">
        <f t="shared" si="4"/>
        <v>0</v>
      </c>
      <c r="J182" s="160" t="str">
        <f t="shared" si="5"/>
        <v>yes</v>
      </c>
    </row>
    <row r="183" spans="2:10">
      <c r="B183" t="s">
        <v>13003</v>
      </c>
      <c r="C183" t="s">
        <v>13004</v>
      </c>
      <c r="D183">
        <v>1</v>
      </c>
      <c r="E183" s="160">
        <v>45700</v>
      </c>
      <c r="F183" s="160">
        <v>45703</v>
      </c>
      <c r="G183" s="160">
        <v>45880</v>
      </c>
      <c r="H183" s="160"/>
      <c r="I183" s="160" t="b">
        <f t="shared" si="4"/>
        <v>0</v>
      </c>
      <c r="J183" s="160" t="b">
        <f t="shared" si="5"/>
        <v>0</v>
      </c>
    </row>
    <row r="184" spans="2:10">
      <c r="B184" t="s">
        <v>13005</v>
      </c>
      <c r="C184" t="s">
        <v>13006</v>
      </c>
      <c r="D184">
        <v>1</v>
      </c>
      <c r="E184" s="160">
        <v>45704</v>
      </c>
      <c r="F184" s="160">
        <v>45706</v>
      </c>
      <c r="G184" s="160">
        <v>45885</v>
      </c>
      <c r="H184" s="160"/>
      <c r="I184" s="160" t="b">
        <f t="shared" si="4"/>
        <v>0</v>
      </c>
      <c r="J184" s="160" t="b">
        <f t="shared" si="5"/>
        <v>0</v>
      </c>
    </row>
    <row r="185" spans="2:10">
      <c r="B185" t="s">
        <v>13007</v>
      </c>
      <c r="C185" t="s">
        <v>13008</v>
      </c>
      <c r="D185">
        <v>1</v>
      </c>
      <c r="E185" s="160">
        <v>45707</v>
      </c>
      <c r="F185" s="160">
        <v>45713</v>
      </c>
      <c r="G185" s="160">
        <v>45887</v>
      </c>
      <c r="H185" s="160"/>
      <c r="I185" s="160" t="b">
        <f t="shared" si="4"/>
        <v>0</v>
      </c>
      <c r="J185" s="160" t="b">
        <f t="shared" si="5"/>
        <v>0</v>
      </c>
    </row>
    <row r="186" spans="2:10">
      <c r="B186" t="s">
        <v>13009</v>
      </c>
      <c r="C186" t="s">
        <v>13010</v>
      </c>
      <c r="D186">
        <v>1</v>
      </c>
      <c r="E186" s="160">
        <v>45714</v>
      </c>
      <c r="F186" s="160">
        <v>45718</v>
      </c>
      <c r="G186" s="160">
        <v>45916</v>
      </c>
      <c r="H186" s="160"/>
      <c r="I186" s="160" t="b">
        <f t="shared" si="4"/>
        <v>0</v>
      </c>
      <c r="J186" s="160" t="b">
        <f t="shared" si="5"/>
        <v>0</v>
      </c>
    </row>
    <row r="187" spans="2:10">
      <c r="B187" t="s">
        <v>13011</v>
      </c>
      <c r="C187" t="s">
        <v>13012</v>
      </c>
      <c r="D187">
        <v>1</v>
      </c>
      <c r="E187" s="160">
        <v>45719</v>
      </c>
      <c r="F187" s="160">
        <v>45722</v>
      </c>
      <c r="G187" s="160">
        <v>45895</v>
      </c>
      <c r="H187" s="160"/>
      <c r="I187" s="160" t="b">
        <f t="shared" si="4"/>
        <v>0</v>
      </c>
      <c r="J187" s="160" t="b">
        <f t="shared" si="5"/>
        <v>0</v>
      </c>
    </row>
    <row r="188" spans="2:10">
      <c r="B188" t="s">
        <v>13013</v>
      </c>
      <c r="C188" t="s">
        <v>13014</v>
      </c>
      <c r="D188">
        <v>1</v>
      </c>
      <c r="E188" s="160">
        <v>45700</v>
      </c>
      <c r="F188" s="160">
        <v>45701</v>
      </c>
      <c r="G188" s="160"/>
      <c r="H188" s="160"/>
      <c r="I188" s="160" t="b">
        <f t="shared" si="4"/>
        <v>0</v>
      </c>
      <c r="J188" s="160" t="str">
        <f t="shared" si="5"/>
        <v>yes</v>
      </c>
    </row>
    <row r="189" spans="2:10">
      <c r="B189" t="s">
        <v>13015</v>
      </c>
      <c r="C189" t="s">
        <v>13016</v>
      </c>
      <c r="D189">
        <v>1</v>
      </c>
      <c r="E189" s="160">
        <v>45703</v>
      </c>
      <c r="F189" s="160">
        <v>45704</v>
      </c>
      <c r="G189" s="160"/>
      <c r="H189" s="160"/>
      <c r="I189" s="160" t="b">
        <f t="shared" si="4"/>
        <v>0</v>
      </c>
      <c r="J189" s="160" t="str">
        <f t="shared" si="5"/>
        <v>yes</v>
      </c>
    </row>
    <row r="190" spans="2:10">
      <c r="B190" t="s">
        <v>13017</v>
      </c>
      <c r="C190" t="s">
        <v>13018</v>
      </c>
      <c r="D190">
        <v>1</v>
      </c>
      <c r="E190" s="160">
        <v>45705</v>
      </c>
      <c r="F190" s="160">
        <v>45706</v>
      </c>
      <c r="G190" s="160"/>
      <c r="H190" s="160"/>
      <c r="I190" s="160" t="b">
        <f t="shared" si="4"/>
        <v>0</v>
      </c>
      <c r="J190" s="160" t="str">
        <f t="shared" si="5"/>
        <v>yes</v>
      </c>
    </row>
    <row r="191" spans="2:10">
      <c r="B191" t="s">
        <v>13019</v>
      </c>
      <c r="C191" t="s">
        <v>13020</v>
      </c>
      <c r="D191">
        <v>1</v>
      </c>
      <c r="E191" s="160">
        <v>45707</v>
      </c>
      <c r="F191" s="160">
        <v>45708</v>
      </c>
      <c r="G191" s="160"/>
      <c r="H191" s="160"/>
      <c r="I191" s="160" t="b">
        <f t="shared" si="4"/>
        <v>0</v>
      </c>
      <c r="J191" s="160" t="str">
        <f t="shared" si="5"/>
        <v>yes</v>
      </c>
    </row>
    <row r="192" spans="2:10">
      <c r="B192" t="s">
        <v>13021</v>
      </c>
      <c r="C192" t="s">
        <v>13022</v>
      </c>
      <c r="D192">
        <v>1</v>
      </c>
      <c r="E192" s="160">
        <v>45719</v>
      </c>
      <c r="F192" s="160">
        <v>45720</v>
      </c>
      <c r="G192" s="160"/>
      <c r="H192" s="160"/>
      <c r="I192" s="160" t="b">
        <f t="shared" si="4"/>
        <v>0</v>
      </c>
      <c r="J192" s="160" t="str">
        <f t="shared" si="5"/>
        <v>yes</v>
      </c>
    </row>
    <row r="193" spans="2:10">
      <c r="B193" t="s">
        <v>13023</v>
      </c>
      <c r="C193" t="s">
        <v>13024</v>
      </c>
      <c r="D193">
        <v>1</v>
      </c>
      <c r="E193" s="160">
        <v>45700</v>
      </c>
      <c r="F193" s="160">
        <v>45701</v>
      </c>
      <c r="G193" s="160"/>
      <c r="H193" s="160"/>
      <c r="I193" s="160" t="b">
        <f t="shared" si="4"/>
        <v>0</v>
      </c>
      <c r="J193" s="160" t="str">
        <f t="shared" si="5"/>
        <v>yes</v>
      </c>
    </row>
    <row r="194" spans="2:10">
      <c r="B194" t="s">
        <v>13025</v>
      </c>
      <c r="C194" t="s">
        <v>13026</v>
      </c>
      <c r="D194">
        <v>1</v>
      </c>
      <c r="E194" s="160">
        <v>45703</v>
      </c>
      <c r="F194" s="160">
        <v>45704</v>
      </c>
      <c r="G194" s="160"/>
      <c r="H194" s="160"/>
      <c r="I194" s="160" t="b">
        <f t="shared" si="4"/>
        <v>0</v>
      </c>
      <c r="J194" s="160" t="str">
        <f t="shared" si="5"/>
        <v>yes</v>
      </c>
    </row>
    <row r="195" spans="2:10">
      <c r="B195" t="s">
        <v>13027</v>
      </c>
      <c r="C195" t="s">
        <v>13028</v>
      </c>
      <c r="D195">
        <v>1</v>
      </c>
      <c r="E195" s="160">
        <v>45705</v>
      </c>
      <c r="F195" s="160">
        <v>45706</v>
      </c>
      <c r="G195" s="160"/>
      <c r="H195" s="160"/>
      <c r="I195" s="160" t="b">
        <f t="shared" si="4"/>
        <v>0</v>
      </c>
      <c r="J195" s="160" t="str">
        <f t="shared" si="5"/>
        <v>yes</v>
      </c>
    </row>
    <row r="196" spans="2:10">
      <c r="B196" t="s">
        <v>13029</v>
      </c>
      <c r="C196" t="s">
        <v>13030</v>
      </c>
      <c r="D196">
        <v>1</v>
      </c>
      <c r="E196" s="160">
        <v>45707</v>
      </c>
      <c r="F196" s="160">
        <v>45708</v>
      </c>
      <c r="G196" s="160"/>
      <c r="H196" s="160"/>
      <c r="I196" s="160" t="b">
        <f t="shared" si="4"/>
        <v>0</v>
      </c>
      <c r="J196" s="160" t="str">
        <f t="shared" si="5"/>
        <v>yes</v>
      </c>
    </row>
    <row r="197" spans="2:10">
      <c r="B197" t="s">
        <v>13031</v>
      </c>
      <c r="C197" t="s">
        <v>13032</v>
      </c>
      <c r="D197">
        <v>1</v>
      </c>
      <c r="E197" s="160">
        <v>45719</v>
      </c>
      <c r="F197" s="160">
        <v>45720</v>
      </c>
      <c r="G197" s="160"/>
      <c r="H197" s="160"/>
      <c r="I197" s="160" t="b">
        <f t="shared" si="4"/>
        <v>0</v>
      </c>
      <c r="J197" s="160" t="str">
        <f t="shared" si="5"/>
        <v>yes</v>
      </c>
    </row>
    <row r="198" spans="2:10">
      <c r="B198" t="s">
        <v>13033</v>
      </c>
      <c r="C198" t="s">
        <v>13034</v>
      </c>
      <c r="D198">
        <v>1</v>
      </c>
      <c r="E198" s="160">
        <v>45714</v>
      </c>
      <c r="F198" s="160">
        <v>45715</v>
      </c>
      <c r="G198" s="160"/>
      <c r="H198" s="160"/>
      <c r="I198" s="160" t="b">
        <f t="shared" si="4"/>
        <v>0</v>
      </c>
      <c r="J198" s="160" t="str">
        <f t="shared" si="5"/>
        <v>yes</v>
      </c>
    </row>
    <row r="199" spans="2:10">
      <c r="B199" t="s">
        <v>13035</v>
      </c>
      <c r="C199" t="s">
        <v>13036</v>
      </c>
      <c r="D199">
        <v>1</v>
      </c>
      <c r="E199" s="160">
        <v>45717</v>
      </c>
      <c r="F199" s="160">
        <v>45718</v>
      </c>
      <c r="G199" s="160"/>
      <c r="H199" s="160"/>
      <c r="I199" s="160" t="b">
        <f t="shared" si="4"/>
        <v>0</v>
      </c>
      <c r="J199" s="160" t="str">
        <f t="shared" si="5"/>
        <v>yes</v>
      </c>
    </row>
    <row r="200" spans="2:10">
      <c r="B200" t="s">
        <v>13037</v>
      </c>
      <c r="C200" t="s">
        <v>13038</v>
      </c>
      <c r="D200">
        <v>1</v>
      </c>
      <c r="E200" s="160">
        <v>45714</v>
      </c>
      <c r="F200" s="160">
        <v>45715</v>
      </c>
      <c r="G200" s="160"/>
      <c r="H200" s="160"/>
      <c r="I200" s="160" t="b">
        <f t="shared" si="4"/>
        <v>0</v>
      </c>
      <c r="J200" s="160" t="str">
        <f t="shared" si="5"/>
        <v>yes</v>
      </c>
    </row>
    <row r="201" spans="2:10">
      <c r="B201" t="s">
        <v>13039</v>
      </c>
      <c r="C201" t="s">
        <v>13040</v>
      </c>
      <c r="D201">
        <v>1</v>
      </c>
      <c r="E201" s="160">
        <v>45717</v>
      </c>
      <c r="F201" s="160">
        <v>45718</v>
      </c>
      <c r="G201" s="160"/>
      <c r="H201" s="160"/>
      <c r="I201" s="160" t="b">
        <f t="shared" si="4"/>
        <v>0</v>
      </c>
      <c r="J201" s="160" t="str">
        <f t="shared" si="5"/>
        <v>yes</v>
      </c>
    </row>
    <row r="202" spans="2:10">
      <c r="B202" t="s">
        <v>13041</v>
      </c>
      <c r="C202" t="s">
        <v>13042</v>
      </c>
      <c r="D202">
        <v>1</v>
      </c>
      <c r="E202" s="160">
        <v>45714</v>
      </c>
      <c r="F202" s="160">
        <v>45715</v>
      </c>
      <c r="G202" s="160"/>
      <c r="H202" s="160"/>
      <c r="I202" s="160" t="b">
        <f t="shared" si="4"/>
        <v>0</v>
      </c>
      <c r="J202" s="160" t="str">
        <f t="shared" si="5"/>
        <v>yes</v>
      </c>
    </row>
    <row r="203" spans="2:10">
      <c r="B203" t="s">
        <v>13043</v>
      </c>
      <c r="C203" t="s">
        <v>13044</v>
      </c>
      <c r="D203">
        <v>1</v>
      </c>
      <c r="E203" s="160">
        <v>45717</v>
      </c>
      <c r="F203" s="160">
        <v>45718</v>
      </c>
      <c r="G203" s="160"/>
      <c r="H203" s="160"/>
      <c r="I203" s="160" t="b">
        <f t="shared" ref="I203:I266" si="6">IF(E203=G203,"yes")</f>
        <v>0</v>
      </c>
      <c r="J203" s="160" t="str">
        <f t="shared" ref="J203:J266" si="7">IF(E203&gt;G203,"yes")</f>
        <v>yes</v>
      </c>
    </row>
    <row r="204" spans="2:10">
      <c r="B204" t="s">
        <v>13045</v>
      </c>
      <c r="C204" t="s">
        <v>13046</v>
      </c>
      <c r="D204">
        <v>1</v>
      </c>
      <c r="E204" s="160">
        <v>45714</v>
      </c>
      <c r="F204" s="160">
        <v>45715</v>
      </c>
      <c r="G204" s="160"/>
      <c r="H204" s="160"/>
      <c r="I204" s="160" t="b">
        <f t="shared" si="6"/>
        <v>0</v>
      </c>
      <c r="J204" s="160" t="str">
        <f t="shared" si="7"/>
        <v>yes</v>
      </c>
    </row>
    <row r="205" spans="2:10">
      <c r="B205" t="s">
        <v>13047</v>
      </c>
      <c r="C205" t="s">
        <v>13048</v>
      </c>
      <c r="D205">
        <v>1</v>
      </c>
      <c r="E205" s="160">
        <v>45717</v>
      </c>
      <c r="F205" s="160">
        <v>45718</v>
      </c>
      <c r="G205" s="160"/>
      <c r="H205" s="160"/>
      <c r="I205" s="160" t="b">
        <f t="shared" si="6"/>
        <v>0</v>
      </c>
      <c r="J205" s="160" t="str">
        <f t="shared" si="7"/>
        <v>yes</v>
      </c>
    </row>
    <row r="206" spans="2:10">
      <c r="B206" t="s">
        <v>13049</v>
      </c>
      <c r="C206" t="s">
        <v>13050</v>
      </c>
      <c r="D206">
        <v>1</v>
      </c>
      <c r="E206" s="160">
        <v>45700</v>
      </c>
      <c r="F206" s="160">
        <v>45701</v>
      </c>
      <c r="G206" s="160"/>
      <c r="H206" s="160"/>
      <c r="I206" s="160" t="b">
        <f t="shared" si="6"/>
        <v>0</v>
      </c>
      <c r="J206" s="160" t="str">
        <f t="shared" si="7"/>
        <v>yes</v>
      </c>
    </row>
    <row r="207" spans="2:10">
      <c r="B207" t="s">
        <v>13051</v>
      </c>
      <c r="C207" t="s">
        <v>13052</v>
      </c>
      <c r="D207">
        <v>1</v>
      </c>
      <c r="E207" s="160">
        <v>45703</v>
      </c>
      <c r="F207" s="160">
        <v>45704</v>
      </c>
      <c r="G207" s="160"/>
      <c r="H207" s="160"/>
      <c r="I207" s="160" t="b">
        <f t="shared" si="6"/>
        <v>0</v>
      </c>
      <c r="J207" s="160" t="str">
        <f t="shared" si="7"/>
        <v>yes</v>
      </c>
    </row>
    <row r="208" spans="2:10">
      <c r="B208" t="s">
        <v>13053</v>
      </c>
      <c r="C208" t="s">
        <v>13054</v>
      </c>
      <c r="D208">
        <v>1</v>
      </c>
      <c r="E208" s="160">
        <v>45705</v>
      </c>
      <c r="F208" s="160">
        <v>45706</v>
      </c>
      <c r="G208" s="160"/>
      <c r="H208" s="160"/>
      <c r="I208" s="160" t="b">
        <f t="shared" si="6"/>
        <v>0</v>
      </c>
      <c r="J208" s="160" t="str">
        <f t="shared" si="7"/>
        <v>yes</v>
      </c>
    </row>
    <row r="209" spans="2:10">
      <c r="B209" t="s">
        <v>13055</v>
      </c>
      <c r="C209" t="s">
        <v>13056</v>
      </c>
      <c r="D209">
        <v>1</v>
      </c>
      <c r="E209" s="160">
        <v>45707</v>
      </c>
      <c r="F209" s="160">
        <v>45708</v>
      </c>
      <c r="G209" s="160"/>
      <c r="H209" s="160"/>
      <c r="I209" s="160" t="b">
        <f t="shared" si="6"/>
        <v>0</v>
      </c>
      <c r="J209" s="160" t="str">
        <f t="shared" si="7"/>
        <v>yes</v>
      </c>
    </row>
    <row r="210" spans="2:10">
      <c r="B210" t="s">
        <v>13057</v>
      </c>
      <c r="C210" t="s">
        <v>13058</v>
      </c>
      <c r="D210">
        <v>1</v>
      </c>
      <c r="E210" s="160">
        <v>45700</v>
      </c>
      <c r="F210" s="160">
        <v>45701</v>
      </c>
      <c r="G210" s="160"/>
      <c r="H210" s="160"/>
      <c r="I210" s="160" t="b">
        <f t="shared" si="6"/>
        <v>0</v>
      </c>
      <c r="J210" s="160" t="str">
        <f t="shared" si="7"/>
        <v>yes</v>
      </c>
    </row>
    <row r="211" spans="2:10">
      <c r="B211" t="s">
        <v>13059</v>
      </c>
      <c r="C211" t="s">
        <v>13060</v>
      </c>
      <c r="D211">
        <v>1</v>
      </c>
      <c r="E211" s="160">
        <v>45703</v>
      </c>
      <c r="F211" s="160">
        <v>45704</v>
      </c>
      <c r="G211" s="160"/>
      <c r="H211" s="160"/>
      <c r="I211" s="160" t="b">
        <f t="shared" si="6"/>
        <v>0</v>
      </c>
      <c r="J211" s="160" t="str">
        <f t="shared" si="7"/>
        <v>yes</v>
      </c>
    </row>
    <row r="212" spans="2:10">
      <c r="B212" t="s">
        <v>13061</v>
      </c>
      <c r="C212" t="s">
        <v>13062</v>
      </c>
      <c r="D212">
        <v>1</v>
      </c>
      <c r="E212" s="160">
        <v>45705</v>
      </c>
      <c r="F212" s="160">
        <v>45706</v>
      </c>
      <c r="G212" s="160"/>
      <c r="H212" s="160"/>
      <c r="I212" s="160" t="b">
        <f t="shared" si="6"/>
        <v>0</v>
      </c>
      <c r="J212" s="160" t="str">
        <f t="shared" si="7"/>
        <v>yes</v>
      </c>
    </row>
    <row r="213" spans="2:10">
      <c r="B213" t="s">
        <v>13063</v>
      </c>
      <c r="C213" t="s">
        <v>13064</v>
      </c>
      <c r="D213">
        <v>1</v>
      </c>
      <c r="E213" s="160">
        <v>45707</v>
      </c>
      <c r="F213" s="160">
        <v>45708</v>
      </c>
      <c r="G213" s="160"/>
      <c r="H213" s="160"/>
      <c r="I213" s="160" t="b">
        <f t="shared" si="6"/>
        <v>0</v>
      </c>
      <c r="J213" s="160" t="str">
        <f t="shared" si="7"/>
        <v>yes</v>
      </c>
    </row>
    <row r="214" spans="2:10">
      <c r="B214" t="s">
        <v>13065</v>
      </c>
      <c r="C214" t="s">
        <v>13066</v>
      </c>
      <c r="D214">
        <v>1</v>
      </c>
      <c r="E214" s="160">
        <v>45951</v>
      </c>
      <c r="F214" s="160">
        <v>45952</v>
      </c>
      <c r="G214" s="160"/>
      <c r="H214" s="160"/>
      <c r="I214" s="160" t="b">
        <f t="shared" si="6"/>
        <v>0</v>
      </c>
      <c r="J214" s="160" t="str">
        <f t="shared" si="7"/>
        <v>yes</v>
      </c>
    </row>
    <row r="215" spans="2:10">
      <c r="B215" t="s">
        <v>13067</v>
      </c>
      <c r="C215" t="s">
        <v>13068</v>
      </c>
      <c r="D215">
        <v>1</v>
      </c>
      <c r="E215" s="160">
        <v>45841</v>
      </c>
      <c r="F215" s="160">
        <v>45857</v>
      </c>
      <c r="G215" s="160"/>
      <c r="H215" s="160"/>
      <c r="I215" s="160" t="b">
        <f t="shared" si="6"/>
        <v>0</v>
      </c>
      <c r="J215" s="160" t="str">
        <f t="shared" si="7"/>
        <v>yes</v>
      </c>
    </row>
    <row r="216" spans="2:10">
      <c r="B216" t="s">
        <v>13069</v>
      </c>
      <c r="C216" t="s">
        <v>13070</v>
      </c>
      <c r="D216">
        <v>1</v>
      </c>
      <c r="E216" s="160">
        <v>45934</v>
      </c>
      <c r="F216" s="160">
        <v>45951</v>
      </c>
      <c r="G216" s="160"/>
      <c r="H216" s="160"/>
      <c r="I216" s="160" t="b">
        <f t="shared" si="6"/>
        <v>0</v>
      </c>
      <c r="J216" s="160" t="str">
        <f t="shared" si="7"/>
        <v>yes</v>
      </c>
    </row>
    <row r="217" spans="2:10">
      <c r="B217" t="s">
        <v>13071</v>
      </c>
      <c r="C217" t="s">
        <v>13072</v>
      </c>
      <c r="D217">
        <v>1</v>
      </c>
      <c r="E217" s="160">
        <v>45810</v>
      </c>
      <c r="F217" s="160">
        <v>45811</v>
      </c>
      <c r="G217" s="160"/>
      <c r="H217" s="160"/>
      <c r="I217" s="160" t="b">
        <f t="shared" si="6"/>
        <v>0</v>
      </c>
      <c r="J217" s="160" t="str">
        <f t="shared" si="7"/>
        <v>yes</v>
      </c>
    </row>
    <row r="218" spans="2:10">
      <c r="B218" t="s">
        <v>13073</v>
      </c>
      <c r="C218" t="s">
        <v>13074</v>
      </c>
      <c r="D218">
        <v>1</v>
      </c>
      <c r="E218" s="160">
        <v>45812</v>
      </c>
      <c r="F218" s="160">
        <v>45813</v>
      </c>
      <c r="G218" s="160"/>
      <c r="H218" s="160"/>
      <c r="I218" s="160" t="b">
        <f t="shared" si="6"/>
        <v>0</v>
      </c>
      <c r="J218" s="160" t="str">
        <f t="shared" si="7"/>
        <v>yes</v>
      </c>
    </row>
    <row r="219" spans="2:10">
      <c r="B219" t="s">
        <v>13075</v>
      </c>
      <c r="C219" t="s">
        <v>13076</v>
      </c>
      <c r="D219">
        <v>1</v>
      </c>
      <c r="E219" s="160">
        <v>45815</v>
      </c>
      <c r="F219" s="160">
        <v>45816</v>
      </c>
      <c r="G219" s="160"/>
      <c r="H219" s="160"/>
      <c r="I219" s="160" t="b">
        <f t="shared" si="6"/>
        <v>0</v>
      </c>
      <c r="J219" s="160" t="str">
        <f t="shared" si="7"/>
        <v>yes</v>
      </c>
    </row>
    <row r="220" spans="2:10">
      <c r="B220" t="s">
        <v>13077</v>
      </c>
      <c r="C220" t="s">
        <v>13078</v>
      </c>
      <c r="D220">
        <v>1</v>
      </c>
      <c r="E220" s="160">
        <v>45817</v>
      </c>
      <c r="F220" s="160">
        <v>45818</v>
      </c>
      <c r="G220" s="160"/>
      <c r="H220" s="160"/>
      <c r="I220" s="160" t="b">
        <f t="shared" si="6"/>
        <v>0</v>
      </c>
      <c r="J220" s="160" t="str">
        <f t="shared" si="7"/>
        <v>yes</v>
      </c>
    </row>
    <row r="221" spans="2:10">
      <c r="B221" t="s">
        <v>13079</v>
      </c>
      <c r="C221" t="s">
        <v>13080</v>
      </c>
      <c r="D221">
        <v>1</v>
      </c>
      <c r="E221" s="160">
        <v>45819</v>
      </c>
      <c r="F221" s="160">
        <v>45820</v>
      </c>
      <c r="G221" s="160"/>
      <c r="H221" s="160"/>
      <c r="I221" s="160" t="b">
        <f t="shared" si="6"/>
        <v>0</v>
      </c>
      <c r="J221" s="160" t="str">
        <f t="shared" si="7"/>
        <v>yes</v>
      </c>
    </row>
    <row r="222" spans="2:10">
      <c r="B222" t="s">
        <v>13081</v>
      </c>
      <c r="C222" t="s">
        <v>13082</v>
      </c>
      <c r="D222">
        <v>1</v>
      </c>
      <c r="E222" s="160">
        <v>45810</v>
      </c>
      <c r="F222" s="160">
        <v>45811</v>
      </c>
      <c r="G222" s="160"/>
      <c r="H222" s="160"/>
      <c r="I222" s="160" t="b">
        <f t="shared" si="6"/>
        <v>0</v>
      </c>
      <c r="J222" s="160" t="str">
        <f t="shared" si="7"/>
        <v>yes</v>
      </c>
    </row>
    <row r="223" spans="2:10">
      <c r="B223" t="s">
        <v>13083</v>
      </c>
      <c r="C223" t="s">
        <v>13084</v>
      </c>
      <c r="D223">
        <v>1</v>
      </c>
      <c r="E223" s="160">
        <v>45812</v>
      </c>
      <c r="F223" s="160">
        <v>45813</v>
      </c>
      <c r="G223" s="160"/>
      <c r="H223" s="160"/>
      <c r="I223" s="160" t="b">
        <f t="shared" si="6"/>
        <v>0</v>
      </c>
      <c r="J223" s="160" t="str">
        <f t="shared" si="7"/>
        <v>yes</v>
      </c>
    </row>
    <row r="224" spans="2:10">
      <c r="B224" t="s">
        <v>13085</v>
      </c>
      <c r="C224" t="s">
        <v>13086</v>
      </c>
      <c r="D224">
        <v>1</v>
      </c>
      <c r="E224" s="160">
        <v>45815</v>
      </c>
      <c r="F224" s="160">
        <v>45816</v>
      </c>
      <c r="G224" s="160"/>
      <c r="H224" s="160"/>
      <c r="I224" s="160" t="b">
        <f t="shared" si="6"/>
        <v>0</v>
      </c>
      <c r="J224" s="160" t="str">
        <f t="shared" si="7"/>
        <v>yes</v>
      </c>
    </row>
    <row r="225" spans="2:10">
      <c r="B225" t="s">
        <v>13087</v>
      </c>
      <c r="C225" t="s">
        <v>13088</v>
      </c>
      <c r="D225">
        <v>1</v>
      </c>
      <c r="E225" s="160">
        <v>45817</v>
      </c>
      <c r="F225" s="160">
        <v>45818</v>
      </c>
      <c r="G225" s="160"/>
      <c r="H225" s="160"/>
      <c r="I225" s="160" t="b">
        <f t="shared" si="6"/>
        <v>0</v>
      </c>
      <c r="J225" s="160" t="str">
        <f t="shared" si="7"/>
        <v>yes</v>
      </c>
    </row>
    <row r="226" spans="2:10">
      <c r="B226" t="s">
        <v>13089</v>
      </c>
      <c r="C226" t="s">
        <v>13090</v>
      </c>
      <c r="D226">
        <v>1</v>
      </c>
      <c r="E226" s="160">
        <v>45824</v>
      </c>
      <c r="F226" s="160">
        <v>45825</v>
      </c>
      <c r="G226" s="160"/>
      <c r="H226" s="160"/>
      <c r="I226" s="160" t="b">
        <f t="shared" si="6"/>
        <v>0</v>
      </c>
      <c r="J226" s="160" t="str">
        <f t="shared" si="7"/>
        <v>yes</v>
      </c>
    </row>
    <row r="227" spans="2:10">
      <c r="B227" t="s">
        <v>13091</v>
      </c>
      <c r="C227" t="s">
        <v>13092</v>
      </c>
      <c r="D227">
        <v>1</v>
      </c>
      <c r="E227" s="160">
        <v>45810</v>
      </c>
      <c r="F227" s="160">
        <v>45811</v>
      </c>
      <c r="G227" s="160"/>
      <c r="H227" s="160"/>
      <c r="I227" s="160" t="b">
        <f t="shared" si="6"/>
        <v>0</v>
      </c>
      <c r="J227" s="160" t="str">
        <f t="shared" si="7"/>
        <v>yes</v>
      </c>
    </row>
    <row r="228" spans="2:10">
      <c r="B228" t="s">
        <v>13093</v>
      </c>
      <c r="C228" t="s">
        <v>13094</v>
      </c>
      <c r="D228">
        <v>1</v>
      </c>
      <c r="E228" s="160">
        <v>45812</v>
      </c>
      <c r="F228" s="160">
        <v>45813</v>
      </c>
      <c r="G228" s="160"/>
      <c r="H228" s="160"/>
      <c r="I228" s="160" t="b">
        <f t="shared" si="6"/>
        <v>0</v>
      </c>
      <c r="J228" s="160" t="str">
        <f t="shared" si="7"/>
        <v>yes</v>
      </c>
    </row>
    <row r="229" spans="2:10">
      <c r="B229" t="s">
        <v>13095</v>
      </c>
      <c r="C229" t="s">
        <v>13096</v>
      </c>
      <c r="D229">
        <v>1</v>
      </c>
      <c r="E229" s="160">
        <v>45815</v>
      </c>
      <c r="F229" s="160">
        <v>45816</v>
      </c>
      <c r="G229" s="160"/>
      <c r="H229" s="160"/>
      <c r="I229" s="160" t="b">
        <f t="shared" si="6"/>
        <v>0</v>
      </c>
      <c r="J229" s="160" t="str">
        <f t="shared" si="7"/>
        <v>yes</v>
      </c>
    </row>
    <row r="230" spans="2:10">
      <c r="B230" t="s">
        <v>13097</v>
      </c>
      <c r="C230" t="s">
        <v>13098</v>
      </c>
      <c r="D230">
        <v>1</v>
      </c>
      <c r="E230" s="160">
        <v>45817</v>
      </c>
      <c r="F230" s="160">
        <v>45818</v>
      </c>
      <c r="G230" s="160"/>
      <c r="H230" s="160"/>
      <c r="I230" s="160" t="b">
        <f t="shared" si="6"/>
        <v>0</v>
      </c>
      <c r="J230" s="160" t="str">
        <f t="shared" si="7"/>
        <v>yes</v>
      </c>
    </row>
    <row r="231" spans="2:10">
      <c r="B231" t="s">
        <v>13099</v>
      </c>
      <c r="C231" t="s">
        <v>13100</v>
      </c>
      <c r="D231">
        <v>1</v>
      </c>
      <c r="E231" s="160">
        <v>45824</v>
      </c>
      <c r="F231" s="160">
        <v>45825</v>
      </c>
      <c r="G231" s="160"/>
      <c r="H231" s="160"/>
      <c r="I231" s="160" t="b">
        <f t="shared" si="6"/>
        <v>0</v>
      </c>
      <c r="J231" s="160" t="str">
        <f t="shared" si="7"/>
        <v>yes</v>
      </c>
    </row>
    <row r="232" spans="2:10">
      <c r="B232" t="s">
        <v>13101</v>
      </c>
      <c r="C232" t="s">
        <v>13102</v>
      </c>
      <c r="D232">
        <v>1</v>
      </c>
      <c r="E232" s="160">
        <v>45952</v>
      </c>
      <c r="F232" s="160">
        <v>45956</v>
      </c>
      <c r="G232" s="160"/>
      <c r="H232" s="160"/>
      <c r="I232" s="160" t="b">
        <f t="shared" si="6"/>
        <v>0</v>
      </c>
      <c r="J232" s="160" t="str">
        <f t="shared" si="7"/>
        <v>yes</v>
      </c>
    </row>
    <row r="233" spans="2:10">
      <c r="B233" t="s">
        <v>13103</v>
      </c>
      <c r="C233" t="s">
        <v>13104</v>
      </c>
      <c r="D233">
        <v>1</v>
      </c>
      <c r="E233" s="160">
        <v>45957</v>
      </c>
      <c r="F233" s="160">
        <v>45958</v>
      </c>
      <c r="G233" s="160"/>
      <c r="H233" s="160"/>
      <c r="I233" s="160" t="b">
        <f t="shared" si="6"/>
        <v>0</v>
      </c>
      <c r="J233" s="160" t="str">
        <f t="shared" si="7"/>
        <v>yes</v>
      </c>
    </row>
    <row r="234" spans="2:10">
      <c r="B234" t="s">
        <v>13105</v>
      </c>
      <c r="C234" t="s">
        <v>13106</v>
      </c>
      <c r="D234">
        <v>1</v>
      </c>
      <c r="E234" s="160">
        <v>45959</v>
      </c>
      <c r="F234" s="160">
        <v>45971</v>
      </c>
      <c r="G234" s="160"/>
      <c r="H234" s="160"/>
      <c r="I234" s="160" t="b">
        <f t="shared" si="6"/>
        <v>0</v>
      </c>
      <c r="J234" s="160" t="str">
        <f t="shared" si="7"/>
        <v>yes</v>
      </c>
    </row>
    <row r="235" spans="2:10">
      <c r="B235" t="s">
        <v>13107</v>
      </c>
      <c r="C235" t="s">
        <v>13108</v>
      </c>
      <c r="D235">
        <v>1</v>
      </c>
      <c r="E235" s="160">
        <v>45972</v>
      </c>
      <c r="F235" s="160">
        <v>45991</v>
      </c>
      <c r="G235" s="160"/>
      <c r="H235" s="160"/>
      <c r="I235" s="160" t="b">
        <f t="shared" si="6"/>
        <v>0</v>
      </c>
      <c r="J235" s="160" t="str">
        <f t="shared" si="7"/>
        <v>yes</v>
      </c>
    </row>
    <row r="236" spans="2:10">
      <c r="B236" t="s">
        <v>13109</v>
      </c>
      <c r="C236" t="s">
        <v>13110</v>
      </c>
      <c r="D236">
        <v>1</v>
      </c>
      <c r="E236" s="160">
        <v>45992</v>
      </c>
      <c r="F236" s="160">
        <v>46011</v>
      </c>
      <c r="G236" s="160"/>
      <c r="H236" s="160"/>
      <c r="I236" s="160" t="b">
        <f t="shared" si="6"/>
        <v>0</v>
      </c>
      <c r="J236" s="160" t="str">
        <f t="shared" si="7"/>
        <v>yes</v>
      </c>
    </row>
    <row r="237" spans="2:10">
      <c r="B237" t="s">
        <v>13111</v>
      </c>
      <c r="C237" t="s">
        <v>13112</v>
      </c>
      <c r="D237">
        <v>1</v>
      </c>
      <c r="E237" s="160">
        <v>46012</v>
      </c>
      <c r="F237" s="160">
        <v>46018</v>
      </c>
      <c r="G237" s="160"/>
      <c r="H237" s="160"/>
      <c r="I237" s="160" t="b">
        <f t="shared" si="6"/>
        <v>0</v>
      </c>
      <c r="J237" s="160" t="str">
        <f t="shared" si="7"/>
        <v>yes</v>
      </c>
    </row>
    <row r="238" spans="2:10">
      <c r="B238" t="s">
        <v>13113</v>
      </c>
      <c r="C238" t="s">
        <v>13114</v>
      </c>
      <c r="D238">
        <v>1</v>
      </c>
      <c r="E238" s="160">
        <v>46019</v>
      </c>
      <c r="F238" s="160">
        <v>46020</v>
      </c>
      <c r="G238" s="160"/>
      <c r="H238" s="160"/>
      <c r="I238" s="160" t="b">
        <f t="shared" si="6"/>
        <v>0</v>
      </c>
      <c r="J238" s="160" t="str">
        <f t="shared" si="7"/>
        <v>yes</v>
      </c>
    </row>
    <row r="239" spans="2:10">
      <c r="B239" t="s">
        <v>13115</v>
      </c>
      <c r="C239" t="s">
        <v>13116</v>
      </c>
      <c r="D239">
        <v>1</v>
      </c>
      <c r="E239" s="160">
        <v>45957</v>
      </c>
      <c r="F239" s="160">
        <v>45960</v>
      </c>
      <c r="G239" s="160"/>
      <c r="H239" s="160"/>
      <c r="I239" s="160" t="b">
        <f t="shared" si="6"/>
        <v>0</v>
      </c>
      <c r="J239" s="160" t="str">
        <f t="shared" si="7"/>
        <v>yes</v>
      </c>
    </row>
    <row r="240" spans="2:10">
      <c r="B240" t="s">
        <v>13117</v>
      </c>
      <c r="C240" t="s">
        <v>13118</v>
      </c>
      <c r="D240">
        <v>1</v>
      </c>
      <c r="E240" s="160">
        <v>45962</v>
      </c>
      <c r="F240" s="160">
        <v>45963</v>
      </c>
      <c r="G240" s="160"/>
      <c r="H240" s="160"/>
      <c r="I240" s="160" t="b">
        <f t="shared" si="6"/>
        <v>0</v>
      </c>
      <c r="J240" s="160" t="str">
        <f t="shared" si="7"/>
        <v>yes</v>
      </c>
    </row>
    <row r="241" spans="2:10">
      <c r="B241" t="s">
        <v>13119</v>
      </c>
      <c r="C241" t="s">
        <v>13120</v>
      </c>
      <c r="D241">
        <v>1</v>
      </c>
      <c r="E241" s="160">
        <v>45964</v>
      </c>
      <c r="F241" s="160">
        <v>45977</v>
      </c>
      <c r="G241" s="160"/>
      <c r="H241" s="160"/>
      <c r="I241" s="160" t="b">
        <f t="shared" si="6"/>
        <v>0</v>
      </c>
      <c r="J241" s="160" t="str">
        <f t="shared" si="7"/>
        <v>yes</v>
      </c>
    </row>
    <row r="242" spans="2:10">
      <c r="B242" t="s">
        <v>13121</v>
      </c>
      <c r="C242" t="s">
        <v>13122</v>
      </c>
      <c r="D242">
        <v>1</v>
      </c>
      <c r="E242" s="160">
        <v>45978</v>
      </c>
      <c r="F242" s="160">
        <v>45998</v>
      </c>
      <c r="G242" s="160"/>
      <c r="H242" s="160"/>
      <c r="I242" s="160" t="b">
        <f t="shared" si="6"/>
        <v>0</v>
      </c>
      <c r="J242" s="160" t="str">
        <f t="shared" si="7"/>
        <v>yes</v>
      </c>
    </row>
    <row r="243" spans="2:10">
      <c r="B243" t="s">
        <v>13123</v>
      </c>
      <c r="C243" t="s">
        <v>13124</v>
      </c>
      <c r="D243">
        <v>1</v>
      </c>
      <c r="E243" s="160">
        <v>45999</v>
      </c>
      <c r="F243" s="160">
        <v>46019</v>
      </c>
      <c r="G243" s="160"/>
      <c r="H243" s="160"/>
      <c r="I243" s="160" t="b">
        <f t="shared" si="6"/>
        <v>0</v>
      </c>
      <c r="J243" s="160" t="str">
        <f t="shared" si="7"/>
        <v>yes</v>
      </c>
    </row>
    <row r="244" spans="2:10">
      <c r="B244" t="s">
        <v>13125</v>
      </c>
      <c r="C244" t="s">
        <v>13126</v>
      </c>
      <c r="D244">
        <v>1</v>
      </c>
      <c r="E244" s="160">
        <v>46020</v>
      </c>
      <c r="F244" s="160">
        <v>46026</v>
      </c>
      <c r="G244" s="160"/>
      <c r="H244" s="160"/>
      <c r="I244" s="160" t="b">
        <f t="shared" si="6"/>
        <v>0</v>
      </c>
      <c r="J244" s="160" t="str">
        <f t="shared" si="7"/>
        <v>yes</v>
      </c>
    </row>
    <row r="245" spans="2:10">
      <c r="B245" t="s">
        <v>13127</v>
      </c>
      <c r="C245" t="s">
        <v>13128</v>
      </c>
      <c r="D245">
        <v>1</v>
      </c>
      <c r="E245" s="160">
        <v>46027</v>
      </c>
      <c r="F245" s="160">
        <v>46028</v>
      </c>
      <c r="G245" s="160"/>
      <c r="H245" s="160"/>
      <c r="I245" s="160" t="b">
        <f t="shared" si="6"/>
        <v>0</v>
      </c>
      <c r="J245" s="160" t="str">
        <f t="shared" si="7"/>
        <v>yes</v>
      </c>
    </row>
    <row r="246" spans="2:10">
      <c r="B246" t="s">
        <v>13129</v>
      </c>
      <c r="C246" t="s">
        <v>13130</v>
      </c>
      <c r="D246">
        <v>1</v>
      </c>
      <c r="E246" s="160">
        <v>45962</v>
      </c>
      <c r="F246" s="160">
        <v>45965</v>
      </c>
      <c r="G246" s="160"/>
      <c r="H246" s="160"/>
      <c r="I246" s="160" t="b">
        <f t="shared" si="6"/>
        <v>0</v>
      </c>
      <c r="J246" s="160" t="str">
        <f t="shared" si="7"/>
        <v>yes</v>
      </c>
    </row>
    <row r="247" spans="2:10">
      <c r="B247" t="s">
        <v>13131</v>
      </c>
      <c r="C247" t="s">
        <v>13132</v>
      </c>
      <c r="D247">
        <v>1</v>
      </c>
      <c r="E247" s="160">
        <v>45966</v>
      </c>
      <c r="F247" s="160">
        <v>45967</v>
      </c>
      <c r="G247" s="160"/>
      <c r="H247" s="160"/>
      <c r="I247" s="160" t="b">
        <f t="shared" si="6"/>
        <v>0</v>
      </c>
      <c r="J247" s="160" t="str">
        <f t="shared" si="7"/>
        <v>yes</v>
      </c>
    </row>
    <row r="248" spans="2:10">
      <c r="B248" t="s">
        <v>13133</v>
      </c>
      <c r="C248" t="s">
        <v>13134</v>
      </c>
      <c r="D248">
        <v>1</v>
      </c>
      <c r="E248" s="160">
        <v>45969</v>
      </c>
      <c r="F248" s="160">
        <v>45981</v>
      </c>
      <c r="G248" s="160"/>
      <c r="H248" s="160"/>
      <c r="I248" s="160" t="b">
        <f t="shared" si="6"/>
        <v>0</v>
      </c>
      <c r="J248" s="160" t="str">
        <f t="shared" si="7"/>
        <v>yes</v>
      </c>
    </row>
    <row r="249" spans="2:10">
      <c r="B249" t="s">
        <v>13135</v>
      </c>
      <c r="C249" t="s">
        <v>13136</v>
      </c>
      <c r="D249">
        <v>1</v>
      </c>
      <c r="E249" s="160">
        <v>45983</v>
      </c>
      <c r="F249" s="160">
        <v>46002</v>
      </c>
      <c r="G249" s="160"/>
      <c r="H249" s="160"/>
      <c r="I249" s="160" t="b">
        <f t="shared" si="6"/>
        <v>0</v>
      </c>
      <c r="J249" s="160" t="str">
        <f t="shared" si="7"/>
        <v>yes</v>
      </c>
    </row>
    <row r="250" spans="2:10">
      <c r="B250" t="s">
        <v>13137</v>
      </c>
      <c r="C250" t="s">
        <v>13138</v>
      </c>
      <c r="D250">
        <v>1</v>
      </c>
      <c r="E250" s="160">
        <v>46004</v>
      </c>
      <c r="F250" s="160">
        <v>46023</v>
      </c>
      <c r="G250" s="160"/>
      <c r="H250" s="160"/>
      <c r="I250" s="160" t="b">
        <f t="shared" si="6"/>
        <v>0</v>
      </c>
      <c r="J250" s="160" t="str">
        <f t="shared" si="7"/>
        <v>yes</v>
      </c>
    </row>
    <row r="251" spans="2:10">
      <c r="B251" t="s">
        <v>13139</v>
      </c>
      <c r="C251" t="s">
        <v>13140</v>
      </c>
      <c r="D251">
        <v>1</v>
      </c>
      <c r="E251" s="160">
        <v>46025</v>
      </c>
      <c r="F251" s="160">
        <v>46030</v>
      </c>
      <c r="G251" s="160"/>
      <c r="H251" s="160"/>
      <c r="I251" s="160" t="b">
        <f t="shared" si="6"/>
        <v>0</v>
      </c>
      <c r="J251" s="160" t="str">
        <f t="shared" si="7"/>
        <v>yes</v>
      </c>
    </row>
    <row r="252" spans="2:10">
      <c r="B252" t="s">
        <v>13141</v>
      </c>
      <c r="C252" t="s">
        <v>13142</v>
      </c>
      <c r="D252">
        <v>1</v>
      </c>
      <c r="E252" s="160">
        <v>46032</v>
      </c>
      <c r="F252" s="160">
        <v>46033</v>
      </c>
      <c r="G252" s="160"/>
      <c r="H252" s="160"/>
      <c r="I252" s="160" t="b">
        <f t="shared" si="6"/>
        <v>0</v>
      </c>
      <c r="J252" s="160" t="str">
        <f t="shared" si="7"/>
        <v>yes</v>
      </c>
    </row>
    <row r="253" spans="2:10">
      <c r="B253" t="s">
        <v>13143</v>
      </c>
      <c r="C253" t="s">
        <v>13144</v>
      </c>
      <c r="D253">
        <v>1</v>
      </c>
      <c r="E253" s="160">
        <v>45810</v>
      </c>
      <c r="F253" s="160">
        <v>45811</v>
      </c>
      <c r="G253" s="160"/>
      <c r="H253" s="160"/>
      <c r="I253" s="160" t="b">
        <f t="shared" si="6"/>
        <v>0</v>
      </c>
      <c r="J253" s="160" t="str">
        <f t="shared" si="7"/>
        <v>yes</v>
      </c>
    </row>
    <row r="254" spans="2:10">
      <c r="B254" t="s">
        <v>13145</v>
      </c>
      <c r="C254" t="s">
        <v>13146</v>
      </c>
      <c r="D254">
        <v>1</v>
      </c>
      <c r="E254" s="160">
        <v>45812</v>
      </c>
      <c r="F254" s="160">
        <v>45813</v>
      </c>
      <c r="G254" s="160"/>
      <c r="H254" s="160"/>
      <c r="I254" s="160" t="b">
        <f t="shared" si="6"/>
        <v>0</v>
      </c>
      <c r="J254" s="160" t="str">
        <f t="shared" si="7"/>
        <v>yes</v>
      </c>
    </row>
    <row r="255" spans="2:10">
      <c r="B255" t="s">
        <v>13147</v>
      </c>
      <c r="C255" t="s">
        <v>13148</v>
      </c>
      <c r="D255">
        <v>1</v>
      </c>
      <c r="E255" s="160">
        <v>45815</v>
      </c>
      <c r="F255" s="160">
        <v>45816</v>
      </c>
      <c r="G255" s="160"/>
      <c r="H255" s="160"/>
      <c r="I255" s="160" t="b">
        <f t="shared" si="6"/>
        <v>0</v>
      </c>
      <c r="J255" s="160" t="str">
        <f t="shared" si="7"/>
        <v>yes</v>
      </c>
    </row>
    <row r="256" spans="2:10">
      <c r="B256" t="s">
        <v>13149</v>
      </c>
      <c r="C256" t="s">
        <v>13150</v>
      </c>
      <c r="D256">
        <v>1</v>
      </c>
      <c r="E256" s="160">
        <v>45817</v>
      </c>
      <c r="F256" s="160">
        <v>45818</v>
      </c>
      <c r="G256" s="160"/>
      <c r="H256" s="160"/>
      <c r="I256" s="160" t="b">
        <f t="shared" si="6"/>
        <v>0</v>
      </c>
      <c r="J256" s="160" t="str">
        <f t="shared" si="7"/>
        <v>yes</v>
      </c>
    </row>
    <row r="257" spans="2:10">
      <c r="B257" t="s">
        <v>13151</v>
      </c>
      <c r="C257" t="s">
        <v>13152</v>
      </c>
      <c r="D257">
        <v>1</v>
      </c>
      <c r="E257" s="160">
        <v>45819</v>
      </c>
      <c r="F257" s="160">
        <v>45820</v>
      </c>
      <c r="G257" s="160"/>
      <c r="H257" s="160"/>
      <c r="I257" s="160" t="b">
        <f t="shared" si="6"/>
        <v>0</v>
      </c>
      <c r="J257" s="160" t="str">
        <f t="shared" si="7"/>
        <v>yes</v>
      </c>
    </row>
    <row r="258" spans="2:10">
      <c r="B258" t="s">
        <v>13153</v>
      </c>
      <c r="C258" t="s">
        <v>13154</v>
      </c>
      <c r="D258">
        <v>1</v>
      </c>
      <c r="E258" s="160">
        <v>45810</v>
      </c>
      <c r="F258" s="160">
        <v>45811</v>
      </c>
      <c r="G258" s="160"/>
      <c r="H258" s="160"/>
      <c r="I258" s="160" t="b">
        <f t="shared" si="6"/>
        <v>0</v>
      </c>
      <c r="J258" s="160" t="str">
        <f t="shared" si="7"/>
        <v>yes</v>
      </c>
    </row>
    <row r="259" spans="2:10">
      <c r="B259" t="s">
        <v>13155</v>
      </c>
      <c r="C259" t="s">
        <v>13156</v>
      </c>
      <c r="D259">
        <v>1</v>
      </c>
      <c r="E259" s="160">
        <v>45812</v>
      </c>
      <c r="F259" s="160">
        <v>45813</v>
      </c>
      <c r="G259" s="160"/>
      <c r="H259" s="160"/>
      <c r="I259" s="160" t="b">
        <f t="shared" si="6"/>
        <v>0</v>
      </c>
      <c r="J259" s="160" t="str">
        <f t="shared" si="7"/>
        <v>yes</v>
      </c>
    </row>
    <row r="260" spans="2:10">
      <c r="B260" t="s">
        <v>13157</v>
      </c>
      <c r="C260" t="s">
        <v>13158</v>
      </c>
      <c r="D260">
        <v>1</v>
      </c>
      <c r="E260" s="160">
        <v>45815</v>
      </c>
      <c r="F260" s="160">
        <v>45816</v>
      </c>
      <c r="G260" s="160"/>
      <c r="H260" s="160"/>
      <c r="I260" s="160" t="b">
        <f t="shared" si="6"/>
        <v>0</v>
      </c>
      <c r="J260" s="160" t="str">
        <f t="shared" si="7"/>
        <v>yes</v>
      </c>
    </row>
    <row r="261" spans="2:10">
      <c r="B261" t="s">
        <v>13159</v>
      </c>
      <c r="C261" t="s">
        <v>13160</v>
      </c>
      <c r="D261">
        <v>1</v>
      </c>
      <c r="E261" s="160">
        <v>45817</v>
      </c>
      <c r="F261" s="160">
        <v>45818</v>
      </c>
      <c r="G261" s="160"/>
      <c r="H261" s="160"/>
      <c r="I261" s="160" t="b">
        <f t="shared" si="6"/>
        <v>0</v>
      </c>
      <c r="J261" s="160" t="str">
        <f t="shared" si="7"/>
        <v>yes</v>
      </c>
    </row>
    <row r="262" spans="2:10">
      <c r="B262" t="s">
        <v>13161</v>
      </c>
      <c r="C262" t="s">
        <v>13162</v>
      </c>
      <c r="D262">
        <v>1</v>
      </c>
      <c r="E262" s="160">
        <v>45819</v>
      </c>
      <c r="F262" s="160">
        <v>45820</v>
      </c>
      <c r="G262" s="160"/>
      <c r="H262" s="160"/>
      <c r="I262" s="160" t="b">
        <f t="shared" si="6"/>
        <v>0</v>
      </c>
      <c r="J262" s="160" t="str">
        <f t="shared" si="7"/>
        <v>yes</v>
      </c>
    </row>
    <row r="263" spans="2:10">
      <c r="B263" t="s">
        <v>13163</v>
      </c>
      <c r="C263" t="s">
        <v>13164</v>
      </c>
      <c r="D263">
        <v>1</v>
      </c>
      <c r="E263" s="160">
        <v>45810</v>
      </c>
      <c r="F263" s="160">
        <v>45811</v>
      </c>
      <c r="G263" s="160"/>
      <c r="H263" s="160"/>
      <c r="I263" s="160" t="b">
        <f t="shared" si="6"/>
        <v>0</v>
      </c>
      <c r="J263" s="160" t="str">
        <f t="shared" si="7"/>
        <v>yes</v>
      </c>
    </row>
    <row r="264" spans="2:10">
      <c r="B264" t="s">
        <v>13165</v>
      </c>
      <c r="C264" t="s">
        <v>13166</v>
      </c>
      <c r="D264">
        <v>1</v>
      </c>
      <c r="E264" s="160">
        <v>45812</v>
      </c>
      <c r="F264" s="160">
        <v>45813</v>
      </c>
      <c r="G264" s="160"/>
      <c r="H264" s="160"/>
      <c r="I264" s="160" t="b">
        <f t="shared" si="6"/>
        <v>0</v>
      </c>
      <c r="J264" s="160" t="str">
        <f t="shared" si="7"/>
        <v>yes</v>
      </c>
    </row>
    <row r="265" spans="2:10">
      <c r="B265" t="s">
        <v>13167</v>
      </c>
      <c r="C265" t="s">
        <v>13168</v>
      </c>
      <c r="D265">
        <v>1</v>
      </c>
      <c r="E265" s="160">
        <v>45815</v>
      </c>
      <c r="F265" s="160">
        <v>45816</v>
      </c>
      <c r="G265" s="160"/>
      <c r="H265" s="160"/>
      <c r="I265" s="160" t="b">
        <f t="shared" si="6"/>
        <v>0</v>
      </c>
      <c r="J265" s="160" t="str">
        <f t="shared" si="7"/>
        <v>yes</v>
      </c>
    </row>
    <row r="266" spans="2:10">
      <c r="B266" t="s">
        <v>13169</v>
      </c>
      <c r="C266" t="s">
        <v>13170</v>
      </c>
      <c r="D266">
        <v>1</v>
      </c>
      <c r="E266" s="160">
        <v>45817</v>
      </c>
      <c r="F266" s="160">
        <v>45818</v>
      </c>
      <c r="G266" s="160"/>
      <c r="H266" s="160"/>
      <c r="I266" s="160" t="b">
        <f t="shared" si="6"/>
        <v>0</v>
      </c>
      <c r="J266" s="160" t="str">
        <f t="shared" si="7"/>
        <v>yes</v>
      </c>
    </row>
    <row r="267" spans="2:10">
      <c r="B267" t="s">
        <v>13171</v>
      </c>
      <c r="C267" t="s">
        <v>13172</v>
      </c>
      <c r="D267">
        <v>1</v>
      </c>
      <c r="E267" s="160">
        <v>45819</v>
      </c>
      <c r="F267" s="160">
        <v>45820</v>
      </c>
      <c r="G267" s="160"/>
      <c r="H267" s="160"/>
      <c r="I267" s="160" t="b">
        <f t="shared" ref="I267:I330" si="8">IF(E267=G267,"yes")</f>
        <v>0</v>
      </c>
      <c r="J267" s="160" t="str">
        <f t="shared" ref="J267:J330" si="9">IF(E267&gt;G267,"yes")</f>
        <v>yes</v>
      </c>
    </row>
    <row r="268" spans="2:10">
      <c r="B268" t="s">
        <v>13173</v>
      </c>
      <c r="C268" t="s">
        <v>13174</v>
      </c>
      <c r="D268">
        <v>1</v>
      </c>
      <c r="E268" s="160">
        <v>45810</v>
      </c>
      <c r="F268" s="160">
        <v>45811</v>
      </c>
      <c r="G268" s="160"/>
      <c r="H268" s="160"/>
      <c r="I268" s="160" t="b">
        <f t="shared" si="8"/>
        <v>0</v>
      </c>
      <c r="J268" s="160" t="str">
        <f t="shared" si="9"/>
        <v>yes</v>
      </c>
    </row>
    <row r="269" spans="2:10">
      <c r="B269" t="s">
        <v>13175</v>
      </c>
      <c r="C269" t="s">
        <v>13176</v>
      </c>
      <c r="D269">
        <v>1</v>
      </c>
      <c r="E269" s="160">
        <v>45812</v>
      </c>
      <c r="F269" s="160">
        <v>45813</v>
      </c>
      <c r="G269" s="160"/>
      <c r="H269" s="160"/>
      <c r="I269" s="160" t="b">
        <f t="shared" si="8"/>
        <v>0</v>
      </c>
      <c r="J269" s="160" t="str">
        <f t="shared" si="9"/>
        <v>yes</v>
      </c>
    </row>
    <row r="270" spans="2:10">
      <c r="B270" t="s">
        <v>13177</v>
      </c>
      <c r="C270" t="s">
        <v>13178</v>
      </c>
      <c r="D270">
        <v>1</v>
      </c>
      <c r="E270" s="160">
        <v>45815</v>
      </c>
      <c r="F270" s="160">
        <v>45816</v>
      </c>
      <c r="G270" s="160"/>
      <c r="H270" s="160"/>
      <c r="I270" s="160" t="b">
        <f t="shared" si="8"/>
        <v>0</v>
      </c>
      <c r="J270" s="160" t="str">
        <f t="shared" si="9"/>
        <v>yes</v>
      </c>
    </row>
    <row r="271" spans="2:10">
      <c r="B271" t="s">
        <v>13179</v>
      </c>
      <c r="C271" t="s">
        <v>13180</v>
      </c>
      <c r="D271">
        <v>1</v>
      </c>
      <c r="E271" s="160">
        <v>45817</v>
      </c>
      <c r="F271" s="160">
        <v>45818</v>
      </c>
      <c r="G271" s="160"/>
      <c r="H271" s="160"/>
      <c r="I271" s="160" t="b">
        <f t="shared" si="8"/>
        <v>0</v>
      </c>
      <c r="J271" s="160" t="str">
        <f t="shared" si="9"/>
        <v>yes</v>
      </c>
    </row>
    <row r="272" spans="2:10">
      <c r="B272" t="s">
        <v>13181</v>
      </c>
      <c r="C272" t="s">
        <v>13182</v>
      </c>
      <c r="D272">
        <v>1</v>
      </c>
      <c r="E272" s="160">
        <v>45817</v>
      </c>
      <c r="F272" s="160">
        <v>45823</v>
      </c>
      <c r="G272" s="160"/>
      <c r="H272" s="160"/>
      <c r="I272" s="160" t="b">
        <f t="shared" si="8"/>
        <v>0</v>
      </c>
      <c r="J272" s="160" t="str">
        <f t="shared" si="9"/>
        <v>yes</v>
      </c>
    </row>
    <row r="273" spans="2:10">
      <c r="B273" t="s">
        <v>13183</v>
      </c>
      <c r="C273" t="s">
        <v>13184</v>
      </c>
      <c r="D273">
        <v>1</v>
      </c>
      <c r="E273" s="160">
        <v>45812</v>
      </c>
      <c r="F273" s="160">
        <v>45817</v>
      </c>
      <c r="G273" s="160">
        <v>45880</v>
      </c>
      <c r="H273" s="160"/>
      <c r="I273" s="160" t="b">
        <f t="shared" si="8"/>
        <v>0</v>
      </c>
      <c r="J273" s="160" t="b">
        <f t="shared" si="9"/>
        <v>0</v>
      </c>
    </row>
    <row r="274" spans="2:10">
      <c r="B274" t="s">
        <v>13185</v>
      </c>
      <c r="C274" t="s">
        <v>13186</v>
      </c>
      <c r="D274">
        <v>1</v>
      </c>
      <c r="E274" s="160">
        <v>45818</v>
      </c>
      <c r="F274" s="160">
        <v>45824</v>
      </c>
      <c r="G274" s="160">
        <v>45886</v>
      </c>
      <c r="H274" s="160"/>
      <c r="I274" s="160" t="b">
        <f t="shared" si="8"/>
        <v>0</v>
      </c>
      <c r="J274" s="160" t="b">
        <f t="shared" si="9"/>
        <v>0</v>
      </c>
    </row>
    <row r="275" spans="2:10">
      <c r="B275" t="s">
        <v>13187</v>
      </c>
      <c r="C275" t="s">
        <v>13188</v>
      </c>
      <c r="D275">
        <v>1</v>
      </c>
      <c r="E275" s="160">
        <v>45825</v>
      </c>
      <c r="F275" s="160">
        <v>45836</v>
      </c>
      <c r="G275" s="160">
        <v>45893</v>
      </c>
      <c r="H275" s="160"/>
      <c r="I275" s="160" t="b">
        <f t="shared" si="8"/>
        <v>0</v>
      </c>
      <c r="J275" s="160" t="b">
        <f t="shared" si="9"/>
        <v>0</v>
      </c>
    </row>
    <row r="276" spans="2:10">
      <c r="B276" t="s">
        <v>13189</v>
      </c>
      <c r="C276" t="s">
        <v>13190</v>
      </c>
      <c r="D276">
        <v>1</v>
      </c>
      <c r="E276" s="160">
        <v>45837</v>
      </c>
      <c r="F276" s="160">
        <v>45844</v>
      </c>
      <c r="G276" s="160">
        <v>45916</v>
      </c>
      <c r="H276" s="160"/>
      <c r="I276" s="160" t="b">
        <f t="shared" si="8"/>
        <v>0</v>
      </c>
      <c r="J276" s="160" t="b">
        <f t="shared" si="9"/>
        <v>0</v>
      </c>
    </row>
    <row r="277" spans="2:10">
      <c r="B277" t="s">
        <v>13191</v>
      </c>
      <c r="C277" t="s">
        <v>13192</v>
      </c>
      <c r="D277">
        <v>1</v>
      </c>
      <c r="E277" s="160">
        <v>45845</v>
      </c>
      <c r="F277" s="160">
        <v>45852</v>
      </c>
      <c r="G277" s="160">
        <v>45881</v>
      </c>
      <c r="H277" s="160"/>
      <c r="I277" s="160" t="b">
        <f t="shared" si="8"/>
        <v>0</v>
      </c>
      <c r="J277" s="160" t="b">
        <f t="shared" si="9"/>
        <v>0</v>
      </c>
    </row>
    <row r="278" spans="2:10">
      <c r="B278" t="s">
        <v>13193</v>
      </c>
      <c r="C278" t="s">
        <v>13194</v>
      </c>
      <c r="D278">
        <v>1</v>
      </c>
      <c r="E278" s="160">
        <v>45853</v>
      </c>
      <c r="F278" s="160">
        <v>45869</v>
      </c>
      <c r="G278" s="160">
        <v>45890</v>
      </c>
      <c r="H278" s="160"/>
      <c r="I278" s="160" t="b">
        <f t="shared" si="8"/>
        <v>0</v>
      </c>
      <c r="J278" s="160" t="b">
        <f t="shared" si="9"/>
        <v>0</v>
      </c>
    </row>
    <row r="279" spans="2:10">
      <c r="B279" t="s">
        <v>13195</v>
      </c>
      <c r="C279" t="s">
        <v>13196</v>
      </c>
      <c r="D279">
        <v>1</v>
      </c>
      <c r="E279" s="160">
        <v>45871</v>
      </c>
      <c r="F279" s="160">
        <v>45888</v>
      </c>
      <c r="G279" s="160">
        <v>45897</v>
      </c>
      <c r="H279" s="160"/>
      <c r="I279" s="160" t="b">
        <f t="shared" si="8"/>
        <v>0</v>
      </c>
      <c r="J279" s="160" t="b">
        <f t="shared" si="9"/>
        <v>0</v>
      </c>
    </row>
    <row r="280" spans="2:10">
      <c r="B280" t="s">
        <v>13197</v>
      </c>
      <c r="C280" t="s">
        <v>13198</v>
      </c>
      <c r="D280">
        <v>1</v>
      </c>
      <c r="E280" s="160">
        <v>45889</v>
      </c>
      <c r="F280" s="160">
        <v>45906</v>
      </c>
      <c r="G280" s="160">
        <v>45900</v>
      </c>
      <c r="H280" s="160"/>
      <c r="I280" s="160" t="b">
        <f t="shared" si="8"/>
        <v>0</v>
      </c>
      <c r="J280" s="160" t="b">
        <f t="shared" si="9"/>
        <v>0</v>
      </c>
    </row>
    <row r="281" spans="2:10">
      <c r="B281" t="s">
        <v>13199</v>
      </c>
      <c r="C281" t="s">
        <v>13200</v>
      </c>
      <c r="D281">
        <v>1</v>
      </c>
      <c r="E281" s="160">
        <v>45907</v>
      </c>
      <c r="F281" s="160">
        <v>45928</v>
      </c>
      <c r="G281" s="160">
        <v>45901</v>
      </c>
      <c r="H281" s="160"/>
      <c r="I281" s="160" t="b">
        <f t="shared" si="8"/>
        <v>0</v>
      </c>
      <c r="J281" s="160" t="str">
        <f t="shared" si="9"/>
        <v>yes</v>
      </c>
    </row>
    <row r="282" spans="2:10">
      <c r="B282" t="s">
        <v>13201</v>
      </c>
      <c r="C282" t="s">
        <v>13202</v>
      </c>
      <c r="D282">
        <v>1</v>
      </c>
      <c r="E282" s="160">
        <v>45929</v>
      </c>
      <c r="F282" s="160">
        <v>45950</v>
      </c>
      <c r="G282" s="160">
        <v>45902</v>
      </c>
      <c r="H282" s="160"/>
      <c r="I282" s="160" t="b">
        <f t="shared" si="8"/>
        <v>0</v>
      </c>
      <c r="J282" s="160" t="str">
        <f t="shared" si="9"/>
        <v>yes</v>
      </c>
    </row>
    <row r="283" spans="2:10">
      <c r="B283" t="s">
        <v>13203</v>
      </c>
      <c r="C283" t="s">
        <v>13204</v>
      </c>
      <c r="D283">
        <v>1</v>
      </c>
      <c r="E283" s="160">
        <v>45871</v>
      </c>
      <c r="F283" s="160">
        <v>45872</v>
      </c>
      <c r="G283" s="160"/>
      <c r="H283" s="160"/>
      <c r="I283" s="160" t="b">
        <f t="shared" si="8"/>
        <v>0</v>
      </c>
      <c r="J283" s="160" t="str">
        <f t="shared" si="9"/>
        <v>yes</v>
      </c>
    </row>
    <row r="284" spans="2:10">
      <c r="B284" t="s">
        <v>13205</v>
      </c>
      <c r="C284" t="s">
        <v>13206</v>
      </c>
      <c r="D284">
        <v>1</v>
      </c>
      <c r="E284" s="160">
        <v>45873</v>
      </c>
      <c r="F284" s="160">
        <v>45874</v>
      </c>
      <c r="G284" s="160"/>
      <c r="H284" s="160"/>
      <c r="I284" s="160" t="b">
        <f t="shared" si="8"/>
        <v>0</v>
      </c>
      <c r="J284" s="160" t="str">
        <f t="shared" si="9"/>
        <v>yes</v>
      </c>
    </row>
    <row r="285" spans="2:10">
      <c r="B285" t="s">
        <v>13207</v>
      </c>
      <c r="C285" t="s">
        <v>13208</v>
      </c>
      <c r="D285">
        <v>1</v>
      </c>
      <c r="E285" s="160">
        <v>45875</v>
      </c>
      <c r="F285" s="160">
        <v>45876</v>
      </c>
      <c r="G285" s="160"/>
      <c r="H285" s="160"/>
      <c r="I285" s="160" t="b">
        <f t="shared" si="8"/>
        <v>0</v>
      </c>
      <c r="J285" s="160" t="str">
        <f t="shared" si="9"/>
        <v>yes</v>
      </c>
    </row>
    <row r="286" spans="2:10">
      <c r="B286" t="s">
        <v>13209</v>
      </c>
      <c r="C286" t="s">
        <v>13210</v>
      </c>
      <c r="D286">
        <v>1</v>
      </c>
      <c r="E286" s="160">
        <v>45878</v>
      </c>
      <c r="F286" s="160">
        <v>45879</v>
      </c>
      <c r="G286" s="160"/>
      <c r="H286" s="160"/>
      <c r="I286" s="160" t="b">
        <f t="shared" si="8"/>
        <v>0</v>
      </c>
      <c r="J286" s="160" t="str">
        <f t="shared" si="9"/>
        <v>yes</v>
      </c>
    </row>
    <row r="287" spans="2:10">
      <c r="B287" t="s">
        <v>13211</v>
      </c>
      <c r="C287" t="s">
        <v>13212</v>
      </c>
      <c r="D287">
        <v>1</v>
      </c>
      <c r="E287" s="160">
        <v>45880</v>
      </c>
      <c r="F287" s="160">
        <v>45881</v>
      </c>
      <c r="G287" s="160"/>
      <c r="H287" s="160"/>
      <c r="I287" s="160" t="b">
        <f t="shared" si="8"/>
        <v>0</v>
      </c>
      <c r="J287" s="160" t="str">
        <f t="shared" si="9"/>
        <v>yes</v>
      </c>
    </row>
    <row r="288" spans="2:10">
      <c r="B288" t="s">
        <v>13213</v>
      </c>
      <c r="C288" t="s">
        <v>13214</v>
      </c>
      <c r="D288">
        <v>1</v>
      </c>
      <c r="E288" s="160">
        <v>45873</v>
      </c>
      <c r="F288" s="160">
        <v>45874</v>
      </c>
      <c r="G288" s="160"/>
      <c r="H288" s="160"/>
      <c r="I288" s="160" t="b">
        <f t="shared" si="8"/>
        <v>0</v>
      </c>
      <c r="J288" s="160" t="str">
        <f t="shared" si="9"/>
        <v>yes</v>
      </c>
    </row>
    <row r="289" spans="2:10">
      <c r="B289" t="s">
        <v>13215</v>
      </c>
      <c r="C289" t="s">
        <v>13216</v>
      </c>
      <c r="D289">
        <v>1</v>
      </c>
      <c r="E289" s="160">
        <v>45875</v>
      </c>
      <c r="F289" s="160">
        <v>45876</v>
      </c>
      <c r="G289" s="160"/>
      <c r="H289" s="160"/>
      <c r="I289" s="160" t="b">
        <f t="shared" si="8"/>
        <v>0</v>
      </c>
      <c r="J289" s="160" t="str">
        <f t="shared" si="9"/>
        <v>yes</v>
      </c>
    </row>
    <row r="290" spans="2:10">
      <c r="B290" t="s">
        <v>13217</v>
      </c>
      <c r="C290" t="s">
        <v>13218</v>
      </c>
      <c r="D290">
        <v>1</v>
      </c>
      <c r="E290" s="160">
        <v>45878</v>
      </c>
      <c r="F290" s="160">
        <v>45879</v>
      </c>
      <c r="G290" s="160"/>
      <c r="H290" s="160"/>
      <c r="I290" s="160" t="b">
        <f t="shared" si="8"/>
        <v>0</v>
      </c>
      <c r="J290" s="160" t="str">
        <f t="shared" si="9"/>
        <v>yes</v>
      </c>
    </row>
    <row r="291" spans="2:10">
      <c r="B291" t="s">
        <v>13219</v>
      </c>
      <c r="C291" t="s">
        <v>13220</v>
      </c>
      <c r="D291">
        <v>1</v>
      </c>
      <c r="E291" s="160">
        <v>45880</v>
      </c>
      <c r="F291" s="160">
        <v>45881</v>
      </c>
      <c r="G291" s="160"/>
      <c r="H291" s="160"/>
      <c r="I291" s="160" t="b">
        <f t="shared" si="8"/>
        <v>0</v>
      </c>
      <c r="J291" s="160" t="str">
        <f t="shared" si="9"/>
        <v>yes</v>
      </c>
    </row>
    <row r="292" spans="2:10">
      <c r="B292" t="s">
        <v>13221</v>
      </c>
      <c r="C292" t="s">
        <v>13222</v>
      </c>
      <c r="D292">
        <v>1</v>
      </c>
      <c r="E292" s="160">
        <v>45882</v>
      </c>
      <c r="F292" s="160">
        <v>45883</v>
      </c>
      <c r="G292" s="160"/>
      <c r="H292" s="160"/>
      <c r="I292" s="160" t="b">
        <f t="shared" si="8"/>
        <v>0</v>
      </c>
      <c r="J292" s="160" t="str">
        <f t="shared" si="9"/>
        <v>yes</v>
      </c>
    </row>
    <row r="293" spans="2:10">
      <c r="B293" t="s">
        <v>13223</v>
      </c>
      <c r="C293" t="s">
        <v>13224</v>
      </c>
      <c r="D293">
        <v>1</v>
      </c>
      <c r="E293" s="160">
        <v>45875</v>
      </c>
      <c r="F293" s="160">
        <v>45876</v>
      </c>
      <c r="G293" s="160"/>
      <c r="H293" s="160"/>
      <c r="I293" s="160" t="b">
        <f t="shared" si="8"/>
        <v>0</v>
      </c>
      <c r="J293" s="160" t="str">
        <f t="shared" si="9"/>
        <v>yes</v>
      </c>
    </row>
    <row r="294" spans="2:10">
      <c r="B294" t="s">
        <v>13225</v>
      </c>
      <c r="C294" t="s">
        <v>13226</v>
      </c>
      <c r="D294">
        <v>1</v>
      </c>
      <c r="E294" s="160">
        <v>45878</v>
      </c>
      <c r="F294" s="160">
        <v>45879</v>
      </c>
      <c r="G294" s="160"/>
      <c r="H294" s="160"/>
      <c r="I294" s="160" t="b">
        <f t="shared" si="8"/>
        <v>0</v>
      </c>
      <c r="J294" s="160" t="str">
        <f t="shared" si="9"/>
        <v>yes</v>
      </c>
    </row>
    <row r="295" spans="2:10">
      <c r="B295" t="s">
        <v>13227</v>
      </c>
      <c r="C295" t="s">
        <v>13228</v>
      </c>
      <c r="D295">
        <v>1</v>
      </c>
      <c r="E295" s="160">
        <v>45880</v>
      </c>
      <c r="F295" s="160">
        <v>45881</v>
      </c>
      <c r="G295" s="160"/>
      <c r="H295" s="160"/>
      <c r="I295" s="160" t="b">
        <f t="shared" si="8"/>
        <v>0</v>
      </c>
      <c r="J295" s="160" t="str">
        <f t="shared" si="9"/>
        <v>yes</v>
      </c>
    </row>
    <row r="296" spans="2:10">
      <c r="B296" t="s">
        <v>13229</v>
      </c>
      <c r="C296" t="s">
        <v>13230</v>
      </c>
      <c r="D296">
        <v>1</v>
      </c>
      <c r="E296" s="160">
        <v>45882</v>
      </c>
      <c r="F296" s="160">
        <v>45883</v>
      </c>
      <c r="G296" s="160"/>
      <c r="H296" s="160"/>
      <c r="I296" s="160" t="b">
        <f t="shared" si="8"/>
        <v>0</v>
      </c>
      <c r="J296" s="160" t="str">
        <f t="shared" si="9"/>
        <v>yes</v>
      </c>
    </row>
    <row r="297" spans="2:10">
      <c r="B297" t="s">
        <v>13231</v>
      </c>
      <c r="C297" t="s">
        <v>13232</v>
      </c>
      <c r="D297">
        <v>1</v>
      </c>
      <c r="E297" s="160">
        <v>45892</v>
      </c>
      <c r="F297" s="160">
        <v>45893</v>
      </c>
      <c r="G297" s="160"/>
      <c r="H297" s="160"/>
      <c r="I297" s="160" t="b">
        <f t="shared" si="8"/>
        <v>0</v>
      </c>
      <c r="J297" s="160" t="str">
        <f t="shared" si="9"/>
        <v>yes</v>
      </c>
    </row>
    <row r="298" spans="2:10">
      <c r="B298" t="s">
        <v>13233</v>
      </c>
      <c r="C298" t="s">
        <v>13234</v>
      </c>
      <c r="D298">
        <v>1</v>
      </c>
      <c r="E298" s="160">
        <v>45878</v>
      </c>
      <c r="F298" s="160">
        <v>45879</v>
      </c>
      <c r="G298" s="160"/>
      <c r="H298" s="160"/>
      <c r="I298" s="160" t="b">
        <f t="shared" si="8"/>
        <v>0</v>
      </c>
      <c r="J298" s="160" t="str">
        <f t="shared" si="9"/>
        <v>yes</v>
      </c>
    </row>
    <row r="299" spans="2:10">
      <c r="B299" t="s">
        <v>13235</v>
      </c>
      <c r="C299" t="s">
        <v>13236</v>
      </c>
      <c r="D299">
        <v>1</v>
      </c>
      <c r="E299" s="160">
        <v>45880</v>
      </c>
      <c r="F299" s="160">
        <v>45881</v>
      </c>
      <c r="G299" s="160"/>
      <c r="H299" s="160"/>
      <c r="I299" s="160" t="b">
        <f t="shared" si="8"/>
        <v>0</v>
      </c>
      <c r="J299" s="160" t="str">
        <f t="shared" si="9"/>
        <v>yes</v>
      </c>
    </row>
    <row r="300" spans="2:10">
      <c r="B300" t="s">
        <v>13237</v>
      </c>
      <c r="C300" t="s">
        <v>13238</v>
      </c>
      <c r="D300">
        <v>1</v>
      </c>
      <c r="E300" s="160">
        <v>45882</v>
      </c>
      <c r="F300" s="160">
        <v>45883</v>
      </c>
      <c r="G300" s="160"/>
      <c r="H300" s="160"/>
      <c r="I300" s="160" t="b">
        <f t="shared" si="8"/>
        <v>0</v>
      </c>
      <c r="J300" s="160" t="str">
        <f t="shared" si="9"/>
        <v>yes</v>
      </c>
    </row>
    <row r="301" spans="2:10">
      <c r="B301" t="s">
        <v>13239</v>
      </c>
      <c r="C301" t="s">
        <v>13240</v>
      </c>
      <c r="D301">
        <v>1</v>
      </c>
      <c r="E301" s="160">
        <v>45885</v>
      </c>
      <c r="F301" s="160">
        <v>45886</v>
      </c>
      <c r="G301" s="160"/>
      <c r="H301" s="160"/>
      <c r="I301" s="160" t="b">
        <f t="shared" si="8"/>
        <v>0</v>
      </c>
      <c r="J301" s="160" t="str">
        <f t="shared" si="9"/>
        <v>yes</v>
      </c>
    </row>
    <row r="302" spans="2:10">
      <c r="B302" t="s">
        <v>13241</v>
      </c>
      <c r="C302" t="s">
        <v>13242</v>
      </c>
      <c r="D302">
        <v>1</v>
      </c>
      <c r="E302" s="160">
        <v>45892</v>
      </c>
      <c r="F302" s="160">
        <v>45893</v>
      </c>
      <c r="G302" s="160"/>
      <c r="H302" s="160"/>
      <c r="I302" s="160" t="b">
        <f t="shared" si="8"/>
        <v>0</v>
      </c>
      <c r="J302" s="160" t="str">
        <f t="shared" si="9"/>
        <v>yes</v>
      </c>
    </row>
    <row r="303" spans="2:10">
      <c r="B303" t="s">
        <v>13243</v>
      </c>
      <c r="C303" t="s">
        <v>13244</v>
      </c>
      <c r="D303">
        <v>1</v>
      </c>
      <c r="E303" s="160">
        <v>45880</v>
      </c>
      <c r="F303" s="160">
        <v>45881</v>
      </c>
      <c r="G303" s="160"/>
      <c r="H303" s="160"/>
      <c r="I303" s="160" t="b">
        <f t="shared" si="8"/>
        <v>0</v>
      </c>
      <c r="J303" s="160" t="str">
        <f t="shared" si="9"/>
        <v>yes</v>
      </c>
    </row>
    <row r="304" spans="2:10">
      <c r="B304" t="s">
        <v>13245</v>
      </c>
      <c r="C304" t="s">
        <v>13246</v>
      </c>
      <c r="D304">
        <v>1</v>
      </c>
      <c r="E304" s="160">
        <v>45882</v>
      </c>
      <c r="F304" s="160">
        <v>45883</v>
      </c>
      <c r="G304" s="160"/>
      <c r="H304" s="160"/>
      <c r="I304" s="160" t="b">
        <f t="shared" si="8"/>
        <v>0</v>
      </c>
      <c r="J304" s="160" t="str">
        <f t="shared" si="9"/>
        <v>yes</v>
      </c>
    </row>
    <row r="305" spans="2:10">
      <c r="B305" t="s">
        <v>13247</v>
      </c>
      <c r="C305" t="s">
        <v>13248</v>
      </c>
      <c r="D305">
        <v>1</v>
      </c>
      <c r="E305" s="160">
        <v>45885</v>
      </c>
      <c r="F305" s="160">
        <v>45886</v>
      </c>
      <c r="G305" s="160"/>
      <c r="H305" s="160"/>
      <c r="I305" s="160" t="b">
        <f t="shared" si="8"/>
        <v>0</v>
      </c>
      <c r="J305" s="160" t="str">
        <f t="shared" si="9"/>
        <v>yes</v>
      </c>
    </row>
    <row r="306" spans="2:10">
      <c r="B306" t="s">
        <v>13249</v>
      </c>
      <c r="C306" t="s">
        <v>13250</v>
      </c>
      <c r="D306">
        <v>1</v>
      </c>
      <c r="E306" s="160">
        <v>45887</v>
      </c>
      <c r="F306" s="160">
        <v>45888</v>
      </c>
      <c r="G306" s="160"/>
      <c r="H306" s="160"/>
      <c r="I306" s="160" t="b">
        <f t="shared" si="8"/>
        <v>0</v>
      </c>
      <c r="J306" s="160" t="str">
        <f t="shared" si="9"/>
        <v>yes</v>
      </c>
    </row>
    <row r="307" spans="2:10">
      <c r="B307" t="s">
        <v>13251</v>
      </c>
      <c r="C307" t="s">
        <v>13252</v>
      </c>
      <c r="D307">
        <v>1</v>
      </c>
      <c r="E307" s="160">
        <v>45892</v>
      </c>
      <c r="F307" s="160">
        <v>45893</v>
      </c>
      <c r="G307" s="160"/>
      <c r="H307" s="160"/>
      <c r="I307" s="160" t="b">
        <f t="shared" si="8"/>
        <v>0</v>
      </c>
      <c r="J307" s="160" t="str">
        <f t="shared" si="9"/>
        <v>yes</v>
      </c>
    </row>
    <row r="308" spans="2:10">
      <c r="B308" t="s">
        <v>13253</v>
      </c>
      <c r="C308" t="s">
        <v>13254</v>
      </c>
      <c r="D308">
        <v>1</v>
      </c>
      <c r="E308" s="160">
        <v>45880</v>
      </c>
      <c r="F308" s="160">
        <v>45885</v>
      </c>
      <c r="G308" s="160">
        <v>45934</v>
      </c>
      <c r="H308" s="160"/>
      <c r="I308" s="160" t="b">
        <f t="shared" si="8"/>
        <v>0</v>
      </c>
      <c r="J308" s="160" t="b">
        <f t="shared" si="9"/>
        <v>0</v>
      </c>
    </row>
    <row r="309" spans="2:10">
      <c r="B309" t="s">
        <v>13255</v>
      </c>
      <c r="C309" t="s">
        <v>13256</v>
      </c>
      <c r="D309">
        <v>1</v>
      </c>
      <c r="E309" s="160">
        <v>45886</v>
      </c>
      <c r="F309" s="160">
        <v>45890</v>
      </c>
      <c r="G309" s="160">
        <v>45934</v>
      </c>
      <c r="H309" s="160"/>
      <c r="I309" s="160" t="b">
        <f t="shared" si="8"/>
        <v>0</v>
      </c>
      <c r="J309" s="160" t="b">
        <f t="shared" si="9"/>
        <v>0</v>
      </c>
    </row>
    <row r="310" spans="2:10">
      <c r="B310" t="s">
        <v>13257</v>
      </c>
      <c r="C310" t="s">
        <v>13258</v>
      </c>
      <c r="D310">
        <v>1</v>
      </c>
      <c r="E310" s="160">
        <v>45880</v>
      </c>
      <c r="F310" s="160">
        <v>45882</v>
      </c>
      <c r="G310" s="160">
        <v>45934</v>
      </c>
      <c r="H310" s="160"/>
      <c r="I310" s="160" t="b">
        <f t="shared" si="8"/>
        <v>0</v>
      </c>
      <c r="J310" s="160" t="b">
        <f t="shared" si="9"/>
        <v>0</v>
      </c>
    </row>
    <row r="311" spans="2:10">
      <c r="B311" t="s">
        <v>13259</v>
      </c>
      <c r="C311" t="s">
        <v>13260</v>
      </c>
      <c r="D311">
        <v>1</v>
      </c>
      <c r="E311" s="160">
        <v>45883</v>
      </c>
      <c r="F311" s="160">
        <v>45886</v>
      </c>
      <c r="G311" s="160">
        <v>45934</v>
      </c>
      <c r="H311" s="160"/>
      <c r="I311" s="160" t="b">
        <f t="shared" si="8"/>
        <v>0</v>
      </c>
      <c r="J311" s="160" t="b">
        <f t="shared" si="9"/>
        <v>0</v>
      </c>
    </row>
    <row r="312" spans="2:10">
      <c r="B312" t="s">
        <v>13261</v>
      </c>
      <c r="C312" t="s">
        <v>13262</v>
      </c>
      <c r="D312">
        <v>1</v>
      </c>
      <c r="E312" s="160">
        <v>45880</v>
      </c>
      <c r="F312" s="160">
        <v>45881</v>
      </c>
      <c r="G312" s="160"/>
      <c r="H312" s="160"/>
      <c r="I312" s="160" t="b">
        <f t="shared" si="8"/>
        <v>0</v>
      </c>
      <c r="J312" s="160" t="str">
        <f t="shared" si="9"/>
        <v>yes</v>
      </c>
    </row>
    <row r="313" spans="2:10">
      <c r="B313" t="s">
        <v>13263</v>
      </c>
      <c r="C313" t="s">
        <v>13264</v>
      </c>
      <c r="D313">
        <v>1</v>
      </c>
      <c r="E313" s="160">
        <v>45882</v>
      </c>
      <c r="F313" s="160">
        <v>45883</v>
      </c>
      <c r="G313" s="160"/>
      <c r="H313" s="160"/>
      <c r="I313" s="160" t="b">
        <f t="shared" si="8"/>
        <v>0</v>
      </c>
      <c r="J313" s="160" t="str">
        <f t="shared" si="9"/>
        <v>yes</v>
      </c>
    </row>
    <row r="314" spans="2:10">
      <c r="B314" t="s">
        <v>13265</v>
      </c>
      <c r="C314" t="s">
        <v>13266</v>
      </c>
      <c r="D314">
        <v>1</v>
      </c>
      <c r="E314" s="160">
        <v>45880</v>
      </c>
      <c r="F314" s="160">
        <v>45881</v>
      </c>
      <c r="G314" s="160"/>
      <c r="H314" s="160"/>
      <c r="I314" s="160" t="b">
        <f t="shared" si="8"/>
        <v>0</v>
      </c>
      <c r="J314" s="160" t="str">
        <f t="shared" si="9"/>
        <v>yes</v>
      </c>
    </row>
    <row r="315" spans="2:10">
      <c r="B315" t="s">
        <v>13267</v>
      </c>
      <c r="C315" t="s">
        <v>13268</v>
      </c>
      <c r="D315">
        <v>1</v>
      </c>
      <c r="E315" s="160">
        <v>45882</v>
      </c>
      <c r="F315" s="160">
        <v>45883</v>
      </c>
      <c r="G315" s="160"/>
      <c r="H315" s="160"/>
      <c r="I315" s="160" t="b">
        <f t="shared" si="8"/>
        <v>0</v>
      </c>
      <c r="J315" s="160" t="str">
        <f t="shared" si="9"/>
        <v>yes</v>
      </c>
    </row>
    <row r="316" spans="2:10">
      <c r="B316" t="s">
        <v>13269</v>
      </c>
      <c r="C316" t="s">
        <v>13270</v>
      </c>
      <c r="D316">
        <v>1</v>
      </c>
      <c r="E316" s="160">
        <v>45880</v>
      </c>
      <c r="F316" s="160">
        <v>45881</v>
      </c>
      <c r="G316" s="160"/>
      <c r="H316" s="160"/>
      <c r="I316" s="160" t="b">
        <f t="shared" si="8"/>
        <v>0</v>
      </c>
      <c r="J316" s="160" t="str">
        <f t="shared" si="9"/>
        <v>yes</v>
      </c>
    </row>
    <row r="317" spans="2:10">
      <c r="B317" t="s">
        <v>13271</v>
      </c>
      <c r="C317" t="s">
        <v>13272</v>
      </c>
      <c r="D317">
        <v>1</v>
      </c>
      <c r="E317" s="160">
        <v>45882</v>
      </c>
      <c r="F317" s="160">
        <v>45883</v>
      </c>
      <c r="G317" s="160"/>
      <c r="H317" s="160"/>
      <c r="I317" s="160" t="b">
        <f t="shared" si="8"/>
        <v>0</v>
      </c>
      <c r="J317" s="160" t="str">
        <f t="shared" si="9"/>
        <v>yes</v>
      </c>
    </row>
    <row r="318" spans="2:10">
      <c r="B318" t="s">
        <v>13273</v>
      </c>
      <c r="C318" t="s">
        <v>13274</v>
      </c>
      <c r="D318">
        <v>1</v>
      </c>
      <c r="E318" s="160">
        <v>45882</v>
      </c>
      <c r="F318" s="160">
        <v>45883</v>
      </c>
      <c r="G318" s="160"/>
      <c r="H318" s="160"/>
      <c r="I318" s="160" t="b">
        <f t="shared" si="8"/>
        <v>0</v>
      </c>
      <c r="J318" s="160" t="str">
        <f t="shared" si="9"/>
        <v>yes</v>
      </c>
    </row>
    <row r="319" spans="2:10">
      <c r="B319" t="s">
        <v>13275</v>
      </c>
      <c r="C319" t="s">
        <v>13276</v>
      </c>
      <c r="D319">
        <v>1</v>
      </c>
      <c r="E319" s="160">
        <v>45885</v>
      </c>
      <c r="F319" s="160">
        <v>45886</v>
      </c>
      <c r="G319" s="160"/>
      <c r="H319" s="160"/>
      <c r="I319" s="160" t="b">
        <f t="shared" si="8"/>
        <v>0</v>
      </c>
      <c r="J319" s="160" t="str">
        <f t="shared" si="9"/>
        <v>yes</v>
      </c>
    </row>
    <row r="320" spans="2:10">
      <c r="B320" t="s">
        <v>13277</v>
      </c>
      <c r="C320" t="s">
        <v>13278</v>
      </c>
      <c r="D320">
        <v>1</v>
      </c>
      <c r="E320" s="160">
        <v>45887</v>
      </c>
      <c r="F320" s="160">
        <v>45888</v>
      </c>
      <c r="G320" s="160"/>
      <c r="H320" s="160"/>
      <c r="I320" s="160" t="b">
        <f t="shared" si="8"/>
        <v>0</v>
      </c>
      <c r="J320" s="160" t="str">
        <f t="shared" si="9"/>
        <v>yes</v>
      </c>
    </row>
    <row r="321" spans="2:10">
      <c r="B321" t="s">
        <v>13279</v>
      </c>
      <c r="C321" t="s">
        <v>13280</v>
      </c>
      <c r="D321">
        <v>1</v>
      </c>
      <c r="E321" s="160">
        <v>45892</v>
      </c>
      <c r="F321" s="160">
        <v>45893</v>
      </c>
      <c r="G321" s="160"/>
      <c r="H321" s="160"/>
      <c r="I321" s="160" t="b">
        <f t="shared" si="8"/>
        <v>0</v>
      </c>
      <c r="J321" s="160" t="str">
        <f t="shared" si="9"/>
        <v>yes</v>
      </c>
    </row>
    <row r="322" spans="2:10">
      <c r="B322" t="s">
        <v>13281</v>
      </c>
      <c r="C322" t="s">
        <v>13282</v>
      </c>
      <c r="D322">
        <v>1</v>
      </c>
      <c r="E322" s="160">
        <v>45885</v>
      </c>
      <c r="F322" s="160">
        <v>45886</v>
      </c>
      <c r="G322" s="160"/>
      <c r="H322" s="160"/>
      <c r="I322" s="160" t="b">
        <f t="shared" si="8"/>
        <v>0</v>
      </c>
      <c r="J322" s="160" t="str">
        <f t="shared" si="9"/>
        <v>yes</v>
      </c>
    </row>
    <row r="323" spans="2:10">
      <c r="B323" t="s">
        <v>13283</v>
      </c>
      <c r="C323" t="s">
        <v>13284</v>
      </c>
      <c r="D323">
        <v>1</v>
      </c>
      <c r="E323" s="160">
        <v>45887</v>
      </c>
      <c r="F323" s="160">
        <v>45888</v>
      </c>
      <c r="G323" s="160"/>
      <c r="H323" s="160"/>
      <c r="I323" s="160" t="b">
        <f t="shared" si="8"/>
        <v>0</v>
      </c>
      <c r="J323" s="160" t="str">
        <f t="shared" si="9"/>
        <v>yes</v>
      </c>
    </row>
    <row r="324" spans="2:10">
      <c r="B324" t="s">
        <v>13285</v>
      </c>
      <c r="C324" t="s">
        <v>13286</v>
      </c>
      <c r="D324">
        <v>1</v>
      </c>
      <c r="E324" s="160">
        <v>45889</v>
      </c>
      <c r="F324" s="160">
        <v>45890</v>
      </c>
      <c r="G324" s="160"/>
      <c r="H324" s="160"/>
      <c r="I324" s="160" t="b">
        <f t="shared" si="8"/>
        <v>0</v>
      </c>
      <c r="J324" s="160" t="str">
        <f t="shared" si="9"/>
        <v>yes</v>
      </c>
    </row>
    <row r="325" spans="2:10">
      <c r="B325" t="s">
        <v>13287</v>
      </c>
      <c r="C325" t="s">
        <v>13288</v>
      </c>
      <c r="D325">
        <v>1</v>
      </c>
      <c r="E325" s="160">
        <v>45892</v>
      </c>
      <c r="F325" s="160">
        <v>45893</v>
      </c>
      <c r="G325" s="160"/>
      <c r="I325" s="160" t="b">
        <f t="shared" si="8"/>
        <v>0</v>
      </c>
      <c r="J325" s="160" t="str">
        <f t="shared" si="9"/>
        <v>yes</v>
      </c>
    </row>
    <row r="326" spans="2:10">
      <c r="B326" t="s">
        <v>13289</v>
      </c>
      <c r="C326" t="s">
        <v>13290</v>
      </c>
      <c r="D326">
        <v>1</v>
      </c>
      <c r="E326" s="160">
        <v>45887</v>
      </c>
      <c r="F326" s="160">
        <v>45888</v>
      </c>
      <c r="G326" s="160"/>
      <c r="H326" s="160"/>
      <c r="I326" s="160" t="b">
        <f t="shared" si="8"/>
        <v>0</v>
      </c>
      <c r="J326" s="160" t="str">
        <f t="shared" si="9"/>
        <v>yes</v>
      </c>
    </row>
    <row r="327" spans="2:10">
      <c r="B327" t="s">
        <v>13291</v>
      </c>
      <c r="C327" t="s">
        <v>13292</v>
      </c>
      <c r="D327">
        <v>1</v>
      </c>
      <c r="E327" s="160">
        <v>45889</v>
      </c>
      <c r="F327" s="160">
        <v>45890</v>
      </c>
      <c r="G327" s="160"/>
      <c r="H327" s="160"/>
      <c r="I327" s="160" t="b">
        <f t="shared" si="8"/>
        <v>0</v>
      </c>
      <c r="J327" s="160" t="str">
        <f t="shared" si="9"/>
        <v>yes</v>
      </c>
    </row>
    <row r="328" spans="2:10">
      <c r="B328" t="s">
        <v>13293</v>
      </c>
      <c r="C328" t="s">
        <v>13294</v>
      </c>
      <c r="D328">
        <v>1</v>
      </c>
      <c r="E328" s="160">
        <v>45892</v>
      </c>
      <c r="F328" s="160">
        <v>45893</v>
      </c>
      <c r="G328" s="160"/>
      <c r="H328" s="160"/>
      <c r="I328" s="160" t="b">
        <f t="shared" si="8"/>
        <v>0</v>
      </c>
      <c r="J328" s="160" t="str">
        <f t="shared" si="9"/>
        <v>yes</v>
      </c>
    </row>
    <row r="329" spans="2:10">
      <c r="B329" t="s">
        <v>13295</v>
      </c>
      <c r="C329" t="s">
        <v>13296</v>
      </c>
      <c r="D329">
        <v>1</v>
      </c>
      <c r="E329" s="160">
        <v>45894</v>
      </c>
      <c r="F329" s="160">
        <v>45895</v>
      </c>
      <c r="G329" s="160"/>
      <c r="H329" s="160"/>
      <c r="I329" s="160" t="b">
        <f t="shared" si="8"/>
        <v>0</v>
      </c>
      <c r="J329" s="160" t="str">
        <f t="shared" si="9"/>
        <v>yes</v>
      </c>
    </row>
    <row r="330" spans="2:10">
      <c r="B330" t="s">
        <v>13297</v>
      </c>
      <c r="C330" t="s">
        <v>13298</v>
      </c>
      <c r="D330">
        <v>1</v>
      </c>
      <c r="E330" s="160">
        <v>45904</v>
      </c>
      <c r="F330" s="160">
        <v>45923</v>
      </c>
      <c r="G330" s="160">
        <v>45757</v>
      </c>
      <c r="H330" s="160"/>
      <c r="I330" s="160" t="b">
        <f t="shared" si="8"/>
        <v>0</v>
      </c>
      <c r="J330" s="160" t="str">
        <f t="shared" si="9"/>
        <v>yes</v>
      </c>
    </row>
    <row r="331" spans="2:10">
      <c r="B331" t="s">
        <v>13299</v>
      </c>
      <c r="C331" t="s">
        <v>13300</v>
      </c>
      <c r="D331">
        <v>1</v>
      </c>
      <c r="E331" s="160">
        <v>45924</v>
      </c>
      <c r="F331" s="160">
        <v>45936</v>
      </c>
      <c r="G331" s="160"/>
      <c r="H331" s="160"/>
      <c r="I331" s="160" t="b">
        <f t="shared" ref="I331:I394" si="10">IF(E331=G331,"yes")</f>
        <v>0</v>
      </c>
      <c r="J331" s="160" t="str">
        <f t="shared" ref="J331:J394" si="11">IF(E331&gt;G331,"yes")</f>
        <v>yes</v>
      </c>
    </row>
    <row r="332" spans="2:10">
      <c r="B332" t="s">
        <v>13301</v>
      </c>
      <c r="C332" t="s">
        <v>13302</v>
      </c>
      <c r="D332">
        <v>1</v>
      </c>
      <c r="E332" s="160">
        <v>45937</v>
      </c>
      <c r="F332" s="160">
        <v>45956</v>
      </c>
      <c r="G332" s="160">
        <v>45773</v>
      </c>
      <c r="H332" s="160"/>
      <c r="I332" s="160" t="b">
        <f t="shared" si="10"/>
        <v>0</v>
      </c>
      <c r="J332" s="160" t="str">
        <f t="shared" si="11"/>
        <v>yes</v>
      </c>
    </row>
    <row r="333" spans="2:10">
      <c r="B333" t="s">
        <v>13303</v>
      </c>
      <c r="C333" t="s">
        <v>13304</v>
      </c>
      <c r="D333">
        <v>1</v>
      </c>
      <c r="E333" s="160">
        <v>45966</v>
      </c>
      <c r="F333" s="160">
        <v>45986</v>
      </c>
      <c r="G333" s="160"/>
      <c r="H333" s="160"/>
      <c r="I333" s="160" t="b">
        <f t="shared" si="10"/>
        <v>0</v>
      </c>
      <c r="J333" s="160" t="str">
        <f t="shared" si="11"/>
        <v>yes</v>
      </c>
    </row>
    <row r="334" spans="2:10">
      <c r="B334" t="s">
        <v>13305</v>
      </c>
      <c r="C334" t="s">
        <v>13306</v>
      </c>
      <c r="D334">
        <v>1</v>
      </c>
      <c r="E334" s="160">
        <v>45904</v>
      </c>
      <c r="F334" s="160">
        <v>45906</v>
      </c>
      <c r="G334" s="160"/>
      <c r="H334" s="160"/>
      <c r="I334" s="160" t="b">
        <f t="shared" si="10"/>
        <v>0</v>
      </c>
      <c r="J334" s="160" t="str">
        <f t="shared" si="11"/>
        <v>yes</v>
      </c>
    </row>
    <row r="335" spans="2:10">
      <c r="B335" t="s">
        <v>13307</v>
      </c>
      <c r="C335" t="s">
        <v>13308</v>
      </c>
      <c r="D335">
        <v>1</v>
      </c>
      <c r="E335" s="160">
        <v>45907</v>
      </c>
      <c r="F335" s="160">
        <v>45908</v>
      </c>
      <c r="G335" s="160"/>
      <c r="H335" s="160"/>
      <c r="I335" s="160" t="b">
        <f t="shared" si="10"/>
        <v>0</v>
      </c>
      <c r="J335" s="160" t="str">
        <f t="shared" si="11"/>
        <v>yes</v>
      </c>
    </row>
    <row r="336" spans="2:10">
      <c r="B336" t="s">
        <v>13309</v>
      </c>
      <c r="C336" t="s">
        <v>13310</v>
      </c>
      <c r="D336">
        <v>1</v>
      </c>
      <c r="E336" s="160">
        <v>45909</v>
      </c>
      <c r="F336" s="160">
        <v>45913</v>
      </c>
      <c r="G336" s="160"/>
      <c r="H336" s="160"/>
      <c r="I336" s="160" t="b">
        <f t="shared" si="10"/>
        <v>0</v>
      </c>
      <c r="J336" s="160" t="str">
        <f t="shared" si="11"/>
        <v>yes</v>
      </c>
    </row>
    <row r="337" spans="2:10">
      <c r="B337" t="s">
        <v>13311</v>
      </c>
      <c r="C337" t="s">
        <v>13312</v>
      </c>
      <c r="D337">
        <v>1</v>
      </c>
      <c r="E337" s="160">
        <v>45914</v>
      </c>
      <c r="F337" s="160">
        <v>45920</v>
      </c>
      <c r="G337" s="160"/>
      <c r="H337" s="160"/>
      <c r="I337" s="160" t="b">
        <f t="shared" si="10"/>
        <v>0</v>
      </c>
      <c r="J337" s="160" t="str">
        <f t="shared" si="11"/>
        <v>yes</v>
      </c>
    </row>
    <row r="338" spans="2:10">
      <c r="B338" t="s">
        <v>13313</v>
      </c>
      <c r="C338" t="s">
        <v>13314</v>
      </c>
      <c r="D338">
        <v>1</v>
      </c>
      <c r="E338" s="160">
        <v>45921</v>
      </c>
      <c r="F338" s="160">
        <v>45927</v>
      </c>
      <c r="G338" s="160"/>
      <c r="H338" s="160"/>
      <c r="I338" s="160" t="b">
        <f t="shared" si="10"/>
        <v>0</v>
      </c>
      <c r="J338" s="160" t="str">
        <f t="shared" si="11"/>
        <v>yes</v>
      </c>
    </row>
    <row r="339" spans="2:10">
      <c r="B339" t="s">
        <v>13315</v>
      </c>
      <c r="C339" t="s">
        <v>13316</v>
      </c>
      <c r="D339">
        <v>1</v>
      </c>
      <c r="E339" s="160">
        <v>45928</v>
      </c>
      <c r="F339" s="160">
        <v>45929</v>
      </c>
      <c r="G339" s="160"/>
      <c r="H339" s="160"/>
      <c r="I339" s="160" t="b">
        <f t="shared" si="10"/>
        <v>0</v>
      </c>
      <c r="J339" s="160" t="str">
        <f t="shared" si="11"/>
        <v>yes</v>
      </c>
    </row>
    <row r="340" spans="2:10">
      <c r="B340" t="s">
        <v>13317</v>
      </c>
      <c r="C340" t="s">
        <v>13318</v>
      </c>
      <c r="D340">
        <v>1</v>
      </c>
      <c r="E340" s="160">
        <v>45930</v>
      </c>
      <c r="F340" s="160">
        <v>45931</v>
      </c>
      <c r="G340" s="160"/>
      <c r="H340" s="160"/>
      <c r="I340" s="160" t="b">
        <f t="shared" si="10"/>
        <v>0</v>
      </c>
      <c r="J340" s="160" t="str">
        <f t="shared" si="11"/>
        <v>yes</v>
      </c>
    </row>
    <row r="341" spans="2:10">
      <c r="B341" t="s">
        <v>13319</v>
      </c>
      <c r="C341" t="s">
        <v>13320</v>
      </c>
      <c r="D341">
        <v>1</v>
      </c>
      <c r="E341" s="160">
        <v>45907</v>
      </c>
      <c r="F341" s="160">
        <v>45909</v>
      </c>
      <c r="G341" s="160"/>
      <c r="H341" s="160"/>
      <c r="I341" s="160" t="b">
        <f t="shared" si="10"/>
        <v>0</v>
      </c>
      <c r="J341" s="160" t="str">
        <f t="shared" si="11"/>
        <v>yes</v>
      </c>
    </row>
    <row r="342" spans="2:10">
      <c r="B342" t="s">
        <v>13321</v>
      </c>
      <c r="C342" t="s">
        <v>13322</v>
      </c>
      <c r="D342">
        <v>1</v>
      </c>
      <c r="E342" s="160">
        <v>45910</v>
      </c>
      <c r="F342" s="160">
        <v>45911</v>
      </c>
      <c r="G342" s="160"/>
      <c r="H342" s="160"/>
      <c r="I342" s="160" t="b">
        <f t="shared" si="10"/>
        <v>0</v>
      </c>
      <c r="J342" s="160" t="str">
        <f t="shared" si="11"/>
        <v>yes</v>
      </c>
    </row>
    <row r="343" spans="2:10">
      <c r="B343" t="s">
        <v>13323</v>
      </c>
      <c r="C343" t="s">
        <v>13324</v>
      </c>
      <c r="D343">
        <v>1</v>
      </c>
      <c r="E343" s="160">
        <v>45913</v>
      </c>
      <c r="F343" s="160">
        <v>45923</v>
      </c>
      <c r="G343" s="160"/>
      <c r="H343" s="160"/>
      <c r="I343" s="160" t="b">
        <f t="shared" si="10"/>
        <v>0</v>
      </c>
      <c r="J343" s="160" t="str">
        <f t="shared" si="11"/>
        <v>yes</v>
      </c>
    </row>
    <row r="344" spans="2:10">
      <c r="B344" t="s">
        <v>13325</v>
      </c>
      <c r="C344" t="s">
        <v>13326</v>
      </c>
      <c r="D344">
        <v>1</v>
      </c>
      <c r="E344" s="160">
        <v>45924</v>
      </c>
      <c r="F344" s="160">
        <v>45941</v>
      </c>
      <c r="G344" s="160"/>
      <c r="H344" s="160"/>
      <c r="I344" s="160" t="b">
        <f t="shared" si="10"/>
        <v>0</v>
      </c>
      <c r="J344" s="160" t="str">
        <f t="shared" si="11"/>
        <v>yes</v>
      </c>
    </row>
    <row r="345" spans="2:10">
      <c r="B345" t="s">
        <v>13327</v>
      </c>
      <c r="C345" t="s">
        <v>13328</v>
      </c>
      <c r="D345">
        <v>1</v>
      </c>
      <c r="E345" s="160">
        <v>45942</v>
      </c>
      <c r="F345" s="160">
        <v>45958</v>
      </c>
      <c r="G345" s="160"/>
      <c r="H345" s="160"/>
      <c r="I345" s="160" t="b">
        <f t="shared" si="10"/>
        <v>0</v>
      </c>
      <c r="J345" s="160" t="str">
        <f t="shared" si="11"/>
        <v>yes</v>
      </c>
    </row>
    <row r="346" spans="2:10">
      <c r="B346" t="s">
        <v>13329</v>
      </c>
      <c r="C346" t="s">
        <v>13330</v>
      </c>
      <c r="D346">
        <v>1</v>
      </c>
      <c r="E346" s="160">
        <v>45959</v>
      </c>
      <c r="F346" s="160">
        <v>45964</v>
      </c>
      <c r="G346" s="160"/>
      <c r="H346" s="160"/>
      <c r="I346" s="160" t="b">
        <f t="shared" si="10"/>
        <v>0</v>
      </c>
      <c r="J346" s="160" t="str">
        <f t="shared" si="11"/>
        <v>yes</v>
      </c>
    </row>
    <row r="347" spans="2:10">
      <c r="B347" t="s">
        <v>13331</v>
      </c>
      <c r="C347" t="s">
        <v>13332</v>
      </c>
      <c r="D347">
        <v>1</v>
      </c>
      <c r="E347" s="160">
        <v>45965</v>
      </c>
      <c r="F347" s="160">
        <v>45966</v>
      </c>
      <c r="G347" s="160"/>
      <c r="H347" s="160"/>
      <c r="I347" s="160" t="b">
        <f t="shared" si="10"/>
        <v>0</v>
      </c>
      <c r="J347" s="160" t="str">
        <f t="shared" si="11"/>
        <v>yes</v>
      </c>
    </row>
    <row r="348" spans="2:10">
      <c r="B348" t="s">
        <v>13333</v>
      </c>
      <c r="C348" t="s">
        <v>13334</v>
      </c>
      <c r="D348">
        <v>1</v>
      </c>
      <c r="E348" s="160">
        <v>45910</v>
      </c>
      <c r="F348" s="160">
        <v>45913</v>
      </c>
      <c r="G348" s="160"/>
      <c r="H348" s="160"/>
      <c r="I348" s="160" t="b">
        <f t="shared" si="10"/>
        <v>0</v>
      </c>
      <c r="J348" s="160" t="str">
        <f t="shared" si="11"/>
        <v>yes</v>
      </c>
    </row>
    <row r="349" spans="2:10">
      <c r="B349" t="s">
        <v>13335</v>
      </c>
      <c r="C349" t="s">
        <v>13336</v>
      </c>
      <c r="D349">
        <v>1</v>
      </c>
      <c r="E349" s="160">
        <v>45914</v>
      </c>
      <c r="F349" s="160">
        <v>45915</v>
      </c>
      <c r="G349" s="160"/>
      <c r="H349" s="160"/>
      <c r="I349" s="160" t="b">
        <f t="shared" si="10"/>
        <v>0</v>
      </c>
      <c r="J349" s="160" t="str">
        <f t="shared" si="11"/>
        <v>yes</v>
      </c>
    </row>
    <row r="350" spans="2:10">
      <c r="B350" t="s">
        <v>13337</v>
      </c>
      <c r="C350" t="s">
        <v>13338</v>
      </c>
      <c r="D350">
        <v>1</v>
      </c>
      <c r="E350" s="160">
        <v>45916</v>
      </c>
      <c r="F350" s="160">
        <v>45927</v>
      </c>
      <c r="G350" s="160"/>
      <c r="H350" s="160"/>
      <c r="I350" s="160" t="b">
        <f t="shared" si="10"/>
        <v>0</v>
      </c>
      <c r="J350" s="160" t="str">
        <f t="shared" si="11"/>
        <v>yes</v>
      </c>
    </row>
    <row r="351" spans="2:10">
      <c r="B351" t="s">
        <v>13339</v>
      </c>
      <c r="C351" t="s">
        <v>13340</v>
      </c>
      <c r="D351">
        <v>1</v>
      </c>
      <c r="E351" s="160">
        <v>45928</v>
      </c>
      <c r="F351" s="160">
        <v>45944</v>
      </c>
      <c r="G351" s="160"/>
      <c r="H351" s="160"/>
      <c r="I351" s="160" t="b">
        <f t="shared" si="10"/>
        <v>0</v>
      </c>
      <c r="J351" s="160" t="str">
        <f t="shared" si="11"/>
        <v>yes</v>
      </c>
    </row>
    <row r="352" spans="2:10">
      <c r="B352" t="s">
        <v>13341</v>
      </c>
      <c r="C352" t="s">
        <v>13342</v>
      </c>
      <c r="D352">
        <v>1</v>
      </c>
      <c r="E352" s="160">
        <v>45946</v>
      </c>
      <c r="F352" s="160">
        <v>45963</v>
      </c>
      <c r="G352" s="160"/>
      <c r="H352" s="160"/>
      <c r="I352" s="160" t="b">
        <f t="shared" si="10"/>
        <v>0</v>
      </c>
      <c r="J352" s="160" t="str">
        <f t="shared" si="11"/>
        <v>yes</v>
      </c>
    </row>
    <row r="353" spans="2:10">
      <c r="B353" t="s">
        <v>13343</v>
      </c>
      <c r="C353" t="s">
        <v>13344</v>
      </c>
      <c r="D353">
        <v>1</v>
      </c>
      <c r="E353" s="160">
        <v>45964</v>
      </c>
      <c r="F353" s="160">
        <v>45969</v>
      </c>
      <c r="G353" s="160"/>
      <c r="H353" s="160"/>
      <c r="I353" s="160" t="b">
        <f t="shared" si="10"/>
        <v>0</v>
      </c>
      <c r="J353" s="160" t="str">
        <f t="shared" si="11"/>
        <v>yes</v>
      </c>
    </row>
    <row r="354" spans="2:10">
      <c r="B354" t="s">
        <v>13345</v>
      </c>
      <c r="C354" t="s">
        <v>13346</v>
      </c>
      <c r="D354">
        <v>1</v>
      </c>
      <c r="E354" s="160">
        <v>45970</v>
      </c>
      <c r="F354" s="160">
        <v>45971</v>
      </c>
      <c r="G354" s="160"/>
      <c r="H354" s="160"/>
      <c r="I354" s="160" t="b">
        <f t="shared" si="10"/>
        <v>0</v>
      </c>
      <c r="J354" s="160" t="str">
        <f t="shared" si="11"/>
        <v>yes</v>
      </c>
    </row>
    <row r="355" spans="2:10">
      <c r="B355" t="s">
        <v>13347</v>
      </c>
      <c r="C355" t="s">
        <v>13348</v>
      </c>
      <c r="D355">
        <v>1</v>
      </c>
      <c r="E355" s="160">
        <v>45914</v>
      </c>
      <c r="F355" s="160">
        <v>45915</v>
      </c>
      <c r="G355" s="160"/>
      <c r="H355" s="160"/>
      <c r="I355" s="160" t="b">
        <f t="shared" si="10"/>
        <v>0</v>
      </c>
      <c r="J355" s="160" t="str">
        <f t="shared" si="11"/>
        <v>yes</v>
      </c>
    </row>
    <row r="356" spans="2:10">
      <c r="B356" t="s">
        <v>13349</v>
      </c>
      <c r="C356" t="s">
        <v>13350</v>
      </c>
      <c r="D356">
        <v>1</v>
      </c>
      <c r="E356" s="160">
        <v>45916</v>
      </c>
      <c r="F356" s="160">
        <v>45917</v>
      </c>
      <c r="G356" s="160"/>
      <c r="H356" s="160"/>
      <c r="I356" s="160" t="b">
        <f t="shared" si="10"/>
        <v>0</v>
      </c>
      <c r="J356" s="160" t="str">
        <f t="shared" si="11"/>
        <v>yes</v>
      </c>
    </row>
    <row r="357" spans="2:10">
      <c r="B357" t="s">
        <v>13351</v>
      </c>
      <c r="C357" t="s">
        <v>13352</v>
      </c>
      <c r="D357">
        <v>1</v>
      </c>
      <c r="E357" s="160">
        <v>45918</v>
      </c>
      <c r="F357" s="160">
        <v>45920</v>
      </c>
      <c r="G357" s="160"/>
      <c r="H357" s="160"/>
      <c r="I357" s="160" t="b">
        <f t="shared" si="10"/>
        <v>0</v>
      </c>
      <c r="J357" s="160" t="str">
        <f t="shared" si="11"/>
        <v>yes</v>
      </c>
    </row>
    <row r="358" spans="2:10">
      <c r="B358" t="s">
        <v>13353</v>
      </c>
      <c r="C358" t="s">
        <v>13354</v>
      </c>
      <c r="D358">
        <v>1</v>
      </c>
      <c r="E358" s="160">
        <v>45921</v>
      </c>
      <c r="F358" s="160">
        <v>45922</v>
      </c>
      <c r="G358" s="160"/>
      <c r="H358" s="160"/>
      <c r="I358" s="160" t="b">
        <f t="shared" si="10"/>
        <v>0</v>
      </c>
      <c r="J358" s="160" t="str">
        <f t="shared" si="11"/>
        <v>yes</v>
      </c>
    </row>
    <row r="359" spans="2:10">
      <c r="B359" t="s">
        <v>13355</v>
      </c>
      <c r="C359" t="s">
        <v>13356</v>
      </c>
      <c r="D359">
        <v>1</v>
      </c>
      <c r="E359" s="160">
        <v>45923</v>
      </c>
      <c r="F359" s="160">
        <v>45924</v>
      </c>
      <c r="G359" s="160"/>
      <c r="H359" s="160"/>
      <c r="I359" s="160" t="b">
        <f t="shared" si="10"/>
        <v>0</v>
      </c>
      <c r="J359" s="160" t="str">
        <f t="shared" si="11"/>
        <v>yes</v>
      </c>
    </row>
    <row r="360" spans="2:10">
      <c r="B360" t="s">
        <v>13357</v>
      </c>
      <c r="C360" t="s">
        <v>13358</v>
      </c>
      <c r="D360">
        <v>1</v>
      </c>
      <c r="E360" s="160">
        <v>45925</v>
      </c>
      <c r="F360" s="160">
        <v>45927</v>
      </c>
      <c r="G360" s="160"/>
      <c r="H360" s="160"/>
      <c r="I360" s="160" t="b">
        <f t="shared" si="10"/>
        <v>0</v>
      </c>
      <c r="J360" s="160" t="str">
        <f t="shared" si="11"/>
        <v>yes</v>
      </c>
    </row>
    <row r="361" spans="2:10">
      <c r="B361" t="s">
        <v>13359</v>
      </c>
      <c r="C361" t="s">
        <v>13360</v>
      </c>
      <c r="D361">
        <v>1</v>
      </c>
      <c r="E361" s="160">
        <v>45928</v>
      </c>
      <c r="F361" s="160">
        <v>45929</v>
      </c>
      <c r="G361" s="160"/>
      <c r="H361" s="160"/>
      <c r="I361" s="160" t="b">
        <f t="shared" si="10"/>
        <v>0</v>
      </c>
      <c r="J361" s="160" t="str">
        <f t="shared" si="11"/>
        <v>yes</v>
      </c>
    </row>
    <row r="362" spans="2:10">
      <c r="B362" t="s">
        <v>13361</v>
      </c>
      <c r="C362" t="s">
        <v>13362</v>
      </c>
      <c r="D362">
        <v>1</v>
      </c>
      <c r="E362" s="160">
        <v>45930</v>
      </c>
      <c r="F362" s="160">
        <v>45931</v>
      </c>
      <c r="G362" s="160"/>
      <c r="H362" s="160"/>
      <c r="I362" s="160" t="b">
        <f t="shared" si="10"/>
        <v>0</v>
      </c>
      <c r="J362" s="160" t="str">
        <f t="shared" si="11"/>
        <v>yes</v>
      </c>
    </row>
    <row r="363" spans="2:10">
      <c r="B363" t="s">
        <v>13363</v>
      </c>
      <c r="C363" t="s">
        <v>13364</v>
      </c>
      <c r="D363">
        <v>1</v>
      </c>
      <c r="E363" s="160">
        <v>45932</v>
      </c>
      <c r="F363" s="160">
        <v>45934</v>
      </c>
      <c r="G363" s="160"/>
      <c r="H363" s="160"/>
      <c r="I363" s="160" t="b">
        <f t="shared" si="10"/>
        <v>0</v>
      </c>
      <c r="J363" s="160" t="str">
        <f t="shared" si="11"/>
        <v>yes</v>
      </c>
    </row>
    <row r="364" spans="2:10">
      <c r="B364" t="s">
        <v>13365</v>
      </c>
      <c r="C364" t="s">
        <v>13366</v>
      </c>
      <c r="D364">
        <v>1</v>
      </c>
      <c r="E364" s="160">
        <v>45935</v>
      </c>
      <c r="F364" s="160">
        <v>45936</v>
      </c>
      <c r="G364" s="160"/>
      <c r="H364" s="160"/>
      <c r="I364" s="160" t="b">
        <f t="shared" si="10"/>
        <v>0</v>
      </c>
      <c r="J364" s="160" t="str">
        <f t="shared" si="11"/>
        <v>yes</v>
      </c>
    </row>
    <row r="365" spans="2:10">
      <c r="B365" t="s">
        <v>13367</v>
      </c>
      <c r="C365" t="s">
        <v>13368</v>
      </c>
      <c r="D365">
        <v>1</v>
      </c>
      <c r="E365" s="160">
        <v>45937</v>
      </c>
      <c r="F365" s="160">
        <v>45938</v>
      </c>
      <c r="G365" s="160"/>
      <c r="H365" s="160"/>
      <c r="I365" s="160" t="b">
        <f t="shared" si="10"/>
        <v>0</v>
      </c>
      <c r="J365" s="160" t="str">
        <f t="shared" si="11"/>
        <v>yes</v>
      </c>
    </row>
    <row r="366" spans="2:10">
      <c r="B366" t="s">
        <v>13369</v>
      </c>
      <c r="C366" t="s">
        <v>13370</v>
      </c>
      <c r="D366">
        <v>1</v>
      </c>
      <c r="E366" s="160">
        <v>45939</v>
      </c>
      <c r="F366" s="160">
        <v>45941</v>
      </c>
      <c r="G366" s="160"/>
      <c r="H366" s="160"/>
      <c r="I366" s="160" t="b">
        <f t="shared" si="10"/>
        <v>0</v>
      </c>
      <c r="J366" s="160" t="str">
        <f t="shared" si="11"/>
        <v>yes</v>
      </c>
    </row>
    <row r="367" spans="2:10">
      <c r="B367" t="s">
        <v>13371</v>
      </c>
      <c r="C367" t="s">
        <v>13372</v>
      </c>
      <c r="D367">
        <v>1</v>
      </c>
      <c r="E367" s="160">
        <v>45942</v>
      </c>
      <c r="F367" s="160">
        <v>45943</v>
      </c>
      <c r="G367" s="160"/>
      <c r="H367" s="160"/>
      <c r="I367" s="160" t="b">
        <f t="shared" si="10"/>
        <v>0</v>
      </c>
      <c r="J367" s="160" t="str">
        <f t="shared" si="11"/>
        <v>yes</v>
      </c>
    </row>
    <row r="368" spans="2:10">
      <c r="B368" t="s">
        <v>13373</v>
      </c>
      <c r="C368" t="s">
        <v>13374</v>
      </c>
      <c r="D368">
        <v>1</v>
      </c>
      <c r="E368" s="160">
        <v>45944</v>
      </c>
      <c r="F368" s="160">
        <v>45945</v>
      </c>
      <c r="G368" s="160"/>
      <c r="H368" s="160"/>
      <c r="I368" s="160" t="b">
        <f t="shared" si="10"/>
        <v>0</v>
      </c>
      <c r="J368" s="160" t="str">
        <f t="shared" si="11"/>
        <v>yes</v>
      </c>
    </row>
    <row r="369" spans="2:10">
      <c r="B369" t="s">
        <v>13375</v>
      </c>
      <c r="C369" t="s">
        <v>13376</v>
      </c>
      <c r="D369">
        <v>1</v>
      </c>
      <c r="E369" s="160">
        <v>45972</v>
      </c>
      <c r="F369" s="160">
        <v>45973</v>
      </c>
      <c r="G369" s="160"/>
      <c r="H369" s="160"/>
      <c r="I369" s="160" t="b">
        <f t="shared" si="10"/>
        <v>0</v>
      </c>
      <c r="J369" s="160" t="str">
        <f t="shared" si="11"/>
        <v>yes</v>
      </c>
    </row>
    <row r="370" spans="2:10">
      <c r="B370" t="s">
        <v>13377</v>
      </c>
      <c r="C370" t="s">
        <v>13378</v>
      </c>
      <c r="D370">
        <v>1</v>
      </c>
      <c r="E370" s="160">
        <v>45974</v>
      </c>
      <c r="F370" s="160">
        <v>45976</v>
      </c>
      <c r="G370" s="160"/>
      <c r="H370" s="160"/>
      <c r="I370" s="160" t="b">
        <f t="shared" si="10"/>
        <v>0</v>
      </c>
      <c r="J370" s="160" t="str">
        <f t="shared" si="11"/>
        <v>yes</v>
      </c>
    </row>
    <row r="371" spans="2:10">
      <c r="B371" t="s">
        <v>13379</v>
      </c>
      <c r="C371" t="s">
        <v>13380</v>
      </c>
      <c r="D371">
        <v>1</v>
      </c>
      <c r="E371" s="160">
        <v>45977</v>
      </c>
      <c r="F371" s="160">
        <v>45978</v>
      </c>
      <c r="G371" s="160"/>
      <c r="H371" s="160"/>
      <c r="I371" s="160" t="b">
        <f t="shared" si="10"/>
        <v>0</v>
      </c>
      <c r="J371" s="160" t="str">
        <f t="shared" si="11"/>
        <v>yes</v>
      </c>
    </row>
    <row r="372" spans="2:10">
      <c r="B372" t="s">
        <v>13381</v>
      </c>
      <c r="C372" t="s">
        <v>13382</v>
      </c>
      <c r="D372">
        <v>1</v>
      </c>
      <c r="E372" s="160">
        <v>45979</v>
      </c>
      <c r="F372" s="160">
        <v>45980</v>
      </c>
      <c r="G372" s="160"/>
      <c r="H372" s="160"/>
      <c r="I372" s="160" t="b">
        <f t="shared" si="10"/>
        <v>0</v>
      </c>
      <c r="J372" s="160" t="str">
        <f t="shared" si="11"/>
        <v>yes</v>
      </c>
    </row>
    <row r="373" spans="2:10">
      <c r="B373" t="s">
        <v>13383</v>
      </c>
      <c r="C373" t="s">
        <v>13384</v>
      </c>
      <c r="D373">
        <v>1</v>
      </c>
      <c r="E373" s="160">
        <v>45981</v>
      </c>
      <c r="F373" s="160">
        <v>45983</v>
      </c>
      <c r="G373" s="160"/>
      <c r="H373" s="160"/>
      <c r="I373" s="160" t="b">
        <f t="shared" si="10"/>
        <v>0</v>
      </c>
      <c r="J373" s="160" t="str">
        <f t="shared" si="11"/>
        <v>yes</v>
      </c>
    </row>
    <row r="374" spans="2:10">
      <c r="B374" t="s">
        <v>13385</v>
      </c>
      <c r="C374" t="s">
        <v>13386</v>
      </c>
      <c r="D374">
        <v>1</v>
      </c>
      <c r="E374" s="160">
        <v>45974</v>
      </c>
      <c r="F374" s="160">
        <v>45976</v>
      </c>
      <c r="G374" s="160"/>
      <c r="H374" s="160"/>
      <c r="I374" s="160" t="b">
        <f t="shared" si="10"/>
        <v>0</v>
      </c>
      <c r="J374" s="160" t="str">
        <f t="shared" si="11"/>
        <v>yes</v>
      </c>
    </row>
    <row r="375" spans="2:10">
      <c r="B375" t="s">
        <v>13387</v>
      </c>
      <c r="C375" t="s">
        <v>13388</v>
      </c>
      <c r="D375">
        <v>1</v>
      </c>
      <c r="E375" s="160">
        <v>45977</v>
      </c>
      <c r="F375" s="160">
        <v>45978</v>
      </c>
      <c r="G375" s="160"/>
      <c r="H375" s="160"/>
      <c r="I375" s="160" t="b">
        <f t="shared" si="10"/>
        <v>0</v>
      </c>
      <c r="J375" s="160" t="str">
        <f t="shared" si="11"/>
        <v>yes</v>
      </c>
    </row>
    <row r="376" spans="2:10">
      <c r="B376" t="s">
        <v>13389</v>
      </c>
      <c r="C376" t="s">
        <v>13390</v>
      </c>
      <c r="D376">
        <v>1</v>
      </c>
      <c r="E376" s="160">
        <v>45979</v>
      </c>
      <c r="F376" s="160">
        <v>45980</v>
      </c>
      <c r="G376" s="160"/>
      <c r="H376" s="160"/>
      <c r="I376" s="160" t="b">
        <f t="shared" si="10"/>
        <v>0</v>
      </c>
      <c r="J376" s="160" t="str">
        <f t="shared" si="11"/>
        <v>yes</v>
      </c>
    </row>
    <row r="377" spans="2:10">
      <c r="B377" t="s">
        <v>13391</v>
      </c>
      <c r="C377" t="s">
        <v>13392</v>
      </c>
      <c r="D377">
        <v>1</v>
      </c>
      <c r="E377" s="160">
        <v>45981</v>
      </c>
      <c r="F377" s="160">
        <v>45983</v>
      </c>
      <c r="G377" s="160"/>
      <c r="H377" s="160"/>
      <c r="I377" s="160" t="b">
        <f t="shared" si="10"/>
        <v>0</v>
      </c>
      <c r="J377" s="160" t="str">
        <f t="shared" si="11"/>
        <v>yes</v>
      </c>
    </row>
    <row r="378" spans="2:10">
      <c r="B378" t="s">
        <v>13393</v>
      </c>
      <c r="C378" t="s">
        <v>13394</v>
      </c>
      <c r="D378">
        <v>1</v>
      </c>
      <c r="E378" s="160">
        <v>45984</v>
      </c>
      <c r="F378" s="160">
        <v>45985</v>
      </c>
      <c r="G378" s="160"/>
      <c r="H378" s="160"/>
      <c r="I378" s="160" t="b">
        <f t="shared" si="10"/>
        <v>0</v>
      </c>
      <c r="J378" s="160" t="str">
        <f t="shared" si="11"/>
        <v>yes</v>
      </c>
    </row>
    <row r="379" spans="2:10">
      <c r="B379" t="s">
        <v>13395</v>
      </c>
      <c r="C379" t="s">
        <v>13396</v>
      </c>
      <c r="D379">
        <v>1</v>
      </c>
      <c r="E379" s="160">
        <v>45987</v>
      </c>
      <c r="F379" s="160">
        <v>45988</v>
      </c>
      <c r="G379" s="160"/>
      <c r="H379" s="160"/>
      <c r="I379" s="160" t="b">
        <f t="shared" si="10"/>
        <v>0</v>
      </c>
      <c r="J379" s="160" t="str">
        <f t="shared" si="11"/>
        <v>yes</v>
      </c>
    </row>
    <row r="380" spans="2:10">
      <c r="B380" t="s">
        <v>13397</v>
      </c>
      <c r="C380" t="s">
        <v>13398</v>
      </c>
      <c r="D380">
        <v>1</v>
      </c>
      <c r="E380" s="160">
        <v>45990</v>
      </c>
      <c r="F380" s="160">
        <v>45991</v>
      </c>
      <c r="G380" s="160"/>
      <c r="H380" s="160"/>
      <c r="I380" s="160" t="b">
        <f t="shared" si="10"/>
        <v>0</v>
      </c>
      <c r="J380" s="160" t="str">
        <f t="shared" si="11"/>
        <v>yes</v>
      </c>
    </row>
    <row r="381" spans="2:10">
      <c r="B381" t="s">
        <v>13399</v>
      </c>
      <c r="C381" t="s">
        <v>13400</v>
      </c>
      <c r="D381">
        <v>1</v>
      </c>
      <c r="E381" s="160">
        <v>45992</v>
      </c>
      <c r="F381" s="160">
        <v>45993</v>
      </c>
      <c r="G381" s="160"/>
      <c r="H381" s="160"/>
      <c r="I381" s="160" t="b">
        <f t="shared" si="10"/>
        <v>0</v>
      </c>
      <c r="J381" s="160" t="str">
        <f t="shared" si="11"/>
        <v>yes</v>
      </c>
    </row>
    <row r="382" spans="2:10">
      <c r="B382" t="s">
        <v>13401</v>
      </c>
      <c r="C382" t="s">
        <v>13402</v>
      </c>
      <c r="D382">
        <v>1</v>
      </c>
      <c r="E382" s="160">
        <v>45994</v>
      </c>
      <c r="F382" s="160">
        <v>45995</v>
      </c>
      <c r="G382" s="160"/>
      <c r="H382" s="160"/>
      <c r="I382" s="160" t="b">
        <f t="shared" si="10"/>
        <v>0</v>
      </c>
      <c r="J382" s="160" t="str">
        <f t="shared" si="11"/>
        <v>yes</v>
      </c>
    </row>
    <row r="383" spans="2:10">
      <c r="B383" t="s">
        <v>13403</v>
      </c>
      <c r="C383" t="s">
        <v>13404</v>
      </c>
      <c r="D383">
        <v>1</v>
      </c>
      <c r="E383" s="160">
        <v>46011</v>
      </c>
      <c r="F383" s="160">
        <v>46012</v>
      </c>
      <c r="G383" s="160"/>
      <c r="H383" s="160"/>
      <c r="I383" s="160" t="b">
        <f t="shared" si="10"/>
        <v>0</v>
      </c>
      <c r="J383" s="160" t="str">
        <f t="shared" si="11"/>
        <v>yes</v>
      </c>
    </row>
    <row r="384" spans="2:10">
      <c r="B384" t="s">
        <v>13405</v>
      </c>
      <c r="C384" t="s">
        <v>13406</v>
      </c>
      <c r="D384">
        <v>1</v>
      </c>
      <c r="E384" s="160">
        <v>45987</v>
      </c>
      <c r="F384" s="160">
        <v>45991</v>
      </c>
      <c r="G384" s="160"/>
      <c r="H384" s="160"/>
      <c r="I384" s="160" t="b">
        <f t="shared" si="10"/>
        <v>0</v>
      </c>
      <c r="J384" s="160" t="str">
        <f t="shared" si="11"/>
        <v>yes</v>
      </c>
    </row>
    <row r="385" spans="2:10">
      <c r="B385" t="s">
        <v>13407</v>
      </c>
      <c r="C385" t="s">
        <v>13408</v>
      </c>
      <c r="D385">
        <v>1</v>
      </c>
      <c r="E385" s="160">
        <v>45992</v>
      </c>
      <c r="F385" s="160">
        <v>45995</v>
      </c>
      <c r="G385" s="160"/>
      <c r="H385" s="160"/>
      <c r="I385" s="160" t="b">
        <f t="shared" si="10"/>
        <v>0</v>
      </c>
      <c r="J385" s="160" t="str">
        <f t="shared" si="11"/>
        <v>yes</v>
      </c>
    </row>
    <row r="386" spans="2:10">
      <c r="B386" t="s">
        <v>13409</v>
      </c>
      <c r="C386" t="s">
        <v>13410</v>
      </c>
      <c r="D386">
        <v>1</v>
      </c>
      <c r="E386" s="160">
        <v>45997</v>
      </c>
      <c r="F386" s="160">
        <v>46005</v>
      </c>
      <c r="G386" s="160"/>
      <c r="H386" s="160"/>
      <c r="I386" s="160" t="b">
        <f t="shared" si="10"/>
        <v>0</v>
      </c>
      <c r="J386" s="160" t="str">
        <f t="shared" si="11"/>
        <v>yes</v>
      </c>
    </row>
    <row r="387" spans="2:10">
      <c r="B387" t="s">
        <v>13411</v>
      </c>
      <c r="C387" t="s">
        <v>13412</v>
      </c>
      <c r="D387">
        <v>1</v>
      </c>
      <c r="E387" s="160">
        <v>46006</v>
      </c>
      <c r="F387" s="160">
        <v>46011</v>
      </c>
      <c r="G387" s="160"/>
      <c r="H387" s="160"/>
      <c r="I387" s="160" t="b">
        <f t="shared" si="10"/>
        <v>0</v>
      </c>
      <c r="J387" s="160" t="str">
        <f t="shared" si="11"/>
        <v>yes</v>
      </c>
    </row>
    <row r="388" spans="2:10">
      <c r="B388" t="s">
        <v>13413</v>
      </c>
      <c r="C388" t="s">
        <v>13414</v>
      </c>
      <c r="D388">
        <v>1</v>
      </c>
      <c r="E388" s="160">
        <v>46012</v>
      </c>
      <c r="F388" s="160">
        <v>46016</v>
      </c>
      <c r="G388" s="160"/>
      <c r="H388" s="160"/>
      <c r="I388" s="160" t="b">
        <f t="shared" si="10"/>
        <v>0</v>
      </c>
      <c r="J388" s="160" t="str">
        <f t="shared" si="11"/>
        <v>yes</v>
      </c>
    </row>
    <row r="389" spans="2:10">
      <c r="B389" t="s">
        <v>13415</v>
      </c>
      <c r="C389" t="s">
        <v>13416</v>
      </c>
      <c r="D389">
        <v>1</v>
      </c>
      <c r="E389" s="160">
        <v>45997</v>
      </c>
      <c r="F389" s="160">
        <v>45998</v>
      </c>
      <c r="G389" s="160"/>
      <c r="I389" s="160" t="b">
        <f t="shared" si="10"/>
        <v>0</v>
      </c>
      <c r="J389" s="160" t="str">
        <f t="shared" si="11"/>
        <v>yes</v>
      </c>
    </row>
    <row r="390" spans="2:10">
      <c r="B390" t="s">
        <v>13417</v>
      </c>
      <c r="C390" t="s">
        <v>13418</v>
      </c>
      <c r="D390">
        <v>1</v>
      </c>
      <c r="E390" s="160">
        <v>45999</v>
      </c>
      <c r="F390" s="160">
        <v>46000</v>
      </c>
      <c r="G390" s="160"/>
      <c r="H390" s="160"/>
      <c r="I390" s="160" t="b">
        <f t="shared" si="10"/>
        <v>0</v>
      </c>
      <c r="J390" s="160" t="str">
        <f t="shared" si="11"/>
        <v>yes</v>
      </c>
    </row>
    <row r="391" spans="2:10">
      <c r="B391" t="s">
        <v>13419</v>
      </c>
      <c r="C391" t="s">
        <v>13420</v>
      </c>
      <c r="D391">
        <v>1</v>
      </c>
      <c r="E391" s="160">
        <v>46001</v>
      </c>
      <c r="F391" s="160">
        <v>46002</v>
      </c>
      <c r="G391" s="160"/>
      <c r="H391" s="160"/>
      <c r="I391" s="160" t="b">
        <f t="shared" si="10"/>
        <v>0</v>
      </c>
      <c r="J391" s="160" t="str">
        <f t="shared" si="11"/>
        <v>yes</v>
      </c>
    </row>
    <row r="392" spans="2:10">
      <c r="B392" t="s">
        <v>13421</v>
      </c>
      <c r="C392" t="s">
        <v>13422</v>
      </c>
      <c r="D392">
        <v>1</v>
      </c>
      <c r="E392" s="160">
        <v>46004</v>
      </c>
      <c r="F392" s="160">
        <v>46005</v>
      </c>
      <c r="G392" s="160"/>
      <c r="H392" s="160"/>
      <c r="I392" s="160" t="b">
        <f t="shared" si="10"/>
        <v>0</v>
      </c>
      <c r="J392" s="160" t="str">
        <f t="shared" si="11"/>
        <v>yes</v>
      </c>
    </row>
    <row r="393" spans="2:10">
      <c r="B393" t="s">
        <v>13423</v>
      </c>
      <c r="C393" t="s">
        <v>13424</v>
      </c>
      <c r="D393">
        <v>1</v>
      </c>
      <c r="E393" s="160">
        <v>46012</v>
      </c>
      <c r="F393" s="160">
        <v>46013</v>
      </c>
      <c r="G393" s="160"/>
      <c r="H393" s="160"/>
      <c r="I393" s="160" t="b">
        <f t="shared" si="10"/>
        <v>0</v>
      </c>
      <c r="J393" s="160" t="str">
        <f t="shared" si="11"/>
        <v>yes</v>
      </c>
    </row>
    <row r="394" spans="2:10">
      <c r="B394" t="s">
        <v>13425</v>
      </c>
      <c r="C394" t="s">
        <v>13426</v>
      </c>
      <c r="D394">
        <v>1</v>
      </c>
      <c r="E394" s="160">
        <v>46006</v>
      </c>
      <c r="F394" s="160">
        <v>46007</v>
      </c>
      <c r="G394" s="160"/>
      <c r="H394" s="160"/>
      <c r="I394" s="160" t="b">
        <f t="shared" si="10"/>
        <v>0</v>
      </c>
      <c r="J394" s="160" t="str">
        <f t="shared" si="11"/>
        <v>yes</v>
      </c>
    </row>
    <row r="395" spans="2:10">
      <c r="B395" t="s">
        <v>13427</v>
      </c>
      <c r="C395" t="s">
        <v>13428</v>
      </c>
      <c r="D395">
        <v>1</v>
      </c>
      <c r="E395" s="160">
        <v>46008</v>
      </c>
      <c r="F395" s="160">
        <v>46009</v>
      </c>
      <c r="G395" s="160"/>
      <c r="H395" s="160"/>
      <c r="I395" s="160" t="b">
        <f t="shared" ref="I395:I458" si="12">IF(E395=G395,"yes")</f>
        <v>0</v>
      </c>
      <c r="J395" s="160" t="str">
        <f t="shared" ref="J395:J458" si="13">IF(E395&gt;G395,"yes")</f>
        <v>yes</v>
      </c>
    </row>
    <row r="396" spans="2:10">
      <c r="B396" t="s">
        <v>13429</v>
      </c>
      <c r="C396" t="s">
        <v>13430</v>
      </c>
      <c r="D396">
        <v>1</v>
      </c>
      <c r="E396" s="160">
        <v>46006</v>
      </c>
      <c r="F396" s="160">
        <v>46007</v>
      </c>
      <c r="G396" s="160"/>
      <c r="H396" s="160"/>
      <c r="I396" s="160" t="b">
        <f t="shared" si="12"/>
        <v>0</v>
      </c>
      <c r="J396" s="160" t="str">
        <f t="shared" si="13"/>
        <v>yes</v>
      </c>
    </row>
    <row r="397" spans="2:10">
      <c r="B397" t="s">
        <v>13431</v>
      </c>
      <c r="C397" t="s">
        <v>13432</v>
      </c>
      <c r="D397">
        <v>1</v>
      </c>
      <c r="E397" s="160">
        <v>46008</v>
      </c>
      <c r="F397" s="160">
        <v>46009</v>
      </c>
      <c r="G397" s="160"/>
      <c r="H397" s="160"/>
      <c r="I397" s="160" t="b">
        <f t="shared" si="12"/>
        <v>0</v>
      </c>
      <c r="J397" s="160" t="str">
        <f t="shared" si="13"/>
        <v>yes</v>
      </c>
    </row>
    <row r="398" spans="2:10">
      <c r="B398" t="s">
        <v>13433</v>
      </c>
      <c r="C398" t="s">
        <v>13434</v>
      </c>
      <c r="D398">
        <v>1</v>
      </c>
      <c r="E398" s="160">
        <v>46006</v>
      </c>
      <c r="F398" s="160">
        <v>46007</v>
      </c>
      <c r="G398" s="160"/>
      <c r="H398" s="160"/>
      <c r="I398" s="160" t="b">
        <f t="shared" si="12"/>
        <v>0</v>
      </c>
      <c r="J398" s="160" t="str">
        <f t="shared" si="13"/>
        <v>yes</v>
      </c>
    </row>
    <row r="399" spans="2:10">
      <c r="B399" t="s">
        <v>13435</v>
      </c>
      <c r="C399" t="s">
        <v>13436</v>
      </c>
      <c r="D399">
        <v>1</v>
      </c>
      <c r="E399" s="160">
        <v>46008</v>
      </c>
      <c r="F399" s="160">
        <v>46009</v>
      </c>
      <c r="G399" s="160"/>
      <c r="H399" s="160"/>
      <c r="I399" s="160" t="b">
        <f t="shared" si="12"/>
        <v>0</v>
      </c>
      <c r="J399" s="160" t="str">
        <f t="shared" si="13"/>
        <v>yes</v>
      </c>
    </row>
    <row r="400" spans="2:10">
      <c r="B400" t="s">
        <v>13437</v>
      </c>
      <c r="C400" t="s">
        <v>13438</v>
      </c>
      <c r="D400">
        <v>1</v>
      </c>
      <c r="E400" s="160">
        <v>45987</v>
      </c>
      <c r="F400" s="160">
        <v>45988</v>
      </c>
      <c r="G400" s="160"/>
      <c r="H400" s="160"/>
      <c r="I400" s="160" t="b">
        <f t="shared" si="12"/>
        <v>0</v>
      </c>
      <c r="J400" s="160" t="str">
        <f t="shared" si="13"/>
        <v>yes</v>
      </c>
    </row>
    <row r="401" spans="2:10">
      <c r="B401" t="s">
        <v>13439</v>
      </c>
      <c r="C401" t="s">
        <v>13440</v>
      </c>
      <c r="D401">
        <v>1</v>
      </c>
      <c r="E401" s="160">
        <v>45990</v>
      </c>
      <c r="F401" s="160">
        <v>45991</v>
      </c>
      <c r="G401" s="160"/>
      <c r="H401" s="160"/>
      <c r="I401" s="160" t="b">
        <f t="shared" si="12"/>
        <v>0</v>
      </c>
      <c r="J401" s="160" t="str">
        <f t="shared" si="13"/>
        <v>yes</v>
      </c>
    </row>
    <row r="402" spans="2:10">
      <c r="B402" t="s">
        <v>13441</v>
      </c>
      <c r="C402" t="s">
        <v>13442</v>
      </c>
      <c r="D402">
        <v>1</v>
      </c>
      <c r="E402" s="160">
        <v>45992</v>
      </c>
      <c r="F402" s="160">
        <v>45993</v>
      </c>
      <c r="G402" s="160"/>
      <c r="H402" s="160"/>
      <c r="I402" s="160" t="b">
        <f t="shared" si="12"/>
        <v>0</v>
      </c>
      <c r="J402" s="160" t="str">
        <f t="shared" si="13"/>
        <v>yes</v>
      </c>
    </row>
    <row r="403" spans="2:10">
      <c r="B403" t="s">
        <v>13443</v>
      </c>
      <c r="C403" t="s">
        <v>13444</v>
      </c>
      <c r="D403">
        <v>1</v>
      </c>
      <c r="E403" s="160">
        <v>45994</v>
      </c>
      <c r="F403" s="160">
        <v>45995</v>
      </c>
      <c r="G403" s="160"/>
      <c r="H403" s="160"/>
      <c r="I403" s="160" t="b">
        <f t="shared" si="12"/>
        <v>0</v>
      </c>
      <c r="J403" s="160" t="str">
        <f t="shared" si="13"/>
        <v>yes</v>
      </c>
    </row>
    <row r="404" spans="2:10">
      <c r="B404" t="s">
        <v>13445</v>
      </c>
      <c r="C404" t="s">
        <v>13446</v>
      </c>
      <c r="D404">
        <v>1</v>
      </c>
      <c r="E404" s="160">
        <v>45987</v>
      </c>
      <c r="F404" s="160">
        <v>45988</v>
      </c>
      <c r="G404" s="160"/>
      <c r="H404" s="160"/>
      <c r="I404" s="160" t="b">
        <f t="shared" si="12"/>
        <v>0</v>
      </c>
      <c r="J404" s="160" t="str">
        <f t="shared" si="13"/>
        <v>yes</v>
      </c>
    </row>
    <row r="405" spans="2:10">
      <c r="B405" t="s">
        <v>13447</v>
      </c>
      <c r="C405" t="s">
        <v>13448</v>
      </c>
      <c r="D405">
        <v>1</v>
      </c>
      <c r="E405" s="160">
        <v>45990</v>
      </c>
      <c r="F405" s="160">
        <v>45991</v>
      </c>
      <c r="G405" s="160"/>
      <c r="H405" s="160"/>
      <c r="I405" s="160" t="b">
        <f t="shared" si="12"/>
        <v>0</v>
      </c>
      <c r="J405" s="160" t="str">
        <f t="shared" si="13"/>
        <v>yes</v>
      </c>
    </row>
    <row r="406" spans="2:10">
      <c r="B406" t="s">
        <v>13449</v>
      </c>
      <c r="C406" t="s">
        <v>13450</v>
      </c>
      <c r="D406">
        <v>1</v>
      </c>
      <c r="E406" s="160">
        <v>45992</v>
      </c>
      <c r="F406" s="160">
        <v>45993</v>
      </c>
      <c r="G406" s="160"/>
      <c r="H406" s="160"/>
      <c r="I406" s="160" t="b">
        <f t="shared" si="12"/>
        <v>0</v>
      </c>
      <c r="J406" s="160" t="str">
        <f t="shared" si="13"/>
        <v>yes</v>
      </c>
    </row>
    <row r="407" spans="2:10">
      <c r="B407" t="s">
        <v>13451</v>
      </c>
      <c r="C407" t="s">
        <v>13452</v>
      </c>
      <c r="D407">
        <v>1</v>
      </c>
      <c r="E407" s="160">
        <v>45994</v>
      </c>
      <c r="F407" s="160">
        <v>45995</v>
      </c>
      <c r="G407" s="160"/>
      <c r="H407" s="160"/>
      <c r="I407" s="160" t="b">
        <f t="shared" si="12"/>
        <v>0</v>
      </c>
      <c r="J407" s="160" t="str">
        <f t="shared" si="13"/>
        <v>yes</v>
      </c>
    </row>
    <row r="408" spans="2:10">
      <c r="B408" t="s">
        <v>13453</v>
      </c>
      <c r="C408" t="s">
        <v>13454</v>
      </c>
      <c r="D408">
        <v>1</v>
      </c>
      <c r="E408" s="160">
        <v>46026</v>
      </c>
      <c r="F408" s="160">
        <v>46027</v>
      </c>
      <c r="G408" s="160"/>
      <c r="H408" s="160"/>
      <c r="I408" s="160" t="b">
        <f t="shared" si="12"/>
        <v>0</v>
      </c>
      <c r="J408" s="160" t="str">
        <f t="shared" si="13"/>
        <v>yes</v>
      </c>
    </row>
    <row r="409" spans="2:10">
      <c r="B409" t="s">
        <v>13455</v>
      </c>
      <c r="C409" t="s">
        <v>13456</v>
      </c>
      <c r="D409">
        <v>1</v>
      </c>
      <c r="E409" s="160">
        <v>46028</v>
      </c>
      <c r="F409" s="160">
        <v>46029</v>
      </c>
      <c r="G409" s="160"/>
      <c r="H409" s="160"/>
      <c r="I409" s="160" t="b">
        <f t="shared" si="12"/>
        <v>0</v>
      </c>
      <c r="J409" s="160" t="str">
        <f t="shared" si="13"/>
        <v>yes</v>
      </c>
    </row>
    <row r="410" spans="2:10">
      <c r="B410" t="s">
        <v>13457</v>
      </c>
      <c r="C410" t="s">
        <v>13458</v>
      </c>
      <c r="D410">
        <v>1</v>
      </c>
      <c r="E410" s="160">
        <v>46030</v>
      </c>
      <c r="F410" s="160">
        <v>46032</v>
      </c>
      <c r="G410" s="160"/>
      <c r="H410" s="160"/>
      <c r="I410" s="160" t="b">
        <f t="shared" si="12"/>
        <v>0</v>
      </c>
      <c r="J410" s="160" t="str">
        <f t="shared" si="13"/>
        <v>yes</v>
      </c>
    </row>
    <row r="411" spans="2:10">
      <c r="B411" t="s">
        <v>13459</v>
      </c>
      <c r="C411" t="s">
        <v>13460</v>
      </c>
      <c r="D411">
        <v>1</v>
      </c>
      <c r="E411" s="160">
        <v>46033</v>
      </c>
      <c r="F411" s="160">
        <v>46034</v>
      </c>
      <c r="G411" s="160"/>
      <c r="H411" s="160"/>
      <c r="I411" s="160" t="b">
        <f t="shared" si="12"/>
        <v>0</v>
      </c>
      <c r="J411" s="160" t="str">
        <f t="shared" si="13"/>
        <v>yes</v>
      </c>
    </row>
    <row r="412" spans="2:10">
      <c r="B412" t="s">
        <v>13461</v>
      </c>
      <c r="C412" t="s">
        <v>13462</v>
      </c>
      <c r="D412">
        <v>1</v>
      </c>
      <c r="E412" s="160">
        <v>46035</v>
      </c>
      <c r="F412" s="160">
        <v>46036</v>
      </c>
      <c r="G412" s="160"/>
      <c r="H412" s="160"/>
      <c r="I412" s="160" t="b">
        <f t="shared" si="12"/>
        <v>0</v>
      </c>
      <c r="J412" s="160" t="str">
        <f t="shared" si="13"/>
        <v>yes</v>
      </c>
    </row>
    <row r="413" spans="2:10">
      <c r="B413" t="s">
        <v>13463</v>
      </c>
      <c r="C413" t="s">
        <v>13464</v>
      </c>
      <c r="D413">
        <v>1</v>
      </c>
      <c r="E413" s="160">
        <v>46028</v>
      </c>
      <c r="F413" s="160">
        <v>46035</v>
      </c>
      <c r="G413" s="160"/>
      <c r="H413" s="160"/>
      <c r="I413" s="160" t="b">
        <f t="shared" si="12"/>
        <v>0</v>
      </c>
      <c r="J413" s="160" t="str">
        <f t="shared" si="13"/>
        <v>yes</v>
      </c>
    </row>
    <row r="414" spans="2:10">
      <c r="B414" t="s">
        <v>13465</v>
      </c>
      <c r="C414" t="s">
        <v>13466</v>
      </c>
      <c r="D414">
        <v>1</v>
      </c>
      <c r="E414" s="160">
        <v>46036</v>
      </c>
      <c r="F414" s="160">
        <v>46043</v>
      </c>
      <c r="G414" s="160"/>
      <c r="H414" s="160"/>
      <c r="I414" s="160" t="b">
        <f t="shared" si="12"/>
        <v>0</v>
      </c>
      <c r="J414" s="160" t="str">
        <f t="shared" si="13"/>
        <v>yes</v>
      </c>
    </row>
    <row r="415" spans="2:10">
      <c r="B415" t="s">
        <v>13467</v>
      </c>
      <c r="C415" t="s">
        <v>13468</v>
      </c>
      <c r="D415">
        <v>1</v>
      </c>
      <c r="E415" s="160">
        <v>46044</v>
      </c>
      <c r="F415" s="160">
        <v>46053</v>
      </c>
      <c r="G415" s="160"/>
      <c r="H415" s="160"/>
      <c r="I415" s="160" t="b">
        <f t="shared" si="12"/>
        <v>0</v>
      </c>
      <c r="J415" s="160" t="str">
        <f t="shared" si="13"/>
        <v>yes</v>
      </c>
    </row>
    <row r="416" spans="2:10">
      <c r="B416" t="s">
        <v>13469</v>
      </c>
      <c r="C416" t="s">
        <v>13470</v>
      </c>
      <c r="D416">
        <v>1</v>
      </c>
      <c r="E416" s="160">
        <v>46054</v>
      </c>
      <c r="F416" s="160">
        <v>46061</v>
      </c>
      <c r="G416" s="160"/>
      <c r="H416" s="160"/>
      <c r="I416" s="160" t="b">
        <f t="shared" si="12"/>
        <v>0</v>
      </c>
      <c r="J416" s="160" t="str">
        <f t="shared" si="13"/>
        <v>yes</v>
      </c>
    </row>
    <row r="417" spans="2:10">
      <c r="B417" t="s">
        <v>13471</v>
      </c>
      <c r="C417" t="s">
        <v>13472</v>
      </c>
      <c r="D417">
        <v>1</v>
      </c>
      <c r="E417" s="160">
        <v>46062</v>
      </c>
      <c r="F417" s="160">
        <v>46072</v>
      </c>
      <c r="G417" s="160"/>
      <c r="H417" s="160"/>
      <c r="I417" s="160" t="b">
        <f t="shared" si="12"/>
        <v>0</v>
      </c>
      <c r="J417" s="160" t="str">
        <f t="shared" si="13"/>
        <v>yes</v>
      </c>
    </row>
    <row r="418" spans="2:10">
      <c r="B418" t="s">
        <v>13473</v>
      </c>
      <c r="C418" t="s">
        <v>13474</v>
      </c>
      <c r="D418">
        <v>1</v>
      </c>
      <c r="E418" s="160">
        <v>46036</v>
      </c>
      <c r="F418" s="160">
        <v>46040</v>
      </c>
      <c r="G418" s="160"/>
      <c r="H418" s="160"/>
      <c r="I418" s="160" t="b">
        <f t="shared" si="12"/>
        <v>0</v>
      </c>
      <c r="J418" s="160" t="str">
        <f t="shared" si="13"/>
        <v>yes</v>
      </c>
    </row>
    <row r="419" spans="2:10">
      <c r="B419" t="s">
        <v>13475</v>
      </c>
      <c r="C419" t="s">
        <v>13476</v>
      </c>
      <c r="D419">
        <v>1</v>
      </c>
      <c r="E419" s="160">
        <v>46041</v>
      </c>
      <c r="F419" s="160">
        <v>46049</v>
      </c>
      <c r="G419" s="160"/>
      <c r="I419" s="160" t="b">
        <f t="shared" si="12"/>
        <v>0</v>
      </c>
      <c r="J419" s="160" t="str">
        <f t="shared" si="13"/>
        <v>yes</v>
      </c>
    </row>
    <row r="420" spans="2:10">
      <c r="B420" t="s">
        <v>13477</v>
      </c>
      <c r="C420" t="s">
        <v>13478</v>
      </c>
      <c r="D420">
        <v>1</v>
      </c>
      <c r="E420" s="160">
        <v>46050</v>
      </c>
      <c r="F420" s="160">
        <v>46058</v>
      </c>
      <c r="G420" s="160"/>
      <c r="H420" s="160"/>
      <c r="I420" s="160" t="b">
        <f t="shared" si="12"/>
        <v>0</v>
      </c>
      <c r="J420" s="160" t="str">
        <f t="shared" si="13"/>
        <v>yes</v>
      </c>
    </row>
    <row r="421" spans="2:10">
      <c r="B421" t="s">
        <v>13479</v>
      </c>
      <c r="C421" t="s">
        <v>13480</v>
      </c>
      <c r="D421">
        <v>1</v>
      </c>
      <c r="E421" s="160">
        <v>46060</v>
      </c>
      <c r="F421" s="160">
        <v>46063</v>
      </c>
      <c r="G421" s="160"/>
      <c r="H421" s="160"/>
      <c r="I421" s="160" t="b">
        <f t="shared" si="12"/>
        <v>0</v>
      </c>
      <c r="J421" s="160" t="str">
        <f t="shared" si="13"/>
        <v>yes</v>
      </c>
    </row>
    <row r="422" spans="2:10">
      <c r="B422" t="s">
        <v>13481</v>
      </c>
      <c r="C422" t="s">
        <v>13482</v>
      </c>
      <c r="D422">
        <v>1</v>
      </c>
      <c r="E422" s="160">
        <v>46064</v>
      </c>
      <c r="F422" s="160">
        <v>46068</v>
      </c>
      <c r="G422" s="160"/>
      <c r="H422" s="160"/>
      <c r="I422" s="160" t="b">
        <f t="shared" si="12"/>
        <v>0</v>
      </c>
      <c r="J422" s="160" t="str">
        <f t="shared" si="13"/>
        <v>yes</v>
      </c>
    </row>
    <row r="423" spans="2:10">
      <c r="B423" t="s">
        <v>13483</v>
      </c>
      <c r="C423" t="s">
        <v>13484</v>
      </c>
      <c r="D423">
        <v>1</v>
      </c>
      <c r="E423" s="160">
        <v>46026</v>
      </c>
      <c r="F423" s="160">
        <v>46039</v>
      </c>
      <c r="G423" s="160">
        <v>45962</v>
      </c>
      <c r="H423" s="160"/>
      <c r="I423" s="160" t="b">
        <f t="shared" si="12"/>
        <v>0</v>
      </c>
      <c r="J423" s="160" t="str">
        <f t="shared" si="13"/>
        <v>yes</v>
      </c>
    </row>
    <row r="424" spans="2:10">
      <c r="B424" t="s">
        <v>13485</v>
      </c>
      <c r="C424" t="s">
        <v>13486</v>
      </c>
      <c r="D424">
        <v>1</v>
      </c>
      <c r="E424" s="160">
        <v>46040</v>
      </c>
      <c r="F424" s="160">
        <v>46058</v>
      </c>
      <c r="G424" s="160">
        <v>45964</v>
      </c>
      <c r="H424" s="160"/>
      <c r="I424" s="160" t="b">
        <f t="shared" si="12"/>
        <v>0</v>
      </c>
      <c r="J424" s="160" t="str">
        <f t="shared" si="13"/>
        <v>yes</v>
      </c>
    </row>
    <row r="425" spans="2:10">
      <c r="B425" t="s">
        <v>13487</v>
      </c>
      <c r="C425" t="s">
        <v>13488</v>
      </c>
      <c r="D425">
        <v>1</v>
      </c>
      <c r="E425" s="160">
        <v>46074</v>
      </c>
      <c r="F425" s="160">
        <v>46075</v>
      </c>
      <c r="G425" s="160"/>
      <c r="H425" s="160"/>
      <c r="I425" s="160" t="b">
        <f t="shared" si="12"/>
        <v>0</v>
      </c>
      <c r="J425" s="160" t="str">
        <f t="shared" si="13"/>
        <v>yes</v>
      </c>
    </row>
    <row r="426" spans="2:10">
      <c r="B426" t="s">
        <v>13489</v>
      </c>
      <c r="C426" t="s">
        <v>13490</v>
      </c>
      <c r="D426">
        <v>1</v>
      </c>
      <c r="E426" s="160">
        <v>46076</v>
      </c>
      <c r="F426" s="160">
        <v>46077</v>
      </c>
      <c r="G426" s="160"/>
      <c r="H426" s="160"/>
      <c r="I426" s="160" t="b">
        <f t="shared" si="12"/>
        <v>0</v>
      </c>
      <c r="J426" s="160" t="str">
        <f t="shared" si="13"/>
        <v>yes</v>
      </c>
    </row>
    <row r="427" spans="2:10">
      <c r="B427" t="s">
        <v>13491</v>
      </c>
      <c r="C427" t="s">
        <v>13492</v>
      </c>
      <c r="D427">
        <v>1</v>
      </c>
      <c r="E427" s="160">
        <v>46078</v>
      </c>
      <c r="F427" s="160">
        <v>46079</v>
      </c>
      <c r="G427" s="160"/>
      <c r="H427" s="160"/>
      <c r="I427" s="160" t="b">
        <f t="shared" si="12"/>
        <v>0</v>
      </c>
      <c r="J427" s="160" t="str">
        <f t="shared" si="13"/>
        <v>yes</v>
      </c>
    </row>
    <row r="428" spans="2:10">
      <c r="B428" t="s">
        <v>13493</v>
      </c>
      <c r="C428" t="s">
        <v>13494</v>
      </c>
      <c r="D428">
        <v>1</v>
      </c>
      <c r="E428" s="160">
        <v>46081</v>
      </c>
      <c r="F428" s="160">
        <v>46082</v>
      </c>
      <c r="G428" s="160"/>
      <c r="H428" s="160"/>
      <c r="I428" s="160" t="b">
        <f t="shared" si="12"/>
        <v>0</v>
      </c>
      <c r="J428" s="160" t="str">
        <f t="shared" si="13"/>
        <v>yes</v>
      </c>
    </row>
    <row r="429" spans="2:10">
      <c r="B429" t="s">
        <v>13495</v>
      </c>
      <c r="C429" t="s">
        <v>13496</v>
      </c>
      <c r="D429">
        <v>1</v>
      </c>
      <c r="E429" s="160">
        <v>46083</v>
      </c>
      <c r="F429" s="160">
        <v>46084</v>
      </c>
      <c r="G429" s="160"/>
      <c r="H429" s="160"/>
      <c r="I429" s="160" t="b">
        <f t="shared" si="12"/>
        <v>0</v>
      </c>
      <c r="J429" s="160" t="str">
        <f t="shared" si="13"/>
        <v>yes</v>
      </c>
    </row>
    <row r="430" spans="2:10">
      <c r="B430" t="s">
        <v>13497</v>
      </c>
      <c r="C430" t="s">
        <v>13498</v>
      </c>
      <c r="D430">
        <v>1</v>
      </c>
      <c r="E430" s="160">
        <v>46074</v>
      </c>
      <c r="F430" s="160">
        <v>46075</v>
      </c>
      <c r="G430" s="160"/>
      <c r="H430" s="160"/>
      <c r="I430" s="160" t="b">
        <f t="shared" si="12"/>
        <v>0</v>
      </c>
      <c r="J430" s="160" t="str">
        <f t="shared" si="13"/>
        <v>yes</v>
      </c>
    </row>
    <row r="431" spans="2:10">
      <c r="B431" t="s">
        <v>13499</v>
      </c>
      <c r="C431" t="s">
        <v>13500</v>
      </c>
      <c r="D431">
        <v>1</v>
      </c>
      <c r="E431" s="160">
        <v>46076</v>
      </c>
      <c r="F431" s="160">
        <v>46077</v>
      </c>
      <c r="G431" s="160"/>
      <c r="H431" s="160"/>
      <c r="I431" s="160" t="b">
        <f t="shared" si="12"/>
        <v>0</v>
      </c>
      <c r="J431" s="160" t="str">
        <f t="shared" si="13"/>
        <v>yes</v>
      </c>
    </row>
    <row r="432" spans="2:10">
      <c r="B432" t="s">
        <v>13501</v>
      </c>
      <c r="C432" t="s">
        <v>13502</v>
      </c>
      <c r="D432">
        <v>1</v>
      </c>
      <c r="E432" s="160">
        <v>46078</v>
      </c>
      <c r="F432" s="160">
        <v>46079</v>
      </c>
      <c r="G432" s="160"/>
      <c r="H432" s="160"/>
      <c r="I432" s="160" t="b">
        <f t="shared" si="12"/>
        <v>0</v>
      </c>
      <c r="J432" s="160" t="str">
        <f t="shared" si="13"/>
        <v>yes</v>
      </c>
    </row>
    <row r="433" spans="2:10">
      <c r="B433" t="s">
        <v>13503</v>
      </c>
      <c r="C433" t="s">
        <v>13504</v>
      </c>
      <c r="D433">
        <v>1</v>
      </c>
      <c r="E433" s="160">
        <v>46081</v>
      </c>
      <c r="F433" s="160">
        <v>46082</v>
      </c>
      <c r="G433" s="160"/>
      <c r="H433" s="160"/>
      <c r="I433" s="160" t="b">
        <f t="shared" si="12"/>
        <v>0</v>
      </c>
      <c r="J433" s="160" t="str">
        <f t="shared" si="13"/>
        <v>yes</v>
      </c>
    </row>
    <row r="434" spans="2:10">
      <c r="B434" t="s">
        <v>13505</v>
      </c>
      <c r="C434" t="s">
        <v>13506</v>
      </c>
      <c r="D434">
        <v>1</v>
      </c>
      <c r="E434" s="160">
        <v>46083</v>
      </c>
      <c r="F434" s="160">
        <v>46084</v>
      </c>
      <c r="G434" s="160"/>
      <c r="H434" s="160"/>
      <c r="I434" s="160" t="b">
        <f t="shared" si="12"/>
        <v>0</v>
      </c>
      <c r="J434" s="160" t="str">
        <f t="shared" si="13"/>
        <v>yes</v>
      </c>
    </row>
    <row r="435" spans="2:10">
      <c r="B435" t="s">
        <v>13507</v>
      </c>
      <c r="C435" t="s">
        <v>13508</v>
      </c>
      <c r="D435">
        <v>1</v>
      </c>
      <c r="E435" s="160">
        <v>46074</v>
      </c>
      <c r="F435" s="160">
        <v>46075</v>
      </c>
      <c r="G435" s="160"/>
      <c r="H435" s="160"/>
      <c r="I435" s="160" t="b">
        <f t="shared" si="12"/>
        <v>0</v>
      </c>
      <c r="J435" s="160" t="str">
        <f t="shared" si="13"/>
        <v>yes</v>
      </c>
    </row>
    <row r="436" spans="2:10">
      <c r="B436" t="s">
        <v>13509</v>
      </c>
      <c r="C436" t="s">
        <v>13510</v>
      </c>
      <c r="D436">
        <v>1</v>
      </c>
      <c r="E436" s="160">
        <v>46076</v>
      </c>
      <c r="F436" s="160">
        <v>46077</v>
      </c>
      <c r="G436" s="160"/>
      <c r="H436" s="160"/>
      <c r="I436" s="160" t="b">
        <f t="shared" si="12"/>
        <v>0</v>
      </c>
      <c r="J436" s="160" t="str">
        <f t="shared" si="13"/>
        <v>yes</v>
      </c>
    </row>
    <row r="437" spans="2:10">
      <c r="B437" t="s">
        <v>13511</v>
      </c>
      <c r="C437" t="s">
        <v>13512</v>
      </c>
      <c r="D437">
        <v>1</v>
      </c>
      <c r="E437" s="160">
        <v>46078</v>
      </c>
      <c r="F437" s="160">
        <v>46079</v>
      </c>
      <c r="G437" s="160"/>
      <c r="H437" s="160"/>
      <c r="I437" s="160" t="b">
        <f t="shared" si="12"/>
        <v>0</v>
      </c>
      <c r="J437" s="160" t="str">
        <f t="shared" si="13"/>
        <v>yes</v>
      </c>
    </row>
    <row r="438" spans="2:10">
      <c r="B438" t="s">
        <v>13513</v>
      </c>
      <c r="C438" t="s">
        <v>13514</v>
      </c>
      <c r="D438">
        <v>1</v>
      </c>
      <c r="E438" s="160">
        <v>46081</v>
      </c>
      <c r="F438" s="160">
        <v>46082</v>
      </c>
      <c r="G438" s="160"/>
      <c r="H438" s="160"/>
      <c r="I438" s="160" t="b">
        <f t="shared" si="12"/>
        <v>0</v>
      </c>
      <c r="J438" s="160" t="str">
        <f t="shared" si="13"/>
        <v>yes</v>
      </c>
    </row>
    <row r="439" spans="2:10">
      <c r="B439" t="s">
        <v>13515</v>
      </c>
      <c r="C439" t="s">
        <v>13516</v>
      </c>
      <c r="D439">
        <v>1</v>
      </c>
      <c r="E439" s="160">
        <v>46083</v>
      </c>
      <c r="F439" s="160">
        <v>46084</v>
      </c>
      <c r="G439" s="160"/>
      <c r="H439" s="160"/>
      <c r="I439" s="160" t="b">
        <f t="shared" si="12"/>
        <v>0</v>
      </c>
      <c r="J439" s="160" t="str">
        <f t="shared" si="13"/>
        <v>yes</v>
      </c>
    </row>
    <row r="440" spans="2:10">
      <c r="B440" t="s">
        <v>13517</v>
      </c>
      <c r="C440" t="s">
        <v>13518</v>
      </c>
      <c r="D440">
        <v>1</v>
      </c>
      <c r="E440" s="160">
        <v>46060</v>
      </c>
      <c r="F440" s="160">
        <v>46061</v>
      </c>
      <c r="G440" s="160"/>
      <c r="H440" s="160"/>
      <c r="I440" s="160" t="b">
        <f t="shared" si="12"/>
        <v>0</v>
      </c>
      <c r="J440" s="160" t="str">
        <f t="shared" si="13"/>
        <v>yes</v>
      </c>
    </row>
    <row r="441" spans="2:10">
      <c r="B441" t="s">
        <v>13519</v>
      </c>
      <c r="C441" t="s">
        <v>13520</v>
      </c>
      <c r="D441">
        <v>1</v>
      </c>
      <c r="E441" s="160">
        <v>46062</v>
      </c>
      <c r="F441" s="160">
        <v>46063</v>
      </c>
      <c r="G441" s="160"/>
      <c r="H441" s="160"/>
      <c r="I441" s="160" t="b">
        <f t="shared" si="12"/>
        <v>0</v>
      </c>
      <c r="J441" s="160" t="str">
        <f t="shared" si="13"/>
        <v>yes</v>
      </c>
    </row>
    <row r="442" spans="2:10">
      <c r="B442" t="s">
        <v>13521</v>
      </c>
      <c r="C442" t="s">
        <v>13522</v>
      </c>
      <c r="D442">
        <v>1</v>
      </c>
      <c r="E442" s="160">
        <v>46064</v>
      </c>
      <c r="F442" s="160">
        <v>46065</v>
      </c>
      <c r="G442" s="160"/>
      <c r="H442" s="160"/>
      <c r="I442" s="160" t="b">
        <f t="shared" si="12"/>
        <v>0</v>
      </c>
      <c r="J442" s="160" t="str">
        <f t="shared" si="13"/>
        <v>yes</v>
      </c>
    </row>
    <row r="443" spans="2:10">
      <c r="B443" t="s">
        <v>13523</v>
      </c>
      <c r="C443" t="s">
        <v>13524</v>
      </c>
      <c r="D443">
        <v>1</v>
      </c>
      <c r="E443" s="160">
        <v>46067</v>
      </c>
      <c r="F443" s="160">
        <v>46069</v>
      </c>
      <c r="G443" s="160"/>
      <c r="H443" s="160"/>
      <c r="I443" s="160" t="b">
        <f t="shared" si="12"/>
        <v>0</v>
      </c>
      <c r="J443" s="160" t="str">
        <f t="shared" si="13"/>
        <v>yes</v>
      </c>
    </row>
    <row r="444" spans="2:10">
      <c r="B444" t="s">
        <v>13525</v>
      </c>
      <c r="C444" t="s">
        <v>13526</v>
      </c>
      <c r="D444">
        <v>1</v>
      </c>
      <c r="E444" s="160">
        <v>46070</v>
      </c>
      <c r="F444" s="160">
        <v>46072</v>
      </c>
      <c r="G444" s="160"/>
      <c r="H444" s="160"/>
      <c r="I444" s="160" t="b">
        <f t="shared" si="12"/>
        <v>0</v>
      </c>
      <c r="J444" s="160" t="str">
        <f t="shared" si="13"/>
        <v>yes</v>
      </c>
    </row>
    <row r="445" spans="2:10">
      <c r="B445" t="s">
        <v>13527</v>
      </c>
      <c r="C445" t="s">
        <v>13528</v>
      </c>
      <c r="D445">
        <v>1</v>
      </c>
      <c r="E445" s="160">
        <v>46074</v>
      </c>
      <c r="F445" s="160">
        <v>46075</v>
      </c>
      <c r="G445" s="160"/>
      <c r="H445" s="160"/>
      <c r="I445" s="160" t="b">
        <f t="shared" si="12"/>
        <v>0</v>
      </c>
      <c r="J445" s="160" t="str">
        <f t="shared" si="13"/>
        <v>yes</v>
      </c>
    </row>
    <row r="446" spans="2:10">
      <c r="B446" t="s">
        <v>13529</v>
      </c>
      <c r="C446" t="s">
        <v>13530</v>
      </c>
      <c r="D446">
        <v>1</v>
      </c>
      <c r="E446" s="160">
        <v>46076</v>
      </c>
      <c r="F446" s="160">
        <v>46077</v>
      </c>
      <c r="G446" s="160"/>
      <c r="I446" s="160" t="b">
        <f t="shared" si="12"/>
        <v>0</v>
      </c>
      <c r="J446" s="160" t="str">
        <f t="shared" si="13"/>
        <v>yes</v>
      </c>
    </row>
    <row r="447" spans="2:10">
      <c r="B447" t="s">
        <v>13531</v>
      </c>
      <c r="C447" t="s">
        <v>13532</v>
      </c>
      <c r="D447">
        <v>1</v>
      </c>
      <c r="E447" s="160">
        <v>46062</v>
      </c>
      <c r="F447" s="160">
        <v>46063</v>
      </c>
      <c r="G447" s="160"/>
      <c r="H447" s="160"/>
      <c r="I447" s="160" t="b">
        <f t="shared" si="12"/>
        <v>0</v>
      </c>
      <c r="J447" s="160" t="str">
        <f t="shared" si="13"/>
        <v>yes</v>
      </c>
    </row>
    <row r="448" spans="2:10">
      <c r="B448" t="s">
        <v>13533</v>
      </c>
      <c r="C448" t="s">
        <v>13534</v>
      </c>
      <c r="D448">
        <v>1</v>
      </c>
      <c r="E448" s="160">
        <v>46064</v>
      </c>
      <c r="F448" s="160">
        <v>46065</v>
      </c>
      <c r="G448" s="160"/>
      <c r="H448" s="160"/>
      <c r="I448" s="160" t="b">
        <f t="shared" si="12"/>
        <v>0</v>
      </c>
      <c r="J448" s="160" t="str">
        <f t="shared" si="13"/>
        <v>yes</v>
      </c>
    </row>
    <row r="449" spans="2:10">
      <c r="B449" t="s">
        <v>13535</v>
      </c>
      <c r="C449" t="s">
        <v>13536</v>
      </c>
      <c r="D449">
        <v>1</v>
      </c>
      <c r="E449" s="160">
        <v>46067</v>
      </c>
      <c r="F449" s="160">
        <v>46068</v>
      </c>
      <c r="G449" s="160"/>
      <c r="H449" s="160"/>
      <c r="I449" s="160" t="b">
        <f t="shared" si="12"/>
        <v>0</v>
      </c>
      <c r="J449" s="160" t="str">
        <f t="shared" si="13"/>
        <v>yes</v>
      </c>
    </row>
    <row r="450" spans="2:10">
      <c r="B450" t="s">
        <v>13537</v>
      </c>
      <c r="C450" t="s">
        <v>13538</v>
      </c>
      <c r="D450">
        <v>1</v>
      </c>
      <c r="E450" s="160">
        <v>46069</v>
      </c>
      <c r="F450" s="160">
        <v>46071</v>
      </c>
      <c r="G450" s="160"/>
      <c r="H450" s="160"/>
      <c r="I450" s="160" t="b">
        <f t="shared" si="12"/>
        <v>0</v>
      </c>
      <c r="J450" s="160" t="str">
        <f t="shared" si="13"/>
        <v>yes</v>
      </c>
    </row>
    <row r="451" spans="2:10">
      <c r="B451" t="s">
        <v>13539</v>
      </c>
      <c r="C451" t="s">
        <v>13540</v>
      </c>
      <c r="D451">
        <v>1</v>
      </c>
      <c r="E451" s="160">
        <v>46072</v>
      </c>
      <c r="F451" s="160">
        <v>46075</v>
      </c>
      <c r="G451" s="160"/>
      <c r="H451" s="160"/>
      <c r="I451" s="160" t="b">
        <f t="shared" si="12"/>
        <v>0</v>
      </c>
      <c r="J451" s="160" t="str">
        <f t="shared" si="13"/>
        <v>yes</v>
      </c>
    </row>
    <row r="452" spans="2:10">
      <c r="B452" t="s">
        <v>13541</v>
      </c>
      <c r="C452" t="s">
        <v>13542</v>
      </c>
      <c r="D452">
        <v>1</v>
      </c>
      <c r="E452" s="160">
        <v>46076</v>
      </c>
      <c r="F452" s="160">
        <v>46077</v>
      </c>
      <c r="G452" s="160"/>
      <c r="H452" s="160"/>
      <c r="I452" s="160" t="b">
        <f t="shared" si="12"/>
        <v>0</v>
      </c>
      <c r="J452" s="160" t="str">
        <f t="shared" si="13"/>
        <v>yes</v>
      </c>
    </row>
    <row r="453" spans="2:10">
      <c r="B453" t="s">
        <v>13543</v>
      </c>
      <c r="C453" t="s">
        <v>13544</v>
      </c>
      <c r="D453">
        <v>1</v>
      </c>
      <c r="E453" s="160">
        <v>46078</v>
      </c>
      <c r="F453" s="160">
        <v>46079</v>
      </c>
      <c r="G453" s="160"/>
      <c r="H453" s="160"/>
      <c r="I453" s="160" t="b">
        <f t="shared" si="12"/>
        <v>0</v>
      </c>
      <c r="J453" s="160" t="str">
        <f t="shared" si="13"/>
        <v>yes</v>
      </c>
    </row>
    <row r="454" spans="2:10">
      <c r="B454" t="s">
        <v>13545</v>
      </c>
      <c r="C454" t="s">
        <v>13546</v>
      </c>
      <c r="D454">
        <v>1</v>
      </c>
      <c r="E454" s="160">
        <v>46074</v>
      </c>
      <c r="F454" s="160">
        <v>46075</v>
      </c>
      <c r="G454" s="160"/>
      <c r="H454" s="160"/>
      <c r="I454" s="160" t="b">
        <f t="shared" si="12"/>
        <v>0</v>
      </c>
      <c r="J454" s="160" t="str">
        <f t="shared" si="13"/>
        <v>yes</v>
      </c>
    </row>
    <row r="455" spans="2:10">
      <c r="B455" t="s">
        <v>13547</v>
      </c>
      <c r="C455" t="s">
        <v>13548</v>
      </c>
      <c r="D455">
        <v>1</v>
      </c>
      <c r="E455" s="160">
        <v>46076</v>
      </c>
      <c r="F455" s="160">
        <v>46077</v>
      </c>
      <c r="G455" s="160"/>
      <c r="H455" s="160"/>
      <c r="I455" s="160" t="b">
        <f t="shared" si="12"/>
        <v>0</v>
      </c>
      <c r="J455" s="160" t="str">
        <f t="shared" si="13"/>
        <v>yes</v>
      </c>
    </row>
    <row r="456" spans="2:10">
      <c r="B456" t="s">
        <v>13549</v>
      </c>
      <c r="C456" t="s">
        <v>13550</v>
      </c>
      <c r="D456">
        <v>1</v>
      </c>
      <c r="E456" s="160">
        <v>46078</v>
      </c>
      <c r="F456" s="160">
        <v>46079</v>
      </c>
      <c r="G456" s="160"/>
      <c r="H456" s="160"/>
      <c r="I456" s="160" t="b">
        <f t="shared" si="12"/>
        <v>0</v>
      </c>
      <c r="J456" s="160" t="str">
        <f t="shared" si="13"/>
        <v>yes</v>
      </c>
    </row>
    <row r="457" spans="2:10">
      <c r="B457" t="s">
        <v>13551</v>
      </c>
      <c r="C457" t="s">
        <v>13552</v>
      </c>
      <c r="D457">
        <v>1</v>
      </c>
      <c r="E457" s="160">
        <v>46081</v>
      </c>
      <c r="F457" s="160">
        <v>46082</v>
      </c>
      <c r="G457" s="160"/>
      <c r="H457" s="160"/>
      <c r="I457" s="160" t="b">
        <f t="shared" si="12"/>
        <v>0</v>
      </c>
      <c r="J457" s="160" t="str">
        <f t="shared" si="13"/>
        <v>yes</v>
      </c>
    </row>
    <row r="458" spans="2:10">
      <c r="B458" t="s">
        <v>13553</v>
      </c>
      <c r="C458" t="s">
        <v>13554</v>
      </c>
      <c r="D458">
        <v>1</v>
      </c>
      <c r="E458" s="160">
        <v>46083</v>
      </c>
      <c r="F458" s="160">
        <v>46084</v>
      </c>
      <c r="G458" s="160"/>
      <c r="H458" s="160"/>
      <c r="I458" s="160" t="b">
        <f t="shared" si="12"/>
        <v>0</v>
      </c>
      <c r="J458" s="160" t="str">
        <f t="shared" si="13"/>
        <v>yes</v>
      </c>
    </row>
    <row r="459" spans="2:10">
      <c r="B459" t="s">
        <v>13555</v>
      </c>
      <c r="C459" t="s">
        <v>13556</v>
      </c>
      <c r="D459">
        <v>1</v>
      </c>
      <c r="E459" s="160">
        <v>46074</v>
      </c>
      <c r="F459" s="160">
        <v>46075</v>
      </c>
      <c r="G459" s="160"/>
      <c r="H459" s="160"/>
      <c r="I459" s="160" t="b">
        <f t="shared" ref="I459:I522" si="14">IF(E459=G459,"yes")</f>
        <v>0</v>
      </c>
      <c r="J459" s="160" t="str">
        <f t="shared" ref="J459:J522" si="15">IF(E459&gt;G459,"yes")</f>
        <v>yes</v>
      </c>
    </row>
    <row r="460" spans="2:10">
      <c r="B460" t="s">
        <v>13557</v>
      </c>
      <c r="C460" t="s">
        <v>13558</v>
      </c>
      <c r="D460">
        <v>1</v>
      </c>
      <c r="E460" s="160">
        <v>46076</v>
      </c>
      <c r="F460" s="160">
        <v>46077</v>
      </c>
      <c r="G460" s="160"/>
      <c r="H460" s="160"/>
      <c r="I460" s="160" t="b">
        <f t="shared" si="14"/>
        <v>0</v>
      </c>
      <c r="J460" s="160" t="str">
        <f t="shared" si="15"/>
        <v>yes</v>
      </c>
    </row>
    <row r="461" spans="2:10">
      <c r="B461" t="s">
        <v>13559</v>
      </c>
      <c r="C461" t="s">
        <v>13560</v>
      </c>
      <c r="D461">
        <v>1</v>
      </c>
      <c r="E461" s="160">
        <v>46078</v>
      </c>
      <c r="F461" s="160">
        <v>46079</v>
      </c>
      <c r="G461" s="160"/>
      <c r="H461" s="160"/>
      <c r="I461" s="160" t="b">
        <f t="shared" si="14"/>
        <v>0</v>
      </c>
      <c r="J461" s="160" t="str">
        <f t="shared" si="15"/>
        <v>yes</v>
      </c>
    </row>
    <row r="462" spans="2:10">
      <c r="B462" t="s">
        <v>13561</v>
      </c>
      <c r="C462" t="s">
        <v>13562</v>
      </c>
      <c r="D462">
        <v>1</v>
      </c>
      <c r="E462" s="160">
        <v>46081</v>
      </c>
      <c r="F462" s="160">
        <v>46082</v>
      </c>
      <c r="G462" s="160"/>
      <c r="H462" s="160"/>
      <c r="I462" s="160" t="b">
        <f t="shared" si="14"/>
        <v>0</v>
      </c>
      <c r="J462" s="160" t="str">
        <f t="shared" si="15"/>
        <v>yes</v>
      </c>
    </row>
    <row r="463" spans="2:10">
      <c r="B463" t="s">
        <v>13563</v>
      </c>
      <c r="C463" t="s">
        <v>13564</v>
      </c>
      <c r="D463">
        <v>1</v>
      </c>
      <c r="E463" s="160"/>
      <c r="F463" s="160"/>
      <c r="G463" s="160"/>
      <c r="H463" s="160"/>
      <c r="I463" s="160" t="str">
        <f t="shared" si="14"/>
        <v>yes</v>
      </c>
      <c r="J463" s="160" t="b">
        <f t="shared" si="15"/>
        <v>0</v>
      </c>
    </row>
    <row r="464" spans="2:10">
      <c r="B464" t="s">
        <v>13565</v>
      </c>
      <c r="C464" t="s">
        <v>13566</v>
      </c>
      <c r="D464">
        <v>1</v>
      </c>
      <c r="E464" s="160">
        <v>46085</v>
      </c>
      <c r="F464" s="160">
        <v>46086</v>
      </c>
      <c r="G464" s="160"/>
      <c r="H464" s="160"/>
      <c r="I464" s="160" t="b">
        <f t="shared" si="14"/>
        <v>0</v>
      </c>
      <c r="J464" s="160" t="str">
        <f t="shared" si="15"/>
        <v>yes</v>
      </c>
    </row>
    <row r="465" spans="2:10">
      <c r="B465" t="s">
        <v>13567</v>
      </c>
      <c r="C465" t="s">
        <v>13568</v>
      </c>
      <c r="D465">
        <v>1</v>
      </c>
      <c r="E465" s="160">
        <v>46088</v>
      </c>
      <c r="F465" s="160">
        <v>46089</v>
      </c>
      <c r="G465" s="160"/>
      <c r="I465" s="160" t="b">
        <f t="shared" si="14"/>
        <v>0</v>
      </c>
      <c r="J465" s="160" t="str">
        <f t="shared" si="15"/>
        <v>yes</v>
      </c>
    </row>
    <row r="466" spans="2:10">
      <c r="B466" t="s">
        <v>13569</v>
      </c>
      <c r="C466" t="s">
        <v>13570</v>
      </c>
      <c r="D466">
        <v>1</v>
      </c>
      <c r="E466" s="160">
        <v>46090</v>
      </c>
      <c r="F466" s="160">
        <v>46091</v>
      </c>
      <c r="G466" s="160"/>
      <c r="H466" s="160"/>
      <c r="I466" s="160" t="b">
        <f t="shared" si="14"/>
        <v>0</v>
      </c>
      <c r="J466" s="160" t="str">
        <f t="shared" si="15"/>
        <v>yes</v>
      </c>
    </row>
    <row r="467" spans="2:10">
      <c r="B467" t="s">
        <v>13571</v>
      </c>
      <c r="C467" t="s">
        <v>13572</v>
      </c>
      <c r="D467">
        <v>1</v>
      </c>
      <c r="E467" s="160">
        <v>46092</v>
      </c>
      <c r="F467" s="160">
        <v>46093</v>
      </c>
      <c r="G467" s="160"/>
      <c r="H467" s="160"/>
      <c r="I467" s="160" t="b">
        <f t="shared" si="14"/>
        <v>0</v>
      </c>
      <c r="J467" s="160" t="str">
        <f t="shared" si="15"/>
        <v>yes</v>
      </c>
    </row>
    <row r="468" spans="2:10">
      <c r="B468" t="s">
        <v>13573</v>
      </c>
      <c r="C468" t="s">
        <v>13574</v>
      </c>
      <c r="D468">
        <v>1</v>
      </c>
      <c r="E468" s="160">
        <v>46110</v>
      </c>
      <c r="F468" s="160">
        <v>46111</v>
      </c>
      <c r="G468" s="160"/>
      <c r="H468" s="160"/>
      <c r="I468" s="160" t="b">
        <f t="shared" si="14"/>
        <v>0</v>
      </c>
      <c r="J468" s="160" t="str">
        <f t="shared" si="15"/>
        <v>yes</v>
      </c>
    </row>
    <row r="469" spans="2:10">
      <c r="B469" t="s">
        <v>13575</v>
      </c>
      <c r="C469" t="s">
        <v>13576</v>
      </c>
      <c r="D469">
        <v>1</v>
      </c>
      <c r="E469" s="160">
        <v>46085</v>
      </c>
      <c r="F469" s="160">
        <v>46086</v>
      </c>
      <c r="G469" s="160"/>
      <c r="H469" s="160"/>
      <c r="I469" s="160" t="b">
        <f t="shared" si="14"/>
        <v>0</v>
      </c>
      <c r="J469" s="160" t="str">
        <f t="shared" si="15"/>
        <v>yes</v>
      </c>
    </row>
    <row r="470" spans="2:10">
      <c r="B470" t="s">
        <v>13577</v>
      </c>
      <c r="C470" t="s">
        <v>13578</v>
      </c>
      <c r="D470">
        <v>1</v>
      </c>
      <c r="E470" s="160">
        <v>46088</v>
      </c>
      <c r="F470" s="160">
        <v>46089</v>
      </c>
      <c r="G470" s="160"/>
      <c r="H470" s="160"/>
      <c r="I470" s="160" t="b">
        <f t="shared" si="14"/>
        <v>0</v>
      </c>
      <c r="J470" s="160" t="str">
        <f t="shared" si="15"/>
        <v>yes</v>
      </c>
    </row>
    <row r="471" spans="2:10">
      <c r="B471" t="s">
        <v>13579</v>
      </c>
      <c r="C471" t="s">
        <v>13580</v>
      </c>
      <c r="D471">
        <v>1</v>
      </c>
      <c r="E471" s="160">
        <v>46090</v>
      </c>
      <c r="F471" s="160">
        <v>46093</v>
      </c>
      <c r="G471" s="160"/>
      <c r="H471" s="160"/>
      <c r="I471" s="160" t="b">
        <f t="shared" si="14"/>
        <v>0</v>
      </c>
      <c r="J471" s="160" t="str">
        <f t="shared" si="15"/>
        <v>yes</v>
      </c>
    </row>
    <row r="472" spans="2:10">
      <c r="B472" t="s">
        <v>13581</v>
      </c>
      <c r="C472" t="s">
        <v>13582</v>
      </c>
      <c r="D472">
        <v>1</v>
      </c>
      <c r="E472" s="160">
        <v>46095</v>
      </c>
      <c r="F472" s="160">
        <v>46097</v>
      </c>
      <c r="G472" s="160"/>
      <c r="H472" s="160"/>
      <c r="I472" s="160" t="b">
        <f t="shared" si="14"/>
        <v>0</v>
      </c>
      <c r="J472" s="160" t="str">
        <f t="shared" si="15"/>
        <v>yes</v>
      </c>
    </row>
    <row r="473" spans="2:10">
      <c r="B473" t="s">
        <v>13583</v>
      </c>
      <c r="C473" t="s">
        <v>13584</v>
      </c>
      <c r="D473">
        <v>1</v>
      </c>
      <c r="E473" s="160">
        <v>46110</v>
      </c>
      <c r="F473" s="160">
        <v>46112</v>
      </c>
      <c r="G473" s="160"/>
      <c r="H473" s="160"/>
      <c r="I473" s="160" t="b">
        <f t="shared" si="14"/>
        <v>0</v>
      </c>
      <c r="J473" s="160" t="str">
        <f t="shared" si="15"/>
        <v>yes</v>
      </c>
    </row>
    <row r="474" spans="2:10">
      <c r="B474" t="s">
        <v>13585</v>
      </c>
      <c r="C474" t="s">
        <v>13586</v>
      </c>
      <c r="D474">
        <v>1</v>
      </c>
      <c r="E474" s="160">
        <v>46085</v>
      </c>
      <c r="F474" s="160">
        <v>46089</v>
      </c>
      <c r="G474" s="160">
        <v>45875</v>
      </c>
      <c r="H474" s="160"/>
      <c r="I474" s="160" t="b">
        <f t="shared" si="14"/>
        <v>0</v>
      </c>
      <c r="J474" s="160" t="str">
        <f t="shared" si="15"/>
        <v>yes</v>
      </c>
    </row>
    <row r="475" spans="2:10">
      <c r="B475" t="s">
        <v>13587</v>
      </c>
      <c r="C475" t="s">
        <v>13588</v>
      </c>
      <c r="D475">
        <v>1</v>
      </c>
      <c r="E475" s="160">
        <v>46090</v>
      </c>
      <c r="F475" s="160">
        <v>46095</v>
      </c>
      <c r="G475" s="160">
        <v>45882</v>
      </c>
      <c r="H475" s="160"/>
      <c r="I475" s="160" t="b">
        <f t="shared" si="14"/>
        <v>0</v>
      </c>
      <c r="J475" s="160" t="str">
        <f t="shared" si="15"/>
        <v>yes</v>
      </c>
    </row>
    <row r="476" spans="2:10">
      <c r="B476" t="s">
        <v>13589</v>
      </c>
      <c r="C476" t="s">
        <v>13590</v>
      </c>
      <c r="D476">
        <v>1</v>
      </c>
      <c r="E476" s="160">
        <v>46096</v>
      </c>
      <c r="F476" s="160">
        <v>46104</v>
      </c>
      <c r="G476" s="160">
        <v>45887</v>
      </c>
      <c r="H476" s="160"/>
      <c r="I476" s="160" t="b">
        <f t="shared" si="14"/>
        <v>0</v>
      </c>
      <c r="J476" s="160" t="str">
        <f t="shared" si="15"/>
        <v>yes</v>
      </c>
    </row>
    <row r="477" spans="2:10">
      <c r="B477" t="s">
        <v>13591</v>
      </c>
      <c r="C477" t="s">
        <v>13592</v>
      </c>
      <c r="D477">
        <v>1</v>
      </c>
      <c r="E477" s="160">
        <v>46105</v>
      </c>
      <c r="F477" s="160">
        <v>46110</v>
      </c>
      <c r="G477" s="160">
        <v>45909</v>
      </c>
      <c r="H477" s="160"/>
      <c r="I477" s="160" t="b">
        <f t="shared" si="14"/>
        <v>0</v>
      </c>
      <c r="J477" s="160" t="str">
        <f t="shared" si="15"/>
        <v>yes</v>
      </c>
    </row>
    <row r="478" spans="2:10">
      <c r="B478" t="s">
        <v>13593</v>
      </c>
      <c r="C478" t="s">
        <v>13594</v>
      </c>
      <c r="D478">
        <v>1</v>
      </c>
      <c r="E478" s="160">
        <v>46111</v>
      </c>
      <c r="F478" s="160">
        <v>46116</v>
      </c>
      <c r="G478" s="160">
        <v>45873</v>
      </c>
      <c r="H478" s="160"/>
      <c r="I478" s="160" t="b">
        <f t="shared" si="14"/>
        <v>0</v>
      </c>
      <c r="J478" s="160" t="str">
        <f t="shared" si="15"/>
        <v>yes</v>
      </c>
    </row>
    <row r="479" spans="2:10">
      <c r="B479" t="s">
        <v>13595</v>
      </c>
      <c r="C479" t="s">
        <v>13596</v>
      </c>
      <c r="D479">
        <v>1</v>
      </c>
      <c r="E479" s="160">
        <v>46085</v>
      </c>
      <c r="F479" s="160">
        <v>46086</v>
      </c>
      <c r="G479" s="160"/>
      <c r="H479" s="160"/>
      <c r="I479" s="160" t="b">
        <f t="shared" si="14"/>
        <v>0</v>
      </c>
      <c r="J479" s="160" t="str">
        <f t="shared" si="15"/>
        <v>yes</v>
      </c>
    </row>
    <row r="480" spans="2:10">
      <c r="B480" t="s">
        <v>13597</v>
      </c>
      <c r="C480" t="s">
        <v>13598</v>
      </c>
      <c r="D480">
        <v>1</v>
      </c>
      <c r="E480" s="160">
        <v>46088</v>
      </c>
      <c r="F480" s="160">
        <v>46089</v>
      </c>
      <c r="G480" s="160"/>
      <c r="H480" s="160"/>
      <c r="I480" s="160" t="b">
        <f t="shared" si="14"/>
        <v>0</v>
      </c>
      <c r="J480" s="160" t="str">
        <f t="shared" si="15"/>
        <v>yes</v>
      </c>
    </row>
    <row r="481" spans="2:10">
      <c r="B481" t="s">
        <v>13599</v>
      </c>
      <c r="C481" t="s">
        <v>13600</v>
      </c>
      <c r="D481">
        <v>1</v>
      </c>
      <c r="E481" s="160">
        <v>46090</v>
      </c>
      <c r="F481" s="160">
        <v>46091</v>
      </c>
      <c r="G481" s="160"/>
      <c r="H481" s="160"/>
      <c r="I481" s="160" t="b">
        <f t="shared" si="14"/>
        <v>0</v>
      </c>
      <c r="J481" s="160" t="str">
        <f t="shared" si="15"/>
        <v>yes</v>
      </c>
    </row>
    <row r="482" spans="2:10">
      <c r="B482" t="s">
        <v>13601</v>
      </c>
      <c r="C482" t="s">
        <v>13602</v>
      </c>
      <c r="D482">
        <v>1</v>
      </c>
      <c r="E482" s="160">
        <v>46092</v>
      </c>
      <c r="F482" s="160">
        <v>46093</v>
      </c>
      <c r="G482" s="160"/>
      <c r="H482" s="160"/>
      <c r="I482" s="160" t="b">
        <f t="shared" si="14"/>
        <v>0</v>
      </c>
      <c r="J482" s="160" t="str">
        <f t="shared" si="15"/>
        <v>yes</v>
      </c>
    </row>
    <row r="483" spans="2:10">
      <c r="B483" t="s">
        <v>13603</v>
      </c>
      <c r="C483" t="s">
        <v>13604</v>
      </c>
      <c r="D483">
        <v>1</v>
      </c>
      <c r="E483" s="160">
        <v>46110</v>
      </c>
      <c r="F483" s="160">
        <v>46111</v>
      </c>
      <c r="G483" s="160"/>
      <c r="H483" s="160"/>
      <c r="I483" s="160" t="b">
        <f t="shared" si="14"/>
        <v>0</v>
      </c>
      <c r="J483" s="160" t="str">
        <f t="shared" si="15"/>
        <v>yes</v>
      </c>
    </row>
    <row r="484" spans="2:10">
      <c r="B484" t="s">
        <v>13605</v>
      </c>
      <c r="C484" t="s">
        <v>13606</v>
      </c>
      <c r="D484">
        <v>1</v>
      </c>
      <c r="E484" s="160">
        <v>46085</v>
      </c>
      <c r="F484" s="160">
        <v>46086</v>
      </c>
      <c r="G484" s="160"/>
      <c r="H484" s="160"/>
      <c r="I484" s="160" t="b">
        <f t="shared" si="14"/>
        <v>0</v>
      </c>
      <c r="J484" s="160" t="str">
        <f t="shared" si="15"/>
        <v>yes</v>
      </c>
    </row>
    <row r="485" spans="2:10">
      <c r="B485" t="s">
        <v>13607</v>
      </c>
      <c r="C485" t="s">
        <v>13608</v>
      </c>
      <c r="D485">
        <v>1</v>
      </c>
      <c r="E485" s="160">
        <v>46088</v>
      </c>
      <c r="F485" s="160">
        <v>46089</v>
      </c>
      <c r="G485" s="160"/>
      <c r="H485" s="160"/>
      <c r="I485" s="160" t="b">
        <f t="shared" si="14"/>
        <v>0</v>
      </c>
      <c r="J485" s="160" t="str">
        <f t="shared" si="15"/>
        <v>yes</v>
      </c>
    </row>
    <row r="486" spans="2:10">
      <c r="B486" t="s">
        <v>13609</v>
      </c>
      <c r="C486" t="s">
        <v>13610</v>
      </c>
      <c r="D486">
        <v>1</v>
      </c>
      <c r="E486" s="160">
        <v>46090</v>
      </c>
      <c r="F486" s="160">
        <v>46091</v>
      </c>
      <c r="G486" s="160"/>
      <c r="I486" s="160" t="b">
        <f t="shared" si="14"/>
        <v>0</v>
      </c>
      <c r="J486" s="160" t="str">
        <f t="shared" si="15"/>
        <v>yes</v>
      </c>
    </row>
    <row r="487" spans="2:10">
      <c r="B487" t="s">
        <v>13611</v>
      </c>
      <c r="C487" t="s">
        <v>13612</v>
      </c>
      <c r="D487">
        <v>1</v>
      </c>
      <c r="E487" s="160">
        <v>46092</v>
      </c>
      <c r="F487" s="160">
        <v>46093</v>
      </c>
      <c r="G487" s="160"/>
      <c r="H487" s="160"/>
      <c r="I487" s="160" t="b">
        <f t="shared" si="14"/>
        <v>0</v>
      </c>
      <c r="J487" s="160" t="str">
        <f t="shared" si="15"/>
        <v>yes</v>
      </c>
    </row>
    <row r="488" spans="2:10">
      <c r="B488" t="s">
        <v>13613</v>
      </c>
      <c r="C488" t="s">
        <v>13614</v>
      </c>
      <c r="D488">
        <v>1</v>
      </c>
      <c r="E488" s="160">
        <v>46110</v>
      </c>
      <c r="F488" s="160">
        <v>46111</v>
      </c>
      <c r="G488" s="160"/>
      <c r="H488" s="160"/>
      <c r="I488" s="160" t="b">
        <f t="shared" si="14"/>
        <v>0</v>
      </c>
      <c r="J488" s="160" t="str">
        <f t="shared" si="15"/>
        <v>yes</v>
      </c>
    </row>
    <row r="489" spans="2:10">
      <c r="B489" t="s">
        <v>13615</v>
      </c>
      <c r="C489" t="s">
        <v>13616</v>
      </c>
      <c r="D489">
        <v>1</v>
      </c>
      <c r="E489" s="160">
        <v>46105</v>
      </c>
      <c r="F489" s="160">
        <v>46106</v>
      </c>
      <c r="G489" s="160"/>
      <c r="H489" s="160"/>
      <c r="I489" s="160" t="b">
        <f t="shared" si="14"/>
        <v>0</v>
      </c>
      <c r="J489" s="160" t="str">
        <f t="shared" si="15"/>
        <v>yes</v>
      </c>
    </row>
    <row r="490" spans="2:10">
      <c r="B490" t="s">
        <v>13617</v>
      </c>
      <c r="C490" t="s">
        <v>13618</v>
      </c>
      <c r="D490">
        <v>1</v>
      </c>
      <c r="E490" s="160">
        <v>46107</v>
      </c>
      <c r="F490" s="160">
        <v>46109</v>
      </c>
      <c r="G490" s="160"/>
      <c r="H490" s="160"/>
      <c r="I490" s="160" t="b">
        <f t="shared" si="14"/>
        <v>0</v>
      </c>
      <c r="J490" s="160" t="str">
        <f t="shared" si="15"/>
        <v>yes</v>
      </c>
    </row>
    <row r="491" spans="2:10">
      <c r="B491" t="s">
        <v>13619</v>
      </c>
      <c r="C491" t="s">
        <v>13620</v>
      </c>
      <c r="D491">
        <v>1</v>
      </c>
      <c r="E491" s="160">
        <v>46105</v>
      </c>
      <c r="F491" s="160">
        <v>46106</v>
      </c>
      <c r="G491" s="160"/>
      <c r="H491" s="160"/>
      <c r="I491" s="160" t="b">
        <f t="shared" si="14"/>
        <v>0</v>
      </c>
      <c r="J491" s="160" t="str">
        <f t="shared" si="15"/>
        <v>yes</v>
      </c>
    </row>
    <row r="492" spans="2:10">
      <c r="B492" t="s">
        <v>13621</v>
      </c>
      <c r="C492" t="s">
        <v>13622</v>
      </c>
      <c r="D492">
        <v>1</v>
      </c>
      <c r="E492" s="160">
        <v>46107</v>
      </c>
      <c r="F492" s="160">
        <v>46109</v>
      </c>
      <c r="G492" s="160"/>
      <c r="H492" s="160"/>
      <c r="I492" s="160" t="b">
        <f t="shared" si="14"/>
        <v>0</v>
      </c>
      <c r="J492" s="160" t="str">
        <f t="shared" si="15"/>
        <v>yes</v>
      </c>
    </row>
    <row r="493" spans="2:10">
      <c r="B493" t="s">
        <v>13623</v>
      </c>
      <c r="C493" t="s">
        <v>13624</v>
      </c>
      <c r="D493">
        <v>1</v>
      </c>
      <c r="E493" s="160">
        <v>46105</v>
      </c>
      <c r="F493" s="160">
        <v>46106</v>
      </c>
      <c r="G493" s="160"/>
      <c r="H493" s="160"/>
      <c r="I493" s="160" t="b">
        <f t="shared" si="14"/>
        <v>0</v>
      </c>
      <c r="J493" s="160" t="str">
        <f t="shared" si="15"/>
        <v>yes</v>
      </c>
    </row>
    <row r="494" spans="2:10">
      <c r="B494" t="s">
        <v>13625</v>
      </c>
      <c r="C494" t="s">
        <v>13626</v>
      </c>
      <c r="D494">
        <v>1</v>
      </c>
      <c r="E494" s="160">
        <v>46107</v>
      </c>
      <c r="F494" s="160">
        <v>46109</v>
      </c>
      <c r="G494" s="160"/>
      <c r="H494" s="160"/>
      <c r="I494" s="160" t="b">
        <f t="shared" si="14"/>
        <v>0</v>
      </c>
      <c r="J494" s="160" t="str">
        <f t="shared" si="15"/>
        <v>yes</v>
      </c>
    </row>
    <row r="495" spans="2:10">
      <c r="B495" t="s">
        <v>13627</v>
      </c>
      <c r="C495" t="s">
        <v>13628</v>
      </c>
      <c r="D495">
        <v>1</v>
      </c>
      <c r="E495" s="160">
        <v>46105</v>
      </c>
      <c r="F495" s="160">
        <v>46106</v>
      </c>
      <c r="G495" s="160"/>
      <c r="H495" s="160"/>
      <c r="I495" s="160" t="b">
        <f t="shared" si="14"/>
        <v>0</v>
      </c>
      <c r="J495" s="160" t="str">
        <f t="shared" si="15"/>
        <v>yes</v>
      </c>
    </row>
    <row r="496" spans="2:10">
      <c r="B496" t="s">
        <v>13629</v>
      </c>
      <c r="C496" t="s">
        <v>13436</v>
      </c>
      <c r="D496">
        <v>1</v>
      </c>
      <c r="E496" s="160">
        <v>46107</v>
      </c>
      <c r="F496" s="160">
        <v>46109</v>
      </c>
      <c r="G496" s="160"/>
      <c r="H496" s="160"/>
      <c r="I496" s="160" t="b">
        <f t="shared" si="14"/>
        <v>0</v>
      </c>
      <c r="J496" s="160" t="str">
        <f t="shared" si="15"/>
        <v>yes</v>
      </c>
    </row>
    <row r="497" spans="2:10">
      <c r="B497" t="s">
        <v>13630</v>
      </c>
      <c r="C497" t="s">
        <v>13631</v>
      </c>
      <c r="D497">
        <v>1</v>
      </c>
      <c r="E497" s="160">
        <v>46085</v>
      </c>
      <c r="F497" s="160">
        <v>46086</v>
      </c>
      <c r="G497" s="160"/>
      <c r="H497" s="160"/>
      <c r="I497" s="160" t="b">
        <f t="shared" si="14"/>
        <v>0</v>
      </c>
      <c r="J497" s="160" t="str">
        <f t="shared" si="15"/>
        <v>yes</v>
      </c>
    </row>
    <row r="498" spans="2:10">
      <c r="B498" t="s">
        <v>13632</v>
      </c>
      <c r="C498" t="s">
        <v>13633</v>
      </c>
      <c r="D498">
        <v>1</v>
      </c>
      <c r="E498" s="160">
        <v>46088</v>
      </c>
      <c r="F498" s="160">
        <v>46089</v>
      </c>
      <c r="G498" s="160"/>
      <c r="H498" s="160"/>
      <c r="I498" s="160" t="b">
        <f t="shared" si="14"/>
        <v>0</v>
      </c>
      <c r="J498" s="160" t="str">
        <f t="shared" si="15"/>
        <v>yes</v>
      </c>
    </row>
    <row r="499" spans="2:10">
      <c r="B499" t="s">
        <v>13634</v>
      </c>
      <c r="C499" t="s">
        <v>13635</v>
      </c>
      <c r="D499">
        <v>1</v>
      </c>
      <c r="E499" s="160">
        <v>46090</v>
      </c>
      <c r="F499" s="160">
        <v>46091</v>
      </c>
      <c r="G499" s="160"/>
      <c r="H499" s="160"/>
      <c r="I499" s="160" t="b">
        <f t="shared" si="14"/>
        <v>0</v>
      </c>
      <c r="J499" s="160" t="str">
        <f t="shared" si="15"/>
        <v>yes</v>
      </c>
    </row>
    <row r="500" spans="2:10">
      <c r="B500" t="s">
        <v>13636</v>
      </c>
      <c r="C500" t="s">
        <v>13637</v>
      </c>
      <c r="D500">
        <v>1</v>
      </c>
      <c r="E500" s="160">
        <v>46092</v>
      </c>
      <c r="F500" s="160">
        <v>46093</v>
      </c>
      <c r="G500" s="160"/>
      <c r="H500" s="160"/>
      <c r="I500" s="160" t="b">
        <f t="shared" si="14"/>
        <v>0</v>
      </c>
      <c r="J500" s="160" t="str">
        <f t="shared" si="15"/>
        <v>yes</v>
      </c>
    </row>
    <row r="501" spans="2:10">
      <c r="B501" t="s">
        <v>13638</v>
      </c>
      <c r="C501" t="s">
        <v>13639</v>
      </c>
      <c r="D501">
        <v>1</v>
      </c>
      <c r="E501" s="160">
        <v>46085</v>
      </c>
      <c r="F501" s="160">
        <v>46086</v>
      </c>
      <c r="G501" s="160"/>
      <c r="H501" s="160"/>
      <c r="I501" s="160" t="b">
        <f t="shared" si="14"/>
        <v>0</v>
      </c>
      <c r="J501" s="160" t="str">
        <f t="shared" si="15"/>
        <v>yes</v>
      </c>
    </row>
    <row r="502" spans="2:10">
      <c r="B502" t="s">
        <v>13640</v>
      </c>
      <c r="C502" t="s">
        <v>13641</v>
      </c>
      <c r="D502">
        <v>1</v>
      </c>
      <c r="E502" s="160">
        <v>46088</v>
      </c>
      <c r="F502" s="160">
        <v>46089</v>
      </c>
      <c r="G502" s="160"/>
      <c r="H502" s="160"/>
      <c r="I502" s="160" t="b">
        <f t="shared" si="14"/>
        <v>0</v>
      </c>
      <c r="J502" s="160" t="str">
        <f t="shared" si="15"/>
        <v>yes</v>
      </c>
    </row>
    <row r="503" spans="2:10">
      <c r="B503" t="s">
        <v>13642</v>
      </c>
      <c r="C503" t="s">
        <v>13643</v>
      </c>
      <c r="D503">
        <v>1</v>
      </c>
      <c r="E503" s="160">
        <v>46090</v>
      </c>
      <c r="F503" s="160">
        <v>46091</v>
      </c>
      <c r="G503" s="160"/>
      <c r="H503" s="160"/>
      <c r="I503" s="160" t="b">
        <f t="shared" si="14"/>
        <v>0</v>
      </c>
      <c r="J503" s="160" t="str">
        <f t="shared" si="15"/>
        <v>yes</v>
      </c>
    </row>
    <row r="504" spans="2:10">
      <c r="B504" t="s">
        <v>13644</v>
      </c>
      <c r="C504" t="s">
        <v>13645</v>
      </c>
      <c r="D504">
        <v>1</v>
      </c>
      <c r="E504" s="160">
        <v>46105</v>
      </c>
      <c r="F504" s="160">
        <v>46106</v>
      </c>
      <c r="G504" s="160"/>
      <c r="H504" s="160"/>
      <c r="I504" s="160" t="b">
        <f t="shared" si="14"/>
        <v>0</v>
      </c>
      <c r="J504" s="160" t="str">
        <f t="shared" si="15"/>
        <v>yes</v>
      </c>
    </row>
    <row r="505" spans="2:10">
      <c r="B505" t="s">
        <v>13646</v>
      </c>
      <c r="C505" t="s">
        <v>13647</v>
      </c>
      <c r="D505">
        <v>1</v>
      </c>
      <c r="E505" s="160">
        <v>46125</v>
      </c>
      <c r="F505" s="160">
        <v>46131</v>
      </c>
      <c r="G505" s="160">
        <v>45962</v>
      </c>
      <c r="H505" s="160"/>
      <c r="I505" s="160" t="b">
        <f t="shared" si="14"/>
        <v>0</v>
      </c>
      <c r="J505" s="160" t="str">
        <f t="shared" si="15"/>
        <v>yes</v>
      </c>
    </row>
    <row r="506" spans="2:10">
      <c r="B506" t="s">
        <v>13648</v>
      </c>
      <c r="C506" t="s">
        <v>13649</v>
      </c>
      <c r="D506">
        <v>1</v>
      </c>
      <c r="E506" s="160">
        <v>46132</v>
      </c>
      <c r="F506" s="160">
        <v>46138</v>
      </c>
      <c r="G506" s="160">
        <v>45964</v>
      </c>
      <c r="H506" s="160"/>
      <c r="I506" s="160" t="b">
        <f t="shared" si="14"/>
        <v>0</v>
      </c>
      <c r="J506" s="160" t="str">
        <f t="shared" si="15"/>
        <v>yes</v>
      </c>
    </row>
    <row r="507" spans="2:10">
      <c r="B507" t="s">
        <v>13650</v>
      </c>
      <c r="C507" t="s">
        <v>13651</v>
      </c>
      <c r="D507">
        <v>1</v>
      </c>
      <c r="E507" s="160">
        <v>46125</v>
      </c>
      <c r="F507" s="160">
        <v>46126</v>
      </c>
      <c r="G507" s="160"/>
      <c r="H507" s="160"/>
      <c r="I507" s="160" t="b">
        <f t="shared" si="14"/>
        <v>0</v>
      </c>
      <c r="J507" s="160" t="str">
        <f t="shared" si="15"/>
        <v>yes</v>
      </c>
    </row>
    <row r="508" spans="2:10">
      <c r="B508" t="s">
        <v>13652</v>
      </c>
      <c r="C508" t="s">
        <v>13653</v>
      </c>
      <c r="D508">
        <v>1</v>
      </c>
      <c r="E508" s="160">
        <v>46127</v>
      </c>
      <c r="F508" s="160">
        <v>46128</v>
      </c>
      <c r="G508" s="160"/>
      <c r="H508" s="160"/>
      <c r="I508" s="160" t="b">
        <f t="shared" si="14"/>
        <v>0</v>
      </c>
      <c r="J508" s="160" t="str">
        <f t="shared" si="15"/>
        <v>yes</v>
      </c>
    </row>
    <row r="509" spans="2:10">
      <c r="B509" t="s">
        <v>13654</v>
      </c>
      <c r="C509" t="s">
        <v>13655</v>
      </c>
      <c r="D509">
        <v>1</v>
      </c>
      <c r="E509" s="160">
        <v>46130</v>
      </c>
      <c r="F509" s="160">
        <v>46133</v>
      </c>
      <c r="G509" s="160"/>
      <c r="H509" s="160"/>
      <c r="I509" s="160" t="b">
        <f t="shared" si="14"/>
        <v>0</v>
      </c>
      <c r="J509" s="160" t="str">
        <f t="shared" si="15"/>
        <v>yes</v>
      </c>
    </row>
    <row r="510" spans="2:10">
      <c r="B510" t="s">
        <v>13656</v>
      </c>
      <c r="C510" t="s">
        <v>13657</v>
      </c>
      <c r="D510">
        <v>1</v>
      </c>
      <c r="E510" s="160">
        <v>46134</v>
      </c>
      <c r="F510" s="160">
        <v>46140</v>
      </c>
      <c r="G510" s="160"/>
      <c r="H510" s="160"/>
      <c r="I510" s="160" t="b">
        <f t="shared" si="14"/>
        <v>0</v>
      </c>
      <c r="J510" s="160" t="str">
        <f t="shared" si="15"/>
        <v>yes</v>
      </c>
    </row>
    <row r="511" spans="2:10">
      <c r="B511" t="s">
        <v>13658</v>
      </c>
      <c r="C511" t="s">
        <v>13659</v>
      </c>
      <c r="D511">
        <v>1</v>
      </c>
      <c r="E511" s="160">
        <v>46141</v>
      </c>
      <c r="F511" s="160">
        <v>46147</v>
      </c>
      <c r="G511" s="160"/>
      <c r="H511" s="160"/>
      <c r="I511" s="160" t="b">
        <f t="shared" si="14"/>
        <v>0</v>
      </c>
      <c r="J511" s="160" t="str">
        <f t="shared" si="15"/>
        <v>yes</v>
      </c>
    </row>
    <row r="512" spans="2:10">
      <c r="B512" t="s">
        <v>13660</v>
      </c>
      <c r="C512" t="s">
        <v>13661</v>
      </c>
      <c r="D512">
        <v>1</v>
      </c>
      <c r="E512" s="160">
        <v>46148</v>
      </c>
      <c r="F512" s="160">
        <v>46149</v>
      </c>
      <c r="G512" s="160"/>
      <c r="H512" s="160"/>
      <c r="I512" s="160" t="b">
        <f t="shared" si="14"/>
        <v>0</v>
      </c>
      <c r="J512" s="160" t="str">
        <f t="shared" si="15"/>
        <v>yes</v>
      </c>
    </row>
    <row r="513" spans="2:10">
      <c r="B513" t="s">
        <v>13662</v>
      </c>
      <c r="C513" t="s">
        <v>13663</v>
      </c>
      <c r="D513">
        <v>1</v>
      </c>
      <c r="E513" s="160">
        <v>46151</v>
      </c>
      <c r="F513" s="160">
        <v>46152</v>
      </c>
      <c r="G513" s="160"/>
      <c r="H513" s="160"/>
      <c r="I513" s="160" t="b">
        <f t="shared" si="14"/>
        <v>0</v>
      </c>
      <c r="J513" s="160" t="str">
        <f t="shared" si="15"/>
        <v>yes</v>
      </c>
    </row>
    <row r="514" spans="2:10">
      <c r="B514" t="s">
        <v>13664</v>
      </c>
      <c r="C514" t="s">
        <v>13665</v>
      </c>
      <c r="D514">
        <v>1</v>
      </c>
      <c r="E514" s="160">
        <v>46127</v>
      </c>
      <c r="F514" s="160">
        <v>46128</v>
      </c>
      <c r="G514" s="160"/>
      <c r="H514" s="160"/>
      <c r="I514" s="160" t="b">
        <f t="shared" si="14"/>
        <v>0</v>
      </c>
      <c r="J514" s="160" t="str">
        <f t="shared" si="15"/>
        <v>yes</v>
      </c>
    </row>
    <row r="515" spans="2:10">
      <c r="B515" t="s">
        <v>13666</v>
      </c>
      <c r="C515" t="s">
        <v>13667</v>
      </c>
      <c r="D515">
        <v>1</v>
      </c>
      <c r="E515" s="160">
        <v>46130</v>
      </c>
      <c r="F515" s="160">
        <v>46131</v>
      </c>
      <c r="G515" s="160"/>
      <c r="H515" s="160"/>
      <c r="I515" s="160" t="b">
        <f t="shared" si="14"/>
        <v>0</v>
      </c>
      <c r="J515" s="160" t="str">
        <f t="shared" si="15"/>
        <v>yes</v>
      </c>
    </row>
    <row r="516" spans="2:10">
      <c r="B516" t="s">
        <v>13668</v>
      </c>
      <c r="C516" t="s">
        <v>13669</v>
      </c>
      <c r="D516">
        <v>1</v>
      </c>
      <c r="E516" s="160">
        <v>46132</v>
      </c>
      <c r="F516" s="160">
        <v>46135</v>
      </c>
      <c r="G516" s="160"/>
      <c r="H516" s="160"/>
      <c r="I516" s="160" t="b">
        <f t="shared" si="14"/>
        <v>0</v>
      </c>
      <c r="J516" s="160" t="str">
        <f t="shared" si="15"/>
        <v>yes</v>
      </c>
    </row>
    <row r="517" spans="2:10">
      <c r="B517" t="s">
        <v>13670</v>
      </c>
      <c r="C517" t="s">
        <v>13671</v>
      </c>
      <c r="D517">
        <v>1</v>
      </c>
      <c r="E517" s="160">
        <v>46137</v>
      </c>
      <c r="F517" s="160">
        <v>46142</v>
      </c>
      <c r="G517" s="160"/>
      <c r="H517" s="160"/>
      <c r="I517" s="160" t="b">
        <f t="shared" si="14"/>
        <v>0</v>
      </c>
      <c r="J517" s="160" t="str">
        <f t="shared" si="15"/>
        <v>yes</v>
      </c>
    </row>
    <row r="518" spans="2:10">
      <c r="B518" t="s">
        <v>13672</v>
      </c>
      <c r="C518" t="s">
        <v>13673</v>
      </c>
      <c r="D518">
        <v>1</v>
      </c>
      <c r="E518" s="160">
        <v>46144</v>
      </c>
      <c r="F518" s="160">
        <v>46149</v>
      </c>
      <c r="G518" s="160"/>
      <c r="H518" s="160"/>
      <c r="I518" s="160" t="b">
        <f t="shared" si="14"/>
        <v>0</v>
      </c>
      <c r="J518" s="160" t="str">
        <f t="shared" si="15"/>
        <v>yes</v>
      </c>
    </row>
    <row r="519" spans="2:10">
      <c r="B519" t="s">
        <v>13674</v>
      </c>
      <c r="C519" t="s">
        <v>13675</v>
      </c>
      <c r="D519">
        <v>1</v>
      </c>
      <c r="E519" s="160">
        <v>46151</v>
      </c>
      <c r="F519" s="160">
        <v>46152</v>
      </c>
      <c r="G519" s="160"/>
      <c r="H519" s="160"/>
      <c r="I519" s="160" t="b">
        <f t="shared" si="14"/>
        <v>0</v>
      </c>
      <c r="J519" s="160" t="str">
        <f t="shared" si="15"/>
        <v>yes</v>
      </c>
    </row>
    <row r="520" spans="2:10">
      <c r="B520" t="s">
        <v>13676</v>
      </c>
      <c r="C520" t="s">
        <v>13677</v>
      </c>
      <c r="D520">
        <v>1</v>
      </c>
      <c r="E520" s="160">
        <v>46153</v>
      </c>
      <c r="F520" s="160">
        <v>46154</v>
      </c>
      <c r="G520" s="160"/>
      <c r="H520" s="160"/>
      <c r="I520" s="160" t="b">
        <f t="shared" si="14"/>
        <v>0</v>
      </c>
      <c r="J520" s="160" t="str">
        <f t="shared" si="15"/>
        <v>yes</v>
      </c>
    </row>
    <row r="521" spans="2:10">
      <c r="B521" t="s">
        <v>13678</v>
      </c>
      <c r="C521" t="s">
        <v>13679</v>
      </c>
      <c r="D521">
        <v>1</v>
      </c>
      <c r="E521" s="160">
        <v>46130</v>
      </c>
      <c r="F521" s="160">
        <v>46131</v>
      </c>
      <c r="G521" s="160"/>
      <c r="H521" s="160"/>
      <c r="I521" s="160" t="b">
        <f t="shared" si="14"/>
        <v>0</v>
      </c>
      <c r="J521" s="160" t="str">
        <f t="shared" si="15"/>
        <v>yes</v>
      </c>
    </row>
    <row r="522" spans="2:10">
      <c r="B522" t="s">
        <v>13680</v>
      </c>
      <c r="C522" t="s">
        <v>13681</v>
      </c>
      <c r="D522">
        <v>1</v>
      </c>
      <c r="E522" s="160">
        <v>46132</v>
      </c>
      <c r="F522" s="160">
        <v>46133</v>
      </c>
      <c r="G522" s="160"/>
      <c r="H522" s="160"/>
      <c r="I522" s="160" t="b">
        <f t="shared" si="14"/>
        <v>0</v>
      </c>
      <c r="J522" s="160" t="str">
        <f t="shared" si="15"/>
        <v>yes</v>
      </c>
    </row>
    <row r="523" spans="2:10">
      <c r="B523" t="s">
        <v>13682</v>
      </c>
      <c r="C523" t="s">
        <v>13683</v>
      </c>
      <c r="D523">
        <v>1</v>
      </c>
      <c r="E523" s="160">
        <v>46134</v>
      </c>
      <c r="F523" s="160">
        <v>46137</v>
      </c>
      <c r="G523" s="160"/>
      <c r="H523" s="160"/>
      <c r="I523" s="160" t="b">
        <f t="shared" ref="I523:I586" si="16">IF(E523=G523,"yes")</f>
        <v>0</v>
      </c>
      <c r="J523" s="160" t="str">
        <f t="shared" ref="J523:J586" si="17">IF(E523&gt;G523,"yes")</f>
        <v>yes</v>
      </c>
    </row>
    <row r="524" spans="2:10">
      <c r="B524" t="s">
        <v>13684</v>
      </c>
      <c r="C524" t="s">
        <v>13685</v>
      </c>
      <c r="D524">
        <v>1</v>
      </c>
      <c r="E524" s="160">
        <v>46138</v>
      </c>
      <c r="F524" s="160">
        <v>46141</v>
      </c>
      <c r="G524" s="160"/>
      <c r="H524" s="160"/>
      <c r="I524" s="160" t="b">
        <f t="shared" si="16"/>
        <v>0</v>
      </c>
      <c r="J524" s="160" t="str">
        <f t="shared" si="17"/>
        <v>yes</v>
      </c>
    </row>
    <row r="525" spans="2:10">
      <c r="B525" t="s">
        <v>13686</v>
      </c>
      <c r="C525" t="s">
        <v>13687</v>
      </c>
      <c r="D525">
        <v>1</v>
      </c>
      <c r="E525" s="160">
        <v>46142</v>
      </c>
      <c r="F525" s="160">
        <v>46146</v>
      </c>
      <c r="G525" s="160"/>
      <c r="H525" s="160"/>
      <c r="I525" s="160" t="b">
        <f t="shared" si="16"/>
        <v>0</v>
      </c>
      <c r="J525" s="160" t="str">
        <f t="shared" si="17"/>
        <v>yes</v>
      </c>
    </row>
    <row r="526" spans="2:10">
      <c r="B526" t="s">
        <v>13688</v>
      </c>
      <c r="C526" t="s">
        <v>13689</v>
      </c>
      <c r="D526">
        <v>1</v>
      </c>
      <c r="E526" s="160">
        <v>46147</v>
      </c>
      <c r="F526" s="160">
        <v>46148</v>
      </c>
      <c r="G526" s="160"/>
      <c r="H526" s="160"/>
      <c r="I526" s="160" t="b">
        <f t="shared" si="16"/>
        <v>0</v>
      </c>
      <c r="J526" s="160" t="str">
        <f t="shared" si="17"/>
        <v>yes</v>
      </c>
    </row>
    <row r="527" spans="2:10">
      <c r="B527" t="s">
        <v>13690</v>
      </c>
      <c r="C527" t="s">
        <v>13691</v>
      </c>
      <c r="D527">
        <v>1</v>
      </c>
      <c r="E527" s="160">
        <v>46155</v>
      </c>
      <c r="F527" s="160">
        <v>46156</v>
      </c>
      <c r="G527" s="160"/>
      <c r="I527" s="160" t="b">
        <f t="shared" si="16"/>
        <v>0</v>
      </c>
      <c r="J527" s="160" t="str">
        <f t="shared" si="17"/>
        <v>yes</v>
      </c>
    </row>
    <row r="528" spans="2:10">
      <c r="B528" t="s">
        <v>13692</v>
      </c>
      <c r="C528" t="s">
        <v>13693</v>
      </c>
      <c r="D528">
        <v>1</v>
      </c>
      <c r="E528" s="160">
        <v>46132</v>
      </c>
      <c r="F528" s="160">
        <v>46133</v>
      </c>
      <c r="G528" s="160"/>
      <c r="H528" s="160"/>
      <c r="I528" s="160" t="b">
        <f t="shared" si="16"/>
        <v>0</v>
      </c>
      <c r="J528" s="160" t="str">
        <f t="shared" si="17"/>
        <v>yes</v>
      </c>
    </row>
    <row r="529" spans="2:10">
      <c r="B529" t="s">
        <v>13694</v>
      </c>
      <c r="C529" t="s">
        <v>13695</v>
      </c>
      <c r="D529">
        <v>1</v>
      </c>
      <c r="E529" s="160">
        <v>46134</v>
      </c>
      <c r="F529" s="160">
        <v>46135</v>
      </c>
      <c r="G529" s="160"/>
      <c r="H529" s="160"/>
      <c r="I529" s="160" t="b">
        <f t="shared" si="16"/>
        <v>0</v>
      </c>
      <c r="J529" s="160" t="str">
        <f t="shared" si="17"/>
        <v>yes</v>
      </c>
    </row>
    <row r="530" spans="2:10">
      <c r="B530" t="s">
        <v>13696</v>
      </c>
      <c r="C530" t="s">
        <v>13697</v>
      </c>
      <c r="D530">
        <v>1</v>
      </c>
      <c r="E530" s="160">
        <v>46137</v>
      </c>
      <c r="F530" s="160">
        <v>46139</v>
      </c>
      <c r="G530" s="160"/>
      <c r="H530" s="160"/>
      <c r="I530" s="160" t="b">
        <f t="shared" si="16"/>
        <v>0</v>
      </c>
      <c r="J530" s="160" t="str">
        <f t="shared" si="17"/>
        <v>yes</v>
      </c>
    </row>
    <row r="531" spans="2:10">
      <c r="B531" t="s">
        <v>13698</v>
      </c>
      <c r="C531" t="s">
        <v>13699</v>
      </c>
      <c r="D531">
        <v>1</v>
      </c>
      <c r="E531" s="160">
        <v>46140</v>
      </c>
      <c r="F531" s="160">
        <v>46144</v>
      </c>
      <c r="G531" s="160"/>
      <c r="H531" s="160"/>
      <c r="I531" s="160" t="b">
        <f t="shared" si="16"/>
        <v>0</v>
      </c>
      <c r="J531" s="160" t="str">
        <f t="shared" si="17"/>
        <v>yes</v>
      </c>
    </row>
    <row r="532" spans="2:10">
      <c r="B532" t="s">
        <v>13700</v>
      </c>
      <c r="C532" t="s">
        <v>13701</v>
      </c>
      <c r="D532">
        <v>1</v>
      </c>
      <c r="E532" s="160">
        <v>46145</v>
      </c>
      <c r="F532" s="160">
        <v>46148</v>
      </c>
      <c r="G532" s="160"/>
      <c r="H532" s="160"/>
      <c r="I532" s="160" t="b">
        <f t="shared" si="16"/>
        <v>0</v>
      </c>
      <c r="J532" s="160" t="str">
        <f t="shared" si="17"/>
        <v>yes</v>
      </c>
    </row>
    <row r="533" spans="2:10">
      <c r="B533" t="s">
        <v>13702</v>
      </c>
      <c r="C533" t="s">
        <v>13703</v>
      </c>
      <c r="D533">
        <v>1</v>
      </c>
      <c r="E533" s="160">
        <v>46149</v>
      </c>
      <c r="F533" s="160">
        <v>46151</v>
      </c>
      <c r="G533" s="160"/>
      <c r="H533" s="160"/>
      <c r="I533" s="160" t="b">
        <f t="shared" si="16"/>
        <v>0</v>
      </c>
      <c r="J533" s="160" t="str">
        <f t="shared" si="17"/>
        <v>yes</v>
      </c>
    </row>
    <row r="534" spans="2:10">
      <c r="B534" t="s">
        <v>13704</v>
      </c>
      <c r="C534" t="s">
        <v>13705</v>
      </c>
      <c r="D534">
        <v>1</v>
      </c>
      <c r="E534" s="160">
        <v>46158</v>
      </c>
      <c r="F534" s="160">
        <v>46159</v>
      </c>
      <c r="G534" s="160"/>
      <c r="H534" s="160"/>
      <c r="I534" s="160" t="b">
        <f t="shared" si="16"/>
        <v>0</v>
      </c>
      <c r="J534" s="160" t="str">
        <f t="shared" si="17"/>
        <v>yes</v>
      </c>
    </row>
    <row r="535" spans="2:10">
      <c r="B535" t="s">
        <v>13706</v>
      </c>
      <c r="C535" t="s">
        <v>13707</v>
      </c>
      <c r="D535">
        <v>1</v>
      </c>
      <c r="E535" s="160">
        <v>46134</v>
      </c>
      <c r="F535" s="160">
        <v>46135</v>
      </c>
      <c r="G535" s="160"/>
      <c r="H535" s="160"/>
      <c r="I535" s="160" t="b">
        <f t="shared" si="16"/>
        <v>0</v>
      </c>
      <c r="J535" s="160" t="str">
        <f t="shared" si="17"/>
        <v>yes</v>
      </c>
    </row>
    <row r="536" spans="2:10">
      <c r="B536" t="s">
        <v>13708</v>
      </c>
      <c r="C536" t="s">
        <v>13709</v>
      </c>
      <c r="D536">
        <v>1</v>
      </c>
      <c r="E536" s="160">
        <v>46137</v>
      </c>
      <c r="F536" s="160">
        <v>46138</v>
      </c>
      <c r="G536" s="160"/>
      <c r="H536" s="160"/>
      <c r="I536" s="160" t="b">
        <f t="shared" si="16"/>
        <v>0</v>
      </c>
      <c r="J536" s="160" t="str">
        <f t="shared" si="17"/>
        <v>yes</v>
      </c>
    </row>
    <row r="537" spans="2:10">
      <c r="B537" t="s">
        <v>13710</v>
      </c>
      <c r="C537" t="s">
        <v>13711</v>
      </c>
      <c r="D537">
        <v>1</v>
      </c>
      <c r="E537" s="160">
        <v>46139</v>
      </c>
      <c r="F537" s="160">
        <v>46140</v>
      </c>
      <c r="G537" s="160"/>
      <c r="H537" s="160"/>
      <c r="I537" s="160" t="b">
        <f t="shared" si="16"/>
        <v>0</v>
      </c>
      <c r="J537" s="160" t="str">
        <f t="shared" si="17"/>
        <v>yes</v>
      </c>
    </row>
    <row r="538" spans="2:10">
      <c r="B538" t="s">
        <v>13712</v>
      </c>
      <c r="C538" t="s">
        <v>13713</v>
      </c>
      <c r="D538">
        <v>1</v>
      </c>
      <c r="E538" s="160">
        <v>46141</v>
      </c>
      <c r="F538" s="160">
        <v>46142</v>
      </c>
      <c r="G538" s="160"/>
      <c r="H538" s="160"/>
      <c r="I538" s="160" t="b">
        <f t="shared" si="16"/>
        <v>0</v>
      </c>
      <c r="J538" s="160" t="str">
        <f t="shared" si="17"/>
        <v>yes</v>
      </c>
    </row>
    <row r="539" spans="2:10">
      <c r="B539" t="s">
        <v>13714</v>
      </c>
      <c r="C539" t="s">
        <v>13715</v>
      </c>
      <c r="D539">
        <v>1</v>
      </c>
      <c r="E539" s="160">
        <v>46144</v>
      </c>
      <c r="F539" s="160">
        <v>46145</v>
      </c>
      <c r="G539" s="160"/>
      <c r="H539" s="160"/>
      <c r="I539" s="160" t="b">
        <f t="shared" si="16"/>
        <v>0</v>
      </c>
      <c r="J539" s="160" t="str">
        <f t="shared" si="17"/>
        <v>yes</v>
      </c>
    </row>
    <row r="540" spans="2:10">
      <c r="B540" t="s">
        <v>13716</v>
      </c>
      <c r="C540" t="s">
        <v>13717</v>
      </c>
      <c r="D540">
        <v>1</v>
      </c>
      <c r="E540" s="160">
        <v>46160</v>
      </c>
      <c r="F540" s="160">
        <v>46161</v>
      </c>
      <c r="G540" s="160"/>
      <c r="H540" s="160"/>
      <c r="I540" s="160" t="b">
        <f t="shared" si="16"/>
        <v>0</v>
      </c>
      <c r="J540" s="160" t="str">
        <f t="shared" si="17"/>
        <v>yes</v>
      </c>
    </row>
    <row r="541" spans="2:10">
      <c r="B541" t="s">
        <v>13718</v>
      </c>
      <c r="C541" t="s">
        <v>13719</v>
      </c>
      <c r="D541">
        <v>1</v>
      </c>
      <c r="E541" s="160">
        <v>46162</v>
      </c>
      <c r="F541" s="160">
        <v>46163</v>
      </c>
      <c r="G541" s="160"/>
      <c r="I541" s="160" t="b">
        <f t="shared" si="16"/>
        <v>0</v>
      </c>
      <c r="J541" s="160" t="str">
        <f t="shared" si="17"/>
        <v>yes</v>
      </c>
    </row>
    <row r="542" spans="2:10">
      <c r="B542" t="s">
        <v>13720</v>
      </c>
      <c r="C542" t="s">
        <v>13721</v>
      </c>
      <c r="D542">
        <v>1</v>
      </c>
      <c r="E542" s="160">
        <v>46165</v>
      </c>
      <c r="F542" s="160">
        <v>46166</v>
      </c>
      <c r="G542" s="160"/>
      <c r="H542" s="160"/>
      <c r="I542" s="160" t="b">
        <f t="shared" si="16"/>
        <v>0</v>
      </c>
      <c r="J542" s="160" t="str">
        <f t="shared" si="17"/>
        <v>yes</v>
      </c>
    </row>
    <row r="543" spans="2:10">
      <c r="B543" t="s">
        <v>13722</v>
      </c>
      <c r="C543" t="s">
        <v>13723</v>
      </c>
      <c r="D543">
        <v>1</v>
      </c>
      <c r="E543" s="160">
        <v>46167</v>
      </c>
      <c r="F543" s="160">
        <v>46168</v>
      </c>
      <c r="G543" s="160"/>
      <c r="H543" s="160"/>
      <c r="I543" s="160" t="b">
        <f t="shared" si="16"/>
        <v>0</v>
      </c>
      <c r="J543" s="160" t="str">
        <f t="shared" si="17"/>
        <v>yes</v>
      </c>
    </row>
    <row r="544" spans="2:10">
      <c r="B544" t="s">
        <v>13724</v>
      </c>
      <c r="C544" t="s">
        <v>13725</v>
      </c>
      <c r="D544">
        <v>1</v>
      </c>
      <c r="E544" s="160">
        <v>46177</v>
      </c>
      <c r="F544" s="160">
        <v>46179</v>
      </c>
      <c r="G544" s="160"/>
      <c r="H544" s="160"/>
      <c r="I544" s="160" t="b">
        <f t="shared" si="16"/>
        <v>0</v>
      </c>
      <c r="J544" s="160" t="str">
        <f t="shared" si="17"/>
        <v>yes</v>
      </c>
    </row>
    <row r="545" spans="2:10">
      <c r="B545" t="s">
        <v>13726</v>
      </c>
      <c r="C545" t="s">
        <v>13727</v>
      </c>
      <c r="D545">
        <v>1</v>
      </c>
      <c r="E545" s="160">
        <v>46167</v>
      </c>
      <c r="F545" s="160">
        <v>46168</v>
      </c>
      <c r="G545" s="160"/>
      <c r="H545" s="160"/>
      <c r="I545" s="160" t="b">
        <f t="shared" si="16"/>
        <v>0</v>
      </c>
      <c r="J545" s="160" t="str">
        <f t="shared" si="17"/>
        <v>yes</v>
      </c>
    </row>
    <row r="546" spans="2:10">
      <c r="B546" t="s">
        <v>13728</v>
      </c>
      <c r="C546" t="s">
        <v>13729</v>
      </c>
      <c r="D546">
        <v>1</v>
      </c>
      <c r="E546" s="160">
        <v>46169</v>
      </c>
      <c r="F546" s="160">
        <v>46170</v>
      </c>
      <c r="G546" s="160"/>
      <c r="H546" s="160"/>
      <c r="I546" s="160" t="b">
        <f t="shared" si="16"/>
        <v>0</v>
      </c>
      <c r="J546" s="160" t="str">
        <f t="shared" si="17"/>
        <v>yes</v>
      </c>
    </row>
    <row r="547" spans="2:10">
      <c r="B547" t="s">
        <v>13730</v>
      </c>
      <c r="C547" t="s">
        <v>13731</v>
      </c>
      <c r="D547">
        <v>1</v>
      </c>
      <c r="E547" s="160">
        <v>46173</v>
      </c>
      <c r="F547" s="160">
        <v>46174</v>
      </c>
      <c r="G547" s="160"/>
      <c r="H547" s="160"/>
      <c r="I547" s="160" t="b">
        <f t="shared" si="16"/>
        <v>0</v>
      </c>
      <c r="J547" s="160" t="str">
        <f t="shared" si="17"/>
        <v>yes</v>
      </c>
    </row>
    <row r="548" spans="2:10">
      <c r="B548" t="s">
        <v>13732</v>
      </c>
      <c r="C548" t="s">
        <v>13436</v>
      </c>
      <c r="D548">
        <v>1</v>
      </c>
      <c r="E548" s="160">
        <v>46175</v>
      </c>
      <c r="F548" s="160">
        <v>46176</v>
      </c>
      <c r="G548" s="160"/>
      <c r="H548" s="160"/>
      <c r="I548" s="160" t="b">
        <f t="shared" si="16"/>
        <v>0</v>
      </c>
      <c r="J548" s="160" t="str">
        <f t="shared" si="17"/>
        <v>yes</v>
      </c>
    </row>
    <row r="549" spans="2:10">
      <c r="B549" t="s">
        <v>13733</v>
      </c>
      <c r="C549" t="s">
        <v>13734</v>
      </c>
      <c r="D549">
        <v>1</v>
      </c>
      <c r="E549" s="160">
        <v>46160</v>
      </c>
      <c r="F549" s="160">
        <v>46161</v>
      </c>
      <c r="G549" s="160"/>
      <c r="H549" s="160"/>
      <c r="I549" s="160" t="b">
        <f t="shared" si="16"/>
        <v>0</v>
      </c>
      <c r="J549" s="160" t="str">
        <f t="shared" si="17"/>
        <v>yes</v>
      </c>
    </row>
    <row r="550" spans="2:10">
      <c r="B550" t="s">
        <v>13735</v>
      </c>
      <c r="C550" t="s">
        <v>13736</v>
      </c>
      <c r="D550">
        <v>1</v>
      </c>
      <c r="E550" s="160">
        <v>46162</v>
      </c>
      <c r="F550" s="160">
        <v>46163</v>
      </c>
      <c r="G550" s="160"/>
      <c r="H550" s="160"/>
      <c r="I550" s="160" t="b">
        <f t="shared" si="16"/>
        <v>0</v>
      </c>
      <c r="J550" s="160" t="str">
        <f t="shared" si="17"/>
        <v>yes</v>
      </c>
    </row>
    <row r="551" spans="2:10">
      <c r="B551" t="s">
        <v>13737</v>
      </c>
      <c r="C551" t="s">
        <v>13738</v>
      </c>
      <c r="D551">
        <v>1</v>
      </c>
      <c r="E551" s="160">
        <v>46165</v>
      </c>
      <c r="F551" s="160">
        <v>46166</v>
      </c>
      <c r="G551" s="160"/>
      <c r="H551" s="160"/>
      <c r="I551" s="160" t="b">
        <f t="shared" si="16"/>
        <v>0</v>
      </c>
      <c r="J551" s="160" t="str">
        <f t="shared" si="17"/>
        <v>yes</v>
      </c>
    </row>
    <row r="552" spans="2:10">
      <c r="B552" t="s">
        <v>13739</v>
      </c>
      <c r="C552" t="s">
        <v>13740</v>
      </c>
      <c r="D552">
        <v>1</v>
      </c>
      <c r="E552" s="160">
        <v>46177</v>
      </c>
      <c r="F552" s="160">
        <v>46179</v>
      </c>
      <c r="G552" s="160"/>
      <c r="H552" s="160"/>
      <c r="I552" s="160" t="b">
        <f t="shared" si="16"/>
        <v>0</v>
      </c>
      <c r="J552" s="160" t="str">
        <f t="shared" si="17"/>
        <v>yes</v>
      </c>
    </row>
    <row r="553" spans="2:10">
      <c r="B553" t="s">
        <v>13741</v>
      </c>
      <c r="C553" t="s">
        <v>13742</v>
      </c>
      <c r="D553">
        <v>1</v>
      </c>
      <c r="E553" s="160">
        <v>45899</v>
      </c>
      <c r="F553" s="160">
        <v>45911</v>
      </c>
      <c r="G553" s="160">
        <v>45886</v>
      </c>
      <c r="H553" s="160"/>
      <c r="I553" s="160" t="b">
        <f t="shared" si="16"/>
        <v>0</v>
      </c>
      <c r="J553" s="160" t="str">
        <f t="shared" si="17"/>
        <v>yes</v>
      </c>
    </row>
    <row r="554" spans="2:10">
      <c r="B554" t="s">
        <v>13743</v>
      </c>
      <c r="C554" t="s">
        <v>13744</v>
      </c>
      <c r="D554">
        <v>1</v>
      </c>
      <c r="E554" s="160">
        <v>45931</v>
      </c>
      <c r="F554" s="160">
        <v>45950</v>
      </c>
      <c r="G554" s="160">
        <v>45894</v>
      </c>
      <c r="H554" s="160"/>
      <c r="I554" s="160" t="b">
        <f t="shared" si="16"/>
        <v>0</v>
      </c>
      <c r="J554" s="160" t="str">
        <f t="shared" si="17"/>
        <v>yes</v>
      </c>
    </row>
    <row r="555" spans="2:10">
      <c r="B555" t="s">
        <v>13745</v>
      </c>
      <c r="C555" t="s">
        <v>13746</v>
      </c>
      <c r="D555">
        <v>1</v>
      </c>
      <c r="E555" s="160">
        <v>45960</v>
      </c>
      <c r="F555" s="160">
        <v>45962</v>
      </c>
      <c r="G555" s="160"/>
      <c r="I555" s="160" t="b">
        <f t="shared" si="16"/>
        <v>0</v>
      </c>
      <c r="J555" s="160" t="str">
        <f t="shared" si="17"/>
        <v>yes</v>
      </c>
    </row>
    <row r="556" spans="2:10">
      <c r="B556" t="s">
        <v>13747</v>
      </c>
      <c r="C556" t="s">
        <v>13748</v>
      </c>
      <c r="D556">
        <v>1</v>
      </c>
      <c r="E556" s="160">
        <v>45963</v>
      </c>
      <c r="F556" s="160">
        <v>45964</v>
      </c>
      <c r="G556" s="160"/>
      <c r="H556" s="160"/>
      <c r="I556" s="160" t="b">
        <f t="shared" si="16"/>
        <v>0</v>
      </c>
      <c r="J556" s="160" t="str">
        <f t="shared" si="17"/>
        <v>yes</v>
      </c>
    </row>
    <row r="557" spans="2:10">
      <c r="B557" t="s">
        <v>13749</v>
      </c>
      <c r="C557" t="s">
        <v>13750</v>
      </c>
      <c r="D557">
        <v>1</v>
      </c>
      <c r="E557" s="160">
        <v>45965</v>
      </c>
      <c r="F557" s="160">
        <v>45966</v>
      </c>
      <c r="G557" s="160"/>
      <c r="H557" s="160"/>
      <c r="I557" s="160" t="b">
        <f t="shared" si="16"/>
        <v>0</v>
      </c>
      <c r="J557" s="160" t="str">
        <f t="shared" si="17"/>
        <v>yes</v>
      </c>
    </row>
    <row r="558" spans="2:10">
      <c r="B558" t="s">
        <v>13751</v>
      </c>
      <c r="C558" t="s">
        <v>13752</v>
      </c>
      <c r="D558">
        <v>1</v>
      </c>
      <c r="E558" s="160">
        <v>45967</v>
      </c>
      <c r="F558" s="160">
        <v>45969</v>
      </c>
      <c r="G558" s="160"/>
      <c r="H558" s="160"/>
      <c r="I558" s="160" t="b">
        <f t="shared" si="16"/>
        <v>0</v>
      </c>
      <c r="J558" s="160" t="str">
        <f t="shared" si="17"/>
        <v>yes</v>
      </c>
    </row>
    <row r="559" spans="2:10">
      <c r="B559" t="s">
        <v>13753</v>
      </c>
      <c r="C559" t="s">
        <v>13754</v>
      </c>
      <c r="D559">
        <v>1</v>
      </c>
      <c r="E559" s="160">
        <v>45970</v>
      </c>
      <c r="F559" s="160">
        <v>45971</v>
      </c>
      <c r="G559" s="160"/>
      <c r="H559" s="160"/>
      <c r="I559" s="160" t="b">
        <f t="shared" si="16"/>
        <v>0</v>
      </c>
      <c r="J559" s="160" t="str">
        <f t="shared" si="17"/>
        <v>yes</v>
      </c>
    </row>
    <row r="560" spans="2:10">
      <c r="B560" t="s">
        <v>13755</v>
      </c>
      <c r="C560" t="s">
        <v>13756</v>
      </c>
      <c r="D560">
        <v>1</v>
      </c>
      <c r="E560" s="160">
        <v>45953</v>
      </c>
      <c r="F560" s="160">
        <v>45955</v>
      </c>
      <c r="G560" s="160"/>
      <c r="H560" s="160"/>
      <c r="I560" s="160" t="b">
        <f t="shared" si="16"/>
        <v>0</v>
      </c>
      <c r="J560" s="160" t="str">
        <f t="shared" si="17"/>
        <v>yes</v>
      </c>
    </row>
    <row r="561" spans="2:10">
      <c r="B561" t="s">
        <v>13757</v>
      </c>
      <c r="C561" t="s">
        <v>13758</v>
      </c>
      <c r="D561">
        <v>1</v>
      </c>
      <c r="E561" s="160">
        <v>45956</v>
      </c>
      <c r="F561" s="160">
        <v>45957</v>
      </c>
      <c r="G561" s="160"/>
      <c r="H561" s="160"/>
      <c r="I561" s="160" t="b">
        <f t="shared" si="16"/>
        <v>0</v>
      </c>
      <c r="J561" s="160" t="str">
        <f t="shared" si="17"/>
        <v>yes</v>
      </c>
    </row>
    <row r="562" spans="2:10">
      <c r="B562" t="s">
        <v>13759</v>
      </c>
      <c r="C562" t="s">
        <v>13760</v>
      </c>
      <c r="D562">
        <v>1</v>
      </c>
      <c r="E562" s="160">
        <v>45958</v>
      </c>
      <c r="F562" s="160">
        <v>45960</v>
      </c>
      <c r="G562" s="160"/>
      <c r="H562" s="160"/>
      <c r="I562" s="160" t="b">
        <f t="shared" si="16"/>
        <v>0</v>
      </c>
      <c r="J562" s="160" t="str">
        <f t="shared" si="17"/>
        <v>yes</v>
      </c>
    </row>
    <row r="563" spans="2:10">
      <c r="B563" t="s">
        <v>13761</v>
      </c>
      <c r="C563" t="s">
        <v>13762</v>
      </c>
      <c r="D563">
        <v>1</v>
      </c>
      <c r="E563" s="160">
        <v>45962</v>
      </c>
      <c r="F563" s="160">
        <v>45965</v>
      </c>
      <c r="G563" s="160"/>
      <c r="H563" s="160"/>
      <c r="I563" s="160" t="b">
        <f t="shared" si="16"/>
        <v>0</v>
      </c>
      <c r="J563" s="160" t="str">
        <f t="shared" si="17"/>
        <v>yes</v>
      </c>
    </row>
    <row r="564" spans="2:10">
      <c r="B564" t="s">
        <v>13763</v>
      </c>
      <c r="C564" t="s">
        <v>13764</v>
      </c>
      <c r="D564">
        <v>1</v>
      </c>
      <c r="E564" s="160">
        <v>45966</v>
      </c>
      <c r="F564" s="160">
        <v>45970</v>
      </c>
      <c r="G564" s="160"/>
      <c r="H564" s="160"/>
      <c r="I564" s="160" t="b">
        <f t="shared" si="16"/>
        <v>0</v>
      </c>
      <c r="J564" s="160" t="str">
        <f t="shared" si="17"/>
        <v>yes</v>
      </c>
    </row>
    <row r="565" spans="2:10">
      <c r="B565" t="s">
        <v>13765</v>
      </c>
      <c r="C565" t="s">
        <v>13766</v>
      </c>
      <c r="D565">
        <v>1</v>
      </c>
      <c r="E565" s="160">
        <v>45971</v>
      </c>
      <c r="F565" s="160">
        <v>45972</v>
      </c>
      <c r="G565" s="160"/>
      <c r="H565" s="160"/>
      <c r="I565" s="160" t="b">
        <f t="shared" si="16"/>
        <v>0</v>
      </c>
      <c r="J565" s="160" t="str">
        <f t="shared" si="17"/>
        <v>yes</v>
      </c>
    </row>
    <row r="566" spans="2:10">
      <c r="B566" t="s">
        <v>13767</v>
      </c>
      <c r="C566" t="s">
        <v>13768</v>
      </c>
      <c r="D566">
        <v>1</v>
      </c>
      <c r="E566" s="160">
        <v>45973</v>
      </c>
      <c r="F566" s="160">
        <v>45974</v>
      </c>
      <c r="G566" s="160"/>
      <c r="H566" s="160"/>
      <c r="I566" s="160" t="b">
        <f t="shared" si="16"/>
        <v>0</v>
      </c>
      <c r="J566" s="160" t="str">
        <f t="shared" si="17"/>
        <v>yes</v>
      </c>
    </row>
    <row r="567" spans="2:10">
      <c r="B567" t="s">
        <v>13769</v>
      </c>
      <c r="C567" t="s">
        <v>13770</v>
      </c>
      <c r="D567">
        <v>1</v>
      </c>
      <c r="E567" s="160">
        <v>45958</v>
      </c>
      <c r="F567" s="160">
        <v>45959</v>
      </c>
      <c r="G567" s="160"/>
      <c r="H567" s="160"/>
      <c r="I567" s="160" t="b">
        <f t="shared" si="16"/>
        <v>0</v>
      </c>
      <c r="J567" s="160" t="str">
        <f t="shared" si="17"/>
        <v>yes</v>
      </c>
    </row>
    <row r="568" spans="2:10">
      <c r="B568" t="s">
        <v>13771</v>
      </c>
      <c r="C568" t="s">
        <v>13772</v>
      </c>
      <c r="D568">
        <v>1</v>
      </c>
      <c r="E568" s="160">
        <v>45960</v>
      </c>
      <c r="F568" s="160">
        <v>45962</v>
      </c>
      <c r="G568" s="160"/>
      <c r="H568" s="160"/>
      <c r="I568" s="160" t="b">
        <f t="shared" si="16"/>
        <v>0</v>
      </c>
      <c r="J568" s="160" t="str">
        <f t="shared" si="17"/>
        <v>yes</v>
      </c>
    </row>
    <row r="569" spans="2:10">
      <c r="B569" t="s">
        <v>13773</v>
      </c>
      <c r="C569" t="s">
        <v>13774</v>
      </c>
      <c r="D569">
        <v>1</v>
      </c>
      <c r="E569" s="160">
        <v>45963</v>
      </c>
      <c r="F569" s="160">
        <v>45964</v>
      </c>
      <c r="G569" s="160"/>
      <c r="H569" s="160"/>
      <c r="I569" s="160" t="b">
        <f t="shared" si="16"/>
        <v>0</v>
      </c>
      <c r="J569" s="160" t="str">
        <f t="shared" si="17"/>
        <v>yes</v>
      </c>
    </row>
    <row r="570" spans="2:10">
      <c r="B570" t="s">
        <v>13775</v>
      </c>
      <c r="C570" t="s">
        <v>13776</v>
      </c>
      <c r="D570">
        <v>1</v>
      </c>
      <c r="E570" s="160">
        <v>45965</v>
      </c>
      <c r="F570" s="160">
        <v>45966</v>
      </c>
      <c r="G570" s="160"/>
      <c r="H570" s="160"/>
      <c r="I570" s="160" t="b">
        <f t="shared" si="16"/>
        <v>0</v>
      </c>
      <c r="J570" s="160" t="str">
        <f t="shared" si="17"/>
        <v>yes</v>
      </c>
    </row>
    <row r="571" spans="2:10">
      <c r="B571" t="s">
        <v>13777</v>
      </c>
      <c r="C571" t="s">
        <v>13778</v>
      </c>
      <c r="D571">
        <v>1</v>
      </c>
      <c r="E571" s="160">
        <v>45967</v>
      </c>
      <c r="F571" s="160">
        <v>45969</v>
      </c>
      <c r="G571" s="160"/>
      <c r="H571" s="160"/>
      <c r="I571" s="160" t="b">
        <f t="shared" si="16"/>
        <v>0</v>
      </c>
      <c r="J571" s="160" t="str">
        <f t="shared" si="17"/>
        <v>yes</v>
      </c>
    </row>
    <row r="572" spans="2:10">
      <c r="B572" t="s">
        <v>13779</v>
      </c>
      <c r="C572" t="s">
        <v>13780</v>
      </c>
      <c r="D572">
        <v>1</v>
      </c>
      <c r="E572" s="160">
        <v>45960</v>
      </c>
      <c r="F572" s="160">
        <v>45962</v>
      </c>
      <c r="G572" s="160"/>
      <c r="H572" s="160"/>
      <c r="I572" s="160" t="b">
        <f t="shared" si="16"/>
        <v>0</v>
      </c>
      <c r="J572" s="160" t="str">
        <f t="shared" si="17"/>
        <v>yes</v>
      </c>
    </row>
    <row r="573" spans="2:10">
      <c r="B573" t="s">
        <v>13781</v>
      </c>
      <c r="C573" t="s">
        <v>13782</v>
      </c>
      <c r="D573">
        <v>1</v>
      </c>
      <c r="E573" s="160">
        <v>45963</v>
      </c>
      <c r="F573" s="160">
        <v>45964</v>
      </c>
      <c r="G573" s="160"/>
      <c r="H573" s="160"/>
      <c r="I573" s="160" t="b">
        <f t="shared" si="16"/>
        <v>0</v>
      </c>
      <c r="J573" s="160" t="str">
        <f t="shared" si="17"/>
        <v>yes</v>
      </c>
    </row>
    <row r="574" spans="2:10">
      <c r="B574" t="s">
        <v>13783</v>
      </c>
      <c r="C574" t="s">
        <v>13784</v>
      </c>
      <c r="D574">
        <v>1</v>
      </c>
      <c r="E574" s="160">
        <v>45965</v>
      </c>
      <c r="F574" s="160">
        <v>45966</v>
      </c>
      <c r="G574" s="160"/>
      <c r="H574" s="160"/>
      <c r="I574" s="160" t="b">
        <f t="shared" si="16"/>
        <v>0</v>
      </c>
      <c r="J574" s="160" t="str">
        <f t="shared" si="17"/>
        <v>yes</v>
      </c>
    </row>
    <row r="575" spans="2:10">
      <c r="B575" t="s">
        <v>13785</v>
      </c>
      <c r="C575" t="s">
        <v>13786</v>
      </c>
      <c r="D575">
        <v>1</v>
      </c>
      <c r="E575" s="160">
        <v>45967</v>
      </c>
      <c r="F575" s="160">
        <v>45969</v>
      </c>
      <c r="G575" s="160"/>
      <c r="H575" s="160"/>
      <c r="I575" s="160" t="b">
        <f t="shared" si="16"/>
        <v>0</v>
      </c>
      <c r="J575" s="160" t="str">
        <f t="shared" si="17"/>
        <v>yes</v>
      </c>
    </row>
    <row r="576" spans="2:10">
      <c r="B576" t="s">
        <v>13787</v>
      </c>
      <c r="C576" t="s">
        <v>13788</v>
      </c>
      <c r="D576">
        <v>1</v>
      </c>
      <c r="E576" s="160">
        <v>45970</v>
      </c>
      <c r="F576" s="160">
        <v>45971</v>
      </c>
      <c r="G576" s="160"/>
      <c r="H576" s="160"/>
      <c r="I576" s="160" t="b">
        <f t="shared" si="16"/>
        <v>0</v>
      </c>
      <c r="J576" s="160" t="str">
        <f t="shared" si="17"/>
        <v>yes</v>
      </c>
    </row>
    <row r="577" spans="2:10">
      <c r="B577" t="s">
        <v>13789</v>
      </c>
      <c r="C577" t="s">
        <v>13790</v>
      </c>
      <c r="D577">
        <v>1</v>
      </c>
      <c r="E577" s="160">
        <v>45545</v>
      </c>
      <c r="F577" s="160">
        <v>45567</v>
      </c>
      <c r="G577" s="160">
        <v>45762</v>
      </c>
      <c r="H577" s="160"/>
      <c r="I577" s="160" t="b">
        <f t="shared" si="16"/>
        <v>0</v>
      </c>
      <c r="J577" s="160" t="b">
        <f t="shared" si="17"/>
        <v>0</v>
      </c>
    </row>
    <row r="578" spans="2:10">
      <c r="B578" t="s">
        <v>13791</v>
      </c>
      <c r="C578" t="s">
        <v>13792</v>
      </c>
      <c r="D578">
        <v>1</v>
      </c>
      <c r="E578" s="160">
        <v>45568</v>
      </c>
      <c r="F578" s="160">
        <v>45579</v>
      </c>
      <c r="I578" s="160" t="b">
        <f t="shared" si="16"/>
        <v>0</v>
      </c>
      <c r="J578" s="160" t="str">
        <f t="shared" si="17"/>
        <v>yes</v>
      </c>
    </row>
    <row r="579" spans="2:10">
      <c r="B579" t="s">
        <v>13793</v>
      </c>
      <c r="C579" t="s">
        <v>13794</v>
      </c>
      <c r="D579">
        <v>1</v>
      </c>
      <c r="E579" s="160">
        <v>45582</v>
      </c>
      <c r="F579" s="160">
        <v>45606</v>
      </c>
      <c r="G579" s="160">
        <v>45882</v>
      </c>
      <c r="I579" s="160" t="b">
        <f t="shared" si="16"/>
        <v>0</v>
      </c>
      <c r="J579" s="160" t="b">
        <f t="shared" si="17"/>
        <v>0</v>
      </c>
    </row>
    <row r="580" spans="2:10">
      <c r="B580" t="s">
        <v>13795</v>
      </c>
      <c r="C580" t="s">
        <v>13796</v>
      </c>
      <c r="D580">
        <v>1</v>
      </c>
      <c r="E580" s="160">
        <v>45607</v>
      </c>
      <c r="F580" s="160">
        <v>45608</v>
      </c>
      <c r="G580" s="160"/>
      <c r="I580" s="160" t="b">
        <f t="shared" si="16"/>
        <v>0</v>
      </c>
      <c r="J580" s="160" t="str">
        <f t="shared" si="17"/>
        <v>yes</v>
      </c>
    </row>
    <row r="581" spans="2:10">
      <c r="B581" t="s">
        <v>13797</v>
      </c>
      <c r="C581" t="s">
        <v>13798</v>
      </c>
      <c r="D581">
        <v>1</v>
      </c>
      <c r="E581" s="160">
        <v>45609</v>
      </c>
      <c r="F581" s="160">
        <v>45610</v>
      </c>
      <c r="G581" s="160"/>
      <c r="H581" s="160"/>
      <c r="I581" s="160" t="b">
        <f t="shared" si="16"/>
        <v>0</v>
      </c>
      <c r="J581" s="160" t="str">
        <f t="shared" si="17"/>
        <v>yes</v>
      </c>
    </row>
    <row r="582" spans="2:10">
      <c r="B582" t="s">
        <v>13799</v>
      </c>
      <c r="C582" t="s">
        <v>13800</v>
      </c>
      <c r="D582">
        <v>1</v>
      </c>
      <c r="E582" s="160">
        <v>45612</v>
      </c>
      <c r="F582" s="160">
        <v>45613</v>
      </c>
      <c r="G582" s="160"/>
      <c r="H582" s="160"/>
      <c r="I582" s="160" t="b">
        <f t="shared" si="16"/>
        <v>0</v>
      </c>
      <c r="J582" s="160" t="str">
        <f t="shared" si="17"/>
        <v>yes</v>
      </c>
    </row>
    <row r="583" spans="2:10">
      <c r="B583" t="s">
        <v>13801</v>
      </c>
      <c r="C583" t="s">
        <v>13802</v>
      </c>
      <c r="D583">
        <v>1</v>
      </c>
      <c r="E583" s="160">
        <v>45614</v>
      </c>
      <c r="F583" s="160">
        <v>45615</v>
      </c>
      <c r="G583" s="160"/>
      <c r="H583" s="160"/>
      <c r="I583" s="160" t="b">
        <f t="shared" si="16"/>
        <v>0</v>
      </c>
      <c r="J583" s="160" t="str">
        <f t="shared" si="17"/>
        <v>yes</v>
      </c>
    </row>
    <row r="584" spans="2:10">
      <c r="B584" t="s">
        <v>13803</v>
      </c>
      <c r="C584" t="s">
        <v>13804</v>
      </c>
      <c r="D584">
        <v>1</v>
      </c>
      <c r="E584" s="160">
        <v>45616</v>
      </c>
      <c r="F584" s="160">
        <v>45617</v>
      </c>
      <c r="G584" s="160"/>
      <c r="H584" s="160"/>
      <c r="I584" s="160" t="b">
        <f t="shared" si="16"/>
        <v>0</v>
      </c>
      <c r="J584" s="160" t="str">
        <f t="shared" si="17"/>
        <v>yes</v>
      </c>
    </row>
    <row r="585" spans="2:10">
      <c r="B585" t="s">
        <v>13805</v>
      </c>
      <c r="C585" t="s">
        <v>13806</v>
      </c>
      <c r="D585">
        <v>1</v>
      </c>
      <c r="E585" s="160">
        <v>45668</v>
      </c>
      <c r="F585" s="160">
        <v>45683</v>
      </c>
      <c r="G585" s="160"/>
      <c r="H585" s="160"/>
      <c r="I585" s="160" t="b">
        <f t="shared" si="16"/>
        <v>0</v>
      </c>
      <c r="J585" s="160" t="str">
        <f t="shared" si="17"/>
        <v>yes</v>
      </c>
    </row>
    <row r="586" spans="2:10">
      <c r="B586" t="s">
        <v>13807</v>
      </c>
      <c r="C586" t="s">
        <v>13808</v>
      </c>
      <c r="D586">
        <v>1</v>
      </c>
      <c r="E586" s="160">
        <v>45691</v>
      </c>
      <c r="F586" s="160">
        <v>45708</v>
      </c>
      <c r="G586" s="160"/>
      <c r="H586" s="160"/>
      <c r="I586" s="160" t="b">
        <f t="shared" si="16"/>
        <v>0</v>
      </c>
      <c r="J586" s="160" t="str">
        <f t="shared" si="17"/>
        <v>yes</v>
      </c>
    </row>
    <row r="587" spans="2:10">
      <c r="B587" t="s">
        <v>13809</v>
      </c>
      <c r="C587" t="s">
        <v>13810</v>
      </c>
      <c r="D587">
        <v>1</v>
      </c>
      <c r="E587" s="160">
        <v>45757</v>
      </c>
      <c r="F587" s="160">
        <v>45761</v>
      </c>
      <c r="G587" s="160">
        <v>45880</v>
      </c>
      <c r="H587" s="160"/>
      <c r="I587" s="160" t="b">
        <f t="shared" ref="I587:I650" si="18">IF(E587=G587,"yes")</f>
        <v>0</v>
      </c>
      <c r="J587" s="160" t="b">
        <f t="shared" ref="J587:J650" si="19">IF(E587&gt;G587,"yes")</f>
        <v>0</v>
      </c>
    </row>
    <row r="588" spans="2:10">
      <c r="B588" t="s">
        <v>13811</v>
      </c>
      <c r="C588" t="s">
        <v>13812</v>
      </c>
      <c r="D588">
        <v>1</v>
      </c>
      <c r="E588" s="160">
        <v>45762</v>
      </c>
      <c r="F588" s="160">
        <v>45766</v>
      </c>
      <c r="G588" s="160">
        <v>45882</v>
      </c>
      <c r="H588" s="160"/>
      <c r="I588" s="160" t="b">
        <f t="shared" si="18"/>
        <v>0</v>
      </c>
      <c r="J588" s="160" t="b">
        <f t="shared" si="19"/>
        <v>0</v>
      </c>
    </row>
    <row r="589" spans="2:10">
      <c r="B589" t="s">
        <v>13813</v>
      </c>
      <c r="C589" t="s">
        <v>13814</v>
      </c>
      <c r="D589">
        <v>1</v>
      </c>
      <c r="E589" s="160">
        <v>45767</v>
      </c>
      <c r="F589" s="160">
        <v>45770</v>
      </c>
      <c r="G589" s="160">
        <v>45884</v>
      </c>
      <c r="H589" s="160"/>
      <c r="I589" s="160" t="b">
        <f t="shared" si="18"/>
        <v>0</v>
      </c>
      <c r="J589" s="160" t="b">
        <f t="shared" si="19"/>
        <v>0</v>
      </c>
    </row>
    <row r="590" spans="2:10">
      <c r="B590" t="s">
        <v>13815</v>
      </c>
      <c r="C590" t="s">
        <v>13816</v>
      </c>
      <c r="D590">
        <v>1</v>
      </c>
      <c r="E590" s="160">
        <v>45771</v>
      </c>
      <c r="F590" s="160">
        <v>45775</v>
      </c>
      <c r="G590" s="160"/>
      <c r="H590" s="160"/>
      <c r="I590" s="160" t="b">
        <f t="shared" si="18"/>
        <v>0</v>
      </c>
      <c r="J590" s="160" t="str">
        <f t="shared" si="19"/>
        <v>yes</v>
      </c>
    </row>
    <row r="591" spans="2:10">
      <c r="B591" t="s">
        <v>13817</v>
      </c>
      <c r="C591" t="s">
        <v>13818</v>
      </c>
      <c r="D591">
        <v>1</v>
      </c>
      <c r="E591" s="160">
        <v>45776</v>
      </c>
      <c r="F591" s="160">
        <v>45781</v>
      </c>
      <c r="G591" s="160"/>
      <c r="H591" s="160"/>
      <c r="I591" s="160" t="b">
        <f t="shared" si="18"/>
        <v>0</v>
      </c>
      <c r="J591" s="160" t="str">
        <f t="shared" si="19"/>
        <v>yes</v>
      </c>
    </row>
    <row r="592" spans="2:10">
      <c r="B592" t="s">
        <v>13819</v>
      </c>
      <c r="C592" t="s">
        <v>13820</v>
      </c>
      <c r="D592">
        <v>1</v>
      </c>
      <c r="E592" s="160">
        <v>45712</v>
      </c>
      <c r="F592" s="160">
        <v>45713</v>
      </c>
      <c r="G592" s="160"/>
      <c r="H592" s="160"/>
      <c r="I592" s="160" t="b">
        <f t="shared" si="18"/>
        <v>0</v>
      </c>
      <c r="J592" s="160" t="str">
        <f t="shared" si="19"/>
        <v>yes</v>
      </c>
    </row>
    <row r="593" spans="2:10">
      <c r="B593" t="s">
        <v>13821</v>
      </c>
      <c r="C593" t="s">
        <v>13822</v>
      </c>
      <c r="D593">
        <v>1</v>
      </c>
      <c r="E593" s="160">
        <v>45714</v>
      </c>
      <c r="F593" s="160">
        <v>45715</v>
      </c>
      <c r="G593" s="160"/>
      <c r="H593" s="160"/>
      <c r="I593" s="160" t="b">
        <f t="shared" si="18"/>
        <v>0</v>
      </c>
      <c r="J593" s="160" t="str">
        <f t="shared" si="19"/>
        <v>yes</v>
      </c>
    </row>
    <row r="594" spans="2:10">
      <c r="B594" t="s">
        <v>13823</v>
      </c>
      <c r="C594" t="s">
        <v>13824</v>
      </c>
      <c r="D594">
        <v>1</v>
      </c>
      <c r="E594" s="160">
        <v>45717</v>
      </c>
      <c r="F594" s="160">
        <v>45724</v>
      </c>
      <c r="G594" s="160"/>
      <c r="H594" s="160"/>
      <c r="I594" s="160" t="b">
        <f t="shared" si="18"/>
        <v>0</v>
      </c>
      <c r="J594" s="160" t="str">
        <f t="shared" si="19"/>
        <v>yes</v>
      </c>
    </row>
    <row r="595" spans="2:10">
      <c r="B595" t="s">
        <v>13825</v>
      </c>
      <c r="C595" t="s">
        <v>13826</v>
      </c>
      <c r="D595">
        <v>1</v>
      </c>
      <c r="E595" s="160">
        <v>45725</v>
      </c>
      <c r="F595" s="160">
        <v>45735</v>
      </c>
      <c r="G595" s="160"/>
      <c r="H595" s="160"/>
      <c r="I595" s="160" t="b">
        <f t="shared" si="18"/>
        <v>0</v>
      </c>
      <c r="J595" s="160" t="str">
        <f t="shared" si="19"/>
        <v>yes</v>
      </c>
    </row>
    <row r="596" spans="2:10">
      <c r="B596" t="s">
        <v>13827</v>
      </c>
      <c r="C596" t="s">
        <v>13828</v>
      </c>
      <c r="D596">
        <v>1</v>
      </c>
      <c r="E596" s="160">
        <v>45736</v>
      </c>
      <c r="F596" s="160">
        <v>45747</v>
      </c>
      <c r="G596" s="160"/>
      <c r="H596" s="160"/>
      <c r="I596" s="160" t="b">
        <f t="shared" si="18"/>
        <v>0</v>
      </c>
      <c r="J596" s="160" t="str">
        <f t="shared" si="19"/>
        <v>yes</v>
      </c>
    </row>
    <row r="597" spans="2:10">
      <c r="B597" t="s">
        <v>13829</v>
      </c>
      <c r="C597" t="s">
        <v>13830</v>
      </c>
      <c r="D597">
        <v>1</v>
      </c>
      <c r="E597" s="160">
        <v>45748</v>
      </c>
      <c r="F597" s="160">
        <v>45752</v>
      </c>
      <c r="G597" s="160"/>
      <c r="H597" s="160"/>
      <c r="I597" s="160" t="b">
        <f t="shared" si="18"/>
        <v>0</v>
      </c>
      <c r="J597" s="160" t="str">
        <f t="shared" si="19"/>
        <v>yes</v>
      </c>
    </row>
    <row r="598" spans="2:10">
      <c r="B598" t="s">
        <v>13831</v>
      </c>
      <c r="C598" t="s">
        <v>13832</v>
      </c>
      <c r="D598">
        <v>1</v>
      </c>
      <c r="E598" s="160">
        <v>45753</v>
      </c>
      <c r="F598" s="160">
        <v>45754</v>
      </c>
      <c r="G598" s="160"/>
      <c r="H598" s="160"/>
      <c r="I598" s="160" t="b">
        <f t="shared" si="18"/>
        <v>0</v>
      </c>
      <c r="J598" s="160" t="str">
        <f t="shared" si="19"/>
        <v>yes</v>
      </c>
    </row>
    <row r="599" spans="2:10">
      <c r="B599" t="s">
        <v>13833</v>
      </c>
      <c r="C599" t="s">
        <v>13834</v>
      </c>
      <c r="D599">
        <v>1</v>
      </c>
      <c r="E599" s="160">
        <v>45710</v>
      </c>
      <c r="F599" s="160">
        <v>45711</v>
      </c>
      <c r="G599" s="160"/>
      <c r="H599" s="160"/>
      <c r="I599" s="160" t="b">
        <f t="shared" si="18"/>
        <v>0</v>
      </c>
      <c r="J599" s="160" t="str">
        <f t="shared" si="19"/>
        <v>yes</v>
      </c>
    </row>
    <row r="600" spans="2:10">
      <c r="B600" t="s">
        <v>13835</v>
      </c>
      <c r="C600" t="s">
        <v>13836</v>
      </c>
      <c r="D600">
        <v>1</v>
      </c>
      <c r="E600" s="160">
        <v>45712</v>
      </c>
      <c r="F600" s="160">
        <v>45713</v>
      </c>
      <c r="G600" s="160"/>
      <c r="I600" s="160" t="b">
        <f t="shared" si="18"/>
        <v>0</v>
      </c>
      <c r="J600" s="160" t="str">
        <f t="shared" si="19"/>
        <v>yes</v>
      </c>
    </row>
    <row r="601" spans="2:10">
      <c r="B601" t="s">
        <v>13837</v>
      </c>
      <c r="C601" t="s">
        <v>13838</v>
      </c>
      <c r="D601">
        <v>1</v>
      </c>
      <c r="E601" s="160">
        <v>45714</v>
      </c>
      <c r="F601" s="160">
        <v>45721</v>
      </c>
      <c r="G601" s="160"/>
      <c r="H601" s="160"/>
      <c r="I601" s="160" t="b">
        <f t="shared" si="18"/>
        <v>0</v>
      </c>
      <c r="J601" s="160" t="str">
        <f t="shared" si="19"/>
        <v>yes</v>
      </c>
    </row>
    <row r="602" spans="2:10">
      <c r="B602" t="s">
        <v>13839</v>
      </c>
      <c r="C602" t="s">
        <v>13840</v>
      </c>
      <c r="D602">
        <v>1</v>
      </c>
      <c r="E602" s="160">
        <v>45722</v>
      </c>
      <c r="F602" s="160">
        <v>45733</v>
      </c>
      <c r="G602" s="160"/>
      <c r="H602" s="160"/>
      <c r="I602" s="160" t="b">
        <f t="shared" si="18"/>
        <v>0</v>
      </c>
      <c r="J602" s="160" t="str">
        <f t="shared" si="19"/>
        <v>yes</v>
      </c>
    </row>
    <row r="603" spans="2:10">
      <c r="B603" t="s">
        <v>13841</v>
      </c>
      <c r="C603" t="s">
        <v>13842</v>
      </c>
      <c r="D603">
        <v>1</v>
      </c>
      <c r="E603" s="160">
        <v>45734</v>
      </c>
      <c r="F603" s="160">
        <v>45745</v>
      </c>
      <c r="G603" s="160"/>
      <c r="H603" s="160"/>
      <c r="I603" s="160" t="b">
        <f t="shared" si="18"/>
        <v>0</v>
      </c>
      <c r="J603" s="160" t="str">
        <f t="shared" si="19"/>
        <v>yes</v>
      </c>
    </row>
    <row r="604" spans="2:10">
      <c r="B604" t="s">
        <v>13843</v>
      </c>
      <c r="C604" t="s">
        <v>13844</v>
      </c>
      <c r="D604">
        <v>1</v>
      </c>
      <c r="E604" s="160">
        <v>45746</v>
      </c>
      <c r="F604" s="160">
        <v>45749</v>
      </c>
      <c r="G604" s="160"/>
      <c r="H604" s="160"/>
      <c r="I604" s="160" t="b">
        <f t="shared" si="18"/>
        <v>0</v>
      </c>
      <c r="J604" s="160" t="str">
        <f t="shared" si="19"/>
        <v>yes</v>
      </c>
    </row>
    <row r="605" spans="2:10">
      <c r="B605" t="s">
        <v>13845</v>
      </c>
      <c r="C605" t="s">
        <v>13846</v>
      </c>
      <c r="D605">
        <v>1</v>
      </c>
      <c r="E605" s="160">
        <v>45750</v>
      </c>
      <c r="F605" s="160">
        <v>45752</v>
      </c>
      <c r="G605" s="160"/>
      <c r="H605" s="160"/>
      <c r="I605" s="160" t="b">
        <f t="shared" si="18"/>
        <v>0</v>
      </c>
      <c r="J605" s="160" t="str">
        <f t="shared" si="19"/>
        <v>yes</v>
      </c>
    </row>
    <row r="606" spans="2:10">
      <c r="B606" t="s">
        <v>13847</v>
      </c>
      <c r="C606" t="s">
        <v>13848</v>
      </c>
      <c r="D606">
        <v>1</v>
      </c>
      <c r="E606" s="160">
        <v>45755</v>
      </c>
      <c r="F606" s="160">
        <v>45756</v>
      </c>
      <c r="G606" s="160"/>
      <c r="H606" s="160"/>
      <c r="I606" s="160" t="b">
        <f t="shared" si="18"/>
        <v>0</v>
      </c>
      <c r="J606" s="160" t="str">
        <f t="shared" si="19"/>
        <v>yes</v>
      </c>
    </row>
    <row r="607" spans="2:10">
      <c r="B607" t="s">
        <v>13849</v>
      </c>
      <c r="C607" t="s">
        <v>13850</v>
      </c>
      <c r="D607">
        <v>1</v>
      </c>
      <c r="E607" s="160">
        <v>45757</v>
      </c>
      <c r="F607" s="160">
        <v>45759</v>
      </c>
      <c r="G607" s="160"/>
      <c r="H607" s="160"/>
      <c r="I607" s="160" t="b">
        <f t="shared" si="18"/>
        <v>0</v>
      </c>
      <c r="J607" s="160" t="str">
        <f t="shared" si="19"/>
        <v>yes</v>
      </c>
    </row>
    <row r="608" spans="2:10">
      <c r="B608" t="s">
        <v>13851</v>
      </c>
      <c r="C608" t="s">
        <v>13852</v>
      </c>
      <c r="D608">
        <v>1</v>
      </c>
      <c r="E608" s="160">
        <v>45760</v>
      </c>
      <c r="F608" s="160">
        <v>45761</v>
      </c>
      <c r="G608" s="160"/>
      <c r="H608" s="160"/>
      <c r="I608" s="160" t="b">
        <f t="shared" si="18"/>
        <v>0</v>
      </c>
      <c r="J608" s="160" t="str">
        <f t="shared" si="19"/>
        <v>yes</v>
      </c>
    </row>
    <row r="609" spans="2:10">
      <c r="B609" t="s">
        <v>13853</v>
      </c>
      <c r="C609" t="s">
        <v>13854</v>
      </c>
      <c r="D609">
        <v>1</v>
      </c>
      <c r="E609" s="160">
        <v>45762</v>
      </c>
      <c r="F609" s="160">
        <v>45763</v>
      </c>
      <c r="G609" s="160"/>
      <c r="I609" s="160" t="b">
        <f t="shared" si="18"/>
        <v>0</v>
      </c>
      <c r="J609" s="160" t="str">
        <f t="shared" si="19"/>
        <v>yes</v>
      </c>
    </row>
    <row r="610" spans="2:10">
      <c r="B610" t="s">
        <v>13855</v>
      </c>
      <c r="C610" t="s">
        <v>13856</v>
      </c>
      <c r="D610">
        <v>1</v>
      </c>
      <c r="E610" s="160">
        <v>45764</v>
      </c>
      <c r="F610" s="160">
        <v>45766</v>
      </c>
      <c r="G610" s="160"/>
      <c r="I610" s="160" t="b">
        <f t="shared" si="18"/>
        <v>0</v>
      </c>
      <c r="J610" s="160" t="str">
        <f t="shared" si="19"/>
        <v>yes</v>
      </c>
    </row>
    <row r="611" spans="2:10">
      <c r="B611" t="s">
        <v>13857</v>
      </c>
      <c r="C611" t="s">
        <v>13858</v>
      </c>
      <c r="D611">
        <v>1</v>
      </c>
      <c r="E611" s="160">
        <v>45757</v>
      </c>
      <c r="F611" s="160">
        <v>45759</v>
      </c>
      <c r="G611" s="160">
        <v>45880</v>
      </c>
      <c r="H611" s="160"/>
      <c r="I611" s="160" t="b">
        <f t="shared" si="18"/>
        <v>0</v>
      </c>
      <c r="J611" s="160" t="b">
        <f t="shared" si="19"/>
        <v>0</v>
      </c>
    </row>
    <row r="612" spans="2:10">
      <c r="B612" t="s">
        <v>13859</v>
      </c>
      <c r="C612" t="s">
        <v>13860</v>
      </c>
      <c r="D612">
        <v>1</v>
      </c>
      <c r="E612" s="160">
        <v>45760</v>
      </c>
      <c r="F612" s="160">
        <v>45761</v>
      </c>
      <c r="G612" s="160">
        <v>45884</v>
      </c>
      <c r="H612" s="160"/>
      <c r="I612" s="160" t="b">
        <f t="shared" si="18"/>
        <v>0</v>
      </c>
      <c r="J612" s="160" t="b">
        <f t="shared" si="19"/>
        <v>0</v>
      </c>
    </row>
    <row r="613" spans="2:10">
      <c r="B613" t="s">
        <v>13861</v>
      </c>
      <c r="C613" t="s">
        <v>13862</v>
      </c>
      <c r="D613">
        <v>1</v>
      </c>
      <c r="E613" s="160">
        <v>45762</v>
      </c>
      <c r="F613" s="160">
        <v>45763</v>
      </c>
      <c r="G613" s="160"/>
      <c r="H613" s="160"/>
      <c r="I613" s="160" t="b">
        <f t="shared" si="18"/>
        <v>0</v>
      </c>
      <c r="J613" s="160" t="str">
        <f t="shared" si="19"/>
        <v>yes</v>
      </c>
    </row>
    <row r="614" spans="2:10">
      <c r="B614" t="s">
        <v>13863</v>
      </c>
      <c r="C614" t="s">
        <v>13864</v>
      </c>
      <c r="D614">
        <v>1</v>
      </c>
      <c r="E614" s="160">
        <v>45764</v>
      </c>
      <c r="F614" s="160">
        <v>45766</v>
      </c>
      <c r="G614" s="160"/>
      <c r="I614" s="160" t="b">
        <f t="shared" si="18"/>
        <v>0</v>
      </c>
      <c r="J614" s="160" t="str">
        <f t="shared" si="19"/>
        <v>yes</v>
      </c>
    </row>
    <row r="615" spans="2:10">
      <c r="B615" t="s">
        <v>13865</v>
      </c>
      <c r="C615" t="s">
        <v>13866</v>
      </c>
      <c r="D615">
        <v>1</v>
      </c>
      <c r="E615" s="160">
        <v>45767</v>
      </c>
      <c r="F615" s="160">
        <v>45768</v>
      </c>
      <c r="G615" s="160"/>
      <c r="I615" s="160" t="b">
        <f t="shared" si="18"/>
        <v>0</v>
      </c>
      <c r="J615" s="160" t="str">
        <f t="shared" si="19"/>
        <v>yes</v>
      </c>
    </row>
    <row r="616" spans="2:10">
      <c r="B616" t="s">
        <v>13867</v>
      </c>
      <c r="C616" t="s">
        <v>13868</v>
      </c>
      <c r="D616">
        <v>1</v>
      </c>
      <c r="E616" s="160">
        <v>45909</v>
      </c>
      <c r="F616" s="160">
        <v>45932</v>
      </c>
      <c r="G616" s="160">
        <v>45888</v>
      </c>
      <c r="H616" s="160"/>
      <c r="I616" s="160" t="b">
        <f t="shared" si="18"/>
        <v>0</v>
      </c>
      <c r="J616" s="160" t="str">
        <f t="shared" si="19"/>
        <v>yes</v>
      </c>
    </row>
    <row r="617" spans="2:10">
      <c r="B617" t="s">
        <v>13869</v>
      </c>
      <c r="C617" t="s">
        <v>13870</v>
      </c>
      <c r="D617">
        <v>1</v>
      </c>
      <c r="E617" s="160">
        <v>45967</v>
      </c>
      <c r="F617" s="160">
        <v>45988</v>
      </c>
      <c r="G617" s="160">
        <v>45885</v>
      </c>
      <c r="H617" s="160"/>
      <c r="I617" s="160" t="b">
        <f t="shared" si="18"/>
        <v>0</v>
      </c>
      <c r="J617" s="160" t="str">
        <f t="shared" si="19"/>
        <v>yes</v>
      </c>
    </row>
    <row r="618" spans="2:10">
      <c r="B618" t="s">
        <v>13871</v>
      </c>
      <c r="C618" t="s">
        <v>13872</v>
      </c>
      <c r="D618">
        <v>1</v>
      </c>
      <c r="E618" s="160">
        <v>45939</v>
      </c>
      <c r="F618" s="160">
        <v>45941</v>
      </c>
      <c r="G618" s="160"/>
      <c r="H618" s="160"/>
      <c r="I618" s="160" t="b">
        <f t="shared" si="18"/>
        <v>0</v>
      </c>
      <c r="J618" s="160" t="str">
        <f t="shared" si="19"/>
        <v>yes</v>
      </c>
    </row>
    <row r="619" spans="2:10">
      <c r="B619" t="s">
        <v>13873</v>
      </c>
      <c r="C619" t="s">
        <v>13874</v>
      </c>
      <c r="D619">
        <v>1</v>
      </c>
      <c r="E619" s="160">
        <v>45942</v>
      </c>
      <c r="F619" s="160">
        <v>45943</v>
      </c>
      <c r="G619" s="160"/>
      <c r="I619" s="160" t="b">
        <f t="shared" si="18"/>
        <v>0</v>
      </c>
      <c r="J619" s="160" t="str">
        <f t="shared" si="19"/>
        <v>yes</v>
      </c>
    </row>
    <row r="620" spans="2:10">
      <c r="B620" t="s">
        <v>13875</v>
      </c>
      <c r="C620" t="s">
        <v>13876</v>
      </c>
      <c r="D620">
        <v>1</v>
      </c>
      <c r="E620" s="160">
        <v>45944</v>
      </c>
      <c r="F620" s="160">
        <v>45945</v>
      </c>
      <c r="I620" s="160" t="b">
        <f t="shared" si="18"/>
        <v>0</v>
      </c>
      <c r="J620" s="160" t="str">
        <f t="shared" si="19"/>
        <v>yes</v>
      </c>
    </row>
    <row r="621" spans="2:10">
      <c r="B621" t="s">
        <v>13877</v>
      </c>
      <c r="C621" t="s">
        <v>13878</v>
      </c>
      <c r="D621">
        <v>1</v>
      </c>
      <c r="E621" s="160">
        <v>45946</v>
      </c>
      <c r="F621" s="160">
        <v>45948</v>
      </c>
      <c r="I621" s="160" t="b">
        <f t="shared" si="18"/>
        <v>0</v>
      </c>
      <c r="J621" s="160" t="str">
        <f t="shared" si="19"/>
        <v>yes</v>
      </c>
    </row>
    <row r="622" spans="2:10">
      <c r="B622" t="s">
        <v>13879</v>
      </c>
      <c r="C622" t="s">
        <v>13880</v>
      </c>
      <c r="D622">
        <v>1</v>
      </c>
      <c r="E622" s="160">
        <v>45949</v>
      </c>
      <c r="F622" s="160">
        <v>45950</v>
      </c>
      <c r="I622" s="160" t="b">
        <f t="shared" si="18"/>
        <v>0</v>
      </c>
      <c r="J622" s="160" t="str">
        <f t="shared" si="19"/>
        <v>yes</v>
      </c>
    </row>
    <row r="623" spans="2:10">
      <c r="B623" t="s">
        <v>13881</v>
      </c>
      <c r="C623" t="s">
        <v>13882</v>
      </c>
      <c r="D623">
        <v>1</v>
      </c>
      <c r="E623" s="160">
        <v>45951</v>
      </c>
      <c r="F623" s="160">
        <v>45952</v>
      </c>
      <c r="I623" s="160" t="b">
        <f t="shared" si="18"/>
        <v>0</v>
      </c>
      <c r="J623" s="160" t="str">
        <f t="shared" si="19"/>
        <v>yes</v>
      </c>
    </row>
    <row r="624" spans="2:10">
      <c r="B624" t="s">
        <v>13883</v>
      </c>
      <c r="C624" t="s">
        <v>13884</v>
      </c>
      <c r="D624">
        <v>1</v>
      </c>
      <c r="E624" s="160">
        <v>45953</v>
      </c>
      <c r="F624" s="160">
        <v>45955</v>
      </c>
      <c r="I624" s="160" t="b">
        <f t="shared" si="18"/>
        <v>0</v>
      </c>
      <c r="J624" s="160" t="str">
        <f t="shared" si="19"/>
        <v>yes</v>
      </c>
    </row>
    <row r="625" spans="2:10">
      <c r="B625" t="s">
        <v>13885</v>
      </c>
      <c r="C625" t="s">
        <v>13886</v>
      </c>
      <c r="D625">
        <v>1</v>
      </c>
      <c r="E625" s="160">
        <v>45934</v>
      </c>
      <c r="F625" s="160">
        <v>45938</v>
      </c>
      <c r="I625" s="160" t="b">
        <f t="shared" si="18"/>
        <v>0</v>
      </c>
      <c r="J625" s="160" t="str">
        <f t="shared" si="19"/>
        <v>yes</v>
      </c>
    </row>
    <row r="626" spans="2:10">
      <c r="B626" t="s">
        <v>13887</v>
      </c>
      <c r="C626" t="s">
        <v>13888</v>
      </c>
      <c r="D626">
        <v>1</v>
      </c>
      <c r="E626" s="160">
        <v>45939</v>
      </c>
      <c r="F626" s="160">
        <v>45941</v>
      </c>
      <c r="G626" s="160"/>
      <c r="I626" s="160" t="b">
        <f t="shared" si="18"/>
        <v>0</v>
      </c>
      <c r="J626" s="160" t="str">
        <f t="shared" si="19"/>
        <v>yes</v>
      </c>
    </row>
    <row r="627" spans="2:10">
      <c r="B627" t="s">
        <v>13889</v>
      </c>
      <c r="C627" t="s">
        <v>13890</v>
      </c>
      <c r="D627">
        <v>1</v>
      </c>
      <c r="E627" s="160">
        <v>45942</v>
      </c>
      <c r="F627" s="160">
        <v>45958</v>
      </c>
      <c r="I627" s="160" t="b">
        <f t="shared" si="18"/>
        <v>0</v>
      </c>
      <c r="J627" s="160" t="str">
        <f t="shared" si="19"/>
        <v>yes</v>
      </c>
    </row>
    <row r="628" spans="2:10">
      <c r="B628" t="s">
        <v>13891</v>
      </c>
      <c r="C628" t="s">
        <v>13892</v>
      </c>
      <c r="D628">
        <v>1</v>
      </c>
      <c r="E628" s="160">
        <v>45959</v>
      </c>
      <c r="F628" s="160">
        <v>45980</v>
      </c>
      <c r="G628" s="160"/>
      <c r="H628" s="160"/>
      <c r="I628" s="160" t="b">
        <f t="shared" si="18"/>
        <v>0</v>
      </c>
      <c r="J628" s="160" t="str">
        <f t="shared" si="19"/>
        <v>yes</v>
      </c>
    </row>
    <row r="629" spans="2:10">
      <c r="B629" t="s">
        <v>13893</v>
      </c>
      <c r="C629" t="s">
        <v>13894</v>
      </c>
      <c r="D629">
        <v>1</v>
      </c>
      <c r="E629" s="160">
        <v>45981</v>
      </c>
      <c r="F629" s="160">
        <v>46002</v>
      </c>
      <c r="G629" s="160"/>
      <c r="H629" s="160"/>
      <c r="I629" s="160" t="b">
        <f t="shared" si="18"/>
        <v>0</v>
      </c>
      <c r="J629" s="160" t="str">
        <f t="shared" si="19"/>
        <v>yes</v>
      </c>
    </row>
    <row r="630" spans="2:10">
      <c r="B630" t="s">
        <v>13895</v>
      </c>
      <c r="C630" t="s">
        <v>13896</v>
      </c>
      <c r="D630">
        <v>1</v>
      </c>
      <c r="E630" s="160">
        <v>46004</v>
      </c>
      <c r="F630" s="160">
        <v>46012</v>
      </c>
      <c r="G630" s="160"/>
      <c r="H630" s="160"/>
      <c r="I630" s="160" t="b">
        <f t="shared" si="18"/>
        <v>0</v>
      </c>
      <c r="J630" s="160" t="str">
        <f t="shared" si="19"/>
        <v>yes</v>
      </c>
    </row>
    <row r="631" spans="2:10">
      <c r="B631" t="s">
        <v>13897</v>
      </c>
      <c r="C631" t="s">
        <v>13898</v>
      </c>
      <c r="D631">
        <v>1</v>
      </c>
      <c r="E631" s="160">
        <v>46013</v>
      </c>
      <c r="F631" s="160">
        <v>46015</v>
      </c>
      <c r="G631" s="160"/>
      <c r="I631" s="160" t="b">
        <f t="shared" si="18"/>
        <v>0</v>
      </c>
      <c r="J631" s="160" t="str">
        <f t="shared" si="19"/>
        <v>yes</v>
      </c>
    </row>
    <row r="632" spans="2:10">
      <c r="B632" t="s">
        <v>13899</v>
      </c>
      <c r="C632" t="s">
        <v>13900</v>
      </c>
      <c r="D632">
        <v>1</v>
      </c>
      <c r="E632" s="160">
        <v>45942</v>
      </c>
      <c r="F632" s="160">
        <v>45946</v>
      </c>
      <c r="G632" s="160"/>
      <c r="H632" s="160"/>
      <c r="I632" s="160" t="b">
        <f t="shared" si="18"/>
        <v>0</v>
      </c>
      <c r="J632" s="160" t="str">
        <f t="shared" si="19"/>
        <v>yes</v>
      </c>
    </row>
    <row r="633" spans="2:10">
      <c r="B633" t="s">
        <v>13901</v>
      </c>
      <c r="C633" t="s">
        <v>13902</v>
      </c>
      <c r="D633">
        <v>1</v>
      </c>
      <c r="E633" s="160">
        <v>45948</v>
      </c>
      <c r="F633" s="160">
        <v>45949</v>
      </c>
      <c r="G633" s="160"/>
      <c r="H633" s="160"/>
      <c r="I633" s="160" t="b">
        <f t="shared" si="18"/>
        <v>0</v>
      </c>
      <c r="J633" s="160" t="str">
        <f t="shared" si="19"/>
        <v>yes</v>
      </c>
    </row>
    <row r="634" spans="2:10">
      <c r="B634" t="s">
        <v>13903</v>
      </c>
      <c r="C634" t="s">
        <v>13904</v>
      </c>
      <c r="D634">
        <v>1</v>
      </c>
      <c r="E634" s="160">
        <v>45950</v>
      </c>
      <c r="F634" s="160">
        <v>45966</v>
      </c>
      <c r="G634" s="160"/>
      <c r="H634" s="160"/>
      <c r="I634" s="160" t="b">
        <f t="shared" si="18"/>
        <v>0</v>
      </c>
      <c r="J634" s="160" t="str">
        <f t="shared" si="19"/>
        <v>yes</v>
      </c>
    </row>
    <row r="635" spans="2:10">
      <c r="B635" t="s">
        <v>13905</v>
      </c>
      <c r="C635" t="s">
        <v>13906</v>
      </c>
      <c r="D635">
        <v>1</v>
      </c>
      <c r="E635" s="160">
        <v>45967</v>
      </c>
      <c r="F635" s="160">
        <v>45988</v>
      </c>
      <c r="I635" s="160" t="b">
        <f t="shared" si="18"/>
        <v>0</v>
      </c>
      <c r="J635" s="160" t="str">
        <f t="shared" si="19"/>
        <v>yes</v>
      </c>
    </row>
    <row r="636" spans="2:10">
      <c r="B636" t="s">
        <v>13907</v>
      </c>
      <c r="C636" t="s">
        <v>13908</v>
      </c>
      <c r="D636">
        <v>1</v>
      </c>
      <c r="E636" s="160">
        <v>45990</v>
      </c>
      <c r="F636" s="160">
        <v>46011</v>
      </c>
      <c r="G636" s="160"/>
      <c r="H636" s="160"/>
      <c r="I636" s="160" t="b">
        <f t="shared" si="18"/>
        <v>0</v>
      </c>
      <c r="J636" s="160" t="str">
        <f t="shared" si="19"/>
        <v>yes</v>
      </c>
    </row>
    <row r="637" spans="2:10">
      <c r="B637" t="s">
        <v>13909</v>
      </c>
      <c r="C637" t="s">
        <v>13910</v>
      </c>
      <c r="D637">
        <v>1</v>
      </c>
      <c r="E637" s="160">
        <v>46012</v>
      </c>
      <c r="F637" s="160">
        <v>46020</v>
      </c>
      <c r="I637" s="160" t="b">
        <f t="shared" si="18"/>
        <v>0</v>
      </c>
      <c r="J637" s="160" t="str">
        <f t="shared" si="19"/>
        <v>yes</v>
      </c>
    </row>
    <row r="638" spans="2:10">
      <c r="B638" t="s">
        <v>13911</v>
      </c>
      <c r="C638" t="s">
        <v>13912</v>
      </c>
      <c r="D638">
        <v>1</v>
      </c>
      <c r="E638" s="160">
        <v>46021</v>
      </c>
      <c r="F638" s="160">
        <v>46023</v>
      </c>
      <c r="I638" s="160" t="b">
        <f t="shared" si="18"/>
        <v>0</v>
      </c>
      <c r="J638" s="160" t="str">
        <f t="shared" si="19"/>
        <v>yes</v>
      </c>
    </row>
    <row r="639" spans="2:10">
      <c r="B639" t="s">
        <v>13913</v>
      </c>
      <c r="C639" t="s">
        <v>13914</v>
      </c>
      <c r="D639">
        <v>1</v>
      </c>
      <c r="E639" s="160">
        <v>45990</v>
      </c>
      <c r="F639" s="160">
        <v>45991</v>
      </c>
      <c r="G639" s="160"/>
      <c r="I639" s="160" t="b">
        <f t="shared" si="18"/>
        <v>0</v>
      </c>
      <c r="J639" s="160" t="str">
        <f t="shared" si="19"/>
        <v>yes</v>
      </c>
    </row>
    <row r="640" spans="2:10">
      <c r="B640" t="s">
        <v>13915</v>
      </c>
      <c r="C640" t="s">
        <v>13916</v>
      </c>
      <c r="D640">
        <v>1</v>
      </c>
      <c r="E640" s="160">
        <v>45992</v>
      </c>
      <c r="F640" s="160">
        <v>45994</v>
      </c>
      <c r="I640" s="160" t="b">
        <f t="shared" si="18"/>
        <v>0</v>
      </c>
      <c r="J640" s="160" t="str">
        <f t="shared" si="19"/>
        <v>yes</v>
      </c>
    </row>
    <row r="641" spans="2:10">
      <c r="B641" t="s">
        <v>13917</v>
      </c>
      <c r="C641" t="s">
        <v>13918</v>
      </c>
      <c r="D641">
        <v>1</v>
      </c>
      <c r="E641" s="160">
        <v>45995</v>
      </c>
      <c r="F641" s="160">
        <v>45998</v>
      </c>
      <c r="I641" s="160" t="b">
        <f t="shared" si="18"/>
        <v>0</v>
      </c>
      <c r="J641" s="160" t="str">
        <f t="shared" si="19"/>
        <v>yes</v>
      </c>
    </row>
    <row r="642" spans="2:10">
      <c r="B642" t="s">
        <v>13919</v>
      </c>
      <c r="C642" t="s">
        <v>13920</v>
      </c>
      <c r="D642">
        <v>1</v>
      </c>
      <c r="E642" s="160">
        <v>45999</v>
      </c>
      <c r="F642" s="160">
        <v>46000</v>
      </c>
      <c r="I642" s="160" t="b">
        <f t="shared" si="18"/>
        <v>0</v>
      </c>
      <c r="J642" s="160" t="str">
        <f t="shared" si="19"/>
        <v>yes</v>
      </c>
    </row>
    <row r="643" spans="2:10">
      <c r="B643" t="s">
        <v>13921</v>
      </c>
      <c r="C643" t="s">
        <v>13922</v>
      </c>
      <c r="D643">
        <v>1</v>
      </c>
      <c r="E643" s="160">
        <v>46001</v>
      </c>
      <c r="F643" s="160">
        <v>46002</v>
      </c>
      <c r="I643" s="160" t="b">
        <f t="shared" si="18"/>
        <v>0</v>
      </c>
      <c r="J643" s="160" t="str">
        <f t="shared" si="19"/>
        <v>yes</v>
      </c>
    </row>
    <row r="644" spans="2:10">
      <c r="B644" t="s">
        <v>13923</v>
      </c>
      <c r="C644" t="s">
        <v>13924</v>
      </c>
      <c r="D644">
        <v>1</v>
      </c>
      <c r="E644" s="160">
        <v>46025</v>
      </c>
      <c r="F644" s="160">
        <v>46026</v>
      </c>
      <c r="I644" s="160" t="b">
        <f t="shared" si="18"/>
        <v>0</v>
      </c>
      <c r="J644" s="160" t="str">
        <f t="shared" si="19"/>
        <v>yes</v>
      </c>
    </row>
    <row r="645" spans="2:10">
      <c r="B645" t="s">
        <v>13925</v>
      </c>
      <c r="C645" t="s">
        <v>13926</v>
      </c>
      <c r="D645">
        <v>1</v>
      </c>
      <c r="E645" s="160">
        <v>46027</v>
      </c>
      <c r="F645" s="160">
        <v>46028</v>
      </c>
      <c r="I645" s="160" t="b">
        <f t="shared" si="18"/>
        <v>0</v>
      </c>
      <c r="J645" s="160" t="str">
        <f t="shared" si="19"/>
        <v>yes</v>
      </c>
    </row>
    <row r="646" spans="2:10">
      <c r="B646" t="s">
        <v>13927</v>
      </c>
      <c r="C646" t="s">
        <v>13928</v>
      </c>
      <c r="D646">
        <v>1</v>
      </c>
      <c r="E646" s="160">
        <v>46029</v>
      </c>
      <c r="F646" s="160">
        <v>46030</v>
      </c>
      <c r="I646" s="160" t="b">
        <f t="shared" si="18"/>
        <v>0</v>
      </c>
      <c r="J646" s="160" t="str">
        <f t="shared" si="19"/>
        <v>yes</v>
      </c>
    </row>
    <row r="647" spans="2:10">
      <c r="B647" t="s">
        <v>13929</v>
      </c>
      <c r="C647" t="s">
        <v>13930</v>
      </c>
      <c r="D647">
        <v>1</v>
      </c>
      <c r="E647" s="160">
        <v>46032</v>
      </c>
      <c r="F647" s="160">
        <v>46033</v>
      </c>
      <c r="I647" s="160" t="b">
        <f t="shared" si="18"/>
        <v>0</v>
      </c>
      <c r="J647" s="160" t="str">
        <f t="shared" si="19"/>
        <v>yes</v>
      </c>
    </row>
    <row r="648" spans="2:10">
      <c r="B648" t="s">
        <v>13931</v>
      </c>
      <c r="C648" t="s">
        <v>13932</v>
      </c>
      <c r="D648">
        <v>1</v>
      </c>
      <c r="E648" s="160">
        <v>46075</v>
      </c>
      <c r="F648" s="160">
        <v>46076</v>
      </c>
      <c r="I648" s="160" t="b">
        <f t="shared" si="18"/>
        <v>0</v>
      </c>
      <c r="J648" s="160" t="str">
        <f t="shared" si="19"/>
        <v>yes</v>
      </c>
    </row>
    <row r="649" spans="2:10">
      <c r="B649" t="s">
        <v>13933</v>
      </c>
      <c r="C649" t="s">
        <v>13934</v>
      </c>
      <c r="D649">
        <v>1</v>
      </c>
      <c r="E649" s="160">
        <v>46037</v>
      </c>
      <c r="F649" s="160">
        <v>46039</v>
      </c>
      <c r="I649" s="160" t="b">
        <f t="shared" si="18"/>
        <v>0</v>
      </c>
      <c r="J649" s="160" t="str">
        <f t="shared" si="19"/>
        <v>yes</v>
      </c>
    </row>
    <row r="650" spans="2:10">
      <c r="B650" t="s">
        <v>13935</v>
      </c>
      <c r="C650" t="s">
        <v>13936</v>
      </c>
      <c r="D650">
        <v>1</v>
      </c>
      <c r="E650" s="160">
        <v>46048</v>
      </c>
      <c r="F650" s="160">
        <v>46049</v>
      </c>
      <c r="I650" s="160" t="b">
        <f t="shared" si="18"/>
        <v>0</v>
      </c>
      <c r="J650" s="160" t="str">
        <f t="shared" si="19"/>
        <v>yes</v>
      </c>
    </row>
    <row r="651" spans="2:10">
      <c r="B651" t="s">
        <v>13937</v>
      </c>
      <c r="C651" t="s">
        <v>13938</v>
      </c>
      <c r="D651">
        <v>1</v>
      </c>
      <c r="E651" s="160">
        <v>46068</v>
      </c>
      <c r="F651" s="160">
        <v>46069</v>
      </c>
      <c r="G651" s="160">
        <v>45909</v>
      </c>
      <c r="I651" s="160" t="b">
        <f t="shared" ref="I651:I714" si="20">IF(E651=G651,"yes")</f>
        <v>0</v>
      </c>
      <c r="J651" s="160" t="str">
        <f t="shared" ref="J651:J714" si="21">IF(E651&gt;G651,"yes")</f>
        <v>yes</v>
      </c>
    </row>
    <row r="652" spans="2:10">
      <c r="B652" t="s">
        <v>13939</v>
      </c>
      <c r="C652" t="s">
        <v>13940</v>
      </c>
      <c r="D652">
        <v>1</v>
      </c>
      <c r="E652" s="160">
        <v>46070</v>
      </c>
      <c r="F652" s="160">
        <v>46082</v>
      </c>
      <c r="G652" s="160">
        <v>45903</v>
      </c>
      <c r="I652" s="160" t="b">
        <f t="shared" si="20"/>
        <v>0</v>
      </c>
      <c r="J652" s="160" t="str">
        <f t="shared" si="21"/>
        <v>yes</v>
      </c>
    </row>
    <row r="653" spans="2:10">
      <c r="B653" t="s">
        <v>13941</v>
      </c>
      <c r="C653" t="s">
        <v>13942</v>
      </c>
      <c r="D653">
        <v>1</v>
      </c>
      <c r="E653" s="160">
        <v>46083</v>
      </c>
      <c r="F653" s="160">
        <v>46095</v>
      </c>
      <c r="G653" s="160">
        <v>45909</v>
      </c>
      <c r="I653" s="160" t="b">
        <f t="shared" si="20"/>
        <v>0</v>
      </c>
      <c r="J653" s="160" t="str">
        <f t="shared" si="21"/>
        <v>yes</v>
      </c>
    </row>
    <row r="654" spans="2:10">
      <c r="B654" t="s">
        <v>13943</v>
      </c>
      <c r="C654" t="s">
        <v>13944</v>
      </c>
      <c r="D654">
        <v>1</v>
      </c>
      <c r="E654" s="160">
        <v>46040</v>
      </c>
      <c r="F654" s="160">
        <v>46041</v>
      </c>
      <c r="I654" s="160" t="b">
        <f t="shared" si="20"/>
        <v>0</v>
      </c>
      <c r="J654" s="160" t="str">
        <f t="shared" si="21"/>
        <v>yes</v>
      </c>
    </row>
    <row r="655" spans="2:10">
      <c r="B655" t="s">
        <v>13945</v>
      </c>
      <c r="C655" t="s">
        <v>13946</v>
      </c>
      <c r="D655">
        <v>1</v>
      </c>
      <c r="E655" s="160">
        <v>46042</v>
      </c>
      <c r="F655" s="160">
        <v>46043</v>
      </c>
      <c r="I655" s="160" t="b">
        <f t="shared" si="20"/>
        <v>0</v>
      </c>
      <c r="J655" s="160" t="str">
        <f t="shared" si="21"/>
        <v>yes</v>
      </c>
    </row>
    <row r="656" spans="2:10">
      <c r="B656" t="s">
        <v>13947</v>
      </c>
      <c r="C656" t="s">
        <v>13948</v>
      </c>
      <c r="D656">
        <v>1</v>
      </c>
      <c r="E656" s="160">
        <v>46044</v>
      </c>
      <c r="F656" s="160">
        <v>46046</v>
      </c>
      <c r="I656" s="160" t="b">
        <f t="shared" si="20"/>
        <v>0</v>
      </c>
      <c r="J656" s="160" t="str">
        <f t="shared" si="21"/>
        <v>yes</v>
      </c>
    </row>
    <row r="657" spans="2:10">
      <c r="B657" t="s">
        <v>13949</v>
      </c>
      <c r="C657" t="s">
        <v>13950</v>
      </c>
      <c r="D657">
        <v>1</v>
      </c>
      <c r="E657" s="160">
        <v>46047</v>
      </c>
      <c r="F657" s="160">
        <v>46048</v>
      </c>
      <c r="G657" s="160"/>
      <c r="I657" s="160" t="b">
        <f t="shared" si="20"/>
        <v>0</v>
      </c>
      <c r="J657" s="160" t="str">
        <f t="shared" si="21"/>
        <v>yes</v>
      </c>
    </row>
    <row r="658" spans="2:10">
      <c r="B658" t="s">
        <v>13951</v>
      </c>
      <c r="C658" t="s">
        <v>13952</v>
      </c>
      <c r="D658">
        <v>1</v>
      </c>
      <c r="E658" s="160">
        <v>46049</v>
      </c>
      <c r="F658" s="160">
        <v>46050</v>
      </c>
      <c r="G658" s="160"/>
      <c r="I658" s="160" t="b">
        <f t="shared" si="20"/>
        <v>0</v>
      </c>
      <c r="J658" s="160" t="str">
        <f t="shared" si="21"/>
        <v>yes</v>
      </c>
    </row>
    <row r="659" spans="2:10">
      <c r="B659" t="s">
        <v>13953</v>
      </c>
      <c r="C659" t="s">
        <v>13954</v>
      </c>
      <c r="D659">
        <v>1</v>
      </c>
      <c r="E659" s="160">
        <v>46056</v>
      </c>
      <c r="F659" s="160">
        <v>46058</v>
      </c>
      <c r="G659" s="160">
        <v>45916</v>
      </c>
      <c r="I659" s="160" t="b">
        <f t="shared" si="20"/>
        <v>0</v>
      </c>
      <c r="J659" s="160" t="str">
        <f t="shared" si="21"/>
        <v>yes</v>
      </c>
    </row>
    <row r="660" spans="2:10">
      <c r="B660" t="s">
        <v>13955</v>
      </c>
      <c r="C660" t="s">
        <v>13956</v>
      </c>
      <c r="D660">
        <v>1</v>
      </c>
      <c r="E660" s="160">
        <v>46070</v>
      </c>
      <c r="F660" s="160">
        <v>46071</v>
      </c>
      <c r="I660" s="160" t="b">
        <f t="shared" si="20"/>
        <v>0</v>
      </c>
      <c r="J660" s="160" t="str">
        <f t="shared" si="21"/>
        <v>yes</v>
      </c>
    </row>
    <row r="661" spans="2:10">
      <c r="B661" t="s">
        <v>13957</v>
      </c>
      <c r="C661" t="s">
        <v>13958</v>
      </c>
      <c r="D661">
        <v>1</v>
      </c>
      <c r="E661" s="160">
        <v>46072</v>
      </c>
      <c r="F661" s="160">
        <v>46074</v>
      </c>
      <c r="G661" s="160"/>
      <c r="I661" s="160" t="b">
        <f t="shared" si="20"/>
        <v>0</v>
      </c>
      <c r="J661" s="160" t="str">
        <f t="shared" si="21"/>
        <v>yes</v>
      </c>
    </row>
    <row r="662" spans="2:10">
      <c r="B662" t="s">
        <v>13959</v>
      </c>
      <c r="C662" t="s">
        <v>13960</v>
      </c>
      <c r="D662">
        <v>1</v>
      </c>
      <c r="E662" s="160">
        <v>46070</v>
      </c>
      <c r="F662" s="160">
        <v>46071</v>
      </c>
      <c r="G662" s="160"/>
      <c r="I662" s="160" t="b">
        <f t="shared" si="20"/>
        <v>0</v>
      </c>
      <c r="J662" s="160" t="str">
        <f t="shared" si="21"/>
        <v>yes</v>
      </c>
    </row>
    <row r="663" spans="2:10">
      <c r="B663" t="s">
        <v>13961</v>
      </c>
      <c r="C663" t="s">
        <v>13962</v>
      </c>
      <c r="D663">
        <v>1</v>
      </c>
      <c r="E663" s="160">
        <v>46072</v>
      </c>
      <c r="F663" s="160">
        <v>46074</v>
      </c>
      <c r="G663" s="160"/>
      <c r="I663" s="160" t="b">
        <f t="shared" si="20"/>
        <v>0</v>
      </c>
      <c r="J663" s="160" t="str">
        <f t="shared" si="21"/>
        <v>yes</v>
      </c>
    </row>
    <row r="664" spans="2:10">
      <c r="B664" t="s">
        <v>13963</v>
      </c>
      <c r="C664" t="s">
        <v>13964</v>
      </c>
      <c r="D664">
        <v>1</v>
      </c>
      <c r="E664" s="160">
        <v>46070</v>
      </c>
      <c r="F664" s="160">
        <v>46071</v>
      </c>
      <c r="G664" s="160"/>
      <c r="I664" s="160" t="b">
        <f t="shared" si="20"/>
        <v>0</v>
      </c>
      <c r="J664" s="160" t="str">
        <f t="shared" si="21"/>
        <v>yes</v>
      </c>
    </row>
    <row r="665" spans="2:10">
      <c r="B665" t="s">
        <v>13965</v>
      </c>
      <c r="C665" t="s">
        <v>13966</v>
      </c>
      <c r="D665">
        <v>1</v>
      </c>
      <c r="E665" s="160">
        <v>46072</v>
      </c>
      <c r="F665" s="160">
        <v>46074</v>
      </c>
      <c r="G665" s="160"/>
      <c r="I665" s="160" t="b">
        <f t="shared" si="20"/>
        <v>0</v>
      </c>
      <c r="J665" s="160" t="str">
        <f t="shared" si="21"/>
        <v>yes</v>
      </c>
    </row>
    <row r="666" spans="2:10">
      <c r="B666" t="s">
        <v>13967</v>
      </c>
      <c r="C666" t="s">
        <v>13968</v>
      </c>
      <c r="D666">
        <v>1</v>
      </c>
      <c r="E666" s="160">
        <v>46070</v>
      </c>
      <c r="F666" s="160">
        <v>46071</v>
      </c>
      <c r="G666" s="160"/>
      <c r="I666" s="160" t="b">
        <f t="shared" si="20"/>
        <v>0</v>
      </c>
      <c r="J666" s="160" t="str">
        <f t="shared" si="21"/>
        <v>yes</v>
      </c>
    </row>
    <row r="667" spans="2:10">
      <c r="B667" t="s">
        <v>13969</v>
      </c>
      <c r="C667" t="s">
        <v>13436</v>
      </c>
      <c r="D667">
        <v>1</v>
      </c>
      <c r="E667" s="160">
        <v>46072</v>
      </c>
      <c r="F667" s="160">
        <v>46074</v>
      </c>
      <c r="G667" s="160"/>
      <c r="I667" s="160" t="b">
        <f t="shared" si="20"/>
        <v>0</v>
      </c>
      <c r="J667" s="160" t="str">
        <f t="shared" si="21"/>
        <v>yes</v>
      </c>
    </row>
    <row r="668" spans="2:10">
      <c r="B668" t="s">
        <v>13970</v>
      </c>
      <c r="C668" t="s">
        <v>13971</v>
      </c>
      <c r="D668">
        <v>1</v>
      </c>
      <c r="E668" s="160">
        <v>46070</v>
      </c>
      <c r="F668" s="160">
        <v>46071</v>
      </c>
      <c r="G668" s="160"/>
      <c r="I668" s="160" t="b">
        <f t="shared" si="20"/>
        <v>0</v>
      </c>
      <c r="J668" s="160" t="str">
        <f t="shared" si="21"/>
        <v>yes</v>
      </c>
    </row>
    <row r="669" spans="2:10">
      <c r="B669" t="s">
        <v>13972</v>
      </c>
      <c r="C669" t="s">
        <v>13973</v>
      </c>
      <c r="D669">
        <v>1</v>
      </c>
      <c r="E669" s="160">
        <v>46072</v>
      </c>
      <c r="F669" s="160">
        <v>46074</v>
      </c>
      <c r="G669" s="160"/>
      <c r="I669" s="160" t="b">
        <f t="shared" si="20"/>
        <v>0</v>
      </c>
      <c r="J669" s="160" t="str">
        <f t="shared" si="21"/>
        <v>yes</v>
      </c>
    </row>
    <row r="670" spans="2:10">
      <c r="B670" t="s">
        <v>13974</v>
      </c>
      <c r="C670" t="s">
        <v>13975</v>
      </c>
      <c r="D670">
        <v>1</v>
      </c>
      <c r="E670" s="160">
        <v>46070</v>
      </c>
      <c r="F670" s="160">
        <v>46071</v>
      </c>
      <c r="G670" s="160"/>
      <c r="I670" s="160" t="b">
        <f t="shared" si="20"/>
        <v>0</v>
      </c>
      <c r="J670" s="160" t="str">
        <f t="shared" si="21"/>
        <v>yes</v>
      </c>
    </row>
    <row r="671" spans="2:10">
      <c r="B671" t="s">
        <v>13976</v>
      </c>
      <c r="C671" t="s">
        <v>13977</v>
      </c>
      <c r="D671">
        <v>1</v>
      </c>
      <c r="E671" s="160">
        <v>46072</v>
      </c>
      <c r="F671" s="160">
        <v>46074</v>
      </c>
      <c r="G671" s="160"/>
      <c r="I671" s="160" t="b">
        <f t="shared" si="20"/>
        <v>0</v>
      </c>
      <c r="J671" s="160" t="str">
        <f t="shared" si="21"/>
        <v>yes</v>
      </c>
    </row>
    <row r="672" spans="2:10">
      <c r="B672" t="s">
        <v>13978</v>
      </c>
      <c r="C672" t="s">
        <v>13979</v>
      </c>
      <c r="D672">
        <v>1</v>
      </c>
      <c r="E672" s="160">
        <v>46048</v>
      </c>
      <c r="F672" s="160">
        <v>46049</v>
      </c>
      <c r="G672" s="160"/>
      <c r="I672" s="160" t="b">
        <f t="shared" si="20"/>
        <v>0</v>
      </c>
      <c r="J672" s="160" t="str">
        <f t="shared" si="21"/>
        <v>yes</v>
      </c>
    </row>
    <row r="673" spans="2:10">
      <c r="B673" t="s">
        <v>13980</v>
      </c>
      <c r="C673" t="s">
        <v>13981</v>
      </c>
      <c r="D673">
        <v>1</v>
      </c>
      <c r="E673" s="160">
        <v>46050</v>
      </c>
      <c r="F673" s="160">
        <v>46051</v>
      </c>
      <c r="G673" s="160"/>
      <c r="I673" s="160" t="b">
        <f t="shared" si="20"/>
        <v>0</v>
      </c>
      <c r="J673" s="160" t="str">
        <f t="shared" si="21"/>
        <v>yes</v>
      </c>
    </row>
    <row r="674" spans="2:10">
      <c r="B674" t="s">
        <v>13982</v>
      </c>
      <c r="C674" t="s">
        <v>13983</v>
      </c>
      <c r="D674">
        <v>1</v>
      </c>
      <c r="E674" s="160">
        <v>46053</v>
      </c>
      <c r="F674" s="160">
        <v>46054</v>
      </c>
      <c r="G674" s="160"/>
      <c r="I674" s="160" t="b">
        <f t="shared" si="20"/>
        <v>0</v>
      </c>
      <c r="J674" s="160" t="str">
        <f t="shared" si="21"/>
        <v>yes</v>
      </c>
    </row>
    <row r="675" spans="2:10">
      <c r="B675" t="s">
        <v>13984</v>
      </c>
      <c r="C675" t="s">
        <v>13985</v>
      </c>
      <c r="D675">
        <v>1</v>
      </c>
      <c r="E675" s="160">
        <v>46075</v>
      </c>
      <c r="F675" s="160">
        <v>46076</v>
      </c>
      <c r="G675" s="160"/>
      <c r="I675" s="160" t="b">
        <f t="shared" si="20"/>
        <v>0</v>
      </c>
      <c r="J675" s="160" t="str">
        <f t="shared" si="21"/>
        <v>yes</v>
      </c>
    </row>
    <row r="676" spans="2:10">
      <c r="B676" t="s">
        <v>13986</v>
      </c>
      <c r="C676" t="s">
        <v>13987</v>
      </c>
      <c r="D676">
        <v>1</v>
      </c>
      <c r="E676" s="160">
        <v>46050</v>
      </c>
      <c r="F676" s="160">
        <v>46051</v>
      </c>
      <c r="G676" s="160"/>
      <c r="I676" s="160" t="b">
        <f t="shared" si="20"/>
        <v>0</v>
      </c>
      <c r="J676" s="160" t="str">
        <f t="shared" si="21"/>
        <v>yes</v>
      </c>
    </row>
    <row r="677" spans="2:10">
      <c r="B677" t="s">
        <v>13988</v>
      </c>
      <c r="C677" t="s">
        <v>13989</v>
      </c>
      <c r="D677">
        <v>1</v>
      </c>
      <c r="E677" s="160">
        <v>46053</v>
      </c>
      <c r="F677" s="160">
        <v>46054</v>
      </c>
      <c r="G677" s="160"/>
      <c r="I677" s="160" t="b">
        <f t="shared" si="20"/>
        <v>0</v>
      </c>
      <c r="J677" s="160" t="str">
        <f t="shared" si="21"/>
        <v>yes</v>
      </c>
    </row>
    <row r="678" spans="2:10">
      <c r="B678" t="s">
        <v>13990</v>
      </c>
      <c r="C678" t="s">
        <v>13991</v>
      </c>
      <c r="D678">
        <v>1</v>
      </c>
      <c r="E678" s="160">
        <v>46055</v>
      </c>
      <c r="F678" s="160">
        <v>46056</v>
      </c>
      <c r="G678" s="160"/>
      <c r="I678" s="160" t="b">
        <f t="shared" si="20"/>
        <v>0</v>
      </c>
      <c r="J678" s="160" t="str">
        <f t="shared" si="21"/>
        <v>yes</v>
      </c>
    </row>
    <row r="679" spans="2:10">
      <c r="B679" t="s">
        <v>13992</v>
      </c>
      <c r="C679" t="s">
        <v>13993</v>
      </c>
      <c r="D679">
        <v>1</v>
      </c>
      <c r="E679" s="160">
        <v>46057</v>
      </c>
      <c r="F679" s="160">
        <v>46058</v>
      </c>
      <c r="I679" s="160" t="b">
        <f t="shared" si="20"/>
        <v>0</v>
      </c>
      <c r="J679" s="160" t="str">
        <f t="shared" si="21"/>
        <v>yes</v>
      </c>
    </row>
    <row r="680" spans="2:10">
      <c r="B680" t="s">
        <v>13994</v>
      </c>
      <c r="C680" t="s">
        <v>13995</v>
      </c>
      <c r="D680">
        <v>1</v>
      </c>
      <c r="E680" s="160">
        <v>46025</v>
      </c>
      <c r="F680" s="160">
        <v>46026</v>
      </c>
      <c r="I680" s="160" t="b">
        <f t="shared" si="20"/>
        <v>0</v>
      </c>
      <c r="J680" s="160" t="str">
        <f t="shared" si="21"/>
        <v>yes</v>
      </c>
    </row>
    <row r="681" spans="2:10">
      <c r="B681" t="s">
        <v>13996</v>
      </c>
      <c r="C681" t="s">
        <v>13997</v>
      </c>
      <c r="D681">
        <v>1</v>
      </c>
      <c r="E681" s="160">
        <v>46027</v>
      </c>
      <c r="F681" s="160">
        <v>46028</v>
      </c>
      <c r="G681" s="160"/>
      <c r="I681" s="160" t="b">
        <f t="shared" si="20"/>
        <v>0</v>
      </c>
      <c r="J681" s="160" t="str">
        <f t="shared" si="21"/>
        <v>yes</v>
      </c>
    </row>
    <row r="682" spans="2:10">
      <c r="B682" t="s">
        <v>13998</v>
      </c>
      <c r="C682" t="s">
        <v>13999</v>
      </c>
      <c r="D682">
        <v>1</v>
      </c>
      <c r="E682" s="160">
        <v>46029</v>
      </c>
      <c r="F682" s="160">
        <v>46030</v>
      </c>
      <c r="G682" s="160"/>
      <c r="I682" s="160" t="b">
        <f t="shared" si="20"/>
        <v>0</v>
      </c>
      <c r="J682" s="160" t="str">
        <f t="shared" si="21"/>
        <v>yes</v>
      </c>
    </row>
    <row r="683" spans="2:10">
      <c r="B683" t="s">
        <v>14000</v>
      </c>
      <c r="C683" t="s">
        <v>14001</v>
      </c>
      <c r="D683">
        <v>1</v>
      </c>
      <c r="E683" s="160">
        <v>46032</v>
      </c>
      <c r="F683" s="160">
        <v>46033</v>
      </c>
      <c r="G683" s="160"/>
      <c r="I683" s="160" t="b">
        <f t="shared" si="20"/>
        <v>0</v>
      </c>
      <c r="J683" s="160" t="str">
        <f t="shared" si="21"/>
        <v>yes</v>
      </c>
    </row>
    <row r="684" spans="2:10">
      <c r="B684" t="s">
        <v>14002</v>
      </c>
      <c r="C684" t="s">
        <v>14003</v>
      </c>
      <c r="D684">
        <v>1</v>
      </c>
      <c r="E684" s="160">
        <v>46025</v>
      </c>
      <c r="F684" s="160">
        <v>46026</v>
      </c>
      <c r="I684" s="160" t="b">
        <f t="shared" si="20"/>
        <v>0</v>
      </c>
      <c r="J684" s="160" t="str">
        <f t="shared" si="21"/>
        <v>yes</v>
      </c>
    </row>
    <row r="685" spans="2:10">
      <c r="B685" t="s">
        <v>14004</v>
      </c>
      <c r="C685" t="s">
        <v>14005</v>
      </c>
      <c r="D685">
        <v>1</v>
      </c>
      <c r="E685" s="160">
        <v>46027</v>
      </c>
      <c r="F685" s="160">
        <v>46028</v>
      </c>
      <c r="I685" s="160" t="b">
        <f t="shared" si="20"/>
        <v>0</v>
      </c>
      <c r="J685" s="160" t="str">
        <f t="shared" si="21"/>
        <v>yes</v>
      </c>
    </row>
    <row r="686" spans="2:10">
      <c r="B686" t="s">
        <v>14006</v>
      </c>
      <c r="C686" t="s">
        <v>14007</v>
      </c>
      <c r="D686">
        <v>1</v>
      </c>
      <c r="E686" s="160">
        <v>46029</v>
      </c>
      <c r="F686" s="160">
        <v>46030</v>
      </c>
      <c r="I686" s="160" t="b">
        <f t="shared" si="20"/>
        <v>0</v>
      </c>
      <c r="J686" s="160" t="str">
        <f t="shared" si="21"/>
        <v>yes</v>
      </c>
    </row>
    <row r="687" spans="2:10">
      <c r="B687" t="s">
        <v>14008</v>
      </c>
      <c r="C687" t="s">
        <v>14009</v>
      </c>
      <c r="D687">
        <v>1</v>
      </c>
      <c r="E687" s="160">
        <v>46032</v>
      </c>
      <c r="F687" s="160">
        <v>46033</v>
      </c>
      <c r="G687" s="160"/>
      <c r="I687" s="160" t="b">
        <f t="shared" si="20"/>
        <v>0</v>
      </c>
      <c r="J687" s="160" t="str">
        <f t="shared" si="21"/>
        <v>yes</v>
      </c>
    </row>
    <row r="688" spans="2:10">
      <c r="B688" t="s">
        <v>14010</v>
      </c>
      <c r="C688" t="s">
        <v>14011</v>
      </c>
      <c r="D688">
        <v>1</v>
      </c>
      <c r="E688" s="160">
        <v>46104</v>
      </c>
      <c r="F688" s="160">
        <v>46121</v>
      </c>
      <c r="G688" s="160">
        <v>45822</v>
      </c>
      <c r="I688" s="160" t="b">
        <f t="shared" si="20"/>
        <v>0</v>
      </c>
      <c r="J688" s="160" t="str">
        <f t="shared" si="21"/>
        <v>yes</v>
      </c>
    </row>
    <row r="689" spans="2:10">
      <c r="B689" t="s">
        <v>14012</v>
      </c>
      <c r="C689" t="s">
        <v>14013</v>
      </c>
      <c r="D689">
        <v>1</v>
      </c>
      <c r="E689" s="160">
        <v>46123</v>
      </c>
      <c r="F689" s="160">
        <v>46144</v>
      </c>
      <c r="G689" s="160">
        <v>45882</v>
      </c>
      <c r="H689" s="160"/>
      <c r="I689" s="160" t="b">
        <f t="shared" si="20"/>
        <v>0</v>
      </c>
      <c r="J689" s="160" t="str">
        <f t="shared" si="21"/>
        <v>yes</v>
      </c>
    </row>
    <row r="690" spans="2:10">
      <c r="B690" t="s">
        <v>14014</v>
      </c>
      <c r="C690" t="s">
        <v>14015</v>
      </c>
      <c r="D690">
        <v>1</v>
      </c>
      <c r="E690" s="160">
        <v>46156</v>
      </c>
      <c r="F690" s="160">
        <v>46158</v>
      </c>
      <c r="G690" s="160"/>
      <c r="H690" s="160"/>
      <c r="I690" s="160" t="b">
        <f t="shared" si="20"/>
        <v>0</v>
      </c>
      <c r="J690" s="160" t="str">
        <f t="shared" si="21"/>
        <v>yes</v>
      </c>
    </row>
    <row r="691" spans="2:10">
      <c r="B691" t="s">
        <v>14016</v>
      </c>
      <c r="C691" t="s">
        <v>14017</v>
      </c>
      <c r="D691">
        <v>1</v>
      </c>
      <c r="E691" s="160">
        <v>46159</v>
      </c>
      <c r="F691" s="160">
        <v>46160</v>
      </c>
      <c r="G691" s="160"/>
      <c r="I691" s="160" t="b">
        <f t="shared" si="20"/>
        <v>0</v>
      </c>
      <c r="J691" s="160" t="str">
        <f t="shared" si="21"/>
        <v>yes</v>
      </c>
    </row>
    <row r="692" spans="2:10">
      <c r="B692" t="s">
        <v>14018</v>
      </c>
      <c r="C692" t="s">
        <v>14019</v>
      </c>
      <c r="D692">
        <v>1</v>
      </c>
      <c r="E692" s="160">
        <v>46161</v>
      </c>
      <c r="F692" s="160">
        <v>46162</v>
      </c>
      <c r="G692" s="160"/>
      <c r="I692" s="160" t="b">
        <f t="shared" si="20"/>
        <v>0</v>
      </c>
      <c r="J692" s="160" t="str">
        <f t="shared" si="21"/>
        <v>yes</v>
      </c>
    </row>
    <row r="693" spans="2:10">
      <c r="B693" t="s">
        <v>14020</v>
      </c>
      <c r="C693" t="s">
        <v>14021</v>
      </c>
      <c r="D693">
        <v>1</v>
      </c>
      <c r="E693" s="160">
        <v>46163</v>
      </c>
      <c r="F693" s="160">
        <v>46165</v>
      </c>
      <c r="G693" s="160"/>
      <c r="I693" s="160" t="b">
        <f t="shared" si="20"/>
        <v>0</v>
      </c>
      <c r="J693" s="160" t="str">
        <f t="shared" si="21"/>
        <v>yes</v>
      </c>
    </row>
    <row r="694" spans="2:10">
      <c r="B694" t="s">
        <v>14022</v>
      </c>
      <c r="C694" t="s">
        <v>14023</v>
      </c>
      <c r="D694">
        <v>1</v>
      </c>
      <c r="E694" s="160">
        <v>46168</v>
      </c>
      <c r="F694" s="160">
        <v>46169</v>
      </c>
      <c r="I694" s="160" t="b">
        <f t="shared" si="20"/>
        <v>0</v>
      </c>
      <c r="J694" s="160" t="str">
        <f t="shared" si="21"/>
        <v>yes</v>
      </c>
    </row>
    <row r="695" spans="2:10">
      <c r="B695" t="s">
        <v>14024</v>
      </c>
      <c r="C695" t="s">
        <v>14025</v>
      </c>
      <c r="D695">
        <v>1</v>
      </c>
      <c r="E695" s="160">
        <v>46163</v>
      </c>
      <c r="F695" s="160">
        <v>46165</v>
      </c>
      <c r="I695" s="160" t="b">
        <f t="shared" si="20"/>
        <v>0</v>
      </c>
      <c r="J695" s="160" t="str">
        <f t="shared" si="21"/>
        <v>yes</v>
      </c>
    </row>
    <row r="696" spans="2:10">
      <c r="B696" t="s">
        <v>14026</v>
      </c>
      <c r="C696" t="s">
        <v>14027</v>
      </c>
      <c r="D696">
        <v>1</v>
      </c>
      <c r="E696" s="160">
        <v>46168</v>
      </c>
      <c r="F696" s="160">
        <v>46169</v>
      </c>
      <c r="I696" s="160" t="b">
        <f t="shared" si="20"/>
        <v>0</v>
      </c>
      <c r="J696" s="160" t="str">
        <f t="shared" si="21"/>
        <v>yes</v>
      </c>
    </row>
    <row r="697" spans="2:10">
      <c r="B697" t="s">
        <v>14028</v>
      </c>
      <c r="C697" t="s">
        <v>14029</v>
      </c>
      <c r="D697">
        <v>1</v>
      </c>
      <c r="E697" s="160">
        <v>46176</v>
      </c>
      <c r="F697" s="160">
        <v>46177</v>
      </c>
      <c r="I697" s="160" t="b">
        <f t="shared" si="20"/>
        <v>0</v>
      </c>
      <c r="J697" s="160" t="str">
        <f t="shared" si="21"/>
        <v>yes</v>
      </c>
    </row>
    <row r="698" spans="2:10">
      <c r="B698" t="s">
        <v>14030</v>
      </c>
      <c r="C698" t="s">
        <v>14031</v>
      </c>
      <c r="D698">
        <v>1</v>
      </c>
      <c r="E698" s="160">
        <v>46182</v>
      </c>
      <c r="F698" s="160">
        <v>46183</v>
      </c>
      <c r="I698" s="160" t="b">
        <f t="shared" si="20"/>
        <v>0</v>
      </c>
      <c r="J698" s="160" t="str">
        <f t="shared" si="21"/>
        <v>yes</v>
      </c>
    </row>
    <row r="699" spans="2:10">
      <c r="B699" t="s">
        <v>14032</v>
      </c>
      <c r="C699" t="s">
        <v>14033</v>
      </c>
      <c r="D699">
        <v>1</v>
      </c>
      <c r="E699" s="160">
        <v>46188</v>
      </c>
      <c r="F699" s="160">
        <v>46189</v>
      </c>
      <c r="I699" s="160" t="b">
        <f t="shared" si="20"/>
        <v>0</v>
      </c>
      <c r="J699" s="160" t="str">
        <f t="shared" si="21"/>
        <v>yes</v>
      </c>
    </row>
    <row r="700" spans="2:10">
      <c r="B700" t="s">
        <v>14034</v>
      </c>
      <c r="C700" t="s">
        <v>14035</v>
      </c>
      <c r="D700">
        <v>1</v>
      </c>
      <c r="E700" s="160">
        <v>46156</v>
      </c>
      <c r="F700" s="160">
        <v>46158</v>
      </c>
      <c r="I700" s="160" t="b">
        <f t="shared" si="20"/>
        <v>0</v>
      </c>
      <c r="J700" s="160" t="str">
        <f t="shared" si="21"/>
        <v>yes</v>
      </c>
    </row>
    <row r="701" spans="2:10">
      <c r="B701" t="s">
        <v>14036</v>
      </c>
      <c r="C701" t="s">
        <v>14037</v>
      </c>
      <c r="D701">
        <v>1</v>
      </c>
      <c r="E701" s="160">
        <v>46159</v>
      </c>
      <c r="F701" s="160">
        <v>46160</v>
      </c>
      <c r="G701" s="160"/>
      <c r="H701" s="160"/>
      <c r="I701" s="160" t="b">
        <f t="shared" si="20"/>
        <v>0</v>
      </c>
      <c r="J701" s="160" t="str">
        <f t="shared" si="21"/>
        <v>yes</v>
      </c>
    </row>
    <row r="702" spans="2:10">
      <c r="B702" t="s">
        <v>14038</v>
      </c>
      <c r="C702" t="s">
        <v>14039</v>
      </c>
      <c r="D702">
        <v>1</v>
      </c>
      <c r="E702" s="160">
        <v>46161</v>
      </c>
      <c r="F702" s="160">
        <v>46162</v>
      </c>
      <c r="G702" s="160"/>
      <c r="H702" s="160"/>
      <c r="I702" s="160" t="b">
        <f t="shared" si="20"/>
        <v>0</v>
      </c>
      <c r="J702" s="160" t="str">
        <f t="shared" si="21"/>
        <v>yes</v>
      </c>
    </row>
    <row r="703" spans="2:10">
      <c r="B703" t="s">
        <v>14040</v>
      </c>
      <c r="C703" t="s">
        <v>14041</v>
      </c>
      <c r="D703">
        <v>1</v>
      </c>
      <c r="E703" s="160">
        <v>46163</v>
      </c>
      <c r="F703" s="160">
        <v>46165</v>
      </c>
      <c r="I703" s="160" t="b">
        <f t="shared" si="20"/>
        <v>0</v>
      </c>
      <c r="J703" s="160" t="str">
        <f t="shared" si="21"/>
        <v>yes</v>
      </c>
    </row>
    <row r="704" spans="2:10">
      <c r="B704" t="s">
        <v>14042</v>
      </c>
      <c r="C704" t="s">
        <v>14043</v>
      </c>
      <c r="D704">
        <v>1</v>
      </c>
      <c r="E704" s="160">
        <v>46190</v>
      </c>
      <c r="F704" s="160">
        <v>46191</v>
      </c>
      <c r="I704" s="160" t="b">
        <f t="shared" si="20"/>
        <v>0</v>
      </c>
      <c r="J704" s="160" t="str">
        <f t="shared" si="21"/>
        <v>yes</v>
      </c>
    </row>
    <row r="705" spans="2:10">
      <c r="B705" t="s">
        <v>14044</v>
      </c>
      <c r="C705" t="s">
        <v>14045</v>
      </c>
      <c r="D705">
        <v>1</v>
      </c>
      <c r="E705" s="160">
        <v>46156</v>
      </c>
      <c r="F705" s="160">
        <v>46158</v>
      </c>
      <c r="I705" s="160" t="b">
        <f t="shared" si="20"/>
        <v>0</v>
      </c>
      <c r="J705" s="160" t="str">
        <f t="shared" si="21"/>
        <v>yes</v>
      </c>
    </row>
    <row r="706" spans="2:10">
      <c r="B706" t="s">
        <v>14046</v>
      </c>
      <c r="C706" t="s">
        <v>14047</v>
      </c>
      <c r="D706">
        <v>1</v>
      </c>
      <c r="E706" s="160">
        <v>46159</v>
      </c>
      <c r="F706" s="160">
        <v>46160</v>
      </c>
      <c r="I706" s="160" t="b">
        <f t="shared" si="20"/>
        <v>0</v>
      </c>
      <c r="J706" s="160" t="str">
        <f t="shared" si="21"/>
        <v>yes</v>
      </c>
    </row>
    <row r="707" spans="2:10">
      <c r="B707" t="s">
        <v>14048</v>
      </c>
      <c r="C707" t="s">
        <v>14049</v>
      </c>
      <c r="D707">
        <v>1</v>
      </c>
      <c r="E707" s="160">
        <v>46161</v>
      </c>
      <c r="F707" s="160">
        <v>46162</v>
      </c>
      <c r="I707" s="160" t="b">
        <f t="shared" si="20"/>
        <v>0</v>
      </c>
      <c r="J707" s="160" t="str">
        <f t="shared" si="21"/>
        <v>yes</v>
      </c>
    </row>
    <row r="708" spans="2:10">
      <c r="B708" t="s">
        <v>14050</v>
      </c>
      <c r="C708" t="s">
        <v>14051</v>
      </c>
      <c r="D708">
        <v>1</v>
      </c>
      <c r="E708" s="160">
        <v>46163</v>
      </c>
      <c r="F708" s="160">
        <v>46165</v>
      </c>
      <c r="I708" s="160" t="b">
        <f t="shared" si="20"/>
        <v>0</v>
      </c>
      <c r="J708" s="160" t="str">
        <f t="shared" si="21"/>
        <v>yes</v>
      </c>
    </row>
    <row r="709" spans="2:10">
      <c r="B709" t="s">
        <v>14052</v>
      </c>
      <c r="C709" t="s">
        <v>14053</v>
      </c>
      <c r="D709">
        <v>1</v>
      </c>
      <c r="E709" s="160">
        <v>46168</v>
      </c>
      <c r="F709" s="160">
        <v>46169</v>
      </c>
      <c r="I709" s="160" t="b">
        <f t="shared" si="20"/>
        <v>0</v>
      </c>
      <c r="J709" s="160" t="str">
        <f t="shared" si="21"/>
        <v>yes</v>
      </c>
    </row>
    <row r="710" spans="2:10">
      <c r="B710" t="s">
        <v>14054</v>
      </c>
      <c r="C710" t="s">
        <v>14055</v>
      </c>
      <c r="D710">
        <v>1</v>
      </c>
      <c r="E710" s="160">
        <v>46163</v>
      </c>
      <c r="F710" s="160">
        <v>46165</v>
      </c>
      <c r="I710" s="160" t="b">
        <f t="shared" si="20"/>
        <v>0</v>
      </c>
      <c r="J710" s="160" t="str">
        <f t="shared" si="21"/>
        <v>yes</v>
      </c>
    </row>
    <row r="711" spans="2:10">
      <c r="B711" t="s">
        <v>14056</v>
      </c>
      <c r="C711" t="s">
        <v>14057</v>
      </c>
      <c r="D711">
        <v>1</v>
      </c>
      <c r="E711" s="160">
        <v>46166</v>
      </c>
      <c r="F711" s="160">
        <v>46167</v>
      </c>
      <c r="I711" s="160" t="b">
        <f t="shared" si="20"/>
        <v>0</v>
      </c>
      <c r="J711" s="160" t="str">
        <f t="shared" si="21"/>
        <v>yes</v>
      </c>
    </row>
    <row r="712" spans="2:10">
      <c r="B712" t="s">
        <v>14058</v>
      </c>
      <c r="C712" t="s">
        <v>14059</v>
      </c>
      <c r="D712">
        <v>1</v>
      </c>
      <c r="E712" s="160">
        <v>46163</v>
      </c>
      <c r="F712" s="160">
        <v>46165</v>
      </c>
      <c r="I712" s="160" t="b">
        <f t="shared" si="20"/>
        <v>0</v>
      </c>
      <c r="J712" s="160" t="str">
        <f t="shared" si="21"/>
        <v>yes</v>
      </c>
    </row>
    <row r="713" spans="2:10">
      <c r="B713" t="s">
        <v>14060</v>
      </c>
      <c r="C713" t="s">
        <v>14061</v>
      </c>
      <c r="D713">
        <v>1</v>
      </c>
      <c r="E713" s="160">
        <v>46166</v>
      </c>
      <c r="F713" s="160">
        <v>46167</v>
      </c>
      <c r="I713" s="160" t="b">
        <f t="shared" si="20"/>
        <v>0</v>
      </c>
      <c r="J713" s="160" t="str">
        <f t="shared" si="21"/>
        <v>yes</v>
      </c>
    </row>
    <row r="714" spans="2:10">
      <c r="B714" t="s">
        <v>14062</v>
      </c>
      <c r="C714" t="s">
        <v>14063</v>
      </c>
      <c r="D714">
        <v>1</v>
      </c>
      <c r="E714" s="160">
        <v>46163</v>
      </c>
      <c r="F714" s="160">
        <v>46165</v>
      </c>
      <c r="I714" s="160" t="b">
        <f t="shared" si="20"/>
        <v>0</v>
      </c>
      <c r="J714" s="160" t="str">
        <f t="shared" si="21"/>
        <v>yes</v>
      </c>
    </row>
    <row r="715" spans="2:10">
      <c r="B715" t="s">
        <v>14064</v>
      </c>
      <c r="C715" t="s">
        <v>14065</v>
      </c>
      <c r="D715">
        <v>1</v>
      </c>
      <c r="E715" s="160">
        <v>46166</v>
      </c>
      <c r="F715" s="160">
        <v>46167</v>
      </c>
      <c r="I715" s="160" t="b">
        <f t="shared" ref="I715:I778" si="22">IF(E715=G715,"yes")</f>
        <v>0</v>
      </c>
      <c r="J715" s="160" t="str">
        <f t="shared" ref="J715:J778" si="23">IF(E715&gt;G715,"yes")</f>
        <v>yes</v>
      </c>
    </row>
    <row r="716" spans="2:10">
      <c r="B716" t="s">
        <v>14066</v>
      </c>
      <c r="C716" t="s">
        <v>14067</v>
      </c>
      <c r="D716">
        <v>1</v>
      </c>
      <c r="E716" s="160">
        <v>46156</v>
      </c>
      <c r="F716" s="160">
        <v>46158</v>
      </c>
      <c r="I716" s="160" t="b">
        <f t="shared" si="22"/>
        <v>0</v>
      </c>
      <c r="J716" s="160" t="str">
        <f t="shared" si="23"/>
        <v>yes</v>
      </c>
    </row>
    <row r="717" spans="2:10">
      <c r="B717" t="s">
        <v>14068</v>
      </c>
      <c r="C717" t="s">
        <v>14069</v>
      </c>
      <c r="D717">
        <v>1</v>
      </c>
      <c r="E717" s="160">
        <v>46159</v>
      </c>
      <c r="F717" s="160">
        <v>46160</v>
      </c>
      <c r="G717" s="160"/>
      <c r="H717" s="160"/>
      <c r="I717" s="160" t="b">
        <f t="shared" si="22"/>
        <v>0</v>
      </c>
      <c r="J717" s="160" t="str">
        <f t="shared" si="23"/>
        <v>yes</v>
      </c>
    </row>
    <row r="718" spans="2:10">
      <c r="B718" t="s">
        <v>14070</v>
      </c>
      <c r="C718" t="s">
        <v>14071</v>
      </c>
      <c r="D718">
        <v>1</v>
      </c>
      <c r="E718" s="160">
        <v>46161</v>
      </c>
      <c r="F718" s="160">
        <v>46162</v>
      </c>
      <c r="G718" s="160"/>
      <c r="I718" s="160" t="b">
        <f t="shared" si="22"/>
        <v>0</v>
      </c>
      <c r="J718" s="160" t="str">
        <f t="shared" si="23"/>
        <v>yes</v>
      </c>
    </row>
    <row r="719" spans="2:10">
      <c r="B719" t="s">
        <v>14072</v>
      </c>
      <c r="C719" t="s">
        <v>14073</v>
      </c>
      <c r="D719">
        <v>1</v>
      </c>
      <c r="E719" s="160">
        <v>46193</v>
      </c>
      <c r="F719" s="160">
        <v>46194</v>
      </c>
      <c r="G719" s="160"/>
      <c r="H719" s="160"/>
      <c r="I719" s="160" t="b">
        <f t="shared" si="22"/>
        <v>0</v>
      </c>
      <c r="J719" s="160" t="str">
        <f t="shared" si="23"/>
        <v>yes</v>
      </c>
    </row>
    <row r="720" spans="2:10">
      <c r="B720" t="s">
        <v>14074</v>
      </c>
      <c r="C720" t="s">
        <v>14075</v>
      </c>
      <c r="D720">
        <v>1</v>
      </c>
      <c r="E720" s="160">
        <v>46091</v>
      </c>
      <c r="F720" s="160">
        <v>46092</v>
      </c>
      <c r="G720" s="160"/>
      <c r="I720" s="160" t="b">
        <f t="shared" si="22"/>
        <v>0</v>
      </c>
      <c r="J720" s="160" t="str">
        <f t="shared" si="23"/>
        <v>yes</v>
      </c>
    </row>
    <row r="721" spans="2:10">
      <c r="B721" t="s">
        <v>14076</v>
      </c>
      <c r="C721" t="s">
        <v>14077</v>
      </c>
      <c r="D721">
        <v>1</v>
      </c>
      <c r="E721" s="160">
        <v>46093</v>
      </c>
      <c r="F721" s="160">
        <v>46095</v>
      </c>
      <c r="G721" s="160"/>
      <c r="H721" s="160"/>
      <c r="I721" s="160" t="b">
        <f t="shared" si="22"/>
        <v>0</v>
      </c>
      <c r="J721" s="160" t="str">
        <f t="shared" si="23"/>
        <v>yes</v>
      </c>
    </row>
    <row r="722" spans="2:10">
      <c r="B722" t="s">
        <v>14078</v>
      </c>
      <c r="C722" t="s">
        <v>14079</v>
      </c>
      <c r="D722">
        <v>1</v>
      </c>
      <c r="E722" s="160">
        <v>46096</v>
      </c>
      <c r="F722" s="160">
        <v>46097</v>
      </c>
      <c r="G722" s="160"/>
      <c r="I722" s="160" t="b">
        <f t="shared" si="22"/>
        <v>0</v>
      </c>
      <c r="J722" s="160" t="str">
        <f t="shared" si="23"/>
        <v>yes</v>
      </c>
    </row>
    <row r="723" spans="2:10">
      <c r="B723" t="s">
        <v>14080</v>
      </c>
      <c r="C723" t="s">
        <v>14081</v>
      </c>
      <c r="D723">
        <v>1</v>
      </c>
      <c r="E723" s="160">
        <v>46098</v>
      </c>
      <c r="F723" s="160">
        <v>46099</v>
      </c>
      <c r="I723" s="160" t="b">
        <f t="shared" si="22"/>
        <v>0</v>
      </c>
      <c r="J723" s="160" t="str">
        <f t="shared" si="23"/>
        <v>yes</v>
      </c>
    </row>
    <row r="724" spans="2:10">
      <c r="B724" t="s">
        <v>14082</v>
      </c>
      <c r="C724" t="s">
        <v>14083</v>
      </c>
      <c r="D724">
        <v>1</v>
      </c>
      <c r="E724" s="160">
        <v>46091</v>
      </c>
      <c r="F724" s="160">
        <v>46092</v>
      </c>
      <c r="I724" s="160" t="b">
        <f t="shared" si="22"/>
        <v>0</v>
      </c>
      <c r="J724" s="160" t="str">
        <f t="shared" si="23"/>
        <v>yes</v>
      </c>
    </row>
    <row r="725" spans="2:10">
      <c r="B725" t="s">
        <v>14084</v>
      </c>
      <c r="C725" t="s">
        <v>14085</v>
      </c>
      <c r="D725">
        <v>1</v>
      </c>
      <c r="E725" s="160">
        <v>46093</v>
      </c>
      <c r="F725" s="160">
        <v>46095</v>
      </c>
      <c r="I725" s="160" t="b">
        <f t="shared" si="22"/>
        <v>0</v>
      </c>
      <c r="J725" s="160" t="str">
        <f t="shared" si="23"/>
        <v>yes</v>
      </c>
    </row>
    <row r="726" spans="2:10">
      <c r="B726" t="s">
        <v>14086</v>
      </c>
      <c r="C726" t="s">
        <v>14087</v>
      </c>
      <c r="D726">
        <v>1</v>
      </c>
      <c r="E726" s="160">
        <v>46096</v>
      </c>
      <c r="F726" s="160">
        <v>46097</v>
      </c>
      <c r="I726" s="160" t="b">
        <f t="shared" si="22"/>
        <v>0</v>
      </c>
      <c r="J726" s="160" t="str">
        <f t="shared" si="23"/>
        <v>yes</v>
      </c>
    </row>
    <row r="727" spans="2:10">
      <c r="B727" t="s">
        <v>14088</v>
      </c>
      <c r="C727" t="s">
        <v>14089</v>
      </c>
      <c r="D727">
        <v>1</v>
      </c>
      <c r="E727" s="160">
        <v>45918</v>
      </c>
      <c r="F727" s="160">
        <v>45936</v>
      </c>
      <c r="G727" s="160">
        <v>45964</v>
      </c>
      <c r="I727" s="160" t="b">
        <f t="shared" si="22"/>
        <v>0</v>
      </c>
      <c r="J727" s="160" t="b">
        <f t="shared" si="23"/>
        <v>0</v>
      </c>
    </row>
    <row r="728" spans="2:10">
      <c r="B728" t="s">
        <v>14090</v>
      </c>
      <c r="C728" t="s">
        <v>14091</v>
      </c>
      <c r="D728">
        <v>1</v>
      </c>
      <c r="E728" s="160">
        <v>45956</v>
      </c>
      <c r="F728" s="160">
        <v>45974</v>
      </c>
      <c r="G728" s="160">
        <v>45882</v>
      </c>
      <c r="I728" s="160" t="b">
        <f t="shared" si="22"/>
        <v>0</v>
      </c>
      <c r="J728" s="160" t="str">
        <f t="shared" si="23"/>
        <v>yes</v>
      </c>
    </row>
    <row r="729" spans="2:10">
      <c r="B729" t="s">
        <v>14092</v>
      </c>
      <c r="C729" t="s">
        <v>14093</v>
      </c>
      <c r="D729">
        <v>1</v>
      </c>
      <c r="E729" s="160">
        <v>46044</v>
      </c>
      <c r="F729" s="160">
        <v>46046</v>
      </c>
      <c r="I729" s="160" t="b">
        <f t="shared" si="22"/>
        <v>0</v>
      </c>
      <c r="J729" s="160" t="str">
        <f t="shared" si="23"/>
        <v>yes</v>
      </c>
    </row>
    <row r="730" spans="2:10">
      <c r="B730" t="s">
        <v>14094</v>
      </c>
      <c r="C730" t="s">
        <v>14095</v>
      </c>
      <c r="D730">
        <v>1</v>
      </c>
      <c r="E730" s="160">
        <v>46047</v>
      </c>
      <c r="F730" s="160">
        <v>46048</v>
      </c>
      <c r="I730" s="160" t="b">
        <f t="shared" si="22"/>
        <v>0</v>
      </c>
      <c r="J730" s="160" t="str">
        <f t="shared" si="23"/>
        <v>yes</v>
      </c>
    </row>
    <row r="731" spans="2:10">
      <c r="B731" t="s">
        <v>14096</v>
      </c>
      <c r="C731" t="s">
        <v>14097</v>
      </c>
      <c r="D731">
        <v>1</v>
      </c>
      <c r="E731" s="160">
        <v>46049</v>
      </c>
      <c r="F731" s="160">
        <v>46050</v>
      </c>
      <c r="I731" s="160" t="b">
        <f t="shared" si="22"/>
        <v>0</v>
      </c>
      <c r="J731" s="160" t="str">
        <f t="shared" si="23"/>
        <v>yes</v>
      </c>
    </row>
    <row r="732" spans="2:10">
      <c r="B732" t="s">
        <v>14098</v>
      </c>
      <c r="C732" t="s">
        <v>14099</v>
      </c>
      <c r="D732">
        <v>1</v>
      </c>
      <c r="E732" s="160">
        <v>46051</v>
      </c>
      <c r="F732" s="160">
        <v>46053</v>
      </c>
      <c r="I732" s="160" t="b">
        <f t="shared" si="22"/>
        <v>0</v>
      </c>
      <c r="J732" s="160" t="str">
        <f t="shared" si="23"/>
        <v>yes</v>
      </c>
    </row>
    <row r="733" spans="2:10">
      <c r="B733" t="s">
        <v>14100</v>
      </c>
      <c r="C733" t="s">
        <v>14101</v>
      </c>
      <c r="D733">
        <v>1</v>
      </c>
      <c r="E733" s="160">
        <v>46054</v>
      </c>
      <c r="F733" s="160">
        <v>46055</v>
      </c>
      <c r="I733" s="160" t="b">
        <f t="shared" si="22"/>
        <v>0</v>
      </c>
      <c r="J733" s="160" t="str">
        <f t="shared" si="23"/>
        <v>yes</v>
      </c>
    </row>
    <row r="734" spans="2:10">
      <c r="B734" t="s">
        <v>14102</v>
      </c>
      <c r="C734" t="s">
        <v>14103</v>
      </c>
      <c r="D734">
        <v>1</v>
      </c>
      <c r="E734" s="160">
        <v>46049</v>
      </c>
      <c r="F734" s="160">
        <v>46050</v>
      </c>
      <c r="G734" s="160"/>
      <c r="I734" s="160" t="b">
        <f t="shared" si="22"/>
        <v>0</v>
      </c>
      <c r="J734" s="160" t="str">
        <f t="shared" si="23"/>
        <v>yes</v>
      </c>
    </row>
    <row r="735" spans="2:10">
      <c r="B735" t="s">
        <v>14104</v>
      </c>
      <c r="C735" t="s">
        <v>14105</v>
      </c>
      <c r="D735">
        <v>1</v>
      </c>
      <c r="E735" s="160">
        <v>46051</v>
      </c>
      <c r="F735" s="160">
        <v>46053</v>
      </c>
      <c r="I735" s="160" t="b">
        <f t="shared" si="22"/>
        <v>0</v>
      </c>
      <c r="J735" s="160" t="str">
        <f t="shared" si="23"/>
        <v>yes</v>
      </c>
    </row>
    <row r="736" spans="2:10">
      <c r="B736" t="s">
        <v>14106</v>
      </c>
      <c r="C736" t="s">
        <v>14107</v>
      </c>
      <c r="D736">
        <v>1</v>
      </c>
      <c r="E736" s="160">
        <v>46054</v>
      </c>
      <c r="F736" s="160">
        <v>46055</v>
      </c>
      <c r="G736" s="160"/>
      <c r="I736" s="160" t="b">
        <f t="shared" si="22"/>
        <v>0</v>
      </c>
      <c r="J736" s="160" t="str">
        <f t="shared" si="23"/>
        <v>yes</v>
      </c>
    </row>
    <row r="737" spans="2:10">
      <c r="B737" t="s">
        <v>14108</v>
      </c>
      <c r="C737" t="s">
        <v>14109</v>
      </c>
      <c r="D737">
        <v>1</v>
      </c>
      <c r="E737" s="160">
        <v>46056</v>
      </c>
      <c r="F737" s="160">
        <v>46057</v>
      </c>
      <c r="G737" s="160"/>
      <c r="I737" s="160" t="b">
        <f t="shared" si="22"/>
        <v>0</v>
      </c>
      <c r="J737" s="160" t="str">
        <f t="shared" si="23"/>
        <v>yes</v>
      </c>
    </row>
    <row r="738" spans="2:10">
      <c r="B738" t="s">
        <v>14110</v>
      </c>
      <c r="C738" t="s">
        <v>14111</v>
      </c>
      <c r="D738">
        <v>1</v>
      </c>
      <c r="E738" s="160">
        <v>46058</v>
      </c>
      <c r="F738" s="160">
        <v>46060</v>
      </c>
      <c r="G738" s="160"/>
      <c r="I738" s="160" t="b">
        <f t="shared" si="22"/>
        <v>0</v>
      </c>
      <c r="J738" s="160" t="str">
        <f t="shared" si="23"/>
        <v>yes</v>
      </c>
    </row>
    <row r="739" spans="2:10">
      <c r="B739" t="s">
        <v>14112</v>
      </c>
      <c r="C739" t="s">
        <v>14113</v>
      </c>
      <c r="D739">
        <v>1</v>
      </c>
      <c r="E739" s="160">
        <v>45998</v>
      </c>
      <c r="F739" s="160">
        <v>45999</v>
      </c>
      <c r="I739" s="160" t="b">
        <f t="shared" si="22"/>
        <v>0</v>
      </c>
      <c r="J739" s="160" t="str">
        <f t="shared" si="23"/>
        <v>yes</v>
      </c>
    </row>
    <row r="740" spans="2:10">
      <c r="B740" t="s">
        <v>14114</v>
      </c>
      <c r="C740" t="s">
        <v>14115</v>
      </c>
      <c r="D740">
        <v>1</v>
      </c>
      <c r="E740" s="160">
        <v>46000</v>
      </c>
      <c r="F740" s="160">
        <v>46001</v>
      </c>
      <c r="G740" s="160"/>
      <c r="H740" s="160"/>
      <c r="I740" s="160" t="b">
        <f t="shared" si="22"/>
        <v>0</v>
      </c>
      <c r="J740" s="160" t="str">
        <f t="shared" si="23"/>
        <v>yes</v>
      </c>
    </row>
    <row r="741" spans="2:10">
      <c r="B741" t="s">
        <v>14116</v>
      </c>
      <c r="C741" t="s">
        <v>14117</v>
      </c>
      <c r="D741">
        <v>1</v>
      </c>
      <c r="E741" s="160">
        <v>46002</v>
      </c>
      <c r="F741" s="160">
        <v>46005</v>
      </c>
      <c r="G741" s="160"/>
      <c r="H741" s="160"/>
      <c r="I741" s="160" t="b">
        <f t="shared" si="22"/>
        <v>0</v>
      </c>
      <c r="J741" s="160" t="str">
        <f t="shared" si="23"/>
        <v>yes</v>
      </c>
    </row>
    <row r="742" spans="2:10">
      <c r="B742" t="s">
        <v>14118</v>
      </c>
      <c r="C742" t="s">
        <v>14119</v>
      </c>
      <c r="D742">
        <v>1</v>
      </c>
      <c r="E742" s="160">
        <v>46006</v>
      </c>
      <c r="F742" s="160">
        <v>46009</v>
      </c>
      <c r="G742" s="160"/>
      <c r="I742" s="160" t="b">
        <f t="shared" si="22"/>
        <v>0</v>
      </c>
      <c r="J742" s="160" t="str">
        <f t="shared" si="23"/>
        <v>yes</v>
      </c>
    </row>
    <row r="743" spans="2:10">
      <c r="B743" t="s">
        <v>14120</v>
      </c>
      <c r="C743" t="s">
        <v>14121</v>
      </c>
      <c r="D743">
        <v>1</v>
      </c>
      <c r="E743" s="160">
        <v>46011</v>
      </c>
      <c r="F743" s="160">
        <v>46014</v>
      </c>
      <c r="G743" s="160"/>
      <c r="H743" s="160"/>
      <c r="I743" s="160" t="b">
        <f t="shared" si="22"/>
        <v>0</v>
      </c>
      <c r="J743" s="160" t="str">
        <f t="shared" si="23"/>
        <v>yes</v>
      </c>
    </row>
    <row r="744" spans="2:10">
      <c r="B744" t="s">
        <v>14122</v>
      </c>
      <c r="C744" t="s">
        <v>14123</v>
      </c>
      <c r="D744">
        <v>1</v>
      </c>
      <c r="E744" s="160">
        <v>46015</v>
      </c>
      <c r="F744" s="160">
        <v>46016</v>
      </c>
      <c r="G744" s="160"/>
      <c r="I744" s="160" t="b">
        <f t="shared" si="22"/>
        <v>0</v>
      </c>
      <c r="J744" s="160" t="str">
        <f t="shared" si="23"/>
        <v>yes</v>
      </c>
    </row>
    <row r="745" spans="2:10">
      <c r="B745" t="s">
        <v>14124</v>
      </c>
      <c r="C745" t="s">
        <v>14125</v>
      </c>
      <c r="D745">
        <v>1</v>
      </c>
      <c r="E745" s="160">
        <v>46018</v>
      </c>
      <c r="F745" s="160">
        <v>46019</v>
      </c>
      <c r="G745" s="160"/>
      <c r="I745" s="160" t="b">
        <f t="shared" si="22"/>
        <v>0</v>
      </c>
      <c r="J745" s="160" t="str">
        <f t="shared" si="23"/>
        <v>yes</v>
      </c>
    </row>
    <row r="746" spans="2:10">
      <c r="B746" t="s">
        <v>14126</v>
      </c>
      <c r="C746" t="s">
        <v>14127</v>
      </c>
      <c r="D746">
        <v>1</v>
      </c>
      <c r="E746" s="160">
        <v>45976</v>
      </c>
      <c r="F746" s="160">
        <v>45977</v>
      </c>
      <c r="G746" s="160"/>
      <c r="H746" s="160"/>
      <c r="I746" s="160" t="b">
        <f t="shared" si="22"/>
        <v>0</v>
      </c>
      <c r="J746" s="160" t="str">
        <f t="shared" si="23"/>
        <v>yes</v>
      </c>
    </row>
    <row r="747" spans="2:10">
      <c r="B747" t="s">
        <v>14128</v>
      </c>
      <c r="C747" t="s">
        <v>14129</v>
      </c>
      <c r="D747">
        <v>1</v>
      </c>
      <c r="E747" s="160">
        <v>45978</v>
      </c>
      <c r="F747" s="160">
        <v>45979</v>
      </c>
      <c r="G747" s="160"/>
      <c r="I747" s="160" t="b">
        <f t="shared" si="22"/>
        <v>0</v>
      </c>
      <c r="J747" s="160" t="str">
        <f t="shared" si="23"/>
        <v>yes</v>
      </c>
    </row>
    <row r="748" spans="2:10">
      <c r="B748" t="s">
        <v>14130</v>
      </c>
      <c r="C748" t="s">
        <v>14131</v>
      </c>
      <c r="D748">
        <v>1</v>
      </c>
      <c r="E748" s="160">
        <v>45980</v>
      </c>
      <c r="F748" s="160">
        <v>45983</v>
      </c>
      <c r="G748" s="160"/>
      <c r="H748" s="160"/>
      <c r="I748" s="160" t="b">
        <f t="shared" si="22"/>
        <v>0</v>
      </c>
      <c r="J748" s="160" t="str">
        <f t="shared" si="23"/>
        <v>yes</v>
      </c>
    </row>
    <row r="749" spans="2:10">
      <c r="B749" t="s">
        <v>14132</v>
      </c>
      <c r="C749" t="s">
        <v>14133</v>
      </c>
      <c r="D749">
        <v>1</v>
      </c>
      <c r="E749" s="160">
        <v>45984</v>
      </c>
      <c r="F749" s="160">
        <v>45987</v>
      </c>
      <c r="G749" s="160"/>
      <c r="I749" s="160" t="b">
        <f t="shared" si="22"/>
        <v>0</v>
      </c>
      <c r="J749" s="160" t="str">
        <f t="shared" si="23"/>
        <v>yes</v>
      </c>
    </row>
    <row r="750" spans="2:10">
      <c r="B750" t="s">
        <v>14134</v>
      </c>
      <c r="C750" t="s">
        <v>14135</v>
      </c>
      <c r="D750">
        <v>1</v>
      </c>
      <c r="E750" s="160">
        <v>45988</v>
      </c>
      <c r="F750" s="160">
        <v>45992</v>
      </c>
      <c r="G750" s="160"/>
      <c r="I750" s="160" t="b">
        <f t="shared" si="22"/>
        <v>0</v>
      </c>
      <c r="J750" s="160" t="str">
        <f t="shared" si="23"/>
        <v>yes</v>
      </c>
    </row>
    <row r="751" spans="2:10">
      <c r="B751" t="s">
        <v>14136</v>
      </c>
      <c r="C751" t="s">
        <v>14137</v>
      </c>
      <c r="D751">
        <v>1</v>
      </c>
      <c r="E751" s="160">
        <v>45993</v>
      </c>
      <c r="F751" s="160">
        <v>45994</v>
      </c>
      <c r="G751" s="160"/>
      <c r="I751" s="160" t="b">
        <f t="shared" si="22"/>
        <v>0</v>
      </c>
      <c r="J751" s="160" t="str">
        <f t="shared" si="23"/>
        <v>yes</v>
      </c>
    </row>
    <row r="752" spans="2:10">
      <c r="B752" t="s">
        <v>14138</v>
      </c>
      <c r="C752" t="s">
        <v>14139</v>
      </c>
      <c r="D752">
        <v>1</v>
      </c>
      <c r="E752" s="160">
        <v>45995</v>
      </c>
      <c r="F752" s="160">
        <v>45997</v>
      </c>
      <c r="G752" s="160"/>
      <c r="I752" s="160" t="b">
        <f t="shared" si="22"/>
        <v>0</v>
      </c>
      <c r="J752" s="160" t="str">
        <f t="shared" si="23"/>
        <v>yes</v>
      </c>
    </row>
    <row r="753" spans="2:10">
      <c r="B753" t="s">
        <v>14140</v>
      </c>
      <c r="C753" t="s">
        <v>14141</v>
      </c>
      <c r="D753">
        <v>1</v>
      </c>
      <c r="E753" s="160">
        <v>46020</v>
      </c>
      <c r="F753" s="160">
        <v>46021</v>
      </c>
      <c r="I753" s="160" t="b">
        <f t="shared" si="22"/>
        <v>0</v>
      </c>
      <c r="J753" s="160" t="str">
        <f t="shared" si="23"/>
        <v>yes</v>
      </c>
    </row>
    <row r="754" spans="2:10">
      <c r="B754" t="s">
        <v>14142</v>
      </c>
      <c r="C754" t="s">
        <v>14143</v>
      </c>
      <c r="D754">
        <v>1</v>
      </c>
      <c r="E754" s="160">
        <v>46022</v>
      </c>
      <c r="F754" s="160">
        <v>46023</v>
      </c>
      <c r="G754" s="160"/>
      <c r="I754" s="160" t="b">
        <f t="shared" si="22"/>
        <v>0</v>
      </c>
      <c r="J754" s="160" t="str">
        <f t="shared" si="23"/>
        <v>yes</v>
      </c>
    </row>
    <row r="755" spans="2:10">
      <c r="B755" t="s">
        <v>14144</v>
      </c>
      <c r="C755" t="s">
        <v>14145</v>
      </c>
      <c r="D755">
        <v>1</v>
      </c>
      <c r="E755" s="160">
        <v>46025</v>
      </c>
      <c r="F755" s="160">
        <v>46027</v>
      </c>
      <c r="G755" s="160"/>
      <c r="I755" s="160" t="b">
        <f t="shared" si="22"/>
        <v>0</v>
      </c>
      <c r="J755" s="160" t="str">
        <f t="shared" si="23"/>
        <v>yes</v>
      </c>
    </row>
    <row r="756" spans="2:10">
      <c r="B756" t="s">
        <v>14146</v>
      </c>
      <c r="C756" t="s">
        <v>14147</v>
      </c>
      <c r="D756">
        <v>1</v>
      </c>
      <c r="E756" s="160">
        <v>46028</v>
      </c>
      <c r="F756" s="160">
        <v>46032</v>
      </c>
      <c r="G756" s="160"/>
      <c r="I756" s="160" t="b">
        <f t="shared" si="22"/>
        <v>0</v>
      </c>
      <c r="J756" s="160" t="str">
        <f t="shared" si="23"/>
        <v>yes</v>
      </c>
    </row>
    <row r="757" spans="2:10">
      <c r="B757" t="s">
        <v>14148</v>
      </c>
      <c r="C757" t="s">
        <v>14149</v>
      </c>
      <c r="D757">
        <v>1</v>
      </c>
      <c r="E757" s="160">
        <v>46033</v>
      </c>
      <c r="F757" s="160">
        <v>46036</v>
      </c>
      <c r="G757" s="160"/>
      <c r="H757" s="160"/>
      <c r="I757" s="160" t="b">
        <f t="shared" si="22"/>
        <v>0</v>
      </c>
      <c r="J757" s="160" t="str">
        <f t="shared" si="23"/>
        <v>yes</v>
      </c>
    </row>
    <row r="758" spans="2:10">
      <c r="B758" t="s">
        <v>14150</v>
      </c>
      <c r="C758" t="s">
        <v>14151</v>
      </c>
      <c r="D758">
        <v>1</v>
      </c>
      <c r="E758" s="160">
        <v>46037</v>
      </c>
      <c r="F758" s="160">
        <v>46039</v>
      </c>
      <c r="G758" s="160"/>
      <c r="H758" s="160"/>
      <c r="I758" s="160" t="b">
        <f t="shared" si="22"/>
        <v>0</v>
      </c>
      <c r="J758" s="160" t="str">
        <f t="shared" si="23"/>
        <v>yes</v>
      </c>
    </row>
    <row r="759" spans="2:10">
      <c r="B759" t="s">
        <v>14152</v>
      </c>
      <c r="C759" t="s">
        <v>14153</v>
      </c>
      <c r="D759">
        <v>1</v>
      </c>
      <c r="E759" s="160">
        <v>46040</v>
      </c>
      <c r="F759" s="160">
        <v>46041</v>
      </c>
      <c r="G759" s="160"/>
      <c r="H759" s="160"/>
      <c r="I759" s="160" t="b">
        <f t="shared" si="22"/>
        <v>0</v>
      </c>
      <c r="J759" s="160" t="str">
        <f t="shared" si="23"/>
        <v>yes</v>
      </c>
    </row>
    <row r="760" spans="2:10">
      <c r="B760" t="s">
        <v>14154</v>
      </c>
      <c r="C760" t="s">
        <v>14155</v>
      </c>
      <c r="D760">
        <v>1</v>
      </c>
      <c r="E760" s="160">
        <v>46042</v>
      </c>
      <c r="F760" s="160">
        <v>46043</v>
      </c>
      <c r="G760" s="160"/>
      <c r="H760" s="160"/>
      <c r="I760" s="160" t="b">
        <f t="shared" si="22"/>
        <v>0</v>
      </c>
      <c r="J760" s="160" t="str">
        <f t="shared" si="23"/>
        <v>yes</v>
      </c>
    </row>
    <row r="761" spans="2:10">
      <c r="B761" t="s">
        <v>14156</v>
      </c>
      <c r="C761" t="s">
        <v>14157</v>
      </c>
      <c r="D761">
        <v>1</v>
      </c>
      <c r="E761" s="160">
        <v>46044</v>
      </c>
      <c r="F761" s="160">
        <v>46046</v>
      </c>
      <c r="G761" s="160"/>
      <c r="H761" s="160"/>
      <c r="I761" s="160" t="b">
        <f t="shared" si="22"/>
        <v>0</v>
      </c>
      <c r="J761" s="160" t="str">
        <f t="shared" si="23"/>
        <v>yes</v>
      </c>
    </row>
    <row r="762" spans="2:10">
      <c r="B762" t="s">
        <v>14158</v>
      </c>
      <c r="C762" t="s">
        <v>14159</v>
      </c>
      <c r="D762">
        <v>1</v>
      </c>
      <c r="E762" s="160">
        <v>46047</v>
      </c>
      <c r="F762" s="160">
        <v>46049</v>
      </c>
      <c r="G762" s="160"/>
      <c r="H762" s="160"/>
      <c r="I762" s="160" t="b">
        <f t="shared" si="22"/>
        <v>0</v>
      </c>
      <c r="J762" s="160" t="str">
        <f t="shared" si="23"/>
        <v>yes</v>
      </c>
    </row>
    <row r="763" spans="2:10">
      <c r="B763" t="s">
        <v>14160</v>
      </c>
      <c r="C763" t="s">
        <v>14161</v>
      </c>
      <c r="D763">
        <v>1</v>
      </c>
      <c r="E763" s="160">
        <v>46050</v>
      </c>
      <c r="F763" s="160">
        <v>46054</v>
      </c>
      <c r="G763" s="160"/>
      <c r="H763" s="160"/>
      <c r="I763" s="160" t="b">
        <f t="shared" si="22"/>
        <v>0</v>
      </c>
      <c r="J763" s="160" t="str">
        <f t="shared" si="23"/>
        <v>yes</v>
      </c>
    </row>
    <row r="764" spans="2:10">
      <c r="B764" t="s">
        <v>14162</v>
      </c>
      <c r="C764" t="s">
        <v>14163</v>
      </c>
      <c r="D764">
        <v>1</v>
      </c>
      <c r="E764" s="160">
        <v>46055</v>
      </c>
      <c r="F764" s="160">
        <v>46058</v>
      </c>
      <c r="G764" s="160"/>
      <c r="H764" s="160"/>
      <c r="I764" s="160" t="b">
        <f t="shared" si="22"/>
        <v>0</v>
      </c>
      <c r="J764" s="160" t="str">
        <f t="shared" si="23"/>
        <v>yes</v>
      </c>
    </row>
    <row r="765" spans="2:10">
      <c r="B765" t="s">
        <v>14164</v>
      </c>
      <c r="C765" t="s">
        <v>14165</v>
      </c>
      <c r="D765">
        <v>1</v>
      </c>
      <c r="E765" s="160">
        <v>46060</v>
      </c>
      <c r="F765" s="160">
        <v>46061</v>
      </c>
      <c r="G765" s="160"/>
      <c r="H765" s="160"/>
      <c r="I765" s="160" t="b">
        <f t="shared" si="22"/>
        <v>0</v>
      </c>
      <c r="J765" s="160" t="str">
        <f t="shared" si="23"/>
        <v>yes</v>
      </c>
    </row>
    <row r="766" spans="2:10">
      <c r="B766" t="s">
        <v>14166</v>
      </c>
      <c r="C766" t="s">
        <v>14167</v>
      </c>
      <c r="D766">
        <v>1</v>
      </c>
      <c r="E766" s="160">
        <v>46062</v>
      </c>
      <c r="F766" s="160">
        <v>46063</v>
      </c>
      <c r="G766" s="160"/>
      <c r="H766" s="160"/>
      <c r="I766" s="160" t="b">
        <f t="shared" si="22"/>
        <v>0</v>
      </c>
      <c r="J766" s="160" t="str">
        <f t="shared" si="23"/>
        <v>yes</v>
      </c>
    </row>
    <row r="767" spans="2:10">
      <c r="B767" t="s">
        <v>14168</v>
      </c>
      <c r="C767" t="s">
        <v>14169</v>
      </c>
      <c r="D767">
        <v>1</v>
      </c>
      <c r="E767" s="160">
        <v>46044</v>
      </c>
      <c r="F767" s="160">
        <v>46046</v>
      </c>
      <c r="G767" s="160"/>
      <c r="H767" s="160"/>
      <c r="I767" s="160" t="b">
        <f t="shared" si="22"/>
        <v>0</v>
      </c>
      <c r="J767" s="160" t="str">
        <f t="shared" si="23"/>
        <v>yes</v>
      </c>
    </row>
    <row r="768" spans="2:10">
      <c r="B768" t="s">
        <v>14170</v>
      </c>
      <c r="C768" t="s">
        <v>14171</v>
      </c>
      <c r="D768">
        <v>1</v>
      </c>
      <c r="E768" s="160">
        <v>46047</v>
      </c>
      <c r="F768" s="160">
        <v>46048</v>
      </c>
      <c r="G768" s="160"/>
      <c r="H768" s="160"/>
      <c r="I768" s="160" t="b">
        <f t="shared" si="22"/>
        <v>0</v>
      </c>
      <c r="J768" s="160" t="str">
        <f t="shared" si="23"/>
        <v>yes</v>
      </c>
    </row>
    <row r="769" spans="2:10">
      <c r="B769" t="s">
        <v>14172</v>
      </c>
      <c r="C769" t="s">
        <v>14173</v>
      </c>
      <c r="D769">
        <v>1</v>
      </c>
      <c r="E769" s="160">
        <v>46049</v>
      </c>
      <c r="F769" s="160">
        <v>46050</v>
      </c>
      <c r="G769" s="160"/>
      <c r="H769" s="160"/>
      <c r="I769" s="160" t="b">
        <f t="shared" si="22"/>
        <v>0</v>
      </c>
      <c r="J769" s="160" t="str">
        <f t="shared" si="23"/>
        <v>yes</v>
      </c>
    </row>
    <row r="770" spans="2:10">
      <c r="B770" t="s">
        <v>14174</v>
      </c>
      <c r="C770" t="s">
        <v>14175</v>
      </c>
      <c r="D770">
        <v>1</v>
      </c>
      <c r="E770" s="160">
        <v>46051</v>
      </c>
      <c r="F770" s="160">
        <v>46053</v>
      </c>
      <c r="G770" s="160"/>
      <c r="H770" s="160"/>
      <c r="I770" s="160" t="b">
        <f t="shared" si="22"/>
        <v>0</v>
      </c>
      <c r="J770" s="160" t="str">
        <f t="shared" si="23"/>
        <v>yes</v>
      </c>
    </row>
    <row r="771" spans="2:10">
      <c r="B771" t="s">
        <v>14176</v>
      </c>
      <c r="C771" t="s">
        <v>14177</v>
      </c>
      <c r="D771">
        <v>1</v>
      </c>
      <c r="E771" s="160">
        <v>46054</v>
      </c>
      <c r="F771" s="160">
        <v>46055</v>
      </c>
      <c r="G771" s="160"/>
      <c r="H771" s="160"/>
      <c r="I771" s="160" t="b">
        <f t="shared" si="22"/>
        <v>0</v>
      </c>
      <c r="J771" s="160" t="str">
        <f t="shared" si="23"/>
        <v>yes</v>
      </c>
    </row>
    <row r="772" spans="2:10">
      <c r="B772" t="s">
        <v>14178</v>
      </c>
      <c r="C772" t="s">
        <v>14179</v>
      </c>
      <c r="D772">
        <v>1</v>
      </c>
      <c r="E772" s="160">
        <v>46051</v>
      </c>
      <c r="F772" s="160">
        <v>46053</v>
      </c>
      <c r="G772" s="160"/>
      <c r="H772" s="160"/>
      <c r="I772" s="160" t="b">
        <f t="shared" si="22"/>
        <v>0</v>
      </c>
      <c r="J772" s="160" t="str">
        <f t="shared" si="23"/>
        <v>yes</v>
      </c>
    </row>
    <row r="773" spans="2:10">
      <c r="B773" t="s">
        <v>14180</v>
      </c>
      <c r="C773" t="s">
        <v>14181</v>
      </c>
      <c r="D773">
        <v>1</v>
      </c>
      <c r="E773" s="160">
        <v>46054</v>
      </c>
      <c r="F773" s="160">
        <v>46055</v>
      </c>
      <c r="G773" s="160"/>
      <c r="H773" s="160"/>
      <c r="I773" s="160" t="b">
        <f t="shared" si="22"/>
        <v>0</v>
      </c>
      <c r="J773" s="160" t="str">
        <f t="shared" si="23"/>
        <v>yes</v>
      </c>
    </row>
    <row r="774" spans="2:10">
      <c r="B774" t="s">
        <v>14182</v>
      </c>
      <c r="C774" t="s">
        <v>14183</v>
      </c>
      <c r="D774">
        <v>1</v>
      </c>
      <c r="E774" s="160">
        <v>46056</v>
      </c>
      <c r="F774" s="160">
        <v>46057</v>
      </c>
      <c r="G774" s="160"/>
      <c r="H774" s="160"/>
      <c r="I774" s="160" t="b">
        <f t="shared" si="22"/>
        <v>0</v>
      </c>
      <c r="J774" s="160" t="str">
        <f t="shared" si="23"/>
        <v>yes</v>
      </c>
    </row>
    <row r="775" spans="2:10">
      <c r="B775" t="s">
        <v>14184</v>
      </c>
      <c r="C775" t="s">
        <v>14185</v>
      </c>
      <c r="D775">
        <v>1</v>
      </c>
      <c r="E775" s="160">
        <v>46058</v>
      </c>
      <c r="F775" s="160">
        <v>46060</v>
      </c>
      <c r="G775" s="160"/>
      <c r="H775" s="160"/>
      <c r="I775" s="160" t="b">
        <f t="shared" si="22"/>
        <v>0</v>
      </c>
      <c r="J775" s="160" t="str">
        <f t="shared" si="23"/>
        <v>yes</v>
      </c>
    </row>
    <row r="776" spans="2:10">
      <c r="B776" t="s">
        <v>14186</v>
      </c>
      <c r="C776" t="s">
        <v>14187</v>
      </c>
      <c r="D776">
        <v>1</v>
      </c>
      <c r="E776" s="160">
        <v>46061</v>
      </c>
      <c r="F776" s="160">
        <v>46062</v>
      </c>
      <c r="G776" s="160"/>
      <c r="H776" s="160"/>
      <c r="I776" s="160" t="b">
        <f t="shared" si="22"/>
        <v>0</v>
      </c>
      <c r="J776" s="160" t="str">
        <f t="shared" si="23"/>
        <v>yes</v>
      </c>
    </row>
    <row r="777" spans="2:10">
      <c r="B777" t="s">
        <v>14188</v>
      </c>
      <c r="C777" t="s">
        <v>14189</v>
      </c>
      <c r="D777">
        <v>1</v>
      </c>
      <c r="E777" s="160">
        <v>46054</v>
      </c>
      <c r="F777" s="160">
        <v>46055</v>
      </c>
      <c r="G777" s="160"/>
      <c r="H777" s="160"/>
      <c r="I777" s="160" t="b">
        <f t="shared" si="22"/>
        <v>0</v>
      </c>
      <c r="J777" s="160" t="str">
        <f t="shared" si="23"/>
        <v>yes</v>
      </c>
    </row>
    <row r="778" spans="2:10">
      <c r="B778" t="s">
        <v>14190</v>
      </c>
      <c r="C778" t="s">
        <v>14191</v>
      </c>
      <c r="D778">
        <v>1</v>
      </c>
      <c r="E778" s="160">
        <v>46056</v>
      </c>
      <c r="F778" s="160">
        <v>46057</v>
      </c>
      <c r="G778" s="160"/>
      <c r="H778" s="160"/>
      <c r="I778" s="160" t="b">
        <f t="shared" si="22"/>
        <v>0</v>
      </c>
      <c r="J778" s="160" t="str">
        <f t="shared" si="23"/>
        <v>yes</v>
      </c>
    </row>
    <row r="779" spans="2:10">
      <c r="B779" t="s">
        <v>14192</v>
      </c>
      <c r="C779" t="s">
        <v>14193</v>
      </c>
      <c r="D779">
        <v>1</v>
      </c>
      <c r="E779" s="160">
        <v>46058</v>
      </c>
      <c r="F779" s="160">
        <v>46060</v>
      </c>
      <c r="G779" s="160"/>
      <c r="H779" s="160"/>
      <c r="I779" s="160" t="b">
        <f t="shared" ref="I779:I842" si="24">IF(E779=G779,"yes")</f>
        <v>0</v>
      </c>
      <c r="J779" s="160" t="str">
        <f t="shared" ref="J779:J842" si="25">IF(E779&gt;G779,"yes")</f>
        <v>yes</v>
      </c>
    </row>
    <row r="780" spans="2:10">
      <c r="B780" t="s">
        <v>14194</v>
      </c>
      <c r="C780" t="s">
        <v>14195</v>
      </c>
      <c r="D780">
        <v>1</v>
      </c>
      <c r="E780" s="160">
        <v>46061</v>
      </c>
      <c r="F780" s="160">
        <v>46062</v>
      </c>
      <c r="G780" s="160"/>
      <c r="H780" s="160"/>
      <c r="I780" s="160" t="b">
        <f t="shared" si="24"/>
        <v>0</v>
      </c>
      <c r="J780" s="160" t="str">
        <f t="shared" si="25"/>
        <v>yes</v>
      </c>
    </row>
    <row r="781" spans="2:10">
      <c r="B781" t="s">
        <v>14196</v>
      </c>
      <c r="C781" t="s">
        <v>14197</v>
      </c>
      <c r="D781">
        <v>1</v>
      </c>
      <c r="E781" s="160">
        <v>46064</v>
      </c>
      <c r="F781" s="160">
        <v>46065</v>
      </c>
      <c r="G781" s="160"/>
      <c r="H781" s="160"/>
      <c r="I781" s="160" t="b">
        <f t="shared" si="24"/>
        <v>0</v>
      </c>
      <c r="J781" s="160" t="str">
        <f t="shared" si="25"/>
        <v>yes</v>
      </c>
    </row>
    <row r="782" spans="2:10">
      <c r="B782" t="s">
        <v>14198</v>
      </c>
      <c r="C782" t="s">
        <v>14199</v>
      </c>
      <c r="D782">
        <v>1</v>
      </c>
      <c r="E782" s="160">
        <v>46067</v>
      </c>
      <c r="F782" s="160">
        <v>46068</v>
      </c>
      <c r="G782" s="160"/>
      <c r="H782" s="160"/>
      <c r="I782" s="160" t="b">
        <f t="shared" si="24"/>
        <v>0</v>
      </c>
      <c r="J782" s="160" t="str">
        <f t="shared" si="25"/>
        <v>yes</v>
      </c>
    </row>
    <row r="783" spans="2:10">
      <c r="B783" t="s">
        <v>14200</v>
      </c>
      <c r="C783" t="s">
        <v>14201</v>
      </c>
      <c r="D783">
        <v>1</v>
      </c>
      <c r="E783" s="160">
        <v>46069</v>
      </c>
      <c r="F783" s="160">
        <v>46070</v>
      </c>
      <c r="G783" s="160"/>
      <c r="I783" s="160" t="b">
        <f t="shared" si="24"/>
        <v>0</v>
      </c>
      <c r="J783" s="160" t="str">
        <f t="shared" si="25"/>
        <v>yes</v>
      </c>
    </row>
    <row r="784" spans="2:10">
      <c r="B784" t="s">
        <v>14202</v>
      </c>
      <c r="C784" t="s">
        <v>14203</v>
      </c>
      <c r="D784">
        <v>1</v>
      </c>
      <c r="E784" s="160">
        <v>46071</v>
      </c>
      <c r="F784" s="160">
        <v>46072</v>
      </c>
      <c r="G784" s="160"/>
      <c r="H784" s="160"/>
      <c r="I784" s="160" t="b">
        <f t="shared" si="24"/>
        <v>0</v>
      </c>
      <c r="J784" s="160" t="str">
        <f t="shared" si="25"/>
        <v>yes</v>
      </c>
    </row>
    <row r="785" spans="2:10">
      <c r="B785" t="s">
        <v>14204</v>
      </c>
      <c r="C785" t="s">
        <v>14205</v>
      </c>
      <c r="D785">
        <v>1</v>
      </c>
      <c r="E785" s="160">
        <v>46086</v>
      </c>
      <c r="F785" s="160">
        <v>46088</v>
      </c>
      <c r="G785" s="160"/>
      <c r="H785" s="160"/>
      <c r="I785" s="160" t="b">
        <f t="shared" si="24"/>
        <v>0</v>
      </c>
      <c r="J785" s="160" t="str">
        <f t="shared" si="25"/>
        <v>yes</v>
      </c>
    </row>
    <row r="786" spans="2:10">
      <c r="B786" t="s">
        <v>14206</v>
      </c>
      <c r="C786" t="s">
        <v>14207</v>
      </c>
      <c r="D786">
        <v>1</v>
      </c>
      <c r="E786" s="160">
        <v>46071</v>
      </c>
      <c r="F786" s="160">
        <v>46072</v>
      </c>
      <c r="G786" s="160"/>
      <c r="H786" s="160"/>
      <c r="I786" s="160" t="b">
        <f t="shared" si="24"/>
        <v>0</v>
      </c>
      <c r="J786" s="160" t="str">
        <f t="shared" si="25"/>
        <v>yes</v>
      </c>
    </row>
    <row r="787" spans="2:10">
      <c r="B787" t="s">
        <v>14208</v>
      </c>
      <c r="C787" t="s">
        <v>14209</v>
      </c>
      <c r="D787">
        <v>1</v>
      </c>
      <c r="E787" s="160">
        <v>46086</v>
      </c>
      <c r="F787" s="160">
        <v>46088</v>
      </c>
      <c r="G787" s="160"/>
      <c r="H787" s="160"/>
      <c r="I787" s="160" t="b">
        <f t="shared" si="24"/>
        <v>0</v>
      </c>
      <c r="J787" s="160" t="str">
        <f t="shared" si="25"/>
        <v>yes</v>
      </c>
    </row>
    <row r="788" spans="2:10">
      <c r="B788" t="s">
        <v>14210</v>
      </c>
      <c r="C788" t="s">
        <v>14211</v>
      </c>
      <c r="D788">
        <v>1</v>
      </c>
      <c r="E788" s="160">
        <v>46071</v>
      </c>
      <c r="F788" s="160">
        <v>46072</v>
      </c>
      <c r="G788" s="160"/>
      <c r="H788" s="160"/>
      <c r="I788" s="160" t="b">
        <f t="shared" si="24"/>
        <v>0</v>
      </c>
      <c r="J788" s="160" t="str">
        <f t="shared" si="25"/>
        <v>yes</v>
      </c>
    </row>
    <row r="789" spans="2:10">
      <c r="B789" t="s">
        <v>14212</v>
      </c>
      <c r="C789" t="s">
        <v>14213</v>
      </c>
      <c r="D789">
        <v>1</v>
      </c>
      <c r="E789" s="160">
        <v>46086</v>
      </c>
      <c r="F789" s="160">
        <v>46088</v>
      </c>
      <c r="G789" s="160"/>
      <c r="H789" s="160"/>
      <c r="I789" s="160" t="b">
        <f t="shared" si="24"/>
        <v>0</v>
      </c>
      <c r="J789" s="160" t="str">
        <f t="shared" si="25"/>
        <v>yes</v>
      </c>
    </row>
    <row r="790" spans="2:10">
      <c r="B790" t="s">
        <v>14214</v>
      </c>
      <c r="C790" t="s">
        <v>14215</v>
      </c>
      <c r="D790">
        <v>1</v>
      </c>
      <c r="E790" s="160">
        <v>46082</v>
      </c>
      <c r="F790" s="160">
        <v>46083</v>
      </c>
      <c r="G790" s="160"/>
      <c r="H790" s="160"/>
      <c r="I790" s="160" t="b">
        <f t="shared" si="24"/>
        <v>0</v>
      </c>
      <c r="J790" s="160" t="str">
        <f t="shared" si="25"/>
        <v>yes</v>
      </c>
    </row>
    <row r="791" spans="2:10">
      <c r="B791" t="s">
        <v>14216</v>
      </c>
      <c r="C791" t="s">
        <v>14217</v>
      </c>
      <c r="D791">
        <v>1</v>
      </c>
      <c r="E791" s="160">
        <v>46084</v>
      </c>
      <c r="F791" s="160">
        <v>46085</v>
      </c>
      <c r="G791" s="160"/>
      <c r="H791" s="160"/>
      <c r="I791" s="160" t="b">
        <f t="shared" si="24"/>
        <v>0</v>
      </c>
      <c r="J791" s="160" t="str">
        <f t="shared" si="25"/>
        <v>yes</v>
      </c>
    </row>
    <row r="792" spans="2:10">
      <c r="B792" t="s">
        <v>14218</v>
      </c>
      <c r="C792" t="s">
        <v>14219</v>
      </c>
      <c r="D792">
        <v>1</v>
      </c>
      <c r="E792" s="160">
        <v>46082</v>
      </c>
      <c r="F792" s="160">
        <v>46083</v>
      </c>
      <c r="G792" s="160"/>
      <c r="I792" s="160" t="b">
        <f t="shared" si="24"/>
        <v>0</v>
      </c>
      <c r="J792" s="160" t="str">
        <f t="shared" si="25"/>
        <v>yes</v>
      </c>
    </row>
    <row r="793" spans="2:10">
      <c r="B793" t="s">
        <v>14220</v>
      </c>
      <c r="C793" t="s">
        <v>14221</v>
      </c>
      <c r="D793">
        <v>1</v>
      </c>
      <c r="E793" s="160">
        <v>46084</v>
      </c>
      <c r="F793" s="160">
        <v>46085</v>
      </c>
      <c r="G793" s="160"/>
      <c r="I793" s="160" t="b">
        <f t="shared" si="24"/>
        <v>0</v>
      </c>
      <c r="J793" s="160" t="str">
        <f t="shared" si="25"/>
        <v>yes</v>
      </c>
    </row>
    <row r="794" spans="2:10">
      <c r="B794" t="s">
        <v>14222</v>
      </c>
      <c r="C794" t="s">
        <v>14223</v>
      </c>
      <c r="D794">
        <v>1</v>
      </c>
      <c r="E794" s="160">
        <v>46064</v>
      </c>
      <c r="F794" s="160">
        <v>46065</v>
      </c>
      <c r="G794" s="160"/>
      <c r="H794" s="160"/>
      <c r="I794" s="160" t="b">
        <f t="shared" si="24"/>
        <v>0</v>
      </c>
      <c r="J794" s="160" t="str">
        <f t="shared" si="25"/>
        <v>yes</v>
      </c>
    </row>
    <row r="795" spans="2:10">
      <c r="B795" t="s">
        <v>14224</v>
      </c>
      <c r="C795" t="s">
        <v>14225</v>
      </c>
      <c r="D795">
        <v>1</v>
      </c>
      <c r="E795" s="160">
        <v>46067</v>
      </c>
      <c r="F795" s="160">
        <v>46068</v>
      </c>
      <c r="G795" s="160"/>
      <c r="H795" s="160"/>
      <c r="I795" s="160" t="b">
        <f t="shared" si="24"/>
        <v>0</v>
      </c>
      <c r="J795" s="160" t="str">
        <f t="shared" si="25"/>
        <v>yes</v>
      </c>
    </row>
    <row r="796" spans="2:10">
      <c r="B796" t="s">
        <v>14226</v>
      </c>
      <c r="C796" t="s">
        <v>14227</v>
      </c>
      <c r="D796">
        <v>1</v>
      </c>
      <c r="E796" s="160">
        <v>46069</v>
      </c>
      <c r="F796" s="160">
        <v>46070</v>
      </c>
      <c r="G796" s="160"/>
      <c r="H796" s="160"/>
      <c r="I796" s="160" t="b">
        <f t="shared" si="24"/>
        <v>0</v>
      </c>
      <c r="J796" s="160" t="str">
        <f t="shared" si="25"/>
        <v>yes</v>
      </c>
    </row>
    <row r="797" spans="2:10">
      <c r="B797" t="s">
        <v>14228</v>
      </c>
      <c r="C797" t="s">
        <v>14229</v>
      </c>
      <c r="D797">
        <v>1</v>
      </c>
      <c r="E797" s="160">
        <v>46071</v>
      </c>
      <c r="F797" s="160">
        <v>46072</v>
      </c>
      <c r="G797" s="160"/>
      <c r="I797" s="160" t="b">
        <f t="shared" si="24"/>
        <v>0</v>
      </c>
      <c r="J797" s="160" t="str">
        <f t="shared" si="25"/>
        <v>yes</v>
      </c>
    </row>
    <row r="798" spans="2:10">
      <c r="B798" t="s">
        <v>14230</v>
      </c>
      <c r="C798" t="s">
        <v>14231</v>
      </c>
      <c r="D798">
        <v>1</v>
      </c>
      <c r="E798" s="160">
        <v>46064</v>
      </c>
      <c r="F798" s="160">
        <v>46065</v>
      </c>
      <c r="G798" s="160"/>
      <c r="I798" s="160" t="b">
        <f t="shared" si="24"/>
        <v>0</v>
      </c>
      <c r="J798" s="160" t="str">
        <f t="shared" si="25"/>
        <v>yes</v>
      </c>
    </row>
    <row r="799" spans="2:10">
      <c r="B799" t="s">
        <v>14232</v>
      </c>
      <c r="C799" t="s">
        <v>14233</v>
      </c>
      <c r="D799">
        <v>1</v>
      </c>
      <c r="E799" s="160">
        <v>46067</v>
      </c>
      <c r="F799" s="160">
        <v>46068</v>
      </c>
      <c r="G799" s="160"/>
      <c r="H799" s="160"/>
      <c r="I799" s="160" t="b">
        <f t="shared" si="24"/>
        <v>0</v>
      </c>
      <c r="J799" s="160" t="str">
        <f t="shared" si="25"/>
        <v>yes</v>
      </c>
    </row>
    <row r="800" spans="2:10">
      <c r="B800" t="s">
        <v>14234</v>
      </c>
      <c r="C800" t="s">
        <v>14235</v>
      </c>
      <c r="D800">
        <v>1</v>
      </c>
      <c r="E800" s="160">
        <v>46069</v>
      </c>
      <c r="F800" s="160">
        <v>46070</v>
      </c>
      <c r="G800" s="160"/>
      <c r="H800" s="160"/>
      <c r="I800" s="160" t="b">
        <f t="shared" si="24"/>
        <v>0</v>
      </c>
      <c r="J800" s="160" t="str">
        <f t="shared" si="25"/>
        <v>yes</v>
      </c>
    </row>
    <row r="801" spans="2:10">
      <c r="B801" t="s">
        <v>14236</v>
      </c>
      <c r="C801" t="s">
        <v>14237</v>
      </c>
      <c r="D801">
        <v>1</v>
      </c>
      <c r="E801" s="160">
        <v>46074</v>
      </c>
      <c r="F801" s="160">
        <v>46075</v>
      </c>
      <c r="G801" s="160"/>
      <c r="H801" s="160"/>
      <c r="I801" s="160" t="b">
        <f t="shared" si="24"/>
        <v>0</v>
      </c>
      <c r="J801" s="160" t="str">
        <f t="shared" si="25"/>
        <v>yes</v>
      </c>
    </row>
    <row r="802" spans="2:10">
      <c r="B802" t="s">
        <v>14238</v>
      </c>
      <c r="C802" t="s">
        <v>14239</v>
      </c>
      <c r="D802">
        <v>1</v>
      </c>
      <c r="E802" s="160">
        <v>46064</v>
      </c>
      <c r="F802" s="160">
        <v>46077</v>
      </c>
      <c r="G802" s="160">
        <v>45879</v>
      </c>
      <c r="I802" s="160" t="b">
        <f t="shared" si="24"/>
        <v>0</v>
      </c>
      <c r="J802" s="160" t="str">
        <f t="shared" si="25"/>
        <v>yes</v>
      </c>
    </row>
    <row r="803" spans="2:10">
      <c r="B803" t="s">
        <v>14240</v>
      </c>
      <c r="C803" t="s">
        <v>14241</v>
      </c>
      <c r="D803">
        <v>1</v>
      </c>
      <c r="E803" s="160">
        <v>46085</v>
      </c>
      <c r="F803" s="160">
        <v>46105</v>
      </c>
      <c r="G803" s="160">
        <v>45881</v>
      </c>
      <c r="I803" s="160" t="b">
        <f t="shared" si="24"/>
        <v>0</v>
      </c>
      <c r="J803" s="160" t="str">
        <f t="shared" si="25"/>
        <v>yes</v>
      </c>
    </row>
    <row r="804" spans="2:10">
      <c r="B804" t="s">
        <v>14242</v>
      </c>
      <c r="C804" t="s">
        <v>14243</v>
      </c>
      <c r="D804">
        <v>1</v>
      </c>
      <c r="E804" s="160">
        <v>46109</v>
      </c>
      <c r="F804" s="160">
        <v>46110</v>
      </c>
      <c r="G804" s="160"/>
      <c r="I804" s="160" t="b">
        <f t="shared" si="24"/>
        <v>0</v>
      </c>
      <c r="J804" s="160" t="str">
        <f t="shared" si="25"/>
        <v>yes</v>
      </c>
    </row>
    <row r="805" spans="2:10">
      <c r="B805" t="s">
        <v>14244</v>
      </c>
      <c r="C805" t="s">
        <v>14245</v>
      </c>
      <c r="D805">
        <v>1</v>
      </c>
      <c r="E805" s="160">
        <v>46111</v>
      </c>
      <c r="F805" s="160">
        <v>46112</v>
      </c>
      <c r="I805" s="160" t="b">
        <f t="shared" si="24"/>
        <v>0</v>
      </c>
      <c r="J805" s="160" t="str">
        <f t="shared" si="25"/>
        <v>yes</v>
      </c>
    </row>
    <row r="806" spans="2:10">
      <c r="B806" t="s">
        <v>14246</v>
      </c>
      <c r="C806" t="s">
        <v>14247</v>
      </c>
      <c r="D806">
        <v>1</v>
      </c>
      <c r="E806" s="160">
        <v>46113</v>
      </c>
      <c r="F806" s="160">
        <v>46118</v>
      </c>
      <c r="I806" s="160" t="b">
        <f t="shared" si="24"/>
        <v>0</v>
      </c>
      <c r="J806" s="160" t="str">
        <f t="shared" si="25"/>
        <v>yes</v>
      </c>
    </row>
    <row r="807" spans="2:10">
      <c r="B807" t="s">
        <v>14248</v>
      </c>
      <c r="C807" t="s">
        <v>14249</v>
      </c>
      <c r="D807">
        <v>1</v>
      </c>
      <c r="E807" s="160">
        <v>46119</v>
      </c>
      <c r="F807" s="160">
        <v>46126</v>
      </c>
      <c r="I807" s="160" t="b">
        <f t="shared" si="24"/>
        <v>0</v>
      </c>
      <c r="J807" s="160" t="str">
        <f t="shared" si="25"/>
        <v>yes</v>
      </c>
    </row>
    <row r="808" spans="2:10">
      <c r="B808" t="s">
        <v>14250</v>
      </c>
      <c r="C808" t="s">
        <v>14251</v>
      </c>
      <c r="D808">
        <v>1</v>
      </c>
      <c r="E808" s="160">
        <v>46127</v>
      </c>
      <c r="F808" s="160">
        <v>46134</v>
      </c>
      <c r="I808" s="160" t="b">
        <f t="shared" si="24"/>
        <v>0</v>
      </c>
      <c r="J808" s="160" t="str">
        <f t="shared" si="25"/>
        <v>yes</v>
      </c>
    </row>
    <row r="809" spans="2:10">
      <c r="B809" t="s">
        <v>14252</v>
      </c>
      <c r="C809" t="s">
        <v>14253</v>
      </c>
      <c r="D809">
        <v>1</v>
      </c>
      <c r="E809" s="160">
        <v>46135</v>
      </c>
      <c r="F809" s="160">
        <v>46138</v>
      </c>
      <c r="I809" s="160" t="b">
        <f t="shared" si="24"/>
        <v>0</v>
      </c>
      <c r="J809" s="160" t="str">
        <f t="shared" si="25"/>
        <v>yes</v>
      </c>
    </row>
    <row r="810" spans="2:10">
      <c r="B810" t="s">
        <v>14254</v>
      </c>
      <c r="C810" t="s">
        <v>14255</v>
      </c>
      <c r="D810">
        <v>1</v>
      </c>
      <c r="E810" s="160">
        <v>46139</v>
      </c>
      <c r="F810" s="160">
        <v>46140</v>
      </c>
      <c r="G810" s="160"/>
      <c r="I810" s="160" t="b">
        <f t="shared" si="24"/>
        <v>0</v>
      </c>
      <c r="J810" s="160" t="str">
        <f t="shared" si="25"/>
        <v>yes</v>
      </c>
    </row>
    <row r="811" spans="2:10">
      <c r="B811" t="s">
        <v>14256</v>
      </c>
      <c r="C811" t="s">
        <v>14257</v>
      </c>
      <c r="D811">
        <v>1</v>
      </c>
      <c r="E811" s="160">
        <v>46106</v>
      </c>
      <c r="F811" s="160">
        <v>46107</v>
      </c>
      <c r="G811" s="160"/>
      <c r="I811" s="160" t="b">
        <f t="shared" si="24"/>
        <v>0</v>
      </c>
      <c r="J811" s="160" t="str">
        <f t="shared" si="25"/>
        <v>yes</v>
      </c>
    </row>
    <row r="812" spans="2:10">
      <c r="B812" t="s">
        <v>14258</v>
      </c>
      <c r="C812" t="s">
        <v>14259</v>
      </c>
      <c r="D812">
        <v>1</v>
      </c>
      <c r="E812" s="160">
        <v>46109</v>
      </c>
      <c r="F812" s="160">
        <v>46110</v>
      </c>
      <c r="G812" s="160"/>
      <c r="H812" s="160"/>
      <c r="I812" s="160" t="b">
        <f t="shared" si="24"/>
        <v>0</v>
      </c>
      <c r="J812" s="160" t="str">
        <f t="shared" si="25"/>
        <v>yes</v>
      </c>
    </row>
    <row r="813" spans="2:10">
      <c r="B813" t="s">
        <v>14260</v>
      </c>
      <c r="C813" t="s">
        <v>14261</v>
      </c>
      <c r="D813">
        <v>1</v>
      </c>
      <c r="E813" s="160">
        <v>46111</v>
      </c>
      <c r="F813" s="160">
        <v>46116</v>
      </c>
      <c r="G813" s="160"/>
      <c r="H813" s="160"/>
      <c r="I813" s="160" t="b">
        <f t="shared" si="24"/>
        <v>0</v>
      </c>
      <c r="J813" s="160" t="str">
        <f t="shared" si="25"/>
        <v>yes</v>
      </c>
    </row>
    <row r="814" spans="2:10">
      <c r="B814" t="s">
        <v>14262</v>
      </c>
      <c r="C814" t="s">
        <v>14263</v>
      </c>
      <c r="D814">
        <v>1</v>
      </c>
      <c r="E814" s="160">
        <v>46117</v>
      </c>
      <c r="F814" s="160">
        <v>46124</v>
      </c>
      <c r="G814" s="160"/>
      <c r="H814" s="160"/>
      <c r="I814" s="160" t="b">
        <f t="shared" si="24"/>
        <v>0</v>
      </c>
      <c r="J814" s="160" t="str">
        <f t="shared" si="25"/>
        <v>yes</v>
      </c>
    </row>
    <row r="815" spans="2:10">
      <c r="B815" t="s">
        <v>14264</v>
      </c>
      <c r="C815" t="s">
        <v>14265</v>
      </c>
      <c r="D815">
        <v>1</v>
      </c>
      <c r="E815" s="160">
        <v>46125</v>
      </c>
      <c r="F815" s="160">
        <v>46132</v>
      </c>
      <c r="G815" s="160"/>
      <c r="I815" s="160" t="b">
        <f t="shared" si="24"/>
        <v>0</v>
      </c>
      <c r="J815" s="160" t="str">
        <f t="shared" si="25"/>
        <v>yes</v>
      </c>
    </row>
    <row r="816" spans="2:10">
      <c r="B816" t="s">
        <v>14266</v>
      </c>
      <c r="C816" t="s">
        <v>14267</v>
      </c>
      <c r="D816">
        <v>1</v>
      </c>
      <c r="E816" s="160">
        <v>46133</v>
      </c>
      <c r="F816" s="160">
        <v>46135</v>
      </c>
      <c r="G816" s="160"/>
      <c r="I816" s="160" t="b">
        <f t="shared" si="24"/>
        <v>0</v>
      </c>
      <c r="J816" s="160" t="str">
        <f t="shared" si="25"/>
        <v>yes</v>
      </c>
    </row>
    <row r="817" spans="2:10">
      <c r="B817" t="s">
        <v>14268</v>
      </c>
      <c r="C817" t="s">
        <v>14269</v>
      </c>
      <c r="D817">
        <v>1</v>
      </c>
      <c r="E817" s="160">
        <v>46137</v>
      </c>
      <c r="F817" s="160">
        <v>46138</v>
      </c>
      <c r="G817" s="160"/>
      <c r="H817" s="160"/>
      <c r="I817" s="160" t="b">
        <f t="shared" si="24"/>
        <v>0</v>
      </c>
      <c r="J817" s="160" t="str">
        <f t="shared" si="25"/>
        <v>yes</v>
      </c>
    </row>
    <row r="818" spans="2:10">
      <c r="B818" t="s">
        <v>14270</v>
      </c>
      <c r="C818" t="s">
        <v>14271</v>
      </c>
      <c r="D818">
        <v>1</v>
      </c>
      <c r="E818" s="160">
        <v>46121</v>
      </c>
      <c r="F818" s="160">
        <v>46123</v>
      </c>
      <c r="G818" s="160"/>
      <c r="H818" s="160"/>
      <c r="I818" s="160" t="b">
        <f t="shared" si="24"/>
        <v>0</v>
      </c>
      <c r="J818" s="160" t="str">
        <f t="shared" si="25"/>
        <v>yes</v>
      </c>
    </row>
    <row r="819" spans="2:10">
      <c r="B819" t="s">
        <v>14272</v>
      </c>
      <c r="C819" t="s">
        <v>14273</v>
      </c>
      <c r="D819">
        <v>1</v>
      </c>
      <c r="E819" s="160">
        <v>46124</v>
      </c>
      <c r="F819" s="160">
        <v>46125</v>
      </c>
      <c r="G819" s="160"/>
      <c r="H819" s="160"/>
      <c r="I819" s="160" t="b">
        <f t="shared" si="24"/>
        <v>0</v>
      </c>
      <c r="J819" s="160" t="str">
        <f t="shared" si="25"/>
        <v>yes</v>
      </c>
    </row>
    <row r="820" spans="2:10">
      <c r="B820" t="s">
        <v>14274</v>
      </c>
      <c r="C820" t="s">
        <v>14275</v>
      </c>
      <c r="D820">
        <v>1</v>
      </c>
      <c r="E820" s="160">
        <v>46126</v>
      </c>
      <c r="F820" s="160">
        <v>46127</v>
      </c>
      <c r="G820" s="160"/>
      <c r="H820" s="160"/>
      <c r="I820" s="160" t="b">
        <f t="shared" si="24"/>
        <v>0</v>
      </c>
      <c r="J820" s="160" t="str">
        <f t="shared" si="25"/>
        <v>yes</v>
      </c>
    </row>
    <row r="821" spans="2:10">
      <c r="B821" t="s">
        <v>14276</v>
      </c>
      <c r="C821" t="s">
        <v>14277</v>
      </c>
      <c r="D821">
        <v>1</v>
      </c>
      <c r="E821" s="160">
        <v>46128</v>
      </c>
      <c r="F821" s="160">
        <v>46130</v>
      </c>
      <c r="G821" s="160"/>
      <c r="I821" s="160" t="b">
        <f t="shared" si="24"/>
        <v>0</v>
      </c>
      <c r="J821" s="160" t="str">
        <f t="shared" si="25"/>
        <v>yes</v>
      </c>
    </row>
    <row r="822" spans="2:10">
      <c r="B822" t="s">
        <v>14278</v>
      </c>
      <c r="C822" t="s">
        <v>14279</v>
      </c>
      <c r="D822">
        <v>1</v>
      </c>
      <c r="E822" s="160">
        <v>46131</v>
      </c>
      <c r="F822" s="160">
        <v>46132</v>
      </c>
      <c r="G822" s="160"/>
      <c r="H822" s="160"/>
      <c r="I822" s="160" t="b">
        <f t="shared" si="24"/>
        <v>0</v>
      </c>
      <c r="J822" s="160" t="str">
        <f t="shared" si="25"/>
        <v>yes</v>
      </c>
    </row>
    <row r="823" spans="2:10">
      <c r="B823" t="s">
        <v>14280</v>
      </c>
      <c r="C823" t="s">
        <v>14281</v>
      </c>
      <c r="D823">
        <v>1</v>
      </c>
      <c r="E823" s="160">
        <v>46124</v>
      </c>
      <c r="F823" s="160">
        <v>46125</v>
      </c>
      <c r="G823" s="160"/>
      <c r="H823" s="160"/>
      <c r="I823" s="160" t="b">
        <f t="shared" si="24"/>
        <v>0</v>
      </c>
      <c r="J823" s="160" t="str">
        <f t="shared" si="25"/>
        <v>yes</v>
      </c>
    </row>
    <row r="824" spans="2:10">
      <c r="B824" t="s">
        <v>14282</v>
      </c>
      <c r="C824" t="s">
        <v>14283</v>
      </c>
      <c r="D824">
        <v>1</v>
      </c>
      <c r="E824" s="160">
        <v>46126</v>
      </c>
      <c r="F824" s="160">
        <v>46127</v>
      </c>
      <c r="G824" s="160"/>
      <c r="H824" s="160"/>
      <c r="I824" s="160" t="b">
        <f t="shared" si="24"/>
        <v>0</v>
      </c>
      <c r="J824" s="160" t="str">
        <f t="shared" si="25"/>
        <v>yes</v>
      </c>
    </row>
    <row r="825" spans="2:10">
      <c r="B825" t="s">
        <v>14284</v>
      </c>
      <c r="C825" t="s">
        <v>14285</v>
      </c>
      <c r="D825">
        <v>1</v>
      </c>
      <c r="E825" s="160">
        <v>46128</v>
      </c>
      <c r="F825" s="160">
        <v>46130</v>
      </c>
      <c r="G825" s="160"/>
      <c r="I825" s="160" t="b">
        <f t="shared" si="24"/>
        <v>0</v>
      </c>
      <c r="J825" s="160" t="str">
        <f t="shared" si="25"/>
        <v>yes</v>
      </c>
    </row>
    <row r="826" spans="2:10">
      <c r="B826" t="s">
        <v>14286</v>
      </c>
      <c r="C826" t="s">
        <v>14287</v>
      </c>
      <c r="D826">
        <v>1</v>
      </c>
      <c r="E826" s="160">
        <v>46131</v>
      </c>
      <c r="F826" s="160">
        <v>46132</v>
      </c>
      <c r="G826" s="160"/>
      <c r="H826" s="160"/>
      <c r="I826" s="160" t="b">
        <f t="shared" si="24"/>
        <v>0</v>
      </c>
      <c r="J826" s="160" t="str">
        <f t="shared" si="25"/>
        <v>yes</v>
      </c>
    </row>
    <row r="827" spans="2:10">
      <c r="B827" t="s">
        <v>14288</v>
      </c>
      <c r="C827" t="s">
        <v>14289</v>
      </c>
      <c r="D827">
        <v>1</v>
      </c>
      <c r="E827" s="160">
        <v>46133</v>
      </c>
      <c r="F827" s="160">
        <v>46134</v>
      </c>
      <c r="G827" s="160"/>
      <c r="H827" s="160"/>
      <c r="I827" s="160" t="b">
        <f t="shared" si="24"/>
        <v>0</v>
      </c>
      <c r="J827" s="160" t="str">
        <f t="shared" si="25"/>
        <v>yes</v>
      </c>
    </row>
    <row r="828" spans="2:10">
      <c r="B828" t="s">
        <v>14290</v>
      </c>
      <c r="C828" t="s">
        <v>14291</v>
      </c>
      <c r="D828">
        <v>1</v>
      </c>
      <c r="E828" s="160">
        <v>46141</v>
      </c>
      <c r="F828" s="160">
        <v>46142</v>
      </c>
      <c r="G828" s="160"/>
      <c r="H828" s="160"/>
      <c r="I828" s="160" t="b">
        <f t="shared" si="24"/>
        <v>0</v>
      </c>
      <c r="J828" s="160" t="str">
        <f t="shared" si="25"/>
        <v>yes</v>
      </c>
    </row>
    <row r="829" spans="2:10">
      <c r="B829" t="s">
        <v>14292</v>
      </c>
      <c r="C829" t="s">
        <v>14293</v>
      </c>
      <c r="D829">
        <v>1</v>
      </c>
      <c r="E829" s="160">
        <v>46144</v>
      </c>
      <c r="F829" s="160">
        <v>46145</v>
      </c>
      <c r="G829" s="160"/>
      <c r="H829" s="160"/>
      <c r="I829" s="160" t="b">
        <f t="shared" si="24"/>
        <v>0</v>
      </c>
      <c r="J829" s="160" t="str">
        <f t="shared" si="25"/>
        <v>yes</v>
      </c>
    </row>
    <row r="830" spans="2:10">
      <c r="B830" t="s">
        <v>14294</v>
      </c>
      <c r="C830" t="s">
        <v>14295</v>
      </c>
      <c r="D830">
        <v>1</v>
      </c>
      <c r="E830" s="160">
        <v>46146</v>
      </c>
      <c r="F830" s="160">
        <v>46147</v>
      </c>
      <c r="G830" s="160"/>
      <c r="H830" s="160"/>
      <c r="I830" s="160" t="b">
        <f t="shared" si="24"/>
        <v>0</v>
      </c>
      <c r="J830" s="160" t="str">
        <f t="shared" si="25"/>
        <v>yes</v>
      </c>
    </row>
    <row r="831" spans="2:10">
      <c r="B831" t="s">
        <v>14296</v>
      </c>
      <c r="C831" t="s">
        <v>14297</v>
      </c>
      <c r="D831">
        <v>1</v>
      </c>
      <c r="E831" s="160">
        <v>46148</v>
      </c>
      <c r="F831" s="160">
        <v>46149</v>
      </c>
      <c r="G831" s="160"/>
      <c r="H831" s="160"/>
      <c r="I831" s="160" t="b">
        <f t="shared" si="24"/>
        <v>0</v>
      </c>
      <c r="J831" s="160" t="str">
        <f t="shared" si="25"/>
        <v>yes</v>
      </c>
    </row>
    <row r="832" spans="2:10">
      <c r="B832" t="s">
        <v>14298</v>
      </c>
      <c r="C832" t="s">
        <v>14299</v>
      </c>
      <c r="D832">
        <v>1</v>
      </c>
      <c r="E832" s="160">
        <v>46161</v>
      </c>
      <c r="F832" s="160">
        <v>46162</v>
      </c>
      <c r="G832" s="160"/>
      <c r="H832" s="160"/>
      <c r="I832" s="160" t="b">
        <f t="shared" si="24"/>
        <v>0</v>
      </c>
      <c r="J832" s="160" t="str">
        <f t="shared" si="25"/>
        <v>yes</v>
      </c>
    </row>
    <row r="833" spans="2:10">
      <c r="B833" t="s">
        <v>14300</v>
      </c>
      <c r="C833" t="s">
        <v>14301</v>
      </c>
      <c r="D833">
        <v>1</v>
      </c>
      <c r="E833" s="160">
        <v>46156</v>
      </c>
      <c r="F833" s="160">
        <v>46158</v>
      </c>
      <c r="G833" s="160"/>
      <c r="H833" s="160"/>
      <c r="I833" s="160" t="b">
        <f t="shared" si="24"/>
        <v>0</v>
      </c>
      <c r="J833" s="160" t="str">
        <f t="shared" si="25"/>
        <v>yes</v>
      </c>
    </row>
    <row r="834" spans="2:10">
      <c r="B834" t="s">
        <v>14302</v>
      </c>
      <c r="C834" t="s">
        <v>14303</v>
      </c>
      <c r="D834">
        <v>1</v>
      </c>
      <c r="E834" s="160">
        <v>46159</v>
      </c>
      <c r="F834" s="160">
        <v>46160</v>
      </c>
      <c r="G834" s="160"/>
      <c r="H834" s="160"/>
      <c r="I834" s="160" t="b">
        <f t="shared" si="24"/>
        <v>0</v>
      </c>
      <c r="J834" s="160" t="str">
        <f t="shared" si="25"/>
        <v>yes</v>
      </c>
    </row>
    <row r="835" spans="2:10">
      <c r="B835" t="s">
        <v>14304</v>
      </c>
      <c r="C835" t="s">
        <v>14305</v>
      </c>
      <c r="D835">
        <v>1</v>
      </c>
      <c r="E835" s="160">
        <v>46156</v>
      </c>
      <c r="F835" s="160">
        <v>46158</v>
      </c>
      <c r="G835" s="160"/>
      <c r="H835" s="160"/>
      <c r="I835" s="160" t="b">
        <f t="shared" si="24"/>
        <v>0</v>
      </c>
      <c r="J835" s="160" t="str">
        <f t="shared" si="25"/>
        <v>yes</v>
      </c>
    </row>
    <row r="836" spans="2:10">
      <c r="B836" t="s">
        <v>14306</v>
      </c>
      <c r="C836" t="s">
        <v>14307</v>
      </c>
      <c r="D836">
        <v>1</v>
      </c>
      <c r="E836" s="160">
        <v>46159</v>
      </c>
      <c r="F836" s="160">
        <v>46160</v>
      </c>
      <c r="G836" s="160"/>
      <c r="H836" s="160"/>
      <c r="I836" s="160" t="b">
        <f t="shared" si="24"/>
        <v>0</v>
      </c>
      <c r="J836" s="160" t="str">
        <f t="shared" si="25"/>
        <v>yes</v>
      </c>
    </row>
    <row r="837" spans="2:10">
      <c r="B837" t="s">
        <v>14308</v>
      </c>
      <c r="C837" t="s">
        <v>14309</v>
      </c>
      <c r="D837">
        <v>1</v>
      </c>
      <c r="E837" s="160">
        <v>46156</v>
      </c>
      <c r="F837" s="160">
        <v>46158</v>
      </c>
      <c r="G837" s="160"/>
      <c r="H837" s="160"/>
      <c r="I837" s="160" t="b">
        <f t="shared" si="24"/>
        <v>0</v>
      </c>
      <c r="J837" s="160" t="str">
        <f t="shared" si="25"/>
        <v>yes</v>
      </c>
    </row>
    <row r="838" spans="2:10">
      <c r="B838" t="s">
        <v>14310</v>
      </c>
      <c r="C838" t="s">
        <v>14311</v>
      </c>
      <c r="D838">
        <v>1</v>
      </c>
      <c r="E838" s="160">
        <v>46159</v>
      </c>
      <c r="F838" s="160">
        <v>46160</v>
      </c>
      <c r="G838" s="160"/>
      <c r="H838" s="160"/>
      <c r="I838" s="160" t="b">
        <f t="shared" si="24"/>
        <v>0</v>
      </c>
      <c r="J838" s="160" t="str">
        <f t="shared" si="25"/>
        <v>yes</v>
      </c>
    </row>
    <row r="839" spans="2:10">
      <c r="B839" t="s">
        <v>14312</v>
      </c>
      <c r="C839" t="s">
        <v>14313</v>
      </c>
      <c r="D839">
        <v>1</v>
      </c>
      <c r="E839" s="160">
        <v>46141</v>
      </c>
      <c r="F839" s="160">
        <v>46142</v>
      </c>
      <c r="G839" s="160"/>
      <c r="H839" s="160"/>
      <c r="I839" s="160" t="b">
        <f t="shared" si="24"/>
        <v>0</v>
      </c>
      <c r="J839" s="160" t="str">
        <f t="shared" si="25"/>
        <v>yes</v>
      </c>
    </row>
    <row r="840" spans="2:10">
      <c r="B840" t="s">
        <v>14314</v>
      </c>
      <c r="C840" t="s">
        <v>14315</v>
      </c>
      <c r="D840">
        <v>1</v>
      </c>
      <c r="E840" s="160">
        <v>46144</v>
      </c>
      <c r="F840" s="160">
        <v>46145</v>
      </c>
      <c r="G840" s="160"/>
      <c r="H840" s="160"/>
      <c r="I840" s="160" t="b">
        <f t="shared" si="24"/>
        <v>0</v>
      </c>
      <c r="J840" s="160" t="str">
        <f t="shared" si="25"/>
        <v>yes</v>
      </c>
    </row>
    <row r="841" spans="2:10">
      <c r="B841" t="s">
        <v>14316</v>
      </c>
      <c r="C841" t="s">
        <v>14317</v>
      </c>
      <c r="D841">
        <v>1</v>
      </c>
      <c r="E841" s="160">
        <v>46146</v>
      </c>
      <c r="F841" s="160">
        <v>46147</v>
      </c>
      <c r="G841" s="160"/>
      <c r="H841" s="160"/>
      <c r="I841" s="160" t="b">
        <f t="shared" si="24"/>
        <v>0</v>
      </c>
      <c r="J841" s="160" t="str">
        <f t="shared" si="25"/>
        <v>yes</v>
      </c>
    </row>
    <row r="842" spans="2:10">
      <c r="B842" t="s">
        <v>14318</v>
      </c>
      <c r="C842" t="s">
        <v>14319</v>
      </c>
      <c r="D842">
        <v>1</v>
      </c>
      <c r="E842" s="160">
        <v>46148</v>
      </c>
      <c r="F842" s="160">
        <v>46149</v>
      </c>
      <c r="G842" s="160"/>
      <c r="H842" s="160"/>
      <c r="I842" s="160" t="b">
        <f t="shared" si="24"/>
        <v>0</v>
      </c>
      <c r="J842" s="160" t="str">
        <f t="shared" si="25"/>
        <v>yes</v>
      </c>
    </row>
    <row r="843" spans="2:10">
      <c r="B843" t="s">
        <v>14320</v>
      </c>
      <c r="C843" t="s">
        <v>14321</v>
      </c>
      <c r="D843">
        <v>1</v>
      </c>
      <c r="E843" s="160">
        <v>46141</v>
      </c>
      <c r="F843" s="160">
        <v>46142</v>
      </c>
      <c r="G843" s="160"/>
      <c r="H843" s="160"/>
      <c r="I843" s="160" t="b">
        <f t="shared" ref="I843:I906" si="26">IF(E843=G843,"yes")</f>
        <v>0</v>
      </c>
      <c r="J843" s="160" t="str">
        <f t="shared" ref="J843:J906" si="27">IF(E843&gt;G843,"yes")</f>
        <v>yes</v>
      </c>
    </row>
    <row r="844" spans="2:10">
      <c r="B844" t="s">
        <v>14322</v>
      </c>
      <c r="C844" t="s">
        <v>14323</v>
      </c>
      <c r="D844">
        <v>1</v>
      </c>
      <c r="E844" s="160">
        <v>46144</v>
      </c>
      <c r="F844" s="160">
        <v>46145</v>
      </c>
      <c r="G844" s="160"/>
      <c r="H844" s="160"/>
      <c r="I844" s="160" t="b">
        <f t="shared" si="26"/>
        <v>0</v>
      </c>
      <c r="J844" s="160" t="str">
        <f t="shared" si="27"/>
        <v>yes</v>
      </c>
    </row>
    <row r="845" spans="2:10">
      <c r="B845" t="s">
        <v>14324</v>
      </c>
      <c r="C845" t="s">
        <v>14325</v>
      </c>
      <c r="D845">
        <v>1</v>
      </c>
      <c r="E845" s="160">
        <v>46146</v>
      </c>
      <c r="F845" s="160">
        <v>46147</v>
      </c>
      <c r="G845" s="160"/>
      <c r="H845" s="160"/>
      <c r="I845" s="160" t="b">
        <f t="shared" si="26"/>
        <v>0</v>
      </c>
      <c r="J845" s="160" t="str">
        <f t="shared" si="27"/>
        <v>yes</v>
      </c>
    </row>
    <row r="846" spans="2:10">
      <c r="B846" t="s">
        <v>14326</v>
      </c>
      <c r="C846" t="s">
        <v>14327</v>
      </c>
      <c r="D846">
        <v>1</v>
      </c>
      <c r="E846" s="160">
        <v>46166</v>
      </c>
      <c r="F846" s="160">
        <v>46167</v>
      </c>
      <c r="G846" s="160"/>
      <c r="H846" s="160"/>
      <c r="I846" s="160" t="b">
        <f t="shared" si="26"/>
        <v>0</v>
      </c>
      <c r="J846" s="160" t="str">
        <f t="shared" si="27"/>
        <v>yes</v>
      </c>
    </row>
    <row r="847" spans="2:10">
      <c r="B847" t="s">
        <v>14328</v>
      </c>
      <c r="C847" t="s">
        <v>14329</v>
      </c>
      <c r="D847">
        <v>1</v>
      </c>
      <c r="E847" s="160">
        <v>46103</v>
      </c>
      <c r="F847" s="160">
        <v>46124</v>
      </c>
      <c r="G847" s="160">
        <v>45914</v>
      </c>
      <c r="H847" s="160"/>
      <c r="I847" s="160" t="b">
        <f t="shared" si="26"/>
        <v>0</v>
      </c>
      <c r="J847" s="160" t="str">
        <f t="shared" si="27"/>
        <v>yes</v>
      </c>
    </row>
    <row r="848" spans="2:10">
      <c r="B848" t="s">
        <v>14330</v>
      </c>
      <c r="C848" t="s">
        <v>14331</v>
      </c>
      <c r="D848">
        <v>1</v>
      </c>
      <c r="E848" s="160">
        <v>46135</v>
      </c>
      <c r="F848" s="160">
        <v>46137</v>
      </c>
      <c r="G848" s="160"/>
      <c r="H848" s="160"/>
      <c r="I848" s="160" t="b">
        <f t="shared" si="26"/>
        <v>0</v>
      </c>
      <c r="J848" s="160" t="str">
        <f t="shared" si="27"/>
        <v>yes</v>
      </c>
    </row>
    <row r="849" spans="2:10">
      <c r="B849" t="s">
        <v>14332</v>
      </c>
      <c r="C849" t="s">
        <v>14333</v>
      </c>
      <c r="D849">
        <v>1</v>
      </c>
      <c r="E849" s="160">
        <v>46138</v>
      </c>
      <c r="F849" s="160">
        <v>46139</v>
      </c>
      <c r="G849" s="160"/>
      <c r="H849" s="160"/>
      <c r="I849" s="160" t="b">
        <f t="shared" si="26"/>
        <v>0</v>
      </c>
      <c r="J849" s="160" t="str">
        <f t="shared" si="27"/>
        <v>yes</v>
      </c>
    </row>
    <row r="850" spans="2:10">
      <c r="B850" t="s">
        <v>14334</v>
      </c>
      <c r="C850" t="s">
        <v>14335</v>
      </c>
      <c r="D850">
        <v>1</v>
      </c>
      <c r="E850" s="160">
        <v>46140</v>
      </c>
      <c r="F850" s="160">
        <v>46141</v>
      </c>
      <c r="G850" s="160"/>
      <c r="H850" s="160"/>
      <c r="I850" s="160" t="b">
        <f t="shared" si="26"/>
        <v>0</v>
      </c>
      <c r="J850" s="160" t="str">
        <f t="shared" si="27"/>
        <v>yes</v>
      </c>
    </row>
    <row r="851" spans="2:10">
      <c r="B851" t="s">
        <v>14336</v>
      </c>
      <c r="C851" t="s">
        <v>14337</v>
      </c>
      <c r="D851">
        <v>1</v>
      </c>
      <c r="E851" s="160">
        <v>46142</v>
      </c>
      <c r="F851" s="160">
        <v>46144</v>
      </c>
      <c r="G851" s="160"/>
      <c r="H851" s="160"/>
      <c r="I851" s="160" t="b">
        <f t="shared" si="26"/>
        <v>0</v>
      </c>
      <c r="J851" s="160" t="str">
        <f t="shared" si="27"/>
        <v>yes</v>
      </c>
    </row>
    <row r="852" spans="2:10">
      <c r="B852" t="s">
        <v>14338</v>
      </c>
      <c r="C852" t="s">
        <v>14339</v>
      </c>
      <c r="D852">
        <v>1</v>
      </c>
      <c r="E852" s="160">
        <v>46145</v>
      </c>
      <c r="F852" s="160">
        <v>46146</v>
      </c>
      <c r="G852" s="160"/>
      <c r="H852" s="160"/>
      <c r="I852" s="160" t="b">
        <f t="shared" si="26"/>
        <v>0</v>
      </c>
      <c r="J852" s="160" t="str">
        <f t="shared" si="27"/>
        <v>yes</v>
      </c>
    </row>
    <row r="853" spans="2:10">
      <c r="B853" t="s">
        <v>14340</v>
      </c>
      <c r="C853" t="s">
        <v>14341</v>
      </c>
      <c r="D853">
        <v>1</v>
      </c>
      <c r="E853" s="160">
        <v>46125</v>
      </c>
      <c r="F853" s="160">
        <v>46126</v>
      </c>
      <c r="G853" s="160"/>
      <c r="H853" s="160"/>
      <c r="I853" s="160" t="b">
        <f t="shared" si="26"/>
        <v>0</v>
      </c>
      <c r="J853" s="160" t="str">
        <f t="shared" si="27"/>
        <v>yes</v>
      </c>
    </row>
    <row r="854" spans="2:10">
      <c r="B854" t="s">
        <v>14342</v>
      </c>
      <c r="C854" t="s">
        <v>14343</v>
      </c>
      <c r="D854">
        <v>1</v>
      </c>
      <c r="E854" s="160">
        <v>46127</v>
      </c>
      <c r="F854" s="160">
        <v>46128</v>
      </c>
      <c r="G854" s="160"/>
      <c r="H854" s="160"/>
      <c r="I854" s="160" t="b">
        <f t="shared" si="26"/>
        <v>0</v>
      </c>
      <c r="J854" s="160" t="str">
        <f t="shared" si="27"/>
        <v>yes</v>
      </c>
    </row>
    <row r="855" spans="2:10">
      <c r="B855" t="s">
        <v>14344</v>
      </c>
      <c r="C855" t="s">
        <v>14345</v>
      </c>
      <c r="D855">
        <v>1</v>
      </c>
      <c r="E855" s="160">
        <v>46130</v>
      </c>
      <c r="F855" s="160">
        <v>46131</v>
      </c>
      <c r="G855" s="160"/>
      <c r="H855" s="160"/>
      <c r="I855" s="160" t="b">
        <f t="shared" si="26"/>
        <v>0</v>
      </c>
      <c r="J855" s="160" t="str">
        <f t="shared" si="27"/>
        <v>yes</v>
      </c>
    </row>
    <row r="856" spans="2:10">
      <c r="B856" t="s">
        <v>14346</v>
      </c>
      <c r="C856" t="s">
        <v>14347</v>
      </c>
      <c r="D856">
        <v>1</v>
      </c>
      <c r="E856" s="160">
        <v>46132</v>
      </c>
      <c r="F856" s="160">
        <v>46133</v>
      </c>
      <c r="G856" s="160"/>
      <c r="H856" s="160"/>
      <c r="I856" s="160" t="b">
        <f t="shared" si="26"/>
        <v>0</v>
      </c>
      <c r="J856" s="160" t="str">
        <f t="shared" si="27"/>
        <v>yes</v>
      </c>
    </row>
    <row r="857" spans="2:10">
      <c r="B857" t="s">
        <v>14348</v>
      </c>
      <c r="C857" t="s">
        <v>14349</v>
      </c>
      <c r="D857">
        <v>1</v>
      </c>
      <c r="E857" s="160">
        <v>46134</v>
      </c>
      <c r="F857" s="160">
        <v>46135</v>
      </c>
      <c r="G857" s="160"/>
      <c r="H857" s="160"/>
      <c r="I857" s="160" t="b">
        <f t="shared" si="26"/>
        <v>0</v>
      </c>
      <c r="J857" s="160" t="str">
        <f t="shared" si="27"/>
        <v>yes</v>
      </c>
    </row>
    <row r="858" spans="2:10">
      <c r="B858" t="s">
        <v>14350</v>
      </c>
      <c r="C858" t="s">
        <v>14351</v>
      </c>
      <c r="D858">
        <v>1</v>
      </c>
      <c r="E858" s="160">
        <v>46138</v>
      </c>
      <c r="F858" s="160">
        <v>46140</v>
      </c>
      <c r="G858" s="160">
        <v>45895</v>
      </c>
      <c r="H858" s="160"/>
      <c r="I858" s="160" t="b">
        <f t="shared" si="26"/>
        <v>0</v>
      </c>
      <c r="J858" s="160" t="str">
        <f t="shared" si="27"/>
        <v>yes</v>
      </c>
    </row>
    <row r="859" spans="2:10">
      <c r="B859" t="s">
        <v>14352</v>
      </c>
      <c r="C859" t="s">
        <v>14353</v>
      </c>
      <c r="D859">
        <v>1</v>
      </c>
      <c r="E859" s="160">
        <v>46141</v>
      </c>
      <c r="F859" s="160">
        <v>46145</v>
      </c>
      <c r="G859" s="160">
        <v>45897</v>
      </c>
      <c r="H859" s="160"/>
      <c r="I859" s="160" t="b">
        <f t="shared" si="26"/>
        <v>0</v>
      </c>
      <c r="J859" s="160" t="str">
        <f t="shared" si="27"/>
        <v>yes</v>
      </c>
    </row>
    <row r="860" spans="2:10">
      <c r="B860" t="s">
        <v>14354</v>
      </c>
      <c r="C860" t="s">
        <v>14355</v>
      </c>
      <c r="D860">
        <v>1</v>
      </c>
      <c r="E860" s="160">
        <v>46131</v>
      </c>
      <c r="F860" s="160">
        <v>46132</v>
      </c>
      <c r="G860" s="160"/>
      <c r="H860" s="160"/>
      <c r="I860" s="160" t="b">
        <f t="shared" si="26"/>
        <v>0</v>
      </c>
      <c r="J860" s="160" t="str">
        <f t="shared" si="27"/>
        <v>yes</v>
      </c>
    </row>
    <row r="861" spans="2:10">
      <c r="B861" t="s">
        <v>14356</v>
      </c>
      <c r="C861" t="s">
        <v>14357</v>
      </c>
      <c r="D861">
        <v>1</v>
      </c>
      <c r="E861" s="160">
        <v>46133</v>
      </c>
      <c r="F861" s="160">
        <v>46134</v>
      </c>
      <c r="G861" s="160"/>
      <c r="H861" s="160"/>
      <c r="I861" s="160" t="b">
        <f t="shared" si="26"/>
        <v>0</v>
      </c>
      <c r="J861" s="160" t="str">
        <f t="shared" si="27"/>
        <v>yes</v>
      </c>
    </row>
    <row r="862" spans="2:10">
      <c r="B862" t="s">
        <v>14358</v>
      </c>
      <c r="C862" t="s">
        <v>14359</v>
      </c>
      <c r="D862">
        <v>1</v>
      </c>
      <c r="E862" s="160">
        <v>46135</v>
      </c>
      <c r="F862" s="160">
        <v>46137</v>
      </c>
      <c r="G862" s="160"/>
      <c r="H862" s="160"/>
      <c r="I862" s="160" t="b">
        <f t="shared" si="26"/>
        <v>0</v>
      </c>
      <c r="J862" s="160" t="str">
        <f t="shared" si="27"/>
        <v>yes</v>
      </c>
    </row>
    <row r="863" spans="2:10">
      <c r="B863" t="s">
        <v>14360</v>
      </c>
      <c r="C863" t="s">
        <v>14361</v>
      </c>
      <c r="D863">
        <v>1</v>
      </c>
      <c r="E863" s="160">
        <v>46138</v>
      </c>
      <c r="F863" s="160">
        <v>46139</v>
      </c>
      <c r="G863" s="160"/>
      <c r="H863" s="160"/>
      <c r="I863" s="160" t="b">
        <f t="shared" si="26"/>
        <v>0</v>
      </c>
      <c r="J863" s="160" t="str">
        <f t="shared" si="27"/>
        <v>yes</v>
      </c>
    </row>
    <row r="864" spans="2:10">
      <c r="B864" t="s">
        <v>14362</v>
      </c>
      <c r="C864" t="s">
        <v>14363</v>
      </c>
      <c r="D864">
        <v>1</v>
      </c>
      <c r="E864" s="160">
        <v>46140</v>
      </c>
      <c r="F864" s="160">
        <v>46141</v>
      </c>
      <c r="G864" s="160"/>
      <c r="H864" s="160"/>
      <c r="I864" s="160" t="b">
        <f t="shared" si="26"/>
        <v>0</v>
      </c>
      <c r="J864" s="160" t="str">
        <f t="shared" si="27"/>
        <v>yes</v>
      </c>
    </row>
    <row r="865" spans="2:10">
      <c r="B865" t="s">
        <v>14364</v>
      </c>
      <c r="C865" t="s">
        <v>14365</v>
      </c>
      <c r="D865">
        <v>1</v>
      </c>
      <c r="E865" s="160">
        <v>46133</v>
      </c>
      <c r="F865" s="160">
        <v>46134</v>
      </c>
      <c r="G865" s="160"/>
      <c r="H865" s="160"/>
      <c r="I865" s="160" t="b">
        <f t="shared" si="26"/>
        <v>0</v>
      </c>
      <c r="J865" s="160" t="str">
        <f t="shared" si="27"/>
        <v>yes</v>
      </c>
    </row>
    <row r="866" spans="2:10">
      <c r="B866" t="s">
        <v>14366</v>
      </c>
      <c r="C866" t="s">
        <v>14367</v>
      </c>
      <c r="D866">
        <v>1</v>
      </c>
      <c r="E866" s="160">
        <v>46135</v>
      </c>
      <c r="F866" s="160">
        <v>46137</v>
      </c>
      <c r="G866" s="160"/>
      <c r="H866" s="160"/>
      <c r="I866" s="160" t="b">
        <f t="shared" si="26"/>
        <v>0</v>
      </c>
      <c r="J866" s="160" t="str">
        <f t="shared" si="27"/>
        <v>yes</v>
      </c>
    </row>
    <row r="867" spans="2:10">
      <c r="B867" t="s">
        <v>14368</v>
      </c>
      <c r="C867" t="s">
        <v>14369</v>
      </c>
      <c r="D867">
        <v>1</v>
      </c>
      <c r="E867" s="160">
        <v>46138</v>
      </c>
      <c r="F867" s="160">
        <v>46139</v>
      </c>
      <c r="G867" s="160"/>
      <c r="H867" s="160"/>
      <c r="I867" s="160" t="b">
        <f t="shared" si="26"/>
        <v>0</v>
      </c>
      <c r="J867" s="160" t="str">
        <f t="shared" si="27"/>
        <v>yes</v>
      </c>
    </row>
    <row r="868" spans="2:10">
      <c r="B868" t="s">
        <v>14370</v>
      </c>
      <c r="C868" t="s">
        <v>14371</v>
      </c>
      <c r="D868">
        <v>1</v>
      </c>
      <c r="E868" s="160">
        <v>46140</v>
      </c>
      <c r="F868" s="160">
        <v>46141</v>
      </c>
      <c r="G868" s="160"/>
      <c r="H868" s="160"/>
      <c r="I868" s="160" t="b">
        <f t="shared" si="26"/>
        <v>0</v>
      </c>
      <c r="J868" s="160" t="str">
        <f t="shared" si="27"/>
        <v>yes</v>
      </c>
    </row>
    <row r="869" spans="2:10">
      <c r="B869" t="s">
        <v>14372</v>
      </c>
      <c r="C869" t="s">
        <v>14373</v>
      </c>
      <c r="D869">
        <v>1</v>
      </c>
      <c r="E869" s="160"/>
      <c r="F869" s="160"/>
      <c r="G869" s="160"/>
      <c r="H869" s="160"/>
      <c r="I869" s="160" t="str">
        <f t="shared" si="26"/>
        <v>yes</v>
      </c>
      <c r="J869" s="160" t="b">
        <f t="shared" si="27"/>
        <v>0</v>
      </c>
    </row>
    <row r="870" spans="2:10">
      <c r="B870" t="s">
        <v>14374</v>
      </c>
      <c r="C870" t="s">
        <v>14375</v>
      </c>
      <c r="D870">
        <v>1</v>
      </c>
      <c r="E870" s="160">
        <v>46152</v>
      </c>
      <c r="F870" s="160">
        <v>46153</v>
      </c>
      <c r="G870" s="160"/>
      <c r="H870" s="160"/>
      <c r="I870" s="160" t="b">
        <f t="shared" si="26"/>
        <v>0</v>
      </c>
      <c r="J870" s="160" t="str">
        <f t="shared" si="27"/>
        <v>yes</v>
      </c>
    </row>
    <row r="871" spans="2:10">
      <c r="B871" t="s">
        <v>14376</v>
      </c>
      <c r="C871" t="s">
        <v>14377</v>
      </c>
      <c r="D871">
        <v>1</v>
      </c>
      <c r="E871" s="160">
        <v>46154</v>
      </c>
      <c r="F871" s="160">
        <v>46155</v>
      </c>
      <c r="G871" s="160"/>
      <c r="H871" s="160"/>
      <c r="I871" s="160" t="b">
        <f t="shared" si="26"/>
        <v>0</v>
      </c>
      <c r="J871" s="160" t="str">
        <f t="shared" si="27"/>
        <v>yes</v>
      </c>
    </row>
    <row r="872" spans="2:10">
      <c r="B872" t="s">
        <v>14378</v>
      </c>
      <c r="C872" t="s">
        <v>14379</v>
      </c>
      <c r="D872">
        <v>1</v>
      </c>
      <c r="E872" s="160">
        <v>46156</v>
      </c>
      <c r="F872" s="160">
        <v>46158</v>
      </c>
      <c r="G872" s="160"/>
      <c r="H872" s="160"/>
      <c r="I872" s="160" t="b">
        <f t="shared" si="26"/>
        <v>0</v>
      </c>
      <c r="J872" s="160" t="str">
        <f t="shared" si="27"/>
        <v>yes</v>
      </c>
    </row>
    <row r="873" spans="2:10">
      <c r="B873" t="s">
        <v>14380</v>
      </c>
      <c r="C873" t="s">
        <v>14381</v>
      </c>
      <c r="D873">
        <v>1</v>
      </c>
      <c r="E873" s="160">
        <v>46159</v>
      </c>
      <c r="F873" s="160">
        <v>46160</v>
      </c>
      <c r="G873" s="160"/>
      <c r="H873" s="160"/>
      <c r="I873" s="160" t="b">
        <f t="shared" si="26"/>
        <v>0</v>
      </c>
      <c r="J873" s="160" t="str">
        <f t="shared" si="27"/>
        <v>yes</v>
      </c>
    </row>
    <row r="874" spans="2:10">
      <c r="B874" t="s">
        <v>14382</v>
      </c>
      <c r="C874" t="s">
        <v>14383</v>
      </c>
      <c r="D874">
        <v>1</v>
      </c>
      <c r="E874" s="160">
        <v>46172</v>
      </c>
      <c r="F874" s="160">
        <v>46173</v>
      </c>
      <c r="G874" s="160"/>
      <c r="H874" s="160"/>
      <c r="I874" s="160" t="b">
        <f t="shared" si="26"/>
        <v>0</v>
      </c>
      <c r="J874" s="160" t="str">
        <f t="shared" si="27"/>
        <v>yes</v>
      </c>
    </row>
    <row r="875" spans="2:10">
      <c r="B875" t="s">
        <v>14384</v>
      </c>
      <c r="C875" t="s">
        <v>14385</v>
      </c>
      <c r="D875">
        <v>1</v>
      </c>
      <c r="E875" s="160">
        <v>46154</v>
      </c>
      <c r="F875" s="160">
        <v>46155</v>
      </c>
      <c r="G875" s="160"/>
      <c r="H875" s="160"/>
      <c r="I875" s="160" t="b">
        <f t="shared" si="26"/>
        <v>0</v>
      </c>
      <c r="J875" s="160" t="str">
        <f t="shared" si="27"/>
        <v>yes</v>
      </c>
    </row>
    <row r="876" spans="2:10">
      <c r="B876" t="s">
        <v>14386</v>
      </c>
      <c r="C876" t="s">
        <v>14387</v>
      </c>
      <c r="D876">
        <v>1</v>
      </c>
      <c r="E876" s="160">
        <v>46156</v>
      </c>
      <c r="F876" s="160">
        <v>46158</v>
      </c>
      <c r="G876" s="160"/>
      <c r="H876" s="160"/>
      <c r="I876" s="160" t="b">
        <f t="shared" si="26"/>
        <v>0</v>
      </c>
      <c r="J876" s="160" t="str">
        <f t="shared" si="27"/>
        <v>yes</v>
      </c>
    </row>
    <row r="877" spans="2:10">
      <c r="B877" t="s">
        <v>14388</v>
      </c>
      <c r="C877" t="s">
        <v>14389</v>
      </c>
      <c r="D877">
        <v>1</v>
      </c>
      <c r="E877" s="160">
        <v>46159</v>
      </c>
      <c r="F877" s="160">
        <v>46160</v>
      </c>
      <c r="G877" s="160"/>
      <c r="H877" s="160"/>
      <c r="I877" s="160" t="b">
        <f t="shared" si="26"/>
        <v>0</v>
      </c>
      <c r="J877" s="160" t="str">
        <f t="shared" si="27"/>
        <v>yes</v>
      </c>
    </row>
    <row r="878" spans="2:10">
      <c r="B878" t="s">
        <v>14390</v>
      </c>
      <c r="C878" t="s">
        <v>14391</v>
      </c>
      <c r="D878">
        <v>1</v>
      </c>
      <c r="E878" s="160">
        <v>46161</v>
      </c>
      <c r="F878" s="160">
        <v>46162</v>
      </c>
      <c r="G878" s="160"/>
      <c r="H878" s="160"/>
      <c r="I878" s="160" t="b">
        <f t="shared" si="26"/>
        <v>0</v>
      </c>
      <c r="J878" s="160" t="str">
        <f t="shared" si="27"/>
        <v>yes</v>
      </c>
    </row>
    <row r="879" spans="2:10">
      <c r="B879" t="s">
        <v>14392</v>
      </c>
      <c r="C879" t="s">
        <v>14393</v>
      </c>
      <c r="D879">
        <v>1</v>
      </c>
      <c r="E879" s="160">
        <v>46169</v>
      </c>
      <c r="F879" s="160">
        <v>46170</v>
      </c>
      <c r="G879" s="160"/>
      <c r="H879" s="160"/>
      <c r="I879" s="160" t="b">
        <f t="shared" si="26"/>
        <v>0</v>
      </c>
      <c r="J879" s="160" t="str">
        <f t="shared" si="27"/>
        <v>yes</v>
      </c>
    </row>
    <row r="880" spans="2:10">
      <c r="B880" t="s">
        <v>14394</v>
      </c>
      <c r="C880" t="s">
        <v>14395</v>
      </c>
      <c r="D880">
        <v>1</v>
      </c>
      <c r="E880" s="160">
        <v>46165</v>
      </c>
      <c r="F880" s="160">
        <v>46166</v>
      </c>
      <c r="G880" s="160"/>
      <c r="H880" s="160"/>
      <c r="I880" s="160" t="b">
        <f t="shared" si="26"/>
        <v>0</v>
      </c>
      <c r="J880" s="160" t="str">
        <f t="shared" si="27"/>
        <v>yes</v>
      </c>
    </row>
    <row r="881" spans="2:10">
      <c r="B881" t="s">
        <v>14396</v>
      </c>
      <c r="C881" t="s">
        <v>14397</v>
      </c>
      <c r="D881">
        <v>1</v>
      </c>
      <c r="E881" s="160">
        <v>46167</v>
      </c>
      <c r="F881" s="160">
        <v>46168</v>
      </c>
      <c r="G881" s="160"/>
      <c r="H881" s="160"/>
      <c r="I881" s="160" t="b">
        <f t="shared" si="26"/>
        <v>0</v>
      </c>
      <c r="J881" s="160" t="str">
        <f t="shared" si="27"/>
        <v>yes</v>
      </c>
    </row>
    <row r="882" spans="2:10">
      <c r="B882" t="s">
        <v>14398</v>
      </c>
      <c r="C882" t="s">
        <v>14399</v>
      </c>
      <c r="D882">
        <v>1</v>
      </c>
      <c r="E882" s="160">
        <v>46165</v>
      </c>
      <c r="F882" s="160">
        <v>46166</v>
      </c>
      <c r="G882" s="160"/>
      <c r="H882" s="160"/>
      <c r="I882" s="160" t="b">
        <f t="shared" si="26"/>
        <v>0</v>
      </c>
      <c r="J882" s="160" t="str">
        <f t="shared" si="27"/>
        <v>yes</v>
      </c>
    </row>
    <row r="883" spans="2:10">
      <c r="B883" t="s">
        <v>14400</v>
      </c>
      <c r="C883" t="s">
        <v>14401</v>
      </c>
      <c r="D883">
        <v>1</v>
      </c>
      <c r="E883" s="160">
        <v>46167</v>
      </c>
      <c r="F883" s="160">
        <v>46168</v>
      </c>
      <c r="G883" s="160"/>
      <c r="H883" s="160"/>
      <c r="I883" s="160" t="b">
        <f t="shared" si="26"/>
        <v>0</v>
      </c>
      <c r="J883" s="160" t="str">
        <f t="shared" si="27"/>
        <v>yes</v>
      </c>
    </row>
    <row r="884" spans="2:10">
      <c r="B884" t="s">
        <v>14402</v>
      </c>
      <c r="C884" t="s">
        <v>14403</v>
      </c>
      <c r="D884">
        <v>1</v>
      </c>
      <c r="E884" s="160">
        <v>46165</v>
      </c>
      <c r="F884" s="160">
        <v>46166</v>
      </c>
      <c r="G884" s="160"/>
      <c r="H884" s="160"/>
      <c r="I884" s="160" t="b">
        <f t="shared" si="26"/>
        <v>0</v>
      </c>
      <c r="J884" s="160" t="str">
        <f t="shared" si="27"/>
        <v>yes</v>
      </c>
    </row>
    <row r="885" spans="2:10">
      <c r="B885" t="s">
        <v>14404</v>
      </c>
      <c r="C885" t="s">
        <v>13973</v>
      </c>
      <c r="D885">
        <v>1</v>
      </c>
      <c r="E885" s="160">
        <v>46167</v>
      </c>
      <c r="F885" s="160">
        <v>46168</v>
      </c>
      <c r="G885" s="160"/>
      <c r="H885" s="160"/>
      <c r="I885" s="160" t="b">
        <f t="shared" si="26"/>
        <v>0</v>
      </c>
      <c r="J885" s="160" t="str">
        <f t="shared" si="27"/>
        <v>yes</v>
      </c>
    </row>
    <row r="886" spans="2:10">
      <c r="B886" t="s">
        <v>14405</v>
      </c>
      <c r="C886" t="s">
        <v>14406</v>
      </c>
      <c r="D886">
        <v>1</v>
      </c>
      <c r="E886" s="160">
        <v>46165</v>
      </c>
      <c r="F886" s="160">
        <v>46166</v>
      </c>
      <c r="G886" s="160"/>
      <c r="H886" s="160"/>
      <c r="I886" s="160" t="b">
        <f t="shared" si="26"/>
        <v>0</v>
      </c>
      <c r="J886" s="160" t="str">
        <f t="shared" si="27"/>
        <v>yes</v>
      </c>
    </row>
    <row r="887" spans="2:10">
      <c r="B887" t="s">
        <v>14407</v>
      </c>
      <c r="C887" t="s">
        <v>14408</v>
      </c>
      <c r="D887">
        <v>1</v>
      </c>
      <c r="E887" s="160">
        <v>46167</v>
      </c>
      <c r="F887" s="160">
        <v>46168</v>
      </c>
      <c r="G887" s="160"/>
      <c r="H887" s="160"/>
      <c r="I887" s="160" t="b">
        <f t="shared" si="26"/>
        <v>0</v>
      </c>
      <c r="J887" s="160" t="str">
        <f t="shared" si="27"/>
        <v>yes</v>
      </c>
    </row>
    <row r="888" spans="2:10">
      <c r="B888" t="s">
        <v>14409</v>
      </c>
      <c r="C888" t="s">
        <v>14410</v>
      </c>
      <c r="D888">
        <v>1</v>
      </c>
      <c r="E888" s="160">
        <v>46156</v>
      </c>
      <c r="F888" s="160">
        <v>46158</v>
      </c>
      <c r="G888" s="160"/>
      <c r="H888" s="160"/>
      <c r="I888" s="160" t="b">
        <f t="shared" si="26"/>
        <v>0</v>
      </c>
      <c r="J888" s="160" t="str">
        <f t="shared" si="27"/>
        <v>yes</v>
      </c>
    </row>
    <row r="889" spans="2:10">
      <c r="B889" t="s">
        <v>14411</v>
      </c>
      <c r="C889" t="s">
        <v>14412</v>
      </c>
      <c r="D889">
        <v>1</v>
      </c>
      <c r="E889" s="160">
        <v>46159</v>
      </c>
      <c r="F889" s="160">
        <v>46160</v>
      </c>
      <c r="G889" s="160"/>
      <c r="H889" s="160"/>
      <c r="I889" s="160" t="b">
        <f t="shared" si="26"/>
        <v>0</v>
      </c>
      <c r="J889" s="160" t="str">
        <f t="shared" si="27"/>
        <v>yes</v>
      </c>
    </row>
    <row r="890" spans="2:10">
      <c r="B890" t="s">
        <v>14413</v>
      </c>
      <c r="C890" t="s">
        <v>14414</v>
      </c>
      <c r="D890">
        <v>1</v>
      </c>
      <c r="E890" s="160">
        <v>46161</v>
      </c>
      <c r="F890" s="160">
        <v>46162</v>
      </c>
      <c r="G890" s="160"/>
      <c r="H890" s="160"/>
      <c r="I890" s="160" t="b">
        <f t="shared" si="26"/>
        <v>0</v>
      </c>
      <c r="J890" s="160" t="str">
        <f t="shared" si="27"/>
        <v>yes</v>
      </c>
    </row>
    <row r="891" spans="2:10">
      <c r="B891" t="s">
        <v>14415</v>
      </c>
      <c r="C891" t="s">
        <v>14416</v>
      </c>
      <c r="D891">
        <v>1</v>
      </c>
      <c r="E891" s="160">
        <v>46163</v>
      </c>
      <c r="F891" s="160">
        <v>46165</v>
      </c>
      <c r="G891" s="160"/>
      <c r="H891" s="160"/>
      <c r="I891" s="160" t="b">
        <f t="shared" si="26"/>
        <v>0</v>
      </c>
      <c r="J891" s="160" t="str">
        <f t="shared" si="27"/>
        <v>yes</v>
      </c>
    </row>
    <row r="892" spans="2:10">
      <c r="B892" t="s">
        <v>14417</v>
      </c>
      <c r="C892" t="s">
        <v>14418</v>
      </c>
      <c r="D892">
        <v>1</v>
      </c>
      <c r="E892" s="160">
        <v>46159</v>
      </c>
      <c r="F892" s="160">
        <v>46160</v>
      </c>
      <c r="G892" s="160"/>
      <c r="H892" s="160"/>
      <c r="I892" s="160" t="b">
        <f t="shared" si="26"/>
        <v>0</v>
      </c>
      <c r="J892" s="160" t="str">
        <f t="shared" si="27"/>
        <v>yes</v>
      </c>
    </row>
    <row r="893" spans="2:10">
      <c r="B893" t="s">
        <v>14419</v>
      </c>
      <c r="C893" t="s">
        <v>14420</v>
      </c>
      <c r="D893">
        <v>1</v>
      </c>
      <c r="E893" s="160">
        <v>46161</v>
      </c>
      <c r="F893" s="160">
        <v>46162</v>
      </c>
      <c r="G893" s="160"/>
      <c r="H893" s="160"/>
      <c r="I893" s="160" t="b">
        <f t="shared" si="26"/>
        <v>0</v>
      </c>
      <c r="J893" s="160" t="str">
        <f t="shared" si="27"/>
        <v>yes</v>
      </c>
    </row>
    <row r="894" spans="2:10">
      <c r="B894" t="s">
        <v>14421</v>
      </c>
      <c r="C894" t="s">
        <v>14422</v>
      </c>
      <c r="D894">
        <v>1</v>
      </c>
      <c r="E894" s="160">
        <v>46163</v>
      </c>
      <c r="F894" s="160">
        <v>46165</v>
      </c>
      <c r="G894" s="160"/>
      <c r="H894" s="160"/>
      <c r="I894" s="160" t="b">
        <f t="shared" si="26"/>
        <v>0</v>
      </c>
      <c r="J894" s="160" t="str">
        <f t="shared" si="27"/>
        <v>yes</v>
      </c>
    </row>
    <row r="895" spans="2:10">
      <c r="B895" t="s">
        <v>14423</v>
      </c>
      <c r="C895" t="s">
        <v>14424</v>
      </c>
      <c r="D895">
        <v>1</v>
      </c>
      <c r="E895" s="160">
        <v>46166</v>
      </c>
      <c r="F895" s="160">
        <v>46167</v>
      </c>
      <c r="G895" s="160"/>
      <c r="H895" s="160"/>
      <c r="I895" s="160" t="b">
        <f t="shared" si="26"/>
        <v>0</v>
      </c>
      <c r="J895" s="160" t="str">
        <f t="shared" si="27"/>
        <v>yes</v>
      </c>
    </row>
    <row r="896" spans="2:10">
      <c r="B896" t="s">
        <v>14425</v>
      </c>
      <c r="C896" t="s">
        <v>14426</v>
      </c>
      <c r="D896">
        <v>1</v>
      </c>
      <c r="E896" s="160">
        <v>46161</v>
      </c>
      <c r="F896" s="160">
        <v>46162</v>
      </c>
      <c r="G896" s="160"/>
      <c r="H896" s="160"/>
      <c r="I896" s="160" t="b">
        <f t="shared" si="26"/>
        <v>0</v>
      </c>
      <c r="J896" s="160" t="str">
        <f t="shared" si="27"/>
        <v>yes</v>
      </c>
    </row>
    <row r="897" spans="2:10">
      <c r="B897" t="s">
        <v>14427</v>
      </c>
      <c r="C897" t="s">
        <v>14428</v>
      </c>
      <c r="D897">
        <v>1</v>
      </c>
      <c r="E897" s="160">
        <v>46163</v>
      </c>
      <c r="F897" s="160">
        <v>46165</v>
      </c>
      <c r="G897" s="160"/>
      <c r="H897" s="160"/>
      <c r="I897" s="160" t="b">
        <f t="shared" si="26"/>
        <v>0</v>
      </c>
      <c r="J897" s="160" t="str">
        <f t="shared" si="27"/>
        <v>yes</v>
      </c>
    </row>
    <row r="898" spans="2:10">
      <c r="B898" t="s">
        <v>14429</v>
      </c>
      <c r="C898" t="s">
        <v>14430</v>
      </c>
      <c r="D898">
        <v>1</v>
      </c>
      <c r="E898" s="160">
        <v>46166</v>
      </c>
      <c r="F898" s="160">
        <v>46167</v>
      </c>
      <c r="G898" s="160"/>
      <c r="H898" s="160"/>
      <c r="I898" s="160" t="b">
        <f t="shared" si="26"/>
        <v>0</v>
      </c>
      <c r="J898" s="160" t="str">
        <f t="shared" si="27"/>
        <v>yes</v>
      </c>
    </row>
    <row r="899" spans="2:10">
      <c r="B899" t="s">
        <v>14431</v>
      </c>
      <c r="C899" t="s">
        <v>14432</v>
      </c>
      <c r="D899">
        <v>1</v>
      </c>
      <c r="E899" s="160">
        <v>46168</v>
      </c>
      <c r="F899" s="160">
        <v>46169</v>
      </c>
      <c r="G899" s="160"/>
      <c r="H899" s="160"/>
      <c r="I899" s="160" t="b">
        <f t="shared" si="26"/>
        <v>0</v>
      </c>
      <c r="J899" s="160" t="str">
        <f t="shared" si="27"/>
        <v>yes</v>
      </c>
    </row>
    <row r="900" spans="2:10">
      <c r="B900" t="s">
        <v>14433</v>
      </c>
      <c r="C900" t="s">
        <v>14434</v>
      </c>
      <c r="D900">
        <v>1</v>
      </c>
      <c r="E900" s="160">
        <v>46170</v>
      </c>
      <c r="F900" s="160">
        <v>46172</v>
      </c>
      <c r="G900" s="160"/>
      <c r="H900" s="160"/>
      <c r="I900" s="160" t="b">
        <f t="shared" si="26"/>
        <v>0</v>
      </c>
      <c r="J900" s="160" t="str">
        <f t="shared" si="27"/>
        <v>yes</v>
      </c>
    </row>
    <row r="901" spans="2:10">
      <c r="B901" t="s">
        <v>14435</v>
      </c>
      <c r="C901" t="s">
        <v>14436</v>
      </c>
      <c r="D901">
        <v>1</v>
      </c>
      <c r="E901" s="160">
        <v>46173</v>
      </c>
      <c r="F901" s="160">
        <v>46174</v>
      </c>
      <c r="G901" s="160"/>
      <c r="H901" s="160"/>
      <c r="I901" s="160" t="b">
        <f t="shared" si="26"/>
        <v>0</v>
      </c>
      <c r="J901" s="160" t="str">
        <f t="shared" si="27"/>
        <v>yes</v>
      </c>
    </row>
    <row r="902" spans="2:10">
      <c r="B902" t="s">
        <v>14437</v>
      </c>
      <c r="C902" t="s">
        <v>14438</v>
      </c>
      <c r="D902">
        <v>1</v>
      </c>
      <c r="E902" s="160">
        <v>46175</v>
      </c>
      <c r="F902" s="160">
        <v>46176</v>
      </c>
      <c r="G902" s="160"/>
      <c r="H902" s="160"/>
      <c r="I902" s="160" t="b">
        <f t="shared" si="26"/>
        <v>0</v>
      </c>
      <c r="J902" s="160" t="str">
        <f t="shared" si="27"/>
        <v>yes</v>
      </c>
    </row>
    <row r="903" spans="2:10">
      <c r="B903" t="s">
        <v>14439</v>
      </c>
      <c r="C903" t="s">
        <v>14440</v>
      </c>
      <c r="D903">
        <v>1</v>
      </c>
      <c r="E903" s="160">
        <v>46177</v>
      </c>
      <c r="F903" s="160">
        <v>46179</v>
      </c>
      <c r="G903" s="160"/>
      <c r="H903" s="160"/>
      <c r="I903" s="160" t="b">
        <f t="shared" si="26"/>
        <v>0</v>
      </c>
      <c r="J903" s="160" t="str">
        <f t="shared" si="27"/>
        <v>yes</v>
      </c>
    </row>
    <row r="904" spans="2:10">
      <c r="B904" t="s">
        <v>14441</v>
      </c>
      <c r="C904" t="s">
        <v>14442</v>
      </c>
      <c r="D904">
        <v>1</v>
      </c>
      <c r="E904" s="160">
        <v>46180</v>
      </c>
      <c r="F904" s="160">
        <v>46181</v>
      </c>
      <c r="G904" s="160"/>
      <c r="H904" s="160"/>
      <c r="I904" s="160" t="b">
        <f t="shared" si="26"/>
        <v>0</v>
      </c>
      <c r="J904" s="160" t="str">
        <f t="shared" si="27"/>
        <v>yes</v>
      </c>
    </row>
    <row r="905" spans="2:10">
      <c r="B905" t="s">
        <v>14443</v>
      </c>
      <c r="C905" t="s">
        <v>14444</v>
      </c>
      <c r="D905">
        <v>1</v>
      </c>
      <c r="E905" s="160">
        <v>46202</v>
      </c>
      <c r="F905" s="160">
        <v>46208</v>
      </c>
      <c r="G905" s="160"/>
      <c r="H905" s="160"/>
      <c r="I905" s="160" t="b">
        <f t="shared" si="26"/>
        <v>0</v>
      </c>
      <c r="J905" s="160" t="str">
        <f t="shared" si="27"/>
        <v>yes</v>
      </c>
    </row>
    <row r="906" spans="2:10">
      <c r="B906" t="s">
        <v>14445</v>
      </c>
      <c r="C906" t="s">
        <v>14446</v>
      </c>
      <c r="D906">
        <v>1</v>
      </c>
      <c r="E906" s="160">
        <v>46195</v>
      </c>
      <c r="F906" s="160">
        <v>46196</v>
      </c>
      <c r="G906" s="160"/>
      <c r="H906" s="160"/>
      <c r="I906" s="160" t="b">
        <f t="shared" si="26"/>
        <v>0</v>
      </c>
      <c r="J906" s="160" t="str">
        <f t="shared" si="27"/>
        <v>yes</v>
      </c>
    </row>
    <row r="907" spans="2:10">
      <c r="B907" t="s">
        <v>14447</v>
      </c>
      <c r="C907" t="s">
        <v>14448</v>
      </c>
      <c r="D907">
        <v>1</v>
      </c>
      <c r="E907" s="160">
        <v>46197</v>
      </c>
      <c r="F907" s="160">
        <v>46198</v>
      </c>
      <c r="G907" s="160"/>
      <c r="H907" s="160"/>
      <c r="I907" s="160" t="b">
        <f t="shared" ref="I907:I970" si="28">IF(E907=G907,"yes")</f>
        <v>0</v>
      </c>
      <c r="J907" s="160" t="str">
        <f t="shared" ref="J907:J970" si="29">IF(E907&gt;G907,"yes")</f>
        <v>yes</v>
      </c>
    </row>
    <row r="908" spans="2:10">
      <c r="B908" t="s">
        <v>14449</v>
      </c>
      <c r="C908" t="s">
        <v>14450</v>
      </c>
      <c r="D908">
        <v>1</v>
      </c>
      <c r="E908" s="160">
        <v>46179</v>
      </c>
      <c r="F908" s="160">
        <v>46180</v>
      </c>
      <c r="G908" s="160"/>
      <c r="H908" s="160"/>
      <c r="I908" s="160" t="b">
        <f t="shared" si="28"/>
        <v>0</v>
      </c>
      <c r="J908" s="160" t="str">
        <f t="shared" si="29"/>
        <v>yes</v>
      </c>
    </row>
    <row r="909" spans="2:10">
      <c r="B909" t="s">
        <v>14451</v>
      </c>
      <c r="C909" t="s">
        <v>14452</v>
      </c>
      <c r="D909">
        <v>1</v>
      </c>
      <c r="E909" s="160">
        <v>46181</v>
      </c>
      <c r="F909" s="160">
        <v>46182</v>
      </c>
      <c r="G909" s="160"/>
      <c r="H909" s="160"/>
      <c r="I909" s="160" t="b">
        <f t="shared" si="28"/>
        <v>0</v>
      </c>
      <c r="J909" s="160" t="str">
        <f t="shared" si="29"/>
        <v>yes</v>
      </c>
    </row>
    <row r="910" spans="2:10">
      <c r="B910" t="s">
        <v>14453</v>
      </c>
      <c r="C910" t="s">
        <v>14454</v>
      </c>
      <c r="D910">
        <v>1</v>
      </c>
      <c r="E910" s="160">
        <v>46200</v>
      </c>
      <c r="F910" s="160">
        <v>46201</v>
      </c>
      <c r="G910" s="160"/>
      <c r="H910" s="160"/>
      <c r="I910" s="160" t="b">
        <f t="shared" si="28"/>
        <v>0</v>
      </c>
      <c r="J910" s="160" t="str">
        <f t="shared" si="29"/>
        <v>yes</v>
      </c>
    </row>
    <row r="911" spans="2:10">
      <c r="B911" t="s">
        <v>14455</v>
      </c>
      <c r="C911" t="s">
        <v>14456</v>
      </c>
      <c r="D911">
        <v>1</v>
      </c>
      <c r="E911" s="160">
        <v>46163</v>
      </c>
      <c r="F911" s="160">
        <v>46168</v>
      </c>
      <c r="G911" s="160">
        <v>45953</v>
      </c>
      <c r="H911" s="160"/>
      <c r="I911" s="160" t="b">
        <f t="shared" si="28"/>
        <v>0</v>
      </c>
      <c r="J911" s="160" t="str">
        <f t="shared" si="29"/>
        <v>yes</v>
      </c>
    </row>
    <row r="912" spans="2:10">
      <c r="B912" t="s">
        <v>14457</v>
      </c>
      <c r="C912" t="s">
        <v>14458</v>
      </c>
      <c r="D912">
        <v>1</v>
      </c>
      <c r="E912" s="160">
        <v>46169</v>
      </c>
      <c r="F912" s="160">
        <v>46173</v>
      </c>
      <c r="G912" s="160"/>
      <c r="H912" s="160"/>
      <c r="I912" s="160" t="b">
        <f t="shared" si="28"/>
        <v>0</v>
      </c>
      <c r="J912" s="160" t="str">
        <f t="shared" si="29"/>
        <v>yes</v>
      </c>
    </row>
    <row r="913" spans="2:10">
      <c r="B913" t="s">
        <v>14459</v>
      </c>
      <c r="C913" t="s">
        <v>14460</v>
      </c>
      <c r="D913">
        <v>1</v>
      </c>
      <c r="E913" s="160">
        <v>46174</v>
      </c>
      <c r="F913" s="160">
        <v>46184</v>
      </c>
      <c r="G913" s="160">
        <v>45953</v>
      </c>
      <c r="H913" s="160"/>
      <c r="I913" s="160" t="b">
        <f t="shared" si="28"/>
        <v>0</v>
      </c>
      <c r="J913" s="160" t="str">
        <f t="shared" si="29"/>
        <v>yes</v>
      </c>
    </row>
    <row r="914" spans="2:10">
      <c r="B914" t="s">
        <v>14461</v>
      </c>
      <c r="C914" t="s">
        <v>14462</v>
      </c>
      <c r="D914">
        <v>1</v>
      </c>
      <c r="E914" s="160">
        <v>46186</v>
      </c>
      <c r="F914" s="160">
        <v>46196</v>
      </c>
      <c r="G914" s="160"/>
      <c r="H914" s="160"/>
      <c r="I914" s="160" t="b">
        <f t="shared" si="28"/>
        <v>0</v>
      </c>
      <c r="J914" s="160" t="str">
        <f t="shared" si="29"/>
        <v>yes</v>
      </c>
    </row>
    <row r="915" spans="2:10">
      <c r="B915" t="s">
        <v>14463</v>
      </c>
      <c r="C915" t="s">
        <v>14464</v>
      </c>
      <c r="D915">
        <v>1</v>
      </c>
      <c r="E915" s="160">
        <v>46169</v>
      </c>
      <c r="F915" s="160">
        <v>46173</v>
      </c>
      <c r="G915" s="160"/>
      <c r="H915" s="160"/>
      <c r="I915" s="160" t="b">
        <f t="shared" si="28"/>
        <v>0</v>
      </c>
      <c r="J915" s="160" t="str">
        <f t="shared" si="29"/>
        <v>yes</v>
      </c>
    </row>
    <row r="916" spans="2:10">
      <c r="B916" t="s">
        <v>14465</v>
      </c>
      <c r="C916" t="s">
        <v>14466</v>
      </c>
      <c r="D916">
        <v>1</v>
      </c>
      <c r="E916" s="160">
        <v>46174</v>
      </c>
      <c r="F916" s="160">
        <v>46175</v>
      </c>
      <c r="G916" s="160"/>
      <c r="H916" s="160"/>
      <c r="I916" s="160" t="b">
        <f t="shared" si="28"/>
        <v>0</v>
      </c>
      <c r="J916" s="160" t="str">
        <f t="shared" si="29"/>
        <v>yes</v>
      </c>
    </row>
    <row r="917" spans="2:10">
      <c r="B917" t="s">
        <v>14467</v>
      </c>
      <c r="C917" t="s">
        <v>14468</v>
      </c>
      <c r="D917">
        <v>1</v>
      </c>
      <c r="E917" s="160">
        <v>46159</v>
      </c>
      <c r="F917" s="160">
        <v>46160</v>
      </c>
      <c r="G917" s="160"/>
      <c r="H917" s="160"/>
      <c r="I917" s="160" t="b">
        <f t="shared" si="28"/>
        <v>0</v>
      </c>
      <c r="J917" s="160" t="str">
        <f t="shared" si="29"/>
        <v>yes</v>
      </c>
    </row>
    <row r="918" spans="2:10">
      <c r="B918" t="s">
        <v>14469</v>
      </c>
      <c r="C918" t="s">
        <v>14470</v>
      </c>
      <c r="D918">
        <v>1</v>
      </c>
      <c r="E918" s="160">
        <v>46161</v>
      </c>
      <c r="F918" s="160">
        <v>46162</v>
      </c>
      <c r="G918" s="160"/>
      <c r="H918" s="160"/>
      <c r="I918" s="160" t="b">
        <f t="shared" si="28"/>
        <v>0</v>
      </c>
      <c r="J918" s="160" t="str">
        <f t="shared" si="29"/>
        <v>yes</v>
      </c>
    </row>
    <row r="919" spans="2:10">
      <c r="B919" t="s">
        <v>14471</v>
      </c>
      <c r="C919" t="s">
        <v>14472</v>
      </c>
      <c r="D919">
        <v>1</v>
      </c>
      <c r="E919" s="160">
        <v>46163</v>
      </c>
      <c r="F919" s="160">
        <v>46165</v>
      </c>
      <c r="G919" s="160"/>
      <c r="H919" s="160"/>
      <c r="I919" s="160" t="b">
        <f t="shared" si="28"/>
        <v>0</v>
      </c>
      <c r="J919" s="160" t="str">
        <f t="shared" si="29"/>
        <v>yes</v>
      </c>
    </row>
    <row r="920" spans="2:10">
      <c r="B920" t="s">
        <v>14473</v>
      </c>
      <c r="C920" t="s">
        <v>14474</v>
      </c>
      <c r="D920">
        <v>1</v>
      </c>
      <c r="E920" s="160">
        <v>46176</v>
      </c>
      <c r="F920" s="160">
        <v>46177</v>
      </c>
      <c r="G920" s="160"/>
      <c r="H920" s="160"/>
      <c r="I920" s="160" t="b">
        <f t="shared" si="28"/>
        <v>0</v>
      </c>
      <c r="J920" s="160" t="str">
        <f t="shared" si="29"/>
        <v>yes</v>
      </c>
    </row>
    <row r="921" spans="2:10">
      <c r="B921" t="s">
        <v>14475</v>
      </c>
      <c r="C921" t="s">
        <v>14476</v>
      </c>
      <c r="D921">
        <v>1</v>
      </c>
      <c r="E921" s="160">
        <v>46159</v>
      </c>
      <c r="F921" s="160">
        <v>46162</v>
      </c>
      <c r="G921" s="160">
        <v>45953</v>
      </c>
      <c r="H921" s="160"/>
      <c r="I921" s="160" t="b">
        <f t="shared" si="28"/>
        <v>0</v>
      </c>
      <c r="J921" s="160" t="str">
        <f t="shared" si="29"/>
        <v>yes</v>
      </c>
    </row>
    <row r="922" spans="2:10">
      <c r="B922" t="s">
        <v>14477</v>
      </c>
      <c r="C922" t="s">
        <v>14478</v>
      </c>
      <c r="D922">
        <v>1</v>
      </c>
      <c r="E922" s="160">
        <v>46163</v>
      </c>
      <c r="F922" s="160">
        <v>46168</v>
      </c>
      <c r="G922" s="160">
        <v>45953</v>
      </c>
      <c r="H922" s="160"/>
      <c r="I922" s="160" t="b">
        <f t="shared" si="28"/>
        <v>0</v>
      </c>
      <c r="J922" s="160" t="str">
        <f t="shared" si="29"/>
        <v>yes</v>
      </c>
    </row>
    <row r="923" spans="2:10">
      <c r="B923" t="s">
        <v>14479</v>
      </c>
      <c r="C923" t="s">
        <v>14480</v>
      </c>
      <c r="D923">
        <v>1</v>
      </c>
      <c r="E923" s="160">
        <v>46169</v>
      </c>
      <c r="F923" s="160">
        <v>46173</v>
      </c>
      <c r="G923" s="160"/>
      <c r="H923" s="160"/>
      <c r="I923" s="160" t="b">
        <f t="shared" si="28"/>
        <v>0</v>
      </c>
      <c r="J923" s="160" t="str">
        <f t="shared" si="29"/>
        <v>yes</v>
      </c>
    </row>
    <row r="924" spans="2:10">
      <c r="B924" t="s">
        <v>14481</v>
      </c>
      <c r="C924" t="s">
        <v>14482</v>
      </c>
      <c r="D924">
        <v>1</v>
      </c>
      <c r="E924" s="160">
        <v>46159</v>
      </c>
      <c r="F924" s="160">
        <v>46160</v>
      </c>
      <c r="G924" s="160"/>
      <c r="H924" s="160"/>
      <c r="I924" s="160" t="b">
        <f t="shared" si="28"/>
        <v>0</v>
      </c>
      <c r="J924" s="160" t="str">
        <f t="shared" si="29"/>
        <v>yes</v>
      </c>
    </row>
    <row r="925" spans="2:10">
      <c r="B925" t="s">
        <v>14483</v>
      </c>
      <c r="C925" t="s">
        <v>14484</v>
      </c>
      <c r="D925">
        <v>1</v>
      </c>
      <c r="E925" s="160">
        <v>46161</v>
      </c>
      <c r="F925" s="160">
        <v>46162</v>
      </c>
      <c r="G925" s="160"/>
      <c r="H925" s="160"/>
      <c r="I925" s="160" t="b">
        <f t="shared" si="28"/>
        <v>0</v>
      </c>
      <c r="J925" s="160" t="str">
        <f t="shared" si="29"/>
        <v>yes</v>
      </c>
    </row>
    <row r="926" spans="2:10">
      <c r="B926" t="s">
        <v>14485</v>
      </c>
      <c r="C926" t="s">
        <v>14486</v>
      </c>
      <c r="D926">
        <v>1</v>
      </c>
      <c r="E926" s="160">
        <v>46163</v>
      </c>
      <c r="F926" s="160">
        <v>46165</v>
      </c>
      <c r="G926" s="160"/>
      <c r="H926" s="160"/>
      <c r="I926" s="160" t="b">
        <f t="shared" si="28"/>
        <v>0</v>
      </c>
      <c r="J926" s="160" t="str">
        <f t="shared" si="29"/>
        <v>yes</v>
      </c>
    </row>
    <row r="927" spans="2:10">
      <c r="B927" t="s">
        <v>14487</v>
      </c>
      <c r="C927" t="s">
        <v>14488</v>
      </c>
      <c r="D927">
        <v>1</v>
      </c>
      <c r="E927" s="160">
        <v>46004</v>
      </c>
      <c r="F927" s="160">
        <v>46022</v>
      </c>
      <c r="G927" s="160"/>
      <c r="H927" s="160"/>
      <c r="I927" s="160" t="b">
        <f t="shared" si="28"/>
        <v>0</v>
      </c>
      <c r="J927" s="160" t="str">
        <f t="shared" si="29"/>
        <v>yes</v>
      </c>
    </row>
    <row r="928" spans="2:10">
      <c r="B928" t="s">
        <v>14489</v>
      </c>
      <c r="C928" t="s">
        <v>14490</v>
      </c>
      <c r="D928">
        <v>1</v>
      </c>
      <c r="E928" s="160">
        <v>45984</v>
      </c>
      <c r="F928" s="160">
        <v>45986</v>
      </c>
      <c r="G928" s="160"/>
      <c r="I928" s="160" t="b">
        <f t="shared" si="28"/>
        <v>0</v>
      </c>
      <c r="J928" s="160" t="str">
        <f t="shared" si="29"/>
        <v>yes</v>
      </c>
    </row>
    <row r="929" spans="2:10">
      <c r="B929" t="s">
        <v>14491</v>
      </c>
      <c r="C929" t="s">
        <v>14492</v>
      </c>
      <c r="D929">
        <v>1</v>
      </c>
      <c r="E929" s="160">
        <v>45987</v>
      </c>
      <c r="F929" s="160">
        <v>45991</v>
      </c>
      <c r="G929" s="160"/>
      <c r="H929" s="160"/>
      <c r="I929" s="160" t="b">
        <f t="shared" si="28"/>
        <v>0</v>
      </c>
      <c r="J929" s="160" t="str">
        <f t="shared" si="29"/>
        <v>yes</v>
      </c>
    </row>
    <row r="930" spans="2:10">
      <c r="B930" t="s">
        <v>14493</v>
      </c>
      <c r="C930" t="s">
        <v>14494</v>
      </c>
      <c r="D930">
        <v>1</v>
      </c>
      <c r="E930" s="160">
        <v>45992</v>
      </c>
      <c r="F930" s="160">
        <v>45997</v>
      </c>
      <c r="G930" s="160"/>
      <c r="I930" s="160" t="b">
        <f t="shared" si="28"/>
        <v>0</v>
      </c>
      <c r="J930" s="160" t="str">
        <f t="shared" si="29"/>
        <v>yes</v>
      </c>
    </row>
    <row r="931" spans="2:10">
      <c r="B931" t="s">
        <v>14495</v>
      </c>
      <c r="C931" t="s">
        <v>14496</v>
      </c>
      <c r="D931">
        <v>1</v>
      </c>
      <c r="E931" s="160">
        <v>45998</v>
      </c>
      <c r="F931" s="160">
        <v>46002</v>
      </c>
      <c r="G931" s="160"/>
      <c r="H931" s="160"/>
      <c r="I931" s="160" t="b">
        <f t="shared" si="28"/>
        <v>0</v>
      </c>
      <c r="J931" s="160" t="str">
        <f t="shared" si="29"/>
        <v>yes</v>
      </c>
    </row>
    <row r="932" spans="2:10">
      <c r="B932" t="s">
        <v>14497</v>
      </c>
      <c r="C932" t="s">
        <v>14498</v>
      </c>
      <c r="D932">
        <v>1</v>
      </c>
      <c r="E932" s="160">
        <v>46023</v>
      </c>
      <c r="F932" s="160">
        <v>46029</v>
      </c>
      <c r="G932" s="160"/>
      <c r="H932" s="160"/>
      <c r="I932" s="160" t="b">
        <f t="shared" si="28"/>
        <v>0</v>
      </c>
      <c r="J932" s="160" t="str">
        <f t="shared" si="29"/>
        <v>yes</v>
      </c>
    </row>
    <row r="933" spans="2:10">
      <c r="B933" t="s">
        <v>14499</v>
      </c>
      <c r="C933" t="s">
        <v>14500</v>
      </c>
      <c r="D933">
        <v>1</v>
      </c>
      <c r="E933" s="160">
        <v>45987</v>
      </c>
      <c r="F933" s="160">
        <v>45988</v>
      </c>
      <c r="G933" s="160"/>
      <c r="I933" s="160" t="b">
        <f t="shared" si="28"/>
        <v>0</v>
      </c>
      <c r="J933" s="160" t="str">
        <f t="shared" si="29"/>
        <v>yes</v>
      </c>
    </row>
    <row r="934" spans="2:10">
      <c r="B934" t="s">
        <v>14501</v>
      </c>
      <c r="C934" t="s">
        <v>14502</v>
      </c>
      <c r="D934">
        <v>1</v>
      </c>
      <c r="E934" s="160">
        <v>45990</v>
      </c>
      <c r="F934" s="160">
        <v>45991</v>
      </c>
      <c r="G934" s="160"/>
      <c r="H934" s="160"/>
      <c r="I934" s="160" t="b">
        <f t="shared" si="28"/>
        <v>0</v>
      </c>
      <c r="J934" s="160" t="str">
        <f t="shared" si="29"/>
        <v>yes</v>
      </c>
    </row>
    <row r="935" spans="2:10">
      <c r="B935" t="s">
        <v>14503</v>
      </c>
      <c r="C935" t="s">
        <v>14504</v>
      </c>
      <c r="D935">
        <v>1</v>
      </c>
      <c r="E935" s="160">
        <v>45992</v>
      </c>
      <c r="F935" s="160">
        <v>45993</v>
      </c>
      <c r="G935" s="160"/>
      <c r="H935" s="160"/>
      <c r="I935" s="160" t="b">
        <f t="shared" si="28"/>
        <v>0</v>
      </c>
      <c r="J935" s="160" t="str">
        <f t="shared" si="29"/>
        <v>yes</v>
      </c>
    </row>
    <row r="936" spans="2:10">
      <c r="B936" t="s">
        <v>14505</v>
      </c>
      <c r="C936" t="s">
        <v>14506</v>
      </c>
      <c r="D936">
        <v>1</v>
      </c>
      <c r="E936" s="160">
        <v>45994</v>
      </c>
      <c r="F936" s="160">
        <v>45995</v>
      </c>
      <c r="G936" s="160"/>
      <c r="H936" s="160"/>
      <c r="I936" s="160" t="b">
        <f t="shared" si="28"/>
        <v>0</v>
      </c>
      <c r="J936" s="160" t="str">
        <f t="shared" si="29"/>
        <v>yes</v>
      </c>
    </row>
    <row r="937" spans="2:10">
      <c r="B937" t="s">
        <v>14507</v>
      </c>
      <c r="C937" t="s">
        <v>14508</v>
      </c>
      <c r="D937">
        <v>1</v>
      </c>
      <c r="E937" s="160">
        <v>46023</v>
      </c>
      <c r="F937" s="160">
        <v>46025</v>
      </c>
      <c r="G937" s="160"/>
      <c r="I937" s="160" t="b">
        <f t="shared" si="28"/>
        <v>0</v>
      </c>
      <c r="J937" s="160" t="str">
        <f t="shared" si="29"/>
        <v>yes</v>
      </c>
    </row>
    <row r="938" spans="2:10">
      <c r="B938" t="s">
        <v>14509</v>
      </c>
      <c r="C938" t="s">
        <v>14510</v>
      </c>
      <c r="D938">
        <v>1</v>
      </c>
      <c r="E938" s="160">
        <v>45987</v>
      </c>
      <c r="F938" s="160">
        <v>45991</v>
      </c>
      <c r="G938" s="160">
        <v>45874</v>
      </c>
      <c r="H938" s="160"/>
      <c r="I938" s="160" t="b">
        <f t="shared" si="28"/>
        <v>0</v>
      </c>
      <c r="J938" s="160" t="str">
        <f t="shared" si="29"/>
        <v>yes</v>
      </c>
    </row>
    <row r="939" spans="2:10">
      <c r="B939" t="s">
        <v>14511</v>
      </c>
      <c r="C939" t="s">
        <v>14512</v>
      </c>
      <c r="D939">
        <v>1</v>
      </c>
      <c r="E939" s="160">
        <v>45992</v>
      </c>
      <c r="F939" s="160">
        <v>45995</v>
      </c>
      <c r="G939" s="160">
        <v>45879</v>
      </c>
      <c r="I939" s="160" t="b">
        <f t="shared" si="28"/>
        <v>0</v>
      </c>
      <c r="J939" s="160" t="str">
        <f t="shared" si="29"/>
        <v>yes</v>
      </c>
    </row>
    <row r="940" spans="2:10">
      <c r="B940" t="s">
        <v>14513</v>
      </c>
      <c r="C940" t="s">
        <v>14514</v>
      </c>
      <c r="D940">
        <v>1</v>
      </c>
      <c r="E940" s="160">
        <v>45997</v>
      </c>
      <c r="F940" s="160">
        <v>46000</v>
      </c>
      <c r="G940" s="160">
        <v>45884</v>
      </c>
      <c r="H940" s="160"/>
      <c r="I940" s="160" t="b">
        <f t="shared" si="28"/>
        <v>0</v>
      </c>
      <c r="J940" s="160" t="str">
        <f t="shared" si="29"/>
        <v>yes</v>
      </c>
    </row>
    <row r="941" spans="2:10">
      <c r="B941" t="s">
        <v>14515</v>
      </c>
      <c r="C941" t="s">
        <v>14516</v>
      </c>
      <c r="D941">
        <v>1</v>
      </c>
      <c r="E941" s="160">
        <v>46001</v>
      </c>
      <c r="F941" s="160">
        <v>46005</v>
      </c>
      <c r="G941" s="160"/>
      <c r="H941" s="160"/>
      <c r="I941" s="160" t="b">
        <f t="shared" si="28"/>
        <v>0</v>
      </c>
      <c r="J941" s="160" t="str">
        <f t="shared" si="29"/>
        <v>yes</v>
      </c>
    </row>
    <row r="942" spans="2:10">
      <c r="B942" t="s">
        <v>14517</v>
      </c>
      <c r="C942" t="s">
        <v>14518</v>
      </c>
      <c r="D942">
        <v>1</v>
      </c>
      <c r="E942" s="160">
        <v>46023</v>
      </c>
      <c r="F942" s="160">
        <v>46028</v>
      </c>
      <c r="G942" s="160">
        <v>45920</v>
      </c>
      <c r="H942" s="160"/>
      <c r="I942" s="160" t="b">
        <f t="shared" si="28"/>
        <v>0</v>
      </c>
      <c r="J942" s="160" t="str">
        <f t="shared" si="29"/>
        <v>yes</v>
      </c>
    </row>
    <row r="943" spans="2:10">
      <c r="B943" t="s">
        <v>14519</v>
      </c>
      <c r="C943" t="s">
        <v>14520</v>
      </c>
      <c r="D943">
        <v>1</v>
      </c>
      <c r="E943" s="160">
        <v>45994</v>
      </c>
      <c r="F943" s="160">
        <v>45995</v>
      </c>
      <c r="G943" s="160"/>
      <c r="H943" s="160"/>
      <c r="I943" s="160" t="b">
        <f t="shared" si="28"/>
        <v>0</v>
      </c>
      <c r="J943" s="160" t="str">
        <f t="shared" si="29"/>
        <v>yes</v>
      </c>
    </row>
    <row r="944" spans="2:10">
      <c r="B944" t="s">
        <v>14521</v>
      </c>
      <c r="C944" t="s">
        <v>14522</v>
      </c>
      <c r="D944">
        <v>1</v>
      </c>
      <c r="E944" s="160">
        <v>46001</v>
      </c>
      <c r="F944" s="160">
        <v>46002</v>
      </c>
      <c r="G944" s="160"/>
      <c r="H944" s="160"/>
      <c r="I944" s="160" t="b">
        <f t="shared" si="28"/>
        <v>0</v>
      </c>
      <c r="J944" s="160" t="str">
        <f t="shared" si="29"/>
        <v>yes</v>
      </c>
    </row>
    <row r="945" spans="2:10">
      <c r="B945" t="s">
        <v>14523</v>
      </c>
      <c r="C945" t="s">
        <v>14524</v>
      </c>
      <c r="D945">
        <v>1</v>
      </c>
      <c r="E945" s="160">
        <v>46023</v>
      </c>
      <c r="F945" s="160">
        <v>46025</v>
      </c>
      <c r="G945" s="160">
        <v>45920</v>
      </c>
      <c r="H945" s="160"/>
      <c r="I945" s="160" t="b">
        <f t="shared" si="28"/>
        <v>0</v>
      </c>
      <c r="J945" s="160" t="str">
        <f t="shared" si="29"/>
        <v>yes</v>
      </c>
    </row>
    <row r="946" spans="2:10">
      <c r="B946" t="s">
        <v>14525</v>
      </c>
      <c r="C946" t="s">
        <v>14526</v>
      </c>
      <c r="D946">
        <v>1</v>
      </c>
      <c r="E946" s="160">
        <v>46004</v>
      </c>
      <c r="F946" s="160">
        <v>46005</v>
      </c>
      <c r="G946" s="160"/>
      <c r="I946" s="160" t="b">
        <f t="shared" si="28"/>
        <v>0</v>
      </c>
      <c r="J946" s="160" t="str">
        <f t="shared" si="29"/>
        <v>yes</v>
      </c>
    </row>
    <row r="947" spans="2:10">
      <c r="B947" t="s">
        <v>14527</v>
      </c>
      <c r="C947" t="s">
        <v>14528</v>
      </c>
      <c r="D947">
        <v>1</v>
      </c>
      <c r="E947" s="160">
        <v>46009</v>
      </c>
      <c r="F947" s="160">
        <v>46012</v>
      </c>
      <c r="G947" s="160"/>
      <c r="I947" s="160" t="b">
        <f t="shared" si="28"/>
        <v>0</v>
      </c>
      <c r="J947" s="160" t="str">
        <f t="shared" si="29"/>
        <v>yes</v>
      </c>
    </row>
    <row r="948" spans="2:10">
      <c r="B948" t="s">
        <v>14529</v>
      </c>
      <c r="C948" t="s">
        <v>14530</v>
      </c>
      <c r="D948">
        <v>1</v>
      </c>
      <c r="E948" s="160">
        <v>46013</v>
      </c>
      <c r="F948" s="160">
        <v>46016</v>
      </c>
      <c r="G948" s="160"/>
      <c r="I948" s="160" t="b">
        <f t="shared" si="28"/>
        <v>0</v>
      </c>
      <c r="J948" s="160" t="str">
        <f t="shared" si="29"/>
        <v>yes</v>
      </c>
    </row>
    <row r="949" spans="2:10">
      <c r="B949" t="s">
        <v>14531</v>
      </c>
      <c r="C949" t="s">
        <v>14532</v>
      </c>
      <c r="D949">
        <v>1</v>
      </c>
      <c r="E949" s="160">
        <v>46011</v>
      </c>
      <c r="F949" s="160">
        <v>46012</v>
      </c>
      <c r="G949" s="160"/>
      <c r="H949" s="160"/>
      <c r="I949" s="160" t="b">
        <f t="shared" si="28"/>
        <v>0</v>
      </c>
      <c r="J949" s="160" t="str">
        <f t="shared" si="29"/>
        <v>yes</v>
      </c>
    </row>
    <row r="950" spans="2:10">
      <c r="B950" t="s">
        <v>14533</v>
      </c>
      <c r="C950" t="s">
        <v>14534</v>
      </c>
      <c r="D950">
        <v>1</v>
      </c>
      <c r="E950" s="160">
        <v>46013</v>
      </c>
      <c r="F950" s="160">
        <v>46015</v>
      </c>
      <c r="G950" s="160"/>
      <c r="H950" s="160"/>
      <c r="I950" s="160" t="b">
        <f t="shared" si="28"/>
        <v>0</v>
      </c>
      <c r="J950" s="160" t="str">
        <f t="shared" si="29"/>
        <v>yes</v>
      </c>
    </row>
    <row r="951" spans="2:10">
      <c r="B951" t="s">
        <v>14535</v>
      </c>
      <c r="C951" t="s">
        <v>14536</v>
      </c>
      <c r="D951">
        <v>1</v>
      </c>
      <c r="E951" s="160">
        <v>46012</v>
      </c>
      <c r="F951" s="160">
        <v>46013</v>
      </c>
      <c r="G951" s="160"/>
      <c r="H951" s="160"/>
      <c r="I951" s="160" t="b">
        <f t="shared" si="28"/>
        <v>0</v>
      </c>
      <c r="J951" s="160" t="str">
        <f t="shared" si="29"/>
        <v>yes</v>
      </c>
    </row>
    <row r="952" spans="2:10">
      <c r="B952" t="s">
        <v>14537</v>
      </c>
      <c r="C952" t="s">
        <v>14538</v>
      </c>
      <c r="D952">
        <v>1</v>
      </c>
      <c r="E952" s="160">
        <v>46014</v>
      </c>
      <c r="F952" s="160">
        <v>46015</v>
      </c>
      <c r="G952" s="160">
        <v>45917</v>
      </c>
      <c r="I952" s="160" t="b">
        <f t="shared" si="28"/>
        <v>0</v>
      </c>
      <c r="J952" s="160" t="str">
        <f t="shared" si="29"/>
        <v>yes</v>
      </c>
    </row>
    <row r="953" spans="2:10">
      <c r="B953" t="s">
        <v>14539</v>
      </c>
      <c r="C953" t="s">
        <v>14540</v>
      </c>
      <c r="D953">
        <v>1</v>
      </c>
      <c r="E953" s="160">
        <v>46014</v>
      </c>
      <c r="F953" s="160">
        <v>46015</v>
      </c>
      <c r="G953" s="160"/>
      <c r="H953" s="160"/>
      <c r="I953" s="160" t="b">
        <f t="shared" si="28"/>
        <v>0</v>
      </c>
      <c r="J953" s="160" t="str">
        <f t="shared" si="29"/>
        <v>yes</v>
      </c>
    </row>
    <row r="954" spans="2:10">
      <c r="B954" t="s">
        <v>14541</v>
      </c>
      <c r="C954" t="s">
        <v>14542</v>
      </c>
      <c r="D954">
        <v>1</v>
      </c>
      <c r="E954" s="160">
        <v>46016</v>
      </c>
      <c r="F954" s="160">
        <v>46018</v>
      </c>
      <c r="I954" s="160" t="b">
        <f t="shared" si="28"/>
        <v>0</v>
      </c>
      <c r="J954" s="160" t="str">
        <f t="shared" si="29"/>
        <v>yes</v>
      </c>
    </row>
    <row r="955" spans="2:10">
      <c r="B955" t="s">
        <v>14543</v>
      </c>
      <c r="C955" t="s">
        <v>14544</v>
      </c>
      <c r="D955">
        <v>1</v>
      </c>
      <c r="E955" s="160">
        <v>46019</v>
      </c>
      <c r="F955" s="160">
        <v>46020</v>
      </c>
      <c r="G955" s="160"/>
      <c r="H955" s="160"/>
      <c r="I955" s="160" t="b">
        <f t="shared" si="28"/>
        <v>0</v>
      </c>
      <c r="J955" s="160" t="str">
        <f t="shared" si="29"/>
        <v>yes</v>
      </c>
    </row>
    <row r="956" spans="2:10">
      <c r="B956" t="s">
        <v>14545</v>
      </c>
      <c r="C956" t="s">
        <v>14546</v>
      </c>
      <c r="D956">
        <v>1</v>
      </c>
      <c r="E956" s="160">
        <v>46016</v>
      </c>
      <c r="F956" s="160">
        <v>46018</v>
      </c>
      <c r="G956" s="160">
        <v>45895</v>
      </c>
      <c r="H956" s="160"/>
      <c r="I956" s="160" t="b">
        <f t="shared" si="28"/>
        <v>0</v>
      </c>
      <c r="J956" s="160" t="str">
        <f t="shared" si="29"/>
        <v>yes</v>
      </c>
    </row>
    <row r="957" spans="2:10">
      <c r="B957" t="s">
        <v>14547</v>
      </c>
      <c r="C957" t="s">
        <v>14548</v>
      </c>
      <c r="D957">
        <v>1</v>
      </c>
      <c r="E957" s="160">
        <v>46019</v>
      </c>
      <c r="F957" s="160">
        <v>46020</v>
      </c>
      <c r="G957" s="160"/>
      <c r="H957" s="160"/>
      <c r="I957" s="160" t="b">
        <f t="shared" si="28"/>
        <v>0</v>
      </c>
      <c r="J957" s="160" t="str">
        <f t="shared" si="29"/>
        <v>yes</v>
      </c>
    </row>
    <row r="958" spans="2:10">
      <c r="B958" t="s">
        <v>14549</v>
      </c>
      <c r="C958" t="s">
        <v>14550</v>
      </c>
      <c r="D958">
        <v>1</v>
      </c>
      <c r="E958" s="160">
        <v>46021</v>
      </c>
      <c r="F958" s="160">
        <v>46023</v>
      </c>
      <c r="G958" s="160">
        <v>45916</v>
      </c>
      <c r="H958" s="160"/>
      <c r="I958" s="160" t="b">
        <f t="shared" si="28"/>
        <v>0</v>
      </c>
      <c r="J958" s="160" t="str">
        <f t="shared" si="29"/>
        <v>yes</v>
      </c>
    </row>
    <row r="959" spans="2:10">
      <c r="B959" t="s">
        <v>14551</v>
      </c>
      <c r="C959" t="s">
        <v>14552</v>
      </c>
      <c r="D959">
        <v>1</v>
      </c>
      <c r="E959" s="160">
        <v>46021</v>
      </c>
      <c r="F959" s="160">
        <v>46022</v>
      </c>
      <c r="G959" s="160"/>
      <c r="H959" s="160"/>
      <c r="I959" s="160" t="b">
        <f t="shared" si="28"/>
        <v>0</v>
      </c>
      <c r="J959" s="160" t="str">
        <f t="shared" si="29"/>
        <v>yes</v>
      </c>
    </row>
    <row r="960" spans="2:10">
      <c r="B960" t="s">
        <v>14553</v>
      </c>
      <c r="C960" t="s">
        <v>14554</v>
      </c>
      <c r="D960">
        <v>1</v>
      </c>
      <c r="E960" s="160">
        <v>46023</v>
      </c>
      <c r="F960" s="160">
        <v>46025</v>
      </c>
      <c r="G960" s="160"/>
      <c r="H960" s="160"/>
      <c r="I960" s="160" t="b">
        <f t="shared" si="28"/>
        <v>0</v>
      </c>
      <c r="J960" s="160" t="str">
        <f t="shared" si="29"/>
        <v>yes</v>
      </c>
    </row>
    <row r="961" spans="2:10">
      <c r="B961" t="s">
        <v>14555</v>
      </c>
      <c r="C961" t="s">
        <v>14556</v>
      </c>
      <c r="D961">
        <v>1</v>
      </c>
      <c r="E961" s="160">
        <v>46016</v>
      </c>
      <c r="F961" s="160">
        <v>46018</v>
      </c>
      <c r="G961" s="160">
        <v>45891</v>
      </c>
      <c r="H961" s="160"/>
      <c r="I961" s="160" t="b">
        <f t="shared" si="28"/>
        <v>0</v>
      </c>
      <c r="J961" s="160" t="str">
        <f t="shared" si="29"/>
        <v>yes</v>
      </c>
    </row>
    <row r="962" spans="2:10">
      <c r="B962" t="s">
        <v>14557</v>
      </c>
      <c r="C962" t="s">
        <v>14558</v>
      </c>
      <c r="D962">
        <v>1</v>
      </c>
      <c r="E962" s="160">
        <v>46019</v>
      </c>
      <c r="F962" s="160">
        <v>46021</v>
      </c>
      <c r="G962" s="160">
        <v>45893</v>
      </c>
      <c r="H962" s="160"/>
      <c r="I962" s="160" t="b">
        <f t="shared" si="28"/>
        <v>0</v>
      </c>
      <c r="J962" s="160" t="str">
        <f t="shared" si="29"/>
        <v>yes</v>
      </c>
    </row>
    <row r="963" spans="2:10">
      <c r="B963" t="s">
        <v>14559</v>
      </c>
      <c r="C963" t="s">
        <v>14560</v>
      </c>
      <c r="D963">
        <v>1</v>
      </c>
      <c r="E963" s="160">
        <v>46022</v>
      </c>
      <c r="F963" s="160">
        <v>46025</v>
      </c>
      <c r="G963" s="160">
        <v>45895</v>
      </c>
      <c r="H963" s="160"/>
      <c r="I963" s="160" t="b">
        <f t="shared" si="28"/>
        <v>0</v>
      </c>
      <c r="J963" s="160" t="str">
        <f t="shared" si="29"/>
        <v>yes</v>
      </c>
    </row>
    <row r="964" spans="2:10">
      <c r="B964" t="s">
        <v>14561</v>
      </c>
      <c r="C964" t="s">
        <v>14562</v>
      </c>
      <c r="D964">
        <v>1</v>
      </c>
      <c r="E964" s="160">
        <v>46026</v>
      </c>
      <c r="F964" s="160">
        <v>46027</v>
      </c>
      <c r="G964" s="160"/>
      <c r="H964" s="160"/>
      <c r="I964" s="160" t="b">
        <f t="shared" si="28"/>
        <v>0</v>
      </c>
      <c r="J964" s="160" t="str">
        <f t="shared" si="29"/>
        <v>yes</v>
      </c>
    </row>
    <row r="965" spans="2:10">
      <c r="B965" t="s">
        <v>14563</v>
      </c>
      <c r="C965" t="s">
        <v>14564</v>
      </c>
      <c r="D965">
        <v>1</v>
      </c>
      <c r="E965" s="160">
        <v>46028</v>
      </c>
      <c r="F965" s="160">
        <v>46029</v>
      </c>
      <c r="G965" s="160"/>
      <c r="H965" s="160"/>
      <c r="I965" s="160" t="b">
        <f t="shared" si="28"/>
        <v>0</v>
      </c>
      <c r="J965" s="160" t="str">
        <f t="shared" si="29"/>
        <v>yes</v>
      </c>
    </row>
    <row r="966" spans="2:10">
      <c r="B966" t="s">
        <v>14565</v>
      </c>
      <c r="C966" t="s">
        <v>14566</v>
      </c>
      <c r="D966">
        <v>1</v>
      </c>
      <c r="E966" s="160">
        <v>46019</v>
      </c>
      <c r="F966" s="160">
        <v>46020</v>
      </c>
      <c r="G966" s="160">
        <v>45891</v>
      </c>
      <c r="H966" s="160"/>
      <c r="I966" s="160" t="b">
        <f t="shared" si="28"/>
        <v>0</v>
      </c>
      <c r="J966" s="160" t="str">
        <f t="shared" si="29"/>
        <v>yes</v>
      </c>
    </row>
    <row r="967" spans="2:10">
      <c r="B967" t="s">
        <v>14567</v>
      </c>
      <c r="C967" t="s">
        <v>14568</v>
      </c>
      <c r="D967">
        <v>1</v>
      </c>
      <c r="E967" s="160">
        <v>46021</v>
      </c>
      <c r="F967" s="160">
        <v>46022</v>
      </c>
      <c r="G967" s="160">
        <v>45893</v>
      </c>
      <c r="I967" s="160" t="b">
        <f t="shared" si="28"/>
        <v>0</v>
      </c>
      <c r="J967" s="160" t="str">
        <f t="shared" si="29"/>
        <v>yes</v>
      </c>
    </row>
    <row r="968" spans="2:10">
      <c r="B968" t="s">
        <v>14569</v>
      </c>
      <c r="C968" t="s">
        <v>14570</v>
      </c>
      <c r="D968">
        <v>1</v>
      </c>
      <c r="E968" s="160">
        <v>46023</v>
      </c>
      <c r="F968" s="160">
        <v>46025</v>
      </c>
      <c r="G968" s="160">
        <v>45895</v>
      </c>
      <c r="H968" s="160"/>
      <c r="I968" s="160" t="b">
        <f t="shared" si="28"/>
        <v>0</v>
      </c>
      <c r="J968" s="160" t="str">
        <f t="shared" si="29"/>
        <v>yes</v>
      </c>
    </row>
    <row r="969" spans="2:10">
      <c r="B969" t="s">
        <v>14571</v>
      </c>
      <c r="C969" t="s">
        <v>14572</v>
      </c>
      <c r="D969">
        <v>1</v>
      </c>
      <c r="E969" s="160">
        <v>46026</v>
      </c>
      <c r="F969" s="160">
        <v>46027</v>
      </c>
      <c r="G969" s="160"/>
      <c r="H969" s="160"/>
      <c r="I969" s="160" t="b">
        <f t="shared" si="28"/>
        <v>0</v>
      </c>
      <c r="J969" s="160" t="str">
        <f t="shared" si="29"/>
        <v>yes</v>
      </c>
    </row>
    <row r="970" spans="2:10">
      <c r="B970" t="s">
        <v>14573</v>
      </c>
      <c r="C970" t="s">
        <v>14574</v>
      </c>
      <c r="D970">
        <v>1</v>
      </c>
      <c r="E970" s="160">
        <v>46028</v>
      </c>
      <c r="F970" s="160">
        <v>46029</v>
      </c>
      <c r="G970" s="160"/>
      <c r="H970" s="160"/>
      <c r="I970" s="160" t="b">
        <f t="shared" si="28"/>
        <v>0</v>
      </c>
      <c r="J970" s="160" t="str">
        <f t="shared" si="29"/>
        <v>yes</v>
      </c>
    </row>
    <row r="971" spans="2:10">
      <c r="B971" t="s">
        <v>14575</v>
      </c>
      <c r="C971" t="s">
        <v>14576</v>
      </c>
      <c r="D971">
        <v>1</v>
      </c>
      <c r="E971" s="160">
        <v>46021</v>
      </c>
      <c r="F971" s="160">
        <v>46022</v>
      </c>
      <c r="G971" s="160"/>
      <c r="H971" s="160"/>
      <c r="I971" s="160" t="b">
        <f t="shared" ref="I971:I1034" si="30">IF(E971=G971,"yes")</f>
        <v>0</v>
      </c>
      <c r="J971" s="160" t="str">
        <f t="shared" ref="J971:J1034" si="31">IF(E971&gt;G971,"yes")</f>
        <v>yes</v>
      </c>
    </row>
    <row r="972" spans="2:10">
      <c r="B972" t="s">
        <v>14577</v>
      </c>
      <c r="C972" t="s">
        <v>14578</v>
      </c>
      <c r="D972">
        <v>1</v>
      </c>
      <c r="E972" s="160">
        <v>46023</v>
      </c>
      <c r="F972" s="160">
        <v>46025</v>
      </c>
      <c r="G972" s="160"/>
      <c r="H972" s="160"/>
      <c r="I972" s="160" t="b">
        <f t="shared" si="30"/>
        <v>0</v>
      </c>
      <c r="J972" s="160" t="str">
        <f t="shared" si="31"/>
        <v>yes</v>
      </c>
    </row>
    <row r="973" spans="2:10">
      <c r="B973" t="s">
        <v>14579</v>
      </c>
      <c r="C973" t="s">
        <v>14580</v>
      </c>
      <c r="D973">
        <v>1</v>
      </c>
      <c r="E973" s="160">
        <v>46026</v>
      </c>
      <c r="F973" s="160">
        <v>46027</v>
      </c>
      <c r="G973" s="160"/>
      <c r="H973" s="160"/>
      <c r="I973" s="160" t="b">
        <f t="shared" si="30"/>
        <v>0</v>
      </c>
      <c r="J973" s="160" t="str">
        <f t="shared" si="31"/>
        <v>yes</v>
      </c>
    </row>
    <row r="974" spans="2:10">
      <c r="B974" t="s">
        <v>14581</v>
      </c>
      <c r="C974" t="s">
        <v>14582</v>
      </c>
      <c r="D974">
        <v>1</v>
      </c>
      <c r="E974" s="160">
        <v>46028</v>
      </c>
      <c r="F974" s="160">
        <v>46029</v>
      </c>
      <c r="G974" s="160"/>
      <c r="H974" s="160"/>
      <c r="I974" s="160" t="b">
        <f t="shared" si="30"/>
        <v>0</v>
      </c>
      <c r="J974" s="160" t="str">
        <f t="shared" si="31"/>
        <v>yes</v>
      </c>
    </row>
    <row r="975" spans="2:10">
      <c r="B975" t="s">
        <v>14583</v>
      </c>
      <c r="C975" t="s">
        <v>14584</v>
      </c>
      <c r="D975">
        <v>1</v>
      </c>
      <c r="E975" s="160">
        <v>46030</v>
      </c>
      <c r="F975" s="160">
        <v>46032</v>
      </c>
      <c r="G975" s="160"/>
      <c r="I975" s="160" t="b">
        <f t="shared" si="30"/>
        <v>0</v>
      </c>
      <c r="J975" s="160" t="str">
        <f t="shared" si="31"/>
        <v>yes</v>
      </c>
    </row>
    <row r="976" spans="2:10">
      <c r="B976" t="s">
        <v>14585</v>
      </c>
      <c r="C976" t="s">
        <v>14586</v>
      </c>
      <c r="D976">
        <v>1</v>
      </c>
      <c r="E976" s="160">
        <v>46023</v>
      </c>
      <c r="F976" s="160">
        <v>46025</v>
      </c>
      <c r="G976" s="160"/>
      <c r="I976" s="160" t="b">
        <f t="shared" si="30"/>
        <v>0</v>
      </c>
      <c r="J976" s="160" t="str">
        <f t="shared" si="31"/>
        <v>yes</v>
      </c>
    </row>
    <row r="977" spans="2:10">
      <c r="B977" t="s">
        <v>14587</v>
      </c>
      <c r="C977" t="s">
        <v>14588</v>
      </c>
      <c r="D977">
        <v>1</v>
      </c>
      <c r="E977" s="160">
        <v>46026</v>
      </c>
      <c r="F977" s="160">
        <v>46027</v>
      </c>
      <c r="G977" s="160"/>
      <c r="I977" s="160" t="b">
        <f t="shared" si="30"/>
        <v>0</v>
      </c>
      <c r="J977" s="160" t="str">
        <f t="shared" si="31"/>
        <v>yes</v>
      </c>
    </row>
    <row r="978" spans="2:10">
      <c r="B978" t="s">
        <v>14589</v>
      </c>
      <c r="C978" t="s">
        <v>14590</v>
      </c>
      <c r="D978">
        <v>1</v>
      </c>
      <c r="E978" s="160">
        <v>46028</v>
      </c>
      <c r="F978" s="160">
        <v>46029</v>
      </c>
      <c r="G978" s="160"/>
      <c r="H978" s="160"/>
      <c r="I978" s="160" t="b">
        <f t="shared" si="30"/>
        <v>0</v>
      </c>
      <c r="J978" s="160" t="str">
        <f t="shared" si="31"/>
        <v>yes</v>
      </c>
    </row>
    <row r="979" spans="2:10">
      <c r="B979" t="s">
        <v>14591</v>
      </c>
      <c r="C979" t="s">
        <v>14592</v>
      </c>
      <c r="D979">
        <v>1</v>
      </c>
      <c r="E979" s="160">
        <v>46030</v>
      </c>
      <c r="F979" s="160">
        <v>46032</v>
      </c>
      <c r="G979" s="160"/>
      <c r="H979" s="160"/>
      <c r="I979" s="160" t="b">
        <f t="shared" si="30"/>
        <v>0</v>
      </c>
      <c r="J979" s="160" t="str">
        <f t="shared" si="31"/>
        <v>yes</v>
      </c>
    </row>
    <row r="980" spans="2:10">
      <c r="B980" t="s">
        <v>14593</v>
      </c>
      <c r="C980" t="s">
        <v>14594</v>
      </c>
      <c r="D980">
        <v>1</v>
      </c>
      <c r="E980" s="160">
        <v>46033</v>
      </c>
      <c r="F980" s="160">
        <v>46034</v>
      </c>
      <c r="G980" s="160"/>
      <c r="H980" s="160"/>
      <c r="I980" s="160" t="b">
        <f t="shared" si="30"/>
        <v>0</v>
      </c>
      <c r="J980" s="160" t="str">
        <f t="shared" si="31"/>
        <v>yes</v>
      </c>
    </row>
    <row r="981" spans="2:10">
      <c r="B981" t="s">
        <v>14595</v>
      </c>
      <c r="C981" t="s">
        <v>14596</v>
      </c>
      <c r="D981">
        <v>1</v>
      </c>
      <c r="E981" s="160">
        <v>46026</v>
      </c>
      <c r="F981" s="160">
        <v>46029</v>
      </c>
      <c r="G981" s="160"/>
      <c r="H981" s="160"/>
      <c r="I981" s="160" t="b">
        <f t="shared" si="30"/>
        <v>0</v>
      </c>
      <c r="J981" s="160" t="str">
        <f t="shared" si="31"/>
        <v>yes</v>
      </c>
    </row>
    <row r="982" spans="2:10">
      <c r="B982" t="s">
        <v>14597</v>
      </c>
      <c r="C982" t="s">
        <v>14598</v>
      </c>
      <c r="D982">
        <v>1</v>
      </c>
      <c r="E982" s="160">
        <v>46030</v>
      </c>
      <c r="F982" s="160">
        <v>46036</v>
      </c>
      <c r="G982" s="160"/>
      <c r="H982" s="160"/>
      <c r="I982" s="160" t="b">
        <f t="shared" si="30"/>
        <v>0</v>
      </c>
      <c r="J982" s="160" t="str">
        <f t="shared" si="31"/>
        <v>yes</v>
      </c>
    </row>
    <row r="983" spans="2:10">
      <c r="B983" t="s">
        <v>14599</v>
      </c>
      <c r="C983" t="s">
        <v>14600</v>
      </c>
      <c r="D983">
        <v>1</v>
      </c>
      <c r="E983" s="160">
        <v>46037</v>
      </c>
      <c r="F983" s="160">
        <v>46043</v>
      </c>
      <c r="G983" s="160"/>
      <c r="H983" s="160"/>
      <c r="I983" s="160" t="b">
        <f t="shared" si="30"/>
        <v>0</v>
      </c>
      <c r="J983" s="160" t="str">
        <f t="shared" si="31"/>
        <v>yes</v>
      </c>
    </row>
    <row r="984" spans="2:10">
      <c r="B984" t="s">
        <v>14601</v>
      </c>
      <c r="C984" t="s">
        <v>14602</v>
      </c>
      <c r="D984">
        <v>1</v>
      </c>
      <c r="E984" s="160">
        <v>46044</v>
      </c>
      <c r="F984" s="160">
        <v>46048</v>
      </c>
      <c r="G984" s="160"/>
      <c r="H984" s="160"/>
      <c r="I984" s="160" t="b">
        <f t="shared" si="30"/>
        <v>0</v>
      </c>
      <c r="J984" s="160" t="str">
        <f t="shared" si="31"/>
        <v>yes</v>
      </c>
    </row>
    <row r="985" spans="2:10">
      <c r="B985" t="s">
        <v>14603</v>
      </c>
      <c r="C985" t="s">
        <v>14604</v>
      </c>
      <c r="D985">
        <v>1</v>
      </c>
      <c r="E985" s="160">
        <v>46030</v>
      </c>
      <c r="F985" s="160">
        <v>46034</v>
      </c>
      <c r="G985" s="160"/>
      <c r="H985" s="160"/>
      <c r="I985" s="160" t="b">
        <f t="shared" si="30"/>
        <v>0</v>
      </c>
      <c r="J985" s="160" t="str">
        <f t="shared" si="31"/>
        <v>yes</v>
      </c>
    </row>
    <row r="986" spans="2:10">
      <c r="B986" t="s">
        <v>14605</v>
      </c>
      <c r="C986" t="s">
        <v>14606</v>
      </c>
      <c r="D986">
        <v>1</v>
      </c>
      <c r="E986" s="160">
        <v>46035</v>
      </c>
      <c r="F986" s="160">
        <v>46040</v>
      </c>
      <c r="G986" s="160"/>
      <c r="H986" s="160"/>
      <c r="I986" s="160" t="b">
        <f t="shared" si="30"/>
        <v>0</v>
      </c>
      <c r="J986" s="160" t="str">
        <f t="shared" si="31"/>
        <v>yes</v>
      </c>
    </row>
    <row r="987" spans="2:10">
      <c r="B987" t="s">
        <v>14607</v>
      </c>
      <c r="C987" t="s">
        <v>14608</v>
      </c>
      <c r="D987">
        <v>1</v>
      </c>
      <c r="E987" s="160">
        <v>46041</v>
      </c>
      <c r="F987" s="160">
        <v>46046</v>
      </c>
      <c r="G987" s="160"/>
      <c r="H987" s="160"/>
      <c r="I987" s="160" t="b">
        <f t="shared" si="30"/>
        <v>0</v>
      </c>
      <c r="J987" s="160" t="str">
        <f t="shared" si="31"/>
        <v>yes</v>
      </c>
    </row>
    <row r="988" spans="2:10">
      <c r="B988" t="s">
        <v>14609</v>
      </c>
      <c r="C988" t="s">
        <v>14610</v>
      </c>
      <c r="D988">
        <v>1</v>
      </c>
      <c r="E988" s="160">
        <v>46047</v>
      </c>
      <c r="F988" s="160">
        <v>46050</v>
      </c>
      <c r="G988" s="160"/>
      <c r="H988" s="160"/>
      <c r="I988" s="160" t="b">
        <f t="shared" si="30"/>
        <v>0</v>
      </c>
      <c r="J988" s="160" t="str">
        <f t="shared" si="31"/>
        <v>yes</v>
      </c>
    </row>
    <row r="989" spans="2:10">
      <c r="B989" t="s">
        <v>14611</v>
      </c>
      <c r="C989" t="s">
        <v>14612</v>
      </c>
      <c r="D989">
        <v>1</v>
      </c>
      <c r="E989" s="160">
        <v>46051</v>
      </c>
      <c r="F989" s="160">
        <v>46054</v>
      </c>
      <c r="G989" s="160"/>
      <c r="H989" s="160"/>
      <c r="I989" s="160" t="b">
        <f t="shared" si="30"/>
        <v>0</v>
      </c>
      <c r="J989" s="160" t="str">
        <f t="shared" si="31"/>
        <v>yes</v>
      </c>
    </row>
    <row r="990" spans="2:10">
      <c r="B990" t="s">
        <v>14613</v>
      </c>
      <c r="C990" t="s">
        <v>14614</v>
      </c>
      <c r="D990">
        <v>1</v>
      </c>
      <c r="E990" s="160">
        <v>46055</v>
      </c>
      <c r="F990" s="160">
        <v>46057</v>
      </c>
      <c r="G990" s="160"/>
      <c r="I990" s="160" t="b">
        <f t="shared" si="30"/>
        <v>0</v>
      </c>
      <c r="J990" s="160" t="str">
        <f t="shared" si="31"/>
        <v>yes</v>
      </c>
    </row>
    <row r="991" spans="2:10">
      <c r="B991" t="s">
        <v>14615</v>
      </c>
      <c r="C991" t="s">
        <v>14616</v>
      </c>
      <c r="D991">
        <v>1</v>
      </c>
      <c r="E991" s="160">
        <v>46058</v>
      </c>
      <c r="F991" s="160">
        <v>46064</v>
      </c>
      <c r="G991" s="160"/>
      <c r="H991" s="160"/>
      <c r="I991" s="160" t="b">
        <f t="shared" si="30"/>
        <v>0</v>
      </c>
      <c r="J991" s="160" t="str">
        <f t="shared" si="31"/>
        <v>yes</v>
      </c>
    </row>
    <row r="992" spans="2:10">
      <c r="B992" t="s">
        <v>14617</v>
      </c>
      <c r="C992" t="s">
        <v>14618</v>
      </c>
      <c r="D992">
        <v>1</v>
      </c>
      <c r="E992" s="160">
        <v>46065</v>
      </c>
      <c r="F992" s="160">
        <v>46069</v>
      </c>
      <c r="G992" s="160"/>
      <c r="I992" s="160" t="b">
        <f t="shared" si="30"/>
        <v>0</v>
      </c>
      <c r="J992" s="160" t="str">
        <f t="shared" si="31"/>
        <v>yes</v>
      </c>
    </row>
    <row r="993" spans="2:10">
      <c r="B993" t="s">
        <v>14619</v>
      </c>
      <c r="C993" t="s">
        <v>14620</v>
      </c>
      <c r="D993">
        <v>1</v>
      </c>
      <c r="E993" s="160">
        <v>46070</v>
      </c>
      <c r="F993" s="160">
        <v>46074</v>
      </c>
      <c r="G993" s="160"/>
      <c r="I993" s="160" t="b">
        <f t="shared" si="30"/>
        <v>0</v>
      </c>
      <c r="J993" s="160" t="str">
        <f t="shared" si="31"/>
        <v>yes</v>
      </c>
    </row>
    <row r="994" spans="2:10">
      <c r="B994" t="s">
        <v>14621</v>
      </c>
      <c r="C994" t="s">
        <v>14622</v>
      </c>
      <c r="D994">
        <v>1</v>
      </c>
      <c r="E994" s="160">
        <v>46072</v>
      </c>
      <c r="F994" s="160">
        <v>46074</v>
      </c>
      <c r="G994" s="160">
        <v>45883</v>
      </c>
      <c r="I994" s="160" t="b">
        <f t="shared" si="30"/>
        <v>0</v>
      </c>
      <c r="J994" s="160" t="str">
        <f t="shared" si="31"/>
        <v>yes</v>
      </c>
    </row>
    <row r="995" spans="2:10">
      <c r="B995" t="s">
        <v>14623</v>
      </c>
      <c r="C995" t="s">
        <v>14624</v>
      </c>
      <c r="D995">
        <v>1</v>
      </c>
      <c r="E995" s="160">
        <v>46092</v>
      </c>
      <c r="F995" s="160">
        <v>46093</v>
      </c>
      <c r="G995" s="160">
        <v>45885</v>
      </c>
      <c r="I995" s="160" t="b">
        <f t="shared" si="30"/>
        <v>0</v>
      </c>
      <c r="J995" s="160" t="str">
        <f t="shared" si="31"/>
        <v>yes</v>
      </c>
    </row>
    <row r="996" spans="2:10">
      <c r="B996" t="s">
        <v>14625</v>
      </c>
      <c r="C996" t="s">
        <v>14626</v>
      </c>
      <c r="D996">
        <v>1</v>
      </c>
      <c r="E996" s="160">
        <v>46110</v>
      </c>
      <c r="F996" s="160">
        <v>46111</v>
      </c>
      <c r="G996" s="160">
        <v>45897</v>
      </c>
      <c r="I996" s="160" t="b">
        <f t="shared" si="30"/>
        <v>0</v>
      </c>
      <c r="J996" s="160" t="str">
        <f t="shared" si="31"/>
        <v>yes</v>
      </c>
    </row>
    <row r="997" spans="2:10">
      <c r="B997" t="s">
        <v>14627</v>
      </c>
      <c r="C997" t="s">
        <v>14628</v>
      </c>
      <c r="D997">
        <v>1</v>
      </c>
      <c r="E997" s="160">
        <v>46133</v>
      </c>
      <c r="F997" s="160">
        <v>46134</v>
      </c>
      <c r="G997" s="160"/>
      <c r="I997" s="160" t="b">
        <f t="shared" si="30"/>
        <v>0</v>
      </c>
      <c r="J997" s="160" t="str">
        <f t="shared" si="31"/>
        <v>yes</v>
      </c>
    </row>
    <row r="998" spans="2:10">
      <c r="B998" t="s">
        <v>14629</v>
      </c>
      <c r="C998" t="s">
        <v>14630</v>
      </c>
      <c r="D998">
        <v>1</v>
      </c>
      <c r="E998" s="160">
        <v>46156</v>
      </c>
      <c r="F998" s="160">
        <v>46158</v>
      </c>
      <c r="G998" s="160">
        <v>45892</v>
      </c>
      <c r="I998" s="160" t="b">
        <f t="shared" si="30"/>
        <v>0</v>
      </c>
      <c r="J998" s="160" t="str">
        <f t="shared" si="31"/>
        <v>yes</v>
      </c>
    </row>
    <row r="999" spans="2:10">
      <c r="B999" t="s">
        <v>14631</v>
      </c>
      <c r="C999" t="s">
        <v>14632</v>
      </c>
      <c r="D999">
        <v>1</v>
      </c>
      <c r="E999" s="160">
        <v>46075</v>
      </c>
      <c r="F999" s="160">
        <v>46076</v>
      </c>
      <c r="G999" s="160"/>
      <c r="I999" s="160" t="b">
        <f t="shared" si="30"/>
        <v>0</v>
      </c>
      <c r="J999" s="160" t="str">
        <f t="shared" si="31"/>
        <v>yes</v>
      </c>
    </row>
    <row r="1000" spans="2:10">
      <c r="B1000" t="s">
        <v>14633</v>
      </c>
      <c r="C1000" t="s">
        <v>14634</v>
      </c>
      <c r="D1000">
        <v>1</v>
      </c>
      <c r="E1000" s="160">
        <v>46077</v>
      </c>
      <c r="F1000" s="160">
        <v>46078</v>
      </c>
      <c r="G1000" s="160"/>
      <c r="I1000" s="160" t="b">
        <f t="shared" si="30"/>
        <v>0</v>
      </c>
      <c r="J1000" s="160" t="str">
        <f t="shared" si="31"/>
        <v>yes</v>
      </c>
    </row>
    <row r="1001" spans="2:10">
      <c r="B1001" t="s">
        <v>14635</v>
      </c>
      <c r="C1001" t="s">
        <v>14636</v>
      </c>
      <c r="D1001">
        <v>1</v>
      </c>
      <c r="E1001" s="160">
        <v>46081</v>
      </c>
      <c r="F1001" s="160">
        <v>46082</v>
      </c>
      <c r="G1001" s="160"/>
      <c r="H1001" s="160"/>
      <c r="I1001" s="160" t="b">
        <f t="shared" si="30"/>
        <v>0</v>
      </c>
      <c r="J1001" s="160" t="str">
        <f t="shared" si="31"/>
        <v>yes</v>
      </c>
    </row>
    <row r="1002" spans="2:10">
      <c r="B1002" t="s">
        <v>14637</v>
      </c>
      <c r="C1002" t="s">
        <v>14638</v>
      </c>
      <c r="D1002">
        <v>1</v>
      </c>
      <c r="E1002" s="160">
        <v>46083</v>
      </c>
      <c r="F1002" s="160">
        <v>46084</v>
      </c>
      <c r="G1002" s="160"/>
      <c r="I1002" s="160" t="b">
        <f t="shared" si="30"/>
        <v>0</v>
      </c>
      <c r="J1002" s="160" t="str">
        <f t="shared" si="31"/>
        <v>yes</v>
      </c>
    </row>
    <row r="1003" spans="2:10">
      <c r="B1003" t="s">
        <v>14639</v>
      </c>
      <c r="C1003" t="s">
        <v>14640</v>
      </c>
      <c r="D1003">
        <v>1</v>
      </c>
      <c r="E1003" s="160">
        <v>46124</v>
      </c>
      <c r="F1003" s="160">
        <v>46125</v>
      </c>
      <c r="G1003" s="160"/>
      <c r="I1003" s="160" t="b">
        <f t="shared" si="30"/>
        <v>0</v>
      </c>
      <c r="J1003" s="160" t="str">
        <f t="shared" si="31"/>
        <v>yes</v>
      </c>
    </row>
    <row r="1004" spans="2:10">
      <c r="B1004" t="s">
        <v>14641</v>
      </c>
      <c r="C1004" t="s">
        <v>14642</v>
      </c>
      <c r="D1004">
        <v>1</v>
      </c>
      <c r="E1004" s="160">
        <v>46077</v>
      </c>
      <c r="F1004" s="160">
        <v>46078</v>
      </c>
      <c r="G1004" s="160"/>
      <c r="I1004" s="160" t="b">
        <f t="shared" si="30"/>
        <v>0</v>
      </c>
      <c r="J1004" s="160" t="str">
        <f t="shared" si="31"/>
        <v>yes</v>
      </c>
    </row>
    <row r="1005" spans="2:10">
      <c r="B1005" t="s">
        <v>14643</v>
      </c>
      <c r="C1005" t="s">
        <v>14644</v>
      </c>
      <c r="D1005">
        <v>1</v>
      </c>
      <c r="E1005" s="160">
        <v>46079</v>
      </c>
      <c r="F1005" s="160">
        <v>46081</v>
      </c>
      <c r="G1005" s="160"/>
      <c r="I1005" s="160" t="b">
        <f t="shared" si="30"/>
        <v>0</v>
      </c>
      <c r="J1005" s="160" t="str">
        <f t="shared" si="31"/>
        <v>yes</v>
      </c>
    </row>
    <row r="1006" spans="2:10">
      <c r="B1006" t="s">
        <v>14645</v>
      </c>
      <c r="C1006" t="s">
        <v>14646</v>
      </c>
      <c r="D1006">
        <v>1</v>
      </c>
      <c r="E1006" s="160">
        <v>46082</v>
      </c>
      <c r="F1006" s="160">
        <v>46083</v>
      </c>
      <c r="G1006" s="160"/>
      <c r="I1006" s="160" t="b">
        <f t="shared" si="30"/>
        <v>0</v>
      </c>
      <c r="J1006" s="160" t="str">
        <f t="shared" si="31"/>
        <v>yes</v>
      </c>
    </row>
    <row r="1007" spans="2:10">
      <c r="B1007" t="s">
        <v>14647</v>
      </c>
      <c r="C1007" t="s">
        <v>14648</v>
      </c>
      <c r="D1007">
        <v>1</v>
      </c>
      <c r="E1007" s="160">
        <v>46084</v>
      </c>
      <c r="F1007" s="160">
        <v>46085</v>
      </c>
      <c r="G1007" s="160"/>
      <c r="I1007" s="160" t="b">
        <f t="shared" si="30"/>
        <v>0</v>
      </c>
      <c r="J1007" s="160" t="str">
        <f t="shared" si="31"/>
        <v>yes</v>
      </c>
    </row>
    <row r="1008" spans="2:10">
      <c r="B1008" t="s">
        <v>14649</v>
      </c>
      <c r="C1008" t="s">
        <v>14650</v>
      </c>
      <c r="D1008">
        <v>1</v>
      </c>
      <c r="E1008" s="160">
        <v>46124</v>
      </c>
      <c r="F1008" s="160">
        <v>46125</v>
      </c>
      <c r="G1008" s="160"/>
      <c r="I1008" s="160" t="b">
        <f t="shared" si="30"/>
        <v>0</v>
      </c>
      <c r="J1008" s="160" t="str">
        <f t="shared" si="31"/>
        <v>yes</v>
      </c>
    </row>
    <row r="1009" spans="2:10">
      <c r="B1009" t="s">
        <v>14651</v>
      </c>
      <c r="C1009" t="s">
        <v>14652</v>
      </c>
      <c r="D1009">
        <v>1</v>
      </c>
      <c r="E1009" s="160">
        <v>46051</v>
      </c>
      <c r="F1009" s="160">
        <v>46053</v>
      </c>
      <c r="G1009" s="160"/>
      <c r="I1009" s="160" t="b">
        <f t="shared" si="30"/>
        <v>0</v>
      </c>
      <c r="J1009" s="160" t="str">
        <f t="shared" si="31"/>
        <v>yes</v>
      </c>
    </row>
    <row r="1010" spans="2:10">
      <c r="B1010" t="s">
        <v>14653</v>
      </c>
      <c r="C1010" t="s">
        <v>14654</v>
      </c>
      <c r="D1010">
        <v>1</v>
      </c>
      <c r="E1010" s="160">
        <v>46054</v>
      </c>
      <c r="F1010" s="160">
        <v>46055</v>
      </c>
      <c r="G1010" s="160"/>
      <c r="I1010" s="160" t="b">
        <f t="shared" si="30"/>
        <v>0</v>
      </c>
      <c r="J1010" s="160" t="str">
        <f t="shared" si="31"/>
        <v>yes</v>
      </c>
    </row>
    <row r="1011" spans="2:10">
      <c r="B1011" t="s">
        <v>14655</v>
      </c>
      <c r="C1011" t="s">
        <v>14656</v>
      </c>
      <c r="D1011">
        <v>1</v>
      </c>
      <c r="E1011" s="160">
        <v>46056</v>
      </c>
      <c r="F1011" s="160">
        <v>46060</v>
      </c>
      <c r="G1011" s="160"/>
      <c r="I1011" s="160" t="b">
        <f t="shared" si="30"/>
        <v>0</v>
      </c>
      <c r="J1011" s="160" t="str">
        <f t="shared" si="31"/>
        <v>yes</v>
      </c>
    </row>
    <row r="1012" spans="2:10">
      <c r="B1012" t="s">
        <v>14657</v>
      </c>
      <c r="C1012" t="s">
        <v>14658</v>
      </c>
      <c r="D1012">
        <v>1</v>
      </c>
      <c r="E1012" s="160">
        <v>46061</v>
      </c>
      <c r="F1012" s="160">
        <v>46063</v>
      </c>
      <c r="G1012" s="160"/>
      <c r="I1012" s="160" t="b">
        <f t="shared" si="30"/>
        <v>0</v>
      </c>
      <c r="J1012" s="160" t="str">
        <f t="shared" si="31"/>
        <v>yes</v>
      </c>
    </row>
    <row r="1013" spans="2:10">
      <c r="B1013" t="s">
        <v>14659</v>
      </c>
      <c r="C1013" t="s">
        <v>14660</v>
      </c>
      <c r="D1013">
        <v>1</v>
      </c>
      <c r="E1013" s="160">
        <v>46124</v>
      </c>
      <c r="F1013" s="160">
        <v>46126</v>
      </c>
      <c r="G1013" s="160"/>
      <c r="I1013" s="160" t="b">
        <f t="shared" si="30"/>
        <v>0</v>
      </c>
      <c r="J1013" s="160" t="str">
        <f t="shared" si="31"/>
        <v>yes</v>
      </c>
    </row>
    <row r="1014" spans="2:10">
      <c r="B1014" t="s">
        <v>14661</v>
      </c>
      <c r="C1014" t="s">
        <v>14662</v>
      </c>
      <c r="D1014">
        <v>1</v>
      </c>
      <c r="E1014" s="160">
        <v>46051</v>
      </c>
      <c r="F1014" s="160">
        <v>46057</v>
      </c>
      <c r="G1014" s="160"/>
      <c r="I1014" s="160" t="b">
        <f t="shared" si="30"/>
        <v>0</v>
      </c>
      <c r="J1014" s="160" t="str">
        <f t="shared" si="31"/>
        <v>yes</v>
      </c>
    </row>
    <row r="1015" spans="2:10">
      <c r="B1015" t="s">
        <v>14663</v>
      </c>
      <c r="C1015" t="s">
        <v>14664</v>
      </c>
      <c r="D1015">
        <v>1</v>
      </c>
      <c r="E1015" s="160">
        <v>46058</v>
      </c>
      <c r="F1015" s="160">
        <v>46064</v>
      </c>
      <c r="G1015" s="160"/>
      <c r="I1015" s="160" t="b">
        <f t="shared" si="30"/>
        <v>0</v>
      </c>
      <c r="J1015" s="160" t="str">
        <f t="shared" si="31"/>
        <v>yes</v>
      </c>
    </row>
    <row r="1016" spans="2:10">
      <c r="B1016" t="s">
        <v>14665</v>
      </c>
      <c r="C1016" t="s">
        <v>14666</v>
      </c>
      <c r="D1016">
        <v>1</v>
      </c>
      <c r="E1016" s="160">
        <v>46065</v>
      </c>
      <c r="F1016" s="160">
        <v>46077</v>
      </c>
      <c r="G1016" s="160"/>
      <c r="H1016" s="160"/>
      <c r="I1016" s="160" t="b">
        <f t="shared" si="30"/>
        <v>0</v>
      </c>
      <c r="J1016" s="160" t="str">
        <f t="shared" si="31"/>
        <v>yes</v>
      </c>
    </row>
    <row r="1017" spans="2:10">
      <c r="B1017" t="s">
        <v>14667</v>
      </c>
      <c r="C1017" t="s">
        <v>14668</v>
      </c>
      <c r="D1017">
        <v>1</v>
      </c>
      <c r="E1017" s="160">
        <v>46078</v>
      </c>
      <c r="F1017" s="160">
        <v>46086</v>
      </c>
      <c r="G1017" s="160"/>
      <c r="H1017" s="160"/>
      <c r="I1017" s="160" t="b">
        <f t="shared" si="30"/>
        <v>0</v>
      </c>
      <c r="J1017" s="160" t="str">
        <f t="shared" si="31"/>
        <v>yes</v>
      </c>
    </row>
    <row r="1018" spans="2:10">
      <c r="B1018" t="s">
        <v>14669</v>
      </c>
      <c r="C1018" t="s">
        <v>14670</v>
      </c>
      <c r="D1018">
        <v>1</v>
      </c>
      <c r="E1018" s="160">
        <v>46088</v>
      </c>
      <c r="F1018" s="160">
        <v>46096</v>
      </c>
      <c r="G1018" s="160"/>
      <c r="H1018" s="160"/>
      <c r="I1018" s="160" t="b">
        <f t="shared" si="30"/>
        <v>0</v>
      </c>
      <c r="J1018" s="160" t="str">
        <f t="shared" si="31"/>
        <v>yes</v>
      </c>
    </row>
    <row r="1019" spans="2:10">
      <c r="B1019" t="s">
        <v>14671</v>
      </c>
      <c r="C1019" t="s">
        <v>14672</v>
      </c>
      <c r="D1019">
        <v>1</v>
      </c>
      <c r="E1019" s="160">
        <v>46051</v>
      </c>
      <c r="F1019" s="160">
        <v>46053</v>
      </c>
      <c r="G1019" s="160"/>
      <c r="H1019" s="160"/>
      <c r="I1019" s="160" t="b">
        <f t="shared" si="30"/>
        <v>0</v>
      </c>
      <c r="J1019" s="160" t="str">
        <f t="shared" si="31"/>
        <v>yes</v>
      </c>
    </row>
    <row r="1020" spans="2:10">
      <c r="B1020" t="s">
        <v>14673</v>
      </c>
      <c r="C1020" t="s">
        <v>14674</v>
      </c>
      <c r="D1020">
        <v>1</v>
      </c>
      <c r="E1020" s="160">
        <v>46054</v>
      </c>
      <c r="F1020" s="160">
        <v>46055</v>
      </c>
      <c r="G1020" s="160"/>
      <c r="H1020" s="160"/>
      <c r="I1020" s="160" t="b">
        <f t="shared" si="30"/>
        <v>0</v>
      </c>
      <c r="J1020" s="160" t="str">
        <f t="shared" si="31"/>
        <v>yes</v>
      </c>
    </row>
    <row r="1021" spans="2:10">
      <c r="B1021" t="s">
        <v>14675</v>
      </c>
      <c r="C1021" t="s">
        <v>14676</v>
      </c>
      <c r="D1021">
        <v>1</v>
      </c>
      <c r="E1021" s="160">
        <v>46056</v>
      </c>
      <c r="F1021" s="160">
        <v>46057</v>
      </c>
      <c r="G1021" s="160"/>
      <c r="H1021" s="160"/>
      <c r="I1021" s="160" t="b">
        <f t="shared" si="30"/>
        <v>0</v>
      </c>
      <c r="J1021" s="160" t="str">
        <f t="shared" si="31"/>
        <v>yes</v>
      </c>
    </row>
    <row r="1022" spans="2:10">
      <c r="B1022" t="s">
        <v>14677</v>
      </c>
      <c r="C1022" t="s">
        <v>14678</v>
      </c>
      <c r="D1022">
        <v>1</v>
      </c>
      <c r="E1022" s="160">
        <v>46058</v>
      </c>
      <c r="F1022" s="160">
        <v>46060</v>
      </c>
      <c r="G1022" s="160"/>
      <c r="H1022" s="160"/>
      <c r="I1022" s="160" t="b">
        <f t="shared" si="30"/>
        <v>0</v>
      </c>
      <c r="J1022" s="160" t="str">
        <f t="shared" si="31"/>
        <v>yes</v>
      </c>
    </row>
    <row r="1023" spans="2:10">
      <c r="B1023" t="s">
        <v>14679</v>
      </c>
      <c r="C1023" t="s">
        <v>14680</v>
      </c>
      <c r="D1023">
        <v>1</v>
      </c>
      <c r="E1023" s="160">
        <v>46061</v>
      </c>
      <c r="F1023" s="160">
        <v>46062</v>
      </c>
      <c r="G1023" s="160"/>
      <c r="H1023" s="160"/>
      <c r="I1023" s="160" t="b">
        <f t="shared" si="30"/>
        <v>0</v>
      </c>
      <c r="J1023" s="160" t="str">
        <f t="shared" si="31"/>
        <v>yes</v>
      </c>
    </row>
    <row r="1024" spans="2:10">
      <c r="B1024" t="s">
        <v>14681</v>
      </c>
      <c r="C1024" t="s">
        <v>14682</v>
      </c>
      <c r="D1024">
        <v>1</v>
      </c>
      <c r="E1024" s="160">
        <v>46112</v>
      </c>
      <c r="F1024" s="160">
        <v>46117</v>
      </c>
      <c r="G1024" s="160"/>
      <c r="I1024" s="160" t="b">
        <f t="shared" si="30"/>
        <v>0</v>
      </c>
      <c r="J1024" s="160" t="str">
        <f t="shared" si="31"/>
        <v>yes</v>
      </c>
    </row>
    <row r="1025" spans="2:10">
      <c r="B1025" t="s">
        <v>14683</v>
      </c>
      <c r="C1025" t="s">
        <v>14684</v>
      </c>
      <c r="D1025">
        <v>1</v>
      </c>
      <c r="E1025" s="160">
        <v>46118</v>
      </c>
      <c r="F1025" s="160">
        <v>46123</v>
      </c>
      <c r="G1025" s="160"/>
      <c r="H1025" s="160"/>
      <c r="I1025" s="160" t="b">
        <f t="shared" si="30"/>
        <v>0</v>
      </c>
      <c r="J1025" s="160" t="str">
        <f t="shared" si="31"/>
        <v>yes</v>
      </c>
    </row>
    <row r="1026" spans="2:10">
      <c r="B1026" t="s">
        <v>14685</v>
      </c>
      <c r="C1026" t="s">
        <v>14686</v>
      </c>
      <c r="D1026">
        <v>1</v>
      </c>
      <c r="E1026" s="160">
        <v>46112</v>
      </c>
      <c r="F1026" s="160">
        <v>46116</v>
      </c>
      <c r="G1026" s="160"/>
      <c r="H1026" s="160"/>
      <c r="I1026" s="160" t="b">
        <f t="shared" si="30"/>
        <v>0</v>
      </c>
      <c r="J1026" s="160" t="str">
        <f t="shared" si="31"/>
        <v>yes</v>
      </c>
    </row>
    <row r="1027" spans="2:10">
      <c r="B1027" t="s">
        <v>14687</v>
      </c>
      <c r="C1027" t="s">
        <v>14688</v>
      </c>
      <c r="D1027">
        <v>1</v>
      </c>
      <c r="E1027" s="160">
        <v>46117</v>
      </c>
      <c r="F1027" s="160">
        <v>46120</v>
      </c>
      <c r="G1027" s="160"/>
      <c r="H1027" s="160"/>
      <c r="I1027" s="160" t="b">
        <f t="shared" si="30"/>
        <v>0</v>
      </c>
      <c r="J1027" s="160" t="str">
        <f t="shared" si="31"/>
        <v>yes</v>
      </c>
    </row>
    <row r="1028" spans="2:10">
      <c r="B1028" t="s">
        <v>14689</v>
      </c>
      <c r="C1028" t="s">
        <v>14690</v>
      </c>
      <c r="D1028">
        <v>1</v>
      </c>
      <c r="E1028" s="160">
        <v>46112</v>
      </c>
      <c r="F1028" s="160">
        <v>46113</v>
      </c>
      <c r="G1028" s="160"/>
      <c r="H1028" s="160"/>
      <c r="I1028" s="160" t="b">
        <f t="shared" si="30"/>
        <v>0</v>
      </c>
      <c r="J1028" s="160" t="str">
        <f t="shared" si="31"/>
        <v>yes</v>
      </c>
    </row>
    <row r="1029" spans="2:10">
      <c r="B1029" t="s">
        <v>14691</v>
      </c>
      <c r="C1029" t="s">
        <v>14692</v>
      </c>
      <c r="D1029">
        <v>1</v>
      </c>
      <c r="E1029" s="160">
        <v>46114</v>
      </c>
      <c r="F1029" s="160">
        <v>46116</v>
      </c>
      <c r="G1029" s="160"/>
      <c r="H1029" s="160"/>
      <c r="I1029" s="160" t="b">
        <f t="shared" si="30"/>
        <v>0</v>
      </c>
      <c r="J1029" s="160" t="str">
        <f t="shared" si="31"/>
        <v>yes</v>
      </c>
    </row>
    <row r="1030" spans="2:10">
      <c r="B1030" t="s">
        <v>14693</v>
      </c>
      <c r="C1030" t="s">
        <v>14694</v>
      </c>
      <c r="D1030">
        <v>1</v>
      </c>
      <c r="E1030" s="160">
        <v>46112</v>
      </c>
      <c r="F1030" s="160">
        <v>46113</v>
      </c>
      <c r="G1030" s="160"/>
      <c r="H1030" s="160"/>
      <c r="I1030" s="160" t="b">
        <f t="shared" si="30"/>
        <v>0</v>
      </c>
      <c r="J1030" s="160" t="str">
        <f t="shared" si="31"/>
        <v>yes</v>
      </c>
    </row>
    <row r="1031" spans="2:10">
      <c r="B1031" t="s">
        <v>14695</v>
      </c>
      <c r="C1031" t="s">
        <v>14696</v>
      </c>
      <c r="D1031">
        <v>1</v>
      </c>
      <c r="E1031" s="160">
        <v>46114</v>
      </c>
      <c r="F1031" s="160">
        <v>46116</v>
      </c>
      <c r="G1031" s="160"/>
      <c r="H1031" s="160"/>
      <c r="I1031" s="160" t="b">
        <f t="shared" si="30"/>
        <v>0</v>
      </c>
      <c r="J1031" s="160" t="str">
        <f t="shared" si="31"/>
        <v>yes</v>
      </c>
    </row>
    <row r="1032" spans="2:10">
      <c r="B1032" t="s">
        <v>14697</v>
      </c>
      <c r="C1032" t="s">
        <v>14698</v>
      </c>
      <c r="D1032">
        <v>1</v>
      </c>
      <c r="E1032" s="160">
        <v>46112</v>
      </c>
      <c r="F1032" s="160">
        <v>46113</v>
      </c>
      <c r="G1032" s="160"/>
      <c r="H1032" s="160"/>
      <c r="I1032" s="160" t="b">
        <f t="shared" si="30"/>
        <v>0</v>
      </c>
      <c r="J1032" s="160" t="str">
        <f t="shared" si="31"/>
        <v>yes</v>
      </c>
    </row>
    <row r="1033" spans="2:10">
      <c r="B1033" t="s">
        <v>14699</v>
      </c>
      <c r="C1033" t="s">
        <v>14700</v>
      </c>
      <c r="D1033">
        <v>1</v>
      </c>
      <c r="E1033" s="160">
        <v>46114</v>
      </c>
      <c r="F1033" s="160">
        <v>46116</v>
      </c>
      <c r="G1033" s="160"/>
      <c r="H1033" s="160"/>
      <c r="I1033" s="160" t="b">
        <f t="shared" si="30"/>
        <v>0</v>
      </c>
      <c r="J1033" s="160" t="str">
        <f t="shared" si="31"/>
        <v>yes</v>
      </c>
    </row>
    <row r="1034" spans="2:10">
      <c r="B1034" t="s">
        <v>14701</v>
      </c>
      <c r="C1034" t="s">
        <v>14702</v>
      </c>
      <c r="D1034">
        <v>1</v>
      </c>
      <c r="E1034" s="160">
        <v>46112</v>
      </c>
      <c r="F1034" s="160">
        <v>46113</v>
      </c>
      <c r="G1034" s="160"/>
      <c r="H1034" s="160"/>
      <c r="I1034" s="160" t="b">
        <f t="shared" si="30"/>
        <v>0</v>
      </c>
      <c r="J1034" s="160" t="str">
        <f t="shared" si="31"/>
        <v>yes</v>
      </c>
    </row>
    <row r="1035" spans="2:10">
      <c r="B1035" t="s">
        <v>14703</v>
      </c>
      <c r="C1035" t="s">
        <v>14704</v>
      </c>
      <c r="D1035">
        <v>1</v>
      </c>
      <c r="E1035" s="160">
        <v>46114</v>
      </c>
      <c r="F1035" s="160">
        <v>46116</v>
      </c>
      <c r="G1035" s="160"/>
      <c r="H1035" s="160"/>
      <c r="I1035" s="160" t="b">
        <f t="shared" ref="I1035:I1098" si="32">IF(E1035=G1035,"yes")</f>
        <v>0</v>
      </c>
      <c r="J1035" s="160" t="str">
        <f t="shared" ref="J1035:J1098" si="33">IF(E1035&gt;G1035,"yes")</f>
        <v>yes</v>
      </c>
    </row>
    <row r="1036" spans="2:10">
      <c r="B1036" t="s">
        <v>14705</v>
      </c>
      <c r="C1036" t="s">
        <v>14706</v>
      </c>
      <c r="D1036">
        <v>1</v>
      </c>
      <c r="E1036" s="160">
        <v>46112</v>
      </c>
      <c r="F1036" s="160">
        <v>46113</v>
      </c>
      <c r="G1036" s="160"/>
      <c r="H1036" s="160"/>
      <c r="I1036" s="160" t="b">
        <f t="shared" si="32"/>
        <v>0</v>
      </c>
      <c r="J1036" s="160" t="str">
        <f t="shared" si="33"/>
        <v>yes</v>
      </c>
    </row>
    <row r="1037" spans="2:10">
      <c r="B1037" t="s">
        <v>14707</v>
      </c>
      <c r="C1037" t="s">
        <v>14708</v>
      </c>
      <c r="D1037">
        <v>1</v>
      </c>
      <c r="E1037" s="160">
        <v>46114</v>
      </c>
      <c r="F1037" s="160">
        <v>46116</v>
      </c>
      <c r="G1037" s="160"/>
      <c r="H1037" s="160"/>
      <c r="I1037" s="160" t="b">
        <f t="shared" si="32"/>
        <v>0</v>
      </c>
      <c r="J1037" s="160" t="str">
        <f t="shared" si="33"/>
        <v>yes</v>
      </c>
    </row>
    <row r="1038" spans="2:10">
      <c r="B1038" t="s">
        <v>14709</v>
      </c>
      <c r="C1038" t="s">
        <v>14710</v>
      </c>
      <c r="D1038">
        <v>1</v>
      </c>
      <c r="E1038" s="160">
        <v>46051</v>
      </c>
      <c r="F1038" s="160">
        <v>46053</v>
      </c>
      <c r="G1038" s="160"/>
      <c r="H1038" s="160"/>
      <c r="I1038" s="160" t="b">
        <f t="shared" si="32"/>
        <v>0</v>
      </c>
      <c r="J1038" s="160" t="str">
        <f t="shared" si="33"/>
        <v>yes</v>
      </c>
    </row>
    <row r="1039" spans="2:10">
      <c r="B1039" t="s">
        <v>14711</v>
      </c>
      <c r="C1039" t="s">
        <v>14712</v>
      </c>
      <c r="D1039">
        <v>1</v>
      </c>
      <c r="E1039" s="160">
        <v>46054</v>
      </c>
      <c r="F1039" s="160">
        <v>46055</v>
      </c>
      <c r="G1039" s="160"/>
      <c r="H1039" s="160"/>
      <c r="I1039" s="160" t="b">
        <f t="shared" si="32"/>
        <v>0</v>
      </c>
      <c r="J1039" s="160" t="str">
        <f t="shared" si="33"/>
        <v>yes</v>
      </c>
    </row>
    <row r="1040" spans="2:10">
      <c r="B1040" t="s">
        <v>14713</v>
      </c>
      <c r="C1040" t="s">
        <v>14714</v>
      </c>
      <c r="D1040">
        <v>1</v>
      </c>
      <c r="E1040" s="160">
        <v>46056</v>
      </c>
      <c r="F1040" s="160">
        <v>46057</v>
      </c>
      <c r="G1040" s="160"/>
      <c r="H1040" s="160"/>
      <c r="I1040" s="160" t="b">
        <f t="shared" si="32"/>
        <v>0</v>
      </c>
      <c r="J1040" s="160" t="str">
        <f t="shared" si="33"/>
        <v>yes</v>
      </c>
    </row>
    <row r="1041" spans="2:10">
      <c r="B1041" t="s">
        <v>14715</v>
      </c>
      <c r="C1041" t="s">
        <v>14716</v>
      </c>
      <c r="D1041">
        <v>1</v>
      </c>
      <c r="E1041" s="160">
        <v>46058</v>
      </c>
      <c r="F1041" s="160">
        <v>46060</v>
      </c>
      <c r="G1041" s="160"/>
      <c r="H1041" s="160"/>
      <c r="I1041" s="160" t="b">
        <f t="shared" si="32"/>
        <v>0</v>
      </c>
      <c r="J1041" s="160" t="str">
        <f t="shared" si="33"/>
        <v>yes</v>
      </c>
    </row>
    <row r="1042" spans="2:10">
      <c r="B1042" t="s">
        <v>14717</v>
      </c>
      <c r="C1042" t="s">
        <v>14718</v>
      </c>
      <c r="D1042">
        <v>1</v>
      </c>
      <c r="E1042" s="160">
        <v>46051</v>
      </c>
      <c r="F1042" s="160">
        <v>46053</v>
      </c>
      <c r="G1042" s="160"/>
      <c r="H1042" s="160"/>
      <c r="I1042" s="160" t="b">
        <f t="shared" si="32"/>
        <v>0</v>
      </c>
      <c r="J1042" s="160" t="str">
        <f t="shared" si="33"/>
        <v>yes</v>
      </c>
    </row>
    <row r="1043" spans="2:10">
      <c r="B1043" t="s">
        <v>14719</v>
      </c>
      <c r="C1043" t="s">
        <v>14720</v>
      </c>
      <c r="D1043">
        <v>1</v>
      </c>
      <c r="E1043" s="160">
        <v>46054</v>
      </c>
      <c r="F1043" s="160">
        <v>46055</v>
      </c>
      <c r="G1043" s="160"/>
      <c r="H1043" s="160"/>
      <c r="I1043" s="160" t="b">
        <f t="shared" si="32"/>
        <v>0</v>
      </c>
      <c r="J1043" s="160" t="str">
        <f t="shared" si="33"/>
        <v>yes</v>
      </c>
    </row>
    <row r="1044" spans="2:10">
      <c r="B1044" t="s">
        <v>14721</v>
      </c>
      <c r="C1044" t="s">
        <v>14722</v>
      </c>
      <c r="D1044">
        <v>1</v>
      </c>
      <c r="E1044" s="160">
        <v>46056</v>
      </c>
      <c r="F1044" s="160">
        <v>46057</v>
      </c>
      <c r="G1044" s="160"/>
      <c r="H1044" s="160"/>
      <c r="I1044" s="160" t="b">
        <f t="shared" si="32"/>
        <v>0</v>
      </c>
      <c r="J1044" s="160" t="str">
        <f t="shared" si="33"/>
        <v>yes</v>
      </c>
    </row>
    <row r="1045" spans="2:10">
      <c r="B1045" t="s">
        <v>14723</v>
      </c>
      <c r="C1045" t="s">
        <v>14724</v>
      </c>
      <c r="D1045">
        <v>1</v>
      </c>
      <c r="E1045" s="160">
        <v>46058</v>
      </c>
      <c r="F1045" s="160">
        <v>46060</v>
      </c>
      <c r="G1045" s="160"/>
      <c r="H1045" s="160"/>
      <c r="I1045" s="160" t="b">
        <f t="shared" si="32"/>
        <v>0</v>
      </c>
      <c r="J1045" s="160" t="str">
        <f t="shared" si="33"/>
        <v>yes</v>
      </c>
    </row>
    <row r="1046" spans="2:10">
      <c r="B1046" t="s">
        <v>14725</v>
      </c>
      <c r="C1046" t="s">
        <v>14726</v>
      </c>
      <c r="D1046">
        <v>1</v>
      </c>
      <c r="E1046" s="160">
        <v>46051</v>
      </c>
      <c r="F1046" s="160">
        <v>46053</v>
      </c>
      <c r="G1046" s="160"/>
      <c r="H1046" s="160"/>
      <c r="I1046" s="160" t="b">
        <f t="shared" si="32"/>
        <v>0</v>
      </c>
      <c r="J1046" s="160" t="str">
        <f t="shared" si="33"/>
        <v>yes</v>
      </c>
    </row>
    <row r="1047" spans="2:10">
      <c r="B1047" t="s">
        <v>14727</v>
      </c>
      <c r="C1047" t="s">
        <v>14728</v>
      </c>
      <c r="D1047">
        <v>1</v>
      </c>
      <c r="E1047" s="160">
        <v>46054</v>
      </c>
      <c r="F1047" s="160">
        <v>46055</v>
      </c>
      <c r="G1047" s="160"/>
      <c r="H1047" s="160"/>
      <c r="I1047" s="160" t="b">
        <f t="shared" si="32"/>
        <v>0</v>
      </c>
      <c r="J1047" s="160" t="str">
        <f t="shared" si="33"/>
        <v>yes</v>
      </c>
    </row>
    <row r="1048" spans="2:10">
      <c r="B1048" t="s">
        <v>14729</v>
      </c>
      <c r="C1048" t="s">
        <v>14730</v>
      </c>
      <c r="D1048">
        <v>1</v>
      </c>
      <c r="E1048" s="160">
        <v>46056</v>
      </c>
      <c r="F1048" s="160">
        <v>46057</v>
      </c>
      <c r="G1048" s="160"/>
      <c r="H1048" s="160"/>
      <c r="I1048" s="160" t="b">
        <f t="shared" si="32"/>
        <v>0</v>
      </c>
      <c r="J1048" s="160" t="str">
        <f t="shared" si="33"/>
        <v>yes</v>
      </c>
    </row>
    <row r="1049" spans="2:10">
      <c r="B1049" t="s">
        <v>14731</v>
      </c>
      <c r="C1049" t="s">
        <v>14732</v>
      </c>
      <c r="D1049">
        <v>1</v>
      </c>
      <c r="E1049" s="160">
        <v>46058</v>
      </c>
      <c r="F1049" s="160">
        <v>46060</v>
      </c>
      <c r="I1049" s="160" t="b">
        <f t="shared" si="32"/>
        <v>0</v>
      </c>
      <c r="J1049" s="160" t="str">
        <f t="shared" si="33"/>
        <v>yes</v>
      </c>
    </row>
    <row r="1050" spans="2:10">
      <c r="B1050" t="s">
        <v>14733</v>
      </c>
      <c r="C1050" t="s">
        <v>14734</v>
      </c>
      <c r="D1050">
        <v>1</v>
      </c>
      <c r="E1050" s="160">
        <v>46051</v>
      </c>
      <c r="F1050" s="160">
        <v>46053</v>
      </c>
      <c r="G1050" s="160"/>
      <c r="I1050" s="160" t="b">
        <f t="shared" si="32"/>
        <v>0</v>
      </c>
      <c r="J1050" s="160" t="str">
        <f t="shared" si="33"/>
        <v>yes</v>
      </c>
    </row>
    <row r="1051" spans="2:10">
      <c r="B1051" t="s">
        <v>14735</v>
      </c>
      <c r="C1051" t="s">
        <v>14736</v>
      </c>
      <c r="D1051">
        <v>1</v>
      </c>
      <c r="E1051" s="160">
        <v>46054</v>
      </c>
      <c r="F1051" s="160">
        <v>46055</v>
      </c>
      <c r="G1051" s="160"/>
      <c r="H1051" s="160"/>
      <c r="I1051" s="160" t="b">
        <f t="shared" si="32"/>
        <v>0</v>
      </c>
      <c r="J1051" s="160" t="str">
        <f t="shared" si="33"/>
        <v>yes</v>
      </c>
    </row>
    <row r="1052" spans="2:10">
      <c r="B1052" t="s">
        <v>14737</v>
      </c>
      <c r="C1052" t="s">
        <v>14738</v>
      </c>
      <c r="D1052">
        <v>1</v>
      </c>
      <c r="E1052" s="160">
        <v>46056</v>
      </c>
      <c r="F1052" s="160">
        <v>46057</v>
      </c>
      <c r="G1052" s="160"/>
      <c r="I1052" s="160" t="b">
        <f t="shared" si="32"/>
        <v>0</v>
      </c>
      <c r="J1052" s="160" t="str">
        <f t="shared" si="33"/>
        <v>yes</v>
      </c>
    </row>
    <row r="1053" spans="2:10">
      <c r="B1053" t="s">
        <v>14739</v>
      </c>
      <c r="C1053" t="s">
        <v>14740</v>
      </c>
      <c r="D1053">
        <v>1</v>
      </c>
      <c r="E1053" s="160">
        <v>46058</v>
      </c>
      <c r="F1053" s="160">
        <v>46060</v>
      </c>
      <c r="G1053" s="160"/>
      <c r="H1053" s="160"/>
      <c r="I1053" s="160" t="b">
        <f t="shared" si="32"/>
        <v>0</v>
      </c>
      <c r="J1053" s="160" t="str">
        <f t="shared" si="33"/>
        <v>yes</v>
      </c>
    </row>
    <row r="1054" spans="2:10">
      <c r="B1054" t="s">
        <v>14741</v>
      </c>
      <c r="C1054" t="s">
        <v>14742</v>
      </c>
      <c r="D1054">
        <v>1</v>
      </c>
      <c r="E1054" s="160">
        <v>45908</v>
      </c>
      <c r="F1054" s="160">
        <v>45909</v>
      </c>
      <c r="G1054" s="160"/>
      <c r="H1054" s="160"/>
      <c r="I1054" s="160" t="b">
        <f t="shared" si="32"/>
        <v>0</v>
      </c>
      <c r="J1054" s="160" t="str">
        <f t="shared" si="33"/>
        <v>yes</v>
      </c>
    </row>
    <row r="1055" spans="2:10">
      <c r="B1055" t="s">
        <v>14743</v>
      </c>
      <c r="C1055" t="s">
        <v>14744</v>
      </c>
      <c r="D1055">
        <v>1</v>
      </c>
      <c r="E1055" s="160">
        <v>45910</v>
      </c>
      <c r="F1055" s="160">
        <v>45911</v>
      </c>
      <c r="G1055" s="160"/>
      <c r="H1055" s="160"/>
      <c r="I1055" s="160" t="b">
        <f t="shared" si="32"/>
        <v>0</v>
      </c>
      <c r="J1055" s="160" t="str">
        <f t="shared" si="33"/>
        <v>yes</v>
      </c>
    </row>
    <row r="1056" spans="2:10">
      <c r="B1056" t="s">
        <v>14745</v>
      </c>
      <c r="C1056" t="s">
        <v>14746</v>
      </c>
      <c r="D1056">
        <v>1</v>
      </c>
      <c r="E1056" s="160">
        <v>45913</v>
      </c>
      <c r="F1056" s="160">
        <v>45914</v>
      </c>
      <c r="G1056" s="160"/>
      <c r="H1056" s="160"/>
      <c r="I1056" s="160" t="b">
        <f t="shared" si="32"/>
        <v>0</v>
      </c>
      <c r="J1056" s="160" t="str">
        <f t="shared" si="33"/>
        <v>yes</v>
      </c>
    </row>
    <row r="1057" spans="2:10">
      <c r="B1057" t="s">
        <v>14747</v>
      </c>
      <c r="C1057" t="s">
        <v>14748</v>
      </c>
      <c r="D1057">
        <v>1</v>
      </c>
      <c r="E1057" s="160">
        <v>45906</v>
      </c>
      <c r="F1057" s="160">
        <v>45911</v>
      </c>
      <c r="G1057" s="160">
        <v>45955</v>
      </c>
      <c r="I1057" s="160" t="b">
        <f t="shared" si="32"/>
        <v>0</v>
      </c>
      <c r="J1057" s="160" t="b">
        <f t="shared" si="33"/>
        <v>0</v>
      </c>
    </row>
    <row r="1058" spans="2:10">
      <c r="B1058" t="s">
        <v>14749</v>
      </c>
      <c r="C1058" t="s">
        <v>14750</v>
      </c>
      <c r="D1058">
        <v>1</v>
      </c>
      <c r="E1058" s="160">
        <v>45915</v>
      </c>
      <c r="F1058" s="160">
        <v>45921</v>
      </c>
      <c r="G1058" s="160">
        <v>45955</v>
      </c>
      <c r="H1058" s="160"/>
      <c r="I1058" s="160" t="b">
        <f t="shared" si="32"/>
        <v>0</v>
      </c>
      <c r="J1058" s="160" t="b">
        <f t="shared" si="33"/>
        <v>0</v>
      </c>
    </row>
    <row r="1059" spans="2:10">
      <c r="B1059" t="s">
        <v>14751</v>
      </c>
      <c r="C1059" t="s">
        <v>14752</v>
      </c>
      <c r="D1059">
        <v>1</v>
      </c>
      <c r="E1059" s="160">
        <v>45922</v>
      </c>
      <c r="F1059" s="160">
        <v>45929</v>
      </c>
      <c r="G1059" s="160"/>
      <c r="H1059" s="160"/>
      <c r="I1059" s="160" t="b">
        <f t="shared" si="32"/>
        <v>0</v>
      </c>
      <c r="J1059" s="160" t="str">
        <f t="shared" si="33"/>
        <v>yes</v>
      </c>
    </row>
    <row r="1060" spans="2:10">
      <c r="B1060" t="s">
        <v>14753</v>
      </c>
      <c r="C1060" t="s">
        <v>14754</v>
      </c>
      <c r="D1060">
        <v>1</v>
      </c>
      <c r="E1060" s="160">
        <v>45930</v>
      </c>
      <c r="F1060" s="160">
        <v>45936</v>
      </c>
      <c r="G1060" s="160"/>
      <c r="H1060" s="160"/>
      <c r="I1060" s="160" t="b">
        <f t="shared" si="32"/>
        <v>0</v>
      </c>
      <c r="J1060" s="160" t="str">
        <f t="shared" si="33"/>
        <v>yes</v>
      </c>
    </row>
    <row r="1061" spans="2:10">
      <c r="B1061" t="s">
        <v>14755</v>
      </c>
      <c r="C1061" t="s">
        <v>14756</v>
      </c>
      <c r="D1061">
        <v>1</v>
      </c>
      <c r="E1061" s="160">
        <v>45937</v>
      </c>
      <c r="F1061" s="160">
        <v>45946</v>
      </c>
      <c r="G1061" s="160"/>
      <c r="H1061" s="160"/>
      <c r="I1061" s="160" t="b">
        <f t="shared" si="32"/>
        <v>0</v>
      </c>
      <c r="J1061" s="160" t="str">
        <f t="shared" si="33"/>
        <v>yes</v>
      </c>
    </row>
    <row r="1062" spans="2:10">
      <c r="B1062" t="s">
        <v>14757</v>
      </c>
      <c r="C1062" t="s">
        <v>14758</v>
      </c>
      <c r="D1062">
        <v>1</v>
      </c>
      <c r="E1062" s="160">
        <v>45913</v>
      </c>
      <c r="F1062" s="160">
        <v>45914</v>
      </c>
      <c r="G1062" s="160"/>
      <c r="H1062" s="160"/>
      <c r="I1062" s="160" t="b">
        <f t="shared" si="32"/>
        <v>0</v>
      </c>
      <c r="J1062" s="160" t="str">
        <f t="shared" si="33"/>
        <v>yes</v>
      </c>
    </row>
    <row r="1063" spans="2:10">
      <c r="B1063" t="s">
        <v>14759</v>
      </c>
      <c r="C1063" t="s">
        <v>14760</v>
      </c>
      <c r="D1063">
        <v>1</v>
      </c>
      <c r="E1063" s="160">
        <v>45915</v>
      </c>
      <c r="F1063" s="160">
        <v>45916</v>
      </c>
      <c r="G1063" s="160"/>
      <c r="H1063" s="160"/>
      <c r="I1063" s="160" t="b">
        <f t="shared" si="32"/>
        <v>0</v>
      </c>
      <c r="J1063" s="160" t="str">
        <f t="shared" si="33"/>
        <v>yes</v>
      </c>
    </row>
    <row r="1064" spans="2:10">
      <c r="B1064" t="s">
        <v>14761</v>
      </c>
      <c r="C1064" t="s">
        <v>14762</v>
      </c>
      <c r="D1064">
        <v>1</v>
      </c>
      <c r="E1064" s="160">
        <v>45917</v>
      </c>
      <c r="F1064" s="160">
        <v>45920</v>
      </c>
      <c r="G1064" s="160"/>
      <c r="H1064" s="160"/>
      <c r="I1064" s="160" t="b">
        <f t="shared" si="32"/>
        <v>0</v>
      </c>
      <c r="J1064" s="160" t="str">
        <f t="shared" si="33"/>
        <v>yes</v>
      </c>
    </row>
    <row r="1065" spans="2:10">
      <c r="B1065" t="s">
        <v>14763</v>
      </c>
      <c r="C1065" t="s">
        <v>14764</v>
      </c>
      <c r="D1065">
        <v>1</v>
      </c>
      <c r="E1065" s="160">
        <v>45921</v>
      </c>
      <c r="F1065" s="160">
        <v>45922</v>
      </c>
      <c r="G1065" s="160"/>
      <c r="H1065" s="160"/>
      <c r="I1065" s="160" t="b">
        <f t="shared" si="32"/>
        <v>0</v>
      </c>
      <c r="J1065" s="160" t="str">
        <f t="shared" si="33"/>
        <v>yes</v>
      </c>
    </row>
    <row r="1066" spans="2:10">
      <c r="B1066" t="s">
        <v>14765</v>
      </c>
      <c r="C1066" t="s">
        <v>14766</v>
      </c>
      <c r="D1066">
        <v>1</v>
      </c>
      <c r="E1066" s="160">
        <v>45923</v>
      </c>
      <c r="F1066" s="160">
        <v>45925</v>
      </c>
      <c r="G1066" s="160"/>
      <c r="H1066" s="160"/>
      <c r="I1066" s="160" t="b">
        <f t="shared" si="32"/>
        <v>0</v>
      </c>
      <c r="J1066" s="160" t="str">
        <f t="shared" si="33"/>
        <v>yes</v>
      </c>
    </row>
    <row r="1067" spans="2:10">
      <c r="B1067" t="s">
        <v>14767</v>
      </c>
      <c r="C1067" t="s">
        <v>14768</v>
      </c>
      <c r="D1067">
        <v>1</v>
      </c>
      <c r="E1067" s="160">
        <v>45915</v>
      </c>
      <c r="F1067" s="160">
        <v>45917</v>
      </c>
      <c r="G1067" s="160"/>
      <c r="H1067" s="160"/>
      <c r="I1067" s="160" t="b">
        <f t="shared" si="32"/>
        <v>0</v>
      </c>
      <c r="J1067" s="160" t="str">
        <f t="shared" si="33"/>
        <v>yes</v>
      </c>
    </row>
    <row r="1068" spans="2:10">
      <c r="B1068" t="s">
        <v>14769</v>
      </c>
      <c r="C1068" t="s">
        <v>14770</v>
      </c>
      <c r="D1068">
        <v>1</v>
      </c>
      <c r="E1068" s="160">
        <v>45918</v>
      </c>
      <c r="F1068" s="160">
        <v>45921</v>
      </c>
      <c r="G1068" s="160"/>
      <c r="H1068" s="160"/>
      <c r="I1068" s="160" t="b">
        <f t="shared" si="32"/>
        <v>0</v>
      </c>
      <c r="J1068" s="160" t="str">
        <f t="shared" si="33"/>
        <v>yes</v>
      </c>
    </row>
    <row r="1069" spans="2:10">
      <c r="B1069" t="s">
        <v>14771</v>
      </c>
      <c r="C1069" t="s">
        <v>14772</v>
      </c>
      <c r="D1069">
        <v>1</v>
      </c>
      <c r="E1069" s="160">
        <v>45922</v>
      </c>
      <c r="F1069" s="160">
        <v>45924</v>
      </c>
      <c r="G1069" s="160"/>
      <c r="H1069" s="160"/>
      <c r="I1069" s="160" t="b">
        <f t="shared" si="32"/>
        <v>0</v>
      </c>
      <c r="J1069" s="160" t="str">
        <f t="shared" si="33"/>
        <v>yes</v>
      </c>
    </row>
    <row r="1070" spans="2:10">
      <c r="B1070" t="s">
        <v>14773</v>
      </c>
      <c r="C1070" t="s">
        <v>14774</v>
      </c>
      <c r="D1070">
        <v>1</v>
      </c>
      <c r="E1070" s="160">
        <v>45925</v>
      </c>
      <c r="F1070" s="160">
        <v>45928</v>
      </c>
      <c r="G1070" s="160"/>
      <c r="H1070" s="160"/>
      <c r="I1070" s="160" t="b">
        <f t="shared" si="32"/>
        <v>0</v>
      </c>
      <c r="J1070" s="160" t="str">
        <f t="shared" si="33"/>
        <v>yes</v>
      </c>
    </row>
    <row r="1071" spans="2:10">
      <c r="B1071" t="s">
        <v>14775</v>
      </c>
      <c r="C1071" t="s">
        <v>14776</v>
      </c>
      <c r="D1071">
        <v>1</v>
      </c>
      <c r="E1071" s="160">
        <v>45929</v>
      </c>
      <c r="F1071" s="160">
        <v>45932</v>
      </c>
      <c r="G1071" s="160"/>
      <c r="H1071" s="160"/>
      <c r="I1071" s="160" t="b">
        <f t="shared" si="32"/>
        <v>0</v>
      </c>
      <c r="J1071" s="160" t="str">
        <f t="shared" si="33"/>
        <v>yes</v>
      </c>
    </row>
    <row r="1072" spans="2:10">
      <c r="B1072" t="s">
        <v>14777</v>
      </c>
      <c r="C1072" t="s">
        <v>14778</v>
      </c>
      <c r="D1072">
        <v>1</v>
      </c>
      <c r="E1072" s="160">
        <v>45918</v>
      </c>
      <c r="F1072" s="160">
        <v>45922</v>
      </c>
      <c r="G1072" s="160"/>
      <c r="H1072" s="160"/>
      <c r="I1072" s="160" t="b">
        <f t="shared" si="32"/>
        <v>0</v>
      </c>
      <c r="J1072" s="160" t="str">
        <f t="shared" si="33"/>
        <v>yes</v>
      </c>
    </row>
    <row r="1073" spans="2:10">
      <c r="B1073" t="s">
        <v>14779</v>
      </c>
      <c r="C1073" t="s">
        <v>14780</v>
      </c>
      <c r="D1073">
        <v>1</v>
      </c>
      <c r="E1073" s="160">
        <v>45923</v>
      </c>
      <c r="F1073" s="160">
        <v>45927</v>
      </c>
      <c r="G1073" s="160"/>
      <c r="H1073" s="160"/>
      <c r="I1073" s="160" t="b">
        <f t="shared" si="32"/>
        <v>0</v>
      </c>
      <c r="J1073" s="160" t="str">
        <f t="shared" si="33"/>
        <v>yes</v>
      </c>
    </row>
    <row r="1074" spans="2:10">
      <c r="B1074" t="s">
        <v>14781</v>
      </c>
      <c r="C1074" t="s">
        <v>14782</v>
      </c>
      <c r="D1074">
        <v>1</v>
      </c>
      <c r="E1074" s="160">
        <v>45928</v>
      </c>
      <c r="F1074" s="160">
        <v>45932</v>
      </c>
      <c r="G1074" s="160"/>
      <c r="H1074" s="160"/>
      <c r="I1074" s="160" t="b">
        <f t="shared" si="32"/>
        <v>0</v>
      </c>
      <c r="J1074" s="160" t="str">
        <f t="shared" si="33"/>
        <v>yes</v>
      </c>
    </row>
    <row r="1075" spans="2:10">
      <c r="B1075" t="s">
        <v>14783</v>
      </c>
      <c r="C1075" t="s">
        <v>14784</v>
      </c>
      <c r="D1075">
        <v>1</v>
      </c>
      <c r="E1075" s="160">
        <v>45934</v>
      </c>
      <c r="F1075" s="160">
        <v>45937</v>
      </c>
      <c r="G1075" s="160"/>
      <c r="H1075" s="160"/>
      <c r="I1075" s="160" t="b">
        <f t="shared" si="32"/>
        <v>0</v>
      </c>
      <c r="J1075" s="160" t="str">
        <f t="shared" si="33"/>
        <v>yes</v>
      </c>
    </row>
    <row r="1076" spans="2:10">
      <c r="B1076" t="s">
        <v>14785</v>
      </c>
      <c r="C1076" t="s">
        <v>14786</v>
      </c>
      <c r="D1076">
        <v>1</v>
      </c>
      <c r="E1076" s="160">
        <v>45938</v>
      </c>
      <c r="F1076" s="160">
        <v>45944</v>
      </c>
      <c r="G1076" s="160"/>
      <c r="H1076" s="160"/>
      <c r="I1076" s="160" t="b">
        <f t="shared" si="32"/>
        <v>0</v>
      </c>
      <c r="J1076" s="160" t="str">
        <f t="shared" si="33"/>
        <v>yes</v>
      </c>
    </row>
    <row r="1077" spans="2:10">
      <c r="B1077" t="s">
        <v>14787</v>
      </c>
      <c r="C1077" t="s">
        <v>14788</v>
      </c>
      <c r="D1077">
        <v>1</v>
      </c>
      <c r="E1077" s="160">
        <v>45923</v>
      </c>
      <c r="F1077" s="160">
        <v>45924</v>
      </c>
      <c r="G1077" s="160"/>
      <c r="H1077" s="160"/>
      <c r="I1077" s="160" t="b">
        <f t="shared" si="32"/>
        <v>0</v>
      </c>
      <c r="J1077" s="160" t="str">
        <f t="shared" si="33"/>
        <v>yes</v>
      </c>
    </row>
    <row r="1078" spans="2:10">
      <c r="B1078" t="s">
        <v>14789</v>
      </c>
      <c r="C1078" t="s">
        <v>14790</v>
      </c>
      <c r="D1078">
        <v>1</v>
      </c>
      <c r="E1078" s="160">
        <v>45925</v>
      </c>
      <c r="F1078" s="160">
        <v>45929</v>
      </c>
      <c r="G1078" s="160">
        <v>45946</v>
      </c>
      <c r="H1078" s="160"/>
      <c r="I1078" s="160" t="b">
        <f t="shared" si="32"/>
        <v>0</v>
      </c>
      <c r="J1078" s="160" t="b">
        <f t="shared" si="33"/>
        <v>0</v>
      </c>
    </row>
    <row r="1079" spans="2:10">
      <c r="B1079" t="s">
        <v>14791</v>
      </c>
      <c r="C1079" t="s">
        <v>14792</v>
      </c>
      <c r="D1079">
        <v>1</v>
      </c>
      <c r="E1079" s="160">
        <v>45925</v>
      </c>
      <c r="F1079" s="160">
        <v>45927</v>
      </c>
      <c r="G1079" s="160"/>
      <c r="H1079" s="160"/>
      <c r="I1079" s="160" t="b">
        <f t="shared" si="32"/>
        <v>0</v>
      </c>
      <c r="J1079" s="160" t="str">
        <f t="shared" si="33"/>
        <v>yes</v>
      </c>
    </row>
    <row r="1080" spans="2:10">
      <c r="B1080" t="s">
        <v>14793</v>
      </c>
      <c r="C1080" t="s">
        <v>14794</v>
      </c>
      <c r="D1080">
        <v>1</v>
      </c>
      <c r="E1080" s="160">
        <v>45930</v>
      </c>
      <c r="F1080" s="160">
        <v>45934</v>
      </c>
      <c r="G1080" s="160">
        <v>45946</v>
      </c>
      <c r="H1080" s="160"/>
      <c r="I1080" s="160" t="b">
        <f t="shared" si="32"/>
        <v>0</v>
      </c>
      <c r="J1080" s="160" t="b">
        <f t="shared" si="33"/>
        <v>0</v>
      </c>
    </row>
    <row r="1081" spans="2:10">
      <c r="B1081" t="s">
        <v>14795</v>
      </c>
      <c r="C1081" t="s">
        <v>14796</v>
      </c>
      <c r="D1081">
        <v>1</v>
      </c>
      <c r="E1081" s="160">
        <v>45928</v>
      </c>
      <c r="F1081" s="160">
        <v>45929</v>
      </c>
      <c r="G1081" s="160"/>
      <c r="H1081" s="160"/>
      <c r="I1081" s="160" t="b">
        <f t="shared" si="32"/>
        <v>0</v>
      </c>
      <c r="J1081" s="160" t="str">
        <f t="shared" si="33"/>
        <v>yes</v>
      </c>
    </row>
    <row r="1082" spans="2:10">
      <c r="B1082" t="s">
        <v>14797</v>
      </c>
      <c r="C1082" t="s">
        <v>14798</v>
      </c>
      <c r="D1082">
        <v>1</v>
      </c>
      <c r="E1082" s="160">
        <v>45935</v>
      </c>
      <c r="F1082" s="160">
        <v>45939</v>
      </c>
      <c r="G1082" s="160">
        <v>45946</v>
      </c>
      <c r="H1082" s="160"/>
      <c r="I1082" s="160" t="b">
        <f t="shared" si="32"/>
        <v>0</v>
      </c>
      <c r="J1082" s="160" t="b">
        <f t="shared" si="33"/>
        <v>0</v>
      </c>
    </row>
    <row r="1083" spans="2:10">
      <c r="B1083" t="s">
        <v>14799</v>
      </c>
      <c r="C1083" t="s">
        <v>14800</v>
      </c>
      <c r="D1083">
        <v>1</v>
      </c>
      <c r="E1083" s="160">
        <v>45930</v>
      </c>
      <c r="F1083" s="160">
        <v>45931</v>
      </c>
      <c r="G1083" s="160"/>
      <c r="H1083" s="160"/>
      <c r="I1083" s="160" t="b">
        <f t="shared" si="32"/>
        <v>0</v>
      </c>
      <c r="J1083" s="160" t="str">
        <f t="shared" si="33"/>
        <v>yes</v>
      </c>
    </row>
    <row r="1084" spans="2:10">
      <c r="B1084" t="s">
        <v>14801</v>
      </c>
      <c r="C1084" t="s">
        <v>14802</v>
      </c>
      <c r="D1084">
        <v>1</v>
      </c>
      <c r="E1084" s="160">
        <v>45941</v>
      </c>
      <c r="F1084" s="160">
        <v>45944</v>
      </c>
      <c r="G1084" s="160"/>
      <c r="H1084" s="160"/>
      <c r="I1084" s="160" t="b">
        <f t="shared" si="32"/>
        <v>0</v>
      </c>
      <c r="J1084" s="160" t="str">
        <f t="shared" si="33"/>
        <v>yes</v>
      </c>
    </row>
    <row r="1085" spans="2:10">
      <c r="B1085" t="s">
        <v>14803</v>
      </c>
      <c r="C1085" t="s">
        <v>14804</v>
      </c>
      <c r="D1085">
        <v>1</v>
      </c>
      <c r="E1085" s="160">
        <v>45932</v>
      </c>
      <c r="F1085" s="160">
        <v>45935</v>
      </c>
      <c r="G1085" s="160"/>
      <c r="H1085" s="160"/>
      <c r="I1085" s="160" t="b">
        <f t="shared" si="32"/>
        <v>0</v>
      </c>
      <c r="J1085" s="160" t="str">
        <f t="shared" si="33"/>
        <v>yes</v>
      </c>
    </row>
    <row r="1086" spans="2:10">
      <c r="B1086" t="s">
        <v>14805</v>
      </c>
      <c r="C1086" t="s">
        <v>14806</v>
      </c>
      <c r="D1086">
        <v>1</v>
      </c>
      <c r="E1086" s="160">
        <v>45948</v>
      </c>
      <c r="F1086" s="160">
        <v>45953</v>
      </c>
      <c r="G1086" s="160">
        <v>45946</v>
      </c>
      <c r="I1086" s="160" t="b">
        <f t="shared" si="32"/>
        <v>0</v>
      </c>
      <c r="J1086" s="160" t="str">
        <f t="shared" si="33"/>
        <v>yes</v>
      </c>
    </row>
    <row r="1087" spans="2:10">
      <c r="B1087" t="s">
        <v>14807</v>
      </c>
      <c r="C1087" t="s">
        <v>14808</v>
      </c>
      <c r="D1087">
        <v>1</v>
      </c>
      <c r="E1087" s="160">
        <v>45930</v>
      </c>
      <c r="F1087" s="160">
        <v>45931</v>
      </c>
      <c r="G1087" s="160">
        <v>45955</v>
      </c>
      <c r="I1087" s="160" t="b">
        <f t="shared" si="32"/>
        <v>0</v>
      </c>
      <c r="J1087" s="160" t="b">
        <f t="shared" si="33"/>
        <v>0</v>
      </c>
    </row>
    <row r="1088" spans="2:10">
      <c r="B1088" t="s">
        <v>14809</v>
      </c>
      <c r="C1088" t="s">
        <v>14810</v>
      </c>
      <c r="D1088">
        <v>1</v>
      </c>
      <c r="E1088" s="160">
        <v>45932</v>
      </c>
      <c r="F1088" s="160">
        <v>45937</v>
      </c>
      <c r="G1088" s="160">
        <v>45955</v>
      </c>
      <c r="I1088" s="160" t="b">
        <f t="shared" si="32"/>
        <v>0</v>
      </c>
      <c r="J1088" s="160" t="b">
        <f t="shared" si="33"/>
        <v>0</v>
      </c>
    </row>
    <row r="1089" spans="2:10">
      <c r="B1089" t="s">
        <v>14811</v>
      </c>
      <c r="C1089" t="s">
        <v>14812</v>
      </c>
      <c r="D1089">
        <v>1</v>
      </c>
      <c r="E1089" s="160">
        <v>45938</v>
      </c>
      <c r="F1089" s="160">
        <v>45943</v>
      </c>
      <c r="G1089" s="160">
        <v>45955</v>
      </c>
      <c r="I1089" s="160" t="b">
        <f t="shared" si="32"/>
        <v>0</v>
      </c>
      <c r="J1089" s="160" t="b">
        <f t="shared" si="33"/>
        <v>0</v>
      </c>
    </row>
    <row r="1090" spans="2:10">
      <c r="B1090" t="s">
        <v>14813</v>
      </c>
      <c r="C1090" t="s">
        <v>14814</v>
      </c>
      <c r="D1090">
        <v>1</v>
      </c>
      <c r="E1090" s="160">
        <v>45944</v>
      </c>
      <c r="F1090" s="160">
        <v>45946</v>
      </c>
      <c r="G1090" s="160"/>
      <c r="I1090" s="160" t="b">
        <f t="shared" si="32"/>
        <v>0</v>
      </c>
      <c r="J1090" s="160" t="str">
        <f t="shared" si="33"/>
        <v>yes</v>
      </c>
    </row>
    <row r="1091" spans="2:10">
      <c r="B1091" t="s">
        <v>14815</v>
      </c>
      <c r="C1091" t="s">
        <v>14816</v>
      </c>
      <c r="D1091">
        <v>1</v>
      </c>
      <c r="E1091" s="160">
        <v>45948</v>
      </c>
      <c r="F1091" s="160">
        <v>45950</v>
      </c>
      <c r="G1091" s="160"/>
      <c r="I1091" s="160" t="b">
        <f t="shared" si="32"/>
        <v>0</v>
      </c>
      <c r="J1091" s="160" t="str">
        <f t="shared" si="33"/>
        <v>yes</v>
      </c>
    </row>
    <row r="1092" spans="2:10">
      <c r="B1092" t="s">
        <v>14817</v>
      </c>
      <c r="C1092" t="s">
        <v>14818</v>
      </c>
      <c r="D1092">
        <v>1</v>
      </c>
      <c r="E1092" s="160">
        <v>45955</v>
      </c>
      <c r="F1092" s="160">
        <v>45963</v>
      </c>
      <c r="G1092" s="160"/>
      <c r="H1092" s="160"/>
      <c r="I1092" s="160" t="b">
        <f t="shared" si="32"/>
        <v>0</v>
      </c>
      <c r="J1092" s="160" t="str">
        <f t="shared" si="33"/>
        <v>yes</v>
      </c>
    </row>
    <row r="1093" spans="2:10">
      <c r="B1093" t="s">
        <v>14819</v>
      </c>
      <c r="C1093" t="s">
        <v>14820</v>
      </c>
      <c r="D1093">
        <v>1</v>
      </c>
      <c r="E1093" s="160">
        <v>45964</v>
      </c>
      <c r="F1093" s="160">
        <v>45984</v>
      </c>
      <c r="G1093" s="160"/>
      <c r="H1093" s="160"/>
      <c r="I1093" s="160" t="b">
        <f t="shared" si="32"/>
        <v>0</v>
      </c>
      <c r="J1093" s="160" t="str">
        <f t="shared" si="33"/>
        <v>yes</v>
      </c>
    </row>
    <row r="1094" spans="2:10">
      <c r="B1094" t="s">
        <v>14821</v>
      </c>
      <c r="C1094" t="s">
        <v>13478</v>
      </c>
      <c r="D1094">
        <v>1</v>
      </c>
      <c r="E1094" s="160">
        <v>45985</v>
      </c>
      <c r="F1094" s="160">
        <v>46005</v>
      </c>
      <c r="G1094" s="160"/>
      <c r="H1094" s="160"/>
      <c r="I1094" s="160" t="b">
        <f t="shared" si="32"/>
        <v>0</v>
      </c>
      <c r="J1094" s="160" t="str">
        <f t="shared" si="33"/>
        <v>yes</v>
      </c>
    </row>
    <row r="1095" spans="2:10">
      <c r="B1095" t="s">
        <v>14822</v>
      </c>
      <c r="C1095" t="s">
        <v>14823</v>
      </c>
      <c r="D1095">
        <v>1</v>
      </c>
      <c r="E1095" s="160">
        <v>46006</v>
      </c>
      <c r="F1095" s="160">
        <v>46015</v>
      </c>
      <c r="G1095" s="160"/>
      <c r="H1095" s="160"/>
      <c r="I1095" s="160" t="b">
        <f t="shared" si="32"/>
        <v>0</v>
      </c>
      <c r="J1095" s="160" t="str">
        <f t="shared" si="33"/>
        <v>yes</v>
      </c>
    </row>
    <row r="1096" spans="2:10">
      <c r="B1096" t="s">
        <v>14824</v>
      </c>
      <c r="C1096" t="s">
        <v>14825</v>
      </c>
      <c r="D1096">
        <v>1</v>
      </c>
      <c r="E1096" s="160">
        <v>46016</v>
      </c>
      <c r="F1096" s="160">
        <v>46025</v>
      </c>
      <c r="I1096" s="160" t="b">
        <f t="shared" si="32"/>
        <v>0</v>
      </c>
      <c r="J1096" s="160" t="str">
        <f t="shared" si="33"/>
        <v>yes</v>
      </c>
    </row>
    <row r="1097" spans="2:10">
      <c r="B1097" t="s">
        <v>14826</v>
      </c>
      <c r="C1097" t="s">
        <v>14827</v>
      </c>
      <c r="D1097">
        <v>1</v>
      </c>
      <c r="E1097" s="160">
        <v>46050</v>
      </c>
      <c r="F1097" s="160">
        <v>46053</v>
      </c>
      <c r="I1097" s="160" t="b">
        <f t="shared" si="32"/>
        <v>0</v>
      </c>
      <c r="J1097" s="160" t="str">
        <f t="shared" si="33"/>
        <v>yes</v>
      </c>
    </row>
    <row r="1098" spans="2:10">
      <c r="B1098" t="s">
        <v>14828</v>
      </c>
      <c r="C1098" t="s">
        <v>14829</v>
      </c>
      <c r="D1098">
        <v>1</v>
      </c>
      <c r="E1098" s="160">
        <v>46054</v>
      </c>
      <c r="F1098" s="160">
        <v>46057</v>
      </c>
      <c r="I1098" s="160" t="b">
        <f t="shared" si="32"/>
        <v>0</v>
      </c>
      <c r="J1098" s="160" t="str">
        <f t="shared" si="33"/>
        <v>yes</v>
      </c>
    </row>
    <row r="1099" spans="2:10">
      <c r="B1099" t="s">
        <v>14830</v>
      </c>
      <c r="C1099" t="s">
        <v>14831</v>
      </c>
      <c r="D1099">
        <v>1</v>
      </c>
      <c r="E1099" s="160">
        <v>46058</v>
      </c>
      <c r="F1099" s="160">
        <v>46063</v>
      </c>
      <c r="G1099" s="160"/>
      <c r="I1099" s="160" t="b">
        <f t="shared" ref="I1099:I1162" si="34">IF(E1099=G1099,"yes")</f>
        <v>0</v>
      </c>
      <c r="J1099" s="160" t="str">
        <f t="shared" ref="J1099:J1162" si="35">IF(E1099&gt;G1099,"yes")</f>
        <v>yes</v>
      </c>
    </row>
    <row r="1100" spans="2:10">
      <c r="B1100" t="s">
        <v>14832</v>
      </c>
      <c r="C1100" t="s">
        <v>14833</v>
      </c>
      <c r="D1100">
        <v>1</v>
      </c>
      <c r="E1100" s="160">
        <v>46076</v>
      </c>
      <c r="F1100" s="160">
        <v>46081</v>
      </c>
      <c r="G1100" s="160"/>
      <c r="H1100" s="160"/>
      <c r="I1100" s="160" t="b">
        <f t="shared" si="34"/>
        <v>0</v>
      </c>
      <c r="J1100" s="160" t="str">
        <f t="shared" si="35"/>
        <v>yes</v>
      </c>
    </row>
    <row r="1101" spans="2:10">
      <c r="B1101" t="s">
        <v>14834</v>
      </c>
      <c r="C1101" t="s">
        <v>14835</v>
      </c>
      <c r="D1101">
        <v>1</v>
      </c>
      <c r="E1101" s="160">
        <v>46082</v>
      </c>
      <c r="F1101" s="160">
        <v>46088</v>
      </c>
      <c r="G1101" s="160"/>
      <c r="I1101" s="160" t="b">
        <f t="shared" si="34"/>
        <v>0</v>
      </c>
      <c r="J1101" s="160" t="str">
        <f t="shared" si="35"/>
        <v>yes</v>
      </c>
    </row>
    <row r="1102" spans="2:10">
      <c r="B1102" t="s">
        <v>14836</v>
      </c>
      <c r="C1102" t="s">
        <v>14837</v>
      </c>
      <c r="D1102">
        <v>1</v>
      </c>
      <c r="E1102" s="160">
        <v>46057</v>
      </c>
      <c r="F1102" s="160">
        <v>46058</v>
      </c>
      <c r="G1102" s="160"/>
      <c r="I1102" s="160" t="b">
        <f t="shared" si="34"/>
        <v>0</v>
      </c>
      <c r="J1102" s="160" t="str">
        <f t="shared" si="35"/>
        <v>yes</v>
      </c>
    </row>
    <row r="1103" spans="2:10">
      <c r="B1103" t="s">
        <v>14838</v>
      </c>
      <c r="C1103" t="s">
        <v>14839</v>
      </c>
      <c r="D1103">
        <v>1</v>
      </c>
      <c r="E1103" s="160">
        <v>46054</v>
      </c>
      <c r="F1103" s="160">
        <v>46055</v>
      </c>
      <c r="G1103" s="160"/>
      <c r="I1103" s="160" t="b">
        <f t="shared" si="34"/>
        <v>0</v>
      </c>
      <c r="J1103" s="160" t="str">
        <f t="shared" si="35"/>
        <v>yes</v>
      </c>
    </row>
    <row r="1104" spans="2:10">
      <c r="B1104" t="s">
        <v>14840</v>
      </c>
      <c r="C1104" t="s">
        <v>14841</v>
      </c>
      <c r="D1104">
        <v>1</v>
      </c>
      <c r="E1104" s="160">
        <v>46056</v>
      </c>
      <c r="F1104" s="160">
        <v>46057</v>
      </c>
      <c r="I1104" s="160" t="b">
        <f t="shared" si="34"/>
        <v>0</v>
      </c>
      <c r="J1104" s="160" t="str">
        <f t="shared" si="35"/>
        <v>yes</v>
      </c>
    </row>
    <row r="1105" spans="2:10">
      <c r="B1105" t="s">
        <v>14842</v>
      </c>
      <c r="C1105" t="s">
        <v>14843</v>
      </c>
      <c r="D1105">
        <v>1</v>
      </c>
      <c r="E1105" s="160">
        <v>46058</v>
      </c>
      <c r="F1105" s="160">
        <v>46060</v>
      </c>
      <c r="I1105" s="160" t="b">
        <f t="shared" si="34"/>
        <v>0</v>
      </c>
      <c r="J1105" s="160" t="str">
        <f t="shared" si="35"/>
        <v>yes</v>
      </c>
    </row>
    <row r="1106" spans="2:10">
      <c r="B1106" t="s">
        <v>14844</v>
      </c>
      <c r="C1106" t="s">
        <v>14845</v>
      </c>
      <c r="D1106">
        <v>1</v>
      </c>
      <c r="E1106" s="160">
        <v>46061</v>
      </c>
      <c r="F1106" s="160">
        <v>46062</v>
      </c>
      <c r="I1106" s="160" t="b">
        <f t="shared" si="34"/>
        <v>0</v>
      </c>
      <c r="J1106" s="160" t="str">
        <f t="shared" si="35"/>
        <v>yes</v>
      </c>
    </row>
    <row r="1107" spans="2:10">
      <c r="B1107" t="s">
        <v>14846</v>
      </c>
      <c r="C1107" t="s">
        <v>14847</v>
      </c>
      <c r="D1107">
        <v>1</v>
      </c>
      <c r="E1107" s="160">
        <v>46063</v>
      </c>
      <c r="F1107" s="160">
        <v>46065</v>
      </c>
      <c r="G1107" s="160"/>
      <c r="H1107" s="160"/>
      <c r="I1107" s="160" t="b">
        <f t="shared" si="34"/>
        <v>0</v>
      </c>
      <c r="J1107" s="160" t="str">
        <f t="shared" si="35"/>
        <v>yes</v>
      </c>
    </row>
    <row r="1108" spans="2:10">
      <c r="B1108" t="s">
        <v>14848</v>
      </c>
      <c r="C1108" t="s">
        <v>14849</v>
      </c>
      <c r="D1108">
        <v>1</v>
      </c>
      <c r="E1108" s="160">
        <v>46058</v>
      </c>
      <c r="F1108" s="160">
        <v>46060</v>
      </c>
      <c r="G1108" s="160"/>
      <c r="H1108" s="160"/>
      <c r="I1108" s="160" t="b">
        <f t="shared" si="34"/>
        <v>0</v>
      </c>
      <c r="J1108" s="160" t="str">
        <f t="shared" si="35"/>
        <v>yes</v>
      </c>
    </row>
    <row r="1109" spans="2:10">
      <c r="B1109" t="s">
        <v>14850</v>
      </c>
      <c r="C1109" t="s">
        <v>14851</v>
      </c>
      <c r="D1109">
        <v>1</v>
      </c>
      <c r="E1109" s="160">
        <v>46061</v>
      </c>
      <c r="F1109" s="160">
        <v>46062</v>
      </c>
      <c r="G1109" s="160"/>
      <c r="H1109" s="160"/>
      <c r="I1109" s="160" t="b">
        <f t="shared" si="34"/>
        <v>0</v>
      </c>
      <c r="J1109" s="160" t="str">
        <f t="shared" si="35"/>
        <v>yes</v>
      </c>
    </row>
    <row r="1110" spans="2:10">
      <c r="B1110" t="s">
        <v>14852</v>
      </c>
      <c r="C1110" t="s">
        <v>14853</v>
      </c>
      <c r="D1110">
        <v>1</v>
      </c>
      <c r="E1110" s="160">
        <v>46063</v>
      </c>
      <c r="F1110" s="160">
        <v>46064</v>
      </c>
      <c r="G1110" s="160"/>
      <c r="H1110" s="160"/>
      <c r="I1110" s="160" t="b">
        <f t="shared" si="34"/>
        <v>0</v>
      </c>
      <c r="J1110" s="160" t="str">
        <f t="shared" si="35"/>
        <v>yes</v>
      </c>
    </row>
    <row r="1111" spans="2:10">
      <c r="B1111" t="s">
        <v>14854</v>
      </c>
      <c r="C1111" t="s">
        <v>14855</v>
      </c>
      <c r="D1111">
        <v>1</v>
      </c>
      <c r="E1111" s="160">
        <v>46065</v>
      </c>
      <c r="F1111" s="160">
        <v>46067</v>
      </c>
      <c r="G1111" s="160"/>
      <c r="H1111" s="160"/>
      <c r="I1111" s="160" t="b">
        <f t="shared" si="34"/>
        <v>0</v>
      </c>
      <c r="J1111" s="160" t="str">
        <f t="shared" si="35"/>
        <v>yes</v>
      </c>
    </row>
    <row r="1112" spans="2:10">
      <c r="B1112" t="s">
        <v>14856</v>
      </c>
      <c r="C1112" t="s">
        <v>14857</v>
      </c>
      <c r="D1112">
        <v>1</v>
      </c>
      <c r="E1112" s="160">
        <v>46068</v>
      </c>
      <c r="F1112" s="160">
        <v>46069</v>
      </c>
      <c r="G1112" s="160"/>
      <c r="H1112" s="160"/>
      <c r="I1112" s="160" t="b">
        <f t="shared" si="34"/>
        <v>0</v>
      </c>
      <c r="J1112" s="160" t="str">
        <f t="shared" si="35"/>
        <v>yes</v>
      </c>
    </row>
    <row r="1113" spans="2:10">
      <c r="B1113" t="s">
        <v>14858</v>
      </c>
      <c r="C1113" t="s">
        <v>14859</v>
      </c>
      <c r="D1113">
        <v>1</v>
      </c>
      <c r="E1113" s="160">
        <v>46070</v>
      </c>
      <c r="F1113" s="160">
        <v>46071</v>
      </c>
      <c r="G1113" s="160"/>
      <c r="H1113" s="160"/>
      <c r="I1113" s="160" t="b">
        <f t="shared" si="34"/>
        <v>0</v>
      </c>
      <c r="J1113" s="160" t="str">
        <f t="shared" si="35"/>
        <v>yes</v>
      </c>
    </row>
    <row r="1114" spans="2:10">
      <c r="B1114" t="s">
        <v>14860</v>
      </c>
      <c r="C1114" t="s">
        <v>14861</v>
      </c>
      <c r="D1114">
        <v>1</v>
      </c>
      <c r="E1114" s="160">
        <v>46068</v>
      </c>
      <c r="F1114" s="160">
        <v>46069</v>
      </c>
      <c r="G1114" s="160"/>
      <c r="H1114" s="160"/>
      <c r="I1114" s="160" t="b">
        <f t="shared" si="34"/>
        <v>0</v>
      </c>
      <c r="J1114" s="160" t="str">
        <f t="shared" si="35"/>
        <v>yes</v>
      </c>
    </row>
    <row r="1115" spans="2:10">
      <c r="B1115" t="s">
        <v>14862</v>
      </c>
      <c r="C1115" t="s">
        <v>14863</v>
      </c>
      <c r="D1115">
        <v>1</v>
      </c>
      <c r="E1115" s="160">
        <v>46072</v>
      </c>
      <c r="F1115" s="160">
        <v>46074</v>
      </c>
      <c r="G1115" s="160"/>
      <c r="H1115" s="160"/>
      <c r="I1115" s="160" t="b">
        <f t="shared" si="34"/>
        <v>0</v>
      </c>
      <c r="J1115" s="160" t="str">
        <f t="shared" si="35"/>
        <v>yes</v>
      </c>
    </row>
    <row r="1116" spans="2:10">
      <c r="B1116" t="s">
        <v>14864</v>
      </c>
      <c r="C1116" t="s">
        <v>14865</v>
      </c>
      <c r="D1116">
        <v>1</v>
      </c>
      <c r="E1116" s="160">
        <v>46082</v>
      </c>
      <c r="F1116" s="160">
        <v>46083</v>
      </c>
      <c r="G1116" s="160"/>
      <c r="H1116" s="160"/>
      <c r="I1116" s="160" t="b">
        <f t="shared" si="34"/>
        <v>0</v>
      </c>
      <c r="J1116" s="160" t="str">
        <f t="shared" si="35"/>
        <v>yes</v>
      </c>
    </row>
    <row r="1117" spans="2:10">
      <c r="B1117" t="s">
        <v>14866</v>
      </c>
      <c r="C1117" t="s">
        <v>14867</v>
      </c>
      <c r="D1117">
        <v>1</v>
      </c>
      <c r="E1117" s="160">
        <v>46104</v>
      </c>
      <c r="F1117" s="160">
        <v>46106</v>
      </c>
      <c r="G1117" s="160">
        <v>45913</v>
      </c>
      <c r="H1117" s="160"/>
      <c r="I1117" s="160" t="b">
        <f t="shared" si="34"/>
        <v>0</v>
      </c>
      <c r="J1117" s="160" t="str">
        <f t="shared" si="35"/>
        <v>yes</v>
      </c>
    </row>
    <row r="1118" spans="2:10">
      <c r="B1118" t="s">
        <v>14868</v>
      </c>
      <c r="C1118" t="s">
        <v>14869</v>
      </c>
      <c r="D1118">
        <v>1</v>
      </c>
      <c r="E1118" s="160">
        <v>46112</v>
      </c>
      <c r="F1118" s="160">
        <v>46113</v>
      </c>
      <c r="G1118" s="160">
        <v>45864</v>
      </c>
      <c r="H1118" s="160"/>
      <c r="I1118" s="160" t="b">
        <f t="shared" si="34"/>
        <v>0</v>
      </c>
      <c r="J1118" s="160" t="str">
        <f t="shared" si="35"/>
        <v>yes</v>
      </c>
    </row>
    <row r="1119" spans="2:10">
      <c r="B1119" t="s">
        <v>14870</v>
      </c>
      <c r="C1119" t="s">
        <v>14871</v>
      </c>
      <c r="D1119">
        <v>1</v>
      </c>
      <c r="E1119" s="160">
        <v>46114</v>
      </c>
      <c r="F1119" s="160">
        <v>46116</v>
      </c>
      <c r="G1119" s="160"/>
      <c r="H1119" s="160"/>
      <c r="I1119" s="160" t="b">
        <f t="shared" si="34"/>
        <v>0</v>
      </c>
      <c r="J1119" s="160" t="str">
        <f t="shared" si="35"/>
        <v>yes</v>
      </c>
    </row>
    <row r="1120" spans="2:10">
      <c r="B1120" t="s">
        <v>14872</v>
      </c>
      <c r="C1120" t="s">
        <v>14873</v>
      </c>
      <c r="D1120">
        <v>1</v>
      </c>
      <c r="E1120" s="160">
        <v>46117</v>
      </c>
      <c r="F1120" s="160">
        <v>46118</v>
      </c>
      <c r="G1120" s="160"/>
      <c r="H1120" s="160"/>
      <c r="I1120" s="160" t="b">
        <f t="shared" si="34"/>
        <v>0</v>
      </c>
      <c r="J1120" s="160" t="str">
        <f t="shared" si="35"/>
        <v>yes</v>
      </c>
    </row>
    <row r="1121" spans="2:10">
      <c r="B1121" t="s">
        <v>14874</v>
      </c>
      <c r="C1121" t="s">
        <v>14875</v>
      </c>
      <c r="D1121">
        <v>1</v>
      </c>
      <c r="E1121" s="160">
        <v>46086</v>
      </c>
      <c r="F1121" s="160">
        <v>46088</v>
      </c>
      <c r="G1121" s="160">
        <v>45795</v>
      </c>
      <c r="H1121" s="160"/>
      <c r="I1121" s="160" t="b">
        <f t="shared" si="34"/>
        <v>0</v>
      </c>
      <c r="J1121" s="160" t="str">
        <f t="shared" si="35"/>
        <v>yes</v>
      </c>
    </row>
    <row r="1122" spans="2:10">
      <c r="B1122" t="s">
        <v>14876</v>
      </c>
      <c r="C1122" t="s">
        <v>14877</v>
      </c>
      <c r="D1122">
        <v>1</v>
      </c>
      <c r="E1122" s="160">
        <v>46110</v>
      </c>
      <c r="F1122" s="160">
        <v>46111</v>
      </c>
      <c r="G1122" s="160"/>
      <c r="H1122" s="160"/>
      <c r="I1122" s="160" t="b">
        <f t="shared" si="34"/>
        <v>0</v>
      </c>
      <c r="J1122" s="160" t="str">
        <f t="shared" si="35"/>
        <v>yes</v>
      </c>
    </row>
    <row r="1123" spans="2:10">
      <c r="B1123" t="s">
        <v>14878</v>
      </c>
      <c r="C1123" t="s">
        <v>14879</v>
      </c>
      <c r="D1123">
        <v>1</v>
      </c>
      <c r="E1123" s="160">
        <v>46112</v>
      </c>
      <c r="F1123" s="160">
        <v>46113</v>
      </c>
      <c r="G1123" s="160"/>
      <c r="H1123" s="160"/>
      <c r="I1123" s="160" t="b">
        <f t="shared" si="34"/>
        <v>0</v>
      </c>
      <c r="J1123" s="160" t="str">
        <f t="shared" si="35"/>
        <v>yes</v>
      </c>
    </row>
    <row r="1124" spans="2:10">
      <c r="B1124" t="s">
        <v>14880</v>
      </c>
      <c r="C1124" t="s">
        <v>14881</v>
      </c>
      <c r="D1124">
        <v>1</v>
      </c>
      <c r="E1124" s="160">
        <v>46114</v>
      </c>
      <c r="F1124" s="160">
        <v>46116</v>
      </c>
      <c r="G1124" s="160"/>
      <c r="H1124" s="160"/>
      <c r="I1124" s="160" t="b">
        <f t="shared" si="34"/>
        <v>0</v>
      </c>
      <c r="J1124" s="160" t="str">
        <f t="shared" si="35"/>
        <v>yes</v>
      </c>
    </row>
    <row r="1125" spans="2:10">
      <c r="B1125" t="s">
        <v>14882</v>
      </c>
      <c r="C1125" t="s">
        <v>14883</v>
      </c>
      <c r="D1125">
        <v>1</v>
      </c>
      <c r="E1125" s="160">
        <v>46117</v>
      </c>
      <c r="F1125" s="160">
        <v>46118</v>
      </c>
      <c r="G1125" s="160"/>
      <c r="H1125" s="160"/>
      <c r="I1125" s="160" t="b">
        <f t="shared" si="34"/>
        <v>0</v>
      </c>
      <c r="J1125" s="160" t="str">
        <f t="shared" si="35"/>
        <v>yes</v>
      </c>
    </row>
    <row r="1126" spans="2:10">
      <c r="B1126" t="s">
        <v>14884</v>
      </c>
      <c r="C1126" t="s">
        <v>14885</v>
      </c>
      <c r="D1126">
        <v>1</v>
      </c>
      <c r="E1126" s="160">
        <v>46119</v>
      </c>
      <c r="F1126" s="160">
        <v>46120</v>
      </c>
      <c r="G1126" s="160"/>
      <c r="H1126" s="160"/>
      <c r="I1126" s="160" t="b">
        <f t="shared" si="34"/>
        <v>0</v>
      </c>
      <c r="J1126" s="160" t="str">
        <f t="shared" si="35"/>
        <v>yes</v>
      </c>
    </row>
    <row r="1127" spans="2:10">
      <c r="B1127" t="s">
        <v>14886</v>
      </c>
      <c r="C1127" t="s">
        <v>14887</v>
      </c>
      <c r="D1127">
        <v>1</v>
      </c>
      <c r="E1127" s="160">
        <v>46112</v>
      </c>
      <c r="F1127" s="160">
        <v>46113</v>
      </c>
      <c r="G1127" s="160">
        <v>45946</v>
      </c>
      <c r="H1127" s="160"/>
      <c r="I1127" s="160" t="b">
        <f t="shared" si="34"/>
        <v>0</v>
      </c>
      <c r="J1127" s="160" t="str">
        <f t="shared" si="35"/>
        <v>yes</v>
      </c>
    </row>
    <row r="1128" spans="2:10">
      <c r="B1128" t="s">
        <v>14888</v>
      </c>
      <c r="C1128" t="s">
        <v>14889</v>
      </c>
      <c r="D1128">
        <v>1</v>
      </c>
      <c r="E1128" s="160">
        <v>46114</v>
      </c>
      <c r="F1128" s="160">
        <v>46117</v>
      </c>
      <c r="G1128" s="160">
        <v>45949</v>
      </c>
      <c r="I1128" s="160" t="b">
        <f t="shared" si="34"/>
        <v>0</v>
      </c>
      <c r="J1128" s="160" t="str">
        <f t="shared" si="35"/>
        <v>yes</v>
      </c>
    </row>
    <row r="1129" spans="2:10">
      <c r="B1129" t="s">
        <v>14890</v>
      </c>
      <c r="C1129" t="s">
        <v>14891</v>
      </c>
      <c r="D1129">
        <v>1</v>
      </c>
      <c r="E1129" s="160">
        <v>46118</v>
      </c>
      <c r="F1129" s="160">
        <v>46120</v>
      </c>
      <c r="G1129" s="160">
        <v>45951</v>
      </c>
      <c r="I1129" s="160" t="b">
        <f t="shared" si="34"/>
        <v>0</v>
      </c>
      <c r="J1129" s="160" t="str">
        <f t="shared" si="35"/>
        <v>yes</v>
      </c>
    </row>
    <row r="1130" spans="2:10">
      <c r="B1130" t="s">
        <v>14892</v>
      </c>
      <c r="C1130" t="s">
        <v>14893</v>
      </c>
      <c r="D1130">
        <v>1</v>
      </c>
      <c r="E1130" s="160">
        <v>46121</v>
      </c>
      <c r="F1130" s="160">
        <v>46123</v>
      </c>
      <c r="I1130" s="160" t="b">
        <f t="shared" si="34"/>
        <v>0</v>
      </c>
      <c r="J1130" s="160" t="str">
        <f t="shared" si="35"/>
        <v>yes</v>
      </c>
    </row>
    <row r="1131" spans="2:10">
      <c r="B1131" t="s">
        <v>14894</v>
      </c>
      <c r="C1131" t="s">
        <v>14895</v>
      </c>
      <c r="D1131">
        <v>1</v>
      </c>
      <c r="E1131" s="160">
        <v>46124</v>
      </c>
      <c r="F1131" s="160">
        <v>46125</v>
      </c>
      <c r="G1131" s="160"/>
      <c r="I1131" s="160" t="b">
        <f t="shared" si="34"/>
        <v>0</v>
      </c>
      <c r="J1131" s="160" t="str">
        <f t="shared" si="35"/>
        <v>yes</v>
      </c>
    </row>
    <row r="1132" spans="2:10">
      <c r="B1132" t="s">
        <v>14896</v>
      </c>
      <c r="C1132" t="s">
        <v>14897</v>
      </c>
      <c r="D1132">
        <v>1</v>
      </c>
      <c r="E1132" s="160">
        <v>46114</v>
      </c>
      <c r="F1132" s="160">
        <v>46117</v>
      </c>
      <c r="G1132" s="160"/>
      <c r="I1132" s="160" t="b">
        <f t="shared" si="34"/>
        <v>0</v>
      </c>
      <c r="J1132" s="160" t="str">
        <f t="shared" si="35"/>
        <v>yes</v>
      </c>
    </row>
    <row r="1133" spans="2:10">
      <c r="B1133" t="s">
        <v>14898</v>
      </c>
      <c r="C1133" t="s">
        <v>14899</v>
      </c>
      <c r="D1133">
        <v>1</v>
      </c>
      <c r="E1133" s="160">
        <v>46118</v>
      </c>
      <c r="F1133" s="160">
        <v>46123</v>
      </c>
      <c r="G1133" s="160"/>
      <c r="H1133" s="160"/>
      <c r="I1133" s="160" t="b">
        <f t="shared" si="34"/>
        <v>0</v>
      </c>
      <c r="J1133" s="160" t="str">
        <f t="shared" si="35"/>
        <v>yes</v>
      </c>
    </row>
    <row r="1134" spans="2:10">
      <c r="B1134" t="s">
        <v>14900</v>
      </c>
      <c r="C1134" t="s">
        <v>14901</v>
      </c>
      <c r="D1134">
        <v>1</v>
      </c>
      <c r="E1134" s="160">
        <v>46124</v>
      </c>
      <c r="F1134" s="160">
        <v>46128</v>
      </c>
      <c r="G1134" s="160"/>
      <c r="I1134" s="160" t="b">
        <f t="shared" si="34"/>
        <v>0</v>
      </c>
      <c r="J1134" s="160" t="str">
        <f t="shared" si="35"/>
        <v>yes</v>
      </c>
    </row>
    <row r="1135" spans="2:10">
      <c r="B1135" t="s">
        <v>14902</v>
      </c>
      <c r="C1135" t="s">
        <v>14903</v>
      </c>
      <c r="D1135">
        <v>1</v>
      </c>
      <c r="E1135" s="160">
        <v>46130</v>
      </c>
      <c r="F1135" s="160">
        <v>46132</v>
      </c>
      <c r="G1135" s="160"/>
      <c r="I1135" s="160" t="b">
        <f t="shared" si="34"/>
        <v>0</v>
      </c>
      <c r="J1135" s="160" t="str">
        <f t="shared" si="35"/>
        <v>yes</v>
      </c>
    </row>
    <row r="1136" spans="2:10">
      <c r="B1136" t="s">
        <v>14904</v>
      </c>
      <c r="C1136" t="s">
        <v>14905</v>
      </c>
      <c r="D1136">
        <v>1</v>
      </c>
      <c r="E1136" s="160">
        <v>46118</v>
      </c>
      <c r="F1136" s="160">
        <v>46120</v>
      </c>
      <c r="G1136" s="160"/>
      <c r="I1136" s="160" t="b">
        <f t="shared" si="34"/>
        <v>0</v>
      </c>
      <c r="J1136" s="160" t="str">
        <f t="shared" si="35"/>
        <v>yes</v>
      </c>
    </row>
    <row r="1137" spans="2:10">
      <c r="B1137" t="s">
        <v>14906</v>
      </c>
      <c r="C1137" t="s">
        <v>14907</v>
      </c>
      <c r="D1137">
        <v>1</v>
      </c>
      <c r="E1137" s="160">
        <v>46121</v>
      </c>
      <c r="F1137" s="160">
        <v>46126</v>
      </c>
      <c r="G1137" s="160"/>
      <c r="I1137" s="160" t="b">
        <f t="shared" si="34"/>
        <v>0</v>
      </c>
      <c r="J1137" s="160" t="str">
        <f t="shared" si="35"/>
        <v>yes</v>
      </c>
    </row>
    <row r="1138" spans="2:10">
      <c r="B1138" t="s">
        <v>14908</v>
      </c>
      <c r="C1138" t="s">
        <v>14909</v>
      </c>
      <c r="D1138">
        <v>1</v>
      </c>
      <c r="E1138" s="160">
        <v>46127</v>
      </c>
      <c r="F1138" s="160">
        <v>46132</v>
      </c>
      <c r="G1138" s="160"/>
      <c r="I1138" s="160" t="b">
        <f t="shared" si="34"/>
        <v>0</v>
      </c>
      <c r="J1138" s="160" t="str">
        <f t="shared" si="35"/>
        <v>yes</v>
      </c>
    </row>
    <row r="1139" spans="2:10">
      <c r="B1139" t="s">
        <v>14910</v>
      </c>
      <c r="C1139" t="s">
        <v>14911</v>
      </c>
      <c r="D1139">
        <v>1</v>
      </c>
      <c r="E1139" s="160">
        <v>46133</v>
      </c>
      <c r="F1139" s="160">
        <v>46135</v>
      </c>
      <c r="G1139" s="160"/>
      <c r="I1139" s="160" t="b">
        <f t="shared" si="34"/>
        <v>0</v>
      </c>
      <c r="J1139" s="160" t="str">
        <f t="shared" si="35"/>
        <v>yes</v>
      </c>
    </row>
    <row r="1140" spans="2:10">
      <c r="B1140" t="s">
        <v>14912</v>
      </c>
      <c r="C1140" t="s">
        <v>14913</v>
      </c>
      <c r="D1140">
        <v>1</v>
      </c>
      <c r="E1140" s="160">
        <v>46144</v>
      </c>
      <c r="F1140" s="160">
        <v>46145</v>
      </c>
      <c r="G1140" s="160"/>
      <c r="I1140" s="160" t="b">
        <f t="shared" si="34"/>
        <v>0</v>
      </c>
      <c r="J1140" s="160" t="str">
        <f t="shared" si="35"/>
        <v>yes</v>
      </c>
    </row>
    <row r="1141" spans="2:10">
      <c r="B1141" t="s">
        <v>14914</v>
      </c>
      <c r="C1141" t="s">
        <v>14915</v>
      </c>
      <c r="D1141">
        <v>1</v>
      </c>
      <c r="E1141" s="160">
        <v>46152</v>
      </c>
      <c r="F1141" s="160">
        <v>46153</v>
      </c>
      <c r="G1141" s="160"/>
      <c r="H1141" s="160"/>
      <c r="I1141" s="160" t="b">
        <f t="shared" si="34"/>
        <v>0</v>
      </c>
      <c r="J1141" s="160" t="str">
        <f t="shared" si="35"/>
        <v>yes</v>
      </c>
    </row>
    <row r="1142" spans="2:10">
      <c r="B1142" t="s">
        <v>14916</v>
      </c>
      <c r="C1142" t="s">
        <v>14917</v>
      </c>
      <c r="D1142">
        <v>1</v>
      </c>
      <c r="E1142" s="160">
        <v>46166</v>
      </c>
      <c r="F1142" s="160">
        <v>46167</v>
      </c>
      <c r="G1142" s="160"/>
      <c r="H1142" s="160"/>
      <c r="I1142" s="160" t="b">
        <f t="shared" si="34"/>
        <v>0</v>
      </c>
      <c r="J1142" s="160" t="str">
        <f t="shared" si="35"/>
        <v>yes</v>
      </c>
    </row>
    <row r="1143" spans="2:10">
      <c r="B1143" t="s">
        <v>14918</v>
      </c>
      <c r="C1143" t="s">
        <v>14919</v>
      </c>
      <c r="D1143">
        <v>1</v>
      </c>
      <c r="E1143" s="160">
        <v>46175</v>
      </c>
      <c r="F1143" s="160">
        <v>46176</v>
      </c>
      <c r="G1143" s="160"/>
      <c r="I1143" s="160" t="b">
        <f t="shared" si="34"/>
        <v>0</v>
      </c>
      <c r="J1143" s="160" t="str">
        <f t="shared" si="35"/>
        <v>yes</v>
      </c>
    </row>
    <row r="1144" spans="2:10">
      <c r="B1144" t="s">
        <v>14920</v>
      </c>
      <c r="C1144" t="s">
        <v>14921</v>
      </c>
      <c r="D1144">
        <v>1</v>
      </c>
      <c r="E1144" s="160">
        <v>46184</v>
      </c>
      <c r="F1144" s="160">
        <v>46186</v>
      </c>
      <c r="I1144" s="160" t="b">
        <f t="shared" si="34"/>
        <v>0</v>
      </c>
      <c r="J1144" s="160" t="str">
        <f t="shared" si="35"/>
        <v>yes</v>
      </c>
    </row>
    <row r="1145" spans="2:10">
      <c r="B1145" t="s">
        <v>14922</v>
      </c>
      <c r="C1145" t="s">
        <v>14923</v>
      </c>
      <c r="D1145">
        <v>1</v>
      </c>
      <c r="E1145" s="160">
        <v>46146</v>
      </c>
      <c r="F1145" s="160">
        <v>46152</v>
      </c>
      <c r="G1145" s="160">
        <v>45931</v>
      </c>
      <c r="I1145" s="160" t="b">
        <f t="shared" si="34"/>
        <v>0</v>
      </c>
      <c r="J1145" s="160" t="str">
        <f t="shared" si="35"/>
        <v>yes</v>
      </c>
    </row>
    <row r="1146" spans="2:10">
      <c r="B1146" t="s">
        <v>14924</v>
      </c>
      <c r="C1146" t="s">
        <v>14925</v>
      </c>
      <c r="D1146">
        <v>1</v>
      </c>
      <c r="E1146" s="160">
        <v>46153</v>
      </c>
      <c r="F1146" s="160">
        <v>46155</v>
      </c>
      <c r="G1146" s="160">
        <v>45935</v>
      </c>
      <c r="I1146" s="160" t="b">
        <f t="shared" si="34"/>
        <v>0</v>
      </c>
      <c r="J1146" s="160" t="str">
        <f t="shared" si="35"/>
        <v>yes</v>
      </c>
    </row>
    <row r="1147" spans="2:10">
      <c r="B1147" t="s">
        <v>14926</v>
      </c>
      <c r="C1147" t="s">
        <v>14927</v>
      </c>
      <c r="D1147">
        <v>1</v>
      </c>
      <c r="E1147" s="160">
        <v>46187</v>
      </c>
      <c r="F1147" s="160">
        <v>46197</v>
      </c>
      <c r="G1147" s="160">
        <v>45955</v>
      </c>
      <c r="H1147" s="160"/>
      <c r="I1147" s="160" t="b">
        <f t="shared" si="34"/>
        <v>0</v>
      </c>
      <c r="J1147" s="160" t="str">
        <f t="shared" si="35"/>
        <v>yes</v>
      </c>
    </row>
    <row r="1148" spans="2:10">
      <c r="B1148" t="s">
        <v>14928</v>
      </c>
      <c r="C1148" t="s">
        <v>14929</v>
      </c>
      <c r="D1148">
        <v>1</v>
      </c>
      <c r="E1148" s="160">
        <v>46198</v>
      </c>
      <c r="F1148" s="160">
        <v>46201</v>
      </c>
      <c r="G1148" s="160"/>
      <c r="H1148" s="160"/>
      <c r="I1148" s="160" t="b">
        <f t="shared" si="34"/>
        <v>0</v>
      </c>
      <c r="J1148" s="160" t="str">
        <f t="shared" si="35"/>
        <v>yes</v>
      </c>
    </row>
    <row r="1149" spans="2:10">
      <c r="B1149" t="s">
        <v>14930</v>
      </c>
      <c r="C1149" t="s">
        <v>14931</v>
      </c>
      <c r="D1149">
        <v>1</v>
      </c>
      <c r="E1149" s="160">
        <v>46202</v>
      </c>
      <c r="F1149" s="160">
        <v>46204</v>
      </c>
      <c r="G1149" s="160"/>
      <c r="H1149" s="160"/>
      <c r="I1149" s="160" t="b">
        <f t="shared" si="34"/>
        <v>0</v>
      </c>
      <c r="J1149" s="160" t="str">
        <f t="shared" si="35"/>
        <v>yes</v>
      </c>
    </row>
    <row r="1150" spans="2:10">
      <c r="B1150" t="s">
        <v>14932</v>
      </c>
      <c r="C1150" t="s">
        <v>14933</v>
      </c>
      <c r="D1150">
        <v>1</v>
      </c>
      <c r="E1150" s="160">
        <v>46153</v>
      </c>
      <c r="F1150" s="160">
        <v>46154</v>
      </c>
      <c r="G1150" s="160"/>
      <c r="H1150" s="160"/>
      <c r="I1150" s="160" t="b">
        <f t="shared" si="34"/>
        <v>0</v>
      </c>
      <c r="J1150" s="160" t="str">
        <f t="shared" si="35"/>
        <v>yes</v>
      </c>
    </row>
    <row r="1151" spans="2:10">
      <c r="B1151" t="s">
        <v>14934</v>
      </c>
      <c r="C1151" t="s">
        <v>14935</v>
      </c>
      <c r="D1151">
        <v>1</v>
      </c>
      <c r="E1151" s="160">
        <v>46155</v>
      </c>
      <c r="F1151" s="160">
        <v>46156</v>
      </c>
      <c r="G1151" s="160"/>
      <c r="H1151" s="160"/>
      <c r="I1151" s="160" t="b">
        <f t="shared" si="34"/>
        <v>0</v>
      </c>
      <c r="J1151" s="160" t="str">
        <f t="shared" si="35"/>
        <v>yes</v>
      </c>
    </row>
    <row r="1152" spans="2:10">
      <c r="B1152" t="s">
        <v>14936</v>
      </c>
      <c r="C1152" t="s">
        <v>14937</v>
      </c>
      <c r="D1152">
        <v>1</v>
      </c>
      <c r="E1152" s="160">
        <v>46158</v>
      </c>
      <c r="F1152" s="160">
        <v>46159</v>
      </c>
      <c r="G1152" s="160"/>
      <c r="I1152" s="160" t="b">
        <f t="shared" si="34"/>
        <v>0</v>
      </c>
      <c r="J1152" s="160" t="str">
        <f t="shared" si="35"/>
        <v>yes</v>
      </c>
    </row>
    <row r="1153" spans="2:10">
      <c r="B1153" t="s">
        <v>14938</v>
      </c>
      <c r="C1153" t="s">
        <v>14939</v>
      </c>
      <c r="D1153">
        <v>1</v>
      </c>
      <c r="E1153" s="160">
        <v>46160</v>
      </c>
      <c r="F1153" s="160">
        <v>46161</v>
      </c>
      <c r="G1153" s="160"/>
      <c r="I1153" s="160" t="b">
        <f t="shared" si="34"/>
        <v>0</v>
      </c>
      <c r="J1153" s="160" t="str">
        <f t="shared" si="35"/>
        <v>yes</v>
      </c>
    </row>
    <row r="1154" spans="2:10">
      <c r="B1154" t="s">
        <v>14940</v>
      </c>
      <c r="C1154" t="s">
        <v>14941</v>
      </c>
      <c r="D1154">
        <v>1</v>
      </c>
      <c r="E1154" s="160">
        <v>46186</v>
      </c>
      <c r="F1154" s="160">
        <v>46187</v>
      </c>
      <c r="G1154" s="160"/>
      <c r="H1154" s="160"/>
      <c r="I1154" s="160" t="b">
        <f t="shared" si="34"/>
        <v>0</v>
      </c>
      <c r="J1154" s="160" t="str">
        <f t="shared" si="35"/>
        <v>yes</v>
      </c>
    </row>
    <row r="1155" spans="2:10">
      <c r="B1155" t="s">
        <v>14942</v>
      </c>
      <c r="C1155" t="s">
        <v>14943</v>
      </c>
      <c r="D1155">
        <v>1</v>
      </c>
      <c r="E1155" s="160">
        <v>46155</v>
      </c>
      <c r="F1155" s="160">
        <v>46156</v>
      </c>
      <c r="G1155" s="160"/>
      <c r="H1155" s="160"/>
      <c r="I1155" s="160" t="b">
        <f t="shared" si="34"/>
        <v>0</v>
      </c>
      <c r="J1155" s="160" t="str">
        <f t="shared" si="35"/>
        <v>yes</v>
      </c>
    </row>
    <row r="1156" spans="2:10">
      <c r="B1156" t="s">
        <v>14944</v>
      </c>
      <c r="C1156" t="s">
        <v>14945</v>
      </c>
      <c r="D1156">
        <v>1</v>
      </c>
      <c r="E1156" s="160">
        <v>46158</v>
      </c>
      <c r="F1156" s="160">
        <v>46159</v>
      </c>
      <c r="G1156" s="160"/>
      <c r="H1156" s="160"/>
      <c r="I1156" s="160" t="b">
        <f t="shared" si="34"/>
        <v>0</v>
      </c>
      <c r="J1156" s="160" t="str">
        <f t="shared" si="35"/>
        <v>yes</v>
      </c>
    </row>
    <row r="1157" spans="2:10">
      <c r="B1157" t="s">
        <v>14946</v>
      </c>
      <c r="C1157" t="s">
        <v>14947</v>
      </c>
      <c r="D1157">
        <v>1</v>
      </c>
      <c r="E1157" s="160">
        <v>46160</v>
      </c>
      <c r="F1157" s="160">
        <v>46162</v>
      </c>
      <c r="G1157" s="160"/>
      <c r="H1157" s="160"/>
      <c r="I1157" s="160" t="b">
        <f t="shared" si="34"/>
        <v>0</v>
      </c>
      <c r="J1157" s="160" t="str">
        <f t="shared" si="35"/>
        <v>yes</v>
      </c>
    </row>
    <row r="1158" spans="2:10">
      <c r="B1158" t="s">
        <v>14948</v>
      </c>
      <c r="C1158" t="s">
        <v>14949</v>
      </c>
      <c r="D1158">
        <v>1</v>
      </c>
      <c r="E1158" s="160">
        <v>46163</v>
      </c>
      <c r="F1158" s="160">
        <v>46165</v>
      </c>
      <c r="G1158" s="160"/>
      <c r="H1158" s="160"/>
      <c r="I1158" s="160" t="b">
        <f t="shared" si="34"/>
        <v>0</v>
      </c>
      <c r="J1158" s="160" t="str">
        <f t="shared" si="35"/>
        <v>yes</v>
      </c>
    </row>
    <row r="1159" spans="2:10">
      <c r="B1159" t="s">
        <v>14950</v>
      </c>
      <c r="C1159" t="s">
        <v>14951</v>
      </c>
      <c r="D1159">
        <v>1</v>
      </c>
      <c r="E1159" s="160">
        <v>46188</v>
      </c>
      <c r="F1159" s="160">
        <v>46189</v>
      </c>
      <c r="G1159" s="160"/>
      <c r="H1159" s="160"/>
      <c r="I1159" s="160" t="b">
        <f t="shared" si="34"/>
        <v>0</v>
      </c>
      <c r="J1159" s="160" t="str">
        <f t="shared" si="35"/>
        <v>yes</v>
      </c>
    </row>
    <row r="1160" spans="2:10">
      <c r="B1160" t="s">
        <v>14952</v>
      </c>
      <c r="C1160" t="s">
        <v>14953</v>
      </c>
      <c r="D1160">
        <v>1</v>
      </c>
      <c r="E1160" s="160">
        <v>46158</v>
      </c>
      <c r="F1160" s="160">
        <v>46159</v>
      </c>
      <c r="G1160" s="160"/>
      <c r="H1160" s="160"/>
      <c r="I1160" s="160" t="b">
        <f t="shared" si="34"/>
        <v>0</v>
      </c>
      <c r="J1160" s="160" t="str">
        <f t="shared" si="35"/>
        <v>yes</v>
      </c>
    </row>
    <row r="1161" spans="2:10">
      <c r="B1161" t="s">
        <v>14954</v>
      </c>
      <c r="C1161" t="s">
        <v>14955</v>
      </c>
      <c r="D1161">
        <v>1</v>
      </c>
      <c r="E1161" s="160">
        <v>46160</v>
      </c>
      <c r="F1161" s="160">
        <v>46161</v>
      </c>
      <c r="G1161" s="160"/>
      <c r="H1161" s="160"/>
      <c r="I1161" s="160" t="b">
        <f t="shared" si="34"/>
        <v>0</v>
      </c>
      <c r="J1161" s="160" t="str">
        <f t="shared" si="35"/>
        <v>yes</v>
      </c>
    </row>
    <row r="1162" spans="2:10">
      <c r="B1162" t="s">
        <v>14956</v>
      </c>
      <c r="C1162" t="s">
        <v>14957</v>
      </c>
      <c r="D1162">
        <v>1</v>
      </c>
      <c r="E1162" s="160">
        <v>46162</v>
      </c>
      <c r="F1162" s="160">
        <v>46163</v>
      </c>
      <c r="G1162" s="160"/>
      <c r="H1162" s="160"/>
      <c r="I1162" s="160" t="b">
        <f t="shared" si="34"/>
        <v>0</v>
      </c>
      <c r="J1162" s="160" t="str">
        <f t="shared" si="35"/>
        <v>yes</v>
      </c>
    </row>
    <row r="1163" spans="2:10">
      <c r="B1163" t="s">
        <v>14958</v>
      </c>
      <c r="C1163" t="s">
        <v>14959</v>
      </c>
      <c r="D1163">
        <v>1</v>
      </c>
      <c r="E1163" s="160">
        <v>46165</v>
      </c>
      <c r="F1163" s="160">
        <v>46166</v>
      </c>
      <c r="G1163" s="160"/>
      <c r="H1163" s="160"/>
      <c r="I1163" s="160" t="b">
        <f t="shared" ref="I1163:I1226" si="36">IF(E1163=G1163,"yes")</f>
        <v>0</v>
      </c>
      <c r="J1163" s="160" t="str">
        <f t="shared" ref="J1163:J1226" si="37">IF(E1163&gt;G1163,"yes")</f>
        <v>yes</v>
      </c>
    </row>
    <row r="1164" spans="2:10">
      <c r="B1164" t="s">
        <v>14960</v>
      </c>
      <c r="C1164" t="s">
        <v>14961</v>
      </c>
      <c r="D1164">
        <v>1</v>
      </c>
      <c r="E1164" s="160">
        <v>46190</v>
      </c>
      <c r="F1164" s="160">
        <v>46191</v>
      </c>
      <c r="G1164" s="160"/>
      <c r="H1164" s="160"/>
      <c r="I1164" s="160" t="b">
        <f t="shared" si="36"/>
        <v>0</v>
      </c>
      <c r="J1164" s="160" t="str">
        <f t="shared" si="37"/>
        <v>yes</v>
      </c>
    </row>
    <row r="1165" spans="2:10">
      <c r="B1165" t="s">
        <v>14962</v>
      </c>
      <c r="C1165" t="s">
        <v>14963</v>
      </c>
      <c r="D1165">
        <v>1</v>
      </c>
      <c r="E1165" s="160">
        <v>46165</v>
      </c>
      <c r="F1165" s="160">
        <v>46166</v>
      </c>
      <c r="G1165" s="160"/>
      <c r="H1165" s="160"/>
      <c r="I1165" s="160" t="b">
        <f t="shared" si="36"/>
        <v>0</v>
      </c>
      <c r="J1165" s="160" t="str">
        <f t="shared" si="37"/>
        <v>yes</v>
      </c>
    </row>
    <row r="1166" spans="2:10">
      <c r="B1166" t="s">
        <v>14964</v>
      </c>
      <c r="C1166" t="s">
        <v>14965</v>
      </c>
      <c r="D1166">
        <v>1</v>
      </c>
      <c r="E1166" s="160">
        <v>46167</v>
      </c>
      <c r="F1166" s="160">
        <v>46168</v>
      </c>
      <c r="G1166" s="160"/>
      <c r="H1166" s="160"/>
      <c r="I1166" s="160" t="b">
        <f t="shared" si="36"/>
        <v>0</v>
      </c>
      <c r="J1166" s="160" t="str">
        <f t="shared" si="37"/>
        <v>yes</v>
      </c>
    </row>
    <row r="1167" spans="2:10">
      <c r="B1167" t="s">
        <v>14966</v>
      </c>
      <c r="C1167" t="s">
        <v>14967</v>
      </c>
      <c r="D1167">
        <v>1</v>
      </c>
      <c r="E1167" s="160">
        <v>46193</v>
      </c>
      <c r="F1167" s="160">
        <v>46194</v>
      </c>
      <c r="G1167" s="160"/>
      <c r="H1167" s="160"/>
      <c r="I1167" s="160" t="b">
        <f t="shared" si="36"/>
        <v>0</v>
      </c>
      <c r="J1167" s="160" t="str">
        <f t="shared" si="37"/>
        <v>yes</v>
      </c>
    </row>
    <row r="1168" spans="2:10">
      <c r="B1168" t="s">
        <v>14968</v>
      </c>
      <c r="C1168" t="s">
        <v>14969</v>
      </c>
      <c r="D1168">
        <v>1</v>
      </c>
      <c r="E1168" s="160">
        <v>46167</v>
      </c>
      <c r="F1168" s="160">
        <v>46168</v>
      </c>
      <c r="G1168" s="160"/>
      <c r="H1168" s="160"/>
      <c r="I1168" s="160" t="b">
        <f t="shared" si="36"/>
        <v>0</v>
      </c>
      <c r="J1168" s="160" t="str">
        <f t="shared" si="37"/>
        <v>yes</v>
      </c>
    </row>
    <row r="1169" spans="2:10">
      <c r="B1169" t="s">
        <v>14970</v>
      </c>
      <c r="C1169" t="s">
        <v>14971</v>
      </c>
      <c r="D1169">
        <v>1</v>
      </c>
      <c r="E1169" s="160">
        <v>46169</v>
      </c>
      <c r="F1169" s="160">
        <v>46170</v>
      </c>
      <c r="G1169" s="160"/>
      <c r="H1169" s="160"/>
      <c r="I1169" s="160" t="b">
        <f t="shared" si="36"/>
        <v>0</v>
      </c>
      <c r="J1169" s="160" t="str">
        <f t="shared" si="37"/>
        <v>yes</v>
      </c>
    </row>
    <row r="1170" spans="2:10">
      <c r="B1170" t="s">
        <v>14972</v>
      </c>
      <c r="C1170" t="s">
        <v>14973</v>
      </c>
      <c r="D1170">
        <v>1</v>
      </c>
      <c r="E1170" s="160">
        <v>46172</v>
      </c>
      <c r="F1170" s="160">
        <v>46173</v>
      </c>
      <c r="G1170" s="160"/>
      <c r="H1170" s="160"/>
      <c r="I1170" s="160" t="b">
        <f t="shared" si="36"/>
        <v>0</v>
      </c>
      <c r="J1170" s="160" t="str">
        <f t="shared" si="37"/>
        <v>yes</v>
      </c>
    </row>
    <row r="1171" spans="2:10">
      <c r="B1171" t="s">
        <v>14974</v>
      </c>
      <c r="C1171" t="s">
        <v>14975</v>
      </c>
      <c r="D1171">
        <v>1</v>
      </c>
      <c r="E1171" s="160">
        <v>46165</v>
      </c>
      <c r="F1171" s="160">
        <v>46166</v>
      </c>
      <c r="G1171" s="160"/>
      <c r="H1171" s="160"/>
      <c r="I1171" s="160" t="b">
        <f t="shared" si="36"/>
        <v>0</v>
      </c>
      <c r="J1171" s="160" t="str">
        <f t="shared" si="37"/>
        <v>yes</v>
      </c>
    </row>
    <row r="1172" spans="2:10">
      <c r="B1172" t="s">
        <v>14976</v>
      </c>
      <c r="C1172" t="s">
        <v>14977</v>
      </c>
      <c r="D1172">
        <v>1</v>
      </c>
      <c r="E1172" s="160">
        <v>46167</v>
      </c>
      <c r="F1172" s="160">
        <v>46168</v>
      </c>
      <c r="G1172" s="160"/>
      <c r="H1172" s="160"/>
      <c r="I1172" s="160" t="b">
        <f t="shared" si="36"/>
        <v>0</v>
      </c>
      <c r="J1172" s="160" t="str">
        <f t="shared" si="37"/>
        <v>yes</v>
      </c>
    </row>
    <row r="1173" spans="2:10">
      <c r="B1173" t="s">
        <v>14978</v>
      </c>
      <c r="C1173" t="s">
        <v>14979</v>
      </c>
      <c r="D1173">
        <v>1</v>
      </c>
      <c r="E1173" s="160">
        <v>46169</v>
      </c>
      <c r="F1173" s="160">
        <v>46170</v>
      </c>
      <c r="G1173" s="160"/>
      <c r="H1173" s="160"/>
      <c r="I1173" s="160" t="b">
        <f t="shared" si="36"/>
        <v>0</v>
      </c>
      <c r="J1173" s="160" t="str">
        <f t="shared" si="37"/>
        <v>yes</v>
      </c>
    </row>
    <row r="1174" spans="2:10">
      <c r="B1174" t="s">
        <v>14980</v>
      </c>
      <c r="C1174" t="s">
        <v>14981</v>
      </c>
      <c r="D1174">
        <v>1</v>
      </c>
      <c r="E1174" s="160">
        <v>46172</v>
      </c>
      <c r="F1174" s="160">
        <v>46173</v>
      </c>
      <c r="G1174" s="160"/>
      <c r="I1174" s="160" t="b">
        <f t="shared" si="36"/>
        <v>0</v>
      </c>
      <c r="J1174" s="160" t="str">
        <f t="shared" si="37"/>
        <v>yes</v>
      </c>
    </row>
    <row r="1175" spans="2:10">
      <c r="B1175" t="s">
        <v>14982</v>
      </c>
      <c r="C1175" t="s">
        <v>14983</v>
      </c>
      <c r="D1175">
        <v>1</v>
      </c>
      <c r="E1175" s="160">
        <v>46174</v>
      </c>
      <c r="F1175" s="160">
        <v>46175</v>
      </c>
      <c r="G1175" s="160"/>
      <c r="I1175" s="160" t="b">
        <f t="shared" si="36"/>
        <v>0</v>
      </c>
      <c r="J1175" s="160" t="str">
        <f t="shared" si="37"/>
        <v>yes</v>
      </c>
    </row>
    <row r="1176" spans="2:10">
      <c r="B1176" t="s">
        <v>14984</v>
      </c>
      <c r="C1176" t="s">
        <v>14985</v>
      </c>
      <c r="D1176">
        <v>1</v>
      </c>
      <c r="E1176" s="160">
        <v>46167</v>
      </c>
      <c r="F1176" s="160">
        <v>46168</v>
      </c>
      <c r="G1176" s="160"/>
      <c r="H1176" s="160"/>
      <c r="I1176" s="160" t="b">
        <f t="shared" si="36"/>
        <v>0</v>
      </c>
      <c r="J1176" s="160" t="str">
        <f t="shared" si="37"/>
        <v>yes</v>
      </c>
    </row>
    <row r="1177" spans="2:10">
      <c r="B1177" t="s">
        <v>14986</v>
      </c>
      <c r="C1177" t="s">
        <v>14987</v>
      </c>
      <c r="D1177">
        <v>1</v>
      </c>
      <c r="E1177" s="160">
        <v>46169</v>
      </c>
      <c r="F1177" s="160">
        <v>46170</v>
      </c>
      <c r="G1177" s="160"/>
      <c r="H1177" s="160"/>
      <c r="I1177" s="160" t="b">
        <f t="shared" si="36"/>
        <v>0</v>
      </c>
      <c r="J1177" s="160" t="str">
        <f t="shared" si="37"/>
        <v>yes</v>
      </c>
    </row>
    <row r="1178" spans="2:10">
      <c r="B1178" t="s">
        <v>14988</v>
      </c>
      <c r="C1178" t="s">
        <v>14989</v>
      </c>
      <c r="D1178">
        <v>1</v>
      </c>
      <c r="E1178" s="160">
        <v>46172</v>
      </c>
      <c r="F1178" s="160">
        <v>46173</v>
      </c>
      <c r="G1178" s="160"/>
      <c r="H1178" s="160"/>
      <c r="I1178" s="160" t="b">
        <f t="shared" si="36"/>
        <v>0</v>
      </c>
      <c r="J1178" s="160" t="str">
        <f t="shared" si="37"/>
        <v>yes</v>
      </c>
    </row>
    <row r="1179" spans="2:10">
      <c r="B1179" t="s">
        <v>14990</v>
      </c>
      <c r="C1179" t="s">
        <v>14991</v>
      </c>
      <c r="D1179">
        <v>1</v>
      </c>
      <c r="E1179" s="160">
        <v>46174</v>
      </c>
      <c r="F1179" s="160">
        <v>46175</v>
      </c>
      <c r="G1179" s="160"/>
      <c r="H1179" s="160"/>
      <c r="I1179" s="160" t="b">
        <f t="shared" si="36"/>
        <v>0</v>
      </c>
      <c r="J1179" s="160" t="str">
        <f t="shared" si="37"/>
        <v>yes</v>
      </c>
    </row>
    <row r="1180" spans="2:10">
      <c r="B1180" t="s">
        <v>14992</v>
      </c>
      <c r="C1180" t="s">
        <v>14993</v>
      </c>
      <c r="D1180">
        <v>1</v>
      </c>
      <c r="E1180" s="160">
        <v>46176</v>
      </c>
      <c r="F1180" s="160">
        <v>46177</v>
      </c>
      <c r="G1180" s="160"/>
      <c r="H1180" s="160"/>
      <c r="I1180" s="160" t="b">
        <f t="shared" si="36"/>
        <v>0</v>
      </c>
      <c r="J1180" s="160" t="str">
        <f t="shared" si="37"/>
        <v>yes</v>
      </c>
    </row>
    <row r="1181" spans="2:10">
      <c r="B1181" t="s">
        <v>14994</v>
      </c>
      <c r="C1181" t="s">
        <v>14995</v>
      </c>
      <c r="D1181">
        <v>1</v>
      </c>
      <c r="E1181" s="160">
        <v>46169</v>
      </c>
      <c r="F1181" s="160">
        <v>46170</v>
      </c>
      <c r="G1181" s="160"/>
      <c r="H1181" s="160"/>
      <c r="I1181" s="160" t="b">
        <f t="shared" si="36"/>
        <v>0</v>
      </c>
      <c r="J1181" s="160" t="str">
        <f t="shared" si="37"/>
        <v>yes</v>
      </c>
    </row>
    <row r="1182" spans="2:10">
      <c r="B1182" t="s">
        <v>14996</v>
      </c>
      <c r="C1182" t="s">
        <v>14997</v>
      </c>
      <c r="D1182">
        <v>1</v>
      </c>
      <c r="E1182" s="160">
        <v>46172</v>
      </c>
      <c r="F1182" s="160">
        <v>46173</v>
      </c>
      <c r="G1182" s="160"/>
      <c r="I1182" s="160" t="b">
        <f t="shared" si="36"/>
        <v>0</v>
      </c>
      <c r="J1182" s="160" t="str">
        <f t="shared" si="37"/>
        <v>yes</v>
      </c>
    </row>
    <row r="1183" spans="2:10">
      <c r="B1183" t="s">
        <v>14998</v>
      </c>
      <c r="C1183" t="s">
        <v>14999</v>
      </c>
      <c r="D1183">
        <v>1</v>
      </c>
      <c r="E1183" s="160">
        <v>46174</v>
      </c>
      <c r="F1183" s="160">
        <v>46175</v>
      </c>
      <c r="G1183" s="160"/>
      <c r="H1183" s="160"/>
      <c r="I1183" s="160" t="b">
        <f t="shared" si="36"/>
        <v>0</v>
      </c>
      <c r="J1183" s="160" t="str">
        <f t="shared" si="37"/>
        <v>yes</v>
      </c>
    </row>
    <row r="1184" spans="2:10">
      <c r="B1184" t="s">
        <v>15000</v>
      </c>
      <c r="C1184" t="s">
        <v>15001</v>
      </c>
      <c r="D1184">
        <v>1</v>
      </c>
      <c r="E1184" s="160">
        <v>46176</v>
      </c>
      <c r="F1184" s="160">
        <v>46177</v>
      </c>
      <c r="G1184" s="160"/>
      <c r="H1184" s="160"/>
      <c r="I1184" s="160" t="b">
        <f t="shared" si="36"/>
        <v>0</v>
      </c>
      <c r="J1184" s="160" t="str">
        <f t="shared" si="37"/>
        <v>yes</v>
      </c>
    </row>
    <row r="1185" spans="2:10">
      <c r="B1185" t="s">
        <v>15002</v>
      </c>
      <c r="C1185" t="s">
        <v>15003</v>
      </c>
      <c r="D1185">
        <v>1</v>
      </c>
      <c r="E1185" s="160">
        <v>46179</v>
      </c>
      <c r="F1185" s="160">
        <v>46180</v>
      </c>
      <c r="G1185" s="160"/>
      <c r="I1185" s="160" t="b">
        <f t="shared" si="36"/>
        <v>0</v>
      </c>
      <c r="J1185" s="160" t="str">
        <f t="shared" si="37"/>
        <v>yes</v>
      </c>
    </row>
    <row r="1186" spans="2:10">
      <c r="B1186" t="s">
        <v>15004</v>
      </c>
      <c r="C1186" t="s">
        <v>15005</v>
      </c>
      <c r="D1186">
        <v>1</v>
      </c>
      <c r="E1186" s="160">
        <v>46176</v>
      </c>
      <c r="F1186" s="160">
        <v>46180</v>
      </c>
      <c r="G1186" s="160"/>
      <c r="I1186" s="160" t="b">
        <f t="shared" si="36"/>
        <v>0</v>
      </c>
      <c r="J1186" s="160" t="str">
        <f t="shared" si="37"/>
        <v>yes</v>
      </c>
    </row>
    <row r="1187" spans="2:10">
      <c r="B1187" t="s">
        <v>15006</v>
      </c>
      <c r="C1187" t="s">
        <v>15007</v>
      </c>
      <c r="D1187">
        <v>1</v>
      </c>
      <c r="E1187" s="160">
        <v>46181</v>
      </c>
      <c r="F1187" s="160">
        <v>46184</v>
      </c>
      <c r="G1187" s="160"/>
      <c r="H1187" s="160"/>
      <c r="I1187" s="160" t="b">
        <f t="shared" si="36"/>
        <v>0</v>
      </c>
      <c r="J1187" s="160" t="str">
        <f t="shared" si="37"/>
        <v>yes</v>
      </c>
    </row>
    <row r="1188" spans="2:10">
      <c r="B1188" t="s">
        <v>15008</v>
      </c>
      <c r="C1188" t="s">
        <v>15009</v>
      </c>
      <c r="D1188">
        <v>1</v>
      </c>
      <c r="E1188" s="160">
        <v>46176</v>
      </c>
      <c r="F1188" s="160">
        <v>46179</v>
      </c>
      <c r="G1188" s="160"/>
      <c r="H1188" s="160"/>
      <c r="I1188" s="160" t="b">
        <f t="shared" si="36"/>
        <v>0</v>
      </c>
      <c r="J1188" s="160" t="str">
        <f t="shared" si="37"/>
        <v>yes</v>
      </c>
    </row>
    <row r="1189" spans="2:10">
      <c r="B1189" t="s">
        <v>15010</v>
      </c>
      <c r="C1189" t="s">
        <v>15011</v>
      </c>
      <c r="D1189">
        <v>1</v>
      </c>
      <c r="E1189" s="160">
        <v>46180</v>
      </c>
      <c r="F1189" s="160">
        <v>46182</v>
      </c>
      <c r="G1189" s="160"/>
      <c r="H1189" s="160"/>
      <c r="I1189" s="160" t="b">
        <f t="shared" si="36"/>
        <v>0</v>
      </c>
      <c r="J1189" s="160" t="str">
        <f t="shared" si="37"/>
        <v>yes</v>
      </c>
    </row>
    <row r="1190" spans="2:10">
      <c r="B1190" t="s">
        <v>15012</v>
      </c>
      <c r="C1190" t="s">
        <v>15013</v>
      </c>
      <c r="D1190">
        <v>1</v>
      </c>
      <c r="E1190" s="160">
        <v>46176</v>
      </c>
      <c r="F1190" s="160">
        <v>46177</v>
      </c>
      <c r="G1190" s="160"/>
      <c r="H1190" s="160"/>
      <c r="I1190" s="160" t="b">
        <f t="shared" si="36"/>
        <v>0</v>
      </c>
      <c r="J1190" s="160" t="str">
        <f t="shared" si="37"/>
        <v>yes</v>
      </c>
    </row>
    <row r="1191" spans="2:10">
      <c r="B1191" t="s">
        <v>15014</v>
      </c>
      <c r="C1191" t="s">
        <v>15015</v>
      </c>
      <c r="D1191">
        <v>1</v>
      </c>
      <c r="E1191" s="160">
        <v>46179</v>
      </c>
      <c r="F1191" s="160">
        <v>46180</v>
      </c>
      <c r="I1191" s="160" t="b">
        <f t="shared" si="36"/>
        <v>0</v>
      </c>
      <c r="J1191" s="160" t="str">
        <f t="shared" si="37"/>
        <v>yes</v>
      </c>
    </row>
    <row r="1192" spans="2:10">
      <c r="B1192" t="s">
        <v>15016</v>
      </c>
      <c r="C1192" t="s">
        <v>15017</v>
      </c>
      <c r="D1192">
        <v>1</v>
      </c>
      <c r="E1192" s="160">
        <v>46176</v>
      </c>
      <c r="F1192" s="160">
        <v>46177</v>
      </c>
      <c r="I1192" s="160" t="b">
        <f t="shared" si="36"/>
        <v>0</v>
      </c>
      <c r="J1192" s="160" t="str">
        <f t="shared" si="37"/>
        <v>yes</v>
      </c>
    </row>
    <row r="1193" spans="2:10">
      <c r="B1193" t="s">
        <v>15018</v>
      </c>
      <c r="C1193" t="s">
        <v>15019</v>
      </c>
      <c r="D1193">
        <v>1</v>
      </c>
      <c r="E1193" s="160">
        <v>46179</v>
      </c>
      <c r="F1193" s="160">
        <v>46180</v>
      </c>
      <c r="G1193" s="160"/>
      <c r="H1193" s="160"/>
      <c r="I1193" s="160" t="b">
        <f t="shared" si="36"/>
        <v>0</v>
      </c>
      <c r="J1193" s="160" t="str">
        <f t="shared" si="37"/>
        <v>yes</v>
      </c>
    </row>
    <row r="1194" spans="2:10">
      <c r="B1194" t="s">
        <v>15020</v>
      </c>
      <c r="C1194" t="s">
        <v>15021</v>
      </c>
      <c r="D1194">
        <v>1</v>
      </c>
      <c r="E1194" s="160">
        <v>46176</v>
      </c>
      <c r="F1194" s="160">
        <v>46177</v>
      </c>
      <c r="G1194" s="160"/>
      <c r="H1194" s="160"/>
      <c r="I1194" s="160" t="b">
        <f t="shared" si="36"/>
        <v>0</v>
      </c>
      <c r="J1194" s="160" t="str">
        <f t="shared" si="37"/>
        <v>yes</v>
      </c>
    </row>
    <row r="1195" spans="2:10">
      <c r="B1195" t="s">
        <v>15022</v>
      </c>
      <c r="C1195" t="s">
        <v>14700</v>
      </c>
      <c r="D1195">
        <v>1</v>
      </c>
      <c r="E1195" s="160">
        <v>46179</v>
      </c>
      <c r="F1195" s="160">
        <v>46180</v>
      </c>
      <c r="G1195" s="160"/>
      <c r="H1195" s="160"/>
      <c r="I1195" s="160" t="b">
        <f t="shared" si="36"/>
        <v>0</v>
      </c>
      <c r="J1195" s="160" t="str">
        <f t="shared" si="37"/>
        <v>yes</v>
      </c>
    </row>
    <row r="1196" spans="2:10">
      <c r="B1196" t="s">
        <v>15023</v>
      </c>
      <c r="C1196" t="s">
        <v>15024</v>
      </c>
      <c r="D1196">
        <v>1</v>
      </c>
      <c r="E1196" s="160">
        <v>46176</v>
      </c>
      <c r="F1196" s="160">
        <v>46177</v>
      </c>
      <c r="G1196" s="160"/>
      <c r="H1196" s="160"/>
      <c r="I1196" s="160" t="b">
        <f t="shared" si="36"/>
        <v>0</v>
      </c>
      <c r="J1196" s="160" t="str">
        <f t="shared" si="37"/>
        <v>yes</v>
      </c>
    </row>
    <row r="1197" spans="2:10">
      <c r="B1197" t="s">
        <v>15025</v>
      </c>
      <c r="C1197" t="s">
        <v>15026</v>
      </c>
      <c r="D1197">
        <v>1</v>
      </c>
      <c r="E1197" s="160">
        <v>46179</v>
      </c>
      <c r="F1197" s="160">
        <v>46180</v>
      </c>
      <c r="G1197" s="160"/>
      <c r="H1197" s="160"/>
      <c r="I1197" s="160" t="b">
        <f t="shared" si="36"/>
        <v>0</v>
      </c>
      <c r="J1197" s="160" t="str">
        <f t="shared" si="37"/>
        <v>yes</v>
      </c>
    </row>
    <row r="1198" spans="2:10">
      <c r="B1198" t="s">
        <v>15027</v>
      </c>
      <c r="C1198" t="s">
        <v>15028</v>
      </c>
      <c r="D1198">
        <v>1</v>
      </c>
      <c r="E1198" s="160">
        <v>46176</v>
      </c>
      <c r="F1198" s="160">
        <v>46177</v>
      </c>
      <c r="I1198" s="160" t="b">
        <f t="shared" si="36"/>
        <v>0</v>
      </c>
      <c r="J1198" s="160" t="str">
        <f t="shared" si="37"/>
        <v>yes</v>
      </c>
    </row>
    <row r="1199" spans="2:10">
      <c r="B1199" t="s">
        <v>15029</v>
      </c>
      <c r="C1199" t="s">
        <v>15030</v>
      </c>
      <c r="D1199">
        <v>1</v>
      </c>
      <c r="E1199" s="160">
        <v>46179</v>
      </c>
      <c r="F1199" s="160">
        <v>46180</v>
      </c>
      <c r="I1199" s="160" t="b">
        <f t="shared" si="36"/>
        <v>0</v>
      </c>
      <c r="J1199" s="160" t="str">
        <f t="shared" si="37"/>
        <v>yes</v>
      </c>
    </row>
    <row r="1200" spans="2:10">
      <c r="B1200" t="s">
        <v>15031</v>
      </c>
      <c r="C1200" t="s">
        <v>15032</v>
      </c>
      <c r="D1200">
        <v>1</v>
      </c>
      <c r="E1200" s="160">
        <v>46172</v>
      </c>
      <c r="F1200" s="160">
        <v>46173</v>
      </c>
      <c r="I1200" s="160" t="b">
        <f t="shared" si="36"/>
        <v>0</v>
      </c>
      <c r="J1200" s="160" t="str">
        <f t="shared" si="37"/>
        <v>yes</v>
      </c>
    </row>
    <row r="1201" spans="2:10">
      <c r="B1201" t="s">
        <v>15033</v>
      </c>
      <c r="C1201" t="s">
        <v>15034</v>
      </c>
      <c r="D1201">
        <v>1</v>
      </c>
      <c r="E1201" s="160">
        <v>46174</v>
      </c>
      <c r="F1201" s="160">
        <v>46175</v>
      </c>
      <c r="I1201" s="160" t="b">
        <f t="shared" si="36"/>
        <v>0</v>
      </c>
      <c r="J1201" s="160" t="str">
        <f t="shared" si="37"/>
        <v>yes</v>
      </c>
    </row>
    <row r="1202" spans="2:10">
      <c r="B1202" t="s">
        <v>15035</v>
      </c>
      <c r="C1202" t="s">
        <v>15036</v>
      </c>
      <c r="D1202">
        <v>1</v>
      </c>
      <c r="E1202" s="160">
        <v>46176</v>
      </c>
      <c r="F1202" s="160">
        <v>46177</v>
      </c>
      <c r="G1202" s="160"/>
      <c r="I1202" s="160" t="b">
        <f t="shared" si="36"/>
        <v>0</v>
      </c>
      <c r="J1202" s="160" t="str">
        <f t="shared" si="37"/>
        <v>yes</v>
      </c>
    </row>
    <row r="1203" spans="2:10">
      <c r="B1203" t="s">
        <v>15037</v>
      </c>
      <c r="C1203" t="s">
        <v>15038</v>
      </c>
      <c r="D1203">
        <v>1</v>
      </c>
      <c r="E1203" s="160">
        <v>46179</v>
      </c>
      <c r="F1203" s="160">
        <v>46180</v>
      </c>
      <c r="G1203" s="160"/>
      <c r="I1203" s="160" t="b">
        <f t="shared" si="36"/>
        <v>0</v>
      </c>
      <c r="J1203" s="160" t="str">
        <f t="shared" si="37"/>
        <v>yes</v>
      </c>
    </row>
    <row r="1204" spans="2:10">
      <c r="B1204" t="s">
        <v>15039</v>
      </c>
      <c r="C1204" t="s">
        <v>15040</v>
      </c>
      <c r="D1204">
        <v>1</v>
      </c>
      <c r="E1204" s="160">
        <v>46174</v>
      </c>
      <c r="F1204" s="160">
        <v>46175</v>
      </c>
      <c r="G1204" s="160"/>
      <c r="I1204" s="160" t="b">
        <f t="shared" si="36"/>
        <v>0</v>
      </c>
      <c r="J1204" s="160" t="str">
        <f t="shared" si="37"/>
        <v>yes</v>
      </c>
    </row>
    <row r="1205" spans="2:10">
      <c r="B1205" t="s">
        <v>15041</v>
      </c>
      <c r="C1205" t="s">
        <v>15042</v>
      </c>
      <c r="D1205">
        <v>1</v>
      </c>
      <c r="E1205" s="160">
        <v>46176</v>
      </c>
      <c r="F1205" s="160">
        <v>46177</v>
      </c>
      <c r="G1205" s="160"/>
      <c r="I1205" s="160" t="b">
        <f t="shared" si="36"/>
        <v>0</v>
      </c>
      <c r="J1205" s="160" t="str">
        <f t="shared" si="37"/>
        <v>yes</v>
      </c>
    </row>
    <row r="1206" spans="2:10">
      <c r="B1206" t="s">
        <v>15043</v>
      </c>
      <c r="C1206" t="s">
        <v>15044</v>
      </c>
      <c r="D1206">
        <v>1</v>
      </c>
      <c r="E1206" s="160">
        <v>46179</v>
      </c>
      <c r="F1206" s="160">
        <v>46180</v>
      </c>
      <c r="G1206" s="160"/>
      <c r="H1206" s="160"/>
      <c r="I1206" s="160" t="b">
        <f t="shared" si="36"/>
        <v>0</v>
      </c>
      <c r="J1206" s="160" t="str">
        <f t="shared" si="37"/>
        <v>yes</v>
      </c>
    </row>
    <row r="1207" spans="2:10">
      <c r="B1207" t="s">
        <v>15045</v>
      </c>
      <c r="C1207" t="s">
        <v>15046</v>
      </c>
      <c r="D1207">
        <v>1</v>
      </c>
      <c r="E1207" s="160">
        <v>46181</v>
      </c>
      <c r="F1207" s="160">
        <v>46182</v>
      </c>
      <c r="G1207" s="160"/>
      <c r="I1207" s="160" t="b">
        <f t="shared" si="36"/>
        <v>0</v>
      </c>
      <c r="J1207" s="160" t="str">
        <f t="shared" si="37"/>
        <v>yes</v>
      </c>
    </row>
    <row r="1208" spans="2:10">
      <c r="B1208" t="s">
        <v>15047</v>
      </c>
      <c r="C1208" t="s">
        <v>15048</v>
      </c>
      <c r="D1208">
        <v>1</v>
      </c>
      <c r="E1208" s="160">
        <v>46176</v>
      </c>
      <c r="F1208" s="160">
        <v>46177</v>
      </c>
      <c r="G1208" s="160"/>
      <c r="H1208" s="160"/>
      <c r="I1208" s="160" t="b">
        <f t="shared" si="36"/>
        <v>0</v>
      </c>
      <c r="J1208" s="160" t="str">
        <f t="shared" si="37"/>
        <v>yes</v>
      </c>
    </row>
    <row r="1209" spans="2:10">
      <c r="B1209" t="s">
        <v>15049</v>
      </c>
      <c r="C1209" t="s">
        <v>15050</v>
      </c>
      <c r="D1209">
        <v>1</v>
      </c>
      <c r="E1209" s="160">
        <v>46179</v>
      </c>
      <c r="F1209" s="160">
        <v>46180</v>
      </c>
      <c r="G1209" s="160"/>
      <c r="H1209" s="160"/>
      <c r="I1209" s="160" t="b">
        <f t="shared" si="36"/>
        <v>0</v>
      </c>
      <c r="J1209" s="160" t="str">
        <f t="shared" si="37"/>
        <v>yes</v>
      </c>
    </row>
    <row r="1210" spans="2:10">
      <c r="B1210" t="s">
        <v>15051</v>
      </c>
      <c r="C1210" t="s">
        <v>15052</v>
      </c>
      <c r="D1210">
        <v>1</v>
      </c>
      <c r="E1210" s="160">
        <v>46181</v>
      </c>
      <c r="F1210" s="160">
        <v>46182</v>
      </c>
      <c r="G1210" s="160"/>
      <c r="I1210" s="160" t="b">
        <f t="shared" si="36"/>
        <v>0</v>
      </c>
      <c r="J1210" s="160" t="str">
        <f t="shared" si="37"/>
        <v>yes</v>
      </c>
    </row>
    <row r="1211" spans="2:10">
      <c r="B1211" t="s">
        <v>15053</v>
      </c>
      <c r="C1211" t="s">
        <v>15054</v>
      </c>
      <c r="D1211">
        <v>1</v>
      </c>
      <c r="E1211" s="160">
        <v>46183</v>
      </c>
      <c r="F1211" s="160">
        <v>46184</v>
      </c>
      <c r="G1211" s="160"/>
      <c r="I1211" s="160" t="b">
        <f t="shared" si="36"/>
        <v>0</v>
      </c>
      <c r="J1211" s="160" t="str">
        <f t="shared" si="37"/>
        <v>yes</v>
      </c>
    </row>
    <row r="1212" spans="2:10">
      <c r="B1212" t="s">
        <v>15055</v>
      </c>
      <c r="C1212" t="s">
        <v>15056</v>
      </c>
      <c r="D1212">
        <v>1</v>
      </c>
      <c r="E1212" s="160">
        <v>46179</v>
      </c>
      <c r="F1212" s="160">
        <v>46180</v>
      </c>
      <c r="G1212" s="160"/>
      <c r="I1212" s="160" t="b">
        <f t="shared" si="36"/>
        <v>0</v>
      </c>
      <c r="J1212" s="160" t="str">
        <f t="shared" si="37"/>
        <v>yes</v>
      </c>
    </row>
    <row r="1213" spans="2:10">
      <c r="B1213" t="s">
        <v>15057</v>
      </c>
      <c r="C1213" t="s">
        <v>15058</v>
      </c>
      <c r="D1213">
        <v>1</v>
      </c>
      <c r="E1213" s="160">
        <v>46181</v>
      </c>
      <c r="F1213" s="160">
        <v>46182</v>
      </c>
      <c r="G1213" s="160"/>
      <c r="I1213" s="160" t="b">
        <f t="shared" si="36"/>
        <v>0</v>
      </c>
      <c r="J1213" s="160" t="str">
        <f t="shared" si="37"/>
        <v>yes</v>
      </c>
    </row>
    <row r="1214" spans="2:10">
      <c r="B1214" t="s">
        <v>15059</v>
      </c>
      <c r="C1214" t="s">
        <v>15060</v>
      </c>
      <c r="D1214">
        <v>1</v>
      </c>
      <c r="E1214" s="160">
        <v>46183</v>
      </c>
      <c r="F1214" s="160">
        <v>46184</v>
      </c>
      <c r="G1214" s="160"/>
      <c r="H1214" s="160"/>
      <c r="I1214" s="160" t="b">
        <f t="shared" si="36"/>
        <v>0</v>
      </c>
      <c r="J1214" s="160" t="str">
        <f t="shared" si="37"/>
        <v>yes</v>
      </c>
    </row>
    <row r="1215" spans="2:10">
      <c r="B1215" t="s">
        <v>15061</v>
      </c>
      <c r="C1215" t="s">
        <v>15062</v>
      </c>
      <c r="D1215">
        <v>1</v>
      </c>
      <c r="E1215" s="160">
        <v>46186</v>
      </c>
      <c r="F1215" s="160">
        <v>46187</v>
      </c>
      <c r="G1215" s="160"/>
      <c r="I1215" s="160" t="b">
        <f t="shared" si="36"/>
        <v>0</v>
      </c>
      <c r="J1215" s="160" t="str">
        <f t="shared" si="37"/>
        <v>yes</v>
      </c>
    </row>
    <row r="1216" spans="2:10">
      <c r="B1216" t="s">
        <v>15063</v>
      </c>
      <c r="C1216" t="s">
        <v>15064</v>
      </c>
      <c r="D1216">
        <v>1</v>
      </c>
      <c r="E1216" s="160">
        <v>46181</v>
      </c>
      <c r="F1216" s="160">
        <v>46182</v>
      </c>
      <c r="G1216" s="160"/>
      <c r="I1216" s="160" t="b">
        <f t="shared" si="36"/>
        <v>0</v>
      </c>
      <c r="J1216" s="160" t="str">
        <f t="shared" si="37"/>
        <v>yes</v>
      </c>
    </row>
    <row r="1217" spans="2:10">
      <c r="B1217" t="s">
        <v>15065</v>
      </c>
      <c r="C1217" t="s">
        <v>15066</v>
      </c>
      <c r="D1217">
        <v>1</v>
      </c>
      <c r="E1217" s="160">
        <v>46183</v>
      </c>
      <c r="F1217" s="160">
        <v>46184</v>
      </c>
      <c r="I1217" s="160" t="b">
        <f t="shared" si="36"/>
        <v>0</v>
      </c>
      <c r="J1217" s="160" t="str">
        <f t="shared" si="37"/>
        <v>yes</v>
      </c>
    </row>
    <row r="1218" spans="2:10">
      <c r="B1218" t="s">
        <v>15067</v>
      </c>
      <c r="C1218" t="s">
        <v>15068</v>
      </c>
      <c r="D1218">
        <v>1</v>
      </c>
      <c r="E1218" s="160">
        <v>46186</v>
      </c>
      <c r="F1218" s="160">
        <v>46187</v>
      </c>
      <c r="I1218" s="160" t="b">
        <f t="shared" si="36"/>
        <v>0</v>
      </c>
      <c r="J1218" s="160" t="str">
        <f t="shared" si="37"/>
        <v>yes</v>
      </c>
    </row>
    <row r="1219" spans="2:10">
      <c r="B1219" t="s">
        <v>15069</v>
      </c>
      <c r="C1219" t="s">
        <v>15070</v>
      </c>
      <c r="D1219">
        <v>1</v>
      </c>
      <c r="E1219" s="160">
        <v>46205</v>
      </c>
      <c r="F1219" s="160">
        <v>46207</v>
      </c>
      <c r="I1219" s="160" t="b">
        <f t="shared" si="36"/>
        <v>0</v>
      </c>
      <c r="J1219" s="160" t="str">
        <f t="shared" si="37"/>
        <v>yes</v>
      </c>
    </row>
    <row r="1220" spans="2:10">
      <c r="B1220" t="s">
        <v>15071</v>
      </c>
      <c r="C1220" t="s">
        <v>15072</v>
      </c>
      <c r="D1220">
        <v>1</v>
      </c>
      <c r="E1220" s="160">
        <v>45911</v>
      </c>
      <c r="F1220" s="160">
        <v>45931</v>
      </c>
      <c r="G1220" s="160">
        <v>45955</v>
      </c>
      <c r="I1220" s="160" t="b">
        <f t="shared" si="36"/>
        <v>0</v>
      </c>
      <c r="J1220" s="160" t="b">
        <f t="shared" si="37"/>
        <v>0</v>
      </c>
    </row>
    <row r="1221" spans="2:10">
      <c r="B1221" t="s">
        <v>15073</v>
      </c>
      <c r="C1221" t="s">
        <v>15074</v>
      </c>
      <c r="D1221">
        <v>1</v>
      </c>
      <c r="E1221" s="160">
        <v>45932</v>
      </c>
      <c r="F1221" s="160">
        <v>45952</v>
      </c>
      <c r="G1221" s="160">
        <v>45957</v>
      </c>
      <c r="H1221" s="160"/>
      <c r="I1221" s="160" t="b">
        <f t="shared" si="36"/>
        <v>0</v>
      </c>
      <c r="J1221" s="160" t="b">
        <f t="shared" si="37"/>
        <v>0</v>
      </c>
    </row>
    <row r="1222" spans="2:10">
      <c r="B1222" t="s">
        <v>15075</v>
      </c>
      <c r="C1222" t="s">
        <v>15076</v>
      </c>
      <c r="D1222">
        <v>1</v>
      </c>
      <c r="E1222" s="160">
        <v>45965</v>
      </c>
      <c r="F1222" s="160">
        <v>45988</v>
      </c>
      <c r="G1222" s="160">
        <v>45960</v>
      </c>
      <c r="H1222" s="160"/>
      <c r="I1222" s="160" t="b">
        <f t="shared" si="36"/>
        <v>0</v>
      </c>
      <c r="J1222" s="160" t="str">
        <f t="shared" si="37"/>
        <v>yes</v>
      </c>
    </row>
    <row r="1223" spans="2:10">
      <c r="B1223" t="s">
        <v>15077</v>
      </c>
      <c r="C1223" t="s">
        <v>15078</v>
      </c>
      <c r="D1223">
        <v>1</v>
      </c>
      <c r="E1223" s="160">
        <v>45990</v>
      </c>
      <c r="F1223" s="160">
        <v>46009</v>
      </c>
      <c r="G1223" s="160"/>
      <c r="H1223" s="160"/>
      <c r="I1223" s="160" t="b">
        <f t="shared" si="36"/>
        <v>0</v>
      </c>
      <c r="J1223" s="160" t="str">
        <f t="shared" si="37"/>
        <v>yes</v>
      </c>
    </row>
    <row r="1224" spans="2:10">
      <c r="B1224" t="s">
        <v>15079</v>
      </c>
      <c r="C1224" t="s">
        <v>15080</v>
      </c>
      <c r="D1224">
        <v>1</v>
      </c>
      <c r="E1224" s="160">
        <v>46011</v>
      </c>
      <c r="F1224" s="160">
        <v>46034</v>
      </c>
      <c r="G1224" s="160"/>
      <c r="H1224" s="160"/>
      <c r="I1224" s="160" t="b">
        <f t="shared" si="36"/>
        <v>0</v>
      </c>
      <c r="J1224" s="160" t="str">
        <f t="shared" si="37"/>
        <v>yes</v>
      </c>
    </row>
    <row r="1225" spans="2:10">
      <c r="B1225" t="s">
        <v>15081</v>
      </c>
      <c r="C1225" t="s">
        <v>15082</v>
      </c>
      <c r="D1225">
        <v>1</v>
      </c>
      <c r="E1225" s="160">
        <v>45932</v>
      </c>
      <c r="F1225" s="160">
        <v>45937</v>
      </c>
      <c r="G1225" s="160"/>
      <c r="H1225" s="160"/>
      <c r="I1225" s="160" t="b">
        <f t="shared" si="36"/>
        <v>0</v>
      </c>
      <c r="J1225" s="160" t="str">
        <f t="shared" si="37"/>
        <v>yes</v>
      </c>
    </row>
    <row r="1226" spans="2:10">
      <c r="B1226" t="s">
        <v>15083</v>
      </c>
      <c r="C1226" t="s">
        <v>15084</v>
      </c>
      <c r="D1226">
        <v>1</v>
      </c>
      <c r="E1226" s="160">
        <v>45938</v>
      </c>
      <c r="F1226" s="160">
        <v>45943</v>
      </c>
      <c r="G1226" s="160"/>
      <c r="H1226" s="160"/>
      <c r="I1226" s="160" t="b">
        <f t="shared" si="36"/>
        <v>0</v>
      </c>
      <c r="J1226" s="160" t="str">
        <f t="shared" si="37"/>
        <v>yes</v>
      </c>
    </row>
    <row r="1227" spans="2:10">
      <c r="B1227" t="s">
        <v>15085</v>
      </c>
      <c r="C1227" t="s">
        <v>15086</v>
      </c>
      <c r="D1227">
        <v>1</v>
      </c>
      <c r="E1227" s="160">
        <v>45944</v>
      </c>
      <c r="F1227" s="160">
        <v>45950</v>
      </c>
      <c r="G1227" s="160"/>
      <c r="H1227" s="160"/>
      <c r="I1227" s="160" t="b">
        <f t="shared" ref="I1227:I1290" si="38">IF(E1227=G1227,"yes")</f>
        <v>0</v>
      </c>
      <c r="J1227" s="160" t="str">
        <f t="shared" ref="J1227:J1290" si="39">IF(E1227&gt;G1227,"yes")</f>
        <v>yes</v>
      </c>
    </row>
    <row r="1228" spans="2:10">
      <c r="B1228" t="s">
        <v>15087</v>
      </c>
      <c r="C1228" t="s">
        <v>15088</v>
      </c>
      <c r="D1228">
        <v>1</v>
      </c>
      <c r="E1228" s="160">
        <v>45951</v>
      </c>
      <c r="F1228" s="160">
        <v>45956</v>
      </c>
      <c r="G1228" s="160"/>
      <c r="H1228" s="160"/>
      <c r="I1228" s="160" t="b">
        <f t="shared" si="38"/>
        <v>0</v>
      </c>
      <c r="J1228" s="160" t="str">
        <f t="shared" si="39"/>
        <v>yes</v>
      </c>
    </row>
    <row r="1229" spans="2:10">
      <c r="B1229" t="s">
        <v>15089</v>
      </c>
      <c r="C1229" t="s">
        <v>15090</v>
      </c>
      <c r="D1229">
        <v>1</v>
      </c>
      <c r="E1229" s="160">
        <v>45957</v>
      </c>
      <c r="F1229" s="160">
        <v>45964</v>
      </c>
      <c r="G1229" s="160"/>
      <c r="H1229" s="160"/>
      <c r="I1229" s="160" t="b">
        <f t="shared" si="38"/>
        <v>0</v>
      </c>
      <c r="J1229" s="160" t="str">
        <f t="shared" si="39"/>
        <v>yes</v>
      </c>
    </row>
    <row r="1230" spans="2:10">
      <c r="B1230" t="s">
        <v>15091</v>
      </c>
      <c r="C1230" t="s">
        <v>15092</v>
      </c>
      <c r="D1230">
        <v>1</v>
      </c>
      <c r="E1230" s="160">
        <v>45938</v>
      </c>
      <c r="F1230" s="160">
        <v>45939</v>
      </c>
      <c r="G1230" s="160"/>
      <c r="I1230" s="160" t="b">
        <f t="shared" si="38"/>
        <v>0</v>
      </c>
      <c r="J1230" s="160" t="str">
        <f t="shared" si="39"/>
        <v>yes</v>
      </c>
    </row>
    <row r="1231" spans="2:10">
      <c r="B1231" t="s">
        <v>15093</v>
      </c>
      <c r="C1231" t="s">
        <v>15094</v>
      </c>
      <c r="D1231">
        <v>1</v>
      </c>
      <c r="E1231" s="160">
        <v>45941</v>
      </c>
      <c r="F1231" s="160">
        <v>45942</v>
      </c>
      <c r="G1231" s="160"/>
      <c r="H1231" s="160"/>
      <c r="I1231" s="160" t="b">
        <f t="shared" si="38"/>
        <v>0</v>
      </c>
      <c r="J1231" s="160" t="str">
        <f t="shared" si="39"/>
        <v>yes</v>
      </c>
    </row>
    <row r="1232" spans="2:10">
      <c r="B1232" t="s">
        <v>15095</v>
      </c>
      <c r="C1232" t="s">
        <v>15096</v>
      </c>
      <c r="D1232">
        <v>1</v>
      </c>
      <c r="E1232" s="160">
        <v>45943</v>
      </c>
      <c r="F1232" s="160">
        <v>45944</v>
      </c>
      <c r="G1232" s="160"/>
      <c r="H1232" s="160"/>
      <c r="I1232" s="160" t="b">
        <f t="shared" si="38"/>
        <v>0</v>
      </c>
      <c r="J1232" s="160" t="str">
        <f t="shared" si="39"/>
        <v>yes</v>
      </c>
    </row>
    <row r="1233" spans="2:10">
      <c r="B1233" t="s">
        <v>15097</v>
      </c>
      <c r="C1233" t="s">
        <v>15098</v>
      </c>
      <c r="D1233">
        <v>1</v>
      </c>
      <c r="E1233" s="160">
        <v>45945</v>
      </c>
      <c r="F1233" s="160">
        <v>45946</v>
      </c>
      <c r="G1233" s="160"/>
      <c r="H1233" s="160"/>
      <c r="I1233" s="160" t="b">
        <f t="shared" si="38"/>
        <v>0</v>
      </c>
      <c r="J1233" s="160" t="str">
        <f t="shared" si="39"/>
        <v>yes</v>
      </c>
    </row>
    <row r="1234" spans="2:10">
      <c r="B1234" t="s">
        <v>15099</v>
      </c>
      <c r="C1234" t="s">
        <v>15100</v>
      </c>
      <c r="D1234">
        <v>1</v>
      </c>
      <c r="E1234" s="160">
        <v>45948</v>
      </c>
      <c r="F1234" s="160">
        <v>45950</v>
      </c>
      <c r="G1234" s="160"/>
      <c r="H1234" s="160"/>
      <c r="I1234" s="160" t="b">
        <f t="shared" si="38"/>
        <v>0</v>
      </c>
      <c r="J1234" s="160" t="str">
        <f t="shared" si="39"/>
        <v>yes</v>
      </c>
    </row>
    <row r="1235" spans="2:10">
      <c r="B1235" t="s">
        <v>15101</v>
      </c>
      <c r="C1235" t="s">
        <v>15102</v>
      </c>
      <c r="D1235">
        <v>1</v>
      </c>
      <c r="E1235" s="160">
        <v>45950</v>
      </c>
      <c r="F1235" s="160">
        <v>45951</v>
      </c>
      <c r="G1235" s="160"/>
      <c r="I1235" s="160" t="b">
        <f t="shared" si="38"/>
        <v>0</v>
      </c>
      <c r="J1235" s="160" t="str">
        <f t="shared" si="39"/>
        <v>yes</v>
      </c>
    </row>
    <row r="1236" spans="2:10">
      <c r="B1236" t="s">
        <v>15103</v>
      </c>
      <c r="C1236" t="s">
        <v>15104</v>
      </c>
      <c r="D1236">
        <v>1</v>
      </c>
      <c r="E1236" s="160">
        <v>45943</v>
      </c>
      <c r="F1236" s="160">
        <v>45946</v>
      </c>
      <c r="G1236" s="160"/>
      <c r="H1236" s="160"/>
      <c r="I1236" s="160" t="b">
        <f t="shared" si="38"/>
        <v>0</v>
      </c>
      <c r="J1236" s="160" t="str">
        <f t="shared" si="39"/>
        <v>yes</v>
      </c>
    </row>
    <row r="1237" spans="2:10">
      <c r="B1237" t="s">
        <v>15105</v>
      </c>
      <c r="C1237" t="s">
        <v>15106</v>
      </c>
      <c r="D1237">
        <v>1</v>
      </c>
      <c r="E1237" s="160">
        <v>45948</v>
      </c>
      <c r="F1237" s="160">
        <v>45958</v>
      </c>
      <c r="G1237" s="160"/>
      <c r="H1237" s="160"/>
      <c r="I1237" s="160" t="b">
        <f t="shared" si="38"/>
        <v>0</v>
      </c>
      <c r="J1237" s="160" t="str">
        <f t="shared" si="39"/>
        <v>yes</v>
      </c>
    </row>
    <row r="1238" spans="2:10">
      <c r="B1238" t="s">
        <v>15107</v>
      </c>
      <c r="C1238" t="s">
        <v>14812</v>
      </c>
      <c r="D1238">
        <v>1</v>
      </c>
      <c r="E1238" s="160">
        <v>45959</v>
      </c>
      <c r="F1238" s="160">
        <v>45970</v>
      </c>
      <c r="G1238" s="160"/>
      <c r="H1238" s="160"/>
      <c r="I1238" s="160" t="b">
        <f t="shared" si="38"/>
        <v>0</v>
      </c>
      <c r="J1238" s="160" t="str">
        <f t="shared" si="39"/>
        <v>yes</v>
      </c>
    </row>
    <row r="1239" spans="2:10">
      <c r="B1239" t="s">
        <v>15108</v>
      </c>
      <c r="C1239" t="s">
        <v>15109</v>
      </c>
      <c r="D1239">
        <v>1</v>
      </c>
      <c r="E1239" s="160">
        <v>45971</v>
      </c>
      <c r="F1239" s="160">
        <v>45977</v>
      </c>
      <c r="G1239" s="160"/>
      <c r="H1239" s="160"/>
      <c r="I1239" s="160" t="b">
        <f t="shared" si="38"/>
        <v>0</v>
      </c>
      <c r="J1239" s="160" t="str">
        <f t="shared" si="39"/>
        <v>yes</v>
      </c>
    </row>
    <row r="1240" spans="2:10">
      <c r="B1240" t="s">
        <v>15110</v>
      </c>
      <c r="C1240" t="s">
        <v>15111</v>
      </c>
      <c r="D1240">
        <v>1</v>
      </c>
      <c r="E1240" s="160">
        <v>45978</v>
      </c>
      <c r="F1240" s="160">
        <v>45983</v>
      </c>
      <c r="G1240" s="160"/>
      <c r="H1240" s="160"/>
      <c r="I1240" s="160" t="b">
        <f t="shared" si="38"/>
        <v>0</v>
      </c>
      <c r="J1240" s="160" t="str">
        <f t="shared" si="39"/>
        <v>yes</v>
      </c>
    </row>
    <row r="1241" spans="2:10">
      <c r="B1241" t="s">
        <v>15112</v>
      </c>
      <c r="C1241" t="s">
        <v>15113</v>
      </c>
      <c r="D1241">
        <v>1</v>
      </c>
      <c r="E1241" s="160">
        <v>45948</v>
      </c>
      <c r="F1241" s="160">
        <v>45950</v>
      </c>
      <c r="G1241" s="160"/>
      <c r="H1241" s="160"/>
      <c r="I1241" s="160" t="b">
        <f t="shared" si="38"/>
        <v>0</v>
      </c>
      <c r="J1241" s="160" t="str">
        <f t="shared" si="39"/>
        <v>yes</v>
      </c>
    </row>
    <row r="1242" spans="2:10">
      <c r="B1242" t="s">
        <v>15114</v>
      </c>
      <c r="C1242" t="s">
        <v>15115</v>
      </c>
      <c r="D1242">
        <v>1</v>
      </c>
      <c r="E1242" s="160">
        <v>45951</v>
      </c>
      <c r="F1242" s="160">
        <v>45958</v>
      </c>
      <c r="G1242" s="160"/>
      <c r="H1242" s="160"/>
      <c r="I1242" s="160" t="b">
        <f t="shared" si="38"/>
        <v>0</v>
      </c>
      <c r="J1242" s="160" t="str">
        <f t="shared" si="39"/>
        <v>yes</v>
      </c>
    </row>
    <row r="1243" spans="2:10">
      <c r="B1243" t="s">
        <v>15116</v>
      </c>
      <c r="C1243" t="s">
        <v>13478</v>
      </c>
      <c r="D1243">
        <v>1</v>
      </c>
      <c r="E1243" s="160">
        <v>45959</v>
      </c>
      <c r="F1243" s="160">
        <v>45966</v>
      </c>
      <c r="G1243" s="160"/>
      <c r="H1243" s="160"/>
      <c r="I1243" s="160" t="b">
        <f t="shared" si="38"/>
        <v>0</v>
      </c>
      <c r="J1243" s="160" t="str">
        <f t="shared" si="39"/>
        <v>yes</v>
      </c>
    </row>
    <row r="1244" spans="2:10">
      <c r="B1244" t="s">
        <v>15117</v>
      </c>
      <c r="C1244" t="s">
        <v>15118</v>
      </c>
      <c r="D1244">
        <v>1</v>
      </c>
      <c r="E1244" s="160">
        <v>45967</v>
      </c>
      <c r="F1244" s="160">
        <v>45971</v>
      </c>
      <c r="G1244" s="160"/>
      <c r="H1244" s="160"/>
      <c r="I1244" s="160" t="b">
        <f t="shared" si="38"/>
        <v>0</v>
      </c>
      <c r="J1244" s="160" t="str">
        <f t="shared" si="39"/>
        <v>yes</v>
      </c>
    </row>
    <row r="1245" spans="2:10">
      <c r="B1245" t="s">
        <v>15119</v>
      </c>
      <c r="C1245" t="s">
        <v>15120</v>
      </c>
      <c r="D1245">
        <v>1</v>
      </c>
      <c r="E1245" s="160">
        <v>45972</v>
      </c>
      <c r="F1245" s="160">
        <v>45974</v>
      </c>
      <c r="G1245" s="160"/>
      <c r="I1245" s="160" t="b">
        <f t="shared" si="38"/>
        <v>0</v>
      </c>
      <c r="J1245" s="160" t="str">
        <f t="shared" si="39"/>
        <v>yes</v>
      </c>
    </row>
    <row r="1246" spans="2:10">
      <c r="B1246" t="s">
        <v>15121</v>
      </c>
      <c r="C1246" t="s">
        <v>15122</v>
      </c>
      <c r="D1246">
        <v>1</v>
      </c>
      <c r="E1246" s="160"/>
      <c r="F1246" s="160"/>
      <c r="G1246" s="160"/>
      <c r="H1246" s="160"/>
      <c r="I1246" s="160" t="str">
        <f t="shared" si="38"/>
        <v>yes</v>
      </c>
      <c r="J1246" s="160" t="b">
        <f t="shared" si="39"/>
        <v>0</v>
      </c>
    </row>
    <row r="1247" spans="2:10">
      <c r="B1247" t="s">
        <v>15123</v>
      </c>
      <c r="C1247" t="s">
        <v>15124</v>
      </c>
      <c r="D1247">
        <v>1</v>
      </c>
      <c r="E1247" s="160">
        <v>46043</v>
      </c>
      <c r="F1247" s="160">
        <v>46046</v>
      </c>
      <c r="G1247" s="160"/>
      <c r="H1247" s="160"/>
      <c r="I1247" s="160" t="b">
        <f t="shared" si="38"/>
        <v>0</v>
      </c>
      <c r="J1247" s="160" t="str">
        <f t="shared" si="39"/>
        <v>yes</v>
      </c>
    </row>
    <row r="1248" spans="2:10">
      <c r="B1248" t="s">
        <v>15125</v>
      </c>
      <c r="C1248" t="s">
        <v>15126</v>
      </c>
      <c r="D1248">
        <v>1</v>
      </c>
      <c r="E1248" s="160">
        <v>46047</v>
      </c>
      <c r="F1248" s="160">
        <v>46049</v>
      </c>
      <c r="G1248" s="160"/>
      <c r="H1248" s="160"/>
      <c r="I1248" s="160" t="b">
        <f t="shared" si="38"/>
        <v>0</v>
      </c>
      <c r="J1248" s="160" t="str">
        <f t="shared" si="39"/>
        <v>yes</v>
      </c>
    </row>
    <row r="1249" spans="2:10">
      <c r="B1249" t="s">
        <v>15127</v>
      </c>
      <c r="C1249" t="s">
        <v>15128</v>
      </c>
      <c r="D1249">
        <v>1</v>
      </c>
      <c r="E1249" s="160">
        <v>46050</v>
      </c>
      <c r="F1249" s="160">
        <v>46055</v>
      </c>
      <c r="G1249" s="160"/>
      <c r="H1249" s="160"/>
      <c r="I1249" s="160" t="b">
        <f t="shared" si="38"/>
        <v>0</v>
      </c>
      <c r="J1249" s="160" t="str">
        <f t="shared" si="39"/>
        <v>yes</v>
      </c>
    </row>
    <row r="1250" spans="2:10">
      <c r="B1250" t="s">
        <v>15129</v>
      </c>
      <c r="C1250" t="s">
        <v>15130</v>
      </c>
      <c r="D1250">
        <v>1</v>
      </c>
      <c r="E1250" s="160">
        <v>46056</v>
      </c>
      <c r="F1250" s="160">
        <v>46060</v>
      </c>
      <c r="G1250" s="160"/>
      <c r="H1250" s="160"/>
      <c r="I1250" s="160" t="b">
        <f t="shared" si="38"/>
        <v>0</v>
      </c>
      <c r="J1250" s="160" t="str">
        <f t="shared" si="39"/>
        <v>yes</v>
      </c>
    </row>
    <row r="1251" spans="2:10">
      <c r="B1251" t="s">
        <v>15131</v>
      </c>
      <c r="C1251" t="s">
        <v>15132</v>
      </c>
      <c r="D1251">
        <v>1</v>
      </c>
      <c r="E1251" s="160">
        <v>46061</v>
      </c>
      <c r="F1251" s="160">
        <v>46064</v>
      </c>
      <c r="G1251" s="160"/>
      <c r="H1251" s="160"/>
      <c r="I1251" s="160" t="b">
        <f t="shared" si="38"/>
        <v>0</v>
      </c>
      <c r="J1251" s="160" t="str">
        <f t="shared" si="39"/>
        <v>yes</v>
      </c>
    </row>
    <row r="1252" spans="2:10">
      <c r="B1252" t="s">
        <v>15133</v>
      </c>
      <c r="C1252" t="s">
        <v>15134</v>
      </c>
      <c r="D1252">
        <v>1</v>
      </c>
      <c r="E1252" s="160">
        <v>46069</v>
      </c>
      <c r="F1252" s="160">
        <v>46070</v>
      </c>
      <c r="G1252" s="160">
        <v>45890</v>
      </c>
      <c r="H1252" s="160"/>
      <c r="I1252" s="160" t="b">
        <f t="shared" si="38"/>
        <v>0</v>
      </c>
      <c r="J1252" s="160" t="str">
        <f t="shared" si="39"/>
        <v>yes</v>
      </c>
    </row>
    <row r="1253" spans="2:10">
      <c r="B1253" t="s">
        <v>15135</v>
      </c>
      <c r="C1253" t="s">
        <v>15136</v>
      </c>
      <c r="D1253">
        <v>1</v>
      </c>
      <c r="E1253" s="160">
        <v>46093</v>
      </c>
      <c r="F1253" s="160">
        <v>46095</v>
      </c>
      <c r="G1253" s="160">
        <v>45893</v>
      </c>
      <c r="H1253" s="160"/>
      <c r="I1253" s="160" t="b">
        <f t="shared" si="38"/>
        <v>0</v>
      </c>
      <c r="J1253" s="160" t="str">
        <f t="shared" si="39"/>
        <v>yes</v>
      </c>
    </row>
    <row r="1254" spans="2:10">
      <c r="B1254" t="s">
        <v>15137</v>
      </c>
      <c r="C1254" t="s">
        <v>15138</v>
      </c>
      <c r="D1254">
        <v>1</v>
      </c>
      <c r="E1254" s="160">
        <v>46116</v>
      </c>
      <c r="F1254" s="160">
        <v>46117</v>
      </c>
      <c r="G1254" s="160">
        <v>45895</v>
      </c>
      <c r="H1254" s="160"/>
      <c r="I1254" s="160" t="b">
        <f t="shared" si="38"/>
        <v>0</v>
      </c>
      <c r="J1254" s="160" t="str">
        <f t="shared" si="39"/>
        <v>yes</v>
      </c>
    </row>
    <row r="1255" spans="2:10">
      <c r="B1255" t="s">
        <v>15139</v>
      </c>
      <c r="C1255" t="s">
        <v>15140</v>
      </c>
      <c r="D1255">
        <v>1</v>
      </c>
      <c r="E1255" s="160">
        <v>46116</v>
      </c>
      <c r="F1255" s="160">
        <v>46130</v>
      </c>
      <c r="G1255" s="160">
        <v>45728</v>
      </c>
      <c r="H1255" s="160"/>
      <c r="I1255" s="160" t="b">
        <f t="shared" si="38"/>
        <v>0</v>
      </c>
      <c r="J1255" s="160" t="str">
        <f t="shared" si="39"/>
        <v>yes</v>
      </c>
    </row>
    <row r="1256" spans="2:10">
      <c r="B1256" t="s">
        <v>15141</v>
      </c>
      <c r="C1256" t="s">
        <v>15142</v>
      </c>
      <c r="D1256">
        <v>1</v>
      </c>
      <c r="E1256" s="160">
        <v>46131</v>
      </c>
      <c r="F1256" s="160">
        <v>46132</v>
      </c>
      <c r="G1256" s="160"/>
      <c r="H1256" s="160"/>
      <c r="I1256" s="160" t="b">
        <f t="shared" si="38"/>
        <v>0</v>
      </c>
      <c r="J1256" s="160" t="str">
        <f t="shared" si="39"/>
        <v>yes</v>
      </c>
    </row>
    <row r="1257" spans="2:10">
      <c r="B1257" t="s">
        <v>15143</v>
      </c>
      <c r="C1257" t="s">
        <v>15144</v>
      </c>
      <c r="D1257">
        <v>1</v>
      </c>
      <c r="E1257" s="160">
        <v>46146</v>
      </c>
      <c r="F1257" s="160">
        <v>46147</v>
      </c>
      <c r="G1257" s="160">
        <v>45896</v>
      </c>
      <c r="H1257" s="160"/>
      <c r="I1257" s="160" t="b">
        <f t="shared" si="38"/>
        <v>0</v>
      </c>
      <c r="J1257" s="160" t="str">
        <f t="shared" si="39"/>
        <v>yes</v>
      </c>
    </row>
    <row r="1258" spans="2:10">
      <c r="B1258" t="s">
        <v>15145</v>
      </c>
      <c r="C1258" t="s">
        <v>15146</v>
      </c>
      <c r="D1258">
        <v>1</v>
      </c>
      <c r="E1258" s="160">
        <v>46047</v>
      </c>
      <c r="F1258" s="160">
        <v>46048</v>
      </c>
      <c r="G1258" s="160"/>
      <c r="H1258" s="160"/>
      <c r="I1258" s="160" t="b">
        <f t="shared" si="38"/>
        <v>0</v>
      </c>
      <c r="J1258" s="160" t="str">
        <f t="shared" si="39"/>
        <v>yes</v>
      </c>
    </row>
    <row r="1259" spans="2:10">
      <c r="B1259" t="s">
        <v>15147</v>
      </c>
      <c r="C1259" t="s">
        <v>15148</v>
      </c>
      <c r="D1259">
        <v>1</v>
      </c>
      <c r="E1259" s="160">
        <v>46049</v>
      </c>
      <c r="F1259" s="160">
        <v>46050</v>
      </c>
      <c r="G1259" s="160"/>
      <c r="H1259" s="160"/>
      <c r="I1259" s="160" t="b">
        <f t="shared" si="38"/>
        <v>0</v>
      </c>
      <c r="J1259" s="160" t="str">
        <f t="shared" si="39"/>
        <v>yes</v>
      </c>
    </row>
    <row r="1260" spans="2:10">
      <c r="B1260" t="s">
        <v>15149</v>
      </c>
      <c r="C1260" t="s">
        <v>15150</v>
      </c>
      <c r="D1260">
        <v>1</v>
      </c>
      <c r="E1260" s="160">
        <v>46051</v>
      </c>
      <c r="F1260" s="160">
        <v>46054</v>
      </c>
      <c r="G1260" s="160"/>
      <c r="H1260" s="160"/>
      <c r="I1260" s="160" t="b">
        <f t="shared" si="38"/>
        <v>0</v>
      </c>
      <c r="J1260" s="160" t="str">
        <f t="shared" si="39"/>
        <v>yes</v>
      </c>
    </row>
    <row r="1261" spans="2:10">
      <c r="B1261" t="s">
        <v>15151</v>
      </c>
      <c r="C1261" t="s">
        <v>15152</v>
      </c>
      <c r="D1261">
        <v>1</v>
      </c>
      <c r="E1261" s="160">
        <v>46055</v>
      </c>
      <c r="F1261" s="160">
        <v>46056</v>
      </c>
      <c r="G1261" s="160"/>
      <c r="H1261" s="160"/>
      <c r="I1261" s="160" t="b">
        <f t="shared" si="38"/>
        <v>0</v>
      </c>
      <c r="J1261" s="160" t="str">
        <f t="shared" si="39"/>
        <v>yes</v>
      </c>
    </row>
    <row r="1262" spans="2:10">
      <c r="B1262" t="s">
        <v>15153</v>
      </c>
      <c r="C1262" t="s">
        <v>15154</v>
      </c>
      <c r="D1262">
        <v>1</v>
      </c>
      <c r="E1262" s="160">
        <v>46057</v>
      </c>
      <c r="F1262" s="160">
        <v>46058</v>
      </c>
      <c r="G1262" s="160"/>
      <c r="H1262" s="160"/>
      <c r="I1262" s="160" t="b">
        <f t="shared" si="38"/>
        <v>0</v>
      </c>
      <c r="J1262" s="160" t="str">
        <f t="shared" si="39"/>
        <v>yes</v>
      </c>
    </row>
    <row r="1263" spans="2:10">
      <c r="B1263" t="s">
        <v>15155</v>
      </c>
      <c r="C1263" t="s">
        <v>15156</v>
      </c>
      <c r="D1263">
        <v>1</v>
      </c>
      <c r="E1263" s="160">
        <v>46049</v>
      </c>
      <c r="F1263" s="160">
        <v>46050</v>
      </c>
      <c r="G1263" s="160"/>
      <c r="H1263" s="160"/>
      <c r="I1263" s="160" t="b">
        <f t="shared" si="38"/>
        <v>0</v>
      </c>
      <c r="J1263" s="160" t="str">
        <f t="shared" si="39"/>
        <v>yes</v>
      </c>
    </row>
    <row r="1264" spans="2:10">
      <c r="B1264" t="s">
        <v>15157</v>
      </c>
      <c r="C1264" t="s">
        <v>15158</v>
      </c>
      <c r="D1264">
        <v>1</v>
      </c>
      <c r="E1264" s="160">
        <v>46051</v>
      </c>
      <c r="F1264" s="160">
        <v>46053</v>
      </c>
      <c r="G1264" s="160"/>
      <c r="H1264" s="160"/>
      <c r="I1264" s="160" t="b">
        <f t="shared" si="38"/>
        <v>0</v>
      </c>
      <c r="J1264" s="160" t="str">
        <f t="shared" si="39"/>
        <v>yes</v>
      </c>
    </row>
    <row r="1265" spans="2:10">
      <c r="B1265" t="s">
        <v>15159</v>
      </c>
      <c r="C1265" t="s">
        <v>15160</v>
      </c>
      <c r="D1265">
        <v>1</v>
      </c>
      <c r="E1265" s="160">
        <v>46054</v>
      </c>
      <c r="F1265" s="160">
        <v>46055</v>
      </c>
      <c r="G1265" s="160"/>
      <c r="H1265" s="160"/>
      <c r="I1265" s="160" t="b">
        <f t="shared" si="38"/>
        <v>0</v>
      </c>
      <c r="J1265" s="160" t="str">
        <f t="shared" si="39"/>
        <v>yes</v>
      </c>
    </row>
    <row r="1266" spans="2:10">
      <c r="B1266" t="s">
        <v>15161</v>
      </c>
      <c r="C1266" t="s">
        <v>15162</v>
      </c>
      <c r="D1266">
        <v>1</v>
      </c>
      <c r="E1266" s="160">
        <v>46056</v>
      </c>
      <c r="F1266" s="160">
        <v>46057</v>
      </c>
      <c r="G1266" s="160"/>
      <c r="I1266" s="160" t="b">
        <f t="shared" si="38"/>
        <v>0</v>
      </c>
      <c r="J1266" s="160" t="str">
        <f t="shared" si="39"/>
        <v>yes</v>
      </c>
    </row>
    <row r="1267" spans="2:10">
      <c r="B1267" t="s">
        <v>15163</v>
      </c>
      <c r="C1267" t="s">
        <v>15164</v>
      </c>
      <c r="D1267">
        <v>1</v>
      </c>
      <c r="E1267" s="160">
        <v>46058</v>
      </c>
      <c r="F1267" s="160">
        <v>46060</v>
      </c>
      <c r="G1267" s="160"/>
      <c r="H1267" s="160"/>
      <c r="I1267" s="160" t="b">
        <f t="shared" si="38"/>
        <v>0</v>
      </c>
      <c r="J1267" s="160" t="str">
        <f t="shared" si="39"/>
        <v>yes</v>
      </c>
    </row>
    <row r="1268" spans="2:10">
      <c r="B1268" t="s">
        <v>15165</v>
      </c>
      <c r="C1268" t="s">
        <v>15166</v>
      </c>
      <c r="D1268">
        <v>1</v>
      </c>
      <c r="E1268" s="160">
        <v>46055</v>
      </c>
      <c r="F1268" s="160">
        <v>46056</v>
      </c>
      <c r="G1268" s="160"/>
      <c r="H1268" s="160"/>
      <c r="I1268" s="160" t="b">
        <f t="shared" si="38"/>
        <v>0</v>
      </c>
      <c r="J1268" s="160" t="str">
        <f t="shared" si="39"/>
        <v>yes</v>
      </c>
    </row>
    <row r="1269" spans="2:10">
      <c r="B1269" t="s">
        <v>15167</v>
      </c>
      <c r="C1269" t="s">
        <v>15168</v>
      </c>
      <c r="D1269">
        <v>1</v>
      </c>
      <c r="E1269" s="160">
        <v>46057</v>
      </c>
      <c r="F1269" s="160">
        <v>46058</v>
      </c>
      <c r="G1269" s="160"/>
      <c r="H1269" s="160"/>
      <c r="I1269" s="160" t="b">
        <f t="shared" si="38"/>
        <v>0</v>
      </c>
      <c r="J1269" s="160" t="str">
        <f t="shared" si="39"/>
        <v>yes</v>
      </c>
    </row>
    <row r="1270" spans="2:10">
      <c r="B1270" t="s">
        <v>15169</v>
      </c>
      <c r="C1270" t="s">
        <v>15170</v>
      </c>
      <c r="D1270">
        <v>1</v>
      </c>
      <c r="E1270" s="160">
        <v>46060</v>
      </c>
      <c r="F1270" s="160">
        <v>46062</v>
      </c>
      <c r="G1270" s="160"/>
      <c r="I1270" s="160" t="b">
        <f t="shared" si="38"/>
        <v>0</v>
      </c>
      <c r="J1270" s="160" t="str">
        <f t="shared" si="39"/>
        <v>yes</v>
      </c>
    </row>
    <row r="1271" spans="2:10">
      <c r="B1271" t="s">
        <v>15171</v>
      </c>
      <c r="C1271" t="s">
        <v>15172</v>
      </c>
      <c r="D1271">
        <v>1</v>
      </c>
      <c r="E1271" s="160">
        <v>46063</v>
      </c>
      <c r="F1271" s="160">
        <v>46064</v>
      </c>
      <c r="I1271" s="160" t="b">
        <f t="shared" si="38"/>
        <v>0</v>
      </c>
      <c r="J1271" s="160" t="str">
        <f t="shared" si="39"/>
        <v>yes</v>
      </c>
    </row>
    <row r="1272" spans="2:10">
      <c r="B1272" t="s">
        <v>15173</v>
      </c>
      <c r="C1272" t="s">
        <v>15174</v>
      </c>
      <c r="D1272">
        <v>1</v>
      </c>
      <c r="E1272" s="160">
        <v>46065</v>
      </c>
      <c r="F1272" s="160">
        <v>46067</v>
      </c>
      <c r="G1272" s="160"/>
      <c r="H1272" s="160"/>
      <c r="I1272" s="160" t="b">
        <f t="shared" si="38"/>
        <v>0</v>
      </c>
      <c r="J1272" s="160" t="str">
        <f t="shared" si="39"/>
        <v>yes</v>
      </c>
    </row>
    <row r="1273" spans="2:10">
      <c r="B1273" t="s">
        <v>15175</v>
      </c>
      <c r="C1273" t="s">
        <v>15176</v>
      </c>
      <c r="D1273">
        <v>1</v>
      </c>
      <c r="E1273" s="160">
        <v>46057</v>
      </c>
      <c r="F1273" s="160">
        <v>46058</v>
      </c>
      <c r="G1273" s="160"/>
      <c r="H1273" s="160"/>
      <c r="I1273" s="160" t="b">
        <f t="shared" si="38"/>
        <v>0</v>
      </c>
      <c r="J1273" s="160" t="str">
        <f t="shared" si="39"/>
        <v>yes</v>
      </c>
    </row>
    <row r="1274" spans="2:10">
      <c r="B1274" t="s">
        <v>15177</v>
      </c>
      <c r="C1274" t="s">
        <v>15178</v>
      </c>
      <c r="D1274">
        <v>1</v>
      </c>
      <c r="E1274" s="160">
        <v>46060</v>
      </c>
      <c r="F1274" s="160">
        <v>46061</v>
      </c>
      <c r="G1274" s="160"/>
      <c r="H1274" s="160"/>
      <c r="I1274" s="160" t="b">
        <f t="shared" si="38"/>
        <v>0</v>
      </c>
      <c r="J1274" s="160" t="str">
        <f t="shared" si="39"/>
        <v>yes</v>
      </c>
    </row>
    <row r="1275" spans="2:10">
      <c r="B1275" t="s">
        <v>15179</v>
      </c>
      <c r="C1275" t="s">
        <v>15180</v>
      </c>
      <c r="D1275">
        <v>1</v>
      </c>
      <c r="E1275" s="160">
        <v>46062</v>
      </c>
      <c r="F1275" s="160">
        <v>46063</v>
      </c>
      <c r="G1275" s="160"/>
      <c r="I1275" s="160" t="b">
        <f t="shared" si="38"/>
        <v>0</v>
      </c>
      <c r="J1275" s="160" t="str">
        <f t="shared" si="39"/>
        <v>yes</v>
      </c>
    </row>
    <row r="1276" spans="2:10">
      <c r="B1276" t="s">
        <v>15181</v>
      </c>
      <c r="C1276" t="s">
        <v>15182</v>
      </c>
      <c r="D1276">
        <v>1</v>
      </c>
      <c r="E1276" s="160">
        <v>46064</v>
      </c>
      <c r="F1276" s="160">
        <v>46065</v>
      </c>
      <c r="I1276" s="160" t="b">
        <f t="shared" si="38"/>
        <v>0</v>
      </c>
      <c r="J1276" s="160" t="str">
        <f t="shared" si="39"/>
        <v>yes</v>
      </c>
    </row>
    <row r="1277" spans="2:10">
      <c r="B1277" t="s">
        <v>15183</v>
      </c>
      <c r="C1277" t="s">
        <v>15184</v>
      </c>
      <c r="D1277">
        <v>1</v>
      </c>
      <c r="E1277" s="160">
        <v>46067</v>
      </c>
      <c r="F1277" s="160">
        <v>46068</v>
      </c>
      <c r="G1277" s="160"/>
      <c r="I1277" s="160" t="b">
        <f t="shared" si="38"/>
        <v>0</v>
      </c>
      <c r="J1277" s="160" t="str">
        <f t="shared" si="39"/>
        <v>yes</v>
      </c>
    </row>
    <row r="1278" spans="2:10">
      <c r="B1278" t="s">
        <v>15185</v>
      </c>
      <c r="C1278" t="s">
        <v>15186</v>
      </c>
      <c r="D1278">
        <v>1</v>
      </c>
      <c r="E1278" s="160">
        <v>46060</v>
      </c>
      <c r="F1278" s="160">
        <v>46061</v>
      </c>
      <c r="G1278" s="160"/>
      <c r="H1278" s="160"/>
      <c r="I1278" s="160" t="b">
        <f t="shared" si="38"/>
        <v>0</v>
      </c>
      <c r="J1278" s="160" t="str">
        <f t="shared" si="39"/>
        <v>yes</v>
      </c>
    </row>
    <row r="1279" spans="2:10">
      <c r="B1279" t="s">
        <v>15187</v>
      </c>
      <c r="C1279" t="s">
        <v>15188</v>
      </c>
      <c r="D1279">
        <v>1</v>
      </c>
      <c r="E1279" s="160">
        <v>46062</v>
      </c>
      <c r="F1279" s="160">
        <v>46063</v>
      </c>
      <c r="G1279" s="160"/>
      <c r="H1279" s="160"/>
      <c r="I1279" s="160" t="b">
        <f t="shared" si="38"/>
        <v>0</v>
      </c>
      <c r="J1279" s="160" t="str">
        <f t="shared" si="39"/>
        <v>yes</v>
      </c>
    </row>
    <row r="1280" spans="2:10">
      <c r="B1280" t="s">
        <v>15189</v>
      </c>
      <c r="C1280" t="s">
        <v>15190</v>
      </c>
      <c r="D1280">
        <v>1</v>
      </c>
      <c r="E1280" s="160">
        <v>46064</v>
      </c>
      <c r="F1280" s="160">
        <v>46065</v>
      </c>
      <c r="G1280" s="160"/>
      <c r="H1280" s="160"/>
      <c r="I1280" s="160" t="b">
        <f t="shared" si="38"/>
        <v>0</v>
      </c>
      <c r="J1280" s="160" t="str">
        <f t="shared" si="39"/>
        <v>yes</v>
      </c>
    </row>
    <row r="1281" spans="2:10">
      <c r="B1281" t="s">
        <v>15191</v>
      </c>
      <c r="C1281" t="s">
        <v>15192</v>
      </c>
      <c r="D1281">
        <v>1</v>
      </c>
      <c r="E1281" s="160">
        <v>46067</v>
      </c>
      <c r="F1281" s="160">
        <v>46068</v>
      </c>
      <c r="G1281" s="160"/>
      <c r="I1281" s="160" t="b">
        <f t="shared" si="38"/>
        <v>0</v>
      </c>
      <c r="J1281" s="160" t="str">
        <f t="shared" si="39"/>
        <v>yes</v>
      </c>
    </row>
    <row r="1282" spans="2:10">
      <c r="B1282" t="s">
        <v>15193</v>
      </c>
      <c r="C1282" t="s">
        <v>15194</v>
      </c>
      <c r="D1282">
        <v>1</v>
      </c>
      <c r="E1282" s="160">
        <v>46069</v>
      </c>
      <c r="F1282" s="160">
        <v>46070</v>
      </c>
      <c r="G1282" s="160"/>
      <c r="I1282" s="160" t="b">
        <f t="shared" si="38"/>
        <v>0</v>
      </c>
      <c r="J1282" s="160" t="str">
        <f t="shared" si="39"/>
        <v>yes</v>
      </c>
    </row>
    <row r="1283" spans="2:10">
      <c r="B1283" t="s">
        <v>15195</v>
      </c>
      <c r="C1283" t="s">
        <v>15196</v>
      </c>
      <c r="D1283">
        <v>1</v>
      </c>
      <c r="E1283" s="160">
        <v>46067</v>
      </c>
      <c r="F1283" s="160">
        <v>46069</v>
      </c>
      <c r="G1283" s="160">
        <v>45939</v>
      </c>
      <c r="H1283" s="160"/>
      <c r="I1283" s="160" t="b">
        <f t="shared" si="38"/>
        <v>0</v>
      </c>
      <c r="J1283" s="160" t="str">
        <f t="shared" si="39"/>
        <v>yes</v>
      </c>
    </row>
    <row r="1284" spans="2:10">
      <c r="B1284" t="s">
        <v>15197</v>
      </c>
      <c r="C1284" t="s">
        <v>15198</v>
      </c>
      <c r="D1284">
        <v>1</v>
      </c>
      <c r="E1284" s="160">
        <v>46070</v>
      </c>
      <c r="F1284" s="160">
        <v>46072</v>
      </c>
      <c r="G1284" s="160"/>
      <c r="H1284" s="160"/>
      <c r="I1284" s="160" t="b">
        <f t="shared" si="38"/>
        <v>0</v>
      </c>
      <c r="J1284" s="160" t="str">
        <f t="shared" si="39"/>
        <v>yes</v>
      </c>
    </row>
    <row r="1285" spans="2:10">
      <c r="B1285" t="s">
        <v>15199</v>
      </c>
      <c r="C1285" t="s">
        <v>15200</v>
      </c>
      <c r="D1285">
        <v>1</v>
      </c>
      <c r="E1285" s="160">
        <v>46067</v>
      </c>
      <c r="F1285" s="160">
        <v>46071</v>
      </c>
      <c r="G1285" s="160"/>
      <c r="H1285" s="160"/>
      <c r="I1285" s="160" t="b">
        <f t="shared" si="38"/>
        <v>0</v>
      </c>
      <c r="J1285" s="160" t="str">
        <f t="shared" si="39"/>
        <v>yes</v>
      </c>
    </row>
    <row r="1286" spans="2:10">
      <c r="B1286" t="s">
        <v>15201</v>
      </c>
      <c r="C1286" t="s">
        <v>15202</v>
      </c>
      <c r="D1286">
        <v>1</v>
      </c>
      <c r="E1286" s="160">
        <v>46074</v>
      </c>
      <c r="F1286" s="160">
        <v>46078</v>
      </c>
      <c r="I1286" s="160" t="b">
        <f t="shared" si="38"/>
        <v>0</v>
      </c>
      <c r="J1286" s="160" t="str">
        <f t="shared" si="39"/>
        <v>yes</v>
      </c>
    </row>
    <row r="1287" spans="2:10">
      <c r="B1287" t="s">
        <v>15203</v>
      </c>
      <c r="C1287" t="s">
        <v>15204</v>
      </c>
      <c r="D1287">
        <v>1</v>
      </c>
      <c r="E1287" s="160">
        <v>46072</v>
      </c>
      <c r="F1287" s="160">
        <v>46074</v>
      </c>
      <c r="G1287" s="160"/>
      <c r="H1287" s="160"/>
      <c r="I1287" s="160" t="b">
        <f t="shared" si="38"/>
        <v>0</v>
      </c>
      <c r="J1287" s="160" t="str">
        <f t="shared" si="39"/>
        <v>yes</v>
      </c>
    </row>
    <row r="1288" spans="2:10">
      <c r="B1288" t="s">
        <v>15205</v>
      </c>
      <c r="C1288" t="s">
        <v>15206</v>
      </c>
      <c r="D1288">
        <v>1</v>
      </c>
      <c r="E1288" s="160">
        <v>46075</v>
      </c>
      <c r="F1288" s="160">
        <v>46076</v>
      </c>
      <c r="G1288" s="160"/>
      <c r="I1288" s="160" t="b">
        <f t="shared" si="38"/>
        <v>0</v>
      </c>
      <c r="J1288" s="160" t="str">
        <f t="shared" si="39"/>
        <v>yes</v>
      </c>
    </row>
    <row r="1289" spans="2:10">
      <c r="B1289" t="s">
        <v>15207</v>
      </c>
      <c r="C1289" t="s">
        <v>15208</v>
      </c>
      <c r="D1289">
        <v>1</v>
      </c>
      <c r="E1289" s="160">
        <v>46075</v>
      </c>
      <c r="F1289" s="160">
        <v>46076</v>
      </c>
      <c r="G1289" s="160"/>
      <c r="I1289" s="160" t="b">
        <f t="shared" si="38"/>
        <v>0</v>
      </c>
      <c r="J1289" s="160" t="str">
        <f t="shared" si="39"/>
        <v>yes</v>
      </c>
    </row>
    <row r="1290" spans="2:10">
      <c r="B1290" t="s">
        <v>15209</v>
      </c>
      <c r="C1290" t="s">
        <v>15210</v>
      </c>
      <c r="D1290">
        <v>1</v>
      </c>
      <c r="E1290" s="160">
        <v>46079</v>
      </c>
      <c r="F1290" s="160">
        <v>46081</v>
      </c>
      <c r="G1290" s="160"/>
      <c r="I1290" s="160" t="b">
        <f t="shared" si="38"/>
        <v>0</v>
      </c>
      <c r="J1290" s="160" t="str">
        <f t="shared" si="39"/>
        <v>yes</v>
      </c>
    </row>
    <row r="1291" spans="2:10">
      <c r="B1291" t="s">
        <v>15211</v>
      </c>
      <c r="C1291" t="s">
        <v>15212</v>
      </c>
      <c r="D1291">
        <v>1</v>
      </c>
      <c r="E1291" s="160">
        <v>46077</v>
      </c>
      <c r="F1291" s="160">
        <v>46078</v>
      </c>
      <c r="I1291" s="160" t="b">
        <f t="shared" ref="I1291:I1354" si="40">IF(E1291=G1291,"yes")</f>
        <v>0</v>
      </c>
      <c r="J1291" s="160" t="str">
        <f t="shared" ref="J1291:J1354" si="41">IF(E1291&gt;G1291,"yes")</f>
        <v>yes</v>
      </c>
    </row>
    <row r="1292" spans="2:10">
      <c r="B1292" t="s">
        <v>15213</v>
      </c>
      <c r="C1292" t="s">
        <v>14700</v>
      </c>
      <c r="D1292">
        <v>1</v>
      </c>
      <c r="E1292" s="160">
        <v>46079</v>
      </c>
      <c r="F1292" s="160">
        <v>46081</v>
      </c>
      <c r="I1292" s="160" t="b">
        <f t="shared" si="40"/>
        <v>0</v>
      </c>
      <c r="J1292" s="160" t="str">
        <f t="shared" si="41"/>
        <v>yes</v>
      </c>
    </row>
    <row r="1293" spans="2:10">
      <c r="B1293" t="s">
        <v>15214</v>
      </c>
      <c r="C1293" t="s">
        <v>15215</v>
      </c>
      <c r="D1293">
        <v>1</v>
      </c>
      <c r="E1293" s="160">
        <v>46079</v>
      </c>
      <c r="F1293" s="160">
        <v>46081</v>
      </c>
      <c r="G1293" s="160"/>
      <c r="I1293" s="160" t="b">
        <f t="shared" si="40"/>
        <v>0</v>
      </c>
      <c r="J1293" s="160" t="str">
        <f t="shared" si="41"/>
        <v>yes</v>
      </c>
    </row>
    <row r="1294" spans="2:10">
      <c r="B1294" t="s">
        <v>15216</v>
      </c>
      <c r="C1294" t="s">
        <v>15217</v>
      </c>
      <c r="D1294">
        <v>1</v>
      </c>
      <c r="E1294" s="160">
        <v>46082</v>
      </c>
      <c r="F1294" s="160">
        <v>46083</v>
      </c>
      <c r="G1294" s="160"/>
      <c r="I1294" s="160" t="b">
        <f t="shared" si="40"/>
        <v>0</v>
      </c>
      <c r="J1294" s="160" t="str">
        <f t="shared" si="41"/>
        <v>yes</v>
      </c>
    </row>
    <row r="1295" spans="2:10">
      <c r="B1295" t="s">
        <v>15218</v>
      </c>
      <c r="C1295" t="s">
        <v>15219</v>
      </c>
      <c r="D1295">
        <v>1</v>
      </c>
      <c r="E1295" s="160">
        <v>46082</v>
      </c>
      <c r="F1295" s="160">
        <v>46083</v>
      </c>
      <c r="G1295" s="160"/>
      <c r="I1295" s="160" t="b">
        <f t="shared" si="40"/>
        <v>0</v>
      </c>
      <c r="J1295" s="160" t="str">
        <f t="shared" si="41"/>
        <v>yes</v>
      </c>
    </row>
    <row r="1296" spans="2:10">
      <c r="B1296" t="s">
        <v>15220</v>
      </c>
      <c r="C1296" t="s">
        <v>15221</v>
      </c>
      <c r="D1296">
        <v>1</v>
      </c>
      <c r="E1296" s="160">
        <v>46084</v>
      </c>
      <c r="F1296" s="160">
        <v>46085</v>
      </c>
      <c r="I1296" s="160" t="b">
        <f t="shared" si="40"/>
        <v>0</v>
      </c>
      <c r="J1296" s="160" t="str">
        <f t="shared" si="41"/>
        <v>yes</v>
      </c>
    </row>
    <row r="1297" spans="2:10">
      <c r="B1297" t="s">
        <v>15222</v>
      </c>
      <c r="C1297" t="s">
        <v>15223</v>
      </c>
      <c r="D1297">
        <v>1</v>
      </c>
      <c r="E1297" s="160">
        <v>46062</v>
      </c>
      <c r="F1297" s="160">
        <v>46063</v>
      </c>
      <c r="G1297" s="160"/>
      <c r="I1297" s="160" t="b">
        <f t="shared" si="40"/>
        <v>0</v>
      </c>
      <c r="J1297" s="160" t="str">
        <f t="shared" si="41"/>
        <v>yes</v>
      </c>
    </row>
    <row r="1298" spans="2:10">
      <c r="B1298" t="s">
        <v>15224</v>
      </c>
      <c r="C1298" t="s">
        <v>15225</v>
      </c>
      <c r="D1298">
        <v>1</v>
      </c>
      <c r="E1298" s="160">
        <v>46064</v>
      </c>
      <c r="F1298" s="160">
        <v>46065</v>
      </c>
      <c r="G1298" s="160"/>
      <c r="I1298" s="160" t="b">
        <f t="shared" si="40"/>
        <v>0</v>
      </c>
      <c r="J1298" s="160" t="str">
        <f t="shared" si="41"/>
        <v>yes</v>
      </c>
    </row>
    <row r="1299" spans="2:10">
      <c r="B1299" t="s">
        <v>15226</v>
      </c>
      <c r="C1299" t="s">
        <v>15227</v>
      </c>
      <c r="D1299">
        <v>1</v>
      </c>
      <c r="E1299" s="160">
        <v>46067</v>
      </c>
      <c r="F1299" s="160">
        <v>46068</v>
      </c>
      <c r="G1299" s="160"/>
      <c r="I1299" s="160" t="b">
        <f t="shared" si="40"/>
        <v>0</v>
      </c>
      <c r="J1299" s="160" t="str">
        <f t="shared" si="41"/>
        <v>yes</v>
      </c>
    </row>
    <row r="1300" spans="2:10">
      <c r="B1300" t="s">
        <v>15228</v>
      </c>
      <c r="C1300" t="s">
        <v>15229</v>
      </c>
      <c r="D1300">
        <v>1</v>
      </c>
      <c r="E1300" s="160">
        <v>46069</v>
      </c>
      <c r="F1300" s="160">
        <v>46070</v>
      </c>
      <c r="G1300" s="160"/>
      <c r="I1300" s="160" t="b">
        <f t="shared" si="40"/>
        <v>0</v>
      </c>
      <c r="J1300" s="160" t="str">
        <f t="shared" si="41"/>
        <v>yes</v>
      </c>
    </row>
    <row r="1301" spans="2:10">
      <c r="B1301" t="s">
        <v>15230</v>
      </c>
      <c r="C1301" t="s">
        <v>15231</v>
      </c>
      <c r="D1301">
        <v>1</v>
      </c>
      <c r="E1301" s="160">
        <v>46064</v>
      </c>
      <c r="F1301" s="160">
        <v>46065</v>
      </c>
      <c r="I1301" s="160" t="b">
        <f t="shared" si="40"/>
        <v>0</v>
      </c>
      <c r="J1301" s="160" t="str">
        <f t="shared" si="41"/>
        <v>yes</v>
      </c>
    </row>
    <row r="1302" spans="2:10">
      <c r="B1302" t="s">
        <v>15232</v>
      </c>
      <c r="C1302" t="s">
        <v>15233</v>
      </c>
      <c r="D1302">
        <v>1</v>
      </c>
      <c r="E1302" s="160">
        <v>46067</v>
      </c>
      <c r="F1302" s="160">
        <v>46068</v>
      </c>
      <c r="I1302" s="160" t="b">
        <f t="shared" si="40"/>
        <v>0</v>
      </c>
      <c r="J1302" s="160" t="str">
        <f t="shared" si="41"/>
        <v>yes</v>
      </c>
    </row>
    <row r="1303" spans="2:10">
      <c r="B1303" t="s">
        <v>15234</v>
      </c>
      <c r="C1303" t="s">
        <v>15235</v>
      </c>
      <c r="D1303">
        <v>1</v>
      </c>
      <c r="E1303" s="160">
        <v>46069</v>
      </c>
      <c r="F1303" s="160">
        <v>46070</v>
      </c>
      <c r="G1303" s="160"/>
      <c r="H1303" s="160"/>
      <c r="I1303" s="160" t="b">
        <f t="shared" si="40"/>
        <v>0</v>
      </c>
      <c r="J1303" s="160" t="str">
        <f t="shared" si="41"/>
        <v>yes</v>
      </c>
    </row>
    <row r="1304" spans="2:10">
      <c r="B1304" t="s">
        <v>15236</v>
      </c>
      <c r="C1304" t="s">
        <v>15237</v>
      </c>
      <c r="D1304">
        <v>1</v>
      </c>
      <c r="E1304" s="160">
        <v>46071</v>
      </c>
      <c r="F1304" s="160">
        <v>46072</v>
      </c>
      <c r="G1304" s="160"/>
      <c r="I1304" s="160" t="b">
        <f t="shared" si="40"/>
        <v>0</v>
      </c>
      <c r="J1304" s="160" t="str">
        <f t="shared" si="41"/>
        <v>yes</v>
      </c>
    </row>
    <row r="1305" spans="2:10">
      <c r="B1305" t="s">
        <v>15238</v>
      </c>
      <c r="C1305" t="s">
        <v>15239</v>
      </c>
      <c r="D1305">
        <v>1</v>
      </c>
      <c r="E1305" s="160">
        <v>46067</v>
      </c>
      <c r="F1305" s="160">
        <v>46068</v>
      </c>
      <c r="G1305" s="160"/>
      <c r="I1305" s="160" t="b">
        <f t="shared" si="40"/>
        <v>0</v>
      </c>
      <c r="J1305" s="160" t="str">
        <f t="shared" si="41"/>
        <v>yes</v>
      </c>
    </row>
    <row r="1306" spans="2:10">
      <c r="B1306" t="s">
        <v>15240</v>
      </c>
      <c r="C1306" t="s">
        <v>15241</v>
      </c>
      <c r="D1306">
        <v>1</v>
      </c>
      <c r="E1306" s="160">
        <v>46069</v>
      </c>
      <c r="F1306" s="160">
        <v>46070</v>
      </c>
      <c r="G1306" s="160"/>
      <c r="I1306" s="160" t="b">
        <f t="shared" si="40"/>
        <v>0</v>
      </c>
      <c r="J1306" s="160" t="str">
        <f t="shared" si="41"/>
        <v>yes</v>
      </c>
    </row>
    <row r="1307" spans="2:10">
      <c r="B1307" t="s">
        <v>15242</v>
      </c>
      <c r="C1307" t="s">
        <v>15243</v>
      </c>
      <c r="D1307">
        <v>1</v>
      </c>
      <c r="E1307" s="160">
        <v>46071</v>
      </c>
      <c r="F1307" s="160">
        <v>46072</v>
      </c>
      <c r="G1307" s="160"/>
      <c r="I1307" s="160" t="b">
        <f t="shared" si="40"/>
        <v>0</v>
      </c>
      <c r="J1307" s="160" t="str">
        <f t="shared" si="41"/>
        <v>yes</v>
      </c>
    </row>
    <row r="1308" spans="2:10">
      <c r="B1308" t="s">
        <v>15244</v>
      </c>
      <c r="C1308" t="s">
        <v>15245</v>
      </c>
      <c r="D1308">
        <v>1</v>
      </c>
      <c r="E1308" s="160">
        <v>46074</v>
      </c>
      <c r="F1308" s="160">
        <v>46075</v>
      </c>
      <c r="G1308" s="160"/>
      <c r="I1308" s="160" t="b">
        <f t="shared" si="40"/>
        <v>0</v>
      </c>
      <c r="J1308" s="160" t="str">
        <f t="shared" si="41"/>
        <v>yes</v>
      </c>
    </row>
    <row r="1309" spans="2:10">
      <c r="B1309" t="s">
        <v>15246</v>
      </c>
      <c r="C1309" t="s">
        <v>15247</v>
      </c>
      <c r="D1309">
        <v>1</v>
      </c>
      <c r="E1309" s="160">
        <v>46069</v>
      </c>
      <c r="F1309" s="160">
        <v>46070</v>
      </c>
      <c r="G1309" s="160"/>
      <c r="I1309" s="160" t="b">
        <f t="shared" si="40"/>
        <v>0</v>
      </c>
      <c r="J1309" s="160" t="str">
        <f t="shared" si="41"/>
        <v>yes</v>
      </c>
    </row>
    <row r="1310" spans="2:10">
      <c r="B1310" t="s">
        <v>15248</v>
      </c>
      <c r="C1310" t="s">
        <v>15249</v>
      </c>
      <c r="D1310">
        <v>1</v>
      </c>
      <c r="E1310" s="160">
        <v>46071</v>
      </c>
      <c r="F1310" s="160">
        <v>46072</v>
      </c>
      <c r="G1310" s="160"/>
      <c r="I1310" s="160" t="b">
        <f t="shared" si="40"/>
        <v>0</v>
      </c>
      <c r="J1310" s="160" t="str">
        <f t="shared" si="41"/>
        <v>yes</v>
      </c>
    </row>
    <row r="1311" spans="2:10">
      <c r="B1311" t="s">
        <v>15250</v>
      </c>
      <c r="C1311" t="s">
        <v>15251</v>
      </c>
      <c r="D1311">
        <v>1</v>
      </c>
      <c r="E1311" s="160">
        <v>46074</v>
      </c>
      <c r="F1311" s="160">
        <v>46075</v>
      </c>
      <c r="I1311" s="160" t="b">
        <f t="shared" si="40"/>
        <v>0</v>
      </c>
      <c r="J1311" s="160" t="str">
        <f t="shared" si="41"/>
        <v>yes</v>
      </c>
    </row>
    <row r="1312" spans="2:10">
      <c r="B1312" t="s">
        <v>15252</v>
      </c>
      <c r="C1312" t="s">
        <v>15253</v>
      </c>
      <c r="D1312">
        <v>1</v>
      </c>
      <c r="E1312" s="160">
        <v>46076</v>
      </c>
      <c r="F1312" s="160">
        <v>46077</v>
      </c>
      <c r="I1312" s="160" t="b">
        <f t="shared" si="40"/>
        <v>0</v>
      </c>
      <c r="J1312" s="160" t="str">
        <f t="shared" si="41"/>
        <v>yes</v>
      </c>
    </row>
    <row r="1313" spans="2:10">
      <c r="B1313" t="s">
        <v>15254</v>
      </c>
      <c r="C1313" t="s">
        <v>15255</v>
      </c>
      <c r="D1313">
        <v>1</v>
      </c>
      <c r="E1313" s="160">
        <v>46186</v>
      </c>
      <c r="F1313" s="160">
        <v>46188</v>
      </c>
      <c r="G1313" s="160"/>
      <c r="H1313" s="160"/>
      <c r="I1313" s="160" t="b">
        <f t="shared" si="40"/>
        <v>0</v>
      </c>
      <c r="J1313" s="160" t="str">
        <f t="shared" si="41"/>
        <v>yes</v>
      </c>
    </row>
    <row r="1314" spans="2:10">
      <c r="B1314" t="s">
        <v>15256</v>
      </c>
      <c r="C1314" t="s">
        <v>15257</v>
      </c>
      <c r="D1314">
        <v>1</v>
      </c>
      <c r="E1314" s="160">
        <v>46189</v>
      </c>
      <c r="F1314" s="160">
        <v>46191</v>
      </c>
      <c r="G1314" s="160"/>
      <c r="H1314" s="160"/>
      <c r="I1314" s="160" t="b">
        <f t="shared" si="40"/>
        <v>0</v>
      </c>
      <c r="J1314" s="160" t="str">
        <f t="shared" si="41"/>
        <v>yes</v>
      </c>
    </row>
    <row r="1315" spans="2:10">
      <c r="B1315" t="s">
        <v>15258</v>
      </c>
      <c r="C1315" t="s">
        <v>15259</v>
      </c>
      <c r="D1315">
        <v>1</v>
      </c>
      <c r="E1315" s="160">
        <v>46193</v>
      </c>
      <c r="F1315" s="160">
        <v>46195</v>
      </c>
      <c r="G1315" s="160"/>
      <c r="H1315" s="160"/>
      <c r="I1315" s="160" t="b">
        <f t="shared" si="40"/>
        <v>0</v>
      </c>
      <c r="J1315" s="160" t="str">
        <f t="shared" si="41"/>
        <v>yes</v>
      </c>
    </row>
    <row r="1316" spans="2:10">
      <c r="B1316" t="s">
        <v>15260</v>
      </c>
      <c r="C1316" t="s">
        <v>15261</v>
      </c>
      <c r="D1316">
        <v>1</v>
      </c>
      <c r="E1316" s="160">
        <v>46196</v>
      </c>
      <c r="F1316" s="160">
        <v>46198</v>
      </c>
      <c r="G1316" s="160"/>
      <c r="H1316" s="160"/>
      <c r="I1316" s="160" t="b">
        <f t="shared" si="40"/>
        <v>0</v>
      </c>
      <c r="J1316" s="160" t="str">
        <f t="shared" si="41"/>
        <v>yes</v>
      </c>
    </row>
    <row r="1317" spans="2:10">
      <c r="B1317" t="s">
        <v>15262</v>
      </c>
      <c r="C1317" t="s">
        <v>15263</v>
      </c>
      <c r="D1317">
        <v>1</v>
      </c>
      <c r="E1317" s="160">
        <v>46186</v>
      </c>
      <c r="F1317" s="160">
        <v>46188</v>
      </c>
      <c r="G1317" s="160"/>
      <c r="H1317" s="160"/>
      <c r="I1317" s="160" t="b">
        <f t="shared" si="40"/>
        <v>0</v>
      </c>
      <c r="J1317" s="160" t="str">
        <f t="shared" si="41"/>
        <v>yes</v>
      </c>
    </row>
    <row r="1318" spans="2:10">
      <c r="B1318" t="s">
        <v>15264</v>
      </c>
      <c r="C1318" t="s">
        <v>15265</v>
      </c>
      <c r="D1318">
        <v>1</v>
      </c>
      <c r="E1318" s="160">
        <v>46189</v>
      </c>
      <c r="F1318" s="160">
        <v>46191</v>
      </c>
      <c r="G1318" s="160"/>
      <c r="H1318" s="160"/>
      <c r="I1318" s="160" t="b">
        <f t="shared" si="40"/>
        <v>0</v>
      </c>
      <c r="J1318" s="160" t="str">
        <f t="shared" si="41"/>
        <v>yes</v>
      </c>
    </row>
    <row r="1319" spans="2:10">
      <c r="B1319" t="s">
        <v>15266</v>
      </c>
      <c r="C1319" t="s">
        <v>15267</v>
      </c>
      <c r="D1319">
        <v>1</v>
      </c>
      <c r="E1319" s="160">
        <v>46193</v>
      </c>
      <c r="F1319" s="160">
        <v>46195</v>
      </c>
      <c r="G1319" s="160"/>
      <c r="H1319" s="160"/>
      <c r="I1319" s="160" t="b">
        <f t="shared" si="40"/>
        <v>0</v>
      </c>
      <c r="J1319" s="160" t="str">
        <f t="shared" si="41"/>
        <v>yes</v>
      </c>
    </row>
    <row r="1320" spans="2:10">
      <c r="B1320" t="s">
        <v>15268</v>
      </c>
      <c r="C1320" t="s">
        <v>15269</v>
      </c>
      <c r="D1320">
        <v>1</v>
      </c>
      <c r="E1320" s="160">
        <v>46200</v>
      </c>
      <c r="F1320" s="160">
        <v>46202</v>
      </c>
      <c r="G1320" s="160"/>
      <c r="H1320" s="160"/>
      <c r="I1320" s="160" t="b">
        <f t="shared" si="40"/>
        <v>0</v>
      </c>
      <c r="J1320" s="160" t="str">
        <f t="shared" si="41"/>
        <v>yes</v>
      </c>
    </row>
    <row r="1321" spans="2:10">
      <c r="B1321" t="s">
        <v>15270</v>
      </c>
      <c r="C1321" t="s">
        <v>15271</v>
      </c>
      <c r="D1321">
        <v>1</v>
      </c>
      <c r="E1321" s="160">
        <v>46193</v>
      </c>
      <c r="F1321" s="160">
        <v>46195</v>
      </c>
      <c r="G1321" s="160"/>
      <c r="I1321" s="160" t="b">
        <f t="shared" si="40"/>
        <v>0</v>
      </c>
      <c r="J1321" s="160" t="str">
        <f t="shared" si="41"/>
        <v>yes</v>
      </c>
    </row>
    <row r="1322" spans="2:10">
      <c r="B1322" t="s">
        <v>15272</v>
      </c>
      <c r="C1322" t="s">
        <v>15273</v>
      </c>
      <c r="D1322">
        <v>1</v>
      </c>
      <c r="E1322" s="160">
        <v>46196</v>
      </c>
      <c r="F1322" s="160">
        <v>46198</v>
      </c>
      <c r="G1322" s="160"/>
      <c r="I1322" s="160" t="b">
        <f t="shared" si="40"/>
        <v>0</v>
      </c>
      <c r="J1322" s="160" t="str">
        <f t="shared" si="41"/>
        <v>yes</v>
      </c>
    </row>
    <row r="1323" spans="2:10">
      <c r="B1323" t="s">
        <v>15274</v>
      </c>
      <c r="C1323" t="s">
        <v>15275</v>
      </c>
      <c r="D1323">
        <v>1</v>
      </c>
      <c r="E1323" s="160">
        <v>46193</v>
      </c>
      <c r="F1323" s="160">
        <v>46195</v>
      </c>
      <c r="G1323" s="160"/>
      <c r="H1323" s="160"/>
      <c r="I1323" s="160" t="b">
        <f t="shared" si="40"/>
        <v>0</v>
      </c>
      <c r="J1323" s="160" t="str">
        <f t="shared" si="41"/>
        <v>yes</v>
      </c>
    </row>
    <row r="1324" spans="2:10">
      <c r="B1324" t="s">
        <v>15276</v>
      </c>
      <c r="C1324" t="s">
        <v>15277</v>
      </c>
      <c r="D1324">
        <v>1</v>
      </c>
      <c r="E1324" s="160">
        <v>46196</v>
      </c>
      <c r="F1324" s="160">
        <v>46198</v>
      </c>
      <c r="G1324" s="160"/>
      <c r="H1324" s="160"/>
      <c r="I1324" s="160" t="b">
        <f t="shared" si="40"/>
        <v>0</v>
      </c>
      <c r="J1324" s="160" t="str">
        <f t="shared" si="41"/>
        <v>yes</v>
      </c>
    </row>
    <row r="1325" spans="2:10">
      <c r="B1325" t="s">
        <v>15278</v>
      </c>
      <c r="C1325" t="s">
        <v>15279</v>
      </c>
      <c r="D1325">
        <v>1</v>
      </c>
      <c r="E1325" s="160">
        <v>46186</v>
      </c>
      <c r="F1325" s="160">
        <v>46187</v>
      </c>
      <c r="G1325" s="160"/>
      <c r="I1325" s="160" t="b">
        <f t="shared" si="40"/>
        <v>0</v>
      </c>
      <c r="J1325" s="160" t="str">
        <f t="shared" si="41"/>
        <v>yes</v>
      </c>
    </row>
    <row r="1326" spans="2:10">
      <c r="B1326" t="s">
        <v>15280</v>
      </c>
      <c r="C1326" t="s">
        <v>15281</v>
      </c>
      <c r="D1326">
        <v>1</v>
      </c>
      <c r="E1326" s="160">
        <v>46188</v>
      </c>
      <c r="F1326" s="160">
        <v>46189</v>
      </c>
      <c r="I1326" s="160" t="b">
        <f t="shared" si="40"/>
        <v>0</v>
      </c>
      <c r="J1326" s="160" t="str">
        <f t="shared" si="41"/>
        <v>yes</v>
      </c>
    </row>
    <row r="1327" spans="2:10">
      <c r="B1327" t="s">
        <v>15282</v>
      </c>
      <c r="C1327" t="s">
        <v>15283</v>
      </c>
      <c r="D1327">
        <v>1</v>
      </c>
      <c r="E1327" s="160">
        <v>46190</v>
      </c>
      <c r="F1327" s="160">
        <v>46191</v>
      </c>
      <c r="I1327" s="160" t="b">
        <f t="shared" si="40"/>
        <v>0</v>
      </c>
      <c r="J1327" s="160" t="str">
        <f t="shared" si="41"/>
        <v>yes</v>
      </c>
    </row>
    <row r="1328" spans="2:10">
      <c r="B1328" t="s">
        <v>15284</v>
      </c>
      <c r="C1328" t="s">
        <v>15285</v>
      </c>
      <c r="D1328">
        <v>1</v>
      </c>
      <c r="E1328" s="160">
        <v>46193</v>
      </c>
      <c r="F1328" s="160">
        <v>46194</v>
      </c>
      <c r="I1328" s="160" t="b">
        <f t="shared" si="40"/>
        <v>0</v>
      </c>
      <c r="J1328" s="160" t="str">
        <f t="shared" si="41"/>
        <v>yes</v>
      </c>
    </row>
    <row r="1329" spans="2:10">
      <c r="B1329" t="s">
        <v>15286</v>
      </c>
      <c r="C1329" t="s">
        <v>15287</v>
      </c>
      <c r="D1329">
        <v>1</v>
      </c>
      <c r="E1329" s="160">
        <v>46195</v>
      </c>
      <c r="F1329" s="160">
        <v>46196</v>
      </c>
      <c r="I1329" s="160" t="b">
        <f t="shared" si="40"/>
        <v>0</v>
      </c>
      <c r="J1329" s="160" t="str">
        <f t="shared" si="41"/>
        <v>yes</v>
      </c>
    </row>
    <row r="1330" spans="2:10">
      <c r="B1330" t="s">
        <v>15288</v>
      </c>
      <c r="C1330" t="s">
        <v>15289</v>
      </c>
      <c r="D1330">
        <v>1</v>
      </c>
      <c r="E1330" s="160">
        <v>46186</v>
      </c>
      <c r="F1330" s="160">
        <v>46187</v>
      </c>
      <c r="I1330" s="160" t="b">
        <f t="shared" si="40"/>
        <v>0</v>
      </c>
      <c r="J1330" s="160" t="str">
        <f t="shared" si="41"/>
        <v>yes</v>
      </c>
    </row>
    <row r="1331" spans="2:10">
      <c r="B1331" t="s">
        <v>15290</v>
      </c>
      <c r="C1331" t="s">
        <v>15291</v>
      </c>
      <c r="D1331">
        <v>1</v>
      </c>
      <c r="E1331" s="160">
        <v>46188</v>
      </c>
      <c r="F1331" s="160">
        <v>46189</v>
      </c>
      <c r="G1331" s="160"/>
      <c r="H1331" s="160"/>
      <c r="I1331" s="160" t="b">
        <f t="shared" si="40"/>
        <v>0</v>
      </c>
      <c r="J1331" s="160" t="str">
        <f t="shared" si="41"/>
        <v>yes</v>
      </c>
    </row>
    <row r="1332" spans="2:10">
      <c r="B1332" t="s">
        <v>15292</v>
      </c>
      <c r="C1332" t="s">
        <v>15293</v>
      </c>
      <c r="D1332">
        <v>1</v>
      </c>
      <c r="E1332" s="160">
        <v>46190</v>
      </c>
      <c r="F1332" s="160">
        <v>46191</v>
      </c>
      <c r="G1332" s="160"/>
      <c r="I1332" s="160" t="b">
        <f t="shared" si="40"/>
        <v>0</v>
      </c>
      <c r="J1332" s="160" t="str">
        <f t="shared" si="41"/>
        <v>yes</v>
      </c>
    </row>
    <row r="1333" spans="2:10">
      <c r="B1333" t="s">
        <v>15294</v>
      </c>
      <c r="C1333" t="s">
        <v>15295</v>
      </c>
      <c r="D1333">
        <v>1</v>
      </c>
      <c r="E1333" s="160">
        <v>46193</v>
      </c>
      <c r="F1333" s="160">
        <v>46196</v>
      </c>
      <c r="G1333" s="160"/>
      <c r="H1333" s="160"/>
      <c r="I1333" s="160" t="b">
        <f t="shared" si="40"/>
        <v>0</v>
      </c>
      <c r="J1333" s="160" t="str">
        <f t="shared" si="41"/>
        <v>yes</v>
      </c>
    </row>
    <row r="1334" spans="2:10">
      <c r="B1334" t="s">
        <v>15296</v>
      </c>
      <c r="C1334" t="s">
        <v>15297</v>
      </c>
      <c r="D1334">
        <v>1</v>
      </c>
      <c r="E1334" s="160">
        <v>46197</v>
      </c>
      <c r="F1334" s="160">
        <v>46201</v>
      </c>
      <c r="G1334" s="160"/>
      <c r="I1334" s="160" t="b">
        <f t="shared" si="40"/>
        <v>0</v>
      </c>
      <c r="J1334" s="160" t="str">
        <f t="shared" si="41"/>
        <v>yes</v>
      </c>
    </row>
    <row r="1335" spans="2:10">
      <c r="B1335" t="s">
        <v>15298</v>
      </c>
      <c r="C1335" t="s">
        <v>15299</v>
      </c>
      <c r="D1335">
        <v>1</v>
      </c>
      <c r="E1335" s="160">
        <v>46190</v>
      </c>
      <c r="F1335" s="160">
        <v>46194</v>
      </c>
      <c r="G1335" s="160"/>
      <c r="H1335" s="160"/>
      <c r="I1335" s="160" t="b">
        <f t="shared" si="40"/>
        <v>0</v>
      </c>
      <c r="J1335" s="160" t="str">
        <f t="shared" si="41"/>
        <v>yes</v>
      </c>
    </row>
    <row r="1336" spans="2:10">
      <c r="B1336" t="s">
        <v>15300</v>
      </c>
      <c r="C1336" t="s">
        <v>15301</v>
      </c>
      <c r="D1336">
        <v>1</v>
      </c>
      <c r="E1336" s="160">
        <v>46195</v>
      </c>
      <c r="F1336" s="160">
        <v>46196</v>
      </c>
      <c r="G1336" s="160"/>
      <c r="H1336" s="160"/>
      <c r="I1336" s="160" t="b">
        <f t="shared" si="40"/>
        <v>0</v>
      </c>
      <c r="J1336" s="160" t="str">
        <f t="shared" si="41"/>
        <v>yes</v>
      </c>
    </row>
    <row r="1337" spans="2:10">
      <c r="B1337" t="s">
        <v>15302</v>
      </c>
      <c r="C1337" t="s">
        <v>15303</v>
      </c>
      <c r="D1337">
        <v>1</v>
      </c>
      <c r="E1337" s="160">
        <v>46186</v>
      </c>
      <c r="F1337" s="160">
        <v>46188</v>
      </c>
      <c r="G1337" s="160"/>
      <c r="I1337" s="160" t="b">
        <f t="shared" si="40"/>
        <v>0</v>
      </c>
      <c r="J1337" s="160" t="str">
        <f t="shared" si="41"/>
        <v>yes</v>
      </c>
    </row>
    <row r="1338" spans="2:10">
      <c r="B1338" t="s">
        <v>15304</v>
      </c>
      <c r="C1338" t="s">
        <v>15305</v>
      </c>
      <c r="D1338">
        <v>1</v>
      </c>
      <c r="E1338" s="160">
        <v>46189</v>
      </c>
      <c r="F1338" s="160">
        <v>46194</v>
      </c>
      <c r="G1338" s="160"/>
      <c r="H1338" s="160"/>
      <c r="I1338" s="160" t="b">
        <f t="shared" si="40"/>
        <v>0</v>
      </c>
      <c r="J1338" s="160" t="str">
        <f t="shared" si="41"/>
        <v>yes</v>
      </c>
    </row>
    <row r="1339" spans="2:10">
      <c r="B1339" t="s">
        <v>15306</v>
      </c>
      <c r="C1339" t="s">
        <v>15307</v>
      </c>
      <c r="D1339">
        <v>1</v>
      </c>
      <c r="E1339" s="160">
        <v>46195</v>
      </c>
      <c r="F1339" s="160">
        <v>46200</v>
      </c>
      <c r="G1339" s="160"/>
      <c r="H1339" s="160"/>
      <c r="I1339" s="160" t="b">
        <f t="shared" si="40"/>
        <v>0</v>
      </c>
      <c r="J1339" s="160" t="str">
        <f t="shared" si="41"/>
        <v>yes</v>
      </c>
    </row>
    <row r="1340" spans="2:10">
      <c r="B1340" t="s">
        <v>15308</v>
      </c>
      <c r="C1340" t="s">
        <v>15309</v>
      </c>
      <c r="D1340">
        <v>1</v>
      </c>
      <c r="E1340" s="160">
        <v>46201</v>
      </c>
      <c r="F1340" s="160">
        <v>46205</v>
      </c>
      <c r="G1340" s="160"/>
      <c r="H1340" s="160"/>
      <c r="I1340" s="160" t="b">
        <f t="shared" si="40"/>
        <v>0</v>
      </c>
      <c r="J1340" s="160" t="str">
        <f t="shared" si="41"/>
        <v>yes</v>
      </c>
    </row>
    <row r="1341" spans="2:10">
      <c r="B1341" t="s">
        <v>15310</v>
      </c>
      <c r="C1341" t="s">
        <v>15311</v>
      </c>
      <c r="D1341">
        <v>1</v>
      </c>
      <c r="E1341" s="160">
        <v>46186</v>
      </c>
      <c r="F1341" s="160">
        <v>46187</v>
      </c>
      <c r="G1341" s="160"/>
      <c r="I1341" s="160" t="b">
        <f t="shared" si="40"/>
        <v>0</v>
      </c>
      <c r="J1341" s="160" t="str">
        <f t="shared" si="41"/>
        <v>yes</v>
      </c>
    </row>
    <row r="1342" spans="2:10">
      <c r="B1342" t="s">
        <v>15312</v>
      </c>
      <c r="C1342" t="s">
        <v>15313</v>
      </c>
      <c r="D1342">
        <v>1</v>
      </c>
      <c r="E1342" s="160">
        <v>46188</v>
      </c>
      <c r="F1342" s="160">
        <v>46189</v>
      </c>
      <c r="I1342" s="160" t="b">
        <f t="shared" si="40"/>
        <v>0</v>
      </c>
      <c r="J1342" s="160" t="str">
        <f t="shared" si="41"/>
        <v>yes</v>
      </c>
    </row>
    <row r="1343" spans="2:10">
      <c r="B1343" t="s">
        <v>15314</v>
      </c>
      <c r="C1343" t="s">
        <v>15315</v>
      </c>
      <c r="D1343">
        <v>1</v>
      </c>
      <c r="E1343" s="160">
        <v>46190</v>
      </c>
      <c r="F1343" s="160">
        <v>46191</v>
      </c>
      <c r="I1343" s="160" t="b">
        <f t="shared" si="40"/>
        <v>0</v>
      </c>
      <c r="J1343" s="160" t="str">
        <f t="shared" si="41"/>
        <v>yes</v>
      </c>
    </row>
    <row r="1344" spans="2:10">
      <c r="B1344" t="s">
        <v>15316</v>
      </c>
      <c r="C1344" t="s">
        <v>15317</v>
      </c>
      <c r="D1344">
        <v>1</v>
      </c>
      <c r="E1344" s="160">
        <v>46193</v>
      </c>
      <c r="F1344" s="160">
        <v>46194</v>
      </c>
      <c r="G1344" s="160"/>
      <c r="H1344" s="160"/>
      <c r="I1344" s="160" t="b">
        <f t="shared" si="40"/>
        <v>0</v>
      </c>
      <c r="J1344" s="160" t="str">
        <f t="shared" si="41"/>
        <v>yes</v>
      </c>
    </row>
    <row r="1345" spans="2:10">
      <c r="B1345" t="s">
        <v>15318</v>
      </c>
      <c r="C1345" t="s">
        <v>15319</v>
      </c>
      <c r="D1345">
        <v>1</v>
      </c>
      <c r="E1345" s="160">
        <v>46186</v>
      </c>
      <c r="F1345" s="160">
        <v>46187</v>
      </c>
      <c r="G1345" s="160"/>
      <c r="H1345" s="160"/>
      <c r="I1345" s="160" t="b">
        <f t="shared" si="40"/>
        <v>0</v>
      </c>
      <c r="J1345" s="160" t="str">
        <f t="shared" si="41"/>
        <v>yes</v>
      </c>
    </row>
    <row r="1346" spans="2:10">
      <c r="B1346" t="s">
        <v>15320</v>
      </c>
      <c r="C1346" t="s">
        <v>15321</v>
      </c>
      <c r="D1346">
        <v>1</v>
      </c>
      <c r="E1346" s="160">
        <v>46188</v>
      </c>
      <c r="F1346" s="160">
        <v>46189</v>
      </c>
      <c r="G1346" s="160"/>
      <c r="H1346" s="160"/>
      <c r="I1346" s="160" t="b">
        <f t="shared" si="40"/>
        <v>0</v>
      </c>
      <c r="J1346" s="160" t="str">
        <f t="shared" si="41"/>
        <v>yes</v>
      </c>
    </row>
    <row r="1347" spans="2:10">
      <c r="B1347" t="s">
        <v>15322</v>
      </c>
      <c r="C1347" t="s">
        <v>15323</v>
      </c>
      <c r="D1347">
        <v>1</v>
      </c>
      <c r="E1347" s="160">
        <v>46190</v>
      </c>
      <c r="F1347" s="160">
        <v>46191</v>
      </c>
      <c r="G1347" s="160"/>
      <c r="H1347" s="160"/>
      <c r="I1347" s="160" t="b">
        <f t="shared" si="40"/>
        <v>0</v>
      </c>
      <c r="J1347" s="160" t="str">
        <f t="shared" si="41"/>
        <v>yes</v>
      </c>
    </row>
    <row r="1348" spans="2:10">
      <c r="B1348" t="s">
        <v>15324</v>
      </c>
      <c r="C1348" t="s">
        <v>15325</v>
      </c>
      <c r="D1348">
        <v>1</v>
      </c>
      <c r="E1348" s="160">
        <v>46186</v>
      </c>
      <c r="F1348" s="160">
        <v>46187</v>
      </c>
      <c r="G1348" s="160"/>
      <c r="H1348" s="160"/>
      <c r="I1348" s="160" t="b">
        <f t="shared" si="40"/>
        <v>0</v>
      </c>
      <c r="J1348" s="160" t="str">
        <f t="shared" si="41"/>
        <v>yes</v>
      </c>
    </row>
    <row r="1349" spans="2:10">
      <c r="B1349" t="s">
        <v>15326</v>
      </c>
      <c r="C1349" t="s">
        <v>15327</v>
      </c>
      <c r="D1349">
        <v>1</v>
      </c>
      <c r="E1349" s="160">
        <v>46188</v>
      </c>
      <c r="F1349" s="160">
        <v>46189</v>
      </c>
      <c r="G1349" s="160"/>
      <c r="H1349" s="160"/>
      <c r="I1349" s="160" t="b">
        <f t="shared" si="40"/>
        <v>0</v>
      </c>
      <c r="J1349" s="160" t="str">
        <f t="shared" si="41"/>
        <v>yes</v>
      </c>
    </row>
    <row r="1350" spans="2:10">
      <c r="B1350" t="s">
        <v>15328</v>
      </c>
      <c r="C1350" t="s">
        <v>15329</v>
      </c>
      <c r="D1350">
        <v>1</v>
      </c>
      <c r="E1350" s="160">
        <v>46190</v>
      </c>
      <c r="F1350" s="160">
        <v>46191</v>
      </c>
      <c r="G1350" s="160"/>
      <c r="H1350" s="160"/>
      <c r="I1350" s="160" t="b">
        <f t="shared" si="40"/>
        <v>0</v>
      </c>
      <c r="J1350" s="160" t="str">
        <f t="shared" si="41"/>
        <v>yes</v>
      </c>
    </row>
    <row r="1351" spans="2:10">
      <c r="B1351" t="s">
        <v>15330</v>
      </c>
      <c r="C1351" t="s">
        <v>15331</v>
      </c>
      <c r="D1351">
        <v>1</v>
      </c>
      <c r="E1351" s="160">
        <v>45943</v>
      </c>
      <c r="F1351" s="160">
        <v>45944</v>
      </c>
      <c r="G1351" s="160"/>
      <c r="H1351" s="160"/>
      <c r="I1351" s="160" t="b">
        <f t="shared" si="40"/>
        <v>0</v>
      </c>
      <c r="J1351" s="160" t="str">
        <f t="shared" si="41"/>
        <v>yes</v>
      </c>
    </row>
    <row r="1352" spans="2:10">
      <c r="B1352" t="s">
        <v>15332</v>
      </c>
      <c r="C1352" t="s">
        <v>15333</v>
      </c>
      <c r="D1352">
        <v>1</v>
      </c>
      <c r="E1352" s="160">
        <v>45945</v>
      </c>
      <c r="F1352" s="160">
        <v>45946</v>
      </c>
      <c r="I1352" s="160" t="b">
        <f t="shared" si="40"/>
        <v>0</v>
      </c>
      <c r="J1352" s="160" t="str">
        <f t="shared" si="41"/>
        <v>yes</v>
      </c>
    </row>
    <row r="1353" spans="2:10">
      <c r="B1353" t="s">
        <v>15334</v>
      </c>
      <c r="C1353" t="s">
        <v>15335</v>
      </c>
      <c r="D1353">
        <v>1</v>
      </c>
      <c r="E1353" s="160">
        <v>45936</v>
      </c>
      <c r="F1353" s="160">
        <v>45937</v>
      </c>
      <c r="G1353" s="160"/>
      <c r="I1353" s="160" t="b">
        <f t="shared" si="40"/>
        <v>0</v>
      </c>
      <c r="J1353" s="160" t="str">
        <f t="shared" si="41"/>
        <v>yes</v>
      </c>
    </row>
    <row r="1354" spans="2:10">
      <c r="B1354" t="s">
        <v>15336</v>
      </c>
      <c r="C1354" t="s">
        <v>15337</v>
      </c>
      <c r="D1354">
        <v>1</v>
      </c>
      <c r="E1354" s="160">
        <v>45938</v>
      </c>
      <c r="F1354" s="160">
        <v>45939</v>
      </c>
      <c r="G1354" s="160"/>
      <c r="H1354" s="160"/>
      <c r="I1354" s="160" t="b">
        <f t="shared" si="40"/>
        <v>0</v>
      </c>
      <c r="J1354" s="160" t="str">
        <f t="shared" si="41"/>
        <v>yes</v>
      </c>
    </row>
    <row r="1355" spans="2:10">
      <c r="B1355" t="s">
        <v>15338</v>
      </c>
      <c r="C1355" t="s">
        <v>15339</v>
      </c>
      <c r="D1355">
        <v>1</v>
      </c>
      <c r="E1355" s="160">
        <v>45938</v>
      </c>
      <c r="F1355" s="160">
        <v>45939</v>
      </c>
      <c r="G1355" s="160"/>
      <c r="H1355" s="160"/>
      <c r="I1355" s="160" t="b">
        <f t="shared" ref="I1355:I1418" si="42">IF(E1355=G1355,"yes")</f>
        <v>0</v>
      </c>
      <c r="J1355" s="160" t="str">
        <f t="shared" ref="J1355:J1418" si="43">IF(E1355&gt;G1355,"yes")</f>
        <v>yes</v>
      </c>
    </row>
    <row r="1356" spans="2:10">
      <c r="B1356" t="s">
        <v>15340</v>
      </c>
      <c r="C1356" t="s">
        <v>15341</v>
      </c>
      <c r="D1356">
        <v>1</v>
      </c>
      <c r="E1356" s="160">
        <v>45941</v>
      </c>
      <c r="F1356" s="160">
        <v>45942</v>
      </c>
      <c r="G1356" s="160"/>
      <c r="H1356" s="160"/>
      <c r="I1356" s="160" t="b">
        <f t="shared" si="42"/>
        <v>0</v>
      </c>
      <c r="J1356" s="160" t="str">
        <f t="shared" si="43"/>
        <v>yes</v>
      </c>
    </row>
    <row r="1357" spans="2:10">
      <c r="B1357" t="s">
        <v>15342</v>
      </c>
      <c r="C1357" t="s">
        <v>15343</v>
      </c>
      <c r="D1357">
        <v>1</v>
      </c>
      <c r="E1357" s="160">
        <v>46074</v>
      </c>
      <c r="F1357" s="160">
        <v>46086</v>
      </c>
      <c r="I1357" s="160" t="b">
        <f t="shared" si="42"/>
        <v>0</v>
      </c>
      <c r="J1357" s="160" t="str">
        <f t="shared" si="43"/>
        <v>yes</v>
      </c>
    </row>
    <row r="1358" spans="2:10">
      <c r="B1358" t="s">
        <v>15344</v>
      </c>
      <c r="C1358" t="s">
        <v>15345</v>
      </c>
      <c r="D1358">
        <v>1</v>
      </c>
      <c r="E1358" s="160">
        <v>46047</v>
      </c>
      <c r="F1358" s="160">
        <v>46054</v>
      </c>
      <c r="G1358" s="160">
        <v>45941</v>
      </c>
      <c r="I1358" s="160" t="b">
        <f t="shared" si="42"/>
        <v>0</v>
      </c>
      <c r="J1358" s="160" t="str">
        <f t="shared" si="43"/>
        <v>yes</v>
      </c>
    </row>
    <row r="1359" spans="2:10">
      <c r="B1359" t="s">
        <v>15346</v>
      </c>
      <c r="C1359" t="s">
        <v>15347</v>
      </c>
      <c r="D1359">
        <v>1</v>
      </c>
      <c r="E1359" s="160">
        <v>46055</v>
      </c>
      <c r="F1359" s="160">
        <v>46064</v>
      </c>
      <c r="G1359" s="160"/>
      <c r="H1359" s="160"/>
      <c r="I1359" s="160" t="b">
        <f t="shared" si="42"/>
        <v>0</v>
      </c>
      <c r="J1359" s="160" t="str">
        <f t="shared" si="43"/>
        <v>yes</v>
      </c>
    </row>
    <row r="1360" spans="2:10">
      <c r="B1360" t="s">
        <v>15348</v>
      </c>
      <c r="C1360" t="s">
        <v>15349</v>
      </c>
      <c r="D1360">
        <v>1</v>
      </c>
      <c r="E1360" s="160">
        <v>46065</v>
      </c>
      <c r="F1360" s="160">
        <v>46077</v>
      </c>
      <c r="G1360" s="160"/>
      <c r="H1360" s="160"/>
      <c r="I1360" s="160" t="b">
        <f t="shared" si="42"/>
        <v>0</v>
      </c>
      <c r="J1360" s="160" t="str">
        <f t="shared" si="43"/>
        <v>yes</v>
      </c>
    </row>
    <row r="1361" spans="2:10">
      <c r="B1361" t="s">
        <v>15350</v>
      </c>
      <c r="C1361" t="s">
        <v>15351</v>
      </c>
      <c r="D1361">
        <v>1</v>
      </c>
      <c r="E1361" s="160">
        <v>46078</v>
      </c>
      <c r="F1361" s="160">
        <v>46090</v>
      </c>
      <c r="G1361" s="160"/>
      <c r="H1361" s="160"/>
      <c r="I1361" s="160" t="b">
        <f t="shared" si="42"/>
        <v>0</v>
      </c>
      <c r="J1361" s="160" t="str">
        <f t="shared" si="43"/>
        <v>yes</v>
      </c>
    </row>
    <row r="1362" spans="2:10">
      <c r="B1362" t="s">
        <v>15352</v>
      </c>
      <c r="C1362" t="s">
        <v>15353</v>
      </c>
      <c r="D1362">
        <v>1</v>
      </c>
      <c r="E1362" s="160">
        <v>46091</v>
      </c>
      <c r="F1362" s="160">
        <v>46106</v>
      </c>
      <c r="I1362" s="160" t="b">
        <f t="shared" si="42"/>
        <v>0</v>
      </c>
      <c r="J1362" s="160" t="str">
        <f t="shared" si="43"/>
        <v>yes</v>
      </c>
    </row>
    <row r="1363" spans="2:10">
      <c r="B1363" t="s">
        <v>15354</v>
      </c>
      <c r="C1363" t="s">
        <v>15355</v>
      </c>
      <c r="D1363">
        <v>1</v>
      </c>
      <c r="E1363" s="160">
        <v>46055</v>
      </c>
      <c r="F1363" s="160">
        <v>46056</v>
      </c>
      <c r="G1363" s="160">
        <v>45885</v>
      </c>
      <c r="I1363" s="160" t="b">
        <f t="shared" si="42"/>
        <v>0</v>
      </c>
      <c r="J1363" s="160" t="str">
        <f t="shared" si="43"/>
        <v>yes</v>
      </c>
    </row>
    <row r="1364" spans="2:10">
      <c r="B1364" t="s">
        <v>15356</v>
      </c>
      <c r="C1364" t="s">
        <v>15357</v>
      </c>
      <c r="D1364">
        <v>1</v>
      </c>
      <c r="E1364" s="160">
        <v>46057</v>
      </c>
      <c r="F1364" s="160">
        <v>46058</v>
      </c>
      <c r="G1364" s="160">
        <v>45886</v>
      </c>
      <c r="H1364" s="160"/>
      <c r="I1364" s="160" t="b">
        <f t="shared" si="42"/>
        <v>0</v>
      </c>
      <c r="J1364" s="160" t="str">
        <f t="shared" si="43"/>
        <v>yes</v>
      </c>
    </row>
    <row r="1365" spans="2:10">
      <c r="B1365" t="s">
        <v>15358</v>
      </c>
      <c r="C1365" t="s">
        <v>15359</v>
      </c>
      <c r="D1365">
        <v>1</v>
      </c>
      <c r="E1365" s="160">
        <v>46060</v>
      </c>
      <c r="F1365" s="160">
        <v>46061</v>
      </c>
      <c r="G1365" s="160">
        <v>45887</v>
      </c>
      <c r="H1365" s="160"/>
      <c r="I1365" s="160" t="b">
        <f t="shared" si="42"/>
        <v>0</v>
      </c>
      <c r="J1365" s="160" t="str">
        <f t="shared" si="43"/>
        <v>yes</v>
      </c>
    </row>
    <row r="1366" spans="2:10">
      <c r="B1366" t="s">
        <v>15360</v>
      </c>
      <c r="C1366" t="s">
        <v>15361</v>
      </c>
      <c r="D1366">
        <v>1</v>
      </c>
      <c r="E1366" s="160">
        <v>46064</v>
      </c>
      <c r="F1366" s="160">
        <v>46065</v>
      </c>
      <c r="G1366" s="160">
        <v>45910</v>
      </c>
      <c r="H1366" s="160"/>
      <c r="I1366" s="160" t="b">
        <f t="shared" si="42"/>
        <v>0</v>
      </c>
      <c r="J1366" s="160" t="str">
        <f t="shared" si="43"/>
        <v>yes</v>
      </c>
    </row>
    <row r="1367" spans="2:10">
      <c r="B1367" t="s">
        <v>15362</v>
      </c>
      <c r="C1367" t="s">
        <v>15363</v>
      </c>
      <c r="D1367">
        <v>1</v>
      </c>
      <c r="E1367" s="160">
        <v>46067</v>
      </c>
      <c r="F1367" s="160">
        <v>46076</v>
      </c>
      <c r="G1367" s="160">
        <v>45955</v>
      </c>
      <c r="H1367" s="160"/>
      <c r="I1367" s="160" t="b">
        <f t="shared" si="42"/>
        <v>0</v>
      </c>
      <c r="J1367" s="160" t="str">
        <f t="shared" si="43"/>
        <v>yes</v>
      </c>
    </row>
    <row r="1368" spans="2:10">
      <c r="B1368" t="s">
        <v>15364</v>
      </c>
      <c r="C1368" t="s">
        <v>15365</v>
      </c>
      <c r="D1368">
        <v>1</v>
      </c>
      <c r="E1368" s="160">
        <v>45948</v>
      </c>
      <c r="F1368" s="160">
        <v>45949</v>
      </c>
      <c r="G1368" s="160"/>
      <c r="I1368" s="160" t="b">
        <f t="shared" si="42"/>
        <v>0</v>
      </c>
      <c r="J1368" s="160" t="str">
        <f t="shared" si="43"/>
        <v>yes</v>
      </c>
    </row>
    <row r="1369" spans="2:10">
      <c r="B1369" t="s">
        <v>15366</v>
      </c>
      <c r="C1369" t="s">
        <v>15367</v>
      </c>
      <c r="D1369">
        <v>1</v>
      </c>
      <c r="E1369" s="160">
        <v>45950</v>
      </c>
      <c r="F1369" s="160">
        <v>45951</v>
      </c>
      <c r="G1369" s="160"/>
      <c r="H1369" s="160"/>
      <c r="I1369" s="160" t="b">
        <f t="shared" si="42"/>
        <v>0</v>
      </c>
      <c r="J1369" s="160" t="str">
        <f t="shared" si="43"/>
        <v>yes</v>
      </c>
    </row>
    <row r="1370" spans="2:10">
      <c r="B1370" t="s">
        <v>15368</v>
      </c>
      <c r="C1370" t="s">
        <v>15369</v>
      </c>
      <c r="D1370">
        <v>1</v>
      </c>
      <c r="E1370" s="160">
        <v>45952</v>
      </c>
      <c r="F1370" s="160">
        <v>45953</v>
      </c>
      <c r="G1370" s="160"/>
      <c r="H1370" s="160"/>
      <c r="I1370" s="160" t="b">
        <f t="shared" si="42"/>
        <v>0</v>
      </c>
      <c r="J1370" s="160" t="str">
        <f t="shared" si="43"/>
        <v>yes</v>
      </c>
    </row>
    <row r="1371" spans="2:10">
      <c r="B1371" t="s">
        <v>15370</v>
      </c>
      <c r="C1371" t="s">
        <v>15371</v>
      </c>
      <c r="D1371">
        <v>1</v>
      </c>
      <c r="E1371" s="160">
        <v>45955</v>
      </c>
      <c r="F1371" s="160">
        <v>45956</v>
      </c>
      <c r="G1371" s="160"/>
      <c r="H1371" s="160"/>
      <c r="I1371" s="160" t="b">
        <f t="shared" si="42"/>
        <v>0</v>
      </c>
      <c r="J1371" s="160" t="str">
        <f t="shared" si="43"/>
        <v>yes</v>
      </c>
    </row>
    <row r="1372" spans="2:10">
      <c r="B1372" t="s">
        <v>15372</v>
      </c>
      <c r="C1372" t="s">
        <v>15373</v>
      </c>
      <c r="D1372">
        <v>1</v>
      </c>
      <c r="E1372" s="160">
        <v>46091</v>
      </c>
      <c r="F1372" s="160">
        <v>46092</v>
      </c>
      <c r="G1372" s="160"/>
      <c r="H1372" s="160"/>
      <c r="I1372" s="160" t="b">
        <f t="shared" si="42"/>
        <v>0</v>
      </c>
      <c r="J1372" s="160" t="str">
        <f t="shared" si="43"/>
        <v>yes</v>
      </c>
    </row>
    <row r="1373" spans="2:10">
      <c r="B1373" t="s">
        <v>15374</v>
      </c>
      <c r="C1373" t="s">
        <v>15375</v>
      </c>
      <c r="D1373">
        <v>1</v>
      </c>
      <c r="E1373" s="160">
        <v>46057</v>
      </c>
      <c r="F1373" s="160">
        <v>46058</v>
      </c>
      <c r="G1373" s="160">
        <v>45910</v>
      </c>
      <c r="H1373" s="160"/>
      <c r="I1373" s="160" t="b">
        <f t="shared" si="42"/>
        <v>0</v>
      </c>
      <c r="J1373" s="160" t="str">
        <f t="shared" si="43"/>
        <v>yes</v>
      </c>
    </row>
    <row r="1374" spans="2:10">
      <c r="B1374" t="s">
        <v>15376</v>
      </c>
      <c r="C1374" t="s">
        <v>15377</v>
      </c>
      <c r="D1374">
        <v>1</v>
      </c>
      <c r="E1374" s="160">
        <v>46060</v>
      </c>
      <c r="F1374" s="160">
        <v>46061</v>
      </c>
      <c r="G1374" s="160">
        <v>45920</v>
      </c>
      <c r="H1374" s="160"/>
      <c r="I1374" s="160" t="b">
        <f t="shared" si="42"/>
        <v>0</v>
      </c>
      <c r="J1374" s="160" t="str">
        <f t="shared" si="43"/>
        <v>yes</v>
      </c>
    </row>
    <row r="1375" spans="2:10">
      <c r="B1375" t="s">
        <v>15378</v>
      </c>
      <c r="C1375" t="s">
        <v>15379</v>
      </c>
      <c r="D1375">
        <v>1</v>
      </c>
      <c r="E1375" s="160">
        <v>46062</v>
      </c>
      <c r="F1375" s="160">
        <v>46063</v>
      </c>
      <c r="G1375" s="160">
        <v>45923</v>
      </c>
      <c r="H1375" s="160"/>
      <c r="I1375" s="160" t="b">
        <f t="shared" si="42"/>
        <v>0</v>
      </c>
      <c r="J1375" s="160" t="str">
        <f t="shared" si="43"/>
        <v>yes</v>
      </c>
    </row>
    <row r="1376" spans="2:10">
      <c r="B1376" t="s">
        <v>15380</v>
      </c>
      <c r="C1376" t="s">
        <v>15381</v>
      </c>
      <c r="D1376">
        <v>1</v>
      </c>
      <c r="E1376" s="160">
        <v>46064</v>
      </c>
      <c r="F1376" s="160">
        <v>46065</v>
      </c>
      <c r="G1376" s="160"/>
      <c r="H1376" s="160"/>
      <c r="I1376" s="160" t="b">
        <f t="shared" si="42"/>
        <v>0</v>
      </c>
      <c r="J1376" s="160" t="str">
        <f t="shared" si="43"/>
        <v>yes</v>
      </c>
    </row>
    <row r="1377" spans="2:10">
      <c r="B1377" t="s">
        <v>15382</v>
      </c>
      <c r="C1377" t="s">
        <v>15383</v>
      </c>
      <c r="D1377">
        <v>1</v>
      </c>
      <c r="E1377" s="160">
        <v>46088</v>
      </c>
      <c r="F1377" s="160">
        <v>46089</v>
      </c>
      <c r="G1377" s="160"/>
      <c r="H1377" s="160"/>
      <c r="I1377" s="160" t="b">
        <f t="shared" si="42"/>
        <v>0</v>
      </c>
      <c r="J1377" s="160" t="str">
        <f t="shared" si="43"/>
        <v>yes</v>
      </c>
    </row>
    <row r="1378" spans="2:10">
      <c r="B1378" t="s">
        <v>15384</v>
      </c>
      <c r="C1378" t="s">
        <v>15385</v>
      </c>
      <c r="D1378">
        <v>1</v>
      </c>
      <c r="E1378" s="160">
        <v>46064</v>
      </c>
      <c r="F1378" s="160">
        <v>46065</v>
      </c>
      <c r="G1378" s="160">
        <v>45892</v>
      </c>
      <c r="I1378" s="160" t="b">
        <f t="shared" si="42"/>
        <v>0</v>
      </c>
      <c r="J1378" s="160" t="str">
        <f t="shared" si="43"/>
        <v>yes</v>
      </c>
    </row>
    <row r="1379" spans="2:10">
      <c r="B1379" t="s">
        <v>15386</v>
      </c>
      <c r="C1379" t="s">
        <v>15387</v>
      </c>
      <c r="D1379">
        <v>1</v>
      </c>
      <c r="E1379" s="160">
        <v>46067</v>
      </c>
      <c r="F1379" s="160">
        <v>46068</v>
      </c>
      <c r="G1379" s="160">
        <v>45955</v>
      </c>
      <c r="H1379" s="160"/>
      <c r="I1379" s="160" t="b">
        <f t="shared" si="42"/>
        <v>0</v>
      </c>
      <c r="J1379" s="160" t="str">
        <f t="shared" si="43"/>
        <v>yes</v>
      </c>
    </row>
    <row r="1380" spans="2:10">
      <c r="B1380" t="s">
        <v>15388</v>
      </c>
      <c r="C1380" t="s">
        <v>15389</v>
      </c>
      <c r="D1380">
        <v>1</v>
      </c>
      <c r="E1380" s="160">
        <v>46069</v>
      </c>
      <c r="F1380" s="160">
        <v>46070</v>
      </c>
      <c r="G1380" s="160">
        <v>45895</v>
      </c>
      <c r="H1380" s="160"/>
      <c r="I1380" s="160" t="b">
        <f t="shared" si="42"/>
        <v>0</v>
      </c>
      <c r="J1380" s="160" t="str">
        <f t="shared" si="43"/>
        <v>yes</v>
      </c>
    </row>
    <row r="1381" spans="2:10">
      <c r="B1381" t="s">
        <v>15390</v>
      </c>
      <c r="C1381" t="s">
        <v>15391</v>
      </c>
      <c r="D1381">
        <v>1</v>
      </c>
      <c r="E1381" s="160">
        <v>46069</v>
      </c>
      <c r="F1381" s="160">
        <v>46071</v>
      </c>
      <c r="G1381" s="160">
        <v>45889</v>
      </c>
      <c r="H1381" s="160"/>
      <c r="I1381" s="160" t="b">
        <f t="shared" si="42"/>
        <v>0</v>
      </c>
      <c r="J1381" s="160" t="str">
        <f t="shared" si="43"/>
        <v>yes</v>
      </c>
    </row>
    <row r="1382" spans="2:10">
      <c r="B1382" t="s">
        <v>15392</v>
      </c>
      <c r="C1382" t="s">
        <v>15393</v>
      </c>
      <c r="D1382">
        <v>1</v>
      </c>
      <c r="E1382" s="160">
        <v>46072</v>
      </c>
      <c r="F1382" s="160">
        <v>46076</v>
      </c>
      <c r="G1382" s="160">
        <v>45892</v>
      </c>
      <c r="I1382" s="160" t="b">
        <f t="shared" si="42"/>
        <v>0</v>
      </c>
      <c r="J1382" s="160" t="str">
        <f t="shared" si="43"/>
        <v>yes</v>
      </c>
    </row>
    <row r="1383" spans="2:10">
      <c r="B1383" t="s">
        <v>15394</v>
      </c>
      <c r="C1383" t="s">
        <v>15395</v>
      </c>
      <c r="D1383">
        <v>1</v>
      </c>
      <c r="E1383" s="160">
        <v>46071</v>
      </c>
      <c r="F1383" s="160">
        <v>46072</v>
      </c>
      <c r="G1383" s="160">
        <v>45955</v>
      </c>
      <c r="I1383" s="160" t="b">
        <f t="shared" si="42"/>
        <v>0</v>
      </c>
      <c r="J1383" s="160" t="str">
        <f t="shared" si="43"/>
        <v>yes</v>
      </c>
    </row>
    <row r="1384" spans="2:10">
      <c r="B1384" t="s">
        <v>15396</v>
      </c>
      <c r="C1384" t="s">
        <v>15397</v>
      </c>
      <c r="D1384">
        <v>1</v>
      </c>
      <c r="E1384" s="160">
        <v>46074</v>
      </c>
      <c r="F1384" s="160">
        <v>46075</v>
      </c>
      <c r="G1384" s="160">
        <v>45955</v>
      </c>
      <c r="H1384" s="160"/>
      <c r="I1384" s="160" t="b">
        <f t="shared" si="42"/>
        <v>0</v>
      </c>
      <c r="J1384" s="160" t="str">
        <f t="shared" si="43"/>
        <v>yes</v>
      </c>
    </row>
    <row r="1385" spans="2:10">
      <c r="B1385" t="s">
        <v>15398</v>
      </c>
      <c r="C1385" t="s">
        <v>15399</v>
      </c>
      <c r="D1385">
        <v>1</v>
      </c>
      <c r="E1385" s="160">
        <v>46074</v>
      </c>
      <c r="F1385" s="160">
        <v>46075</v>
      </c>
      <c r="G1385" s="160"/>
      <c r="H1385" s="160"/>
      <c r="I1385" s="160" t="b">
        <f t="shared" si="42"/>
        <v>0</v>
      </c>
      <c r="J1385" s="160" t="str">
        <f t="shared" si="43"/>
        <v>yes</v>
      </c>
    </row>
    <row r="1386" spans="2:10">
      <c r="B1386" t="s">
        <v>15400</v>
      </c>
      <c r="C1386" t="s">
        <v>15401</v>
      </c>
      <c r="D1386">
        <v>1</v>
      </c>
      <c r="E1386" s="160">
        <v>46076</v>
      </c>
      <c r="F1386" s="160">
        <v>46077</v>
      </c>
      <c r="G1386" s="160"/>
      <c r="I1386" s="160" t="b">
        <f t="shared" si="42"/>
        <v>0</v>
      </c>
      <c r="J1386" s="160" t="str">
        <f t="shared" si="43"/>
        <v>yes</v>
      </c>
    </row>
    <row r="1387" spans="2:10">
      <c r="B1387" t="s">
        <v>15402</v>
      </c>
      <c r="C1387" t="s">
        <v>15403</v>
      </c>
      <c r="D1387">
        <v>1</v>
      </c>
      <c r="E1387" s="160">
        <v>46076</v>
      </c>
      <c r="F1387" s="160">
        <v>46077</v>
      </c>
      <c r="G1387" s="160">
        <v>45955</v>
      </c>
      <c r="I1387" s="160" t="b">
        <f t="shared" si="42"/>
        <v>0</v>
      </c>
      <c r="J1387" s="160" t="str">
        <f t="shared" si="43"/>
        <v>yes</v>
      </c>
    </row>
    <row r="1388" spans="2:10">
      <c r="B1388" t="s">
        <v>15404</v>
      </c>
      <c r="C1388" t="s">
        <v>15405</v>
      </c>
      <c r="D1388">
        <v>1</v>
      </c>
      <c r="E1388" s="160">
        <v>46078</v>
      </c>
      <c r="F1388" s="160">
        <v>46079</v>
      </c>
      <c r="G1388" s="160">
        <v>45956</v>
      </c>
      <c r="I1388" s="160" t="b">
        <f t="shared" si="42"/>
        <v>0</v>
      </c>
      <c r="J1388" s="160" t="str">
        <f t="shared" si="43"/>
        <v>yes</v>
      </c>
    </row>
    <row r="1389" spans="2:10">
      <c r="B1389" t="s">
        <v>15406</v>
      </c>
      <c r="C1389" t="s">
        <v>15407</v>
      </c>
      <c r="D1389">
        <v>1</v>
      </c>
      <c r="E1389" s="160">
        <v>46081</v>
      </c>
      <c r="F1389" s="160">
        <v>46082</v>
      </c>
      <c r="G1389" s="160">
        <v>45955</v>
      </c>
      <c r="I1389" s="160" t="b">
        <f t="shared" si="42"/>
        <v>0</v>
      </c>
      <c r="J1389" s="160" t="str">
        <f t="shared" si="43"/>
        <v>yes</v>
      </c>
    </row>
    <row r="1390" spans="2:10">
      <c r="B1390" t="s">
        <v>15408</v>
      </c>
      <c r="C1390" t="s">
        <v>15409</v>
      </c>
      <c r="D1390">
        <v>1</v>
      </c>
      <c r="E1390" s="160">
        <v>46083</v>
      </c>
      <c r="F1390" s="160">
        <v>46084</v>
      </c>
      <c r="G1390" s="160">
        <v>45957</v>
      </c>
      <c r="I1390" s="160" t="b">
        <f t="shared" si="42"/>
        <v>0</v>
      </c>
      <c r="J1390" s="160" t="str">
        <f t="shared" si="43"/>
        <v>yes</v>
      </c>
    </row>
    <row r="1391" spans="2:10">
      <c r="B1391" t="s">
        <v>15410</v>
      </c>
      <c r="C1391" t="s">
        <v>15411</v>
      </c>
      <c r="D1391">
        <v>1</v>
      </c>
      <c r="E1391" s="160">
        <v>46076</v>
      </c>
      <c r="F1391" s="160">
        <v>46077</v>
      </c>
      <c r="G1391" s="160">
        <v>45920</v>
      </c>
      <c r="I1391" s="160" t="b">
        <f t="shared" si="42"/>
        <v>0</v>
      </c>
      <c r="J1391" s="160" t="str">
        <f t="shared" si="43"/>
        <v>yes</v>
      </c>
    </row>
    <row r="1392" spans="2:10">
      <c r="B1392" t="s">
        <v>15412</v>
      </c>
      <c r="C1392" t="s">
        <v>15413</v>
      </c>
      <c r="D1392">
        <v>1</v>
      </c>
      <c r="E1392" s="160">
        <v>46078</v>
      </c>
      <c r="F1392" s="160">
        <v>46079</v>
      </c>
      <c r="G1392" s="160">
        <v>45922</v>
      </c>
      <c r="I1392" s="160" t="b">
        <f t="shared" si="42"/>
        <v>0</v>
      </c>
      <c r="J1392" s="160" t="str">
        <f t="shared" si="43"/>
        <v>yes</v>
      </c>
    </row>
    <row r="1393" spans="2:10">
      <c r="B1393" t="s">
        <v>15414</v>
      </c>
      <c r="C1393" t="s">
        <v>15415</v>
      </c>
      <c r="D1393">
        <v>1</v>
      </c>
      <c r="E1393" s="160">
        <v>46081</v>
      </c>
      <c r="F1393" s="160">
        <v>46082</v>
      </c>
      <c r="G1393" s="160">
        <v>45924</v>
      </c>
      <c r="I1393" s="160" t="b">
        <f t="shared" si="42"/>
        <v>0</v>
      </c>
      <c r="J1393" s="160" t="str">
        <f t="shared" si="43"/>
        <v>yes</v>
      </c>
    </row>
    <row r="1394" spans="2:10">
      <c r="B1394" t="s">
        <v>15416</v>
      </c>
      <c r="C1394" t="s">
        <v>15417</v>
      </c>
      <c r="D1394">
        <v>1</v>
      </c>
      <c r="E1394" s="160">
        <v>46083</v>
      </c>
      <c r="F1394" s="160">
        <v>46084</v>
      </c>
      <c r="I1394" s="160" t="b">
        <f t="shared" si="42"/>
        <v>0</v>
      </c>
      <c r="J1394" s="160" t="str">
        <f t="shared" si="43"/>
        <v>yes</v>
      </c>
    </row>
    <row r="1395" spans="2:10">
      <c r="B1395" t="s">
        <v>15418</v>
      </c>
      <c r="C1395" t="s">
        <v>15419</v>
      </c>
      <c r="D1395">
        <v>1</v>
      </c>
      <c r="E1395" s="160">
        <v>46088</v>
      </c>
      <c r="F1395" s="160">
        <v>46089</v>
      </c>
      <c r="G1395" s="160"/>
      <c r="I1395" s="160" t="b">
        <f t="shared" si="42"/>
        <v>0</v>
      </c>
      <c r="J1395" s="160" t="str">
        <f t="shared" si="43"/>
        <v>yes</v>
      </c>
    </row>
    <row r="1396" spans="2:10">
      <c r="B1396" t="s">
        <v>15420</v>
      </c>
      <c r="C1396" t="s">
        <v>15421</v>
      </c>
      <c r="D1396">
        <v>1</v>
      </c>
      <c r="E1396" s="160">
        <v>46088</v>
      </c>
      <c r="F1396" s="160">
        <v>46089</v>
      </c>
      <c r="G1396" s="160">
        <v>45889</v>
      </c>
      <c r="I1396" s="160" t="b">
        <f t="shared" si="42"/>
        <v>0</v>
      </c>
      <c r="J1396" s="160" t="str">
        <f t="shared" si="43"/>
        <v>yes</v>
      </c>
    </row>
    <row r="1397" spans="2:10">
      <c r="B1397" t="s">
        <v>15422</v>
      </c>
      <c r="C1397" t="s">
        <v>15423</v>
      </c>
      <c r="D1397">
        <v>1</v>
      </c>
      <c r="E1397" s="160">
        <v>46095</v>
      </c>
      <c r="F1397" s="160">
        <v>46096</v>
      </c>
      <c r="G1397" s="160">
        <v>45892</v>
      </c>
      <c r="I1397" s="160" t="b">
        <f t="shared" si="42"/>
        <v>0</v>
      </c>
      <c r="J1397" s="160" t="str">
        <f t="shared" si="43"/>
        <v>yes</v>
      </c>
    </row>
    <row r="1398" spans="2:10">
      <c r="B1398" t="s">
        <v>15424</v>
      </c>
      <c r="C1398" t="s">
        <v>15425</v>
      </c>
      <c r="D1398">
        <v>1</v>
      </c>
      <c r="E1398" s="160">
        <v>46083</v>
      </c>
      <c r="F1398" s="160">
        <v>46084</v>
      </c>
      <c r="G1398" s="160">
        <v>45894</v>
      </c>
      <c r="I1398" s="160" t="b">
        <f t="shared" si="42"/>
        <v>0</v>
      </c>
      <c r="J1398" s="160" t="str">
        <f t="shared" si="43"/>
        <v>yes</v>
      </c>
    </row>
    <row r="1399" spans="2:10">
      <c r="B1399" t="s">
        <v>15426</v>
      </c>
      <c r="C1399" t="s">
        <v>15427</v>
      </c>
      <c r="D1399">
        <v>1</v>
      </c>
      <c r="E1399" s="160">
        <v>46083</v>
      </c>
      <c r="F1399" s="160">
        <v>46084</v>
      </c>
      <c r="I1399" s="160" t="b">
        <f t="shared" si="42"/>
        <v>0</v>
      </c>
      <c r="J1399" s="160" t="str">
        <f t="shared" si="43"/>
        <v>yes</v>
      </c>
    </row>
    <row r="1400" spans="2:10">
      <c r="B1400" t="s">
        <v>15428</v>
      </c>
      <c r="C1400" t="s">
        <v>15429</v>
      </c>
      <c r="D1400">
        <v>1</v>
      </c>
      <c r="E1400" s="160">
        <v>46086</v>
      </c>
      <c r="F1400" s="160">
        <v>46088</v>
      </c>
      <c r="I1400" s="160" t="b">
        <f t="shared" si="42"/>
        <v>0</v>
      </c>
      <c r="J1400" s="160" t="str">
        <f t="shared" si="43"/>
        <v>yes</v>
      </c>
    </row>
    <row r="1401" spans="2:10">
      <c r="B1401" t="s">
        <v>15430</v>
      </c>
      <c r="C1401" t="s">
        <v>15431</v>
      </c>
      <c r="D1401">
        <v>1</v>
      </c>
      <c r="E1401" s="160">
        <v>46092</v>
      </c>
      <c r="F1401" s="160">
        <v>46093</v>
      </c>
      <c r="G1401" s="160">
        <v>45916</v>
      </c>
      <c r="I1401" s="160" t="b">
        <f t="shared" si="42"/>
        <v>0</v>
      </c>
      <c r="J1401" s="160" t="str">
        <f t="shared" si="43"/>
        <v>yes</v>
      </c>
    </row>
    <row r="1402" spans="2:10">
      <c r="B1402" t="s">
        <v>15432</v>
      </c>
      <c r="C1402" t="s">
        <v>15433</v>
      </c>
      <c r="D1402">
        <v>1</v>
      </c>
      <c r="E1402" s="160">
        <v>46095</v>
      </c>
      <c r="F1402" s="160">
        <v>46097</v>
      </c>
      <c r="I1402" s="160" t="b">
        <f t="shared" si="42"/>
        <v>0</v>
      </c>
      <c r="J1402" s="160" t="str">
        <f t="shared" si="43"/>
        <v>yes</v>
      </c>
    </row>
    <row r="1403" spans="2:10">
      <c r="B1403" t="s">
        <v>15434</v>
      </c>
      <c r="C1403" t="s">
        <v>15435</v>
      </c>
      <c r="D1403">
        <v>1</v>
      </c>
      <c r="E1403" s="160">
        <v>46098</v>
      </c>
      <c r="F1403" s="160">
        <v>46100</v>
      </c>
      <c r="G1403" s="160"/>
      <c r="I1403" s="160" t="b">
        <f t="shared" si="42"/>
        <v>0</v>
      </c>
      <c r="J1403" s="160" t="str">
        <f t="shared" si="43"/>
        <v>yes</v>
      </c>
    </row>
    <row r="1404" spans="2:10">
      <c r="B1404" t="s">
        <v>15436</v>
      </c>
      <c r="C1404" t="s">
        <v>15437</v>
      </c>
      <c r="D1404">
        <v>1</v>
      </c>
      <c r="E1404" s="160">
        <v>46092</v>
      </c>
      <c r="F1404" s="160">
        <v>46093</v>
      </c>
      <c r="G1404" s="160"/>
      <c r="I1404" s="160" t="b">
        <f t="shared" si="42"/>
        <v>0</v>
      </c>
      <c r="J1404" s="160" t="str">
        <f t="shared" si="43"/>
        <v>yes</v>
      </c>
    </row>
    <row r="1405" spans="2:10">
      <c r="B1405" t="s">
        <v>15438</v>
      </c>
      <c r="C1405" t="s">
        <v>15439</v>
      </c>
      <c r="D1405">
        <v>1</v>
      </c>
      <c r="E1405" s="160">
        <v>46095</v>
      </c>
      <c r="F1405" s="160">
        <v>46096</v>
      </c>
      <c r="G1405" s="160"/>
      <c r="I1405" s="160" t="b">
        <f t="shared" si="42"/>
        <v>0</v>
      </c>
      <c r="J1405" s="160" t="str">
        <f t="shared" si="43"/>
        <v>yes</v>
      </c>
    </row>
    <row r="1406" spans="2:10">
      <c r="B1406" t="s">
        <v>15440</v>
      </c>
      <c r="C1406" t="s">
        <v>15441</v>
      </c>
      <c r="D1406">
        <v>1</v>
      </c>
      <c r="E1406" s="160">
        <v>46035</v>
      </c>
      <c r="F1406" s="160">
        <v>46036</v>
      </c>
      <c r="G1406" s="160">
        <v>45916</v>
      </c>
      <c r="I1406" s="160" t="b">
        <f t="shared" si="42"/>
        <v>0</v>
      </c>
      <c r="J1406" s="160" t="str">
        <f t="shared" si="43"/>
        <v>yes</v>
      </c>
    </row>
    <row r="1407" spans="2:10">
      <c r="B1407" t="s">
        <v>15442</v>
      </c>
      <c r="C1407" t="s">
        <v>15443</v>
      </c>
      <c r="D1407">
        <v>1</v>
      </c>
      <c r="E1407" s="160">
        <v>46037</v>
      </c>
      <c r="F1407" s="160">
        <v>46041</v>
      </c>
      <c r="G1407" s="160">
        <v>45922</v>
      </c>
      <c r="H1407" s="160"/>
      <c r="I1407" s="160" t="b">
        <f t="shared" si="42"/>
        <v>0</v>
      </c>
      <c r="J1407" s="160" t="str">
        <f t="shared" si="43"/>
        <v>yes</v>
      </c>
    </row>
    <row r="1408" spans="2:10">
      <c r="B1408" t="s">
        <v>15444</v>
      </c>
      <c r="C1408" t="s">
        <v>15445</v>
      </c>
      <c r="D1408">
        <v>1</v>
      </c>
      <c r="E1408" s="160">
        <v>46042</v>
      </c>
      <c r="F1408" s="160">
        <v>46046</v>
      </c>
      <c r="G1408" s="160">
        <v>45950</v>
      </c>
      <c r="I1408" s="160" t="b">
        <f t="shared" si="42"/>
        <v>0</v>
      </c>
      <c r="J1408" s="160" t="str">
        <f t="shared" si="43"/>
        <v>yes</v>
      </c>
    </row>
    <row r="1409" spans="2:10">
      <c r="B1409" t="s">
        <v>15446</v>
      </c>
      <c r="C1409" t="s">
        <v>15447</v>
      </c>
      <c r="D1409">
        <v>1</v>
      </c>
      <c r="E1409" s="160">
        <v>46047</v>
      </c>
      <c r="F1409" s="160">
        <v>46049</v>
      </c>
      <c r="I1409" s="160" t="b">
        <f t="shared" si="42"/>
        <v>0</v>
      </c>
      <c r="J1409" s="160" t="str">
        <f t="shared" si="43"/>
        <v>yes</v>
      </c>
    </row>
    <row r="1410" spans="2:10">
      <c r="B1410" t="s">
        <v>15448</v>
      </c>
      <c r="C1410" t="s">
        <v>15449</v>
      </c>
      <c r="D1410">
        <v>1</v>
      </c>
      <c r="E1410" s="160">
        <v>46050</v>
      </c>
      <c r="F1410" s="160">
        <v>46053</v>
      </c>
      <c r="I1410" s="160" t="b">
        <f t="shared" si="42"/>
        <v>0</v>
      </c>
      <c r="J1410" s="160" t="str">
        <f t="shared" si="43"/>
        <v>yes</v>
      </c>
    </row>
    <row r="1411" spans="2:10">
      <c r="B1411" t="s">
        <v>15450</v>
      </c>
      <c r="C1411" t="s">
        <v>15451</v>
      </c>
      <c r="D1411">
        <v>1</v>
      </c>
      <c r="E1411" s="160">
        <v>46037</v>
      </c>
      <c r="F1411" s="160">
        <v>46039</v>
      </c>
      <c r="I1411" s="160" t="b">
        <f t="shared" si="42"/>
        <v>0</v>
      </c>
      <c r="J1411" s="160" t="str">
        <f t="shared" si="43"/>
        <v>yes</v>
      </c>
    </row>
    <row r="1412" spans="2:10">
      <c r="B1412" t="s">
        <v>15452</v>
      </c>
      <c r="C1412" t="s">
        <v>15453</v>
      </c>
      <c r="D1412">
        <v>1</v>
      </c>
      <c r="E1412" s="160">
        <v>46040</v>
      </c>
      <c r="F1412" s="160">
        <v>46041</v>
      </c>
      <c r="I1412" s="160" t="b">
        <f t="shared" si="42"/>
        <v>0</v>
      </c>
      <c r="J1412" s="160" t="str">
        <f t="shared" si="43"/>
        <v>yes</v>
      </c>
    </row>
    <row r="1413" spans="2:10">
      <c r="B1413" t="s">
        <v>15454</v>
      </c>
      <c r="C1413" t="s">
        <v>15455</v>
      </c>
      <c r="D1413">
        <v>1</v>
      </c>
      <c r="E1413" s="160">
        <v>46042</v>
      </c>
      <c r="F1413" s="160">
        <v>46043</v>
      </c>
      <c r="I1413" s="160" t="b">
        <f t="shared" si="42"/>
        <v>0</v>
      </c>
      <c r="J1413" s="160" t="str">
        <f t="shared" si="43"/>
        <v>yes</v>
      </c>
    </row>
    <row r="1414" spans="2:10">
      <c r="B1414" t="s">
        <v>15456</v>
      </c>
      <c r="C1414" t="s">
        <v>15457</v>
      </c>
      <c r="D1414">
        <v>1</v>
      </c>
      <c r="E1414" s="160">
        <v>46044</v>
      </c>
      <c r="F1414" s="160">
        <v>46046</v>
      </c>
      <c r="I1414" s="160" t="b">
        <f t="shared" si="42"/>
        <v>0</v>
      </c>
      <c r="J1414" s="160" t="str">
        <f t="shared" si="43"/>
        <v>yes</v>
      </c>
    </row>
    <row r="1415" spans="2:10">
      <c r="B1415" t="s">
        <v>15458</v>
      </c>
      <c r="C1415" t="s">
        <v>15459</v>
      </c>
      <c r="D1415">
        <v>1</v>
      </c>
      <c r="E1415" s="160">
        <v>46047</v>
      </c>
      <c r="F1415" s="160">
        <v>46048</v>
      </c>
      <c r="I1415" s="160" t="b">
        <f t="shared" si="42"/>
        <v>0</v>
      </c>
      <c r="J1415" s="160" t="str">
        <f t="shared" si="43"/>
        <v>yes</v>
      </c>
    </row>
    <row r="1416" spans="2:10">
      <c r="B1416" t="s">
        <v>15460</v>
      </c>
      <c r="C1416" t="s">
        <v>15461</v>
      </c>
      <c r="D1416">
        <v>1</v>
      </c>
      <c r="E1416" s="160">
        <v>46088</v>
      </c>
      <c r="F1416" s="160">
        <v>46089</v>
      </c>
      <c r="G1416" s="160">
        <v>45920</v>
      </c>
      <c r="I1416" s="160" t="b">
        <f t="shared" si="42"/>
        <v>0</v>
      </c>
      <c r="J1416" s="160" t="str">
        <f t="shared" si="43"/>
        <v>yes</v>
      </c>
    </row>
    <row r="1417" spans="2:10">
      <c r="B1417" t="s">
        <v>15462</v>
      </c>
      <c r="C1417" t="s">
        <v>15463</v>
      </c>
      <c r="D1417">
        <v>1</v>
      </c>
      <c r="E1417" s="160">
        <v>46091</v>
      </c>
      <c r="F1417" s="160">
        <v>46092</v>
      </c>
      <c r="G1417" s="160">
        <v>45923</v>
      </c>
      <c r="I1417" s="160" t="b">
        <f t="shared" si="42"/>
        <v>0</v>
      </c>
      <c r="J1417" s="160" t="str">
        <f t="shared" si="43"/>
        <v>yes</v>
      </c>
    </row>
    <row r="1418" spans="2:10">
      <c r="B1418" t="s">
        <v>15464</v>
      </c>
      <c r="C1418" t="s">
        <v>15465</v>
      </c>
      <c r="D1418">
        <v>1</v>
      </c>
      <c r="E1418" s="160">
        <v>46097</v>
      </c>
      <c r="F1418" s="160">
        <v>46098</v>
      </c>
      <c r="G1418" s="160">
        <v>45925</v>
      </c>
      <c r="I1418" s="160" t="b">
        <f t="shared" si="42"/>
        <v>0</v>
      </c>
      <c r="J1418" s="160" t="str">
        <f t="shared" si="43"/>
        <v>yes</v>
      </c>
    </row>
    <row r="1419" spans="2:10">
      <c r="B1419" t="s">
        <v>15466</v>
      </c>
      <c r="C1419" t="s">
        <v>15467</v>
      </c>
      <c r="D1419">
        <v>1</v>
      </c>
      <c r="E1419" s="160">
        <v>46099</v>
      </c>
      <c r="F1419" s="160">
        <v>46102</v>
      </c>
      <c r="I1419" s="160" t="b">
        <f t="shared" ref="I1419:I1482" si="44">IF(E1419=G1419,"yes")</f>
        <v>0</v>
      </c>
      <c r="J1419" s="160" t="str">
        <f t="shared" ref="J1419:J1482" si="45">IF(E1419&gt;G1419,"yes")</f>
        <v>yes</v>
      </c>
    </row>
    <row r="1420" spans="2:10">
      <c r="B1420" t="s">
        <v>15468</v>
      </c>
      <c r="C1420" t="s">
        <v>15469</v>
      </c>
      <c r="D1420">
        <v>1</v>
      </c>
      <c r="E1420" s="160">
        <v>46103</v>
      </c>
      <c r="F1420" s="160">
        <v>46105</v>
      </c>
      <c r="G1420" s="160"/>
      <c r="H1420" s="160"/>
      <c r="I1420" s="160" t="b">
        <f t="shared" si="44"/>
        <v>0</v>
      </c>
      <c r="J1420" s="160" t="str">
        <f t="shared" si="45"/>
        <v>yes</v>
      </c>
    </row>
    <row r="1421" spans="2:10">
      <c r="B1421" t="s">
        <v>15470</v>
      </c>
      <c r="C1421" t="s">
        <v>15471</v>
      </c>
      <c r="D1421">
        <v>1</v>
      </c>
      <c r="E1421" s="160">
        <v>46040</v>
      </c>
      <c r="F1421" s="160">
        <v>46048</v>
      </c>
      <c r="G1421" s="160">
        <v>45941</v>
      </c>
      <c r="H1421" s="160"/>
      <c r="I1421" s="160" t="b">
        <f t="shared" si="44"/>
        <v>0</v>
      </c>
      <c r="J1421" s="160" t="str">
        <f t="shared" si="45"/>
        <v>yes</v>
      </c>
    </row>
    <row r="1422" spans="2:10">
      <c r="B1422" t="s">
        <v>15472</v>
      </c>
      <c r="C1422" t="s">
        <v>15473</v>
      </c>
      <c r="D1422">
        <v>1</v>
      </c>
      <c r="E1422" s="160">
        <v>46049</v>
      </c>
      <c r="F1422" s="160">
        <v>46061</v>
      </c>
      <c r="G1422" s="160"/>
      <c r="H1422" s="160"/>
      <c r="I1422" s="160" t="b">
        <f t="shared" si="44"/>
        <v>0</v>
      </c>
      <c r="J1422" s="160" t="str">
        <f t="shared" si="45"/>
        <v>yes</v>
      </c>
    </row>
    <row r="1423" spans="2:10">
      <c r="B1423" t="s">
        <v>15474</v>
      </c>
      <c r="C1423" t="s">
        <v>15475</v>
      </c>
      <c r="D1423">
        <v>1</v>
      </c>
      <c r="E1423" s="160">
        <v>46062</v>
      </c>
      <c r="F1423" s="160">
        <v>46074</v>
      </c>
      <c r="G1423" s="160"/>
      <c r="H1423" s="160"/>
      <c r="I1423" s="160" t="b">
        <f t="shared" si="44"/>
        <v>0</v>
      </c>
      <c r="J1423" s="160" t="str">
        <f t="shared" si="45"/>
        <v>yes</v>
      </c>
    </row>
    <row r="1424" spans="2:10">
      <c r="B1424" t="s">
        <v>15476</v>
      </c>
      <c r="C1424" t="s">
        <v>15477</v>
      </c>
      <c r="D1424">
        <v>1</v>
      </c>
      <c r="E1424" s="160">
        <v>46075</v>
      </c>
      <c r="F1424" s="160">
        <v>46083</v>
      </c>
      <c r="G1424" s="160"/>
      <c r="H1424" s="160"/>
      <c r="I1424" s="160" t="b">
        <f t="shared" si="44"/>
        <v>0</v>
      </c>
      <c r="J1424" s="160" t="str">
        <f t="shared" si="45"/>
        <v>yes</v>
      </c>
    </row>
    <row r="1425" spans="2:10">
      <c r="B1425" t="s">
        <v>15478</v>
      </c>
      <c r="C1425" t="s">
        <v>15479</v>
      </c>
      <c r="D1425">
        <v>1</v>
      </c>
      <c r="E1425" s="160">
        <v>46049</v>
      </c>
      <c r="F1425" s="160">
        <v>46056</v>
      </c>
      <c r="G1425" s="160"/>
      <c r="H1425" s="160"/>
      <c r="I1425" s="160" t="b">
        <f t="shared" si="44"/>
        <v>0</v>
      </c>
      <c r="J1425" s="160" t="str">
        <f t="shared" si="45"/>
        <v>yes</v>
      </c>
    </row>
    <row r="1426" spans="2:10">
      <c r="B1426" t="s">
        <v>15480</v>
      </c>
      <c r="C1426" t="s">
        <v>15481</v>
      </c>
      <c r="D1426">
        <v>1</v>
      </c>
      <c r="E1426" s="160">
        <v>46057</v>
      </c>
      <c r="F1426" s="160">
        <v>46068</v>
      </c>
      <c r="G1426" s="160"/>
      <c r="H1426" s="160"/>
      <c r="I1426" s="160" t="b">
        <f t="shared" si="44"/>
        <v>0</v>
      </c>
      <c r="J1426" s="160" t="str">
        <f t="shared" si="45"/>
        <v>yes</v>
      </c>
    </row>
    <row r="1427" spans="2:10">
      <c r="B1427" t="s">
        <v>15482</v>
      </c>
      <c r="C1427" t="s">
        <v>15483</v>
      </c>
      <c r="D1427">
        <v>1</v>
      </c>
      <c r="E1427" s="160">
        <v>46069</v>
      </c>
      <c r="F1427" s="160">
        <v>46079</v>
      </c>
      <c r="G1427" s="160"/>
      <c r="H1427" s="160"/>
      <c r="I1427" s="160" t="b">
        <f t="shared" si="44"/>
        <v>0</v>
      </c>
      <c r="J1427" s="160" t="str">
        <f t="shared" si="45"/>
        <v>yes</v>
      </c>
    </row>
    <row r="1428" spans="2:10">
      <c r="B1428" t="s">
        <v>15484</v>
      </c>
      <c r="C1428" t="s">
        <v>15485</v>
      </c>
      <c r="D1428">
        <v>1</v>
      </c>
      <c r="E1428" s="160">
        <v>46081</v>
      </c>
      <c r="F1428" s="160">
        <v>46088</v>
      </c>
      <c r="G1428" s="160"/>
      <c r="H1428" s="160"/>
      <c r="I1428" s="160" t="b">
        <f t="shared" si="44"/>
        <v>0</v>
      </c>
      <c r="J1428" s="160" t="str">
        <f t="shared" si="45"/>
        <v>yes</v>
      </c>
    </row>
    <row r="1429" spans="2:10">
      <c r="B1429" t="s">
        <v>15486</v>
      </c>
      <c r="C1429" t="s">
        <v>15487</v>
      </c>
      <c r="D1429">
        <v>1</v>
      </c>
      <c r="E1429" s="160">
        <v>46189</v>
      </c>
      <c r="F1429" s="160">
        <v>46191</v>
      </c>
      <c r="G1429" s="160"/>
      <c r="H1429" s="160"/>
      <c r="I1429" s="160" t="b">
        <f t="shared" si="44"/>
        <v>0</v>
      </c>
      <c r="J1429" s="160" t="str">
        <f t="shared" si="45"/>
        <v>yes</v>
      </c>
    </row>
    <row r="1430" spans="2:10">
      <c r="B1430" t="s">
        <v>15488</v>
      </c>
      <c r="C1430" t="s">
        <v>15489</v>
      </c>
      <c r="D1430">
        <v>1</v>
      </c>
      <c r="E1430" s="160">
        <v>46193</v>
      </c>
      <c r="F1430" s="160">
        <v>46200</v>
      </c>
      <c r="G1430" s="160"/>
      <c r="H1430" s="160"/>
      <c r="I1430" s="160" t="b">
        <f t="shared" si="44"/>
        <v>0</v>
      </c>
      <c r="J1430" s="160" t="str">
        <f t="shared" si="45"/>
        <v>yes</v>
      </c>
    </row>
    <row r="1431" spans="2:10">
      <c r="B1431" t="s">
        <v>15490</v>
      </c>
      <c r="C1431" t="s">
        <v>15491</v>
      </c>
      <c r="D1431">
        <v>1</v>
      </c>
      <c r="E1431" s="160">
        <v>46201</v>
      </c>
      <c r="F1431" s="160">
        <v>46208</v>
      </c>
      <c r="G1431" s="160"/>
      <c r="H1431" s="160"/>
      <c r="I1431" s="160" t="b">
        <f t="shared" si="44"/>
        <v>0</v>
      </c>
      <c r="J1431" s="160" t="str">
        <f t="shared" si="45"/>
        <v>yes</v>
      </c>
    </row>
    <row r="1432" spans="2:10">
      <c r="B1432" t="s">
        <v>15492</v>
      </c>
      <c r="C1432" t="s">
        <v>15493</v>
      </c>
      <c r="D1432">
        <v>1</v>
      </c>
      <c r="E1432" s="160">
        <v>46209</v>
      </c>
      <c r="F1432" s="160">
        <v>46211</v>
      </c>
      <c r="G1432" s="160"/>
      <c r="H1432" s="160"/>
      <c r="I1432" s="160" t="b">
        <f t="shared" si="44"/>
        <v>0</v>
      </c>
      <c r="J1432" s="160" t="str">
        <f t="shared" si="45"/>
        <v>yes</v>
      </c>
    </row>
    <row r="1433" spans="2:10">
      <c r="B1433" t="s">
        <v>15494</v>
      </c>
      <c r="C1433" t="s">
        <v>15495</v>
      </c>
      <c r="D1433">
        <v>1</v>
      </c>
      <c r="E1433" s="160">
        <v>46193</v>
      </c>
      <c r="F1433" s="160">
        <v>46196</v>
      </c>
      <c r="G1433" s="160"/>
      <c r="H1433" s="160"/>
      <c r="I1433" s="160" t="b">
        <f t="shared" si="44"/>
        <v>0</v>
      </c>
      <c r="J1433" s="160" t="str">
        <f t="shared" si="45"/>
        <v>yes</v>
      </c>
    </row>
    <row r="1434" spans="2:10">
      <c r="B1434" t="s">
        <v>15496</v>
      </c>
      <c r="C1434" t="s">
        <v>15497</v>
      </c>
      <c r="D1434">
        <v>1</v>
      </c>
      <c r="E1434" s="160">
        <v>46197</v>
      </c>
      <c r="F1434" s="160">
        <v>46201</v>
      </c>
      <c r="G1434" s="160"/>
      <c r="H1434" s="160"/>
      <c r="I1434" s="160" t="b">
        <f t="shared" si="44"/>
        <v>0</v>
      </c>
      <c r="J1434" s="160" t="str">
        <f t="shared" si="45"/>
        <v>yes</v>
      </c>
    </row>
    <row r="1435" spans="2:10">
      <c r="B1435" t="s">
        <v>15498</v>
      </c>
      <c r="C1435" t="s">
        <v>15499</v>
      </c>
      <c r="D1435">
        <v>1</v>
      </c>
      <c r="E1435" s="160">
        <v>46202</v>
      </c>
      <c r="F1435" s="160">
        <v>46205</v>
      </c>
      <c r="G1435" s="160"/>
      <c r="H1435" s="160"/>
      <c r="I1435" s="160" t="b">
        <f t="shared" si="44"/>
        <v>0</v>
      </c>
      <c r="J1435" s="160" t="str">
        <f t="shared" si="45"/>
        <v>yes</v>
      </c>
    </row>
    <row r="1436" spans="2:10">
      <c r="B1436" t="s">
        <v>15500</v>
      </c>
      <c r="C1436" t="s">
        <v>15501</v>
      </c>
      <c r="D1436">
        <v>1</v>
      </c>
      <c r="E1436" s="160">
        <v>46106</v>
      </c>
      <c r="F1436" s="160">
        <v>46107</v>
      </c>
      <c r="G1436" s="160"/>
      <c r="H1436" s="160"/>
      <c r="I1436" s="160" t="b">
        <f t="shared" si="44"/>
        <v>0</v>
      </c>
      <c r="J1436" s="160" t="str">
        <f t="shared" si="45"/>
        <v>yes</v>
      </c>
    </row>
    <row r="1437" spans="2:10">
      <c r="B1437" t="s">
        <v>15502</v>
      </c>
      <c r="C1437" t="s">
        <v>15503</v>
      </c>
      <c r="D1437">
        <v>1</v>
      </c>
      <c r="E1437" s="160">
        <v>46109</v>
      </c>
      <c r="F1437" s="160">
        <v>46110</v>
      </c>
      <c r="G1437" s="160"/>
      <c r="H1437" s="160"/>
      <c r="I1437" s="160" t="b">
        <f t="shared" si="44"/>
        <v>0</v>
      </c>
      <c r="J1437" s="160" t="str">
        <f t="shared" si="45"/>
        <v>yes</v>
      </c>
    </row>
    <row r="1438" spans="2:10">
      <c r="B1438" t="s">
        <v>15504</v>
      </c>
      <c r="C1438" t="s">
        <v>15505</v>
      </c>
      <c r="D1438">
        <v>1</v>
      </c>
      <c r="E1438" s="160">
        <v>46111</v>
      </c>
      <c r="F1438" s="160">
        <v>46113</v>
      </c>
      <c r="G1438" s="160"/>
      <c r="H1438" s="160"/>
      <c r="I1438" s="160" t="b">
        <f t="shared" si="44"/>
        <v>0</v>
      </c>
      <c r="J1438" s="160" t="str">
        <f t="shared" si="45"/>
        <v>yes</v>
      </c>
    </row>
    <row r="1439" spans="2:10">
      <c r="B1439" t="s">
        <v>15506</v>
      </c>
      <c r="C1439" t="s">
        <v>15507</v>
      </c>
      <c r="D1439">
        <v>1</v>
      </c>
      <c r="E1439" s="160">
        <v>46114</v>
      </c>
      <c r="F1439" s="160">
        <v>46116</v>
      </c>
      <c r="G1439" s="160"/>
      <c r="H1439" s="160"/>
      <c r="I1439" s="160" t="b">
        <f t="shared" si="44"/>
        <v>0</v>
      </c>
      <c r="J1439" s="160" t="str">
        <f t="shared" si="45"/>
        <v>yes</v>
      </c>
    </row>
    <row r="1440" spans="2:10">
      <c r="B1440" t="s">
        <v>15508</v>
      </c>
      <c r="C1440" t="s">
        <v>15509</v>
      </c>
      <c r="D1440">
        <v>1</v>
      </c>
      <c r="E1440" s="160">
        <v>46149</v>
      </c>
      <c r="F1440" s="160">
        <v>46151</v>
      </c>
      <c r="G1440" s="160"/>
      <c r="H1440" s="160"/>
      <c r="I1440" s="160" t="b">
        <f t="shared" si="44"/>
        <v>0</v>
      </c>
      <c r="J1440" s="160" t="str">
        <f t="shared" si="45"/>
        <v>yes</v>
      </c>
    </row>
    <row r="1441" spans="2:10">
      <c r="B1441" t="s">
        <v>15510</v>
      </c>
      <c r="C1441" t="s">
        <v>15511</v>
      </c>
      <c r="D1441">
        <v>1</v>
      </c>
      <c r="E1441" s="160">
        <v>46116</v>
      </c>
      <c r="F1441" s="160">
        <v>46117</v>
      </c>
      <c r="G1441" s="160">
        <v>45935</v>
      </c>
      <c r="H1441" s="160"/>
      <c r="I1441" s="160" t="b">
        <f t="shared" si="44"/>
        <v>0</v>
      </c>
      <c r="J1441" s="160" t="str">
        <f t="shared" si="45"/>
        <v>yes</v>
      </c>
    </row>
    <row r="1442" spans="2:10">
      <c r="B1442" t="s">
        <v>15512</v>
      </c>
      <c r="C1442" t="s">
        <v>15513</v>
      </c>
      <c r="D1442">
        <v>1</v>
      </c>
      <c r="E1442" s="160">
        <v>46124</v>
      </c>
      <c r="F1442" s="160">
        <v>46125</v>
      </c>
      <c r="G1442" s="160">
        <v>45937</v>
      </c>
      <c r="H1442" s="160"/>
      <c r="I1442" s="160" t="b">
        <f t="shared" si="44"/>
        <v>0</v>
      </c>
      <c r="J1442" s="160" t="str">
        <f t="shared" si="45"/>
        <v>yes</v>
      </c>
    </row>
    <row r="1443" spans="2:10">
      <c r="B1443" t="s">
        <v>15514</v>
      </c>
      <c r="C1443" t="s">
        <v>15515</v>
      </c>
      <c r="D1443">
        <v>1</v>
      </c>
      <c r="E1443" s="160">
        <v>46138</v>
      </c>
      <c r="F1443" s="160">
        <v>46139</v>
      </c>
      <c r="G1443" s="160">
        <v>45935</v>
      </c>
      <c r="H1443" s="160"/>
      <c r="I1443" s="160" t="b">
        <f t="shared" si="44"/>
        <v>0</v>
      </c>
      <c r="J1443" s="160" t="str">
        <f t="shared" si="45"/>
        <v>yes</v>
      </c>
    </row>
    <row r="1444" spans="2:10">
      <c r="B1444" t="s">
        <v>15516</v>
      </c>
      <c r="C1444" t="s">
        <v>15517</v>
      </c>
      <c r="D1444">
        <v>1</v>
      </c>
      <c r="E1444" s="160">
        <v>46147</v>
      </c>
      <c r="F1444" s="160">
        <v>46148</v>
      </c>
      <c r="G1444" s="160">
        <v>45952</v>
      </c>
      <c r="H1444" s="160"/>
      <c r="I1444" s="160" t="b">
        <f t="shared" si="44"/>
        <v>0</v>
      </c>
      <c r="J1444" s="160" t="str">
        <f t="shared" si="45"/>
        <v>yes</v>
      </c>
    </row>
    <row r="1445" spans="2:10">
      <c r="B1445" t="s">
        <v>15518</v>
      </c>
      <c r="C1445" t="s">
        <v>15519</v>
      </c>
      <c r="D1445">
        <v>1</v>
      </c>
      <c r="E1445" s="160">
        <v>46156</v>
      </c>
      <c r="F1445" s="160">
        <v>46158</v>
      </c>
      <c r="G1445" s="160">
        <v>45955</v>
      </c>
      <c r="H1445" s="160"/>
      <c r="I1445" s="160" t="b">
        <f t="shared" si="44"/>
        <v>0</v>
      </c>
      <c r="J1445" s="160" t="str">
        <f t="shared" si="45"/>
        <v>yes</v>
      </c>
    </row>
    <row r="1446" spans="2:10">
      <c r="B1446" t="s">
        <v>15520</v>
      </c>
      <c r="C1446" t="s">
        <v>15521</v>
      </c>
      <c r="D1446">
        <v>1</v>
      </c>
      <c r="E1446" s="160">
        <v>46116</v>
      </c>
      <c r="F1446" s="160">
        <v>46117</v>
      </c>
      <c r="G1446" s="160"/>
      <c r="H1446" s="160"/>
      <c r="I1446" s="160" t="b">
        <f t="shared" si="44"/>
        <v>0</v>
      </c>
      <c r="J1446" s="160" t="str">
        <f t="shared" si="45"/>
        <v>yes</v>
      </c>
    </row>
    <row r="1447" spans="2:10">
      <c r="B1447" t="s">
        <v>15522</v>
      </c>
      <c r="C1447" t="s">
        <v>15523</v>
      </c>
      <c r="D1447">
        <v>1</v>
      </c>
      <c r="E1447" s="160">
        <v>46118</v>
      </c>
      <c r="F1447" s="160">
        <v>46119</v>
      </c>
      <c r="G1447" s="160"/>
      <c r="H1447" s="160"/>
      <c r="I1447" s="160" t="b">
        <f t="shared" si="44"/>
        <v>0</v>
      </c>
      <c r="J1447" s="160" t="str">
        <f t="shared" si="45"/>
        <v>yes</v>
      </c>
    </row>
    <row r="1448" spans="2:10">
      <c r="B1448" t="s">
        <v>15524</v>
      </c>
      <c r="C1448" t="s">
        <v>15525</v>
      </c>
      <c r="D1448">
        <v>1</v>
      </c>
      <c r="E1448" s="160">
        <v>46120</v>
      </c>
      <c r="F1448" s="160">
        <v>46121</v>
      </c>
      <c r="I1448" s="160" t="b">
        <f t="shared" si="44"/>
        <v>0</v>
      </c>
      <c r="J1448" s="160" t="str">
        <f t="shared" si="45"/>
        <v>yes</v>
      </c>
    </row>
    <row r="1449" spans="2:10">
      <c r="B1449" t="s">
        <v>15526</v>
      </c>
      <c r="C1449" t="s">
        <v>15527</v>
      </c>
      <c r="D1449">
        <v>1</v>
      </c>
      <c r="E1449" s="160">
        <v>46123</v>
      </c>
      <c r="F1449" s="160">
        <v>46124</v>
      </c>
      <c r="G1449" s="160"/>
      <c r="H1449" s="160"/>
      <c r="I1449" s="160" t="b">
        <f t="shared" si="44"/>
        <v>0</v>
      </c>
      <c r="J1449" s="160" t="str">
        <f t="shared" si="45"/>
        <v>yes</v>
      </c>
    </row>
    <row r="1450" spans="2:10">
      <c r="B1450" t="s">
        <v>15528</v>
      </c>
      <c r="C1450" t="s">
        <v>15529</v>
      </c>
      <c r="D1450">
        <v>1</v>
      </c>
      <c r="E1450" s="160">
        <v>46149</v>
      </c>
      <c r="F1450" s="160">
        <v>46151</v>
      </c>
      <c r="G1450" s="160"/>
      <c r="H1450" s="160"/>
      <c r="I1450" s="160" t="b">
        <f t="shared" si="44"/>
        <v>0</v>
      </c>
      <c r="J1450" s="160" t="str">
        <f t="shared" si="45"/>
        <v>yes</v>
      </c>
    </row>
    <row r="1451" spans="2:10">
      <c r="B1451" t="s">
        <v>15530</v>
      </c>
      <c r="C1451" t="s">
        <v>15531</v>
      </c>
      <c r="D1451">
        <v>1</v>
      </c>
      <c r="E1451" s="160">
        <v>46124</v>
      </c>
      <c r="F1451" s="160">
        <v>46125</v>
      </c>
      <c r="G1451" s="160"/>
      <c r="H1451" s="160"/>
      <c r="I1451" s="160" t="b">
        <f t="shared" si="44"/>
        <v>0</v>
      </c>
      <c r="J1451" s="160" t="str">
        <f t="shared" si="45"/>
        <v>yes</v>
      </c>
    </row>
    <row r="1452" spans="2:10">
      <c r="B1452" t="s">
        <v>15532</v>
      </c>
      <c r="C1452" t="s">
        <v>15533</v>
      </c>
      <c r="D1452">
        <v>1</v>
      </c>
      <c r="E1452" s="160">
        <v>46131</v>
      </c>
      <c r="F1452" s="160">
        <v>46132</v>
      </c>
      <c r="I1452" s="160" t="b">
        <f t="shared" si="44"/>
        <v>0</v>
      </c>
      <c r="J1452" s="160" t="str">
        <f t="shared" si="45"/>
        <v>yes</v>
      </c>
    </row>
    <row r="1453" spans="2:10">
      <c r="B1453" t="s">
        <v>15534</v>
      </c>
      <c r="C1453" t="s">
        <v>15535</v>
      </c>
      <c r="D1453">
        <v>1</v>
      </c>
      <c r="E1453" s="160">
        <v>46142</v>
      </c>
      <c r="F1453" s="160">
        <v>46144</v>
      </c>
      <c r="I1453" s="160" t="b">
        <f t="shared" si="44"/>
        <v>0</v>
      </c>
      <c r="J1453" s="160" t="str">
        <f t="shared" si="45"/>
        <v>yes</v>
      </c>
    </row>
    <row r="1454" spans="2:10">
      <c r="B1454" t="s">
        <v>15536</v>
      </c>
      <c r="C1454" t="s">
        <v>15537</v>
      </c>
      <c r="D1454">
        <v>1</v>
      </c>
      <c r="E1454" s="160">
        <v>46145</v>
      </c>
      <c r="F1454" s="160">
        <v>46152</v>
      </c>
      <c r="G1454" s="160"/>
      <c r="H1454" s="160"/>
      <c r="I1454" s="160" t="b">
        <f t="shared" si="44"/>
        <v>0</v>
      </c>
      <c r="J1454" s="160" t="str">
        <f t="shared" si="45"/>
        <v>yes</v>
      </c>
    </row>
    <row r="1455" spans="2:10">
      <c r="B1455" t="s">
        <v>15538</v>
      </c>
      <c r="C1455" t="s">
        <v>15539</v>
      </c>
      <c r="D1455">
        <v>1</v>
      </c>
      <c r="E1455" s="160">
        <v>46159</v>
      </c>
      <c r="F1455" s="160">
        <v>46166</v>
      </c>
      <c r="G1455" s="160"/>
      <c r="H1455" s="160"/>
      <c r="I1455" s="160" t="b">
        <f t="shared" si="44"/>
        <v>0</v>
      </c>
      <c r="J1455" s="160" t="str">
        <f t="shared" si="45"/>
        <v>yes</v>
      </c>
    </row>
    <row r="1456" spans="2:10">
      <c r="B1456" t="s">
        <v>15540</v>
      </c>
      <c r="C1456" t="s">
        <v>15541</v>
      </c>
      <c r="D1456">
        <v>1</v>
      </c>
      <c r="E1456" s="160">
        <v>46113</v>
      </c>
      <c r="F1456" s="160">
        <v>46114</v>
      </c>
      <c r="G1456" s="160"/>
      <c r="H1456" s="160"/>
      <c r="I1456" s="160" t="b">
        <f t="shared" si="44"/>
        <v>0</v>
      </c>
      <c r="J1456" s="160" t="str">
        <f t="shared" si="45"/>
        <v>yes</v>
      </c>
    </row>
    <row r="1457" spans="2:10">
      <c r="B1457" t="s">
        <v>15542</v>
      </c>
      <c r="C1457" t="s">
        <v>15543</v>
      </c>
      <c r="D1457">
        <v>1</v>
      </c>
      <c r="E1457" s="160">
        <v>46149</v>
      </c>
      <c r="F1457" s="160">
        <v>46151</v>
      </c>
      <c r="I1457" s="160" t="b">
        <f t="shared" si="44"/>
        <v>0</v>
      </c>
      <c r="J1457" s="160" t="str">
        <f t="shared" si="45"/>
        <v>yes</v>
      </c>
    </row>
    <row r="1458" spans="2:10">
      <c r="B1458" t="s">
        <v>15544</v>
      </c>
      <c r="C1458" t="s">
        <v>15545</v>
      </c>
      <c r="D1458">
        <v>1</v>
      </c>
      <c r="E1458" s="160">
        <v>46113</v>
      </c>
      <c r="F1458" s="160">
        <v>46114</v>
      </c>
      <c r="I1458" s="160" t="b">
        <f t="shared" si="44"/>
        <v>0</v>
      </c>
      <c r="J1458" s="160" t="str">
        <f t="shared" si="45"/>
        <v>yes</v>
      </c>
    </row>
    <row r="1459" spans="2:10">
      <c r="B1459" t="s">
        <v>15546</v>
      </c>
      <c r="C1459" t="s">
        <v>15547</v>
      </c>
      <c r="D1459">
        <v>1</v>
      </c>
      <c r="E1459" s="160">
        <v>46149</v>
      </c>
      <c r="F1459" s="160">
        <v>46151</v>
      </c>
      <c r="I1459" s="160" t="b">
        <f t="shared" si="44"/>
        <v>0</v>
      </c>
      <c r="J1459" s="160" t="str">
        <f t="shared" si="45"/>
        <v>yes</v>
      </c>
    </row>
    <row r="1460" spans="2:10">
      <c r="B1460" t="s">
        <v>15548</v>
      </c>
      <c r="C1460" t="s">
        <v>15549</v>
      </c>
      <c r="D1460">
        <v>1</v>
      </c>
      <c r="E1460" s="160">
        <v>46113</v>
      </c>
      <c r="F1460" s="160">
        <v>46114</v>
      </c>
      <c r="I1460" s="160" t="b">
        <f t="shared" si="44"/>
        <v>0</v>
      </c>
      <c r="J1460" s="160" t="str">
        <f t="shared" si="45"/>
        <v>yes</v>
      </c>
    </row>
    <row r="1461" spans="2:10">
      <c r="B1461" t="s">
        <v>15550</v>
      </c>
      <c r="C1461" t="s">
        <v>15551</v>
      </c>
      <c r="D1461">
        <v>1</v>
      </c>
      <c r="E1461" s="160">
        <v>46149</v>
      </c>
      <c r="F1461" s="160">
        <v>46151</v>
      </c>
      <c r="I1461" s="160" t="b">
        <f t="shared" si="44"/>
        <v>0</v>
      </c>
      <c r="J1461" s="160" t="str">
        <f t="shared" si="45"/>
        <v>yes</v>
      </c>
    </row>
    <row r="1462" spans="2:10">
      <c r="B1462" t="s">
        <v>15552</v>
      </c>
      <c r="C1462" t="s">
        <v>15553</v>
      </c>
      <c r="D1462">
        <v>1</v>
      </c>
      <c r="E1462" s="160">
        <v>46113</v>
      </c>
      <c r="F1462" s="160">
        <v>46114</v>
      </c>
      <c r="G1462" s="160"/>
      <c r="I1462" s="160" t="b">
        <f t="shared" si="44"/>
        <v>0</v>
      </c>
      <c r="J1462" s="160" t="str">
        <f t="shared" si="45"/>
        <v>yes</v>
      </c>
    </row>
    <row r="1463" spans="2:10">
      <c r="B1463" t="s">
        <v>15554</v>
      </c>
      <c r="C1463" t="s">
        <v>15555</v>
      </c>
      <c r="D1463">
        <v>1</v>
      </c>
      <c r="E1463" s="160">
        <v>46116</v>
      </c>
      <c r="F1463" s="160">
        <v>46117</v>
      </c>
      <c r="I1463" s="160" t="b">
        <f t="shared" si="44"/>
        <v>0</v>
      </c>
      <c r="J1463" s="160" t="str">
        <f t="shared" si="45"/>
        <v>yes</v>
      </c>
    </row>
    <row r="1464" spans="2:10">
      <c r="B1464" t="s">
        <v>15556</v>
      </c>
      <c r="C1464" t="s">
        <v>15557</v>
      </c>
      <c r="D1464">
        <v>1</v>
      </c>
      <c r="E1464" s="160">
        <v>46152</v>
      </c>
      <c r="F1464" s="160">
        <v>46154</v>
      </c>
      <c r="G1464" s="160"/>
      <c r="I1464" s="160" t="b">
        <f t="shared" si="44"/>
        <v>0</v>
      </c>
      <c r="J1464" s="160" t="str">
        <f t="shared" si="45"/>
        <v>yes</v>
      </c>
    </row>
    <row r="1465" spans="2:10">
      <c r="B1465" t="s">
        <v>15558</v>
      </c>
      <c r="C1465" t="s">
        <v>15559</v>
      </c>
      <c r="D1465">
        <v>1</v>
      </c>
      <c r="E1465" s="160">
        <v>46155</v>
      </c>
      <c r="F1465" s="160">
        <v>46158</v>
      </c>
      <c r="G1465" s="160"/>
      <c r="I1465" s="160" t="b">
        <f t="shared" si="44"/>
        <v>0</v>
      </c>
      <c r="J1465" s="160" t="str">
        <f t="shared" si="45"/>
        <v>yes</v>
      </c>
    </row>
    <row r="1466" spans="2:10">
      <c r="B1466" t="s">
        <v>15560</v>
      </c>
      <c r="C1466" t="s">
        <v>15561</v>
      </c>
      <c r="D1466">
        <v>1</v>
      </c>
      <c r="E1466" s="160">
        <v>46145</v>
      </c>
      <c r="F1466" s="160">
        <v>46146</v>
      </c>
      <c r="G1466" s="160"/>
      <c r="H1466" s="160"/>
      <c r="I1466" s="160" t="b">
        <f t="shared" si="44"/>
        <v>0</v>
      </c>
      <c r="J1466" s="160" t="str">
        <f t="shared" si="45"/>
        <v>yes</v>
      </c>
    </row>
    <row r="1467" spans="2:10">
      <c r="B1467" t="s">
        <v>15562</v>
      </c>
      <c r="C1467" t="s">
        <v>15563</v>
      </c>
      <c r="D1467">
        <v>1</v>
      </c>
      <c r="E1467" s="160">
        <v>46147</v>
      </c>
      <c r="F1467" s="160">
        <v>46148</v>
      </c>
      <c r="G1467" s="160"/>
      <c r="H1467" s="160"/>
      <c r="I1467" s="160" t="b">
        <f t="shared" si="44"/>
        <v>0</v>
      </c>
      <c r="J1467" s="160" t="str">
        <f t="shared" si="45"/>
        <v>yes</v>
      </c>
    </row>
    <row r="1468" spans="2:10">
      <c r="B1468" t="s">
        <v>15564</v>
      </c>
      <c r="C1468" t="s">
        <v>15565</v>
      </c>
      <c r="D1468">
        <v>1</v>
      </c>
      <c r="E1468" s="160">
        <v>46145</v>
      </c>
      <c r="F1468" s="160">
        <v>46146</v>
      </c>
      <c r="G1468" s="160"/>
      <c r="H1468" s="160"/>
      <c r="I1468" s="160" t="b">
        <f t="shared" si="44"/>
        <v>0</v>
      </c>
      <c r="J1468" s="160" t="str">
        <f t="shared" si="45"/>
        <v>yes</v>
      </c>
    </row>
    <row r="1469" spans="2:10">
      <c r="B1469" t="s">
        <v>15566</v>
      </c>
      <c r="C1469" t="s">
        <v>15567</v>
      </c>
      <c r="D1469">
        <v>1</v>
      </c>
      <c r="E1469" s="160">
        <v>46152</v>
      </c>
      <c r="F1469" s="160">
        <v>46153</v>
      </c>
      <c r="G1469" s="160"/>
      <c r="H1469" s="160"/>
      <c r="I1469" s="160" t="b">
        <f t="shared" si="44"/>
        <v>0</v>
      </c>
      <c r="J1469" s="160" t="str">
        <f t="shared" si="45"/>
        <v>yes</v>
      </c>
    </row>
    <row r="1470" spans="2:10">
      <c r="B1470" t="s">
        <v>15568</v>
      </c>
      <c r="C1470" t="s">
        <v>15569</v>
      </c>
      <c r="D1470">
        <v>1</v>
      </c>
      <c r="E1470" s="160">
        <v>46145</v>
      </c>
      <c r="F1470" s="160">
        <v>46146</v>
      </c>
      <c r="G1470" s="160"/>
      <c r="I1470" s="160" t="b">
        <f t="shared" si="44"/>
        <v>0</v>
      </c>
      <c r="J1470" s="160" t="str">
        <f t="shared" si="45"/>
        <v>yes</v>
      </c>
    </row>
    <row r="1471" spans="2:10">
      <c r="B1471" t="s">
        <v>15570</v>
      </c>
      <c r="C1471" t="s">
        <v>15571</v>
      </c>
      <c r="D1471">
        <v>1</v>
      </c>
      <c r="E1471" s="160">
        <v>46149</v>
      </c>
      <c r="F1471" s="160">
        <v>46151</v>
      </c>
      <c r="G1471" s="160"/>
      <c r="H1471" s="160"/>
      <c r="I1471" s="160" t="b">
        <f t="shared" si="44"/>
        <v>0</v>
      </c>
      <c r="J1471" s="160" t="str">
        <f t="shared" si="45"/>
        <v>yes</v>
      </c>
    </row>
    <row r="1472" spans="2:10">
      <c r="B1472" t="s">
        <v>15572</v>
      </c>
      <c r="C1472" t="s">
        <v>15573</v>
      </c>
      <c r="D1472">
        <v>1</v>
      </c>
      <c r="E1472" s="160">
        <v>46145</v>
      </c>
      <c r="F1472" s="160">
        <v>46146</v>
      </c>
      <c r="G1472" s="160"/>
      <c r="H1472" s="160"/>
      <c r="I1472" s="160" t="b">
        <f t="shared" si="44"/>
        <v>0</v>
      </c>
      <c r="J1472" s="160" t="str">
        <f t="shared" si="45"/>
        <v>yes</v>
      </c>
    </row>
    <row r="1473" spans="2:10">
      <c r="B1473" t="s">
        <v>15574</v>
      </c>
      <c r="C1473" t="s">
        <v>15575</v>
      </c>
      <c r="D1473">
        <v>1</v>
      </c>
      <c r="E1473" s="160">
        <v>46147</v>
      </c>
      <c r="F1473" s="160">
        <v>46148</v>
      </c>
      <c r="G1473" s="160"/>
      <c r="H1473" s="160"/>
      <c r="I1473" s="160" t="b">
        <f t="shared" si="44"/>
        <v>0</v>
      </c>
      <c r="J1473" s="160" t="str">
        <f t="shared" si="45"/>
        <v>yes</v>
      </c>
    </row>
    <row r="1474" spans="2:10">
      <c r="B1474" t="s">
        <v>15576</v>
      </c>
      <c r="C1474" t="s">
        <v>15577</v>
      </c>
      <c r="D1474">
        <v>1</v>
      </c>
      <c r="E1474" s="160">
        <v>46145</v>
      </c>
      <c r="F1474" s="160">
        <v>46146</v>
      </c>
      <c r="G1474" s="160"/>
      <c r="H1474" s="160"/>
      <c r="I1474" s="160" t="b">
        <f t="shared" si="44"/>
        <v>0</v>
      </c>
      <c r="J1474" s="160" t="str">
        <f t="shared" si="45"/>
        <v>yes</v>
      </c>
    </row>
    <row r="1475" spans="2:10">
      <c r="B1475" t="s">
        <v>15578</v>
      </c>
      <c r="C1475" t="s">
        <v>15579</v>
      </c>
      <c r="D1475">
        <v>1</v>
      </c>
      <c r="E1475" s="160">
        <v>46147</v>
      </c>
      <c r="F1475" s="160">
        <v>46148</v>
      </c>
      <c r="G1475" s="160"/>
      <c r="H1475" s="160"/>
      <c r="I1475" s="160" t="b">
        <f t="shared" si="44"/>
        <v>0</v>
      </c>
      <c r="J1475" s="160" t="str">
        <f t="shared" si="45"/>
        <v>yes</v>
      </c>
    </row>
    <row r="1476" spans="2:10">
      <c r="B1476" t="s">
        <v>15580</v>
      </c>
      <c r="C1476" t="s">
        <v>15581</v>
      </c>
      <c r="D1476">
        <v>1</v>
      </c>
      <c r="E1476" s="160">
        <v>46145</v>
      </c>
      <c r="F1476" s="160">
        <v>46146</v>
      </c>
      <c r="G1476" s="160"/>
      <c r="H1476" s="160"/>
      <c r="I1476" s="160" t="b">
        <f t="shared" si="44"/>
        <v>0</v>
      </c>
      <c r="J1476" s="160" t="str">
        <f t="shared" si="45"/>
        <v>yes</v>
      </c>
    </row>
    <row r="1477" spans="2:10">
      <c r="B1477" t="s">
        <v>15582</v>
      </c>
      <c r="C1477" t="s">
        <v>15583</v>
      </c>
      <c r="D1477">
        <v>1</v>
      </c>
      <c r="E1477" s="160">
        <v>46147</v>
      </c>
      <c r="F1477" s="160">
        <v>46148</v>
      </c>
      <c r="G1477" s="160"/>
      <c r="I1477" s="160" t="b">
        <f t="shared" si="44"/>
        <v>0</v>
      </c>
      <c r="J1477" s="160" t="str">
        <f t="shared" si="45"/>
        <v>yes</v>
      </c>
    </row>
    <row r="1478" spans="2:10">
      <c r="B1478" t="s">
        <v>15584</v>
      </c>
      <c r="C1478" t="s">
        <v>15585</v>
      </c>
      <c r="D1478">
        <v>1</v>
      </c>
      <c r="E1478" s="160">
        <v>46106</v>
      </c>
      <c r="F1478" s="160">
        <v>46107</v>
      </c>
      <c r="G1478" s="160"/>
      <c r="H1478" s="160"/>
      <c r="I1478" s="160" t="b">
        <f t="shared" si="44"/>
        <v>0</v>
      </c>
      <c r="J1478" s="160" t="str">
        <f t="shared" si="45"/>
        <v>yes</v>
      </c>
    </row>
    <row r="1479" spans="2:10">
      <c r="B1479" t="s">
        <v>15586</v>
      </c>
      <c r="C1479" t="s">
        <v>15587</v>
      </c>
      <c r="D1479">
        <v>1</v>
      </c>
      <c r="E1479" s="160">
        <v>46109</v>
      </c>
      <c r="F1479" s="160">
        <v>46110</v>
      </c>
      <c r="G1479" s="160"/>
      <c r="H1479" s="160"/>
      <c r="I1479" s="160" t="b">
        <f t="shared" si="44"/>
        <v>0</v>
      </c>
      <c r="J1479" s="160" t="str">
        <f t="shared" si="45"/>
        <v>yes</v>
      </c>
    </row>
    <row r="1480" spans="2:10">
      <c r="B1480" t="s">
        <v>15588</v>
      </c>
      <c r="C1480" t="s">
        <v>15589</v>
      </c>
      <c r="D1480">
        <v>1</v>
      </c>
      <c r="E1480" s="160">
        <v>46111</v>
      </c>
      <c r="F1480" s="160">
        <v>46112</v>
      </c>
      <c r="G1480" s="160"/>
      <c r="H1480" s="160"/>
      <c r="I1480" s="160" t="b">
        <f t="shared" si="44"/>
        <v>0</v>
      </c>
      <c r="J1480" s="160" t="str">
        <f t="shared" si="45"/>
        <v>yes</v>
      </c>
    </row>
    <row r="1481" spans="2:10">
      <c r="B1481" t="s">
        <v>15590</v>
      </c>
      <c r="C1481" t="s">
        <v>15591</v>
      </c>
      <c r="D1481">
        <v>1</v>
      </c>
      <c r="E1481" s="160">
        <v>46113</v>
      </c>
      <c r="F1481" s="160">
        <v>46114</v>
      </c>
      <c r="G1481" s="160"/>
      <c r="H1481" s="160"/>
      <c r="I1481" s="160" t="b">
        <f t="shared" si="44"/>
        <v>0</v>
      </c>
      <c r="J1481" s="160" t="str">
        <f t="shared" si="45"/>
        <v>yes</v>
      </c>
    </row>
    <row r="1482" spans="2:10">
      <c r="B1482" t="s">
        <v>15592</v>
      </c>
      <c r="C1482" t="s">
        <v>15593</v>
      </c>
      <c r="D1482">
        <v>1</v>
      </c>
      <c r="E1482" s="160">
        <v>46106</v>
      </c>
      <c r="F1482" s="160">
        <v>46107</v>
      </c>
      <c r="G1482" s="160"/>
      <c r="H1482" s="160"/>
      <c r="I1482" s="160" t="b">
        <f t="shared" si="44"/>
        <v>0</v>
      </c>
      <c r="J1482" s="160" t="str">
        <f t="shared" si="45"/>
        <v>yes</v>
      </c>
    </row>
    <row r="1483" spans="2:10">
      <c r="B1483" t="s">
        <v>15594</v>
      </c>
      <c r="C1483" t="s">
        <v>15595</v>
      </c>
      <c r="D1483">
        <v>1</v>
      </c>
      <c r="E1483" s="160">
        <v>46109</v>
      </c>
      <c r="F1483" s="160">
        <v>46110</v>
      </c>
      <c r="G1483" s="160"/>
      <c r="H1483" s="160"/>
      <c r="I1483" s="160" t="b">
        <f t="shared" ref="I1483:I1546" si="46">IF(E1483=G1483,"yes")</f>
        <v>0</v>
      </c>
      <c r="J1483" s="160" t="str">
        <f t="shared" ref="J1483:J1546" si="47">IF(E1483&gt;G1483,"yes")</f>
        <v>yes</v>
      </c>
    </row>
    <row r="1484" spans="2:10">
      <c r="B1484" t="s">
        <v>15596</v>
      </c>
      <c r="C1484" t="s">
        <v>15597</v>
      </c>
      <c r="D1484">
        <v>1</v>
      </c>
      <c r="E1484" s="160">
        <v>46111</v>
      </c>
      <c r="F1484" s="160">
        <v>46112</v>
      </c>
      <c r="G1484" s="160"/>
      <c r="H1484" s="160"/>
      <c r="I1484" s="160" t="b">
        <f t="shared" si="46"/>
        <v>0</v>
      </c>
      <c r="J1484" s="160" t="str">
        <f t="shared" si="47"/>
        <v>yes</v>
      </c>
    </row>
    <row r="1485" spans="2:10">
      <c r="B1485" t="s">
        <v>15598</v>
      </c>
      <c r="C1485" t="s">
        <v>15599</v>
      </c>
      <c r="D1485">
        <v>1</v>
      </c>
      <c r="E1485" s="160">
        <v>46113</v>
      </c>
      <c r="F1485" s="160">
        <v>46114</v>
      </c>
      <c r="G1485" s="160"/>
      <c r="H1485" s="160"/>
      <c r="I1485" s="160" t="b">
        <f t="shared" si="46"/>
        <v>0</v>
      </c>
      <c r="J1485" s="160" t="str">
        <f t="shared" si="47"/>
        <v>yes</v>
      </c>
    </row>
    <row r="1486" spans="2:10">
      <c r="B1486" t="s">
        <v>15600</v>
      </c>
      <c r="C1486" t="s">
        <v>15601</v>
      </c>
      <c r="D1486">
        <v>1</v>
      </c>
      <c r="E1486" s="160">
        <v>46106</v>
      </c>
      <c r="F1486" s="160">
        <v>46107</v>
      </c>
      <c r="G1486" s="160"/>
      <c r="H1486" s="160"/>
      <c r="I1486" s="160" t="b">
        <f t="shared" si="46"/>
        <v>0</v>
      </c>
      <c r="J1486" s="160" t="str">
        <f t="shared" si="47"/>
        <v>yes</v>
      </c>
    </row>
    <row r="1487" spans="2:10">
      <c r="B1487" t="s">
        <v>15602</v>
      </c>
      <c r="C1487" t="s">
        <v>15603</v>
      </c>
      <c r="D1487">
        <v>1</v>
      </c>
      <c r="E1487" s="160">
        <v>46109</v>
      </c>
      <c r="F1487" s="160">
        <v>46110</v>
      </c>
      <c r="G1487" s="160"/>
      <c r="H1487" s="160"/>
      <c r="I1487" s="160" t="b">
        <f t="shared" si="46"/>
        <v>0</v>
      </c>
      <c r="J1487" s="160" t="str">
        <f t="shared" si="47"/>
        <v>yes</v>
      </c>
    </row>
    <row r="1488" spans="2:10">
      <c r="B1488" t="s">
        <v>15604</v>
      </c>
      <c r="C1488" t="s">
        <v>15605</v>
      </c>
      <c r="D1488">
        <v>1</v>
      </c>
      <c r="E1488" s="160">
        <v>46111</v>
      </c>
      <c r="F1488" s="160">
        <v>46112</v>
      </c>
      <c r="G1488" s="160"/>
      <c r="H1488" s="160"/>
      <c r="I1488" s="160" t="b">
        <f t="shared" si="46"/>
        <v>0</v>
      </c>
      <c r="J1488" s="160" t="str">
        <f t="shared" si="47"/>
        <v>yes</v>
      </c>
    </row>
    <row r="1489" spans="2:10">
      <c r="B1489" t="s">
        <v>15606</v>
      </c>
      <c r="C1489" t="s">
        <v>15607</v>
      </c>
      <c r="D1489">
        <v>1</v>
      </c>
      <c r="E1489" s="160">
        <v>46113</v>
      </c>
      <c r="F1489" s="160">
        <v>46114</v>
      </c>
      <c r="G1489" s="160"/>
      <c r="H1489" s="160"/>
      <c r="I1489" s="160" t="b">
        <f t="shared" si="46"/>
        <v>0</v>
      </c>
      <c r="J1489" s="160" t="str">
        <f t="shared" si="47"/>
        <v>yes</v>
      </c>
    </row>
    <row r="1490" spans="2:10">
      <c r="B1490" t="s">
        <v>15608</v>
      </c>
      <c r="C1490" t="s">
        <v>15609</v>
      </c>
      <c r="D1490">
        <v>1</v>
      </c>
      <c r="E1490" s="160">
        <v>46106</v>
      </c>
      <c r="F1490" s="160">
        <v>46107</v>
      </c>
      <c r="G1490" s="160"/>
      <c r="H1490" s="160"/>
      <c r="I1490" s="160" t="b">
        <f t="shared" si="46"/>
        <v>0</v>
      </c>
      <c r="J1490" s="160" t="str">
        <f t="shared" si="47"/>
        <v>yes</v>
      </c>
    </row>
    <row r="1491" spans="2:10">
      <c r="B1491" t="s">
        <v>15610</v>
      </c>
      <c r="C1491" t="s">
        <v>15611</v>
      </c>
      <c r="D1491">
        <v>1</v>
      </c>
      <c r="E1491" s="160">
        <v>46109</v>
      </c>
      <c r="F1491" s="160">
        <v>46110</v>
      </c>
      <c r="G1491" s="160"/>
      <c r="H1491" s="160"/>
      <c r="I1491" s="160" t="b">
        <f t="shared" si="46"/>
        <v>0</v>
      </c>
      <c r="J1491" s="160" t="str">
        <f t="shared" si="47"/>
        <v>yes</v>
      </c>
    </row>
    <row r="1492" spans="2:10">
      <c r="B1492" t="s">
        <v>15612</v>
      </c>
      <c r="C1492" t="s">
        <v>15613</v>
      </c>
      <c r="D1492">
        <v>1</v>
      </c>
      <c r="E1492" s="160">
        <v>46111</v>
      </c>
      <c r="F1492" s="160">
        <v>46112</v>
      </c>
      <c r="G1492" s="160"/>
      <c r="H1492" s="160"/>
      <c r="I1492" s="160" t="b">
        <f t="shared" si="46"/>
        <v>0</v>
      </c>
      <c r="J1492" s="160" t="str">
        <f t="shared" si="47"/>
        <v>yes</v>
      </c>
    </row>
    <row r="1493" spans="2:10">
      <c r="B1493" t="s">
        <v>15614</v>
      </c>
      <c r="C1493" t="s">
        <v>15615</v>
      </c>
      <c r="D1493">
        <v>1</v>
      </c>
      <c r="E1493" s="160">
        <v>46113</v>
      </c>
      <c r="F1493" s="160">
        <v>46114</v>
      </c>
      <c r="G1493" s="160"/>
      <c r="H1493" s="160"/>
      <c r="I1493" s="160" t="b">
        <f t="shared" si="46"/>
        <v>0</v>
      </c>
      <c r="J1493" s="160" t="str">
        <f t="shared" si="47"/>
        <v>yes</v>
      </c>
    </row>
    <row r="1494" spans="2:10">
      <c r="B1494" t="s">
        <v>15616</v>
      </c>
      <c r="C1494" t="s">
        <v>15617</v>
      </c>
      <c r="D1494">
        <v>1</v>
      </c>
      <c r="E1494" s="160">
        <v>46149</v>
      </c>
      <c r="F1494" s="160">
        <v>46152</v>
      </c>
      <c r="G1494" s="160">
        <v>45920</v>
      </c>
      <c r="H1494" s="160"/>
      <c r="I1494" s="160" t="b">
        <f t="shared" si="46"/>
        <v>0</v>
      </c>
      <c r="J1494" s="160" t="str">
        <f t="shared" si="47"/>
        <v>yes</v>
      </c>
    </row>
    <row r="1495" spans="2:10">
      <c r="B1495" t="s">
        <v>15618</v>
      </c>
      <c r="C1495" t="s">
        <v>15619</v>
      </c>
      <c r="D1495">
        <v>1</v>
      </c>
      <c r="E1495" s="160">
        <v>46153</v>
      </c>
      <c r="F1495" s="160">
        <v>46155</v>
      </c>
      <c r="G1495" s="160">
        <v>45923</v>
      </c>
      <c r="H1495" s="160"/>
      <c r="I1495" s="160" t="b">
        <f t="shared" si="46"/>
        <v>0</v>
      </c>
      <c r="J1495" s="160" t="str">
        <f t="shared" si="47"/>
        <v>yes</v>
      </c>
    </row>
    <row r="1496" spans="2:10">
      <c r="B1496" t="s">
        <v>15620</v>
      </c>
      <c r="C1496" t="s">
        <v>15621</v>
      </c>
      <c r="D1496">
        <v>1</v>
      </c>
      <c r="E1496" s="160">
        <v>46156</v>
      </c>
      <c r="F1496" s="160">
        <v>46161</v>
      </c>
      <c r="G1496" s="160">
        <v>45927</v>
      </c>
      <c r="H1496" s="160"/>
      <c r="I1496" s="160" t="b">
        <f t="shared" si="46"/>
        <v>0</v>
      </c>
      <c r="J1496" s="160" t="str">
        <f t="shared" si="47"/>
        <v>yes</v>
      </c>
    </row>
    <row r="1497" spans="2:10">
      <c r="B1497" t="s">
        <v>15622</v>
      </c>
      <c r="C1497" t="s">
        <v>15623</v>
      </c>
      <c r="D1497">
        <v>1</v>
      </c>
      <c r="E1497" s="160">
        <v>46162</v>
      </c>
      <c r="F1497" s="160">
        <v>46165</v>
      </c>
      <c r="G1497" s="160"/>
      <c r="H1497" s="160"/>
      <c r="I1497" s="160" t="b">
        <f t="shared" si="46"/>
        <v>0</v>
      </c>
      <c r="J1497" s="160" t="str">
        <f t="shared" si="47"/>
        <v>yes</v>
      </c>
    </row>
    <row r="1498" spans="2:10">
      <c r="B1498" t="s">
        <v>15624</v>
      </c>
      <c r="C1498" t="s">
        <v>15625</v>
      </c>
      <c r="D1498">
        <v>1</v>
      </c>
      <c r="E1498" s="160">
        <v>46181</v>
      </c>
      <c r="F1498" s="160">
        <v>46183</v>
      </c>
      <c r="G1498" s="160"/>
      <c r="H1498" s="160"/>
      <c r="I1498" s="160" t="b">
        <f t="shared" si="46"/>
        <v>0</v>
      </c>
      <c r="J1498" s="160" t="str">
        <f t="shared" si="47"/>
        <v>yes</v>
      </c>
    </row>
    <row r="1499" spans="2:10">
      <c r="B1499" t="s">
        <v>15626</v>
      </c>
      <c r="C1499" t="s">
        <v>15627</v>
      </c>
      <c r="D1499">
        <v>1</v>
      </c>
      <c r="E1499" s="160">
        <v>46167</v>
      </c>
      <c r="F1499" s="160">
        <v>46170</v>
      </c>
      <c r="G1499" s="160"/>
      <c r="H1499" s="160"/>
      <c r="I1499" s="160" t="b">
        <f t="shared" si="46"/>
        <v>0</v>
      </c>
      <c r="J1499" s="160" t="str">
        <f t="shared" si="47"/>
        <v>yes</v>
      </c>
    </row>
    <row r="1500" spans="2:10">
      <c r="B1500" t="s">
        <v>15628</v>
      </c>
      <c r="C1500" t="s">
        <v>15629</v>
      </c>
      <c r="D1500">
        <v>1</v>
      </c>
      <c r="E1500" s="160">
        <v>46181</v>
      </c>
      <c r="F1500" s="160">
        <v>46184</v>
      </c>
      <c r="G1500" s="160"/>
      <c r="H1500" s="160"/>
      <c r="I1500" s="160" t="b">
        <f t="shared" si="46"/>
        <v>0</v>
      </c>
      <c r="J1500" s="160" t="str">
        <f t="shared" si="47"/>
        <v>yes</v>
      </c>
    </row>
    <row r="1501" spans="2:10">
      <c r="B1501" t="s">
        <v>15630</v>
      </c>
      <c r="C1501" t="s">
        <v>15631</v>
      </c>
      <c r="D1501">
        <v>1</v>
      </c>
      <c r="E1501" s="160">
        <v>46167</v>
      </c>
      <c r="F1501" s="160">
        <v>46168</v>
      </c>
      <c r="G1501" s="160"/>
      <c r="I1501" s="160" t="b">
        <f t="shared" si="46"/>
        <v>0</v>
      </c>
      <c r="J1501" s="160" t="str">
        <f t="shared" si="47"/>
        <v>yes</v>
      </c>
    </row>
    <row r="1502" spans="2:10">
      <c r="B1502" t="s">
        <v>15632</v>
      </c>
      <c r="C1502" t="s">
        <v>15633</v>
      </c>
      <c r="D1502">
        <v>1</v>
      </c>
      <c r="E1502" s="160">
        <v>46169</v>
      </c>
      <c r="F1502" s="160">
        <v>46170</v>
      </c>
      <c r="G1502" s="160"/>
      <c r="I1502" s="160" t="b">
        <f t="shared" si="46"/>
        <v>0</v>
      </c>
      <c r="J1502" s="160" t="str">
        <f t="shared" si="47"/>
        <v>yes</v>
      </c>
    </row>
    <row r="1503" spans="2:10">
      <c r="B1503" t="s">
        <v>15634</v>
      </c>
      <c r="C1503" t="s">
        <v>15635</v>
      </c>
      <c r="D1503">
        <v>1</v>
      </c>
      <c r="E1503" s="160">
        <v>46172</v>
      </c>
      <c r="F1503" s="160">
        <v>46174</v>
      </c>
      <c r="G1503" s="160"/>
      <c r="H1503" s="160"/>
      <c r="I1503" s="160" t="b">
        <f t="shared" si="46"/>
        <v>0</v>
      </c>
      <c r="J1503" s="160" t="str">
        <f t="shared" si="47"/>
        <v>yes</v>
      </c>
    </row>
    <row r="1504" spans="2:10">
      <c r="B1504" t="s">
        <v>15636</v>
      </c>
      <c r="C1504" t="s">
        <v>15637</v>
      </c>
      <c r="D1504">
        <v>1</v>
      </c>
      <c r="E1504" s="160">
        <v>46175</v>
      </c>
      <c r="F1504" s="160">
        <v>46176</v>
      </c>
      <c r="G1504" s="160"/>
      <c r="H1504" s="160"/>
      <c r="I1504" s="160" t="b">
        <f t="shared" si="46"/>
        <v>0</v>
      </c>
      <c r="J1504" s="160" t="str">
        <f t="shared" si="47"/>
        <v>yes</v>
      </c>
    </row>
    <row r="1505" spans="2:10">
      <c r="B1505" t="s">
        <v>15638</v>
      </c>
      <c r="C1505" t="s">
        <v>15639</v>
      </c>
      <c r="D1505">
        <v>1</v>
      </c>
      <c r="E1505" s="160">
        <v>46181</v>
      </c>
      <c r="F1505" s="160">
        <v>46182</v>
      </c>
      <c r="G1505" s="160"/>
      <c r="H1505" s="160"/>
      <c r="I1505" s="160" t="b">
        <f t="shared" si="46"/>
        <v>0</v>
      </c>
      <c r="J1505" s="160" t="str">
        <f t="shared" si="47"/>
        <v>yes</v>
      </c>
    </row>
    <row r="1506" spans="2:10">
      <c r="B1506" t="s">
        <v>15640</v>
      </c>
      <c r="C1506" t="s">
        <v>15641</v>
      </c>
      <c r="D1506">
        <v>1</v>
      </c>
      <c r="E1506" s="160">
        <v>46169</v>
      </c>
      <c r="F1506" s="160">
        <v>46170</v>
      </c>
      <c r="G1506" s="160"/>
      <c r="H1506" s="160"/>
      <c r="I1506" s="160" t="b">
        <f t="shared" si="46"/>
        <v>0</v>
      </c>
      <c r="J1506" s="160" t="str">
        <f t="shared" si="47"/>
        <v>yes</v>
      </c>
    </row>
    <row r="1507" spans="2:10">
      <c r="B1507" t="s">
        <v>15642</v>
      </c>
      <c r="C1507" t="s">
        <v>15643</v>
      </c>
      <c r="D1507">
        <v>1</v>
      </c>
      <c r="E1507" s="160">
        <v>46172</v>
      </c>
      <c r="F1507" s="160">
        <v>46173</v>
      </c>
      <c r="G1507" s="160"/>
      <c r="I1507" s="160" t="b">
        <f t="shared" si="46"/>
        <v>0</v>
      </c>
      <c r="J1507" s="160" t="str">
        <f t="shared" si="47"/>
        <v>yes</v>
      </c>
    </row>
    <row r="1508" spans="2:10">
      <c r="B1508" t="s">
        <v>15644</v>
      </c>
      <c r="C1508" t="s">
        <v>15645</v>
      </c>
      <c r="D1508">
        <v>1</v>
      </c>
      <c r="E1508" s="160">
        <v>46174</v>
      </c>
      <c r="F1508" s="160">
        <v>46175</v>
      </c>
      <c r="G1508" s="160"/>
      <c r="H1508" s="160"/>
      <c r="I1508" s="160" t="b">
        <f t="shared" si="46"/>
        <v>0</v>
      </c>
      <c r="J1508" s="160" t="str">
        <f t="shared" si="47"/>
        <v>yes</v>
      </c>
    </row>
    <row r="1509" spans="2:10">
      <c r="B1509" t="s">
        <v>15646</v>
      </c>
      <c r="C1509" t="s">
        <v>15647</v>
      </c>
      <c r="D1509">
        <v>1</v>
      </c>
      <c r="E1509" s="160">
        <v>46176</v>
      </c>
      <c r="F1509" s="160">
        <v>46177</v>
      </c>
      <c r="G1509" s="160"/>
      <c r="H1509" s="160"/>
      <c r="I1509" s="160" t="b">
        <f t="shared" si="46"/>
        <v>0</v>
      </c>
      <c r="J1509" s="160" t="str">
        <f t="shared" si="47"/>
        <v>yes</v>
      </c>
    </row>
    <row r="1510" spans="2:10">
      <c r="B1510" t="s">
        <v>15648</v>
      </c>
      <c r="C1510" t="s">
        <v>15649</v>
      </c>
      <c r="D1510">
        <v>1</v>
      </c>
      <c r="E1510" s="160">
        <v>46181</v>
      </c>
      <c r="F1510" s="160">
        <v>46182</v>
      </c>
      <c r="G1510" s="160"/>
      <c r="H1510" s="160"/>
      <c r="I1510" s="160" t="b">
        <f t="shared" si="46"/>
        <v>0</v>
      </c>
      <c r="J1510" s="160" t="str">
        <f t="shared" si="47"/>
        <v>yes</v>
      </c>
    </row>
    <row r="1511" spans="2:10">
      <c r="B1511" t="s">
        <v>15650</v>
      </c>
      <c r="C1511" t="s">
        <v>15651</v>
      </c>
      <c r="D1511">
        <v>1</v>
      </c>
      <c r="E1511" s="160">
        <v>46176</v>
      </c>
      <c r="F1511" s="160">
        <v>46177</v>
      </c>
      <c r="G1511" s="160"/>
      <c r="H1511" s="160"/>
      <c r="I1511" s="160" t="b">
        <f t="shared" si="46"/>
        <v>0</v>
      </c>
      <c r="J1511" s="160" t="str">
        <f t="shared" si="47"/>
        <v>yes</v>
      </c>
    </row>
    <row r="1512" spans="2:10">
      <c r="B1512" t="s">
        <v>15652</v>
      </c>
      <c r="C1512" t="s">
        <v>15653</v>
      </c>
      <c r="D1512">
        <v>1</v>
      </c>
      <c r="E1512" s="160">
        <v>46179</v>
      </c>
      <c r="F1512" s="160">
        <v>46180</v>
      </c>
      <c r="G1512" s="160"/>
      <c r="H1512" s="160"/>
      <c r="I1512" s="160" t="b">
        <f t="shared" si="46"/>
        <v>0</v>
      </c>
      <c r="J1512" s="160" t="str">
        <f t="shared" si="47"/>
        <v>yes</v>
      </c>
    </row>
    <row r="1513" spans="2:10">
      <c r="B1513" t="s">
        <v>15654</v>
      </c>
      <c r="C1513" t="s">
        <v>15655</v>
      </c>
      <c r="D1513">
        <v>1</v>
      </c>
      <c r="E1513" s="160">
        <v>46176</v>
      </c>
      <c r="F1513" s="160">
        <v>46177</v>
      </c>
      <c r="G1513" s="160"/>
      <c r="H1513" s="160"/>
      <c r="I1513" s="160" t="b">
        <f t="shared" si="46"/>
        <v>0</v>
      </c>
      <c r="J1513" s="160" t="str">
        <f t="shared" si="47"/>
        <v>yes</v>
      </c>
    </row>
    <row r="1514" spans="2:10">
      <c r="B1514" t="s">
        <v>15656</v>
      </c>
      <c r="C1514" t="s">
        <v>15657</v>
      </c>
      <c r="D1514">
        <v>1</v>
      </c>
      <c r="E1514" s="160">
        <v>46179</v>
      </c>
      <c r="F1514" s="160">
        <v>46180</v>
      </c>
      <c r="G1514" s="160"/>
      <c r="H1514" s="160"/>
      <c r="I1514" s="160" t="b">
        <f t="shared" si="46"/>
        <v>0</v>
      </c>
      <c r="J1514" s="160" t="str">
        <f t="shared" si="47"/>
        <v>yes</v>
      </c>
    </row>
    <row r="1515" spans="2:10">
      <c r="B1515" t="s">
        <v>15658</v>
      </c>
      <c r="C1515" t="s">
        <v>15659</v>
      </c>
      <c r="D1515">
        <v>1</v>
      </c>
      <c r="E1515" s="160">
        <v>46176</v>
      </c>
      <c r="F1515" s="160">
        <v>46177</v>
      </c>
      <c r="G1515" s="160"/>
      <c r="H1515" s="160"/>
      <c r="I1515" s="160" t="b">
        <f t="shared" si="46"/>
        <v>0</v>
      </c>
      <c r="J1515" s="160" t="str">
        <f t="shared" si="47"/>
        <v>yes</v>
      </c>
    </row>
    <row r="1516" spans="2:10">
      <c r="B1516" t="s">
        <v>15660</v>
      </c>
      <c r="C1516" t="s">
        <v>15661</v>
      </c>
      <c r="D1516">
        <v>1</v>
      </c>
      <c r="E1516" s="160">
        <v>46179</v>
      </c>
      <c r="F1516" s="160">
        <v>46180</v>
      </c>
      <c r="G1516" s="160"/>
      <c r="I1516" s="160" t="b">
        <f t="shared" si="46"/>
        <v>0</v>
      </c>
      <c r="J1516" s="160" t="str">
        <f t="shared" si="47"/>
        <v>yes</v>
      </c>
    </row>
    <row r="1517" spans="2:10">
      <c r="B1517" t="s">
        <v>15662</v>
      </c>
      <c r="C1517" t="s">
        <v>15663</v>
      </c>
      <c r="D1517">
        <v>1</v>
      </c>
      <c r="E1517" s="160">
        <v>46176</v>
      </c>
      <c r="F1517" s="160">
        <v>46177</v>
      </c>
      <c r="G1517" s="160"/>
      <c r="H1517" s="160"/>
      <c r="I1517" s="160" t="b">
        <f t="shared" si="46"/>
        <v>0</v>
      </c>
      <c r="J1517" s="160" t="str">
        <f t="shared" si="47"/>
        <v>yes</v>
      </c>
    </row>
    <row r="1518" spans="2:10">
      <c r="B1518" t="s">
        <v>15664</v>
      </c>
      <c r="C1518" t="s">
        <v>15665</v>
      </c>
      <c r="D1518">
        <v>1</v>
      </c>
      <c r="E1518" s="160">
        <v>46179</v>
      </c>
      <c r="F1518" s="160">
        <v>46180</v>
      </c>
      <c r="G1518" s="160"/>
      <c r="H1518" s="160"/>
      <c r="I1518" s="160" t="b">
        <f t="shared" si="46"/>
        <v>0</v>
      </c>
      <c r="J1518" s="160" t="str">
        <f t="shared" si="47"/>
        <v>yes</v>
      </c>
    </row>
    <row r="1519" spans="2:10">
      <c r="B1519" t="s">
        <v>15666</v>
      </c>
      <c r="C1519" t="s">
        <v>15667</v>
      </c>
      <c r="D1519">
        <v>1</v>
      </c>
      <c r="E1519" s="160">
        <v>46176</v>
      </c>
      <c r="F1519" s="160">
        <v>46177</v>
      </c>
      <c r="G1519" s="160"/>
      <c r="I1519" s="160" t="b">
        <f t="shared" si="46"/>
        <v>0</v>
      </c>
      <c r="J1519" s="160" t="str">
        <f t="shared" si="47"/>
        <v>yes</v>
      </c>
    </row>
    <row r="1520" spans="2:10">
      <c r="B1520" t="s">
        <v>15668</v>
      </c>
      <c r="C1520" t="s">
        <v>15669</v>
      </c>
      <c r="D1520">
        <v>1</v>
      </c>
      <c r="E1520" s="160">
        <v>46179</v>
      </c>
      <c r="F1520" s="160">
        <v>46180</v>
      </c>
      <c r="G1520" s="160"/>
      <c r="I1520" s="160" t="b">
        <f t="shared" si="46"/>
        <v>0</v>
      </c>
      <c r="J1520" s="160" t="str">
        <f t="shared" si="47"/>
        <v>yes</v>
      </c>
    </row>
    <row r="1521" spans="2:10">
      <c r="B1521" t="s">
        <v>15670</v>
      </c>
      <c r="C1521" t="s">
        <v>15671</v>
      </c>
      <c r="D1521">
        <v>1</v>
      </c>
      <c r="E1521" s="160">
        <v>46167</v>
      </c>
      <c r="F1521" s="160">
        <v>46169</v>
      </c>
      <c r="G1521" s="160"/>
      <c r="I1521" s="160" t="b">
        <f t="shared" si="46"/>
        <v>0</v>
      </c>
      <c r="J1521" s="160" t="str">
        <f t="shared" si="47"/>
        <v>yes</v>
      </c>
    </row>
    <row r="1522" spans="2:10">
      <c r="B1522" t="s">
        <v>15672</v>
      </c>
      <c r="C1522" t="s">
        <v>15673</v>
      </c>
      <c r="D1522">
        <v>1</v>
      </c>
      <c r="E1522" s="160">
        <v>46170</v>
      </c>
      <c r="F1522" s="160">
        <v>46175</v>
      </c>
      <c r="G1522" s="160"/>
      <c r="H1522" s="160"/>
      <c r="I1522" s="160" t="b">
        <f t="shared" si="46"/>
        <v>0</v>
      </c>
      <c r="J1522" s="160" t="str">
        <f t="shared" si="47"/>
        <v>yes</v>
      </c>
    </row>
    <row r="1523" spans="2:10">
      <c r="B1523" t="s">
        <v>15674</v>
      </c>
      <c r="C1523" t="s">
        <v>15675</v>
      </c>
      <c r="D1523">
        <v>1</v>
      </c>
      <c r="E1523" s="160">
        <v>46176</v>
      </c>
      <c r="F1523" s="160">
        <v>46180</v>
      </c>
      <c r="G1523" s="160"/>
      <c r="H1523" s="160"/>
      <c r="I1523" s="160" t="b">
        <f t="shared" si="46"/>
        <v>0</v>
      </c>
      <c r="J1523" s="160" t="str">
        <f t="shared" si="47"/>
        <v>yes</v>
      </c>
    </row>
    <row r="1524" spans="2:10">
      <c r="B1524" t="s">
        <v>15676</v>
      </c>
      <c r="C1524" t="s">
        <v>15677</v>
      </c>
      <c r="D1524">
        <v>1</v>
      </c>
      <c r="E1524" s="160">
        <v>46167</v>
      </c>
      <c r="F1524" s="160">
        <v>46168</v>
      </c>
      <c r="G1524" s="160"/>
      <c r="I1524" s="160" t="b">
        <f t="shared" si="46"/>
        <v>0</v>
      </c>
      <c r="J1524" s="160" t="str">
        <f t="shared" si="47"/>
        <v>yes</v>
      </c>
    </row>
    <row r="1525" spans="2:10">
      <c r="B1525" t="s">
        <v>15678</v>
      </c>
      <c r="C1525" t="s">
        <v>15679</v>
      </c>
      <c r="D1525">
        <v>1</v>
      </c>
      <c r="E1525" s="160">
        <v>46169</v>
      </c>
      <c r="F1525" s="160">
        <v>46170</v>
      </c>
      <c r="G1525" s="160"/>
      <c r="I1525" s="160" t="b">
        <f t="shared" si="46"/>
        <v>0</v>
      </c>
      <c r="J1525" s="160" t="str">
        <f t="shared" si="47"/>
        <v>yes</v>
      </c>
    </row>
    <row r="1526" spans="2:10">
      <c r="B1526" t="s">
        <v>15680</v>
      </c>
      <c r="C1526" t="s">
        <v>15681</v>
      </c>
      <c r="D1526">
        <v>1</v>
      </c>
      <c r="E1526" s="160">
        <v>46172</v>
      </c>
      <c r="F1526" s="160">
        <v>46173</v>
      </c>
      <c r="G1526" s="160"/>
      <c r="I1526" s="160" t="b">
        <f t="shared" si="46"/>
        <v>0</v>
      </c>
      <c r="J1526" s="160" t="str">
        <f t="shared" si="47"/>
        <v>yes</v>
      </c>
    </row>
    <row r="1527" spans="2:10">
      <c r="B1527" t="s">
        <v>15682</v>
      </c>
      <c r="C1527" t="s">
        <v>15683</v>
      </c>
      <c r="D1527">
        <v>1</v>
      </c>
      <c r="E1527" s="160">
        <v>46181</v>
      </c>
      <c r="F1527" s="160">
        <v>46182</v>
      </c>
      <c r="G1527" s="160"/>
      <c r="H1527" s="160"/>
      <c r="I1527" s="160" t="b">
        <f t="shared" si="46"/>
        <v>0</v>
      </c>
      <c r="J1527" s="160" t="str">
        <f t="shared" si="47"/>
        <v>yes</v>
      </c>
    </row>
    <row r="1528" spans="2:10">
      <c r="B1528" t="s">
        <v>15684</v>
      </c>
      <c r="C1528" t="s">
        <v>15685</v>
      </c>
      <c r="D1528">
        <v>1</v>
      </c>
      <c r="E1528" s="160">
        <v>46167</v>
      </c>
      <c r="F1528" s="160">
        <v>46168</v>
      </c>
      <c r="G1528" s="160"/>
      <c r="H1528" s="160"/>
      <c r="I1528" s="160" t="b">
        <f t="shared" si="46"/>
        <v>0</v>
      </c>
      <c r="J1528" s="160" t="str">
        <f t="shared" si="47"/>
        <v>yes</v>
      </c>
    </row>
    <row r="1529" spans="2:10">
      <c r="B1529" t="s">
        <v>15686</v>
      </c>
      <c r="C1529" t="s">
        <v>15687</v>
      </c>
      <c r="D1529">
        <v>1</v>
      </c>
      <c r="E1529" s="160">
        <v>46169</v>
      </c>
      <c r="F1529" s="160">
        <v>46170</v>
      </c>
      <c r="G1529" s="160"/>
      <c r="H1529" s="160"/>
      <c r="I1529" s="160" t="b">
        <f t="shared" si="46"/>
        <v>0</v>
      </c>
      <c r="J1529" s="160" t="str">
        <f t="shared" si="47"/>
        <v>yes</v>
      </c>
    </row>
    <row r="1530" spans="2:10">
      <c r="B1530" t="s">
        <v>15688</v>
      </c>
      <c r="C1530" t="s">
        <v>15689</v>
      </c>
      <c r="D1530">
        <v>1</v>
      </c>
      <c r="E1530" s="160">
        <v>46172</v>
      </c>
      <c r="F1530" s="160">
        <v>46173</v>
      </c>
      <c r="G1530" s="160"/>
      <c r="H1530" s="160"/>
      <c r="I1530" s="160" t="b">
        <f t="shared" si="46"/>
        <v>0</v>
      </c>
      <c r="J1530" s="160" t="str">
        <f t="shared" si="47"/>
        <v>yes</v>
      </c>
    </row>
    <row r="1531" spans="2:10">
      <c r="B1531" t="s">
        <v>15690</v>
      </c>
      <c r="C1531" t="s">
        <v>15691</v>
      </c>
      <c r="D1531">
        <v>1</v>
      </c>
      <c r="E1531" s="160">
        <v>46181</v>
      </c>
      <c r="F1531" s="160">
        <v>46182</v>
      </c>
      <c r="G1531" s="160"/>
      <c r="H1531" s="160"/>
      <c r="I1531" s="160" t="b">
        <f t="shared" si="46"/>
        <v>0</v>
      </c>
      <c r="J1531" s="160" t="str">
        <f t="shared" si="47"/>
        <v>yes</v>
      </c>
    </row>
    <row r="1532" spans="2:10">
      <c r="B1532" t="s">
        <v>15692</v>
      </c>
      <c r="C1532" t="s">
        <v>15693</v>
      </c>
      <c r="D1532">
        <v>1</v>
      </c>
      <c r="E1532" s="160">
        <v>46167</v>
      </c>
      <c r="F1532" s="160">
        <v>46168</v>
      </c>
      <c r="G1532" s="160"/>
      <c r="I1532" s="160" t="b">
        <f t="shared" si="46"/>
        <v>0</v>
      </c>
      <c r="J1532" s="160" t="str">
        <f t="shared" si="47"/>
        <v>yes</v>
      </c>
    </row>
    <row r="1533" spans="2:10">
      <c r="B1533" t="s">
        <v>15694</v>
      </c>
      <c r="C1533" t="s">
        <v>15695</v>
      </c>
      <c r="D1533">
        <v>1</v>
      </c>
      <c r="E1533" s="160">
        <v>46169</v>
      </c>
      <c r="F1533" s="160">
        <v>46170</v>
      </c>
      <c r="G1533" s="160"/>
      <c r="I1533" s="160" t="b">
        <f t="shared" si="46"/>
        <v>0</v>
      </c>
      <c r="J1533" s="160" t="str">
        <f t="shared" si="47"/>
        <v>yes</v>
      </c>
    </row>
    <row r="1534" spans="2:10">
      <c r="B1534" t="s">
        <v>15696</v>
      </c>
      <c r="C1534" t="s">
        <v>15697</v>
      </c>
      <c r="D1534">
        <v>1</v>
      </c>
      <c r="E1534" s="160">
        <v>46172</v>
      </c>
      <c r="F1534" s="160">
        <v>46173</v>
      </c>
      <c r="G1534" s="160"/>
      <c r="I1534" s="160" t="b">
        <f t="shared" si="46"/>
        <v>0</v>
      </c>
      <c r="J1534" s="160" t="str">
        <f t="shared" si="47"/>
        <v>yes</v>
      </c>
    </row>
    <row r="1535" spans="2:10">
      <c r="B1535" t="s">
        <v>15698</v>
      </c>
      <c r="C1535" t="s">
        <v>15699</v>
      </c>
      <c r="D1535">
        <v>1</v>
      </c>
      <c r="E1535" s="160">
        <v>46181</v>
      </c>
      <c r="F1535" s="160">
        <v>46182</v>
      </c>
      <c r="G1535" s="160"/>
      <c r="I1535" s="160" t="b">
        <f t="shared" si="46"/>
        <v>0</v>
      </c>
      <c r="J1535" s="160" t="str">
        <f t="shared" si="47"/>
        <v>yes</v>
      </c>
    </row>
    <row r="1536" spans="2:10">
      <c r="B1536" t="s">
        <v>15700</v>
      </c>
      <c r="C1536" t="s">
        <v>15701</v>
      </c>
      <c r="D1536">
        <v>1</v>
      </c>
      <c r="E1536" s="160">
        <v>46187</v>
      </c>
      <c r="F1536" s="160">
        <v>46189</v>
      </c>
      <c r="G1536" s="160"/>
      <c r="I1536" s="160" t="b">
        <f t="shared" si="46"/>
        <v>0</v>
      </c>
      <c r="J1536" s="160" t="str">
        <f t="shared" si="47"/>
        <v>yes</v>
      </c>
    </row>
    <row r="1537" spans="2:10">
      <c r="B1537" t="s">
        <v>15702</v>
      </c>
      <c r="C1537" t="s">
        <v>15703</v>
      </c>
      <c r="D1537">
        <v>1</v>
      </c>
      <c r="E1537" s="160">
        <v>46190</v>
      </c>
      <c r="F1537" s="160">
        <v>46193</v>
      </c>
      <c r="G1537" s="160"/>
      <c r="I1537" s="160" t="b">
        <f t="shared" si="46"/>
        <v>0</v>
      </c>
      <c r="J1537" s="160" t="str">
        <f t="shared" si="47"/>
        <v>yes</v>
      </c>
    </row>
    <row r="1538" spans="2:10">
      <c r="B1538" t="s">
        <v>15704</v>
      </c>
      <c r="C1538" t="s">
        <v>15705</v>
      </c>
      <c r="D1538">
        <v>1</v>
      </c>
      <c r="E1538" s="160">
        <v>46194</v>
      </c>
      <c r="F1538" s="160">
        <v>46196</v>
      </c>
      <c r="G1538" s="160"/>
      <c r="I1538" s="160" t="b">
        <f t="shared" si="46"/>
        <v>0</v>
      </c>
      <c r="J1538" s="160" t="str">
        <f t="shared" si="47"/>
        <v>yes</v>
      </c>
    </row>
    <row r="1539" spans="2:10">
      <c r="B1539" t="s">
        <v>15706</v>
      </c>
      <c r="C1539" t="s">
        <v>15707</v>
      </c>
      <c r="D1539">
        <v>1</v>
      </c>
      <c r="E1539" s="160">
        <v>46201</v>
      </c>
      <c r="F1539" s="160">
        <v>46203</v>
      </c>
      <c r="G1539" s="160"/>
      <c r="I1539" s="160" t="b">
        <f t="shared" si="46"/>
        <v>0</v>
      </c>
      <c r="J1539" s="160" t="str">
        <f t="shared" si="47"/>
        <v>yes</v>
      </c>
    </row>
    <row r="1540" spans="2:10">
      <c r="B1540" t="s">
        <v>15708</v>
      </c>
      <c r="C1540" t="s">
        <v>15709</v>
      </c>
      <c r="D1540">
        <v>1</v>
      </c>
      <c r="E1540" s="160">
        <v>46194</v>
      </c>
      <c r="F1540" s="160">
        <v>46196</v>
      </c>
      <c r="G1540" s="160"/>
      <c r="H1540" s="160"/>
      <c r="I1540" s="160" t="b">
        <f t="shared" si="46"/>
        <v>0</v>
      </c>
      <c r="J1540" s="160" t="str">
        <f t="shared" si="47"/>
        <v>yes</v>
      </c>
    </row>
    <row r="1541" spans="2:10">
      <c r="B1541" t="s">
        <v>15710</v>
      </c>
      <c r="C1541" t="s">
        <v>15711</v>
      </c>
      <c r="D1541">
        <v>1</v>
      </c>
      <c r="E1541" s="160">
        <v>46197</v>
      </c>
      <c r="F1541" s="160">
        <v>46200</v>
      </c>
      <c r="G1541" s="160"/>
      <c r="I1541" s="160" t="b">
        <f t="shared" si="46"/>
        <v>0</v>
      </c>
      <c r="J1541" s="160" t="str">
        <f t="shared" si="47"/>
        <v>yes</v>
      </c>
    </row>
    <row r="1542" spans="2:10">
      <c r="B1542" t="s">
        <v>15712</v>
      </c>
      <c r="C1542" t="s">
        <v>15713</v>
      </c>
      <c r="D1542">
        <v>1</v>
      </c>
      <c r="E1542" s="160">
        <v>46197</v>
      </c>
      <c r="F1542" s="160">
        <v>46198</v>
      </c>
      <c r="G1542" s="160"/>
      <c r="H1542" s="160"/>
      <c r="I1542" s="160" t="b">
        <f t="shared" si="46"/>
        <v>0</v>
      </c>
      <c r="J1542" s="160" t="str">
        <f t="shared" si="47"/>
        <v>yes</v>
      </c>
    </row>
    <row r="1543" spans="2:10">
      <c r="B1543" t="s">
        <v>15714</v>
      </c>
      <c r="C1543" t="s">
        <v>15715</v>
      </c>
      <c r="D1543">
        <v>1</v>
      </c>
      <c r="E1543" s="160">
        <v>46187</v>
      </c>
      <c r="F1543" s="160">
        <v>46188</v>
      </c>
      <c r="G1543" s="160"/>
      <c r="I1543" s="160" t="b">
        <f t="shared" si="46"/>
        <v>0</v>
      </c>
      <c r="J1543" s="160" t="str">
        <f t="shared" si="47"/>
        <v>yes</v>
      </c>
    </row>
    <row r="1544" spans="2:10">
      <c r="B1544" t="s">
        <v>15716</v>
      </c>
      <c r="C1544" t="s">
        <v>15717</v>
      </c>
      <c r="D1544">
        <v>1</v>
      </c>
      <c r="E1544" s="160">
        <v>46189</v>
      </c>
      <c r="F1544" s="160">
        <v>46190</v>
      </c>
      <c r="G1544" s="160"/>
      <c r="H1544" s="160"/>
      <c r="I1544" s="160" t="b">
        <f t="shared" si="46"/>
        <v>0</v>
      </c>
      <c r="J1544" s="160" t="str">
        <f t="shared" si="47"/>
        <v>yes</v>
      </c>
    </row>
    <row r="1545" spans="2:10">
      <c r="B1545" t="s">
        <v>15718</v>
      </c>
      <c r="C1545" t="s">
        <v>15719</v>
      </c>
      <c r="D1545">
        <v>1</v>
      </c>
      <c r="E1545" s="160">
        <v>46191</v>
      </c>
      <c r="F1545" s="160">
        <v>46193</v>
      </c>
      <c r="G1545" s="160"/>
      <c r="H1545" s="160"/>
      <c r="I1545" s="160" t="b">
        <f t="shared" si="46"/>
        <v>0</v>
      </c>
      <c r="J1545" s="160" t="str">
        <f t="shared" si="47"/>
        <v>yes</v>
      </c>
    </row>
    <row r="1546" spans="2:10">
      <c r="B1546" t="s">
        <v>15720</v>
      </c>
      <c r="C1546" t="s">
        <v>15721</v>
      </c>
      <c r="D1546">
        <v>1</v>
      </c>
      <c r="E1546" s="160">
        <v>46194</v>
      </c>
      <c r="F1546" s="160">
        <v>46195</v>
      </c>
      <c r="G1546" s="160"/>
      <c r="H1546" s="160"/>
      <c r="I1546" s="160" t="b">
        <f t="shared" si="46"/>
        <v>0</v>
      </c>
      <c r="J1546" s="160" t="str">
        <f t="shared" si="47"/>
        <v>yes</v>
      </c>
    </row>
    <row r="1547" spans="2:10">
      <c r="B1547" t="s">
        <v>15722</v>
      </c>
      <c r="C1547" t="s">
        <v>15723</v>
      </c>
      <c r="D1547">
        <v>1</v>
      </c>
      <c r="E1547" s="160">
        <v>46187</v>
      </c>
      <c r="F1547" s="160">
        <v>46188</v>
      </c>
      <c r="G1547" s="160"/>
      <c r="H1547" s="160"/>
      <c r="I1547" s="160" t="b">
        <f t="shared" ref="I1547:I1610" si="48">IF(E1547=G1547,"yes")</f>
        <v>0</v>
      </c>
      <c r="J1547" s="160" t="str">
        <f t="shared" ref="J1547:J1610" si="49">IF(E1547&gt;G1547,"yes")</f>
        <v>yes</v>
      </c>
    </row>
    <row r="1548" spans="2:10">
      <c r="B1548" t="s">
        <v>15724</v>
      </c>
      <c r="C1548" t="s">
        <v>15725</v>
      </c>
      <c r="D1548">
        <v>1</v>
      </c>
      <c r="E1548" s="160">
        <v>46189</v>
      </c>
      <c r="F1548" s="160">
        <v>46190</v>
      </c>
      <c r="G1548" s="160"/>
      <c r="H1548" s="160"/>
      <c r="I1548" s="160" t="b">
        <f t="shared" si="48"/>
        <v>0</v>
      </c>
      <c r="J1548" s="160" t="str">
        <f t="shared" si="49"/>
        <v>yes</v>
      </c>
    </row>
    <row r="1549" spans="2:10">
      <c r="B1549" t="s">
        <v>15726</v>
      </c>
      <c r="C1549" t="s">
        <v>15727</v>
      </c>
      <c r="D1549">
        <v>1</v>
      </c>
      <c r="E1549" s="160">
        <v>46191</v>
      </c>
      <c r="F1549" s="160">
        <v>46193</v>
      </c>
      <c r="G1549" s="160"/>
      <c r="H1549" s="160"/>
      <c r="I1549" s="160" t="b">
        <f t="shared" si="48"/>
        <v>0</v>
      </c>
      <c r="J1549" s="160" t="str">
        <f t="shared" si="49"/>
        <v>yes</v>
      </c>
    </row>
    <row r="1550" spans="2:10">
      <c r="B1550" t="s">
        <v>15728</v>
      </c>
      <c r="C1550" t="s">
        <v>15729</v>
      </c>
      <c r="D1550">
        <v>1</v>
      </c>
      <c r="E1550" s="160">
        <v>46194</v>
      </c>
      <c r="F1550" s="160">
        <v>46195</v>
      </c>
      <c r="G1550" s="160"/>
      <c r="I1550" s="160" t="b">
        <f t="shared" si="48"/>
        <v>0</v>
      </c>
      <c r="J1550" s="160" t="str">
        <f t="shared" si="49"/>
        <v>yes</v>
      </c>
    </row>
    <row r="1551" spans="2:10">
      <c r="B1551" t="s">
        <v>15730</v>
      </c>
      <c r="C1551" t="s">
        <v>15731</v>
      </c>
      <c r="D1551">
        <v>1</v>
      </c>
      <c r="E1551" s="160">
        <v>46187</v>
      </c>
      <c r="F1551" s="160">
        <v>46188</v>
      </c>
      <c r="G1551" s="160"/>
      <c r="H1551" s="160"/>
      <c r="I1551" s="160" t="b">
        <f t="shared" si="48"/>
        <v>0</v>
      </c>
      <c r="J1551" s="160" t="str">
        <f t="shared" si="49"/>
        <v>yes</v>
      </c>
    </row>
    <row r="1552" spans="2:10">
      <c r="B1552" t="s">
        <v>15732</v>
      </c>
      <c r="C1552" t="s">
        <v>15733</v>
      </c>
      <c r="D1552">
        <v>1</v>
      </c>
      <c r="E1552" s="160">
        <v>46189</v>
      </c>
      <c r="F1552" s="160">
        <v>46190</v>
      </c>
      <c r="G1552" s="160"/>
      <c r="H1552" s="160"/>
      <c r="I1552" s="160" t="b">
        <f t="shared" si="48"/>
        <v>0</v>
      </c>
      <c r="J1552" s="160" t="str">
        <f t="shared" si="49"/>
        <v>yes</v>
      </c>
    </row>
    <row r="1553" spans="2:10">
      <c r="B1553" t="s">
        <v>15734</v>
      </c>
      <c r="C1553" t="s">
        <v>15735</v>
      </c>
      <c r="D1553">
        <v>1</v>
      </c>
      <c r="E1553" s="160">
        <v>46191</v>
      </c>
      <c r="F1553" s="160">
        <v>46193</v>
      </c>
      <c r="G1553" s="160"/>
      <c r="H1553" s="160"/>
      <c r="I1553" s="160" t="b">
        <f t="shared" si="48"/>
        <v>0</v>
      </c>
      <c r="J1553" s="160" t="str">
        <f t="shared" si="49"/>
        <v>yes</v>
      </c>
    </row>
    <row r="1554" spans="2:10">
      <c r="B1554" t="s">
        <v>15736</v>
      </c>
      <c r="C1554" t="s">
        <v>15737</v>
      </c>
      <c r="D1554">
        <v>1</v>
      </c>
      <c r="E1554" s="160">
        <v>45928</v>
      </c>
      <c r="F1554" s="160">
        <v>45941</v>
      </c>
      <c r="G1554" s="160">
        <v>45960</v>
      </c>
      <c r="H1554" s="160"/>
      <c r="I1554" s="160" t="b">
        <f t="shared" si="48"/>
        <v>0</v>
      </c>
      <c r="J1554" s="160" t="b">
        <f t="shared" si="49"/>
        <v>0</v>
      </c>
    </row>
    <row r="1555" spans="2:10">
      <c r="B1555" t="s">
        <v>15738</v>
      </c>
      <c r="C1555" t="s">
        <v>15739</v>
      </c>
      <c r="D1555">
        <v>1</v>
      </c>
      <c r="E1555" s="160">
        <v>45942</v>
      </c>
      <c r="F1555" s="160">
        <v>45956</v>
      </c>
      <c r="G1555" s="160">
        <v>45964</v>
      </c>
      <c r="H1555" s="160"/>
      <c r="I1555" s="160" t="b">
        <f t="shared" si="48"/>
        <v>0</v>
      </c>
      <c r="J1555" s="160" t="b">
        <f t="shared" si="49"/>
        <v>0</v>
      </c>
    </row>
    <row r="1556" spans="2:10">
      <c r="B1556" t="s">
        <v>15740</v>
      </c>
      <c r="C1556" t="s">
        <v>15741</v>
      </c>
      <c r="D1556">
        <v>1</v>
      </c>
      <c r="E1556" s="160">
        <v>46002</v>
      </c>
      <c r="F1556" s="160">
        <v>46008</v>
      </c>
      <c r="G1556" s="160"/>
      <c r="H1556" s="160"/>
      <c r="I1556" s="160" t="b">
        <f t="shared" si="48"/>
        <v>0</v>
      </c>
      <c r="J1556" s="160" t="str">
        <f t="shared" si="49"/>
        <v>yes</v>
      </c>
    </row>
    <row r="1557" spans="2:10">
      <c r="B1557" t="s">
        <v>15742</v>
      </c>
      <c r="C1557" t="s">
        <v>15743</v>
      </c>
      <c r="D1557">
        <v>1</v>
      </c>
      <c r="E1557" s="160">
        <v>45946</v>
      </c>
      <c r="F1557" s="160">
        <v>45952</v>
      </c>
      <c r="G1557" s="160">
        <v>45903</v>
      </c>
      <c r="H1557" s="160"/>
      <c r="I1557" s="160" t="b">
        <f t="shared" si="48"/>
        <v>0</v>
      </c>
      <c r="J1557" s="160" t="str">
        <f t="shared" si="49"/>
        <v>yes</v>
      </c>
    </row>
    <row r="1558" spans="2:10">
      <c r="B1558" t="s">
        <v>15744</v>
      </c>
      <c r="C1558" t="s">
        <v>15745</v>
      </c>
      <c r="D1558">
        <v>1</v>
      </c>
      <c r="E1558" s="160">
        <v>45953</v>
      </c>
      <c r="F1558" s="160">
        <v>45960</v>
      </c>
      <c r="G1558" s="160">
        <v>45905</v>
      </c>
      <c r="H1558" s="160"/>
      <c r="I1558" s="160" t="b">
        <f t="shared" si="48"/>
        <v>0</v>
      </c>
      <c r="J1558" s="160" t="str">
        <f t="shared" si="49"/>
        <v>yes</v>
      </c>
    </row>
    <row r="1559" spans="2:10">
      <c r="B1559" t="s">
        <v>15746</v>
      </c>
      <c r="C1559" t="s">
        <v>15747</v>
      </c>
      <c r="D1559">
        <v>1</v>
      </c>
      <c r="E1559" s="160">
        <v>45962</v>
      </c>
      <c r="F1559" s="160">
        <v>45970</v>
      </c>
      <c r="G1559" s="160">
        <v>45915</v>
      </c>
      <c r="H1559" s="160"/>
      <c r="I1559" s="160" t="b">
        <f t="shared" si="48"/>
        <v>0</v>
      </c>
      <c r="J1559" s="160" t="str">
        <f t="shared" si="49"/>
        <v>yes</v>
      </c>
    </row>
    <row r="1560" spans="2:10">
      <c r="B1560" t="s">
        <v>15748</v>
      </c>
      <c r="C1560" t="s">
        <v>15749</v>
      </c>
      <c r="D1560">
        <v>1</v>
      </c>
      <c r="E1560" s="160">
        <v>45971</v>
      </c>
      <c r="F1560" s="160">
        <v>45979</v>
      </c>
      <c r="G1560" s="160"/>
      <c r="I1560" s="160" t="b">
        <f t="shared" si="48"/>
        <v>0</v>
      </c>
      <c r="J1560" s="160" t="str">
        <f t="shared" si="49"/>
        <v>yes</v>
      </c>
    </row>
    <row r="1561" spans="2:10">
      <c r="B1561" t="s">
        <v>15750</v>
      </c>
      <c r="C1561" t="s">
        <v>15751</v>
      </c>
      <c r="D1561">
        <v>1</v>
      </c>
      <c r="E1561" s="160">
        <v>46009</v>
      </c>
      <c r="F1561" s="160">
        <v>46021</v>
      </c>
      <c r="G1561" s="160"/>
      <c r="I1561" s="160" t="b">
        <f t="shared" si="48"/>
        <v>0</v>
      </c>
      <c r="J1561" s="160" t="str">
        <f t="shared" si="49"/>
        <v>yes</v>
      </c>
    </row>
    <row r="1562" spans="2:10">
      <c r="B1562" t="s">
        <v>15752</v>
      </c>
      <c r="C1562" t="s">
        <v>15753</v>
      </c>
      <c r="D1562">
        <v>1</v>
      </c>
      <c r="E1562" s="160">
        <v>45942</v>
      </c>
      <c r="F1562" s="160">
        <v>45945</v>
      </c>
      <c r="I1562" s="160" t="b">
        <f t="shared" si="48"/>
        <v>0</v>
      </c>
      <c r="J1562" s="160" t="str">
        <f t="shared" si="49"/>
        <v>yes</v>
      </c>
    </row>
    <row r="1563" spans="2:10">
      <c r="B1563" t="s">
        <v>15754</v>
      </c>
      <c r="C1563" t="s">
        <v>15755</v>
      </c>
      <c r="D1563">
        <v>1</v>
      </c>
      <c r="E1563" s="160">
        <v>45946</v>
      </c>
      <c r="F1563" s="160">
        <v>45950</v>
      </c>
      <c r="I1563" s="160" t="b">
        <f t="shared" si="48"/>
        <v>0</v>
      </c>
      <c r="J1563" s="160" t="str">
        <f t="shared" si="49"/>
        <v>yes</v>
      </c>
    </row>
    <row r="1564" spans="2:10">
      <c r="B1564" t="s">
        <v>15756</v>
      </c>
      <c r="C1564" t="s">
        <v>15757</v>
      </c>
      <c r="D1564">
        <v>1</v>
      </c>
      <c r="E1564" s="160">
        <v>45951</v>
      </c>
      <c r="F1564" s="160">
        <v>45955</v>
      </c>
      <c r="G1564" s="160"/>
      <c r="I1564" s="160" t="b">
        <f t="shared" si="48"/>
        <v>0</v>
      </c>
      <c r="J1564" s="160" t="str">
        <f t="shared" si="49"/>
        <v>yes</v>
      </c>
    </row>
    <row r="1565" spans="2:10">
      <c r="B1565" t="s">
        <v>15758</v>
      </c>
      <c r="C1565" t="s">
        <v>15759</v>
      </c>
      <c r="D1565">
        <v>1</v>
      </c>
      <c r="E1565" s="160">
        <v>45956</v>
      </c>
      <c r="F1565" s="160">
        <v>45959</v>
      </c>
      <c r="G1565" s="160"/>
      <c r="I1565" s="160" t="b">
        <f t="shared" si="48"/>
        <v>0</v>
      </c>
      <c r="J1565" s="160" t="str">
        <f t="shared" si="49"/>
        <v>yes</v>
      </c>
    </row>
    <row r="1566" spans="2:10">
      <c r="B1566" t="s">
        <v>15760</v>
      </c>
      <c r="C1566" t="s">
        <v>15761</v>
      </c>
      <c r="D1566">
        <v>1</v>
      </c>
      <c r="E1566" s="160">
        <v>45960</v>
      </c>
      <c r="F1566" s="160">
        <v>45965</v>
      </c>
      <c r="G1566" s="160"/>
      <c r="I1566" s="160" t="b">
        <f t="shared" si="48"/>
        <v>0</v>
      </c>
      <c r="J1566" s="160" t="str">
        <f t="shared" si="49"/>
        <v>yes</v>
      </c>
    </row>
    <row r="1567" spans="2:10">
      <c r="B1567" t="s">
        <v>15762</v>
      </c>
      <c r="C1567" t="s">
        <v>15763</v>
      </c>
      <c r="D1567">
        <v>1</v>
      </c>
      <c r="E1567" s="160">
        <v>45971</v>
      </c>
      <c r="F1567" s="160">
        <v>45972</v>
      </c>
      <c r="G1567" s="160">
        <v>45892</v>
      </c>
      <c r="I1567" s="160" t="b">
        <f t="shared" si="48"/>
        <v>0</v>
      </c>
      <c r="J1567" s="160" t="str">
        <f t="shared" si="49"/>
        <v>yes</v>
      </c>
    </row>
    <row r="1568" spans="2:10">
      <c r="B1568" t="s">
        <v>15764</v>
      </c>
      <c r="C1568" t="s">
        <v>15765</v>
      </c>
      <c r="D1568">
        <v>1</v>
      </c>
      <c r="E1568" s="160">
        <v>45976</v>
      </c>
      <c r="F1568" s="160">
        <v>45977</v>
      </c>
      <c r="G1568" s="160">
        <v>45895</v>
      </c>
      <c r="I1568" s="160" t="b">
        <f t="shared" si="48"/>
        <v>0</v>
      </c>
      <c r="J1568" s="160" t="str">
        <f t="shared" si="49"/>
        <v>yes</v>
      </c>
    </row>
    <row r="1569" spans="2:10">
      <c r="B1569" t="s">
        <v>15766</v>
      </c>
      <c r="C1569" t="s">
        <v>15767</v>
      </c>
      <c r="D1569">
        <v>1</v>
      </c>
      <c r="E1569" s="160">
        <v>45981</v>
      </c>
      <c r="F1569" s="160">
        <v>45983</v>
      </c>
      <c r="G1569" s="160">
        <v>45935</v>
      </c>
      <c r="I1569" s="160" t="b">
        <f t="shared" si="48"/>
        <v>0</v>
      </c>
      <c r="J1569" s="160" t="str">
        <f t="shared" si="49"/>
        <v>yes</v>
      </c>
    </row>
    <row r="1570" spans="2:10">
      <c r="B1570" t="s">
        <v>15768</v>
      </c>
      <c r="C1570" t="s">
        <v>15769</v>
      </c>
      <c r="D1570">
        <v>1</v>
      </c>
      <c r="E1570" s="160">
        <v>45986</v>
      </c>
      <c r="F1570" s="160">
        <v>45987</v>
      </c>
      <c r="G1570" s="160">
        <v>45897</v>
      </c>
      <c r="I1570" s="160" t="b">
        <f t="shared" si="48"/>
        <v>0</v>
      </c>
      <c r="J1570" s="160" t="str">
        <f t="shared" si="49"/>
        <v>yes</v>
      </c>
    </row>
    <row r="1571" spans="2:10">
      <c r="B1571" t="s">
        <v>15770</v>
      </c>
      <c r="C1571" t="s">
        <v>15771</v>
      </c>
      <c r="D1571">
        <v>1</v>
      </c>
      <c r="E1571" s="160">
        <v>45993</v>
      </c>
      <c r="F1571" s="160">
        <v>45994</v>
      </c>
      <c r="G1571" s="160"/>
      <c r="H1571" s="160"/>
      <c r="I1571" s="160" t="b">
        <f t="shared" si="48"/>
        <v>0</v>
      </c>
      <c r="J1571" s="160" t="str">
        <f t="shared" si="49"/>
        <v>yes</v>
      </c>
    </row>
    <row r="1572" spans="2:10">
      <c r="B1572" t="s">
        <v>15772</v>
      </c>
      <c r="C1572" t="s">
        <v>15773</v>
      </c>
      <c r="D1572">
        <v>1</v>
      </c>
      <c r="E1572" s="160">
        <v>45985</v>
      </c>
      <c r="F1572" s="160">
        <v>45986</v>
      </c>
      <c r="G1572" s="160"/>
      <c r="H1572" s="160"/>
      <c r="I1572" s="160" t="b">
        <f t="shared" si="48"/>
        <v>0</v>
      </c>
      <c r="J1572" s="160" t="str">
        <f t="shared" si="49"/>
        <v>yes</v>
      </c>
    </row>
    <row r="1573" spans="2:10">
      <c r="B1573" t="s">
        <v>15774</v>
      </c>
      <c r="C1573" t="s">
        <v>15775</v>
      </c>
      <c r="D1573">
        <v>1</v>
      </c>
      <c r="E1573" s="160">
        <v>45983</v>
      </c>
      <c r="F1573" s="160">
        <v>45984</v>
      </c>
      <c r="G1573" s="160"/>
      <c r="H1573" s="160"/>
      <c r="I1573" s="160" t="b">
        <f t="shared" si="48"/>
        <v>0</v>
      </c>
      <c r="J1573" s="160" t="str">
        <f t="shared" si="49"/>
        <v>yes</v>
      </c>
    </row>
    <row r="1574" spans="2:10">
      <c r="B1574" t="s">
        <v>15776</v>
      </c>
      <c r="C1574" t="s">
        <v>15777</v>
      </c>
      <c r="D1574">
        <v>1</v>
      </c>
      <c r="E1574" s="160">
        <v>45985</v>
      </c>
      <c r="F1574" s="160">
        <v>45986</v>
      </c>
      <c r="G1574" s="160"/>
      <c r="I1574" s="160" t="b">
        <f t="shared" si="48"/>
        <v>0</v>
      </c>
      <c r="J1574" s="160" t="str">
        <f t="shared" si="49"/>
        <v>yes</v>
      </c>
    </row>
    <row r="1575" spans="2:10">
      <c r="B1575" t="s">
        <v>15778</v>
      </c>
      <c r="C1575" t="s">
        <v>15779</v>
      </c>
      <c r="D1575">
        <v>1</v>
      </c>
      <c r="E1575" s="160">
        <v>45990</v>
      </c>
      <c r="F1575" s="160">
        <v>45992</v>
      </c>
      <c r="G1575" s="160">
        <v>45889</v>
      </c>
      <c r="H1575" s="160"/>
      <c r="I1575" s="160" t="b">
        <f t="shared" si="48"/>
        <v>0</v>
      </c>
      <c r="J1575" s="160" t="str">
        <f t="shared" si="49"/>
        <v>yes</v>
      </c>
    </row>
    <row r="1576" spans="2:10">
      <c r="B1576" t="s">
        <v>15780</v>
      </c>
      <c r="C1576" t="s">
        <v>15781</v>
      </c>
      <c r="D1576">
        <v>1</v>
      </c>
      <c r="E1576" s="160">
        <v>45993</v>
      </c>
      <c r="F1576" s="160">
        <v>45998</v>
      </c>
      <c r="G1576" s="160">
        <v>45893</v>
      </c>
      <c r="H1576" s="160"/>
      <c r="I1576" s="160" t="b">
        <f t="shared" si="48"/>
        <v>0</v>
      </c>
      <c r="J1576" s="160" t="str">
        <f t="shared" si="49"/>
        <v>yes</v>
      </c>
    </row>
    <row r="1577" spans="2:10">
      <c r="B1577" t="s">
        <v>15782</v>
      </c>
      <c r="C1577" t="s">
        <v>15783</v>
      </c>
      <c r="D1577">
        <v>1</v>
      </c>
      <c r="E1577" s="160">
        <v>46000</v>
      </c>
      <c r="F1577" s="160">
        <v>46001</v>
      </c>
      <c r="G1577" s="160"/>
      <c r="I1577" s="160" t="b">
        <f t="shared" si="48"/>
        <v>0</v>
      </c>
      <c r="J1577" s="160" t="str">
        <f t="shared" si="49"/>
        <v>yes</v>
      </c>
    </row>
    <row r="1578" spans="2:10">
      <c r="B1578" t="s">
        <v>15784</v>
      </c>
      <c r="C1578" t="s">
        <v>15785</v>
      </c>
      <c r="D1578">
        <v>1</v>
      </c>
      <c r="E1578" s="160">
        <v>46002</v>
      </c>
      <c r="F1578" s="160">
        <v>46004</v>
      </c>
      <c r="G1578" s="160"/>
      <c r="I1578" s="160" t="b">
        <f t="shared" si="48"/>
        <v>0</v>
      </c>
      <c r="J1578" s="160" t="str">
        <f t="shared" si="49"/>
        <v>yes</v>
      </c>
    </row>
    <row r="1579" spans="2:10">
      <c r="B1579" t="s">
        <v>15786</v>
      </c>
      <c r="C1579" t="s">
        <v>15787</v>
      </c>
      <c r="D1579">
        <v>1</v>
      </c>
      <c r="E1579" s="160">
        <v>46002</v>
      </c>
      <c r="F1579" s="160">
        <v>46004</v>
      </c>
      <c r="I1579" s="160" t="b">
        <f t="shared" si="48"/>
        <v>0</v>
      </c>
      <c r="J1579" s="160" t="str">
        <f t="shared" si="49"/>
        <v>yes</v>
      </c>
    </row>
    <row r="1580" spans="2:10">
      <c r="B1580" t="s">
        <v>15788</v>
      </c>
      <c r="C1580" t="s">
        <v>15789</v>
      </c>
      <c r="D1580">
        <v>1</v>
      </c>
      <c r="E1580" s="160">
        <v>46005</v>
      </c>
      <c r="F1580" s="160">
        <v>46006</v>
      </c>
      <c r="G1580" s="160"/>
      <c r="H1580" s="160"/>
      <c r="I1580" s="160" t="b">
        <f t="shared" si="48"/>
        <v>0</v>
      </c>
      <c r="J1580" s="160" t="str">
        <f t="shared" si="49"/>
        <v>yes</v>
      </c>
    </row>
    <row r="1581" spans="2:10">
      <c r="B1581" t="s">
        <v>15790</v>
      </c>
      <c r="C1581" t="s">
        <v>15791</v>
      </c>
      <c r="D1581">
        <v>1</v>
      </c>
      <c r="E1581" s="160">
        <v>46007</v>
      </c>
      <c r="F1581" s="160">
        <v>46008</v>
      </c>
      <c r="G1581" s="160"/>
      <c r="H1581" s="160"/>
      <c r="I1581" s="160" t="b">
        <f t="shared" si="48"/>
        <v>0</v>
      </c>
      <c r="J1581" s="160" t="str">
        <f t="shared" si="49"/>
        <v>yes</v>
      </c>
    </row>
    <row r="1582" spans="2:10">
      <c r="B1582" t="s">
        <v>15792</v>
      </c>
      <c r="C1582" t="s">
        <v>15793</v>
      </c>
      <c r="D1582">
        <v>1</v>
      </c>
      <c r="E1582" s="160">
        <v>46009</v>
      </c>
      <c r="F1582" s="160">
        <v>46011</v>
      </c>
      <c r="I1582" s="160" t="b">
        <f t="shared" si="48"/>
        <v>0</v>
      </c>
      <c r="J1582" s="160" t="str">
        <f t="shared" si="49"/>
        <v>yes</v>
      </c>
    </row>
    <row r="1583" spans="2:10">
      <c r="B1583" t="s">
        <v>15794</v>
      </c>
      <c r="C1583" t="s">
        <v>15795</v>
      </c>
      <c r="D1583">
        <v>1</v>
      </c>
      <c r="E1583" s="160">
        <v>46007</v>
      </c>
      <c r="F1583" s="160">
        <v>46008</v>
      </c>
      <c r="G1583" s="160">
        <v>45892</v>
      </c>
      <c r="I1583" s="160" t="b">
        <f t="shared" si="48"/>
        <v>0</v>
      </c>
      <c r="J1583" s="160" t="str">
        <f t="shared" si="49"/>
        <v>yes</v>
      </c>
    </row>
    <row r="1584" spans="2:10">
      <c r="B1584" t="s">
        <v>15796</v>
      </c>
      <c r="C1584" t="s">
        <v>15797</v>
      </c>
      <c r="D1584">
        <v>1</v>
      </c>
      <c r="E1584" s="160">
        <v>46000</v>
      </c>
      <c r="F1584" s="160">
        <v>46007</v>
      </c>
      <c r="G1584" s="160">
        <v>45884</v>
      </c>
      <c r="I1584" s="160" t="b">
        <f t="shared" si="48"/>
        <v>0</v>
      </c>
      <c r="J1584" s="160" t="str">
        <f t="shared" si="49"/>
        <v>yes</v>
      </c>
    </row>
    <row r="1585" spans="2:10">
      <c r="B1585" t="s">
        <v>15798</v>
      </c>
      <c r="C1585" t="s">
        <v>15799</v>
      </c>
      <c r="D1585">
        <v>1</v>
      </c>
      <c r="E1585" s="160">
        <v>46008</v>
      </c>
      <c r="F1585" s="160">
        <v>46015</v>
      </c>
      <c r="G1585" s="160">
        <v>45889</v>
      </c>
      <c r="I1585" s="160" t="b">
        <f t="shared" si="48"/>
        <v>0</v>
      </c>
      <c r="J1585" s="160" t="str">
        <f t="shared" si="49"/>
        <v>yes</v>
      </c>
    </row>
    <row r="1586" spans="2:10">
      <c r="B1586" t="s">
        <v>15800</v>
      </c>
      <c r="C1586" t="s">
        <v>15801</v>
      </c>
      <c r="D1586">
        <v>1</v>
      </c>
      <c r="E1586" s="160">
        <v>46016</v>
      </c>
      <c r="F1586" s="160">
        <v>46025</v>
      </c>
      <c r="G1586" s="160">
        <v>45893</v>
      </c>
      <c r="I1586" s="160" t="b">
        <f t="shared" si="48"/>
        <v>0</v>
      </c>
      <c r="J1586" s="160" t="str">
        <f t="shared" si="49"/>
        <v>yes</v>
      </c>
    </row>
    <row r="1587" spans="2:10">
      <c r="B1587" t="s">
        <v>15802</v>
      </c>
      <c r="C1587" t="s">
        <v>15803</v>
      </c>
      <c r="D1587">
        <v>1</v>
      </c>
      <c r="E1587" s="160">
        <v>46026</v>
      </c>
      <c r="F1587" s="160">
        <v>46033</v>
      </c>
      <c r="G1587" s="160">
        <v>45898</v>
      </c>
      <c r="I1587" s="160" t="b">
        <f t="shared" si="48"/>
        <v>0</v>
      </c>
      <c r="J1587" s="160" t="str">
        <f t="shared" si="49"/>
        <v>yes</v>
      </c>
    </row>
    <row r="1588" spans="2:10">
      <c r="B1588" t="s">
        <v>15804</v>
      </c>
      <c r="C1588" t="s">
        <v>15805</v>
      </c>
      <c r="D1588">
        <v>1</v>
      </c>
      <c r="E1588" s="160">
        <v>46034</v>
      </c>
      <c r="F1588" s="160">
        <v>46044</v>
      </c>
      <c r="G1588" s="160">
        <v>45900</v>
      </c>
      <c r="I1588" s="160" t="b">
        <f t="shared" si="48"/>
        <v>0</v>
      </c>
      <c r="J1588" s="160" t="str">
        <f t="shared" si="49"/>
        <v>yes</v>
      </c>
    </row>
    <row r="1589" spans="2:10">
      <c r="B1589" t="s">
        <v>15806</v>
      </c>
      <c r="C1589" t="s">
        <v>15807</v>
      </c>
      <c r="D1589">
        <v>1</v>
      </c>
      <c r="E1589" s="160">
        <v>46016</v>
      </c>
      <c r="F1589" s="160">
        <v>46018</v>
      </c>
      <c r="G1589" s="160">
        <v>45889</v>
      </c>
      <c r="I1589" s="160" t="b">
        <f t="shared" si="48"/>
        <v>0</v>
      </c>
      <c r="J1589" s="160" t="str">
        <f t="shared" si="49"/>
        <v>yes</v>
      </c>
    </row>
    <row r="1590" spans="2:10">
      <c r="B1590" t="s">
        <v>15808</v>
      </c>
      <c r="C1590" t="s">
        <v>15809</v>
      </c>
      <c r="D1590">
        <v>1</v>
      </c>
      <c r="E1590" s="160">
        <v>46035</v>
      </c>
      <c r="F1590" s="160">
        <v>46036</v>
      </c>
      <c r="G1590" s="160">
        <v>45892</v>
      </c>
      <c r="I1590" s="160" t="b">
        <f t="shared" si="48"/>
        <v>0</v>
      </c>
      <c r="J1590" s="160" t="str">
        <f t="shared" si="49"/>
        <v>yes</v>
      </c>
    </row>
    <row r="1591" spans="2:10">
      <c r="B1591" t="s">
        <v>15810</v>
      </c>
      <c r="C1591" t="s">
        <v>15811</v>
      </c>
      <c r="D1591">
        <v>1</v>
      </c>
      <c r="E1591" s="160">
        <v>46054</v>
      </c>
      <c r="F1591" s="160">
        <v>46055</v>
      </c>
      <c r="G1591" s="160">
        <v>45893</v>
      </c>
      <c r="I1591" s="160" t="b">
        <f t="shared" si="48"/>
        <v>0</v>
      </c>
      <c r="J1591" s="160" t="str">
        <f t="shared" si="49"/>
        <v>yes</v>
      </c>
    </row>
    <row r="1592" spans="2:10">
      <c r="B1592" t="s">
        <v>15812</v>
      </c>
      <c r="C1592" t="s">
        <v>15813</v>
      </c>
      <c r="D1592">
        <v>1</v>
      </c>
      <c r="E1592" s="160">
        <v>46069</v>
      </c>
      <c r="F1592" s="160">
        <v>46070</v>
      </c>
      <c r="G1592" s="160">
        <v>45895</v>
      </c>
      <c r="I1592" s="160" t="b">
        <f t="shared" si="48"/>
        <v>0</v>
      </c>
      <c r="J1592" s="160" t="str">
        <f t="shared" si="49"/>
        <v>yes</v>
      </c>
    </row>
    <row r="1593" spans="2:10">
      <c r="B1593" t="s">
        <v>15814</v>
      </c>
      <c r="C1593" t="s">
        <v>15815</v>
      </c>
      <c r="D1593">
        <v>1</v>
      </c>
      <c r="E1593" s="160">
        <v>46074</v>
      </c>
      <c r="F1593" s="160">
        <v>46075</v>
      </c>
      <c r="G1593" s="160">
        <v>45899</v>
      </c>
      <c r="I1593" s="160" t="b">
        <f t="shared" si="48"/>
        <v>0</v>
      </c>
      <c r="J1593" s="160" t="str">
        <f t="shared" si="49"/>
        <v>yes</v>
      </c>
    </row>
    <row r="1594" spans="2:10">
      <c r="B1594" t="s">
        <v>15816</v>
      </c>
      <c r="C1594" t="s">
        <v>15817</v>
      </c>
      <c r="D1594">
        <v>1</v>
      </c>
      <c r="E1594" s="160">
        <v>46081</v>
      </c>
      <c r="F1594" s="160">
        <v>46082</v>
      </c>
      <c r="G1594" s="160">
        <v>45945</v>
      </c>
      <c r="I1594" s="160" t="b">
        <f t="shared" si="48"/>
        <v>0</v>
      </c>
      <c r="J1594" s="160" t="str">
        <f t="shared" si="49"/>
        <v>yes</v>
      </c>
    </row>
    <row r="1595" spans="2:10">
      <c r="B1595" t="s">
        <v>15818</v>
      </c>
      <c r="C1595" t="s">
        <v>15819</v>
      </c>
      <c r="D1595">
        <v>1</v>
      </c>
      <c r="E1595" s="160">
        <v>46083</v>
      </c>
      <c r="F1595" s="160">
        <v>46084</v>
      </c>
      <c r="G1595" s="160">
        <v>45948</v>
      </c>
      <c r="I1595" s="160" t="b">
        <f t="shared" si="48"/>
        <v>0</v>
      </c>
      <c r="J1595" s="160" t="str">
        <f t="shared" si="49"/>
        <v>yes</v>
      </c>
    </row>
    <row r="1596" spans="2:10">
      <c r="B1596" t="s">
        <v>15820</v>
      </c>
      <c r="C1596" t="s">
        <v>15821</v>
      </c>
      <c r="D1596">
        <v>1</v>
      </c>
      <c r="E1596" s="160">
        <v>46085</v>
      </c>
      <c r="F1596" s="160">
        <v>46086</v>
      </c>
      <c r="G1596" s="160">
        <v>45949</v>
      </c>
      <c r="I1596" s="160" t="b">
        <f t="shared" si="48"/>
        <v>0</v>
      </c>
      <c r="J1596" s="160" t="str">
        <f t="shared" si="49"/>
        <v>yes</v>
      </c>
    </row>
    <row r="1597" spans="2:10">
      <c r="B1597" t="s">
        <v>15822</v>
      </c>
      <c r="C1597" t="s">
        <v>15823</v>
      </c>
      <c r="D1597">
        <v>1</v>
      </c>
      <c r="E1597" s="160">
        <v>46088</v>
      </c>
      <c r="F1597" s="160">
        <v>46089</v>
      </c>
      <c r="G1597" s="160">
        <v>45950</v>
      </c>
      <c r="I1597" s="160" t="b">
        <f t="shared" si="48"/>
        <v>0</v>
      </c>
      <c r="J1597" s="160" t="str">
        <f t="shared" si="49"/>
        <v>yes</v>
      </c>
    </row>
    <row r="1598" spans="2:10">
      <c r="B1598" t="s">
        <v>15824</v>
      </c>
      <c r="C1598" t="s">
        <v>15825</v>
      </c>
      <c r="D1598">
        <v>1</v>
      </c>
      <c r="E1598" s="160">
        <v>46090</v>
      </c>
      <c r="F1598" s="160">
        <v>46091</v>
      </c>
      <c r="G1598" s="160">
        <v>45951</v>
      </c>
      <c r="I1598" s="160" t="b">
        <f t="shared" si="48"/>
        <v>0</v>
      </c>
      <c r="J1598" s="160" t="str">
        <f t="shared" si="49"/>
        <v>yes</v>
      </c>
    </row>
    <row r="1599" spans="2:10">
      <c r="B1599" t="s">
        <v>15826</v>
      </c>
      <c r="C1599" t="s">
        <v>15827</v>
      </c>
      <c r="D1599">
        <v>1</v>
      </c>
      <c r="E1599" s="160">
        <v>46008</v>
      </c>
      <c r="F1599" s="160">
        <v>46009</v>
      </c>
      <c r="G1599" s="160"/>
      <c r="I1599" s="160" t="b">
        <f t="shared" si="48"/>
        <v>0</v>
      </c>
      <c r="J1599" s="160" t="str">
        <f t="shared" si="49"/>
        <v>yes</v>
      </c>
    </row>
    <row r="1600" spans="2:10">
      <c r="B1600" t="s">
        <v>15828</v>
      </c>
      <c r="C1600" t="s">
        <v>15829</v>
      </c>
      <c r="D1600">
        <v>1</v>
      </c>
      <c r="E1600" s="160">
        <v>46011</v>
      </c>
      <c r="F1600" s="160">
        <v>46012</v>
      </c>
      <c r="G1600" s="160"/>
      <c r="I1600" s="160" t="b">
        <f t="shared" si="48"/>
        <v>0</v>
      </c>
      <c r="J1600" s="160" t="str">
        <f t="shared" si="49"/>
        <v>yes</v>
      </c>
    </row>
    <row r="1601" spans="2:10">
      <c r="B1601" t="s">
        <v>15830</v>
      </c>
      <c r="C1601" t="s">
        <v>15831</v>
      </c>
      <c r="D1601">
        <v>1</v>
      </c>
      <c r="E1601" s="160">
        <v>46018</v>
      </c>
      <c r="F1601" s="160">
        <v>46019</v>
      </c>
      <c r="G1601" s="160">
        <v>45956</v>
      </c>
      <c r="I1601" s="160" t="b">
        <f t="shared" si="48"/>
        <v>0</v>
      </c>
      <c r="J1601" s="160" t="str">
        <f t="shared" si="49"/>
        <v>yes</v>
      </c>
    </row>
    <row r="1602" spans="2:10">
      <c r="B1602" t="s">
        <v>15832</v>
      </c>
      <c r="C1602" t="s">
        <v>15833</v>
      </c>
      <c r="D1602">
        <v>1</v>
      </c>
      <c r="E1602" s="160">
        <v>46020</v>
      </c>
      <c r="F1602" s="160">
        <v>46022</v>
      </c>
      <c r="G1602" s="160"/>
      <c r="I1602" s="160" t="b">
        <f t="shared" si="48"/>
        <v>0</v>
      </c>
      <c r="J1602" s="160" t="str">
        <f t="shared" si="49"/>
        <v>yes</v>
      </c>
    </row>
    <row r="1603" spans="2:10">
      <c r="B1603" t="s">
        <v>15834</v>
      </c>
      <c r="C1603" t="s">
        <v>15835</v>
      </c>
      <c r="D1603">
        <v>1</v>
      </c>
      <c r="E1603" s="160">
        <v>46023</v>
      </c>
      <c r="F1603" s="160">
        <v>46026</v>
      </c>
      <c r="G1603" s="160"/>
      <c r="I1603" s="160" t="b">
        <f t="shared" si="48"/>
        <v>0</v>
      </c>
      <c r="J1603" s="160" t="str">
        <f t="shared" si="49"/>
        <v>yes</v>
      </c>
    </row>
    <row r="1604" spans="2:10">
      <c r="B1604" t="s">
        <v>15836</v>
      </c>
      <c r="C1604" t="s">
        <v>15837</v>
      </c>
      <c r="D1604">
        <v>1</v>
      </c>
      <c r="E1604" s="160">
        <v>46011</v>
      </c>
      <c r="F1604" s="160">
        <v>46012</v>
      </c>
      <c r="G1604" s="160"/>
      <c r="I1604" s="160" t="b">
        <f t="shared" si="48"/>
        <v>0</v>
      </c>
      <c r="J1604" s="160" t="str">
        <f t="shared" si="49"/>
        <v>yes</v>
      </c>
    </row>
    <row r="1605" spans="2:10">
      <c r="B1605" t="s">
        <v>15838</v>
      </c>
      <c r="C1605" t="s">
        <v>15839</v>
      </c>
      <c r="D1605">
        <v>1</v>
      </c>
      <c r="E1605" s="160">
        <v>46013</v>
      </c>
      <c r="F1605" s="160">
        <v>46014</v>
      </c>
      <c r="G1605" s="160">
        <v>45955</v>
      </c>
      <c r="I1605" s="160" t="b">
        <f t="shared" si="48"/>
        <v>0</v>
      </c>
      <c r="J1605" s="160" t="str">
        <f t="shared" si="49"/>
        <v>yes</v>
      </c>
    </row>
    <row r="1606" spans="2:10">
      <c r="B1606" t="s">
        <v>15840</v>
      </c>
      <c r="C1606" t="s">
        <v>15841</v>
      </c>
      <c r="D1606">
        <v>1</v>
      </c>
      <c r="E1606" s="160">
        <v>46015</v>
      </c>
      <c r="F1606" s="160">
        <v>46016</v>
      </c>
      <c r="G1606" s="160">
        <v>45956</v>
      </c>
      <c r="I1606" s="160" t="b">
        <f t="shared" si="48"/>
        <v>0</v>
      </c>
      <c r="J1606" s="160" t="str">
        <f t="shared" si="49"/>
        <v>yes</v>
      </c>
    </row>
    <row r="1607" spans="2:10">
      <c r="B1607" t="s">
        <v>15842</v>
      </c>
      <c r="C1607" t="s">
        <v>15843</v>
      </c>
      <c r="D1607">
        <v>1</v>
      </c>
      <c r="E1607" s="160">
        <v>46018</v>
      </c>
      <c r="F1607" s="160">
        <v>46019</v>
      </c>
      <c r="G1607" s="160"/>
      <c r="I1607" s="160" t="b">
        <f t="shared" si="48"/>
        <v>0</v>
      </c>
      <c r="J1607" s="160" t="str">
        <f t="shared" si="49"/>
        <v>yes</v>
      </c>
    </row>
    <row r="1608" spans="2:10">
      <c r="B1608" t="s">
        <v>15844</v>
      </c>
      <c r="C1608" t="s">
        <v>15845</v>
      </c>
      <c r="D1608">
        <v>1</v>
      </c>
      <c r="E1608" s="160">
        <v>46020</v>
      </c>
      <c r="F1608" s="160">
        <v>46021</v>
      </c>
      <c r="G1608" s="160"/>
      <c r="I1608" s="160" t="b">
        <f t="shared" si="48"/>
        <v>0</v>
      </c>
      <c r="J1608" s="160" t="str">
        <f t="shared" si="49"/>
        <v>yes</v>
      </c>
    </row>
    <row r="1609" spans="2:10">
      <c r="B1609" t="s">
        <v>15846</v>
      </c>
      <c r="C1609" t="s">
        <v>15847</v>
      </c>
      <c r="D1609">
        <v>1</v>
      </c>
      <c r="E1609" s="160">
        <v>46008</v>
      </c>
      <c r="F1609" s="160">
        <v>46009</v>
      </c>
      <c r="G1609" s="160"/>
      <c r="I1609" s="160" t="b">
        <f t="shared" si="48"/>
        <v>0</v>
      </c>
      <c r="J1609" s="160" t="str">
        <f t="shared" si="49"/>
        <v>yes</v>
      </c>
    </row>
    <row r="1610" spans="2:10">
      <c r="B1610" t="s">
        <v>15848</v>
      </c>
      <c r="C1610" t="s">
        <v>15849</v>
      </c>
      <c r="D1610">
        <v>1</v>
      </c>
      <c r="E1610" s="160">
        <v>46011</v>
      </c>
      <c r="F1610" s="160">
        <v>46015</v>
      </c>
      <c r="G1610" s="160"/>
      <c r="H1610" s="160"/>
      <c r="I1610" s="160" t="b">
        <f t="shared" si="48"/>
        <v>0</v>
      </c>
      <c r="J1610" s="160" t="str">
        <f t="shared" si="49"/>
        <v>yes</v>
      </c>
    </row>
    <row r="1611" spans="2:10">
      <c r="B1611" t="s">
        <v>15850</v>
      </c>
      <c r="C1611" t="s">
        <v>15851</v>
      </c>
      <c r="D1611">
        <v>1</v>
      </c>
      <c r="E1611" s="160">
        <v>46016</v>
      </c>
      <c r="F1611" s="160">
        <v>46021</v>
      </c>
      <c r="G1611" s="160"/>
      <c r="I1611" s="160" t="b">
        <f t="shared" ref="I1611:I1674" si="50">IF(E1611=G1611,"yes")</f>
        <v>0</v>
      </c>
      <c r="J1611" s="160" t="str">
        <f t="shared" ref="J1611:J1674" si="51">IF(E1611&gt;G1611,"yes")</f>
        <v>yes</v>
      </c>
    </row>
    <row r="1612" spans="2:10">
      <c r="B1612" t="s">
        <v>15852</v>
      </c>
      <c r="C1612" t="s">
        <v>15853</v>
      </c>
      <c r="D1612">
        <v>1</v>
      </c>
      <c r="E1612" s="160">
        <v>46022</v>
      </c>
      <c r="F1612" s="160">
        <v>46025</v>
      </c>
      <c r="G1612" s="160"/>
      <c r="I1612" s="160" t="b">
        <f t="shared" si="50"/>
        <v>0</v>
      </c>
      <c r="J1612" s="160" t="str">
        <f t="shared" si="51"/>
        <v>yes</v>
      </c>
    </row>
    <row r="1613" spans="2:10">
      <c r="B1613" t="s">
        <v>15854</v>
      </c>
      <c r="C1613" t="s">
        <v>15855</v>
      </c>
      <c r="D1613">
        <v>1</v>
      </c>
      <c r="E1613" s="160">
        <v>46026</v>
      </c>
      <c r="F1613" s="160">
        <v>46028</v>
      </c>
      <c r="I1613" s="160" t="b">
        <f t="shared" si="50"/>
        <v>0</v>
      </c>
      <c r="J1613" s="160" t="str">
        <f t="shared" si="51"/>
        <v>yes</v>
      </c>
    </row>
    <row r="1614" spans="2:10">
      <c r="B1614" t="s">
        <v>15856</v>
      </c>
      <c r="C1614" t="s">
        <v>15857</v>
      </c>
      <c r="D1614">
        <v>1</v>
      </c>
      <c r="E1614" s="160">
        <v>46011</v>
      </c>
      <c r="F1614" s="160">
        <v>46012</v>
      </c>
      <c r="G1614" s="160"/>
      <c r="H1614" s="160"/>
      <c r="I1614" s="160" t="b">
        <f t="shared" si="50"/>
        <v>0</v>
      </c>
      <c r="J1614" s="160" t="str">
        <f t="shared" si="51"/>
        <v>yes</v>
      </c>
    </row>
    <row r="1615" spans="2:10">
      <c r="B1615" t="s">
        <v>15858</v>
      </c>
      <c r="C1615" t="s">
        <v>15859</v>
      </c>
      <c r="D1615">
        <v>1</v>
      </c>
      <c r="E1615" s="160">
        <v>46013</v>
      </c>
      <c r="F1615" s="160">
        <v>46014</v>
      </c>
      <c r="G1615" s="160"/>
      <c r="H1615" s="160"/>
      <c r="I1615" s="160" t="b">
        <f t="shared" si="50"/>
        <v>0</v>
      </c>
      <c r="J1615" s="160" t="str">
        <f t="shared" si="51"/>
        <v>yes</v>
      </c>
    </row>
    <row r="1616" spans="2:10">
      <c r="B1616" t="s">
        <v>15860</v>
      </c>
      <c r="C1616" t="s">
        <v>15861</v>
      </c>
      <c r="D1616">
        <v>1</v>
      </c>
      <c r="E1616" s="160">
        <v>46015</v>
      </c>
      <c r="F1616" s="160">
        <v>46016</v>
      </c>
      <c r="G1616" s="160"/>
      <c r="H1616" s="160"/>
      <c r="I1616" s="160" t="b">
        <f t="shared" si="50"/>
        <v>0</v>
      </c>
      <c r="J1616" s="160" t="str">
        <f t="shared" si="51"/>
        <v>yes</v>
      </c>
    </row>
    <row r="1617" spans="2:10">
      <c r="B1617" t="s">
        <v>15862</v>
      </c>
      <c r="C1617" t="s">
        <v>15863</v>
      </c>
      <c r="D1617">
        <v>1</v>
      </c>
      <c r="E1617" s="160">
        <v>46018</v>
      </c>
      <c r="F1617" s="160">
        <v>46019</v>
      </c>
      <c r="G1617" s="160"/>
      <c r="H1617" s="160"/>
      <c r="I1617" s="160" t="b">
        <f t="shared" si="50"/>
        <v>0</v>
      </c>
      <c r="J1617" s="160" t="str">
        <f t="shared" si="51"/>
        <v>yes</v>
      </c>
    </row>
    <row r="1618" spans="2:10">
      <c r="B1618" t="s">
        <v>15864</v>
      </c>
      <c r="C1618" t="s">
        <v>15865</v>
      </c>
      <c r="D1618">
        <v>1</v>
      </c>
      <c r="E1618" s="160">
        <v>46020</v>
      </c>
      <c r="F1618" s="160">
        <v>46021</v>
      </c>
      <c r="G1618" s="160"/>
      <c r="H1618" s="160"/>
      <c r="I1618" s="160" t="b">
        <f t="shared" si="50"/>
        <v>0</v>
      </c>
      <c r="J1618" s="160" t="str">
        <f t="shared" si="51"/>
        <v>yes</v>
      </c>
    </row>
    <row r="1619" spans="2:10">
      <c r="B1619" t="s">
        <v>15866</v>
      </c>
      <c r="C1619" t="s">
        <v>15867</v>
      </c>
      <c r="D1619">
        <v>1</v>
      </c>
      <c r="E1619" s="160">
        <v>46013</v>
      </c>
      <c r="F1619" s="160">
        <v>46014</v>
      </c>
      <c r="G1619" s="160"/>
      <c r="H1619" s="160"/>
      <c r="I1619" s="160" t="b">
        <f t="shared" si="50"/>
        <v>0</v>
      </c>
      <c r="J1619" s="160" t="str">
        <f t="shared" si="51"/>
        <v>yes</v>
      </c>
    </row>
    <row r="1620" spans="2:10">
      <c r="B1620" t="s">
        <v>15868</v>
      </c>
      <c r="C1620" t="s">
        <v>15869</v>
      </c>
      <c r="D1620">
        <v>1</v>
      </c>
      <c r="E1620" s="160">
        <v>46015</v>
      </c>
      <c r="F1620" s="160">
        <v>46016</v>
      </c>
      <c r="G1620" s="160"/>
      <c r="H1620" s="160"/>
      <c r="I1620" s="160" t="b">
        <f t="shared" si="50"/>
        <v>0</v>
      </c>
      <c r="J1620" s="160" t="str">
        <f t="shared" si="51"/>
        <v>yes</v>
      </c>
    </row>
    <row r="1621" spans="2:10">
      <c r="B1621" t="s">
        <v>15870</v>
      </c>
      <c r="C1621" t="s">
        <v>15871</v>
      </c>
      <c r="D1621">
        <v>1</v>
      </c>
      <c r="E1621" s="160">
        <v>46018</v>
      </c>
      <c r="F1621" s="160">
        <v>46019</v>
      </c>
      <c r="G1621" s="160"/>
      <c r="H1621" s="160"/>
      <c r="I1621" s="160" t="b">
        <f t="shared" si="50"/>
        <v>0</v>
      </c>
      <c r="J1621" s="160" t="str">
        <f t="shared" si="51"/>
        <v>yes</v>
      </c>
    </row>
    <row r="1622" spans="2:10">
      <c r="B1622" t="s">
        <v>15872</v>
      </c>
      <c r="C1622" t="s">
        <v>15873</v>
      </c>
      <c r="D1622">
        <v>1</v>
      </c>
      <c r="E1622" s="160">
        <v>46020</v>
      </c>
      <c r="F1622" s="160">
        <v>46021</v>
      </c>
      <c r="G1622" s="160"/>
      <c r="H1622" s="160"/>
      <c r="I1622" s="160" t="b">
        <f t="shared" si="50"/>
        <v>0</v>
      </c>
      <c r="J1622" s="160" t="str">
        <f t="shared" si="51"/>
        <v>yes</v>
      </c>
    </row>
    <row r="1623" spans="2:10">
      <c r="B1623" t="s">
        <v>15874</v>
      </c>
      <c r="C1623" t="s">
        <v>15875</v>
      </c>
      <c r="D1623">
        <v>1</v>
      </c>
      <c r="E1623" s="160">
        <v>46022</v>
      </c>
      <c r="F1623" s="160">
        <v>46023</v>
      </c>
      <c r="I1623" s="160" t="b">
        <f t="shared" si="50"/>
        <v>0</v>
      </c>
      <c r="J1623" s="160" t="str">
        <f t="shared" si="51"/>
        <v>yes</v>
      </c>
    </row>
    <row r="1624" spans="2:10">
      <c r="B1624" t="s">
        <v>15876</v>
      </c>
      <c r="C1624" t="s">
        <v>15877</v>
      </c>
      <c r="D1624">
        <v>1</v>
      </c>
      <c r="E1624" s="160">
        <v>46013</v>
      </c>
      <c r="F1624" s="160">
        <v>46020</v>
      </c>
      <c r="G1624" s="160">
        <v>45955</v>
      </c>
      <c r="I1624" s="160" t="b">
        <f t="shared" si="50"/>
        <v>0</v>
      </c>
      <c r="J1624" s="160" t="str">
        <f t="shared" si="51"/>
        <v>yes</v>
      </c>
    </row>
    <row r="1625" spans="2:10">
      <c r="B1625" t="s">
        <v>15878</v>
      </c>
      <c r="C1625" t="s">
        <v>15879</v>
      </c>
      <c r="D1625">
        <v>1</v>
      </c>
      <c r="E1625" s="160">
        <v>46021</v>
      </c>
      <c r="F1625" s="160">
        <v>46032</v>
      </c>
      <c r="I1625" s="160" t="b">
        <f t="shared" si="50"/>
        <v>0</v>
      </c>
      <c r="J1625" s="160" t="str">
        <f t="shared" si="51"/>
        <v>yes</v>
      </c>
    </row>
    <row r="1626" spans="2:10">
      <c r="B1626" t="s">
        <v>15880</v>
      </c>
      <c r="C1626" t="s">
        <v>15881</v>
      </c>
      <c r="D1626">
        <v>1</v>
      </c>
      <c r="E1626" s="160">
        <v>46033</v>
      </c>
      <c r="F1626" s="160">
        <v>46043</v>
      </c>
      <c r="I1626" s="160" t="b">
        <f t="shared" si="50"/>
        <v>0</v>
      </c>
      <c r="J1626" s="160" t="str">
        <f t="shared" si="51"/>
        <v>yes</v>
      </c>
    </row>
    <row r="1627" spans="2:10">
      <c r="B1627" t="s">
        <v>15882</v>
      </c>
      <c r="C1627" t="s">
        <v>15883</v>
      </c>
      <c r="D1627">
        <v>1</v>
      </c>
      <c r="E1627" s="160">
        <v>46044</v>
      </c>
      <c r="F1627" s="160">
        <v>46051</v>
      </c>
      <c r="I1627" s="160" t="b">
        <f t="shared" si="50"/>
        <v>0</v>
      </c>
      <c r="J1627" s="160" t="str">
        <f t="shared" si="51"/>
        <v>yes</v>
      </c>
    </row>
    <row r="1628" spans="2:10">
      <c r="B1628" t="s">
        <v>15884</v>
      </c>
      <c r="C1628" t="s">
        <v>15885</v>
      </c>
      <c r="D1628">
        <v>1</v>
      </c>
      <c r="E1628" s="160">
        <v>46053</v>
      </c>
      <c r="F1628" s="160">
        <v>46058</v>
      </c>
      <c r="I1628" s="160" t="b">
        <f t="shared" si="50"/>
        <v>0</v>
      </c>
      <c r="J1628" s="160" t="str">
        <f t="shared" si="51"/>
        <v>yes</v>
      </c>
    </row>
    <row r="1629" spans="2:10">
      <c r="B1629" t="s">
        <v>15886</v>
      </c>
      <c r="C1629" t="s">
        <v>15887</v>
      </c>
      <c r="D1629">
        <v>1</v>
      </c>
      <c r="E1629" s="160">
        <v>46060</v>
      </c>
      <c r="F1629" s="160">
        <v>46068</v>
      </c>
      <c r="I1629" s="160" t="b">
        <f t="shared" si="50"/>
        <v>0</v>
      </c>
      <c r="J1629" s="160" t="str">
        <f t="shared" si="51"/>
        <v>yes</v>
      </c>
    </row>
    <row r="1630" spans="2:10">
      <c r="B1630" t="s">
        <v>15888</v>
      </c>
      <c r="C1630" t="s">
        <v>15889</v>
      </c>
      <c r="D1630">
        <v>1</v>
      </c>
      <c r="E1630" s="160">
        <v>46069</v>
      </c>
      <c r="F1630" s="160">
        <v>46077</v>
      </c>
      <c r="I1630" s="160" t="b">
        <f t="shared" si="50"/>
        <v>0</v>
      </c>
      <c r="J1630" s="160" t="str">
        <f t="shared" si="51"/>
        <v>yes</v>
      </c>
    </row>
    <row r="1631" spans="2:10">
      <c r="B1631" t="s">
        <v>15890</v>
      </c>
      <c r="C1631" t="s">
        <v>15891</v>
      </c>
      <c r="D1631">
        <v>1</v>
      </c>
      <c r="E1631" s="160">
        <v>46078</v>
      </c>
      <c r="F1631" s="160">
        <v>46084</v>
      </c>
      <c r="I1631" s="160" t="b">
        <f t="shared" si="50"/>
        <v>0</v>
      </c>
      <c r="J1631" s="160" t="str">
        <f t="shared" si="51"/>
        <v>yes</v>
      </c>
    </row>
    <row r="1632" spans="2:10">
      <c r="B1632" t="s">
        <v>15892</v>
      </c>
      <c r="C1632" t="s">
        <v>15893</v>
      </c>
      <c r="D1632">
        <v>1</v>
      </c>
      <c r="E1632" s="160">
        <v>46121</v>
      </c>
      <c r="F1632" s="160">
        <v>46123</v>
      </c>
      <c r="G1632" s="160"/>
      <c r="I1632" s="160" t="b">
        <f t="shared" si="50"/>
        <v>0</v>
      </c>
      <c r="J1632" s="160" t="str">
        <f t="shared" si="51"/>
        <v>yes</v>
      </c>
    </row>
    <row r="1633" spans="2:10">
      <c r="B1633" t="s">
        <v>15894</v>
      </c>
      <c r="C1633" t="s">
        <v>15895</v>
      </c>
      <c r="D1633">
        <v>1</v>
      </c>
      <c r="E1633" s="160">
        <v>46124</v>
      </c>
      <c r="F1633" s="160">
        <v>46125</v>
      </c>
      <c r="G1633" s="160"/>
      <c r="I1633" s="160" t="b">
        <f t="shared" si="50"/>
        <v>0</v>
      </c>
      <c r="J1633" s="160" t="str">
        <f t="shared" si="51"/>
        <v>yes</v>
      </c>
    </row>
    <row r="1634" spans="2:10">
      <c r="B1634" t="s">
        <v>15896</v>
      </c>
      <c r="C1634" t="s">
        <v>15897</v>
      </c>
      <c r="D1634">
        <v>1</v>
      </c>
      <c r="E1634" s="160">
        <v>46126</v>
      </c>
      <c r="F1634" s="160">
        <v>46128</v>
      </c>
      <c r="I1634" s="160" t="b">
        <f t="shared" si="50"/>
        <v>0</v>
      </c>
      <c r="J1634" s="160" t="str">
        <f t="shared" si="51"/>
        <v>yes</v>
      </c>
    </row>
    <row r="1635" spans="2:10">
      <c r="B1635" t="s">
        <v>15898</v>
      </c>
      <c r="C1635" t="s">
        <v>15899</v>
      </c>
      <c r="D1635">
        <v>1</v>
      </c>
      <c r="E1635" s="160">
        <v>46130</v>
      </c>
      <c r="F1635" s="160">
        <v>46131</v>
      </c>
      <c r="G1635" s="160"/>
      <c r="I1635" s="160" t="b">
        <f t="shared" si="50"/>
        <v>0</v>
      </c>
      <c r="J1635" s="160" t="str">
        <f t="shared" si="51"/>
        <v>yes</v>
      </c>
    </row>
    <row r="1636" spans="2:10">
      <c r="B1636" t="s">
        <v>15900</v>
      </c>
      <c r="C1636" t="s">
        <v>15901</v>
      </c>
      <c r="D1636">
        <v>1</v>
      </c>
      <c r="E1636" s="160">
        <v>46174</v>
      </c>
      <c r="F1636" s="160">
        <v>46175</v>
      </c>
      <c r="G1636" s="160"/>
      <c r="I1636" s="160" t="b">
        <f t="shared" si="50"/>
        <v>0</v>
      </c>
      <c r="J1636" s="160" t="str">
        <f t="shared" si="51"/>
        <v>yes</v>
      </c>
    </row>
    <row r="1637" spans="2:10">
      <c r="B1637" t="s">
        <v>15902</v>
      </c>
      <c r="C1637" t="s">
        <v>15903</v>
      </c>
      <c r="D1637">
        <v>1</v>
      </c>
      <c r="E1637" s="160">
        <v>46131</v>
      </c>
      <c r="F1637" s="160">
        <v>46132</v>
      </c>
      <c r="G1637" s="160"/>
      <c r="I1637" s="160" t="b">
        <f t="shared" si="50"/>
        <v>0</v>
      </c>
      <c r="J1637" s="160" t="str">
        <f t="shared" si="51"/>
        <v>yes</v>
      </c>
    </row>
    <row r="1638" spans="2:10">
      <c r="B1638" t="s">
        <v>15904</v>
      </c>
      <c r="C1638" t="s">
        <v>15905</v>
      </c>
      <c r="D1638">
        <v>1</v>
      </c>
      <c r="E1638" s="160">
        <v>46133</v>
      </c>
      <c r="F1638" s="160">
        <v>46134</v>
      </c>
      <c r="G1638" s="160"/>
      <c r="I1638" s="160" t="b">
        <f t="shared" si="50"/>
        <v>0</v>
      </c>
      <c r="J1638" s="160" t="str">
        <f t="shared" si="51"/>
        <v>yes</v>
      </c>
    </row>
    <row r="1639" spans="2:10">
      <c r="B1639" t="s">
        <v>15906</v>
      </c>
      <c r="C1639" t="s">
        <v>15907</v>
      </c>
      <c r="D1639">
        <v>1</v>
      </c>
      <c r="E1639" s="160">
        <v>46135</v>
      </c>
      <c r="F1639" s="160">
        <v>46137</v>
      </c>
      <c r="G1639" s="160"/>
      <c r="H1639" s="160"/>
      <c r="I1639" s="160" t="b">
        <f t="shared" si="50"/>
        <v>0</v>
      </c>
      <c r="J1639" s="160" t="str">
        <f t="shared" si="51"/>
        <v>yes</v>
      </c>
    </row>
    <row r="1640" spans="2:10">
      <c r="B1640" t="s">
        <v>15908</v>
      </c>
      <c r="C1640" t="s">
        <v>15909</v>
      </c>
      <c r="D1640">
        <v>1</v>
      </c>
      <c r="E1640" s="160">
        <v>46138</v>
      </c>
      <c r="F1640" s="160">
        <v>46139</v>
      </c>
      <c r="G1640" s="160"/>
      <c r="H1640" s="160"/>
      <c r="I1640" s="160" t="b">
        <f t="shared" si="50"/>
        <v>0</v>
      </c>
      <c r="J1640" s="160" t="str">
        <f t="shared" si="51"/>
        <v>yes</v>
      </c>
    </row>
    <row r="1641" spans="2:10">
      <c r="B1641" t="s">
        <v>15910</v>
      </c>
      <c r="C1641" t="s">
        <v>15911</v>
      </c>
      <c r="D1641">
        <v>1</v>
      </c>
      <c r="E1641" s="160">
        <v>46174</v>
      </c>
      <c r="F1641" s="160">
        <v>46175</v>
      </c>
      <c r="G1641" s="160"/>
      <c r="H1641" s="160"/>
      <c r="I1641" s="160" t="b">
        <f t="shared" si="50"/>
        <v>0</v>
      </c>
      <c r="J1641" s="160" t="str">
        <f t="shared" si="51"/>
        <v>yes</v>
      </c>
    </row>
    <row r="1642" spans="2:10">
      <c r="B1642" t="s">
        <v>15912</v>
      </c>
      <c r="C1642" t="s">
        <v>15913</v>
      </c>
      <c r="D1642">
        <v>1</v>
      </c>
      <c r="E1642" s="160">
        <v>46133</v>
      </c>
      <c r="F1642" s="160">
        <v>46134</v>
      </c>
      <c r="G1642" s="160"/>
      <c r="H1642" s="160"/>
      <c r="I1642" s="160" t="b">
        <f t="shared" si="50"/>
        <v>0</v>
      </c>
      <c r="J1642" s="160" t="str">
        <f t="shared" si="51"/>
        <v>yes</v>
      </c>
    </row>
    <row r="1643" spans="2:10">
      <c r="B1643" t="s">
        <v>15914</v>
      </c>
      <c r="C1643" t="s">
        <v>15915</v>
      </c>
      <c r="D1643">
        <v>1</v>
      </c>
      <c r="E1643" s="160">
        <v>46135</v>
      </c>
      <c r="F1643" s="160">
        <v>46137</v>
      </c>
      <c r="G1643" s="160"/>
      <c r="H1643" s="160"/>
      <c r="I1643" s="160" t="b">
        <f t="shared" si="50"/>
        <v>0</v>
      </c>
      <c r="J1643" s="160" t="str">
        <f t="shared" si="51"/>
        <v>yes</v>
      </c>
    </row>
    <row r="1644" spans="2:10">
      <c r="B1644" t="s">
        <v>15916</v>
      </c>
      <c r="C1644" t="s">
        <v>15917</v>
      </c>
      <c r="D1644">
        <v>1</v>
      </c>
      <c r="E1644" s="160">
        <v>46138</v>
      </c>
      <c r="F1644" s="160">
        <v>46139</v>
      </c>
      <c r="G1644" s="160"/>
      <c r="H1644" s="160"/>
      <c r="I1644" s="160" t="b">
        <f t="shared" si="50"/>
        <v>0</v>
      </c>
      <c r="J1644" s="160" t="str">
        <f t="shared" si="51"/>
        <v>yes</v>
      </c>
    </row>
    <row r="1645" spans="2:10">
      <c r="B1645" t="s">
        <v>15918</v>
      </c>
      <c r="C1645" t="s">
        <v>15919</v>
      </c>
      <c r="D1645">
        <v>1</v>
      </c>
      <c r="E1645" s="160">
        <v>46140</v>
      </c>
      <c r="F1645" s="160">
        <v>46141</v>
      </c>
      <c r="G1645" s="160"/>
      <c r="H1645" s="160"/>
      <c r="I1645" s="160" t="b">
        <f t="shared" si="50"/>
        <v>0</v>
      </c>
      <c r="J1645" s="160" t="str">
        <f t="shared" si="51"/>
        <v>yes</v>
      </c>
    </row>
    <row r="1646" spans="2:10">
      <c r="B1646" t="s">
        <v>15920</v>
      </c>
      <c r="C1646" t="s">
        <v>15921</v>
      </c>
      <c r="D1646">
        <v>1</v>
      </c>
      <c r="E1646" s="160">
        <v>46174</v>
      </c>
      <c r="F1646" s="160">
        <v>46175</v>
      </c>
      <c r="G1646" s="160"/>
      <c r="H1646" s="160"/>
      <c r="I1646" s="160" t="b">
        <f t="shared" si="50"/>
        <v>0</v>
      </c>
      <c r="J1646" s="160" t="str">
        <f t="shared" si="51"/>
        <v>yes</v>
      </c>
    </row>
    <row r="1647" spans="2:10">
      <c r="B1647" t="s">
        <v>15922</v>
      </c>
      <c r="C1647" t="s">
        <v>15923</v>
      </c>
      <c r="D1647">
        <v>1</v>
      </c>
      <c r="E1647" s="160">
        <v>46148</v>
      </c>
      <c r="F1647" s="160">
        <v>46152</v>
      </c>
      <c r="G1647" s="160">
        <v>45892</v>
      </c>
      <c r="H1647" s="160"/>
      <c r="I1647" s="160" t="b">
        <f t="shared" si="50"/>
        <v>0</v>
      </c>
      <c r="J1647" s="160" t="str">
        <f t="shared" si="51"/>
        <v>yes</v>
      </c>
    </row>
    <row r="1648" spans="2:10">
      <c r="B1648" t="s">
        <v>15924</v>
      </c>
      <c r="C1648" t="s">
        <v>15925</v>
      </c>
      <c r="D1648">
        <v>1</v>
      </c>
      <c r="E1648" s="160">
        <v>46139</v>
      </c>
      <c r="F1648" s="160">
        <v>46141</v>
      </c>
      <c r="G1648" s="160">
        <v>45892</v>
      </c>
      <c r="H1648" s="160"/>
      <c r="I1648" s="160" t="b">
        <f t="shared" si="50"/>
        <v>0</v>
      </c>
      <c r="J1648" s="160" t="str">
        <f t="shared" si="51"/>
        <v>yes</v>
      </c>
    </row>
    <row r="1649" spans="2:10">
      <c r="B1649" t="s">
        <v>15926</v>
      </c>
      <c r="C1649" t="s">
        <v>15927</v>
      </c>
      <c r="D1649">
        <v>1</v>
      </c>
      <c r="E1649" s="160">
        <v>46142</v>
      </c>
      <c r="F1649" s="160">
        <v>46145</v>
      </c>
      <c r="G1649" s="160">
        <v>45895</v>
      </c>
      <c r="I1649" s="160" t="b">
        <f t="shared" si="50"/>
        <v>0</v>
      </c>
      <c r="J1649" s="160" t="str">
        <f t="shared" si="51"/>
        <v>yes</v>
      </c>
    </row>
    <row r="1650" spans="2:10">
      <c r="B1650" t="s">
        <v>15928</v>
      </c>
      <c r="C1650" t="s">
        <v>15929</v>
      </c>
      <c r="D1650">
        <v>1</v>
      </c>
      <c r="E1650" s="160">
        <v>46146</v>
      </c>
      <c r="F1650" s="160">
        <v>46151</v>
      </c>
      <c r="G1650" s="160">
        <v>45899</v>
      </c>
      <c r="I1650" s="160" t="b">
        <f t="shared" si="50"/>
        <v>0</v>
      </c>
      <c r="J1650" s="160" t="str">
        <f t="shared" si="51"/>
        <v>yes</v>
      </c>
    </row>
    <row r="1651" spans="2:10">
      <c r="B1651" t="s">
        <v>15930</v>
      </c>
      <c r="C1651" t="s">
        <v>15931</v>
      </c>
      <c r="D1651">
        <v>1</v>
      </c>
      <c r="E1651" s="160">
        <v>46152</v>
      </c>
      <c r="F1651" s="160">
        <v>46154</v>
      </c>
      <c r="G1651" s="160"/>
      <c r="H1651" s="160"/>
      <c r="I1651" s="160" t="b">
        <f t="shared" si="50"/>
        <v>0</v>
      </c>
      <c r="J1651" s="160" t="str">
        <f t="shared" si="51"/>
        <v>yes</v>
      </c>
    </row>
    <row r="1652" spans="2:10">
      <c r="B1652" t="s">
        <v>15932</v>
      </c>
      <c r="C1652" t="s">
        <v>15933</v>
      </c>
      <c r="D1652">
        <v>1</v>
      </c>
      <c r="E1652" s="160">
        <v>46174</v>
      </c>
      <c r="F1652" s="160">
        <v>46176</v>
      </c>
      <c r="G1652" s="160">
        <v>45906</v>
      </c>
      <c r="H1652" s="160"/>
      <c r="I1652" s="160" t="b">
        <f t="shared" si="50"/>
        <v>0</v>
      </c>
      <c r="J1652" s="160" t="str">
        <f t="shared" si="51"/>
        <v>yes</v>
      </c>
    </row>
    <row r="1653" spans="2:10">
      <c r="B1653" t="s">
        <v>15934</v>
      </c>
      <c r="C1653" t="s">
        <v>15935</v>
      </c>
      <c r="D1653">
        <v>1</v>
      </c>
      <c r="E1653" s="160">
        <v>46142</v>
      </c>
      <c r="F1653" s="160">
        <v>46144</v>
      </c>
      <c r="G1653" s="160"/>
      <c r="H1653" s="160"/>
      <c r="I1653" s="160" t="b">
        <f t="shared" si="50"/>
        <v>0</v>
      </c>
      <c r="J1653" s="160" t="str">
        <f t="shared" si="51"/>
        <v>yes</v>
      </c>
    </row>
    <row r="1654" spans="2:10">
      <c r="B1654" t="s">
        <v>15936</v>
      </c>
      <c r="C1654" t="s">
        <v>15937</v>
      </c>
      <c r="D1654">
        <v>1</v>
      </c>
      <c r="E1654" s="160">
        <v>46145</v>
      </c>
      <c r="F1654" s="160">
        <v>46146</v>
      </c>
      <c r="G1654" s="160"/>
      <c r="I1654" s="160" t="b">
        <f t="shared" si="50"/>
        <v>0</v>
      </c>
      <c r="J1654" s="160" t="str">
        <f t="shared" si="51"/>
        <v>yes</v>
      </c>
    </row>
    <row r="1655" spans="2:10">
      <c r="B1655" t="s">
        <v>15938</v>
      </c>
      <c r="C1655" t="s">
        <v>15939</v>
      </c>
      <c r="D1655">
        <v>1</v>
      </c>
      <c r="E1655" s="160">
        <v>46147</v>
      </c>
      <c r="F1655" s="160">
        <v>46148</v>
      </c>
      <c r="G1655" s="160"/>
      <c r="I1655" s="160" t="b">
        <f t="shared" si="50"/>
        <v>0</v>
      </c>
      <c r="J1655" s="160" t="str">
        <f t="shared" si="51"/>
        <v>yes</v>
      </c>
    </row>
    <row r="1656" spans="2:10">
      <c r="B1656" t="s">
        <v>15940</v>
      </c>
      <c r="C1656" t="s">
        <v>15941</v>
      </c>
      <c r="D1656">
        <v>1</v>
      </c>
      <c r="E1656" s="160">
        <v>46149</v>
      </c>
      <c r="F1656" s="160">
        <v>46151</v>
      </c>
      <c r="G1656" s="160"/>
      <c r="H1656" s="160"/>
      <c r="I1656" s="160" t="b">
        <f t="shared" si="50"/>
        <v>0</v>
      </c>
      <c r="J1656" s="160" t="str">
        <f t="shared" si="51"/>
        <v>yes</v>
      </c>
    </row>
    <row r="1657" spans="2:10">
      <c r="B1657" t="s">
        <v>15942</v>
      </c>
      <c r="C1657" t="s">
        <v>15943</v>
      </c>
      <c r="D1657">
        <v>1</v>
      </c>
      <c r="E1657" s="160">
        <v>46152</v>
      </c>
      <c r="F1657" s="160">
        <v>46153</v>
      </c>
      <c r="G1657" s="160"/>
      <c r="H1657" s="160"/>
      <c r="I1657" s="160" t="b">
        <f t="shared" si="50"/>
        <v>0</v>
      </c>
      <c r="J1657" s="160" t="str">
        <f t="shared" si="51"/>
        <v>yes</v>
      </c>
    </row>
    <row r="1658" spans="2:10">
      <c r="B1658" t="s">
        <v>15944</v>
      </c>
      <c r="C1658" t="s">
        <v>15945</v>
      </c>
      <c r="D1658">
        <v>1</v>
      </c>
      <c r="E1658" s="160">
        <v>46145</v>
      </c>
      <c r="F1658" s="160">
        <v>46147</v>
      </c>
      <c r="G1658" s="160"/>
      <c r="H1658" s="160"/>
      <c r="I1658" s="160" t="b">
        <f t="shared" si="50"/>
        <v>0</v>
      </c>
      <c r="J1658" s="160" t="str">
        <f t="shared" si="51"/>
        <v>yes</v>
      </c>
    </row>
    <row r="1659" spans="2:10">
      <c r="B1659" t="s">
        <v>15946</v>
      </c>
      <c r="C1659" t="s">
        <v>15947</v>
      </c>
      <c r="D1659">
        <v>1</v>
      </c>
      <c r="E1659" s="160">
        <v>46148</v>
      </c>
      <c r="F1659" s="160">
        <v>46151</v>
      </c>
      <c r="G1659" s="160"/>
      <c r="H1659" s="160"/>
      <c r="I1659" s="160" t="b">
        <f t="shared" si="50"/>
        <v>0</v>
      </c>
      <c r="J1659" s="160" t="str">
        <f t="shared" si="51"/>
        <v>yes</v>
      </c>
    </row>
    <row r="1660" spans="2:10">
      <c r="B1660" t="s">
        <v>15948</v>
      </c>
      <c r="C1660" t="s">
        <v>15949</v>
      </c>
      <c r="D1660">
        <v>1</v>
      </c>
      <c r="E1660" s="160">
        <v>46152</v>
      </c>
      <c r="F1660" s="160">
        <v>46156</v>
      </c>
      <c r="G1660" s="160"/>
      <c r="I1660" s="160" t="b">
        <f t="shared" si="50"/>
        <v>0</v>
      </c>
      <c r="J1660" s="160" t="str">
        <f t="shared" si="51"/>
        <v>yes</v>
      </c>
    </row>
    <row r="1661" spans="2:10">
      <c r="B1661" t="s">
        <v>15950</v>
      </c>
      <c r="C1661" t="s">
        <v>15951</v>
      </c>
      <c r="D1661">
        <v>1</v>
      </c>
      <c r="E1661" s="160">
        <v>46158</v>
      </c>
      <c r="F1661" s="160">
        <v>46161</v>
      </c>
      <c r="G1661" s="160"/>
      <c r="H1661" s="160"/>
      <c r="I1661" s="160" t="b">
        <f t="shared" si="50"/>
        <v>0</v>
      </c>
      <c r="J1661" s="160" t="str">
        <f t="shared" si="51"/>
        <v>yes</v>
      </c>
    </row>
    <row r="1662" spans="2:10">
      <c r="B1662" t="s">
        <v>15952</v>
      </c>
      <c r="C1662" t="s">
        <v>15953</v>
      </c>
      <c r="D1662">
        <v>1</v>
      </c>
      <c r="E1662" s="160">
        <v>46162</v>
      </c>
      <c r="F1662" s="160">
        <v>46166</v>
      </c>
      <c r="G1662" s="160"/>
      <c r="H1662" s="160"/>
      <c r="I1662" s="160" t="b">
        <f t="shared" si="50"/>
        <v>0</v>
      </c>
      <c r="J1662" s="160" t="str">
        <f t="shared" si="51"/>
        <v>yes</v>
      </c>
    </row>
    <row r="1663" spans="2:10">
      <c r="B1663" t="s">
        <v>15954</v>
      </c>
      <c r="C1663" t="s">
        <v>15955</v>
      </c>
      <c r="D1663">
        <v>1</v>
      </c>
      <c r="E1663" s="160">
        <v>46148</v>
      </c>
      <c r="F1663" s="160">
        <v>46149</v>
      </c>
      <c r="G1663" s="160"/>
      <c r="I1663" s="160" t="b">
        <f t="shared" si="50"/>
        <v>0</v>
      </c>
      <c r="J1663" s="160" t="str">
        <f t="shared" si="51"/>
        <v>yes</v>
      </c>
    </row>
    <row r="1664" spans="2:10">
      <c r="B1664" t="s">
        <v>15956</v>
      </c>
      <c r="C1664" t="s">
        <v>15957</v>
      </c>
      <c r="D1664">
        <v>1</v>
      </c>
      <c r="E1664" s="160">
        <v>46151</v>
      </c>
      <c r="F1664" s="160">
        <v>46152</v>
      </c>
      <c r="G1664" s="160"/>
      <c r="H1664" s="160"/>
      <c r="I1664" s="160" t="b">
        <f t="shared" si="50"/>
        <v>0</v>
      </c>
      <c r="J1664" s="160" t="str">
        <f t="shared" si="51"/>
        <v>yes</v>
      </c>
    </row>
    <row r="1665" spans="2:10">
      <c r="B1665" t="s">
        <v>15958</v>
      </c>
      <c r="C1665" t="s">
        <v>15959</v>
      </c>
      <c r="D1665">
        <v>1</v>
      </c>
      <c r="E1665" s="160">
        <v>46153</v>
      </c>
      <c r="F1665" s="160">
        <v>46154</v>
      </c>
      <c r="G1665" s="160"/>
      <c r="I1665" s="160" t="b">
        <f t="shared" si="50"/>
        <v>0</v>
      </c>
      <c r="J1665" s="160" t="str">
        <f t="shared" si="51"/>
        <v>yes</v>
      </c>
    </row>
    <row r="1666" spans="2:10">
      <c r="B1666" t="s">
        <v>15960</v>
      </c>
      <c r="C1666" t="s">
        <v>15961</v>
      </c>
      <c r="D1666">
        <v>1</v>
      </c>
      <c r="E1666" s="160">
        <v>46155</v>
      </c>
      <c r="F1666" s="160">
        <v>46156</v>
      </c>
      <c r="I1666" s="160" t="b">
        <f t="shared" si="50"/>
        <v>0</v>
      </c>
      <c r="J1666" s="160" t="str">
        <f t="shared" si="51"/>
        <v>yes</v>
      </c>
    </row>
    <row r="1667" spans="2:10">
      <c r="B1667" t="s">
        <v>15962</v>
      </c>
      <c r="C1667" t="s">
        <v>15963</v>
      </c>
      <c r="D1667">
        <v>1</v>
      </c>
      <c r="E1667" s="160">
        <v>46158</v>
      </c>
      <c r="F1667" s="160">
        <v>46159</v>
      </c>
      <c r="G1667" s="160"/>
      <c r="H1667" s="160"/>
      <c r="I1667" s="160" t="b">
        <f t="shared" si="50"/>
        <v>0</v>
      </c>
      <c r="J1667" s="160" t="str">
        <f t="shared" si="51"/>
        <v>yes</v>
      </c>
    </row>
    <row r="1668" spans="2:10">
      <c r="B1668" t="s">
        <v>15964</v>
      </c>
      <c r="C1668" t="s">
        <v>15965</v>
      </c>
      <c r="D1668">
        <v>1</v>
      </c>
      <c r="E1668" s="160">
        <v>46158</v>
      </c>
      <c r="F1668" s="160">
        <v>46159</v>
      </c>
      <c r="G1668" s="160"/>
      <c r="I1668" s="160" t="b">
        <f t="shared" si="50"/>
        <v>0</v>
      </c>
      <c r="J1668" s="160" t="str">
        <f t="shared" si="51"/>
        <v>yes</v>
      </c>
    </row>
    <row r="1669" spans="2:10">
      <c r="B1669" t="s">
        <v>15966</v>
      </c>
      <c r="C1669" t="s">
        <v>15967</v>
      </c>
      <c r="D1669">
        <v>1</v>
      </c>
      <c r="E1669" s="160">
        <v>46160</v>
      </c>
      <c r="F1669" s="160">
        <v>46161</v>
      </c>
      <c r="G1669" s="160"/>
      <c r="H1669" s="160"/>
      <c r="I1669" s="160" t="b">
        <f t="shared" si="50"/>
        <v>0</v>
      </c>
      <c r="J1669" s="160" t="str">
        <f t="shared" si="51"/>
        <v>yes</v>
      </c>
    </row>
    <row r="1670" spans="2:10">
      <c r="B1670" t="s">
        <v>15968</v>
      </c>
      <c r="C1670" t="s">
        <v>15969</v>
      </c>
      <c r="D1670">
        <v>1</v>
      </c>
      <c r="E1670" s="160">
        <v>46160</v>
      </c>
      <c r="F1670" s="160">
        <v>46161</v>
      </c>
      <c r="G1670" s="160"/>
      <c r="I1670" s="160" t="b">
        <f t="shared" si="50"/>
        <v>0</v>
      </c>
      <c r="J1670" s="160" t="str">
        <f t="shared" si="51"/>
        <v>yes</v>
      </c>
    </row>
    <row r="1671" spans="2:10">
      <c r="B1671" t="s">
        <v>15970</v>
      </c>
      <c r="C1671" t="s">
        <v>15971</v>
      </c>
      <c r="D1671">
        <v>1</v>
      </c>
      <c r="E1671" s="160">
        <v>46162</v>
      </c>
      <c r="F1671" s="160">
        <v>46163</v>
      </c>
      <c r="G1671" s="160"/>
      <c r="H1671" s="160"/>
      <c r="I1671" s="160" t="b">
        <f t="shared" si="50"/>
        <v>0</v>
      </c>
      <c r="J1671" s="160" t="str">
        <f t="shared" si="51"/>
        <v>yes</v>
      </c>
    </row>
    <row r="1672" spans="2:10">
      <c r="B1672" t="s">
        <v>15972</v>
      </c>
      <c r="C1672" t="s">
        <v>15973</v>
      </c>
      <c r="D1672">
        <v>1</v>
      </c>
      <c r="E1672" s="160">
        <v>46162</v>
      </c>
      <c r="F1672" s="160">
        <v>46163</v>
      </c>
      <c r="G1672" s="160"/>
      <c r="H1672" s="160"/>
      <c r="I1672" s="160" t="b">
        <f t="shared" si="50"/>
        <v>0</v>
      </c>
      <c r="J1672" s="160" t="str">
        <f t="shared" si="51"/>
        <v>yes</v>
      </c>
    </row>
    <row r="1673" spans="2:10">
      <c r="B1673" t="s">
        <v>15974</v>
      </c>
      <c r="C1673" t="s">
        <v>15975</v>
      </c>
      <c r="D1673">
        <v>1</v>
      </c>
      <c r="E1673" s="160">
        <v>46165</v>
      </c>
      <c r="F1673" s="160">
        <v>46166</v>
      </c>
      <c r="G1673" s="160"/>
      <c r="H1673" s="160"/>
      <c r="I1673" s="160" t="b">
        <f t="shared" si="50"/>
        <v>0</v>
      </c>
      <c r="J1673" s="160" t="str">
        <f t="shared" si="51"/>
        <v>yes</v>
      </c>
    </row>
    <row r="1674" spans="2:10">
      <c r="B1674" t="s">
        <v>15976</v>
      </c>
      <c r="C1674" t="s">
        <v>15977</v>
      </c>
      <c r="D1674">
        <v>1</v>
      </c>
      <c r="E1674" s="160">
        <v>46165</v>
      </c>
      <c r="F1674" s="160">
        <v>46166</v>
      </c>
      <c r="G1674" s="160"/>
      <c r="H1674" s="160"/>
      <c r="I1674" s="160" t="b">
        <f t="shared" si="50"/>
        <v>0</v>
      </c>
      <c r="J1674" s="160" t="str">
        <f t="shared" si="51"/>
        <v>yes</v>
      </c>
    </row>
    <row r="1675" spans="2:10">
      <c r="B1675" t="s">
        <v>15978</v>
      </c>
      <c r="C1675" t="s">
        <v>15979</v>
      </c>
      <c r="D1675">
        <v>1</v>
      </c>
      <c r="E1675" s="160">
        <v>46167</v>
      </c>
      <c r="F1675" s="160">
        <v>46168</v>
      </c>
      <c r="G1675" s="160"/>
      <c r="H1675" s="160"/>
      <c r="I1675" s="160" t="b">
        <f t="shared" ref="I1675:I1738" si="52">IF(E1675=G1675,"yes")</f>
        <v>0</v>
      </c>
      <c r="J1675" s="160" t="str">
        <f t="shared" ref="J1675:J1738" si="53">IF(E1675&gt;G1675,"yes")</f>
        <v>yes</v>
      </c>
    </row>
    <row r="1676" spans="2:10">
      <c r="B1676" t="s">
        <v>15980</v>
      </c>
      <c r="C1676" t="s">
        <v>15981</v>
      </c>
      <c r="D1676">
        <v>1</v>
      </c>
      <c r="E1676" s="160">
        <v>46167</v>
      </c>
      <c r="F1676" s="160">
        <v>46168</v>
      </c>
      <c r="G1676" s="160"/>
      <c r="H1676" s="160"/>
      <c r="I1676" s="160" t="b">
        <f t="shared" si="52"/>
        <v>0</v>
      </c>
      <c r="J1676" s="160" t="str">
        <f t="shared" si="53"/>
        <v>yes</v>
      </c>
    </row>
    <row r="1677" spans="2:10">
      <c r="B1677" t="s">
        <v>15982</v>
      </c>
      <c r="C1677" t="s">
        <v>15983</v>
      </c>
      <c r="D1677">
        <v>1</v>
      </c>
      <c r="E1677" s="160">
        <v>46169</v>
      </c>
      <c r="F1677" s="160">
        <v>46170</v>
      </c>
      <c r="G1677" s="160"/>
      <c r="H1677" s="160"/>
      <c r="I1677" s="160" t="b">
        <f t="shared" si="52"/>
        <v>0</v>
      </c>
      <c r="J1677" s="160" t="str">
        <f t="shared" si="53"/>
        <v>yes</v>
      </c>
    </row>
    <row r="1678" spans="2:10">
      <c r="B1678" t="s">
        <v>15984</v>
      </c>
      <c r="C1678" t="s">
        <v>15985</v>
      </c>
      <c r="D1678">
        <v>1</v>
      </c>
      <c r="E1678" s="160">
        <v>46169</v>
      </c>
      <c r="F1678" s="160">
        <v>46170</v>
      </c>
      <c r="G1678" s="160"/>
      <c r="H1678" s="160"/>
      <c r="I1678" s="160" t="b">
        <f t="shared" si="52"/>
        <v>0</v>
      </c>
      <c r="J1678" s="160" t="str">
        <f t="shared" si="53"/>
        <v>yes</v>
      </c>
    </row>
    <row r="1679" spans="2:10">
      <c r="B1679" t="s">
        <v>15986</v>
      </c>
      <c r="C1679" t="s">
        <v>15987</v>
      </c>
      <c r="D1679">
        <v>1</v>
      </c>
      <c r="E1679" s="160">
        <v>46172</v>
      </c>
      <c r="F1679" s="160">
        <v>46173</v>
      </c>
      <c r="G1679" s="160"/>
      <c r="H1679" s="160"/>
      <c r="I1679" s="160" t="b">
        <f t="shared" si="52"/>
        <v>0</v>
      </c>
      <c r="J1679" s="160" t="str">
        <f t="shared" si="53"/>
        <v>yes</v>
      </c>
    </row>
    <row r="1680" spans="2:10">
      <c r="B1680" t="s">
        <v>15988</v>
      </c>
      <c r="C1680" t="s">
        <v>15989</v>
      </c>
      <c r="D1680">
        <v>1</v>
      </c>
      <c r="E1680" s="160">
        <v>46151</v>
      </c>
      <c r="F1680" s="160">
        <v>46152</v>
      </c>
      <c r="G1680" s="160"/>
      <c r="H1680" s="160"/>
      <c r="I1680" s="160" t="b">
        <f t="shared" si="52"/>
        <v>0</v>
      </c>
      <c r="J1680" s="160" t="str">
        <f t="shared" si="53"/>
        <v>yes</v>
      </c>
    </row>
    <row r="1681" spans="2:10">
      <c r="B1681" t="s">
        <v>15990</v>
      </c>
      <c r="C1681" t="s">
        <v>15991</v>
      </c>
      <c r="D1681">
        <v>1</v>
      </c>
      <c r="E1681" s="160">
        <v>46153</v>
      </c>
      <c r="F1681" s="160">
        <v>46154</v>
      </c>
      <c r="G1681" s="160"/>
      <c r="H1681" s="160"/>
      <c r="I1681" s="160" t="b">
        <f t="shared" si="52"/>
        <v>0</v>
      </c>
      <c r="J1681" s="160" t="str">
        <f t="shared" si="53"/>
        <v>yes</v>
      </c>
    </row>
    <row r="1682" spans="2:10">
      <c r="B1682" t="s">
        <v>15992</v>
      </c>
      <c r="C1682" t="s">
        <v>15993</v>
      </c>
      <c r="D1682">
        <v>1</v>
      </c>
      <c r="E1682" s="160">
        <v>46155</v>
      </c>
      <c r="F1682" s="160">
        <v>46158</v>
      </c>
      <c r="G1682" s="160"/>
      <c r="H1682" s="160"/>
      <c r="I1682" s="160" t="b">
        <f t="shared" si="52"/>
        <v>0</v>
      </c>
      <c r="J1682" s="160" t="str">
        <f t="shared" si="53"/>
        <v>yes</v>
      </c>
    </row>
    <row r="1683" spans="2:10">
      <c r="B1683" t="s">
        <v>15994</v>
      </c>
      <c r="C1683" t="s">
        <v>15995</v>
      </c>
      <c r="D1683">
        <v>1</v>
      </c>
      <c r="E1683" s="160">
        <v>46159</v>
      </c>
      <c r="F1683" s="160">
        <v>46161</v>
      </c>
      <c r="G1683" s="160"/>
      <c r="H1683" s="160"/>
      <c r="I1683" s="160" t="b">
        <f t="shared" si="52"/>
        <v>0</v>
      </c>
      <c r="J1683" s="160" t="str">
        <f t="shared" si="53"/>
        <v>yes</v>
      </c>
    </row>
    <row r="1684" spans="2:10">
      <c r="B1684" t="s">
        <v>15996</v>
      </c>
      <c r="C1684" t="s">
        <v>15997</v>
      </c>
      <c r="D1684">
        <v>1</v>
      </c>
      <c r="E1684" s="160">
        <v>46153</v>
      </c>
      <c r="F1684" s="160">
        <v>46154</v>
      </c>
      <c r="G1684" s="160"/>
      <c r="H1684" s="160"/>
      <c r="I1684" s="160" t="b">
        <f t="shared" si="52"/>
        <v>0</v>
      </c>
      <c r="J1684" s="160" t="str">
        <f t="shared" si="53"/>
        <v>yes</v>
      </c>
    </row>
    <row r="1685" spans="2:10">
      <c r="B1685" t="s">
        <v>15998</v>
      </c>
      <c r="C1685" t="s">
        <v>15999</v>
      </c>
      <c r="D1685">
        <v>1</v>
      </c>
      <c r="E1685" s="160">
        <v>46155</v>
      </c>
      <c r="F1685" s="160">
        <v>46156</v>
      </c>
      <c r="G1685" s="160"/>
      <c r="H1685" s="160"/>
      <c r="I1685" s="160" t="b">
        <f t="shared" si="52"/>
        <v>0</v>
      </c>
      <c r="J1685" s="160" t="str">
        <f t="shared" si="53"/>
        <v>yes</v>
      </c>
    </row>
    <row r="1686" spans="2:10">
      <c r="B1686" t="s">
        <v>16000</v>
      </c>
      <c r="C1686" t="s">
        <v>16001</v>
      </c>
      <c r="D1686">
        <v>1</v>
      </c>
      <c r="E1686" s="160">
        <v>46158</v>
      </c>
      <c r="F1686" s="160">
        <v>46159</v>
      </c>
      <c r="G1686" s="160"/>
      <c r="H1686" s="160"/>
      <c r="I1686" s="160" t="b">
        <f t="shared" si="52"/>
        <v>0</v>
      </c>
      <c r="J1686" s="160" t="str">
        <f t="shared" si="53"/>
        <v>yes</v>
      </c>
    </row>
    <row r="1687" spans="2:10">
      <c r="B1687" t="s">
        <v>16002</v>
      </c>
      <c r="C1687" t="s">
        <v>16003</v>
      </c>
      <c r="D1687">
        <v>1</v>
      </c>
      <c r="E1687" s="160">
        <v>46160</v>
      </c>
      <c r="F1687" s="160">
        <v>46161</v>
      </c>
      <c r="G1687" s="160"/>
      <c r="H1687" s="160"/>
      <c r="I1687" s="160" t="b">
        <f t="shared" si="52"/>
        <v>0</v>
      </c>
      <c r="J1687" s="160" t="str">
        <f t="shared" si="53"/>
        <v>yes</v>
      </c>
    </row>
    <row r="1688" spans="2:10">
      <c r="B1688" t="s">
        <v>16004</v>
      </c>
      <c r="C1688" t="s">
        <v>16005</v>
      </c>
      <c r="D1688">
        <v>1</v>
      </c>
      <c r="E1688" s="160">
        <v>46155</v>
      </c>
      <c r="F1688" s="160">
        <v>46156</v>
      </c>
      <c r="G1688" s="160"/>
      <c r="H1688" s="160"/>
      <c r="I1688" s="160" t="b">
        <f t="shared" si="52"/>
        <v>0</v>
      </c>
      <c r="J1688" s="160" t="str">
        <f t="shared" si="53"/>
        <v>yes</v>
      </c>
    </row>
    <row r="1689" spans="2:10">
      <c r="B1689" t="s">
        <v>16006</v>
      </c>
      <c r="C1689" t="s">
        <v>16007</v>
      </c>
      <c r="D1689">
        <v>1</v>
      </c>
      <c r="E1689" s="160">
        <v>46158</v>
      </c>
      <c r="F1689" s="160">
        <v>46159</v>
      </c>
      <c r="G1689" s="160"/>
      <c r="H1689" s="160"/>
      <c r="I1689" s="160" t="b">
        <f t="shared" si="52"/>
        <v>0</v>
      </c>
      <c r="J1689" s="160" t="str">
        <f t="shared" si="53"/>
        <v>yes</v>
      </c>
    </row>
    <row r="1690" spans="2:10">
      <c r="B1690" t="s">
        <v>16008</v>
      </c>
      <c r="C1690" t="s">
        <v>16009</v>
      </c>
      <c r="D1690">
        <v>1</v>
      </c>
      <c r="E1690" s="160">
        <v>46160</v>
      </c>
      <c r="F1690" s="160">
        <v>46161</v>
      </c>
      <c r="G1690" s="160"/>
      <c r="H1690" s="160"/>
      <c r="I1690" s="160" t="b">
        <f t="shared" si="52"/>
        <v>0</v>
      </c>
      <c r="J1690" s="160" t="str">
        <f t="shared" si="53"/>
        <v>yes</v>
      </c>
    </row>
    <row r="1691" spans="2:10">
      <c r="B1691" t="s">
        <v>16010</v>
      </c>
      <c r="C1691" t="s">
        <v>16011</v>
      </c>
      <c r="D1691">
        <v>1</v>
      </c>
      <c r="E1691" s="160">
        <v>46162</v>
      </c>
      <c r="F1691" s="160">
        <v>46163</v>
      </c>
      <c r="G1691" s="160"/>
      <c r="H1691" s="160"/>
      <c r="I1691" s="160" t="b">
        <f t="shared" si="52"/>
        <v>0</v>
      </c>
      <c r="J1691" s="160" t="str">
        <f t="shared" si="53"/>
        <v>yes</v>
      </c>
    </row>
    <row r="1692" spans="2:10">
      <c r="B1692" t="s">
        <v>16012</v>
      </c>
      <c r="C1692" t="s">
        <v>16013</v>
      </c>
      <c r="D1692">
        <v>1</v>
      </c>
      <c r="E1692" s="160">
        <v>46158</v>
      </c>
      <c r="F1692" s="160">
        <v>46159</v>
      </c>
      <c r="G1692" s="160"/>
      <c r="H1692" s="160"/>
      <c r="I1692" s="160" t="b">
        <f t="shared" si="52"/>
        <v>0</v>
      </c>
      <c r="J1692" s="160" t="str">
        <f t="shared" si="53"/>
        <v>yes</v>
      </c>
    </row>
    <row r="1693" spans="2:10">
      <c r="B1693" t="s">
        <v>16014</v>
      </c>
      <c r="C1693" t="s">
        <v>16015</v>
      </c>
      <c r="D1693">
        <v>1</v>
      </c>
      <c r="E1693" s="160">
        <v>46160</v>
      </c>
      <c r="F1693" s="160">
        <v>46161</v>
      </c>
      <c r="G1693" s="160"/>
      <c r="H1693" s="160"/>
      <c r="I1693" s="160" t="b">
        <f t="shared" si="52"/>
        <v>0</v>
      </c>
      <c r="J1693" s="160" t="str">
        <f t="shared" si="53"/>
        <v>yes</v>
      </c>
    </row>
    <row r="1694" spans="2:10">
      <c r="B1694" t="s">
        <v>16016</v>
      </c>
      <c r="C1694" t="s">
        <v>16017</v>
      </c>
      <c r="D1694">
        <v>1</v>
      </c>
      <c r="E1694" s="160">
        <v>46162</v>
      </c>
      <c r="F1694" s="160">
        <v>46163</v>
      </c>
      <c r="G1694" s="160"/>
      <c r="H1694" s="160"/>
      <c r="I1694" s="160" t="b">
        <f t="shared" si="52"/>
        <v>0</v>
      </c>
      <c r="J1694" s="160" t="str">
        <f t="shared" si="53"/>
        <v>yes</v>
      </c>
    </row>
    <row r="1695" spans="2:10">
      <c r="B1695" t="s">
        <v>16018</v>
      </c>
      <c r="C1695" t="s">
        <v>16019</v>
      </c>
      <c r="D1695">
        <v>1</v>
      </c>
      <c r="E1695" s="160">
        <v>46165</v>
      </c>
      <c r="F1695" s="160">
        <v>46166</v>
      </c>
      <c r="G1695" s="160"/>
      <c r="H1695" s="160"/>
      <c r="I1695" s="160" t="b">
        <f t="shared" si="52"/>
        <v>0</v>
      </c>
      <c r="J1695" s="160" t="str">
        <f t="shared" si="53"/>
        <v>yes</v>
      </c>
    </row>
    <row r="1696" spans="2:10">
      <c r="B1696" t="s">
        <v>16020</v>
      </c>
      <c r="C1696" t="s">
        <v>16021</v>
      </c>
      <c r="D1696">
        <v>1</v>
      </c>
      <c r="E1696" s="160">
        <v>46167</v>
      </c>
      <c r="F1696" s="160">
        <v>46168</v>
      </c>
      <c r="G1696" s="160"/>
      <c r="H1696" s="160"/>
      <c r="I1696" s="160" t="b">
        <f t="shared" si="52"/>
        <v>0</v>
      </c>
      <c r="J1696" s="160" t="str">
        <f t="shared" si="53"/>
        <v>yes</v>
      </c>
    </row>
    <row r="1697" spans="2:10">
      <c r="B1697" t="s">
        <v>16022</v>
      </c>
      <c r="C1697" t="s">
        <v>16023</v>
      </c>
      <c r="D1697">
        <v>1</v>
      </c>
      <c r="E1697" s="160">
        <v>46169</v>
      </c>
      <c r="F1697" s="160">
        <v>46170</v>
      </c>
      <c r="G1697" s="160"/>
      <c r="H1697" s="160"/>
      <c r="I1697" s="160" t="b">
        <f t="shared" si="52"/>
        <v>0</v>
      </c>
      <c r="J1697" s="160" t="str">
        <f t="shared" si="53"/>
        <v>yes</v>
      </c>
    </row>
    <row r="1698" spans="2:10">
      <c r="B1698" t="s">
        <v>16024</v>
      </c>
      <c r="C1698" t="s">
        <v>16025</v>
      </c>
      <c r="D1698">
        <v>1</v>
      </c>
      <c r="E1698" s="160">
        <v>46172</v>
      </c>
      <c r="F1698" s="160">
        <v>46173</v>
      </c>
      <c r="G1698" s="160"/>
      <c r="H1698" s="160"/>
      <c r="I1698" s="160" t="b">
        <f t="shared" si="52"/>
        <v>0</v>
      </c>
      <c r="J1698" s="160" t="str">
        <f t="shared" si="53"/>
        <v>yes</v>
      </c>
    </row>
    <row r="1699" spans="2:10">
      <c r="B1699" t="s">
        <v>16026</v>
      </c>
      <c r="C1699" t="s">
        <v>16027</v>
      </c>
      <c r="D1699">
        <v>1</v>
      </c>
      <c r="E1699" s="160">
        <v>46174</v>
      </c>
      <c r="F1699" s="160">
        <v>46175</v>
      </c>
      <c r="G1699" s="160"/>
      <c r="H1699" s="160"/>
      <c r="I1699" s="160" t="b">
        <f t="shared" si="52"/>
        <v>0</v>
      </c>
      <c r="J1699" s="160" t="str">
        <f t="shared" si="53"/>
        <v>yes</v>
      </c>
    </row>
    <row r="1700" spans="2:10">
      <c r="B1700" t="s">
        <v>16028</v>
      </c>
      <c r="C1700" t="s">
        <v>16029</v>
      </c>
      <c r="D1700">
        <v>1</v>
      </c>
      <c r="E1700" s="160">
        <v>46176</v>
      </c>
      <c r="F1700" s="160">
        <v>46177</v>
      </c>
      <c r="G1700" s="160"/>
      <c r="H1700" s="160"/>
      <c r="I1700" s="160" t="b">
        <f t="shared" si="52"/>
        <v>0</v>
      </c>
      <c r="J1700" s="160" t="str">
        <f t="shared" si="53"/>
        <v>yes</v>
      </c>
    </row>
    <row r="1701" spans="2:10">
      <c r="B1701" t="s">
        <v>16030</v>
      </c>
      <c r="C1701" t="s">
        <v>16031</v>
      </c>
      <c r="D1701">
        <v>1</v>
      </c>
      <c r="E1701" s="160">
        <v>46180</v>
      </c>
      <c r="F1701" s="160">
        <v>46181</v>
      </c>
      <c r="G1701" s="160"/>
      <c r="H1701" s="160"/>
      <c r="I1701" s="160" t="b">
        <f t="shared" si="52"/>
        <v>0</v>
      </c>
      <c r="J1701" s="160" t="str">
        <f t="shared" si="53"/>
        <v>yes</v>
      </c>
    </row>
    <row r="1702" spans="2:10">
      <c r="B1702" t="s">
        <v>16032</v>
      </c>
      <c r="C1702" t="s">
        <v>16033</v>
      </c>
      <c r="D1702">
        <v>1</v>
      </c>
      <c r="E1702" s="160">
        <v>46182</v>
      </c>
      <c r="F1702" s="160">
        <v>46183</v>
      </c>
      <c r="G1702" s="160"/>
      <c r="H1702" s="160"/>
      <c r="I1702" s="160" t="b">
        <f t="shared" si="52"/>
        <v>0</v>
      </c>
      <c r="J1702" s="160" t="str">
        <f t="shared" si="53"/>
        <v>yes</v>
      </c>
    </row>
    <row r="1703" spans="2:10">
      <c r="B1703" t="s">
        <v>16034</v>
      </c>
      <c r="C1703" t="s">
        <v>16035</v>
      </c>
      <c r="D1703">
        <v>1</v>
      </c>
      <c r="E1703" s="160">
        <v>46184</v>
      </c>
      <c r="F1703" s="160">
        <v>46186</v>
      </c>
      <c r="G1703" s="160"/>
      <c r="H1703" s="160"/>
      <c r="I1703" s="160" t="b">
        <f t="shared" si="52"/>
        <v>0</v>
      </c>
      <c r="J1703" s="160" t="str">
        <f t="shared" si="53"/>
        <v>yes</v>
      </c>
    </row>
    <row r="1704" spans="2:10">
      <c r="B1704" t="s">
        <v>16036</v>
      </c>
      <c r="C1704" t="s">
        <v>16037</v>
      </c>
      <c r="D1704">
        <v>1</v>
      </c>
      <c r="E1704" s="160">
        <v>45923</v>
      </c>
      <c r="F1704" s="160">
        <v>45942</v>
      </c>
      <c r="G1704" s="160">
        <v>45871</v>
      </c>
      <c r="H1704" s="160"/>
      <c r="I1704" s="160" t="b">
        <f t="shared" si="52"/>
        <v>0</v>
      </c>
      <c r="J1704" s="160" t="str">
        <f t="shared" si="53"/>
        <v>yes</v>
      </c>
    </row>
    <row r="1705" spans="2:10">
      <c r="B1705" t="s">
        <v>16038</v>
      </c>
      <c r="C1705" t="s">
        <v>16037</v>
      </c>
      <c r="D1705">
        <v>1</v>
      </c>
      <c r="E1705" s="160">
        <v>45943</v>
      </c>
      <c r="F1705" s="160">
        <v>45962</v>
      </c>
      <c r="G1705" s="160"/>
      <c r="H1705" s="160"/>
      <c r="I1705" s="160" t="b">
        <f t="shared" si="52"/>
        <v>0</v>
      </c>
      <c r="J1705" s="160" t="str">
        <f t="shared" si="53"/>
        <v>yes</v>
      </c>
    </row>
    <row r="1706" spans="2:10">
      <c r="B1706" t="s">
        <v>16039</v>
      </c>
      <c r="C1706" t="s">
        <v>16040</v>
      </c>
      <c r="D1706">
        <v>1</v>
      </c>
      <c r="E1706" s="160">
        <v>45963</v>
      </c>
      <c r="F1706" s="160">
        <v>45985</v>
      </c>
      <c r="G1706" s="160"/>
      <c r="H1706" s="160"/>
      <c r="I1706" s="160" t="b">
        <f t="shared" si="52"/>
        <v>0</v>
      </c>
      <c r="J1706" s="160" t="str">
        <f t="shared" si="53"/>
        <v>yes</v>
      </c>
    </row>
    <row r="1707" spans="2:10">
      <c r="B1707" t="s">
        <v>16041</v>
      </c>
      <c r="C1707" t="s">
        <v>16040</v>
      </c>
      <c r="D1707">
        <v>1</v>
      </c>
      <c r="E1707" s="160">
        <v>45986</v>
      </c>
      <c r="F1707" s="160">
        <v>46008</v>
      </c>
      <c r="G1707" s="160"/>
      <c r="H1707" s="160"/>
      <c r="I1707" s="160" t="b">
        <f t="shared" si="52"/>
        <v>0</v>
      </c>
      <c r="J1707" s="160" t="str">
        <f t="shared" si="53"/>
        <v>yes</v>
      </c>
    </row>
    <row r="1708" spans="2:10">
      <c r="B1708" t="s">
        <v>16042</v>
      </c>
      <c r="C1708" t="s">
        <v>16040</v>
      </c>
      <c r="D1708">
        <v>1</v>
      </c>
      <c r="E1708" s="160">
        <v>46009</v>
      </c>
      <c r="F1708" s="160">
        <v>46032</v>
      </c>
      <c r="G1708" s="160"/>
      <c r="H1708" s="160"/>
      <c r="I1708" s="160" t="b">
        <f t="shared" si="52"/>
        <v>0</v>
      </c>
      <c r="J1708" s="160" t="str">
        <f t="shared" si="53"/>
        <v>yes</v>
      </c>
    </row>
    <row r="1709" spans="2:10">
      <c r="B1709" t="s">
        <v>16043</v>
      </c>
      <c r="C1709" t="s">
        <v>16044</v>
      </c>
      <c r="D1709">
        <v>1</v>
      </c>
      <c r="E1709" s="160">
        <v>45923</v>
      </c>
      <c r="F1709" s="160">
        <v>45930</v>
      </c>
      <c r="G1709" s="160"/>
      <c r="H1709" s="160"/>
      <c r="I1709" s="160" t="b">
        <f t="shared" si="52"/>
        <v>0</v>
      </c>
      <c r="J1709" s="160" t="str">
        <f t="shared" si="53"/>
        <v>yes</v>
      </c>
    </row>
    <row r="1710" spans="2:10">
      <c r="B1710" t="s">
        <v>16045</v>
      </c>
      <c r="C1710" t="s">
        <v>16046</v>
      </c>
      <c r="D1710">
        <v>1</v>
      </c>
      <c r="E1710" s="160">
        <v>46026</v>
      </c>
      <c r="F1710" s="160">
        <v>46049</v>
      </c>
      <c r="G1710" s="160">
        <v>45906</v>
      </c>
      <c r="H1710" s="160"/>
      <c r="I1710" s="160" t="b">
        <f t="shared" si="52"/>
        <v>0</v>
      </c>
      <c r="J1710" s="160" t="str">
        <f t="shared" si="53"/>
        <v>yes</v>
      </c>
    </row>
    <row r="1711" spans="2:10">
      <c r="B1711" t="s">
        <v>16047</v>
      </c>
      <c r="C1711" t="s">
        <v>16046</v>
      </c>
      <c r="D1711">
        <v>1</v>
      </c>
      <c r="E1711" s="160">
        <v>46050</v>
      </c>
      <c r="F1711" s="160">
        <v>46072</v>
      </c>
      <c r="G1711" s="160"/>
      <c r="H1711" s="160"/>
      <c r="I1711" s="160" t="b">
        <f t="shared" si="52"/>
        <v>0</v>
      </c>
      <c r="J1711" s="160" t="str">
        <f t="shared" si="53"/>
        <v>yes</v>
      </c>
    </row>
    <row r="1712" spans="2:10">
      <c r="B1712" t="s">
        <v>16048</v>
      </c>
      <c r="C1712" t="s">
        <v>16046</v>
      </c>
      <c r="D1712">
        <v>1</v>
      </c>
      <c r="E1712" s="160">
        <v>46074</v>
      </c>
      <c r="F1712" s="160">
        <v>46096</v>
      </c>
      <c r="G1712" s="160"/>
      <c r="H1712" s="160"/>
      <c r="I1712" s="160" t="b">
        <f t="shared" si="52"/>
        <v>0</v>
      </c>
      <c r="J1712" s="160" t="str">
        <f t="shared" si="53"/>
        <v>yes</v>
      </c>
    </row>
    <row r="1713" spans="2:10">
      <c r="B1713" t="s">
        <v>16049</v>
      </c>
      <c r="C1713" t="s">
        <v>16046</v>
      </c>
      <c r="D1713">
        <v>1</v>
      </c>
      <c r="E1713" s="160">
        <v>46097</v>
      </c>
      <c r="F1713" s="160">
        <v>46119</v>
      </c>
      <c r="G1713" s="160"/>
      <c r="H1713" s="160"/>
      <c r="I1713" s="160" t="b">
        <f t="shared" si="52"/>
        <v>0</v>
      </c>
      <c r="J1713" s="160" t="str">
        <f t="shared" si="53"/>
        <v>yes</v>
      </c>
    </row>
    <row r="1714" spans="2:10">
      <c r="B1714" t="s">
        <v>16050</v>
      </c>
      <c r="C1714" t="s">
        <v>16046</v>
      </c>
      <c r="D1714">
        <v>1</v>
      </c>
      <c r="E1714" s="160">
        <v>46050</v>
      </c>
      <c r="F1714" s="160">
        <v>46072</v>
      </c>
      <c r="G1714" s="160"/>
      <c r="H1714" s="160"/>
      <c r="I1714" s="160" t="b">
        <f t="shared" si="52"/>
        <v>0</v>
      </c>
      <c r="J1714" s="160" t="str">
        <f t="shared" si="53"/>
        <v>yes</v>
      </c>
    </row>
    <row r="1715" spans="2:10">
      <c r="B1715" t="s">
        <v>16051</v>
      </c>
      <c r="C1715" t="s">
        <v>16046</v>
      </c>
      <c r="D1715">
        <v>1</v>
      </c>
      <c r="E1715" s="160">
        <v>46074</v>
      </c>
      <c r="F1715" s="160">
        <v>46096</v>
      </c>
      <c r="G1715" s="160"/>
      <c r="H1715" s="160"/>
      <c r="I1715" s="160" t="b">
        <f t="shared" si="52"/>
        <v>0</v>
      </c>
      <c r="J1715" s="160" t="str">
        <f t="shared" si="53"/>
        <v>yes</v>
      </c>
    </row>
    <row r="1716" spans="2:10">
      <c r="B1716" t="s">
        <v>16052</v>
      </c>
      <c r="C1716" t="s">
        <v>16046</v>
      </c>
      <c r="D1716">
        <v>1</v>
      </c>
      <c r="E1716" s="160">
        <v>46097</v>
      </c>
      <c r="F1716" s="160">
        <v>46119</v>
      </c>
      <c r="G1716" s="160"/>
      <c r="H1716" s="160"/>
      <c r="I1716" s="160" t="b">
        <f t="shared" si="52"/>
        <v>0</v>
      </c>
      <c r="J1716" s="160" t="str">
        <f t="shared" si="53"/>
        <v>yes</v>
      </c>
    </row>
    <row r="1717" spans="2:10">
      <c r="B1717" t="s">
        <v>16053</v>
      </c>
      <c r="C1717" t="s">
        <v>16054</v>
      </c>
      <c r="D1717">
        <v>1</v>
      </c>
      <c r="E1717" s="160">
        <v>46120</v>
      </c>
      <c r="F1717" s="160">
        <v>46125</v>
      </c>
      <c r="G1717" s="160">
        <v>45896</v>
      </c>
      <c r="H1717" s="160"/>
      <c r="I1717" s="160" t="b">
        <f t="shared" si="52"/>
        <v>0</v>
      </c>
      <c r="J1717" s="160" t="str">
        <f t="shared" si="53"/>
        <v>yes</v>
      </c>
    </row>
    <row r="1718" spans="2:10">
      <c r="B1718" t="s">
        <v>16055</v>
      </c>
      <c r="C1718" t="s">
        <v>16056</v>
      </c>
      <c r="D1718">
        <v>1</v>
      </c>
      <c r="E1718" s="160">
        <v>46056</v>
      </c>
      <c r="F1718" s="160">
        <v>46077</v>
      </c>
      <c r="G1718" s="160">
        <v>45964</v>
      </c>
      <c r="H1718" s="160"/>
      <c r="I1718" s="160" t="b">
        <f t="shared" si="52"/>
        <v>0</v>
      </c>
      <c r="J1718" s="160" t="str">
        <f t="shared" si="53"/>
        <v>yes</v>
      </c>
    </row>
    <row r="1719" spans="2:10">
      <c r="B1719" t="s">
        <v>16057</v>
      </c>
      <c r="C1719" t="s">
        <v>16058</v>
      </c>
      <c r="D1719">
        <v>1</v>
      </c>
      <c r="E1719" s="160">
        <v>46099</v>
      </c>
      <c r="F1719" s="160">
        <v>46119</v>
      </c>
      <c r="G1719" s="160">
        <v>45960</v>
      </c>
      <c r="H1719" s="160"/>
      <c r="I1719" s="160" t="b">
        <f t="shared" si="52"/>
        <v>0</v>
      </c>
      <c r="J1719" s="160" t="str">
        <f t="shared" si="53"/>
        <v>yes</v>
      </c>
    </row>
    <row r="1720" spans="2:10">
      <c r="B1720" t="s">
        <v>16059</v>
      </c>
      <c r="C1720" t="s">
        <v>16058</v>
      </c>
      <c r="D1720">
        <v>1</v>
      </c>
      <c r="E1720" s="160">
        <v>46120</v>
      </c>
      <c r="F1720" s="160">
        <v>46140</v>
      </c>
      <c r="G1720" s="160"/>
      <c r="H1720" s="160"/>
      <c r="I1720" s="160" t="b">
        <f t="shared" si="52"/>
        <v>0</v>
      </c>
      <c r="J1720" s="160" t="str">
        <f t="shared" si="53"/>
        <v>yes</v>
      </c>
    </row>
    <row r="1721" spans="2:10">
      <c r="B1721" t="s">
        <v>16060</v>
      </c>
      <c r="C1721" t="s">
        <v>16058</v>
      </c>
      <c r="D1721">
        <v>1</v>
      </c>
      <c r="E1721" s="160">
        <v>46141</v>
      </c>
      <c r="F1721" s="160">
        <v>46161</v>
      </c>
      <c r="G1721" s="160"/>
      <c r="H1721" s="160"/>
      <c r="I1721" s="160" t="b">
        <f t="shared" si="52"/>
        <v>0</v>
      </c>
      <c r="J1721" s="160" t="str">
        <f t="shared" si="53"/>
        <v>yes</v>
      </c>
    </row>
    <row r="1722" spans="2:10">
      <c r="B1722" t="s">
        <v>16061</v>
      </c>
      <c r="C1722" t="s">
        <v>16058</v>
      </c>
      <c r="D1722">
        <v>1</v>
      </c>
      <c r="E1722" s="160">
        <v>46162</v>
      </c>
      <c r="F1722" s="160">
        <v>46182</v>
      </c>
      <c r="G1722" s="160"/>
      <c r="H1722" s="160"/>
      <c r="I1722" s="160" t="b">
        <f t="shared" si="52"/>
        <v>0</v>
      </c>
      <c r="J1722" s="160" t="str">
        <f t="shared" si="53"/>
        <v>yes</v>
      </c>
    </row>
    <row r="1723" spans="2:10">
      <c r="B1723" t="s">
        <v>16062</v>
      </c>
      <c r="C1723" t="s">
        <v>16063</v>
      </c>
      <c r="D1723">
        <v>1</v>
      </c>
      <c r="E1723" s="160">
        <v>46074</v>
      </c>
      <c r="F1723" s="160">
        <v>46076</v>
      </c>
      <c r="G1723" s="160"/>
      <c r="H1723" s="160"/>
      <c r="I1723" s="160" t="b">
        <f t="shared" si="52"/>
        <v>0</v>
      </c>
      <c r="J1723" s="160" t="str">
        <f t="shared" si="53"/>
        <v>yes</v>
      </c>
    </row>
    <row r="1724" spans="2:10">
      <c r="B1724" t="s">
        <v>16064</v>
      </c>
      <c r="C1724" t="s">
        <v>16065</v>
      </c>
      <c r="D1724">
        <v>1</v>
      </c>
      <c r="E1724" s="160">
        <v>46077</v>
      </c>
      <c r="F1724" s="160">
        <v>46078</v>
      </c>
      <c r="G1724" s="160"/>
      <c r="H1724" s="160"/>
      <c r="I1724" s="160" t="b">
        <f t="shared" si="52"/>
        <v>0</v>
      </c>
      <c r="J1724" s="160" t="str">
        <f t="shared" si="53"/>
        <v>yes</v>
      </c>
    </row>
    <row r="1725" spans="2:10">
      <c r="B1725" t="s">
        <v>16066</v>
      </c>
      <c r="C1725" t="s">
        <v>16067</v>
      </c>
      <c r="D1725">
        <v>1</v>
      </c>
      <c r="E1725" s="160">
        <v>46079</v>
      </c>
      <c r="F1725" s="160">
        <v>46089</v>
      </c>
      <c r="G1725" s="160"/>
      <c r="H1725" s="160"/>
      <c r="I1725" s="160" t="b">
        <f t="shared" si="52"/>
        <v>0</v>
      </c>
      <c r="J1725" s="160" t="str">
        <f t="shared" si="53"/>
        <v>yes</v>
      </c>
    </row>
    <row r="1726" spans="2:10">
      <c r="B1726" t="s">
        <v>16068</v>
      </c>
      <c r="C1726" t="s">
        <v>16069</v>
      </c>
      <c r="D1726">
        <v>1</v>
      </c>
      <c r="E1726" s="160">
        <v>46090</v>
      </c>
      <c r="F1726" s="160">
        <v>46104</v>
      </c>
      <c r="G1726" s="160"/>
      <c r="I1726" s="160" t="b">
        <f t="shared" si="52"/>
        <v>0</v>
      </c>
      <c r="J1726" s="160" t="str">
        <f t="shared" si="53"/>
        <v>yes</v>
      </c>
    </row>
    <row r="1727" spans="2:10">
      <c r="B1727" t="s">
        <v>16070</v>
      </c>
      <c r="C1727" t="s">
        <v>16071</v>
      </c>
      <c r="D1727">
        <v>1</v>
      </c>
      <c r="E1727" s="160">
        <v>46105</v>
      </c>
      <c r="F1727" s="160">
        <v>46119</v>
      </c>
      <c r="G1727" s="160"/>
      <c r="H1727" s="160"/>
      <c r="I1727" s="160" t="b">
        <f t="shared" si="52"/>
        <v>0</v>
      </c>
      <c r="J1727" s="160" t="str">
        <f t="shared" si="53"/>
        <v>yes</v>
      </c>
    </row>
    <row r="1728" spans="2:10">
      <c r="B1728" t="s">
        <v>16072</v>
      </c>
      <c r="C1728" t="s">
        <v>16073</v>
      </c>
      <c r="D1728">
        <v>1</v>
      </c>
      <c r="E1728" s="160">
        <v>46120</v>
      </c>
      <c r="F1728" s="160">
        <v>46125</v>
      </c>
      <c r="G1728" s="160"/>
      <c r="H1728" s="160"/>
      <c r="I1728" s="160" t="b">
        <f t="shared" si="52"/>
        <v>0</v>
      </c>
      <c r="J1728" s="160" t="str">
        <f t="shared" si="53"/>
        <v>yes</v>
      </c>
    </row>
    <row r="1729" spans="2:10">
      <c r="B1729" t="s">
        <v>16074</v>
      </c>
      <c r="C1729" t="s">
        <v>16075</v>
      </c>
      <c r="D1729">
        <v>1</v>
      </c>
      <c r="E1729" s="160">
        <v>46126</v>
      </c>
      <c r="F1729" s="160">
        <v>46127</v>
      </c>
      <c r="G1729" s="160"/>
      <c r="H1729" s="160"/>
      <c r="I1729" s="160" t="b">
        <f t="shared" si="52"/>
        <v>0</v>
      </c>
      <c r="J1729" s="160" t="str">
        <f t="shared" si="53"/>
        <v>yes</v>
      </c>
    </row>
    <row r="1730" spans="2:10">
      <c r="B1730" t="s">
        <v>16076</v>
      </c>
      <c r="C1730" t="s">
        <v>16077</v>
      </c>
      <c r="D1730">
        <v>1</v>
      </c>
      <c r="E1730" s="160">
        <v>46088</v>
      </c>
      <c r="F1730" s="160">
        <v>46097</v>
      </c>
      <c r="G1730" s="160"/>
      <c r="H1730" s="160"/>
      <c r="I1730" s="160" t="b">
        <f t="shared" si="52"/>
        <v>0</v>
      </c>
      <c r="J1730" s="160" t="str">
        <f t="shared" si="53"/>
        <v>yes</v>
      </c>
    </row>
    <row r="1731" spans="2:10">
      <c r="B1731" t="s">
        <v>16078</v>
      </c>
      <c r="C1731" t="s">
        <v>16079</v>
      </c>
      <c r="D1731">
        <v>1</v>
      </c>
      <c r="E1731" s="160">
        <v>46077</v>
      </c>
      <c r="F1731" s="160">
        <v>46086</v>
      </c>
      <c r="G1731" s="160"/>
      <c r="I1731" s="160" t="b">
        <f t="shared" si="52"/>
        <v>0</v>
      </c>
      <c r="J1731" s="160" t="str">
        <f t="shared" si="53"/>
        <v>yes</v>
      </c>
    </row>
    <row r="1732" spans="2:10">
      <c r="B1732" t="s">
        <v>16080</v>
      </c>
      <c r="C1732" t="s">
        <v>16081</v>
      </c>
      <c r="D1732">
        <v>1</v>
      </c>
      <c r="E1732" s="160">
        <v>46098</v>
      </c>
      <c r="F1732" s="160">
        <v>46100</v>
      </c>
      <c r="G1732" s="160"/>
      <c r="H1732" s="160"/>
      <c r="I1732" s="160" t="b">
        <f t="shared" si="52"/>
        <v>0</v>
      </c>
      <c r="J1732" s="160" t="str">
        <f t="shared" si="53"/>
        <v>yes</v>
      </c>
    </row>
    <row r="1733" spans="2:10">
      <c r="B1733" t="s">
        <v>16082</v>
      </c>
      <c r="C1733" t="s">
        <v>16083</v>
      </c>
      <c r="D1733">
        <v>1</v>
      </c>
      <c r="E1733" s="160">
        <v>46088</v>
      </c>
      <c r="F1733" s="160">
        <v>46090</v>
      </c>
      <c r="G1733" s="160"/>
      <c r="H1733" s="160"/>
      <c r="I1733" s="160" t="b">
        <f t="shared" si="52"/>
        <v>0</v>
      </c>
      <c r="J1733" s="160" t="str">
        <f t="shared" si="53"/>
        <v>yes</v>
      </c>
    </row>
    <row r="1734" spans="2:10">
      <c r="B1734" t="s">
        <v>16084</v>
      </c>
      <c r="C1734" t="s">
        <v>16085</v>
      </c>
      <c r="D1734">
        <v>1</v>
      </c>
      <c r="E1734" s="160">
        <v>46102</v>
      </c>
      <c r="F1734" s="160">
        <v>46117</v>
      </c>
      <c r="G1734" s="160"/>
      <c r="H1734" s="160"/>
      <c r="I1734" s="160" t="b">
        <f t="shared" si="52"/>
        <v>0</v>
      </c>
      <c r="J1734" s="160" t="str">
        <f t="shared" si="53"/>
        <v>yes</v>
      </c>
    </row>
    <row r="1735" spans="2:10">
      <c r="B1735" t="s">
        <v>16086</v>
      </c>
      <c r="C1735" t="s">
        <v>16087</v>
      </c>
      <c r="D1735">
        <v>1</v>
      </c>
      <c r="E1735" s="160">
        <v>46091</v>
      </c>
      <c r="F1735" s="160">
        <v>46106</v>
      </c>
      <c r="G1735" s="160"/>
      <c r="H1735" s="160"/>
      <c r="I1735" s="160" t="b">
        <f t="shared" si="52"/>
        <v>0</v>
      </c>
      <c r="J1735" s="160" t="str">
        <f t="shared" si="53"/>
        <v>yes</v>
      </c>
    </row>
    <row r="1736" spans="2:10">
      <c r="B1736" t="s">
        <v>16088</v>
      </c>
      <c r="C1736" t="s">
        <v>16089</v>
      </c>
      <c r="D1736">
        <v>1</v>
      </c>
      <c r="E1736" s="160">
        <v>46118</v>
      </c>
      <c r="F1736" s="160">
        <v>46141</v>
      </c>
      <c r="G1736" s="160"/>
      <c r="I1736" s="160" t="b">
        <f t="shared" si="52"/>
        <v>0</v>
      </c>
      <c r="J1736" s="160" t="str">
        <f t="shared" si="53"/>
        <v>yes</v>
      </c>
    </row>
    <row r="1737" spans="2:10">
      <c r="B1737" t="s">
        <v>16090</v>
      </c>
      <c r="C1737" t="s">
        <v>16091</v>
      </c>
      <c r="D1737">
        <v>1</v>
      </c>
      <c r="E1737" s="160">
        <v>46107</v>
      </c>
      <c r="F1737" s="160">
        <v>46131</v>
      </c>
      <c r="G1737" s="160"/>
      <c r="H1737" s="160"/>
      <c r="I1737" s="160" t="b">
        <f t="shared" si="52"/>
        <v>0</v>
      </c>
      <c r="J1737" s="160" t="str">
        <f t="shared" si="53"/>
        <v>yes</v>
      </c>
    </row>
    <row r="1738" spans="2:10">
      <c r="B1738" t="s">
        <v>16092</v>
      </c>
      <c r="C1738" t="s">
        <v>16093</v>
      </c>
      <c r="D1738">
        <v>1</v>
      </c>
      <c r="E1738" s="160">
        <v>46142</v>
      </c>
      <c r="F1738" s="160">
        <v>46166</v>
      </c>
      <c r="G1738" s="160"/>
      <c r="H1738" s="160"/>
      <c r="I1738" s="160" t="b">
        <f t="shared" si="52"/>
        <v>0</v>
      </c>
      <c r="J1738" s="160" t="str">
        <f t="shared" si="53"/>
        <v>yes</v>
      </c>
    </row>
    <row r="1739" spans="2:10">
      <c r="B1739" t="s">
        <v>16094</v>
      </c>
      <c r="C1739" t="s">
        <v>16095</v>
      </c>
      <c r="D1739">
        <v>1</v>
      </c>
      <c r="E1739" s="160">
        <v>46132</v>
      </c>
      <c r="F1739" s="160">
        <v>46155</v>
      </c>
      <c r="G1739" s="160"/>
      <c r="H1739" s="160"/>
      <c r="I1739" s="160" t="b">
        <f t="shared" ref="I1739:I1802" si="54">IF(E1739=G1739,"yes")</f>
        <v>0</v>
      </c>
      <c r="J1739" s="160" t="str">
        <f t="shared" ref="J1739:J1802" si="55">IF(E1739&gt;G1739,"yes")</f>
        <v>yes</v>
      </c>
    </row>
    <row r="1740" spans="2:10">
      <c r="B1740" t="s">
        <v>16096</v>
      </c>
      <c r="C1740" t="s">
        <v>16097</v>
      </c>
      <c r="D1740">
        <v>1</v>
      </c>
      <c r="E1740" s="160">
        <v>46167</v>
      </c>
      <c r="F1740" s="160">
        <v>46182</v>
      </c>
      <c r="G1740" s="160"/>
      <c r="I1740" s="160" t="b">
        <f t="shared" si="54"/>
        <v>0</v>
      </c>
      <c r="J1740" s="160" t="str">
        <f t="shared" si="55"/>
        <v>yes</v>
      </c>
    </row>
    <row r="1741" spans="2:10">
      <c r="B1741" t="s">
        <v>16098</v>
      </c>
      <c r="C1741" t="s">
        <v>16099</v>
      </c>
      <c r="D1741">
        <v>1</v>
      </c>
      <c r="E1741" s="160">
        <v>46156</v>
      </c>
      <c r="F1741" s="160">
        <v>46172</v>
      </c>
      <c r="G1741" s="160"/>
      <c r="I1741" s="160" t="b">
        <f t="shared" si="54"/>
        <v>0</v>
      </c>
      <c r="J1741" s="160" t="str">
        <f t="shared" si="55"/>
        <v>yes</v>
      </c>
    </row>
    <row r="1742" spans="2:10">
      <c r="B1742" t="s">
        <v>16100</v>
      </c>
      <c r="C1742" t="s">
        <v>16101</v>
      </c>
      <c r="D1742">
        <v>1</v>
      </c>
      <c r="E1742" s="160">
        <v>46183</v>
      </c>
      <c r="F1742" s="160">
        <v>46188</v>
      </c>
      <c r="G1742" s="160"/>
      <c r="H1742" s="160"/>
      <c r="I1742" s="160" t="b">
        <f t="shared" si="54"/>
        <v>0</v>
      </c>
      <c r="J1742" s="160" t="str">
        <f t="shared" si="55"/>
        <v>yes</v>
      </c>
    </row>
    <row r="1743" spans="2:10">
      <c r="B1743" t="s">
        <v>16102</v>
      </c>
      <c r="C1743" t="s">
        <v>16103</v>
      </c>
      <c r="D1743">
        <v>1</v>
      </c>
      <c r="E1743" s="160">
        <v>46173</v>
      </c>
      <c r="F1743" s="160">
        <v>46177</v>
      </c>
      <c r="G1743" s="160"/>
      <c r="H1743" s="160"/>
      <c r="I1743" s="160" t="b">
        <f t="shared" si="54"/>
        <v>0</v>
      </c>
      <c r="J1743" s="160" t="str">
        <f t="shared" si="55"/>
        <v>yes</v>
      </c>
    </row>
    <row r="1744" spans="2:10">
      <c r="B1744" t="s">
        <v>16104</v>
      </c>
      <c r="C1744" t="s">
        <v>16105</v>
      </c>
      <c r="D1744">
        <v>1</v>
      </c>
      <c r="E1744" s="160">
        <v>46162</v>
      </c>
      <c r="F1744" s="160">
        <v>46163</v>
      </c>
      <c r="G1744" s="160"/>
      <c r="I1744" s="160" t="b">
        <f t="shared" si="54"/>
        <v>0</v>
      </c>
      <c r="J1744" s="160" t="str">
        <f t="shared" si="55"/>
        <v>yes</v>
      </c>
    </row>
    <row r="1745" spans="2:10">
      <c r="B1745" t="s">
        <v>16106</v>
      </c>
      <c r="C1745" t="s">
        <v>16107</v>
      </c>
      <c r="D1745">
        <v>1</v>
      </c>
      <c r="E1745" s="160">
        <v>46165</v>
      </c>
      <c r="F1745" s="160">
        <v>46166</v>
      </c>
      <c r="G1745" s="160"/>
      <c r="H1745" s="160"/>
      <c r="I1745" s="160" t="b">
        <f t="shared" si="54"/>
        <v>0</v>
      </c>
      <c r="J1745" s="160" t="str">
        <f t="shared" si="55"/>
        <v>yes</v>
      </c>
    </row>
    <row r="1746" spans="2:10">
      <c r="B1746" t="s">
        <v>16108</v>
      </c>
      <c r="C1746" t="s">
        <v>16109</v>
      </c>
      <c r="D1746">
        <v>1</v>
      </c>
      <c r="E1746" s="160">
        <v>46165</v>
      </c>
      <c r="F1746" s="160">
        <v>46166</v>
      </c>
      <c r="G1746" s="160"/>
      <c r="H1746" s="160"/>
      <c r="I1746" s="160" t="b">
        <f t="shared" si="54"/>
        <v>0</v>
      </c>
      <c r="J1746" s="160" t="str">
        <f t="shared" si="55"/>
        <v>yes</v>
      </c>
    </row>
    <row r="1747" spans="2:10">
      <c r="B1747" t="s">
        <v>16110</v>
      </c>
      <c r="C1747" t="s">
        <v>16111</v>
      </c>
      <c r="D1747">
        <v>1</v>
      </c>
      <c r="E1747" s="160">
        <v>46167</v>
      </c>
      <c r="F1747" s="160">
        <v>46170</v>
      </c>
      <c r="G1747" s="160"/>
      <c r="I1747" s="160" t="b">
        <f t="shared" si="54"/>
        <v>0</v>
      </c>
      <c r="J1747" s="160" t="str">
        <f t="shared" si="55"/>
        <v>yes</v>
      </c>
    </row>
    <row r="1748" spans="2:10">
      <c r="B1748" t="s">
        <v>16112</v>
      </c>
      <c r="C1748" t="s">
        <v>16113</v>
      </c>
      <c r="D1748">
        <v>1</v>
      </c>
      <c r="E1748" s="160">
        <v>46167</v>
      </c>
      <c r="F1748" s="160">
        <v>46168</v>
      </c>
      <c r="G1748" s="160"/>
      <c r="I1748" s="160" t="b">
        <f t="shared" si="54"/>
        <v>0</v>
      </c>
      <c r="J1748" s="160" t="str">
        <f t="shared" si="55"/>
        <v>yes</v>
      </c>
    </row>
    <row r="1749" spans="2:10">
      <c r="B1749" t="s">
        <v>16114</v>
      </c>
      <c r="C1749" t="s">
        <v>16115</v>
      </c>
      <c r="D1749">
        <v>1</v>
      </c>
      <c r="E1749" s="160">
        <v>46172</v>
      </c>
      <c r="F1749" s="160">
        <v>46175</v>
      </c>
      <c r="I1749" s="160" t="b">
        <f t="shared" si="54"/>
        <v>0</v>
      </c>
      <c r="J1749" s="160" t="str">
        <f t="shared" si="55"/>
        <v>yes</v>
      </c>
    </row>
    <row r="1750" spans="2:10">
      <c r="B1750" t="s">
        <v>16116</v>
      </c>
      <c r="C1750" t="s">
        <v>16117</v>
      </c>
      <c r="D1750">
        <v>1</v>
      </c>
      <c r="E1750" s="160">
        <v>46169</v>
      </c>
      <c r="F1750" s="160">
        <v>46170</v>
      </c>
      <c r="G1750" s="160"/>
      <c r="I1750" s="160" t="b">
        <f t="shared" si="54"/>
        <v>0</v>
      </c>
      <c r="J1750" s="160" t="str">
        <f t="shared" si="55"/>
        <v>yes</v>
      </c>
    </row>
    <row r="1751" spans="2:10">
      <c r="B1751" t="s">
        <v>16118</v>
      </c>
      <c r="C1751" t="s">
        <v>16119</v>
      </c>
      <c r="D1751">
        <v>1</v>
      </c>
      <c r="E1751" s="160">
        <v>46176</v>
      </c>
      <c r="F1751" s="160">
        <v>46179</v>
      </c>
      <c r="G1751" s="160"/>
      <c r="I1751" s="160" t="b">
        <f t="shared" si="54"/>
        <v>0</v>
      </c>
      <c r="J1751" s="160" t="str">
        <f t="shared" si="55"/>
        <v>yes</v>
      </c>
    </row>
    <row r="1752" spans="2:10">
      <c r="B1752" t="s">
        <v>16120</v>
      </c>
      <c r="C1752" t="s">
        <v>16121</v>
      </c>
      <c r="D1752">
        <v>1</v>
      </c>
      <c r="E1752" s="160">
        <v>46172</v>
      </c>
      <c r="F1752" s="160">
        <v>46173</v>
      </c>
      <c r="G1752" s="160"/>
      <c r="I1752" s="160" t="b">
        <f t="shared" si="54"/>
        <v>0</v>
      </c>
      <c r="J1752" s="160" t="str">
        <f t="shared" si="55"/>
        <v>yes</v>
      </c>
    </row>
    <row r="1753" spans="2:10">
      <c r="B1753" t="s">
        <v>16122</v>
      </c>
      <c r="C1753" t="s">
        <v>16123</v>
      </c>
      <c r="D1753">
        <v>1</v>
      </c>
      <c r="E1753" s="160">
        <v>46180</v>
      </c>
      <c r="F1753" s="160">
        <v>46182</v>
      </c>
      <c r="G1753" s="160"/>
      <c r="I1753" s="160" t="b">
        <f t="shared" si="54"/>
        <v>0</v>
      </c>
      <c r="J1753" s="160" t="str">
        <f t="shared" si="55"/>
        <v>yes</v>
      </c>
    </row>
    <row r="1754" spans="2:10">
      <c r="B1754" t="s">
        <v>16124</v>
      </c>
      <c r="C1754" t="s">
        <v>16125</v>
      </c>
      <c r="D1754">
        <v>1</v>
      </c>
      <c r="E1754" s="160">
        <v>46175</v>
      </c>
      <c r="F1754" s="160">
        <v>46180</v>
      </c>
      <c r="G1754" s="160"/>
      <c r="I1754" s="160" t="b">
        <f t="shared" si="54"/>
        <v>0</v>
      </c>
      <c r="J1754" s="160" t="str">
        <f t="shared" si="55"/>
        <v>yes</v>
      </c>
    </row>
    <row r="1755" spans="2:10">
      <c r="B1755" t="s">
        <v>16126</v>
      </c>
      <c r="C1755" t="s">
        <v>16127</v>
      </c>
      <c r="D1755">
        <v>1</v>
      </c>
      <c r="E1755" s="160">
        <v>46181</v>
      </c>
      <c r="F1755" s="160">
        <v>46183</v>
      </c>
      <c r="G1755" s="160"/>
      <c r="H1755" s="160"/>
      <c r="I1755" s="160" t="b">
        <f t="shared" si="54"/>
        <v>0</v>
      </c>
      <c r="J1755" s="160" t="str">
        <f t="shared" si="55"/>
        <v>yes</v>
      </c>
    </row>
    <row r="1756" spans="2:10">
      <c r="B1756" t="s">
        <v>16128</v>
      </c>
      <c r="C1756" t="s">
        <v>16129</v>
      </c>
      <c r="D1756">
        <v>1</v>
      </c>
      <c r="E1756" s="160">
        <v>46184</v>
      </c>
      <c r="F1756" s="160">
        <v>46187</v>
      </c>
      <c r="G1756" s="160"/>
      <c r="H1756" s="160"/>
      <c r="I1756" s="160" t="b">
        <f t="shared" si="54"/>
        <v>0</v>
      </c>
      <c r="J1756" s="160" t="str">
        <f t="shared" si="55"/>
        <v>yes</v>
      </c>
    </row>
    <row r="1757" spans="2:10">
      <c r="B1757" t="s">
        <v>16130</v>
      </c>
      <c r="C1757" t="s">
        <v>16131</v>
      </c>
      <c r="D1757">
        <v>1</v>
      </c>
      <c r="E1757" s="160">
        <v>46086</v>
      </c>
      <c r="F1757" s="160">
        <v>46088</v>
      </c>
      <c r="G1757" s="160"/>
      <c r="H1757" s="160"/>
      <c r="I1757" s="160" t="b">
        <f t="shared" si="54"/>
        <v>0</v>
      </c>
      <c r="J1757" s="160" t="str">
        <f t="shared" si="55"/>
        <v>yes</v>
      </c>
    </row>
    <row r="1758" spans="2:10">
      <c r="B1758" t="s">
        <v>16132</v>
      </c>
      <c r="C1758" t="s">
        <v>16133</v>
      </c>
      <c r="D1758">
        <v>1</v>
      </c>
      <c r="E1758" s="160">
        <v>46056</v>
      </c>
      <c r="F1758" s="160">
        <v>46057</v>
      </c>
      <c r="G1758" s="160"/>
      <c r="H1758" s="160"/>
      <c r="I1758" s="160" t="b">
        <f t="shared" si="54"/>
        <v>0</v>
      </c>
      <c r="J1758" s="160" t="str">
        <f t="shared" si="55"/>
        <v>yes</v>
      </c>
    </row>
    <row r="1759" spans="2:10">
      <c r="B1759" t="s">
        <v>16134</v>
      </c>
      <c r="C1759" t="s">
        <v>16135</v>
      </c>
      <c r="D1759">
        <v>1</v>
      </c>
      <c r="E1759" s="160">
        <v>46058</v>
      </c>
      <c r="F1759" s="160">
        <v>46063</v>
      </c>
      <c r="G1759" s="160"/>
      <c r="I1759" s="160" t="b">
        <f t="shared" si="54"/>
        <v>0</v>
      </c>
      <c r="J1759" s="160" t="str">
        <f t="shared" si="55"/>
        <v>yes</v>
      </c>
    </row>
    <row r="1760" spans="2:10">
      <c r="B1760" t="s">
        <v>16136</v>
      </c>
      <c r="C1760" t="s">
        <v>16137</v>
      </c>
      <c r="D1760">
        <v>1</v>
      </c>
      <c r="E1760" s="160">
        <v>46064</v>
      </c>
      <c r="F1760" s="160">
        <v>46071</v>
      </c>
      <c r="G1760" s="160"/>
      <c r="I1760" s="160" t="b">
        <f t="shared" si="54"/>
        <v>0</v>
      </c>
      <c r="J1760" s="160" t="str">
        <f t="shared" si="55"/>
        <v>yes</v>
      </c>
    </row>
    <row r="1761" spans="2:10">
      <c r="B1761" t="s">
        <v>16138</v>
      </c>
      <c r="C1761" t="s">
        <v>16139</v>
      </c>
      <c r="D1761">
        <v>1</v>
      </c>
      <c r="E1761" s="160">
        <v>46072</v>
      </c>
      <c r="F1761" s="160">
        <v>46079</v>
      </c>
      <c r="G1761" s="160"/>
      <c r="I1761" s="160" t="b">
        <f t="shared" si="54"/>
        <v>0</v>
      </c>
      <c r="J1761" s="160" t="str">
        <f t="shared" si="55"/>
        <v>yes</v>
      </c>
    </row>
    <row r="1762" spans="2:10">
      <c r="B1762" t="s">
        <v>16140</v>
      </c>
      <c r="C1762" t="s">
        <v>16141</v>
      </c>
      <c r="D1762">
        <v>1</v>
      </c>
      <c r="E1762" s="160">
        <v>46081</v>
      </c>
      <c r="F1762" s="160">
        <v>46083</v>
      </c>
      <c r="G1762" s="160"/>
      <c r="I1762" s="160" t="b">
        <f t="shared" si="54"/>
        <v>0</v>
      </c>
      <c r="J1762" s="160" t="str">
        <f t="shared" si="55"/>
        <v>yes</v>
      </c>
    </row>
    <row r="1763" spans="2:10">
      <c r="B1763" t="s">
        <v>16142</v>
      </c>
      <c r="C1763" t="s">
        <v>16143</v>
      </c>
      <c r="D1763">
        <v>1</v>
      </c>
      <c r="E1763" s="160">
        <v>46084</v>
      </c>
      <c r="F1763" s="160">
        <v>46085</v>
      </c>
      <c r="G1763" s="160"/>
      <c r="I1763" s="160" t="b">
        <f t="shared" si="54"/>
        <v>0</v>
      </c>
      <c r="J1763" s="160" t="str">
        <f t="shared" si="55"/>
        <v>yes</v>
      </c>
    </row>
    <row r="1764" spans="2:10">
      <c r="B1764" t="s">
        <v>16144</v>
      </c>
      <c r="C1764" t="s">
        <v>16145</v>
      </c>
      <c r="D1764">
        <v>1</v>
      </c>
      <c r="E1764" s="160">
        <v>46098</v>
      </c>
      <c r="F1764" s="160">
        <v>46099</v>
      </c>
      <c r="G1764" s="160"/>
      <c r="I1764" s="160" t="b">
        <f t="shared" si="54"/>
        <v>0</v>
      </c>
      <c r="J1764" s="160" t="str">
        <f t="shared" si="55"/>
        <v>yes</v>
      </c>
    </row>
    <row r="1765" spans="2:10">
      <c r="B1765" t="s">
        <v>16146</v>
      </c>
      <c r="C1765" t="s">
        <v>16147</v>
      </c>
      <c r="D1765">
        <v>1</v>
      </c>
      <c r="E1765" s="160">
        <v>46100</v>
      </c>
      <c r="F1765" s="160">
        <v>46102</v>
      </c>
      <c r="G1765" s="160"/>
      <c r="I1765" s="160" t="b">
        <f t="shared" si="54"/>
        <v>0</v>
      </c>
      <c r="J1765" s="160" t="str">
        <f t="shared" si="55"/>
        <v>yes</v>
      </c>
    </row>
    <row r="1766" spans="2:10">
      <c r="B1766" t="s">
        <v>16148</v>
      </c>
      <c r="C1766" t="s">
        <v>16149</v>
      </c>
      <c r="D1766">
        <v>1</v>
      </c>
      <c r="E1766" s="160">
        <v>46103</v>
      </c>
      <c r="F1766" s="160">
        <v>46104</v>
      </c>
      <c r="G1766" s="160"/>
      <c r="I1766" s="160" t="b">
        <f t="shared" si="54"/>
        <v>0</v>
      </c>
      <c r="J1766" s="160" t="str">
        <f t="shared" si="55"/>
        <v>yes</v>
      </c>
    </row>
    <row r="1767" spans="2:10">
      <c r="B1767" t="s">
        <v>16150</v>
      </c>
      <c r="C1767" t="s">
        <v>16151</v>
      </c>
      <c r="D1767">
        <v>1</v>
      </c>
      <c r="E1767" s="160">
        <v>46105</v>
      </c>
      <c r="F1767" s="160">
        <v>46106</v>
      </c>
      <c r="G1767" s="160"/>
      <c r="I1767" s="160" t="b">
        <f t="shared" si="54"/>
        <v>0</v>
      </c>
      <c r="J1767" s="160" t="str">
        <f t="shared" si="55"/>
        <v>yes</v>
      </c>
    </row>
    <row r="1768" spans="2:10">
      <c r="B1768" t="s">
        <v>16152</v>
      </c>
      <c r="C1768" t="s">
        <v>16153</v>
      </c>
      <c r="D1768">
        <v>1</v>
      </c>
      <c r="E1768" s="160">
        <v>46107</v>
      </c>
      <c r="F1768" s="160">
        <v>46109</v>
      </c>
      <c r="G1768" s="160"/>
      <c r="I1768" s="160" t="b">
        <f t="shared" si="54"/>
        <v>0</v>
      </c>
      <c r="J1768" s="160" t="str">
        <f t="shared" si="55"/>
        <v>yes</v>
      </c>
    </row>
    <row r="1769" spans="2:10">
      <c r="B1769" t="s">
        <v>16154</v>
      </c>
      <c r="C1769" t="s">
        <v>16145</v>
      </c>
      <c r="D1769">
        <v>1</v>
      </c>
      <c r="E1769" s="160">
        <v>46096</v>
      </c>
      <c r="F1769" s="160">
        <v>46097</v>
      </c>
      <c r="G1769" s="160"/>
      <c r="H1769" s="160"/>
      <c r="I1769" s="160" t="b">
        <f t="shared" si="54"/>
        <v>0</v>
      </c>
      <c r="J1769" s="160" t="str">
        <f t="shared" si="55"/>
        <v>yes</v>
      </c>
    </row>
    <row r="1770" spans="2:10">
      <c r="B1770" t="s">
        <v>16155</v>
      </c>
      <c r="C1770" t="s">
        <v>16156</v>
      </c>
      <c r="D1770">
        <v>1</v>
      </c>
      <c r="E1770" s="160">
        <v>46098</v>
      </c>
      <c r="F1770" s="160">
        <v>46099</v>
      </c>
      <c r="G1770" s="160"/>
      <c r="H1770" s="160"/>
      <c r="I1770" s="160" t="b">
        <f t="shared" si="54"/>
        <v>0</v>
      </c>
      <c r="J1770" s="160" t="str">
        <f t="shared" si="55"/>
        <v>yes</v>
      </c>
    </row>
    <row r="1771" spans="2:10">
      <c r="B1771" t="s">
        <v>16157</v>
      </c>
      <c r="C1771" t="s">
        <v>16158</v>
      </c>
      <c r="D1771">
        <v>1</v>
      </c>
      <c r="E1771" s="160">
        <v>46100</v>
      </c>
      <c r="F1771" s="160">
        <v>46102</v>
      </c>
      <c r="G1771" s="160"/>
      <c r="I1771" s="160" t="b">
        <f t="shared" si="54"/>
        <v>0</v>
      </c>
      <c r="J1771" s="160" t="str">
        <f t="shared" si="55"/>
        <v>yes</v>
      </c>
    </row>
    <row r="1772" spans="2:10">
      <c r="B1772" t="s">
        <v>16159</v>
      </c>
      <c r="C1772" t="s">
        <v>16160</v>
      </c>
      <c r="D1772">
        <v>1</v>
      </c>
      <c r="E1772" s="160">
        <v>46103</v>
      </c>
      <c r="F1772" s="160">
        <v>46104</v>
      </c>
      <c r="G1772" s="160"/>
      <c r="I1772" s="160" t="b">
        <f t="shared" si="54"/>
        <v>0</v>
      </c>
      <c r="J1772" s="160" t="str">
        <f t="shared" si="55"/>
        <v>yes</v>
      </c>
    </row>
    <row r="1773" spans="2:10">
      <c r="B1773" t="s">
        <v>16161</v>
      </c>
      <c r="C1773" t="s">
        <v>16162</v>
      </c>
      <c r="D1773">
        <v>1</v>
      </c>
      <c r="E1773" s="160">
        <v>46105</v>
      </c>
      <c r="F1773" s="160">
        <v>46106</v>
      </c>
      <c r="G1773" s="160"/>
      <c r="I1773" s="160" t="b">
        <f t="shared" si="54"/>
        <v>0</v>
      </c>
      <c r="J1773" s="160" t="str">
        <f t="shared" si="55"/>
        <v>yes</v>
      </c>
    </row>
    <row r="1774" spans="2:10">
      <c r="B1774" t="s">
        <v>16163</v>
      </c>
      <c r="C1774" t="s">
        <v>16145</v>
      </c>
      <c r="D1774">
        <v>1</v>
      </c>
      <c r="E1774" s="160">
        <v>46091</v>
      </c>
      <c r="F1774" s="160">
        <v>46092</v>
      </c>
      <c r="G1774" s="160"/>
      <c r="I1774" s="160" t="b">
        <f t="shared" si="54"/>
        <v>0</v>
      </c>
      <c r="J1774" s="160" t="str">
        <f t="shared" si="55"/>
        <v>yes</v>
      </c>
    </row>
    <row r="1775" spans="2:10">
      <c r="B1775" t="s">
        <v>16164</v>
      </c>
      <c r="C1775" t="s">
        <v>16145</v>
      </c>
      <c r="D1775">
        <v>1</v>
      </c>
      <c r="E1775" s="160">
        <v>46091</v>
      </c>
      <c r="F1775" s="160">
        <v>46092</v>
      </c>
      <c r="G1775" s="160"/>
      <c r="H1775" s="160"/>
      <c r="I1775" s="160" t="b">
        <f t="shared" si="54"/>
        <v>0</v>
      </c>
      <c r="J1775" s="160" t="str">
        <f t="shared" si="55"/>
        <v>yes</v>
      </c>
    </row>
    <row r="1776" spans="2:10">
      <c r="B1776" t="s">
        <v>16165</v>
      </c>
      <c r="C1776" t="s">
        <v>16166</v>
      </c>
      <c r="D1776">
        <v>1</v>
      </c>
      <c r="E1776" s="160">
        <v>46093</v>
      </c>
      <c r="F1776" s="160">
        <v>46095</v>
      </c>
      <c r="G1776" s="160"/>
      <c r="H1776" s="160"/>
      <c r="I1776" s="160" t="b">
        <f t="shared" si="54"/>
        <v>0</v>
      </c>
      <c r="J1776" s="160" t="str">
        <f t="shared" si="55"/>
        <v>yes</v>
      </c>
    </row>
    <row r="1777" spans="2:10">
      <c r="B1777" t="s">
        <v>16167</v>
      </c>
      <c r="C1777" t="s">
        <v>16168</v>
      </c>
      <c r="D1777">
        <v>1</v>
      </c>
      <c r="E1777" s="160">
        <v>46093</v>
      </c>
      <c r="F1777" s="160">
        <v>46095</v>
      </c>
      <c r="G1777" s="160"/>
      <c r="H1777" s="160"/>
      <c r="I1777" s="160" t="b">
        <f t="shared" si="54"/>
        <v>0</v>
      </c>
      <c r="J1777" s="160" t="str">
        <f t="shared" si="55"/>
        <v>yes</v>
      </c>
    </row>
    <row r="1778" spans="2:10">
      <c r="B1778" t="s">
        <v>16169</v>
      </c>
      <c r="C1778" t="s">
        <v>16170</v>
      </c>
      <c r="D1778">
        <v>1</v>
      </c>
      <c r="E1778" s="160">
        <v>46096</v>
      </c>
      <c r="F1778" s="160">
        <v>46097</v>
      </c>
      <c r="G1778" s="160"/>
      <c r="I1778" s="160" t="b">
        <f t="shared" si="54"/>
        <v>0</v>
      </c>
      <c r="J1778" s="160" t="str">
        <f t="shared" si="55"/>
        <v>yes</v>
      </c>
    </row>
    <row r="1779" spans="2:10">
      <c r="B1779" t="s">
        <v>16171</v>
      </c>
      <c r="C1779" t="s">
        <v>16172</v>
      </c>
      <c r="D1779">
        <v>1</v>
      </c>
      <c r="E1779" s="160">
        <v>46096</v>
      </c>
      <c r="F1779" s="160">
        <v>46098</v>
      </c>
      <c r="G1779" s="160"/>
      <c r="H1779" s="160"/>
      <c r="I1779" s="160" t="b">
        <f t="shared" si="54"/>
        <v>0</v>
      </c>
      <c r="J1779" s="160" t="str">
        <f t="shared" si="55"/>
        <v>yes</v>
      </c>
    </row>
    <row r="1780" spans="2:10">
      <c r="B1780" t="s">
        <v>16173</v>
      </c>
      <c r="C1780" t="s">
        <v>16174</v>
      </c>
      <c r="D1780">
        <v>1</v>
      </c>
      <c r="E1780" s="160">
        <v>46098</v>
      </c>
      <c r="F1780" s="160">
        <v>46099</v>
      </c>
      <c r="G1780" s="160"/>
      <c r="H1780" s="160"/>
      <c r="I1780" s="160" t="b">
        <f t="shared" si="54"/>
        <v>0</v>
      </c>
      <c r="J1780" s="160" t="str">
        <f t="shared" si="55"/>
        <v>yes</v>
      </c>
    </row>
    <row r="1781" spans="2:10">
      <c r="B1781" t="s">
        <v>16175</v>
      </c>
      <c r="C1781" t="s">
        <v>16176</v>
      </c>
      <c r="D1781">
        <v>1</v>
      </c>
      <c r="E1781" s="160">
        <v>46099</v>
      </c>
      <c r="F1781" s="160">
        <v>46102</v>
      </c>
      <c r="G1781" s="160"/>
      <c r="H1781" s="160"/>
      <c r="I1781" s="160" t="b">
        <f t="shared" si="54"/>
        <v>0</v>
      </c>
      <c r="J1781" s="160" t="str">
        <f t="shared" si="55"/>
        <v>yes</v>
      </c>
    </row>
    <row r="1782" spans="2:10">
      <c r="B1782" t="s">
        <v>16177</v>
      </c>
      <c r="C1782" t="s">
        <v>16178</v>
      </c>
      <c r="D1782">
        <v>1</v>
      </c>
      <c r="E1782" s="160">
        <v>46100</v>
      </c>
      <c r="F1782" s="160">
        <v>46103</v>
      </c>
      <c r="G1782" s="160"/>
      <c r="H1782" s="160"/>
      <c r="I1782" s="160" t="b">
        <f t="shared" si="54"/>
        <v>0</v>
      </c>
      <c r="J1782" s="160" t="str">
        <f t="shared" si="55"/>
        <v>yes</v>
      </c>
    </row>
    <row r="1783" spans="2:10">
      <c r="B1783" t="s">
        <v>16179</v>
      </c>
      <c r="C1783" t="s">
        <v>16180</v>
      </c>
      <c r="D1783">
        <v>1</v>
      </c>
      <c r="E1783" s="160">
        <v>46103</v>
      </c>
      <c r="F1783" s="160">
        <v>46106</v>
      </c>
      <c r="G1783" s="160"/>
      <c r="H1783" s="160"/>
      <c r="I1783" s="160" t="b">
        <f t="shared" si="54"/>
        <v>0</v>
      </c>
      <c r="J1783" s="160" t="str">
        <f t="shared" si="55"/>
        <v>yes</v>
      </c>
    </row>
    <row r="1784" spans="2:10">
      <c r="B1784" t="s">
        <v>16181</v>
      </c>
      <c r="C1784" t="s">
        <v>16145</v>
      </c>
      <c r="D1784">
        <v>1</v>
      </c>
      <c r="E1784" s="160">
        <v>46093</v>
      </c>
      <c r="F1784" s="160">
        <v>46095</v>
      </c>
      <c r="G1784" s="160"/>
      <c r="H1784" s="160"/>
      <c r="I1784" s="160" t="b">
        <f t="shared" si="54"/>
        <v>0</v>
      </c>
      <c r="J1784" s="160" t="str">
        <f t="shared" si="55"/>
        <v>yes</v>
      </c>
    </row>
    <row r="1785" spans="2:10">
      <c r="B1785" t="s">
        <v>16182</v>
      </c>
      <c r="C1785" t="s">
        <v>16183</v>
      </c>
      <c r="D1785">
        <v>1</v>
      </c>
      <c r="E1785" s="160">
        <v>46096</v>
      </c>
      <c r="F1785" s="160">
        <v>46098</v>
      </c>
      <c r="G1785" s="160"/>
      <c r="H1785" s="160"/>
      <c r="I1785" s="160" t="b">
        <f t="shared" si="54"/>
        <v>0</v>
      </c>
      <c r="J1785" s="160" t="str">
        <f t="shared" si="55"/>
        <v>yes</v>
      </c>
    </row>
    <row r="1786" spans="2:10">
      <c r="B1786" t="s">
        <v>16184</v>
      </c>
      <c r="C1786" t="s">
        <v>16185</v>
      </c>
      <c r="D1786">
        <v>1</v>
      </c>
      <c r="E1786" s="160">
        <v>46099</v>
      </c>
      <c r="F1786" s="160">
        <v>46102</v>
      </c>
      <c r="G1786" s="160"/>
      <c r="H1786" s="160"/>
      <c r="I1786" s="160" t="b">
        <f t="shared" si="54"/>
        <v>0</v>
      </c>
      <c r="J1786" s="160" t="str">
        <f t="shared" si="55"/>
        <v>yes</v>
      </c>
    </row>
    <row r="1787" spans="2:10">
      <c r="B1787" t="s">
        <v>16186</v>
      </c>
      <c r="C1787" t="s">
        <v>16187</v>
      </c>
      <c r="D1787">
        <v>1</v>
      </c>
      <c r="E1787" s="160">
        <v>46103</v>
      </c>
      <c r="F1787" s="160">
        <v>46104</v>
      </c>
      <c r="G1787" s="160"/>
      <c r="H1787" s="160"/>
      <c r="I1787" s="160" t="b">
        <f t="shared" si="54"/>
        <v>0</v>
      </c>
      <c r="J1787" s="160" t="str">
        <f t="shared" si="55"/>
        <v>yes</v>
      </c>
    </row>
    <row r="1788" spans="2:10">
      <c r="B1788" t="s">
        <v>16188</v>
      </c>
      <c r="C1788" t="s">
        <v>16189</v>
      </c>
      <c r="D1788">
        <v>1</v>
      </c>
      <c r="E1788" s="160">
        <v>45666</v>
      </c>
      <c r="F1788" s="160">
        <v>45685</v>
      </c>
      <c r="G1788" s="160">
        <v>45955</v>
      </c>
      <c r="H1788" s="160"/>
      <c r="I1788" s="160" t="b">
        <f t="shared" si="54"/>
        <v>0</v>
      </c>
      <c r="J1788" s="160" t="b">
        <f t="shared" si="55"/>
        <v>0</v>
      </c>
    </row>
    <row r="1789" spans="2:10">
      <c r="B1789" t="s">
        <v>16190</v>
      </c>
      <c r="C1789" t="s">
        <v>16191</v>
      </c>
      <c r="D1789">
        <v>1</v>
      </c>
      <c r="E1789" s="160">
        <v>45691</v>
      </c>
      <c r="F1789" s="160">
        <v>45713</v>
      </c>
      <c r="G1789" s="160">
        <v>45955</v>
      </c>
      <c r="H1789" s="160"/>
      <c r="I1789" s="160" t="b">
        <f t="shared" si="54"/>
        <v>0</v>
      </c>
      <c r="J1789" s="160" t="b">
        <f t="shared" si="55"/>
        <v>0</v>
      </c>
    </row>
    <row r="1790" spans="2:10">
      <c r="B1790" t="s">
        <v>16192</v>
      </c>
      <c r="C1790" t="s">
        <v>16193</v>
      </c>
      <c r="D1790">
        <v>1</v>
      </c>
      <c r="E1790" s="160">
        <v>46019</v>
      </c>
      <c r="F1790" s="160">
        <v>46021</v>
      </c>
      <c r="G1790" s="160"/>
      <c r="H1790" s="160"/>
      <c r="I1790" s="160" t="b">
        <f t="shared" si="54"/>
        <v>0</v>
      </c>
      <c r="J1790" s="160" t="str">
        <f t="shared" si="55"/>
        <v>yes</v>
      </c>
    </row>
    <row r="1791" spans="2:10">
      <c r="B1791" t="s">
        <v>16194</v>
      </c>
      <c r="C1791" t="s">
        <v>16195</v>
      </c>
      <c r="D1791">
        <v>1</v>
      </c>
      <c r="E1791" s="160">
        <v>46022</v>
      </c>
      <c r="F1791" s="160">
        <v>46025</v>
      </c>
      <c r="G1791" s="160"/>
      <c r="H1791" s="160"/>
      <c r="I1791" s="160" t="b">
        <f t="shared" si="54"/>
        <v>0</v>
      </c>
      <c r="J1791" s="160" t="str">
        <f t="shared" si="55"/>
        <v>yes</v>
      </c>
    </row>
    <row r="1792" spans="2:10">
      <c r="B1792" t="s">
        <v>16196</v>
      </c>
      <c r="C1792" t="s">
        <v>16197</v>
      </c>
      <c r="D1792">
        <v>1</v>
      </c>
      <c r="E1792" s="160">
        <v>46026</v>
      </c>
      <c r="F1792" s="160">
        <v>46029</v>
      </c>
      <c r="G1792" s="160"/>
      <c r="H1792" s="160"/>
      <c r="I1792" s="160" t="b">
        <f t="shared" si="54"/>
        <v>0</v>
      </c>
      <c r="J1792" s="160" t="str">
        <f t="shared" si="55"/>
        <v>yes</v>
      </c>
    </row>
    <row r="1793" spans="2:10">
      <c r="B1793" t="s">
        <v>16198</v>
      </c>
      <c r="C1793" t="s">
        <v>16199</v>
      </c>
      <c r="D1793">
        <v>1</v>
      </c>
      <c r="E1793" s="160">
        <v>46032</v>
      </c>
      <c r="F1793" s="160">
        <v>46035</v>
      </c>
      <c r="G1793" s="160"/>
      <c r="H1793" s="160"/>
      <c r="I1793" s="160" t="b">
        <f t="shared" si="54"/>
        <v>0</v>
      </c>
      <c r="J1793" s="160" t="str">
        <f t="shared" si="55"/>
        <v>yes</v>
      </c>
    </row>
    <row r="1794" spans="2:10">
      <c r="B1794" t="s">
        <v>16200</v>
      </c>
      <c r="C1794" t="s">
        <v>16201</v>
      </c>
      <c r="D1794">
        <v>1</v>
      </c>
      <c r="E1794" s="160">
        <v>46075</v>
      </c>
      <c r="F1794" s="160">
        <v>46079</v>
      </c>
      <c r="G1794" s="160"/>
      <c r="H1794" s="160"/>
      <c r="I1794" s="160" t="b">
        <f t="shared" si="54"/>
        <v>0</v>
      </c>
      <c r="J1794" s="160" t="str">
        <f t="shared" si="55"/>
        <v>yes</v>
      </c>
    </row>
    <row r="1795" spans="2:10">
      <c r="B1795" t="s">
        <v>16202</v>
      </c>
      <c r="C1795" t="s">
        <v>16203</v>
      </c>
      <c r="D1795">
        <v>1</v>
      </c>
      <c r="E1795" s="160">
        <v>46022</v>
      </c>
      <c r="F1795" s="160">
        <v>46023</v>
      </c>
      <c r="G1795" s="160"/>
      <c r="H1795" s="160"/>
      <c r="I1795" s="160" t="b">
        <f t="shared" si="54"/>
        <v>0</v>
      </c>
      <c r="J1795" s="160" t="str">
        <f t="shared" si="55"/>
        <v>yes</v>
      </c>
    </row>
    <row r="1796" spans="2:10">
      <c r="B1796" t="s">
        <v>16204</v>
      </c>
      <c r="C1796" t="s">
        <v>16205</v>
      </c>
      <c r="D1796">
        <v>1</v>
      </c>
      <c r="E1796" s="160">
        <v>46025</v>
      </c>
      <c r="F1796" s="160">
        <v>46026</v>
      </c>
      <c r="G1796" s="160"/>
      <c r="H1796" s="160"/>
      <c r="I1796" s="160" t="b">
        <f t="shared" si="54"/>
        <v>0</v>
      </c>
      <c r="J1796" s="160" t="str">
        <f t="shared" si="55"/>
        <v>yes</v>
      </c>
    </row>
    <row r="1797" spans="2:10">
      <c r="B1797" t="s">
        <v>16206</v>
      </c>
      <c r="C1797" t="s">
        <v>16207</v>
      </c>
      <c r="D1797">
        <v>1</v>
      </c>
      <c r="E1797" s="160">
        <v>46027</v>
      </c>
      <c r="F1797" s="160">
        <v>46028</v>
      </c>
      <c r="G1797" s="160"/>
      <c r="H1797" s="160"/>
      <c r="I1797" s="160" t="b">
        <f t="shared" si="54"/>
        <v>0</v>
      </c>
      <c r="J1797" s="160" t="str">
        <f t="shared" si="55"/>
        <v>yes</v>
      </c>
    </row>
    <row r="1798" spans="2:10">
      <c r="B1798" t="s">
        <v>16208</v>
      </c>
      <c r="C1798" t="s">
        <v>16209</v>
      </c>
      <c r="D1798">
        <v>1</v>
      </c>
      <c r="E1798" s="160">
        <v>46029</v>
      </c>
      <c r="F1798" s="160">
        <v>46030</v>
      </c>
      <c r="G1798" s="160"/>
      <c r="H1798" s="160"/>
      <c r="I1798" s="160" t="b">
        <f t="shared" si="54"/>
        <v>0</v>
      </c>
      <c r="J1798" s="160" t="str">
        <f t="shared" si="55"/>
        <v>yes</v>
      </c>
    </row>
    <row r="1799" spans="2:10">
      <c r="B1799" t="s">
        <v>16210</v>
      </c>
      <c r="C1799" t="s">
        <v>16211</v>
      </c>
      <c r="D1799">
        <v>1</v>
      </c>
      <c r="E1799" s="160">
        <v>46072</v>
      </c>
      <c r="F1799" s="160">
        <v>46074</v>
      </c>
      <c r="G1799" s="160"/>
      <c r="H1799" s="160"/>
      <c r="I1799" s="160" t="b">
        <f t="shared" si="54"/>
        <v>0</v>
      </c>
      <c r="J1799" s="160" t="str">
        <f t="shared" si="55"/>
        <v>yes</v>
      </c>
    </row>
    <row r="1800" spans="2:10">
      <c r="B1800" t="s">
        <v>16212</v>
      </c>
      <c r="C1800" t="s">
        <v>16213</v>
      </c>
      <c r="D1800">
        <v>1</v>
      </c>
      <c r="E1800" s="160">
        <v>46036</v>
      </c>
      <c r="F1800" s="160">
        <v>46039</v>
      </c>
      <c r="G1800" s="160"/>
      <c r="H1800" s="160"/>
      <c r="I1800" s="160" t="b">
        <f t="shared" si="54"/>
        <v>0</v>
      </c>
      <c r="J1800" s="160" t="str">
        <f t="shared" si="55"/>
        <v>yes</v>
      </c>
    </row>
    <row r="1801" spans="2:10">
      <c r="B1801" t="s">
        <v>16214</v>
      </c>
      <c r="C1801" t="s">
        <v>16215</v>
      </c>
      <c r="D1801">
        <v>1</v>
      </c>
      <c r="E1801" s="160">
        <v>46072</v>
      </c>
      <c r="F1801" s="160">
        <v>46077</v>
      </c>
      <c r="G1801" s="160">
        <v>45920</v>
      </c>
      <c r="H1801" s="160"/>
      <c r="I1801" s="160" t="b">
        <f t="shared" si="54"/>
        <v>0</v>
      </c>
      <c r="J1801" s="160" t="str">
        <f t="shared" si="55"/>
        <v>yes</v>
      </c>
    </row>
    <row r="1802" spans="2:10">
      <c r="B1802" t="s">
        <v>16216</v>
      </c>
      <c r="C1802" t="s">
        <v>16217</v>
      </c>
      <c r="D1802">
        <v>1</v>
      </c>
      <c r="E1802" s="160">
        <v>46028</v>
      </c>
      <c r="F1802" s="160">
        <v>46029</v>
      </c>
      <c r="G1802" s="160">
        <v>45903</v>
      </c>
      <c r="H1802" s="160"/>
      <c r="I1802" s="160" t="b">
        <f t="shared" si="54"/>
        <v>0</v>
      </c>
      <c r="J1802" s="160" t="str">
        <f t="shared" si="55"/>
        <v>yes</v>
      </c>
    </row>
    <row r="1803" spans="2:10">
      <c r="B1803" t="s">
        <v>16218</v>
      </c>
      <c r="C1803" t="s">
        <v>16219</v>
      </c>
      <c r="D1803">
        <v>1</v>
      </c>
      <c r="E1803" s="160">
        <v>46030</v>
      </c>
      <c r="F1803" s="160">
        <v>46032</v>
      </c>
      <c r="G1803" s="160">
        <v>45906</v>
      </c>
      <c r="H1803" s="160"/>
      <c r="I1803" s="160" t="b">
        <f t="shared" ref="I1803:I1866" si="56">IF(E1803=G1803,"yes")</f>
        <v>0</v>
      </c>
      <c r="J1803" s="160" t="str">
        <f t="shared" ref="J1803:J1866" si="57">IF(E1803&gt;G1803,"yes")</f>
        <v>yes</v>
      </c>
    </row>
    <row r="1804" spans="2:10">
      <c r="B1804" t="s">
        <v>16220</v>
      </c>
      <c r="C1804" t="s">
        <v>16221</v>
      </c>
      <c r="D1804">
        <v>1</v>
      </c>
      <c r="E1804" s="160">
        <v>46033</v>
      </c>
      <c r="F1804" s="160">
        <v>46034</v>
      </c>
      <c r="G1804" s="160"/>
      <c r="H1804" s="160"/>
      <c r="I1804" s="160" t="b">
        <f t="shared" si="56"/>
        <v>0</v>
      </c>
      <c r="J1804" s="160" t="str">
        <f t="shared" si="57"/>
        <v>yes</v>
      </c>
    </row>
    <row r="1805" spans="2:10">
      <c r="B1805" t="s">
        <v>16222</v>
      </c>
      <c r="C1805" t="s">
        <v>16223</v>
      </c>
      <c r="D1805">
        <v>1</v>
      </c>
      <c r="E1805" s="160">
        <v>46035</v>
      </c>
      <c r="F1805" s="160">
        <v>46036</v>
      </c>
      <c r="G1805" s="160"/>
      <c r="H1805" s="160"/>
      <c r="I1805" s="160" t="b">
        <f t="shared" si="56"/>
        <v>0</v>
      </c>
      <c r="J1805" s="160" t="str">
        <f t="shared" si="57"/>
        <v>yes</v>
      </c>
    </row>
    <row r="1806" spans="2:10">
      <c r="B1806" t="s">
        <v>16224</v>
      </c>
      <c r="C1806" t="s">
        <v>16225</v>
      </c>
      <c r="D1806">
        <v>1</v>
      </c>
      <c r="E1806" s="160">
        <v>46072</v>
      </c>
      <c r="F1806" s="160">
        <v>46074</v>
      </c>
      <c r="G1806" s="160"/>
      <c r="H1806" s="160"/>
      <c r="I1806" s="160" t="b">
        <f t="shared" si="56"/>
        <v>0</v>
      </c>
      <c r="J1806" s="160" t="str">
        <f t="shared" si="57"/>
        <v>yes</v>
      </c>
    </row>
    <row r="1807" spans="2:10">
      <c r="B1807" t="s">
        <v>16226</v>
      </c>
      <c r="C1807" t="s">
        <v>16227</v>
      </c>
      <c r="D1807">
        <v>1</v>
      </c>
      <c r="E1807" s="160">
        <v>46030</v>
      </c>
      <c r="F1807" s="160">
        <v>46032</v>
      </c>
      <c r="G1807" s="160">
        <v>45903</v>
      </c>
      <c r="H1807" s="160"/>
      <c r="I1807" s="160" t="b">
        <f t="shared" si="56"/>
        <v>0</v>
      </c>
      <c r="J1807" s="160" t="str">
        <f t="shared" si="57"/>
        <v>yes</v>
      </c>
    </row>
    <row r="1808" spans="2:10">
      <c r="B1808" t="s">
        <v>16228</v>
      </c>
      <c r="C1808" t="s">
        <v>16229</v>
      </c>
      <c r="D1808">
        <v>1</v>
      </c>
      <c r="E1808" s="160">
        <v>46033</v>
      </c>
      <c r="F1808" s="160">
        <v>46034</v>
      </c>
      <c r="G1808" s="160">
        <v>45906</v>
      </c>
      <c r="H1808" s="160"/>
      <c r="I1808" s="160" t="b">
        <f t="shared" si="56"/>
        <v>0</v>
      </c>
      <c r="J1808" s="160" t="str">
        <f t="shared" si="57"/>
        <v>yes</v>
      </c>
    </row>
    <row r="1809" spans="2:10">
      <c r="B1809" t="s">
        <v>16230</v>
      </c>
      <c r="C1809" t="s">
        <v>16231</v>
      </c>
      <c r="D1809">
        <v>1</v>
      </c>
      <c r="E1809" s="160">
        <v>46035</v>
      </c>
      <c r="F1809" s="160">
        <v>46036</v>
      </c>
      <c r="G1809" s="160">
        <v>45910</v>
      </c>
      <c r="H1809" s="160"/>
      <c r="I1809" s="160" t="b">
        <f t="shared" si="56"/>
        <v>0</v>
      </c>
      <c r="J1809" s="160" t="str">
        <f t="shared" si="57"/>
        <v>yes</v>
      </c>
    </row>
    <row r="1810" spans="2:10">
      <c r="B1810" t="s">
        <v>16232</v>
      </c>
      <c r="C1810" t="s">
        <v>16233</v>
      </c>
      <c r="D1810">
        <v>1</v>
      </c>
      <c r="E1810" s="160">
        <v>46037</v>
      </c>
      <c r="F1810" s="160">
        <v>46039</v>
      </c>
      <c r="G1810" s="160">
        <v>45935</v>
      </c>
      <c r="H1810" s="160"/>
      <c r="I1810" s="160" t="b">
        <f t="shared" si="56"/>
        <v>0</v>
      </c>
      <c r="J1810" s="160" t="str">
        <f t="shared" si="57"/>
        <v>yes</v>
      </c>
    </row>
    <row r="1811" spans="2:10">
      <c r="B1811" t="s">
        <v>16234</v>
      </c>
      <c r="C1811" t="s">
        <v>16235</v>
      </c>
      <c r="D1811">
        <v>1</v>
      </c>
      <c r="E1811" s="160">
        <v>46072</v>
      </c>
      <c r="F1811" s="160">
        <v>46074</v>
      </c>
      <c r="G1811" s="160">
        <v>45913</v>
      </c>
      <c r="H1811" s="160"/>
      <c r="I1811" s="160" t="b">
        <f t="shared" si="56"/>
        <v>0</v>
      </c>
      <c r="J1811" s="160" t="str">
        <f t="shared" si="57"/>
        <v>yes</v>
      </c>
    </row>
    <row r="1812" spans="2:10">
      <c r="B1812" t="s">
        <v>16236</v>
      </c>
      <c r="C1812" t="s">
        <v>16237</v>
      </c>
      <c r="D1812">
        <v>1</v>
      </c>
      <c r="E1812" s="160">
        <v>46037</v>
      </c>
      <c r="F1812" s="160">
        <v>46039</v>
      </c>
      <c r="G1812" s="160">
        <v>45884</v>
      </c>
      <c r="H1812" s="160"/>
      <c r="I1812" s="160" t="b">
        <f t="shared" si="56"/>
        <v>0</v>
      </c>
      <c r="J1812" s="160" t="str">
        <f t="shared" si="57"/>
        <v>yes</v>
      </c>
    </row>
    <row r="1813" spans="2:10">
      <c r="B1813" t="s">
        <v>16238</v>
      </c>
      <c r="C1813" t="s">
        <v>16239</v>
      </c>
      <c r="D1813">
        <v>1</v>
      </c>
      <c r="E1813" s="160">
        <v>46040</v>
      </c>
      <c r="F1813" s="160">
        <v>46041</v>
      </c>
      <c r="G1813" s="160">
        <v>45886</v>
      </c>
      <c r="H1813" s="160"/>
      <c r="I1813" s="160" t="b">
        <f t="shared" si="56"/>
        <v>0</v>
      </c>
      <c r="J1813" s="160" t="str">
        <f t="shared" si="57"/>
        <v>yes</v>
      </c>
    </row>
    <row r="1814" spans="2:10">
      <c r="B1814" t="s">
        <v>16240</v>
      </c>
      <c r="C1814" t="s">
        <v>16241</v>
      </c>
      <c r="D1814">
        <v>1</v>
      </c>
      <c r="E1814" s="160">
        <v>46042</v>
      </c>
      <c r="F1814" s="160">
        <v>46044</v>
      </c>
      <c r="G1814" s="160">
        <v>45906</v>
      </c>
      <c r="H1814" s="160"/>
      <c r="I1814" s="160" t="b">
        <f t="shared" si="56"/>
        <v>0</v>
      </c>
      <c r="J1814" s="160" t="str">
        <f t="shared" si="57"/>
        <v>yes</v>
      </c>
    </row>
    <row r="1815" spans="2:10">
      <c r="B1815" t="s">
        <v>16242</v>
      </c>
      <c r="C1815" t="s">
        <v>16243</v>
      </c>
      <c r="D1815">
        <v>1</v>
      </c>
      <c r="E1815" s="160">
        <v>46046</v>
      </c>
      <c r="F1815" s="160">
        <v>46047</v>
      </c>
      <c r="G1815" s="160">
        <v>45931</v>
      </c>
      <c r="H1815" s="160"/>
      <c r="I1815" s="160" t="b">
        <f t="shared" si="56"/>
        <v>0</v>
      </c>
      <c r="J1815" s="160" t="str">
        <f t="shared" si="57"/>
        <v>yes</v>
      </c>
    </row>
    <row r="1816" spans="2:10">
      <c r="B1816" t="s">
        <v>16244</v>
      </c>
      <c r="C1816" t="s">
        <v>16245</v>
      </c>
      <c r="D1816">
        <v>1</v>
      </c>
      <c r="E1816" s="160">
        <v>46072</v>
      </c>
      <c r="F1816" s="160">
        <v>46075</v>
      </c>
      <c r="G1816" s="160">
        <v>45920</v>
      </c>
      <c r="H1816" s="160"/>
      <c r="I1816" s="160" t="b">
        <f t="shared" si="56"/>
        <v>0</v>
      </c>
      <c r="J1816" s="160" t="str">
        <f t="shared" si="57"/>
        <v>yes</v>
      </c>
    </row>
    <row r="1817" spans="2:10">
      <c r="B1817" t="s">
        <v>16246</v>
      </c>
      <c r="C1817" t="s">
        <v>16247</v>
      </c>
      <c r="D1817">
        <v>1</v>
      </c>
      <c r="E1817" s="160">
        <v>46044</v>
      </c>
      <c r="F1817" s="160">
        <v>46046</v>
      </c>
      <c r="G1817" s="160">
        <v>45916</v>
      </c>
      <c r="H1817" s="160"/>
      <c r="I1817" s="160" t="b">
        <f t="shared" si="56"/>
        <v>0</v>
      </c>
      <c r="J1817" s="160" t="str">
        <f t="shared" si="57"/>
        <v>yes</v>
      </c>
    </row>
    <row r="1818" spans="2:10">
      <c r="B1818" t="s">
        <v>16248</v>
      </c>
      <c r="C1818" t="s">
        <v>16249</v>
      </c>
      <c r="D1818">
        <v>1</v>
      </c>
      <c r="E1818" s="160">
        <v>46047</v>
      </c>
      <c r="F1818" s="160">
        <v>46049</v>
      </c>
      <c r="G1818" s="160">
        <v>45917</v>
      </c>
      <c r="H1818" s="160"/>
      <c r="I1818" s="160" t="b">
        <f t="shared" si="56"/>
        <v>0</v>
      </c>
      <c r="J1818" s="160" t="str">
        <f t="shared" si="57"/>
        <v>yes</v>
      </c>
    </row>
    <row r="1819" spans="2:10">
      <c r="B1819" t="s">
        <v>16250</v>
      </c>
      <c r="C1819" t="s">
        <v>16251</v>
      </c>
      <c r="D1819">
        <v>1</v>
      </c>
      <c r="E1819" s="160">
        <v>46050</v>
      </c>
      <c r="F1819" s="160">
        <v>46053</v>
      </c>
      <c r="G1819" s="160">
        <v>45918</v>
      </c>
      <c r="H1819" s="160"/>
      <c r="I1819" s="160" t="b">
        <f t="shared" si="56"/>
        <v>0</v>
      </c>
      <c r="J1819" s="160" t="str">
        <f t="shared" si="57"/>
        <v>yes</v>
      </c>
    </row>
    <row r="1820" spans="2:10">
      <c r="B1820" t="s">
        <v>16252</v>
      </c>
      <c r="C1820" t="s">
        <v>16253</v>
      </c>
      <c r="D1820">
        <v>1</v>
      </c>
      <c r="E1820" s="160">
        <v>46054</v>
      </c>
      <c r="F1820" s="160">
        <v>46055</v>
      </c>
      <c r="G1820" s="160"/>
      <c r="H1820" s="160"/>
      <c r="I1820" s="160" t="b">
        <f t="shared" si="56"/>
        <v>0</v>
      </c>
      <c r="J1820" s="160" t="str">
        <f t="shared" si="57"/>
        <v>yes</v>
      </c>
    </row>
    <row r="1821" spans="2:10">
      <c r="B1821" t="s">
        <v>16254</v>
      </c>
      <c r="C1821" t="s">
        <v>16255</v>
      </c>
      <c r="D1821">
        <v>1</v>
      </c>
      <c r="E1821" s="160">
        <v>46056</v>
      </c>
      <c r="F1821" s="160">
        <v>46057</v>
      </c>
      <c r="G1821" s="160"/>
      <c r="H1821" s="160"/>
      <c r="I1821" s="160" t="b">
        <f t="shared" si="56"/>
        <v>0</v>
      </c>
      <c r="J1821" s="160" t="str">
        <f t="shared" si="57"/>
        <v>yes</v>
      </c>
    </row>
    <row r="1822" spans="2:10">
      <c r="B1822" t="s">
        <v>16256</v>
      </c>
      <c r="C1822" t="s">
        <v>16257</v>
      </c>
      <c r="D1822">
        <v>1</v>
      </c>
      <c r="E1822" s="160">
        <v>46051</v>
      </c>
      <c r="F1822" s="160">
        <v>46053</v>
      </c>
      <c r="G1822" s="160">
        <v>45918</v>
      </c>
      <c r="H1822" s="160"/>
      <c r="I1822" s="160" t="b">
        <f t="shared" si="56"/>
        <v>0</v>
      </c>
      <c r="J1822" s="160" t="str">
        <f t="shared" si="57"/>
        <v>yes</v>
      </c>
    </row>
    <row r="1823" spans="2:10">
      <c r="B1823" t="s">
        <v>16258</v>
      </c>
      <c r="C1823" t="s">
        <v>16259</v>
      </c>
      <c r="D1823">
        <v>1</v>
      </c>
      <c r="E1823" s="160">
        <v>46054</v>
      </c>
      <c r="F1823" s="160">
        <v>46055</v>
      </c>
      <c r="G1823" s="160"/>
      <c r="H1823" s="160"/>
      <c r="I1823" s="160" t="b">
        <f t="shared" si="56"/>
        <v>0</v>
      </c>
      <c r="J1823" s="160" t="str">
        <f t="shared" si="57"/>
        <v>yes</v>
      </c>
    </row>
    <row r="1824" spans="2:10">
      <c r="B1824" t="s">
        <v>16260</v>
      </c>
      <c r="C1824" t="s">
        <v>16261</v>
      </c>
      <c r="D1824">
        <v>1</v>
      </c>
      <c r="E1824" s="160">
        <v>46056</v>
      </c>
      <c r="F1824" s="160">
        <v>46057</v>
      </c>
      <c r="G1824" s="160"/>
      <c r="H1824" s="160"/>
      <c r="I1824" s="160" t="b">
        <f t="shared" si="56"/>
        <v>0</v>
      </c>
      <c r="J1824" s="160" t="str">
        <f t="shared" si="57"/>
        <v>yes</v>
      </c>
    </row>
    <row r="1825" spans="2:10">
      <c r="B1825" t="s">
        <v>16262</v>
      </c>
      <c r="C1825" t="s">
        <v>16263</v>
      </c>
      <c r="D1825">
        <v>1</v>
      </c>
      <c r="E1825" s="160">
        <v>46049</v>
      </c>
      <c r="F1825" s="160">
        <v>46050</v>
      </c>
      <c r="G1825" s="160"/>
      <c r="H1825" s="160"/>
      <c r="I1825" s="160" t="b">
        <f t="shared" si="56"/>
        <v>0</v>
      </c>
      <c r="J1825" s="160" t="str">
        <f t="shared" si="57"/>
        <v>yes</v>
      </c>
    </row>
    <row r="1826" spans="2:10">
      <c r="B1826" t="s">
        <v>16264</v>
      </c>
      <c r="C1826" t="s">
        <v>16265</v>
      </c>
      <c r="D1826">
        <v>1</v>
      </c>
      <c r="E1826" s="160">
        <v>46051</v>
      </c>
      <c r="F1826" s="160">
        <v>46053</v>
      </c>
      <c r="G1826" s="160"/>
      <c r="H1826" s="160"/>
      <c r="I1826" s="160" t="b">
        <f t="shared" si="56"/>
        <v>0</v>
      </c>
      <c r="J1826" s="160" t="str">
        <f t="shared" si="57"/>
        <v>yes</v>
      </c>
    </row>
    <row r="1827" spans="2:10">
      <c r="B1827" t="s">
        <v>16266</v>
      </c>
      <c r="C1827" t="s">
        <v>16267</v>
      </c>
      <c r="D1827">
        <v>1</v>
      </c>
      <c r="E1827" s="160">
        <v>46054</v>
      </c>
      <c r="F1827" s="160">
        <v>46055</v>
      </c>
      <c r="G1827" s="160"/>
      <c r="H1827" s="160"/>
      <c r="I1827" s="160" t="b">
        <f t="shared" si="56"/>
        <v>0</v>
      </c>
      <c r="J1827" s="160" t="str">
        <f t="shared" si="57"/>
        <v>yes</v>
      </c>
    </row>
    <row r="1828" spans="2:10">
      <c r="B1828" t="s">
        <v>16268</v>
      </c>
      <c r="C1828" t="s">
        <v>16269</v>
      </c>
      <c r="D1828">
        <v>1</v>
      </c>
      <c r="E1828" s="160">
        <v>46056</v>
      </c>
      <c r="F1828" s="160">
        <v>46057</v>
      </c>
      <c r="G1828" s="160"/>
      <c r="H1828" s="160"/>
      <c r="I1828" s="160" t="b">
        <f t="shared" si="56"/>
        <v>0</v>
      </c>
      <c r="J1828" s="160" t="str">
        <f t="shared" si="57"/>
        <v>yes</v>
      </c>
    </row>
    <row r="1829" spans="2:10">
      <c r="B1829" t="s">
        <v>16270</v>
      </c>
      <c r="C1829" t="s">
        <v>16271</v>
      </c>
      <c r="D1829">
        <v>1</v>
      </c>
      <c r="E1829" s="160">
        <v>46058</v>
      </c>
      <c r="F1829" s="160">
        <v>46060</v>
      </c>
      <c r="G1829" s="160"/>
      <c r="H1829" s="160"/>
      <c r="I1829" s="160" t="b">
        <f t="shared" si="56"/>
        <v>0</v>
      </c>
      <c r="J1829" s="160" t="str">
        <f t="shared" si="57"/>
        <v>yes</v>
      </c>
    </row>
    <row r="1830" spans="2:10">
      <c r="B1830" t="s">
        <v>16272</v>
      </c>
      <c r="C1830" t="s">
        <v>16273</v>
      </c>
      <c r="D1830">
        <v>1</v>
      </c>
      <c r="E1830" s="160">
        <v>46056</v>
      </c>
      <c r="F1830" s="160">
        <v>46057</v>
      </c>
      <c r="G1830" s="160">
        <v>45918</v>
      </c>
      <c r="H1830" s="160"/>
      <c r="I1830" s="160" t="b">
        <f t="shared" si="56"/>
        <v>0</v>
      </c>
      <c r="J1830" s="160" t="str">
        <f t="shared" si="57"/>
        <v>yes</v>
      </c>
    </row>
    <row r="1831" spans="2:10">
      <c r="B1831" t="s">
        <v>16274</v>
      </c>
      <c r="C1831" t="s">
        <v>16275</v>
      </c>
      <c r="D1831">
        <v>1</v>
      </c>
      <c r="E1831" s="160">
        <v>46058</v>
      </c>
      <c r="F1831" s="160">
        <v>46060</v>
      </c>
      <c r="G1831" s="160"/>
      <c r="H1831" s="160"/>
      <c r="I1831" s="160" t="b">
        <f t="shared" si="56"/>
        <v>0</v>
      </c>
      <c r="J1831" s="160" t="str">
        <f t="shared" si="57"/>
        <v>yes</v>
      </c>
    </row>
    <row r="1832" spans="2:10">
      <c r="B1832" t="s">
        <v>16276</v>
      </c>
      <c r="C1832" t="s">
        <v>16277</v>
      </c>
      <c r="D1832">
        <v>1</v>
      </c>
      <c r="E1832" s="160">
        <v>46061</v>
      </c>
      <c r="F1832" s="160">
        <v>46062</v>
      </c>
      <c r="G1832" s="160"/>
      <c r="H1832" s="160"/>
      <c r="I1832" s="160" t="b">
        <f t="shared" si="56"/>
        <v>0</v>
      </c>
      <c r="J1832" s="160" t="str">
        <f t="shared" si="57"/>
        <v>yes</v>
      </c>
    </row>
    <row r="1833" spans="2:10">
      <c r="B1833" t="s">
        <v>16278</v>
      </c>
      <c r="C1833" t="s">
        <v>16279</v>
      </c>
      <c r="D1833">
        <v>1</v>
      </c>
      <c r="E1833" s="160">
        <v>46054</v>
      </c>
      <c r="F1833" s="160">
        <v>46056</v>
      </c>
      <c r="G1833" s="160"/>
      <c r="H1833" s="160"/>
      <c r="I1833" s="160" t="b">
        <f t="shared" si="56"/>
        <v>0</v>
      </c>
      <c r="J1833" s="160" t="str">
        <f t="shared" si="57"/>
        <v>yes</v>
      </c>
    </row>
    <row r="1834" spans="2:10">
      <c r="B1834" t="s">
        <v>16280</v>
      </c>
      <c r="C1834" t="s">
        <v>16281</v>
      </c>
      <c r="D1834">
        <v>1</v>
      </c>
      <c r="E1834" s="160">
        <v>46057</v>
      </c>
      <c r="F1834" s="160">
        <v>46061</v>
      </c>
      <c r="G1834" s="160"/>
      <c r="H1834" s="160"/>
      <c r="I1834" s="160" t="b">
        <f t="shared" si="56"/>
        <v>0</v>
      </c>
      <c r="J1834" s="160" t="str">
        <f t="shared" si="57"/>
        <v>yes</v>
      </c>
    </row>
    <row r="1835" spans="2:10">
      <c r="B1835" t="s">
        <v>16282</v>
      </c>
      <c r="C1835" t="s">
        <v>16283</v>
      </c>
      <c r="D1835">
        <v>1</v>
      </c>
      <c r="E1835" s="160">
        <v>46062</v>
      </c>
      <c r="F1835" s="160">
        <v>46065</v>
      </c>
      <c r="G1835" s="160"/>
      <c r="H1835" s="160"/>
      <c r="I1835" s="160" t="b">
        <f t="shared" si="56"/>
        <v>0</v>
      </c>
      <c r="J1835" s="160" t="str">
        <f t="shared" si="57"/>
        <v>yes</v>
      </c>
    </row>
    <row r="1836" spans="2:10">
      <c r="B1836" t="s">
        <v>16284</v>
      </c>
      <c r="C1836" t="s">
        <v>16285</v>
      </c>
      <c r="D1836">
        <v>1</v>
      </c>
      <c r="E1836" s="160">
        <v>46067</v>
      </c>
      <c r="F1836" s="160">
        <v>46069</v>
      </c>
      <c r="G1836" s="160"/>
      <c r="H1836" s="160"/>
      <c r="I1836" s="160" t="b">
        <f t="shared" si="56"/>
        <v>0</v>
      </c>
      <c r="J1836" s="160" t="str">
        <f t="shared" si="57"/>
        <v>yes</v>
      </c>
    </row>
    <row r="1837" spans="2:10">
      <c r="B1837" t="s">
        <v>16286</v>
      </c>
      <c r="C1837" t="s">
        <v>16287</v>
      </c>
      <c r="D1837">
        <v>1</v>
      </c>
      <c r="E1837" s="160">
        <v>46057</v>
      </c>
      <c r="F1837" s="160">
        <v>46058</v>
      </c>
      <c r="G1837" s="160"/>
      <c r="I1837" s="160" t="b">
        <f t="shared" si="56"/>
        <v>0</v>
      </c>
      <c r="J1837" s="160" t="str">
        <f t="shared" si="57"/>
        <v>yes</v>
      </c>
    </row>
    <row r="1838" spans="2:10">
      <c r="B1838" t="s">
        <v>16288</v>
      </c>
      <c r="C1838" t="s">
        <v>16289</v>
      </c>
      <c r="D1838">
        <v>1</v>
      </c>
      <c r="E1838" s="160">
        <v>46060</v>
      </c>
      <c r="F1838" s="160">
        <v>46062</v>
      </c>
      <c r="G1838" s="160"/>
      <c r="H1838" s="160"/>
      <c r="I1838" s="160" t="b">
        <f t="shared" si="56"/>
        <v>0</v>
      </c>
      <c r="J1838" s="160" t="str">
        <f t="shared" si="57"/>
        <v>yes</v>
      </c>
    </row>
    <row r="1839" spans="2:10">
      <c r="B1839" t="s">
        <v>16290</v>
      </c>
      <c r="C1839" t="s">
        <v>16291</v>
      </c>
      <c r="D1839">
        <v>1</v>
      </c>
      <c r="E1839" s="160">
        <v>46063</v>
      </c>
      <c r="F1839" s="160">
        <v>46065</v>
      </c>
      <c r="G1839" s="160"/>
      <c r="H1839" s="160"/>
      <c r="I1839" s="160" t="b">
        <f t="shared" si="56"/>
        <v>0</v>
      </c>
      <c r="J1839" s="160" t="str">
        <f t="shared" si="57"/>
        <v>yes</v>
      </c>
    </row>
    <row r="1840" spans="2:10">
      <c r="B1840" t="s">
        <v>16292</v>
      </c>
      <c r="C1840" t="s">
        <v>16293</v>
      </c>
      <c r="D1840">
        <v>1</v>
      </c>
      <c r="E1840" s="160">
        <v>46067</v>
      </c>
      <c r="F1840" s="160">
        <v>46068</v>
      </c>
      <c r="G1840" s="160"/>
      <c r="H1840" s="160"/>
      <c r="I1840" s="160" t="b">
        <f t="shared" si="56"/>
        <v>0</v>
      </c>
      <c r="J1840" s="160" t="str">
        <f t="shared" si="57"/>
        <v>yes</v>
      </c>
    </row>
    <row r="1841" spans="2:10">
      <c r="B1841" t="s">
        <v>16294</v>
      </c>
      <c r="C1841" t="s">
        <v>16295</v>
      </c>
      <c r="D1841">
        <v>1</v>
      </c>
      <c r="E1841" s="160">
        <v>46049</v>
      </c>
      <c r="F1841" s="160">
        <v>46071</v>
      </c>
      <c r="G1841" s="160"/>
      <c r="H1841" s="160"/>
      <c r="I1841" s="160" t="b">
        <f t="shared" si="56"/>
        <v>0</v>
      </c>
      <c r="J1841" s="160" t="str">
        <f t="shared" si="57"/>
        <v>yes</v>
      </c>
    </row>
    <row r="1842" spans="2:10">
      <c r="B1842" t="s">
        <v>16296</v>
      </c>
      <c r="C1842" t="s">
        <v>16297</v>
      </c>
      <c r="D1842">
        <v>1</v>
      </c>
      <c r="E1842" s="160"/>
      <c r="F1842" s="160"/>
      <c r="G1842" s="160"/>
      <c r="H1842" s="160"/>
      <c r="I1842" s="160" t="str">
        <f t="shared" si="56"/>
        <v>yes</v>
      </c>
      <c r="J1842" s="160" t="b">
        <f t="shared" si="57"/>
        <v>0</v>
      </c>
    </row>
    <row r="1843" spans="2:10">
      <c r="B1843" t="s">
        <v>16298</v>
      </c>
      <c r="C1843" t="s">
        <v>16299</v>
      </c>
      <c r="D1843">
        <v>1</v>
      </c>
      <c r="E1843" s="160">
        <v>46081</v>
      </c>
      <c r="F1843" s="160">
        <v>46082</v>
      </c>
      <c r="G1843" s="160"/>
      <c r="H1843" s="160"/>
      <c r="I1843" s="160" t="b">
        <f t="shared" si="56"/>
        <v>0</v>
      </c>
      <c r="J1843" s="160" t="str">
        <f t="shared" si="57"/>
        <v>yes</v>
      </c>
    </row>
    <row r="1844" spans="2:10">
      <c r="B1844" t="s">
        <v>16300</v>
      </c>
      <c r="C1844" t="s">
        <v>16301</v>
      </c>
      <c r="D1844">
        <v>1</v>
      </c>
      <c r="E1844" s="160">
        <v>46083</v>
      </c>
      <c r="F1844" s="160">
        <v>46084</v>
      </c>
      <c r="G1844" s="160"/>
      <c r="H1844" s="160"/>
      <c r="I1844" s="160" t="b">
        <f t="shared" si="56"/>
        <v>0</v>
      </c>
      <c r="J1844" s="160" t="str">
        <f t="shared" si="57"/>
        <v>yes</v>
      </c>
    </row>
    <row r="1845" spans="2:10">
      <c r="B1845" t="s">
        <v>16302</v>
      </c>
      <c r="C1845" t="s">
        <v>16303</v>
      </c>
      <c r="D1845">
        <v>1</v>
      </c>
      <c r="E1845" s="160">
        <v>46085</v>
      </c>
      <c r="F1845" s="160">
        <v>46086</v>
      </c>
      <c r="G1845" s="160"/>
      <c r="H1845" s="160"/>
      <c r="I1845" s="160" t="b">
        <f t="shared" si="56"/>
        <v>0</v>
      </c>
      <c r="J1845" s="160" t="str">
        <f t="shared" si="57"/>
        <v>yes</v>
      </c>
    </row>
    <row r="1846" spans="2:10">
      <c r="B1846" t="s">
        <v>16304</v>
      </c>
      <c r="C1846" t="s">
        <v>16305</v>
      </c>
      <c r="D1846">
        <v>1</v>
      </c>
      <c r="E1846" s="160">
        <v>46088</v>
      </c>
      <c r="F1846" s="160">
        <v>46089</v>
      </c>
      <c r="G1846" s="160"/>
      <c r="H1846" s="160"/>
      <c r="I1846" s="160" t="b">
        <f t="shared" si="56"/>
        <v>0</v>
      </c>
      <c r="J1846" s="160" t="str">
        <f t="shared" si="57"/>
        <v>yes</v>
      </c>
    </row>
    <row r="1847" spans="2:10">
      <c r="B1847" t="s">
        <v>16306</v>
      </c>
      <c r="C1847" t="s">
        <v>16307</v>
      </c>
      <c r="D1847">
        <v>1</v>
      </c>
      <c r="E1847" s="160">
        <v>46110</v>
      </c>
      <c r="F1847" s="160">
        <v>46111</v>
      </c>
      <c r="G1847" s="160"/>
      <c r="H1847" s="160"/>
      <c r="I1847" s="160" t="b">
        <f t="shared" si="56"/>
        <v>0</v>
      </c>
      <c r="J1847" s="160" t="str">
        <f t="shared" si="57"/>
        <v>yes</v>
      </c>
    </row>
    <row r="1848" spans="2:10">
      <c r="B1848" t="s">
        <v>16308</v>
      </c>
      <c r="C1848" t="s">
        <v>16309</v>
      </c>
      <c r="D1848">
        <v>1</v>
      </c>
      <c r="E1848" s="160">
        <v>46083</v>
      </c>
      <c r="F1848" s="160">
        <v>46088</v>
      </c>
      <c r="G1848" s="160"/>
      <c r="H1848" s="160"/>
      <c r="I1848" s="160" t="b">
        <f t="shared" si="56"/>
        <v>0</v>
      </c>
      <c r="J1848" s="160" t="str">
        <f t="shared" si="57"/>
        <v>yes</v>
      </c>
    </row>
    <row r="1849" spans="2:10">
      <c r="B1849" t="s">
        <v>16310</v>
      </c>
      <c r="C1849" t="s">
        <v>16311</v>
      </c>
      <c r="D1849">
        <v>1</v>
      </c>
      <c r="E1849" s="160">
        <v>46089</v>
      </c>
      <c r="F1849" s="160">
        <v>46093</v>
      </c>
      <c r="G1849" s="160"/>
      <c r="H1849" s="160"/>
      <c r="I1849" s="160" t="b">
        <f t="shared" si="56"/>
        <v>0</v>
      </c>
      <c r="J1849" s="160" t="str">
        <f t="shared" si="57"/>
        <v>yes</v>
      </c>
    </row>
    <row r="1850" spans="2:10">
      <c r="B1850" t="s">
        <v>16312</v>
      </c>
      <c r="C1850" t="s">
        <v>16313</v>
      </c>
      <c r="D1850">
        <v>1</v>
      </c>
      <c r="E1850" s="160">
        <v>46095</v>
      </c>
      <c r="F1850" s="160">
        <v>46104</v>
      </c>
      <c r="G1850" s="160"/>
      <c r="H1850" s="160"/>
      <c r="I1850" s="160" t="b">
        <f t="shared" si="56"/>
        <v>0</v>
      </c>
      <c r="J1850" s="160" t="str">
        <f t="shared" si="57"/>
        <v>yes</v>
      </c>
    </row>
    <row r="1851" spans="2:10">
      <c r="B1851" t="s">
        <v>16314</v>
      </c>
      <c r="C1851" t="s">
        <v>16315</v>
      </c>
      <c r="D1851">
        <v>1</v>
      </c>
      <c r="E1851" s="160">
        <v>46105</v>
      </c>
      <c r="F1851" s="160">
        <v>46111</v>
      </c>
      <c r="G1851" s="160"/>
      <c r="H1851" s="160"/>
      <c r="I1851" s="160" t="b">
        <f t="shared" si="56"/>
        <v>0</v>
      </c>
      <c r="J1851" s="160" t="str">
        <f t="shared" si="57"/>
        <v>yes</v>
      </c>
    </row>
    <row r="1852" spans="2:10">
      <c r="B1852" t="s">
        <v>16316</v>
      </c>
      <c r="C1852" t="s">
        <v>16317</v>
      </c>
      <c r="D1852">
        <v>1</v>
      </c>
      <c r="E1852" s="160">
        <v>46112</v>
      </c>
      <c r="F1852" s="160">
        <v>46118</v>
      </c>
      <c r="G1852" s="160"/>
      <c r="H1852" s="160"/>
      <c r="I1852" s="160" t="b">
        <f t="shared" si="56"/>
        <v>0</v>
      </c>
      <c r="J1852" s="160" t="str">
        <f t="shared" si="57"/>
        <v>yes</v>
      </c>
    </row>
    <row r="1853" spans="2:10">
      <c r="B1853" t="s">
        <v>16318</v>
      </c>
      <c r="C1853" t="s">
        <v>16319</v>
      </c>
      <c r="D1853">
        <v>1</v>
      </c>
      <c r="E1853" s="160">
        <v>46105</v>
      </c>
      <c r="F1853" s="160">
        <v>46106</v>
      </c>
      <c r="G1853" s="160"/>
      <c r="H1853" s="160"/>
      <c r="I1853" s="160" t="b">
        <f t="shared" si="56"/>
        <v>0</v>
      </c>
      <c r="J1853" s="160" t="str">
        <f t="shared" si="57"/>
        <v>yes</v>
      </c>
    </row>
    <row r="1854" spans="2:10">
      <c r="B1854" t="s">
        <v>16320</v>
      </c>
      <c r="C1854" t="s">
        <v>16321</v>
      </c>
      <c r="D1854">
        <v>1</v>
      </c>
      <c r="E1854" s="160">
        <v>46107</v>
      </c>
      <c r="F1854" s="160">
        <v>46109</v>
      </c>
      <c r="G1854" s="160"/>
      <c r="H1854" s="160"/>
      <c r="I1854" s="160" t="b">
        <f t="shared" si="56"/>
        <v>0</v>
      </c>
      <c r="J1854" s="160" t="str">
        <f t="shared" si="57"/>
        <v>yes</v>
      </c>
    </row>
    <row r="1855" spans="2:10">
      <c r="B1855" t="s">
        <v>16322</v>
      </c>
      <c r="C1855" t="s">
        <v>16323</v>
      </c>
      <c r="D1855">
        <v>1</v>
      </c>
      <c r="E1855" s="160">
        <v>46105</v>
      </c>
      <c r="F1855" s="160">
        <v>46106</v>
      </c>
      <c r="G1855" s="160"/>
      <c r="H1855" s="160"/>
      <c r="I1855" s="160" t="b">
        <f t="shared" si="56"/>
        <v>0</v>
      </c>
      <c r="J1855" s="160" t="str">
        <f t="shared" si="57"/>
        <v>yes</v>
      </c>
    </row>
    <row r="1856" spans="2:10">
      <c r="B1856" t="s">
        <v>16324</v>
      </c>
      <c r="C1856" t="s">
        <v>16325</v>
      </c>
      <c r="D1856">
        <v>1</v>
      </c>
      <c r="E1856" s="160">
        <v>46107</v>
      </c>
      <c r="F1856" s="160">
        <v>46109</v>
      </c>
      <c r="G1856" s="160"/>
      <c r="H1856" s="160"/>
      <c r="I1856" s="160" t="b">
        <f t="shared" si="56"/>
        <v>0</v>
      </c>
      <c r="J1856" s="160" t="str">
        <f t="shared" si="57"/>
        <v>yes</v>
      </c>
    </row>
    <row r="1857" spans="2:10">
      <c r="B1857" t="s">
        <v>16326</v>
      </c>
      <c r="C1857" t="s">
        <v>16327</v>
      </c>
      <c r="D1857">
        <v>1</v>
      </c>
      <c r="E1857" s="160">
        <v>46105</v>
      </c>
      <c r="F1857" s="160">
        <v>46106</v>
      </c>
      <c r="G1857" s="160"/>
      <c r="H1857" s="160"/>
      <c r="I1857" s="160" t="b">
        <f t="shared" si="56"/>
        <v>0</v>
      </c>
      <c r="J1857" s="160" t="str">
        <f t="shared" si="57"/>
        <v>yes</v>
      </c>
    </row>
    <row r="1858" spans="2:10">
      <c r="B1858" t="s">
        <v>16328</v>
      </c>
      <c r="C1858" t="s">
        <v>16329</v>
      </c>
      <c r="D1858">
        <v>1</v>
      </c>
      <c r="E1858" s="160">
        <v>46107</v>
      </c>
      <c r="F1858" s="160">
        <v>46109</v>
      </c>
      <c r="G1858" s="160"/>
      <c r="H1858" s="160"/>
      <c r="I1858" s="160" t="b">
        <f t="shared" si="56"/>
        <v>0</v>
      </c>
      <c r="J1858" s="160" t="str">
        <f t="shared" si="57"/>
        <v>yes</v>
      </c>
    </row>
    <row r="1859" spans="2:10">
      <c r="B1859" t="s">
        <v>16330</v>
      </c>
      <c r="C1859" t="s">
        <v>16331</v>
      </c>
      <c r="D1859">
        <v>1</v>
      </c>
      <c r="E1859" s="160">
        <v>46089</v>
      </c>
      <c r="F1859" s="160">
        <v>46090</v>
      </c>
      <c r="G1859" s="160"/>
      <c r="H1859" s="160"/>
      <c r="I1859" s="160" t="b">
        <f t="shared" si="56"/>
        <v>0</v>
      </c>
      <c r="J1859" s="160" t="str">
        <f t="shared" si="57"/>
        <v>yes</v>
      </c>
    </row>
    <row r="1860" spans="2:10">
      <c r="B1860" t="s">
        <v>16332</v>
      </c>
      <c r="C1860" t="s">
        <v>16333</v>
      </c>
      <c r="D1860">
        <v>1</v>
      </c>
      <c r="E1860" s="160">
        <v>46091</v>
      </c>
      <c r="F1860" s="160">
        <v>46092</v>
      </c>
      <c r="G1860" s="160"/>
      <c r="H1860" s="160"/>
      <c r="I1860" s="160" t="b">
        <f t="shared" si="56"/>
        <v>0</v>
      </c>
      <c r="J1860" s="160" t="str">
        <f t="shared" si="57"/>
        <v>yes</v>
      </c>
    </row>
    <row r="1861" spans="2:10">
      <c r="B1861" t="s">
        <v>16334</v>
      </c>
      <c r="C1861" t="s">
        <v>16335</v>
      </c>
      <c r="D1861">
        <v>1</v>
      </c>
      <c r="E1861" s="160">
        <v>46093</v>
      </c>
      <c r="F1861" s="160">
        <v>46095</v>
      </c>
      <c r="G1861" s="160"/>
      <c r="H1861" s="160"/>
      <c r="I1861" s="160" t="b">
        <f t="shared" si="56"/>
        <v>0</v>
      </c>
      <c r="J1861" s="160" t="str">
        <f t="shared" si="57"/>
        <v>yes</v>
      </c>
    </row>
    <row r="1862" spans="2:10">
      <c r="B1862" t="s">
        <v>16336</v>
      </c>
      <c r="C1862" t="s">
        <v>16337</v>
      </c>
      <c r="D1862">
        <v>1</v>
      </c>
      <c r="E1862" s="160">
        <v>46110</v>
      </c>
      <c r="F1862" s="160">
        <v>46111</v>
      </c>
      <c r="G1862" s="160"/>
      <c r="H1862" s="160"/>
      <c r="I1862" s="160" t="b">
        <f t="shared" si="56"/>
        <v>0</v>
      </c>
      <c r="J1862" s="160" t="str">
        <f t="shared" si="57"/>
        <v>yes</v>
      </c>
    </row>
    <row r="1863" spans="2:10">
      <c r="B1863" t="s">
        <v>16338</v>
      </c>
      <c r="C1863" t="s">
        <v>16339</v>
      </c>
      <c r="D1863">
        <v>1</v>
      </c>
      <c r="E1863" s="160">
        <v>46119</v>
      </c>
      <c r="F1863" s="160">
        <v>46120</v>
      </c>
      <c r="G1863" s="160"/>
      <c r="H1863" s="160"/>
      <c r="I1863" s="160" t="b">
        <f t="shared" si="56"/>
        <v>0</v>
      </c>
      <c r="J1863" s="160" t="str">
        <f t="shared" si="57"/>
        <v>yes</v>
      </c>
    </row>
    <row r="1864" spans="2:10">
      <c r="B1864" t="s">
        <v>16340</v>
      </c>
      <c r="C1864" t="s">
        <v>16341</v>
      </c>
      <c r="D1864">
        <v>1</v>
      </c>
      <c r="E1864" s="160">
        <v>46121</v>
      </c>
      <c r="F1864" s="160">
        <v>46123</v>
      </c>
      <c r="G1864" s="160"/>
      <c r="H1864" s="160"/>
      <c r="I1864" s="160" t="b">
        <f t="shared" si="56"/>
        <v>0</v>
      </c>
      <c r="J1864" s="160" t="str">
        <f t="shared" si="57"/>
        <v>yes</v>
      </c>
    </row>
    <row r="1865" spans="2:10">
      <c r="B1865" t="s">
        <v>16342</v>
      </c>
      <c r="C1865" t="s">
        <v>16343</v>
      </c>
      <c r="D1865">
        <v>1</v>
      </c>
      <c r="E1865" s="160">
        <v>46124</v>
      </c>
      <c r="F1865" s="160">
        <v>46125</v>
      </c>
      <c r="G1865" s="160"/>
      <c r="H1865" s="160"/>
      <c r="I1865" s="160" t="b">
        <f t="shared" si="56"/>
        <v>0</v>
      </c>
      <c r="J1865" s="160" t="str">
        <f t="shared" si="57"/>
        <v>yes</v>
      </c>
    </row>
    <row r="1866" spans="2:10">
      <c r="B1866" t="s">
        <v>16344</v>
      </c>
      <c r="C1866" t="s">
        <v>16345</v>
      </c>
      <c r="D1866">
        <v>1</v>
      </c>
      <c r="E1866" s="160">
        <v>46126</v>
      </c>
      <c r="F1866" s="160">
        <v>46127</v>
      </c>
      <c r="G1866" s="160"/>
      <c r="H1866" s="160"/>
      <c r="I1866" s="160" t="b">
        <f t="shared" si="56"/>
        <v>0</v>
      </c>
      <c r="J1866" s="160" t="str">
        <f t="shared" si="57"/>
        <v>yes</v>
      </c>
    </row>
    <row r="1867" spans="2:10">
      <c r="B1867" t="s">
        <v>16346</v>
      </c>
      <c r="C1867" t="s">
        <v>16347</v>
      </c>
      <c r="D1867">
        <v>1</v>
      </c>
      <c r="E1867" s="160">
        <v>46128</v>
      </c>
      <c r="F1867" s="160">
        <v>46130</v>
      </c>
      <c r="G1867" s="160"/>
      <c r="H1867" s="160"/>
      <c r="I1867" s="160" t="b">
        <f t="shared" ref="I1867:I1930" si="58">IF(E1867=G1867,"yes")</f>
        <v>0</v>
      </c>
      <c r="J1867" s="160" t="str">
        <f t="shared" ref="J1867:J1930" si="59">IF(E1867&gt;G1867,"yes")</f>
        <v>yes</v>
      </c>
    </row>
    <row r="1868" spans="2:10">
      <c r="B1868" t="s">
        <v>16348</v>
      </c>
      <c r="C1868" t="s">
        <v>16349</v>
      </c>
      <c r="D1868">
        <v>1</v>
      </c>
      <c r="E1868" s="160">
        <v>46121</v>
      </c>
      <c r="F1868" s="160">
        <v>46123</v>
      </c>
      <c r="G1868" s="160"/>
      <c r="H1868" s="160"/>
      <c r="I1868" s="160" t="b">
        <f t="shared" si="58"/>
        <v>0</v>
      </c>
      <c r="J1868" s="160" t="str">
        <f t="shared" si="59"/>
        <v>yes</v>
      </c>
    </row>
    <row r="1869" spans="2:10">
      <c r="B1869" t="s">
        <v>16350</v>
      </c>
      <c r="C1869" t="s">
        <v>16351</v>
      </c>
      <c r="D1869">
        <v>1</v>
      </c>
      <c r="E1869" s="160">
        <v>46124</v>
      </c>
      <c r="F1869" s="160">
        <v>46125</v>
      </c>
      <c r="G1869" s="160"/>
      <c r="H1869" s="160"/>
      <c r="I1869" s="160" t="b">
        <f t="shared" si="58"/>
        <v>0</v>
      </c>
      <c r="J1869" s="160" t="str">
        <f t="shared" si="59"/>
        <v>yes</v>
      </c>
    </row>
    <row r="1870" spans="2:10">
      <c r="B1870" t="s">
        <v>16352</v>
      </c>
      <c r="C1870" t="s">
        <v>16353</v>
      </c>
      <c r="D1870">
        <v>1</v>
      </c>
      <c r="E1870" s="160">
        <v>46126</v>
      </c>
      <c r="F1870" s="160">
        <v>46127</v>
      </c>
      <c r="G1870" s="160"/>
      <c r="H1870" s="160"/>
      <c r="I1870" s="160" t="b">
        <f t="shared" si="58"/>
        <v>0</v>
      </c>
      <c r="J1870" s="160" t="str">
        <f t="shared" si="59"/>
        <v>yes</v>
      </c>
    </row>
    <row r="1871" spans="2:10">
      <c r="B1871" t="s">
        <v>16354</v>
      </c>
      <c r="C1871" t="s">
        <v>16355</v>
      </c>
      <c r="D1871">
        <v>1</v>
      </c>
      <c r="E1871" s="160">
        <v>46060</v>
      </c>
      <c r="F1871" s="160">
        <v>46061</v>
      </c>
      <c r="G1871" s="160"/>
      <c r="H1871" s="160"/>
      <c r="I1871" s="160" t="b">
        <f t="shared" si="58"/>
        <v>0</v>
      </c>
      <c r="J1871" s="160" t="str">
        <f t="shared" si="59"/>
        <v>yes</v>
      </c>
    </row>
    <row r="1872" spans="2:10">
      <c r="B1872" t="s">
        <v>16356</v>
      </c>
      <c r="C1872" t="s">
        <v>16357</v>
      </c>
      <c r="D1872">
        <v>1</v>
      </c>
      <c r="E1872" s="160">
        <v>46062</v>
      </c>
      <c r="F1872" s="160">
        <v>46063</v>
      </c>
      <c r="G1872" s="160"/>
      <c r="H1872" s="160"/>
      <c r="I1872" s="160" t="b">
        <f t="shared" si="58"/>
        <v>0</v>
      </c>
      <c r="J1872" s="160" t="str">
        <f t="shared" si="59"/>
        <v>yes</v>
      </c>
    </row>
    <row r="1873" spans="2:10">
      <c r="B1873" t="s">
        <v>16358</v>
      </c>
      <c r="C1873" t="s">
        <v>16359</v>
      </c>
      <c r="D1873">
        <v>1</v>
      </c>
      <c r="E1873" s="160">
        <v>46064</v>
      </c>
      <c r="F1873" s="160">
        <v>46065</v>
      </c>
      <c r="G1873" s="160"/>
      <c r="H1873" s="160"/>
      <c r="I1873" s="160" t="b">
        <f t="shared" si="58"/>
        <v>0</v>
      </c>
      <c r="J1873" s="160" t="str">
        <f t="shared" si="59"/>
        <v>yes</v>
      </c>
    </row>
    <row r="1874" spans="2:10">
      <c r="B1874" t="s">
        <v>16360</v>
      </c>
      <c r="C1874" t="s">
        <v>16361</v>
      </c>
      <c r="D1874">
        <v>1</v>
      </c>
      <c r="E1874" s="160">
        <v>46068</v>
      </c>
      <c r="F1874" s="160">
        <v>46069</v>
      </c>
      <c r="G1874" s="160"/>
      <c r="H1874" s="160"/>
      <c r="I1874" s="160" t="b">
        <f t="shared" si="58"/>
        <v>0</v>
      </c>
      <c r="J1874" s="160" t="str">
        <f t="shared" si="59"/>
        <v>yes</v>
      </c>
    </row>
    <row r="1875" spans="2:10">
      <c r="B1875" t="s">
        <v>16362</v>
      </c>
      <c r="C1875" t="s">
        <v>16363</v>
      </c>
      <c r="D1875">
        <v>1</v>
      </c>
      <c r="E1875" s="160">
        <v>46071</v>
      </c>
      <c r="F1875" s="160">
        <v>46072</v>
      </c>
      <c r="G1875" s="160"/>
      <c r="H1875" s="160"/>
      <c r="I1875" s="160" t="b">
        <f t="shared" si="58"/>
        <v>0</v>
      </c>
      <c r="J1875" s="160" t="str">
        <f t="shared" si="59"/>
        <v>yes</v>
      </c>
    </row>
    <row r="1876" spans="2:10">
      <c r="B1876" t="s">
        <v>16364</v>
      </c>
      <c r="C1876" t="s">
        <v>16365</v>
      </c>
      <c r="D1876">
        <v>1</v>
      </c>
      <c r="E1876" s="160">
        <v>46074</v>
      </c>
      <c r="F1876" s="160">
        <v>46075</v>
      </c>
      <c r="G1876" s="160"/>
      <c r="H1876" s="160"/>
      <c r="I1876" s="160" t="b">
        <f t="shared" si="58"/>
        <v>0</v>
      </c>
      <c r="J1876" s="160" t="str">
        <f t="shared" si="59"/>
        <v>yes</v>
      </c>
    </row>
    <row r="1877" spans="2:10">
      <c r="B1877" t="s">
        <v>16366</v>
      </c>
      <c r="C1877" t="s">
        <v>16367</v>
      </c>
      <c r="D1877">
        <v>1</v>
      </c>
      <c r="E1877" s="160">
        <v>46076</v>
      </c>
      <c r="F1877" s="160">
        <v>46077</v>
      </c>
      <c r="G1877" s="160"/>
      <c r="H1877" s="160"/>
      <c r="I1877" s="160" t="b">
        <f t="shared" si="58"/>
        <v>0</v>
      </c>
      <c r="J1877" s="160" t="str">
        <f t="shared" si="59"/>
        <v>yes</v>
      </c>
    </row>
    <row r="1878" spans="2:10">
      <c r="B1878" t="s">
        <v>16368</v>
      </c>
      <c r="C1878" t="s">
        <v>16369</v>
      </c>
      <c r="D1878">
        <v>1</v>
      </c>
      <c r="E1878" s="160">
        <v>46062</v>
      </c>
      <c r="F1878" s="160">
        <v>46067</v>
      </c>
      <c r="G1878" s="160">
        <v>45889</v>
      </c>
      <c r="H1878" s="160"/>
      <c r="I1878" s="160" t="b">
        <f t="shared" si="58"/>
        <v>0</v>
      </c>
      <c r="J1878" s="160" t="str">
        <f t="shared" si="59"/>
        <v>yes</v>
      </c>
    </row>
    <row r="1879" spans="2:10">
      <c r="B1879" t="s">
        <v>16370</v>
      </c>
      <c r="C1879" t="s">
        <v>16371</v>
      </c>
      <c r="D1879">
        <v>1</v>
      </c>
      <c r="E1879" s="160">
        <v>46068</v>
      </c>
      <c r="F1879" s="160">
        <v>46069</v>
      </c>
      <c r="G1879" s="160">
        <v>45890</v>
      </c>
      <c r="H1879" s="160"/>
      <c r="I1879" s="160" t="b">
        <f t="shared" si="58"/>
        <v>0</v>
      </c>
      <c r="J1879" s="160" t="str">
        <f t="shared" si="59"/>
        <v>yes</v>
      </c>
    </row>
    <row r="1880" spans="2:10">
      <c r="B1880" t="s">
        <v>16372</v>
      </c>
      <c r="C1880" t="s">
        <v>16373</v>
      </c>
      <c r="D1880">
        <v>1</v>
      </c>
      <c r="E1880" s="160">
        <v>46078</v>
      </c>
      <c r="F1880" s="160">
        <v>46091</v>
      </c>
      <c r="G1880" s="160">
        <v>45892</v>
      </c>
      <c r="H1880" s="160"/>
      <c r="I1880" s="160" t="b">
        <f t="shared" si="58"/>
        <v>0</v>
      </c>
      <c r="J1880" s="160" t="str">
        <f t="shared" si="59"/>
        <v>yes</v>
      </c>
    </row>
    <row r="1881" spans="2:10">
      <c r="B1881" t="s">
        <v>16374</v>
      </c>
      <c r="C1881" t="s">
        <v>16375</v>
      </c>
      <c r="D1881">
        <v>1</v>
      </c>
      <c r="E1881" s="160">
        <v>46092</v>
      </c>
      <c r="F1881" s="160">
        <v>46112</v>
      </c>
      <c r="G1881" s="160">
        <v>45895</v>
      </c>
      <c r="H1881" s="160"/>
      <c r="I1881" s="160" t="b">
        <f t="shared" si="58"/>
        <v>0</v>
      </c>
      <c r="J1881" s="160" t="str">
        <f t="shared" si="59"/>
        <v>yes</v>
      </c>
    </row>
    <row r="1882" spans="2:10">
      <c r="B1882" t="s">
        <v>16376</v>
      </c>
      <c r="C1882" t="s">
        <v>16377</v>
      </c>
      <c r="D1882">
        <v>1</v>
      </c>
      <c r="E1882" s="160">
        <v>46113</v>
      </c>
      <c r="F1882" s="160">
        <v>46126</v>
      </c>
      <c r="G1882" s="160">
        <v>45895</v>
      </c>
      <c r="H1882" s="160"/>
      <c r="I1882" s="160" t="b">
        <f t="shared" si="58"/>
        <v>0</v>
      </c>
      <c r="J1882" s="160" t="str">
        <f t="shared" si="59"/>
        <v>yes</v>
      </c>
    </row>
    <row r="1883" spans="2:10">
      <c r="B1883" t="s">
        <v>16378</v>
      </c>
      <c r="C1883" t="s">
        <v>16379</v>
      </c>
      <c r="D1883">
        <v>1</v>
      </c>
      <c r="E1883" s="160">
        <v>46127</v>
      </c>
      <c r="F1883" s="160">
        <v>46130</v>
      </c>
      <c r="G1883" s="160">
        <v>45900</v>
      </c>
      <c r="H1883" s="160"/>
      <c r="I1883" s="160" t="b">
        <f t="shared" si="58"/>
        <v>0</v>
      </c>
      <c r="J1883" s="160" t="str">
        <f t="shared" si="59"/>
        <v>yes</v>
      </c>
    </row>
    <row r="1884" spans="2:10">
      <c r="B1884" t="s">
        <v>16380</v>
      </c>
      <c r="C1884" t="s">
        <v>16381</v>
      </c>
      <c r="D1884">
        <v>1</v>
      </c>
      <c r="E1884" s="160">
        <v>46131</v>
      </c>
      <c r="F1884" s="160">
        <v>46133</v>
      </c>
      <c r="G1884" s="160">
        <v>45900</v>
      </c>
      <c r="H1884" s="160"/>
      <c r="I1884" s="160" t="b">
        <f t="shared" si="58"/>
        <v>0</v>
      </c>
      <c r="J1884" s="160" t="str">
        <f t="shared" si="59"/>
        <v>yes</v>
      </c>
    </row>
    <row r="1885" spans="2:10">
      <c r="B1885" t="s">
        <v>16382</v>
      </c>
      <c r="C1885" t="s">
        <v>16383</v>
      </c>
      <c r="D1885">
        <v>1</v>
      </c>
      <c r="E1885" s="160">
        <v>46062</v>
      </c>
      <c r="F1885" s="160">
        <v>46068</v>
      </c>
      <c r="G1885" s="160">
        <v>45889</v>
      </c>
      <c r="H1885" s="160"/>
      <c r="I1885" s="160" t="b">
        <f t="shared" si="58"/>
        <v>0</v>
      </c>
      <c r="J1885" s="160" t="str">
        <f t="shared" si="59"/>
        <v>yes</v>
      </c>
    </row>
    <row r="1886" spans="2:10">
      <c r="B1886" t="s">
        <v>16384</v>
      </c>
      <c r="C1886" t="s">
        <v>16385</v>
      </c>
      <c r="D1886">
        <v>1</v>
      </c>
      <c r="E1886" s="160">
        <v>46069</v>
      </c>
      <c r="F1886" s="160">
        <v>46070</v>
      </c>
      <c r="G1886" s="160">
        <v>45890</v>
      </c>
      <c r="H1886" s="160"/>
      <c r="I1886" s="160" t="b">
        <f t="shared" si="58"/>
        <v>0</v>
      </c>
      <c r="J1886" s="160" t="str">
        <f t="shared" si="59"/>
        <v>yes</v>
      </c>
    </row>
    <row r="1887" spans="2:10">
      <c r="B1887" t="s">
        <v>16386</v>
      </c>
      <c r="C1887" t="s">
        <v>16387</v>
      </c>
      <c r="D1887">
        <v>1</v>
      </c>
      <c r="E1887" s="160">
        <v>46071</v>
      </c>
      <c r="F1887" s="160">
        <v>46084</v>
      </c>
      <c r="G1887" s="160">
        <v>45895</v>
      </c>
      <c r="H1887" s="160"/>
      <c r="I1887" s="160" t="b">
        <f t="shared" si="58"/>
        <v>0</v>
      </c>
      <c r="J1887" s="160" t="str">
        <f t="shared" si="59"/>
        <v>yes</v>
      </c>
    </row>
    <row r="1888" spans="2:10">
      <c r="B1888" t="s">
        <v>16388</v>
      </c>
      <c r="C1888" t="s">
        <v>16389</v>
      </c>
      <c r="D1888">
        <v>1</v>
      </c>
      <c r="E1888" s="160">
        <v>46085</v>
      </c>
      <c r="F1888" s="160">
        <v>46103</v>
      </c>
      <c r="G1888" s="160">
        <v>45900</v>
      </c>
      <c r="H1888" s="160"/>
      <c r="I1888" s="160" t="b">
        <f t="shared" si="58"/>
        <v>0</v>
      </c>
      <c r="J1888" s="160" t="str">
        <f t="shared" si="59"/>
        <v>yes</v>
      </c>
    </row>
    <row r="1889" spans="2:10">
      <c r="B1889" t="s">
        <v>16390</v>
      </c>
      <c r="C1889" t="s">
        <v>16391</v>
      </c>
      <c r="D1889">
        <v>1</v>
      </c>
      <c r="E1889" s="160">
        <v>46104</v>
      </c>
      <c r="F1889" s="160">
        <v>46117</v>
      </c>
      <c r="G1889" s="160">
        <v>45900</v>
      </c>
      <c r="H1889" s="160"/>
      <c r="I1889" s="160" t="b">
        <f t="shared" si="58"/>
        <v>0</v>
      </c>
      <c r="J1889" s="160" t="str">
        <f t="shared" si="59"/>
        <v>yes</v>
      </c>
    </row>
    <row r="1890" spans="2:10">
      <c r="B1890" t="s">
        <v>16392</v>
      </c>
      <c r="C1890" t="s">
        <v>16393</v>
      </c>
      <c r="D1890">
        <v>1</v>
      </c>
      <c r="E1890" s="160">
        <v>46118</v>
      </c>
      <c r="F1890" s="160">
        <v>46120</v>
      </c>
      <c r="G1890" s="160">
        <v>45914</v>
      </c>
      <c r="H1890" s="160"/>
      <c r="I1890" s="160" t="b">
        <f t="shared" si="58"/>
        <v>0</v>
      </c>
      <c r="J1890" s="160" t="str">
        <f t="shared" si="59"/>
        <v>yes</v>
      </c>
    </row>
    <row r="1891" spans="2:10">
      <c r="B1891" t="s">
        <v>16394</v>
      </c>
      <c r="C1891" t="s">
        <v>16395</v>
      </c>
      <c r="D1891">
        <v>1</v>
      </c>
      <c r="E1891" s="160">
        <v>46131</v>
      </c>
      <c r="F1891" s="160">
        <v>46135</v>
      </c>
      <c r="G1891" s="160">
        <v>45917</v>
      </c>
      <c r="H1891" s="160"/>
      <c r="I1891" s="160" t="b">
        <f t="shared" si="58"/>
        <v>0</v>
      </c>
      <c r="J1891" s="160" t="str">
        <f t="shared" si="59"/>
        <v>yes</v>
      </c>
    </row>
    <row r="1892" spans="2:10">
      <c r="B1892" t="s">
        <v>16396</v>
      </c>
      <c r="C1892" t="s">
        <v>16397</v>
      </c>
      <c r="D1892">
        <v>1</v>
      </c>
      <c r="E1892" s="160">
        <v>46093</v>
      </c>
      <c r="F1892" s="160">
        <v>46095</v>
      </c>
      <c r="G1892" s="160"/>
      <c r="H1892" s="160"/>
      <c r="I1892" s="160" t="b">
        <f t="shared" si="58"/>
        <v>0</v>
      </c>
      <c r="J1892" s="160" t="str">
        <f t="shared" si="59"/>
        <v>yes</v>
      </c>
    </row>
    <row r="1893" spans="2:10">
      <c r="B1893" t="s">
        <v>16398</v>
      </c>
      <c r="C1893" t="s">
        <v>16399</v>
      </c>
      <c r="D1893">
        <v>1</v>
      </c>
      <c r="E1893" s="160">
        <v>46096</v>
      </c>
      <c r="F1893" s="160">
        <v>46097</v>
      </c>
      <c r="G1893" s="160"/>
      <c r="H1893" s="160"/>
      <c r="I1893" s="160" t="b">
        <f t="shared" si="58"/>
        <v>0</v>
      </c>
      <c r="J1893" s="160" t="str">
        <f t="shared" si="59"/>
        <v>yes</v>
      </c>
    </row>
    <row r="1894" spans="2:10">
      <c r="B1894" t="s">
        <v>16400</v>
      </c>
      <c r="C1894" t="s">
        <v>16401</v>
      </c>
      <c r="D1894">
        <v>1</v>
      </c>
      <c r="E1894" s="160">
        <v>46098</v>
      </c>
      <c r="F1894" s="160">
        <v>46099</v>
      </c>
      <c r="G1894" s="160"/>
      <c r="H1894" s="160"/>
      <c r="I1894" s="160" t="b">
        <f t="shared" si="58"/>
        <v>0</v>
      </c>
      <c r="J1894" s="160" t="str">
        <f t="shared" si="59"/>
        <v>yes</v>
      </c>
    </row>
    <row r="1895" spans="2:10">
      <c r="B1895" t="s">
        <v>16402</v>
      </c>
      <c r="C1895" t="s">
        <v>16403</v>
      </c>
      <c r="D1895">
        <v>1</v>
      </c>
      <c r="E1895" s="160">
        <v>46100</v>
      </c>
      <c r="F1895" s="160">
        <v>46102</v>
      </c>
      <c r="G1895" s="160"/>
      <c r="I1895" s="160" t="b">
        <f t="shared" si="58"/>
        <v>0</v>
      </c>
      <c r="J1895" s="160" t="str">
        <f t="shared" si="59"/>
        <v>yes</v>
      </c>
    </row>
    <row r="1896" spans="2:10">
      <c r="B1896" t="s">
        <v>16404</v>
      </c>
      <c r="C1896" t="s">
        <v>16405</v>
      </c>
      <c r="D1896">
        <v>1</v>
      </c>
      <c r="E1896" s="160">
        <v>46103</v>
      </c>
      <c r="F1896" s="160">
        <v>46104</v>
      </c>
      <c r="G1896" s="160"/>
      <c r="H1896" s="160"/>
      <c r="I1896" s="160" t="b">
        <f t="shared" si="58"/>
        <v>0</v>
      </c>
      <c r="J1896" s="160" t="str">
        <f t="shared" si="59"/>
        <v>yes</v>
      </c>
    </row>
    <row r="1897" spans="2:10">
      <c r="B1897" t="s">
        <v>16406</v>
      </c>
      <c r="C1897" t="s">
        <v>16407</v>
      </c>
      <c r="D1897">
        <v>1</v>
      </c>
      <c r="E1897" s="160">
        <v>46096</v>
      </c>
      <c r="F1897" s="160">
        <v>46097</v>
      </c>
      <c r="G1897" s="160"/>
      <c r="H1897" s="160"/>
      <c r="I1897" s="160" t="b">
        <f t="shared" si="58"/>
        <v>0</v>
      </c>
      <c r="J1897" s="160" t="str">
        <f t="shared" si="59"/>
        <v>yes</v>
      </c>
    </row>
    <row r="1898" spans="2:10">
      <c r="B1898" t="s">
        <v>16408</v>
      </c>
      <c r="C1898" t="s">
        <v>16409</v>
      </c>
      <c r="D1898">
        <v>1</v>
      </c>
      <c r="E1898" s="160">
        <v>46098</v>
      </c>
      <c r="F1898" s="160">
        <v>46099</v>
      </c>
      <c r="G1898" s="160"/>
      <c r="H1898" s="160"/>
      <c r="I1898" s="160" t="b">
        <f t="shared" si="58"/>
        <v>0</v>
      </c>
      <c r="J1898" s="160" t="str">
        <f t="shared" si="59"/>
        <v>yes</v>
      </c>
    </row>
    <row r="1899" spans="2:10">
      <c r="B1899" t="s">
        <v>16410</v>
      </c>
      <c r="C1899" t="s">
        <v>16411</v>
      </c>
      <c r="D1899">
        <v>1</v>
      </c>
      <c r="E1899" s="160">
        <v>46100</v>
      </c>
      <c r="F1899" s="160">
        <v>46102</v>
      </c>
      <c r="G1899" s="160"/>
      <c r="H1899" s="160"/>
      <c r="I1899" s="160" t="b">
        <f t="shared" si="58"/>
        <v>0</v>
      </c>
      <c r="J1899" s="160" t="str">
        <f t="shared" si="59"/>
        <v>yes</v>
      </c>
    </row>
    <row r="1900" spans="2:10">
      <c r="B1900" t="s">
        <v>16412</v>
      </c>
      <c r="C1900" t="s">
        <v>16413</v>
      </c>
      <c r="D1900">
        <v>1</v>
      </c>
      <c r="E1900" s="160">
        <v>46103</v>
      </c>
      <c r="F1900" s="160">
        <v>46104</v>
      </c>
      <c r="G1900" s="160"/>
      <c r="H1900" s="160"/>
      <c r="I1900" s="160" t="b">
        <f t="shared" si="58"/>
        <v>0</v>
      </c>
      <c r="J1900" s="160" t="str">
        <f t="shared" si="59"/>
        <v>yes</v>
      </c>
    </row>
    <row r="1901" spans="2:10">
      <c r="B1901" t="s">
        <v>16414</v>
      </c>
      <c r="C1901" t="s">
        <v>16415</v>
      </c>
      <c r="D1901">
        <v>1</v>
      </c>
      <c r="E1901" s="160">
        <v>46105</v>
      </c>
      <c r="F1901" s="160">
        <v>46106</v>
      </c>
      <c r="G1901" s="160"/>
      <c r="H1901" s="160"/>
      <c r="I1901" s="160" t="b">
        <f t="shared" si="58"/>
        <v>0</v>
      </c>
      <c r="J1901" s="160" t="str">
        <f t="shared" si="59"/>
        <v>yes</v>
      </c>
    </row>
    <row r="1902" spans="2:10">
      <c r="B1902" t="s">
        <v>16416</v>
      </c>
      <c r="C1902" t="s">
        <v>16417</v>
      </c>
      <c r="D1902">
        <v>1</v>
      </c>
      <c r="E1902" s="160">
        <v>46098</v>
      </c>
      <c r="F1902" s="160">
        <v>46100</v>
      </c>
      <c r="G1902" s="160">
        <v>45962</v>
      </c>
      <c r="H1902" s="160"/>
      <c r="I1902" s="160" t="b">
        <f t="shared" si="58"/>
        <v>0</v>
      </c>
      <c r="J1902" s="160" t="str">
        <f t="shared" si="59"/>
        <v>yes</v>
      </c>
    </row>
    <row r="1903" spans="2:10">
      <c r="B1903" t="s">
        <v>16418</v>
      </c>
      <c r="C1903" t="s">
        <v>16419</v>
      </c>
      <c r="D1903">
        <v>1</v>
      </c>
      <c r="E1903" s="160">
        <v>46102</v>
      </c>
      <c r="F1903" s="160">
        <v>46106</v>
      </c>
      <c r="G1903" s="160">
        <v>45964</v>
      </c>
      <c r="H1903" s="160"/>
      <c r="I1903" s="160" t="b">
        <f t="shared" si="58"/>
        <v>0</v>
      </c>
      <c r="J1903" s="160" t="str">
        <f t="shared" si="59"/>
        <v>yes</v>
      </c>
    </row>
    <row r="1904" spans="2:10">
      <c r="B1904" t="s">
        <v>16420</v>
      </c>
      <c r="C1904" t="s">
        <v>16421</v>
      </c>
      <c r="D1904">
        <v>1</v>
      </c>
      <c r="E1904" s="160">
        <v>46107</v>
      </c>
      <c r="F1904" s="160">
        <v>46112</v>
      </c>
      <c r="G1904" s="160"/>
      <c r="H1904" s="160"/>
      <c r="I1904" s="160" t="b">
        <f t="shared" si="58"/>
        <v>0</v>
      </c>
      <c r="J1904" s="160" t="str">
        <f t="shared" si="59"/>
        <v>yes</v>
      </c>
    </row>
    <row r="1905" spans="2:10">
      <c r="B1905" t="s">
        <v>16422</v>
      </c>
      <c r="C1905" t="s">
        <v>16423</v>
      </c>
      <c r="D1905">
        <v>1</v>
      </c>
      <c r="E1905" s="160">
        <v>46113</v>
      </c>
      <c r="F1905" s="160">
        <v>46116</v>
      </c>
      <c r="G1905" s="160"/>
      <c r="H1905" s="160"/>
      <c r="I1905" s="160" t="b">
        <f t="shared" si="58"/>
        <v>0</v>
      </c>
      <c r="J1905" s="160" t="str">
        <f t="shared" si="59"/>
        <v>yes</v>
      </c>
    </row>
    <row r="1906" spans="2:10">
      <c r="B1906" t="s">
        <v>16424</v>
      </c>
      <c r="C1906" t="s">
        <v>16425</v>
      </c>
      <c r="D1906">
        <v>1</v>
      </c>
      <c r="E1906" s="160">
        <v>46117</v>
      </c>
      <c r="F1906" s="160">
        <v>46119</v>
      </c>
      <c r="G1906" s="160"/>
      <c r="H1906" s="160"/>
      <c r="I1906" s="160" t="b">
        <f t="shared" si="58"/>
        <v>0</v>
      </c>
      <c r="J1906" s="160" t="str">
        <f t="shared" si="59"/>
        <v>yes</v>
      </c>
    </row>
    <row r="1907" spans="2:10">
      <c r="B1907" t="s">
        <v>16426</v>
      </c>
      <c r="C1907" t="s">
        <v>16427</v>
      </c>
      <c r="D1907">
        <v>1</v>
      </c>
      <c r="E1907" s="160">
        <v>46102</v>
      </c>
      <c r="F1907" s="160">
        <v>46103</v>
      </c>
      <c r="G1907" s="160"/>
      <c r="H1907" s="160"/>
      <c r="I1907" s="160" t="b">
        <f t="shared" si="58"/>
        <v>0</v>
      </c>
      <c r="J1907" s="160" t="str">
        <f t="shared" si="59"/>
        <v>yes</v>
      </c>
    </row>
    <row r="1908" spans="2:10">
      <c r="B1908" t="s">
        <v>16428</v>
      </c>
      <c r="C1908" t="s">
        <v>16429</v>
      </c>
      <c r="D1908">
        <v>1</v>
      </c>
      <c r="E1908" s="160">
        <v>46104</v>
      </c>
      <c r="F1908" s="160">
        <v>46105</v>
      </c>
      <c r="G1908" s="160"/>
      <c r="H1908" s="160"/>
      <c r="I1908" s="160" t="b">
        <f t="shared" si="58"/>
        <v>0</v>
      </c>
      <c r="J1908" s="160" t="str">
        <f t="shared" si="59"/>
        <v>yes</v>
      </c>
    </row>
    <row r="1909" spans="2:10">
      <c r="B1909" t="s">
        <v>16430</v>
      </c>
      <c r="C1909" t="s">
        <v>16431</v>
      </c>
      <c r="D1909">
        <v>1</v>
      </c>
      <c r="E1909" s="160">
        <v>46106</v>
      </c>
      <c r="F1909" s="160">
        <v>46107</v>
      </c>
      <c r="G1909" s="160"/>
      <c r="H1909" s="160"/>
      <c r="I1909" s="160" t="b">
        <f t="shared" si="58"/>
        <v>0</v>
      </c>
      <c r="J1909" s="160" t="str">
        <f t="shared" si="59"/>
        <v>yes</v>
      </c>
    </row>
    <row r="1910" spans="2:10">
      <c r="B1910" t="s">
        <v>16432</v>
      </c>
      <c r="C1910" t="s">
        <v>16433</v>
      </c>
      <c r="D1910">
        <v>1</v>
      </c>
      <c r="E1910" s="160">
        <v>46109</v>
      </c>
      <c r="F1910" s="160">
        <v>46110</v>
      </c>
      <c r="G1910" s="160"/>
      <c r="H1910" s="160"/>
      <c r="I1910" s="160" t="b">
        <f t="shared" si="58"/>
        <v>0</v>
      </c>
      <c r="J1910" s="160" t="str">
        <f t="shared" si="59"/>
        <v>yes</v>
      </c>
    </row>
    <row r="1911" spans="2:10">
      <c r="B1911" t="s">
        <v>16434</v>
      </c>
      <c r="C1911" t="s">
        <v>16435</v>
      </c>
      <c r="D1911">
        <v>1</v>
      </c>
      <c r="E1911" s="160">
        <v>46111</v>
      </c>
      <c r="F1911" s="160">
        <v>46112</v>
      </c>
      <c r="G1911" s="160"/>
      <c r="H1911" s="160"/>
      <c r="I1911" s="160" t="b">
        <f t="shared" si="58"/>
        <v>0</v>
      </c>
      <c r="J1911" s="160" t="str">
        <f t="shared" si="59"/>
        <v>yes</v>
      </c>
    </row>
    <row r="1912" spans="2:10">
      <c r="B1912" t="s">
        <v>16436</v>
      </c>
      <c r="C1912" t="s">
        <v>16437</v>
      </c>
      <c r="D1912">
        <v>1</v>
      </c>
      <c r="E1912" s="160">
        <v>46104</v>
      </c>
      <c r="F1912" s="160">
        <v>46106</v>
      </c>
      <c r="G1912" s="160"/>
      <c r="H1912" s="160"/>
      <c r="I1912" s="160" t="b">
        <f t="shared" si="58"/>
        <v>0</v>
      </c>
      <c r="J1912" s="160" t="str">
        <f t="shared" si="59"/>
        <v>yes</v>
      </c>
    </row>
    <row r="1913" spans="2:10">
      <c r="B1913" t="s">
        <v>16438</v>
      </c>
      <c r="C1913" t="s">
        <v>16439</v>
      </c>
      <c r="D1913">
        <v>1</v>
      </c>
      <c r="E1913" s="160">
        <v>46107</v>
      </c>
      <c r="F1913" s="160">
        <v>46112</v>
      </c>
      <c r="G1913" s="160"/>
      <c r="H1913" s="160"/>
      <c r="I1913" s="160" t="b">
        <f t="shared" si="58"/>
        <v>0</v>
      </c>
      <c r="J1913" s="160" t="str">
        <f t="shared" si="59"/>
        <v>yes</v>
      </c>
    </row>
    <row r="1914" spans="2:10">
      <c r="B1914" t="s">
        <v>16440</v>
      </c>
      <c r="C1914" t="s">
        <v>16441</v>
      </c>
      <c r="D1914">
        <v>1</v>
      </c>
      <c r="E1914" s="160">
        <v>46113</v>
      </c>
      <c r="F1914" s="160">
        <v>46118</v>
      </c>
      <c r="G1914" s="160"/>
      <c r="H1914" s="160"/>
      <c r="I1914" s="160" t="b">
        <f t="shared" si="58"/>
        <v>0</v>
      </c>
      <c r="J1914" s="160" t="str">
        <f t="shared" si="59"/>
        <v>yes</v>
      </c>
    </row>
    <row r="1915" spans="2:10">
      <c r="B1915" t="s">
        <v>16442</v>
      </c>
      <c r="C1915" t="s">
        <v>16443</v>
      </c>
      <c r="D1915">
        <v>1</v>
      </c>
      <c r="E1915" s="160">
        <v>46119</v>
      </c>
      <c r="F1915" s="160">
        <v>46121</v>
      </c>
      <c r="G1915" s="160"/>
      <c r="H1915" s="160"/>
      <c r="I1915" s="160" t="b">
        <f t="shared" si="58"/>
        <v>0</v>
      </c>
      <c r="J1915" s="160" t="str">
        <f t="shared" si="59"/>
        <v>yes</v>
      </c>
    </row>
    <row r="1916" spans="2:10">
      <c r="B1916" t="s">
        <v>16444</v>
      </c>
      <c r="C1916" t="s">
        <v>16445</v>
      </c>
      <c r="D1916">
        <v>1</v>
      </c>
      <c r="E1916" s="160">
        <v>46107</v>
      </c>
      <c r="F1916" s="160">
        <v>46110</v>
      </c>
      <c r="G1916" s="160"/>
      <c r="H1916" s="160"/>
      <c r="I1916" s="160" t="b">
        <f t="shared" si="58"/>
        <v>0</v>
      </c>
      <c r="J1916" s="160" t="str">
        <f t="shared" si="59"/>
        <v>yes</v>
      </c>
    </row>
    <row r="1917" spans="2:10">
      <c r="B1917" t="s">
        <v>16446</v>
      </c>
      <c r="C1917" t="s">
        <v>16447</v>
      </c>
      <c r="D1917">
        <v>1</v>
      </c>
      <c r="E1917" s="160">
        <v>46111</v>
      </c>
      <c r="F1917" s="160">
        <v>46114</v>
      </c>
      <c r="G1917" s="160"/>
      <c r="H1917" s="160"/>
      <c r="I1917" s="160" t="b">
        <f t="shared" si="58"/>
        <v>0</v>
      </c>
      <c r="J1917" s="160" t="str">
        <f t="shared" si="59"/>
        <v>yes</v>
      </c>
    </row>
    <row r="1918" spans="2:10">
      <c r="B1918" t="s">
        <v>16448</v>
      </c>
      <c r="C1918" t="s">
        <v>16449</v>
      </c>
      <c r="D1918">
        <v>1</v>
      </c>
      <c r="E1918" s="160">
        <v>46116</v>
      </c>
      <c r="F1918" s="160">
        <v>46119</v>
      </c>
      <c r="G1918" s="160"/>
      <c r="H1918" s="160"/>
      <c r="I1918" s="160" t="b">
        <f t="shared" si="58"/>
        <v>0</v>
      </c>
      <c r="J1918" s="160" t="str">
        <f t="shared" si="59"/>
        <v>yes</v>
      </c>
    </row>
    <row r="1919" spans="2:10">
      <c r="B1919" t="s">
        <v>16450</v>
      </c>
      <c r="C1919" t="s">
        <v>16451</v>
      </c>
      <c r="D1919">
        <v>1</v>
      </c>
      <c r="E1919" s="160">
        <v>46120</v>
      </c>
      <c r="F1919" s="160">
        <v>46123</v>
      </c>
      <c r="G1919" s="160"/>
      <c r="H1919" s="160"/>
      <c r="I1919" s="160" t="b">
        <f t="shared" si="58"/>
        <v>0</v>
      </c>
      <c r="J1919" s="160" t="str">
        <f t="shared" si="59"/>
        <v>yes</v>
      </c>
    </row>
    <row r="1920" spans="2:10">
      <c r="B1920" t="s">
        <v>16452</v>
      </c>
      <c r="C1920" t="s">
        <v>16453</v>
      </c>
      <c r="D1920">
        <v>1</v>
      </c>
      <c r="E1920" s="160">
        <v>46098</v>
      </c>
      <c r="F1920" s="160">
        <v>46104</v>
      </c>
      <c r="G1920" s="160"/>
      <c r="H1920" s="160"/>
      <c r="I1920" s="160" t="b">
        <f t="shared" si="58"/>
        <v>0</v>
      </c>
      <c r="J1920" s="160" t="str">
        <f t="shared" si="59"/>
        <v>yes</v>
      </c>
    </row>
    <row r="1921" spans="2:10">
      <c r="B1921" t="s">
        <v>16454</v>
      </c>
      <c r="C1921" t="s">
        <v>16455</v>
      </c>
      <c r="D1921">
        <v>1</v>
      </c>
      <c r="E1921" s="160">
        <v>46069</v>
      </c>
      <c r="F1921" s="160">
        <v>46071</v>
      </c>
      <c r="G1921" s="160"/>
      <c r="H1921" s="160"/>
      <c r="I1921" s="160" t="b">
        <f t="shared" si="58"/>
        <v>0</v>
      </c>
      <c r="J1921" s="160" t="str">
        <f t="shared" si="59"/>
        <v>yes</v>
      </c>
    </row>
    <row r="1922" spans="2:10">
      <c r="B1922" t="s">
        <v>16456</v>
      </c>
      <c r="C1922" t="s">
        <v>16457</v>
      </c>
      <c r="D1922">
        <v>1</v>
      </c>
      <c r="E1922" s="160">
        <v>46072</v>
      </c>
      <c r="F1922" s="160">
        <v>46075</v>
      </c>
      <c r="G1922" s="160"/>
      <c r="H1922" s="160"/>
      <c r="I1922" s="160" t="b">
        <f t="shared" si="58"/>
        <v>0</v>
      </c>
      <c r="J1922" s="160" t="str">
        <f t="shared" si="59"/>
        <v>yes</v>
      </c>
    </row>
    <row r="1923" spans="2:10">
      <c r="B1923" t="s">
        <v>16458</v>
      </c>
      <c r="C1923" t="s">
        <v>16459</v>
      </c>
      <c r="D1923">
        <v>1</v>
      </c>
      <c r="E1923" s="160">
        <v>46076</v>
      </c>
      <c r="F1923" s="160">
        <v>46079</v>
      </c>
      <c r="G1923" s="160"/>
      <c r="H1923" s="160"/>
      <c r="I1923" s="160" t="b">
        <f t="shared" si="58"/>
        <v>0</v>
      </c>
      <c r="J1923" s="160" t="str">
        <f t="shared" si="59"/>
        <v>yes</v>
      </c>
    </row>
    <row r="1924" spans="2:10">
      <c r="B1924" t="s">
        <v>16460</v>
      </c>
      <c r="C1924" t="s">
        <v>16461</v>
      </c>
      <c r="D1924">
        <v>1</v>
      </c>
      <c r="E1924" s="160">
        <v>46081</v>
      </c>
      <c r="F1924" s="160">
        <v>46084</v>
      </c>
      <c r="G1924" s="160"/>
      <c r="H1924" s="160"/>
      <c r="I1924" s="160" t="b">
        <f t="shared" si="58"/>
        <v>0</v>
      </c>
      <c r="J1924" s="160" t="str">
        <f t="shared" si="59"/>
        <v>yes</v>
      </c>
    </row>
    <row r="1925" spans="2:10">
      <c r="B1925" t="s">
        <v>16462</v>
      </c>
      <c r="C1925" t="s">
        <v>16463</v>
      </c>
      <c r="D1925">
        <v>1</v>
      </c>
      <c r="E1925" s="160">
        <v>46105</v>
      </c>
      <c r="F1925" s="160">
        <v>46110</v>
      </c>
      <c r="G1925" s="160"/>
      <c r="H1925" s="160"/>
      <c r="I1925" s="160" t="b">
        <f t="shared" si="58"/>
        <v>0</v>
      </c>
      <c r="J1925" s="160" t="str">
        <f t="shared" si="59"/>
        <v>yes</v>
      </c>
    </row>
    <row r="1926" spans="2:10">
      <c r="B1926" t="s">
        <v>16464</v>
      </c>
      <c r="C1926" t="s">
        <v>16465</v>
      </c>
      <c r="D1926">
        <v>1</v>
      </c>
      <c r="E1926" s="160">
        <v>46072</v>
      </c>
      <c r="F1926" s="160">
        <v>46074</v>
      </c>
      <c r="G1926" s="160"/>
      <c r="H1926" s="160"/>
      <c r="I1926" s="160" t="b">
        <f t="shared" si="58"/>
        <v>0</v>
      </c>
      <c r="J1926" s="160" t="str">
        <f t="shared" si="59"/>
        <v>yes</v>
      </c>
    </row>
    <row r="1927" spans="2:10">
      <c r="B1927" t="s">
        <v>16466</v>
      </c>
      <c r="C1927" t="s">
        <v>16467</v>
      </c>
      <c r="D1927">
        <v>1</v>
      </c>
      <c r="E1927" s="160">
        <v>46075</v>
      </c>
      <c r="F1927" s="160">
        <v>46076</v>
      </c>
      <c r="G1927" s="160"/>
      <c r="H1927" s="160"/>
      <c r="I1927" s="160" t="b">
        <f t="shared" si="58"/>
        <v>0</v>
      </c>
      <c r="J1927" s="160" t="str">
        <f t="shared" si="59"/>
        <v>yes</v>
      </c>
    </row>
    <row r="1928" spans="2:10">
      <c r="B1928" t="s">
        <v>16468</v>
      </c>
      <c r="C1928" t="s">
        <v>16469</v>
      </c>
      <c r="D1928">
        <v>1</v>
      </c>
      <c r="E1928" s="160">
        <v>46077</v>
      </c>
      <c r="F1928" s="160">
        <v>46078</v>
      </c>
      <c r="G1928" s="160"/>
      <c r="H1928" s="160"/>
      <c r="I1928" s="160" t="b">
        <f t="shared" si="58"/>
        <v>0</v>
      </c>
      <c r="J1928" s="160" t="str">
        <f t="shared" si="59"/>
        <v>yes</v>
      </c>
    </row>
    <row r="1929" spans="2:10">
      <c r="B1929" t="s">
        <v>16470</v>
      </c>
      <c r="C1929" t="s">
        <v>16471</v>
      </c>
      <c r="D1929">
        <v>1</v>
      </c>
      <c r="E1929" s="160">
        <v>46079</v>
      </c>
      <c r="F1929" s="160">
        <v>46081</v>
      </c>
      <c r="G1929" s="160"/>
      <c r="H1929" s="160"/>
      <c r="I1929" s="160" t="b">
        <f t="shared" si="58"/>
        <v>0</v>
      </c>
      <c r="J1929" s="160" t="str">
        <f t="shared" si="59"/>
        <v>yes</v>
      </c>
    </row>
    <row r="1930" spans="2:10">
      <c r="B1930" t="s">
        <v>16472</v>
      </c>
      <c r="C1930" t="s">
        <v>16473</v>
      </c>
      <c r="D1930">
        <v>1</v>
      </c>
      <c r="E1930" s="160">
        <v>46105</v>
      </c>
      <c r="F1930" s="160">
        <v>46106</v>
      </c>
      <c r="G1930" s="160"/>
      <c r="H1930" s="160"/>
      <c r="I1930" s="160" t="b">
        <f t="shared" si="58"/>
        <v>0</v>
      </c>
      <c r="J1930" s="160" t="str">
        <f t="shared" si="59"/>
        <v>yes</v>
      </c>
    </row>
    <row r="1931" spans="2:10">
      <c r="B1931" t="s">
        <v>16474</v>
      </c>
      <c r="C1931" t="s">
        <v>16475</v>
      </c>
      <c r="D1931">
        <v>1</v>
      </c>
      <c r="E1931" s="160">
        <v>46075</v>
      </c>
      <c r="F1931" s="160">
        <v>46076</v>
      </c>
      <c r="G1931" s="160">
        <v>45959</v>
      </c>
      <c r="H1931" s="160"/>
      <c r="I1931" s="160" t="b">
        <f t="shared" ref="I1931:I1994" si="60">IF(E1931=G1931,"yes")</f>
        <v>0</v>
      </c>
      <c r="J1931" s="160" t="str">
        <f t="shared" ref="J1931:J1994" si="61">IF(E1931&gt;G1931,"yes")</f>
        <v>yes</v>
      </c>
    </row>
    <row r="1932" spans="2:10">
      <c r="B1932" t="s">
        <v>16476</v>
      </c>
      <c r="C1932" t="s">
        <v>16477</v>
      </c>
      <c r="D1932">
        <v>1</v>
      </c>
      <c r="E1932" s="160">
        <v>46077</v>
      </c>
      <c r="F1932" s="160">
        <v>46078</v>
      </c>
      <c r="G1932" s="160">
        <v>45962</v>
      </c>
      <c r="H1932" s="160"/>
      <c r="I1932" s="160" t="b">
        <f t="shared" si="60"/>
        <v>0</v>
      </c>
      <c r="J1932" s="160" t="str">
        <f t="shared" si="61"/>
        <v>yes</v>
      </c>
    </row>
    <row r="1933" spans="2:10">
      <c r="B1933" t="s">
        <v>16478</v>
      </c>
      <c r="C1933" t="s">
        <v>16479</v>
      </c>
      <c r="D1933">
        <v>1</v>
      </c>
      <c r="E1933" s="160">
        <v>46079</v>
      </c>
      <c r="F1933" s="160">
        <v>46081</v>
      </c>
      <c r="G1933" s="160">
        <v>45964</v>
      </c>
      <c r="H1933" s="160"/>
      <c r="I1933" s="160" t="b">
        <f t="shared" si="60"/>
        <v>0</v>
      </c>
      <c r="J1933" s="160" t="str">
        <f t="shared" si="61"/>
        <v>yes</v>
      </c>
    </row>
    <row r="1934" spans="2:10">
      <c r="B1934" t="s">
        <v>16480</v>
      </c>
      <c r="C1934" t="s">
        <v>16481</v>
      </c>
      <c r="D1934">
        <v>1</v>
      </c>
      <c r="E1934" s="160">
        <v>46082</v>
      </c>
      <c r="F1934" s="160">
        <v>46083</v>
      </c>
      <c r="G1934" s="160"/>
      <c r="H1934" s="160"/>
      <c r="I1934" s="160" t="b">
        <f t="shared" si="60"/>
        <v>0</v>
      </c>
      <c r="J1934" s="160" t="str">
        <f t="shared" si="61"/>
        <v>yes</v>
      </c>
    </row>
    <row r="1935" spans="2:10">
      <c r="B1935" t="s">
        <v>16482</v>
      </c>
      <c r="C1935" t="s">
        <v>16483</v>
      </c>
      <c r="D1935">
        <v>1</v>
      </c>
      <c r="E1935" s="160">
        <v>46105</v>
      </c>
      <c r="F1935" s="160">
        <v>46107</v>
      </c>
      <c r="G1935" s="160"/>
      <c r="H1935" s="160"/>
      <c r="I1935" s="160" t="b">
        <f t="shared" si="60"/>
        <v>0</v>
      </c>
      <c r="J1935" s="160" t="str">
        <f t="shared" si="61"/>
        <v>yes</v>
      </c>
    </row>
    <row r="1936" spans="2:10">
      <c r="B1936" t="s">
        <v>16484</v>
      </c>
      <c r="C1936" t="s">
        <v>16485</v>
      </c>
      <c r="D1936">
        <v>1</v>
      </c>
      <c r="E1936" s="160">
        <v>46082</v>
      </c>
      <c r="F1936" s="160">
        <v>46083</v>
      </c>
      <c r="G1936" s="160"/>
      <c r="H1936" s="160"/>
      <c r="I1936" s="160" t="b">
        <f t="shared" si="60"/>
        <v>0</v>
      </c>
      <c r="J1936" s="160" t="str">
        <f t="shared" si="61"/>
        <v>yes</v>
      </c>
    </row>
    <row r="1937" spans="2:10">
      <c r="B1937" t="s">
        <v>16486</v>
      </c>
      <c r="C1937" t="s">
        <v>16487</v>
      </c>
      <c r="D1937">
        <v>1</v>
      </c>
      <c r="E1937" s="160">
        <v>46084</v>
      </c>
      <c r="F1937" s="160">
        <v>46085</v>
      </c>
      <c r="G1937" s="160"/>
      <c r="H1937" s="160"/>
      <c r="I1937" s="160" t="b">
        <f t="shared" si="60"/>
        <v>0</v>
      </c>
      <c r="J1937" s="160" t="str">
        <f t="shared" si="61"/>
        <v>yes</v>
      </c>
    </row>
    <row r="1938" spans="2:10">
      <c r="B1938" t="s">
        <v>16488</v>
      </c>
      <c r="C1938" t="s">
        <v>16489</v>
      </c>
      <c r="D1938">
        <v>1</v>
      </c>
      <c r="E1938" s="160">
        <v>46105</v>
      </c>
      <c r="F1938" s="160">
        <v>46106</v>
      </c>
      <c r="G1938" s="160"/>
      <c r="H1938" s="160"/>
      <c r="I1938" s="160" t="b">
        <f t="shared" si="60"/>
        <v>0</v>
      </c>
      <c r="J1938" s="160" t="str">
        <f t="shared" si="61"/>
        <v>yes</v>
      </c>
    </row>
    <row r="1939" spans="2:10">
      <c r="B1939" t="s">
        <v>16490</v>
      </c>
      <c r="C1939" t="s">
        <v>16491</v>
      </c>
      <c r="D1939">
        <v>1</v>
      </c>
      <c r="E1939" s="160">
        <v>46079</v>
      </c>
      <c r="F1939" s="160">
        <v>46081</v>
      </c>
      <c r="G1939" s="160">
        <v>45960</v>
      </c>
      <c r="H1939" s="160"/>
      <c r="I1939" s="160" t="b">
        <f t="shared" si="60"/>
        <v>0</v>
      </c>
      <c r="J1939" s="160" t="str">
        <f t="shared" si="61"/>
        <v>yes</v>
      </c>
    </row>
    <row r="1940" spans="2:10">
      <c r="B1940" t="s">
        <v>16492</v>
      </c>
      <c r="C1940" t="s">
        <v>16493</v>
      </c>
      <c r="D1940">
        <v>1</v>
      </c>
      <c r="E1940" s="160">
        <v>46082</v>
      </c>
      <c r="F1940" s="160">
        <v>46083</v>
      </c>
      <c r="G1940" s="160">
        <v>45963</v>
      </c>
      <c r="H1940" s="160"/>
      <c r="I1940" s="160" t="b">
        <f t="shared" si="60"/>
        <v>0</v>
      </c>
      <c r="J1940" s="160" t="str">
        <f t="shared" si="61"/>
        <v>yes</v>
      </c>
    </row>
    <row r="1941" spans="2:10">
      <c r="B1941" t="s">
        <v>16494</v>
      </c>
      <c r="C1941" t="s">
        <v>16495</v>
      </c>
      <c r="D1941">
        <v>1</v>
      </c>
      <c r="E1941" s="160">
        <v>46084</v>
      </c>
      <c r="F1941" s="160">
        <v>46085</v>
      </c>
      <c r="G1941" s="160">
        <v>45965</v>
      </c>
      <c r="H1941" s="160"/>
      <c r="I1941" s="160" t="b">
        <f t="shared" si="60"/>
        <v>0</v>
      </c>
      <c r="J1941" s="160" t="str">
        <f t="shared" si="61"/>
        <v>yes</v>
      </c>
    </row>
    <row r="1942" spans="2:10">
      <c r="B1942" t="s">
        <v>16496</v>
      </c>
      <c r="C1942" t="s">
        <v>16497</v>
      </c>
      <c r="D1942">
        <v>1</v>
      </c>
      <c r="E1942" s="160">
        <v>46086</v>
      </c>
      <c r="F1942" s="160">
        <v>46088</v>
      </c>
      <c r="G1942" s="160"/>
      <c r="H1942" s="160"/>
      <c r="I1942" s="160" t="b">
        <f t="shared" si="60"/>
        <v>0</v>
      </c>
      <c r="J1942" s="160" t="str">
        <f t="shared" si="61"/>
        <v>yes</v>
      </c>
    </row>
    <row r="1943" spans="2:10">
      <c r="B1943" t="s">
        <v>16498</v>
      </c>
      <c r="C1943" t="s">
        <v>16499</v>
      </c>
      <c r="D1943">
        <v>1</v>
      </c>
      <c r="E1943" s="160">
        <v>46105</v>
      </c>
      <c r="F1943" s="160">
        <v>46106</v>
      </c>
      <c r="G1943" s="160"/>
      <c r="H1943" s="160"/>
      <c r="I1943" s="160" t="b">
        <f t="shared" si="60"/>
        <v>0</v>
      </c>
      <c r="J1943" s="160" t="str">
        <f t="shared" si="61"/>
        <v>yes</v>
      </c>
    </row>
    <row r="1944" spans="2:10">
      <c r="B1944" t="s">
        <v>16500</v>
      </c>
      <c r="C1944" t="s">
        <v>16501</v>
      </c>
      <c r="D1944">
        <v>1</v>
      </c>
      <c r="E1944" s="160">
        <v>46086</v>
      </c>
      <c r="F1944" s="160">
        <v>46088</v>
      </c>
      <c r="G1944" s="160"/>
      <c r="H1944" s="160"/>
      <c r="I1944" s="160" t="b">
        <f t="shared" si="60"/>
        <v>0</v>
      </c>
      <c r="J1944" s="160" t="str">
        <f t="shared" si="61"/>
        <v>yes</v>
      </c>
    </row>
    <row r="1945" spans="2:10">
      <c r="B1945" t="s">
        <v>16502</v>
      </c>
      <c r="C1945" t="s">
        <v>16503</v>
      </c>
      <c r="D1945">
        <v>1</v>
      </c>
      <c r="E1945" s="160">
        <v>46089</v>
      </c>
      <c r="F1945" s="160">
        <v>46090</v>
      </c>
      <c r="G1945" s="160"/>
      <c r="H1945" s="160"/>
      <c r="I1945" s="160" t="b">
        <f t="shared" si="60"/>
        <v>0</v>
      </c>
      <c r="J1945" s="160" t="str">
        <f t="shared" si="61"/>
        <v>yes</v>
      </c>
    </row>
    <row r="1946" spans="2:10">
      <c r="B1946" t="s">
        <v>16504</v>
      </c>
      <c r="C1946" t="s">
        <v>16505</v>
      </c>
      <c r="D1946">
        <v>1</v>
      </c>
      <c r="E1946" s="160">
        <v>46105</v>
      </c>
      <c r="F1946" s="160">
        <v>46106</v>
      </c>
      <c r="G1946" s="160"/>
      <c r="H1946" s="160"/>
      <c r="I1946" s="160" t="b">
        <f t="shared" si="60"/>
        <v>0</v>
      </c>
      <c r="J1946" s="160" t="str">
        <f t="shared" si="61"/>
        <v>yes</v>
      </c>
    </row>
    <row r="1947" spans="2:10">
      <c r="B1947" t="s">
        <v>16506</v>
      </c>
      <c r="C1947" t="s">
        <v>16507</v>
      </c>
      <c r="D1947">
        <v>1</v>
      </c>
      <c r="E1947" s="160">
        <v>46091</v>
      </c>
      <c r="F1947" s="160">
        <v>46092</v>
      </c>
      <c r="G1947" s="160"/>
      <c r="I1947" s="160" t="b">
        <f t="shared" si="60"/>
        <v>0</v>
      </c>
      <c r="J1947" s="160" t="str">
        <f t="shared" si="61"/>
        <v>yes</v>
      </c>
    </row>
    <row r="1948" spans="2:10">
      <c r="B1948" t="s">
        <v>16508</v>
      </c>
      <c r="C1948" t="s">
        <v>16509</v>
      </c>
      <c r="D1948">
        <v>1</v>
      </c>
      <c r="E1948" s="160">
        <v>46086</v>
      </c>
      <c r="F1948" s="160">
        <v>46088</v>
      </c>
      <c r="G1948" s="160">
        <v>45931</v>
      </c>
      <c r="I1948" s="160" t="b">
        <f t="shared" si="60"/>
        <v>0</v>
      </c>
      <c r="J1948" s="160" t="str">
        <f t="shared" si="61"/>
        <v>yes</v>
      </c>
    </row>
    <row r="1949" spans="2:10">
      <c r="B1949" t="s">
        <v>16510</v>
      </c>
      <c r="C1949" t="s">
        <v>16511</v>
      </c>
      <c r="D1949">
        <v>1</v>
      </c>
      <c r="E1949" s="160">
        <v>46089</v>
      </c>
      <c r="F1949" s="160">
        <v>46090</v>
      </c>
      <c r="G1949" s="160">
        <v>45932</v>
      </c>
      <c r="I1949" s="160" t="b">
        <f t="shared" si="60"/>
        <v>0</v>
      </c>
      <c r="J1949" s="160" t="str">
        <f t="shared" si="61"/>
        <v>yes</v>
      </c>
    </row>
    <row r="1950" spans="2:10">
      <c r="B1950" t="s">
        <v>16512</v>
      </c>
      <c r="C1950" t="s">
        <v>16513</v>
      </c>
      <c r="D1950">
        <v>1</v>
      </c>
      <c r="E1950" s="160">
        <v>46091</v>
      </c>
      <c r="F1950" s="160">
        <v>46092</v>
      </c>
      <c r="G1950" s="160">
        <v>45935</v>
      </c>
      <c r="I1950" s="160" t="b">
        <f t="shared" si="60"/>
        <v>0</v>
      </c>
      <c r="J1950" s="160" t="str">
        <f t="shared" si="61"/>
        <v>yes</v>
      </c>
    </row>
    <row r="1951" spans="2:10">
      <c r="B1951" t="s">
        <v>16514</v>
      </c>
      <c r="C1951" t="s">
        <v>16515</v>
      </c>
      <c r="D1951">
        <v>1</v>
      </c>
      <c r="E1951" s="160">
        <v>46093</v>
      </c>
      <c r="F1951" s="160">
        <v>46095</v>
      </c>
      <c r="G1951" s="160"/>
      <c r="I1951" s="160" t="b">
        <f t="shared" si="60"/>
        <v>0</v>
      </c>
      <c r="J1951" s="160" t="str">
        <f t="shared" si="61"/>
        <v>yes</v>
      </c>
    </row>
    <row r="1952" spans="2:10">
      <c r="B1952" t="s">
        <v>16516</v>
      </c>
      <c r="C1952" t="s">
        <v>16517</v>
      </c>
      <c r="D1952">
        <v>1</v>
      </c>
      <c r="E1952" s="160">
        <v>46105</v>
      </c>
      <c r="F1952" s="160">
        <v>46107</v>
      </c>
      <c r="G1952" s="160"/>
      <c r="I1952" s="160" t="b">
        <f t="shared" si="60"/>
        <v>0</v>
      </c>
      <c r="J1952" s="160" t="str">
        <f t="shared" si="61"/>
        <v>yes</v>
      </c>
    </row>
    <row r="1953" spans="2:10">
      <c r="B1953" t="s">
        <v>16518</v>
      </c>
      <c r="C1953" t="s">
        <v>16519</v>
      </c>
      <c r="D1953">
        <v>1</v>
      </c>
      <c r="E1953" s="160">
        <v>46089</v>
      </c>
      <c r="F1953" s="160">
        <v>46090</v>
      </c>
      <c r="G1953" s="160"/>
      <c r="I1953" s="160" t="b">
        <f t="shared" si="60"/>
        <v>0</v>
      </c>
      <c r="J1953" s="160" t="str">
        <f t="shared" si="61"/>
        <v>yes</v>
      </c>
    </row>
    <row r="1954" spans="2:10">
      <c r="B1954" t="s">
        <v>16520</v>
      </c>
      <c r="C1954" t="s">
        <v>16521</v>
      </c>
      <c r="D1954">
        <v>1</v>
      </c>
      <c r="E1954" s="160">
        <v>46091</v>
      </c>
      <c r="F1954" s="160">
        <v>46092</v>
      </c>
      <c r="G1954" s="160"/>
      <c r="I1954" s="160" t="b">
        <f t="shared" si="60"/>
        <v>0</v>
      </c>
      <c r="J1954" s="160" t="str">
        <f t="shared" si="61"/>
        <v>yes</v>
      </c>
    </row>
    <row r="1955" spans="2:10">
      <c r="B1955" t="s">
        <v>16522</v>
      </c>
      <c r="C1955" t="s">
        <v>16523</v>
      </c>
      <c r="D1955">
        <v>1</v>
      </c>
      <c r="E1955" s="160">
        <v>46093</v>
      </c>
      <c r="F1955" s="160">
        <v>46095</v>
      </c>
      <c r="G1955" s="160"/>
      <c r="H1955" s="160"/>
      <c r="I1955" s="160" t="b">
        <f t="shared" si="60"/>
        <v>0</v>
      </c>
      <c r="J1955" s="160" t="str">
        <f t="shared" si="61"/>
        <v>yes</v>
      </c>
    </row>
    <row r="1956" spans="2:10">
      <c r="B1956" t="s">
        <v>16524</v>
      </c>
      <c r="C1956" t="s">
        <v>16525</v>
      </c>
      <c r="D1956">
        <v>1</v>
      </c>
      <c r="E1956" s="160">
        <v>46096</v>
      </c>
      <c r="F1956" s="160">
        <v>46097</v>
      </c>
      <c r="G1956" s="160"/>
      <c r="I1956" s="160" t="b">
        <f t="shared" si="60"/>
        <v>0</v>
      </c>
      <c r="J1956" s="160" t="str">
        <f t="shared" si="61"/>
        <v>yes</v>
      </c>
    </row>
    <row r="1957" spans="2:10">
      <c r="B1957" t="s">
        <v>16526</v>
      </c>
      <c r="C1957" t="s">
        <v>16527</v>
      </c>
      <c r="D1957">
        <v>1</v>
      </c>
      <c r="E1957" s="160">
        <v>46105</v>
      </c>
      <c r="F1957" s="160">
        <v>46106</v>
      </c>
      <c r="G1957" s="160"/>
      <c r="H1957" s="160"/>
      <c r="I1957" s="160" t="b">
        <f t="shared" si="60"/>
        <v>0</v>
      </c>
      <c r="J1957" s="160" t="str">
        <f t="shared" si="61"/>
        <v>yes</v>
      </c>
    </row>
    <row r="1958" spans="2:10">
      <c r="B1958" t="s">
        <v>16528</v>
      </c>
      <c r="C1958" t="s">
        <v>16529</v>
      </c>
      <c r="D1958">
        <v>1</v>
      </c>
      <c r="E1958" s="160">
        <v>46091</v>
      </c>
      <c r="F1958" s="160">
        <v>46092</v>
      </c>
      <c r="G1958" s="160"/>
      <c r="H1958" s="160"/>
      <c r="I1958" s="160" t="b">
        <f t="shared" si="60"/>
        <v>0</v>
      </c>
      <c r="J1958" s="160" t="str">
        <f t="shared" si="61"/>
        <v>yes</v>
      </c>
    </row>
    <row r="1959" spans="2:10">
      <c r="B1959" t="s">
        <v>16530</v>
      </c>
      <c r="C1959" t="s">
        <v>16531</v>
      </c>
      <c r="D1959">
        <v>1</v>
      </c>
      <c r="E1959" s="160">
        <v>46093</v>
      </c>
      <c r="F1959" s="160">
        <v>46095</v>
      </c>
      <c r="G1959" s="160"/>
      <c r="H1959" s="160"/>
      <c r="I1959" s="160" t="b">
        <f t="shared" si="60"/>
        <v>0</v>
      </c>
      <c r="J1959" s="160" t="str">
        <f t="shared" si="61"/>
        <v>yes</v>
      </c>
    </row>
    <row r="1960" spans="2:10">
      <c r="B1960" t="s">
        <v>16532</v>
      </c>
      <c r="C1960" t="s">
        <v>16533</v>
      </c>
      <c r="D1960">
        <v>1</v>
      </c>
      <c r="E1960" s="160">
        <v>46096</v>
      </c>
      <c r="F1960" s="160">
        <v>46097</v>
      </c>
      <c r="G1960" s="160"/>
      <c r="H1960" s="160"/>
      <c r="I1960" s="160" t="b">
        <f t="shared" si="60"/>
        <v>0</v>
      </c>
      <c r="J1960" s="160" t="str">
        <f t="shared" si="61"/>
        <v>yes</v>
      </c>
    </row>
    <row r="1961" spans="2:10">
      <c r="B1961" t="s">
        <v>16534</v>
      </c>
      <c r="C1961" t="s">
        <v>16535</v>
      </c>
      <c r="D1961">
        <v>1</v>
      </c>
      <c r="E1961" s="160">
        <v>46098</v>
      </c>
      <c r="F1961" s="160">
        <v>46099</v>
      </c>
      <c r="G1961" s="160"/>
      <c r="I1961" s="160" t="b">
        <f t="shared" si="60"/>
        <v>0</v>
      </c>
      <c r="J1961" s="160" t="str">
        <f t="shared" si="61"/>
        <v>yes</v>
      </c>
    </row>
    <row r="1962" spans="2:10">
      <c r="B1962" t="s">
        <v>16536</v>
      </c>
      <c r="C1962" t="s">
        <v>16537</v>
      </c>
      <c r="D1962">
        <v>1</v>
      </c>
      <c r="E1962" s="160">
        <v>46105</v>
      </c>
      <c r="F1962" s="160">
        <v>46106</v>
      </c>
      <c r="G1962" s="160"/>
      <c r="H1962" s="160"/>
      <c r="I1962" s="160" t="b">
        <f t="shared" si="60"/>
        <v>0</v>
      </c>
      <c r="J1962" s="160" t="str">
        <f t="shared" si="61"/>
        <v>yes</v>
      </c>
    </row>
    <row r="1963" spans="2:10">
      <c r="B1963" t="s">
        <v>16538</v>
      </c>
      <c r="C1963" t="s">
        <v>16539</v>
      </c>
      <c r="D1963">
        <v>1</v>
      </c>
      <c r="E1963" s="160">
        <v>46124</v>
      </c>
      <c r="F1963" s="160">
        <v>46125</v>
      </c>
      <c r="G1963" s="160"/>
      <c r="I1963" s="160" t="b">
        <f t="shared" si="60"/>
        <v>0</v>
      </c>
      <c r="J1963" s="160" t="str">
        <f t="shared" si="61"/>
        <v>yes</v>
      </c>
    </row>
    <row r="1964" spans="2:10">
      <c r="B1964" t="s">
        <v>16540</v>
      </c>
      <c r="C1964" t="s">
        <v>16541</v>
      </c>
      <c r="D1964">
        <v>1</v>
      </c>
      <c r="E1964" s="160">
        <v>46126</v>
      </c>
      <c r="F1964" s="160">
        <v>46127</v>
      </c>
      <c r="G1964" s="160"/>
      <c r="H1964" s="160"/>
      <c r="I1964" s="160" t="b">
        <f t="shared" si="60"/>
        <v>0</v>
      </c>
      <c r="J1964" s="160" t="str">
        <f t="shared" si="61"/>
        <v>yes</v>
      </c>
    </row>
    <row r="1965" spans="2:10">
      <c r="B1965" t="s">
        <v>16542</v>
      </c>
      <c r="C1965" t="s">
        <v>16543</v>
      </c>
      <c r="D1965">
        <v>1</v>
      </c>
      <c r="E1965" s="160">
        <v>46128</v>
      </c>
      <c r="F1965" s="160">
        <v>46130</v>
      </c>
      <c r="G1965" s="160"/>
      <c r="H1965" s="160"/>
      <c r="I1965" s="160" t="b">
        <f t="shared" si="60"/>
        <v>0</v>
      </c>
      <c r="J1965" s="160" t="str">
        <f t="shared" si="61"/>
        <v>yes</v>
      </c>
    </row>
    <row r="1966" spans="2:10">
      <c r="B1966" t="s">
        <v>16544</v>
      </c>
      <c r="C1966" t="s">
        <v>16545</v>
      </c>
      <c r="D1966">
        <v>1</v>
      </c>
      <c r="E1966" s="160">
        <v>46131</v>
      </c>
      <c r="F1966" s="160">
        <v>46132</v>
      </c>
      <c r="G1966" s="160"/>
      <c r="H1966" s="160"/>
      <c r="I1966" s="160" t="b">
        <f t="shared" si="60"/>
        <v>0</v>
      </c>
      <c r="J1966" s="160" t="str">
        <f t="shared" si="61"/>
        <v>yes</v>
      </c>
    </row>
    <row r="1967" spans="2:10">
      <c r="B1967" t="s">
        <v>16546</v>
      </c>
      <c r="C1967" t="s">
        <v>16547</v>
      </c>
      <c r="D1967">
        <v>1</v>
      </c>
      <c r="E1967" s="160">
        <v>46148</v>
      </c>
      <c r="F1967" s="160">
        <v>46149</v>
      </c>
      <c r="G1967" s="160"/>
      <c r="H1967" s="160"/>
      <c r="I1967" s="160" t="b">
        <f t="shared" si="60"/>
        <v>0</v>
      </c>
      <c r="J1967" s="160" t="str">
        <f t="shared" si="61"/>
        <v>yes</v>
      </c>
    </row>
    <row r="1968" spans="2:10">
      <c r="B1968" t="s">
        <v>16548</v>
      </c>
      <c r="C1968" t="s">
        <v>16549</v>
      </c>
      <c r="D1968">
        <v>1</v>
      </c>
      <c r="E1968" s="160">
        <v>46126</v>
      </c>
      <c r="F1968" s="160">
        <v>46130</v>
      </c>
      <c r="G1968" s="160"/>
      <c r="H1968" s="160"/>
      <c r="I1968" s="160" t="b">
        <f t="shared" si="60"/>
        <v>0</v>
      </c>
      <c r="J1968" s="160" t="str">
        <f t="shared" si="61"/>
        <v>yes</v>
      </c>
    </row>
    <row r="1969" spans="2:10">
      <c r="B1969" t="s">
        <v>16550</v>
      </c>
      <c r="C1969" t="s">
        <v>16551</v>
      </c>
      <c r="D1969">
        <v>1</v>
      </c>
      <c r="E1969" s="160">
        <v>46131</v>
      </c>
      <c r="F1969" s="160">
        <v>46134</v>
      </c>
      <c r="G1969" s="160"/>
      <c r="H1969" s="160"/>
      <c r="I1969" s="160" t="b">
        <f t="shared" si="60"/>
        <v>0</v>
      </c>
      <c r="J1969" s="160" t="str">
        <f t="shared" si="61"/>
        <v>yes</v>
      </c>
    </row>
    <row r="1970" spans="2:10">
      <c r="B1970" t="s">
        <v>16552</v>
      </c>
      <c r="C1970" t="s">
        <v>16553</v>
      </c>
      <c r="D1970">
        <v>1</v>
      </c>
      <c r="E1970" s="160">
        <v>46135</v>
      </c>
      <c r="F1970" s="160">
        <v>46142</v>
      </c>
      <c r="G1970" s="160"/>
      <c r="H1970" s="160"/>
      <c r="I1970" s="160" t="b">
        <f t="shared" si="60"/>
        <v>0</v>
      </c>
      <c r="J1970" s="160" t="str">
        <f t="shared" si="61"/>
        <v>yes</v>
      </c>
    </row>
    <row r="1971" spans="2:10">
      <c r="B1971" t="s">
        <v>16554</v>
      </c>
      <c r="C1971" t="s">
        <v>16555</v>
      </c>
      <c r="D1971">
        <v>1</v>
      </c>
      <c r="E1971" s="160">
        <v>46144</v>
      </c>
      <c r="F1971" s="160">
        <v>46148</v>
      </c>
      <c r="G1971" s="160"/>
      <c r="H1971" s="160"/>
      <c r="I1971" s="160" t="b">
        <f t="shared" si="60"/>
        <v>0</v>
      </c>
      <c r="J1971" s="160" t="str">
        <f t="shared" si="61"/>
        <v>yes</v>
      </c>
    </row>
    <row r="1972" spans="2:10">
      <c r="B1972" t="s">
        <v>16556</v>
      </c>
      <c r="C1972" t="s">
        <v>16557</v>
      </c>
      <c r="D1972">
        <v>1</v>
      </c>
      <c r="E1972" s="160">
        <v>46149</v>
      </c>
      <c r="F1972" s="160">
        <v>46154</v>
      </c>
      <c r="G1972" s="160"/>
      <c r="H1972" s="160"/>
      <c r="I1972" s="160" t="b">
        <f t="shared" si="60"/>
        <v>0</v>
      </c>
      <c r="J1972" s="160" t="str">
        <f t="shared" si="61"/>
        <v>yes</v>
      </c>
    </row>
    <row r="1973" spans="2:10">
      <c r="B1973" t="s">
        <v>16558</v>
      </c>
      <c r="C1973" t="s">
        <v>16559</v>
      </c>
      <c r="D1973">
        <v>1</v>
      </c>
      <c r="E1973" s="160">
        <v>46144</v>
      </c>
      <c r="F1973" s="160">
        <v>46145</v>
      </c>
      <c r="G1973" s="160"/>
      <c r="I1973" s="160" t="b">
        <f t="shared" si="60"/>
        <v>0</v>
      </c>
      <c r="J1973" s="160" t="str">
        <f t="shared" si="61"/>
        <v>yes</v>
      </c>
    </row>
    <row r="1974" spans="2:10">
      <c r="B1974" t="s">
        <v>16560</v>
      </c>
      <c r="C1974" t="s">
        <v>16561</v>
      </c>
      <c r="D1974">
        <v>1</v>
      </c>
      <c r="E1974" s="160">
        <v>46146</v>
      </c>
      <c r="F1974" s="160">
        <v>46147</v>
      </c>
      <c r="G1974" s="160"/>
      <c r="I1974" s="160" t="b">
        <f t="shared" si="60"/>
        <v>0</v>
      </c>
      <c r="J1974" s="160" t="str">
        <f t="shared" si="61"/>
        <v>yes</v>
      </c>
    </row>
    <row r="1975" spans="2:10">
      <c r="B1975" t="s">
        <v>16562</v>
      </c>
      <c r="C1975" t="s">
        <v>16563</v>
      </c>
      <c r="D1975">
        <v>1</v>
      </c>
      <c r="E1975" s="160">
        <v>46144</v>
      </c>
      <c r="F1975" s="160">
        <v>46145</v>
      </c>
      <c r="G1975" s="160"/>
      <c r="I1975" s="160" t="b">
        <f t="shared" si="60"/>
        <v>0</v>
      </c>
      <c r="J1975" s="160" t="str">
        <f t="shared" si="61"/>
        <v>yes</v>
      </c>
    </row>
    <row r="1976" spans="2:10">
      <c r="B1976" t="s">
        <v>16564</v>
      </c>
      <c r="C1976" t="s">
        <v>16565</v>
      </c>
      <c r="D1976">
        <v>1</v>
      </c>
      <c r="E1976" s="160">
        <v>46146</v>
      </c>
      <c r="F1976" s="160">
        <v>46147</v>
      </c>
      <c r="G1976" s="160"/>
      <c r="I1976" s="160" t="b">
        <f t="shared" si="60"/>
        <v>0</v>
      </c>
      <c r="J1976" s="160" t="str">
        <f t="shared" si="61"/>
        <v>yes</v>
      </c>
    </row>
    <row r="1977" spans="2:10">
      <c r="B1977" t="s">
        <v>16566</v>
      </c>
      <c r="C1977" t="s">
        <v>16567</v>
      </c>
      <c r="D1977">
        <v>1</v>
      </c>
      <c r="E1977" s="160">
        <v>46144</v>
      </c>
      <c r="F1977" s="160">
        <v>46145</v>
      </c>
      <c r="G1977" s="160"/>
      <c r="I1977" s="160" t="b">
        <f t="shared" si="60"/>
        <v>0</v>
      </c>
      <c r="J1977" s="160" t="str">
        <f t="shared" si="61"/>
        <v>yes</v>
      </c>
    </row>
    <row r="1978" spans="2:10">
      <c r="B1978" t="s">
        <v>16568</v>
      </c>
      <c r="C1978" t="s">
        <v>16569</v>
      </c>
      <c r="D1978">
        <v>1</v>
      </c>
      <c r="E1978" s="160">
        <v>46146</v>
      </c>
      <c r="F1978" s="160">
        <v>46147</v>
      </c>
      <c r="G1978" s="160"/>
      <c r="I1978" s="160" t="b">
        <f t="shared" si="60"/>
        <v>0</v>
      </c>
      <c r="J1978" s="160" t="str">
        <f t="shared" si="61"/>
        <v>yes</v>
      </c>
    </row>
    <row r="1979" spans="2:10">
      <c r="B1979" t="s">
        <v>16570</v>
      </c>
      <c r="C1979" t="s">
        <v>16571</v>
      </c>
      <c r="D1979">
        <v>1</v>
      </c>
      <c r="E1979" s="160">
        <v>46131</v>
      </c>
      <c r="F1979" s="160">
        <v>46132</v>
      </c>
      <c r="I1979" s="160" t="b">
        <f t="shared" si="60"/>
        <v>0</v>
      </c>
      <c r="J1979" s="160" t="str">
        <f t="shared" si="61"/>
        <v>yes</v>
      </c>
    </row>
    <row r="1980" spans="2:10">
      <c r="B1980" t="s">
        <v>16572</v>
      </c>
      <c r="C1980" t="s">
        <v>16573</v>
      </c>
      <c r="D1980">
        <v>1</v>
      </c>
      <c r="E1980" s="160">
        <v>46133</v>
      </c>
      <c r="F1980" s="160">
        <v>46134</v>
      </c>
      <c r="I1980" s="160" t="b">
        <f t="shared" si="60"/>
        <v>0</v>
      </c>
      <c r="J1980" s="160" t="str">
        <f t="shared" si="61"/>
        <v>yes</v>
      </c>
    </row>
    <row r="1981" spans="2:10">
      <c r="B1981" t="s">
        <v>16574</v>
      </c>
      <c r="C1981" t="s">
        <v>16575</v>
      </c>
      <c r="D1981">
        <v>1</v>
      </c>
      <c r="E1981" s="160">
        <v>46135</v>
      </c>
      <c r="F1981" s="160">
        <v>46137</v>
      </c>
      <c r="I1981" s="160" t="b">
        <f t="shared" si="60"/>
        <v>0</v>
      </c>
      <c r="J1981" s="160" t="str">
        <f t="shared" si="61"/>
        <v>yes</v>
      </c>
    </row>
    <row r="1982" spans="2:10">
      <c r="B1982" t="s">
        <v>16576</v>
      </c>
      <c r="C1982" t="s">
        <v>16577</v>
      </c>
      <c r="D1982">
        <v>1</v>
      </c>
      <c r="E1982" s="160">
        <v>46148</v>
      </c>
      <c r="F1982" s="160">
        <v>46149</v>
      </c>
      <c r="I1982" s="160" t="b">
        <f t="shared" si="60"/>
        <v>0</v>
      </c>
      <c r="J1982" s="160" t="str">
        <f t="shared" si="61"/>
        <v>yes</v>
      </c>
    </row>
    <row r="1983" spans="2:10">
      <c r="B1983" t="s">
        <v>16578</v>
      </c>
      <c r="C1983" t="s">
        <v>16579</v>
      </c>
      <c r="D1983">
        <v>1</v>
      </c>
      <c r="E1983" s="160">
        <v>46155</v>
      </c>
      <c r="F1983" s="160">
        <v>46156</v>
      </c>
      <c r="G1983" s="160"/>
      <c r="H1983" s="160"/>
      <c r="I1983" s="160" t="b">
        <f t="shared" si="60"/>
        <v>0</v>
      </c>
      <c r="J1983" s="160" t="str">
        <f t="shared" si="61"/>
        <v>yes</v>
      </c>
    </row>
    <row r="1984" spans="2:10">
      <c r="B1984" t="s">
        <v>16580</v>
      </c>
      <c r="C1984" t="s">
        <v>16581</v>
      </c>
      <c r="D1984">
        <v>1</v>
      </c>
      <c r="E1984" s="160">
        <v>46158</v>
      </c>
      <c r="F1984" s="160">
        <v>46159</v>
      </c>
      <c r="I1984" s="160" t="b">
        <f t="shared" si="60"/>
        <v>0</v>
      </c>
      <c r="J1984" s="160" t="str">
        <f t="shared" si="61"/>
        <v>yes</v>
      </c>
    </row>
    <row r="1985" spans="2:10">
      <c r="B1985" t="s">
        <v>16582</v>
      </c>
      <c r="C1985" t="s">
        <v>16583</v>
      </c>
      <c r="D1985">
        <v>1</v>
      </c>
      <c r="E1985" s="160">
        <v>46160</v>
      </c>
      <c r="F1985" s="160">
        <v>46161</v>
      </c>
      <c r="G1985" s="160"/>
      <c r="H1985" s="160"/>
      <c r="I1985" s="160" t="b">
        <f t="shared" si="60"/>
        <v>0</v>
      </c>
      <c r="J1985" s="160" t="str">
        <f t="shared" si="61"/>
        <v>yes</v>
      </c>
    </row>
    <row r="1986" spans="2:10">
      <c r="B1986" t="s">
        <v>16584</v>
      </c>
      <c r="C1986" t="s">
        <v>16585</v>
      </c>
      <c r="D1986">
        <v>1</v>
      </c>
      <c r="E1986" s="160">
        <v>46162</v>
      </c>
      <c r="F1986" s="160">
        <v>46163</v>
      </c>
      <c r="G1986" s="160"/>
      <c r="I1986" s="160" t="b">
        <f t="shared" si="60"/>
        <v>0</v>
      </c>
      <c r="J1986" s="160" t="str">
        <f t="shared" si="61"/>
        <v>yes</v>
      </c>
    </row>
    <row r="1987" spans="2:10">
      <c r="B1987" t="s">
        <v>16586</v>
      </c>
      <c r="C1987" t="s">
        <v>16587</v>
      </c>
      <c r="D1987">
        <v>1</v>
      </c>
      <c r="E1987" s="160">
        <v>46165</v>
      </c>
      <c r="F1987" s="160">
        <v>46166</v>
      </c>
      <c r="G1987" s="160"/>
      <c r="H1987" s="160"/>
      <c r="I1987" s="160" t="b">
        <f t="shared" si="60"/>
        <v>0</v>
      </c>
      <c r="J1987" s="160" t="str">
        <f t="shared" si="61"/>
        <v>yes</v>
      </c>
    </row>
    <row r="1988" spans="2:10">
      <c r="B1988" t="s">
        <v>16588</v>
      </c>
      <c r="C1988" t="s">
        <v>16589</v>
      </c>
      <c r="D1988">
        <v>1</v>
      </c>
      <c r="E1988" s="160">
        <v>46158</v>
      </c>
      <c r="F1988" s="160">
        <v>46159</v>
      </c>
      <c r="G1988" s="160"/>
      <c r="H1988" s="160"/>
      <c r="I1988" s="160" t="b">
        <f t="shared" si="60"/>
        <v>0</v>
      </c>
      <c r="J1988" s="160" t="str">
        <f t="shared" si="61"/>
        <v>yes</v>
      </c>
    </row>
    <row r="1989" spans="2:10">
      <c r="B1989" t="s">
        <v>16590</v>
      </c>
      <c r="C1989" t="s">
        <v>16591</v>
      </c>
      <c r="D1989">
        <v>1</v>
      </c>
      <c r="E1989" s="160">
        <v>46160</v>
      </c>
      <c r="F1989" s="160">
        <v>46161</v>
      </c>
      <c r="I1989" s="160" t="b">
        <f t="shared" si="60"/>
        <v>0</v>
      </c>
      <c r="J1989" s="160" t="str">
        <f t="shared" si="61"/>
        <v>yes</v>
      </c>
    </row>
    <row r="1990" spans="2:10">
      <c r="B1990" t="s">
        <v>16592</v>
      </c>
      <c r="C1990" t="s">
        <v>16593</v>
      </c>
      <c r="D1990">
        <v>1</v>
      </c>
      <c r="E1990" s="160">
        <v>46162</v>
      </c>
      <c r="F1990" s="160">
        <v>46163</v>
      </c>
      <c r="G1990" s="160"/>
      <c r="H1990" s="160"/>
      <c r="I1990" s="160" t="b">
        <f t="shared" si="60"/>
        <v>0</v>
      </c>
      <c r="J1990" s="160" t="str">
        <f t="shared" si="61"/>
        <v>yes</v>
      </c>
    </row>
    <row r="1991" spans="2:10">
      <c r="B1991" t="s">
        <v>16594</v>
      </c>
      <c r="C1991" t="s">
        <v>16595</v>
      </c>
      <c r="D1991">
        <v>1</v>
      </c>
      <c r="E1991" s="160">
        <v>46062</v>
      </c>
      <c r="F1991" s="160">
        <v>46064</v>
      </c>
      <c r="G1991" s="160">
        <v>45952</v>
      </c>
      <c r="I1991" s="160" t="b">
        <f t="shared" si="60"/>
        <v>0</v>
      </c>
      <c r="J1991" s="160" t="str">
        <f t="shared" si="61"/>
        <v>yes</v>
      </c>
    </row>
    <row r="1992" spans="2:10">
      <c r="B1992" t="s">
        <v>16596</v>
      </c>
      <c r="C1992" t="s">
        <v>16597</v>
      </c>
      <c r="D1992">
        <v>1</v>
      </c>
      <c r="E1992" s="160">
        <v>46065</v>
      </c>
      <c r="F1992" s="160">
        <v>46068</v>
      </c>
      <c r="G1992" s="160">
        <v>45955</v>
      </c>
      <c r="H1992" s="160"/>
      <c r="I1992" s="160" t="b">
        <f t="shared" si="60"/>
        <v>0</v>
      </c>
      <c r="J1992" s="160" t="str">
        <f t="shared" si="61"/>
        <v>yes</v>
      </c>
    </row>
    <row r="1993" spans="2:10">
      <c r="B1993" t="s">
        <v>16598</v>
      </c>
      <c r="C1993" t="s">
        <v>16599</v>
      </c>
      <c r="D1993">
        <v>1</v>
      </c>
      <c r="E1993" s="160">
        <v>46069</v>
      </c>
      <c r="F1993" s="160">
        <v>46072</v>
      </c>
      <c r="G1993" s="160">
        <v>45960</v>
      </c>
      <c r="I1993" s="160" t="b">
        <f t="shared" si="60"/>
        <v>0</v>
      </c>
      <c r="J1993" s="160" t="str">
        <f t="shared" si="61"/>
        <v>yes</v>
      </c>
    </row>
    <row r="1994" spans="2:10">
      <c r="B1994" t="s">
        <v>16600</v>
      </c>
      <c r="C1994" t="s">
        <v>16601</v>
      </c>
      <c r="D1994">
        <v>1</v>
      </c>
      <c r="E1994" s="160">
        <v>46074</v>
      </c>
      <c r="F1994" s="160">
        <v>46077</v>
      </c>
      <c r="I1994" s="160" t="b">
        <f t="shared" si="60"/>
        <v>0</v>
      </c>
      <c r="J1994" s="160" t="str">
        <f t="shared" si="61"/>
        <v>yes</v>
      </c>
    </row>
    <row r="1995" spans="2:10">
      <c r="B1995" t="s">
        <v>16602</v>
      </c>
      <c r="C1995" t="s">
        <v>16603</v>
      </c>
      <c r="D1995">
        <v>1</v>
      </c>
      <c r="E1995" s="160">
        <v>46089</v>
      </c>
      <c r="F1995" s="160">
        <v>46093</v>
      </c>
      <c r="I1995" s="160" t="b">
        <f t="shared" ref="I1995:I2058" si="62">IF(E1995=G1995,"yes")</f>
        <v>0</v>
      </c>
      <c r="J1995" s="160" t="str">
        <f t="shared" ref="J1995:J2058" si="63">IF(E1995&gt;G1995,"yes")</f>
        <v>yes</v>
      </c>
    </row>
    <row r="1996" spans="2:10">
      <c r="B1996" t="s">
        <v>16604</v>
      </c>
      <c r="C1996" t="s">
        <v>16605</v>
      </c>
      <c r="D1996">
        <v>1</v>
      </c>
      <c r="E1996" s="160">
        <v>46065</v>
      </c>
      <c r="F1996" s="160">
        <v>46067</v>
      </c>
      <c r="I1996" s="160" t="b">
        <f t="shared" si="62"/>
        <v>0</v>
      </c>
      <c r="J1996" s="160" t="str">
        <f t="shared" si="63"/>
        <v>yes</v>
      </c>
    </row>
    <row r="1997" spans="2:10">
      <c r="B1997" t="s">
        <v>16606</v>
      </c>
      <c r="C1997" t="s">
        <v>16607</v>
      </c>
      <c r="D1997">
        <v>1</v>
      </c>
      <c r="E1997" s="160">
        <v>46068</v>
      </c>
      <c r="F1997" s="160">
        <v>46069</v>
      </c>
      <c r="I1997" s="160" t="b">
        <f t="shared" si="62"/>
        <v>0</v>
      </c>
      <c r="J1997" s="160" t="str">
        <f t="shared" si="63"/>
        <v>yes</v>
      </c>
    </row>
    <row r="1998" spans="2:10">
      <c r="B1998" t="s">
        <v>16608</v>
      </c>
      <c r="C1998" t="s">
        <v>16609</v>
      </c>
      <c r="D1998">
        <v>1</v>
      </c>
      <c r="E1998" s="160">
        <v>46070</v>
      </c>
      <c r="F1998" s="160">
        <v>46071</v>
      </c>
      <c r="G1998" s="160"/>
      <c r="H1998" s="160"/>
      <c r="I1998" s="160" t="b">
        <f t="shared" si="62"/>
        <v>0</v>
      </c>
      <c r="J1998" s="160" t="str">
        <f t="shared" si="63"/>
        <v>yes</v>
      </c>
    </row>
    <row r="1999" spans="2:10">
      <c r="B1999" t="s">
        <v>16610</v>
      </c>
      <c r="C1999" t="s">
        <v>16611</v>
      </c>
      <c r="D1999">
        <v>1</v>
      </c>
      <c r="E1999" s="160">
        <v>46072</v>
      </c>
      <c r="F1999" s="160">
        <v>46074</v>
      </c>
      <c r="G1999" s="160"/>
      <c r="I1999" s="160" t="b">
        <f t="shared" si="62"/>
        <v>0</v>
      </c>
      <c r="J1999" s="160" t="str">
        <f t="shared" si="63"/>
        <v>yes</v>
      </c>
    </row>
    <row r="2000" spans="2:10">
      <c r="B2000" t="s">
        <v>16612</v>
      </c>
      <c r="C2000" t="s">
        <v>16613</v>
      </c>
      <c r="D2000">
        <v>1</v>
      </c>
      <c r="E2000" s="160">
        <v>46089</v>
      </c>
      <c r="F2000" s="160">
        <v>46090</v>
      </c>
      <c r="G2000" s="160"/>
      <c r="H2000" s="160"/>
      <c r="I2000" s="160" t="b">
        <f t="shared" si="62"/>
        <v>0</v>
      </c>
      <c r="J2000" s="160" t="str">
        <f t="shared" si="63"/>
        <v>yes</v>
      </c>
    </row>
    <row r="2001" spans="2:10">
      <c r="B2001" t="s">
        <v>16614</v>
      </c>
      <c r="C2001" t="s">
        <v>16615</v>
      </c>
      <c r="D2001">
        <v>1</v>
      </c>
      <c r="E2001" s="160">
        <v>46068</v>
      </c>
      <c r="F2001" s="160">
        <v>46069</v>
      </c>
      <c r="I2001" s="160" t="b">
        <f t="shared" si="62"/>
        <v>0</v>
      </c>
      <c r="J2001" s="160" t="str">
        <f t="shared" si="63"/>
        <v>yes</v>
      </c>
    </row>
    <row r="2002" spans="2:10">
      <c r="B2002" t="s">
        <v>16616</v>
      </c>
      <c r="C2002" t="s">
        <v>16617</v>
      </c>
      <c r="D2002">
        <v>1</v>
      </c>
      <c r="E2002" s="160">
        <v>46070</v>
      </c>
      <c r="F2002" s="160">
        <v>46071</v>
      </c>
      <c r="G2002" s="160"/>
      <c r="H2002" s="160"/>
      <c r="I2002" s="160" t="b">
        <f t="shared" si="62"/>
        <v>0</v>
      </c>
      <c r="J2002" s="160" t="str">
        <f t="shared" si="63"/>
        <v>yes</v>
      </c>
    </row>
    <row r="2003" spans="2:10">
      <c r="B2003" t="s">
        <v>16618</v>
      </c>
      <c r="C2003" t="s">
        <v>16619</v>
      </c>
      <c r="D2003">
        <v>1</v>
      </c>
      <c r="E2003" s="160">
        <v>46072</v>
      </c>
      <c r="F2003" s="160">
        <v>46074</v>
      </c>
      <c r="G2003" s="160"/>
      <c r="H2003" s="160"/>
      <c r="I2003" s="160" t="b">
        <f t="shared" si="62"/>
        <v>0</v>
      </c>
      <c r="J2003" s="160" t="str">
        <f t="shared" si="63"/>
        <v>yes</v>
      </c>
    </row>
    <row r="2004" spans="2:10">
      <c r="B2004" t="s">
        <v>16620</v>
      </c>
      <c r="C2004" t="s">
        <v>16621</v>
      </c>
      <c r="D2004">
        <v>1</v>
      </c>
      <c r="E2004" s="160">
        <v>46075</v>
      </c>
      <c r="F2004" s="160">
        <v>46076</v>
      </c>
      <c r="I2004" s="160" t="b">
        <f t="shared" si="62"/>
        <v>0</v>
      </c>
      <c r="J2004" s="160" t="str">
        <f t="shared" si="63"/>
        <v>yes</v>
      </c>
    </row>
    <row r="2005" spans="2:10">
      <c r="B2005" t="s">
        <v>16622</v>
      </c>
      <c r="C2005" t="s">
        <v>16623</v>
      </c>
      <c r="D2005">
        <v>1</v>
      </c>
      <c r="E2005" s="160">
        <v>46089</v>
      </c>
      <c r="F2005" s="160">
        <v>46090</v>
      </c>
      <c r="G2005" s="160"/>
      <c r="H2005" s="160"/>
      <c r="I2005" s="160" t="b">
        <f t="shared" si="62"/>
        <v>0</v>
      </c>
      <c r="J2005" s="160" t="str">
        <f t="shared" si="63"/>
        <v>yes</v>
      </c>
    </row>
    <row r="2006" spans="2:10">
      <c r="B2006" t="s">
        <v>16624</v>
      </c>
      <c r="C2006" t="s">
        <v>16625</v>
      </c>
      <c r="D2006">
        <v>1</v>
      </c>
      <c r="E2006" s="160">
        <v>46077</v>
      </c>
      <c r="F2006" s="160">
        <v>46078</v>
      </c>
      <c r="I2006" s="160" t="b">
        <f t="shared" si="62"/>
        <v>0</v>
      </c>
      <c r="J2006" s="160" t="str">
        <f t="shared" si="63"/>
        <v>yes</v>
      </c>
    </row>
    <row r="2007" spans="2:10">
      <c r="B2007" t="s">
        <v>16626</v>
      </c>
      <c r="C2007" t="s">
        <v>16627</v>
      </c>
      <c r="D2007">
        <v>1</v>
      </c>
      <c r="E2007" s="160">
        <v>46079</v>
      </c>
      <c r="F2007" s="160">
        <v>46081</v>
      </c>
      <c r="G2007" s="160"/>
      <c r="H2007" s="160"/>
      <c r="I2007" s="160" t="b">
        <f t="shared" si="62"/>
        <v>0</v>
      </c>
      <c r="J2007" s="160" t="str">
        <f t="shared" si="63"/>
        <v>yes</v>
      </c>
    </row>
    <row r="2008" spans="2:10">
      <c r="B2008" t="s">
        <v>16628</v>
      </c>
      <c r="C2008" t="s">
        <v>16629</v>
      </c>
      <c r="D2008">
        <v>1</v>
      </c>
      <c r="E2008" s="160">
        <v>46075</v>
      </c>
      <c r="F2008" s="160">
        <v>46076</v>
      </c>
      <c r="I2008" s="160" t="b">
        <f t="shared" si="62"/>
        <v>0</v>
      </c>
      <c r="J2008" s="160" t="str">
        <f t="shared" si="63"/>
        <v>yes</v>
      </c>
    </row>
    <row r="2009" spans="2:10">
      <c r="B2009" t="s">
        <v>16630</v>
      </c>
      <c r="C2009" t="s">
        <v>16631</v>
      </c>
      <c r="D2009">
        <v>1</v>
      </c>
      <c r="E2009" s="160">
        <v>46077</v>
      </c>
      <c r="F2009" s="160">
        <v>46078</v>
      </c>
      <c r="I2009" s="160" t="b">
        <f t="shared" si="62"/>
        <v>0</v>
      </c>
      <c r="J2009" s="160" t="str">
        <f t="shared" si="63"/>
        <v>yes</v>
      </c>
    </row>
    <row r="2010" spans="2:10">
      <c r="B2010" t="s">
        <v>16632</v>
      </c>
      <c r="C2010" t="s">
        <v>16633</v>
      </c>
      <c r="D2010">
        <v>1</v>
      </c>
      <c r="E2010" s="160">
        <v>46082</v>
      </c>
      <c r="F2010" s="160">
        <v>46083</v>
      </c>
      <c r="I2010" s="160" t="b">
        <f t="shared" si="62"/>
        <v>0</v>
      </c>
      <c r="J2010" s="160" t="str">
        <f t="shared" si="63"/>
        <v>yes</v>
      </c>
    </row>
    <row r="2011" spans="2:10">
      <c r="B2011" t="s">
        <v>16634</v>
      </c>
      <c r="C2011" t="s">
        <v>16635</v>
      </c>
      <c r="D2011">
        <v>1</v>
      </c>
      <c r="E2011" s="160">
        <v>46082</v>
      </c>
      <c r="F2011" s="160">
        <v>46083</v>
      </c>
      <c r="I2011" s="160" t="b">
        <f t="shared" si="62"/>
        <v>0</v>
      </c>
      <c r="J2011" s="160" t="str">
        <f t="shared" si="63"/>
        <v>yes</v>
      </c>
    </row>
    <row r="2012" spans="2:10">
      <c r="B2012" t="s">
        <v>16636</v>
      </c>
      <c r="C2012" t="s">
        <v>16637</v>
      </c>
      <c r="D2012">
        <v>1</v>
      </c>
      <c r="E2012" s="160">
        <v>46084</v>
      </c>
      <c r="F2012" s="160">
        <v>46085</v>
      </c>
      <c r="I2012" s="160" t="b">
        <f t="shared" si="62"/>
        <v>0</v>
      </c>
      <c r="J2012" s="160" t="str">
        <f t="shared" si="63"/>
        <v>yes</v>
      </c>
    </row>
    <row r="2013" spans="2:10">
      <c r="B2013" t="s">
        <v>16638</v>
      </c>
      <c r="C2013" t="s">
        <v>16639</v>
      </c>
      <c r="D2013">
        <v>1</v>
      </c>
      <c r="E2013" s="160">
        <v>46086</v>
      </c>
      <c r="F2013" s="160">
        <v>46088</v>
      </c>
      <c r="G2013" s="160"/>
      <c r="I2013" s="160" t="b">
        <f t="shared" si="62"/>
        <v>0</v>
      </c>
      <c r="J2013" s="160" t="str">
        <f t="shared" si="63"/>
        <v>yes</v>
      </c>
    </row>
    <row r="2014" spans="2:10">
      <c r="B2014" t="s">
        <v>16640</v>
      </c>
      <c r="C2014" t="s">
        <v>16641</v>
      </c>
      <c r="D2014">
        <v>1</v>
      </c>
      <c r="E2014" s="160">
        <v>46077</v>
      </c>
      <c r="F2014" s="160">
        <v>46078</v>
      </c>
      <c r="G2014" s="160"/>
      <c r="I2014" s="160" t="b">
        <f t="shared" si="62"/>
        <v>0</v>
      </c>
      <c r="J2014" s="160" t="str">
        <f t="shared" si="63"/>
        <v>yes</v>
      </c>
    </row>
    <row r="2015" spans="2:10">
      <c r="B2015" t="s">
        <v>16642</v>
      </c>
      <c r="C2015" t="s">
        <v>16643</v>
      </c>
      <c r="D2015">
        <v>1</v>
      </c>
      <c r="E2015" s="160">
        <v>46079</v>
      </c>
      <c r="F2015" s="160">
        <v>46081</v>
      </c>
      <c r="G2015" s="160"/>
      <c r="I2015" s="160" t="b">
        <f t="shared" si="62"/>
        <v>0</v>
      </c>
      <c r="J2015" s="160" t="str">
        <f t="shared" si="63"/>
        <v>yes</v>
      </c>
    </row>
    <row r="2016" spans="2:10">
      <c r="B2016" t="s">
        <v>16644</v>
      </c>
      <c r="C2016" t="s">
        <v>16645</v>
      </c>
      <c r="D2016">
        <v>1</v>
      </c>
      <c r="E2016" s="160">
        <v>46082</v>
      </c>
      <c r="F2016" s="160">
        <v>46083</v>
      </c>
      <c r="G2016" s="160"/>
      <c r="H2016" s="160"/>
      <c r="I2016" s="160" t="b">
        <f t="shared" si="62"/>
        <v>0</v>
      </c>
      <c r="J2016" s="160" t="str">
        <f t="shared" si="63"/>
        <v>yes</v>
      </c>
    </row>
    <row r="2017" spans="2:10">
      <c r="B2017" t="s">
        <v>16646</v>
      </c>
      <c r="C2017" t="s">
        <v>16647</v>
      </c>
      <c r="D2017">
        <v>1</v>
      </c>
      <c r="E2017" s="160">
        <v>46079</v>
      </c>
      <c r="F2017" s="160">
        <v>46081</v>
      </c>
      <c r="I2017" s="160" t="b">
        <f t="shared" si="62"/>
        <v>0</v>
      </c>
      <c r="J2017" s="160" t="str">
        <f t="shared" si="63"/>
        <v>yes</v>
      </c>
    </row>
    <row r="2018" spans="2:10">
      <c r="B2018" t="s">
        <v>16648</v>
      </c>
      <c r="C2018" t="s">
        <v>16649</v>
      </c>
      <c r="D2018">
        <v>1</v>
      </c>
      <c r="E2018" s="160">
        <v>46082</v>
      </c>
      <c r="F2018" s="160">
        <v>46083</v>
      </c>
      <c r="I2018" s="160" t="b">
        <f t="shared" si="62"/>
        <v>0</v>
      </c>
      <c r="J2018" s="160" t="str">
        <f t="shared" si="63"/>
        <v>yes</v>
      </c>
    </row>
    <row r="2019" spans="2:10">
      <c r="B2019" t="s">
        <v>16650</v>
      </c>
      <c r="C2019" t="s">
        <v>16651</v>
      </c>
      <c r="D2019">
        <v>1</v>
      </c>
      <c r="E2019" s="160">
        <v>46084</v>
      </c>
      <c r="F2019" s="160">
        <v>46085</v>
      </c>
      <c r="I2019" s="160" t="b">
        <f t="shared" si="62"/>
        <v>0</v>
      </c>
      <c r="J2019" s="160" t="str">
        <f t="shared" si="63"/>
        <v>yes</v>
      </c>
    </row>
    <row r="2020" spans="2:10">
      <c r="B2020" t="s">
        <v>16652</v>
      </c>
      <c r="C2020" t="s">
        <v>16653</v>
      </c>
      <c r="D2020">
        <v>1</v>
      </c>
      <c r="E2020" s="160">
        <v>46086</v>
      </c>
      <c r="F2020" s="160">
        <v>46088</v>
      </c>
      <c r="I2020" s="160" t="b">
        <f t="shared" si="62"/>
        <v>0</v>
      </c>
      <c r="J2020" s="160" t="str">
        <f t="shared" si="63"/>
        <v>yes</v>
      </c>
    </row>
    <row r="2021" spans="2:10">
      <c r="B2021" t="s">
        <v>16654</v>
      </c>
      <c r="C2021" t="s">
        <v>16655</v>
      </c>
      <c r="D2021">
        <v>1</v>
      </c>
      <c r="E2021" s="160">
        <v>46089</v>
      </c>
      <c r="F2021" s="160">
        <v>46090</v>
      </c>
      <c r="G2021" s="160"/>
      <c r="I2021" s="160" t="b">
        <f t="shared" si="62"/>
        <v>0</v>
      </c>
      <c r="J2021" s="160" t="str">
        <f t="shared" si="63"/>
        <v>yes</v>
      </c>
    </row>
    <row r="2022" spans="2:10">
      <c r="B2022" t="s">
        <v>16656</v>
      </c>
      <c r="C2022" t="s">
        <v>16657</v>
      </c>
      <c r="D2022">
        <v>1</v>
      </c>
      <c r="E2022" s="160">
        <v>46079</v>
      </c>
      <c r="F2022" s="160">
        <v>46081</v>
      </c>
      <c r="G2022" s="160"/>
      <c r="I2022" s="160" t="b">
        <f t="shared" si="62"/>
        <v>0</v>
      </c>
      <c r="J2022" s="160" t="str">
        <f t="shared" si="63"/>
        <v>yes</v>
      </c>
    </row>
    <row r="2023" spans="2:10">
      <c r="B2023" t="s">
        <v>16658</v>
      </c>
      <c r="C2023" t="s">
        <v>16659</v>
      </c>
      <c r="D2023">
        <v>1</v>
      </c>
      <c r="E2023" s="160">
        <v>46082</v>
      </c>
      <c r="F2023" s="160">
        <v>46083</v>
      </c>
      <c r="G2023" s="160"/>
      <c r="I2023" s="160" t="b">
        <f t="shared" si="62"/>
        <v>0</v>
      </c>
      <c r="J2023" s="160" t="str">
        <f t="shared" si="63"/>
        <v>yes</v>
      </c>
    </row>
    <row r="2024" spans="2:10">
      <c r="B2024" t="s">
        <v>16660</v>
      </c>
      <c r="C2024" t="s">
        <v>16661</v>
      </c>
      <c r="D2024">
        <v>1</v>
      </c>
      <c r="E2024" s="160">
        <v>46084</v>
      </c>
      <c r="F2024" s="160">
        <v>46085</v>
      </c>
      <c r="G2024" s="160"/>
      <c r="H2024" s="160"/>
      <c r="I2024" s="160" t="b">
        <f t="shared" si="62"/>
        <v>0</v>
      </c>
      <c r="J2024" s="160" t="str">
        <f t="shared" si="63"/>
        <v>yes</v>
      </c>
    </row>
    <row r="2025" spans="2:10">
      <c r="B2025" t="s">
        <v>16662</v>
      </c>
      <c r="C2025" t="s">
        <v>16663</v>
      </c>
      <c r="D2025">
        <v>1</v>
      </c>
      <c r="E2025" s="160">
        <v>46082</v>
      </c>
      <c r="F2025" s="160">
        <v>46083</v>
      </c>
      <c r="G2025" s="160">
        <v>45956</v>
      </c>
      <c r="H2025" s="160"/>
      <c r="I2025" s="160" t="b">
        <f t="shared" si="62"/>
        <v>0</v>
      </c>
      <c r="J2025" s="160" t="str">
        <f t="shared" si="63"/>
        <v>yes</v>
      </c>
    </row>
    <row r="2026" spans="2:10">
      <c r="B2026" t="s">
        <v>16664</v>
      </c>
      <c r="C2026" t="s">
        <v>16665</v>
      </c>
      <c r="D2026">
        <v>1</v>
      </c>
      <c r="E2026" s="160">
        <v>46084</v>
      </c>
      <c r="F2026" s="160">
        <v>46086</v>
      </c>
      <c r="G2026" s="160"/>
      <c r="H2026" s="160"/>
      <c r="I2026" s="160" t="b">
        <f t="shared" si="62"/>
        <v>0</v>
      </c>
      <c r="J2026" s="160" t="str">
        <f t="shared" si="63"/>
        <v>yes</v>
      </c>
    </row>
    <row r="2027" spans="2:10">
      <c r="B2027" t="s">
        <v>16666</v>
      </c>
      <c r="C2027" t="s">
        <v>16667</v>
      </c>
      <c r="D2027">
        <v>1</v>
      </c>
      <c r="E2027" s="160">
        <v>46088</v>
      </c>
      <c r="F2027" s="160">
        <v>46090</v>
      </c>
      <c r="G2027" s="160"/>
      <c r="H2027" s="160"/>
      <c r="I2027" s="160" t="b">
        <f t="shared" si="62"/>
        <v>0</v>
      </c>
      <c r="J2027" s="160" t="str">
        <f t="shared" si="63"/>
        <v>yes</v>
      </c>
    </row>
    <row r="2028" spans="2:10">
      <c r="B2028" t="s">
        <v>16668</v>
      </c>
      <c r="C2028" t="s">
        <v>16669</v>
      </c>
      <c r="D2028">
        <v>1</v>
      </c>
      <c r="E2028" s="160">
        <v>46091</v>
      </c>
      <c r="F2028" s="160">
        <v>46092</v>
      </c>
      <c r="G2028" s="160"/>
      <c r="I2028" s="160" t="b">
        <f t="shared" si="62"/>
        <v>0</v>
      </c>
      <c r="J2028" s="160" t="str">
        <f t="shared" si="63"/>
        <v>yes</v>
      </c>
    </row>
    <row r="2029" spans="2:10">
      <c r="B2029" t="s">
        <v>16670</v>
      </c>
      <c r="C2029" t="s">
        <v>16671</v>
      </c>
      <c r="D2029">
        <v>1</v>
      </c>
      <c r="E2029" s="160">
        <v>46084</v>
      </c>
      <c r="F2029" s="160">
        <v>46085</v>
      </c>
      <c r="I2029" s="160" t="b">
        <f t="shared" si="62"/>
        <v>0</v>
      </c>
      <c r="J2029" s="160" t="str">
        <f t="shared" si="63"/>
        <v>yes</v>
      </c>
    </row>
    <row r="2030" spans="2:10">
      <c r="B2030" t="s">
        <v>16672</v>
      </c>
      <c r="C2030" t="s">
        <v>16673</v>
      </c>
      <c r="D2030">
        <v>1</v>
      </c>
      <c r="E2030" s="160">
        <v>46086</v>
      </c>
      <c r="F2030" s="160">
        <v>46089</v>
      </c>
      <c r="G2030" s="160"/>
      <c r="I2030" s="160" t="b">
        <f t="shared" si="62"/>
        <v>0</v>
      </c>
      <c r="J2030" s="160" t="str">
        <f t="shared" si="63"/>
        <v>yes</v>
      </c>
    </row>
    <row r="2031" spans="2:10">
      <c r="B2031" t="s">
        <v>16674</v>
      </c>
      <c r="C2031" t="s">
        <v>16675</v>
      </c>
      <c r="D2031">
        <v>1</v>
      </c>
      <c r="E2031" s="160">
        <v>46090</v>
      </c>
      <c r="F2031" s="160">
        <v>46092</v>
      </c>
      <c r="I2031" s="160" t="b">
        <f t="shared" si="62"/>
        <v>0</v>
      </c>
      <c r="J2031" s="160" t="str">
        <f t="shared" si="63"/>
        <v>yes</v>
      </c>
    </row>
    <row r="2032" spans="2:10">
      <c r="B2032" t="s">
        <v>16676</v>
      </c>
      <c r="C2032" t="s">
        <v>16677</v>
      </c>
      <c r="D2032">
        <v>1</v>
      </c>
      <c r="E2032" s="160">
        <v>46093</v>
      </c>
      <c r="F2032" s="160">
        <v>46095</v>
      </c>
      <c r="I2032" s="160" t="b">
        <f t="shared" si="62"/>
        <v>0</v>
      </c>
      <c r="J2032" s="160" t="str">
        <f t="shared" si="63"/>
        <v>yes</v>
      </c>
    </row>
    <row r="2033" spans="2:10">
      <c r="B2033" t="s">
        <v>16678</v>
      </c>
      <c r="C2033" t="s">
        <v>16679</v>
      </c>
      <c r="D2033">
        <v>1</v>
      </c>
      <c r="E2033" s="160">
        <v>46082</v>
      </c>
      <c r="F2033" s="160">
        <v>46088</v>
      </c>
      <c r="I2033" s="160" t="b">
        <f t="shared" si="62"/>
        <v>0</v>
      </c>
      <c r="J2033" s="160" t="str">
        <f t="shared" si="63"/>
        <v>yes</v>
      </c>
    </row>
    <row r="2034" spans="2:10">
      <c r="B2034" t="s">
        <v>16680</v>
      </c>
      <c r="C2034" t="s">
        <v>16681</v>
      </c>
      <c r="D2034">
        <v>1</v>
      </c>
      <c r="E2034" s="160">
        <v>46095</v>
      </c>
      <c r="F2034" s="160">
        <v>46098</v>
      </c>
      <c r="I2034" s="160" t="b">
        <f t="shared" si="62"/>
        <v>0</v>
      </c>
      <c r="J2034" s="160" t="str">
        <f t="shared" si="63"/>
        <v>yes</v>
      </c>
    </row>
    <row r="2035" spans="2:10">
      <c r="B2035" t="s">
        <v>16682</v>
      </c>
      <c r="C2035" t="s">
        <v>16683</v>
      </c>
      <c r="D2035">
        <v>1</v>
      </c>
      <c r="E2035" s="160">
        <v>46099</v>
      </c>
      <c r="F2035" s="160">
        <v>46104</v>
      </c>
      <c r="I2035" s="160" t="b">
        <f t="shared" si="62"/>
        <v>0</v>
      </c>
      <c r="J2035" s="160" t="str">
        <f t="shared" si="63"/>
        <v>yes</v>
      </c>
    </row>
    <row r="2036" spans="2:10">
      <c r="B2036" t="s">
        <v>16684</v>
      </c>
      <c r="C2036" t="s">
        <v>16685</v>
      </c>
      <c r="D2036">
        <v>1</v>
      </c>
      <c r="E2036" s="160">
        <v>46105</v>
      </c>
      <c r="F2036" s="160">
        <v>46113</v>
      </c>
      <c r="I2036" s="160" t="b">
        <f t="shared" si="62"/>
        <v>0</v>
      </c>
      <c r="J2036" s="160" t="str">
        <f t="shared" si="63"/>
        <v>yes</v>
      </c>
    </row>
    <row r="2037" spans="2:10">
      <c r="B2037" t="s">
        <v>16686</v>
      </c>
      <c r="C2037" t="s">
        <v>16687</v>
      </c>
      <c r="D2037">
        <v>1</v>
      </c>
      <c r="E2037" s="160">
        <v>46114</v>
      </c>
      <c r="F2037" s="160">
        <v>46119</v>
      </c>
      <c r="I2037" s="160" t="b">
        <f t="shared" si="62"/>
        <v>0</v>
      </c>
      <c r="J2037" s="160" t="str">
        <f t="shared" si="63"/>
        <v>yes</v>
      </c>
    </row>
    <row r="2038" spans="2:10">
      <c r="B2038" t="s">
        <v>16688</v>
      </c>
      <c r="C2038" t="s">
        <v>16689</v>
      </c>
      <c r="D2038">
        <v>1</v>
      </c>
      <c r="E2038" s="160">
        <v>46120</v>
      </c>
      <c r="F2038" s="160">
        <v>46125</v>
      </c>
      <c r="I2038" s="160" t="b">
        <f t="shared" si="62"/>
        <v>0</v>
      </c>
      <c r="J2038" s="160" t="str">
        <f t="shared" si="63"/>
        <v>yes</v>
      </c>
    </row>
    <row r="2039" spans="2:10">
      <c r="B2039" t="s">
        <v>16690</v>
      </c>
      <c r="C2039" t="s">
        <v>16691</v>
      </c>
      <c r="D2039">
        <v>1</v>
      </c>
      <c r="E2039" s="160">
        <v>46114</v>
      </c>
      <c r="F2039" s="160">
        <v>46116</v>
      </c>
      <c r="I2039" s="160" t="b">
        <f t="shared" si="62"/>
        <v>0</v>
      </c>
      <c r="J2039" s="160" t="str">
        <f t="shared" si="63"/>
        <v>yes</v>
      </c>
    </row>
    <row r="2040" spans="2:10">
      <c r="B2040" t="s">
        <v>16692</v>
      </c>
      <c r="C2040" t="s">
        <v>16693</v>
      </c>
      <c r="D2040">
        <v>1</v>
      </c>
      <c r="E2040" s="160">
        <v>46117</v>
      </c>
      <c r="F2040" s="160">
        <v>46118</v>
      </c>
      <c r="I2040" s="160" t="b">
        <f t="shared" si="62"/>
        <v>0</v>
      </c>
      <c r="J2040" s="160" t="str">
        <f t="shared" si="63"/>
        <v>yes</v>
      </c>
    </row>
    <row r="2041" spans="2:10">
      <c r="B2041" t="s">
        <v>16694</v>
      </c>
      <c r="C2041" t="s">
        <v>16695</v>
      </c>
      <c r="D2041">
        <v>1</v>
      </c>
      <c r="E2041" s="160">
        <v>46114</v>
      </c>
      <c r="F2041" s="160">
        <v>46116</v>
      </c>
      <c r="I2041" s="160" t="b">
        <f t="shared" si="62"/>
        <v>0</v>
      </c>
      <c r="J2041" s="160" t="str">
        <f t="shared" si="63"/>
        <v>yes</v>
      </c>
    </row>
    <row r="2042" spans="2:10">
      <c r="B2042" t="s">
        <v>16696</v>
      </c>
      <c r="C2042" t="s">
        <v>16569</v>
      </c>
      <c r="D2042">
        <v>1</v>
      </c>
      <c r="E2042" s="160">
        <v>46117</v>
      </c>
      <c r="F2042" s="160">
        <v>46118</v>
      </c>
      <c r="I2042" s="160" t="b">
        <f t="shared" si="62"/>
        <v>0</v>
      </c>
      <c r="J2042" s="160" t="str">
        <f t="shared" si="63"/>
        <v>yes</v>
      </c>
    </row>
    <row r="2043" spans="2:10">
      <c r="B2043" t="s">
        <v>16697</v>
      </c>
      <c r="C2043" t="s">
        <v>16698</v>
      </c>
      <c r="D2043">
        <v>1</v>
      </c>
      <c r="E2043" s="160">
        <v>46114</v>
      </c>
      <c r="F2043" s="160">
        <v>46116</v>
      </c>
      <c r="I2043" s="160" t="b">
        <f t="shared" si="62"/>
        <v>0</v>
      </c>
      <c r="J2043" s="160" t="str">
        <f t="shared" si="63"/>
        <v>yes</v>
      </c>
    </row>
    <row r="2044" spans="2:10">
      <c r="B2044" t="s">
        <v>16699</v>
      </c>
      <c r="C2044" t="s">
        <v>16700</v>
      </c>
      <c r="D2044">
        <v>1</v>
      </c>
      <c r="E2044" s="160">
        <v>46117</v>
      </c>
      <c r="F2044" s="160">
        <v>46118</v>
      </c>
      <c r="I2044" s="160" t="b">
        <f t="shared" si="62"/>
        <v>0</v>
      </c>
      <c r="J2044" s="160" t="str">
        <f t="shared" si="63"/>
        <v>yes</v>
      </c>
    </row>
    <row r="2045" spans="2:10">
      <c r="B2045" t="s">
        <v>16701</v>
      </c>
      <c r="C2045" t="s">
        <v>16702</v>
      </c>
      <c r="D2045">
        <v>1</v>
      </c>
      <c r="E2045" s="160">
        <v>46099</v>
      </c>
      <c r="F2045" s="160">
        <v>46100</v>
      </c>
      <c r="G2045" s="160"/>
      <c r="H2045" s="160"/>
      <c r="I2045" s="160" t="b">
        <f t="shared" si="62"/>
        <v>0</v>
      </c>
      <c r="J2045" s="160" t="str">
        <f t="shared" si="63"/>
        <v>yes</v>
      </c>
    </row>
    <row r="2046" spans="2:10">
      <c r="B2046" t="s">
        <v>16703</v>
      </c>
      <c r="C2046" t="s">
        <v>16704</v>
      </c>
      <c r="D2046">
        <v>1</v>
      </c>
      <c r="E2046" s="160">
        <v>46102</v>
      </c>
      <c r="F2046" s="160">
        <v>46103</v>
      </c>
      <c r="G2046" s="160"/>
      <c r="H2046" s="160"/>
      <c r="I2046" s="160" t="b">
        <f t="shared" si="62"/>
        <v>0</v>
      </c>
      <c r="J2046" s="160" t="str">
        <f t="shared" si="63"/>
        <v>yes</v>
      </c>
    </row>
    <row r="2047" spans="2:10">
      <c r="B2047" t="s">
        <v>16705</v>
      </c>
      <c r="C2047" t="s">
        <v>16706</v>
      </c>
      <c r="D2047">
        <v>1</v>
      </c>
      <c r="E2047" s="160">
        <v>46104</v>
      </c>
      <c r="F2047" s="160">
        <v>46105</v>
      </c>
      <c r="G2047" s="160"/>
      <c r="H2047" s="160"/>
      <c r="I2047" s="160" t="b">
        <f t="shared" si="62"/>
        <v>0</v>
      </c>
      <c r="J2047" s="160" t="str">
        <f t="shared" si="63"/>
        <v>yes</v>
      </c>
    </row>
    <row r="2048" spans="2:10">
      <c r="B2048" t="s">
        <v>16707</v>
      </c>
      <c r="C2048" t="s">
        <v>16708</v>
      </c>
      <c r="D2048">
        <v>1</v>
      </c>
      <c r="E2048" s="160">
        <v>46119</v>
      </c>
      <c r="F2048" s="160">
        <v>46120</v>
      </c>
      <c r="G2048" s="160"/>
      <c r="H2048" s="160"/>
      <c r="I2048" s="160" t="b">
        <f t="shared" si="62"/>
        <v>0</v>
      </c>
      <c r="J2048" s="160" t="str">
        <f t="shared" si="63"/>
        <v>yes</v>
      </c>
    </row>
    <row r="2049" spans="2:10">
      <c r="B2049" t="s">
        <v>16709</v>
      </c>
      <c r="C2049" t="s">
        <v>16710</v>
      </c>
      <c r="D2049">
        <v>1</v>
      </c>
      <c r="E2049" s="160">
        <v>46099</v>
      </c>
      <c r="F2049" s="160">
        <v>46100</v>
      </c>
      <c r="G2049" s="160"/>
      <c r="H2049" s="160"/>
      <c r="I2049" s="160" t="b">
        <f t="shared" si="62"/>
        <v>0</v>
      </c>
      <c r="J2049" s="160" t="str">
        <f t="shared" si="63"/>
        <v>yes</v>
      </c>
    </row>
    <row r="2050" spans="2:10">
      <c r="B2050" t="s">
        <v>16711</v>
      </c>
      <c r="C2050" t="s">
        <v>16712</v>
      </c>
      <c r="D2050">
        <v>1</v>
      </c>
      <c r="E2050" s="160">
        <v>46102</v>
      </c>
      <c r="F2050" s="160">
        <v>46103</v>
      </c>
      <c r="G2050" s="160"/>
      <c r="H2050" s="160"/>
      <c r="I2050" s="160" t="b">
        <f t="shared" si="62"/>
        <v>0</v>
      </c>
      <c r="J2050" s="160" t="str">
        <f t="shared" si="63"/>
        <v>yes</v>
      </c>
    </row>
    <row r="2051" spans="2:10">
      <c r="B2051" t="s">
        <v>16713</v>
      </c>
      <c r="C2051" t="s">
        <v>16714</v>
      </c>
      <c r="D2051">
        <v>1</v>
      </c>
      <c r="E2051" s="160">
        <v>46104</v>
      </c>
      <c r="F2051" s="160">
        <v>46105</v>
      </c>
      <c r="G2051" s="160"/>
      <c r="H2051" s="160"/>
      <c r="I2051" s="160" t="b">
        <f t="shared" si="62"/>
        <v>0</v>
      </c>
      <c r="J2051" s="160" t="str">
        <f t="shared" si="63"/>
        <v>yes</v>
      </c>
    </row>
    <row r="2052" spans="2:10">
      <c r="B2052" t="s">
        <v>16715</v>
      </c>
      <c r="C2052" t="s">
        <v>16716</v>
      </c>
      <c r="D2052">
        <v>1</v>
      </c>
      <c r="E2052" s="160">
        <v>46119</v>
      </c>
      <c r="F2052" s="160">
        <v>46120</v>
      </c>
      <c r="G2052" s="160"/>
      <c r="H2052" s="160"/>
      <c r="I2052" s="160" t="b">
        <f t="shared" si="62"/>
        <v>0</v>
      </c>
      <c r="J2052" s="160" t="str">
        <f t="shared" si="63"/>
        <v>yes</v>
      </c>
    </row>
    <row r="2053" spans="2:10">
      <c r="B2053" t="s">
        <v>16717</v>
      </c>
      <c r="C2053" t="s">
        <v>16718</v>
      </c>
      <c r="D2053">
        <v>1</v>
      </c>
      <c r="E2053" s="160">
        <v>46126</v>
      </c>
      <c r="F2053" s="160">
        <v>46127</v>
      </c>
      <c r="G2053" s="160"/>
      <c r="H2053" s="160"/>
      <c r="I2053" s="160" t="b">
        <f t="shared" si="62"/>
        <v>0</v>
      </c>
      <c r="J2053" s="160" t="str">
        <f t="shared" si="63"/>
        <v>yes</v>
      </c>
    </row>
    <row r="2054" spans="2:10">
      <c r="B2054" t="s">
        <v>16719</v>
      </c>
      <c r="C2054" t="s">
        <v>16720</v>
      </c>
      <c r="D2054">
        <v>1</v>
      </c>
      <c r="E2054" s="160">
        <v>46128</v>
      </c>
      <c r="F2054" s="160">
        <v>46130</v>
      </c>
      <c r="G2054" s="160"/>
      <c r="H2054" s="160"/>
      <c r="I2054" s="160" t="b">
        <f t="shared" si="62"/>
        <v>0</v>
      </c>
      <c r="J2054" s="160" t="str">
        <f t="shared" si="63"/>
        <v>yes</v>
      </c>
    </row>
    <row r="2055" spans="2:10">
      <c r="B2055" t="s">
        <v>16721</v>
      </c>
      <c r="C2055" t="s">
        <v>16722</v>
      </c>
      <c r="D2055">
        <v>1</v>
      </c>
      <c r="E2055" s="160">
        <v>46131</v>
      </c>
      <c r="F2055" s="160">
        <v>46132</v>
      </c>
      <c r="G2055" s="160"/>
      <c r="H2055" s="160"/>
      <c r="I2055" s="160" t="b">
        <f t="shared" si="62"/>
        <v>0</v>
      </c>
      <c r="J2055" s="160" t="str">
        <f t="shared" si="63"/>
        <v>yes</v>
      </c>
    </row>
    <row r="2056" spans="2:10">
      <c r="B2056" t="s">
        <v>16723</v>
      </c>
      <c r="C2056" t="s">
        <v>16724</v>
      </c>
      <c r="D2056">
        <v>1</v>
      </c>
      <c r="E2056" s="160">
        <v>46133</v>
      </c>
      <c r="F2056" s="160">
        <v>46134</v>
      </c>
      <c r="G2056" s="160"/>
      <c r="H2056" s="160"/>
      <c r="I2056" s="160" t="b">
        <f t="shared" si="62"/>
        <v>0</v>
      </c>
      <c r="J2056" s="160" t="str">
        <f t="shared" si="63"/>
        <v>yes</v>
      </c>
    </row>
    <row r="2057" spans="2:10">
      <c r="B2057" t="s">
        <v>16725</v>
      </c>
      <c r="C2057" t="s">
        <v>16726</v>
      </c>
      <c r="D2057">
        <v>1</v>
      </c>
      <c r="E2057" s="160">
        <v>46135</v>
      </c>
      <c r="F2057" s="160">
        <v>46137</v>
      </c>
      <c r="G2057" s="160"/>
      <c r="H2057" s="160"/>
      <c r="I2057" s="160" t="b">
        <f t="shared" si="62"/>
        <v>0</v>
      </c>
      <c r="J2057" s="160" t="str">
        <f t="shared" si="63"/>
        <v>yes</v>
      </c>
    </row>
    <row r="2058" spans="2:10">
      <c r="B2058" t="s">
        <v>16727</v>
      </c>
      <c r="C2058" t="s">
        <v>16728</v>
      </c>
      <c r="D2058">
        <v>1</v>
      </c>
      <c r="E2058" s="160">
        <v>46126</v>
      </c>
      <c r="F2058" s="160">
        <v>46127</v>
      </c>
      <c r="G2058" s="160"/>
      <c r="I2058" s="160" t="b">
        <f t="shared" si="62"/>
        <v>0</v>
      </c>
      <c r="J2058" s="160" t="str">
        <f t="shared" si="63"/>
        <v>yes</v>
      </c>
    </row>
    <row r="2059" spans="2:10">
      <c r="B2059" t="s">
        <v>16729</v>
      </c>
      <c r="C2059" t="s">
        <v>16730</v>
      </c>
      <c r="D2059">
        <v>1</v>
      </c>
      <c r="E2059" s="160">
        <v>46128</v>
      </c>
      <c r="F2059" s="160">
        <v>46130</v>
      </c>
      <c r="G2059" s="160"/>
      <c r="H2059" s="160"/>
      <c r="I2059" s="160" t="b">
        <f t="shared" ref="I2059:I2122" si="64">IF(E2059=G2059,"yes")</f>
        <v>0</v>
      </c>
      <c r="J2059" s="160" t="str">
        <f t="shared" ref="J2059:J2122" si="65">IF(E2059&gt;G2059,"yes")</f>
        <v>yes</v>
      </c>
    </row>
    <row r="2060" spans="2:10">
      <c r="B2060" t="s">
        <v>16731</v>
      </c>
      <c r="C2060" t="s">
        <v>16732</v>
      </c>
      <c r="D2060">
        <v>1</v>
      </c>
      <c r="E2060" s="160">
        <v>46131</v>
      </c>
      <c r="F2060" s="160">
        <v>46132</v>
      </c>
      <c r="G2060" s="160"/>
      <c r="H2060" s="160"/>
      <c r="I2060" s="160" t="b">
        <f t="shared" si="64"/>
        <v>0</v>
      </c>
      <c r="J2060" s="160" t="str">
        <f t="shared" si="65"/>
        <v>yes</v>
      </c>
    </row>
    <row r="2061" spans="2:10">
      <c r="B2061" t="s">
        <v>16733</v>
      </c>
      <c r="C2061" t="s">
        <v>16734</v>
      </c>
      <c r="D2061">
        <v>1</v>
      </c>
      <c r="E2061" s="160">
        <v>46137</v>
      </c>
      <c r="F2061" s="160">
        <v>46139</v>
      </c>
      <c r="G2061" s="160">
        <v>45960</v>
      </c>
      <c r="H2061" s="160"/>
      <c r="I2061" s="160" t="b">
        <f t="shared" si="64"/>
        <v>0</v>
      </c>
      <c r="J2061" s="160" t="str">
        <f t="shared" si="65"/>
        <v>yes</v>
      </c>
    </row>
    <row r="2062" spans="2:10">
      <c r="B2062" t="s">
        <v>16735</v>
      </c>
      <c r="C2062" t="s">
        <v>16736</v>
      </c>
      <c r="D2062">
        <v>1</v>
      </c>
      <c r="E2062" s="160">
        <v>46140</v>
      </c>
      <c r="F2062" s="160">
        <v>46142</v>
      </c>
      <c r="G2062" s="160">
        <v>45964</v>
      </c>
      <c r="I2062" s="160" t="b">
        <f t="shared" si="64"/>
        <v>0</v>
      </c>
      <c r="J2062" s="160" t="str">
        <f t="shared" si="65"/>
        <v>yes</v>
      </c>
    </row>
    <row r="2063" spans="2:10">
      <c r="B2063" t="s">
        <v>16737</v>
      </c>
      <c r="C2063" t="s">
        <v>16738</v>
      </c>
      <c r="D2063">
        <v>1</v>
      </c>
      <c r="E2063" s="160">
        <v>46144</v>
      </c>
      <c r="F2063" s="160">
        <v>46147</v>
      </c>
      <c r="G2063" s="160">
        <v>45965</v>
      </c>
      <c r="I2063" s="160" t="b">
        <f t="shared" si="64"/>
        <v>0</v>
      </c>
      <c r="J2063" s="160" t="str">
        <f t="shared" si="65"/>
        <v>yes</v>
      </c>
    </row>
    <row r="2064" spans="2:10">
      <c r="B2064" t="s">
        <v>16739</v>
      </c>
      <c r="C2064" t="s">
        <v>16740</v>
      </c>
      <c r="D2064">
        <v>1</v>
      </c>
      <c r="E2064" s="160">
        <v>46148</v>
      </c>
      <c r="F2064" s="160">
        <v>46152</v>
      </c>
      <c r="G2064" s="160"/>
      <c r="H2064" s="160"/>
      <c r="I2064" s="160" t="b">
        <f t="shared" si="64"/>
        <v>0</v>
      </c>
      <c r="J2064" s="160" t="str">
        <f t="shared" si="65"/>
        <v>yes</v>
      </c>
    </row>
    <row r="2065" spans="2:10">
      <c r="B2065" t="s">
        <v>16741</v>
      </c>
      <c r="C2065" t="s">
        <v>16742</v>
      </c>
      <c r="D2065">
        <v>1</v>
      </c>
      <c r="E2065" s="160">
        <v>46177</v>
      </c>
      <c r="F2065" s="160">
        <v>46182</v>
      </c>
      <c r="I2065" s="160" t="b">
        <f t="shared" si="64"/>
        <v>0</v>
      </c>
      <c r="J2065" s="160" t="str">
        <f t="shared" si="65"/>
        <v>yes</v>
      </c>
    </row>
    <row r="2066" spans="2:10">
      <c r="B2066" t="s">
        <v>16743</v>
      </c>
      <c r="C2066" t="s">
        <v>16744</v>
      </c>
      <c r="D2066">
        <v>1</v>
      </c>
      <c r="E2066" s="160">
        <v>46140</v>
      </c>
      <c r="F2066" s="160">
        <v>46141</v>
      </c>
      <c r="G2066" s="160"/>
      <c r="H2066" s="160"/>
      <c r="I2066" s="160" t="b">
        <f t="shared" si="64"/>
        <v>0</v>
      </c>
      <c r="J2066" s="160" t="str">
        <f t="shared" si="65"/>
        <v>yes</v>
      </c>
    </row>
    <row r="2067" spans="2:10">
      <c r="B2067" t="s">
        <v>16745</v>
      </c>
      <c r="C2067" t="s">
        <v>16746</v>
      </c>
      <c r="D2067">
        <v>1</v>
      </c>
      <c r="E2067" s="160">
        <v>46142</v>
      </c>
      <c r="F2067" s="160">
        <v>46144</v>
      </c>
      <c r="G2067" s="160"/>
      <c r="H2067" s="160"/>
      <c r="I2067" s="160" t="b">
        <f t="shared" si="64"/>
        <v>0</v>
      </c>
      <c r="J2067" s="160" t="str">
        <f t="shared" si="65"/>
        <v>yes</v>
      </c>
    </row>
    <row r="2068" spans="2:10">
      <c r="B2068" t="s">
        <v>16747</v>
      </c>
      <c r="C2068" t="s">
        <v>16748</v>
      </c>
      <c r="D2068">
        <v>1</v>
      </c>
      <c r="E2068" s="160">
        <v>46145</v>
      </c>
      <c r="F2068" s="160">
        <v>46146</v>
      </c>
      <c r="G2068" s="160"/>
      <c r="H2068" s="160"/>
      <c r="I2068" s="160" t="b">
        <f t="shared" si="64"/>
        <v>0</v>
      </c>
      <c r="J2068" s="160" t="str">
        <f t="shared" si="65"/>
        <v>yes</v>
      </c>
    </row>
    <row r="2069" spans="2:10">
      <c r="B2069" t="s">
        <v>16749</v>
      </c>
      <c r="C2069" t="s">
        <v>16750</v>
      </c>
      <c r="D2069">
        <v>1</v>
      </c>
      <c r="E2069" s="160">
        <v>46147</v>
      </c>
      <c r="F2069" s="160">
        <v>46148</v>
      </c>
      <c r="G2069" s="160"/>
      <c r="H2069" s="160"/>
      <c r="I2069" s="160" t="b">
        <f t="shared" si="64"/>
        <v>0</v>
      </c>
      <c r="J2069" s="160" t="str">
        <f t="shared" si="65"/>
        <v>yes</v>
      </c>
    </row>
    <row r="2070" spans="2:10">
      <c r="B2070" t="s">
        <v>16751</v>
      </c>
      <c r="C2070" t="s">
        <v>16752</v>
      </c>
      <c r="D2070">
        <v>1</v>
      </c>
      <c r="E2070" s="160">
        <v>46177</v>
      </c>
      <c r="F2070" s="160">
        <v>46179</v>
      </c>
      <c r="G2070" s="160"/>
      <c r="H2070" s="160"/>
      <c r="I2070" s="160" t="b">
        <f t="shared" si="64"/>
        <v>0</v>
      </c>
      <c r="J2070" s="160" t="str">
        <f t="shared" si="65"/>
        <v>yes</v>
      </c>
    </row>
    <row r="2071" spans="2:10">
      <c r="B2071" t="s">
        <v>16753</v>
      </c>
      <c r="C2071" t="s">
        <v>16754</v>
      </c>
      <c r="D2071">
        <v>1</v>
      </c>
      <c r="E2071" s="160">
        <v>46163</v>
      </c>
      <c r="F2071" s="160">
        <v>46165</v>
      </c>
      <c r="G2071" s="160"/>
      <c r="I2071" s="160" t="b">
        <f t="shared" si="64"/>
        <v>0</v>
      </c>
      <c r="J2071" s="160" t="str">
        <f t="shared" si="65"/>
        <v>yes</v>
      </c>
    </row>
    <row r="2072" spans="2:10">
      <c r="B2072" t="s">
        <v>16755</v>
      </c>
      <c r="C2072" t="s">
        <v>16756</v>
      </c>
      <c r="D2072">
        <v>1</v>
      </c>
      <c r="E2072" s="160">
        <v>46166</v>
      </c>
      <c r="F2072" s="160">
        <v>46167</v>
      </c>
      <c r="I2072" s="160" t="b">
        <f t="shared" si="64"/>
        <v>0</v>
      </c>
      <c r="J2072" s="160" t="str">
        <f t="shared" si="65"/>
        <v>yes</v>
      </c>
    </row>
    <row r="2073" spans="2:10">
      <c r="B2073" t="s">
        <v>16757</v>
      </c>
      <c r="C2073" t="s">
        <v>16758</v>
      </c>
      <c r="D2073">
        <v>1</v>
      </c>
      <c r="E2073" s="160">
        <v>46168</v>
      </c>
      <c r="F2073" s="160">
        <v>46169</v>
      </c>
      <c r="G2073" s="160"/>
      <c r="I2073" s="160" t="b">
        <f t="shared" si="64"/>
        <v>0</v>
      </c>
      <c r="J2073" s="160" t="str">
        <f t="shared" si="65"/>
        <v>yes</v>
      </c>
    </row>
    <row r="2074" spans="2:10">
      <c r="B2074" t="s">
        <v>16759</v>
      </c>
      <c r="C2074" t="s">
        <v>16760</v>
      </c>
      <c r="D2074">
        <v>1</v>
      </c>
      <c r="E2074" s="160">
        <v>46170</v>
      </c>
      <c r="F2074" s="160">
        <v>46172</v>
      </c>
      <c r="I2074" s="160" t="b">
        <f t="shared" si="64"/>
        <v>0</v>
      </c>
      <c r="J2074" s="160" t="str">
        <f t="shared" si="65"/>
        <v>yes</v>
      </c>
    </row>
    <row r="2075" spans="2:10">
      <c r="B2075" t="s">
        <v>16761</v>
      </c>
      <c r="C2075" t="s">
        <v>16762</v>
      </c>
      <c r="D2075">
        <v>1</v>
      </c>
      <c r="E2075" s="160">
        <v>46177</v>
      </c>
      <c r="F2075" s="160">
        <v>46179</v>
      </c>
      <c r="G2075" s="160"/>
      <c r="H2075" s="160"/>
      <c r="I2075" s="160" t="b">
        <f t="shared" si="64"/>
        <v>0</v>
      </c>
      <c r="J2075" s="160" t="str">
        <f t="shared" si="65"/>
        <v>yes</v>
      </c>
    </row>
    <row r="2076" spans="2:10">
      <c r="B2076" t="s">
        <v>16763</v>
      </c>
      <c r="C2076" t="s">
        <v>16764</v>
      </c>
      <c r="D2076">
        <v>1</v>
      </c>
      <c r="E2076" s="160">
        <v>46149</v>
      </c>
      <c r="F2076" s="160">
        <v>46151</v>
      </c>
      <c r="G2076" s="160"/>
      <c r="H2076" s="160"/>
      <c r="I2076" s="160" t="b">
        <f t="shared" si="64"/>
        <v>0</v>
      </c>
      <c r="J2076" s="160" t="str">
        <f t="shared" si="65"/>
        <v>yes</v>
      </c>
    </row>
    <row r="2077" spans="2:10">
      <c r="B2077" t="s">
        <v>16765</v>
      </c>
      <c r="C2077" t="s">
        <v>16766</v>
      </c>
      <c r="D2077">
        <v>1</v>
      </c>
      <c r="E2077" s="160">
        <v>46163</v>
      </c>
      <c r="F2077" s="160">
        <v>46165</v>
      </c>
      <c r="G2077" s="160">
        <v>45949</v>
      </c>
      <c r="H2077" s="160"/>
      <c r="I2077" s="160" t="b">
        <f t="shared" si="64"/>
        <v>0</v>
      </c>
      <c r="J2077" s="160" t="str">
        <f t="shared" si="65"/>
        <v>yes</v>
      </c>
    </row>
    <row r="2078" spans="2:10">
      <c r="B2078" t="s">
        <v>16767</v>
      </c>
      <c r="C2078" t="s">
        <v>16768</v>
      </c>
      <c r="D2078">
        <v>1</v>
      </c>
      <c r="E2078" s="160">
        <v>46156</v>
      </c>
      <c r="F2078" s="160">
        <v>46158</v>
      </c>
      <c r="G2078" s="160">
        <v>45951</v>
      </c>
      <c r="I2078" s="160" t="b">
        <f t="shared" si="64"/>
        <v>0</v>
      </c>
      <c r="J2078" s="160" t="str">
        <f t="shared" si="65"/>
        <v>yes</v>
      </c>
    </row>
    <row r="2079" spans="2:10">
      <c r="B2079" t="s">
        <v>16769</v>
      </c>
      <c r="C2079" t="s">
        <v>16770</v>
      </c>
      <c r="D2079">
        <v>1</v>
      </c>
      <c r="E2079" s="160">
        <v>46159</v>
      </c>
      <c r="F2079" s="160">
        <v>46160</v>
      </c>
      <c r="G2079" s="160"/>
      <c r="H2079" s="160"/>
      <c r="I2079" s="160" t="b">
        <f t="shared" si="64"/>
        <v>0</v>
      </c>
      <c r="J2079" s="160" t="str">
        <f t="shared" si="65"/>
        <v>yes</v>
      </c>
    </row>
    <row r="2080" spans="2:10">
      <c r="B2080" t="s">
        <v>16771</v>
      </c>
      <c r="C2080" t="s">
        <v>16772</v>
      </c>
      <c r="D2080">
        <v>1</v>
      </c>
      <c r="E2080" s="160">
        <v>46177</v>
      </c>
      <c r="F2080" s="160">
        <v>46179</v>
      </c>
      <c r="G2080" s="160"/>
      <c r="H2080" s="160"/>
      <c r="I2080" s="160" t="b">
        <f t="shared" si="64"/>
        <v>0</v>
      </c>
      <c r="J2080" s="160" t="str">
        <f t="shared" si="65"/>
        <v>yes</v>
      </c>
    </row>
    <row r="2081" spans="2:10">
      <c r="B2081" t="s">
        <v>16773</v>
      </c>
      <c r="C2081" t="s">
        <v>16774</v>
      </c>
      <c r="D2081">
        <v>1</v>
      </c>
      <c r="E2081" s="160">
        <v>46161</v>
      </c>
      <c r="F2081" s="160">
        <v>46162</v>
      </c>
      <c r="G2081" s="160"/>
      <c r="H2081" s="160"/>
      <c r="I2081" s="160" t="b">
        <f t="shared" si="64"/>
        <v>0</v>
      </c>
      <c r="J2081" s="160" t="str">
        <f t="shared" si="65"/>
        <v>yes</v>
      </c>
    </row>
    <row r="2082" spans="2:10">
      <c r="B2082" t="s">
        <v>16775</v>
      </c>
      <c r="C2082" t="s">
        <v>16776</v>
      </c>
      <c r="D2082">
        <v>1</v>
      </c>
      <c r="E2082" s="160">
        <v>46177</v>
      </c>
      <c r="F2082" s="160">
        <v>46179</v>
      </c>
      <c r="G2082" s="160"/>
      <c r="H2082" s="160"/>
      <c r="I2082" s="160" t="b">
        <f t="shared" si="64"/>
        <v>0</v>
      </c>
      <c r="J2082" s="160" t="str">
        <f t="shared" si="65"/>
        <v>yes</v>
      </c>
    </row>
    <row r="2083" spans="2:10">
      <c r="B2083" t="s">
        <v>16777</v>
      </c>
      <c r="C2083" t="s">
        <v>16778</v>
      </c>
      <c r="D2083">
        <v>1</v>
      </c>
      <c r="E2083" s="160">
        <v>46161</v>
      </c>
      <c r="F2083" s="160">
        <v>46162</v>
      </c>
      <c r="G2083" s="160"/>
      <c r="I2083" s="160" t="b">
        <f t="shared" si="64"/>
        <v>0</v>
      </c>
      <c r="J2083" s="160" t="str">
        <f t="shared" si="65"/>
        <v>yes</v>
      </c>
    </row>
    <row r="2084" spans="2:10">
      <c r="B2084" t="s">
        <v>16779</v>
      </c>
      <c r="C2084" t="s">
        <v>16780</v>
      </c>
      <c r="D2084">
        <v>1</v>
      </c>
      <c r="E2084" s="160">
        <v>46163</v>
      </c>
      <c r="F2084" s="160">
        <v>46165</v>
      </c>
      <c r="G2084" s="160"/>
      <c r="H2084" s="160"/>
      <c r="I2084" s="160" t="b">
        <f t="shared" si="64"/>
        <v>0</v>
      </c>
      <c r="J2084" s="160" t="str">
        <f t="shared" si="65"/>
        <v>yes</v>
      </c>
    </row>
    <row r="2085" spans="2:10">
      <c r="B2085" t="s">
        <v>16781</v>
      </c>
      <c r="C2085" t="s">
        <v>16782</v>
      </c>
      <c r="D2085">
        <v>1</v>
      </c>
      <c r="E2085" s="160">
        <v>46177</v>
      </c>
      <c r="F2085" s="160">
        <v>46179</v>
      </c>
      <c r="G2085" s="160"/>
      <c r="H2085" s="160"/>
      <c r="I2085" s="160" t="b">
        <f t="shared" si="64"/>
        <v>0</v>
      </c>
      <c r="J2085" s="160" t="str">
        <f t="shared" si="65"/>
        <v>yes</v>
      </c>
    </row>
    <row r="2086" spans="2:10">
      <c r="B2086" t="s">
        <v>16783</v>
      </c>
      <c r="C2086" t="s">
        <v>16784</v>
      </c>
      <c r="D2086">
        <v>1</v>
      </c>
      <c r="E2086" s="160">
        <v>46159</v>
      </c>
      <c r="F2086" s="160">
        <v>46160</v>
      </c>
      <c r="G2086" s="160"/>
      <c r="H2086" s="160"/>
      <c r="I2086" s="160" t="b">
        <f t="shared" si="64"/>
        <v>0</v>
      </c>
      <c r="J2086" s="160" t="str">
        <f t="shared" si="65"/>
        <v>yes</v>
      </c>
    </row>
    <row r="2087" spans="2:10">
      <c r="B2087" t="s">
        <v>16785</v>
      </c>
      <c r="C2087" t="s">
        <v>16786</v>
      </c>
      <c r="D2087">
        <v>1</v>
      </c>
      <c r="E2087" s="160">
        <v>46161</v>
      </c>
      <c r="F2087" s="160">
        <v>46163</v>
      </c>
      <c r="G2087" s="160"/>
      <c r="I2087" s="160" t="b">
        <f t="shared" si="64"/>
        <v>0</v>
      </c>
      <c r="J2087" s="160" t="str">
        <f t="shared" si="65"/>
        <v>yes</v>
      </c>
    </row>
    <row r="2088" spans="2:10">
      <c r="B2088" t="s">
        <v>16787</v>
      </c>
      <c r="C2088" t="s">
        <v>16788</v>
      </c>
      <c r="D2088">
        <v>1</v>
      </c>
      <c r="E2088" s="160">
        <v>46165</v>
      </c>
      <c r="F2088" s="160">
        <v>46167</v>
      </c>
      <c r="G2088" s="160"/>
      <c r="I2088" s="160" t="b">
        <f t="shared" si="64"/>
        <v>0</v>
      </c>
      <c r="J2088" s="160" t="str">
        <f t="shared" si="65"/>
        <v>yes</v>
      </c>
    </row>
    <row r="2089" spans="2:10">
      <c r="B2089" t="s">
        <v>16789</v>
      </c>
      <c r="C2089" t="s">
        <v>16790</v>
      </c>
      <c r="D2089">
        <v>1</v>
      </c>
      <c r="E2089" s="160">
        <v>46177</v>
      </c>
      <c r="F2089" s="160">
        <v>46179</v>
      </c>
      <c r="G2089" s="160"/>
      <c r="I2089" s="160" t="b">
        <f t="shared" si="64"/>
        <v>0</v>
      </c>
      <c r="J2089" s="160" t="str">
        <f t="shared" si="65"/>
        <v>yes</v>
      </c>
    </row>
    <row r="2090" spans="2:10">
      <c r="B2090" t="s">
        <v>16791</v>
      </c>
      <c r="C2090" t="s">
        <v>16792</v>
      </c>
      <c r="D2090">
        <v>1</v>
      </c>
      <c r="E2090" s="160">
        <v>46161</v>
      </c>
      <c r="F2090" s="160">
        <v>46162</v>
      </c>
      <c r="G2090" s="160"/>
      <c r="I2090" s="160" t="b">
        <f t="shared" si="64"/>
        <v>0</v>
      </c>
      <c r="J2090" s="160" t="str">
        <f t="shared" si="65"/>
        <v>yes</v>
      </c>
    </row>
    <row r="2091" spans="2:10">
      <c r="B2091" t="s">
        <v>16793</v>
      </c>
      <c r="C2091" t="s">
        <v>16794</v>
      </c>
      <c r="D2091">
        <v>1</v>
      </c>
      <c r="E2091" s="160">
        <v>46163</v>
      </c>
      <c r="F2091" s="160">
        <v>46166</v>
      </c>
      <c r="G2091" s="160"/>
      <c r="H2091" s="160"/>
      <c r="I2091" s="160" t="b">
        <f t="shared" si="64"/>
        <v>0</v>
      </c>
      <c r="J2091" s="160" t="str">
        <f t="shared" si="65"/>
        <v>yes</v>
      </c>
    </row>
    <row r="2092" spans="2:10">
      <c r="B2092" t="s">
        <v>16795</v>
      </c>
      <c r="C2092" t="s">
        <v>16796</v>
      </c>
      <c r="D2092">
        <v>1</v>
      </c>
      <c r="E2092" s="160">
        <v>46167</v>
      </c>
      <c r="F2092" s="160">
        <v>46169</v>
      </c>
      <c r="G2092" s="160"/>
      <c r="H2092" s="160"/>
      <c r="I2092" s="160" t="b">
        <f t="shared" si="64"/>
        <v>0</v>
      </c>
      <c r="J2092" s="160" t="str">
        <f t="shared" si="65"/>
        <v>yes</v>
      </c>
    </row>
    <row r="2093" spans="2:10">
      <c r="B2093" t="s">
        <v>16797</v>
      </c>
      <c r="C2093" t="s">
        <v>16798</v>
      </c>
      <c r="D2093">
        <v>1</v>
      </c>
      <c r="E2093" s="160">
        <v>46177</v>
      </c>
      <c r="F2093" s="160">
        <v>46179</v>
      </c>
      <c r="G2093" s="160"/>
      <c r="H2093" s="160"/>
      <c r="I2093" s="160" t="b">
        <f t="shared" si="64"/>
        <v>0</v>
      </c>
      <c r="J2093" s="160" t="str">
        <f t="shared" si="65"/>
        <v>yes</v>
      </c>
    </row>
    <row r="2094" spans="2:10">
      <c r="B2094" t="s">
        <v>16799</v>
      </c>
      <c r="C2094" t="s">
        <v>16800</v>
      </c>
      <c r="D2094">
        <v>1</v>
      </c>
      <c r="E2094" s="160">
        <v>46170</v>
      </c>
      <c r="F2094" s="160">
        <v>46176</v>
      </c>
      <c r="G2094" s="160"/>
      <c r="H2094" s="160"/>
      <c r="I2094" s="160" t="b">
        <f t="shared" si="64"/>
        <v>0</v>
      </c>
      <c r="J2094" s="160" t="str">
        <f t="shared" si="65"/>
        <v>yes</v>
      </c>
    </row>
    <row r="2095" spans="2:10">
      <c r="B2095" t="s">
        <v>16801</v>
      </c>
      <c r="C2095" t="s">
        <v>16802</v>
      </c>
      <c r="D2095">
        <v>1</v>
      </c>
      <c r="E2095" s="160">
        <v>46180</v>
      </c>
      <c r="F2095" s="160">
        <v>46183</v>
      </c>
      <c r="G2095" s="160"/>
      <c r="I2095" s="160" t="b">
        <f t="shared" si="64"/>
        <v>0</v>
      </c>
      <c r="J2095" s="160" t="str">
        <f t="shared" si="65"/>
        <v>yes</v>
      </c>
    </row>
    <row r="2096" spans="2:10">
      <c r="B2096" t="s">
        <v>16803</v>
      </c>
      <c r="C2096" t="s">
        <v>16804</v>
      </c>
      <c r="D2096">
        <v>1</v>
      </c>
      <c r="E2096" s="160">
        <v>46184</v>
      </c>
      <c r="F2096" s="160">
        <v>46188</v>
      </c>
      <c r="G2096" s="160"/>
      <c r="I2096" s="160" t="b">
        <f t="shared" si="64"/>
        <v>0</v>
      </c>
      <c r="J2096" s="160" t="str">
        <f t="shared" si="65"/>
        <v>yes</v>
      </c>
    </row>
    <row r="2097" spans="2:10">
      <c r="B2097" t="s">
        <v>16805</v>
      </c>
      <c r="C2097" t="s">
        <v>16806</v>
      </c>
      <c r="D2097">
        <v>1</v>
      </c>
      <c r="E2097" s="160">
        <v>46189</v>
      </c>
      <c r="F2097" s="160">
        <v>46196</v>
      </c>
      <c r="G2097" s="160"/>
      <c r="I2097" s="160" t="b">
        <f t="shared" si="64"/>
        <v>0</v>
      </c>
      <c r="J2097" s="160" t="str">
        <f t="shared" si="65"/>
        <v>yes</v>
      </c>
    </row>
    <row r="2098" spans="2:10">
      <c r="B2098" t="s">
        <v>16807</v>
      </c>
      <c r="C2098" t="s">
        <v>16808</v>
      </c>
      <c r="D2098">
        <v>1</v>
      </c>
      <c r="E2098" s="160">
        <v>46197</v>
      </c>
      <c r="F2098" s="160">
        <v>46202</v>
      </c>
      <c r="G2098" s="160"/>
      <c r="H2098" s="160"/>
      <c r="I2098" s="160" t="b">
        <f t="shared" si="64"/>
        <v>0</v>
      </c>
      <c r="J2098" s="160" t="str">
        <f t="shared" si="65"/>
        <v>yes</v>
      </c>
    </row>
    <row r="2099" spans="2:10">
      <c r="B2099" t="s">
        <v>16809</v>
      </c>
      <c r="C2099" t="s">
        <v>16810</v>
      </c>
      <c r="D2099">
        <v>1</v>
      </c>
      <c r="E2099" s="160">
        <v>46203</v>
      </c>
      <c r="F2099" s="160">
        <v>46208</v>
      </c>
      <c r="G2099" s="160"/>
      <c r="I2099" s="160" t="b">
        <f t="shared" si="64"/>
        <v>0</v>
      </c>
      <c r="J2099" s="160" t="str">
        <f t="shared" si="65"/>
        <v>yes</v>
      </c>
    </row>
    <row r="2100" spans="2:10">
      <c r="B2100" t="s">
        <v>16811</v>
      </c>
      <c r="C2100" t="s">
        <v>16812</v>
      </c>
      <c r="D2100">
        <v>1</v>
      </c>
      <c r="E2100" s="160">
        <v>46184</v>
      </c>
      <c r="F2100" s="160">
        <v>46186</v>
      </c>
      <c r="I2100" s="160" t="b">
        <f t="shared" si="64"/>
        <v>0</v>
      </c>
      <c r="J2100" s="160" t="str">
        <f t="shared" si="65"/>
        <v>yes</v>
      </c>
    </row>
    <row r="2101" spans="2:10">
      <c r="B2101" t="s">
        <v>16813</v>
      </c>
      <c r="C2101" t="s">
        <v>16814</v>
      </c>
      <c r="D2101">
        <v>1</v>
      </c>
      <c r="E2101" s="160">
        <v>46187</v>
      </c>
      <c r="F2101" s="160">
        <v>46188</v>
      </c>
      <c r="G2101" s="160"/>
      <c r="H2101" s="160"/>
      <c r="I2101" s="160" t="b">
        <f t="shared" si="64"/>
        <v>0</v>
      </c>
      <c r="J2101" s="160" t="str">
        <f t="shared" si="65"/>
        <v>yes</v>
      </c>
    </row>
    <row r="2102" spans="2:10">
      <c r="B2102" t="s">
        <v>16815</v>
      </c>
      <c r="C2102" t="s">
        <v>16816</v>
      </c>
      <c r="D2102">
        <v>1</v>
      </c>
      <c r="E2102" s="160">
        <v>46189</v>
      </c>
      <c r="F2102" s="160">
        <v>46190</v>
      </c>
      <c r="G2102" s="160"/>
      <c r="H2102" s="160"/>
      <c r="I2102" s="160" t="b">
        <f t="shared" si="64"/>
        <v>0</v>
      </c>
      <c r="J2102" s="160" t="str">
        <f t="shared" si="65"/>
        <v>yes</v>
      </c>
    </row>
    <row r="2103" spans="2:10">
      <c r="B2103" t="s">
        <v>16817</v>
      </c>
      <c r="C2103" t="s">
        <v>16818</v>
      </c>
      <c r="D2103">
        <v>1</v>
      </c>
      <c r="E2103" s="160">
        <v>46191</v>
      </c>
      <c r="F2103" s="160">
        <v>46193</v>
      </c>
      <c r="I2103" s="160" t="b">
        <f t="shared" si="64"/>
        <v>0</v>
      </c>
      <c r="J2103" s="160" t="str">
        <f t="shared" si="65"/>
        <v>yes</v>
      </c>
    </row>
    <row r="2104" spans="2:10">
      <c r="B2104" t="s">
        <v>16819</v>
      </c>
      <c r="C2104" t="s">
        <v>16820</v>
      </c>
      <c r="D2104">
        <v>1</v>
      </c>
      <c r="E2104" s="160">
        <v>46202</v>
      </c>
      <c r="F2104" s="160">
        <v>46203</v>
      </c>
      <c r="I2104" s="160" t="b">
        <f t="shared" si="64"/>
        <v>0</v>
      </c>
      <c r="J2104" s="160" t="str">
        <f t="shared" si="65"/>
        <v>yes</v>
      </c>
    </row>
    <row r="2105" spans="2:10">
      <c r="B2105" t="s">
        <v>16821</v>
      </c>
      <c r="C2105" t="s">
        <v>16822</v>
      </c>
      <c r="D2105">
        <v>1</v>
      </c>
      <c r="E2105" s="160">
        <v>46197</v>
      </c>
      <c r="F2105" s="160">
        <v>46198</v>
      </c>
      <c r="G2105" s="160"/>
      <c r="H2105" s="160"/>
      <c r="I2105" s="160" t="b">
        <f t="shared" si="64"/>
        <v>0</v>
      </c>
      <c r="J2105" s="160" t="str">
        <f t="shared" si="65"/>
        <v>yes</v>
      </c>
    </row>
    <row r="2106" spans="2:10">
      <c r="B2106" t="s">
        <v>16823</v>
      </c>
      <c r="C2106" t="s">
        <v>16824</v>
      </c>
      <c r="D2106">
        <v>1</v>
      </c>
      <c r="E2106" s="160">
        <v>46200</v>
      </c>
      <c r="F2106" s="160">
        <v>46201</v>
      </c>
      <c r="I2106" s="160" t="b">
        <f t="shared" si="64"/>
        <v>0</v>
      </c>
      <c r="J2106" s="160" t="str">
        <f t="shared" si="65"/>
        <v>yes</v>
      </c>
    </row>
    <row r="2107" spans="2:10">
      <c r="B2107" t="s">
        <v>16825</v>
      </c>
      <c r="C2107" t="s">
        <v>16826</v>
      </c>
      <c r="D2107">
        <v>1</v>
      </c>
      <c r="E2107" s="160">
        <v>46197</v>
      </c>
      <c r="F2107" s="160">
        <v>46198</v>
      </c>
      <c r="G2107" s="160"/>
      <c r="I2107" s="160" t="b">
        <f t="shared" si="64"/>
        <v>0</v>
      </c>
      <c r="J2107" s="160" t="str">
        <f t="shared" si="65"/>
        <v>yes</v>
      </c>
    </row>
    <row r="2108" spans="2:10">
      <c r="B2108" t="s">
        <v>16827</v>
      </c>
      <c r="C2108" t="s">
        <v>16569</v>
      </c>
      <c r="D2108">
        <v>1</v>
      </c>
      <c r="E2108" s="160">
        <v>46200</v>
      </c>
      <c r="F2108" s="160">
        <v>46201</v>
      </c>
      <c r="I2108" s="160" t="b">
        <f t="shared" si="64"/>
        <v>0</v>
      </c>
      <c r="J2108" s="160" t="str">
        <f t="shared" si="65"/>
        <v>yes</v>
      </c>
    </row>
    <row r="2109" spans="2:10">
      <c r="B2109" t="s">
        <v>16828</v>
      </c>
      <c r="C2109" t="s">
        <v>16829</v>
      </c>
      <c r="D2109">
        <v>1</v>
      </c>
      <c r="E2109" s="160">
        <v>46187</v>
      </c>
      <c r="F2109" s="160">
        <v>46188</v>
      </c>
      <c r="I2109" s="160" t="b">
        <f t="shared" si="64"/>
        <v>0</v>
      </c>
      <c r="J2109" s="160" t="str">
        <f t="shared" si="65"/>
        <v>yes</v>
      </c>
    </row>
    <row r="2110" spans="2:10">
      <c r="B2110" t="s">
        <v>16830</v>
      </c>
      <c r="C2110" t="s">
        <v>16831</v>
      </c>
      <c r="D2110">
        <v>1</v>
      </c>
      <c r="E2110" s="160">
        <v>46189</v>
      </c>
      <c r="F2110" s="160">
        <v>46190</v>
      </c>
      <c r="G2110" s="160"/>
      <c r="H2110" s="160"/>
      <c r="I2110" s="160" t="b">
        <f t="shared" si="64"/>
        <v>0</v>
      </c>
      <c r="J2110" s="160" t="str">
        <f t="shared" si="65"/>
        <v>yes</v>
      </c>
    </row>
    <row r="2111" spans="2:10">
      <c r="B2111" t="s">
        <v>16832</v>
      </c>
      <c r="C2111" t="s">
        <v>16833</v>
      </c>
      <c r="D2111">
        <v>1</v>
      </c>
      <c r="E2111" s="160">
        <v>46191</v>
      </c>
      <c r="F2111" s="160">
        <v>46193</v>
      </c>
      <c r="G2111" s="160"/>
      <c r="H2111" s="160"/>
      <c r="I2111" s="160" t="b">
        <f t="shared" si="64"/>
        <v>0</v>
      </c>
      <c r="J2111" s="160" t="str">
        <f t="shared" si="65"/>
        <v>yes</v>
      </c>
    </row>
    <row r="2112" spans="2:10">
      <c r="B2112" t="s">
        <v>16834</v>
      </c>
      <c r="C2112" t="s">
        <v>16835</v>
      </c>
      <c r="D2112">
        <v>1</v>
      </c>
      <c r="E2112" s="160">
        <v>46204</v>
      </c>
      <c r="F2112" s="160">
        <v>46205</v>
      </c>
      <c r="I2112" s="160" t="b">
        <f t="shared" si="64"/>
        <v>0</v>
      </c>
      <c r="J2112" s="160" t="str">
        <f t="shared" si="65"/>
        <v>yes</v>
      </c>
    </row>
    <row r="2113" spans="2:10">
      <c r="B2113" t="s">
        <v>16836</v>
      </c>
      <c r="C2113" t="s">
        <v>16837</v>
      </c>
      <c r="D2113">
        <v>1</v>
      </c>
      <c r="E2113" s="160">
        <v>46184</v>
      </c>
      <c r="F2113" s="160">
        <v>46186</v>
      </c>
      <c r="I2113" s="160" t="b">
        <f t="shared" si="64"/>
        <v>0</v>
      </c>
      <c r="J2113" s="160" t="str">
        <f t="shared" si="65"/>
        <v>yes</v>
      </c>
    </row>
    <row r="2114" spans="2:10">
      <c r="B2114" t="s">
        <v>16838</v>
      </c>
      <c r="C2114" t="s">
        <v>16839</v>
      </c>
      <c r="D2114">
        <v>1</v>
      </c>
      <c r="E2114" s="160">
        <v>46187</v>
      </c>
      <c r="F2114" s="160">
        <v>46188</v>
      </c>
      <c r="G2114" s="160"/>
      <c r="I2114" s="160" t="b">
        <f t="shared" si="64"/>
        <v>0</v>
      </c>
      <c r="J2114" s="160" t="str">
        <f t="shared" si="65"/>
        <v>yes</v>
      </c>
    </row>
    <row r="2115" spans="2:10">
      <c r="B2115" t="s">
        <v>16840</v>
      </c>
      <c r="C2115" t="s">
        <v>16841</v>
      </c>
      <c r="D2115">
        <v>1</v>
      </c>
      <c r="E2115" s="160">
        <v>46189</v>
      </c>
      <c r="F2115" s="160">
        <v>46190</v>
      </c>
      <c r="G2115" s="160"/>
      <c r="I2115" s="160" t="b">
        <f t="shared" si="64"/>
        <v>0</v>
      </c>
      <c r="J2115" s="160" t="str">
        <f t="shared" si="65"/>
        <v>yes</v>
      </c>
    </row>
    <row r="2116" spans="2:10">
      <c r="B2116" t="s">
        <v>16842</v>
      </c>
      <c r="C2116" t="s">
        <v>16843</v>
      </c>
      <c r="D2116">
        <v>1</v>
      </c>
      <c r="E2116" s="160">
        <v>46191</v>
      </c>
      <c r="F2116" s="160">
        <v>46193</v>
      </c>
      <c r="I2116" s="160" t="b">
        <f t="shared" si="64"/>
        <v>0</v>
      </c>
      <c r="J2116" s="160" t="str">
        <f t="shared" si="65"/>
        <v>yes</v>
      </c>
    </row>
    <row r="2117" spans="2:10">
      <c r="B2117" t="s">
        <v>16844</v>
      </c>
      <c r="C2117" t="s">
        <v>16845</v>
      </c>
      <c r="D2117">
        <v>1</v>
      </c>
      <c r="E2117" s="160">
        <v>46194</v>
      </c>
      <c r="F2117" s="160">
        <v>46195</v>
      </c>
      <c r="G2117" s="160"/>
      <c r="H2117" s="160"/>
      <c r="I2117" s="160" t="b">
        <f t="shared" si="64"/>
        <v>0</v>
      </c>
      <c r="J2117" s="160" t="str">
        <f t="shared" si="65"/>
        <v>yes</v>
      </c>
    </row>
    <row r="2118" spans="2:10">
      <c r="B2118" t="s">
        <v>16846</v>
      </c>
      <c r="C2118" t="s">
        <v>16847</v>
      </c>
      <c r="D2118">
        <v>1</v>
      </c>
      <c r="E2118" s="160">
        <v>46187</v>
      </c>
      <c r="F2118" s="160">
        <v>46188</v>
      </c>
      <c r="G2118" s="160"/>
      <c r="H2118" s="160"/>
      <c r="I2118" s="160" t="b">
        <f t="shared" si="64"/>
        <v>0</v>
      </c>
      <c r="J2118" s="160" t="str">
        <f t="shared" si="65"/>
        <v>yes</v>
      </c>
    </row>
    <row r="2119" spans="2:10">
      <c r="B2119" t="s">
        <v>16848</v>
      </c>
      <c r="C2119" t="s">
        <v>16849</v>
      </c>
      <c r="D2119">
        <v>1</v>
      </c>
      <c r="E2119" s="160">
        <v>46189</v>
      </c>
      <c r="F2119" s="160">
        <v>46190</v>
      </c>
      <c r="I2119" s="160" t="b">
        <f t="shared" si="64"/>
        <v>0</v>
      </c>
      <c r="J2119" s="160" t="str">
        <f t="shared" si="65"/>
        <v>yes</v>
      </c>
    </row>
    <row r="2120" spans="2:10">
      <c r="B2120" t="s">
        <v>16850</v>
      </c>
      <c r="C2120" t="s">
        <v>16851</v>
      </c>
      <c r="D2120">
        <v>1</v>
      </c>
      <c r="E2120" s="160">
        <v>46191</v>
      </c>
      <c r="F2120" s="160">
        <v>46193</v>
      </c>
      <c r="G2120" s="160"/>
      <c r="H2120" s="160"/>
      <c r="I2120" s="160" t="b">
        <f t="shared" si="64"/>
        <v>0</v>
      </c>
      <c r="J2120" s="160" t="str">
        <f t="shared" si="65"/>
        <v>yes</v>
      </c>
    </row>
    <row r="2121" spans="2:10">
      <c r="B2121" t="s">
        <v>16852</v>
      </c>
      <c r="C2121" t="s">
        <v>16853</v>
      </c>
      <c r="D2121">
        <v>1</v>
      </c>
      <c r="E2121" s="160">
        <v>46104</v>
      </c>
      <c r="F2121" s="160">
        <v>46106</v>
      </c>
      <c r="G2121" s="160">
        <v>45952</v>
      </c>
      <c r="I2121" s="160" t="b">
        <f t="shared" si="64"/>
        <v>0</v>
      </c>
      <c r="J2121" s="160" t="str">
        <f t="shared" si="65"/>
        <v>yes</v>
      </c>
    </row>
    <row r="2122" spans="2:10">
      <c r="B2122" t="s">
        <v>16854</v>
      </c>
      <c r="C2122" t="s">
        <v>16855</v>
      </c>
      <c r="D2122">
        <v>1</v>
      </c>
      <c r="E2122" s="160">
        <v>46107</v>
      </c>
      <c r="F2122" s="160">
        <v>46110</v>
      </c>
      <c r="G2122" s="160">
        <v>45955</v>
      </c>
      <c r="H2122" s="160"/>
      <c r="I2122" s="160" t="b">
        <f t="shared" si="64"/>
        <v>0</v>
      </c>
      <c r="J2122" s="160" t="str">
        <f t="shared" si="65"/>
        <v>yes</v>
      </c>
    </row>
    <row r="2123" spans="2:10">
      <c r="B2123" t="s">
        <v>16856</v>
      </c>
      <c r="C2123" t="s">
        <v>16857</v>
      </c>
      <c r="D2123">
        <v>1</v>
      </c>
      <c r="E2123" s="160">
        <v>46111</v>
      </c>
      <c r="F2123" s="160">
        <v>46114</v>
      </c>
      <c r="G2123" s="160">
        <v>45962</v>
      </c>
      <c r="H2123" s="160"/>
      <c r="I2123" s="160" t="b">
        <f t="shared" ref="I2123:I2186" si="66">IF(E2123=G2123,"yes")</f>
        <v>0</v>
      </c>
      <c r="J2123" s="160" t="str">
        <f t="shared" ref="J2123:J2186" si="67">IF(E2123&gt;G2123,"yes")</f>
        <v>yes</v>
      </c>
    </row>
    <row r="2124" spans="2:10">
      <c r="B2124" t="s">
        <v>16858</v>
      </c>
      <c r="C2124" t="s">
        <v>16859</v>
      </c>
      <c r="D2124">
        <v>1</v>
      </c>
      <c r="E2124" s="160">
        <v>46116</v>
      </c>
      <c r="F2124" s="160">
        <v>46117</v>
      </c>
      <c r="G2124" s="160"/>
      <c r="H2124" s="160"/>
      <c r="I2124" s="160" t="b">
        <f t="shared" si="66"/>
        <v>0</v>
      </c>
      <c r="J2124" s="160" t="str">
        <f t="shared" si="67"/>
        <v>yes</v>
      </c>
    </row>
    <row r="2125" spans="2:10">
      <c r="B2125" t="s">
        <v>16860</v>
      </c>
      <c r="C2125" t="s">
        <v>16861</v>
      </c>
      <c r="D2125">
        <v>1</v>
      </c>
      <c r="E2125" s="160">
        <v>46141</v>
      </c>
      <c r="F2125" s="160">
        <v>46144</v>
      </c>
      <c r="G2125" s="160"/>
      <c r="I2125" s="160" t="b">
        <f t="shared" si="66"/>
        <v>0</v>
      </c>
      <c r="J2125" s="160" t="str">
        <f t="shared" si="67"/>
        <v>yes</v>
      </c>
    </row>
    <row r="2126" spans="2:10">
      <c r="B2126" t="s">
        <v>16862</v>
      </c>
      <c r="C2126" t="s">
        <v>16863</v>
      </c>
      <c r="D2126">
        <v>1</v>
      </c>
      <c r="E2126" s="160">
        <v>46112</v>
      </c>
      <c r="F2126" s="160">
        <v>46113</v>
      </c>
      <c r="G2126" s="160"/>
      <c r="H2126" s="160"/>
      <c r="I2126" s="160" t="b">
        <f t="shared" si="66"/>
        <v>0</v>
      </c>
      <c r="J2126" s="160" t="str">
        <f t="shared" si="67"/>
        <v>yes</v>
      </c>
    </row>
    <row r="2127" spans="2:10">
      <c r="B2127" t="s">
        <v>16864</v>
      </c>
      <c r="C2127" t="s">
        <v>16865</v>
      </c>
      <c r="D2127">
        <v>1</v>
      </c>
      <c r="E2127" s="160">
        <v>46114</v>
      </c>
      <c r="F2127" s="160">
        <v>46116</v>
      </c>
      <c r="G2127" s="160"/>
      <c r="H2127" s="160"/>
      <c r="I2127" s="160" t="b">
        <f t="shared" si="66"/>
        <v>0</v>
      </c>
      <c r="J2127" s="160" t="str">
        <f t="shared" si="67"/>
        <v>yes</v>
      </c>
    </row>
    <row r="2128" spans="2:10">
      <c r="B2128" t="s">
        <v>16866</v>
      </c>
      <c r="C2128" t="s">
        <v>16867</v>
      </c>
      <c r="D2128">
        <v>1</v>
      </c>
      <c r="E2128" s="160">
        <v>46141</v>
      </c>
      <c r="F2128" s="160">
        <v>46142</v>
      </c>
      <c r="I2128" s="160" t="b">
        <f t="shared" si="66"/>
        <v>0</v>
      </c>
      <c r="J2128" s="160" t="str">
        <f t="shared" si="67"/>
        <v>yes</v>
      </c>
    </row>
    <row r="2129" spans="2:10">
      <c r="B2129" t="s">
        <v>16868</v>
      </c>
      <c r="C2129" t="s">
        <v>16869</v>
      </c>
      <c r="D2129">
        <v>1</v>
      </c>
      <c r="E2129" s="160">
        <v>46110</v>
      </c>
      <c r="F2129" s="160">
        <v>46111</v>
      </c>
      <c r="G2129" s="160"/>
      <c r="H2129" s="160"/>
      <c r="I2129" s="160" t="b">
        <f t="shared" si="66"/>
        <v>0</v>
      </c>
      <c r="J2129" s="160" t="str">
        <f t="shared" si="67"/>
        <v>yes</v>
      </c>
    </row>
    <row r="2130" spans="2:10">
      <c r="B2130" t="s">
        <v>16870</v>
      </c>
      <c r="C2130" t="s">
        <v>16871</v>
      </c>
      <c r="D2130">
        <v>1</v>
      </c>
      <c r="E2130" s="160">
        <v>46112</v>
      </c>
      <c r="F2130" s="160">
        <v>46113</v>
      </c>
      <c r="G2130" s="160"/>
      <c r="H2130" s="160"/>
      <c r="I2130" s="160" t="b">
        <f t="shared" si="66"/>
        <v>0</v>
      </c>
      <c r="J2130" s="160" t="str">
        <f t="shared" si="67"/>
        <v>yes</v>
      </c>
    </row>
    <row r="2131" spans="2:10">
      <c r="B2131" t="s">
        <v>16872</v>
      </c>
      <c r="C2131" t="s">
        <v>16873</v>
      </c>
      <c r="D2131">
        <v>1</v>
      </c>
      <c r="E2131" s="160">
        <v>46114</v>
      </c>
      <c r="F2131" s="160">
        <v>46116</v>
      </c>
      <c r="G2131" s="160"/>
      <c r="H2131" s="160"/>
      <c r="I2131" s="160" t="b">
        <f t="shared" si="66"/>
        <v>0</v>
      </c>
      <c r="J2131" s="160" t="str">
        <f t="shared" si="67"/>
        <v>yes</v>
      </c>
    </row>
    <row r="2132" spans="2:10">
      <c r="B2132" t="s">
        <v>16874</v>
      </c>
      <c r="C2132" t="s">
        <v>16875</v>
      </c>
      <c r="D2132">
        <v>1</v>
      </c>
      <c r="E2132" s="160">
        <v>46117</v>
      </c>
      <c r="F2132" s="160">
        <v>46118</v>
      </c>
      <c r="G2132" s="160"/>
      <c r="H2132" s="160"/>
      <c r="I2132" s="160" t="b">
        <f t="shared" si="66"/>
        <v>0</v>
      </c>
      <c r="J2132" s="160" t="str">
        <f t="shared" si="67"/>
        <v>yes</v>
      </c>
    </row>
    <row r="2133" spans="2:10">
      <c r="B2133" t="s">
        <v>16876</v>
      </c>
      <c r="C2133" t="s">
        <v>16877</v>
      </c>
      <c r="D2133">
        <v>1</v>
      </c>
      <c r="E2133" s="160">
        <v>46141</v>
      </c>
      <c r="F2133" s="160">
        <v>46142</v>
      </c>
      <c r="G2133" s="160"/>
      <c r="H2133" s="160"/>
      <c r="I2133" s="160" t="b">
        <f t="shared" si="66"/>
        <v>0</v>
      </c>
      <c r="J2133" s="160" t="str">
        <f t="shared" si="67"/>
        <v>yes</v>
      </c>
    </row>
    <row r="2134" spans="2:10">
      <c r="B2134" t="s">
        <v>16878</v>
      </c>
      <c r="C2134" t="s">
        <v>16879</v>
      </c>
      <c r="D2134">
        <v>1</v>
      </c>
      <c r="E2134" s="160">
        <v>46119</v>
      </c>
      <c r="F2134" s="160">
        <v>46120</v>
      </c>
      <c r="G2134" s="160"/>
      <c r="H2134" s="160"/>
      <c r="I2134" s="160" t="b">
        <f t="shared" si="66"/>
        <v>0</v>
      </c>
      <c r="J2134" s="160" t="str">
        <f t="shared" si="67"/>
        <v>yes</v>
      </c>
    </row>
    <row r="2135" spans="2:10">
      <c r="B2135" t="s">
        <v>16880</v>
      </c>
      <c r="C2135" t="s">
        <v>16881</v>
      </c>
      <c r="D2135">
        <v>1</v>
      </c>
      <c r="E2135" s="160">
        <v>46121</v>
      </c>
      <c r="F2135" s="160">
        <v>46123</v>
      </c>
      <c r="G2135" s="160"/>
      <c r="H2135" s="160"/>
      <c r="I2135" s="160" t="b">
        <f t="shared" si="66"/>
        <v>0</v>
      </c>
      <c r="J2135" s="160" t="str">
        <f t="shared" si="67"/>
        <v>yes</v>
      </c>
    </row>
    <row r="2136" spans="2:10">
      <c r="B2136" t="s">
        <v>16882</v>
      </c>
      <c r="C2136" t="s">
        <v>16883</v>
      </c>
      <c r="D2136">
        <v>1</v>
      </c>
      <c r="E2136" s="160">
        <v>46141</v>
      </c>
      <c r="F2136" s="160">
        <v>46142</v>
      </c>
      <c r="I2136" s="160" t="b">
        <f t="shared" si="66"/>
        <v>0</v>
      </c>
      <c r="J2136" s="160" t="str">
        <f t="shared" si="67"/>
        <v>yes</v>
      </c>
    </row>
    <row r="2137" spans="2:10">
      <c r="B2137" t="s">
        <v>16884</v>
      </c>
      <c r="C2137" t="s">
        <v>16885</v>
      </c>
      <c r="D2137">
        <v>1</v>
      </c>
      <c r="E2137" s="160">
        <v>46121</v>
      </c>
      <c r="F2137" s="160">
        <v>46123</v>
      </c>
      <c r="G2137" s="160">
        <v>45920</v>
      </c>
      <c r="H2137" s="160"/>
      <c r="I2137" s="160" t="b">
        <f t="shared" si="66"/>
        <v>0</v>
      </c>
      <c r="J2137" s="160" t="str">
        <f t="shared" si="67"/>
        <v>yes</v>
      </c>
    </row>
    <row r="2138" spans="2:10">
      <c r="B2138" t="s">
        <v>16886</v>
      </c>
      <c r="C2138" t="s">
        <v>16887</v>
      </c>
      <c r="D2138">
        <v>1</v>
      </c>
      <c r="E2138" s="160">
        <v>46124</v>
      </c>
      <c r="F2138" s="160">
        <v>46125</v>
      </c>
      <c r="G2138" s="160"/>
      <c r="H2138" s="160"/>
      <c r="I2138" s="160" t="b">
        <f t="shared" si="66"/>
        <v>0</v>
      </c>
      <c r="J2138" s="160" t="str">
        <f t="shared" si="67"/>
        <v>yes</v>
      </c>
    </row>
    <row r="2139" spans="2:10">
      <c r="B2139" t="s">
        <v>16888</v>
      </c>
      <c r="C2139" t="s">
        <v>16889</v>
      </c>
      <c r="D2139">
        <v>1</v>
      </c>
      <c r="E2139" s="160">
        <v>46141</v>
      </c>
      <c r="F2139" s="160">
        <v>46144</v>
      </c>
      <c r="G2139" s="160"/>
      <c r="H2139" s="160"/>
      <c r="I2139" s="160" t="b">
        <f t="shared" si="66"/>
        <v>0</v>
      </c>
      <c r="J2139" s="160" t="str">
        <f t="shared" si="67"/>
        <v>yes</v>
      </c>
    </row>
    <row r="2140" spans="2:10">
      <c r="B2140" t="s">
        <v>16890</v>
      </c>
      <c r="C2140" t="s">
        <v>16891</v>
      </c>
      <c r="D2140">
        <v>1</v>
      </c>
      <c r="E2140" s="160">
        <v>46126</v>
      </c>
      <c r="F2140" s="160">
        <v>46127</v>
      </c>
      <c r="G2140" s="160"/>
      <c r="H2140" s="160"/>
      <c r="I2140" s="160" t="b">
        <f t="shared" si="66"/>
        <v>0</v>
      </c>
      <c r="J2140" s="160" t="str">
        <f t="shared" si="67"/>
        <v>yes</v>
      </c>
    </row>
    <row r="2141" spans="2:10">
      <c r="B2141" t="s">
        <v>16892</v>
      </c>
      <c r="C2141" t="s">
        <v>16893</v>
      </c>
      <c r="D2141">
        <v>1</v>
      </c>
      <c r="E2141" s="160">
        <v>46141</v>
      </c>
      <c r="F2141" s="160">
        <v>46144</v>
      </c>
      <c r="I2141" s="160" t="b">
        <f t="shared" si="66"/>
        <v>0</v>
      </c>
      <c r="J2141" s="160" t="str">
        <f t="shared" si="67"/>
        <v>yes</v>
      </c>
    </row>
    <row r="2142" spans="2:10">
      <c r="B2142" t="s">
        <v>16894</v>
      </c>
      <c r="C2142" t="s">
        <v>16895</v>
      </c>
      <c r="D2142">
        <v>1</v>
      </c>
      <c r="E2142" s="160">
        <v>46133</v>
      </c>
      <c r="F2142" s="160">
        <v>46134</v>
      </c>
      <c r="G2142" s="160"/>
      <c r="I2142" s="160" t="b">
        <f t="shared" si="66"/>
        <v>0</v>
      </c>
      <c r="J2142" s="160" t="str">
        <f t="shared" si="67"/>
        <v>yes</v>
      </c>
    </row>
    <row r="2143" spans="2:10">
      <c r="B2143" t="s">
        <v>16896</v>
      </c>
      <c r="C2143" t="s">
        <v>16897</v>
      </c>
      <c r="D2143">
        <v>1</v>
      </c>
      <c r="E2143" s="160">
        <v>46141</v>
      </c>
      <c r="F2143" s="160">
        <v>46142</v>
      </c>
      <c r="G2143" s="160"/>
      <c r="I2143" s="160" t="b">
        <f t="shared" si="66"/>
        <v>0</v>
      </c>
      <c r="J2143" s="160" t="str">
        <f t="shared" si="67"/>
        <v>yes</v>
      </c>
    </row>
    <row r="2144" spans="2:10">
      <c r="B2144" t="s">
        <v>16898</v>
      </c>
      <c r="C2144" t="s">
        <v>16899</v>
      </c>
      <c r="D2144">
        <v>1</v>
      </c>
      <c r="E2144" s="160">
        <v>46125</v>
      </c>
      <c r="F2144" s="160">
        <v>46126</v>
      </c>
      <c r="G2144" s="160"/>
      <c r="H2144" s="160"/>
      <c r="I2144" s="160" t="b">
        <f t="shared" si="66"/>
        <v>0</v>
      </c>
      <c r="J2144" s="160" t="str">
        <f t="shared" si="67"/>
        <v>yes</v>
      </c>
    </row>
    <row r="2145" spans="2:10">
      <c r="B2145" t="s">
        <v>16900</v>
      </c>
      <c r="C2145" t="s">
        <v>16901</v>
      </c>
      <c r="D2145">
        <v>1</v>
      </c>
      <c r="E2145" s="160">
        <v>46127</v>
      </c>
      <c r="F2145" s="160">
        <v>46128</v>
      </c>
      <c r="G2145" s="160"/>
      <c r="H2145" s="160"/>
      <c r="I2145" s="160" t="b">
        <f t="shared" si="66"/>
        <v>0</v>
      </c>
      <c r="J2145" s="160" t="str">
        <f t="shared" si="67"/>
        <v>yes</v>
      </c>
    </row>
    <row r="2146" spans="2:10">
      <c r="B2146" t="s">
        <v>16902</v>
      </c>
      <c r="C2146" t="s">
        <v>16903</v>
      </c>
      <c r="D2146">
        <v>1</v>
      </c>
      <c r="E2146" s="160">
        <v>46130</v>
      </c>
      <c r="F2146" s="160">
        <v>46131</v>
      </c>
      <c r="G2146" s="160"/>
      <c r="H2146" s="160"/>
      <c r="I2146" s="160" t="b">
        <f t="shared" si="66"/>
        <v>0</v>
      </c>
      <c r="J2146" s="160" t="str">
        <f t="shared" si="67"/>
        <v>yes</v>
      </c>
    </row>
    <row r="2147" spans="2:10">
      <c r="B2147" t="s">
        <v>16904</v>
      </c>
      <c r="C2147" t="s">
        <v>16905</v>
      </c>
      <c r="D2147">
        <v>1</v>
      </c>
      <c r="E2147" s="160">
        <v>46132</v>
      </c>
      <c r="F2147" s="160">
        <v>46133</v>
      </c>
      <c r="G2147" s="160"/>
      <c r="H2147" s="160"/>
      <c r="I2147" s="160" t="b">
        <f t="shared" si="66"/>
        <v>0</v>
      </c>
      <c r="J2147" s="160" t="str">
        <f t="shared" si="67"/>
        <v>yes</v>
      </c>
    </row>
    <row r="2148" spans="2:10">
      <c r="B2148" t="s">
        <v>16906</v>
      </c>
      <c r="C2148" t="s">
        <v>16907</v>
      </c>
      <c r="D2148">
        <v>1</v>
      </c>
      <c r="E2148" s="160">
        <v>46141</v>
      </c>
      <c r="F2148" s="160">
        <v>46142</v>
      </c>
      <c r="G2148" s="160"/>
      <c r="I2148" s="160" t="b">
        <f t="shared" si="66"/>
        <v>0</v>
      </c>
      <c r="J2148" s="160" t="str">
        <f t="shared" si="67"/>
        <v>yes</v>
      </c>
    </row>
    <row r="2149" spans="2:10">
      <c r="B2149" t="s">
        <v>16908</v>
      </c>
      <c r="C2149" t="s">
        <v>16909</v>
      </c>
      <c r="D2149">
        <v>1</v>
      </c>
      <c r="E2149" s="160">
        <v>46134</v>
      </c>
      <c r="F2149" s="160">
        <v>46135</v>
      </c>
      <c r="G2149" s="160"/>
      <c r="H2149" s="160"/>
      <c r="I2149" s="160" t="b">
        <f t="shared" si="66"/>
        <v>0</v>
      </c>
      <c r="J2149" s="160" t="str">
        <f t="shared" si="67"/>
        <v>yes</v>
      </c>
    </row>
    <row r="2150" spans="2:10">
      <c r="B2150" t="s">
        <v>16910</v>
      </c>
      <c r="C2150" t="s">
        <v>16911</v>
      </c>
      <c r="D2150">
        <v>1</v>
      </c>
      <c r="E2150" s="160">
        <v>46141</v>
      </c>
      <c r="F2150" s="160">
        <v>46142</v>
      </c>
      <c r="G2150" s="160"/>
      <c r="I2150" s="160" t="b">
        <f t="shared" si="66"/>
        <v>0</v>
      </c>
      <c r="J2150" s="160" t="str">
        <f t="shared" si="67"/>
        <v>yes</v>
      </c>
    </row>
    <row r="2151" spans="2:10">
      <c r="B2151" t="s">
        <v>16912</v>
      </c>
      <c r="C2151" t="s">
        <v>16913</v>
      </c>
      <c r="D2151">
        <v>1</v>
      </c>
      <c r="E2151" s="160">
        <v>46130</v>
      </c>
      <c r="F2151" s="160">
        <v>46131</v>
      </c>
      <c r="G2151" s="160"/>
      <c r="H2151" s="160"/>
      <c r="I2151" s="160" t="b">
        <f t="shared" si="66"/>
        <v>0</v>
      </c>
      <c r="J2151" s="160" t="str">
        <f t="shared" si="67"/>
        <v>yes</v>
      </c>
    </row>
    <row r="2152" spans="2:10">
      <c r="B2152" t="s">
        <v>16914</v>
      </c>
      <c r="C2152" t="s">
        <v>16915</v>
      </c>
      <c r="D2152">
        <v>1</v>
      </c>
      <c r="E2152" s="160">
        <v>46132</v>
      </c>
      <c r="F2152" s="160">
        <v>46133</v>
      </c>
      <c r="G2152" s="160"/>
      <c r="H2152" s="160"/>
      <c r="I2152" s="160" t="b">
        <f t="shared" si="66"/>
        <v>0</v>
      </c>
      <c r="J2152" s="160" t="str">
        <f t="shared" si="67"/>
        <v>yes</v>
      </c>
    </row>
    <row r="2153" spans="2:10">
      <c r="B2153" t="s">
        <v>16916</v>
      </c>
      <c r="C2153" t="s">
        <v>16917</v>
      </c>
      <c r="D2153">
        <v>1</v>
      </c>
      <c r="E2153" s="160">
        <v>46134</v>
      </c>
      <c r="F2153" s="160">
        <v>46135</v>
      </c>
      <c r="G2153" s="160"/>
      <c r="H2153" s="160"/>
      <c r="I2153" s="160" t="b">
        <f t="shared" si="66"/>
        <v>0</v>
      </c>
      <c r="J2153" s="160" t="str">
        <f t="shared" si="67"/>
        <v>yes</v>
      </c>
    </row>
    <row r="2154" spans="2:10">
      <c r="B2154" t="s">
        <v>16918</v>
      </c>
      <c r="C2154" t="s">
        <v>16919</v>
      </c>
      <c r="D2154">
        <v>1</v>
      </c>
      <c r="E2154" s="160">
        <v>46137</v>
      </c>
      <c r="F2154" s="160">
        <v>46138</v>
      </c>
      <c r="G2154" s="160"/>
      <c r="H2154" s="160"/>
      <c r="I2154" s="160" t="b">
        <f t="shared" si="66"/>
        <v>0</v>
      </c>
      <c r="J2154" s="160" t="str">
        <f t="shared" si="67"/>
        <v>yes</v>
      </c>
    </row>
    <row r="2155" spans="2:10">
      <c r="B2155" t="s">
        <v>16920</v>
      </c>
      <c r="C2155" t="s">
        <v>16921</v>
      </c>
      <c r="D2155">
        <v>1</v>
      </c>
      <c r="E2155" s="160">
        <v>46139</v>
      </c>
      <c r="F2155" s="160">
        <v>46140</v>
      </c>
      <c r="G2155" s="160"/>
      <c r="H2155" s="160"/>
      <c r="I2155" s="160" t="b">
        <f t="shared" si="66"/>
        <v>0</v>
      </c>
      <c r="J2155" s="160" t="str">
        <f t="shared" si="67"/>
        <v>yes</v>
      </c>
    </row>
    <row r="2156" spans="2:10">
      <c r="B2156" t="s">
        <v>16922</v>
      </c>
      <c r="C2156" t="s">
        <v>16923</v>
      </c>
      <c r="D2156">
        <v>1</v>
      </c>
      <c r="E2156" s="160">
        <v>46132</v>
      </c>
      <c r="F2156" s="160">
        <v>46133</v>
      </c>
      <c r="G2156" s="160"/>
      <c r="H2156" s="160"/>
      <c r="I2156" s="160" t="b">
        <f t="shared" si="66"/>
        <v>0</v>
      </c>
      <c r="J2156" s="160" t="str">
        <f t="shared" si="67"/>
        <v>yes</v>
      </c>
    </row>
    <row r="2157" spans="2:10">
      <c r="B2157" t="s">
        <v>16924</v>
      </c>
      <c r="C2157" t="s">
        <v>16925</v>
      </c>
      <c r="D2157">
        <v>1</v>
      </c>
      <c r="E2157" s="160">
        <v>46134</v>
      </c>
      <c r="F2157" s="160">
        <v>46135</v>
      </c>
      <c r="G2157" s="160"/>
      <c r="H2157" s="160"/>
      <c r="I2157" s="160" t="b">
        <f t="shared" si="66"/>
        <v>0</v>
      </c>
      <c r="J2157" s="160" t="str">
        <f t="shared" si="67"/>
        <v>yes</v>
      </c>
    </row>
    <row r="2158" spans="2:10">
      <c r="B2158" t="s">
        <v>16926</v>
      </c>
      <c r="C2158" t="s">
        <v>16927</v>
      </c>
      <c r="D2158">
        <v>1</v>
      </c>
      <c r="E2158" s="160">
        <v>46137</v>
      </c>
      <c r="F2158" s="160">
        <v>46138</v>
      </c>
      <c r="G2158" s="160"/>
      <c r="H2158" s="160"/>
      <c r="I2158" s="160" t="b">
        <f t="shared" si="66"/>
        <v>0</v>
      </c>
      <c r="J2158" s="160" t="str">
        <f t="shared" si="67"/>
        <v>yes</v>
      </c>
    </row>
    <row r="2159" spans="2:10">
      <c r="B2159" t="s">
        <v>16928</v>
      </c>
      <c r="C2159" t="s">
        <v>16929</v>
      </c>
      <c r="D2159">
        <v>1</v>
      </c>
      <c r="E2159" s="160">
        <v>46139</v>
      </c>
      <c r="F2159" s="160">
        <v>46140</v>
      </c>
      <c r="G2159" s="160"/>
      <c r="H2159" s="160"/>
      <c r="I2159" s="160" t="b">
        <f t="shared" si="66"/>
        <v>0</v>
      </c>
      <c r="J2159" s="160" t="str">
        <f t="shared" si="67"/>
        <v>yes</v>
      </c>
    </row>
    <row r="2160" spans="2:10">
      <c r="B2160" t="s">
        <v>16930</v>
      </c>
      <c r="C2160" t="s">
        <v>16931</v>
      </c>
      <c r="D2160">
        <v>1</v>
      </c>
      <c r="E2160" s="160">
        <v>46141</v>
      </c>
      <c r="F2160" s="160">
        <v>46142</v>
      </c>
      <c r="G2160" s="160"/>
      <c r="H2160" s="160"/>
      <c r="I2160" s="160" t="b">
        <f t="shared" si="66"/>
        <v>0</v>
      </c>
      <c r="J2160" s="160" t="str">
        <f t="shared" si="67"/>
        <v>yes</v>
      </c>
    </row>
    <row r="2161" spans="2:10">
      <c r="B2161" t="s">
        <v>16932</v>
      </c>
      <c r="C2161" t="s">
        <v>16933</v>
      </c>
      <c r="D2161">
        <v>1</v>
      </c>
      <c r="E2161" s="160">
        <v>46134</v>
      </c>
      <c r="F2161" s="160">
        <v>46135</v>
      </c>
      <c r="G2161" s="160"/>
      <c r="H2161" s="160"/>
      <c r="I2161" s="160" t="b">
        <f t="shared" si="66"/>
        <v>0</v>
      </c>
      <c r="J2161" s="160" t="str">
        <f t="shared" si="67"/>
        <v>yes</v>
      </c>
    </row>
    <row r="2162" spans="2:10">
      <c r="B2162" t="s">
        <v>16934</v>
      </c>
      <c r="C2162" t="s">
        <v>16935</v>
      </c>
      <c r="D2162">
        <v>1</v>
      </c>
      <c r="E2162" s="160">
        <v>46137</v>
      </c>
      <c r="F2162" s="160">
        <v>46138</v>
      </c>
      <c r="G2162" s="160"/>
      <c r="H2162" s="160"/>
      <c r="I2162" s="160" t="b">
        <f t="shared" si="66"/>
        <v>0</v>
      </c>
      <c r="J2162" s="160" t="str">
        <f t="shared" si="67"/>
        <v>yes</v>
      </c>
    </row>
    <row r="2163" spans="2:10">
      <c r="B2163" t="s">
        <v>16936</v>
      </c>
      <c r="C2163" t="s">
        <v>16937</v>
      </c>
      <c r="D2163">
        <v>1</v>
      </c>
      <c r="E2163" s="160">
        <v>46139</v>
      </c>
      <c r="F2163" s="160">
        <v>46140</v>
      </c>
      <c r="G2163" s="160"/>
      <c r="H2163" s="160"/>
      <c r="I2163" s="160" t="b">
        <f t="shared" si="66"/>
        <v>0</v>
      </c>
      <c r="J2163" s="160" t="str">
        <f t="shared" si="67"/>
        <v>yes</v>
      </c>
    </row>
    <row r="2164" spans="2:10">
      <c r="B2164" t="s">
        <v>16938</v>
      </c>
      <c r="C2164" t="s">
        <v>16939</v>
      </c>
      <c r="D2164">
        <v>1</v>
      </c>
      <c r="E2164" s="160">
        <v>46141</v>
      </c>
      <c r="F2164" s="160">
        <v>46142</v>
      </c>
      <c r="G2164" s="160"/>
      <c r="H2164" s="160"/>
      <c r="I2164" s="160" t="b">
        <f t="shared" si="66"/>
        <v>0</v>
      </c>
      <c r="J2164" s="160" t="str">
        <f t="shared" si="67"/>
        <v>yes</v>
      </c>
    </row>
    <row r="2165" spans="2:10">
      <c r="B2165" t="s">
        <v>16940</v>
      </c>
      <c r="C2165" t="s">
        <v>16941</v>
      </c>
      <c r="D2165">
        <v>1</v>
      </c>
      <c r="E2165" s="160">
        <v>46144</v>
      </c>
      <c r="F2165" s="160">
        <v>46145</v>
      </c>
      <c r="G2165" s="160"/>
      <c r="H2165" s="160"/>
      <c r="I2165" s="160" t="b">
        <f t="shared" si="66"/>
        <v>0</v>
      </c>
      <c r="J2165" s="160" t="str">
        <f t="shared" si="67"/>
        <v>yes</v>
      </c>
    </row>
    <row r="2166" spans="2:10">
      <c r="B2166" t="s">
        <v>16942</v>
      </c>
      <c r="C2166" t="s">
        <v>16943</v>
      </c>
      <c r="D2166">
        <v>1</v>
      </c>
      <c r="E2166" s="160">
        <v>46137</v>
      </c>
      <c r="F2166" s="160">
        <v>46138</v>
      </c>
      <c r="G2166" s="160"/>
      <c r="H2166" s="160"/>
      <c r="I2166" s="160" t="b">
        <f t="shared" si="66"/>
        <v>0</v>
      </c>
      <c r="J2166" s="160" t="str">
        <f t="shared" si="67"/>
        <v>yes</v>
      </c>
    </row>
    <row r="2167" spans="2:10">
      <c r="B2167" t="s">
        <v>16944</v>
      </c>
      <c r="C2167" t="s">
        <v>16945</v>
      </c>
      <c r="D2167">
        <v>1</v>
      </c>
      <c r="E2167" s="160">
        <v>46139</v>
      </c>
      <c r="F2167" s="160">
        <v>46140</v>
      </c>
      <c r="G2167" s="160"/>
      <c r="H2167" s="160"/>
      <c r="I2167" s="160" t="b">
        <f t="shared" si="66"/>
        <v>0</v>
      </c>
      <c r="J2167" s="160" t="str">
        <f t="shared" si="67"/>
        <v>yes</v>
      </c>
    </row>
    <row r="2168" spans="2:10">
      <c r="B2168" t="s">
        <v>16946</v>
      </c>
      <c r="C2168" t="s">
        <v>16947</v>
      </c>
      <c r="D2168">
        <v>1</v>
      </c>
      <c r="E2168" s="160">
        <v>46141</v>
      </c>
      <c r="F2168" s="160">
        <v>46142</v>
      </c>
      <c r="G2168" s="160"/>
      <c r="H2168" s="160"/>
      <c r="I2168" s="160" t="b">
        <f t="shared" si="66"/>
        <v>0</v>
      </c>
      <c r="J2168" s="160" t="str">
        <f t="shared" si="67"/>
        <v>yes</v>
      </c>
    </row>
    <row r="2169" spans="2:10">
      <c r="B2169" t="s">
        <v>16948</v>
      </c>
      <c r="C2169" t="s">
        <v>16949</v>
      </c>
      <c r="D2169">
        <v>1</v>
      </c>
      <c r="E2169" s="160">
        <v>46144</v>
      </c>
      <c r="F2169" s="160">
        <v>46145</v>
      </c>
      <c r="G2169" s="160"/>
      <c r="H2169" s="160"/>
      <c r="I2169" s="160" t="b">
        <f t="shared" si="66"/>
        <v>0</v>
      </c>
      <c r="J2169" s="160" t="str">
        <f t="shared" si="67"/>
        <v>yes</v>
      </c>
    </row>
    <row r="2170" spans="2:10">
      <c r="B2170" t="s">
        <v>16950</v>
      </c>
      <c r="C2170" t="s">
        <v>16951</v>
      </c>
      <c r="D2170">
        <v>1</v>
      </c>
      <c r="E2170" s="160">
        <v>46146</v>
      </c>
      <c r="F2170" s="160">
        <v>46147</v>
      </c>
      <c r="G2170" s="160"/>
      <c r="H2170" s="160"/>
      <c r="I2170" s="160" t="b">
        <f t="shared" si="66"/>
        <v>0</v>
      </c>
      <c r="J2170" s="160" t="str">
        <f t="shared" si="67"/>
        <v>yes</v>
      </c>
    </row>
    <row r="2171" spans="2:10">
      <c r="B2171" t="s">
        <v>16952</v>
      </c>
      <c r="C2171" t="s">
        <v>16953</v>
      </c>
      <c r="D2171">
        <v>1</v>
      </c>
      <c r="E2171" s="160">
        <v>46139</v>
      </c>
      <c r="F2171" s="160">
        <v>46140</v>
      </c>
      <c r="G2171" s="160">
        <v>45956</v>
      </c>
      <c r="H2171" s="160"/>
      <c r="I2171" s="160" t="b">
        <f t="shared" si="66"/>
        <v>0</v>
      </c>
      <c r="J2171" s="160" t="str">
        <f t="shared" si="67"/>
        <v>yes</v>
      </c>
    </row>
    <row r="2172" spans="2:10">
      <c r="B2172" t="s">
        <v>16954</v>
      </c>
      <c r="C2172" t="s">
        <v>16955</v>
      </c>
      <c r="D2172">
        <v>1</v>
      </c>
      <c r="E2172" s="160">
        <v>46141</v>
      </c>
      <c r="F2172" s="160">
        <v>46144</v>
      </c>
      <c r="G2172" s="160"/>
      <c r="H2172" s="160"/>
      <c r="I2172" s="160" t="b">
        <f t="shared" si="66"/>
        <v>0</v>
      </c>
      <c r="J2172" s="160" t="str">
        <f t="shared" si="67"/>
        <v>yes</v>
      </c>
    </row>
    <row r="2173" spans="2:10">
      <c r="B2173" t="s">
        <v>16956</v>
      </c>
      <c r="C2173" t="s">
        <v>16957</v>
      </c>
      <c r="D2173">
        <v>1</v>
      </c>
      <c r="E2173" s="160">
        <v>46145</v>
      </c>
      <c r="F2173" s="160">
        <v>46147</v>
      </c>
      <c r="G2173" s="160"/>
      <c r="H2173" s="160"/>
      <c r="I2173" s="160" t="b">
        <f t="shared" si="66"/>
        <v>0</v>
      </c>
      <c r="J2173" s="160" t="str">
        <f t="shared" si="67"/>
        <v>yes</v>
      </c>
    </row>
    <row r="2174" spans="2:10">
      <c r="B2174" t="s">
        <v>16958</v>
      </c>
      <c r="C2174" t="s">
        <v>16959</v>
      </c>
      <c r="D2174">
        <v>1</v>
      </c>
      <c r="E2174" s="160">
        <v>46148</v>
      </c>
      <c r="F2174" s="160">
        <v>46149</v>
      </c>
      <c r="G2174" s="160"/>
      <c r="H2174" s="160"/>
      <c r="I2174" s="160" t="b">
        <f t="shared" si="66"/>
        <v>0</v>
      </c>
      <c r="J2174" s="160" t="str">
        <f t="shared" si="67"/>
        <v>yes</v>
      </c>
    </row>
    <row r="2175" spans="2:10">
      <c r="B2175" t="s">
        <v>16960</v>
      </c>
      <c r="C2175" t="s">
        <v>16961</v>
      </c>
      <c r="D2175">
        <v>1</v>
      </c>
      <c r="E2175" s="160">
        <v>46141</v>
      </c>
      <c r="F2175" s="160">
        <v>46142</v>
      </c>
      <c r="G2175" s="160"/>
      <c r="I2175" s="160" t="b">
        <f t="shared" si="66"/>
        <v>0</v>
      </c>
      <c r="J2175" s="160" t="str">
        <f t="shared" si="67"/>
        <v>yes</v>
      </c>
    </row>
    <row r="2176" spans="2:10">
      <c r="B2176" t="s">
        <v>16962</v>
      </c>
      <c r="C2176" t="s">
        <v>16963</v>
      </c>
      <c r="D2176">
        <v>1</v>
      </c>
      <c r="E2176" s="160">
        <v>46144</v>
      </c>
      <c r="F2176" s="160">
        <v>46146</v>
      </c>
      <c r="G2176" s="160"/>
      <c r="H2176" s="160"/>
      <c r="I2176" s="160" t="b">
        <f t="shared" si="66"/>
        <v>0</v>
      </c>
      <c r="J2176" s="160" t="str">
        <f t="shared" si="67"/>
        <v>yes</v>
      </c>
    </row>
    <row r="2177" spans="2:10">
      <c r="B2177" t="s">
        <v>16964</v>
      </c>
      <c r="C2177" t="s">
        <v>16965</v>
      </c>
      <c r="D2177">
        <v>1</v>
      </c>
      <c r="E2177" s="160">
        <v>46147</v>
      </c>
      <c r="F2177" s="160">
        <v>46149</v>
      </c>
      <c r="G2177" s="160"/>
      <c r="H2177" s="160"/>
      <c r="I2177" s="160" t="b">
        <f t="shared" si="66"/>
        <v>0</v>
      </c>
      <c r="J2177" s="160" t="str">
        <f t="shared" si="67"/>
        <v>yes</v>
      </c>
    </row>
    <row r="2178" spans="2:10">
      <c r="B2178" t="s">
        <v>16966</v>
      </c>
      <c r="C2178" t="s">
        <v>16967</v>
      </c>
      <c r="D2178">
        <v>1</v>
      </c>
      <c r="E2178" s="160">
        <v>46151</v>
      </c>
      <c r="F2178" s="160">
        <v>46152</v>
      </c>
      <c r="G2178" s="160"/>
      <c r="H2178" s="160"/>
      <c r="I2178" s="160" t="b">
        <f t="shared" si="66"/>
        <v>0</v>
      </c>
      <c r="J2178" s="160" t="str">
        <f t="shared" si="67"/>
        <v>yes</v>
      </c>
    </row>
    <row r="2179" spans="2:10">
      <c r="B2179" t="s">
        <v>16968</v>
      </c>
      <c r="C2179" t="s">
        <v>16969</v>
      </c>
      <c r="D2179">
        <v>1</v>
      </c>
      <c r="E2179" s="160">
        <v>46134</v>
      </c>
      <c r="F2179" s="160">
        <v>46140</v>
      </c>
      <c r="G2179" s="160"/>
      <c r="H2179" s="160"/>
      <c r="I2179" s="160" t="b">
        <f t="shared" si="66"/>
        <v>0</v>
      </c>
      <c r="J2179" s="160" t="str">
        <f t="shared" si="67"/>
        <v>yes</v>
      </c>
    </row>
    <row r="2180" spans="2:10">
      <c r="B2180" t="s">
        <v>16970</v>
      </c>
      <c r="C2180" t="s">
        <v>16971</v>
      </c>
      <c r="D2180">
        <v>1</v>
      </c>
      <c r="E2180" s="160"/>
      <c r="F2180" s="160"/>
      <c r="G2180" s="160"/>
      <c r="H2180" s="160"/>
      <c r="I2180" s="160" t="str">
        <f t="shared" si="66"/>
        <v>yes</v>
      </c>
      <c r="J2180" s="160" t="b">
        <f t="shared" si="67"/>
        <v>0</v>
      </c>
    </row>
    <row r="2181" spans="2:10">
      <c r="B2181" t="s">
        <v>16972</v>
      </c>
      <c r="C2181" t="s">
        <v>16973</v>
      </c>
      <c r="D2181">
        <v>1</v>
      </c>
      <c r="E2181" s="160">
        <v>46151</v>
      </c>
      <c r="F2181" s="160">
        <v>46152</v>
      </c>
      <c r="G2181" s="160"/>
      <c r="I2181" s="160" t="b">
        <f t="shared" si="66"/>
        <v>0</v>
      </c>
      <c r="J2181" s="160" t="str">
        <f t="shared" si="67"/>
        <v>yes</v>
      </c>
    </row>
    <row r="2182" spans="2:10">
      <c r="B2182" t="s">
        <v>16974</v>
      </c>
      <c r="C2182" t="s">
        <v>16975</v>
      </c>
      <c r="D2182">
        <v>1</v>
      </c>
      <c r="E2182" s="160">
        <v>46153</v>
      </c>
      <c r="F2182" s="160">
        <v>46154</v>
      </c>
      <c r="G2182" s="160"/>
      <c r="H2182" s="160"/>
      <c r="I2182" s="160" t="b">
        <f t="shared" si="66"/>
        <v>0</v>
      </c>
      <c r="J2182" s="160" t="str">
        <f t="shared" si="67"/>
        <v>yes</v>
      </c>
    </row>
    <row r="2183" spans="2:10">
      <c r="B2183" t="s">
        <v>16976</v>
      </c>
      <c r="C2183" t="s">
        <v>16977</v>
      </c>
      <c r="D2183">
        <v>1</v>
      </c>
      <c r="E2183" s="160">
        <v>46155</v>
      </c>
      <c r="F2183" s="160">
        <v>46159</v>
      </c>
      <c r="G2183" s="160"/>
      <c r="H2183" s="160"/>
      <c r="I2183" s="160" t="b">
        <f t="shared" si="66"/>
        <v>0</v>
      </c>
      <c r="J2183" s="160" t="str">
        <f t="shared" si="67"/>
        <v>yes</v>
      </c>
    </row>
    <row r="2184" spans="2:10">
      <c r="B2184" t="s">
        <v>16978</v>
      </c>
      <c r="C2184" t="s">
        <v>16979</v>
      </c>
      <c r="D2184">
        <v>1</v>
      </c>
      <c r="E2184" s="160">
        <v>46160</v>
      </c>
      <c r="F2184" s="160">
        <v>46161</v>
      </c>
      <c r="G2184" s="160"/>
      <c r="H2184" s="160"/>
      <c r="I2184" s="160" t="b">
        <f t="shared" si="66"/>
        <v>0</v>
      </c>
      <c r="J2184" s="160" t="str">
        <f t="shared" si="67"/>
        <v>yes</v>
      </c>
    </row>
    <row r="2185" spans="2:10">
      <c r="B2185" t="s">
        <v>16980</v>
      </c>
      <c r="C2185" t="s">
        <v>16981</v>
      </c>
      <c r="D2185">
        <v>1</v>
      </c>
      <c r="E2185" s="160">
        <v>46172</v>
      </c>
      <c r="F2185" s="160">
        <v>46173</v>
      </c>
      <c r="G2185" s="160"/>
      <c r="H2185" s="160"/>
      <c r="I2185" s="160" t="b">
        <f t="shared" si="66"/>
        <v>0</v>
      </c>
      <c r="J2185" s="160" t="str">
        <f t="shared" si="67"/>
        <v>yes</v>
      </c>
    </row>
    <row r="2186" spans="2:10">
      <c r="B2186" t="s">
        <v>16982</v>
      </c>
      <c r="C2186" t="s">
        <v>16983</v>
      </c>
      <c r="D2186">
        <v>1</v>
      </c>
      <c r="E2186" s="160">
        <v>46167</v>
      </c>
      <c r="F2186" s="160">
        <v>46168</v>
      </c>
      <c r="G2186" s="160"/>
      <c r="H2186" s="160"/>
      <c r="I2186" s="160" t="b">
        <f t="shared" si="66"/>
        <v>0</v>
      </c>
      <c r="J2186" s="160" t="str">
        <f t="shared" si="67"/>
        <v>yes</v>
      </c>
    </row>
    <row r="2187" spans="2:10">
      <c r="B2187" t="s">
        <v>16984</v>
      </c>
      <c r="C2187" t="s">
        <v>16985</v>
      </c>
      <c r="D2187">
        <v>1</v>
      </c>
      <c r="E2187" s="160">
        <v>46169</v>
      </c>
      <c r="F2187" s="160">
        <v>46170</v>
      </c>
      <c r="G2187" s="160"/>
      <c r="H2187" s="160"/>
      <c r="I2187" s="160" t="b">
        <f t="shared" ref="I2187:I2250" si="68">IF(E2187=G2187,"yes")</f>
        <v>0</v>
      </c>
      <c r="J2187" s="160" t="str">
        <f t="shared" ref="J2187:J2250" si="69">IF(E2187&gt;G2187,"yes")</f>
        <v>yes</v>
      </c>
    </row>
    <row r="2188" spans="2:10">
      <c r="B2188" t="s">
        <v>16986</v>
      </c>
      <c r="C2188" t="s">
        <v>16987</v>
      </c>
      <c r="D2188">
        <v>1</v>
      </c>
      <c r="E2188" s="160">
        <v>46167</v>
      </c>
      <c r="F2188" s="160">
        <v>46168</v>
      </c>
      <c r="G2188" s="160"/>
      <c r="H2188" s="160"/>
      <c r="I2188" s="160" t="b">
        <f t="shared" si="68"/>
        <v>0</v>
      </c>
      <c r="J2188" s="160" t="str">
        <f t="shared" si="69"/>
        <v>yes</v>
      </c>
    </row>
    <row r="2189" spans="2:10">
      <c r="B2189" t="s">
        <v>16988</v>
      </c>
      <c r="C2189" t="s">
        <v>16989</v>
      </c>
      <c r="D2189">
        <v>1</v>
      </c>
      <c r="E2189" s="160">
        <v>46169</v>
      </c>
      <c r="F2189" s="160">
        <v>46170</v>
      </c>
      <c r="G2189" s="160"/>
      <c r="H2189" s="160"/>
      <c r="I2189" s="160" t="b">
        <f t="shared" si="68"/>
        <v>0</v>
      </c>
      <c r="J2189" s="160" t="str">
        <f t="shared" si="69"/>
        <v>yes</v>
      </c>
    </row>
    <row r="2190" spans="2:10">
      <c r="B2190" t="s">
        <v>16990</v>
      </c>
      <c r="C2190" t="s">
        <v>16991</v>
      </c>
      <c r="D2190">
        <v>1</v>
      </c>
      <c r="E2190" s="160">
        <v>46160</v>
      </c>
      <c r="F2190" s="160">
        <v>46161</v>
      </c>
      <c r="G2190" s="160"/>
      <c r="H2190" s="160"/>
      <c r="I2190" s="160" t="b">
        <f t="shared" si="68"/>
        <v>0</v>
      </c>
      <c r="J2190" s="160" t="str">
        <f t="shared" si="69"/>
        <v>yes</v>
      </c>
    </row>
    <row r="2191" spans="2:10">
      <c r="B2191" t="s">
        <v>16992</v>
      </c>
      <c r="C2191" t="s">
        <v>16993</v>
      </c>
      <c r="D2191">
        <v>1</v>
      </c>
      <c r="E2191" s="160">
        <v>46162</v>
      </c>
      <c r="F2191" s="160">
        <v>46163</v>
      </c>
      <c r="G2191" s="160"/>
      <c r="H2191" s="160"/>
      <c r="I2191" s="160" t="b">
        <f t="shared" si="68"/>
        <v>0</v>
      </c>
      <c r="J2191" s="160" t="str">
        <f t="shared" si="69"/>
        <v>yes</v>
      </c>
    </row>
    <row r="2192" spans="2:10">
      <c r="B2192" t="s">
        <v>16994</v>
      </c>
      <c r="C2192" t="s">
        <v>16995</v>
      </c>
      <c r="D2192">
        <v>1</v>
      </c>
      <c r="E2192" s="160">
        <v>46165</v>
      </c>
      <c r="F2192" s="160">
        <v>46166</v>
      </c>
      <c r="G2192" s="160"/>
      <c r="H2192" s="160"/>
      <c r="I2192" s="160" t="b">
        <f t="shared" si="68"/>
        <v>0</v>
      </c>
      <c r="J2192" s="160" t="str">
        <f t="shared" si="69"/>
        <v>yes</v>
      </c>
    </row>
    <row r="2193" spans="2:10">
      <c r="B2193" t="s">
        <v>16996</v>
      </c>
      <c r="C2193" t="s">
        <v>16997</v>
      </c>
      <c r="D2193">
        <v>1</v>
      </c>
      <c r="E2193" s="160">
        <v>46172</v>
      </c>
      <c r="F2193" s="160">
        <v>46173</v>
      </c>
      <c r="G2193" s="160"/>
      <c r="H2193" s="160"/>
      <c r="I2193" s="160" t="b">
        <f t="shared" si="68"/>
        <v>0</v>
      </c>
      <c r="J2193" s="160" t="str">
        <f t="shared" si="69"/>
        <v>yes</v>
      </c>
    </row>
    <row r="2194" spans="2:10">
      <c r="B2194" t="s">
        <v>16998</v>
      </c>
      <c r="C2194" t="s">
        <v>16999</v>
      </c>
      <c r="D2194">
        <v>1</v>
      </c>
      <c r="E2194" s="160">
        <v>46174</v>
      </c>
      <c r="F2194" s="160">
        <v>46175</v>
      </c>
      <c r="G2194" s="160"/>
      <c r="H2194" s="160"/>
      <c r="I2194" s="160" t="b">
        <f t="shared" si="68"/>
        <v>0</v>
      </c>
      <c r="J2194" s="160" t="str">
        <f t="shared" si="69"/>
        <v>yes</v>
      </c>
    </row>
    <row r="2195" spans="2:10">
      <c r="B2195" t="s">
        <v>17000</v>
      </c>
      <c r="C2195" t="s">
        <v>17001</v>
      </c>
      <c r="D2195">
        <v>1</v>
      </c>
      <c r="E2195" s="160">
        <v>46176</v>
      </c>
      <c r="F2195" s="160">
        <v>46177</v>
      </c>
      <c r="G2195" s="160"/>
      <c r="H2195" s="160"/>
      <c r="I2195" s="160" t="b">
        <f t="shared" si="68"/>
        <v>0</v>
      </c>
      <c r="J2195" s="160" t="str">
        <f t="shared" si="69"/>
        <v>yes</v>
      </c>
    </row>
    <row r="2196" spans="2:10">
      <c r="B2196" t="s">
        <v>17002</v>
      </c>
      <c r="C2196" t="s">
        <v>17003</v>
      </c>
      <c r="D2196">
        <v>1</v>
      </c>
      <c r="E2196" s="160">
        <v>46179</v>
      </c>
      <c r="F2196" s="160">
        <v>46180</v>
      </c>
      <c r="G2196" s="160"/>
      <c r="H2196" s="160"/>
      <c r="I2196" s="160" t="b">
        <f t="shared" si="68"/>
        <v>0</v>
      </c>
      <c r="J2196" s="160" t="str">
        <f t="shared" si="69"/>
        <v>yes</v>
      </c>
    </row>
    <row r="2197" spans="2:10">
      <c r="B2197" t="s">
        <v>17004</v>
      </c>
      <c r="C2197" t="s">
        <v>17005</v>
      </c>
      <c r="D2197">
        <v>1</v>
      </c>
      <c r="E2197" s="160">
        <v>46181</v>
      </c>
      <c r="F2197" s="160">
        <v>46182</v>
      </c>
      <c r="G2197" s="160"/>
      <c r="I2197" s="160" t="b">
        <f t="shared" si="68"/>
        <v>0</v>
      </c>
      <c r="J2197" s="160" t="str">
        <f t="shared" si="69"/>
        <v>yes</v>
      </c>
    </row>
    <row r="2198" spans="2:10">
      <c r="B2198" t="s">
        <v>17006</v>
      </c>
      <c r="C2198" t="s">
        <v>17007</v>
      </c>
      <c r="D2198">
        <v>1</v>
      </c>
      <c r="E2198" s="160">
        <v>46183</v>
      </c>
      <c r="F2198" s="160">
        <v>46184</v>
      </c>
      <c r="G2198" s="160"/>
      <c r="H2198" s="160"/>
      <c r="I2198" s="160" t="b">
        <f t="shared" si="68"/>
        <v>0</v>
      </c>
      <c r="J2198" s="160" t="str">
        <f t="shared" si="69"/>
        <v>yes</v>
      </c>
    </row>
    <row r="2199" spans="2:10">
      <c r="B2199" t="s">
        <v>17008</v>
      </c>
      <c r="C2199" t="s">
        <v>17009</v>
      </c>
      <c r="D2199">
        <v>1</v>
      </c>
      <c r="E2199" s="160">
        <v>46176</v>
      </c>
      <c r="F2199" s="160">
        <v>46177</v>
      </c>
      <c r="G2199" s="160"/>
      <c r="H2199" s="160"/>
      <c r="I2199" s="160" t="b">
        <f t="shared" si="68"/>
        <v>0</v>
      </c>
      <c r="J2199" s="160" t="str">
        <f t="shared" si="69"/>
        <v>yes</v>
      </c>
    </row>
    <row r="2200" spans="2:10">
      <c r="B2200" t="s">
        <v>17010</v>
      </c>
      <c r="C2200" t="s">
        <v>17011</v>
      </c>
      <c r="D2200">
        <v>1</v>
      </c>
      <c r="E2200" s="160">
        <v>46179</v>
      </c>
      <c r="F2200" s="160">
        <v>46180</v>
      </c>
      <c r="G2200" s="160"/>
      <c r="H2200" s="160"/>
      <c r="I2200" s="160" t="b">
        <f t="shared" si="68"/>
        <v>0</v>
      </c>
      <c r="J2200" s="160" t="str">
        <f t="shared" si="69"/>
        <v>yes</v>
      </c>
    </row>
    <row r="2201" spans="2:10">
      <c r="B2201" t="s">
        <v>17012</v>
      </c>
      <c r="C2201" t="s">
        <v>17013</v>
      </c>
      <c r="D2201">
        <v>1</v>
      </c>
      <c r="E2201" s="160">
        <v>46181</v>
      </c>
      <c r="F2201" s="160">
        <v>46182</v>
      </c>
      <c r="G2201" s="160"/>
      <c r="H2201" s="160"/>
      <c r="I2201" s="160" t="b">
        <f t="shared" si="68"/>
        <v>0</v>
      </c>
      <c r="J2201" s="160" t="str">
        <f t="shared" si="69"/>
        <v>yes</v>
      </c>
    </row>
    <row r="2202" spans="2:10">
      <c r="B2202" t="s">
        <v>17014</v>
      </c>
      <c r="C2202" t="s">
        <v>17015</v>
      </c>
      <c r="D2202">
        <v>1</v>
      </c>
      <c r="E2202" s="160">
        <v>45670</v>
      </c>
      <c r="F2202" s="160">
        <v>45672</v>
      </c>
      <c r="G2202" s="160"/>
      <c r="H2202" s="160"/>
      <c r="I2202" s="160" t="b">
        <f t="shared" si="68"/>
        <v>0</v>
      </c>
      <c r="J2202" s="160" t="str">
        <f t="shared" si="69"/>
        <v>yes</v>
      </c>
    </row>
    <row r="2203" spans="2:10">
      <c r="B2203" t="s">
        <v>17016</v>
      </c>
      <c r="C2203" t="s">
        <v>17017</v>
      </c>
      <c r="D2203">
        <v>1</v>
      </c>
      <c r="E2203" s="160">
        <v>45742</v>
      </c>
      <c r="F2203" s="160">
        <v>45745</v>
      </c>
      <c r="G2203" s="160"/>
      <c r="H2203" s="160"/>
      <c r="I2203" s="160" t="b">
        <f t="shared" si="68"/>
        <v>0</v>
      </c>
      <c r="J2203" s="160" t="str">
        <f t="shared" si="69"/>
        <v>yes</v>
      </c>
    </row>
    <row r="2204" spans="2:10">
      <c r="B2204" t="s">
        <v>17018</v>
      </c>
      <c r="C2204" t="s">
        <v>17019</v>
      </c>
      <c r="D2204">
        <v>1</v>
      </c>
      <c r="E2204" s="160">
        <v>45746</v>
      </c>
      <c r="F2204" s="160">
        <v>45748</v>
      </c>
      <c r="G2204" s="160"/>
      <c r="H2204" s="160"/>
      <c r="I2204" s="160" t="b">
        <f t="shared" si="68"/>
        <v>0</v>
      </c>
      <c r="J2204" s="160" t="str">
        <f t="shared" si="69"/>
        <v>yes</v>
      </c>
    </row>
    <row r="2205" spans="2:10">
      <c r="B2205" t="s">
        <v>17020</v>
      </c>
      <c r="C2205" t="s">
        <v>17021</v>
      </c>
      <c r="D2205">
        <v>1</v>
      </c>
      <c r="E2205" s="160">
        <v>45749</v>
      </c>
      <c r="F2205" s="160">
        <v>45752</v>
      </c>
      <c r="G2205" s="160"/>
      <c r="H2205" s="160"/>
      <c r="I2205" s="160" t="b">
        <f t="shared" si="68"/>
        <v>0</v>
      </c>
      <c r="J2205" s="160" t="str">
        <f t="shared" si="69"/>
        <v>yes</v>
      </c>
    </row>
    <row r="2206" spans="2:10">
      <c r="B2206" t="s">
        <v>17022</v>
      </c>
      <c r="C2206" t="s">
        <v>17023</v>
      </c>
      <c r="D2206">
        <v>1</v>
      </c>
      <c r="E2206" s="160">
        <v>45746</v>
      </c>
      <c r="F2206" s="160">
        <v>45748</v>
      </c>
      <c r="G2206" s="160"/>
      <c r="H2206" s="160"/>
      <c r="I2206" s="160" t="b">
        <f t="shared" si="68"/>
        <v>0</v>
      </c>
      <c r="J2206" s="160" t="str">
        <f t="shared" si="69"/>
        <v>yes</v>
      </c>
    </row>
    <row r="2207" spans="2:10">
      <c r="B2207" t="s">
        <v>17024</v>
      </c>
      <c r="C2207" t="s">
        <v>17025</v>
      </c>
      <c r="D2207">
        <v>1</v>
      </c>
      <c r="E2207" s="160">
        <v>45749</v>
      </c>
      <c r="F2207" s="160">
        <v>45752</v>
      </c>
      <c r="G2207" s="160"/>
      <c r="H2207" s="160"/>
      <c r="I2207" s="160" t="b">
        <f t="shared" si="68"/>
        <v>0</v>
      </c>
      <c r="J2207" s="160" t="str">
        <f t="shared" si="69"/>
        <v>yes</v>
      </c>
    </row>
    <row r="2208" spans="2:10">
      <c r="B2208" t="s">
        <v>17026</v>
      </c>
      <c r="C2208" t="s">
        <v>17027</v>
      </c>
      <c r="D2208">
        <v>1</v>
      </c>
      <c r="E2208" s="160">
        <v>45675</v>
      </c>
      <c r="F2208" s="160">
        <v>45676</v>
      </c>
      <c r="G2208" s="160"/>
      <c r="H2208" s="160"/>
      <c r="I2208" s="160" t="b">
        <f t="shared" si="68"/>
        <v>0</v>
      </c>
      <c r="J2208" s="160" t="str">
        <f t="shared" si="69"/>
        <v>yes</v>
      </c>
    </row>
    <row r="2209" spans="2:10">
      <c r="B2209" t="s">
        <v>17028</v>
      </c>
      <c r="C2209" t="s">
        <v>17029</v>
      </c>
      <c r="D2209">
        <v>1</v>
      </c>
      <c r="E2209" s="160">
        <v>45677</v>
      </c>
      <c r="F2209" s="160">
        <v>45678</v>
      </c>
      <c r="G2209" s="160"/>
      <c r="H2209" s="160"/>
      <c r="I2209" s="160" t="b">
        <f t="shared" si="68"/>
        <v>0</v>
      </c>
      <c r="J2209" s="160" t="str">
        <f t="shared" si="69"/>
        <v>yes</v>
      </c>
    </row>
    <row r="2210" spans="2:10">
      <c r="B2210" t="s">
        <v>17030</v>
      </c>
      <c r="C2210" t="s">
        <v>17031</v>
      </c>
      <c r="D2210">
        <v>1</v>
      </c>
      <c r="E2210" s="160">
        <v>45679</v>
      </c>
      <c r="F2210" s="160">
        <v>45680</v>
      </c>
      <c r="G2210" s="160"/>
      <c r="H2210" s="160"/>
      <c r="I2210" s="160" t="b">
        <f t="shared" si="68"/>
        <v>0</v>
      </c>
      <c r="J2210" s="160" t="str">
        <f t="shared" si="69"/>
        <v>yes</v>
      </c>
    </row>
    <row r="2211" spans="2:10">
      <c r="B2211" t="s">
        <v>17032</v>
      </c>
      <c r="C2211" t="s">
        <v>17033</v>
      </c>
      <c r="D2211">
        <v>1</v>
      </c>
      <c r="E2211" s="160">
        <v>45682</v>
      </c>
      <c r="F2211" s="160">
        <v>45684</v>
      </c>
      <c r="G2211" s="160"/>
      <c r="H2211" s="160"/>
      <c r="I2211" s="160" t="b">
        <f t="shared" si="68"/>
        <v>0</v>
      </c>
      <c r="J2211" s="160" t="str">
        <f t="shared" si="69"/>
        <v>yes</v>
      </c>
    </row>
    <row r="2212" spans="2:10">
      <c r="B2212" t="s">
        <v>17034</v>
      </c>
      <c r="C2212" t="s">
        <v>17035</v>
      </c>
      <c r="D2212">
        <v>1</v>
      </c>
      <c r="E2212" s="160">
        <v>45753</v>
      </c>
      <c r="F2212" s="160">
        <v>45755</v>
      </c>
      <c r="G2212" s="160"/>
      <c r="H2212" s="160"/>
      <c r="I2212" s="160" t="b">
        <f t="shared" si="68"/>
        <v>0</v>
      </c>
      <c r="J2212" s="160" t="str">
        <f t="shared" si="69"/>
        <v>yes</v>
      </c>
    </row>
    <row r="2213" spans="2:10">
      <c r="B2213" t="s">
        <v>17036</v>
      </c>
      <c r="C2213" t="s">
        <v>17037</v>
      </c>
      <c r="D2213">
        <v>1</v>
      </c>
      <c r="E2213" s="160">
        <v>45682</v>
      </c>
      <c r="F2213" s="160">
        <v>45683</v>
      </c>
      <c r="G2213" s="160"/>
      <c r="H2213" s="160"/>
      <c r="I2213" s="160" t="b">
        <f t="shared" si="68"/>
        <v>0</v>
      </c>
      <c r="J2213" s="160" t="str">
        <f t="shared" si="69"/>
        <v>yes</v>
      </c>
    </row>
    <row r="2214" spans="2:10">
      <c r="B2214" t="s">
        <v>17038</v>
      </c>
      <c r="C2214" t="s">
        <v>17039</v>
      </c>
      <c r="D2214">
        <v>1</v>
      </c>
      <c r="E2214" s="160">
        <v>45679</v>
      </c>
      <c r="F2214" s="160">
        <v>45680</v>
      </c>
      <c r="G2214" s="160"/>
      <c r="H2214" s="160"/>
      <c r="I2214" s="160" t="b">
        <f t="shared" si="68"/>
        <v>0</v>
      </c>
      <c r="J2214" s="160" t="str">
        <f t="shared" si="69"/>
        <v>yes</v>
      </c>
    </row>
    <row r="2215" spans="2:10">
      <c r="B2215" t="s">
        <v>17040</v>
      </c>
      <c r="C2215" t="s">
        <v>17041</v>
      </c>
      <c r="D2215">
        <v>1</v>
      </c>
      <c r="E2215" s="160">
        <v>45677</v>
      </c>
      <c r="F2215" s="160">
        <v>45678</v>
      </c>
      <c r="G2215" s="160"/>
      <c r="H2215" s="160"/>
      <c r="I2215" s="160" t="b">
        <f t="shared" si="68"/>
        <v>0</v>
      </c>
      <c r="J2215" s="160" t="str">
        <f t="shared" si="69"/>
        <v>yes</v>
      </c>
    </row>
    <row r="2216" spans="2:10">
      <c r="B2216" t="s">
        <v>17042</v>
      </c>
      <c r="C2216" t="s">
        <v>17043</v>
      </c>
      <c r="D2216">
        <v>1</v>
      </c>
      <c r="E2216" s="160">
        <v>45679</v>
      </c>
      <c r="F2216" s="160">
        <v>45680</v>
      </c>
      <c r="G2216" s="160"/>
      <c r="H2216" s="160"/>
      <c r="I2216" s="160" t="b">
        <f t="shared" si="68"/>
        <v>0</v>
      </c>
      <c r="J2216" s="160" t="str">
        <f t="shared" si="69"/>
        <v>yes</v>
      </c>
    </row>
    <row r="2217" spans="2:10">
      <c r="B2217" t="s">
        <v>17044</v>
      </c>
      <c r="C2217" t="s">
        <v>17045</v>
      </c>
      <c r="D2217">
        <v>1</v>
      </c>
      <c r="E2217" s="160">
        <v>45682</v>
      </c>
      <c r="F2217" s="160">
        <v>45683</v>
      </c>
      <c r="G2217" s="160"/>
      <c r="H2217" s="160"/>
      <c r="I2217" s="160" t="b">
        <f t="shared" si="68"/>
        <v>0</v>
      </c>
      <c r="J2217" s="160" t="str">
        <f t="shared" si="69"/>
        <v>yes</v>
      </c>
    </row>
    <row r="2218" spans="2:10">
      <c r="B2218" t="s">
        <v>17046</v>
      </c>
      <c r="C2218" t="s">
        <v>17047</v>
      </c>
      <c r="D2218">
        <v>1</v>
      </c>
      <c r="E2218" s="160">
        <v>45573</v>
      </c>
      <c r="F2218" s="160">
        <v>45574</v>
      </c>
      <c r="G2218" s="160"/>
      <c r="H2218" s="160"/>
      <c r="I2218" s="160" t="b">
        <f t="shared" si="68"/>
        <v>0</v>
      </c>
      <c r="J2218" s="160" t="str">
        <f t="shared" si="69"/>
        <v>yes</v>
      </c>
    </row>
    <row r="2219" spans="2:10">
      <c r="B2219" t="s">
        <v>17048</v>
      </c>
      <c r="C2219" t="s">
        <v>17049</v>
      </c>
      <c r="D2219">
        <v>1</v>
      </c>
      <c r="E2219" s="160">
        <v>45573</v>
      </c>
      <c r="F2219" s="160">
        <v>45574</v>
      </c>
      <c r="G2219" s="160"/>
      <c r="H2219" s="160"/>
      <c r="I2219" s="160" t="b">
        <f t="shared" si="68"/>
        <v>0</v>
      </c>
      <c r="J2219" s="160" t="str">
        <f t="shared" si="69"/>
        <v>yes</v>
      </c>
    </row>
    <row r="2220" spans="2:10">
      <c r="B2220" t="s">
        <v>17050</v>
      </c>
      <c r="C2220" t="s">
        <v>17051</v>
      </c>
      <c r="D2220">
        <v>1</v>
      </c>
      <c r="E2220" s="160">
        <v>45575</v>
      </c>
      <c r="F2220" s="160">
        <v>45577</v>
      </c>
      <c r="G2220" s="160"/>
      <c r="H2220" s="160"/>
      <c r="I2220" s="160" t="b">
        <f t="shared" si="68"/>
        <v>0</v>
      </c>
      <c r="J2220" s="160" t="str">
        <f t="shared" si="69"/>
        <v>yes</v>
      </c>
    </row>
    <row r="2221" spans="2:10">
      <c r="B2221" t="s">
        <v>17052</v>
      </c>
      <c r="C2221" t="s">
        <v>17053</v>
      </c>
      <c r="D2221">
        <v>1</v>
      </c>
      <c r="E2221" s="160">
        <v>45578</v>
      </c>
      <c r="F2221" s="160">
        <v>45580</v>
      </c>
      <c r="G2221" s="160"/>
      <c r="H2221" s="160"/>
      <c r="I2221" s="160" t="b">
        <f t="shared" si="68"/>
        <v>0</v>
      </c>
      <c r="J2221" s="160" t="str">
        <f t="shared" si="69"/>
        <v>yes</v>
      </c>
    </row>
    <row r="2222" spans="2:10">
      <c r="B2222" t="s">
        <v>17054</v>
      </c>
      <c r="C2222" t="s">
        <v>17055</v>
      </c>
      <c r="D2222">
        <v>1</v>
      </c>
      <c r="E2222" s="160">
        <v>45581</v>
      </c>
      <c r="F2222" s="160">
        <v>45584</v>
      </c>
      <c r="G2222" s="160"/>
      <c r="H2222" s="160"/>
      <c r="I2222" s="160" t="b">
        <f t="shared" si="68"/>
        <v>0</v>
      </c>
      <c r="J2222" s="160" t="str">
        <f t="shared" si="69"/>
        <v>yes</v>
      </c>
    </row>
    <row r="2223" spans="2:10">
      <c r="B2223" t="s">
        <v>17056</v>
      </c>
      <c r="C2223" t="s">
        <v>17057</v>
      </c>
      <c r="D2223">
        <v>1</v>
      </c>
      <c r="E2223" s="160">
        <v>45585</v>
      </c>
      <c r="F2223" s="160">
        <v>45587</v>
      </c>
      <c r="G2223" s="160"/>
      <c r="H2223" s="160"/>
      <c r="I2223" s="160" t="b">
        <f t="shared" si="68"/>
        <v>0</v>
      </c>
      <c r="J2223" s="160" t="str">
        <f t="shared" si="69"/>
        <v>yes</v>
      </c>
    </row>
    <row r="2224" spans="2:10">
      <c r="B2224" t="s">
        <v>17058</v>
      </c>
      <c r="C2224" t="s">
        <v>17059</v>
      </c>
      <c r="D2224">
        <v>1</v>
      </c>
      <c r="E2224" s="160">
        <v>45575</v>
      </c>
      <c r="F2224" s="160">
        <v>45577</v>
      </c>
      <c r="G2224" s="160"/>
      <c r="H2224" s="160"/>
      <c r="I2224" s="160" t="b">
        <f t="shared" si="68"/>
        <v>0</v>
      </c>
      <c r="J2224" s="160" t="str">
        <f t="shared" si="69"/>
        <v>yes</v>
      </c>
    </row>
    <row r="2225" spans="2:10">
      <c r="B2225" t="s">
        <v>17060</v>
      </c>
      <c r="C2225" t="s">
        <v>17061</v>
      </c>
      <c r="D2225">
        <v>1</v>
      </c>
      <c r="E2225" s="160">
        <v>45578</v>
      </c>
      <c r="F2225" s="160">
        <v>45579</v>
      </c>
      <c r="G2225" s="160"/>
      <c r="H2225" s="160"/>
      <c r="I2225" s="160" t="b">
        <f t="shared" si="68"/>
        <v>0</v>
      </c>
      <c r="J2225" s="160" t="str">
        <f t="shared" si="69"/>
        <v>yes</v>
      </c>
    </row>
    <row r="2226" spans="2:10">
      <c r="B2226" t="s">
        <v>17062</v>
      </c>
      <c r="C2226" t="s">
        <v>17063</v>
      </c>
      <c r="D2226">
        <v>1</v>
      </c>
      <c r="E2226" s="160">
        <v>45580</v>
      </c>
      <c r="F2226" s="160">
        <v>45581</v>
      </c>
      <c r="G2226" s="160"/>
      <c r="H2226" s="160"/>
      <c r="I2226" s="160" t="b">
        <f t="shared" si="68"/>
        <v>0</v>
      </c>
      <c r="J2226" s="160" t="str">
        <f t="shared" si="69"/>
        <v>yes</v>
      </c>
    </row>
    <row r="2227" spans="2:10">
      <c r="B2227" t="s">
        <v>17064</v>
      </c>
      <c r="C2227" t="s">
        <v>17065</v>
      </c>
      <c r="D2227">
        <v>1</v>
      </c>
      <c r="E2227" s="160">
        <v>45582</v>
      </c>
      <c r="F2227" s="160">
        <v>45584</v>
      </c>
      <c r="G2227" s="160">
        <v>45906</v>
      </c>
      <c r="H2227" s="160"/>
      <c r="I2227" s="160" t="b">
        <f t="shared" si="68"/>
        <v>0</v>
      </c>
      <c r="J2227" s="160" t="b">
        <f t="shared" si="69"/>
        <v>0</v>
      </c>
    </row>
    <row r="2228" spans="2:10">
      <c r="B2228" t="s">
        <v>17066</v>
      </c>
      <c r="C2228" t="s">
        <v>17067</v>
      </c>
      <c r="D2228">
        <v>1</v>
      </c>
      <c r="E2228" s="160">
        <v>45585</v>
      </c>
      <c r="F2228" s="160">
        <v>45587</v>
      </c>
      <c r="G2228" s="160"/>
      <c r="H2228" s="160"/>
      <c r="I2228" s="160" t="b">
        <f t="shared" si="68"/>
        <v>0</v>
      </c>
      <c r="J2228" s="160" t="str">
        <f t="shared" si="69"/>
        <v>yes</v>
      </c>
    </row>
    <row r="2229" spans="2:10">
      <c r="B2229" t="s">
        <v>17068</v>
      </c>
      <c r="C2229" t="s">
        <v>17069</v>
      </c>
      <c r="D2229">
        <v>1</v>
      </c>
      <c r="E2229" s="160">
        <v>45575</v>
      </c>
      <c r="F2229" s="160">
        <v>45577</v>
      </c>
      <c r="G2229" s="160"/>
      <c r="H2229" s="160"/>
      <c r="I2229" s="160" t="b">
        <f t="shared" si="68"/>
        <v>0</v>
      </c>
      <c r="J2229" s="160" t="str">
        <f t="shared" si="69"/>
        <v>yes</v>
      </c>
    </row>
    <row r="2230" spans="2:10">
      <c r="B2230" t="s">
        <v>17070</v>
      </c>
      <c r="C2230" t="s">
        <v>17071</v>
      </c>
      <c r="D2230">
        <v>1</v>
      </c>
      <c r="E2230" s="160">
        <v>45578</v>
      </c>
      <c r="F2230" s="160">
        <v>45579</v>
      </c>
      <c r="G2230" s="160"/>
      <c r="H2230" s="160"/>
      <c r="I2230" s="160" t="b">
        <f t="shared" si="68"/>
        <v>0</v>
      </c>
      <c r="J2230" s="160" t="str">
        <f t="shared" si="69"/>
        <v>yes</v>
      </c>
    </row>
    <row r="2231" spans="2:10">
      <c r="B2231" t="s">
        <v>17072</v>
      </c>
      <c r="C2231" t="s">
        <v>17073</v>
      </c>
      <c r="D2231">
        <v>1</v>
      </c>
      <c r="E2231" s="160">
        <v>45580</v>
      </c>
      <c r="F2231" s="160">
        <v>45581</v>
      </c>
      <c r="G2231" s="160"/>
      <c r="H2231" s="160"/>
      <c r="I2231" s="160" t="b">
        <f t="shared" si="68"/>
        <v>0</v>
      </c>
      <c r="J2231" s="160" t="str">
        <f t="shared" si="69"/>
        <v>yes</v>
      </c>
    </row>
    <row r="2232" spans="2:10">
      <c r="B2232" t="s">
        <v>17074</v>
      </c>
      <c r="C2232" t="s">
        <v>17075</v>
      </c>
      <c r="D2232">
        <v>1</v>
      </c>
      <c r="E2232" s="160">
        <v>45582</v>
      </c>
      <c r="F2232" s="160">
        <v>45584</v>
      </c>
      <c r="G2232" s="160"/>
      <c r="H2232" s="160"/>
      <c r="I2232" s="160" t="b">
        <f t="shared" si="68"/>
        <v>0</v>
      </c>
      <c r="J2232" s="160" t="str">
        <f t="shared" si="69"/>
        <v>yes</v>
      </c>
    </row>
    <row r="2233" spans="2:10">
      <c r="B2233" t="s">
        <v>17076</v>
      </c>
      <c r="C2233" t="s">
        <v>17077</v>
      </c>
      <c r="D2233">
        <v>1</v>
      </c>
      <c r="E2233" s="160">
        <v>45585</v>
      </c>
      <c r="F2233" s="160">
        <v>45586</v>
      </c>
      <c r="G2233" s="160"/>
      <c r="H2233" s="160"/>
      <c r="I2233" s="160" t="b">
        <f t="shared" si="68"/>
        <v>0</v>
      </c>
      <c r="J2233" s="160" t="str">
        <f t="shared" si="69"/>
        <v>yes</v>
      </c>
    </row>
    <row r="2234" spans="2:10">
      <c r="B2234" t="s">
        <v>17078</v>
      </c>
      <c r="C2234" t="s">
        <v>17079</v>
      </c>
      <c r="D2234">
        <v>1</v>
      </c>
      <c r="E2234" s="160">
        <v>45580</v>
      </c>
      <c r="F2234" s="160">
        <v>45581</v>
      </c>
      <c r="G2234" s="160">
        <v>45889</v>
      </c>
      <c r="H2234" s="160"/>
      <c r="I2234" s="160" t="b">
        <f t="shared" si="68"/>
        <v>0</v>
      </c>
      <c r="J2234" s="160" t="b">
        <f t="shared" si="69"/>
        <v>0</v>
      </c>
    </row>
    <row r="2235" spans="2:10">
      <c r="B2235" t="s">
        <v>17080</v>
      </c>
      <c r="C2235" t="s">
        <v>17081</v>
      </c>
      <c r="D2235">
        <v>1</v>
      </c>
      <c r="E2235" s="160">
        <v>45582</v>
      </c>
      <c r="F2235" s="160">
        <v>45584</v>
      </c>
      <c r="G2235" s="160">
        <v>45895</v>
      </c>
      <c r="H2235" s="160"/>
      <c r="I2235" s="160" t="b">
        <f t="shared" si="68"/>
        <v>0</v>
      </c>
      <c r="J2235" s="160" t="b">
        <f t="shared" si="69"/>
        <v>0</v>
      </c>
    </row>
    <row r="2236" spans="2:10">
      <c r="B2236" t="s">
        <v>17082</v>
      </c>
      <c r="C2236" t="s">
        <v>17083</v>
      </c>
      <c r="D2236">
        <v>1</v>
      </c>
      <c r="E2236" s="160">
        <v>45585</v>
      </c>
      <c r="F2236" s="160">
        <v>45586</v>
      </c>
      <c r="G2236" s="160">
        <v>45897</v>
      </c>
      <c r="H2236" s="160"/>
      <c r="I2236" s="160" t="b">
        <f t="shared" si="68"/>
        <v>0</v>
      </c>
      <c r="J2236" s="160" t="b">
        <f t="shared" si="69"/>
        <v>0</v>
      </c>
    </row>
    <row r="2237" spans="2:10">
      <c r="B2237" t="s">
        <v>17084</v>
      </c>
      <c r="C2237" t="s">
        <v>17085</v>
      </c>
      <c r="D2237">
        <v>1</v>
      </c>
      <c r="E2237" s="160">
        <v>45587</v>
      </c>
      <c r="F2237" s="160">
        <v>45588</v>
      </c>
      <c r="G2237" s="160">
        <v>45917</v>
      </c>
      <c r="H2237" s="160"/>
      <c r="I2237" s="160" t="b">
        <f t="shared" si="68"/>
        <v>0</v>
      </c>
      <c r="J2237" s="160" t="b">
        <f t="shared" si="69"/>
        <v>0</v>
      </c>
    </row>
    <row r="2238" spans="2:10">
      <c r="B2238" t="s">
        <v>17086</v>
      </c>
      <c r="C2238" t="s">
        <v>17087</v>
      </c>
      <c r="D2238">
        <v>1</v>
      </c>
      <c r="E2238" s="160">
        <v>45589</v>
      </c>
      <c r="F2238" s="160">
        <v>45591</v>
      </c>
      <c r="G2238" s="160">
        <v>45920</v>
      </c>
      <c r="H2238" s="160"/>
      <c r="I2238" s="160" t="b">
        <f t="shared" si="68"/>
        <v>0</v>
      </c>
      <c r="J2238" s="160" t="b">
        <f t="shared" si="69"/>
        <v>0</v>
      </c>
    </row>
    <row r="2239" spans="2:10">
      <c r="B2239" t="s">
        <v>17088</v>
      </c>
      <c r="C2239" t="s">
        <v>17089</v>
      </c>
      <c r="D2239">
        <v>1</v>
      </c>
      <c r="E2239" s="160">
        <v>45587</v>
      </c>
      <c r="F2239" s="160">
        <v>45588</v>
      </c>
      <c r="G2239" s="160">
        <v>45917</v>
      </c>
      <c r="H2239" s="160"/>
      <c r="I2239" s="160" t="b">
        <f t="shared" si="68"/>
        <v>0</v>
      </c>
      <c r="J2239" s="160" t="b">
        <f t="shared" si="69"/>
        <v>0</v>
      </c>
    </row>
    <row r="2240" spans="2:10">
      <c r="B2240" t="s">
        <v>17090</v>
      </c>
      <c r="C2240" t="s">
        <v>17091</v>
      </c>
      <c r="D2240">
        <v>1</v>
      </c>
      <c r="E2240" s="160">
        <v>45589</v>
      </c>
      <c r="F2240" s="160">
        <v>45591</v>
      </c>
      <c r="G2240" s="160"/>
      <c r="H2240" s="160"/>
      <c r="I2240" s="160" t="b">
        <f t="shared" si="68"/>
        <v>0</v>
      </c>
      <c r="J2240" s="160" t="str">
        <f t="shared" si="69"/>
        <v>yes</v>
      </c>
    </row>
    <row r="2241" spans="2:10">
      <c r="B2241" t="s">
        <v>17092</v>
      </c>
      <c r="C2241" t="s">
        <v>17093</v>
      </c>
      <c r="D2241">
        <v>1</v>
      </c>
      <c r="E2241" s="160">
        <v>45592</v>
      </c>
      <c r="F2241" s="160">
        <v>45593</v>
      </c>
      <c r="G2241" s="160"/>
      <c r="H2241" s="160"/>
      <c r="I2241" s="160" t="b">
        <f t="shared" si="68"/>
        <v>0</v>
      </c>
      <c r="J2241" s="160" t="str">
        <f t="shared" si="69"/>
        <v>yes</v>
      </c>
    </row>
    <row r="2242" spans="2:10">
      <c r="B2242" t="s">
        <v>17094</v>
      </c>
      <c r="C2242" t="s">
        <v>17095</v>
      </c>
      <c r="D2242">
        <v>1</v>
      </c>
      <c r="E2242" s="160">
        <v>45589</v>
      </c>
      <c r="F2242" s="160">
        <v>45591</v>
      </c>
      <c r="G2242" s="160">
        <v>45911</v>
      </c>
      <c r="H2242" s="160"/>
      <c r="I2242" s="160" t="b">
        <f t="shared" si="68"/>
        <v>0</v>
      </c>
      <c r="J2242" s="160" t="b">
        <f t="shared" si="69"/>
        <v>0</v>
      </c>
    </row>
    <row r="2243" spans="2:10">
      <c r="B2243" t="s">
        <v>17096</v>
      </c>
      <c r="C2243" t="s">
        <v>17097</v>
      </c>
      <c r="D2243">
        <v>1</v>
      </c>
      <c r="E2243" s="160">
        <v>45592</v>
      </c>
      <c r="F2243" s="160">
        <v>45593</v>
      </c>
      <c r="G2243" s="160"/>
      <c r="H2243" s="160"/>
      <c r="I2243" s="160" t="b">
        <f t="shared" si="68"/>
        <v>0</v>
      </c>
      <c r="J2243" s="160" t="str">
        <f t="shared" si="69"/>
        <v>yes</v>
      </c>
    </row>
    <row r="2244" spans="2:10">
      <c r="B2244" t="s">
        <v>17098</v>
      </c>
      <c r="C2244" t="s">
        <v>17099</v>
      </c>
      <c r="D2244">
        <v>1</v>
      </c>
      <c r="E2244" s="160">
        <v>45594</v>
      </c>
      <c r="F2244" s="160">
        <v>45595</v>
      </c>
      <c r="G2244" s="160"/>
      <c r="H2244" s="160"/>
      <c r="I2244" s="160" t="b">
        <f t="shared" si="68"/>
        <v>0</v>
      </c>
      <c r="J2244" s="160" t="str">
        <f t="shared" si="69"/>
        <v>yes</v>
      </c>
    </row>
    <row r="2245" spans="2:10">
      <c r="B2245" t="s">
        <v>17100</v>
      </c>
      <c r="C2245" t="s">
        <v>17101</v>
      </c>
      <c r="D2245">
        <v>1</v>
      </c>
      <c r="E2245" s="160">
        <v>45585</v>
      </c>
      <c r="F2245" s="160">
        <v>45586</v>
      </c>
      <c r="G2245" s="160">
        <v>45916</v>
      </c>
      <c r="H2245" s="160"/>
      <c r="I2245" s="160" t="b">
        <f t="shared" si="68"/>
        <v>0</v>
      </c>
      <c r="J2245" s="160" t="b">
        <f t="shared" si="69"/>
        <v>0</v>
      </c>
    </row>
    <row r="2246" spans="2:10">
      <c r="B2246" t="s">
        <v>17102</v>
      </c>
      <c r="C2246" t="s">
        <v>17103</v>
      </c>
      <c r="D2246">
        <v>1</v>
      </c>
      <c r="E2246" s="160">
        <v>45587</v>
      </c>
      <c r="F2246" s="160">
        <v>45588</v>
      </c>
      <c r="G2246" s="160">
        <v>45918</v>
      </c>
      <c r="H2246" s="160"/>
      <c r="I2246" s="160" t="b">
        <f t="shared" si="68"/>
        <v>0</v>
      </c>
      <c r="J2246" s="160" t="b">
        <f t="shared" si="69"/>
        <v>0</v>
      </c>
    </row>
    <row r="2247" spans="2:10">
      <c r="B2247" t="s">
        <v>17104</v>
      </c>
      <c r="C2247" t="s">
        <v>17105</v>
      </c>
      <c r="D2247">
        <v>1</v>
      </c>
      <c r="E2247" s="160">
        <v>45589</v>
      </c>
      <c r="F2247" s="160">
        <v>45591</v>
      </c>
      <c r="G2247" s="160"/>
      <c r="H2247" s="160"/>
      <c r="I2247" s="160" t="b">
        <f t="shared" si="68"/>
        <v>0</v>
      </c>
      <c r="J2247" s="160" t="str">
        <f t="shared" si="69"/>
        <v>yes</v>
      </c>
    </row>
    <row r="2248" spans="2:10">
      <c r="B2248" t="s">
        <v>17106</v>
      </c>
      <c r="C2248" t="s">
        <v>17107</v>
      </c>
      <c r="D2248">
        <v>1</v>
      </c>
      <c r="E2248" s="160">
        <v>45592</v>
      </c>
      <c r="F2248" s="160">
        <v>45593</v>
      </c>
      <c r="G2248" s="160"/>
      <c r="H2248" s="160"/>
      <c r="I2248" s="160" t="b">
        <f t="shared" si="68"/>
        <v>0</v>
      </c>
      <c r="J2248" s="160" t="str">
        <f t="shared" si="69"/>
        <v>yes</v>
      </c>
    </row>
    <row r="2249" spans="2:10">
      <c r="B2249" t="s">
        <v>17108</v>
      </c>
      <c r="C2249" t="s">
        <v>17109</v>
      </c>
      <c r="D2249">
        <v>1</v>
      </c>
      <c r="E2249" s="160">
        <v>45594</v>
      </c>
      <c r="F2249" s="160">
        <v>45595</v>
      </c>
      <c r="G2249" s="160"/>
      <c r="H2249" s="160"/>
      <c r="I2249" s="160" t="b">
        <f t="shared" si="68"/>
        <v>0</v>
      </c>
      <c r="J2249" s="160" t="str">
        <f t="shared" si="69"/>
        <v>yes</v>
      </c>
    </row>
    <row r="2250" spans="2:10">
      <c r="B2250" t="s">
        <v>17110</v>
      </c>
      <c r="C2250" t="s">
        <v>17111</v>
      </c>
      <c r="D2250">
        <v>1</v>
      </c>
      <c r="E2250" s="160">
        <v>45594</v>
      </c>
      <c r="F2250" s="160">
        <v>45595</v>
      </c>
      <c r="G2250" s="160"/>
      <c r="H2250" s="160"/>
      <c r="I2250" s="160" t="b">
        <f t="shared" si="68"/>
        <v>0</v>
      </c>
      <c r="J2250" s="160" t="str">
        <f t="shared" si="69"/>
        <v>yes</v>
      </c>
    </row>
    <row r="2251" spans="2:10">
      <c r="B2251" t="s">
        <v>17112</v>
      </c>
      <c r="C2251" t="s">
        <v>17113</v>
      </c>
      <c r="D2251">
        <v>1</v>
      </c>
      <c r="E2251" s="160">
        <v>45596</v>
      </c>
      <c r="F2251" s="160">
        <v>45598</v>
      </c>
      <c r="G2251" s="160"/>
      <c r="H2251" s="160"/>
      <c r="I2251" s="160" t="b">
        <f t="shared" ref="I2251:I2314" si="70">IF(E2251=G2251,"yes")</f>
        <v>0</v>
      </c>
      <c r="J2251" s="160" t="str">
        <f t="shared" ref="J2251:J2314" si="71">IF(E2251&gt;G2251,"yes")</f>
        <v>yes</v>
      </c>
    </row>
    <row r="2252" spans="2:10">
      <c r="B2252" t="s">
        <v>17114</v>
      </c>
      <c r="C2252" t="s">
        <v>17115</v>
      </c>
      <c r="D2252">
        <v>1</v>
      </c>
      <c r="E2252" s="160">
        <v>45599</v>
      </c>
      <c r="F2252" s="160">
        <v>45600</v>
      </c>
      <c r="G2252" s="160"/>
      <c r="H2252" s="160"/>
      <c r="I2252" s="160" t="b">
        <f t="shared" si="70"/>
        <v>0</v>
      </c>
      <c r="J2252" s="160" t="str">
        <f t="shared" si="71"/>
        <v>yes</v>
      </c>
    </row>
    <row r="2253" spans="2:10">
      <c r="B2253" t="s">
        <v>17116</v>
      </c>
      <c r="C2253" t="s">
        <v>17117</v>
      </c>
      <c r="D2253">
        <v>1</v>
      </c>
      <c r="E2253" s="160">
        <v>45587</v>
      </c>
      <c r="F2253" s="160">
        <v>45588</v>
      </c>
      <c r="G2253" s="160"/>
      <c r="H2253" s="160"/>
      <c r="I2253" s="160" t="b">
        <f t="shared" si="70"/>
        <v>0</v>
      </c>
      <c r="J2253" s="160" t="str">
        <f t="shared" si="71"/>
        <v>yes</v>
      </c>
    </row>
    <row r="2254" spans="2:10">
      <c r="B2254" t="s">
        <v>17118</v>
      </c>
      <c r="C2254" t="s">
        <v>17119</v>
      </c>
      <c r="D2254">
        <v>1</v>
      </c>
      <c r="E2254" s="160">
        <v>45589</v>
      </c>
      <c r="F2254" s="160">
        <v>45592</v>
      </c>
      <c r="G2254" s="160"/>
      <c r="H2254" s="160"/>
      <c r="I2254" s="160" t="b">
        <f t="shared" si="70"/>
        <v>0</v>
      </c>
      <c r="J2254" s="160" t="str">
        <f t="shared" si="71"/>
        <v>yes</v>
      </c>
    </row>
    <row r="2255" spans="2:10">
      <c r="B2255" t="s">
        <v>17120</v>
      </c>
      <c r="C2255" t="s">
        <v>17121</v>
      </c>
      <c r="D2255">
        <v>1</v>
      </c>
      <c r="E2255" s="160">
        <v>45593</v>
      </c>
      <c r="F2255" s="160">
        <v>45595</v>
      </c>
      <c r="G2255" s="160"/>
      <c r="H2255" s="160"/>
      <c r="I2255" s="160" t="b">
        <f t="shared" si="70"/>
        <v>0</v>
      </c>
      <c r="J2255" s="160" t="str">
        <f t="shared" si="71"/>
        <v>yes</v>
      </c>
    </row>
    <row r="2256" spans="2:10">
      <c r="B2256" t="s">
        <v>17122</v>
      </c>
      <c r="C2256" t="s">
        <v>17123</v>
      </c>
      <c r="D2256">
        <v>1</v>
      </c>
      <c r="E2256" s="160">
        <v>45596</v>
      </c>
      <c r="F2256" s="160">
        <v>45598</v>
      </c>
      <c r="G2256" s="160"/>
      <c r="H2256" s="160"/>
      <c r="I2256" s="160" t="b">
        <f t="shared" si="70"/>
        <v>0</v>
      </c>
      <c r="J2256" s="160" t="str">
        <f t="shared" si="71"/>
        <v>yes</v>
      </c>
    </row>
    <row r="2257" spans="2:10">
      <c r="B2257" t="s">
        <v>17124</v>
      </c>
      <c r="C2257" t="s">
        <v>17125</v>
      </c>
      <c r="D2257">
        <v>1</v>
      </c>
      <c r="E2257" s="160">
        <v>45589</v>
      </c>
      <c r="F2257" s="160">
        <v>45591</v>
      </c>
      <c r="G2257" s="160"/>
      <c r="H2257" s="160"/>
      <c r="I2257" s="160" t="b">
        <f t="shared" si="70"/>
        <v>0</v>
      </c>
      <c r="J2257" s="160" t="str">
        <f t="shared" si="71"/>
        <v>yes</v>
      </c>
    </row>
    <row r="2258" spans="2:10">
      <c r="B2258" t="s">
        <v>17126</v>
      </c>
      <c r="C2258" t="s">
        <v>17127</v>
      </c>
      <c r="D2258">
        <v>1</v>
      </c>
      <c r="E2258" s="160">
        <v>45592</v>
      </c>
      <c r="F2258" s="160">
        <v>45594</v>
      </c>
      <c r="I2258" s="160" t="b">
        <f t="shared" si="70"/>
        <v>0</v>
      </c>
      <c r="J2258" s="160" t="str">
        <f t="shared" si="71"/>
        <v>yes</v>
      </c>
    </row>
    <row r="2259" spans="2:10">
      <c r="B2259" t="s">
        <v>17128</v>
      </c>
      <c r="C2259" t="s">
        <v>17129</v>
      </c>
      <c r="D2259">
        <v>1</v>
      </c>
      <c r="E2259" s="160">
        <v>45595</v>
      </c>
      <c r="F2259" s="160">
        <v>45598</v>
      </c>
      <c r="G2259" s="160"/>
      <c r="H2259" s="160"/>
      <c r="I2259" s="160" t="b">
        <f t="shared" si="70"/>
        <v>0</v>
      </c>
      <c r="J2259" s="160" t="str">
        <f t="shared" si="71"/>
        <v>yes</v>
      </c>
    </row>
    <row r="2260" spans="2:10">
      <c r="B2260" t="s">
        <v>17130</v>
      </c>
      <c r="C2260" t="s">
        <v>17131</v>
      </c>
      <c r="D2260">
        <v>1</v>
      </c>
      <c r="E2260" s="160">
        <v>45599</v>
      </c>
      <c r="F2260" s="160">
        <v>45600</v>
      </c>
      <c r="G2260" s="160"/>
      <c r="I2260" s="160" t="b">
        <f t="shared" si="70"/>
        <v>0</v>
      </c>
      <c r="J2260" s="160" t="str">
        <f t="shared" si="71"/>
        <v>yes</v>
      </c>
    </row>
    <row r="2261" spans="2:10">
      <c r="B2261" t="s">
        <v>17132</v>
      </c>
      <c r="C2261" t="s">
        <v>17133</v>
      </c>
      <c r="D2261">
        <v>1</v>
      </c>
      <c r="E2261" s="160">
        <v>45673</v>
      </c>
      <c r="F2261" s="160">
        <v>45675</v>
      </c>
      <c r="G2261" s="160"/>
      <c r="H2261" s="160"/>
      <c r="I2261" s="160" t="b">
        <f t="shared" si="70"/>
        <v>0</v>
      </c>
      <c r="J2261" s="160" t="str">
        <f t="shared" si="71"/>
        <v>yes</v>
      </c>
    </row>
    <row r="2262" spans="2:10">
      <c r="B2262" t="s">
        <v>17134</v>
      </c>
      <c r="C2262" t="s">
        <v>17135</v>
      </c>
      <c r="D2262">
        <v>1</v>
      </c>
      <c r="E2262" s="160">
        <v>45676</v>
      </c>
      <c r="F2262" s="160">
        <v>45679</v>
      </c>
      <c r="G2262" s="160"/>
      <c r="I2262" s="160" t="b">
        <f t="shared" si="70"/>
        <v>0</v>
      </c>
      <c r="J2262" s="160" t="str">
        <f t="shared" si="71"/>
        <v>yes</v>
      </c>
    </row>
    <row r="2263" spans="2:10">
      <c r="B2263" t="s">
        <v>17136</v>
      </c>
      <c r="C2263" t="s">
        <v>17137</v>
      </c>
      <c r="D2263">
        <v>1</v>
      </c>
      <c r="E2263" s="160">
        <v>45680</v>
      </c>
      <c r="F2263" s="160">
        <v>45684</v>
      </c>
      <c r="G2263" s="160"/>
      <c r="H2263" s="160"/>
      <c r="I2263" s="160" t="b">
        <f t="shared" si="70"/>
        <v>0</v>
      </c>
      <c r="J2263" s="160" t="str">
        <f t="shared" si="71"/>
        <v>yes</v>
      </c>
    </row>
    <row r="2264" spans="2:10">
      <c r="B2264" t="s">
        <v>17138</v>
      </c>
      <c r="C2264" t="s">
        <v>17139</v>
      </c>
      <c r="D2264">
        <v>1</v>
      </c>
      <c r="E2264" s="160">
        <v>45756</v>
      </c>
      <c r="F2264" s="160">
        <v>45757</v>
      </c>
      <c r="G2264" s="160"/>
      <c r="H2264" s="160"/>
      <c r="I2264" s="160" t="b">
        <f t="shared" si="70"/>
        <v>0</v>
      </c>
      <c r="J2264" s="160" t="str">
        <f t="shared" si="71"/>
        <v>yes</v>
      </c>
    </row>
    <row r="2265" spans="2:10">
      <c r="B2265" t="s">
        <v>17140</v>
      </c>
      <c r="C2265" t="s">
        <v>17141</v>
      </c>
      <c r="D2265">
        <v>1</v>
      </c>
      <c r="E2265" s="160">
        <v>45676</v>
      </c>
      <c r="F2265" s="160">
        <v>45677</v>
      </c>
      <c r="G2265" s="160"/>
      <c r="I2265" s="160" t="b">
        <f t="shared" si="70"/>
        <v>0</v>
      </c>
      <c r="J2265" s="160" t="str">
        <f t="shared" si="71"/>
        <v>yes</v>
      </c>
    </row>
    <row r="2266" spans="2:10">
      <c r="B2266" t="s">
        <v>17142</v>
      </c>
      <c r="C2266" t="s">
        <v>17143</v>
      </c>
      <c r="D2266">
        <v>1</v>
      </c>
      <c r="E2266" s="160">
        <v>45678</v>
      </c>
      <c r="F2266" s="160">
        <v>45679</v>
      </c>
      <c r="G2266" s="160"/>
      <c r="H2266" s="160"/>
      <c r="I2266" s="160" t="b">
        <f t="shared" si="70"/>
        <v>0</v>
      </c>
      <c r="J2266" s="160" t="str">
        <f t="shared" si="71"/>
        <v>yes</v>
      </c>
    </row>
    <row r="2267" spans="2:10">
      <c r="B2267" t="s">
        <v>17144</v>
      </c>
      <c r="C2267" t="s">
        <v>17145</v>
      </c>
      <c r="D2267">
        <v>1</v>
      </c>
      <c r="E2267" s="160">
        <v>45680</v>
      </c>
      <c r="F2267" s="160">
        <v>45682</v>
      </c>
      <c r="G2267" s="160"/>
      <c r="H2267" s="160"/>
      <c r="I2267" s="160" t="b">
        <f t="shared" si="70"/>
        <v>0</v>
      </c>
      <c r="J2267" s="160" t="str">
        <f t="shared" si="71"/>
        <v>yes</v>
      </c>
    </row>
    <row r="2268" spans="2:10">
      <c r="B2268" t="s">
        <v>17146</v>
      </c>
      <c r="C2268" t="s">
        <v>17147</v>
      </c>
      <c r="D2268">
        <v>1</v>
      </c>
      <c r="E2268" s="160">
        <v>45601</v>
      </c>
      <c r="F2268" s="160">
        <v>45602</v>
      </c>
      <c r="G2268" s="160"/>
      <c r="H2268" s="160"/>
      <c r="I2268" s="160" t="b">
        <f t="shared" si="70"/>
        <v>0</v>
      </c>
      <c r="J2268" s="160" t="str">
        <f t="shared" si="71"/>
        <v>yes</v>
      </c>
    </row>
    <row r="2269" spans="2:10">
      <c r="B2269" t="s">
        <v>17148</v>
      </c>
      <c r="C2269" t="s">
        <v>17149</v>
      </c>
      <c r="D2269">
        <v>1</v>
      </c>
      <c r="E2269" s="160">
        <v>45603</v>
      </c>
      <c r="F2269" s="160">
        <v>45605</v>
      </c>
      <c r="I2269" s="160" t="b">
        <f t="shared" si="70"/>
        <v>0</v>
      </c>
      <c r="J2269" s="160" t="str">
        <f t="shared" si="71"/>
        <v>yes</v>
      </c>
    </row>
    <row r="2270" spans="2:10">
      <c r="B2270" t="s">
        <v>17150</v>
      </c>
      <c r="C2270" t="s">
        <v>17151</v>
      </c>
      <c r="D2270">
        <v>1</v>
      </c>
      <c r="E2270" s="160">
        <v>45633</v>
      </c>
      <c r="F2270" s="160">
        <v>45634</v>
      </c>
      <c r="I2270" s="160" t="b">
        <f t="shared" si="70"/>
        <v>0</v>
      </c>
      <c r="J2270" s="160" t="str">
        <f t="shared" si="71"/>
        <v>yes</v>
      </c>
    </row>
    <row r="2271" spans="2:10">
      <c r="B2271" t="s">
        <v>17152</v>
      </c>
      <c r="C2271" t="s">
        <v>17153</v>
      </c>
      <c r="D2271">
        <v>1</v>
      </c>
      <c r="E2271" s="160">
        <v>45635</v>
      </c>
      <c r="F2271" s="160">
        <v>45636</v>
      </c>
      <c r="I2271" s="160" t="b">
        <f t="shared" si="70"/>
        <v>0</v>
      </c>
      <c r="J2271" s="160" t="str">
        <f t="shared" si="71"/>
        <v>yes</v>
      </c>
    </row>
    <row r="2272" spans="2:10">
      <c r="B2272" t="s">
        <v>17154</v>
      </c>
      <c r="C2272" t="s">
        <v>17155</v>
      </c>
      <c r="D2272">
        <v>1</v>
      </c>
      <c r="E2272" s="160">
        <v>45649</v>
      </c>
      <c r="F2272" s="160">
        <v>45650</v>
      </c>
      <c r="G2272" s="160"/>
      <c r="H2272" s="160"/>
      <c r="I2272" s="160" t="b">
        <f t="shared" si="70"/>
        <v>0</v>
      </c>
      <c r="J2272" s="160" t="str">
        <f t="shared" si="71"/>
        <v>yes</v>
      </c>
    </row>
    <row r="2273" spans="2:10">
      <c r="B2273" t="s">
        <v>17156</v>
      </c>
      <c r="C2273" t="s">
        <v>17157</v>
      </c>
      <c r="D2273">
        <v>1</v>
      </c>
      <c r="E2273" s="160">
        <v>45633</v>
      </c>
      <c r="F2273" s="160">
        <v>45641</v>
      </c>
      <c r="G2273" s="160">
        <v>45903</v>
      </c>
      <c r="I2273" s="160" t="b">
        <f t="shared" si="70"/>
        <v>0</v>
      </c>
      <c r="J2273" s="160" t="b">
        <f t="shared" si="71"/>
        <v>0</v>
      </c>
    </row>
    <row r="2274" spans="2:10">
      <c r="B2274" t="s">
        <v>17158</v>
      </c>
      <c r="C2274" t="s">
        <v>17159</v>
      </c>
      <c r="D2274">
        <v>1</v>
      </c>
      <c r="E2274" s="160">
        <v>45642</v>
      </c>
      <c r="F2274" s="160">
        <v>45647</v>
      </c>
      <c r="G2274" s="160">
        <v>45906</v>
      </c>
      <c r="I2274" s="160" t="b">
        <f t="shared" si="70"/>
        <v>0</v>
      </c>
      <c r="J2274" s="160" t="b">
        <f t="shared" si="71"/>
        <v>0</v>
      </c>
    </row>
    <row r="2275" spans="2:10">
      <c r="B2275" t="s">
        <v>17160</v>
      </c>
      <c r="C2275" t="s">
        <v>17161</v>
      </c>
      <c r="D2275">
        <v>1</v>
      </c>
      <c r="E2275" s="160">
        <v>45651</v>
      </c>
      <c r="F2275" s="160">
        <v>45656</v>
      </c>
      <c r="G2275" s="160">
        <v>45909</v>
      </c>
      <c r="I2275" s="160" t="b">
        <f t="shared" si="70"/>
        <v>0</v>
      </c>
      <c r="J2275" s="160" t="b">
        <f t="shared" si="71"/>
        <v>0</v>
      </c>
    </row>
    <row r="2276" spans="2:10">
      <c r="B2276" t="s">
        <v>17162</v>
      </c>
      <c r="C2276" t="s">
        <v>17163</v>
      </c>
      <c r="D2276">
        <v>1</v>
      </c>
      <c r="E2276" s="160">
        <v>45642</v>
      </c>
      <c r="F2276" s="160">
        <v>45644</v>
      </c>
      <c r="I2276" s="160" t="b">
        <f t="shared" si="70"/>
        <v>0</v>
      </c>
      <c r="J2276" s="160" t="str">
        <f t="shared" si="71"/>
        <v>yes</v>
      </c>
    </row>
    <row r="2277" spans="2:10">
      <c r="B2277" t="s">
        <v>17164</v>
      </c>
      <c r="C2277" t="s">
        <v>17165</v>
      </c>
      <c r="D2277">
        <v>1</v>
      </c>
      <c r="E2277" s="160">
        <v>45645</v>
      </c>
      <c r="F2277" s="160">
        <v>45648</v>
      </c>
      <c r="I2277" s="160" t="b">
        <f t="shared" si="70"/>
        <v>0</v>
      </c>
      <c r="J2277" s="160" t="str">
        <f t="shared" si="71"/>
        <v>yes</v>
      </c>
    </row>
    <row r="2278" spans="2:10">
      <c r="B2278" t="s">
        <v>17166</v>
      </c>
      <c r="C2278" t="s">
        <v>17167</v>
      </c>
      <c r="D2278">
        <v>1</v>
      </c>
      <c r="E2278" s="160">
        <v>45642</v>
      </c>
      <c r="F2278" s="160">
        <v>45643</v>
      </c>
      <c r="I2278" s="160" t="b">
        <f t="shared" si="70"/>
        <v>0</v>
      </c>
      <c r="J2278" s="160" t="str">
        <f t="shared" si="71"/>
        <v>yes</v>
      </c>
    </row>
    <row r="2279" spans="2:10">
      <c r="B2279" t="s">
        <v>17168</v>
      </c>
      <c r="C2279" t="s">
        <v>17169</v>
      </c>
      <c r="D2279">
        <v>1</v>
      </c>
      <c r="E2279" s="160">
        <v>45644</v>
      </c>
      <c r="F2279" s="160">
        <v>45645</v>
      </c>
      <c r="I2279" s="160" t="b">
        <f t="shared" si="70"/>
        <v>0</v>
      </c>
      <c r="J2279" s="160" t="str">
        <f t="shared" si="71"/>
        <v>yes</v>
      </c>
    </row>
    <row r="2280" spans="2:10">
      <c r="B2280" t="s">
        <v>17170</v>
      </c>
      <c r="C2280" t="s">
        <v>17171</v>
      </c>
      <c r="D2280">
        <v>1</v>
      </c>
      <c r="E2280" s="160">
        <v>45630</v>
      </c>
      <c r="F2280" s="160">
        <v>45636</v>
      </c>
      <c r="G2280" s="160">
        <v>45953</v>
      </c>
      <c r="I2280" s="160" t="b">
        <f t="shared" si="70"/>
        <v>0</v>
      </c>
      <c r="J2280" s="160" t="b">
        <f t="shared" si="71"/>
        <v>0</v>
      </c>
    </row>
    <row r="2281" spans="2:10">
      <c r="B2281" t="s">
        <v>17172</v>
      </c>
      <c r="C2281" t="s">
        <v>17173</v>
      </c>
      <c r="D2281">
        <v>1</v>
      </c>
      <c r="E2281" s="160">
        <v>45661</v>
      </c>
      <c r="F2281" s="160">
        <v>45663</v>
      </c>
      <c r="G2281" s="160"/>
      <c r="H2281" s="160"/>
      <c r="I2281" s="160" t="b">
        <f t="shared" si="70"/>
        <v>0</v>
      </c>
      <c r="J2281" s="160" t="str">
        <f t="shared" si="71"/>
        <v>yes</v>
      </c>
    </row>
    <row r="2282" spans="2:10">
      <c r="B2282" t="s">
        <v>17174</v>
      </c>
      <c r="C2282" t="s">
        <v>17175</v>
      </c>
      <c r="D2282">
        <v>1</v>
      </c>
      <c r="E2282" s="160">
        <v>45664</v>
      </c>
      <c r="F2282" s="160">
        <v>45666</v>
      </c>
      <c r="G2282" s="160"/>
      <c r="H2282" s="160"/>
      <c r="I2282" s="160" t="b">
        <f t="shared" si="70"/>
        <v>0</v>
      </c>
      <c r="J2282" s="160" t="str">
        <f t="shared" si="71"/>
        <v>yes</v>
      </c>
    </row>
    <row r="2283" spans="2:10">
      <c r="B2283" t="s">
        <v>17176</v>
      </c>
      <c r="C2283" t="s">
        <v>17177</v>
      </c>
      <c r="D2283">
        <v>1</v>
      </c>
      <c r="E2283" s="160">
        <v>45661</v>
      </c>
      <c r="F2283" s="160">
        <v>45662</v>
      </c>
      <c r="G2283" s="160"/>
      <c r="H2283" s="160"/>
      <c r="I2283" s="160" t="b">
        <f t="shared" si="70"/>
        <v>0</v>
      </c>
      <c r="J2283" s="160" t="str">
        <f t="shared" si="71"/>
        <v>yes</v>
      </c>
    </row>
    <row r="2284" spans="2:10">
      <c r="B2284" t="s">
        <v>17178</v>
      </c>
      <c r="C2284" t="s">
        <v>17179</v>
      </c>
      <c r="D2284">
        <v>1</v>
      </c>
      <c r="E2284" s="160">
        <v>45663</v>
      </c>
      <c r="F2284" s="160">
        <v>45664</v>
      </c>
      <c r="I2284" s="160" t="b">
        <f t="shared" si="70"/>
        <v>0</v>
      </c>
      <c r="J2284" s="160" t="str">
        <f t="shared" si="71"/>
        <v>yes</v>
      </c>
    </row>
    <row r="2285" spans="2:10">
      <c r="B2285" t="s">
        <v>17180</v>
      </c>
      <c r="C2285" t="s">
        <v>17181</v>
      </c>
      <c r="D2285">
        <v>1</v>
      </c>
      <c r="E2285" s="160">
        <v>45651</v>
      </c>
      <c r="F2285" s="160">
        <v>45652</v>
      </c>
      <c r="G2285" s="160"/>
      <c r="H2285" s="160"/>
      <c r="I2285" s="160" t="b">
        <f t="shared" si="70"/>
        <v>0</v>
      </c>
      <c r="J2285" s="160" t="str">
        <f t="shared" si="71"/>
        <v>yes</v>
      </c>
    </row>
    <row r="2286" spans="2:10">
      <c r="B2286" t="s">
        <v>17182</v>
      </c>
      <c r="C2286" t="s">
        <v>17183</v>
      </c>
      <c r="D2286">
        <v>1</v>
      </c>
      <c r="E2286" s="160">
        <v>45654</v>
      </c>
      <c r="F2286" s="160">
        <v>45655</v>
      </c>
      <c r="I2286" s="160" t="b">
        <f t="shared" si="70"/>
        <v>0</v>
      </c>
      <c r="J2286" s="160" t="str">
        <f t="shared" si="71"/>
        <v>yes</v>
      </c>
    </row>
    <row r="2287" spans="2:10">
      <c r="B2287" t="s">
        <v>17184</v>
      </c>
      <c r="C2287" t="s">
        <v>17185</v>
      </c>
      <c r="D2287">
        <v>1</v>
      </c>
      <c r="E2287" s="160">
        <v>45656</v>
      </c>
      <c r="F2287" s="160">
        <v>45657</v>
      </c>
      <c r="G2287" s="160"/>
      <c r="H2287" s="160"/>
      <c r="I2287" s="160" t="b">
        <f t="shared" si="70"/>
        <v>0</v>
      </c>
      <c r="J2287" s="160" t="str">
        <f t="shared" si="71"/>
        <v>yes</v>
      </c>
    </row>
    <row r="2288" spans="2:10">
      <c r="B2288" t="s">
        <v>17186</v>
      </c>
      <c r="C2288" t="s">
        <v>17187</v>
      </c>
      <c r="D2288">
        <v>1</v>
      </c>
      <c r="E2288" s="160">
        <v>45654</v>
      </c>
      <c r="F2288" s="160">
        <v>45655</v>
      </c>
      <c r="G2288" s="160"/>
      <c r="H2288" s="160"/>
      <c r="I2288" s="160" t="b">
        <f t="shared" si="70"/>
        <v>0</v>
      </c>
      <c r="J2288" s="160" t="str">
        <f t="shared" si="71"/>
        <v>yes</v>
      </c>
    </row>
    <row r="2289" spans="2:10">
      <c r="B2289" t="s">
        <v>17188</v>
      </c>
      <c r="C2289" t="s">
        <v>17189</v>
      </c>
      <c r="D2289">
        <v>1</v>
      </c>
      <c r="E2289" s="160">
        <v>45656</v>
      </c>
      <c r="F2289" s="160">
        <v>45657</v>
      </c>
      <c r="I2289" s="160" t="b">
        <f t="shared" si="70"/>
        <v>0</v>
      </c>
      <c r="J2289" s="160" t="str">
        <f t="shared" si="71"/>
        <v>yes</v>
      </c>
    </row>
    <row r="2290" spans="2:10">
      <c r="B2290" t="s">
        <v>17190</v>
      </c>
      <c r="C2290" t="s">
        <v>17191</v>
      </c>
      <c r="D2290">
        <v>1</v>
      </c>
      <c r="E2290" s="160">
        <v>45658</v>
      </c>
      <c r="F2290" s="160">
        <v>45659</v>
      </c>
      <c r="G2290" s="160"/>
      <c r="H2290" s="160"/>
      <c r="I2290" s="160" t="b">
        <f t="shared" si="70"/>
        <v>0</v>
      </c>
      <c r="J2290" s="160" t="str">
        <f t="shared" si="71"/>
        <v>yes</v>
      </c>
    </row>
    <row r="2291" spans="2:10">
      <c r="B2291" t="s">
        <v>17192</v>
      </c>
      <c r="C2291" t="s">
        <v>17193</v>
      </c>
      <c r="D2291">
        <v>1</v>
      </c>
      <c r="E2291" s="160">
        <v>45668</v>
      </c>
      <c r="F2291" s="160">
        <v>45669</v>
      </c>
      <c r="I2291" s="160" t="b">
        <f t="shared" si="70"/>
        <v>0</v>
      </c>
      <c r="J2291" s="160" t="str">
        <f t="shared" si="71"/>
        <v>yes</v>
      </c>
    </row>
    <row r="2292" spans="2:10">
      <c r="B2292" t="s">
        <v>17194</v>
      </c>
      <c r="C2292" t="s">
        <v>17195</v>
      </c>
      <c r="D2292">
        <v>1</v>
      </c>
      <c r="E2292" s="160">
        <v>45633</v>
      </c>
      <c r="F2292" s="160">
        <v>45636</v>
      </c>
      <c r="G2292" s="160">
        <v>45892</v>
      </c>
      <c r="H2292" s="160"/>
      <c r="I2292" s="160" t="b">
        <f t="shared" si="70"/>
        <v>0</v>
      </c>
      <c r="J2292" s="160" t="b">
        <f t="shared" si="71"/>
        <v>0</v>
      </c>
    </row>
    <row r="2293" spans="2:10">
      <c r="B2293" t="s">
        <v>17196</v>
      </c>
      <c r="C2293" t="s">
        <v>17197</v>
      </c>
      <c r="D2293">
        <v>1</v>
      </c>
      <c r="E2293" s="160">
        <v>45637</v>
      </c>
      <c r="F2293" s="160">
        <v>45641</v>
      </c>
      <c r="G2293" s="160">
        <v>45903</v>
      </c>
      <c r="I2293" s="160" t="b">
        <f t="shared" si="70"/>
        <v>0</v>
      </c>
      <c r="J2293" s="160" t="b">
        <f t="shared" si="71"/>
        <v>0</v>
      </c>
    </row>
    <row r="2294" spans="2:10">
      <c r="B2294" t="s">
        <v>17198</v>
      </c>
      <c r="C2294" t="s">
        <v>17199</v>
      </c>
      <c r="D2294">
        <v>1</v>
      </c>
      <c r="E2294" s="160">
        <v>45642</v>
      </c>
      <c r="F2294" s="160">
        <v>45649</v>
      </c>
      <c r="G2294" s="160">
        <v>45906</v>
      </c>
      <c r="I2294" s="160" t="b">
        <f t="shared" si="70"/>
        <v>0</v>
      </c>
      <c r="J2294" s="160" t="b">
        <f t="shared" si="71"/>
        <v>0</v>
      </c>
    </row>
    <row r="2295" spans="2:10">
      <c r="B2295" t="s">
        <v>17200</v>
      </c>
      <c r="C2295" t="s">
        <v>17201</v>
      </c>
      <c r="D2295">
        <v>1</v>
      </c>
      <c r="E2295" s="160">
        <v>45650</v>
      </c>
      <c r="F2295" s="160">
        <v>45655</v>
      </c>
      <c r="G2295" s="160">
        <v>45909</v>
      </c>
      <c r="I2295" s="160" t="b">
        <f t="shared" si="70"/>
        <v>0</v>
      </c>
      <c r="J2295" s="160" t="b">
        <f t="shared" si="71"/>
        <v>0</v>
      </c>
    </row>
    <row r="2296" spans="2:10">
      <c r="B2296" t="s">
        <v>17202</v>
      </c>
      <c r="C2296" t="s">
        <v>17203</v>
      </c>
      <c r="D2296">
        <v>1</v>
      </c>
      <c r="E2296" s="160">
        <v>45656</v>
      </c>
      <c r="F2296" s="160">
        <v>45661</v>
      </c>
      <c r="G2296" s="160">
        <v>45914</v>
      </c>
      <c r="I2296" s="160" t="b">
        <f t="shared" si="70"/>
        <v>0</v>
      </c>
      <c r="J2296" s="160" t="b">
        <f t="shared" si="71"/>
        <v>0</v>
      </c>
    </row>
    <row r="2297" spans="2:10">
      <c r="B2297" t="s">
        <v>17204</v>
      </c>
      <c r="C2297" t="s">
        <v>17205</v>
      </c>
      <c r="D2297">
        <v>1</v>
      </c>
      <c r="E2297" s="160">
        <v>45637</v>
      </c>
      <c r="F2297" s="160">
        <v>45638</v>
      </c>
      <c r="I2297" s="160" t="b">
        <f t="shared" si="70"/>
        <v>0</v>
      </c>
      <c r="J2297" s="160" t="str">
        <f t="shared" si="71"/>
        <v>yes</v>
      </c>
    </row>
    <row r="2298" spans="2:10">
      <c r="B2298" t="s">
        <v>17206</v>
      </c>
      <c r="C2298" t="s">
        <v>17207</v>
      </c>
      <c r="D2298">
        <v>1</v>
      </c>
      <c r="E2298" s="160">
        <v>45640</v>
      </c>
      <c r="F2298" s="160">
        <v>45641</v>
      </c>
      <c r="I2298" s="160" t="b">
        <f t="shared" si="70"/>
        <v>0</v>
      </c>
      <c r="J2298" s="160" t="str">
        <f t="shared" si="71"/>
        <v>yes</v>
      </c>
    </row>
    <row r="2299" spans="2:10">
      <c r="B2299" t="s">
        <v>17208</v>
      </c>
      <c r="C2299" t="s">
        <v>17209</v>
      </c>
      <c r="D2299">
        <v>1</v>
      </c>
      <c r="E2299" s="160">
        <v>45642</v>
      </c>
      <c r="F2299" s="160">
        <v>45643</v>
      </c>
      <c r="I2299" s="160" t="b">
        <f t="shared" si="70"/>
        <v>0</v>
      </c>
      <c r="J2299" s="160" t="str">
        <f t="shared" si="71"/>
        <v>yes</v>
      </c>
    </row>
    <row r="2300" spans="2:10">
      <c r="B2300" t="s">
        <v>17210</v>
      </c>
      <c r="C2300" t="s">
        <v>17211</v>
      </c>
      <c r="D2300">
        <v>1</v>
      </c>
      <c r="E2300" s="160">
        <v>45644</v>
      </c>
      <c r="F2300" s="160">
        <v>45645</v>
      </c>
      <c r="I2300" s="160" t="b">
        <f t="shared" si="70"/>
        <v>0</v>
      </c>
      <c r="J2300" s="160" t="str">
        <f t="shared" si="71"/>
        <v>yes</v>
      </c>
    </row>
    <row r="2301" spans="2:10">
      <c r="B2301" t="s">
        <v>17212</v>
      </c>
      <c r="C2301" t="s">
        <v>17213</v>
      </c>
      <c r="D2301">
        <v>1</v>
      </c>
      <c r="E2301" s="160">
        <v>45655</v>
      </c>
      <c r="F2301" s="160">
        <v>45656</v>
      </c>
      <c r="I2301" s="160" t="b">
        <f t="shared" si="70"/>
        <v>0</v>
      </c>
      <c r="J2301" s="160" t="str">
        <f t="shared" si="71"/>
        <v>yes</v>
      </c>
    </row>
    <row r="2302" spans="2:10">
      <c r="B2302" t="s">
        <v>17214</v>
      </c>
      <c r="C2302" t="s">
        <v>17215</v>
      </c>
      <c r="D2302">
        <v>1</v>
      </c>
      <c r="E2302" s="160">
        <v>45650</v>
      </c>
      <c r="F2302" s="160">
        <v>45651</v>
      </c>
      <c r="I2302" s="160" t="b">
        <f t="shared" si="70"/>
        <v>0</v>
      </c>
      <c r="J2302" s="160" t="str">
        <f t="shared" si="71"/>
        <v>yes</v>
      </c>
    </row>
    <row r="2303" spans="2:10">
      <c r="B2303" t="s">
        <v>17216</v>
      </c>
      <c r="C2303" t="s">
        <v>17217</v>
      </c>
      <c r="D2303">
        <v>1</v>
      </c>
      <c r="E2303" s="160">
        <v>45652</v>
      </c>
      <c r="F2303" s="160">
        <v>45654</v>
      </c>
      <c r="I2303" s="160" t="b">
        <f t="shared" si="70"/>
        <v>0</v>
      </c>
      <c r="J2303" s="160" t="str">
        <f t="shared" si="71"/>
        <v>yes</v>
      </c>
    </row>
    <row r="2304" spans="2:10">
      <c r="B2304" t="s">
        <v>17218</v>
      </c>
      <c r="C2304" t="s">
        <v>17219</v>
      </c>
      <c r="D2304">
        <v>1</v>
      </c>
      <c r="E2304" s="160">
        <v>45767</v>
      </c>
      <c r="F2304" s="160">
        <v>45769</v>
      </c>
      <c r="G2304" s="160"/>
      <c r="H2304" s="160"/>
      <c r="I2304" s="160" t="b">
        <f t="shared" si="70"/>
        <v>0</v>
      </c>
      <c r="J2304" s="160" t="str">
        <f t="shared" si="71"/>
        <v>yes</v>
      </c>
    </row>
    <row r="2305" spans="2:10">
      <c r="B2305" t="s">
        <v>17220</v>
      </c>
      <c r="C2305" t="s">
        <v>17221</v>
      </c>
      <c r="D2305">
        <v>1</v>
      </c>
      <c r="E2305" s="160">
        <v>45770</v>
      </c>
      <c r="F2305" s="160">
        <v>45773</v>
      </c>
      <c r="G2305" s="160"/>
      <c r="H2305" s="160"/>
      <c r="I2305" s="160" t="b">
        <f t="shared" si="70"/>
        <v>0</v>
      </c>
      <c r="J2305" s="160" t="str">
        <f t="shared" si="71"/>
        <v>yes</v>
      </c>
    </row>
    <row r="2306" spans="2:10">
      <c r="B2306" t="s">
        <v>17222</v>
      </c>
      <c r="C2306" t="s">
        <v>17223</v>
      </c>
      <c r="D2306">
        <v>1</v>
      </c>
      <c r="E2306" s="160">
        <v>45774</v>
      </c>
      <c r="F2306" s="160">
        <v>45776</v>
      </c>
      <c r="G2306" s="160"/>
      <c r="I2306" s="160" t="b">
        <f t="shared" si="70"/>
        <v>0</v>
      </c>
      <c r="J2306" s="160" t="str">
        <f t="shared" si="71"/>
        <v>yes</v>
      </c>
    </row>
    <row r="2307" spans="2:10">
      <c r="B2307" t="s">
        <v>17224</v>
      </c>
      <c r="C2307" t="s">
        <v>17225</v>
      </c>
      <c r="D2307">
        <v>1</v>
      </c>
      <c r="E2307" s="160">
        <v>45782</v>
      </c>
      <c r="F2307" s="160">
        <v>45784</v>
      </c>
      <c r="G2307" s="160"/>
      <c r="I2307" s="160" t="b">
        <f t="shared" si="70"/>
        <v>0</v>
      </c>
      <c r="J2307" s="160" t="str">
        <f t="shared" si="71"/>
        <v>yes</v>
      </c>
    </row>
    <row r="2308" spans="2:10">
      <c r="B2308" t="s">
        <v>17226</v>
      </c>
      <c r="C2308" t="s">
        <v>17227</v>
      </c>
      <c r="D2308">
        <v>1</v>
      </c>
      <c r="E2308" s="160">
        <v>45775</v>
      </c>
      <c r="F2308" s="160">
        <v>45777</v>
      </c>
      <c r="G2308" s="160"/>
      <c r="I2308" s="160" t="b">
        <f t="shared" si="70"/>
        <v>0</v>
      </c>
      <c r="J2308" s="160" t="str">
        <f t="shared" si="71"/>
        <v>yes</v>
      </c>
    </row>
    <row r="2309" spans="2:10">
      <c r="B2309" t="s">
        <v>17228</v>
      </c>
      <c r="C2309" t="s">
        <v>17229</v>
      </c>
      <c r="D2309">
        <v>1</v>
      </c>
      <c r="E2309" s="160">
        <v>45778</v>
      </c>
      <c r="F2309" s="160">
        <v>45781</v>
      </c>
      <c r="G2309" s="160"/>
      <c r="H2309" s="160"/>
      <c r="I2309" s="160" t="b">
        <f t="shared" si="70"/>
        <v>0</v>
      </c>
      <c r="J2309" s="160" t="str">
        <f t="shared" si="71"/>
        <v>yes</v>
      </c>
    </row>
    <row r="2310" spans="2:10">
      <c r="B2310" t="s">
        <v>17230</v>
      </c>
      <c r="C2310" t="s">
        <v>17231</v>
      </c>
      <c r="D2310">
        <v>1</v>
      </c>
      <c r="E2310" s="160">
        <v>45770</v>
      </c>
      <c r="F2310" s="160">
        <v>45771</v>
      </c>
      <c r="G2310" s="160"/>
      <c r="H2310" s="160"/>
      <c r="I2310" s="160" t="b">
        <f t="shared" si="70"/>
        <v>0</v>
      </c>
      <c r="J2310" s="160" t="str">
        <f t="shared" si="71"/>
        <v>yes</v>
      </c>
    </row>
    <row r="2311" spans="2:10">
      <c r="B2311" t="s">
        <v>17232</v>
      </c>
      <c r="C2311" t="s">
        <v>17233</v>
      </c>
      <c r="D2311">
        <v>1</v>
      </c>
      <c r="E2311" s="160">
        <v>45773</v>
      </c>
      <c r="F2311" s="160">
        <v>45774</v>
      </c>
      <c r="G2311" s="160"/>
      <c r="H2311" s="160"/>
      <c r="I2311" s="160" t="b">
        <f t="shared" si="70"/>
        <v>0</v>
      </c>
      <c r="J2311" s="160" t="str">
        <f t="shared" si="71"/>
        <v>yes</v>
      </c>
    </row>
    <row r="2312" spans="2:10">
      <c r="B2312" t="s">
        <v>17234</v>
      </c>
      <c r="C2312" t="s">
        <v>17235</v>
      </c>
      <c r="D2312">
        <v>1</v>
      </c>
      <c r="E2312" s="160">
        <v>45775</v>
      </c>
      <c r="F2312" s="160">
        <v>45776</v>
      </c>
      <c r="G2312" s="160"/>
      <c r="H2312" s="160"/>
      <c r="I2312" s="160" t="b">
        <f t="shared" si="70"/>
        <v>0</v>
      </c>
      <c r="J2312" s="160" t="str">
        <f t="shared" si="71"/>
        <v>yes</v>
      </c>
    </row>
    <row r="2313" spans="2:10">
      <c r="B2313" t="s">
        <v>17236</v>
      </c>
      <c r="C2313" t="s">
        <v>17237</v>
      </c>
      <c r="D2313">
        <v>1</v>
      </c>
      <c r="E2313" s="160">
        <v>45777</v>
      </c>
      <c r="F2313" s="160">
        <v>45781</v>
      </c>
      <c r="G2313" s="160"/>
      <c r="H2313" s="160"/>
      <c r="I2313" s="160" t="b">
        <f t="shared" si="70"/>
        <v>0</v>
      </c>
      <c r="J2313" s="160" t="str">
        <f t="shared" si="71"/>
        <v>yes</v>
      </c>
    </row>
    <row r="2314" spans="2:10">
      <c r="B2314" t="s">
        <v>17238</v>
      </c>
      <c r="C2314" t="s">
        <v>17239</v>
      </c>
      <c r="D2314">
        <v>1</v>
      </c>
      <c r="E2314" s="160">
        <v>45784</v>
      </c>
      <c r="F2314" s="160">
        <v>45788</v>
      </c>
      <c r="G2314" s="160"/>
      <c r="I2314" s="160" t="b">
        <f t="shared" si="70"/>
        <v>0</v>
      </c>
      <c r="J2314" s="160" t="str">
        <f t="shared" si="71"/>
        <v>yes</v>
      </c>
    </row>
    <row r="2315" spans="2:10">
      <c r="B2315" t="s">
        <v>17240</v>
      </c>
      <c r="C2315" t="s">
        <v>17241</v>
      </c>
      <c r="D2315">
        <v>1</v>
      </c>
      <c r="E2315" s="160">
        <v>45782</v>
      </c>
      <c r="F2315" s="160">
        <v>45783</v>
      </c>
      <c r="G2315" s="160"/>
      <c r="I2315" s="160" t="b">
        <f t="shared" ref="I2315:I2378" si="72">IF(E2315=G2315,"yes")</f>
        <v>0</v>
      </c>
      <c r="J2315" s="160" t="str">
        <f t="shared" ref="J2315:J2378" si="73">IF(E2315&gt;G2315,"yes")</f>
        <v>yes</v>
      </c>
    </row>
    <row r="2316" spans="2:10">
      <c r="B2316" t="s">
        <v>17242</v>
      </c>
      <c r="C2316" t="s">
        <v>17243</v>
      </c>
      <c r="D2316">
        <v>1</v>
      </c>
      <c r="E2316" s="160">
        <v>45773</v>
      </c>
      <c r="F2316" s="160">
        <v>45774</v>
      </c>
      <c r="G2316" s="160"/>
      <c r="I2316" s="160" t="b">
        <f t="shared" si="72"/>
        <v>0</v>
      </c>
      <c r="J2316" s="160" t="str">
        <f t="shared" si="73"/>
        <v>yes</v>
      </c>
    </row>
    <row r="2317" spans="2:10">
      <c r="B2317" t="s">
        <v>17244</v>
      </c>
      <c r="C2317" t="s">
        <v>17245</v>
      </c>
      <c r="D2317">
        <v>1</v>
      </c>
      <c r="E2317" s="160">
        <v>45775</v>
      </c>
      <c r="F2317" s="160">
        <v>45776</v>
      </c>
      <c r="G2317" s="160"/>
      <c r="I2317" s="160" t="b">
        <f t="shared" si="72"/>
        <v>0</v>
      </c>
      <c r="J2317" s="160" t="str">
        <f t="shared" si="73"/>
        <v>yes</v>
      </c>
    </row>
    <row r="2318" spans="2:10">
      <c r="B2318" t="s">
        <v>17246</v>
      </c>
      <c r="C2318" t="s">
        <v>17247</v>
      </c>
      <c r="D2318">
        <v>1</v>
      </c>
      <c r="E2318" s="160">
        <v>45777</v>
      </c>
      <c r="F2318" s="160">
        <v>45778</v>
      </c>
      <c r="G2318" s="160"/>
      <c r="H2318" s="160"/>
      <c r="I2318" s="160" t="b">
        <f t="shared" si="72"/>
        <v>0</v>
      </c>
      <c r="J2318" s="160" t="str">
        <f t="shared" si="73"/>
        <v>yes</v>
      </c>
    </row>
    <row r="2319" spans="2:10">
      <c r="B2319" t="s">
        <v>17248</v>
      </c>
      <c r="C2319" t="s">
        <v>17249</v>
      </c>
      <c r="D2319">
        <v>1</v>
      </c>
      <c r="E2319" s="160">
        <v>45782</v>
      </c>
      <c r="F2319" s="160">
        <v>45783</v>
      </c>
      <c r="G2319" s="160"/>
      <c r="H2319" s="160"/>
      <c r="I2319" s="160" t="b">
        <f t="shared" si="72"/>
        <v>0</v>
      </c>
      <c r="J2319" s="160" t="str">
        <f t="shared" si="73"/>
        <v>yes</v>
      </c>
    </row>
    <row r="2320" spans="2:10">
      <c r="B2320" t="s">
        <v>17250</v>
      </c>
      <c r="C2320" t="s">
        <v>17251</v>
      </c>
      <c r="D2320">
        <v>1</v>
      </c>
      <c r="E2320" s="160">
        <v>45775</v>
      </c>
      <c r="F2320" s="160">
        <v>45776</v>
      </c>
      <c r="G2320" s="160"/>
      <c r="H2320" s="160"/>
      <c r="I2320" s="160" t="b">
        <f t="shared" si="72"/>
        <v>0</v>
      </c>
      <c r="J2320" s="160" t="str">
        <f t="shared" si="73"/>
        <v>yes</v>
      </c>
    </row>
    <row r="2321" spans="2:10">
      <c r="B2321" t="s">
        <v>17252</v>
      </c>
      <c r="C2321" t="s">
        <v>17253</v>
      </c>
      <c r="D2321">
        <v>1</v>
      </c>
      <c r="E2321" s="160">
        <v>45777</v>
      </c>
      <c r="F2321" s="160">
        <v>45778</v>
      </c>
      <c r="G2321" s="160"/>
      <c r="H2321" s="160"/>
      <c r="I2321" s="160" t="b">
        <f t="shared" si="72"/>
        <v>0</v>
      </c>
      <c r="J2321" s="160" t="str">
        <f t="shared" si="73"/>
        <v>yes</v>
      </c>
    </row>
    <row r="2322" spans="2:10">
      <c r="B2322" t="s">
        <v>17254</v>
      </c>
      <c r="C2322" t="s">
        <v>17255</v>
      </c>
      <c r="D2322">
        <v>1</v>
      </c>
      <c r="E2322" s="160">
        <v>45782</v>
      </c>
      <c r="F2322" s="160">
        <v>45783</v>
      </c>
      <c r="G2322" s="160"/>
      <c r="H2322" s="160"/>
      <c r="I2322" s="160" t="b">
        <f t="shared" si="72"/>
        <v>0</v>
      </c>
      <c r="J2322" s="160" t="str">
        <f t="shared" si="73"/>
        <v>yes</v>
      </c>
    </row>
    <row r="2323" spans="2:10">
      <c r="B2323" t="s">
        <v>17256</v>
      </c>
      <c r="C2323" t="s">
        <v>17257</v>
      </c>
      <c r="D2323">
        <v>1</v>
      </c>
      <c r="E2323" s="160">
        <v>45777</v>
      </c>
      <c r="F2323" s="160">
        <v>45778</v>
      </c>
      <c r="G2323" s="160"/>
      <c r="I2323" s="160" t="b">
        <f t="shared" si="72"/>
        <v>0</v>
      </c>
      <c r="J2323" s="160" t="str">
        <f t="shared" si="73"/>
        <v>yes</v>
      </c>
    </row>
    <row r="2324" spans="2:10">
      <c r="B2324" t="s">
        <v>17258</v>
      </c>
      <c r="C2324" t="s">
        <v>17259</v>
      </c>
      <c r="D2324">
        <v>1</v>
      </c>
      <c r="E2324" s="160">
        <v>45780</v>
      </c>
      <c r="F2324" s="160">
        <v>45781</v>
      </c>
      <c r="G2324" s="160"/>
      <c r="H2324" s="160"/>
      <c r="I2324" s="160" t="b">
        <f t="shared" si="72"/>
        <v>0</v>
      </c>
      <c r="J2324" s="160" t="str">
        <f t="shared" si="73"/>
        <v>yes</v>
      </c>
    </row>
    <row r="2325" spans="2:10">
      <c r="B2325" t="s">
        <v>17260</v>
      </c>
      <c r="C2325" t="s">
        <v>17261</v>
      </c>
      <c r="D2325">
        <v>1</v>
      </c>
      <c r="E2325" s="160">
        <v>45782</v>
      </c>
      <c r="F2325" s="160">
        <v>45783</v>
      </c>
      <c r="G2325" s="160"/>
      <c r="H2325" s="160"/>
      <c r="I2325" s="160" t="b">
        <f t="shared" si="72"/>
        <v>0</v>
      </c>
      <c r="J2325" s="160" t="str">
        <f t="shared" si="73"/>
        <v>yes</v>
      </c>
    </row>
    <row r="2326" spans="2:10">
      <c r="B2326" t="s">
        <v>17262</v>
      </c>
      <c r="C2326" t="s">
        <v>17263</v>
      </c>
      <c r="D2326">
        <v>1</v>
      </c>
      <c r="E2326" s="160">
        <v>45665</v>
      </c>
      <c r="F2326" s="160">
        <v>45666</v>
      </c>
      <c r="G2326" s="160">
        <v>45871</v>
      </c>
      <c r="H2326" s="160"/>
      <c r="I2326" s="160" t="b">
        <f t="shared" si="72"/>
        <v>0</v>
      </c>
      <c r="J2326" s="160" t="b">
        <f t="shared" si="73"/>
        <v>0</v>
      </c>
    </row>
    <row r="2327" spans="2:10">
      <c r="B2327" t="s">
        <v>17264</v>
      </c>
      <c r="C2327" t="s">
        <v>17265</v>
      </c>
      <c r="D2327">
        <v>1</v>
      </c>
      <c r="E2327" s="160">
        <v>45668</v>
      </c>
      <c r="F2327" s="160">
        <v>45669</v>
      </c>
      <c r="G2327" s="160">
        <v>45873</v>
      </c>
      <c r="I2327" s="160" t="b">
        <f t="shared" si="72"/>
        <v>0</v>
      </c>
      <c r="J2327" s="160" t="b">
        <f t="shared" si="73"/>
        <v>0</v>
      </c>
    </row>
    <row r="2328" spans="2:10">
      <c r="B2328" t="s">
        <v>17266</v>
      </c>
      <c r="C2328" t="s">
        <v>17267</v>
      </c>
      <c r="D2328">
        <v>1</v>
      </c>
      <c r="E2328" s="160">
        <v>45670</v>
      </c>
      <c r="F2328" s="160">
        <v>45671</v>
      </c>
      <c r="G2328" s="160">
        <v>45949</v>
      </c>
      <c r="H2328" s="160"/>
      <c r="I2328" s="160" t="b">
        <f t="shared" si="72"/>
        <v>0</v>
      </c>
      <c r="J2328" s="160" t="b">
        <f t="shared" si="73"/>
        <v>0</v>
      </c>
    </row>
    <row r="2329" spans="2:10">
      <c r="B2329" t="s">
        <v>17268</v>
      </c>
      <c r="C2329" t="s">
        <v>15331</v>
      </c>
      <c r="D2329">
        <v>1</v>
      </c>
      <c r="E2329" s="160">
        <v>45672</v>
      </c>
      <c r="F2329" s="160">
        <v>45673</v>
      </c>
      <c r="G2329" s="160"/>
      <c r="I2329" s="160" t="b">
        <f t="shared" si="72"/>
        <v>0</v>
      </c>
      <c r="J2329" s="160" t="str">
        <f t="shared" si="73"/>
        <v>yes</v>
      </c>
    </row>
    <row r="2330" spans="2:10">
      <c r="B2330" t="s">
        <v>17269</v>
      </c>
      <c r="C2330" t="s">
        <v>15333</v>
      </c>
      <c r="D2330">
        <v>1</v>
      </c>
      <c r="E2330" s="160">
        <v>45675</v>
      </c>
      <c r="F2330" s="160">
        <v>45676</v>
      </c>
      <c r="G2330" s="160"/>
      <c r="I2330" s="160" t="b">
        <f t="shared" si="72"/>
        <v>0</v>
      </c>
      <c r="J2330" s="160" t="str">
        <f t="shared" si="73"/>
        <v>yes</v>
      </c>
    </row>
    <row r="2331" spans="2:10">
      <c r="B2331" t="s">
        <v>17270</v>
      </c>
      <c r="C2331" t="s">
        <v>17271</v>
      </c>
      <c r="D2331">
        <v>1</v>
      </c>
      <c r="E2331" s="160">
        <v>45668</v>
      </c>
      <c r="F2331" s="160">
        <v>45669</v>
      </c>
      <c r="G2331" s="160"/>
      <c r="I2331" s="160" t="b">
        <f t="shared" si="72"/>
        <v>0</v>
      </c>
      <c r="J2331" s="160" t="str">
        <f t="shared" si="73"/>
        <v>yes</v>
      </c>
    </row>
    <row r="2332" spans="2:10">
      <c r="B2332" t="s">
        <v>17272</v>
      </c>
      <c r="C2332" t="s">
        <v>17273</v>
      </c>
      <c r="D2332">
        <v>1</v>
      </c>
      <c r="E2332" s="160">
        <v>45670</v>
      </c>
      <c r="F2332" s="160">
        <v>45671</v>
      </c>
      <c r="G2332" s="160"/>
      <c r="I2332" s="160" t="b">
        <f t="shared" si="72"/>
        <v>0</v>
      </c>
      <c r="J2332" s="160" t="str">
        <f t="shared" si="73"/>
        <v>yes</v>
      </c>
    </row>
    <row r="2333" spans="2:10">
      <c r="B2333" t="s">
        <v>17274</v>
      </c>
      <c r="C2333" t="s">
        <v>17275</v>
      </c>
      <c r="D2333">
        <v>1</v>
      </c>
      <c r="E2333" s="160">
        <v>45672</v>
      </c>
      <c r="F2333" s="160">
        <v>45673</v>
      </c>
      <c r="G2333" s="160"/>
      <c r="I2333" s="160" t="b">
        <f t="shared" si="72"/>
        <v>0</v>
      </c>
      <c r="J2333" s="160" t="str">
        <f t="shared" si="73"/>
        <v>yes</v>
      </c>
    </row>
    <row r="2334" spans="2:10">
      <c r="B2334" t="s">
        <v>17276</v>
      </c>
      <c r="C2334" t="s">
        <v>17277</v>
      </c>
      <c r="D2334">
        <v>1</v>
      </c>
      <c r="E2334" s="160">
        <v>45675</v>
      </c>
      <c r="F2334" s="160">
        <v>45676</v>
      </c>
      <c r="G2334" s="160"/>
      <c r="I2334" s="160" t="b">
        <f t="shared" si="72"/>
        <v>0</v>
      </c>
      <c r="J2334" s="160" t="str">
        <f t="shared" si="73"/>
        <v>yes</v>
      </c>
    </row>
    <row r="2335" spans="2:10">
      <c r="B2335" t="s">
        <v>17278</v>
      </c>
      <c r="C2335" t="s">
        <v>17279</v>
      </c>
      <c r="D2335">
        <v>1</v>
      </c>
      <c r="E2335" s="160">
        <v>45678</v>
      </c>
      <c r="F2335" s="160">
        <v>45680</v>
      </c>
      <c r="G2335" s="160"/>
      <c r="H2335" s="160"/>
      <c r="I2335" s="160" t="b">
        <f t="shared" si="72"/>
        <v>0</v>
      </c>
      <c r="J2335" s="160" t="str">
        <f t="shared" si="73"/>
        <v>yes</v>
      </c>
    </row>
    <row r="2336" spans="2:10">
      <c r="B2336" t="s">
        <v>17280</v>
      </c>
      <c r="C2336" t="s">
        <v>17051</v>
      </c>
      <c r="D2336">
        <v>1</v>
      </c>
      <c r="E2336" s="160">
        <v>45682</v>
      </c>
      <c r="F2336" s="160">
        <v>45684</v>
      </c>
      <c r="G2336" s="160"/>
      <c r="H2336" s="160"/>
      <c r="I2336" s="160" t="b">
        <f t="shared" si="72"/>
        <v>0</v>
      </c>
      <c r="J2336" s="160" t="str">
        <f t="shared" si="73"/>
        <v>yes</v>
      </c>
    </row>
    <row r="2337" spans="2:10">
      <c r="B2337" t="s">
        <v>17281</v>
      </c>
      <c r="C2337" t="s">
        <v>17282</v>
      </c>
      <c r="D2337">
        <v>1</v>
      </c>
      <c r="E2337" s="160">
        <v>45685</v>
      </c>
      <c r="F2337" s="160">
        <v>45689</v>
      </c>
      <c r="G2337" s="160"/>
      <c r="H2337" s="160"/>
      <c r="I2337" s="160" t="b">
        <f t="shared" si="72"/>
        <v>0</v>
      </c>
      <c r="J2337" s="160" t="str">
        <f t="shared" si="73"/>
        <v>yes</v>
      </c>
    </row>
    <row r="2338" spans="2:10">
      <c r="B2338" t="s">
        <v>17283</v>
      </c>
      <c r="C2338" t="s">
        <v>17284</v>
      </c>
      <c r="D2338">
        <v>1</v>
      </c>
      <c r="E2338" s="160">
        <v>45690</v>
      </c>
      <c r="F2338" s="160">
        <v>45693</v>
      </c>
      <c r="G2338" s="160"/>
      <c r="H2338" s="160"/>
      <c r="I2338" s="160" t="b">
        <f t="shared" si="72"/>
        <v>0</v>
      </c>
      <c r="J2338" s="160" t="str">
        <f t="shared" si="73"/>
        <v>yes</v>
      </c>
    </row>
    <row r="2339" spans="2:10">
      <c r="B2339" t="s">
        <v>17285</v>
      </c>
      <c r="C2339" t="s">
        <v>17286</v>
      </c>
      <c r="D2339">
        <v>1</v>
      </c>
      <c r="E2339" s="160">
        <v>45694</v>
      </c>
      <c r="F2339" s="160">
        <v>45699</v>
      </c>
      <c r="G2339" s="160"/>
      <c r="I2339" s="160" t="b">
        <f t="shared" si="72"/>
        <v>0</v>
      </c>
      <c r="J2339" s="160" t="str">
        <f t="shared" si="73"/>
        <v>yes</v>
      </c>
    </row>
    <row r="2340" spans="2:10">
      <c r="B2340" t="s">
        <v>17287</v>
      </c>
      <c r="C2340" t="s">
        <v>17288</v>
      </c>
      <c r="D2340">
        <v>1</v>
      </c>
      <c r="E2340" s="160">
        <v>45682</v>
      </c>
      <c r="F2340" s="160">
        <v>45683</v>
      </c>
      <c r="G2340" s="160"/>
      <c r="H2340" s="160"/>
      <c r="I2340" s="160" t="b">
        <f t="shared" si="72"/>
        <v>0</v>
      </c>
      <c r="J2340" s="160" t="str">
        <f t="shared" si="73"/>
        <v>yes</v>
      </c>
    </row>
    <row r="2341" spans="2:10">
      <c r="B2341" t="s">
        <v>17289</v>
      </c>
      <c r="C2341" t="s">
        <v>17061</v>
      </c>
      <c r="D2341">
        <v>1</v>
      </c>
      <c r="E2341" s="160">
        <v>45684</v>
      </c>
      <c r="F2341" s="160">
        <v>45685</v>
      </c>
      <c r="G2341" s="160"/>
      <c r="H2341" s="160"/>
      <c r="I2341" s="160" t="b">
        <f t="shared" si="72"/>
        <v>0</v>
      </c>
      <c r="J2341" s="160" t="str">
        <f t="shared" si="73"/>
        <v>yes</v>
      </c>
    </row>
    <row r="2342" spans="2:10">
      <c r="B2342" t="s">
        <v>17290</v>
      </c>
      <c r="C2342" t="s">
        <v>17291</v>
      </c>
      <c r="D2342">
        <v>1</v>
      </c>
      <c r="E2342" s="160">
        <v>45686</v>
      </c>
      <c r="F2342" s="160">
        <v>45687</v>
      </c>
      <c r="G2342" s="160"/>
      <c r="H2342" s="160"/>
      <c r="I2342" s="160" t="b">
        <f t="shared" si="72"/>
        <v>0</v>
      </c>
      <c r="J2342" s="160" t="str">
        <f t="shared" si="73"/>
        <v>yes</v>
      </c>
    </row>
    <row r="2343" spans="2:10">
      <c r="B2343" t="s">
        <v>17292</v>
      </c>
      <c r="C2343" t="s">
        <v>17293</v>
      </c>
      <c r="D2343">
        <v>1</v>
      </c>
      <c r="E2343" s="160">
        <v>45689</v>
      </c>
      <c r="F2343" s="160">
        <v>45690</v>
      </c>
      <c r="G2343" s="160"/>
      <c r="I2343" s="160" t="b">
        <f t="shared" si="72"/>
        <v>0</v>
      </c>
      <c r="J2343" s="160" t="str">
        <f t="shared" si="73"/>
        <v>yes</v>
      </c>
    </row>
    <row r="2344" spans="2:10">
      <c r="B2344" t="s">
        <v>17294</v>
      </c>
      <c r="C2344" t="s">
        <v>17295</v>
      </c>
      <c r="D2344">
        <v>1</v>
      </c>
      <c r="E2344" s="160">
        <v>45691</v>
      </c>
      <c r="F2344" s="160">
        <v>45692</v>
      </c>
      <c r="G2344" s="160"/>
      <c r="I2344" s="160" t="b">
        <f t="shared" si="72"/>
        <v>0</v>
      </c>
      <c r="J2344" s="160" t="str">
        <f t="shared" si="73"/>
        <v>yes</v>
      </c>
    </row>
    <row r="2345" spans="2:10">
      <c r="B2345" t="s">
        <v>17296</v>
      </c>
      <c r="C2345" t="s">
        <v>17297</v>
      </c>
      <c r="D2345">
        <v>1</v>
      </c>
      <c r="E2345" s="160">
        <v>45684</v>
      </c>
      <c r="F2345" s="160">
        <v>45685</v>
      </c>
      <c r="G2345" s="160">
        <v>45952</v>
      </c>
      <c r="I2345" s="160" t="b">
        <f t="shared" si="72"/>
        <v>0</v>
      </c>
      <c r="J2345" s="160" t="b">
        <f t="shared" si="73"/>
        <v>0</v>
      </c>
    </row>
    <row r="2346" spans="2:10">
      <c r="B2346" t="s">
        <v>17298</v>
      </c>
      <c r="C2346" t="s">
        <v>17071</v>
      </c>
      <c r="D2346">
        <v>1</v>
      </c>
      <c r="E2346" s="160">
        <v>45686</v>
      </c>
      <c r="F2346" s="160">
        <v>45687</v>
      </c>
      <c r="G2346" s="160">
        <v>45952</v>
      </c>
      <c r="I2346" s="160" t="b">
        <f t="shared" si="72"/>
        <v>0</v>
      </c>
      <c r="J2346" s="160" t="b">
        <f t="shared" si="73"/>
        <v>0</v>
      </c>
    </row>
    <row r="2347" spans="2:10">
      <c r="B2347" t="s">
        <v>17299</v>
      </c>
      <c r="C2347" t="s">
        <v>17300</v>
      </c>
      <c r="D2347">
        <v>1</v>
      </c>
      <c r="E2347" s="160">
        <v>45689</v>
      </c>
      <c r="F2347" s="160">
        <v>45690</v>
      </c>
      <c r="G2347" s="160">
        <v>45952</v>
      </c>
      <c r="H2347" s="160"/>
      <c r="I2347" s="160" t="b">
        <f t="shared" si="72"/>
        <v>0</v>
      </c>
      <c r="J2347" s="160" t="b">
        <f t="shared" si="73"/>
        <v>0</v>
      </c>
    </row>
    <row r="2348" spans="2:10">
      <c r="B2348" t="s">
        <v>17301</v>
      </c>
      <c r="C2348" t="s">
        <v>17302</v>
      </c>
      <c r="D2348">
        <v>1</v>
      </c>
      <c r="E2348" s="160">
        <v>45691</v>
      </c>
      <c r="F2348" s="160">
        <v>45692</v>
      </c>
      <c r="G2348" s="160">
        <v>45894</v>
      </c>
      <c r="H2348" s="160"/>
      <c r="I2348" s="160" t="b">
        <f t="shared" si="72"/>
        <v>0</v>
      </c>
      <c r="J2348" s="160" t="b">
        <f t="shared" si="73"/>
        <v>0</v>
      </c>
    </row>
    <row r="2349" spans="2:10">
      <c r="B2349" t="s">
        <v>17303</v>
      </c>
      <c r="C2349" t="s">
        <v>17304</v>
      </c>
      <c r="D2349">
        <v>1</v>
      </c>
      <c r="E2349" s="160">
        <v>45693</v>
      </c>
      <c r="F2349" s="160">
        <v>45694</v>
      </c>
      <c r="G2349" s="160">
        <v>45899</v>
      </c>
      <c r="I2349" s="160" t="b">
        <f t="shared" si="72"/>
        <v>0</v>
      </c>
      <c r="J2349" s="160" t="b">
        <f t="shared" si="73"/>
        <v>0</v>
      </c>
    </row>
    <row r="2350" spans="2:10">
      <c r="B2350" t="s">
        <v>17305</v>
      </c>
      <c r="C2350" t="s">
        <v>17306</v>
      </c>
      <c r="D2350">
        <v>1</v>
      </c>
      <c r="E2350" s="160">
        <v>45704</v>
      </c>
      <c r="F2350" s="160">
        <v>45705</v>
      </c>
      <c r="I2350" s="160" t="b">
        <f t="shared" si="72"/>
        <v>0</v>
      </c>
      <c r="J2350" s="160" t="str">
        <f t="shared" si="73"/>
        <v>yes</v>
      </c>
    </row>
    <row r="2351" spans="2:10">
      <c r="B2351" t="s">
        <v>17307</v>
      </c>
      <c r="C2351" t="s">
        <v>17308</v>
      </c>
      <c r="D2351">
        <v>1</v>
      </c>
      <c r="E2351" s="160">
        <v>45706</v>
      </c>
      <c r="F2351" s="160">
        <v>45707</v>
      </c>
      <c r="I2351" s="160" t="b">
        <f t="shared" si="72"/>
        <v>0</v>
      </c>
      <c r="J2351" s="160" t="str">
        <f t="shared" si="73"/>
        <v>yes</v>
      </c>
    </row>
    <row r="2352" spans="2:10">
      <c r="B2352" t="s">
        <v>17309</v>
      </c>
      <c r="C2352" t="s">
        <v>17310</v>
      </c>
      <c r="D2352">
        <v>1</v>
      </c>
      <c r="E2352" s="160">
        <v>45706</v>
      </c>
      <c r="F2352" s="160">
        <v>45707</v>
      </c>
      <c r="I2352" s="160" t="b">
        <f t="shared" si="72"/>
        <v>0</v>
      </c>
      <c r="J2352" s="160" t="str">
        <f t="shared" si="73"/>
        <v>yes</v>
      </c>
    </row>
    <row r="2353" spans="2:10">
      <c r="B2353" t="s">
        <v>17311</v>
      </c>
      <c r="C2353" t="s">
        <v>17312</v>
      </c>
      <c r="D2353">
        <v>1</v>
      </c>
      <c r="E2353" s="160">
        <v>45708</v>
      </c>
      <c r="F2353" s="160">
        <v>45710</v>
      </c>
      <c r="I2353" s="160" t="b">
        <f t="shared" si="72"/>
        <v>0</v>
      </c>
      <c r="J2353" s="160" t="str">
        <f t="shared" si="73"/>
        <v>yes</v>
      </c>
    </row>
    <row r="2354" spans="2:10">
      <c r="B2354" t="s">
        <v>17313</v>
      </c>
      <c r="C2354" t="s">
        <v>17314</v>
      </c>
      <c r="D2354">
        <v>1</v>
      </c>
      <c r="E2354" s="160">
        <v>45706</v>
      </c>
      <c r="F2354" s="160">
        <v>45707</v>
      </c>
      <c r="I2354" s="160" t="b">
        <f t="shared" si="72"/>
        <v>0</v>
      </c>
      <c r="J2354" s="160" t="str">
        <f t="shared" si="73"/>
        <v>yes</v>
      </c>
    </row>
    <row r="2355" spans="2:10">
      <c r="B2355" t="s">
        <v>17315</v>
      </c>
      <c r="C2355" t="s">
        <v>17316</v>
      </c>
      <c r="D2355">
        <v>1</v>
      </c>
      <c r="E2355" s="160">
        <v>45708</v>
      </c>
      <c r="F2355" s="160">
        <v>45710</v>
      </c>
      <c r="G2355" s="160"/>
      <c r="I2355" s="160" t="b">
        <f t="shared" si="72"/>
        <v>0</v>
      </c>
      <c r="J2355" s="160" t="str">
        <f t="shared" si="73"/>
        <v>yes</v>
      </c>
    </row>
    <row r="2356" spans="2:10">
      <c r="B2356" t="s">
        <v>17317</v>
      </c>
      <c r="C2356" t="s">
        <v>17318</v>
      </c>
      <c r="D2356">
        <v>1</v>
      </c>
      <c r="E2356" s="160">
        <v>45708</v>
      </c>
      <c r="F2356" s="160">
        <v>45710</v>
      </c>
      <c r="G2356" s="160">
        <v>45889</v>
      </c>
      <c r="I2356" s="160" t="b">
        <f t="shared" si="72"/>
        <v>0</v>
      </c>
      <c r="J2356" s="160" t="b">
        <f t="shared" si="73"/>
        <v>0</v>
      </c>
    </row>
    <row r="2357" spans="2:10">
      <c r="B2357" t="s">
        <v>17319</v>
      </c>
      <c r="C2357" t="s">
        <v>17320</v>
      </c>
      <c r="D2357">
        <v>1</v>
      </c>
      <c r="E2357" s="160">
        <v>45711</v>
      </c>
      <c r="F2357" s="160">
        <v>45712</v>
      </c>
      <c r="G2357" s="160"/>
      <c r="I2357" s="160" t="b">
        <f t="shared" si="72"/>
        <v>0</v>
      </c>
      <c r="J2357" s="160" t="str">
        <f t="shared" si="73"/>
        <v>yes</v>
      </c>
    </row>
    <row r="2358" spans="2:10">
      <c r="B2358" t="s">
        <v>17321</v>
      </c>
      <c r="C2358" t="s">
        <v>17322</v>
      </c>
      <c r="D2358">
        <v>1</v>
      </c>
      <c r="E2358" s="160">
        <v>45713</v>
      </c>
      <c r="F2358" s="160">
        <v>45714</v>
      </c>
      <c r="G2358" s="160"/>
      <c r="I2358" s="160" t="b">
        <f t="shared" si="72"/>
        <v>0</v>
      </c>
      <c r="J2358" s="160" t="str">
        <f t="shared" si="73"/>
        <v>yes</v>
      </c>
    </row>
    <row r="2359" spans="2:10">
      <c r="B2359" t="s">
        <v>17323</v>
      </c>
      <c r="C2359" t="s">
        <v>17324</v>
      </c>
      <c r="D2359">
        <v>1</v>
      </c>
      <c r="E2359" s="160">
        <v>45701</v>
      </c>
      <c r="F2359" s="160">
        <v>45703</v>
      </c>
      <c r="I2359" s="160" t="b">
        <f t="shared" si="72"/>
        <v>0</v>
      </c>
      <c r="J2359" s="160" t="str">
        <f t="shared" si="73"/>
        <v>yes</v>
      </c>
    </row>
    <row r="2360" spans="2:10">
      <c r="B2360" t="s">
        <v>17325</v>
      </c>
      <c r="C2360" t="s">
        <v>17326</v>
      </c>
      <c r="D2360">
        <v>1</v>
      </c>
      <c r="E2360" s="160">
        <v>45704</v>
      </c>
      <c r="F2360" s="160">
        <v>45706</v>
      </c>
      <c r="I2360" s="160" t="b">
        <f t="shared" si="72"/>
        <v>0</v>
      </c>
      <c r="J2360" s="160" t="str">
        <f t="shared" si="73"/>
        <v>yes</v>
      </c>
    </row>
    <row r="2361" spans="2:10">
      <c r="B2361" t="s">
        <v>17327</v>
      </c>
      <c r="C2361" t="s">
        <v>17328</v>
      </c>
      <c r="D2361">
        <v>1</v>
      </c>
      <c r="E2361" s="160">
        <v>45707</v>
      </c>
      <c r="F2361" s="160">
        <v>45710</v>
      </c>
      <c r="I2361" s="160" t="b">
        <f t="shared" si="72"/>
        <v>0</v>
      </c>
      <c r="J2361" s="160" t="str">
        <f t="shared" si="73"/>
        <v>yes</v>
      </c>
    </row>
    <row r="2362" spans="2:10">
      <c r="B2362" t="s">
        <v>17329</v>
      </c>
      <c r="C2362" t="s">
        <v>17330</v>
      </c>
      <c r="D2362">
        <v>1</v>
      </c>
      <c r="E2362" s="160">
        <v>45711</v>
      </c>
      <c r="F2362" s="160">
        <v>45712</v>
      </c>
      <c r="I2362" s="160" t="b">
        <f t="shared" si="72"/>
        <v>0</v>
      </c>
      <c r="J2362" s="160" t="str">
        <f t="shared" si="73"/>
        <v>yes</v>
      </c>
    </row>
    <row r="2363" spans="2:10">
      <c r="B2363" t="s">
        <v>17331</v>
      </c>
      <c r="C2363" t="s">
        <v>17332</v>
      </c>
      <c r="D2363">
        <v>1</v>
      </c>
      <c r="E2363" s="160">
        <v>45704</v>
      </c>
      <c r="F2363" s="160">
        <v>45705</v>
      </c>
      <c r="I2363" s="160" t="b">
        <f t="shared" si="72"/>
        <v>0</v>
      </c>
      <c r="J2363" s="160" t="str">
        <f t="shared" si="73"/>
        <v>yes</v>
      </c>
    </row>
    <row r="2364" spans="2:10">
      <c r="B2364" t="s">
        <v>17333</v>
      </c>
      <c r="C2364" t="s">
        <v>17334</v>
      </c>
      <c r="D2364">
        <v>1</v>
      </c>
      <c r="E2364" s="160">
        <v>45706</v>
      </c>
      <c r="F2364" s="160">
        <v>45708</v>
      </c>
      <c r="I2364" s="160" t="b">
        <f t="shared" si="72"/>
        <v>0</v>
      </c>
      <c r="J2364" s="160" t="str">
        <f t="shared" si="73"/>
        <v>yes</v>
      </c>
    </row>
    <row r="2365" spans="2:10">
      <c r="B2365" t="s">
        <v>17335</v>
      </c>
      <c r="C2365" t="s">
        <v>17336</v>
      </c>
      <c r="D2365">
        <v>1</v>
      </c>
      <c r="E2365" s="160">
        <v>45710</v>
      </c>
      <c r="F2365" s="160">
        <v>45712</v>
      </c>
      <c r="G2365" s="160"/>
      <c r="H2365" s="160"/>
      <c r="I2365" s="160" t="b">
        <f t="shared" si="72"/>
        <v>0</v>
      </c>
      <c r="J2365" s="160" t="str">
        <f t="shared" si="73"/>
        <v>yes</v>
      </c>
    </row>
    <row r="2366" spans="2:10">
      <c r="B2366" t="s">
        <v>17337</v>
      </c>
      <c r="C2366" t="s">
        <v>17338</v>
      </c>
      <c r="D2366">
        <v>1</v>
      </c>
      <c r="E2366" s="160">
        <v>45715</v>
      </c>
      <c r="F2366" s="160">
        <v>45717</v>
      </c>
      <c r="G2366" s="160"/>
      <c r="H2366" s="160"/>
      <c r="I2366" s="160" t="b">
        <f t="shared" si="72"/>
        <v>0</v>
      </c>
      <c r="J2366" s="160" t="str">
        <f t="shared" si="73"/>
        <v>yes</v>
      </c>
    </row>
    <row r="2367" spans="2:10">
      <c r="B2367" t="s">
        <v>17339</v>
      </c>
      <c r="C2367" t="s">
        <v>17340</v>
      </c>
      <c r="D2367">
        <v>1</v>
      </c>
      <c r="E2367" s="160">
        <v>45767</v>
      </c>
      <c r="F2367" s="160">
        <v>45768</v>
      </c>
      <c r="G2367" s="160"/>
      <c r="H2367" s="160"/>
      <c r="I2367" s="160" t="b">
        <f t="shared" si="72"/>
        <v>0</v>
      </c>
      <c r="J2367" s="160" t="str">
        <f t="shared" si="73"/>
        <v>yes</v>
      </c>
    </row>
    <row r="2368" spans="2:10">
      <c r="B2368" t="s">
        <v>17341</v>
      </c>
      <c r="C2368" t="s">
        <v>17342</v>
      </c>
      <c r="D2368">
        <v>1</v>
      </c>
      <c r="E2368" s="160">
        <v>45769</v>
      </c>
      <c r="F2368" s="160">
        <v>45773</v>
      </c>
      <c r="I2368" s="160" t="b">
        <f t="shared" si="72"/>
        <v>0</v>
      </c>
      <c r="J2368" s="160" t="str">
        <f t="shared" si="73"/>
        <v>yes</v>
      </c>
    </row>
    <row r="2369" spans="2:10">
      <c r="B2369" t="s">
        <v>17343</v>
      </c>
      <c r="C2369" t="s">
        <v>17344</v>
      </c>
      <c r="D2369">
        <v>1</v>
      </c>
      <c r="E2369" s="160">
        <v>45774</v>
      </c>
      <c r="F2369" s="160">
        <v>45777</v>
      </c>
      <c r="G2369" s="160"/>
      <c r="H2369" s="160"/>
      <c r="I2369" s="160" t="b">
        <f t="shared" si="72"/>
        <v>0</v>
      </c>
      <c r="J2369" s="160" t="str">
        <f t="shared" si="73"/>
        <v>yes</v>
      </c>
    </row>
    <row r="2370" spans="2:10">
      <c r="B2370" t="s">
        <v>17345</v>
      </c>
      <c r="C2370" t="s">
        <v>17346</v>
      </c>
      <c r="D2370">
        <v>1</v>
      </c>
      <c r="E2370" s="160">
        <v>45778</v>
      </c>
      <c r="F2370" s="160">
        <v>45780</v>
      </c>
      <c r="I2370" s="160" t="b">
        <f t="shared" si="72"/>
        <v>0</v>
      </c>
      <c r="J2370" s="160" t="str">
        <f t="shared" si="73"/>
        <v>yes</v>
      </c>
    </row>
    <row r="2371" spans="2:10">
      <c r="B2371" t="s">
        <v>17347</v>
      </c>
      <c r="C2371" t="s">
        <v>17348</v>
      </c>
      <c r="D2371">
        <v>1</v>
      </c>
      <c r="E2371" s="160">
        <v>45769</v>
      </c>
      <c r="F2371" s="160">
        <v>45770</v>
      </c>
      <c r="I2371" s="160" t="b">
        <f t="shared" si="72"/>
        <v>0</v>
      </c>
      <c r="J2371" s="160" t="str">
        <f t="shared" si="73"/>
        <v>yes</v>
      </c>
    </row>
    <row r="2372" spans="2:10">
      <c r="B2372" t="s">
        <v>17349</v>
      </c>
      <c r="C2372" t="s">
        <v>17350</v>
      </c>
      <c r="D2372">
        <v>1</v>
      </c>
      <c r="E2372" s="160">
        <v>45771</v>
      </c>
      <c r="F2372" s="160">
        <v>45773</v>
      </c>
      <c r="G2372" s="160"/>
      <c r="I2372" s="160" t="b">
        <f t="shared" si="72"/>
        <v>0</v>
      </c>
      <c r="J2372" s="160" t="str">
        <f t="shared" si="73"/>
        <v>yes</v>
      </c>
    </row>
    <row r="2373" spans="2:10">
      <c r="B2373" t="s">
        <v>17351</v>
      </c>
      <c r="C2373" t="s">
        <v>17352</v>
      </c>
      <c r="D2373">
        <v>1</v>
      </c>
      <c r="E2373" s="160">
        <v>45774</v>
      </c>
      <c r="F2373" s="160">
        <v>45775</v>
      </c>
      <c r="I2373" s="160" t="b">
        <f t="shared" si="72"/>
        <v>0</v>
      </c>
      <c r="J2373" s="160" t="str">
        <f t="shared" si="73"/>
        <v>yes</v>
      </c>
    </row>
    <row r="2374" spans="2:10">
      <c r="B2374" t="s">
        <v>17353</v>
      </c>
      <c r="C2374" t="s">
        <v>17354</v>
      </c>
      <c r="D2374">
        <v>1</v>
      </c>
      <c r="E2374" s="160">
        <v>45718</v>
      </c>
      <c r="F2374" s="160">
        <v>45721</v>
      </c>
      <c r="G2374" s="160">
        <v>45878</v>
      </c>
      <c r="I2374" s="160" t="b">
        <f t="shared" si="72"/>
        <v>0</v>
      </c>
      <c r="J2374" s="160" t="b">
        <f t="shared" si="73"/>
        <v>0</v>
      </c>
    </row>
    <row r="2375" spans="2:10">
      <c r="B2375" t="s">
        <v>17355</v>
      </c>
      <c r="C2375" t="s">
        <v>17356</v>
      </c>
      <c r="D2375">
        <v>1</v>
      </c>
      <c r="E2375" s="160">
        <v>45722</v>
      </c>
      <c r="F2375" s="160">
        <v>45726</v>
      </c>
      <c r="G2375" s="160">
        <v>45883</v>
      </c>
      <c r="I2375" s="160" t="b">
        <f t="shared" si="72"/>
        <v>0</v>
      </c>
      <c r="J2375" s="160" t="b">
        <f t="shared" si="73"/>
        <v>0</v>
      </c>
    </row>
    <row r="2376" spans="2:10">
      <c r="B2376" t="s">
        <v>17357</v>
      </c>
      <c r="C2376" t="s">
        <v>17358</v>
      </c>
      <c r="D2376">
        <v>1</v>
      </c>
      <c r="E2376" s="160">
        <v>45727</v>
      </c>
      <c r="F2376" s="160">
        <v>45734</v>
      </c>
      <c r="G2376" s="160">
        <v>45887</v>
      </c>
      <c r="I2376" s="160" t="b">
        <f t="shared" si="72"/>
        <v>0</v>
      </c>
      <c r="J2376" s="160" t="b">
        <f t="shared" si="73"/>
        <v>0</v>
      </c>
    </row>
    <row r="2377" spans="2:10">
      <c r="B2377" t="s">
        <v>17359</v>
      </c>
      <c r="C2377" t="s">
        <v>17360</v>
      </c>
      <c r="D2377">
        <v>1</v>
      </c>
      <c r="E2377" s="160">
        <v>45735</v>
      </c>
      <c r="F2377" s="160">
        <v>45740</v>
      </c>
      <c r="G2377" s="160">
        <v>45900</v>
      </c>
      <c r="I2377" s="160" t="b">
        <f t="shared" si="72"/>
        <v>0</v>
      </c>
      <c r="J2377" s="160" t="b">
        <f t="shared" si="73"/>
        <v>0</v>
      </c>
    </row>
    <row r="2378" spans="2:10">
      <c r="B2378" t="s">
        <v>17361</v>
      </c>
      <c r="C2378" t="s">
        <v>17362</v>
      </c>
      <c r="D2378">
        <v>1</v>
      </c>
      <c r="E2378" s="160">
        <v>45741</v>
      </c>
      <c r="F2378" s="160">
        <v>45746</v>
      </c>
      <c r="G2378" s="160">
        <v>45894</v>
      </c>
      <c r="I2378" s="160" t="b">
        <f t="shared" si="72"/>
        <v>0</v>
      </c>
      <c r="J2378" s="160" t="b">
        <f t="shared" si="73"/>
        <v>0</v>
      </c>
    </row>
    <row r="2379" spans="2:10">
      <c r="B2379" t="s">
        <v>17363</v>
      </c>
      <c r="C2379" t="s">
        <v>17364</v>
      </c>
      <c r="D2379">
        <v>1</v>
      </c>
      <c r="E2379" s="160">
        <v>45735</v>
      </c>
      <c r="F2379" s="160">
        <v>45736</v>
      </c>
      <c r="G2379" s="160"/>
      <c r="I2379" s="160" t="b">
        <f t="shared" ref="I2379:I2442" si="74">IF(E2379=G2379,"yes")</f>
        <v>0</v>
      </c>
      <c r="J2379" s="160" t="str">
        <f t="shared" ref="J2379:J2442" si="75">IF(E2379&gt;G2379,"yes")</f>
        <v>yes</v>
      </c>
    </row>
    <row r="2380" spans="2:10">
      <c r="B2380" t="s">
        <v>17365</v>
      </c>
      <c r="C2380" t="s">
        <v>17366</v>
      </c>
      <c r="D2380">
        <v>1</v>
      </c>
      <c r="E2380" s="160">
        <v>45738</v>
      </c>
      <c r="F2380" s="160">
        <v>45739</v>
      </c>
      <c r="G2380" s="160"/>
      <c r="H2380" s="160"/>
      <c r="I2380" s="160" t="b">
        <f t="shared" si="74"/>
        <v>0</v>
      </c>
      <c r="J2380" s="160" t="str">
        <f t="shared" si="75"/>
        <v>yes</v>
      </c>
    </row>
    <row r="2381" spans="2:10">
      <c r="B2381" t="s">
        <v>17367</v>
      </c>
      <c r="C2381" t="s">
        <v>17368</v>
      </c>
      <c r="D2381">
        <v>1</v>
      </c>
      <c r="E2381" s="160">
        <v>45747</v>
      </c>
      <c r="F2381" s="160">
        <v>45748</v>
      </c>
      <c r="G2381" s="160"/>
      <c r="H2381" s="160"/>
      <c r="I2381" s="160" t="b">
        <f t="shared" si="74"/>
        <v>0</v>
      </c>
      <c r="J2381" s="160" t="str">
        <f t="shared" si="75"/>
        <v>yes</v>
      </c>
    </row>
    <row r="2382" spans="2:10">
      <c r="B2382" t="s">
        <v>17369</v>
      </c>
      <c r="C2382" t="s">
        <v>17370</v>
      </c>
      <c r="D2382">
        <v>1</v>
      </c>
      <c r="E2382" s="160">
        <v>45749</v>
      </c>
      <c r="F2382" s="160">
        <v>45750</v>
      </c>
      <c r="G2382" s="160"/>
      <c r="H2382" s="160"/>
      <c r="I2382" s="160" t="b">
        <f t="shared" si="74"/>
        <v>0</v>
      </c>
      <c r="J2382" s="160" t="str">
        <f t="shared" si="75"/>
        <v>yes</v>
      </c>
    </row>
    <row r="2383" spans="2:10">
      <c r="B2383" t="s">
        <v>17371</v>
      </c>
      <c r="C2383" t="s">
        <v>17372</v>
      </c>
      <c r="D2383">
        <v>1</v>
      </c>
      <c r="E2383" s="160">
        <v>45752</v>
      </c>
      <c r="F2383" s="160">
        <v>45753</v>
      </c>
      <c r="G2383" s="160"/>
      <c r="I2383" s="160" t="b">
        <f t="shared" si="74"/>
        <v>0</v>
      </c>
      <c r="J2383" s="160" t="str">
        <f t="shared" si="75"/>
        <v>yes</v>
      </c>
    </row>
    <row r="2384" spans="2:10">
      <c r="B2384" t="s">
        <v>17373</v>
      </c>
      <c r="C2384" t="s">
        <v>17374</v>
      </c>
      <c r="D2384">
        <v>1</v>
      </c>
      <c r="E2384" s="160">
        <v>45754</v>
      </c>
      <c r="F2384" s="160">
        <v>45755</v>
      </c>
      <c r="G2384" s="160"/>
      <c r="H2384" s="160"/>
      <c r="I2384" s="160" t="b">
        <f t="shared" si="74"/>
        <v>0</v>
      </c>
      <c r="J2384" s="160" t="str">
        <f t="shared" si="75"/>
        <v>yes</v>
      </c>
    </row>
    <row r="2385" spans="2:10">
      <c r="B2385" t="s">
        <v>17375</v>
      </c>
      <c r="C2385" t="s">
        <v>17376</v>
      </c>
      <c r="D2385">
        <v>1</v>
      </c>
      <c r="E2385" s="160">
        <v>45761</v>
      </c>
      <c r="F2385" s="160">
        <v>45762</v>
      </c>
      <c r="G2385" s="160"/>
      <c r="H2385" s="160"/>
      <c r="I2385" s="160" t="b">
        <f t="shared" si="74"/>
        <v>0</v>
      </c>
      <c r="J2385" s="160" t="str">
        <f t="shared" si="75"/>
        <v>yes</v>
      </c>
    </row>
    <row r="2386" spans="2:10">
      <c r="B2386" t="s">
        <v>17377</v>
      </c>
      <c r="C2386" t="s">
        <v>17378</v>
      </c>
      <c r="D2386">
        <v>1</v>
      </c>
      <c r="E2386" s="160">
        <v>45754</v>
      </c>
      <c r="F2386" s="160">
        <v>45755</v>
      </c>
      <c r="G2386" s="160"/>
      <c r="H2386" s="160"/>
      <c r="I2386" s="160" t="b">
        <f t="shared" si="74"/>
        <v>0</v>
      </c>
      <c r="J2386" s="160" t="str">
        <f t="shared" si="75"/>
        <v>yes</v>
      </c>
    </row>
    <row r="2387" spans="2:10">
      <c r="B2387" t="s">
        <v>17379</v>
      </c>
      <c r="C2387" t="s">
        <v>17380</v>
      </c>
      <c r="D2387">
        <v>1</v>
      </c>
      <c r="E2387" s="160">
        <v>45756</v>
      </c>
      <c r="F2387" s="160">
        <v>45757</v>
      </c>
      <c r="G2387" s="160"/>
      <c r="H2387" s="160"/>
      <c r="I2387" s="160" t="b">
        <f t="shared" si="74"/>
        <v>0</v>
      </c>
      <c r="J2387" s="160" t="str">
        <f t="shared" si="75"/>
        <v>yes</v>
      </c>
    </row>
    <row r="2388" spans="2:10">
      <c r="B2388" t="s">
        <v>17381</v>
      </c>
      <c r="C2388" t="s">
        <v>17382</v>
      </c>
      <c r="D2388">
        <v>1</v>
      </c>
      <c r="E2388" s="160">
        <v>45749</v>
      </c>
      <c r="F2388" s="160">
        <v>45750</v>
      </c>
      <c r="G2388" s="160"/>
      <c r="I2388" s="160" t="b">
        <f t="shared" si="74"/>
        <v>0</v>
      </c>
      <c r="J2388" s="160" t="str">
        <f t="shared" si="75"/>
        <v>yes</v>
      </c>
    </row>
    <row r="2389" spans="2:10">
      <c r="B2389" t="s">
        <v>17383</v>
      </c>
      <c r="C2389" t="s">
        <v>17384</v>
      </c>
      <c r="D2389">
        <v>1</v>
      </c>
      <c r="E2389" s="160">
        <v>45752</v>
      </c>
      <c r="F2389" s="160">
        <v>45753</v>
      </c>
      <c r="G2389" s="160"/>
      <c r="H2389" s="160"/>
      <c r="I2389" s="160" t="b">
        <f t="shared" si="74"/>
        <v>0</v>
      </c>
      <c r="J2389" s="160" t="str">
        <f t="shared" si="75"/>
        <v>yes</v>
      </c>
    </row>
    <row r="2390" spans="2:10">
      <c r="B2390" t="s">
        <v>17385</v>
      </c>
      <c r="C2390" t="s">
        <v>17386</v>
      </c>
      <c r="D2390">
        <v>1</v>
      </c>
      <c r="E2390" s="160">
        <v>45759</v>
      </c>
      <c r="F2390" s="160">
        <v>45760</v>
      </c>
      <c r="G2390" s="160"/>
      <c r="H2390" s="160"/>
      <c r="I2390" s="160" t="b">
        <f t="shared" si="74"/>
        <v>0</v>
      </c>
      <c r="J2390" s="160" t="str">
        <f t="shared" si="75"/>
        <v>yes</v>
      </c>
    </row>
    <row r="2391" spans="2:10">
      <c r="B2391" t="s">
        <v>17387</v>
      </c>
      <c r="C2391" t="s">
        <v>17388</v>
      </c>
      <c r="D2391">
        <v>1</v>
      </c>
      <c r="E2391" s="160">
        <v>45742</v>
      </c>
      <c r="F2391" s="160">
        <v>45745</v>
      </c>
      <c r="G2391" s="160"/>
      <c r="H2391" s="160"/>
      <c r="I2391" s="160" t="b">
        <f t="shared" si="74"/>
        <v>0</v>
      </c>
      <c r="J2391" s="160" t="str">
        <f t="shared" si="75"/>
        <v>yes</v>
      </c>
    </row>
    <row r="2392" spans="2:10">
      <c r="B2392" t="s">
        <v>17389</v>
      </c>
      <c r="C2392" t="s">
        <v>17390</v>
      </c>
      <c r="D2392">
        <v>1</v>
      </c>
      <c r="E2392" s="160">
        <v>45746</v>
      </c>
      <c r="F2392" s="160">
        <v>45748</v>
      </c>
      <c r="G2392" s="160"/>
      <c r="I2392" s="160" t="b">
        <f t="shared" si="74"/>
        <v>0</v>
      </c>
      <c r="J2392" s="160" t="str">
        <f t="shared" si="75"/>
        <v>yes</v>
      </c>
    </row>
    <row r="2393" spans="2:10">
      <c r="B2393" t="s">
        <v>17391</v>
      </c>
      <c r="C2393" t="s">
        <v>17392</v>
      </c>
      <c r="D2393">
        <v>1</v>
      </c>
      <c r="E2393" s="160">
        <v>45749</v>
      </c>
      <c r="F2393" s="160">
        <v>45752</v>
      </c>
      <c r="G2393" s="160"/>
      <c r="I2393" s="160" t="b">
        <f t="shared" si="74"/>
        <v>0</v>
      </c>
      <c r="J2393" s="160" t="str">
        <f t="shared" si="75"/>
        <v>yes</v>
      </c>
    </row>
    <row r="2394" spans="2:10">
      <c r="B2394" t="s">
        <v>17393</v>
      </c>
      <c r="C2394" t="s">
        <v>17394</v>
      </c>
      <c r="D2394">
        <v>1</v>
      </c>
      <c r="E2394" s="160">
        <v>45756</v>
      </c>
      <c r="F2394" s="160">
        <v>45759</v>
      </c>
      <c r="G2394" s="160"/>
      <c r="H2394" s="160"/>
      <c r="I2394" s="160" t="b">
        <f t="shared" si="74"/>
        <v>0</v>
      </c>
      <c r="J2394" s="160" t="str">
        <f t="shared" si="75"/>
        <v>yes</v>
      </c>
    </row>
    <row r="2395" spans="2:10">
      <c r="B2395" t="s">
        <v>17395</v>
      </c>
      <c r="C2395" t="s">
        <v>17396</v>
      </c>
      <c r="D2395">
        <v>1</v>
      </c>
      <c r="E2395" s="160">
        <v>45749</v>
      </c>
      <c r="F2395" s="160">
        <v>45752</v>
      </c>
      <c r="G2395" s="160"/>
      <c r="H2395" s="160"/>
      <c r="I2395" s="160" t="b">
        <f t="shared" si="74"/>
        <v>0</v>
      </c>
      <c r="J2395" s="160" t="str">
        <f t="shared" si="75"/>
        <v>yes</v>
      </c>
    </row>
    <row r="2396" spans="2:10">
      <c r="B2396" t="s">
        <v>17397</v>
      </c>
      <c r="C2396" t="s">
        <v>17398</v>
      </c>
      <c r="D2396">
        <v>1</v>
      </c>
      <c r="E2396" s="160">
        <v>45753</v>
      </c>
      <c r="F2396" s="160">
        <v>45755</v>
      </c>
      <c r="G2396" s="160"/>
      <c r="H2396" s="160"/>
      <c r="I2396" s="160" t="b">
        <f t="shared" si="74"/>
        <v>0</v>
      </c>
      <c r="J2396" s="160" t="str">
        <f t="shared" si="75"/>
        <v>yes</v>
      </c>
    </row>
    <row r="2397" spans="2:10">
      <c r="B2397" t="s">
        <v>17399</v>
      </c>
      <c r="C2397" t="s">
        <v>17400</v>
      </c>
      <c r="D2397">
        <v>1</v>
      </c>
      <c r="E2397" s="160">
        <v>45746</v>
      </c>
      <c r="F2397" s="160">
        <v>45747</v>
      </c>
      <c r="G2397" s="160"/>
      <c r="H2397" s="160"/>
      <c r="I2397" s="160" t="b">
        <f t="shared" si="74"/>
        <v>0</v>
      </c>
      <c r="J2397" s="160" t="str">
        <f t="shared" si="75"/>
        <v>yes</v>
      </c>
    </row>
    <row r="2398" spans="2:10">
      <c r="B2398" t="s">
        <v>17401</v>
      </c>
      <c r="C2398" t="s">
        <v>17402</v>
      </c>
      <c r="D2398">
        <v>1</v>
      </c>
      <c r="E2398" s="160">
        <v>45748</v>
      </c>
      <c r="F2398" s="160">
        <v>45749</v>
      </c>
      <c r="G2398" s="160"/>
      <c r="I2398" s="160" t="b">
        <f t="shared" si="74"/>
        <v>0</v>
      </c>
      <c r="J2398" s="160" t="str">
        <f t="shared" si="75"/>
        <v>yes</v>
      </c>
    </row>
    <row r="2399" spans="2:10">
      <c r="B2399" t="s">
        <v>17403</v>
      </c>
      <c r="C2399" t="s">
        <v>17404</v>
      </c>
      <c r="D2399">
        <v>1</v>
      </c>
      <c r="E2399" s="160">
        <v>45750</v>
      </c>
      <c r="F2399" s="160">
        <v>45752</v>
      </c>
      <c r="I2399" s="160" t="b">
        <f t="shared" si="74"/>
        <v>0</v>
      </c>
      <c r="J2399" s="160" t="str">
        <f t="shared" si="75"/>
        <v>yes</v>
      </c>
    </row>
    <row r="2400" spans="2:10">
      <c r="B2400" t="s">
        <v>17405</v>
      </c>
      <c r="C2400" t="s">
        <v>17406</v>
      </c>
      <c r="D2400">
        <v>1</v>
      </c>
      <c r="E2400" s="160">
        <v>45753</v>
      </c>
      <c r="F2400" s="160">
        <v>45756</v>
      </c>
      <c r="G2400" s="160"/>
      <c r="I2400" s="160" t="b">
        <f t="shared" si="74"/>
        <v>0</v>
      </c>
      <c r="J2400" s="160" t="str">
        <f t="shared" si="75"/>
        <v>yes</v>
      </c>
    </row>
    <row r="2401" spans="2:10">
      <c r="B2401" t="s">
        <v>17407</v>
      </c>
      <c r="C2401" t="s">
        <v>17408</v>
      </c>
      <c r="D2401">
        <v>1</v>
      </c>
      <c r="E2401" s="160">
        <v>45757</v>
      </c>
      <c r="F2401" s="160">
        <v>45761</v>
      </c>
      <c r="G2401" s="160"/>
      <c r="I2401" s="160" t="b">
        <f t="shared" si="74"/>
        <v>0</v>
      </c>
      <c r="J2401" s="160" t="str">
        <f t="shared" si="75"/>
        <v>yes</v>
      </c>
    </row>
    <row r="2402" spans="2:10">
      <c r="B2402" t="s">
        <v>17409</v>
      </c>
      <c r="C2402" t="s">
        <v>17410</v>
      </c>
      <c r="D2402">
        <v>1</v>
      </c>
      <c r="E2402" s="160">
        <v>45757</v>
      </c>
      <c r="F2402" s="160">
        <v>45759</v>
      </c>
      <c r="I2402" s="160" t="b">
        <f t="shared" si="74"/>
        <v>0</v>
      </c>
      <c r="J2402" s="160" t="str">
        <f t="shared" si="75"/>
        <v>yes</v>
      </c>
    </row>
    <row r="2403" spans="2:10">
      <c r="B2403" t="s">
        <v>17411</v>
      </c>
      <c r="C2403" t="s">
        <v>17412</v>
      </c>
      <c r="D2403">
        <v>1</v>
      </c>
      <c r="E2403" s="160">
        <v>45757</v>
      </c>
      <c r="F2403" s="160">
        <v>45759</v>
      </c>
      <c r="G2403" s="160"/>
      <c r="H2403" s="160"/>
      <c r="I2403" s="160" t="b">
        <f t="shared" si="74"/>
        <v>0</v>
      </c>
      <c r="J2403" s="160" t="str">
        <f t="shared" si="75"/>
        <v>yes</v>
      </c>
    </row>
    <row r="2404" spans="2:10">
      <c r="B2404" t="s">
        <v>17413</v>
      </c>
      <c r="C2404" t="s">
        <v>17414</v>
      </c>
      <c r="D2404">
        <v>1</v>
      </c>
      <c r="E2404" s="160">
        <v>45748</v>
      </c>
      <c r="F2404" s="160">
        <v>45749</v>
      </c>
      <c r="G2404" s="160"/>
      <c r="H2404" s="160"/>
      <c r="I2404" s="160" t="b">
        <f t="shared" si="74"/>
        <v>0</v>
      </c>
      <c r="J2404" s="160" t="str">
        <f t="shared" si="75"/>
        <v>yes</v>
      </c>
    </row>
    <row r="2405" spans="2:10">
      <c r="B2405" t="s">
        <v>17415</v>
      </c>
      <c r="C2405" t="s">
        <v>17416</v>
      </c>
      <c r="D2405">
        <v>1</v>
      </c>
      <c r="E2405" s="160">
        <v>45750</v>
      </c>
      <c r="F2405" s="160">
        <v>45752</v>
      </c>
      <c r="G2405" s="160"/>
      <c r="H2405" s="160"/>
      <c r="I2405" s="160" t="b">
        <f t="shared" si="74"/>
        <v>0</v>
      </c>
      <c r="J2405" s="160" t="str">
        <f t="shared" si="75"/>
        <v>yes</v>
      </c>
    </row>
    <row r="2406" spans="2:10">
      <c r="B2406" t="s">
        <v>17417</v>
      </c>
      <c r="C2406" t="s">
        <v>17418</v>
      </c>
      <c r="D2406">
        <v>1</v>
      </c>
      <c r="E2406" s="160">
        <v>45753</v>
      </c>
      <c r="F2406" s="160">
        <v>45754</v>
      </c>
      <c r="G2406" s="160"/>
      <c r="I2406" s="160" t="b">
        <f t="shared" si="74"/>
        <v>0</v>
      </c>
      <c r="J2406" s="160" t="str">
        <f t="shared" si="75"/>
        <v>yes</v>
      </c>
    </row>
    <row r="2407" spans="2:10">
      <c r="B2407" t="s">
        <v>17419</v>
      </c>
      <c r="C2407" t="s">
        <v>17420</v>
      </c>
      <c r="D2407">
        <v>1</v>
      </c>
      <c r="E2407" s="160">
        <v>45755</v>
      </c>
      <c r="F2407" s="160">
        <v>45756</v>
      </c>
      <c r="G2407" s="160"/>
      <c r="H2407" s="160"/>
      <c r="I2407" s="160" t="b">
        <f t="shared" si="74"/>
        <v>0</v>
      </c>
      <c r="J2407" s="160" t="str">
        <f t="shared" si="75"/>
        <v>yes</v>
      </c>
    </row>
    <row r="2408" spans="2:10">
      <c r="B2408" t="s">
        <v>17421</v>
      </c>
      <c r="C2408" t="s">
        <v>17422</v>
      </c>
      <c r="D2408">
        <v>1</v>
      </c>
      <c r="E2408" s="160">
        <v>45750</v>
      </c>
      <c r="F2408" s="160">
        <v>45752</v>
      </c>
      <c r="G2408" s="160"/>
      <c r="H2408" s="160"/>
      <c r="I2408" s="160" t="b">
        <f t="shared" si="74"/>
        <v>0</v>
      </c>
      <c r="J2408" s="160" t="str">
        <f t="shared" si="75"/>
        <v>yes</v>
      </c>
    </row>
    <row r="2409" spans="2:10">
      <c r="B2409" t="s">
        <v>17423</v>
      </c>
      <c r="C2409" t="s">
        <v>17424</v>
      </c>
      <c r="D2409">
        <v>1</v>
      </c>
      <c r="E2409" s="160">
        <v>45753</v>
      </c>
      <c r="F2409" s="160">
        <v>45754</v>
      </c>
      <c r="G2409" s="160"/>
      <c r="H2409" s="160"/>
      <c r="I2409" s="160" t="b">
        <f t="shared" si="74"/>
        <v>0</v>
      </c>
      <c r="J2409" s="160" t="str">
        <f t="shared" si="75"/>
        <v>yes</v>
      </c>
    </row>
    <row r="2410" spans="2:10">
      <c r="B2410" t="s">
        <v>17425</v>
      </c>
      <c r="C2410" t="s">
        <v>17426</v>
      </c>
      <c r="D2410">
        <v>1</v>
      </c>
      <c r="E2410" s="160">
        <v>45755</v>
      </c>
      <c r="F2410" s="160">
        <v>45756</v>
      </c>
      <c r="G2410" s="160"/>
      <c r="H2410" s="160"/>
      <c r="I2410" s="160" t="b">
        <f t="shared" si="74"/>
        <v>0</v>
      </c>
      <c r="J2410" s="160" t="str">
        <f t="shared" si="75"/>
        <v>yes</v>
      </c>
    </row>
    <row r="2411" spans="2:10">
      <c r="B2411" t="s">
        <v>17427</v>
      </c>
      <c r="C2411" t="s">
        <v>17428</v>
      </c>
      <c r="D2411">
        <v>1</v>
      </c>
      <c r="E2411" s="160">
        <v>45753</v>
      </c>
      <c r="F2411" s="160">
        <v>45754</v>
      </c>
      <c r="G2411" s="160"/>
      <c r="H2411" s="160"/>
      <c r="I2411" s="160" t="b">
        <f t="shared" si="74"/>
        <v>0</v>
      </c>
      <c r="J2411" s="160" t="str">
        <f t="shared" si="75"/>
        <v>yes</v>
      </c>
    </row>
    <row r="2412" spans="2:10">
      <c r="B2412" t="s">
        <v>17429</v>
      </c>
      <c r="C2412" t="s">
        <v>17430</v>
      </c>
      <c r="D2412">
        <v>1</v>
      </c>
      <c r="E2412" s="160">
        <v>45755</v>
      </c>
      <c r="F2412" s="160">
        <v>45756</v>
      </c>
      <c r="G2412" s="160"/>
      <c r="H2412" s="160"/>
      <c r="I2412" s="160" t="b">
        <f t="shared" si="74"/>
        <v>0</v>
      </c>
      <c r="J2412" s="160" t="str">
        <f t="shared" si="75"/>
        <v>yes</v>
      </c>
    </row>
    <row r="2413" spans="2:10">
      <c r="B2413" t="s">
        <v>17431</v>
      </c>
      <c r="C2413" t="s">
        <v>17432</v>
      </c>
      <c r="D2413">
        <v>1</v>
      </c>
      <c r="E2413" s="160">
        <v>45760</v>
      </c>
      <c r="F2413" s="160">
        <v>45761</v>
      </c>
      <c r="G2413" s="160"/>
      <c r="H2413" s="160"/>
      <c r="I2413" s="160" t="b">
        <f t="shared" si="74"/>
        <v>0</v>
      </c>
      <c r="J2413" s="160" t="str">
        <f t="shared" si="75"/>
        <v>yes</v>
      </c>
    </row>
    <row r="2414" spans="2:10">
      <c r="B2414" t="s">
        <v>17433</v>
      </c>
      <c r="C2414" t="s">
        <v>15333</v>
      </c>
      <c r="D2414">
        <v>1</v>
      </c>
      <c r="E2414" s="160">
        <v>45664</v>
      </c>
      <c r="F2414" s="160">
        <v>45665</v>
      </c>
      <c r="G2414" s="160"/>
      <c r="H2414" s="160"/>
      <c r="I2414" s="160" t="b">
        <f t="shared" si="74"/>
        <v>0</v>
      </c>
      <c r="J2414" s="160" t="str">
        <f t="shared" si="75"/>
        <v>yes</v>
      </c>
    </row>
    <row r="2415" spans="2:10">
      <c r="B2415" t="s">
        <v>17434</v>
      </c>
      <c r="C2415" t="s">
        <v>17435</v>
      </c>
      <c r="D2415">
        <v>1</v>
      </c>
      <c r="E2415" s="160">
        <v>45647</v>
      </c>
      <c r="F2415" s="160">
        <v>45648</v>
      </c>
      <c r="G2415" s="160"/>
      <c r="H2415" s="160"/>
      <c r="I2415" s="160" t="b">
        <f t="shared" si="74"/>
        <v>0</v>
      </c>
      <c r="J2415" s="160" t="str">
        <f t="shared" si="75"/>
        <v>yes</v>
      </c>
    </row>
    <row r="2416" spans="2:10">
      <c r="B2416" t="s">
        <v>17436</v>
      </c>
      <c r="C2416" t="s">
        <v>17437</v>
      </c>
      <c r="D2416">
        <v>1</v>
      </c>
      <c r="E2416" s="160">
        <v>45649</v>
      </c>
      <c r="F2416" s="160">
        <v>45650</v>
      </c>
      <c r="G2416" s="160"/>
      <c r="H2416" s="160"/>
      <c r="I2416" s="160" t="b">
        <f t="shared" si="74"/>
        <v>0</v>
      </c>
      <c r="J2416" s="160" t="str">
        <f t="shared" si="75"/>
        <v>yes</v>
      </c>
    </row>
    <row r="2417" spans="2:10">
      <c r="B2417" t="s">
        <v>17438</v>
      </c>
      <c r="C2417" t="s">
        <v>17439</v>
      </c>
      <c r="D2417">
        <v>1</v>
      </c>
      <c r="E2417" s="160">
        <v>45670</v>
      </c>
      <c r="F2417" s="160">
        <v>45671</v>
      </c>
      <c r="G2417" s="160"/>
      <c r="H2417" s="160"/>
      <c r="I2417" s="160" t="b">
        <f t="shared" si="74"/>
        <v>0</v>
      </c>
      <c r="J2417" s="160" t="str">
        <f t="shared" si="75"/>
        <v>yes</v>
      </c>
    </row>
    <row r="2418" spans="2:10">
      <c r="B2418" t="s">
        <v>17440</v>
      </c>
      <c r="C2418" t="s">
        <v>17441</v>
      </c>
      <c r="D2418">
        <v>1</v>
      </c>
      <c r="E2418" s="160">
        <v>45696</v>
      </c>
      <c r="F2418" s="160">
        <v>45698</v>
      </c>
      <c r="G2418" s="160"/>
      <c r="H2418" s="160"/>
      <c r="I2418" s="160" t="b">
        <f t="shared" si="74"/>
        <v>0</v>
      </c>
      <c r="J2418" s="160" t="str">
        <f t="shared" si="75"/>
        <v>yes</v>
      </c>
    </row>
    <row r="2419" spans="2:10">
      <c r="B2419" t="s">
        <v>17442</v>
      </c>
      <c r="C2419" t="s">
        <v>17443</v>
      </c>
      <c r="D2419">
        <v>1</v>
      </c>
      <c r="E2419" s="160">
        <v>45675</v>
      </c>
      <c r="F2419" s="160">
        <v>45676</v>
      </c>
      <c r="G2419" s="160"/>
      <c r="H2419" s="160"/>
      <c r="I2419" s="160" t="b">
        <f t="shared" si="74"/>
        <v>0</v>
      </c>
      <c r="J2419" s="160" t="str">
        <f t="shared" si="75"/>
        <v>yes</v>
      </c>
    </row>
    <row r="2420" spans="2:10">
      <c r="B2420" t="s">
        <v>17444</v>
      </c>
      <c r="C2420" t="s">
        <v>17051</v>
      </c>
      <c r="D2420">
        <v>1</v>
      </c>
      <c r="E2420" s="160">
        <v>45677</v>
      </c>
      <c r="F2420" s="160">
        <v>45679</v>
      </c>
      <c r="G2420" s="160"/>
      <c r="H2420" s="160"/>
      <c r="I2420" s="160" t="b">
        <f t="shared" si="74"/>
        <v>0</v>
      </c>
      <c r="J2420" s="160" t="str">
        <f t="shared" si="75"/>
        <v>yes</v>
      </c>
    </row>
    <row r="2421" spans="2:10">
      <c r="B2421" t="s">
        <v>17445</v>
      </c>
      <c r="C2421" t="s">
        <v>17446</v>
      </c>
      <c r="D2421">
        <v>1</v>
      </c>
      <c r="E2421" s="160">
        <v>45680</v>
      </c>
      <c r="F2421" s="160">
        <v>45683</v>
      </c>
      <c r="G2421" s="160"/>
      <c r="H2421" s="160"/>
      <c r="I2421" s="160" t="b">
        <f t="shared" si="74"/>
        <v>0</v>
      </c>
      <c r="J2421" s="160" t="str">
        <f t="shared" si="75"/>
        <v>yes</v>
      </c>
    </row>
    <row r="2422" spans="2:10">
      <c r="B2422" t="s">
        <v>17447</v>
      </c>
      <c r="C2422" t="s">
        <v>17448</v>
      </c>
      <c r="D2422">
        <v>1</v>
      </c>
      <c r="E2422" s="160">
        <v>45684</v>
      </c>
      <c r="F2422" s="160">
        <v>45686</v>
      </c>
      <c r="G2422" s="160"/>
      <c r="H2422" s="160"/>
      <c r="I2422" s="160" t="b">
        <f t="shared" si="74"/>
        <v>0</v>
      </c>
      <c r="J2422" s="160" t="str">
        <f t="shared" si="75"/>
        <v>yes</v>
      </c>
    </row>
    <row r="2423" spans="2:10">
      <c r="B2423" t="s">
        <v>17449</v>
      </c>
      <c r="C2423" t="s">
        <v>17450</v>
      </c>
      <c r="D2423">
        <v>1</v>
      </c>
      <c r="E2423" s="160">
        <v>45699</v>
      </c>
      <c r="F2423" s="160">
        <v>45703</v>
      </c>
      <c r="I2423" s="160" t="b">
        <f t="shared" si="74"/>
        <v>0</v>
      </c>
      <c r="J2423" s="160" t="str">
        <f t="shared" si="75"/>
        <v>yes</v>
      </c>
    </row>
    <row r="2424" spans="2:10">
      <c r="B2424" t="s">
        <v>17451</v>
      </c>
      <c r="C2424" t="s">
        <v>17452</v>
      </c>
      <c r="D2424">
        <v>1</v>
      </c>
      <c r="E2424" s="160">
        <v>45677</v>
      </c>
      <c r="F2424" s="160">
        <v>45678</v>
      </c>
      <c r="I2424" s="160" t="b">
        <f t="shared" si="74"/>
        <v>0</v>
      </c>
      <c r="J2424" s="160" t="str">
        <f t="shared" si="75"/>
        <v>yes</v>
      </c>
    </row>
    <row r="2425" spans="2:10">
      <c r="B2425" t="s">
        <v>17453</v>
      </c>
      <c r="C2425" t="s">
        <v>17061</v>
      </c>
      <c r="D2425">
        <v>1</v>
      </c>
      <c r="E2425" s="160">
        <v>45679</v>
      </c>
      <c r="F2425" s="160">
        <v>45680</v>
      </c>
      <c r="I2425" s="160" t="b">
        <f t="shared" si="74"/>
        <v>0</v>
      </c>
      <c r="J2425" s="160" t="str">
        <f t="shared" si="75"/>
        <v>yes</v>
      </c>
    </row>
    <row r="2426" spans="2:10">
      <c r="B2426" t="s">
        <v>17454</v>
      </c>
      <c r="C2426" t="s">
        <v>17455</v>
      </c>
      <c r="D2426">
        <v>1</v>
      </c>
      <c r="E2426" s="160">
        <v>45682</v>
      </c>
      <c r="F2426" s="160">
        <v>45683</v>
      </c>
      <c r="G2426" s="160"/>
      <c r="I2426" s="160" t="b">
        <f t="shared" si="74"/>
        <v>0</v>
      </c>
      <c r="J2426" s="160" t="str">
        <f t="shared" si="75"/>
        <v>yes</v>
      </c>
    </row>
    <row r="2427" spans="2:10">
      <c r="B2427" t="s">
        <v>17456</v>
      </c>
      <c r="C2427" t="s">
        <v>17457</v>
      </c>
      <c r="D2427">
        <v>1</v>
      </c>
      <c r="E2427" s="160">
        <v>45684</v>
      </c>
      <c r="F2427" s="160">
        <v>45685</v>
      </c>
      <c r="I2427" s="160" t="b">
        <f t="shared" si="74"/>
        <v>0</v>
      </c>
      <c r="J2427" s="160" t="str">
        <f t="shared" si="75"/>
        <v>yes</v>
      </c>
    </row>
    <row r="2428" spans="2:10">
      <c r="B2428" t="s">
        <v>17458</v>
      </c>
      <c r="C2428" t="s">
        <v>17459</v>
      </c>
      <c r="D2428">
        <v>1</v>
      </c>
      <c r="E2428" s="160">
        <v>45704</v>
      </c>
      <c r="F2428" s="160">
        <v>45705</v>
      </c>
      <c r="I2428" s="160" t="b">
        <f t="shared" si="74"/>
        <v>0</v>
      </c>
      <c r="J2428" s="160" t="str">
        <f t="shared" si="75"/>
        <v>yes</v>
      </c>
    </row>
    <row r="2429" spans="2:10">
      <c r="B2429" t="s">
        <v>17460</v>
      </c>
      <c r="C2429" t="s">
        <v>17461</v>
      </c>
      <c r="D2429">
        <v>1</v>
      </c>
      <c r="E2429" s="160">
        <v>45679</v>
      </c>
      <c r="F2429" s="160">
        <v>45680</v>
      </c>
      <c r="I2429" s="160" t="b">
        <f t="shared" si="74"/>
        <v>0</v>
      </c>
      <c r="J2429" s="160" t="str">
        <f t="shared" si="75"/>
        <v>yes</v>
      </c>
    </row>
    <row r="2430" spans="2:10">
      <c r="B2430" t="s">
        <v>17462</v>
      </c>
      <c r="C2430" t="s">
        <v>17071</v>
      </c>
      <c r="D2430">
        <v>1</v>
      </c>
      <c r="E2430" s="160">
        <v>45682</v>
      </c>
      <c r="F2430" s="160">
        <v>45683</v>
      </c>
      <c r="I2430" s="160" t="b">
        <f t="shared" si="74"/>
        <v>0</v>
      </c>
      <c r="J2430" s="160" t="str">
        <f t="shared" si="75"/>
        <v>yes</v>
      </c>
    </row>
    <row r="2431" spans="2:10">
      <c r="B2431" t="s">
        <v>17463</v>
      </c>
      <c r="C2431" t="s">
        <v>17464</v>
      </c>
      <c r="D2431">
        <v>1</v>
      </c>
      <c r="E2431" s="160">
        <v>45684</v>
      </c>
      <c r="F2431" s="160">
        <v>45685</v>
      </c>
      <c r="I2431" s="160" t="b">
        <f t="shared" si="74"/>
        <v>0</v>
      </c>
      <c r="J2431" s="160" t="str">
        <f t="shared" si="75"/>
        <v>yes</v>
      </c>
    </row>
    <row r="2432" spans="2:10">
      <c r="B2432" t="s">
        <v>17465</v>
      </c>
      <c r="C2432" t="s">
        <v>17466</v>
      </c>
      <c r="D2432">
        <v>1</v>
      </c>
      <c r="E2432" s="160">
        <v>45686</v>
      </c>
      <c r="F2432" s="160">
        <v>45687</v>
      </c>
      <c r="I2432" s="160" t="b">
        <f t="shared" si="74"/>
        <v>0</v>
      </c>
      <c r="J2432" s="160" t="str">
        <f t="shared" si="75"/>
        <v>yes</v>
      </c>
    </row>
    <row r="2433" spans="2:10">
      <c r="B2433" t="s">
        <v>17467</v>
      </c>
      <c r="C2433" t="s">
        <v>17468</v>
      </c>
      <c r="D2433">
        <v>1</v>
      </c>
      <c r="E2433" s="160">
        <v>45706</v>
      </c>
      <c r="F2433" s="160">
        <v>45707</v>
      </c>
      <c r="I2433" s="160" t="b">
        <f t="shared" si="74"/>
        <v>0</v>
      </c>
      <c r="J2433" s="160" t="str">
        <f t="shared" si="75"/>
        <v>yes</v>
      </c>
    </row>
    <row r="2434" spans="2:10">
      <c r="B2434" t="s">
        <v>17469</v>
      </c>
      <c r="C2434" t="s">
        <v>17470</v>
      </c>
      <c r="D2434">
        <v>1</v>
      </c>
      <c r="E2434" s="160">
        <v>45696</v>
      </c>
      <c r="F2434" s="160">
        <v>45697</v>
      </c>
      <c r="I2434" s="160" t="b">
        <f t="shared" si="74"/>
        <v>0</v>
      </c>
      <c r="J2434" s="160" t="str">
        <f t="shared" si="75"/>
        <v>yes</v>
      </c>
    </row>
    <row r="2435" spans="2:10">
      <c r="B2435" t="s">
        <v>17471</v>
      </c>
      <c r="C2435" t="s">
        <v>17472</v>
      </c>
      <c r="D2435">
        <v>1</v>
      </c>
      <c r="E2435" s="160">
        <v>45698</v>
      </c>
      <c r="F2435" s="160">
        <v>45699</v>
      </c>
      <c r="I2435" s="160" t="b">
        <f t="shared" si="74"/>
        <v>0</v>
      </c>
      <c r="J2435" s="160" t="str">
        <f t="shared" si="75"/>
        <v>yes</v>
      </c>
    </row>
    <row r="2436" spans="2:10">
      <c r="B2436" t="s">
        <v>17473</v>
      </c>
      <c r="C2436" t="s">
        <v>17474</v>
      </c>
      <c r="D2436">
        <v>1</v>
      </c>
      <c r="E2436" s="160">
        <v>45714</v>
      </c>
      <c r="F2436" s="160">
        <v>45715</v>
      </c>
      <c r="I2436" s="160" t="b">
        <f t="shared" si="74"/>
        <v>0</v>
      </c>
      <c r="J2436" s="160" t="str">
        <f t="shared" si="75"/>
        <v>yes</v>
      </c>
    </row>
    <row r="2437" spans="2:10">
      <c r="B2437" t="s">
        <v>17475</v>
      </c>
      <c r="C2437" t="s">
        <v>17476</v>
      </c>
      <c r="D2437">
        <v>1</v>
      </c>
      <c r="E2437" s="160">
        <v>45703</v>
      </c>
      <c r="F2437" s="160">
        <v>45704</v>
      </c>
      <c r="I2437" s="160" t="b">
        <f t="shared" si="74"/>
        <v>0</v>
      </c>
      <c r="J2437" s="160" t="str">
        <f t="shared" si="75"/>
        <v>yes</v>
      </c>
    </row>
    <row r="2438" spans="2:10">
      <c r="B2438" t="s">
        <v>17477</v>
      </c>
      <c r="C2438" t="s">
        <v>17478</v>
      </c>
      <c r="D2438">
        <v>1</v>
      </c>
      <c r="E2438" s="160">
        <v>45717</v>
      </c>
      <c r="F2438" s="160">
        <v>45718</v>
      </c>
      <c r="I2438" s="160" t="b">
        <f t="shared" si="74"/>
        <v>0</v>
      </c>
      <c r="J2438" s="160" t="str">
        <f t="shared" si="75"/>
        <v>yes</v>
      </c>
    </row>
    <row r="2439" spans="2:10">
      <c r="B2439" t="s">
        <v>17479</v>
      </c>
      <c r="C2439" t="s">
        <v>17480</v>
      </c>
      <c r="D2439">
        <v>1</v>
      </c>
      <c r="E2439" s="160">
        <v>45703</v>
      </c>
      <c r="F2439" s="160">
        <v>45704</v>
      </c>
      <c r="G2439" s="160">
        <v>45951</v>
      </c>
      <c r="I2439" s="160" t="b">
        <f t="shared" si="74"/>
        <v>0</v>
      </c>
      <c r="J2439" s="160" t="b">
        <f t="shared" si="75"/>
        <v>0</v>
      </c>
    </row>
    <row r="2440" spans="2:10">
      <c r="B2440" t="s">
        <v>17481</v>
      </c>
      <c r="C2440" t="s">
        <v>17482</v>
      </c>
      <c r="D2440">
        <v>1</v>
      </c>
      <c r="E2440" s="160">
        <v>45705</v>
      </c>
      <c r="F2440" s="160">
        <v>45706</v>
      </c>
      <c r="I2440" s="160" t="b">
        <f t="shared" si="74"/>
        <v>0</v>
      </c>
      <c r="J2440" s="160" t="str">
        <f t="shared" si="75"/>
        <v>yes</v>
      </c>
    </row>
    <row r="2441" spans="2:10">
      <c r="B2441" t="s">
        <v>17483</v>
      </c>
      <c r="C2441" t="s">
        <v>17484</v>
      </c>
      <c r="D2441">
        <v>1</v>
      </c>
      <c r="E2441" s="160">
        <v>45719</v>
      </c>
      <c r="F2441" s="160">
        <v>45720</v>
      </c>
      <c r="I2441" s="160" t="b">
        <f t="shared" si="74"/>
        <v>0</v>
      </c>
      <c r="J2441" s="160" t="str">
        <f t="shared" si="75"/>
        <v>yes</v>
      </c>
    </row>
    <row r="2442" spans="2:10">
      <c r="B2442" t="s">
        <v>17485</v>
      </c>
      <c r="C2442" t="s">
        <v>17486</v>
      </c>
      <c r="D2442">
        <v>1</v>
      </c>
      <c r="E2442" s="160">
        <v>45707</v>
      </c>
      <c r="F2442" s="160">
        <v>45708</v>
      </c>
      <c r="I2442" s="160" t="b">
        <f t="shared" si="74"/>
        <v>0</v>
      </c>
      <c r="J2442" s="160" t="str">
        <f t="shared" si="75"/>
        <v>yes</v>
      </c>
    </row>
    <row r="2443" spans="2:10">
      <c r="B2443" t="s">
        <v>17487</v>
      </c>
      <c r="C2443" t="s">
        <v>17488</v>
      </c>
      <c r="D2443">
        <v>1</v>
      </c>
      <c r="E2443" s="160">
        <v>45710</v>
      </c>
      <c r="F2443" s="160">
        <v>45711</v>
      </c>
      <c r="G2443" s="160"/>
      <c r="H2443" s="160"/>
      <c r="I2443" s="160" t="b">
        <f t="shared" ref="I2443:I2506" si="76">IF(E2443=G2443,"yes")</f>
        <v>0</v>
      </c>
      <c r="J2443" s="160" t="str">
        <f t="shared" ref="J2443:J2506" si="77">IF(E2443&gt;G2443,"yes")</f>
        <v>yes</v>
      </c>
    </row>
    <row r="2444" spans="2:10">
      <c r="B2444" t="s">
        <v>17489</v>
      </c>
      <c r="C2444" t="s">
        <v>17490</v>
      </c>
      <c r="D2444">
        <v>1</v>
      </c>
      <c r="E2444" s="160">
        <v>45721</v>
      </c>
      <c r="F2444" s="160">
        <v>45722</v>
      </c>
      <c r="G2444" s="160"/>
      <c r="H2444" s="160"/>
      <c r="I2444" s="160" t="b">
        <f t="shared" si="76"/>
        <v>0</v>
      </c>
      <c r="J2444" s="160" t="str">
        <f t="shared" si="77"/>
        <v>yes</v>
      </c>
    </row>
    <row r="2445" spans="2:10">
      <c r="B2445" t="s">
        <v>17491</v>
      </c>
      <c r="C2445" t="s">
        <v>17492</v>
      </c>
      <c r="D2445">
        <v>1</v>
      </c>
      <c r="E2445" s="160">
        <v>45705</v>
      </c>
      <c r="F2445" s="160">
        <v>45706</v>
      </c>
      <c r="G2445" s="160"/>
      <c r="H2445" s="160"/>
      <c r="I2445" s="160" t="b">
        <f t="shared" si="76"/>
        <v>0</v>
      </c>
      <c r="J2445" s="160" t="str">
        <f t="shared" si="77"/>
        <v>yes</v>
      </c>
    </row>
    <row r="2446" spans="2:10">
      <c r="B2446" t="s">
        <v>17493</v>
      </c>
      <c r="C2446" t="s">
        <v>17494</v>
      </c>
      <c r="D2446">
        <v>1</v>
      </c>
      <c r="E2446" s="160">
        <v>45707</v>
      </c>
      <c r="F2446" s="160">
        <v>45710</v>
      </c>
      <c r="G2446" s="160"/>
      <c r="H2446" s="160"/>
      <c r="I2446" s="160" t="b">
        <f t="shared" si="76"/>
        <v>0</v>
      </c>
      <c r="J2446" s="160" t="str">
        <f t="shared" si="77"/>
        <v>yes</v>
      </c>
    </row>
    <row r="2447" spans="2:10">
      <c r="B2447" t="s">
        <v>17495</v>
      </c>
      <c r="C2447" t="s">
        <v>17496</v>
      </c>
      <c r="D2447">
        <v>1</v>
      </c>
      <c r="E2447" s="160">
        <v>45711</v>
      </c>
      <c r="F2447" s="160">
        <v>45713</v>
      </c>
      <c r="G2447" s="160"/>
      <c r="H2447" s="160"/>
      <c r="I2447" s="160" t="b">
        <f t="shared" si="76"/>
        <v>0</v>
      </c>
      <c r="J2447" s="160" t="str">
        <f t="shared" si="77"/>
        <v>yes</v>
      </c>
    </row>
    <row r="2448" spans="2:10">
      <c r="B2448" t="s">
        <v>17497</v>
      </c>
      <c r="C2448" t="s">
        <v>17498</v>
      </c>
      <c r="D2448">
        <v>1</v>
      </c>
      <c r="E2448" s="160">
        <v>45724</v>
      </c>
      <c r="F2448" s="160">
        <v>45725</v>
      </c>
      <c r="G2448" s="160"/>
      <c r="H2448" s="160"/>
      <c r="I2448" s="160" t="b">
        <f t="shared" si="76"/>
        <v>0</v>
      </c>
      <c r="J2448" s="160" t="str">
        <f t="shared" si="77"/>
        <v>yes</v>
      </c>
    </row>
    <row r="2449" spans="2:10">
      <c r="B2449" t="s">
        <v>17499</v>
      </c>
      <c r="C2449" t="s">
        <v>17500</v>
      </c>
      <c r="D2449">
        <v>1</v>
      </c>
      <c r="E2449" s="160">
        <v>45707</v>
      </c>
      <c r="F2449" s="160">
        <v>45708</v>
      </c>
      <c r="G2449" s="160"/>
      <c r="H2449" s="160"/>
      <c r="I2449" s="160" t="b">
        <f t="shared" si="76"/>
        <v>0</v>
      </c>
      <c r="J2449" s="160" t="str">
        <f t="shared" si="77"/>
        <v>yes</v>
      </c>
    </row>
    <row r="2450" spans="2:10">
      <c r="B2450" t="s">
        <v>17501</v>
      </c>
      <c r="C2450" t="s">
        <v>17502</v>
      </c>
      <c r="D2450">
        <v>1</v>
      </c>
      <c r="E2450" s="160">
        <v>45710</v>
      </c>
      <c r="F2450" s="160">
        <v>45712</v>
      </c>
      <c r="G2450" s="160"/>
      <c r="H2450" s="160"/>
      <c r="I2450" s="160" t="b">
        <f t="shared" si="76"/>
        <v>0</v>
      </c>
      <c r="J2450" s="160" t="str">
        <f t="shared" si="77"/>
        <v>yes</v>
      </c>
    </row>
    <row r="2451" spans="2:10">
      <c r="B2451" t="s">
        <v>17503</v>
      </c>
      <c r="C2451" t="s">
        <v>17504</v>
      </c>
      <c r="D2451">
        <v>1</v>
      </c>
      <c r="E2451" s="160">
        <v>45713</v>
      </c>
      <c r="F2451" s="160">
        <v>45715</v>
      </c>
      <c r="G2451" s="160"/>
      <c r="H2451" s="160"/>
      <c r="I2451" s="160" t="b">
        <f t="shared" si="76"/>
        <v>0</v>
      </c>
      <c r="J2451" s="160" t="str">
        <f t="shared" si="77"/>
        <v>yes</v>
      </c>
    </row>
    <row r="2452" spans="2:10">
      <c r="B2452" t="s">
        <v>17505</v>
      </c>
      <c r="C2452" t="s">
        <v>17506</v>
      </c>
      <c r="D2452">
        <v>1</v>
      </c>
      <c r="E2452" s="160">
        <v>45717</v>
      </c>
      <c r="F2452" s="160">
        <v>45718</v>
      </c>
      <c r="G2452" s="160"/>
      <c r="H2452" s="160"/>
      <c r="I2452" s="160" t="b">
        <f t="shared" si="76"/>
        <v>0</v>
      </c>
      <c r="J2452" s="160" t="str">
        <f t="shared" si="77"/>
        <v>yes</v>
      </c>
    </row>
    <row r="2453" spans="2:10">
      <c r="B2453" t="s">
        <v>17507</v>
      </c>
      <c r="C2453" t="s">
        <v>17508</v>
      </c>
      <c r="D2453">
        <v>1</v>
      </c>
      <c r="E2453" s="160">
        <v>45755</v>
      </c>
      <c r="F2453" s="160">
        <v>45756</v>
      </c>
      <c r="G2453" s="160"/>
      <c r="H2453" s="160"/>
      <c r="I2453" s="160" t="b">
        <f t="shared" si="76"/>
        <v>0</v>
      </c>
      <c r="J2453" s="160" t="str">
        <f t="shared" si="77"/>
        <v>yes</v>
      </c>
    </row>
    <row r="2454" spans="2:10">
      <c r="B2454" t="s">
        <v>17509</v>
      </c>
      <c r="C2454" t="s">
        <v>17510</v>
      </c>
      <c r="D2454">
        <v>1</v>
      </c>
      <c r="E2454" s="160">
        <v>45757</v>
      </c>
      <c r="F2454" s="160">
        <v>45761</v>
      </c>
      <c r="G2454" s="160"/>
      <c r="H2454" s="160"/>
      <c r="I2454" s="160" t="b">
        <f t="shared" si="76"/>
        <v>0</v>
      </c>
      <c r="J2454" s="160" t="str">
        <f t="shared" si="77"/>
        <v>yes</v>
      </c>
    </row>
    <row r="2455" spans="2:10">
      <c r="B2455" t="s">
        <v>17511</v>
      </c>
      <c r="C2455" t="s">
        <v>17512</v>
      </c>
      <c r="D2455">
        <v>1</v>
      </c>
      <c r="E2455" s="160">
        <v>45762</v>
      </c>
      <c r="F2455" s="160">
        <v>45766</v>
      </c>
      <c r="G2455" s="160"/>
      <c r="H2455" s="160"/>
      <c r="I2455" s="160" t="b">
        <f t="shared" si="76"/>
        <v>0</v>
      </c>
      <c r="J2455" s="160" t="str">
        <f t="shared" si="77"/>
        <v>yes</v>
      </c>
    </row>
    <row r="2456" spans="2:10">
      <c r="B2456" t="s">
        <v>17513</v>
      </c>
      <c r="C2456" t="s">
        <v>17514</v>
      </c>
      <c r="D2456">
        <v>1</v>
      </c>
      <c r="E2456" s="160">
        <v>45767</v>
      </c>
      <c r="F2456" s="160">
        <v>45768</v>
      </c>
      <c r="G2456" s="160"/>
      <c r="H2456" s="160"/>
      <c r="I2456" s="160" t="b">
        <f t="shared" si="76"/>
        <v>0</v>
      </c>
      <c r="J2456" s="160" t="str">
        <f t="shared" si="77"/>
        <v>yes</v>
      </c>
    </row>
    <row r="2457" spans="2:10">
      <c r="B2457" t="s">
        <v>17515</v>
      </c>
      <c r="C2457" t="s">
        <v>17516</v>
      </c>
      <c r="D2457">
        <v>1</v>
      </c>
      <c r="E2457" s="160">
        <v>45757</v>
      </c>
      <c r="F2457" s="160">
        <v>45759</v>
      </c>
      <c r="G2457" s="160"/>
      <c r="H2457" s="160"/>
      <c r="I2457" s="160" t="b">
        <f t="shared" si="76"/>
        <v>0</v>
      </c>
      <c r="J2457" s="160" t="str">
        <f t="shared" si="77"/>
        <v>yes</v>
      </c>
    </row>
    <row r="2458" spans="2:10">
      <c r="B2458" t="s">
        <v>17517</v>
      </c>
      <c r="C2458" t="s">
        <v>17518</v>
      </c>
      <c r="D2458">
        <v>1</v>
      </c>
      <c r="E2458" s="160">
        <v>45760</v>
      </c>
      <c r="F2458" s="160">
        <v>45761</v>
      </c>
      <c r="G2458" s="160"/>
      <c r="H2458" s="160"/>
      <c r="I2458" s="160" t="b">
        <f t="shared" si="76"/>
        <v>0</v>
      </c>
      <c r="J2458" s="160" t="str">
        <f t="shared" si="77"/>
        <v>yes</v>
      </c>
    </row>
    <row r="2459" spans="2:10">
      <c r="B2459" t="s">
        <v>17519</v>
      </c>
      <c r="C2459" t="s">
        <v>17520</v>
      </c>
      <c r="D2459">
        <v>1</v>
      </c>
      <c r="E2459" s="160">
        <v>45762</v>
      </c>
      <c r="F2459" s="160">
        <v>45763</v>
      </c>
      <c r="G2459" s="160"/>
      <c r="H2459" s="160"/>
      <c r="I2459" s="160" t="b">
        <f t="shared" si="76"/>
        <v>0</v>
      </c>
      <c r="J2459" s="160" t="str">
        <f t="shared" si="77"/>
        <v>yes</v>
      </c>
    </row>
    <row r="2460" spans="2:10">
      <c r="B2460" t="s">
        <v>17521</v>
      </c>
      <c r="C2460" t="s">
        <v>17522</v>
      </c>
      <c r="D2460">
        <v>1</v>
      </c>
      <c r="E2460" s="160">
        <v>45710</v>
      </c>
      <c r="F2460" s="160">
        <v>45712</v>
      </c>
      <c r="G2460" s="160"/>
      <c r="H2460" s="160"/>
      <c r="I2460" s="160" t="b">
        <f t="shared" si="76"/>
        <v>0</v>
      </c>
      <c r="J2460" s="160" t="str">
        <f t="shared" si="77"/>
        <v>yes</v>
      </c>
    </row>
    <row r="2461" spans="2:10">
      <c r="B2461" t="s">
        <v>17523</v>
      </c>
      <c r="C2461" t="s">
        <v>17524</v>
      </c>
      <c r="D2461">
        <v>1</v>
      </c>
      <c r="E2461" s="160">
        <v>45713</v>
      </c>
      <c r="F2461" s="160">
        <v>45715</v>
      </c>
      <c r="G2461" s="160"/>
      <c r="H2461" s="160"/>
      <c r="I2461" s="160" t="b">
        <f t="shared" si="76"/>
        <v>0</v>
      </c>
      <c r="J2461" s="160" t="str">
        <f t="shared" si="77"/>
        <v>yes</v>
      </c>
    </row>
    <row r="2462" spans="2:10">
      <c r="B2462" t="s">
        <v>17525</v>
      </c>
      <c r="C2462" t="s">
        <v>17526</v>
      </c>
      <c r="D2462">
        <v>1</v>
      </c>
      <c r="E2462" s="160">
        <v>45717</v>
      </c>
      <c r="F2462" s="160">
        <v>45722</v>
      </c>
      <c r="G2462" s="160"/>
      <c r="H2462" s="160"/>
      <c r="I2462" s="160" t="b">
        <f t="shared" si="76"/>
        <v>0</v>
      </c>
      <c r="J2462" s="160" t="str">
        <f t="shared" si="77"/>
        <v>yes</v>
      </c>
    </row>
    <row r="2463" spans="2:10">
      <c r="B2463" t="s">
        <v>17527</v>
      </c>
      <c r="C2463" t="s">
        <v>17528</v>
      </c>
      <c r="D2463">
        <v>1</v>
      </c>
      <c r="E2463" s="160">
        <v>45726</v>
      </c>
      <c r="F2463" s="160">
        <v>45729</v>
      </c>
      <c r="G2463" s="160"/>
      <c r="H2463" s="160"/>
      <c r="I2463" s="160" t="b">
        <f t="shared" si="76"/>
        <v>0</v>
      </c>
      <c r="J2463" s="160" t="str">
        <f t="shared" si="77"/>
        <v>yes</v>
      </c>
    </row>
    <row r="2464" spans="2:10">
      <c r="B2464" t="s">
        <v>17529</v>
      </c>
      <c r="C2464" t="s">
        <v>17530</v>
      </c>
      <c r="D2464">
        <v>1</v>
      </c>
      <c r="E2464" s="160">
        <v>45731</v>
      </c>
      <c r="F2464" s="160">
        <v>45734</v>
      </c>
      <c r="G2464" s="160"/>
      <c r="H2464" s="160"/>
      <c r="I2464" s="160" t="b">
        <f t="shared" si="76"/>
        <v>0</v>
      </c>
      <c r="J2464" s="160" t="str">
        <f t="shared" si="77"/>
        <v>yes</v>
      </c>
    </row>
    <row r="2465" spans="2:10">
      <c r="B2465" t="s">
        <v>17531</v>
      </c>
      <c r="C2465" t="s">
        <v>17532</v>
      </c>
      <c r="D2465">
        <v>1</v>
      </c>
      <c r="E2465" s="160">
        <v>45724</v>
      </c>
      <c r="F2465" s="160">
        <v>45725</v>
      </c>
      <c r="G2465" s="160"/>
      <c r="H2465" s="160"/>
      <c r="I2465" s="160" t="b">
        <f t="shared" si="76"/>
        <v>0</v>
      </c>
      <c r="J2465" s="160" t="str">
        <f t="shared" si="77"/>
        <v>yes</v>
      </c>
    </row>
    <row r="2466" spans="2:10">
      <c r="B2466" t="s">
        <v>17533</v>
      </c>
      <c r="C2466" t="s">
        <v>17534</v>
      </c>
      <c r="D2466">
        <v>1</v>
      </c>
      <c r="E2466" s="160">
        <v>45726</v>
      </c>
      <c r="F2466" s="160">
        <v>45727</v>
      </c>
      <c r="G2466" s="160"/>
      <c r="H2466" s="160"/>
      <c r="I2466" s="160" t="b">
        <f t="shared" si="76"/>
        <v>0</v>
      </c>
      <c r="J2466" s="160" t="str">
        <f t="shared" si="77"/>
        <v>yes</v>
      </c>
    </row>
    <row r="2467" spans="2:10">
      <c r="B2467" t="s">
        <v>17535</v>
      </c>
      <c r="C2467" t="s">
        <v>17536</v>
      </c>
      <c r="D2467">
        <v>1</v>
      </c>
      <c r="E2467" s="160">
        <v>45713</v>
      </c>
      <c r="F2467" s="160">
        <v>45717</v>
      </c>
      <c r="G2467" s="160">
        <v>45885</v>
      </c>
      <c r="H2467" s="160"/>
      <c r="I2467" s="160" t="b">
        <f t="shared" si="76"/>
        <v>0</v>
      </c>
      <c r="J2467" s="160" t="b">
        <f t="shared" si="77"/>
        <v>0</v>
      </c>
    </row>
    <row r="2468" spans="2:10">
      <c r="B2468" t="s">
        <v>17537</v>
      </c>
      <c r="C2468" t="s">
        <v>17538</v>
      </c>
      <c r="D2468">
        <v>1</v>
      </c>
      <c r="E2468" s="160">
        <v>45718</v>
      </c>
      <c r="F2468" s="160">
        <v>45722</v>
      </c>
      <c r="G2468" s="160">
        <v>45889</v>
      </c>
      <c r="I2468" s="160" t="b">
        <f t="shared" si="76"/>
        <v>0</v>
      </c>
      <c r="J2468" s="160" t="b">
        <f t="shared" si="77"/>
        <v>0</v>
      </c>
    </row>
    <row r="2469" spans="2:10">
      <c r="B2469" t="s">
        <v>17539</v>
      </c>
      <c r="C2469" t="s">
        <v>17540</v>
      </c>
      <c r="D2469">
        <v>1</v>
      </c>
      <c r="E2469" s="160">
        <v>45724</v>
      </c>
      <c r="F2469" s="160">
        <v>45732</v>
      </c>
      <c r="G2469" s="160">
        <v>45892</v>
      </c>
      <c r="I2469" s="160" t="b">
        <f t="shared" si="76"/>
        <v>0</v>
      </c>
      <c r="J2469" s="160" t="b">
        <f t="shared" si="77"/>
        <v>0</v>
      </c>
    </row>
    <row r="2470" spans="2:10">
      <c r="B2470" t="s">
        <v>17541</v>
      </c>
      <c r="C2470" t="s">
        <v>17542</v>
      </c>
      <c r="D2470">
        <v>1</v>
      </c>
      <c r="E2470" s="160">
        <v>45733</v>
      </c>
      <c r="F2470" s="160">
        <v>45738</v>
      </c>
      <c r="G2470" s="160">
        <v>45916</v>
      </c>
      <c r="I2470" s="160" t="b">
        <f t="shared" si="76"/>
        <v>0</v>
      </c>
      <c r="J2470" s="160" t="b">
        <f t="shared" si="77"/>
        <v>0</v>
      </c>
    </row>
    <row r="2471" spans="2:10">
      <c r="B2471" t="s">
        <v>17543</v>
      </c>
      <c r="C2471" t="s">
        <v>17544</v>
      </c>
      <c r="D2471">
        <v>1</v>
      </c>
      <c r="E2471" s="160">
        <v>45742</v>
      </c>
      <c r="F2471" s="160">
        <v>45747</v>
      </c>
      <c r="G2471" s="160">
        <v>45896</v>
      </c>
      <c r="I2471" s="160" t="b">
        <f t="shared" si="76"/>
        <v>0</v>
      </c>
      <c r="J2471" s="160" t="b">
        <f t="shared" si="77"/>
        <v>0</v>
      </c>
    </row>
    <row r="2472" spans="2:10">
      <c r="B2472" t="s">
        <v>17545</v>
      </c>
      <c r="C2472" t="s">
        <v>17546</v>
      </c>
      <c r="D2472">
        <v>1</v>
      </c>
      <c r="E2472" s="160">
        <v>45724</v>
      </c>
      <c r="F2472" s="160">
        <v>45725</v>
      </c>
      <c r="I2472" s="160" t="b">
        <f t="shared" si="76"/>
        <v>0</v>
      </c>
      <c r="J2472" s="160" t="str">
        <f t="shared" si="77"/>
        <v>yes</v>
      </c>
    </row>
    <row r="2473" spans="2:10">
      <c r="B2473" t="s">
        <v>17547</v>
      </c>
      <c r="C2473" t="s">
        <v>17548</v>
      </c>
      <c r="D2473">
        <v>1</v>
      </c>
      <c r="E2473" s="160">
        <v>45726</v>
      </c>
      <c r="F2473" s="160">
        <v>45727</v>
      </c>
      <c r="G2473" s="160"/>
      <c r="I2473" s="160" t="b">
        <f t="shared" si="76"/>
        <v>0</v>
      </c>
      <c r="J2473" s="160" t="str">
        <f t="shared" si="77"/>
        <v>yes</v>
      </c>
    </row>
    <row r="2474" spans="2:10">
      <c r="B2474" t="s">
        <v>17549</v>
      </c>
      <c r="C2474" t="s">
        <v>17550</v>
      </c>
      <c r="D2474">
        <v>1</v>
      </c>
      <c r="E2474" s="160">
        <v>45735</v>
      </c>
      <c r="F2474" s="160">
        <v>45736</v>
      </c>
      <c r="G2474" s="160"/>
      <c r="H2474" s="160"/>
      <c r="I2474" s="160" t="b">
        <f t="shared" si="76"/>
        <v>0</v>
      </c>
      <c r="J2474" s="160" t="str">
        <f t="shared" si="77"/>
        <v>yes</v>
      </c>
    </row>
    <row r="2475" spans="2:10">
      <c r="B2475" t="s">
        <v>17551</v>
      </c>
      <c r="C2475" t="s">
        <v>17552</v>
      </c>
      <c r="D2475">
        <v>1</v>
      </c>
      <c r="E2475" s="160">
        <v>45738</v>
      </c>
      <c r="F2475" s="160">
        <v>45739</v>
      </c>
      <c r="G2475" s="160"/>
      <c r="H2475" s="160"/>
      <c r="I2475" s="160" t="b">
        <f t="shared" si="76"/>
        <v>0</v>
      </c>
      <c r="J2475" s="160" t="str">
        <f t="shared" si="77"/>
        <v>yes</v>
      </c>
    </row>
    <row r="2476" spans="2:10">
      <c r="B2476" t="s">
        <v>17553</v>
      </c>
      <c r="C2476" t="s">
        <v>17554</v>
      </c>
      <c r="D2476">
        <v>1</v>
      </c>
      <c r="E2476" s="160">
        <v>45740</v>
      </c>
      <c r="F2476" s="160">
        <v>45741</v>
      </c>
      <c r="G2476" s="160"/>
      <c r="H2476" s="160"/>
      <c r="I2476" s="160" t="b">
        <f t="shared" si="76"/>
        <v>0</v>
      </c>
      <c r="J2476" s="160" t="str">
        <f t="shared" si="77"/>
        <v>yes</v>
      </c>
    </row>
    <row r="2477" spans="2:10">
      <c r="B2477" t="s">
        <v>17555</v>
      </c>
      <c r="C2477" t="s">
        <v>17556</v>
      </c>
      <c r="D2477">
        <v>1</v>
      </c>
      <c r="E2477" s="160">
        <v>45738</v>
      </c>
      <c r="F2477" s="160">
        <v>45740</v>
      </c>
      <c r="G2477" s="160"/>
      <c r="H2477" s="160"/>
      <c r="I2477" s="160" t="b">
        <f t="shared" si="76"/>
        <v>0</v>
      </c>
      <c r="J2477" s="160" t="str">
        <f t="shared" si="77"/>
        <v>yes</v>
      </c>
    </row>
    <row r="2478" spans="2:10">
      <c r="B2478" t="s">
        <v>17557</v>
      </c>
      <c r="C2478" t="s">
        <v>17558</v>
      </c>
      <c r="D2478">
        <v>1</v>
      </c>
      <c r="E2478" s="160">
        <v>45742</v>
      </c>
      <c r="F2478" s="160">
        <v>45745</v>
      </c>
      <c r="G2478" s="160"/>
      <c r="I2478" s="160" t="b">
        <f t="shared" si="76"/>
        <v>0</v>
      </c>
      <c r="J2478" s="160" t="str">
        <f t="shared" si="77"/>
        <v>yes</v>
      </c>
    </row>
    <row r="2479" spans="2:10">
      <c r="B2479" t="s">
        <v>17559</v>
      </c>
      <c r="C2479" t="s">
        <v>17560</v>
      </c>
      <c r="D2479">
        <v>1</v>
      </c>
      <c r="E2479" s="160">
        <v>45746</v>
      </c>
      <c r="F2479" s="160">
        <v>45748</v>
      </c>
      <c r="G2479" s="160"/>
      <c r="H2479" s="160"/>
      <c r="I2479" s="160" t="b">
        <f t="shared" si="76"/>
        <v>0</v>
      </c>
      <c r="J2479" s="160" t="str">
        <f t="shared" si="77"/>
        <v>yes</v>
      </c>
    </row>
    <row r="2480" spans="2:10">
      <c r="B2480" t="s">
        <v>17561</v>
      </c>
      <c r="C2480" t="s">
        <v>17562</v>
      </c>
      <c r="D2480">
        <v>1</v>
      </c>
      <c r="E2480" s="160">
        <v>45753</v>
      </c>
      <c r="F2480" s="160">
        <v>45755</v>
      </c>
      <c r="G2480" s="160"/>
      <c r="H2480" s="160"/>
      <c r="I2480" s="160" t="b">
        <f t="shared" si="76"/>
        <v>0</v>
      </c>
      <c r="J2480" s="160" t="str">
        <f t="shared" si="77"/>
        <v>yes</v>
      </c>
    </row>
    <row r="2481" spans="2:10">
      <c r="B2481" t="s">
        <v>17563</v>
      </c>
      <c r="C2481" t="s">
        <v>17564</v>
      </c>
      <c r="D2481">
        <v>1</v>
      </c>
      <c r="E2481" s="160">
        <v>45746</v>
      </c>
      <c r="F2481" s="160">
        <v>45748</v>
      </c>
      <c r="G2481" s="160"/>
      <c r="H2481" s="160"/>
      <c r="I2481" s="160" t="b">
        <f t="shared" si="76"/>
        <v>0</v>
      </c>
      <c r="J2481" s="160" t="str">
        <f t="shared" si="77"/>
        <v>yes</v>
      </c>
    </row>
    <row r="2482" spans="2:10">
      <c r="B2482" t="s">
        <v>17565</v>
      </c>
      <c r="C2482" t="s">
        <v>17566</v>
      </c>
      <c r="D2482">
        <v>1</v>
      </c>
      <c r="E2482" s="160">
        <v>45749</v>
      </c>
      <c r="F2482" s="160">
        <v>45752</v>
      </c>
      <c r="G2482" s="160"/>
      <c r="H2482" s="160"/>
      <c r="I2482" s="160" t="b">
        <f t="shared" si="76"/>
        <v>0</v>
      </c>
      <c r="J2482" s="160" t="str">
        <f t="shared" si="77"/>
        <v>yes</v>
      </c>
    </row>
    <row r="2483" spans="2:10">
      <c r="B2483" t="s">
        <v>17567</v>
      </c>
      <c r="C2483" t="s">
        <v>17568</v>
      </c>
      <c r="D2483">
        <v>1</v>
      </c>
      <c r="E2483" s="160">
        <v>45741</v>
      </c>
      <c r="F2483" s="160">
        <v>45742</v>
      </c>
      <c r="G2483" s="160"/>
      <c r="H2483" s="160"/>
      <c r="I2483" s="160" t="b">
        <f t="shared" si="76"/>
        <v>0</v>
      </c>
      <c r="J2483" s="160" t="str">
        <f t="shared" si="77"/>
        <v>yes</v>
      </c>
    </row>
    <row r="2484" spans="2:10">
      <c r="B2484" t="s">
        <v>17569</v>
      </c>
      <c r="C2484" t="s">
        <v>17570</v>
      </c>
      <c r="D2484">
        <v>1</v>
      </c>
      <c r="E2484" s="160">
        <v>45743</v>
      </c>
      <c r="F2484" s="160">
        <v>45745</v>
      </c>
      <c r="G2484" s="160"/>
      <c r="H2484" s="160"/>
      <c r="I2484" s="160" t="b">
        <f t="shared" si="76"/>
        <v>0</v>
      </c>
      <c r="J2484" s="160" t="str">
        <f t="shared" si="77"/>
        <v>yes</v>
      </c>
    </row>
    <row r="2485" spans="2:10">
      <c r="B2485" t="s">
        <v>17571</v>
      </c>
      <c r="C2485" t="s">
        <v>17572</v>
      </c>
      <c r="D2485">
        <v>1</v>
      </c>
      <c r="E2485" s="160">
        <v>45746</v>
      </c>
      <c r="F2485" s="160">
        <v>45747</v>
      </c>
      <c r="G2485" s="160"/>
      <c r="H2485" s="160"/>
      <c r="I2485" s="160" t="b">
        <f t="shared" si="76"/>
        <v>0</v>
      </c>
      <c r="J2485" s="160" t="str">
        <f t="shared" si="77"/>
        <v>yes</v>
      </c>
    </row>
    <row r="2486" spans="2:10">
      <c r="B2486" t="s">
        <v>17573</v>
      </c>
      <c r="C2486" t="s">
        <v>17574</v>
      </c>
      <c r="D2486">
        <v>1</v>
      </c>
      <c r="E2486" s="160">
        <v>45748</v>
      </c>
      <c r="F2486" s="160">
        <v>45750</v>
      </c>
      <c r="G2486" s="160"/>
      <c r="H2486" s="160"/>
      <c r="I2486" s="160" t="b">
        <f t="shared" si="76"/>
        <v>0</v>
      </c>
      <c r="J2486" s="160" t="str">
        <f t="shared" si="77"/>
        <v>yes</v>
      </c>
    </row>
    <row r="2487" spans="2:10">
      <c r="B2487" t="s">
        <v>17575</v>
      </c>
      <c r="C2487" t="s">
        <v>17576</v>
      </c>
      <c r="D2487">
        <v>1</v>
      </c>
      <c r="E2487" s="160">
        <v>45752</v>
      </c>
      <c r="F2487" s="160">
        <v>45754</v>
      </c>
      <c r="G2487" s="160"/>
      <c r="I2487" s="160" t="b">
        <f t="shared" si="76"/>
        <v>0</v>
      </c>
      <c r="J2487" s="160" t="str">
        <f t="shared" si="77"/>
        <v>yes</v>
      </c>
    </row>
    <row r="2488" spans="2:10">
      <c r="B2488" t="s">
        <v>17577</v>
      </c>
      <c r="C2488" t="s">
        <v>17578</v>
      </c>
      <c r="D2488">
        <v>1</v>
      </c>
      <c r="E2488" s="160">
        <v>45746</v>
      </c>
      <c r="F2488" s="160">
        <v>45747</v>
      </c>
      <c r="G2488" s="160"/>
      <c r="I2488" s="160" t="b">
        <f t="shared" si="76"/>
        <v>0</v>
      </c>
      <c r="J2488" s="160" t="str">
        <f t="shared" si="77"/>
        <v>yes</v>
      </c>
    </row>
    <row r="2489" spans="2:10">
      <c r="B2489" t="s">
        <v>17579</v>
      </c>
      <c r="C2489" t="s">
        <v>17580</v>
      </c>
      <c r="D2489">
        <v>1</v>
      </c>
      <c r="E2489" s="160">
        <v>45748</v>
      </c>
      <c r="F2489" s="160">
        <v>45749</v>
      </c>
      <c r="G2489" s="160"/>
      <c r="H2489" s="160"/>
      <c r="I2489" s="160" t="b">
        <f t="shared" si="76"/>
        <v>0</v>
      </c>
      <c r="J2489" s="160" t="str">
        <f t="shared" si="77"/>
        <v>yes</v>
      </c>
    </row>
    <row r="2490" spans="2:10">
      <c r="B2490" t="s">
        <v>17581</v>
      </c>
      <c r="C2490" t="s">
        <v>17582</v>
      </c>
      <c r="D2490">
        <v>1</v>
      </c>
      <c r="E2490" s="160">
        <v>45743</v>
      </c>
      <c r="F2490" s="160">
        <v>45745</v>
      </c>
      <c r="G2490" s="160"/>
      <c r="H2490" s="160"/>
      <c r="I2490" s="160" t="b">
        <f t="shared" si="76"/>
        <v>0</v>
      </c>
      <c r="J2490" s="160" t="str">
        <f t="shared" si="77"/>
        <v>yes</v>
      </c>
    </row>
    <row r="2491" spans="2:10">
      <c r="B2491" t="s">
        <v>17583</v>
      </c>
      <c r="C2491" t="s">
        <v>17584</v>
      </c>
      <c r="D2491">
        <v>1</v>
      </c>
      <c r="E2491" s="160">
        <v>45746</v>
      </c>
      <c r="F2491" s="160">
        <v>45747</v>
      </c>
      <c r="G2491" s="160"/>
      <c r="H2491" s="160"/>
      <c r="I2491" s="160" t="b">
        <f t="shared" si="76"/>
        <v>0</v>
      </c>
      <c r="J2491" s="160" t="str">
        <f t="shared" si="77"/>
        <v>yes</v>
      </c>
    </row>
    <row r="2492" spans="2:10">
      <c r="B2492" t="s">
        <v>17585</v>
      </c>
      <c r="C2492" t="s">
        <v>17586</v>
      </c>
      <c r="D2492">
        <v>1</v>
      </c>
      <c r="E2492" s="160">
        <v>45748</v>
      </c>
      <c r="F2492" s="160">
        <v>45749</v>
      </c>
      <c r="G2492" s="160"/>
      <c r="H2492" s="160"/>
      <c r="I2492" s="160" t="b">
        <f t="shared" si="76"/>
        <v>0</v>
      </c>
      <c r="J2492" s="160" t="str">
        <f t="shared" si="77"/>
        <v>yes</v>
      </c>
    </row>
    <row r="2493" spans="2:10">
      <c r="B2493" t="s">
        <v>17587</v>
      </c>
      <c r="C2493" t="s">
        <v>17588</v>
      </c>
      <c r="D2493" s="160">
        <v>1</v>
      </c>
      <c r="E2493" s="160">
        <v>45750</v>
      </c>
      <c r="F2493" s="160">
        <v>45752</v>
      </c>
      <c r="G2493" s="160"/>
      <c r="H2493" s="160"/>
      <c r="I2493" s="160" t="b">
        <f t="shared" si="76"/>
        <v>0</v>
      </c>
      <c r="J2493" s="160" t="str">
        <f t="shared" si="77"/>
        <v>yes</v>
      </c>
    </row>
    <row r="2494" spans="2:10">
      <c r="B2494" t="s">
        <v>17589</v>
      </c>
      <c r="C2494" t="s">
        <v>17590</v>
      </c>
      <c r="D2494">
        <v>1</v>
      </c>
      <c r="E2494" s="160">
        <v>45746</v>
      </c>
      <c r="F2494" s="160">
        <v>45747</v>
      </c>
      <c r="G2494" s="160"/>
      <c r="H2494" s="160"/>
      <c r="I2494" s="160" t="b">
        <f t="shared" si="76"/>
        <v>0</v>
      </c>
      <c r="J2494" s="160" t="str">
        <f t="shared" si="77"/>
        <v>yes</v>
      </c>
    </row>
    <row r="2495" spans="2:10">
      <c r="B2495" t="s">
        <v>17591</v>
      </c>
      <c r="C2495" t="s">
        <v>17592</v>
      </c>
      <c r="D2495">
        <v>1</v>
      </c>
      <c r="E2495" s="160">
        <v>45748</v>
      </c>
      <c r="F2495" s="160">
        <v>45749</v>
      </c>
      <c r="G2495" s="160"/>
      <c r="H2495" s="160"/>
      <c r="I2495" s="160" t="b">
        <f t="shared" si="76"/>
        <v>0</v>
      </c>
      <c r="J2495" s="160" t="str">
        <f t="shared" si="77"/>
        <v>yes</v>
      </c>
    </row>
    <row r="2496" spans="2:10">
      <c r="B2496" t="s">
        <v>17593</v>
      </c>
      <c r="C2496" t="s">
        <v>17594</v>
      </c>
      <c r="D2496">
        <v>1</v>
      </c>
      <c r="E2496" s="160">
        <v>45750</v>
      </c>
      <c r="F2496" s="160">
        <v>45752</v>
      </c>
      <c r="G2496" s="160"/>
      <c r="H2496" s="160"/>
      <c r="I2496" s="160" t="b">
        <f t="shared" si="76"/>
        <v>0</v>
      </c>
      <c r="J2496" s="160" t="str">
        <f t="shared" si="77"/>
        <v>yes</v>
      </c>
    </row>
    <row r="2497" spans="2:10">
      <c r="B2497" t="s">
        <v>17595</v>
      </c>
      <c r="C2497" t="s">
        <v>17596</v>
      </c>
      <c r="D2497">
        <v>1</v>
      </c>
      <c r="E2497" s="160">
        <v>45748</v>
      </c>
      <c r="F2497" s="160">
        <v>45749</v>
      </c>
      <c r="G2497" s="160"/>
      <c r="H2497" s="160"/>
      <c r="I2497" s="160" t="b">
        <f t="shared" si="76"/>
        <v>0</v>
      </c>
      <c r="J2497" s="160" t="str">
        <f t="shared" si="77"/>
        <v>yes</v>
      </c>
    </row>
    <row r="2498" spans="2:10">
      <c r="B2498" t="s">
        <v>17597</v>
      </c>
      <c r="C2498" t="s">
        <v>17598</v>
      </c>
      <c r="D2498" s="160">
        <v>1</v>
      </c>
      <c r="E2498" s="160">
        <v>45750</v>
      </c>
      <c r="F2498" s="160">
        <v>45752</v>
      </c>
      <c r="G2498" s="160"/>
      <c r="H2498" s="160"/>
      <c r="I2498" s="160" t="b">
        <f t="shared" si="76"/>
        <v>0</v>
      </c>
      <c r="J2498" s="160" t="str">
        <f t="shared" si="77"/>
        <v>yes</v>
      </c>
    </row>
    <row r="2499" spans="2:10">
      <c r="B2499" t="s">
        <v>17599</v>
      </c>
      <c r="C2499" t="s">
        <v>17600</v>
      </c>
      <c r="D2499">
        <v>1</v>
      </c>
      <c r="E2499" s="160">
        <v>45753</v>
      </c>
      <c r="F2499" s="160">
        <v>45754</v>
      </c>
      <c r="G2499" s="160"/>
      <c r="H2499" s="160"/>
      <c r="I2499" s="160" t="b">
        <f t="shared" si="76"/>
        <v>0</v>
      </c>
      <c r="J2499" s="160" t="str">
        <f t="shared" si="77"/>
        <v>yes</v>
      </c>
    </row>
    <row r="2500" spans="2:10">
      <c r="B2500" t="s">
        <v>17601</v>
      </c>
      <c r="C2500" t="s">
        <v>17602</v>
      </c>
      <c r="D2500">
        <v>1</v>
      </c>
      <c r="E2500" s="160">
        <v>45750</v>
      </c>
      <c r="F2500" s="160">
        <v>45752</v>
      </c>
      <c r="G2500" s="160"/>
      <c r="H2500" s="160"/>
      <c r="I2500" s="160" t="b">
        <f t="shared" si="76"/>
        <v>0</v>
      </c>
      <c r="J2500" s="160" t="str">
        <f t="shared" si="77"/>
        <v>yes</v>
      </c>
    </row>
    <row r="2501" spans="2:10">
      <c r="B2501" t="s">
        <v>17603</v>
      </c>
      <c r="C2501" t="s">
        <v>17604</v>
      </c>
      <c r="D2501">
        <v>1</v>
      </c>
      <c r="E2501" s="160">
        <v>45753</v>
      </c>
      <c r="F2501" s="160">
        <v>45754</v>
      </c>
      <c r="G2501" s="160"/>
      <c r="H2501" s="160"/>
      <c r="I2501" s="160" t="b">
        <f t="shared" si="76"/>
        <v>0</v>
      </c>
      <c r="J2501" s="160" t="str">
        <f t="shared" si="77"/>
        <v>yes</v>
      </c>
    </row>
    <row r="2502" spans="2:10">
      <c r="B2502" t="s">
        <v>17605</v>
      </c>
      <c r="C2502" t="s">
        <v>17606</v>
      </c>
      <c r="D2502">
        <v>1</v>
      </c>
      <c r="E2502" s="160">
        <v>45755</v>
      </c>
      <c r="F2502" s="160">
        <v>45756</v>
      </c>
      <c r="G2502" s="160"/>
      <c r="H2502" s="160"/>
      <c r="I2502" s="160" t="b">
        <f t="shared" si="76"/>
        <v>0</v>
      </c>
      <c r="J2502" s="160" t="str">
        <f t="shared" si="77"/>
        <v>yes</v>
      </c>
    </row>
    <row r="2503" spans="2:10">
      <c r="B2503" t="s">
        <v>17607</v>
      </c>
      <c r="C2503" t="s">
        <v>17608</v>
      </c>
      <c r="D2503">
        <v>1</v>
      </c>
      <c r="E2503" s="160">
        <v>45753</v>
      </c>
      <c r="F2503" s="160">
        <v>45754</v>
      </c>
      <c r="G2503" s="160"/>
      <c r="H2503" s="160"/>
      <c r="I2503" s="160" t="b">
        <f t="shared" si="76"/>
        <v>0</v>
      </c>
      <c r="J2503" s="160" t="str">
        <f t="shared" si="77"/>
        <v>yes</v>
      </c>
    </row>
    <row r="2504" spans="2:10">
      <c r="B2504" t="s">
        <v>17609</v>
      </c>
      <c r="C2504" t="s">
        <v>17610</v>
      </c>
      <c r="D2504">
        <v>1</v>
      </c>
      <c r="E2504" s="160">
        <v>45755</v>
      </c>
      <c r="F2504" s="160">
        <v>45756</v>
      </c>
      <c r="G2504" s="160"/>
      <c r="H2504" s="160"/>
      <c r="I2504" s="160" t="b">
        <f t="shared" si="76"/>
        <v>0</v>
      </c>
      <c r="J2504" s="160" t="str">
        <f t="shared" si="77"/>
        <v>yes</v>
      </c>
    </row>
    <row r="2505" spans="2:10">
      <c r="B2505" t="s">
        <v>17611</v>
      </c>
      <c r="C2505" t="s">
        <v>17612</v>
      </c>
      <c r="D2505">
        <v>1</v>
      </c>
      <c r="E2505" s="160">
        <v>45755</v>
      </c>
      <c r="F2505" s="160">
        <v>45756</v>
      </c>
      <c r="G2505" s="160"/>
      <c r="H2505" s="160"/>
      <c r="I2505" s="160" t="b">
        <f t="shared" si="76"/>
        <v>0</v>
      </c>
      <c r="J2505" s="160" t="str">
        <f t="shared" si="77"/>
        <v>yes</v>
      </c>
    </row>
    <row r="2506" spans="2:10">
      <c r="B2506" t="s">
        <v>17613</v>
      </c>
      <c r="C2506" t="s">
        <v>17614</v>
      </c>
      <c r="D2506">
        <v>1</v>
      </c>
      <c r="E2506" s="160">
        <v>45757</v>
      </c>
      <c r="F2506" s="160">
        <v>45759</v>
      </c>
      <c r="G2506" s="160"/>
      <c r="H2506" s="160"/>
      <c r="I2506" s="160" t="b">
        <f t="shared" si="76"/>
        <v>0</v>
      </c>
      <c r="J2506" s="160" t="str">
        <f t="shared" si="77"/>
        <v>yes</v>
      </c>
    </row>
    <row r="2507" spans="2:10">
      <c r="B2507" t="s">
        <v>17615</v>
      </c>
      <c r="C2507" t="s">
        <v>17616</v>
      </c>
      <c r="D2507">
        <v>1</v>
      </c>
      <c r="E2507" s="160">
        <v>45757</v>
      </c>
      <c r="F2507" s="160">
        <v>45759</v>
      </c>
      <c r="G2507" s="160"/>
      <c r="H2507" s="160"/>
      <c r="I2507" s="160" t="b">
        <f t="shared" ref="I2507:I2570" si="78">IF(E2507=G2507,"yes")</f>
        <v>0</v>
      </c>
      <c r="J2507" s="160" t="str">
        <f t="shared" ref="J2507:J2570" si="79">IF(E2507&gt;G2507,"yes")</f>
        <v>yes</v>
      </c>
    </row>
    <row r="2508" spans="2:10">
      <c r="B2508" t="s">
        <v>17617</v>
      </c>
      <c r="C2508" t="s">
        <v>17618</v>
      </c>
      <c r="D2508">
        <v>1</v>
      </c>
      <c r="E2508" s="160">
        <v>45760</v>
      </c>
      <c r="F2508" s="160">
        <v>45761</v>
      </c>
      <c r="G2508" s="160"/>
      <c r="H2508" s="160"/>
      <c r="I2508" s="160" t="b">
        <f t="shared" si="78"/>
        <v>0</v>
      </c>
      <c r="J2508" s="160" t="str">
        <f t="shared" si="79"/>
        <v>yes</v>
      </c>
    </row>
    <row r="2509" spans="2:10">
      <c r="B2509" t="s">
        <v>17619</v>
      </c>
      <c r="C2509" t="s">
        <v>17263</v>
      </c>
      <c r="D2509">
        <v>1</v>
      </c>
      <c r="E2509" s="160">
        <v>45696</v>
      </c>
      <c r="F2509" s="160">
        <v>45697</v>
      </c>
      <c r="G2509" s="160">
        <v>45887</v>
      </c>
      <c r="H2509" s="160"/>
      <c r="I2509" s="160" t="b">
        <f t="shared" si="78"/>
        <v>0</v>
      </c>
      <c r="J2509" s="160" t="b">
        <f t="shared" si="79"/>
        <v>0</v>
      </c>
    </row>
    <row r="2510" spans="2:10">
      <c r="B2510" t="s">
        <v>17620</v>
      </c>
      <c r="C2510" t="s">
        <v>17265</v>
      </c>
      <c r="D2510">
        <v>1</v>
      </c>
      <c r="E2510" s="160">
        <v>45698</v>
      </c>
      <c r="F2510" s="160">
        <v>45701</v>
      </c>
      <c r="G2510" s="160">
        <v>45890</v>
      </c>
      <c r="H2510" s="160"/>
      <c r="I2510" s="160" t="b">
        <f t="shared" si="78"/>
        <v>0</v>
      </c>
      <c r="J2510" s="160" t="b">
        <f t="shared" si="79"/>
        <v>0</v>
      </c>
    </row>
    <row r="2511" spans="2:10">
      <c r="B2511" t="s">
        <v>17621</v>
      </c>
      <c r="C2511" t="s">
        <v>17267</v>
      </c>
      <c r="D2511">
        <v>1</v>
      </c>
      <c r="E2511" s="160">
        <v>45703</v>
      </c>
      <c r="F2511" s="160">
        <v>45706</v>
      </c>
      <c r="G2511" s="160">
        <v>45894</v>
      </c>
      <c r="H2511" s="160"/>
      <c r="I2511" s="160" t="b">
        <f t="shared" si="78"/>
        <v>0</v>
      </c>
      <c r="J2511" s="160" t="b">
        <f t="shared" si="79"/>
        <v>0</v>
      </c>
    </row>
    <row r="2512" spans="2:10">
      <c r="B2512" t="s">
        <v>17622</v>
      </c>
      <c r="C2512" t="s">
        <v>15331</v>
      </c>
      <c r="D2512">
        <v>1</v>
      </c>
      <c r="E2512" s="160">
        <v>45707</v>
      </c>
      <c r="F2512" s="160">
        <v>45708</v>
      </c>
      <c r="G2512" s="160">
        <v>45963</v>
      </c>
      <c r="H2512" s="160"/>
      <c r="I2512" s="160" t="b">
        <f t="shared" si="78"/>
        <v>0</v>
      </c>
      <c r="J2512" s="160" t="b">
        <f t="shared" si="79"/>
        <v>0</v>
      </c>
    </row>
    <row r="2513" spans="2:10">
      <c r="B2513" t="s">
        <v>17623</v>
      </c>
      <c r="C2513" t="s">
        <v>15333</v>
      </c>
      <c r="D2513">
        <v>1</v>
      </c>
      <c r="E2513" s="160">
        <v>45710</v>
      </c>
      <c r="F2513" s="160">
        <v>45711</v>
      </c>
      <c r="G2513" s="160">
        <v>45965</v>
      </c>
      <c r="H2513" s="160"/>
      <c r="I2513" s="160" t="b">
        <f t="shared" si="78"/>
        <v>0</v>
      </c>
      <c r="J2513" s="160" t="b">
        <f t="shared" si="79"/>
        <v>0</v>
      </c>
    </row>
    <row r="2514" spans="2:10">
      <c r="B2514" t="s">
        <v>17624</v>
      </c>
      <c r="C2514" t="s">
        <v>17625</v>
      </c>
      <c r="D2514">
        <v>1</v>
      </c>
      <c r="E2514" s="160">
        <v>45691</v>
      </c>
      <c r="F2514" s="160">
        <v>45692</v>
      </c>
      <c r="G2514" s="160">
        <v>45960</v>
      </c>
      <c r="H2514" s="160"/>
      <c r="I2514" s="160" t="b">
        <f t="shared" si="78"/>
        <v>0</v>
      </c>
      <c r="J2514" s="160" t="b">
        <f t="shared" si="79"/>
        <v>0</v>
      </c>
    </row>
    <row r="2515" spans="2:10">
      <c r="B2515" t="s">
        <v>17626</v>
      </c>
      <c r="C2515" t="s">
        <v>17627</v>
      </c>
      <c r="D2515">
        <v>1</v>
      </c>
      <c r="E2515" s="160">
        <v>45693</v>
      </c>
      <c r="F2515" s="160">
        <v>45694</v>
      </c>
      <c r="G2515" s="160">
        <v>45963</v>
      </c>
      <c r="H2515" s="160"/>
      <c r="I2515" s="160" t="b">
        <f t="shared" si="78"/>
        <v>0</v>
      </c>
      <c r="J2515" s="160" t="b">
        <f t="shared" si="79"/>
        <v>0</v>
      </c>
    </row>
    <row r="2516" spans="2:10">
      <c r="B2516" t="s">
        <v>17628</v>
      </c>
      <c r="C2516" t="s">
        <v>17629</v>
      </c>
      <c r="D2516">
        <v>1</v>
      </c>
      <c r="E2516" s="160">
        <v>45696</v>
      </c>
      <c r="F2516" s="160">
        <v>45697</v>
      </c>
      <c r="G2516" s="160">
        <v>45965</v>
      </c>
      <c r="H2516" s="160"/>
      <c r="I2516" s="160" t="b">
        <f t="shared" si="78"/>
        <v>0</v>
      </c>
      <c r="J2516" s="160" t="b">
        <f t="shared" si="79"/>
        <v>0</v>
      </c>
    </row>
    <row r="2517" spans="2:10">
      <c r="B2517" t="s">
        <v>17630</v>
      </c>
      <c r="C2517" t="s">
        <v>17631</v>
      </c>
      <c r="D2517">
        <v>1</v>
      </c>
      <c r="E2517" s="160">
        <v>45698</v>
      </c>
      <c r="F2517" s="160">
        <v>45699</v>
      </c>
      <c r="G2517" s="160">
        <v>45965</v>
      </c>
      <c r="H2517" s="160"/>
      <c r="I2517" s="160" t="b">
        <f t="shared" si="78"/>
        <v>0</v>
      </c>
      <c r="J2517" s="160" t="b">
        <f t="shared" si="79"/>
        <v>0</v>
      </c>
    </row>
    <row r="2518" spans="2:10">
      <c r="B2518" t="s">
        <v>17632</v>
      </c>
      <c r="C2518" t="s">
        <v>17633</v>
      </c>
      <c r="D2518">
        <v>1</v>
      </c>
      <c r="E2518" s="160">
        <v>45700</v>
      </c>
      <c r="F2518" s="160">
        <v>45701</v>
      </c>
      <c r="G2518" s="160">
        <v>45966</v>
      </c>
      <c r="H2518" s="160"/>
      <c r="I2518" s="160" t="b">
        <f t="shared" si="78"/>
        <v>0</v>
      </c>
      <c r="J2518" s="160" t="b">
        <f t="shared" si="79"/>
        <v>0</v>
      </c>
    </row>
    <row r="2519" spans="2:10">
      <c r="B2519" t="s">
        <v>17634</v>
      </c>
      <c r="C2519" t="s">
        <v>17635</v>
      </c>
      <c r="D2519">
        <v>1</v>
      </c>
      <c r="E2519" s="160">
        <v>45693</v>
      </c>
      <c r="F2519" s="160">
        <v>45694</v>
      </c>
      <c r="G2519" s="160">
        <v>45960</v>
      </c>
      <c r="H2519" s="160"/>
      <c r="I2519" s="160" t="b">
        <f t="shared" si="78"/>
        <v>0</v>
      </c>
      <c r="J2519" s="160" t="b">
        <f t="shared" si="79"/>
        <v>0</v>
      </c>
    </row>
    <row r="2520" spans="2:10">
      <c r="B2520" t="s">
        <v>17636</v>
      </c>
      <c r="C2520" t="s">
        <v>17637</v>
      </c>
      <c r="D2520">
        <v>1</v>
      </c>
      <c r="E2520" s="160">
        <v>45696</v>
      </c>
      <c r="F2520" s="160">
        <v>45697</v>
      </c>
      <c r="G2520" s="160">
        <v>45963</v>
      </c>
      <c r="H2520" s="160"/>
      <c r="I2520" s="160" t="b">
        <f t="shared" si="78"/>
        <v>0</v>
      </c>
      <c r="J2520" s="160" t="b">
        <f t="shared" si="79"/>
        <v>0</v>
      </c>
    </row>
    <row r="2521" spans="2:10">
      <c r="B2521" t="s">
        <v>17638</v>
      </c>
      <c r="C2521" t="s">
        <v>17639</v>
      </c>
      <c r="D2521">
        <v>1</v>
      </c>
      <c r="E2521" s="160">
        <v>45698</v>
      </c>
      <c r="F2521" s="160">
        <v>45699</v>
      </c>
      <c r="G2521" s="160">
        <v>45965</v>
      </c>
      <c r="H2521" s="160"/>
      <c r="I2521" s="160" t="b">
        <f t="shared" si="78"/>
        <v>0</v>
      </c>
      <c r="J2521" s="160" t="b">
        <f t="shared" si="79"/>
        <v>0</v>
      </c>
    </row>
    <row r="2522" spans="2:10">
      <c r="B2522" t="s">
        <v>17640</v>
      </c>
      <c r="C2522" t="s">
        <v>17641</v>
      </c>
      <c r="D2522">
        <v>1</v>
      </c>
      <c r="E2522" s="160">
        <v>45700</v>
      </c>
      <c r="F2522" s="160">
        <v>45701</v>
      </c>
      <c r="G2522" s="160">
        <v>45965</v>
      </c>
      <c r="H2522" s="160"/>
      <c r="I2522" s="160" t="b">
        <f t="shared" si="78"/>
        <v>0</v>
      </c>
      <c r="J2522" s="160" t="b">
        <f t="shared" si="79"/>
        <v>0</v>
      </c>
    </row>
    <row r="2523" spans="2:10">
      <c r="B2523" t="s">
        <v>17642</v>
      </c>
      <c r="C2523" t="s">
        <v>17643</v>
      </c>
      <c r="D2523">
        <v>1</v>
      </c>
      <c r="E2523" s="160">
        <v>45703</v>
      </c>
      <c r="F2523" s="160">
        <v>45704</v>
      </c>
      <c r="G2523" s="160">
        <v>45966</v>
      </c>
      <c r="H2523" s="160"/>
      <c r="I2523" s="160" t="b">
        <f t="shared" si="78"/>
        <v>0</v>
      </c>
      <c r="J2523" s="160" t="b">
        <f t="shared" si="79"/>
        <v>0</v>
      </c>
    </row>
    <row r="2524" spans="2:10">
      <c r="B2524" t="s">
        <v>17644</v>
      </c>
      <c r="C2524" t="s">
        <v>17645</v>
      </c>
      <c r="D2524">
        <v>1</v>
      </c>
      <c r="E2524" s="160">
        <v>45705</v>
      </c>
      <c r="F2524" s="160">
        <v>45706</v>
      </c>
      <c r="G2524" s="160"/>
      <c r="H2524" s="160"/>
      <c r="I2524" s="160" t="b">
        <f t="shared" si="78"/>
        <v>0</v>
      </c>
      <c r="J2524" s="160" t="str">
        <f t="shared" si="79"/>
        <v>yes</v>
      </c>
    </row>
    <row r="2525" spans="2:10">
      <c r="B2525" t="s">
        <v>17646</v>
      </c>
      <c r="C2525" t="s">
        <v>17647</v>
      </c>
      <c r="D2525">
        <v>1</v>
      </c>
      <c r="E2525" s="160">
        <v>45707</v>
      </c>
      <c r="F2525" s="160">
        <v>45708</v>
      </c>
      <c r="G2525" s="160"/>
      <c r="H2525" s="160"/>
      <c r="I2525" s="160" t="b">
        <f t="shared" si="78"/>
        <v>0</v>
      </c>
      <c r="J2525" s="160" t="str">
        <f t="shared" si="79"/>
        <v>yes</v>
      </c>
    </row>
    <row r="2526" spans="2:10">
      <c r="B2526" t="s">
        <v>17648</v>
      </c>
      <c r="C2526" t="s">
        <v>17649</v>
      </c>
      <c r="D2526">
        <v>1</v>
      </c>
      <c r="E2526" s="160">
        <v>45739</v>
      </c>
      <c r="F2526" s="160">
        <v>45740</v>
      </c>
      <c r="G2526" s="160">
        <v>45960</v>
      </c>
      <c r="H2526" s="160"/>
      <c r="I2526" s="160" t="b">
        <f t="shared" si="78"/>
        <v>0</v>
      </c>
      <c r="J2526" s="160" t="b">
        <f t="shared" si="79"/>
        <v>0</v>
      </c>
    </row>
    <row r="2527" spans="2:10">
      <c r="B2527" t="s">
        <v>17650</v>
      </c>
      <c r="C2527" t="s">
        <v>17051</v>
      </c>
      <c r="D2527">
        <v>1</v>
      </c>
      <c r="E2527" s="160">
        <v>45741</v>
      </c>
      <c r="F2527" s="160">
        <v>45743</v>
      </c>
      <c r="G2527" s="160">
        <v>45963</v>
      </c>
      <c r="H2527" s="160"/>
      <c r="I2527" s="160" t="b">
        <f t="shared" si="78"/>
        <v>0</v>
      </c>
      <c r="J2527" s="160" t="b">
        <f t="shared" si="79"/>
        <v>0</v>
      </c>
    </row>
    <row r="2528" spans="2:10">
      <c r="B2528" t="s">
        <v>17651</v>
      </c>
      <c r="C2528" t="s">
        <v>17652</v>
      </c>
      <c r="D2528">
        <v>1</v>
      </c>
      <c r="E2528" s="160">
        <v>45745</v>
      </c>
      <c r="F2528" s="160">
        <v>45747</v>
      </c>
      <c r="G2528" s="160">
        <v>45966</v>
      </c>
      <c r="H2528" s="160"/>
      <c r="I2528" s="160" t="b">
        <f t="shared" si="78"/>
        <v>0</v>
      </c>
      <c r="J2528" s="160" t="b">
        <f t="shared" si="79"/>
        <v>0</v>
      </c>
    </row>
    <row r="2529" spans="2:10">
      <c r="B2529" t="s">
        <v>17653</v>
      </c>
      <c r="C2529" t="s">
        <v>17654</v>
      </c>
      <c r="D2529">
        <v>1</v>
      </c>
      <c r="E2529" s="160">
        <v>45748</v>
      </c>
      <c r="F2529" s="160">
        <v>45750</v>
      </c>
      <c r="G2529" s="160"/>
      <c r="H2529" s="160"/>
      <c r="I2529" s="160" t="b">
        <f t="shared" si="78"/>
        <v>0</v>
      </c>
      <c r="J2529" s="160" t="str">
        <f t="shared" si="79"/>
        <v>yes</v>
      </c>
    </row>
    <row r="2530" spans="2:10">
      <c r="B2530" t="s">
        <v>17655</v>
      </c>
      <c r="C2530" t="s">
        <v>17656</v>
      </c>
      <c r="D2530">
        <v>1</v>
      </c>
      <c r="E2530" s="160">
        <v>45752</v>
      </c>
      <c r="F2530" s="160">
        <v>45755</v>
      </c>
      <c r="G2530" s="160"/>
      <c r="H2530" s="160"/>
      <c r="I2530" s="160" t="b">
        <f t="shared" si="78"/>
        <v>0</v>
      </c>
      <c r="J2530" s="160" t="str">
        <f t="shared" si="79"/>
        <v>yes</v>
      </c>
    </row>
    <row r="2531" spans="2:10">
      <c r="B2531" t="s">
        <v>17657</v>
      </c>
      <c r="C2531" t="s">
        <v>17658</v>
      </c>
      <c r="D2531">
        <v>1</v>
      </c>
      <c r="E2531" s="160">
        <v>45741</v>
      </c>
      <c r="F2531" s="160">
        <v>45742</v>
      </c>
      <c r="G2531" s="160">
        <v>45950</v>
      </c>
      <c r="H2531" s="160"/>
      <c r="I2531" s="160" t="b">
        <f t="shared" si="78"/>
        <v>0</v>
      </c>
      <c r="J2531" s="160" t="b">
        <f t="shared" si="79"/>
        <v>0</v>
      </c>
    </row>
    <row r="2532" spans="2:10">
      <c r="B2532" t="s">
        <v>17659</v>
      </c>
      <c r="C2532" t="s">
        <v>17061</v>
      </c>
      <c r="D2532">
        <v>1</v>
      </c>
      <c r="E2532" s="160">
        <v>45743</v>
      </c>
      <c r="F2532" s="160">
        <v>45745</v>
      </c>
      <c r="G2532" s="160">
        <v>45951</v>
      </c>
      <c r="H2532" s="160"/>
      <c r="I2532" s="160" t="b">
        <f t="shared" si="78"/>
        <v>0</v>
      </c>
      <c r="J2532" s="160" t="b">
        <f t="shared" si="79"/>
        <v>0</v>
      </c>
    </row>
    <row r="2533" spans="2:10">
      <c r="B2533" t="s">
        <v>17660</v>
      </c>
      <c r="C2533" t="s">
        <v>17661</v>
      </c>
      <c r="D2533">
        <v>1</v>
      </c>
      <c r="E2533" s="160">
        <v>45746</v>
      </c>
      <c r="F2533" s="160">
        <v>45747</v>
      </c>
      <c r="G2533" s="160">
        <v>45952</v>
      </c>
      <c r="H2533" s="160"/>
      <c r="I2533" s="160" t="b">
        <f t="shared" si="78"/>
        <v>0</v>
      </c>
      <c r="J2533" s="160" t="b">
        <f t="shared" si="79"/>
        <v>0</v>
      </c>
    </row>
    <row r="2534" spans="2:10">
      <c r="B2534" t="s">
        <v>17662</v>
      </c>
      <c r="C2534" t="s">
        <v>17663</v>
      </c>
      <c r="D2534">
        <v>1</v>
      </c>
      <c r="E2534" s="160">
        <v>45748</v>
      </c>
      <c r="F2534" s="160">
        <v>45749</v>
      </c>
      <c r="G2534" s="160">
        <v>45953</v>
      </c>
      <c r="H2534" s="160"/>
      <c r="I2534" s="160" t="b">
        <f t="shared" si="78"/>
        <v>0</v>
      </c>
      <c r="J2534" s="160" t="b">
        <f t="shared" si="79"/>
        <v>0</v>
      </c>
    </row>
    <row r="2535" spans="2:10">
      <c r="B2535" t="s">
        <v>17664</v>
      </c>
      <c r="C2535" t="s">
        <v>17665</v>
      </c>
      <c r="D2535">
        <v>1</v>
      </c>
      <c r="E2535" s="160">
        <v>45750</v>
      </c>
      <c r="F2535" s="160">
        <v>45752</v>
      </c>
      <c r="G2535" s="160">
        <v>45955</v>
      </c>
      <c r="H2535" s="160"/>
      <c r="I2535" s="160" t="b">
        <f t="shared" si="78"/>
        <v>0</v>
      </c>
      <c r="J2535" s="160" t="b">
        <f t="shared" si="79"/>
        <v>0</v>
      </c>
    </row>
    <row r="2536" spans="2:10">
      <c r="B2536" t="s">
        <v>17666</v>
      </c>
      <c r="C2536" t="s">
        <v>17667</v>
      </c>
      <c r="D2536">
        <v>1</v>
      </c>
      <c r="E2536" s="160">
        <v>45753</v>
      </c>
      <c r="F2536" s="160">
        <v>45754</v>
      </c>
      <c r="G2536" s="160">
        <v>45955</v>
      </c>
      <c r="I2536" s="160" t="b">
        <f t="shared" si="78"/>
        <v>0</v>
      </c>
      <c r="J2536" s="160" t="b">
        <f t="shared" si="79"/>
        <v>0</v>
      </c>
    </row>
    <row r="2537" spans="2:10">
      <c r="B2537" t="s">
        <v>17668</v>
      </c>
      <c r="C2537" t="s">
        <v>17669</v>
      </c>
      <c r="D2537">
        <v>1</v>
      </c>
      <c r="E2537" s="160">
        <v>45755</v>
      </c>
      <c r="F2537" s="160">
        <v>45756</v>
      </c>
      <c r="G2537" s="160"/>
      <c r="H2537" s="160"/>
      <c r="I2537" s="160" t="b">
        <f t="shared" si="78"/>
        <v>0</v>
      </c>
      <c r="J2537" s="160" t="str">
        <f t="shared" si="79"/>
        <v>yes</v>
      </c>
    </row>
    <row r="2538" spans="2:10">
      <c r="B2538" t="s">
        <v>17670</v>
      </c>
      <c r="C2538" t="s">
        <v>17671</v>
      </c>
      <c r="D2538">
        <v>1</v>
      </c>
      <c r="E2538" s="160">
        <v>45757</v>
      </c>
      <c r="F2538" s="160">
        <v>45759</v>
      </c>
      <c r="G2538" s="160"/>
      <c r="H2538" s="160"/>
      <c r="I2538" s="160" t="b">
        <f t="shared" si="78"/>
        <v>0</v>
      </c>
      <c r="J2538" s="160" t="str">
        <f t="shared" si="79"/>
        <v>yes</v>
      </c>
    </row>
    <row r="2539" spans="2:10">
      <c r="B2539" t="s">
        <v>17672</v>
      </c>
      <c r="C2539" t="s">
        <v>17673</v>
      </c>
      <c r="D2539">
        <v>1</v>
      </c>
      <c r="E2539" s="160">
        <v>45761</v>
      </c>
      <c r="F2539" s="160">
        <v>45762</v>
      </c>
      <c r="G2539" s="160"/>
      <c r="H2539" s="160"/>
      <c r="I2539" s="160" t="b">
        <f t="shared" si="78"/>
        <v>0</v>
      </c>
      <c r="J2539" s="160" t="str">
        <f t="shared" si="79"/>
        <v>yes</v>
      </c>
    </row>
    <row r="2540" spans="2:10">
      <c r="B2540" t="s">
        <v>17674</v>
      </c>
      <c r="C2540" t="s">
        <v>17675</v>
      </c>
      <c r="D2540">
        <v>1</v>
      </c>
      <c r="E2540" s="160">
        <v>45757</v>
      </c>
      <c r="F2540" s="160">
        <v>45759</v>
      </c>
      <c r="G2540" s="160">
        <v>45896</v>
      </c>
      <c r="H2540" s="160"/>
      <c r="I2540" s="160" t="b">
        <f t="shared" si="78"/>
        <v>0</v>
      </c>
      <c r="J2540" s="160" t="b">
        <f t="shared" si="79"/>
        <v>0</v>
      </c>
    </row>
    <row r="2541" spans="2:10">
      <c r="B2541" t="s">
        <v>17676</v>
      </c>
      <c r="C2541" t="s">
        <v>17677</v>
      </c>
      <c r="D2541">
        <v>1</v>
      </c>
      <c r="E2541" s="160">
        <v>45760</v>
      </c>
      <c r="F2541" s="160">
        <v>45761</v>
      </c>
      <c r="G2541" s="160">
        <v>45899</v>
      </c>
      <c r="H2541" s="160"/>
      <c r="I2541" s="160" t="b">
        <f t="shared" si="78"/>
        <v>0</v>
      </c>
      <c r="J2541" s="160" t="b">
        <f t="shared" si="79"/>
        <v>0</v>
      </c>
    </row>
    <row r="2542" spans="2:10">
      <c r="B2542" t="s">
        <v>17678</v>
      </c>
      <c r="C2542" t="s">
        <v>17679</v>
      </c>
      <c r="D2542">
        <v>1</v>
      </c>
      <c r="E2542" s="160">
        <v>45763</v>
      </c>
      <c r="F2542" s="160">
        <v>45764</v>
      </c>
      <c r="G2542" s="160">
        <v>45937</v>
      </c>
      <c r="H2542" s="160"/>
      <c r="I2542" s="160" t="b">
        <f t="shared" si="78"/>
        <v>0</v>
      </c>
      <c r="J2542" s="160" t="b">
        <f t="shared" si="79"/>
        <v>0</v>
      </c>
    </row>
    <row r="2543" spans="2:10">
      <c r="B2543" t="s">
        <v>17680</v>
      </c>
      <c r="C2543" t="s">
        <v>17681</v>
      </c>
      <c r="D2543">
        <v>1</v>
      </c>
      <c r="E2543" s="160">
        <v>45762</v>
      </c>
      <c r="F2543" s="160">
        <v>45763</v>
      </c>
      <c r="G2543" s="160">
        <v>45955</v>
      </c>
      <c r="H2543" s="160"/>
      <c r="I2543" s="160" t="b">
        <f t="shared" si="78"/>
        <v>0</v>
      </c>
      <c r="J2543" s="160" t="b">
        <f t="shared" si="79"/>
        <v>0</v>
      </c>
    </row>
    <row r="2544" spans="2:10">
      <c r="B2544" t="s">
        <v>17682</v>
      </c>
      <c r="C2544" t="s">
        <v>17683</v>
      </c>
      <c r="D2544">
        <v>1</v>
      </c>
      <c r="E2544" s="160">
        <v>45764</v>
      </c>
      <c r="F2544" s="160">
        <v>45766</v>
      </c>
      <c r="G2544" s="160"/>
      <c r="H2544" s="160"/>
      <c r="I2544" s="160" t="b">
        <f t="shared" si="78"/>
        <v>0</v>
      </c>
      <c r="J2544" s="160" t="str">
        <f t="shared" si="79"/>
        <v>yes</v>
      </c>
    </row>
    <row r="2545" spans="2:10">
      <c r="B2545" t="s">
        <v>17684</v>
      </c>
      <c r="C2545" t="s">
        <v>17685</v>
      </c>
      <c r="D2545">
        <v>1</v>
      </c>
      <c r="E2545" s="160">
        <v>45768</v>
      </c>
      <c r="F2545" s="160">
        <v>45769</v>
      </c>
      <c r="G2545" s="160"/>
      <c r="H2545" s="160"/>
      <c r="I2545" s="160" t="b">
        <f t="shared" si="78"/>
        <v>0</v>
      </c>
      <c r="J2545" s="160" t="str">
        <f t="shared" si="79"/>
        <v>yes</v>
      </c>
    </row>
    <row r="2546" spans="2:10">
      <c r="B2546" t="s">
        <v>17686</v>
      </c>
      <c r="C2546" t="s">
        <v>17687</v>
      </c>
      <c r="D2546">
        <v>1</v>
      </c>
      <c r="E2546" s="160">
        <v>45727</v>
      </c>
      <c r="F2546" s="160">
        <v>45733</v>
      </c>
      <c r="G2546" s="160">
        <v>45955</v>
      </c>
      <c r="H2546" s="160"/>
      <c r="I2546" s="160" t="b">
        <f t="shared" si="78"/>
        <v>0</v>
      </c>
      <c r="J2546" s="160" t="b">
        <f t="shared" si="79"/>
        <v>0</v>
      </c>
    </row>
    <row r="2547" spans="2:10">
      <c r="B2547" t="s">
        <v>17688</v>
      </c>
      <c r="C2547" t="s">
        <v>17689</v>
      </c>
      <c r="D2547">
        <v>1</v>
      </c>
      <c r="E2547" s="160">
        <v>45734</v>
      </c>
      <c r="F2547" s="160">
        <v>45735</v>
      </c>
      <c r="G2547" s="160"/>
      <c r="H2547" s="160"/>
      <c r="I2547" s="160" t="b">
        <f t="shared" si="78"/>
        <v>0</v>
      </c>
      <c r="J2547" s="160" t="str">
        <f t="shared" si="79"/>
        <v>yes</v>
      </c>
    </row>
    <row r="2548" spans="2:10">
      <c r="B2548" t="s">
        <v>17690</v>
      </c>
      <c r="C2548" t="s">
        <v>17691</v>
      </c>
      <c r="D2548">
        <v>1</v>
      </c>
      <c r="E2548" s="160">
        <v>45736</v>
      </c>
      <c r="F2548" s="160">
        <v>45738</v>
      </c>
      <c r="G2548" s="160"/>
      <c r="H2548" s="160"/>
      <c r="I2548" s="160" t="b">
        <f t="shared" si="78"/>
        <v>0</v>
      </c>
      <c r="J2548" s="160" t="str">
        <f t="shared" si="79"/>
        <v>yes</v>
      </c>
    </row>
    <row r="2549" spans="2:10">
      <c r="B2549" t="s">
        <v>17692</v>
      </c>
      <c r="C2549" t="s">
        <v>17693</v>
      </c>
      <c r="D2549">
        <v>1</v>
      </c>
      <c r="E2549" s="160">
        <v>45713</v>
      </c>
      <c r="F2549" s="160">
        <v>45714</v>
      </c>
      <c r="G2549" s="160">
        <v>45878</v>
      </c>
      <c r="H2549" s="160"/>
      <c r="I2549" s="160" t="b">
        <f t="shared" si="78"/>
        <v>0</v>
      </c>
      <c r="J2549" s="160" t="b">
        <f t="shared" si="79"/>
        <v>0</v>
      </c>
    </row>
    <row r="2550" spans="2:10">
      <c r="B2550" t="s">
        <v>17694</v>
      </c>
      <c r="C2550" t="s">
        <v>17695</v>
      </c>
      <c r="D2550">
        <v>1</v>
      </c>
      <c r="E2550" s="160">
        <v>45715</v>
      </c>
      <c r="F2550" s="160">
        <v>45717</v>
      </c>
      <c r="G2550" s="160">
        <v>45881</v>
      </c>
      <c r="H2550" s="160"/>
      <c r="I2550" s="160" t="b">
        <f t="shared" si="78"/>
        <v>0</v>
      </c>
      <c r="J2550" s="160" t="b">
        <f t="shared" si="79"/>
        <v>0</v>
      </c>
    </row>
    <row r="2551" spans="2:10">
      <c r="B2551" t="s">
        <v>17696</v>
      </c>
      <c r="C2551" t="s">
        <v>17697</v>
      </c>
      <c r="D2551">
        <v>1</v>
      </c>
      <c r="E2551" s="160">
        <v>45718</v>
      </c>
      <c r="F2551" s="160">
        <v>45719</v>
      </c>
      <c r="G2551" s="160">
        <v>45935</v>
      </c>
      <c r="H2551" s="160"/>
      <c r="I2551" s="160" t="b">
        <f t="shared" si="78"/>
        <v>0</v>
      </c>
      <c r="J2551" s="160" t="b">
        <f t="shared" si="79"/>
        <v>0</v>
      </c>
    </row>
    <row r="2552" spans="2:10">
      <c r="B2552" t="s">
        <v>17698</v>
      </c>
      <c r="C2552" t="s">
        <v>17699</v>
      </c>
      <c r="D2552">
        <v>1</v>
      </c>
      <c r="E2552" s="160">
        <v>45720</v>
      </c>
      <c r="F2552" s="160">
        <v>45721</v>
      </c>
      <c r="G2552" s="160"/>
      <c r="H2552" s="160"/>
      <c r="I2552" s="160" t="b">
        <f t="shared" si="78"/>
        <v>0</v>
      </c>
      <c r="J2552" s="160" t="str">
        <f t="shared" si="79"/>
        <v>yes</v>
      </c>
    </row>
    <row r="2553" spans="2:10">
      <c r="B2553" t="s">
        <v>17700</v>
      </c>
      <c r="C2553" t="s">
        <v>17701</v>
      </c>
      <c r="D2553">
        <v>1</v>
      </c>
      <c r="E2553" s="160">
        <v>45722</v>
      </c>
      <c r="F2553" s="160">
        <v>45724</v>
      </c>
      <c r="G2553" s="160"/>
      <c r="H2553" s="160"/>
      <c r="I2553" s="160" t="b">
        <f t="shared" si="78"/>
        <v>0</v>
      </c>
      <c r="J2553" s="160" t="str">
        <f t="shared" si="79"/>
        <v>yes</v>
      </c>
    </row>
    <row r="2554" spans="2:10">
      <c r="B2554" t="s">
        <v>17702</v>
      </c>
      <c r="C2554" t="s">
        <v>17703</v>
      </c>
      <c r="D2554">
        <v>1</v>
      </c>
      <c r="E2554" s="160">
        <v>45726</v>
      </c>
      <c r="F2554" s="160">
        <v>45727</v>
      </c>
      <c r="G2554" s="160"/>
      <c r="H2554" s="160"/>
      <c r="I2554" s="160" t="b">
        <f t="shared" si="78"/>
        <v>0</v>
      </c>
      <c r="J2554" s="160" t="str">
        <f t="shared" si="79"/>
        <v>yes</v>
      </c>
    </row>
    <row r="2555" spans="2:10">
      <c r="B2555" t="s">
        <v>17704</v>
      </c>
      <c r="C2555" t="s">
        <v>17705</v>
      </c>
      <c r="D2555">
        <v>1</v>
      </c>
      <c r="E2555" s="160">
        <v>45728</v>
      </c>
      <c r="F2555" s="160">
        <v>45729</v>
      </c>
      <c r="G2555" s="160"/>
      <c r="H2555" s="160"/>
      <c r="I2555" s="160" t="b">
        <f t="shared" si="78"/>
        <v>0</v>
      </c>
      <c r="J2555" s="160" t="str">
        <f t="shared" si="79"/>
        <v>yes</v>
      </c>
    </row>
    <row r="2556" spans="2:10">
      <c r="B2556" t="s">
        <v>17706</v>
      </c>
      <c r="C2556" t="s">
        <v>17707</v>
      </c>
      <c r="D2556">
        <v>1</v>
      </c>
      <c r="E2556" s="160">
        <v>45721</v>
      </c>
      <c r="F2556" s="160">
        <v>45722</v>
      </c>
      <c r="G2556" s="160"/>
      <c r="H2556" s="160"/>
      <c r="I2556" s="160" t="b">
        <f t="shared" si="78"/>
        <v>0</v>
      </c>
      <c r="J2556" s="160" t="str">
        <f t="shared" si="79"/>
        <v>yes</v>
      </c>
    </row>
    <row r="2557" spans="2:10">
      <c r="B2557" t="s">
        <v>17708</v>
      </c>
      <c r="C2557" t="s">
        <v>17709</v>
      </c>
      <c r="D2557">
        <v>1</v>
      </c>
      <c r="E2557" s="160">
        <v>45724</v>
      </c>
      <c r="F2557" s="160">
        <v>45725</v>
      </c>
      <c r="G2557" s="160"/>
      <c r="H2557" s="160"/>
      <c r="I2557" s="160" t="b">
        <f t="shared" si="78"/>
        <v>0</v>
      </c>
      <c r="J2557" s="160" t="str">
        <f t="shared" si="79"/>
        <v>yes</v>
      </c>
    </row>
    <row r="2558" spans="2:10">
      <c r="B2558" t="s">
        <v>17710</v>
      </c>
      <c r="C2558" t="s">
        <v>17711</v>
      </c>
      <c r="D2558">
        <v>1</v>
      </c>
      <c r="E2558" s="160">
        <v>45726</v>
      </c>
      <c r="F2558" s="160">
        <v>45727</v>
      </c>
      <c r="G2558" s="160"/>
      <c r="H2558" s="160"/>
      <c r="I2558" s="160" t="b">
        <f t="shared" si="78"/>
        <v>0</v>
      </c>
      <c r="J2558" s="160" t="str">
        <f t="shared" si="79"/>
        <v>yes</v>
      </c>
    </row>
    <row r="2559" spans="2:10">
      <c r="B2559" t="s">
        <v>17712</v>
      </c>
      <c r="C2559" t="s">
        <v>17713</v>
      </c>
      <c r="D2559">
        <v>1</v>
      </c>
      <c r="E2559" s="160">
        <v>45728</v>
      </c>
      <c r="F2559" s="160">
        <v>45729</v>
      </c>
      <c r="G2559" s="160"/>
      <c r="H2559" s="160"/>
      <c r="I2559" s="160" t="b">
        <f t="shared" si="78"/>
        <v>0</v>
      </c>
      <c r="J2559" s="160" t="str">
        <f t="shared" si="79"/>
        <v>yes</v>
      </c>
    </row>
    <row r="2560" spans="2:10">
      <c r="B2560" t="s">
        <v>17714</v>
      </c>
      <c r="C2560" t="s">
        <v>17715</v>
      </c>
      <c r="D2560">
        <v>1</v>
      </c>
      <c r="E2560" s="160">
        <v>45731</v>
      </c>
      <c r="F2560" s="160">
        <v>45732</v>
      </c>
      <c r="G2560" s="160"/>
      <c r="H2560" s="160"/>
      <c r="I2560" s="160" t="b">
        <f t="shared" si="78"/>
        <v>0</v>
      </c>
      <c r="J2560" s="160" t="str">
        <f t="shared" si="79"/>
        <v>yes</v>
      </c>
    </row>
    <row r="2561" spans="2:10">
      <c r="B2561" t="s">
        <v>17716</v>
      </c>
      <c r="C2561" t="s">
        <v>17717</v>
      </c>
      <c r="D2561">
        <v>1</v>
      </c>
      <c r="E2561" s="160">
        <v>45724</v>
      </c>
      <c r="F2561" s="160">
        <v>45725</v>
      </c>
      <c r="G2561" s="160">
        <v>45948</v>
      </c>
      <c r="H2561" s="160"/>
      <c r="I2561" s="160" t="b">
        <f t="shared" si="78"/>
        <v>0</v>
      </c>
      <c r="J2561" s="160" t="b">
        <f t="shared" si="79"/>
        <v>0</v>
      </c>
    </row>
    <row r="2562" spans="2:10">
      <c r="B2562" t="s">
        <v>17718</v>
      </c>
      <c r="C2562" t="s">
        <v>17719</v>
      </c>
      <c r="D2562">
        <v>1</v>
      </c>
      <c r="E2562" s="160">
        <v>45726</v>
      </c>
      <c r="F2562" s="160">
        <v>45727</v>
      </c>
      <c r="G2562" s="160">
        <v>45949</v>
      </c>
      <c r="H2562" s="160"/>
      <c r="I2562" s="160" t="b">
        <f t="shared" si="78"/>
        <v>0</v>
      </c>
      <c r="J2562" s="160" t="b">
        <f t="shared" si="79"/>
        <v>0</v>
      </c>
    </row>
    <row r="2563" spans="2:10">
      <c r="B2563" t="s">
        <v>17720</v>
      </c>
      <c r="C2563" t="s">
        <v>17721</v>
      </c>
      <c r="D2563">
        <v>1</v>
      </c>
      <c r="E2563" s="160">
        <v>45728</v>
      </c>
      <c r="F2563" s="160">
        <v>45729</v>
      </c>
      <c r="G2563" s="160">
        <v>45951</v>
      </c>
      <c r="H2563" s="160"/>
      <c r="I2563" s="160" t="b">
        <f t="shared" si="78"/>
        <v>0</v>
      </c>
      <c r="J2563" s="160" t="b">
        <f t="shared" si="79"/>
        <v>0</v>
      </c>
    </row>
    <row r="2564" spans="2:10">
      <c r="B2564" t="s">
        <v>17722</v>
      </c>
      <c r="C2564" t="s">
        <v>17723</v>
      </c>
      <c r="D2564">
        <v>1</v>
      </c>
      <c r="E2564" s="160">
        <v>45731</v>
      </c>
      <c r="F2564" s="160">
        <v>45732</v>
      </c>
      <c r="G2564" s="160"/>
      <c r="H2564" s="160"/>
      <c r="I2564" s="160" t="b">
        <f t="shared" si="78"/>
        <v>0</v>
      </c>
      <c r="J2564" s="160" t="str">
        <f t="shared" si="79"/>
        <v>yes</v>
      </c>
    </row>
    <row r="2565" spans="2:10">
      <c r="B2565" t="s">
        <v>17724</v>
      </c>
      <c r="C2565" t="s">
        <v>17725</v>
      </c>
      <c r="D2565">
        <v>1</v>
      </c>
      <c r="E2565" s="160">
        <v>45733</v>
      </c>
      <c r="F2565" s="160">
        <v>45734</v>
      </c>
      <c r="G2565" s="160"/>
      <c r="H2565" s="160"/>
      <c r="I2565" s="160" t="b">
        <f t="shared" si="78"/>
        <v>0</v>
      </c>
      <c r="J2565" s="160" t="str">
        <f t="shared" si="79"/>
        <v>yes</v>
      </c>
    </row>
    <row r="2566" spans="2:10">
      <c r="B2566" t="s">
        <v>17726</v>
      </c>
      <c r="C2566" t="s">
        <v>17727</v>
      </c>
      <c r="D2566">
        <v>1</v>
      </c>
      <c r="E2566" s="160">
        <v>45726</v>
      </c>
      <c r="F2566" s="160">
        <v>45728</v>
      </c>
      <c r="G2566" s="160">
        <v>45959</v>
      </c>
      <c r="H2566" s="160"/>
      <c r="I2566" s="160" t="b">
        <f t="shared" si="78"/>
        <v>0</v>
      </c>
      <c r="J2566" s="160" t="b">
        <f t="shared" si="79"/>
        <v>0</v>
      </c>
    </row>
    <row r="2567" spans="2:10">
      <c r="B2567" t="s">
        <v>17728</v>
      </c>
      <c r="C2567" t="s">
        <v>17729</v>
      </c>
      <c r="D2567">
        <v>1</v>
      </c>
      <c r="E2567" s="160">
        <v>45729</v>
      </c>
      <c r="F2567" s="160">
        <v>45733</v>
      </c>
      <c r="G2567" s="160">
        <v>45962</v>
      </c>
      <c r="H2567" s="160"/>
      <c r="I2567" s="160" t="b">
        <f t="shared" si="78"/>
        <v>0</v>
      </c>
      <c r="J2567" s="160" t="b">
        <f t="shared" si="79"/>
        <v>0</v>
      </c>
    </row>
    <row r="2568" spans="2:10">
      <c r="B2568" t="s">
        <v>17730</v>
      </c>
      <c r="C2568" t="s">
        <v>17731</v>
      </c>
      <c r="D2568">
        <v>1</v>
      </c>
      <c r="E2568" s="160">
        <v>45734</v>
      </c>
      <c r="F2568" s="160">
        <v>45738</v>
      </c>
      <c r="G2568" s="160"/>
      <c r="H2568" s="160"/>
      <c r="I2568" s="160" t="b">
        <f t="shared" si="78"/>
        <v>0</v>
      </c>
      <c r="J2568" s="160" t="str">
        <f t="shared" si="79"/>
        <v>yes</v>
      </c>
    </row>
    <row r="2569" spans="2:10">
      <c r="B2569" t="s">
        <v>17732</v>
      </c>
      <c r="C2569" t="s">
        <v>17733</v>
      </c>
      <c r="D2569" s="160">
        <v>1</v>
      </c>
      <c r="E2569" s="160">
        <v>45739</v>
      </c>
      <c r="F2569" s="160">
        <v>45741</v>
      </c>
      <c r="G2569" s="160"/>
      <c r="H2569" s="160"/>
      <c r="I2569" s="160" t="b">
        <f t="shared" si="78"/>
        <v>0</v>
      </c>
      <c r="J2569" s="160" t="str">
        <f t="shared" si="79"/>
        <v>yes</v>
      </c>
    </row>
    <row r="2570" spans="2:10">
      <c r="B2570" t="s">
        <v>17734</v>
      </c>
      <c r="C2570" t="s">
        <v>17735</v>
      </c>
      <c r="D2570">
        <v>1</v>
      </c>
      <c r="E2570" s="160">
        <v>45729</v>
      </c>
      <c r="F2570" s="160">
        <v>45731</v>
      </c>
      <c r="G2570" s="160">
        <v>45959</v>
      </c>
      <c r="H2570" s="160"/>
      <c r="I2570" s="160" t="b">
        <f t="shared" si="78"/>
        <v>0</v>
      </c>
      <c r="J2570" s="160" t="b">
        <f t="shared" si="79"/>
        <v>0</v>
      </c>
    </row>
    <row r="2571" spans="2:10">
      <c r="B2571" t="s">
        <v>17736</v>
      </c>
      <c r="C2571" t="s">
        <v>17737</v>
      </c>
      <c r="D2571">
        <v>1</v>
      </c>
      <c r="E2571" s="160">
        <v>45732</v>
      </c>
      <c r="F2571" s="160">
        <v>45734</v>
      </c>
      <c r="G2571" s="160">
        <v>45965</v>
      </c>
      <c r="H2571" s="160"/>
      <c r="I2571" s="160" t="b">
        <f t="shared" ref="I2571:I2634" si="80">IF(E2571=G2571,"yes")</f>
        <v>0</v>
      </c>
      <c r="J2571" s="160" t="b">
        <f t="shared" ref="J2571:J2634" si="81">IF(E2571&gt;G2571,"yes")</f>
        <v>0</v>
      </c>
    </row>
    <row r="2572" spans="2:10">
      <c r="B2572" t="s">
        <v>17738</v>
      </c>
      <c r="C2572" t="s">
        <v>17739</v>
      </c>
      <c r="D2572">
        <v>1</v>
      </c>
      <c r="E2572" s="160">
        <v>45735</v>
      </c>
      <c r="F2572" s="160">
        <v>45738</v>
      </c>
      <c r="G2572" s="160"/>
      <c r="H2572" s="160"/>
      <c r="I2572" s="160" t="b">
        <f t="shared" si="80"/>
        <v>0</v>
      </c>
      <c r="J2572" s="160" t="str">
        <f t="shared" si="81"/>
        <v>yes</v>
      </c>
    </row>
    <row r="2573" spans="2:10">
      <c r="B2573" t="s">
        <v>17740</v>
      </c>
      <c r="C2573" t="s">
        <v>17741</v>
      </c>
      <c r="D2573">
        <v>1</v>
      </c>
      <c r="E2573" s="160">
        <v>45739</v>
      </c>
      <c r="F2573" s="160">
        <v>45740</v>
      </c>
      <c r="G2573" s="160"/>
      <c r="H2573" s="160"/>
      <c r="I2573" s="160" t="b">
        <f t="shared" si="80"/>
        <v>0</v>
      </c>
      <c r="J2573" s="160" t="str">
        <f t="shared" si="81"/>
        <v>yes</v>
      </c>
    </row>
    <row r="2574" spans="2:10">
      <c r="B2574" t="s">
        <v>17742</v>
      </c>
      <c r="C2574" t="s">
        <v>17743</v>
      </c>
      <c r="D2574" s="160">
        <v>1</v>
      </c>
      <c r="E2574" s="160">
        <v>45756</v>
      </c>
      <c r="F2574" s="160">
        <v>45757</v>
      </c>
      <c r="G2574" s="160"/>
      <c r="H2574" s="160"/>
      <c r="I2574" s="160" t="b">
        <f t="shared" si="80"/>
        <v>0</v>
      </c>
      <c r="J2574" s="160" t="str">
        <f t="shared" si="81"/>
        <v>yes</v>
      </c>
    </row>
    <row r="2575" spans="2:10">
      <c r="B2575" t="s">
        <v>17744</v>
      </c>
      <c r="C2575" t="s">
        <v>17745</v>
      </c>
      <c r="D2575">
        <v>1</v>
      </c>
      <c r="E2575" s="160">
        <v>45759</v>
      </c>
      <c r="F2575" s="160">
        <v>45762</v>
      </c>
      <c r="I2575" s="160" t="b">
        <f t="shared" si="80"/>
        <v>0</v>
      </c>
      <c r="J2575" s="160" t="str">
        <f t="shared" si="81"/>
        <v>yes</v>
      </c>
    </row>
    <row r="2576" spans="2:10">
      <c r="B2576" t="s">
        <v>17746</v>
      </c>
      <c r="C2576" t="s">
        <v>17747</v>
      </c>
      <c r="D2576">
        <v>1</v>
      </c>
      <c r="E2576" s="160">
        <v>45763</v>
      </c>
      <c r="F2576" s="160">
        <v>45767</v>
      </c>
      <c r="G2576" s="160"/>
      <c r="H2576" s="160"/>
      <c r="I2576" s="160" t="b">
        <f t="shared" si="80"/>
        <v>0</v>
      </c>
      <c r="J2576" s="160" t="str">
        <f t="shared" si="81"/>
        <v>yes</v>
      </c>
    </row>
    <row r="2577" spans="2:10">
      <c r="B2577" t="s">
        <v>17748</v>
      </c>
      <c r="C2577" t="s">
        <v>17749</v>
      </c>
      <c r="D2577">
        <v>1</v>
      </c>
      <c r="E2577" s="160">
        <v>45782</v>
      </c>
      <c r="F2577" s="160">
        <v>45783</v>
      </c>
      <c r="G2577" s="160"/>
      <c r="H2577" s="160"/>
      <c r="I2577" s="160" t="b">
        <f t="shared" si="80"/>
        <v>0</v>
      </c>
      <c r="J2577" s="160" t="str">
        <f t="shared" si="81"/>
        <v>yes</v>
      </c>
    </row>
    <row r="2578" spans="2:10">
      <c r="B2578" t="s">
        <v>17750</v>
      </c>
      <c r="C2578" t="s">
        <v>17751</v>
      </c>
      <c r="D2578">
        <v>1</v>
      </c>
      <c r="E2578" s="160">
        <v>45771</v>
      </c>
      <c r="F2578" s="160">
        <v>45773</v>
      </c>
      <c r="G2578" s="160"/>
      <c r="H2578" s="160"/>
      <c r="I2578" s="160" t="b">
        <f t="shared" si="80"/>
        <v>0</v>
      </c>
      <c r="J2578" s="160" t="str">
        <f t="shared" si="81"/>
        <v>yes</v>
      </c>
    </row>
    <row r="2579" spans="2:10">
      <c r="B2579" t="s">
        <v>17752</v>
      </c>
      <c r="C2579" t="s">
        <v>17753</v>
      </c>
      <c r="D2579">
        <v>1</v>
      </c>
      <c r="E2579" s="160">
        <v>45774</v>
      </c>
      <c r="F2579" s="160">
        <v>45775</v>
      </c>
      <c r="G2579" s="160"/>
      <c r="H2579" s="160"/>
      <c r="I2579" s="160" t="b">
        <f t="shared" si="80"/>
        <v>0</v>
      </c>
      <c r="J2579" s="160" t="str">
        <f t="shared" si="81"/>
        <v>yes</v>
      </c>
    </row>
    <row r="2580" spans="2:10">
      <c r="B2580" t="s">
        <v>17754</v>
      </c>
      <c r="C2580" t="s">
        <v>17755</v>
      </c>
      <c r="D2580">
        <v>1</v>
      </c>
      <c r="E2580" s="160">
        <v>45776</v>
      </c>
      <c r="F2580" s="160">
        <v>45777</v>
      </c>
      <c r="I2580" s="160" t="b">
        <f t="shared" si="80"/>
        <v>0</v>
      </c>
      <c r="J2580" s="160" t="str">
        <f t="shared" si="81"/>
        <v>yes</v>
      </c>
    </row>
    <row r="2581" spans="2:10">
      <c r="B2581" t="s">
        <v>17756</v>
      </c>
      <c r="C2581" t="s">
        <v>17757</v>
      </c>
      <c r="D2581">
        <v>1</v>
      </c>
      <c r="E2581" s="160">
        <v>45729</v>
      </c>
      <c r="F2581" s="160">
        <v>45731</v>
      </c>
      <c r="G2581" s="160"/>
      <c r="H2581" s="160"/>
      <c r="I2581" s="160" t="b">
        <f t="shared" si="80"/>
        <v>0</v>
      </c>
      <c r="J2581" s="160" t="str">
        <f t="shared" si="81"/>
        <v>yes</v>
      </c>
    </row>
    <row r="2582" spans="2:10">
      <c r="B2582" t="s">
        <v>17758</v>
      </c>
      <c r="C2582" t="s">
        <v>17759</v>
      </c>
      <c r="D2582">
        <v>1</v>
      </c>
      <c r="E2582" s="160">
        <v>45742</v>
      </c>
      <c r="F2582" s="160">
        <v>45743</v>
      </c>
      <c r="G2582" s="160"/>
      <c r="H2582" s="160"/>
      <c r="I2582" s="160" t="b">
        <f t="shared" si="80"/>
        <v>0</v>
      </c>
      <c r="J2582" s="160" t="str">
        <f t="shared" si="81"/>
        <v>yes</v>
      </c>
    </row>
    <row r="2583" spans="2:10">
      <c r="B2583" t="s">
        <v>17760</v>
      </c>
      <c r="C2583" t="s">
        <v>17761</v>
      </c>
      <c r="D2583">
        <v>1</v>
      </c>
      <c r="E2583" s="160">
        <v>45745</v>
      </c>
      <c r="F2583" s="160">
        <v>45746</v>
      </c>
      <c r="G2583" s="160"/>
      <c r="H2583" s="160"/>
      <c r="I2583" s="160" t="b">
        <f t="shared" si="80"/>
        <v>0</v>
      </c>
      <c r="J2583" s="160" t="str">
        <f t="shared" si="81"/>
        <v>yes</v>
      </c>
    </row>
    <row r="2584" spans="2:10">
      <c r="B2584" t="s">
        <v>17762</v>
      </c>
      <c r="C2584" t="s">
        <v>17763</v>
      </c>
      <c r="D2584">
        <v>1</v>
      </c>
      <c r="E2584" s="160">
        <v>45770</v>
      </c>
      <c r="F2584" s="160">
        <v>45771</v>
      </c>
      <c r="G2584" s="160"/>
      <c r="H2584" s="160"/>
      <c r="I2584" s="160" t="b">
        <f t="shared" si="80"/>
        <v>0</v>
      </c>
      <c r="J2584" s="160" t="str">
        <f t="shared" si="81"/>
        <v>yes</v>
      </c>
    </row>
    <row r="2585" spans="2:10">
      <c r="B2585" t="s">
        <v>17764</v>
      </c>
      <c r="C2585" t="s">
        <v>17765</v>
      </c>
      <c r="D2585">
        <v>1</v>
      </c>
      <c r="E2585" s="160">
        <v>45773</v>
      </c>
      <c r="F2585" s="160">
        <v>45774</v>
      </c>
      <c r="G2585" s="160"/>
      <c r="H2585" s="160"/>
      <c r="I2585" s="160" t="b">
        <f t="shared" si="80"/>
        <v>0</v>
      </c>
      <c r="J2585" s="160" t="str">
        <f t="shared" si="81"/>
        <v>yes</v>
      </c>
    </row>
    <row r="2586" spans="2:10">
      <c r="B2586" t="s">
        <v>17766</v>
      </c>
      <c r="C2586" t="s">
        <v>17767</v>
      </c>
      <c r="D2586">
        <v>1</v>
      </c>
      <c r="E2586" s="160">
        <v>45732</v>
      </c>
      <c r="F2586" s="160">
        <v>45735</v>
      </c>
      <c r="G2586" s="160"/>
      <c r="H2586" s="160"/>
      <c r="I2586" s="160" t="b">
        <f t="shared" si="80"/>
        <v>0</v>
      </c>
      <c r="J2586" s="160" t="str">
        <f t="shared" si="81"/>
        <v>yes</v>
      </c>
    </row>
    <row r="2587" spans="2:10">
      <c r="B2587" t="s">
        <v>17768</v>
      </c>
      <c r="C2587" t="s">
        <v>17769</v>
      </c>
      <c r="D2587">
        <v>1</v>
      </c>
      <c r="E2587" s="160">
        <v>45736</v>
      </c>
      <c r="F2587" s="160">
        <v>45740</v>
      </c>
      <c r="G2587" s="160"/>
      <c r="H2587" s="160"/>
      <c r="I2587" s="160" t="b">
        <f t="shared" si="80"/>
        <v>0</v>
      </c>
      <c r="J2587" s="160" t="str">
        <f t="shared" si="81"/>
        <v>yes</v>
      </c>
    </row>
    <row r="2588" spans="2:10">
      <c r="B2588" t="s">
        <v>17770</v>
      </c>
      <c r="C2588" t="s">
        <v>17771</v>
      </c>
      <c r="D2588">
        <v>1</v>
      </c>
      <c r="E2588" s="160">
        <v>45741</v>
      </c>
      <c r="F2588" s="160">
        <v>45748</v>
      </c>
      <c r="G2588" s="160"/>
      <c r="I2588" s="160" t="b">
        <f t="shared" si="80"/>
        <v>0</v>
      </c>
      <c r="J2588" s="160" t="str">
        <f t="shared" si="81"/>
        <v>yes</v>
      </c>
    </row>
    <row r="2589" spans="2:10">
      <c r="B2589" t="s">
        <v>17772</v>
      </c>
      <c r="C2589" t="s">
        <v>17773</v>
      </c>
      <c r="D2589">
        <v>1</v>
      </c>
      <c r="E2589" s="160">
        <v>45770</v>
      </c>
      <c r="F2589" s="160">
        <v>45775</v>
      </c>
      <c r="G2589" s="160"/>
      <c r="H2589" s="160"/>
      <c r="I2589" s="160" t="b">
        <f t="shared" si="80"/>
        <v>0</v>
      </c>
      <c r="J2589" s="160" t="str">
        <f t="shared" si="81"/>
        <v>yes</v>
      </c>
    </row>
    <row r="2590" spans="2:10">
      <c r="B2590" t="s">
        <v>17774</v>
      </c>
      <c r="C2590" t="s">
        <v>17775</v>
      </c>
      <c r="D2590">
        <v>1</v>
      </c>
      <c r="E2590" s="160">
        <v>45776</v>
      </c>
      <c r="F2590" s="160">
        <v>45781</v>
      </c>
      <c r="G2590" s="160"/>
      <c r="H2590" s="160"/>
      <c r="I2590" s="160" t="b">
        <f t="shared" si="80"/>
        <v>0</v>
      </c>
      <c r="J2590" s="160" t="str">
        <f t="shared" si="81"/>
        <v>yes</v>
      </c>
    </row>
    <row r="2591" spans="2:10">
      <c r="B2591" t="s">
        <v>17776</v>
      </c>
      <c r="C2591" t="s">
        <v>17777</v>
      </c>
      <c r="D2591">
        <v>1</v>
      </c>
      <c r="E2591" s="160">
        <v>45749</v>
      </c>
      <c r="F2591" s="160">
        <v>45750</v>
      </c>
      <c r="G2591" s="160"/>
      <c r="H2591" s="160"/>
      <c r="I2591" s="160" t="b">
        <f t="shared" si="80"/>
        <v>0</v>
      </c>
      <c r="J2591" s="160" t="str">
        <f t="shared" si="81"/>
        <v>yes</v>
      </c>
    </row>
    <row r="2592" spans="2:10">
      <c r="B2592" t="s">
        <v>17778</v>
      </c>
      <c r="C2592" t="s">
        <v>17779</v>
      </c>
      <c r="D2592" s="160">
        <v>1</v>
      </c>
      <c r="E2592" s="160">
        <v>45754</v>
      </c>
      <c r="F2592" s="160">
        <v>45755</v>
      </c>
      <c r="G2592" s="160"/>
      <c r="H2592" s="160"/>
      <c r="I2592" s="160" t="b">
        <f t="shared" si="80"/>
        <v>0</v>
      </c>
      <c r="J2592" s="160" t="str">
        <f t="shared" si="81"/>
        <v>yes</v>
      </c>
    </row>
    <row r="2593" spans="2:10">
      <c r="B2593" t="s">
        <v>17780</v>
      </c>
      <c r="C2593" t="s">
        <v>17781</v>
      </c>
      <c r="D2593">
        <v>1</v>
      </c>
      <c r="E2593" s="160">
        <v>45749</v>
      </c>
      <c r="F2593" s="160">
        <v>45750</v>
      </c>
      <c r="G2593" s="160"/>
      <c r="H2593" s="160"/>
      <c r="I2593" s="160" t="b">
        <f t="shared" si="80"/>
        <v>0</v>
      </c>
      <c r="J2593" s="160" t="str">
        <f t="shared" si="81"/>
        <v>yes</v>
      </c>
    </row>
    <row r="2594" spans="2:10">
      <c r="B2594" t="s">
        <v>17782</v>
      </c>
      <c r="C2594" t="s">
        <v>17783</v>
      </c>
      <c r="D2594">
        <v>1</v>
      </c>
      <c r="E2594" s="160">
        <v>45752</v>
      </c>
      <c r="F2594" s="160">
        <v>45753</v>
      </c>
      <c r="G2594" s="160"/>
      <c r="H2594" s="160"/>
      <c r="I2594" s="160" t="b">
        <f t="shared" si="80"/>
        <v>0</v>
      </c>
      <c r="J2594" s="160" t="str">
        <f t="shared" si="81"/>
        <v>yes</v>
      </c>
    </row>
    <row r="2595" spans="2:10">
      <c r="B2595" t="s">
        <v>17784</v>
      </c>
      <c r="C2595" t="s">
        <v>17785</v>
      </c>
      <c r="D2595">
        <v>1</v>
      </c>
      <c r="E2595" s="160">
        <v>45749</v>
      </c>
      <c r="F2595" s="160">
        <v>45750</v>
      </c>
      <c r="G2595" s="160"/>
      <c r="H2595" s="160"/>
      <c r="I2595" s="160" t="b">
        <f t="shared" si="80"/>
        <v>0</v>
      </c>
      <c r="J2595" s="160" t="str">
        <f t="shared" si="81"/>
        <v>yes</v>
      </c>
    </row>
    <row r="2596" spans="2:10">
      <c r="B2596" t="s">
        <v>17786</v>
      </c>
      <c r="C2596" t="s">
        <v>17787</v>
      </c>
      <c r="D2596">
        <v>1</v>
      </c>
      <c r="E2596" s="160">
        <v>45752</v>
      </c>
      <c r="F2596" s="160">
        <v>45753</v>
      </c>
      <c r="I2596" s="160" t="b">
        <f t="shared" si="80"/>
        <v>0</v>
      </c>
      <c r="J2596" s="160" t="str">
        <f t="shared" si="81"/>
        <v>yes</v>
      </c>
    </row>
    <row r="2597" spans="2:10">
      <c r="B2597" t="s">
        <v>17788</v>
      </c>
      <c r="C2597" t="s">
        <v>17789</v>
      </c>
      <c r="D2597" s="160">
        <v>1</v>
      </c>
      <c r="E2597" s="160">
        <v>45736</v>
      </c>
      <c r="F2597" s="160">
        <v>45738</v>
      </c>
      <c r="G2597" s="160"/>
      <c r="H2597" s="160"/>
      <c r="I2597" s="160" t="b">
        <f t="shared" si="80"/>
        <v>0</v>
      </c>
      <c r="J2597" s="160" t="str">
        <f t="shared" si="81"/>
        <v>yes</v>
      </c>
    </row>
    <row r="2598" spans="2:10">
      <c r="B2598" t="s">
        <v>17790</v>
      </c>
      <c r="C2598" t="s">
        <v>17791</v>
      </c>
      <c r="D2598">
        <v>1</v>
      </c>
      <c r="E2598" s="160">
        <v>45739</v>
      </c>
      <c r="F2598" s="160">
        <v>45740</v>
      </c>
      <c r="G2598" s="160"/>
      <c r="H2598" s="160"/>
      <c r="I2598" s="160" t="b">
        <f t="shared" si="80"/>
        <v>0</v>
      </c>
      <c r="J2598" s="160" t="str">
        <f t="shared" si="81"/>
        <v>yes</v>
      </c>
    </row>
    <row r="2599" spans="2:10">
      <c r="B2599" t="s">
        <v>17792</v>
      </c>
      <c r="C2599" t="s">
        <v>17793</v>
      </c>
      <c r="D2599">
        <v>1</v>
      </c>
      <c r="E2599" s="160">
        <v>45741</v>
      </c>
      <c r="F2599" s="160">
        <v>45742</v>
      </c>
      <c r="G2599" s="160"/>
      <c r="H2599" s="160"/>
      <c r="I2599" s="160" t="b">
        <f t="shared" si="80"/>
        <v>0</v>
      </c>
      <c r="J2599" s="160" t="str">
        <f t="shared" si="81"/>
        <v>yes</v>
      </c>
    </row>
    <row r="2600" spans="2:10">
      <c r="B2600" t="s">
        <v>17794</v>
      </c>
      <c r="C2600" t="s">
        <v>17795</v>
      </c>
      <c r="D2600">
        <v>1</v>
      </c>
      <c r="E2600" s="160">
        <v>45743</v>
      </c>
      <c r="F2600" s="160">
        <v>45745</v>
      </c>
      <c r="G2600" s="160"/>
      <c r="H2600" s="160"/>
      <c r="I2600" s="160" t="b">
        <f t="shared" si="80"/>
        <v>0</v>
      </c>
      <c r="J2600" s="160" t="str">
        <f t="shared" si="81"/>
        <v>yes</v>
      </c>
    </row>
    <row r="2601" spans="2:10">
      <c r="B2601" t="s">
        <v>17796</v>
      </c>
      <c r="C2601" t="s">
        <v>17797</v>
      </c>
      <c r="D2601">
        <v>1</v>
      </c>
      <c r="E2601" s="160">
        <v>45732</v>
      </c>
      <c r="F2601" s="160">
        <v>45733</v>
      </c>
      <c r="G2601" s="160"/>
      <c r="H2601" s="160"/>
      <c r="I2601" s="160" t="b">
        <f t="shared" si="80"/>
        <v>0</v>
      </c>
      <c r="J2601" s="160" t="str">
        <f t="shared" si="81"/>
        <v>yes</v>
      </c>
    </row>
    <row r="2602" spans="2:10">
      <c r="B2602" t="s">
        <v>17798</v>
      </c>
      <c r="C2602" t="s">
        <v>17799</v>
      </c>
      <c r="D2602">
        <v>1</v>
      </c>
      <c r="E2602" s="160">
        <v>45734</v>
      </c>
      <c r="F2602" s="160">
        <v>45735</v>
      </c>
      <c r="G2602" s="160"/>
      <c r="H2602" s="160"/>
      <c r="I2602" s="160" t="b">
        <f t="shared" si="80"/>
        <v>0</v>
      </c>
      <c r="J2602" s="160" t="str">
        <f t="shared" si="81"/>
        <v>yes</v>
      </c>
    </row>
    <row r="2603" spans="2:10">
      <c r="B2603" t="s">
        <v>17800</v>
      </c>
      <c r="C2603" t="s">
        <v>17801</v>
      </c>
      <c r="D2603">
        <v>1</v>
      </c>
      <c r="E2603" s="160">
        <v>45736</v>
      </c>
      <c r="F2603" s="160">
        <v>45738</v>
      </c>
      <c r="G2603" s="160"/>
      <c r="H2603" s="160"/>
      <c r="I2603" s="160" t="b">
        <f t="shared" si="80"/>
        <v>0</v>
      </c>
      <c r="J2603" s="160" t="str">
        <f t="shared" si="81"/>
        <v>yes</v>
      </c>
    </row>
    <row r="2604" spans="2:10">
      <c r="B2604" t="s">
        <v>17802</v>
      </c>
      <c r="C2604" t="s">
        <v>17803</v>
      </c>
      <c r="D2604">
        <v>1</v>
      </c>
      <c r="E2604" s="160">
        <v>45739</v>
      </c>
      <c r="F2604" s="160">
        <v>45740</v>
      </c>
      <c r="G2604" s="160"/>
      <c r="H2604" s="160"/>
      <c r="I2604" s="160" t="b">
        <f t="shared" si="80"/>
        <v>0</v>
      </c>
      <c r="J2604" s="160" t="str">
        <f t="shared" si="81"/>
        <v>yes</v>
      </c>
    </row>
    <row r="2605" spans="2:10">
      <c r="B2605" t="s">
        <v>17804</v>
      </c>
      <c r="C2605" t="s">
        <v>17805</v>
      </c>
      <c r="D2605">
        <v>1</v>
      </c>
      <c r="E2605" s="160">
        <v>45754</v>
      </c>
      <c r="F2605" s="160">
        <v>45755</v>
      </c>
      <c r="G2605" s="160"/>
      <c r="H2605" s="160"/>
      <c r="I2605" s="160" t="b">
        <f t="shared" si="80"/>
        <v>0</v>
      </c>
      <c r="J2605" s="160" t="str">
        <f t="shared" si="81"/>
        <v>yes</v>
      </c>
    </row>
    <row r="2606" spans="2:10">
      <c r="B2606" t="s">
        <v>17806</v>
      </c>
      <c r="C2606" t="s">
        <v>17807</v>
      </c>
      <c r="D2606">
        <v>1</v>
      </c>
      <c r="E2606" s="160">
        <v>45734</v>
      </c>
      <c r="F2606" s="160">
        <v>45736</v>
      </c>
      <c r="G2606" s="160"/>
      <c r="H2606" s="160"/>
      <c r="I2606" s="160" t="b">
        <f t="shared" si="80"/>
        <v>0</v>
      </c>
      <c r="J2606" s="160" t="str">
        <f t="shared" si="81"/>
        <v>yes</v>
      </c>
    </row>
    <row r="2607" spans="2:10">
      <c r="B2607" t="s">
        <v>17808</v>
      </c>
      <c r="C2607" t="s">
        <v>17809</v>
      </c>
      <c r="D2607">
        <v>1</v>
      </c>
      <c r="E2607" s="160">
        <v>45738</v>
      </c>
      <c r="F2607" s="160">
        <v>45741</v>
      </c>
      <c r="G2607" s="160"/>
      <c r="H2607" s="160"/>
      <c r="I2607" s="160" t="b">
        <f t="shared" si="80"/>
        <v>0</v>
      </c>
      <c r="J2607" s="160" t="str">
        <f t="shared" si="81"/>
        <v>yes</v>
      </c>
    </row>
    <row r="2608" spans="2:10">
      <c r="B2608" t="s">
        <v>17810</v>
      </c>
      <c r="C2608" t="s">
        <v>17811</v>
      </c>
      <c r="D2608">
        <v>1</v>
      </c>
      <c r="E2608" s="160">
        <v>45742</v>
      </c>
      <c r="F2608" s="160">
        <v>45748</v>
      </c>
      <c r="G2608" s="160"/>
      <c r="H2608" s="160"/>
      <c r="I2608" s="160" t="b">
        <f t="shared" si="80"/>
        <v>0</v>
      </c>
      <c r="J2608" s="160" t="str">
        <f t="shared" si="81"/>
        <v>yes</v>
      </c>
    </row>
    <row r="2609" spans="2:10">
      <c r="B2609" t="s">
        <v>17812</v>
      </c>
      <c r="C2609" t="s">
        <v>17813</v>
      </c>
      <c r="D2609">
        <v>1</v>
      </c>
      <c r="E2609" s="160">
        <v>45762</v>
      </c>
      <c r="F2609" s="160">
        <v>45766</v>
      </c>
      <c r="G2609" s="160"/>
      <c r="I2609" s="160" t="b">
        <f t="shared" si="80"/>
        <v>0</v>
      </c>
      <c r="J2609" s="160" t="str">
        <f t="shared" si="81"/>
        <v>yes</v>
      </c>
    </row>
    <row r="2610" spans="2:10">
      <c r="B2610" t="s">
        <v>17814</v>
      </c>
      <c r="C2610" t="s">
        <v>17815</v>
      </c>
      <c r="D2610">
        <v>1</v>
      </c>
      <c r="E2610" s="160">
        <v>45767</v>
      </c>
      <c r="F2610" s="160">
        <v>45770</v>
      </c>
      <c r="G2610" s="160"/>
      <c r="H2610" s="160"/>
      <c r="I2610" s="160" t="b">
        <f t="shared" si="80"/>
        <v>0</v>
      </c>
      <c r="J2610" s="160" t="str">
        <f t="shared" si="81"/>
        <v>yes</v>
      </c>
    </row>
    <row r="2611" spans="2:10">
      <c r="B2611" t="s">
        <v>17816</v>
      </c>
      <c r="C2611" t="s">
        <v>17817</v>
      </c>
      <c r="D2611">
        <v>1</v>
      </c>
      <c r="E2611" s="160">
        <v>45749</v>
      </c>
      <c r="F2611" s="160">
        <v>45750</v>
      </c>
      <c r="G2611" s="160"/>
      <c r="H2611" s="160"/>
      <c r="I2611" s="160" t="b">
        <f t="shared" si="80"/>
        <v>0</v>
      </c>
      <c r="J2611" s="160" t="str">
        <f t="shared" si="81"/>
        <v>yes</v>
      </c>
    </row>
    <row r="2612" spans="2:10">
      <c r="B2612" t="s">
        <v>17818</v>
      </c>
      <c r="C2612" t="s">
        <v>17819</v>
      </c>
      <c r="D2612" s="160">
        <v>1</v>
      </c>
      <c r="E2612" s="160">
        <v>45752</v>
      </c>
      <c r="F2612" s="160">
        <v>45753</v>
      </c>
      <c r="G2612" s="160"/>
      <c r="H2612" s="160"/>
      <c r="I2612" s="160" t="b">
        <f t="shared" si="80"/>
        <v>0</v>
      </c>
      <c r="J2612" s="160" t="str">
        <f t="shared" si="81"/>
        <v>yes</v>
      </c>
    </row>
    <row r="2613" spans="2:10">
      <c r="B2613" t="s">
        <v>17820</v>
      </c>
      <c r="C2613" t="s">
        <v>17821</v>
      </c>
      <c r="D2613">
        <v>1</v>
      </c>
      <c r="E2613" s="160">
        <v>45738</v>
      </c>
      <c r="F2613" s="160">
        <v>45739</v>
      </c>
      <c r="G2613" s="160"/>
      <c r="H2613" s="160"/>
      <c r="I2613" s="160" t="b">
        <f t="shared" si="80"/>
        <v>0</v>
      </c>
      <c r="J2613" s="160" t="str">
        <f t="shared" si="81"/>
        <v>yes</v>
      </c>
    </row>
    <row r="2614" spans="2:10">
      <c r="B2614" t="s">
        <v>17822</v>
      </c>
      <c r="C2614" t="s">
        <v>17823</v>
      </c>
      <c r="D2614">
        <v>1</v>
      </c>
      <c r="E2614" s="160">
        <v>45740</v>
      </c>
      <c r="F2614" s="160">
        <v>45741</v>
      </c>
      <c r="G2614" s="160"/>
      <c r="H2614" s="160"/>
      <c r="I2614" s="160" t="b">
        <f t="shared" si="80"/>
        <v>0</v>
      </c>
      <c r="J2614" s="160" t="str">
        <f t="shared" si="81"/>
        <v>yes</v>
      </c>
    </row>
    <row r="2615" spans="2:10">
      <c r="B2615" t="s">
        <v>17824</v>
      </c>
      <c r="C2615" t="s">
        <v>17825</v>
      </c>
      <c r="D2615">
        <v>1</v>
      </c>
      <c r="E2615" s="160">
        <v>45742</v>
      </c>
      <c r="F2615" s="160">
        <v>45743</v>
      </c>
      <c r="G2615" s="160"/>
      <c r="H2615" s="160"/>
      <c r="I2615" s="160" t="b">
        <f t="shared" si="80"/>
        <v>0</v>
      </c>
      <c r="J2615" s="160" t="str">
        <f t="shared" si="81"/>
        <v>yes</v>
      </c>
    </row>
    <row r="2616" spans="2:10">
      <c r="B2616" t="s">
        <v>17826</v>
      </c>
      <c r="C2616" t="s">
        <v>17827</v>
      </c>
      <c r="D2616">
        <v>1</v>
      </c>
      <c r="E2616" s="160">
        <v>45700</v>
      </c>
      <c r="F2616" s="160">
        <v>45704</v>
      </c>
      <c r="G2616" s="160"/>
      <c r="H2616" s="160"/>
      <c r="I2616" s="160" t="b">
        <f t="shared" si="80"/>
        <v>0</v>
      </c>
      <c r="J2616" s="160" t="str">
        <f t="shared" si="81"/>
        <v>yes</v>
      </c>
    </row>
    <row r="2617" spans="2:10">
      <c r="B2617" t="s">
        <v>17828</v>
      </c>
      <c r="C2617" t="s">
        <v>17829</v>
      </c>
      <c r="D2617" s="160">
        <v>1</v>
      </c>
      <c r="E2617" s="160">
        <v>45724</v>
      </c>
      <c r="F2617" s="160">
        <v>45728</v>
      </c>
      <c r="G2617" s="160"/>
      <c r="H2617" s="160"/>
      <c r="I2617" s="160" t="b">
        <f t="shared" si="80"/>
        <v>0</v>
      </c>
      <c r="J2617" s="160" t="str">
        <f t="shared" si="81"/>
        <v>yes</v>
      </c>
    </row>
    <row r="2618" spans="2:10">
      <c r="B2618" t="s">
        <v>17830</v>
      </c>
      <c r="C2618" t="s">
        <v>17831</v>
      </c>
      <c r="D2618">
        <v>1</v>
      </c>
      <c r="E2618" s="160">
        <v>45692</v>
      </c>
      <c r="F2618" s="160">
        <v>45693</v>
      </c>
      <c r="G2618" s="160"/>
      <c r="H2618" s="160"/>
      <c r="I2618" s="160" t="b">
        <f t="shared" si="80"/>
        <v>0</v>
      </c>
      <c r="J2618" s="160" t="str">
        <f t="shared" si="81"/>
        <v>yes</v>
      </c>
    </row>
    <row r="2619" spans="2:10">
      <c r="B2619" t="s">
        <v>17832</v>
      </c>
      <c r="C2619" t="s">
        <v>17833</v>
      </c>
      <c r="D2619">
        <v>1</v>
      </c>
      <c r="E2619" s="160">
        <v>45694</v>
      </c>
      <c r="F2619" s="160">
        <v>45696</v>
      </c>
      <c r="G2619" s="160"/>
      <c r="H2619" s="160"/>
      <c r="I2619" s="160" t="b">
        <f t="shared" si="80"/>
        <v>0</v>
      </c>
      <c r="J2619" s="160" t="str">
        <f t="shared" si="81"/>
        <v>yes</v>
      </c>
    </row>
    <row r="2620" spans="2:10">
      <c r="B2620" t="s">
        <v>17834</v>
      </c>
      <c r="C2620" t="s">
        <v>17835</v>
      </c>
      <c r="D2620">
        <v>1</v>
      </c>
      <c r="E2620" s="160">
        <v>45697</v>
      </c>
      <c r="F2620" s="160">
        <v>45698</v>
      </c>
      <c r="G2620" s="160"/>
      <c r="H2620" s="160"/>
      <c r="I2620" s="160" t="b">
        <f t="shared" si="80"/>
        <v>0</v>
      </c>
      <c r="J2620" s="160" t="str">
        <f t="shared" si="81"/>
        <v>yes</v>
      </c>
    </row>
    <row r="2621" spans="2:10">
      <c r="B2621" t="s">
        <v>17836</v>
      </c>
      <c r="C2621" t="s">
        <v>17837</v>
      </c>
      <c r="D2621" s="160">
        <v>1</v>
      </c>
      <c r="E2621" s="160">
        <v>45699</v>
      </c>
      <c r="F2621" s="160">
        <v>45700</v>
      </c>
      <c r="G2621" s="160"/>
      <c r="I2621" s="160" t="b">
        <f t="shared" si="80"/>
        <v>0</v>
      </c>
      <c r="J2621" s="160" t="str">
        <f t="shared" si="81"/>
        <v>yes</v>
      </c>
    </row>
    <row r="2622" spans="2:10">
      <c r="B2622" t="s">
        <v>17838</v>
      </c>
      <c r="C2622" t="s">
        <v>17839</v>
      </c>
      <c r="D2622">
        <v>1</v>
      </c>
      <c r="E2622" s="160">
        <v>45721</v>
      </c>
      <c r="F2622" s="160">
        <v>45722</v>
      </c>
      <c r="G2622" s="160"/>
      <c r="H2622" s="160"/>
      <c r="I2622" s="160" t="b">
        <f t="shared" si="80"/>
        <v>0</v>
      </c>
      <c r="J2622" s="160" t="str">
        <f t="shared" si="81"/>
        <v>yes</v>
      </c>
    </row>
    <row r="2623" spans="2:10">
      <c r="B2623" t="s">
        <v>17840</v>
      </c>
      <c r="C2623" t="s">
        <v>17841</v>
      </c>
      <c r="D2623">
        <v>1</v>
      </c>
      <c r="E2623" s="160">
        <v>45724</v>
      </c>
      <c r="F2623" s="160">
        <v>45726</v>
      </c>
      <c r="G2623" s="160">
        <v>45891</v>
      </c>
      <c r="H2623" s="160"/>
      <c r="I2623" s="160" t="b">
        <f t="shared" si="80"/>
        <v>0</v>
      </c>
      <c r="J2623" s="160" t="b">
        <f t="shared" si="81"/>
        <v>0</v>
      </c>
    </row>
    <row r="2624" spans="2:10">
      <c r="B2624" t="s">
        <v>17842</v>
      </c>
      <c r="C2624" t="s">
        <v>17843</v>
      </c>
      <c r="D2624">
        <v>1</v>
      </c>
      <c r="E2624" s="160">
        <v>45727</v>
      </c>
      <c r="F2624" s="160">
        <v>45728</v>
      </c>
      <c r="G2624" s="160">
        <v>45889</v>
      </c>
      <c r="H2624" s="160"/>
      <c r="I2624" s="160" t="b">
        <f t="shared" si="80"/>
        <v>0</v>
      </c>
      <c r="J2624" s="160" t="b">
        <f t="shared" si="81"/>
        <v>0</v>
      </c>
    </row>
    <row r="2625" spans="2:10">
      <c r="B2625" t="s">
        <v>17844</v>
      </c>
      <c r="C2625" t="s">
        <v>17845</v>
      </c>
      <c r="D2625">
        <v>1</v>
      </c>
      <c r="E2625" s="160">
        <v>45712</v>
      </c>
      <c r="F2625" s="160">
        <v>45714</v>
      </c>
      <c r="G2625" s="160">
        <v>45885</v>
      </c>
      <c r="H2625" s="160"/>
      <c r="I2625" s="160" t="b">
        <f t="shared" si="80"/>
        <v>0</v>
      </c>
      <c r="J2625" s="160" t="b">
        <f t="shared" si="81"/>
        <v>0</v>
      </c>
    </row>
    <row r="2626" spans="2:10">
      <c r="B2626" t="s">
        <v>17846</v>
      </c>
      <c r="C2626" t="s">
        <v>17847</v>
      </c>
      <c r="D2626" s="160">
        <v>1</v>
      </c>
      <c r="E2626" s="160">
        <v>45572</v>
      </c>
      <c r="F2626" s="160">
        <v>45573</v>
      </c>
      <c r="G2626" s="160">
        <v>45903</v>
      </c>
      <c r="H2626" s="160"/>
      <c r="I2626" s="160" t="b">
        <f t="shared" si="80"/>
        <v>0</v>
      </c>
      <c r="J2626" s="160" t="b">
        <f t="shared" si="81"/>
        <v>0</v>
      </c>
    </row>
    <row r="2627" spans="2:10">
      <c r="B2627" t="s">
        <v>17848</v>
      </c>
      <c r="C2627" t="s">
        <v>17849</v>
      </c>
      <c r="D2627">
        <v>1</v>
      </c>
      <c r="E2627" s="160">
        <v>45574</v>
      </c>
      <c r="F2627" s="160">
        <v>45575</v>
      </c>
      <c r="G2627" s="160">
        <v>45941</v>
      </c>
      <c r="H2627" s="160"/>
      <c r="I2627" s="160" t="b">
        <f t="shared" si="80"/>
        <v>0</v>
      </c>
      <c r="J2627" s="160" t="b">
        <f t="shared" si="81"/>
        <v>0</v>
      </c>
    </row>
    <row r="2628" spans="2:10">
      <c r="B2628" t="s">
        <v>17850</v>
      </c>
      <c r="C2628" t="s">
        <v>17851</v>
      </c>
      <c r="D2628">
        <v>1</v>
      </c>
      <c r="E2628" s="160">
        <v>45577</v>
      </c>
      <c r="F2628" s="160">
        <v>45582</v>
      </c>
      <c r="G2628" s="160">
        <v>45963</v>
      </c>
      <c r="H2628" s="160"/>
      <c r="I2628" s="160" t="b">
        <f t="shared" si="80"/>
        <v>0</v>
      </c>
      <c r="J2628" s="160" t="b">
        <f t="shared" si="81"/>
        <v>0</v>
      </c>
    </row>
    <row r="2629" spans="2:10">
      <c r="B2629" t="s">
        <v>17852</v>
      </c>
      <c r="C2629" t="s">
        <v>17853</v>
      </c>
      <c r="D2629">
        <v>1</v>
      </c>
      <c r="E2629" s="160">
        <v>45664</v>
      </c>
      <c r="F2629" s="160">
        <v>45672</v>
      </c>
      <c r="G2629" s="160">
        <v>45965</v>
      </c>
      <c r="I2629" s="160" t="b">
        <f t="shared" si="80"/>
        <v>0</v>
      </c>
      <c r="J2629" s="160" t="b">
        <f t="shared" si="81"/>
        <v>0</v>
      </c>
    </row>
    <row r="2630" spans="2:10">
      <c r="B2630" t="s">
        <v>17854</v>
      </c>
      <c r="C2630" t="s">
        <v>17855</v>
      </c>
      <c r="D2630">
        <v>1</v>
      </c>
      <c r="E2630" s="160">
        <v>45673</v>
      </c>
      <c r="F2630" s="160">
        <v>45682</v>
      </c>
      <c r="G2630" s="160"/>
      <c r="H2630" s="160"/>
      <c r="I2630" s="160" t="b">
        <f t="shared" si="80"/>
        <v>0</v>
      </c>
      <c r="J2630" s="160" t="str">
        <f t="shared" si="81"/>
        <v>yes</v>
      </c>
    </row>
    <row r="2631" spans="2:10">
      <c r="B2631" t="s">
        <v>17856</v>
      </c>
      <c r="C2631" t="s">
        <v>17857</v>
      </c>
      <c r="D2631">
        <v>1</v>
      </c>
      <c r="E2631" s="160">
        <v>45683</v>
      </c>
      <c r="F2631" s="160">
        <v>45685</v>
      </c>
      <c r="G2631" s="160"/>
      <c r="H2631" s="160"/>
      <c r="I2631" s="160" t="b">
        <f t="shared" si="80"/>
        <v>0</v>
      </c>
      <c r="J2631" s="160" t="str">
        <f t="shared" si="81"/>
        <v>yes</v>
      </c>
    </row>
    <row r="2632" spans="2:10">
      <c r="B2632" t="s">
        <v>17858</v>
      </c>
      <c r="C2632" t="s">
        <v>17859</v>
      </c>
      <c r="D2632">
        <v>1</v>
      </c>
      <c r="E2632" s="160">
        <v>45686</v>
      </c>
      <c r="F2632" s="160">
        <v>45687</v>
      </c>
      <c r="G2632" s="160"/>
      <c r="H2632" s="160"/>
      <c r="I2632" s="160" t="b">
        <f t="shared" si="80"/>
        <v>0</v>
      </c>
      <c r="J2632" s="160" t="str">
        <f t="shared" si="81"/>
        <v>yes</v>
      </c>
    </row>
    <row r="2633" spans="2:10">
      <c r="B2633" t="s">
        <v>17860</v>
      </c>
      <c r="C2633" t="s">
        <v>17861</v>
      </c>
      <c r="D2633">
        <v>1</v>
      </c>
      <c r="E2633" s="160">
        <v>45706</v>
      </c>
      <c r="F2633" s="160">
        <v>45707</v>
      </c>
      <c r="G2633" s="160"/>
      <c r="H2633" s="160"/>
      <c r="I2633" s="160" t="b">
        <f t="shared" si="80"/>
        <v>0</v>
      </c>
      <c r="J2633" s="160" t="str">
        <f t="shared" si="81"/>
        <v>yes</v>
      </c>
    </row>
    <row r="2634" spans="2:10">
      <c r="B2634" t="s">
        <v>17862</v>
      </c>
      <c r="C2634" t="s">
        <v>17863</v>
      </c>
      <c r="D2634">
        <v>1</v>
      </c>
      <c r="E2634" s="160">
        <v>45708</v>
      </c>
      <c r="F2634" s="160">
        <v>45710</v>
      </c>
      <c r="G2634" s="160"/>
      <c r="I2634" s="160" t="b">
        <f t="shared" si="80"/>
        <v>0</v>
      </c>
      <c r="J2634" s="160" t="str">
        <f t="shared" si="81"/>
        <v>yes</v>
      </c>
    </row>
    <row r="2635" spans="2:10">
      <c r="B2635" t="s">
        <v>17864</v>
      </c>
      <c r="C2635" t="s">
        <v>17865</v>
      </c>
      <c r="D2635">
        <v>1</v>
      </c>
      <c r="E2635" s="160">
        <v>45711</v>
      </c>
      <c r="F2635" s="160">
        <v>45712</v>
      </c>
      <c r="G2635" s="160"/>
      <c r="H2635" s="160"/>
      <c r="I2635" s="160" t="b">
        <f t="shared" ref="I2635:I2698" si="82">IF(E2635=G2635,"yes")</f>
        <v>0</v>
      </c>
      <c r="J2635" s="160" t="str">
        <f t="shared" ref="J2635:J2698" si="83">IF(E2635&gt;G2635,"yes")</f>
        <v>yes</v>
      </c>
    </row>
    <row r="2636" spans="2:10">
      <c r="B2636" t="s">
        <v>17866</v>
      </c>
      <c r="C2636" t="s">
        <v>17867</v>
      </c>
      <c r="D2636">
        <v>1</v>
      </c>
      <c r="E2636" s="160">
        <v>45708</v>
      </c>
      <c r="F2636" s="160">
        <v>45710</v>
      </c>
      <c r="G2636" s="160"/>
      <c r="H2636" s="160"/>
      <c r="I2636" s="160" t="b">
        <f t="shared" si="82"/>
        <v>0</v>
      </c>
      <c r="J2636" s="160" t="str">
        <f t="shared" si="83"/>
        <v>yes</v>
      </c>
    </row>
    <row r="2637" spans="2:10">
      <c r="B2637" t="s">
        <v>17868</v>
      </c>
      <c r="C2637" t="s">
        <v>17869</v>
      </c>
      <c r="D2637">
        <v>1</v>
      </c>
      <c r="E2637" s="160">
        <v>45711</v>
      </c>
      <c r="F2637" s="160">
        <v>45712</v>
      </c>
      <c r="G2637" s="160"/>
      <c r="H2637" s="160"/>
      <c r="I2637" s="160" t="b">
        <f t="shared" si="82"/>
        <v>0</v>
      </c>
      <c r="J2637" s="160" t="str">
        <f t="shared" si="83"/>
        <v>yes</v>
      </c>
    </row>
    <row r="2638" spans="2:10">
      <c r="B2638" t="s">
        <v>17870</v>
      </c>
      <c r="C2638" t="s">
        <v>17871</v>
      </c>
      <c r="D2638">
        <v>1</v>
      </c>
      <c r="E2638" s="160">
        <v>45713</v>
      </c>
      <c r="F2638" s="160">
        <v>45714</v>
      </c>
      <c r="G2638" s="160"/>
      <c r="H2638" s="160"/>
      <c r="I2638" s="160" t="b">
        <f t="shared" si="82"/>
        <v>0</v>
      </c>
      <c r="J2638" s="160" t="str">
        <f t="shared" si="83"/>
        <v>yes</v>
      </c>
    </row>
    <row r="2639" spans="2:10">
      <c r="B2639" t="s">
        <v>17872</v>
      </c>
      <c r="C2639" t="s">
        <v>17873</v>
      </c>
      <c r="D2639">
        <v>1</v>
      </c>
      <c r="E2639" s="160">
        <v>45706</v>
      </c>
      <c r="F2639" s="160">
        <v>45707</v>
      </c>
      <c r="G2639" s="160"/>
      <c r="H2639" s="160"/>
      <c r="I2639" s="160" t="b">
        <f t="shared" si="82"/>
        <v>0</v>
      </c>
      <c r="J2639" s="160" t="str">
        <f t="shared" si="83"/>
        <v>yes</v>
      </c>
    </row>
    <row r="2640" spans="2:10">
      <c r="B2640" t="s">
        <v>17874</v>
      </c>
      <c r="C2640" t="s">
        <v>17875</v>
      </c>
      <c r="D2640">
        <v>1</v>
      </c>
      <c r="E2640" s="160">
        <v>45708</v>
      </c>
      <c r="F2640" s="160">
        <v>45711</v>
      </c>
      <c r="G2640" s="160"/>
      <c r="H2640" s="160"/>
      <c r="I2640" s="160" t="b">
        <f t="shared" si="82"/>
        <v>0</v>
      </c>
      <c r="J2640" s="160" t="str">
        <f t="shared" si="83"/>
        <v>yes</v>
      </c>
    </row>
    <row r="2641" spans="2:10">
      <c r="B2641" t="s">
        <v>17876</v>
      </c>
      <c r="C2641" t="s">
        <v>17877</v>
      </c>
      <c r="D2641">
        <v>1</v>
      </c>
      <c r="E2641" s="160">
        <v>45712</v>
      </c>
      <c r="F2641" s="160">
        <v>45714</v>
      </c>
      <c r="G2641" s="160"/>
      <c r="H2641" s="160"/>
      <c r="I2641" s="160" t="b">
        <f t="shared" si="82"/>
        <v>0</v>
      </c>
      <c r="J2641" s="160" t="str">
        <f t="shared" si="83"/>
        <v>yes</v>
      </c>
    </row>
    <row r="2642" spans="2:10">
      <c r="B2642" t="s">
        <v>17878</v>
      </c>
      <c r="C2642" t="s">
        <v>17879</v>
      </c>
      <c r="D2642">
        <v>1</v>
      </c>
      <c r="E2642" s="160">
        <v>45715</v>
      </c>
      <c r="F2642" s="160">
        <v>45717</v>
      </c>
      <c r="G2642" s="160"/>
      <c r="H2642" s="160"/>
      <c r="I2642" s="160" t="b">
        <f t="shared" si="82"/>
        <v>0</v>
      </c>
      <c r="J2642" s="160" t="str">
        <f t="shared" si="83"/>
        <v>yes</v>
      </c>
    </row>
    <row r="2643" spans="2:10">
      <c r="B2643" t="s">
        <v>17880</v>
      </c>
      <c r="C2643" t="s">
        <v>17881</v>
      </c>
      <c r="D2643">
        <v>1</v>
      </c>
      <c r="E2643" s="160">
        <v>45718</v>
      </c>
      <c r="F2643" s="160">
        <v>45719</v>
      </c>
      <c r="G2643" s="160"/>
      <c r="H2643" s="160"/>
      <c r="I2643" s="160" t="b">
        <f t="shared" si="82"/>
        <v>0</v>
      </c>
      <c r="J2643" s="160" t="str">
        <f t="shared" si="83"/>
        <v>yes</v>
      </c>
    </row>
    <row r="2644" spans="2:10">
      <c r="B2644" t="s">
        <v>17882</v>
      </c>
      <c r="C2644" t="s">
        <v>17883</v>
      </c>
      <c r="D2644">
        <v>1</v>
      </c>
      <c r="E2644" s="160">
        <v>45719</v>
      </c>
      <c r="F2644" s="160">
        <v>45720</v>
      </c>
      <c r="G2644" s="160"/>
      <c r="H2644" s="160"/>
      <c r="I2644" s="160" t="b">
        <f t="shared" si="82"/>
        <v>0</v>
      </c>
      <c r="J2644" s="160" t="str">
        <f t="shared" si="83"/>
        <v>yes</v>
      </c>
    </row>
    <row r="2645" spans="2:10">
      <c r="B2645" t="s">
        <v>17884</v>
      </c>
      <c r="C2645" t="s">
        <v>17885</v>
      </c>
      <c r="D2645">
        <v>1</v>
      </c>
      <c r="E2645" s="160">
        <v>45721</v>
      </c>
      <c r="F2645" s="160">
        <v>45722</v>
      </c>
      <c r="G2645" s="160"/>
      <c r="H2645" s="160"/>
      <c r="I2645" s="160" t="b">
        <f t="shared" si="82"/>
        <v>0</v>
      </c>
      <c r="J2645" s="160" t="str">
        <f t="shared" si="83"/>
        <v>yes</v>
      </c>
    </row>
    <row r="2646" spans="2:10">
      <c r="B2646" t="s">
        <v>17886</v>
      </c>
      <c r="C2646" t="s">
        <v>17887</v>
      </c>
      <c r="D2646">
        <v>1</v>
      </c>
      <c r="E2646" s="160">
        <v>45712</v>
      </c>
      <c r="F2646" s="160">
        <v>45715</v>
      </c>
      <c r="G2646" s="160">
        <v>45943</v>
      </c>
      <c r="H2646" s="160"/>
      <c r="I2646" s="160" t="b">
        <f t="shared" si="82"/>
        <v>0</v>
      </c>
      <c r="J2646" s="160" t="b">
        <f t="shared" si="83"/>
        <v>0</v>
      </c>
    </row>
    <row r="2647" spans="2:10">
      <c r="B2647" t="s">
        <v>17888</v>
      </c>
      <c r="C2647" t="s">
        <v>17889</v>
      </c>
      <c r="D2647">
        <v>1</v>
      </c>
      <c r="E2647" s="160">
        <v>45717</v>
      </c>
      <c r="F2647" s="160">
        <v>45720</v>
      </c>
      <c r="G2647" s="160">
        <v>45945</v>
      </c>
      <c r="H2647" s="160"/>
      <c r="I2647" s="160" t="b">
        <f t="shared" si="82"/>
        <v>0</v>
      </c>
      <c r="J2647" s="160" t="b">
        <f t="shared" si="83"/>
        <v>0</v>
      </c>
    </row>
    <row r="2648" spans="2:10">
      <c r="B2648" t="s">
        <v>17890</v>
      </c>
      <c r="C2648" t="s">
        <v>17891</v>
      </c>
      <c r="D2648">
        <v>1</v>
      </c>
      <c r="E2648" s="160">
        <v>45724</v>
      </c>
      <c r="F2648" s="160">
        <v>45726</v>
      </c>
      <c r="G2648" s="160"/>
      <c r="H2648" s="160"/>
      <c r="I2648" s="160" t="b">
        <f t="shared" si="82"/>
        <v>0</v>
      </c>
      <c r="J2648" s="160" t="str">
        <f t="shared" si="83"/>
        <v>yes</v>
      </c>
    </row>
    <row r="2649" spans="2:10">
      <c r="B2649" t="s">
        <v>17892</v>
      </c>
      <c r="C2649" t="s">
        <v>17893</v>
      </c>
      <c r="D2649">
        <v>1</v>
      </c>
      <c r="E2649" s="160">
        <v>45712</v>
      </c>
      <c r="F2649" s="160">
        <v>45713</v>
      </c>
      <c r="G2649" s="160">
        <v>45943</v>
      </c>
      <c r="H2649" s="160"/>
      <c r="I2649" s="160" t="b">
        <f t="shared" si="82"/>
        <v>0</v>
      </c>
      <c r="J2649" s="160" t="b">
        <f t="shared" si="83"/>
        <v>0</v>
      </c>
    </row>
    <row r="2650" spans="2:10">
      <c r="B2650" t="s">
        <v>17894</v>
      </c>
      <c r="C2650" t="s">
        <v>17895</v>
      </c>
      <c r="D2650">
        <v>1</v>
      </c>
      <c r="E2650" s="160">
        <v>45714</v>
      </c>
      <c r="F2650" s="160">
        <v>45717</v>
      </c>
      <c r="G2650" s="160">
        <v>45944</v>
      </c>
      <c r="H2650" s="160"/>
      <c r="I2650" s="160" t="b">
        <f t="shared" si="82"/>
        <v>0</v>
      </c>
      <c r="J2650" s="160" t="b">
        <f t="shared" si="83"/>
        <v>0</v>
      </c>
    </row>
    <row r="2651" spans="2:10">
      <c r="B2651" t="s">
        <v>17896</v>
      </c>
      <c r="C2651" t="s">
        <v>17897</v>
      </c>
      <c r="D2651">
        <v>1</v>
      </c>
      <c r="E2651" s="160">
        <v>45718</v>
      </c>
      <c r="F2651" s="160">
        <v>45720</v>
      </c>
      <c r="G2651" s="160">
        <v>45945</v>
      </c>
      <c r="H2651" s="160"/>
      <c r="I2651" s="160" t="b">
        <f t="shared" si="82"/>
        <v>0</v>
      </c>
      <c r="J2651" s="160" t="b">
        <f t="shared" si="83"/>
        <v>0</v>
      </c>
    </row>
    <row r="2652" spans="2:10">
      <c r="B2652" t="s">
        <v>17898</v>
      </c>
      <c r="C2652" t="s">
        <v>17899</v>
      </c>
      <c r="D2652">
        <v>1</v>
      </c>
      <c r="E2652" s="160">
        <v>45727</v>
      </c>
      <c r="F2652" s="160">
        <v>45728</v>
      </c>
      <c r="G2652" s="160"/>
      <c r="H2652" s="160"/>
      <c r="I2652" s="160" t="b">
        <f t="shared" si="82"/>
        <v>0</v>
      </c>
      <c r="J2652" s="160" t="str">
        <f t="shared" si="83"/>
        <v>yes</v>
      </c>
    </row>
    <row r="2653" spans="2:10">
      <c r="B2653" t="s">
        <v>17900</v>
      </c>
      <c r="C2653" t="s">
        <v>17901</v>
      </c>
      <c r="D2653">
        <v>1</v>
      </c>
      <c r="E2653" s="160">
        <v>45701</v>
      </c>
      <c r="F2653" s="160">
        <v>45720</v>
      </c>
      <c r="G2653" s="160"/>
      <c r="H2653" s="160"/>
      <c r="I2653" s="160" t="b">
        <f t="shared" si="82"/>
        <v>0</v>
      </c>
      <c r="J2653" s="160" t="str">
        <f t="shared" si="83"/>
        <v>yes</v>
      </c>
    </row>
    <row r="2654" spans="2:10">
      <c r="B2654" t="s">
        <v>17902</v>
      </c>
      <c r="C2654" t="s">
        <v>17903</v>
      </c>
      <c r="D2654">
        <v>1</v>
      </c>
      <c r="E2654" s="160">
        <v>45729</v>
      </c>
      <c r="F2654" s="160">
        <v>45731</v>
      </c>
      <c r="G2654" s="160"/>
      <c r="H2654" s="160"/>
      <c r="I2654" s="160" t="b">
        <f t="shared" si="82"/>
        <v>0</v>
      </c>
      <c r="J2654" s="160" t="str">
        <f t="shared" si="83"/>
        <v>yes</v>
      </c>
    </row>
    <row r="2655" spans="2:10">
      <c r="B2655" t="s">
        <v>17904</v>
      </c>
      <c r="C2655" t="s">
        <v>17905</v>
      </c>
      <c r="D2655">
        <v>1</v>
      </c>
      <c r="E2655" s="160">
        <v>45732</v>
      </c>
      <c r="F2655" s="160">
        <v>45733</v>
      </c>
      <c r="I2655" s="160" t="b">
        <f t="shared" si="82"/>
        <v>0</v>
      </c>
      <c r="J2655" s="160" t="str">
        <f t="shared" si="83"/>
        <v>yes</v>
      </c>
    </row>
    <row r="2656" spans="2:10">
      <c r="B2656" t="s">
        <v>17906</v>
      </c>
      <c r="C2656" t="s">
        <v>17907</v>
      </c>
      <c r="D2656">
        <v>1</v>
      </c>
      <c r="E2656" s="160">
        <v>45734</v>
      </c>
      <c r="F2656" s="160">
        <v>45736</v>
      </c>
      <c r="I2656" s="160" t="b">
        <f t="shared" si="82"/>
        <v>0</v>
      </c>
      <c r="J2656" s="160" t="str">
        <f t="shared" si="83"/>
        <v>yes</v>
      </c>
    </row>
    <row r="2657" spans="2:10">
      <c r="B2657" t="s">
        <v>17908</v>
      </c>
      <c r="C2657" t="s">
        <v>17909</v>
      </c>
      <c r="D2657">
        <v>1</v>
      </c>
      <c r="E2657" s="160">
        <v>45738</v>
      </c>
      <c r="F2657" s="160">
        <v>45739</v>
      </c>
      <c r="G2657" s="160"/>
      <c r="H2657" s="160"/>
      <c r="I2657" s="160" t="b">
        <f t="shared" si="82"/>
        <v>0</v>
      </c>
      <c r="J2657" s="160" t="str">
        <f t="shared" si="83"/>
        <v>yes</v>
      </c>
    </row>
    <row r="2658" spans="2:10">
      <c r="B2658" t="s">
        <v>17910</v>
      </c>
      <c r="C2658" t="s">
        <v>17911</v>
      </c>
      <c r="D2658">
        <v>1</v>
      </c>
      <c r="E2658" s="160">
        <v>45755</v>
      </c>
      <c r="F2658" s="160">
        <v>45756</v>
      </c>
      <c r="G2658" s="160"/>
      <c r="H2658" s="160"/>
      <c r="I2658" s="160" t="b">
        <f t="shared" si="82"/>
        <v>0</v>
      </c>
      <c r="J2658" s="160" t="str">
        <f t="shared" si="83"/>
        <v>yes</v>
      </c>
    </row>
    <row r="2659" spans="2:10">
      <c r="B2659" t="s">
        <v>17912</v>
      </c>
      <c r="C2659" t="s">
        <v>17913</v>
      </c>
      <c r="D2659">
        <v>1</v>
      </c>
      <c r="E2659" s="160">
        <v>45732</v>
      </c>
      <c r="F2659" s="160">
        <v>45733</v>
      </c>
      <c r="G2659" s="160"/>
      <c r="H2659" s="160"/>
      <c r="I2659" s="160" t="b">
        <f t="shared" si="82"/>
        <v>0</v>
      </c>
      <c r="J2659" s="160" t="str">
        <f t="shared" si="83"/>
        <v>yes</v>
      </c>
    </row>
    <row r="2660" spans="2:10">
      <c r="B2660" t="s">
        <v>17914</v>
      </c>
      <c r="C2660" t="s">
        <v>17915</v>
      </c>
      <c r="D2660">
        <v>1</v>
      </c>
      <c r="E2660" s="160">
        <v>45734</v>
      </c>
      <c r="F2660" s="160">
        <v>45735</v>
      </c>
      <c r="G2660" s="160"/>
      <c r="I2660" s="160" t="b">
        <f t="shared" si="82"/>
        <v>0</v>
      </c>
      <c r="J2660" s="160" t="str">
        <f t="shared" si="83"/>
        <v>yes</v>
      </c>
    </row>
    <row r="2661" spans="2:10">
      <c r="B2661" t="s">
        <v>17916</v>
      </c>
      <c r="C2661" t="s">
        <v>17917</v>
      </c>
      <c r="D2661">
        <v>1</v>
      </c>
      <c r="E2661" s="160">
        <v>45736</v>
      </c>
      <c r="F2661" s="160">
        <v>45738</v>
      </c>
      <c r="G2661" s="160"/>
      <c r="I2661" s="160" t="b">
        <f t="shared" si="82"/>
        <v>0</v>
      </c>
      <c r="J2661" s="160" t="str">
        <f t="shared" si="83"/>
        <v>yes</v>
      </c>
    </row>
    <row r="2662" spans="2:10">
      <c r="B2662" t="s">
        <v>17918</v>
      </c>
      <c r="C2662" t="s">
        <v>17919</v>
      </c>
      <c r="D2662">
        <v>1</v>
      </c>
      <c r="E2662" s="160">
        <v>45739</v>
      </c>
      <c r="F2662" s="160">
        <v>45740</v>
      </c>
      <c r="G2662" s="160"/>
      <c r="H2662" s="160"/>
      <c r="I2662" s="160" t="b">
        <f t="shared" si="82"/>
        <v>0</v>
      </c>
      <c r="J2662" s="160" t="str">
        <f t="shared" si="83"/>
        <v>yes</v>
      </c>
    </row>
    <row r="2663" spans="2:10">
      <c r="B2663" t="s">
        <v>17920</v>
      </c>
      <c r="C2663" t="s">
        <v>17921</v>
      </c>
      <c r="D2663">
        <v>1</v>
      </c>
      <c r="E2663" s="160">
        <v>45755</v>
      </c>
      <c r="F2663" s="160">
        <v>45756</v>
      </c>
      <c r="G2663" s="160"/>
      <c r="H2663" s="160"/>
      <c r="I2663" s="160" t="b">
        <f t="shared" si="82"/>
        <v>0</v>
      </c>
      <c r="J2663" s="160" t="str">
        <f t="shared" si="83"/>
        <v>yes</v>
      </c>
    </row>
    <row r="2664" spans="2:10">
      <c r="B2664" t="s">
        <v>17922</v>
      </c>
      <c r="C2664" t="s">
        <v>17923</v>
      </c>
      <c r="D2664">
        <v>1</v>
      </c>
      <c r="E2664" s="160">
        <v>45734</v>
      </c>
      <c r="F2664" s="160">
        <v>45735</v>
      </c>
      <c r="I2664" s="160" t="b">
        <f t="shared" si="82"/>
        <v>0</v>
      </c>
      <c r="J2664" s="160" t="str">
        <f t="shared" si="83"/>
        <v>yes</v>
      </c>
    </row>
    <row r="2665" spans="2:10">
      <c r="B2665" t="s">
        <v>17924</v>
      </c>
      <c r="C2665" t="s">
        <v>17925</v>
      </c>
      <c r="D2665">
        <v>1</v>
      </c>
      <c r="E2665" s="160">
        <v>45736</v>
      </c>
      <c r="F2665" s="160">
        <v>45738</v>
      </c>
      <c r="G2665" s="160"/>
      <c r="I2665" s="160" t="b">
        <f t="shared" si="82"/>
        <v>0</v>
      </c>
      <c r="J2665" s="160" t="str">
        <f t="shared" si="83"/>
        <v>yes</v>
      </c>
    </row>
    <row r="2666" spans="2:10">
      <c r="B2666" t="s">
        <v>17926</v>
      </c>
      <c r="C2666" t="s">
        <v>17927</v>
      </c>
      <c r="D2666">
        <v>1</v>
      </c>
      <c r="E2666" s="160">
        <v>45739</v>
      </c>
      <c r="F2666" s="160">
        <v>45740</v>
      </c>
      <c r="G2666" s="160"/>
      <c r="I2666" s="160" t="b">
        <f t="shared" si="82"/>
        <v>0</v>
      </c>
      <c r="J2666" s="160" t="str">
        <f t="shared" si="83"/>
        <v>yes</v>
      </c>
    </row>
    <row r="2667" spans="2:10">
      <c r="B2667" t="s">
        <v>17928</v>
      </c>
      <c r="C2667" t="s">
        <v>17929</v>
      </c>
      <c r="D2667">
        <v>1</v>
      </c>
      <c r="E2667" s="160">
        <v>45741</v>
      </c>
      <c r="F2667" s="160">
        <v>45742</v>
      </c>
      <c r="G2667" s="160"/>
      <c r="H2667" s="160"/>
      <c r="I2667" s="160" t="b">
        <f t="shared" si="82"/>
        <v>0</v>
      </c>
      <c r="J2667" s="160" t="str">
        <f t="shared" si="83"/>
        <v>yes</v>
      </c>
    </row>
    <row r="2668" spans="2:10">
      <c r="B2668" t="s">
        <v>17930</v>
      </c>
      <c r="C2668" t="s">
        <v>17931</v>
      </c>
      <c r="D2668">
        <v>1</v>
      </c>
      <c r="E2668" s="160">
        <v>45755</v>
      </c>
      <c r="F2668" s="160">
        <v>45756</v>
      </c>
      <c r="G2668" s="160"/>
      <c r="H2668" s="160"/>
      <c r="I2668" s="160" t="b">
        <f t="shared" si="82"/>
        <v>0</v>
      </c>
      <c r="J2668" s="160" t="str">
        <f t="shared" si="83"/>
        <v>yes</v>
      </c>
    </row>
    <row r="2669" spans="2:10">
      <c r="B2669" t="s">
        <v>17932</v>
      </c>
      <c r="C2669" t="s">
        <v>17933</v>
      </c>
      <c r="D2669">
        <v>1</v>
      </c>
      <c r="E2669" s="160">
        <v>45748</v>
      </c>
      <c r="F2669" s="160">
        <v>45749</v>
      </c>
      <c r="G2669" s="160">
        <v>45889</v>
      </c>
      <c r="H2669" s="160"/>
      <c r="I2669" s="160" t="b">
        <f t="shared" si="82"/>
        <v>0</v>
      </c>
      <c r="J2669" s="160" t="b">
        <f t="shared" si="83"/>
        <v>0</v>
      </c>
    </row>
    <row r="2670" spans="2:10">
      <c r="B2670" t="s">
        <v>17934</v>
      </c>
      <c r="C2670" t="s">
        <v>17935</v>
      </c>
      <c r="D2670">
        <v>1</v>
      </c>
      <c r="E2670" s="160">
        <v>45750</v>
      </c>
      <c r="F2670" s="160">
        <v>45752</v>
      </c>
      <c r="G2670" s="160"/>
      <c r="H2670" s="160"/>
      <c r="I2670" s="160" t="b">
        <f t="shared" si="82"/>
        <v>0</v>
      </c>
      <c r="J2670" s="160" t="str">
        <f t="shared" si="83"/>
        <v>yes</v>
      </c>
    </row>
    <row r="2671" spans="2:10">
      <c r="B2671" t="s">
        <v>17936</v>
      </c>
      <c r="C2671" t="s">
        <v>17937</v>
      </c>
      <c r="D2671">
        <v>1</v>
      </c>
      <c r="E2671" s="160">
        <v>45753</v>
      </c>
      <c r="F2671" s="160">
        <v>45754</v>
      </c>
      <c r="G2671" s="160"/>
      <c r="I2671" s="160" t="b">
        <f t="shared" si="82"/>
        <v>0</v>
      </c>
      <c r="J2671" s="160" t="str">
        <f t="shared" si="83"/>
        <v>yes</v>
      </c>
    </row>
    <row r="2672" spans="2:10">
      <c r="B2672" t="s">
        <v>17938</v>
      </c>
      <c r="C2672" t="s">
        <v>17939</v>
      </c>
      <c r="D2672">
        <v>1</v>
      </c>
      <c r="E2672" s="160">
        <v>45755</v>
      </c>
      <c r="F2672" s="160">
        <v>45756</v>
      </c>
      <c r="G2672" s="160"/>
      <c r="I2672" s="160" t="b">
        <f t="shared" si="82"/>
        <v>0</v>
      </c>
      <c r="J2672" s="160" t="str">
        <f t="shared" si="83"/>
        <v>yes</v>
      </c>
    </row>
    <row r="2673" spans="2:10">
      <c r="B2673" t="s">
        <v>17940</v>
      </c>
      <c r="C2673" t="s">
        <v>17941</v>
      </c>
      <c r="D2673">
        <v>1</v>
      </c>
      <c r="E2673" s="160">
        <v>45755</v>
      </c>
      <c r="F2673" s="160">
        <v>45756</v>
      </c>
      <c r="G2673" s="160"/>
      <c r="I2673" s="160" t="b">
        <f t="shared" si="82"/>
        <v>0</v>
      </c>
      <c r="J2673" s="160" t="str">
        <f t="shared" si="83"/>
        <v>yes</v>
      </c>
    </row>
    <row r="2674" spans="2:10">
      <c r="B2674" t="s">
        <v>17942</v>
      </c>
      <c r="C2674" t="s">
        <v>17943</v>
      </c>
      <c r="D2674">
        <v>1</v>
      </c>
      <c r="E2674" s="160">
        <v>45757</v>
      </c>
      <c r="F2674" s="160">
        <v>45759</v>
      </c>
      <c r="G2674" s="160"/>
      <c r="I2674" s="160" t="b">
        <f t="shared" si="82"/>
        <v>0</v>
      </c>
      <c r="J2674" s="160" t="str">
        <f t="shared" si="83"/>
        <v>yes</v>
      </c>
    </row>
    <row r="2675" spans="2:10">
      <c r="B2675" t="s">
        <v>17944</v>
      </c>
      <c r="C2675" t="s">
        <v>17945</v>
      </c>
      <c r="D2675">
        <v>1</v>
      </c>
      <c r="E2675" s="160">
        <v>45760</v>
      </c>
      <c r="F2675" s="160">
        <v>45762</v>
      </c>
      <c r="G2675" s="160"/>
      <c r="I2675" s="160" t="b">
        <f t="shared" si="82"/>
        <v>0</v>
      </c>
      <c r="J2675" s="160" t="str">
        <f t="shared" si="83"/>
        <v>yes</v>
      </c>
    </row>
    <row r="2676" spans="2:10">
      <c r="B2676" t="s">
        <v>17946</v>
      </c>
      <c r="C2676" t="s">
        <v>17947</v>
      </c>
      <c r="D2676">
        <v>1</v>
      </c>
      <c r="E2676" s="160">
        <v>45760</v>
      </c>
      <c r="F2676" s="160">
        <v>45761</v>
      </c>
      <c r="G2676" s="160"/>
      <c r="H2676" s="160"/>
      <c r="I2676" s="160" t="b">
        <f t="shared" si="82"/>
        <v>0</v>
      </c>
      <c r="J2676" s="160" t="str">
        <f t="shared" si="83"/>
        <v>yes</v>
      </c>
    </row>
    <row r="2677" spans="2:10">
      <c r="B2677" t="s">
        <v>17948</v>
      </c>
      <c r="C2677" t="s">
        <v>17949</v>
      </c>
      <c r="D2677">
        <v>1</v>
      </c>
      <c r="E2677" s="160">
        <v>45762</v>
      </c>
      <c r="F2677" s="160">
        <v>45763</v>
      </c>
      <c r="G2677" s="160"/>
      <c r="H2677" s="160"/>
      <c r="I2677" s="160" t="b">
        <f t="shared" si="82"/>
        <v>0</v>
      </c>
      <c r="J2677" s="160" t="str">
        <f t="shared" si="83"/>
        <v>yes</v>
      </c>
    </row>
    <row r="2678" spans="2:10">
      <c r="B2678" t="s">
        <v>17950</v>
      </c>
      <c r="C2678" t="s">
        <v>17951</v>
      </c>
      <c r="D2678">
        <v>1</v>
      </c>
      <c r="E2678" s="160">
        <v>45762</v>
      </c>
      <c r="F2678" s="160">
        <v>45763</v>
      </c>
      <c r="G2678" s="160"/>
      <c r="H2678" s="160"/>
      <c r="I2678" s="160" t="b">
        <f t="shared" si="82"/>
        <v>0</v>
      </c>
      <c r="J2678" s="160" t="str">
        <f t="shared" si="83"/>
        <v>yes</v>
      </c>
    </row>
    <row r="2679" spans="2:10">
      <c r="B2679" t="s">
        <v>17952</v>
      </c>
      <c r="C2679" t="s">
        <v>17953</v>
      </c>
      <c r="D2679">
        <v>1</v>
      </c>
      <c r="E2679" s="160">
        <v>45764</v>
      </c>
      <c r="F2679" s="160">
        <v>45766</v>
      </c>
      <c r="G2679" s="160"/>
      <c r="H2679" s="160"/>
      <c r="I2679" s="160" t="b">
        <f t="shared" si="82"/>
        <v>0</v>
      </c>
      <c r="J2679" s="160" t="str">
        <f t="shared" si="83"/>
        <v>yes</v>
      </c>
    </row>
    <row r="2680" spans="2:10">
      <c r="B2680" t="s">
        <v>17954</v>
      </c>
      <c r="C2680" t="s">
        <v>17955</v>
      </c>
      <c r="D2680">
        <v>1</v>
      </c>
      <c r="E2680" s="160">
        <v>45750</v>
      </c>
      <c r="F2680" s="160">
        <v>45752</v>
      </c>
      <c r="G2680" s="160"/>
      <c r="H2680" s="160"/>
      <c r="I2680" s="160" t="b">
        <f t="shared" si="82"/>
        <v>0</v>
      </c>
      <c r="J2680" s="160" t="str">
        <f t="shared" si="83"/>
        <v>yes</v>
      </c>
    </row>
    <row r="2681" spans="2:10">
      <c r="B2681" t="s">
        <v>17956</v>
      </c>
      <c r="C2681" t="s">
        <v>17957</v>
      </c>
      <c r="D2681">
        <v>1</v>
      </c>
      <c r="E2681" s="160">
        <v>45753</v>
      </c>
      <c r="F2681" s="160">
        <v>45754</v>
      </c>
      <c r="G2681" s="160"/>
      <c r="H2681" s="160"/>
      <c r="I2681" s="160" t="b">
        <f t="shared" si="82"/>
        <v>0</v>
      </c>
      <c r="J2681" s="160" t="str">
        <f t="shared" si="83"/>
        <v>yes</v>
      </c>
    </row>
    <row r="2682" spans="2:10">
      <c r="B2682" t="s">
        <v>17958</v>
      </c>
      <c r="C2682" t="s">
        <v>17959</v>
      </c>
      <c r="D2682">
        <v>1</v>
      </c>
      <c r="E2682" s="160">
        <v>45750</v>
      </c>
      <c r="F2682" s="160">
        <v>45752</v>
      </c>
      <c r="G2682" s="160"/>
      <c r="H2682" s="160"/>
      <c r="I2682" s="160" t="b">
        <f t="shared" si="82"/>
        <v>0</v>
      </c>
      <c r="J2682" s="160" t="str">
        <f t="shared" si="83"/>
        <v>yes</v>
      </c>
    </row>
    <row r="2683" spans="2:10">
      <c r="B2683" t="s">
        <v>17960</v>
      </c>
      <c r="C2683" t="s">
        <v>17961</v>
      </c>
      <c r="D2683">
        <v>1</v>
      </c>
      <c r="E2683" s="160">
        <v>45753</v>
      </c>
      <c r="F2683" s="160">
        <v>45754</v>
      </c>
      <c r="G2683" s="160"/>
      <c r="H2683" s="160"/>
      <c r="I2683" s="160" t="b">
        <f t="shared" si="82"/>
        <v>0</v>
      </c>
      <c r="J2683" s="160" t="str">
        <f t="shared" si="83"/>
        <v>yes</v>
      </c>
    </row>
    <row r="2684" spans="2:10">
      <c r="B2684" t="s">
        <v>17962</v>
      </c>
      <c r="C2684" t="s">
        <v>17963</v>
      </c>
      <c r="D2684">
        <v>1</v>
      </c>
      <c r="E2684" s="160">
        <v>45753</v>
      </c>
      <c r="F2684" s="160">
        <v>45754</v>
      </c>
      <c r="G2684" s="160"/>
      <c r="H2684" s="160"/>
      <c r="I2684" s="160" t="b">
        <f t="shared" si="82"/>
        <v>0</v>
      </c>
      <c r="J2684" s="160" t="str">
        <f t="shared" si="83"/>
        <v>yes</v>
      </c>
    </row>
    <row r="2685" spans="2:10">
      <c r="B2685" t="s">
        <v>17964</v>
      </c>
      <c r="C2685" t="s">
        <v>17965</v>
      </c>
      <c r="D2685">
        <v>1</v>
      </c>
      <c r="E2685" s="160">
        <v>45755</v>
      </c>
      <c r="F2685" s="160">
        <v>45756</v>
      </c>
      <c r="G2685" s="160"/>
      <c r="H2685" s="160"/>
      <c r="I2685" s="160" t="b">
        <f t="shared" si="82"/>
        <v>0</v>
      </c>
      <c r="J2685" s="160" t="str">
        <f t="shared" si="83"/>
        <v>yes</v>
      </c>
    </row>
    <row r="2686" spans="2:10">
      <c r="B2686" t="s">
        <v>17966</v>
      </c>
      <c r="C2686" t="s">
        <v>17967</v>
      </c>
      <c r="D2686">
        <v>1</v>
      </c>
      <c r="E2686" s="160">
        <v>45745</v>
      </c>
      <c r="F2686" s="160">
        <v>45746</v>
      </c>
      <c r="G2686" s="160"/>
      <c r="H2686" s="160"/>
      <c r="I2686" s="160" t="b">
        <f t="shared" si="82"/>
        <v>0</v>
      </c>
      <c r="J2686" s="160" t="str">
        <f t="shared" si="83"/>
        <v>yes</v>
      </c>
    </row>
    <row r="2687" spans="2:10">
      <c r="B2687" t="s">
        <v>17968</v>
      </c>
      <c r="C2687" t="s">
        <v>17969</v>
      </c>
      <c r="D2687">
        <v>1</v>
      </c>
      <c r="E2687" s="160">
        <v>45747</v>
      </c>
      <c r="F2687" s="160">
        <v>45748</v>
      </c>
      <c r="G2687" s="160"/>
      <c r="H2687" s="160"/>
      <c r="I2687" s="160" t="b">
        <f t="shared" si="82"/>
        <v>0</v>
      </c>
      <c r="J2687" s="160" t="str">
        <f t="shared" si="83"/>
        <v>yes</v>
      </c>
    </row>
    <row r="2688" spans="2:10">
      <c r="B2688" t="s">
        <v>17970</v>
      </c>
      <c r="C2688" t="s">
        <v>17971</v>
      </c>
      <c r="D2688">
        <v>1</v>
      </c>
      <c r="E2688" s="160">
        <v>45746</v>
      </c>
      <c r="F2688" s="160">
        <v>45747</v>
      </c>
      <c r="G2688" s="160"/>
      <c r="H2688" s="160"/>
      <c r="I2688" s="160" t="b">
        <f t="shared" si="82"/>
        <v>0</v>
      </c>
      <c r="J2688" s="160" t="str">
        <f t="shared" si="83"/>
        <v>yes</v>
      </c>
    </row>
    <row r="2689" spans="2:10">
      <c r="B2689" t="s">
        <v>17972</v>
      </c>
      <c r="C2689" t="s">
        <v>17973</v>
      </c>
      <c r="D2689">
        <v>1</v>
      </c>
      <c r="E2689" s="160">
        <v>45748</v>
      </c>
      <c r="F2689" s="160">
        <v>45749</v>
      </c>
      <c r="G2689" s="160"/>
      <c r="H2689" s="160"/>
      <c r="I2689" s="160" t="b">
        <f t="shared" si="82"/>
        <v>0</v>
      </c>
      <c r="J2689" s="160" t="str">
        <f t="shared" si="83"/>
        <v>yes</v>
      </c>
    </row>
    <row r="2690" spans="2:10">
      <c r="B2690" t="s">
        <v>17974</v>
      </c>
      <c r="C2690" t="s">
        <v>17975</v>
      </c>
      <c r="D2690">
        <v>1</v>
      </c>
      <c r="E2690" s="160">
        <v>45750</v>
      </c>
      <c r="F2690" s="160">
        <v>45752</v>
      </c>
      <c r="G2690" s="160"/>
      <c r="H2690" s="160"/>
      <c r="I2690" s="160" t="b">
        <f t="shared" si="82"/>
        <v>0</v>
      </c>
      <c r="J2690" s="160" t="str">
        <f t="shared" si="83"/>
        <v>yes</v>
      </c>
    </row>
    <row r="2691" spans="2:10">
      <c r="B2691" t="s">
        <v>17976</v>
      </c>
      <c r="C2691" t="s">
        <v>17977</v>
      </c>
      <c r="D2691">
        <v>1</v>
      </c>
      <c r="E2691" s="160">
        <v>45753</v>
      </c>
      <c r="F2691" s="160">
        <v>45754</v>
      </c>
      <c r="G2691" s="160"/>
      <c r="H2691" s="160"/>
      <c r="I2691" s="160" t="b">
        <f t="shared" si="82"/>
        <v>0</v>
      </c>
      <c r="J2691" s="160" t="str">
        <f t="shared" si="83"/>
        <v>yes</v>
      </c>
    </row>
    <row r="2692" spans="2:10">
      <c r="B2692" t="s">
        <v>17978</v>
      </c>
      <c r="C2692" t="s">
        <v>17979</v>
      </c>
      <c r="D2692">
        <v>1</v>
      </c>
      <c r="E2692" s="160">
        <v>45748</v>
      </c>
      <c r="F2692" s="160">
        <v>45749</v>
      </c>
      <c r="G2692" s="160"/>
      <c r="H2692" s="160"/>
      <c r="I2692" s="160" t="b">
        <f t="shared" si="82"/>
        <v>0</v>
      </c>
      <c r="J2692" s="160" t="str">
        <f t="shared" si="83"/>
        <v>yes</v>
      </c>
    </row>
    <row r="2693" spans="2:10">
      <c r="B2693" t="s">
        <v>17980</v>
      </c>
      <c r="C2693" t="s">
        <v>17981</v>
      </c>
      <c r="D2693">
        <v>1</v>
      </c>
      <c r="E2693" s="160">
        <v>45750</v>
      </c>
      <c r="F2693" s="160">
        <v>45752</v>
      </c>
      <c r="G2693" s="160"/>
      <c r="H2693" s="160"/>
      <c r="I2693" s="160" t="b">
        <f t="shared" si="82"/>
        <v>0</v>
      </c>
      <c r="J2693" s="160" t="str">
        <f t="shared" si="83"/>
        <v>yes</v>
      </c>
    </row>
    <row r="2694" spans="2:10">
      <c r="B2694" t="s">
        <v>17982</v>
      </c>
      <c r="C2694" t="s">
        <v>17983</v>
      </c>
      <c r="D2694">
        <v>1</v>
      </c>
      <c r="E2694" s="160">
        <v>45753</v>
      </c>
      <c r="F2694" s="160">
        <v>45754</v>
      </c>
      <c r="G2694" s="160"/>
      <c r="H2694" s="160"/>
      <c r="I2694" s="160" t="b">
        <f t="shared" si="82"/>
        <v>0</v>
      </c>
      <c r="J2694" s="160" t="str">
        <f t="shared" si="83"/>
        <v>yes</v>
      </c>
    </row>
    <row r="2695" spans="2:10">
      <c r="B2695" t="s">
        <v>17984</v>
      </c>
      <c r="C2695" t="s">
        <v>17985</v>
      </c>
      <c r="D2695">
        <v>1</v>
      </c>
      <c r="E2695" s="160">
        <v>45755</v>
      </c>
      <c r="F2695" s="160">
        <v>45756</v>
      </c>
      <c r="G2695" s="160"/>
      <c r="H2695" s="160"/>
      <c r="I2695" s="160" t="b">
        <f t="shared" si="82"/>
        <v>0</v>
      </c>
      <c r="J2695" s="160" t="str">
        <f t="shared" si="83"/>
        <v>yes</v>
      </c>
    </row>
    <row r="2696" spans="2:10">
      <c r="B2696" t="s">
        <v>17986</v>
      </c>
      <c r="C2696" t="s">
        <v>17987</v>
      </c>
      <c r="D2696">
        <v>1</v>
      </c>
      <c r="E2696" s="160">
        <v>45792</v>
      </c>
      <c r="F2696" s="160">
        <v>45794</v>
      </c>
      <c r="G2696" s="160">
        <v>45960</v>
      </c>
      <c r="H2696" s="160"/>
      <c r="I2696" s="160" t="b">
        <f t="shared" si="82"/>
        <v>0</v>
      </c>
      <c r="J2696" s="160" t="b">
        <f t="shared" si="83"/>
        <v>0</v>
      </c>
    </row>
    <row r="2697" spans="2:10">
      <c r="B2697" t="s">
        <v>17988</v>
      </c>
      <c r="C2697" t="s">
        <v>17989</v>
      </c>
      <c r="D2697">
        <v>1</v>
      </c>
      <c r="E2697" s="160">
        <v>45795</v>
      </c>
      <c r="F2697" s="160">
        <v>45796</v>
      </c>
      <c r="G2697" s="160">
        <v>45963</v>
      </c>
      <c r="H2697" s="160"/>
      <c r="I2697" s="160" t="b">
        <f t="shared" si="82"/>
        <v>0</v>
      </c>
      <c r="J2697" s="160" t="b">
        <f t="shared" si="83"/>
        <v>0</v>
      </c>
    </row>
    <row r="2698" spans="2:10">
      <c r="B2698" t="s">
        <v>17990</v>
      </c>
      <c r="C2698" t="s">
        <v>17991</v>
      </c>
      <c r="D2698">
        <v>1</v>
      </c>
      <c r="E2698" s="160">
        <v>45659</v>
      </c>
      <c r="F2698" s="160">
        <v>45661</v>
      </c>
      <c r="G2698" s="160"/>
      <c r="H2698" s="160"/>
      <c r="I2698" s="160" t="b">
        <f t="shared" si="82"/>
        <v>0</v>
      </c>
      <c r="J2698" s="160" t="str">
        <f t="shared" si="83"/>
        <v>yes</v>
      </c>
    </row>
    <row r="2699" spans="2:10">
      <c r="B2699" t="s">
        <v>17992</v>
      </c>
      <c r="C2699" t="s">
        <v>15331</v>
      </c>
      <c r="D2699">
        <v>1</v>
      </c>
      <c r="E2699" s="160">
        <v>45662</v>
      </c>
      <c r="F2699" s="160">
        <v>45663</v>
      </c>
      <c r="G2699" s="160"/>
      <c r="H2699" s="160"/>
      <c r="I2699" s="160" t="b">
        <f t="shared" ref="I2699:I2762" si="84">IF(E2699=G2699,"yes")</f>
        <v>0</v>
      </c>
      <c r="J2699" s="160" t="str">
        <f t="shared" ref="J2699:J2762" si="85">IF(E2699&gt;G2699,"yes")</f>
        <v>yes</v>
      </c>
    </row>
    <row r="2700" spans="2:10">
      <c r="B2700" t="s">
        <v>17993</v>
      </c>
      <c r="C2700" t="s">
        <v>17994</v>
      </c>
      <c r="D2700">
        <v>1</v>
      </c>
      <c r="E2700" s="160">
        <v>45666</v>
      </c>
      <c r="F2700" s="160">
        <v>45668</v>
      </c>
      <c r="G2700" s="160"/>
      <c r="I2700" s="160" t="b">
        <f t="shared" si="84"/>
        <v>0</v>
      </c>
      <c r="J2700" s="160" t="str">
        <f t="shared" si="85"/>
        <v>yes</v>
      </c>
    </row>
    <row r="2701" spans="2:10">
      <c r="B2701" t="s">
        <v>17995</v>
      </c>
      <c r="C2701" t="s">
        <v>17996</v>
      </c>
      <c r="D2701">
        <v>1</v>
      </c>
      <c r="E2701" s="160">
        <v>45669</v>
      </c>
      <c r="F2701" s="160">
        <v>45670</v>
      </c>
      <c r="G2701" s="160"/>
      <c r="I2701" s="160" t="b">
        <f t="shared" si="84"/>
        <v>0</v>
      </c>
      <c r="J2701" s="160" t="str">
        <f t="shared" si="85"/>
        <v>yes</v>
      </c>
    </row>
    <row r="2702" spans="2:10">
      <c r="B2702" t="s">
        <v>17997</v>
      </c>
      <c r="C2702" t="s">
        <v>17998</v>
      </c>
      <c r="D2702">
        <v>1</v>
      </c>
      <c r="E2702" s="160">
        <v>45664</v>
      </c>
      <c r="F2702" s="160">
        <v>45668</v>
      </c>
      <c r="G2702" s="160"/>
      <c r="I2702" s="160" t="b">
        <f t="shared" si="84"/>
        <v>0</v>
      </c>
      <c r="J2702" s="160" t="str">
        <f t="shared" si="85"/>
        <v>yes</v>
      </c>
    </row>
    <row r="2703" spans="2:10">
      <c r="B2703" t="s">
        <v>17999</v>
      </c>
      <c r="C2703" t="s">
        <v>18000</v>
      </c>
      <c r="D2703">
        <v>1</v>
      </c>
      <c r="E2703" s="160">
        <v>45669</v>
      </c>
      <c r="F2703" s="160">
        <v>45671</v>
      </c>
      <c r="G2703" s="160"/>
      <c r="I2703" s="160" t="b">
        <f t="shared" si="84"/>
        <v>0</v>
      </c>
      <c r="J2703" s="160" t="str">
        <f t="shared" si="85"/>
        <v>yes</v>
      </c>
    </row>
    <row r="2704" spans="2:10">
      <c r="B2704" t="s">
        <v>18001</v>
      </c>
      <c r="C2704" t="s">
        <v>18002</v>
      </c>
      <c r="D2704">
        <v>1</v>
      </c>
      <c r="E2704" s="160">
        <v>45666</v>
      </c>
      <c r="F2704" s="160">
        <v>45669</v>
      </c>
      <c r="I2704" s="160" t="b">
        <f t="shared" si="84"/>
        <v>0</v>
      </c>
      <c r="J2704" s="160" t="str">
        <f t="shared" si="85"/>
        <v>yes</v>
      </c>
    </row>
    <row r="2705" spans="2:10">
      <c r="B2705" t="s">
        <v>18003</v>
      </c>
      <c r="C2705" t="s">
        <v>18004</v>
      </c>
      <c r="D2705">
        <v>1</v>
      </c>
      <c r="E2705" s="160">
        <v>45670</v>
      </c>
      <c r="F2705" s="160">
        <v>45671</v>
      </c>
      <c r="G2705" s="160"/>
      <c r="H2705" s="160"/>
      <c r="I2705" s="160" t="b">
        <f t="shared" si="84"/>
        <v>0</v>
      </c>
      <c r="J2705" s="160" t="str">
        <f t="shared" si="85"/>
        <v>yes</v>
      </c>
    </row>
    <row r="2706" spans="2:10">
      <c r="B2706" t="s">
        <v>18005</v>
      </c>
      <c r="C2706" t="s">
        <v>18006</v>
      </c>
      <c r="D2706">
        <v>1</v>
      </c>
      <c r="E2706" s="160">
        <v>45664</v>
      </c>
      <c r="F2706" s="160">
        <v>45666</v>
      </c>
      <c r="G2706" s="160"/>
      <c r="H2706" s="160"/>
      <c r="I2706" s="160" t="b">
        <f t="shared" si="84"/>
        <v>0</v>
      </c>
      <c r="J2706" s="160" t="str">
        <f t="shared" si="85"/>
        <v>yes</v>
      </c>
    </row>
    <row r="2707" spans="2:10">
      <c r="B2707" t="s">
        <v>18007</v>
      </c>
      <c r="C2707" t="s">
        <v>18008</v>
      </c>
      <c r="D2707">
        <v>1</v>
      </c>
      <c r="E2707" s="160">
        <v>45780</v>
      </c>
      <c r="F2707" s="160">
        <v>45781</v>
      </c>
      <c r="G2707" s="160">
        <v>45879</v>
      </c>
      <c r="H2707" s="160"/>
      <c r="I2707" s="160" t="b">
        <f t="shared" si="84"/>
        <v>0</v>
      </c>
      <c r="J2707" s="160" t="b">
        <f t="shared" si="85"/>
        <v>0</v>
      </c>
    </row>
    <row r="2708" spans="2:10">
      <c r="B2708" t="s">
        <v>18009</v>
      </c>
      <c r="C2708" t="s">
        <v>18010</v>
      </c>
      <c r="D2708">
        <v>1</v>
      </c>
      <c r="E2708" s="160">
        <v>45782</v>
      </c>
      <c r="F2708" s="160">
        <v>45787</v>
      </c>
      <c r="G2708" s="160">
        <v>45885</v>
      </c>
      <c r="I2708" s="160" t="b">
        <f t="shared" si="84"/>
        <v>0</v>
      </c>
      <c r="J2708" s="160" t="b">
        <f t="shared" si="85"/>
        <v>0</v>
      </c>
    </row>
    <row r="2709" spans="2:10">
      <c r="B2709" t="s">
        <v>18011</v>
      </c>
      <c r="C2709" t="s">
        <v>18012</v>
      </c>
      <c r="D2709">
        <v>1</v>
      </c>
      <c r="E2709" s="160">
        <v>45788</v>
      </c>
      <c r="F2709" s="160">
        <v>45792</v>
      </c>
      <c r="G2709" s="160">
        <v>45889</v>
      </c>
      <c r="I2709" s="160" t="b">
        <f t="shared" si="84"/>
        <v>0</v>
      </c>
      <c r="J2709" s="160" t="b">
        <f t="shared" si="85"/>
        <v>0</v>
      </c>
    </row>
    <row r="2710" spans="2:10">
      <c r="B2710" t="s">
        <v>18013</v>
      </c>
      <c r="C2710" t="s">
        <v>18014</v>
      </c>
      <c r="D2710">
        <v>1</v>
      </c>
      <c r="E2710" s="160">
        <v>45794</v>
      </c>
      <c r="F2710" s="160">
        <v>45795</v>
      </c>
      <c r="G2710" s="160"/>
      <c r="H2710" s="160"/>
      <c r="I2710" s="160" t="b">
        <f t="shared" si="84"/>
        <v>0</v>
      </c>
      <c r="J2710" s="160" t="str">
        <f t="shared" si="85"/>
        <v>yes</v>
      </c>
    </row>
    <row r="2711" spans="2:10">
      <c r="B2711" t="s">
        <v>18015</v>
      </c>
      <c r="C2711" t="s">
        <v>18016</v>
      </c>
      <c r="D2711">
        <v>1</v>
      </c>
      <c r="E2711" s="160">
        <v>45782</v>
      </c>
      <c r="F2711" s="160">
        <v>45784</v>
      </c>
      <c r="G2711" s="160"/>
      <c r="I2711" s="160" t="b">
        <f t="shared" si="84"/>
        <v>0</v>
      </c>
      <c r="J2711" s="160" t="str">
        <f t="shared" si="85"/>
        <v>yes</v>
      </c>
    </row>
    <row r="2712" spans="2:10">
      <c r="B2712" t="s">
        <v>18017</v>
      </c>
      <c r="C2712" t="s">
        <v>18018</v>
      </c>
      <c r="D2712">
        <v>1</v>
      </c>
      <c r="E2712" s="160">
        <v>45785</v>
      </c>
      <c r="F2712" s="160">
        <v>45788</v>
      </c>
      <c r="G2712" s="160"/>
      <c r="I2712" s="160" t="b">
        <f t="shared" si="84"/>
        <v>0</v>
      </c>
      <c r="J2712" s="160" t="str">
        <f t="shared" si="85"/>
        <v>yes</v>
      </c>
    </row>
    <row r="2713" spans="2:10">
      <c r="B2713" t="s">
        <v>18019</v>
      </c>
      <c r="C2713" t="s">
        <v>18020</v>
      </c>
      <c r="D2713">
        <v>1</v>
      </c>
      <c r="E2713" s="160">
        <v>45789</v>
      </c>
      <c r="F2713" s="160">
        <v>45791</v>
      </c>
      <c r="G2713" s="160"/>
      <c r="I2713" s="160" t="b">
        <f t="shared" si="84"/>
        <v>0</v>
      </c>
      <c r="J2713" s="160" t="str">
        <f t="shared" si="85"/>
        <v>yes</v>
      </c>
    </row>
    <row r="2714" spans="2:10">
      <c r="B2714" t="s">
        <v>18021</v>
      </c>
      <c r="C2714" t="s">
        <v>18022</v>
      </c>
      <c r="D2714">
        <v>1</v>
      </c>
      <c r="E2714" s="160">
        <v>45693</v>
      </c>
      <c r="F2714" s="160">
        <v>45694</v>
      </c>
      <c r="G2714" s="160"/>
      <c r="I2714" s="160" t="b">
        <f t="shared" si="84"/>
        <v>0</v>
      </c>
      <c r="J2714" s="160" t="str">
        <f t="shared" si="85"/>
        <v>yes</v>
      </c>
    </row>
    <row r="2715" spans="2:10">
      <c r="B2715" t="s">
        <v>18023</v>
      </c>
      <c r="C2715" t="s">
        <v>18024</v>
      </c>
      <c r="D2715">
        <v>1</v>
      </c>
      <c r="E2715" s="160">
        <v>45696</v>
      </c>
      <c r="F2715" s="160">
        <v>45697</v>
      </c>
      <c r="G2715" s="160"/>
      <c r="I2715" s="160" t="b">
        <f t="shared" si="84"/>
        <v>0</v>
      </c>
      <c r="J2715" s="160" t="str">
        <f t="shared" si="85"/>
        <v>yes</v>
      </c>
    </row>
    <row r="2716" spans="2:10">
      <c r="B2716" t="s">
        <v>18025</v>
      </c>
      <c r="C2716" t="s">
        <v>18026</v>
      </c>
      <c r="D2716">
        <v>1</v>
      </c>
      <c r="E2716" s="160">
        <v>45693</v>
      </c>
      <c r="F2716" s="160">
        <v>45694</v>
      </c>
      <c r="G2716" s="160"/>
      <c r="H2716" s="160"/>
      <c r="I2716" s="160" t="b">
        <f t="shared" si="84"/>
        <v>0</v>
      </c>
      <c r="J2716" s="160" t="str">
        <f t="shared" si="85"/>
        <v>yes</v>
      </c>
    </row>
    <row r="2717" spans="2:10">
      <c r="B2717" t="s">
        <v>18027</v>
      </c>
      <c r="C2717" t="s">
        <v>18028</v>
      </c>
      <c r="D2717">
        <v>1</v>
      </c>
      <c r="E2717" s="160">
        <v>45696</v>
      </c>
      <c r="F2717" s="160">
        <v>45697</v>
      </c>
      <c r="G2717" s="160"/>
      <c r="H2717" s="160"/>
      <c r="I2717" s="160" t="b">
        <f t="shared" si="84"/>
        <v>0</v>
      </c>
      <c r="J2717" s="160" t="str">
        <f t="shared" si="85"/>
        <v>yes</v>
      </c>
    </row>
    <row r="2718" spans="2:10">
      <c r="B2718" t="s">
        <v>18029</v>
      </c>
      <c r="C2718" t="s">
        <v>18030</v>
      </c>
      <c r="D2718">
        <v>1</v>
      </c>
      <c r="E2718" s="160">
        <v>45666</v>
      </c>
      <c r="F2718" s="160">
        <v>45668</v>
      </c>
      <c r="G2718" s="160"/>
      <c r="I2718" s="160" t="b">
        <f t="shared" si="84"/>
        <v>0</v>
      </c>
      <c r="J2718" s="160" t="str">
        <f t="shared" si="85"/>
        <v>yes</v>
      </c>
    </row>
    <row r="2719" spans="2:10">
      <c r="B2719" t="s">
        <v>18031</v>
      </c>
      <c r="C2719" t="s">
        <v>18032</v>
      </c>
      <c r="D2719">
        <v>1</v>
      </c>
      <c r="E2719" s="160">
        <v>45669</v>
      </c>
      <c r="F2719" s="160">
        <v>45670</v>
      </c>
      <c r="G2719" s="160"/>
      <c r="I2719" s="160" t="b">
        <f t="shared" si="84"/>
        <v>0</v>
      </c>
      <c r="J2719" s="160" t="str">
        <f t="shared" si="85"/>
        <v>yes</v>
      </c>
    </row>
    <row r="2720" spans="2:10">
      <c r="B2720" t="s">
        <v>18033</v>
      </c>
      <c r="C2720" t="s">
        <v>18034</v>
      </c>
      <c r="D2720">
        <v>1</v>
      </c>
      <c r="E2720" s="160">
        <v>45671</v>
      </c>
      <c r="F2720" s="160">
        <v>45672</v>
      </c>
      <c r="G2720" s="160"/>
      <c r="H2720" s="160"/>
      <c r="I2720" s="160" t="b">
        <f t="shared" si="84"/>
        <v>0</v>
      </c>
      <c r="J2720" s="160" t="str">
        <f t="shared" si="85"/>
        <v>yes</v>
      </c>
    </row>
    <row r="2721" spans="2:10">
      <c r="B2721" t="s">
        <v>18035</v>
      </c>
      <c r="C2721" t="s">
        <v>18036</v>
      </c>
      <c r="D2721">
        <v>1</v>
      </c>
      <c r="E2721" s="160">
        <v>45673</v>
      </c>
      <c r="F2721" s="160">
        <v>45675</v>
      </c>
      <c r="G2721" s="160"/>
      <c r="H2721" s="160"/>
      <c r="I2721" s="160" t="b">
        <f t="shared" si="84"/>
        <v>0</v>
      </c>
      <c r="J2721" s="160" t="str">
        <f t="shared" si="85"/>
        <v>yes</v>
      </c>
    </row>
    <row r="2722" spans="2:10">
      <c r="B2722" t="s">
        <v>18037</v>
      </c>
      <c r="C2722" t="s">
        <v>18038</v>
      </c>
      <c r="D2722">
        <v>1</v>
      </c>
      <c r="E2722" s="160">
        <v>45669</v>
      </c>
      <c r="F2722" s="160">
        <v>45670</v>
      </c>
      <c r="G2722" s="160"/>
      <c r="H2722" s="160"/>
      <c r="I2722" s="160" t="b">
        <f t="shared" si="84"/>
        <v>0</v>
      </c>
      <c r="J2722" s="160" t="str">
        <f t="shared" si="85"/>
        <v>yes</v>
      </c>
    </row>
    <row r="2723" spans="2:10">
      <c r="B2723" t="s">
        <v>18039</v>
      </c>
      <c r="C2723" t="s">
        <v>18040</v>
      </c>
      <c r="D2723">
        <v>1</v>
      </c>
      <c r="E2723" s="160">
        <v>45671</v>
      </c>
      <c r="F2723" s="160">
        <v>45672</v>
      </c>
      <c r="G2723" s="160"/>
      <c r="I2723" s="160" t="b">
        <f t="shared" si="84"/>
        <v>0</v>
      </c>
      <c r="J2723" s="160" t="str">
        <f t="shared" si="85"/>
        <v>yes</v>
      </c>
    </row>
    <row r="2724" spans="2:10">
      <c r="B2724" t="s">
        <v>18041</v>
      </c>
      <c r="C2724" t="s">
        <v>18042</v>
      </c>
      <c r="D2724">
        <v>1</v>
      </c>
      <c r="E2724" s="160">
        <v>45673</v>
      </c>
      <c r="F2724" s="160">
        <v>45675</v>
      </c>
      <c r="G2724" s="160"/>
      <c r="I2724" s="160" t="b">
        <f t="shared" si="84"/>
        <v>0</v>
      </c>
      <c r="J2724" s="160" t="str">
        <f t="shared" si="85"/>
        <v>yes</v>
      </c>
    </row>
    <row r="2725" spans="2:10">
      <c r="B2725" t="s">
        <v>18043</v>
      </c>
      <c r="C2725" t="s">
        <v>18044</v>
      </c>
      <c r="D2725">
        <v>1</v>
      </c>
      <c r="E2725" s="160">
        <v>45676</v>
      </c>
      <c r="F2725" s="160">
        <v>45677</v>
      </c>
      <c r="G2725" s="160"/>
      <c r="I2725" s="160" t="b">
        <f t="shared" si="84"/>
        <v>0</v>
      </c>
      <c r="J2725" s="160" t="str">
        <f t="shared" si="85"/>
        <v>yes</v>
      </c>
    </row>
    <row r="2726" spans="2:10">
      <c r="B2726" t="s">
        <v>18045</v>
      </c>
      <c r="C2726" t="s">
        <v>18046</v>
      </c>
      <c r="D2726">
        <v>1</v>
      </c>
      <c r="E2726" s="160">
        <v>45685</v>
      </c>
      <c r="F2726" s="160">
        <v>45687</v>
      </c>
      <c r="G2726" s="160"/>
      <c r="I2726" s="160" t="b">
        <f t="shared" si="84"/>
        <v>0</v>
      </c>
      <c r="J2726" s="160" t="str">
        <f t="shared" si="85"/>
        <v>yes</v>
      </c>
    </row>
    <row r="2727" spans="2:10">
      <c r="B2727" t="s">
        <v>18047</v>
      </c>
      <c r="C2727" t="s">
        <v>18048</v>
      </c>
      <c r="D2727">
        <v>1</v>
      </c>
      <c r="E2727" s="160">
        <v>45689</v>
      </c>
      <c r="F2727" s="160">
        <v>45691</v>
      </c>
      <c r="G2727" s="160"/>
      <c r="I2727" s="160" t="b">
        <f t="shared" si="84"/>
        <v>0</v>
      </c>
      <c r="J2727" s="160" t="str">
        <f t="shared" si="85"/>
        <v>yes</v>
      </c>
    </row>
    <row r="2728" spans="2:10">
      <c r="B2728" t="s">
        <v>18049</v>
      </c>
      <c r="C2728" t="s">
        <v>18050</v>
      </c>
      <c r="D2728">
        <v>1</v>
      </c>
      <c r="E2728" s="160">
        <v>45680</v>
      </c>
      <c r="F2728" s="160">
        <v>45682</v>
      </c>
      <c r="G2728" s="160"/>
      <c r="I2728" s="160" t="b">
        <f t="shared" si="84"/>
        <v>0</v>
      </c>
      <c r="J2728" s="160" t="str">
        <f t="shared" si="85"/>
        <v>yes</v>
      </c>
    </row>
    <row r="2729" spans="2:10">
      <c r="B2729" t="s">
        <v>18051</v>
      </c>
      <c r="C2729" t="s">
        <v>18052</v>
      </c>
      <c r="D2729">
        <v>1</v>
      </c>
      <c r="E2729" s="160">
        <v>45683</v>
      </c>
      <c r="F2729" s="160">
        <v>45684</v>
      </c>
      <c r="G2729" s="160"/>
      <c r="I2729" s="160" t="b">
        <f t="shared" si="84"/>
        <v>0</v>
      </c>
      <c r="J2729" s="160" t="str">
        <f t="shared" si="85"/>
        <v>yes</v>
      </c>
    </row>
    <row r="2730" spans="2:10">
      <c r="B2730" t="s">
        <v>18053</v>
      </c>
      <c r="C2730" t="s">
        <v>18054</v>
      </c>
      <c r="D2730">
        <v>1</v>
      </c>
      <c r="E2730" s="160">
        <v>45685</v>
      </c>
      <c r="F2730" s="160">
        <v>45686</v>
      </c>
      <c r="G2730" s="160"/>
      <c r="I2730" s="160" t="b">
        <f t="shared" si="84"/>
        <v>0</v>
      </c>
      <c r="J2730" s="160" t="str">
        <f t="shared" si="85"/>
        <v>yes</v>
      </c>
    </row>
    <row r="2731" spans="2:10">
      <c r="B2731" t="s">
        <v>18055</v>
      </c>
      <c r="C2731" t="s">
        <v>18056</v>
      </c>
      <c r="D2731">
        <v>1</v>
      </c>
      <c r="E2731" s="160">
        <v>45820</v>
      </c>
      <c r="F2731" s="160">
        <v>45822</v>
      </c>
      <c r="G2731" s="160">
        <v>45960</v>
      </c>
      <c r="I2731" s="160" t="b">
        <f t="shared" si="84"/>
        <v>0</v>
      </c>
      <c r="J2731" s="160" t="b">
        <f t="shared" si="85"/>
        <v>0</v>
      </c>
    </row>
    <row r="2732" spans="2:10">
      <c r="B2732" t="s">
        <v>18057</v>
      </c>
      <c r="C2732" t="s">
        <v>18058</v>
      </c>
      <c r="D2732">
        <v>1</v>
      </c>
      <c r="E2732" s="160">
        <v>45641</v>
      </c>
      <c r="F2732" s="160">
        <v>45642</v>
      </c>
      <c r="G2732" s="160"/>
      <c r="I2732" s="160" t="b">
        <f t="shared" si="84"/>
        <v>0</v>
      </c>
      <c r="J2732" s="160" t="str">
        <f t="shared" si="85"/>
        <v>yes</v>
      </c>
    </row>
    <row r="2733" spans="2:10">
      <c r="B2733" t="s">
        <v>18059</v>
      </c>
      <c r="C2733" t="s">
        <v>18060</v>
      </c>
      <c r="D2733">
        <v>1</v>
      </c>
      <c r="E2733" s="160">
        <v>45643</v>
      </c>
      <c r="F2733" s="160">
        <v>45644</v>
      </c>
      <c r="G2733" s="160"/>
      <c r="H2733" s="160"/>
      <c r="I2733" s="160" t="b">
        <f t="shared" si="84"/>
        <v>0</v>
      </c>
      <c r="J2733" s="160" t="str">
        <f t="shared" si="85"/>
        <v>yes</v>
      </c>
    </row>
    <row r="2734" spans="2:10">
      <c r="B2734" t="s">
        <v>18061</v>
      </c>
      <c r="C2734" t="s">
        <v>18062</v>
      </c>
      <c r="D2734">
        <v>1</v>
      </c>
      <c r="E2734" s="160">
        <v>45645</v>
      </c>
      <c r="F2734" s="160">
        <v>45647</v>
      </c>
      <c r="G2734" s="160"/>
      <c r="H2734" s="160"/>
      <c r="I2734" s="160" t="b">
        <f t="shared" si="84"/>
        <v>0</v>
      </c>
      <c r="J2734" s="160" t="str">
        <f t="shared" si="85"/>
        <v>yes</v>
      </c>
    </row>
    <row r="2735" spans="2:10">
      <c r="B2735" t="s">
        <v>18063</v>
      </c>
      <c r="C2735" t="s">
        <v>18064</v>
      </c>
      <c r="D2735">
        <v>1</v>
      </c>
      <c r="E2735" s="160">
        <v>45648</v>
      </c>
      <c r="F2735" s="160">
        <v>45649</v>
      </c>
      <c r="G2735" s="160"/>
      <c r="H2735" s="160"/>
      <c r="I2735" s="160" t="b">
        <f t="shared" si="84"/>
        <v>0</v>
      </c>
      <c r="J2735" s="160" t="str">
        <f t="shared" si="85"/>
        <v>yes</v>
      </c>
    </row>
    <row r="2736" spans="2:10">
      <c r="B2736" t="s">
        <v>18065</v>
      </c>
      <c r="C2736" t="s">
        <v>18066</v>
      </c>
      <c r="D2736">
        <v>1</v>
      </c>
      <c r="E2736" s="160">
        <v>45650</v>
      </c>
      <c r="F2736" s="160">
        <v>45651</v>
      </c>
      <c r="G2736" s="160"/>
      <c r="I2736" s="160" t="b">
        <f t="shared" si="84"/>
        <v>0</v>
      </c>
      <c r="J2736" s="160" t="str">
        <f t="shared" si="85"/>
        <v>yes</v>
      </c>
    </row>
    <row r="2737" spans="2:10">
      <c r="B2737" t="s">
        <v>18067</v>
      </c>
      <c r="C2737" t="s">
        <v>18068</v>
      </c>
      <c r="D2737">
        <v>1</v>
      </c>
      <c r="E2737" s="160">
        <v>45664</v>
      </c>
      <c r="F2737" s="160">
        <v>45665</v>
      </c>
      <c r="G2737" s="160"/>
      <c r="I2737" s="160" t="b">
        <f t="shared" si="84"/>
        <v>0</v>
      </c>
      <c r="J2737" s="160" t="str">
        <f t="shared" si="85"/>
        <v>yes</v>
      </c>
    </row>
    <row r="2738" spans="2:10">
      <c r="B2738" t="s">
        <v>18069</v>
      </c>
      <c r="C2738" t="s">
        <v>18070</v>
      </c>
      <c r="D2738">
        <v>1</v>
      </c>
      <c r="E2738" s="160">
        <v>45666</v>
      </c>
      <c r="F2738" s="160">
        <v>45668</v>
      </c>
      <c r="G2738" s="160"/>
      <c r="I2738" s="160" t="b">
        <f t="shared" si="84"/>
        <v>0</v>
      </c>
      <c r="J2738" s="160" t="str">
        <f t="shared" si="85"/>
        <v>yes</v>
      </c>
    </row>
    <row r="2739" spans="2:10">
      <c r="B2739" t="s">
        <v>18071</v>
      </c>
      <c r="C2739" t="s">
        <v>18072</v>
      </c>
      <c r="D2739">
        <v>1</v>
      </c>
      <c r="E2739" s="160">
        <v>45669</v>
      </c>
      <c r="F2739" s="160">
        <v>45670</v>
      </c>
      <c r="G2739" s="160"/>
      <c r="I2739" s="160" t="b">
        <f t="shared" si="84"/>
        <v>0</v>
      </c>
      <c r="J2739" s="160" t="str">
        <f t="shared" si="85"/>
        <v>yes</v>
      </c>
    </row>
    <row r="2740" spans="2:10">
      <c r="B2740" t="s">
        <v>18073</v>
      </c>
      <c r="C2740" t="s">
        <v>18074</v>
      </c>
      <c r="D2740">
        <v>1</v>
      </c>
      <c r="E2740" s="160">
        <v>45662</v>
      </c>
      <c r="F2740" s="160">
        <v>45663</v>
      </c>
      <c r="G2740" s="160"/>
      <c r="I2740" s="160" t="b">
        <f t="shared" si="84"/>
        <v>0</v>
      </c>
      <c r="J2740" s="160" t="str">
        <f t="shared" si="85"/>
        <v>yes</v>
      </c>
    </row>
    <row r="2741" spans="2:10">
      <c r="B2741" t="s">
        <v>18075</v>
      </c>
      <c r="C2741" t="s">
        <v>18076</v>
      </c>
      <c r="D2741">
        <v>1</v>
      </c>
      <c r="E2741" s="160">
        <v>45664</v>
      </c>
      <c r="F2741" s="160">
        <v>45665</v>
      </c>
      <c r="G2741" s="160"/>
      <c r="I2741" s="160" t="b">
        <f t="shared" si="84"/>
        <v>0</v>
      </c>
      <c r="J2741" s="160" t="str">
        <f t="shared" si="85"/>
        <v>yes</v>
      </c>
    </row>
    <row r="2742" spans="2:10">
      <c r="B2742" t="s">
        <v>18077</v>
      </c>
      <c r="C2742" t="s">
        <v>18078</v>
      </c>
      <c r="D2742">
        <v>1</v>
      </c>
      <c r="E2742" s="160">
        <v>45666</v>
      </c>
      <c r="F2742" s="160">
        <v>45668</v>
      </c>
      <c r="G2742" s="160"/>
      <c r="I2742" s="160" t="b">
        <f t="shared" si="84"/>
        <v>0</v>
      </c>
      <c r="J2742" s="160" t="str">
        <f t="shared" si="85"/>
        <v>yes</v>
      </c>
    </row>
    <row r="2743" spans="2:10">
      <c r="B2743" t="s">
        <v>18079</v>
      </c>
      <c r="C2743" t="s">
        <v>18080</v>
      </c>
      <c r="D2743">
        <v>1</v>
      </c>
      <c r="E2743" s="160">
        <v>45669</v>
      </c>
      <c r="F2743" s="160">
        <v>45670</v>
      </c>
      <c r="I2743" s="160" t="b">
        <f t="shared" si="84"/>
        <v>0</v>
      </c>
      <c r="J2743" s="160" t="str">
        <f t="shared" si="85"/>
        <v>yes</v>
      </c>
    </row>
    <row r="2744" spans="2:10">
      <c r="B2744" t="s">
        <v>18081</v>
      </c>
      <c r="C2744" t="s">
        <v>18082</v>
      </c>
      <c r="D2744">
        <v>1</v>
      </c>
      <c r="E2744" s="160">
        <v>45767</v>
      </c>
      <c r="F2744" s="160">
        <v>45769</v>
      </c>
      <c r="G2744" s="160">
        <v>45879</v>
      </c>
      <c r="I2744" s="160" t="b">
        <f t="shared" si="84"/>
        <v>0</v>
      </c>
      <c r="J2744" s="160" t="b">
        <f t="shared" si="85"/>
        <v>0</v>
      </c>
    </row>
    <row r="2745" spans="2:10">
      <c r="B2745" t="s">
        <v>18083</v>
      </c>
      <c r="C2745" t="s">
        <v>18084</v>
      </c>
      <c r="D2745">
        <v>1</v>
      </c>
      <c r="E2745" s="160">
        <v>45770</v>
      </c>
      <c r="F2745" s="160">
        <v>45776</v>
      </c>
      <c r="G2745" s="160">
        <v>45885</v>
      </c>
      <c r="I2745" s="160" t="b">
        <f t="shared" si="84"/>
        <v>0</v>
      </c>
      <c r="J2745" s="160" t="b">
        <f t="shared" si="85"/>
        <v>0</v>
      </c>
    </row>
    <row r="2746" spans="2:10">
      <c r="B2746" t="s">
        <v>18085</v>
      </c>
      <c r="C2746" t="s">
        <v>18086</v>
      </c>
      <c r="D2746">
        <v>1</v>
      </c>
      <c r="E2746" s="160">
        <v>45777</v>
      </c>
      <c r="F2746" s="160">
        <v>45783</v>
      </c>
      <c r="G2746" s="160">
        <v>45889</v>
      </c>
      <c r="I2746" s="160" t="b">
        <f t="shared" si="84"/>
        <v>0</v>
      </c>
      <c r="J2746" s="160" t="b">
        <f t="shared" si="85"/>
        <v>0</v>
      </c>
    </row>
    <row r="2747" spans="2:10">
      <c r="B2747" t="s">
        <v>18087</v>
      </c>
      <c r="C2747" t="s">
        <v>18088</v>
      </c>
      <c r="D2747">
        <v>1</v>
      </c>
      <c r="E2747" s="160">
        <v>45784</v>
      </c>
      <c r="F2747" s="160">
        <v>45787</v>
      </c>
      <c r="G2747" s="160"/>
      <c r="I2747" s="160" t="b">
        <f t="shared" si="84"/>
        <v>0</v>
      </c>
      <c r="J2747" s="160" t="str">
        <f t="shared" si="85"/>
        <v>yes</v>
      </c>
    </row>
    <row r="2748" spans="2:10">
      <c r="B2748" t="s">
        <v>18089</v>
      </c>
      <c r="C2748" t="s">
        <v>18090</v>
      </c>
      <c r="D2748">
        <v>1</v>
      </c>
      <c r="E2748" s="160">
        <v>45770</v>
      </c>
      <c r="F2748" s="160">
        <v>45773</v>
      </c>
      <c r="G2748" s="160">
        <v>45879</v>
      </c>
      <c r="H2748" s="160"/>
      <c r="I2748" s="160" t="b">
        <f t="shared" si="84"/>
        <v>0</v>
      </c>
      <c r="J2748" s="160" t="b">
        <f t="shared" si="85"/>
        <v>0</v>
      </c>
    </row>
    <row r="2749" spans="2:10">
      <c r="B2749" t="s">
        <v>18091</v>
      </c>
      <c r="C2749" t="s">
        <v>18092</v>
      </c>
      <c r="D2749">
        <v>1</v>
      </c>
      <c r="E2749" s="160">
        <v>45774</v>
      </c>
      <c r="F2749" s="160">
        <v>45776</v>
      </c>
      <c r="G2749" s="160">
        <v>45885</v>
      </c>
      <c r="H2749" s="160"/>
      <c r="I2749" s="160" t="b">
        <f t="shared" si="84"/>
        <v>0</v>
      </c>
      <c r="J2749" s="160" t="b">
        <f t="shared" si="85"/>
        <v>0</v>
      </c>
    </row>
    <row r="2750" spans="2:10">
      <c r="B2750" t="s">
        <v>18093</v>
      </c>
      <c r="C2750" t="s">
        <v>18094</v>
      </c>
      <c r="D2750">
        <v>1</v>
      </c>
      <c r="E2750" s="160">
        <v>45777</v>
      </c>
      <c r="F2750" s="160">
        <v>45780</v>
      </c>
      <c r="G2750" s="160">
        <v>45889</v>
      </c>
      <c r="I2750" s="160" t="b">
        <f t="shared" si="84"/>
        <v>0</v>
      </c>
      <c r="J2750" s="160" t="b">
        <f t="shared" si="85"/>
        <v>0</v>
      </c>
    </row>
    <row r="2751" spans="2:10">
      <c r="B2751" t="s">
        <v>18095</v>
      </c>
      <c r="C2751" t="s">
        <v>18096</v>
      </c>
      <c r="D2751">
        <v>1</v>
      </c>
      <c r="E2751" s="160">
        <v>45671</v>
      </c>
      <c r="F2751" s="160">
        <v>45672</v>
      </c>
      <c r="G2751" s="160"/>
      <c r="I2751" s="160" t="b">
        <f t="shared" si="84"/>
        <v>0</v>
      </c>
      <c r="J2751" s="160" t="str">
        <f t="shared" si="85"/>
        <v>yes</v>
      </c>
    </row>
    <row r="2752" spans="2:10">
      <c r="B2752" t="s">
        <v>18097</v>
      </c>
      <c r="C2752" t="s">
        <v>18098</v>
      </c>
      <c r="D2752">
        <v>1</v>
      </c>
      <c r="E2752" s="160">
        <v>45673</v>
      </c>
      <c r="F2752" s="160">
        <v>45675</v>
      </c>
      <c r="G2752" s="160"/>
      <c r="I2752" s="160" t="b">
        <f t="shared" si="84"/>
        <v>0</v>
      </c>
      <c r="J2752" s="160" t="str">
        <f t="shared" si="85"/>
        <v>yes</v>
      </c>
    </row>
    <row r="2753" spans="2:10">
      <c r="B2753" t="s">
        <v>18099</v>
      </c>
      <c r="C2753" t="s">
        <v>18100</v>
      </c>
      <c r="D2753">
        <v>1</v>
      </c>
      <c r="E2753" s="160">
        <v>45676</v>
      </c>
      <c r="F2753" s="160">
        <v>45677</v>
      </c>
      <c r="G2753" s="160"/>
      <c r="H2753" s="160"/>
      <c r="I2753" s="160" t="b">
        <f t="shared" si="84"/>
        <v>0</v>
      </c>
      <c r="J2753" s="160" t="str">
        <f t="shared" si="85"/>
        <v>yes</v>
      </c>
    </row>
    <row r="2754" spans="2:10">
      <c r="B2754" t="s">
        <v>18101</v>
      </c>
      <c r="C2754" t="s">
        <v>18102</v>
      </c>
      <c r="D2754">
        <v>1</v>
      </c>
      <c r="E2754" s="160">
        <v>45678</v>
      </c>
      <c r="F2754" s="160">
        <v>45679</v>
      </c>
      <c r="G2754" s="160"/>
      <c r="H2754" s="160"/>
      <c r="I2754" s="160" t="b">
        <f t="shared" si="84"/>
        <v>0</v>
      </c>
      <c r="J2754" s="160" t="str">
        <f t="shared" si="85"/>
        <v>yes</v>
      </c>
    </row>
    <row r="2755" spans="2:10">
      <c r="B2755" t="s">
        <v>18103</v>
      </c>
      <c r="C2755" t="s">
        <v>18104</v>
      </c>
      <c r="D2755">
        <v>1</v>
      </c>
      <c r="E2755" s="160">
        <v>45680</v>
      </c>
      <c r="F2755" s="160">
        <v>45682</v>
      </c>
      <c r="G2755" s="160"/>
      <c r="H2755" s="160"/>
      <c r="I2755" s="160" t="b">
        <f t="shared" si="84"/>
        <v>0</v>
      </c>
      <c r="J2755" s="160" t="str">
        <f t="shared" si="85"/>
        <v>yes</v>
      </c>
    </row>
    <row r="2756" spans="2:10">
      <c r="B2756" t="s">
        <v>18105</v>
      </c>
      <c r="C2756" t="s">
        <v>18106</v>
      </c>
      <c r="D2756">
        <v>1</v>
      </c>
      <c r="E2756" s="160">
        <v>45673</v>
      </c>
      <c r="F2756" s="160">
        <v>45675</v>
      </c>
      <c r="G2756" s="160"/>
      <c r="H2756" s="160"/>
      <c r="I2756" s="160" t="b">
        <f t="shared" si="84"/>
        <v>0</v>
      </c>
      <c r="J2756" s="160" t="str">
        <f t="shared" si="85"/>
        <v>yes</v>
      </c>
    </row>
    <row r="2757" spans="2:10">
      <c r="B2757" t="s">
        <v>18107</v>
      </c>
      <c r="C2757" t="s">
        <v>18108</v>
      </c>
      <c r="D2757">
        <v>1</v>
      </c>
      <c r="E2757" s="160">
        <v>45676</v>
      </c>
      <c r="F2757" s="160">
        <v>45677</v>
      </c>
      <c r="G2757" s="160"/>
      <c r="H2757" s="160"/>
      <c r="I2757" s="160" t="b">
        <f t="shared" si="84"/>
        <v>0</v>
      </c>
      <c r="J2757" s="160" t="str">
        <f t="shared" si="85"/>
        <v>yes</v>
      </c>
    </row>
    <row r="2758" spans="2:10">
      <c r="B2758" t="s">
        <v>18109</v>
      </c>
      <c r="C2758" t="s">
        <v>18110</v>
      </c>
      <c r="D2758">
        <v>1</v>
      </c>
      <c r="E2758" s="160">
        <v>45678</v>
      </c>
      <c r="F2758" s="160">
        <v>45679</v>
      </c>
      <c r="G2758" s="160"/>
      <c r="H2758" s="160"/>
      <c r="I2758" s="160" t="b">
        <f t="shared" si="84"/>
        <v>0</v>
      </c>
      <c r="J2758" s="160" t="str">
        <f t="shared" si="85"/>
        <v>yes</v>
      </c>
    </row>
    <row r="2759" spans="2:10">
      <c r="B2759" t="s">
        <v>18111</v>
      </c>
      <c r="C2759" t="s">
        <v>18112</v>
      </c>
      <c r="D2759">
        <v>1</v>
      </c>
      <c r="E2759" s="160">
        <v>45680</v>
      </c>
      <c r="F2759" s="160">
        <v>45682</v>
      </c>
      <c r="G2759" s="160"/>
      <c r="H2759" s="160"/>
      <c r="I2759" s="160" t="b">
        <f t="shared" si="84"/>
        <v>0</v>
      </c>
      <c r="J2759" s="160" t="str">
        <f t="shared" si="85"/>
        <v>yes</v>
      </c>
    </row>
    <row r="2760" spans="2:10">
      <c r="B2760" t="s">
        <v>18113</v>
      </c>
      <c r="C2760" t="s">
        <v>18114</v>
      </c>
      <c r="D2760">
        <v>1</v>
      </c>
      <c r="E2760" s="160">
        <v>45685</v>
      </c>
      <c r="F2760" s="160">
        <v>45686</v>
      </c>
      <c r="G2760" s="160"/>
      <c r="H2760" s="160"/>
      <c r="I2760" s="160" t="b">
        <f t="shared" si="84"/>
        <v>0</v>
      </c>
      <c r="J2760" s="160" t="str">
        <f t="shared" si="85"/>
        <v>yes</v>
      </c>
    </row>
    <row r="2761" spans="2:10">
      <c r="B2761" t="s">
        <v>18115</v>
      </c>
      <c r="C2761" t="s">
        <v>18116</v>
      </c>
      <c r="D2761">
        <v>1</v>
      </c>
      <c r="E2761" s="160">
        <v>45683</v>
      </c>
      <c r="F2761" s="160">
        <v>45684</v>
      </c>
      <c r="G2761" s="160"/>
      <c r="H2761" s="160"/>
      <c r="I2761" s="160" t="b">
        <f t="shared" si="84"/>
        <v>0</v>
      </c>
      <c r="J2761" s="160" t="str">
        <f t="shared" si="85"/>
        <v>yes</v>
      </c>
    </row>
    <row r="2762" spans="2:10">
      <c r="B2762" t="s">
        <v>18117</v>
      </c>
      <c r="C2762" t="s">
        <v>18118</v>
      </c>
      <c r="D2762">
        <v>1</v>
      </c>
      <c r="E2762" s="160">
        <v>45685</v>
      </c>
      <c r="F2762" s="160">
        <v>45686</v>
      </c>
      <c r="G2762" s="160"/>
      <c r="H2762" s="160"/>
      <c r="I2762" s="160" t="b">
        <f t="shared" si="84"/>
        <v>0</v>
      </c>
      <c r="J2762" s="160" t="str">
        <f t="shared" si="85"/>
        <v>yes</v>
      </c>
    </row>
    <row r="2763" spans="2:10">
      <c r="B2763" t="s">
        <v>18119</v>
      </c>
      <c r="C2763" t="s">
        <v>18120</v>
      </c>
      <c r="D2763">
        <v>1</v>
      </c>
      <c r="E2763" s="160">
        <v>45676</v>
      </c>
      <c r="F2763" s="160">
        <v>45677</v>
      </c>
      <c r="G2763" s="160"/>
      <c r="H2763" s="160"/>
      <c r="I2763" s="160" t="b">
        <f t="shared" ref="I2763:I2826" si="86">IF(E2763=G2763,"yes")</f>
        <v>0</v>
      </c>
      <c r="J2763" s="160" t="str">
        <f t="shared" ref="J2763:J2826" si="87">IF(E2763&gt;G2763,"yes")</f>
        <v>yes</v>
      </c>
    </row>
    <row r="2764" spans="2:10">
      <c r="B2764" t="s">
        <v>18121</v>
      </c>
      <c r="C2764" t="s">
        <v>18122</v>
      </c>
      <c r="D2764">
        <v>1</v>
      </c>
      <c r="E2764" s="160">
        <v>45678</v>
      </c>
      <c r="F2764" s="160">
        <v>45679</v>
      </c>
      <c r="G2764" s="160"/>
      <c r="H2764" s="160"/>
      <c r="I2764" s="160" t="b">
        <f t="shared" si="86"/>
        <v>0</v>
      </c>
      <c r="J2764" s="160" t="str">
        <f t="shared" si="87"/>
        <v>yes</v>
      </c>
    </row>
    <row r="2765" spans="2:10">
      <c r="B2765" t="s">
        <v>18123</v>
      </c>
      <c r="C2765" t="s">
        <v>18124</v>
      </c>
      <c r="D2765">
        <v>1</v>
      </c>
      <c r="E2765" s="160">
        <v>45680</v>
      </c>
      <c r="F2765" s="160">
        <v>45682</v>
      </c>
      <c r="G2765" s="160"/>
      <c r="H2765" s="160"/>
      <c r="I2765" s="160" t="b">
        <f t="shared" si="86"/>
        <v>0</v>
      </c>
      <c r="J2765" s="160" t="str">
        <f t="shared" si="87"/>
        <v>yes</v>
      </c>
    </row>
    <row r="2766" spans="2:10">
      <c r="B2766" t="s">
        <v>18125</v>
      </c>
      <c r="C2766" t="s">
        <v>18126</v>
      </c>
      <c r="D2766">
        <v>1</v>
      </c>
      <c r="E2766" s="160">
        <v>45687</v>
      </c>
      <c r="F2766" s="160">
        <v>45689</v>
      </c>
      <c r="G2766" s="160"/>
      <c r="H2766" s="160"/>
      <c r="I2766" s="160" t="b">
        <f t="shared" si="86"/>
        <v>0</v>
      </c>
      <c r="J2766" s="160" t="str">
        <f t="shared" si="87"/>
        <v>yes</v>
      </c>
    </row>
    <row r="2767" spans="2:10">
      <c r="B2767" t="s">
        <v>18127</v>
      </c>
      <c r="C2767" t="s">
        <v>18128</v>
      </c>
      <c r="D2767">
        <v>1</v>
      </c>
      <c r="E2767" s="160">
        <v>45683</v>
      </c>
      <c r="F2767" s="160">
        <v>45684</v>
      </c>
      <c r="G2767" s="160"/>
      <c r="I2767" s="160" t="b">
        <f t="shared" si="86"/>
        <v>0</v>
      </c>
      <c r="J2767" s="160" t="str">
        <f t="shared" si="87"/>
        <v>yes</v>
      </c>
    </row>
    <row r="2768" spans="2:10">
      <c r="B2768" t="s">
        <v>18129</v>
      </c>
      <c r="C2768" t="s">
        <v>18130</v>
      </c>
      <c r="D2768">
        <v>1</v>
      </c>
      <c r="E2768" s="160">
        <v>45686</v>
      </c>
      <c r="F2768" s="160">
        <v>45687</v>
      </c>
      <c r="G2768" s="160"/>
      <c r="H2768" s="160"/>
      <c r="I2768" s="160" t="b">
        <f t="shared" si="86"/>
        <v>0</v>
      </c>
      <c r="J2768" s="160" t="str">
        <f t="shared" si="87"/>
        <v>yes</v>
      </c>
    </row>
    <row r="2769" spans="2:10">
      <c r="B2769" t="s">
        <v>18131</v>
      </c>
      <c r="C2769" t="s">
        <v>18132</v>
      </c>
      <c r="D2769">
        <v>1</v>
      </c>
      <c r="E2769" s="160">
        <v>45696</v>
      </c>
      <c r="F2769" s="160">
        <v>45697</v>
      </c>
      <c r="G2769" s="160"/>
      <c r="I2769" s="160" t="b">
        <f t="shared" si="86"/>
        <v>0</v>
      </c>
      <c r="J2769" s="160" t="str">
        <f t="shared" si="87"/>
        <v>yes</v>
      </c>
    </row>
    <row r="2770" spans="2:10">
      <c r="B2770" t="s">
        <v>18133</v>
      </c>
      <c r="C2770" t="s">
        <v>18134</v>
      </c>
      <c r="D2770">
        <v>1</v>
      </c>
      <c r="E2770" s="160">
        <v>45701</v>
      </c>
      <c r="F2770" s="160">
        <v>45703</v>
      </c>
      <c r="G2770" s="160"/>
      <c r="H2770" s="160"/>
      <c r="I2770" s="160" t="b">
        <f t="shared" si="86"/>
        <v>0</v>
      </c>
      <c r="J2770" s="160" t="str">
        <f t="shared" si="87"/>
        <v>yes</v>
      </c>
    </row>
    <row r="2771" spans="2:10">
      <c r="B2771" t="s">
        <v>18135</v>
      </c>
      <c r="C2771" t="s">
        <v>18136</v>
      </c>
      <c r="D2771">
        <v>1</v>
      </c>
      <c r="E2771" s="160">
        <v>45707</v>
      </c>
      <c r="F2771" s="160">
        <v>45708</v>
      </c>
      <c r="G2771" s="160"/>
      <c r="I2771" s="160" t="b">
        <f t="shared" si="86"/>
        <v>0</v>
      </c>
      <c r="J2771" s="160" t="str">
        <f t="shared" si="87"/>
        <v>yes</v>
      </c>
    </row>
    <row r="2772" spans="2:10">
      <c r="B2772" t="s">
        <v>18137</v>
      </c>
      <c r="C2772" t="s">
        <v>18138</v>
      </c>
      <c r="D2772">
        <v>1</v>
      </c>
      <c r="E2772" s="160">
        <v>45690</v>
      </c>
      <c r="F2772" s="160">
        <v>45691</v>
      </c>
      <c r="G2772" s="160"/>
      <c r="H2772" s="160"/>
      <c r="I2772" s="160" t="b">
        <f t="shared" si="86"/>
        <v>0</v>
      </c>
      <c r="J2772" s="160" t="str">
        <f t="shared" si="87"/>
        <v>yes</v>
      </c>
    </row>
    <row r="2773" spans="2:10">
      <c r="B2773" t="s">
        <v>18139</v>
      </c>
      <c r="C2773" t="s">
        <v>18140</v>
      </c>
      <c r="D2773">
        <v>1</v>
      </c>
      <c r="E2773" s="160">
        <v>45692</v>
      </c>
      <c r="F2773" s="160">
        <v>45693</v>
      </c>
      <c r="G2773" s="160"/>
      <c r="H2773" s="160"/>
      <c r="I2773" s="160" t="b">
        <f t="shared" si="86"/>
        <v>0</v>
      </c>
      <c r="J2773" s="160" t="str">
        <f t="shared" si="87"/>
        <v>yes</v>
      </c>
    </row>
    <row r="2774" spans="2:10">
      <c r="B2774" t="s">
        <v>18141</v>
      </c>
      <c r="C2774" t="s">
        <v>18142</v>
      </c>
      <c r="D2774">
        <v>1</v>
      </c>
      <c r="E2774" s="160">
        <v>45694</v>
      </c>
      <c r="F2774" s="160">
        <v>45696</v>
      </c>
      <c r="G2774" s="160"/>
      <c r="I2774" s="160" t="b">
        <f t="shared" si="86"/>
        <v>0</v>
      </c>
      <c r="J2774" s="160" t="str">
        <f t="shared" si="87"/>
        <v>yes</v>
      </c>
    </row>
    <row r="2775" spans="2:10">
      <c r="B2775" t="s">
        <v>18143</v>
      </c>
      <c r="C2775" t="s">
        <v>18144</v>
      </c>
      <c r="D2775">
        <v>1</v>
      </c>
      <c r="E2775" s="160">
        <v>45697</v>
      </c>
      <c r="F2775" s="160">
        <v>45698</v>
      </c>
      <c r="G2775" s="160"/>
      <c r="I2775" s="160" t="b">
        <f t="shared" si="86"/>
        <v>0</v>
      </c>
      <c r="J2775" s="160" t="str">
        <f t="shared" si="87"/>
        <v>yes</v>
      </c>
    </row>
    <row r="2776" spans="2:10">
      <c r="B2776" t="s">
        <v>18145</v>
      </c>
      <c r="C2776" t="s">
        <v>18146</v>
      </c>
      <c r="D2776">
        <v>1</v>
      </c>
      <c r="E2776" s="160">
        <v>45701</v>
      </c>
      <c r="F2776" s="160">
        <v>45703</v>
      </c>
      <c r="G2776" s="160"/>
      <c r="I2776" s="160" t="b">
        <f t="shared" si="86"/>
        <v>0</v>
      </c>
      <c r="J2776" s="160" t="str">
        <f t="shared" si="87"/>
        <v>yes</v>
      </c>
    </row>
    <row r="2777" spans="2:10">
      <c r="B2777" t="s">
        <v>18147</v>
      </c>
      <c r="C2777" t="s">
        <v>18148</v>
      </c>
      <c r="D2777">
        <v>1</v>
      </c>
      <c r="E2777" s="160">
        <v>45697</v>
      </c>
      <c r="F2777" s="160">
        <v>45698</v>
      </c>
      <c r="G2777" s="160"/>
      <c r="I2777" s="160" t="b">
        <f t="shared" si="86"/>
        <v>0</v>
      </c>
      <c r="J2777" s="160" t="str">
        <f t="shared" si="87"/>
        <v>yes</v>
      </c>
    </row>
    <row r="2778" spans="2:10">
      <c r="B2778" t="s">
        <v>18149</v>
      </c>
      <c r="C2778" t="s">
        <v>18150</v>
      </c>
      <c r="D2778">
        <v>1</v>
      </c>
      <c r="E2778" s="160">
        <v>45699</v>
      </c>
      <c r="F2778" s="160">
        <v>45700</v>
      </c>
      <c r="G2778" s="160"/>
      <c r="I2778" s="160" t="b">
        <f t="shared" si="86"/>
        <v>0</v>
      </c>
      <c r="J2778" s="160" t="str">
        <f t="shared" si="87"/>
        <v>yes</v>
      </c>
    </row>
    <row r="2779" spans="2:10">
      <c r="B2779" t="s">
        <v>18151</v>
      </c>
      <c r="C2779" t="s">
        <v>18152</v>
      </c>
      <c r="D2779">
        <v>1</v>
      </c>
      <c r="E2779" s="160">
        <v>45697</v>
      </c>
      <c r="F2779" s="160">
        <v>45698</v>
      </c>
      <c r="G2779" s="160"/>
      <c r="I2779" s="160" t="b">
        <f t="shared" si="86"/>
        <v>0</v>
      </c>
      <c r="J2779" s="160" t="str">
        <f t="shared" si="87"/>
        <v>yes</v>
      </c>
    </row>
    <row r="2780" spans="2:10">
      <c r="B2780" t="s">
        <v>18153</v>
      </c>
      <c r="C2780" t="s">
        <v>18154</v>
      </c>
      <c r="D2780">
        <v>1</v>
      </c>
      <c r="E2780" s="160">
        <v>45699</v>
      </c>
      <c r="F2780" s="160">
        <v>45700</v>
      </c>
      <c r="G2780" s="160"/>
      <c r="I2780" s="160" t="b">
        <f t="shared" si="86"/>
        <v>0</v>
      </c>
      <c r="J2780" s="160" t="str">
        <f t="shared" si="87"/>
        <v>yes</v>
      </c>
    </row>
    <row r="2781" spans="2:10">
      <c r="B2781" t="s">
        <v>18155</v>
      </c>
      <c r="C2781" t="s">
        <v>18156</v>
      </c>
      <c r="D2781">
        <v>1</v>
      </c>
      <c r="E2781" s="160">
        <v>45692</v>
      </c>
      <c r="F2781" s="160">
        <v>45693</v>
      </c>
      <c r="G2781" s="160"/>
      <c r="I2781" s="160" t="b">
        <f t="shared" si="86"/>
        <v>0</v>
      </c>
      <c r="J2781" s="160" t="str">
        <f t="shared" si="87"/>
        <v>yes</v>
      </c>
    </row>
    <row r="2782" spans="2:10">
      <c r="B2782" t="s">
        <v>18157</v>
      </c>
      <c r="C2782" t="s">
        <v>18158</v>
      </c>
      <c r="D2782">
        <v>1</v>
      </c>
      <c r="E2782" s="160">
        <v>45694</v>
      </c>
      <c r="F2782" s="160">
        <v>45696</v>
      </c>
      <c r="G2782" s="160"/>
      <c r="I2782" s="160" t="b">
        <f t="shared" si="86"/>
        <v>0</v>
      </c>
      <c r="J2782" s="160" t="str">
        <f t="shared" si="87"/>
        <v>yes</v>
      </c>
    </row>
    <row r="2783" spans="2:10">
      <c r="B2783" t="s">
        <v>18159</v>
      </c>
      <c r="C2783" t="s">
        <v>18160</v>
      </c>
      <c r="D2783">
        <v>1</v>
      </c>
      <c r="E2783" s="160">
        <v>45697</v>
      </c>
      <c r="F2783" s="160">
        <v>45698</v>
      </c>
      <c r="G2783" s="160"/>
      <c r="I2783" s="160" t="b">
        <f t="shared" si="86"/>
        <v>0</v>
      </c>
      <c r="J2783" s="160" t="str">
        <f t="shared" si="87"/>
        <v>yes</v>
      </c>
    </row>
    <row r="2784" spans="2:10">
      <c r="B2784" t="s">
        <v>18161</v>
      </c>
      <c r="C2784" t="s">
        <v>18162</v>
      </c>
      <c r="D2784">
        <v>1</v>
      </c>
      <c r="E2784" s="160">
        <v>45530</v>
      </c>
      <c r="F2784" s="160">
        <v>45531</v>
      </c>
      <c r="G2784" s="160"/>
      <c r="H2784" s="160"/>
      <c r="I2784" s="160" t="b">
        <f t="shared" si="86"/>
        <v>0</v>
      </c>
      <c r="J2784" s="160" t="str">
        <f t="shared" si="87"/>
        <v>yes</v>
      </c>
    </row>
    <row r="2785" spans="2:10">
      <c r="B2785" t="s">
        <v>18163</v>
      </c>
      <c r="C2785" t="s">
        <v>18164</v>
      </c>
      <c r="D2785">
        <v>1</v>
      </c>
      <c r="E2785" s="160">
        <v>45532</v>
      </c>
      <c r="F2785" s="160">
        <v>45533</v>
      </c>
      <c r="G2785" s="160"/>
      <c r="I2785" s="160" t="b">
        <f t="shared" si="86"/>
        <v>0</v>
      </c>
      <c r="J2785" s="160" t="str">
        <f t="shared" si="87"/>
        <v>yes</v>
      </c>
    </row>
    <row r="2786" spans="2:10">
      <c r="B2786" t="s">
        <v>18165</v>
      </c>
      <c r="C2786" t="s">
        <v>18166</v>
      </c>
      <c r="D2786">
        <v>1</v>
      </c>
      <c r="E2786" s="160">
        <v>45535</v>
      </c>
      <c r="F2786" s="160">
        <v>45536</v>
      </c>
      <c r="I2786" s="160" t="b">
        <f t="shared" si="86"/>
        <v>0</v>
      </c>
      <c r="J2786" s="160" t="str">
        <f t="shared" si="87"/>
        <v>yes</v>
      </c>
    </row>
    <row r="2787" spans="2:10">
      <c r="B2787" t="s">
        <v>18167</v>
      </c>
      <c r="C2787" t="s">
        <v>18168</v>
      </c>
      <c r="D2787">
        <v>1</v>
      </c>
      <c r="E2787" s="160">
        <v>45537</v>
      </c>
      <c r="F2787" s="160">
        <v>45538</v>
      </c>
      <c r="G2787" s="160"/>
      <c r="I2787" s="160" t="b">
        <f t="shared" si="86"/>
        <v>0</v>
      </c>
      <c r="J2787" s="160" t="str">
        <f t="shared" si="87"/>
        <v>yes</v>
      </c>
    </row>
    <row r="2788" spans="2:10">
      <c r="B2788" t="s">
        <v>18169</v>
      </c>
      <c r="C2788" t="s">
        <v>18170</v>
      </c>
      <c r="D2788">
        <v>1</v>
      </c>
      <c r="E2788" s="160">
        <v>45539</v>
      </c>
      <c r="F2788" s="160">
        <v>45540</v>
      </c>
      <c r="I2788" s="160" t="b">
        <f t="shared" si="86"/>
        <v>0</v>
      </c>
      <c r="J2788" s="160" t="str">
        <f t="shared" si="87"/>
        <v>yes</v>
      </c>
    </row>
    <row r="2789" spans="2:10">
      <c r="B2789" t="s">
        <v>18171</v>
      </c>
      <c r="C2789" t="s">
        <v>18172</v>
      </c>
      <c r="D2789">
        <v>1</v>
      </c>
      <c r="E2789" s="160">
        <v>45648</v>
      </c>
      <c r="F2789" s="160">
        <v>45649</v>
      </c>
      <c r="G2789" s="160"/>
      <c r="I2789" s="160" t="b">
        <f t="shared" si="86"/>
        <v>0</v>
      </c>
      <c r="J2789" s="160" t="str">
        <f t="shared" si="87"/>
        <v>yes</v>
      </c>
    </row>
    <row r="2790" spans="2:10">
      <c r="B2790" t="s">
        <v>18173</v>
      </c>
      <c r="C2790" t="s">
        <v>18174</v>
      </c>
      <c r="D2790">
        <v>1</v>
      </c>
      <c r="E2790" s="160">
        <v>45650</v>
      </c>
      <c r="F2790" s="160">
        <v>45651</v>
      </c>
      <c r="I2790" s="160" t="b">
        <f t="shared" si="86"/>
        <v>0</v>
      </c>
      <c r="J2790" s="160" t="str">
        <f t="shared" si="87"/>
        <v>yes</v>
      </c>
    </row>
    <row r="2791" spans="2:10">
      <c r="B2791" t="s">
        <v>18175</v>
      </c>
      <c r="C2791" t="s">
        <v>18176</v>
      </c>
      <c r="D2791">
        <v>1</v>
      </c>
      <c r="E2791" s="160">
        <v>45652</v>
      </c>
      <c r="F2791" s="160">
        <v>45654</v>
      </c>
      <c r="G2791" s="160"/>
      <c r="I2791" s="160" t="b">
        <f t="shared" si="86"/>
        <v>0</v>
      </c>
      <c r="J2791" s="160" t="str">
        <f t="shared" si="87"/>
        <v>yes</v>
      </c>
    </row>
    <row r="2792" spans="2:10">
      <c r="B2792" t="s">
        <v>18177</v>
      </c>
      <c r="C2792" t="s">
        <v>18178</v>
      </c>
      <c r="D2792">
        <v>1</v>
      </c>
      <c r="E2792" s="160">
        <v>45655</v>
      </c>
      <c r="F2792" s="160">
        <v>45656</v>
      </c>
      <c r="I2792" s="160" t="b">
        <f t="shared" si="86"/>
        <v>0</v>
      </c>
      <c r="J2792" s="160" t="str">
        <f t="shared" si="87"/>
        <v>yes</v>
      </c>
    </row>
    <row r="2793" spans="2:10">
      <c r="B2793" t="s">
        <v>18179</v>
      </c>
      <c r="C2793" t="s">
        <v>18180</v>
      </c>
      <c r="D2793">
        <v>1</v>
      </c>
      <c r="E2793" s="160">
        <v>45659</v>
      </c>
      <c r="F2793" s="160">
        <v>45661</v>
      </c>
      <c r="G2793" s="160"/>
      <c r="I2793" s="160" t="b">
        <f t="shared" si="86"/>
        <v>0</v>
      </c>
      <c r="J2793" s="160" t="str">
        <f t="shared" si="87"/>
        <v>yes</v>
      </c>
    </row>
    <row r="2794" spans="2:10">
      <c r="B2794" t="s">
        <v>18181</v>
      </c>
      <c r="C2794" t="s">
        <v>18182</v>
      </c>
      <c r="D2794">
        <v>1</v>
      </c>
      <c r="E2794" s="160">
        <v>45650</v>
      </c>
      <c r="F2794" s="160">
        <v>45651</v>
      </c>
      <c r="I2794" s="160" t="b">
        <f t="shared" si="86"/>
        <v>0</v>
      </c>
      <c r="J2794" s="160" t="str">
        <f t="shared" si="87"/>
        <v>yes</v>
      </c>
    </row>
    <row r="2795" spans="2:10">
      <c r="B2795" t="s">
        <v>18183</v>
      </c>
      <c r="C2795" t="s">
        <v>18184</v>
      </c>
      <c r="D2795">
        <v>1</v>
      </c>
      <c r="E2795" s="160">
        <v>45652</v>
      </c>
      <c r="F2795" s="160">
        <v>45654</v>
      </c>
      <c r="G2795" s="160"/>
      <c r="I2795" s="160" t="b">
        <f t="shared" si="86"/>
        <v>0</v>
      </c>
      <c r="J2795" s="160" t="str">
        <f t="shared" si="87"/>
        <v>yes</v>
      </c>
    </row>
    <row r="2796" spans="2:10">
      <c r="B2796" t="s">
        <v>18185</v>
      </c>
      <c r="C2796" t="s">
        <v>18186</v>
      </c>
      <c r="D2796">
        <v>1</v>
      </c>
      <c r="E2796" s="160">
        <v>45655</v>
      </c>
      <c r="F2796" s="160">
        <v>45656</v>
      </c>
      <c r="I2796" s="160" t="b">
        <f t="shared" si="86"/>
        <v>0</v>
      </c>
      <c r="J2796" s="160" t="str">
        <f t="shared" si="87"/>
        <v>yes</v>
      </c>
    </row>
    <row r="2797" spans="2:10">
      <c r="B2797" t="s">
        <v>18187</v>
      </c>
      <c r="C2797" t="s">
        <v>18188</v>
      </c>
      <c r="D2797">
        <v>1</v>
      </c>
      <c r="E2797" s="160">
        <v>45657</v>
      </c>
      <c r="F2797" s="160">
        <v>45658</v>
      </c>
      <c r="G2797" s="160"/>
      <c r="I2797" s="160" t="b">
        <f t="shared" si="86"/>
        <v>0</v>
      </c>
      <c r="J2797" s="160" t="str">
        <f t="shared" si="87"/>
        <v>yes</v>
      </c>
    </row>
    <row r="2798" spans="2:10">
      <c r="B2798" t="s">
        <v>18189</v>
      </c>
      <c r="C2798" t="s">
        <v>18190</v>
      </c>
      <c r="D2798">
        <v>1</v>
      </c>
      <c r="E2798" s="160">
        <v>45652</v>
      </c>
      <c r="F2798" s="160">
        <v>45654</v>
      </c>
      <c r="I2798" s="160" t="b">
        <f t="shared" si="86"/>
        <v>0</v>
      </c>
      <c r="J2798" s="160" t="str">
        <f t="shared" si="87"/>
        <v>yes</v>
      </c>
    </row>
    <row r="2799" spans="2:10">
      <c r="B2799" t="s">
        <v>18191</v>
      </c>
      <c r="C2799" t="s">
        <v>18192</v>
      </c>
      <c r="D2799">
        <v>1</v>
      </c>
      <c r="E2799" s="160">
        <v>45655</v>
      </c>
      <c r="F2799" s="160">
        <v>45656</v>
      </c>
      <c r="G2799" s="160"/>
      <c r="I2799" s="160" t="b">
        <f t="shared" si="86"/>
        <v>0</v>
      </c>
      <c r="J2799" s="160" t="str">
        <f t="shared" si="87"/>
        <v>yes</v>
      </c>
    </row>
    <row r="2800" spans="2:10">
      <c r="B2800" t="s">
        <v>18193</v>
      </c>
      <c r="C2800" t="s">
        <v>18194</v>
      </c>
      <c r="D2800">
        <v>1</v>
      </c>
      <c r="E2800" s="160"/>
      <c r="F2800" s="160"/>
      <c r="I2800" s="160" t="str">
        <f t="shared" si="86"/>
        <v>yes</v>
      </c>
      <c r="J2800" s="160" t="b">
        <f t="shared" si="87"/>
        <v>0</v>
      </c>
    </row>
    <row r="2801" spans="2:10">
      <c r="B2801" t="s">
        <v>18195</v>
      </c>
      <c r="C2801" t="s">
        <v>18196</v>
      </c>
      <c r="D2801">
        <v>1</v>
      </c>
      <c r="E2801" s="160">
        <v>45915</v>
      </c>
      <c r="F2801" s="160">
        <v>45917</v>
      </c>
      <c r="G2801" s="160"/>
      <c r="I2801" s="160" t="b">
        <f t="shared" si="86"/>
        <v>0</v>
      </c>
      <c r="J2801" s="160" t="str">
        <f t="shared" si="87"/>
        <v>yes</v>
      </c>
    </row>
    <row r="2802" spans="2:10">
      <c r="B2802" t="s">
        <v>18197</v>
      </c>
      <c r="C2802" t="s">
        <v>18198</v>
      </c>
      <c r="D2802">
        <v>1</v>
      </c>
      <c r="E2802" s="160">
        <v>45918</v>
      </c>
      <c r="F2802" s="160">
        <v>45921</v>
      </c>
      <c r="I2802" s="160" t="b">
        <f t="shared" si="86"/>
        <v>0</v>
      </c>
      <c r="J2802" s="160" t="str">
        <f t="shared" si="87"/>
        <v>yes</v>
      </c>
    </row>
    <row r="2803" spans="2:10">
      <c r="B2803" t="s">
        <v>18199</v>
      </c>
      <c r="C2803" t="s">
        <v>18200</v>
      </c>
      <c r="D2803">
        <v>1</v>
      </c>
      <c r="E2803" s="160">
        <v>45922</v>
      </c>
      <c r="F2803" s="160">
        <v>45927</v>
      </c>
      <c r="G2803" s="160"/>
      <c r="H2803" s="160"/>
      <c r="I2803" s="160" t="b">
        <f t="shared" si="86"/>
        <v>0</v>
      </c>
      <c r="J2803" s="160" t="str">
        <f t="shared" si="87"/>
        <v>yes</v>
      </c>
    </row>
    <row r="2804" spans="2:10">
      <c r="B2804" t="s">
        <v>18201</v>
      </c>
      <c r="C2804" t="s">
        <v>18202</v>
      </c>
      <c r="D2804">
        <v>1</v>
      </c>
      <c r="E2804" s="160">
        <v>45928</v>
      </c>
      <c r="F2804" s="160">
        <v>45930</v>
      </c>
      <c r="G2804" s="160"/>
      <c r="H2804" s="160"/>
      <c r="I2804" s="160" t="b">
        <f t="shared" si="86"/>
        <v>0</v>
      </c>
      <c r="J2804" s="160" t="str">
        <f t="shared" si="87"/>
        <v>yes</v>
      </c>
    </row>
    <row r="2805" spans="2:10">
      <c r="B2805" t="s">
        <v>18203</v>
      </c>
      <c r="C2805" t="s">
        <v>18204</v>
      </c>
      <c r="D2805">
        <v>1</v>
      </c>
      <c r="E2805" s="160">
        <v>45941</v>
      </c>
      <c r="F2805" s="160">
        <v>45943</v>
      </c>
      <c r="G2805" s="160"/>
      <c r="H2805" s="160"/>
      <c r="I2805" s="160" t="b">
        <f t="shared" si="86"/>
        <v>0</v>
      </c>
      <c r="J2805" s="160" t="str">
        <f t="shared" si="87"/>
        <v>yes</v>
      </c>
    </row>
    <row r="2806" spans="2:10">
      <c r="B2806" t="s">
        <v>18205</v>
      </c>
      <c r="C2806" t="s">
        <v>18206</v>
      </c>
      <c r="D2806">
        <v>1</v>
      </c>
      <c r="E2806" s="160">
        <v>45918</v>
      </c>
      <c r="F2806" s="160">
        <v>45922</v>
      </c>
      <c r="G2806" s="160"/>
      <c r="H2806" s="160"/>
      <c r="I2806" s="160" t="b">
        <f t="shared" si="86"/>
        <v>0</v>
      </c>
      <c r="J2806" s="160" t="str">
        <f t="shared" si="87"/>
        <v>yes</v>
      </c>
    </row>
    <row r="2807" spans="2:10">
      <c r="B2807" t="s">
        <v>18207</v>
      </c>
      <c r="C2807" t="s">
        <v>18208</v>
      </c>
      <c r="D2807">
        <v>1</v>
      </c>
      <c r="E2807" s="160">
        <v>45923</v>
      </c>
      <c r="F2807" s="160">
        <v>45927</v>
      </c>
      <c r="G2807" s="160"/>
      <c r="H2807" s="160"/>
      <c r="I2807" s="160" t="b">
        <f t="shared" si="86"/>
        <v>0</v>
      </c>
      <c r="J2807" s="160" t="str">
        <f t="shared" si="87"/>
        <v>yes</v>
      </c>
    </row>
    <row r="2808" spans="2:10">
      <c r="B2808" t="s">
        <v>18209</v>
      </c>
      <c r="C2808" t="s">
        <v>18210</v>
      </c>
      <c r="D2808">
        <v>1</v>
      </c>
      <c r="E2808" s="160">
        <v>45928</v>
      </c>
      <c r="F2808" s="160">
        <v>45935</v>
      </c>
      <c r="G2808" s="160"/>
      <c r="H2808" s="160"/>
      <c r="I2808" s="160" t="b">
        <f t="shared" si="86"/>
        <v>0</v>
      </c>
      <c r="J2808" s="160" t="str">
        <f t="shared" si="87"/>
        <v>yes</v>
      </c>
    </row>
    <row r="2809" spans="2:10">
      <c r="B2809" t="s">
        <v>18211</v>
      </c>
      <c r="C2809" t="s">
        <v>18212</v>
      </c>
      <c r="D2809">
        <v>1</v>
      </c>
      <c r="E2809" s="160">
        <v>45936</v>
      </c>
      <c r="F2809" s="160">
        <v>45941</v>
      </c>
      <c r="G2809" s="160"/>
      <c r="H2809" s="160"/>
      <c r="I2809" s="160" t="b">
        <f t="shared" si="86"/>
        <v>0</v>
      </c>
      <c r="J2809" s="160" t="str">
        <f t="shared" si="87"/>
        <v>yes</v>
      </c>
    </row>
    <row r="2810" spans="2:10">
      <c r="B2810" t="s">
        <v>18213</v>
      </c>
      <c r="C2810" t="s">
        <v>18214</v>
      </c>
      <c r="D2810">
        <v>1</v>
      </c>
      <c r="E2810" s="160">
        <v>45942</v>
      </c>
      <c r="F2810" s="160">
        <v>45946</v>
      </c>
      <c r="G2810" s="160"/>
      <c r="H2810" s="160"/>
      <c r="I2810" s="160" t="b">
        <f t="shared" si="86"/>
        <v>0</v>
      </c>
      <c r="J2810" s="160" t="str">
        <f t="shared" si="87"/>
        <v>yes</v>
      </c>
    </row>
    <row r="2811" spans="2:10">
      <c r="B2811" t="s">
        <v>18215</v>
      </c>
      <c r="C2811" t="s">
        <v>18216</v>
      </c>
      <c r="D2811">
        <v>1</v>
      </c>
      <c r="E2811" s="160">
        <v>45936</v>
      </c>
      <c r="F2811" s="160">
        <v>45937</v>
      </c>
      <c r="G2811" s="160"/>
      <c r="H2811" s="160"/>
      <c r="I2811" s="160" t="b">
        <f t="shared" si="86"/>
        <v>0</v>
      </c>
      <c r="J2811" s="160" t="str">
        <f t="shared" si="87"/>
        <v>yes</v>
      </c>
    </row>
    <row r="2812" spans="2:10">
      <c r="B2812" t="s">
        <v>18217</v>
      </c>
      <c r="C2812" t="s">
        <v>18218</v>
      </c>
      <c r="D2812">
        <v>1</v>
      </c>
      <c r="E2812" s="160">
        <v>45938</v>
      </c>
      <c r="F2812" s="160">
        <v>45939</v>
      </c>
      <c r="G2812" s="160"/>
      <c r="H2812" s="160"/>
      <c r="I2812" s="160" t="b">
        <f t="shared" si="86"/>
        <v>0</v>
      </c>
      <c r="J2812" s="160" t="str">
        <f t="shared" si="87"/>
        <v>yes</v>
      </c>
    </row>
    <row r="2813" spans="2:10">
      <c r="B2813" t="s">
        <v>18219</v>
      </c>
      <c r="C2813" t="s">
        <v>18220</v>
      </c>
      <c r="D2813">
        <v>1</v>
      </c>
      <c r="E2813" s="160">
        <v>45936</v>
      </c>
      <c r="F2813" s="160">
        <v>45937</v>
      </c>
      <c r="G2813" s="160"/>
      <c r="H2813" s="160"/>
      <c r="I2813" s="160" t="b">
        <f t="shared" si="86"/>
        <v>0</v>
      </c>
      <c r="J2813" s="160" t="str">
        <f t="shared" si="87"/>
        <v>yes</v>
      </c>
    </row>
    <row r="2814" spans="2:10">
      <c r="B2814" t="s">
        <v>18221</v>
      </c>
      <c r="C2814" t="s">
        <v>18222</v>
      </c>
      <c r="D2814">
        <v>1</v>
      </c>
      <c r="E2814" s="160">
        <v>45938</v>
      </c>
      <c r="F2814" s="160">
        <v>45939</v>
      </c>
      <c r="G2814" s="160"/>
      <c r="H2814" s="160"/>
      <c r="I2814" s="160" t="b">
        <f t="shared" si="86"/>
        <v>0</v>
      </c>
      <c r="J2814" s="160" t="str">
        <f t="shared" si="87"/>
        <v>yes</v>
      </c>
    </row>
    <row r="2815" spans="2:10">
      <c r="B2815" t="s">
        <v>18223</v>
      </c>
      <c r="C2815" t="s">
        <v>18224</v>
      </c>
      <c r="D2815">
        <v>1</v>
      </c>
      <c r="E2815" s="160">
        <v>45936</v>
      </c>
      <c r="F2815" s="160">
        <v>45937</v>
      </c>
      <c r="G2815" s="160"/>
      <c r="H2815" s="160"/>
      <c r="I2815" s="160" t="b">
        <f t="shared" si="86"/>
        <v>0</v>
      </c>
      <c r="J2815" s="160" t="str">
        <f t="shared" si="87"/>
        <v>yes</v>
      </c>
    </row>
    <row r="2816" spans="2:10">
      <c r="B2816" t="s">
        <v>18225</v>
      </c>
      <c r="C2816" t="s">
        <v>18226</v>
      </c>
      <c r="D2816">
        <v>1</v>
      </c>
      <c r="E2816" s="160">
        <v>45938</v>
      </c>
      <c r="F2816" s="160">
        <v>45939</v>
      </c>
      <c r="G2816" s="160"/>
      <c r="H2816" s="160"/>
      <c r="I2816" s="160" t="b">
        <f t="shared" si="86"/>
        <v>0</v>
      </c>
      <c r="J2816" s="160" t="str">
        <f t="shared" si="87"/>
        <v>yes</v>
      </c>
    </row>
    <row r="2817" spans="2:10">
      <c r="B2817" t="s">
        <v>18227</v>
      </c>
      <c r="C2817" t="s">
        <v>18228</v>
      </c>
      <c r="D2817">
        <v>1</v>
      </c>
      <c r="E2817" s="160">
        <v>45923</v>
      </c>
      <c r="F2817" s="160">
        <v>45924</v>
      </c>
      <c r="G2817" s="160"/>
      <c r="H2817" s="160"/>
      <c r="I2817" s="160" t="b">
        <f t="shared" si="86"/>
        <v>0</v>
      </c>
      <c r="J2817" s="160" t="str">
        <f t="shared" si="87"/>
        <v>yes</v>
      </c>
    </row>
    <row r="2818" spans="2:10">
      <c r="B2818" t="s">
        <v>18229</v>
      </c>
      <c r="C2818" t="s">
        <v>18230</v>
      </c>
      <c r="D2818">
        <v>1</v>
      </c>
      <c r="E2818" s="160">
        <v>45925</v>
      </c>
      <c r="F2818" s="160">
        <v>45927</v>
      </c>
      <c r="G2818" s="160"/>
      <c r="H2818" s="160"/>
      <c r="I2818" s="160" t="b">
        <f t="shared" si="86"/>
        <v>0</v>
      </c>
      <c r="J2818" s="160" t="str">
        <f t="shared" si="87"/>
        <v>yes</v>
      </c>
    </row>
    <row r="2819" spans="2:10">
      <c r="B2819" t="s">
        <v>18231</v>
      </c>
      <c r="C2819" t="s">
        <v>18232</v>
      </c>
      <c r="D2819">
        <v>1</v>
      </c>
      <c r="E2819" s="160">
        <v>45928</v>
      </c>
      <c r="F2819" s="160">
        <v>45929</v>
      </c>
      <c r="G2819" s="160"/>
      <c r="H2819" s="160"/>
      <c r="I2819" s="160" t="b">
        <f t="shared" si="86"/>
        <v>0</v>
      </c>
      <c r="J2819" s="160" t="str">
        <f t="shared" si="87"/>
        <v>yes</v>
      </c>
    </row>
    <row r="2820" spans="2:10">
      <c r="B2820" t="s">
        <v>18233</v>
      </c>
      <c r="C2820" t="s">
        <v>18234</v>
      </c>
      <c r="D2820">
        <v>1</v>
      </c>
      <c r="E2820" s="160">
        <v>45941</v>
      </c>
      <c r="F2820" s="160">
        <v>45942</v>
      </c>
      <c r="G2820" s="160"/>
      <c r="H2820" s="160"/>
      <c r="I2820" s="160" t="b">
        <f t="shared" si="86"/>
        <v>0</v>
      </c>
      <c r="J2820" s="160" t="str">
        <f t="shared" si="87"/>
        <v>yes</v>
      </c>
    </row>
    <row r="2821" spans="2:10">
      <c r="B2821" t="s">
        <v>18235</v>
      </c>
      <c r="C2821" t="s">
        <v>18236</v>
      </c>
      <c r="D2821">
        <v>1</v>
      </c>
      <c r="E2821" s="160"/>
      <c r="F2821" s="160"/>
      <c r="G2821" s="160"/>
      <c r="H2821" s="160"/>
      <c r="I2821" s="160" t="str">
        <f t="shared" si="86"/>
        <v>yes</v>
      </c>
      <c r="J2821" s="160" t="b">
        <f t="shared" si="87"/>
        <v>0</v>
      </c>
    </row>
    <row r="2822" spans="2:10">
      <c r="B2822" t="s">
        <v>18237</v>
      </c>
      <c r="C2822" t="s">
        <v>18238</v>
      </c>
      <c r="D2822">
        <v>1</v>
      </c>
      <c r="E2822" s="160">
        <v>45920</v>
      </c>
      <c r="F2822" s="160">
        <v>45921</v>
      </c>
      <c r="G2822" s="160"/>
      <c r="H2822" s="160"/>
      <c r="I2822" s="160" t="b">
        <f t="shared" si="86"/>
        <v>0</v>
      </c>
      <c r="J2822" s="160" t="str">
        <f t="shared" si="87"/>
        <v>yes</v>
      </c>
    </row>
    <row r="2823" spans="2:10">
      <c r="B2823" t="s">
        <v>18239</v>
      </c>
      <c r="C2823" t="s">
        <v>18240</v>
      </c>
      <c r="D2823">
        <v>1</v>
      </c>
      <c r="E2823" s="160">
        <v>45922</v>
      </c>
      <c r="F2823" s="160">
        <v>45923</v>
      </c>
      <c r="G2823" s="160"/>
      <c r="H2823" s="160"/>
      <c r="I2823" s="160" t="b">
        <f t="shared" si="86"/>
        <v>0</v>
      </c>
      <c r="J2823" s="160" t="str">
        <f t="shared" si="87"/>
        <v>yes</v>
      </c>
    </row>
    <row r="2824" spans="2:10">
      <c r="B2824" t="s">
        <v>18241</v>
      </c>
      <c r="C2824" t="s">
        <v>18242</v>
      </c>
      <c r="D2824">
        <v>1</v>
      </c>
      <c r="E2824" s="160">
        <v>45924</v>
      </c>
      <c r="F2824" s="160">
        <v>45927</v>
      </c>
      <c r="G2824" s="160"/>
      <c r="H2824" s="160"/>
      <c r="I2824" s="160" t="b">
        <f t="shared" si="86"/>
        <v>0</v>
      </c>
      <c r="J2824" s="160" t="str">
        <f t="shared" si="87"/>
        <v>yes</v>
      </c>
    </row>
    <row r="2825" spans="2:10">
      <c r="B2825" t="s">
        <v>18243</v>
      </c>
      <c r="C2825" t="s">
        <v>18244</v>
      </c>
      <c r="D2825">
        <v>1</v>
      </c>
      <c r="E2825" s="160">
        <v>45928</v>
      </c>
      <c r="F2825" s="160">
        <v>45929</v>
      </c>
      <c r="G2825" s="160"/>
      <c r="H2825" s="160"/>
      <c r="I2825" s="160" t="b">
        <f t="shared" si="86"/>
        <v>0</v>
      </c>
      <c r="J2825" s="160" t="str">
        <f t="shared" si="87"/>
        <v>yes</v>
      </c>
    </row>
    <row r="2826" spans="2:10">
      <c r="B2826" t="s">
        <v>18245</v>
      </c>
      <c r="C2826" t="s">
        <v>18246</v>
      </c>
      <c r="D2826">
        <v>1</v>
      </c>
      <c r="E2826" s="160">
        <v>45930</v>
      </c>
      <c r="F2826" s="160">
        <v>45931</v>
      </c>
      <c r="G2826" s="160"/>
      <c r="H2826" s="160"/>
      <c r="I2826" s="160" t="b">
        <f t="shared" si="86"/>
        <v>0</v>
      </c>
      <c r="J2826" s="160" t="str">
        <f t="shared" si="87"/>
        <v>yes</v>
      </c>
    </row>
    <row r="2827" spans="2:10">
      <c r="B2827" t="s">
        <v>18247</v>
      </c>
      <c r="C2827" t="s">
        <v>18248</v>
      </c>
      <c r="D2827">
        <v>1</v>
      </c>
      <c r="E2827" s="160">
        <v>45924</v>
      </c>
      <c r="F2827" s="160">
        <v>45925</v>
      </c>
      <c r="G2827" s="160"/>
      <c r="H2827" s="160"/>
      <c r="I2827" s="160" t="b">
        <f t="shared" ref="I2827:I2890" si="88">IF(E2827=G2827,"yes")</f>
        <v>0</v>
      </c>
      <c r="J2827" s="160" t="str">
        <f t="shared" ref="J2827:J2890" si="89">IF(E2827&gt;G2827,"yes")</f>
        <v>yes</v>
      </c>
    </row>
    <row r="2828" spans="2:10">
      <c r="B2828" t="s">
        <v>18249</v>
      </c>
      <c r="C2828" t="s">
        <v>18250</v>
      </c>
      <c r="D2828">
        <v>1</v>
      </c>
      <c r="E2828" s="160">
        <v>45927</v>
      </c>
      <c r="F2828" s="160">
        <v>45928</v>
      </c>
      <c r="G2828" s="160"/>
      <c r="H2828" s="160"/>
      <c r="I2828" s="160" t="b">
        <f t="shared" si="88"/>
        <v>0</v>
      </c>
      <c r="J2828" s="160" t="str">
        <f t="shared" si="89"/>
        <v>yes</v>
      </c>
    </row>
    <row r="2829" spans="2:10">
      <c r="B2829" t="s">
        <v>18251</v>
      </c>
      <c r="C2829" t="s">
        <v>18252</v>
      </c>
      <c r="D2829">
        <v>1</v>
      </c>
      <c r="E2829" s="160">
        <v>45930</v>
      </c>
      <c r="F2829" s="160">
        <v>45932</v>
      </c>
      <c r="G2829" s="160"/>
      <c r="H2829" s="160"/>
      <c r="I2829" s="160" t="b">
        <f t="shared" si="88"/>
        <v>0</v>
      </c>
      <c r="J2829" s="160" t="str">
        <f t="shared" si="89"/>
        <v>yes</v>
      </c>
    </row>
    <row r="2830" spans="2:10">
      <c r="B2830" t="s">
        <v>18253</v>
      </c>
      <c r="C2830" t="s">
        <v>18254</v>
      </c>
      <c r="D2830">
        <v>1</v>
      </c>
      <c r="E2830" s="160">
        <v>45934</v>
      </c>
      <c r="F2830" s="160">
        <v>45936</v>
      </c>
      <c r="G2830" s="160"/>
      <c r="H2830" s="160"/>
      <c r="I2830" s="160" t="b">
        <f t="shared" si="88"/>
        <v>0</v>
      </c>
      <c r="J2830" s="160" t="str">
        <f t="shared" si="89"/>
        <v>yes</v>
      </c>
    </row>
    <row r="2831" spans="2:10">
      <c r="B2831" t="s">
        <v>18255</v>
      </c>
      <c r="C2831" t="s">
        <v>18256</v>
      </c>
      <c r="D2831">
        <v>1</v>
      </c>
      <c r="E2831" s="160">
        <v>45925</v>
      </c>
      <c r="F2831" s="160">
        <v>45927</v>
      </c>
      <c r="G2831" s="160">
        <v>45939</v>
      </c>
      <c r="H2831" s="160"/>
      <c r="I2831" s="160" t="b">
        <f t="shared" si="88"/>
        <v>0</v>
      </c>
      <c r="J2831" s="160" t="b">
        <f t="shared" si="89"/>
        <v>0</v>
      </c>
    </row>
    <row r="2832" spans="2:10">
      <c r="B2832" t="s">
        <v>18257</v>
      </c>
      <c r="C2832" t="s">
        <v>18258</v>
      </c>
      <c r="D2832">
        <v>1</v>
      </c>
      <c r="E2832" s="160">
        <v>45928</v>
      </c>
      <c r="F2832" s="160">
        <v>45929</v>
      </c>
      <c r="G2832" s="160"/>
      <c r="H2832" s="160"/>
      <c r="I2832" s="160" t="b">
        <f t="shared" si="88"/>
        <v>0</v>
      </c>
      <c r="J2832" s="160" t="str">
        <f t="shared" si="89"/>
        <v>yes</v>
      </c>
    </row>
    <row r="2833" spans="2:10">
      <c r="B2833" t="s">
        <v>18259</v>
      </c>
      <c r="C2833" t="s">
        <v>18260</v>
      </c>
      <c r="D2833">
        <v>1</v>
      </c>
      <c r="E2833" s="160"/>
      <c r="F2833" s="160"/>
      <c r="G2833" s="160"/>
      <c r="H2833" s="160"/>
      <c r="I2833" s="160" t="str">
        <f t="shared" si="88"/>
        <v>yes</v>
      </c>
      <c r="J2833" s="160" t="b">
        <f t="shared" si="89"/>
        <v>0</v>
      </c>
    </row>
    <row r="2834" spans="2:10">
      <c r="B2834" t="s">
        <v>18261</v>
      </c>
      <c r="C2834" t="s">
        <v>18262</v>
      </c>
      <c r="D2834">
        <v>1</v>
      </c>
      <c r="E2834" s="160">
        <v>45920</v>
      </c>
      <c r="F2834" s="160">
        <v>45922</v>
      </c>
      <c r="G2834" s="160"/>
      <c r="H2834" s="160"/>
      <c r="I2834" s="160" t="b">
        <f t="shared" si="88"/>
        <v>0</v>
      </c>
      <c r="J2834" s="160" t="str">
        <f t="shared" si="89"/>
        <v>yes</v>
      </c>
    </row>
    <row r="2835" spans="2:10">
      <c r="B2835" t="s">
        <v>18263</v>
      </c>
      <c r="C2835" t="s">
        <v>18264</v>
      </c>
      <c r="D2835">
        <v>1</v>
      </c>
      <c r="E2835" s="160">
        <v>45923</v>
      </c>
      <c r="F2835" s="160">
        <v>45925</v>
      </c>
      <c r="G2835" s="160"/>
      <c r="H2835" s="160"/>
      <c r="I2835" s="160" t="b">
        <f t="shared" si="88"/>
        <v>0</v>
      </c>
      <c r="J2835" s="160" t="str">
        <f t="shared" si="89"/>
        <v>yes</v>
      </c>
    </row>
    <row r="2836" spans="2:10">
      <c r="B2836" t="s">
        <v>18265</v>
      </c>
      <c r="C2836" t="s">
        <v>18266</v>
      </c>
      <c r="D2836">
        <v>1</v>
      </c>
      <c r="E2836" s="160">
        <v>45927</v>
      </c>
      <c r="F2836" s="160">
        <v>45931</v>
      </c>
      <c r="G2836" s="160"/>
      <c r="H2836" s="160"/>
      <c r="I2836" s="160" t="b">
        <f t="shared" si="88"/>
        <v>0</v>
      </c>
      <c r="J2836" s="160" t="str">
        <f t="shared" si="89"/>
        <v>yes</v>
      </c>
    </row>
    <row r="2837" spans="2:10">
      <c r="B2837" t="s">
        <v>18267</v>
      </c>
      <c r="C2837" t="s">
        <v>18268</v>
      </c>
      <c r="D2837">
        <v>1</v>
      </c>
      <c r="E2837" s="160">
        <v>45932</v>
      </c>
      <c r="F2837" s="160">
        <v>45935</v>
      </c>
      <c r="G2837" s="160"/>
      <c r="H2837" s="160"/>
      <c r="I2837" s="160" t="b">
        <f t="shared" si="88"/>
        <v>0</v>
      </c>
      <c r="J2837" s="160" t="str">
        <f t="shared" si="89"/>
        <v>yes</v>
      </c>
    </row>
    <row r="2838" spans="2:10">
      <c r="B2838" t="s">
        <v>18269</v>
      </c>
      <c r="C2838" t="s">
        <v>18270</v>
      </c>
      <c r="D2838">
        <v>1</v>
      </c>
      <c r="E2838" s="160">
        <v>45937</v>
      </c>
      <c r="F2838" s="160">
        <v>45939</v>
      </c>
      <c r="G2838" s="160"/>
      <c r="H2838" s="160"/>
      <c r="I2838" s="160" t="b">
        <f t="shared" si="88"/>
        <v>0</v>
      </c>
      <c r="J2838" s="160" t="str">
        <f t="shared" si="89"/>
        <v>yes</v>
      </c>
    </row>
    <row r="2839" spans="2:10">
      <c r="B2839" t="s">
        <v>18271</v>
      </c>
      <c r="C2839" t="s">
        <v>18272</v>
      </c>
      <c r="D2839">
        <v>1</v>
      </c>
      <c r="E2839" s="160">
        <v>45923</v>
      </c>
      <c r="F2839" s="160">
        <v>45924</v>
      </c>
      <c r="G2839" s="160"/>
      <c r="H2839" s="160"/>
      <c r="I2839" s="160" t="b">
        <f t="shared" si="88"/>
        <v>0</v>
      </c>
      <c r="J2839" s="160" t="str">
        <f t="shared" si="89"/>
        <v>yes</v>
      </c>
    </row>
    <row r="2840" spans="2:10">
      <c r="B2840" t="s">
        <v>18273</v>
      </c>
      <c r="C2840" t="s">
        <v>18274</v>
      </c>
      <c r="D2840">
        <v>1</v>
      </c>
      <c r="E2840" s="160">
        <v>45925</v>
      </c>
      <c r="F2840" s="160">
        <v>45927</v>
      </c>
      <c r="G2840" s="160"/>
      <c r="H2840" s="160"/>
      <c r="I2840" s="160" t="b">
        <f t="shared" si="88"/>
        <v>0</v>
      </c>
      <c r="J2840" s="160" t="str">
        <f t="shared" si="89"/>
        <v>yes</v>
      </c>
    </row>
    <row r="2841" spans="2:10">
      <c r="B2841" t="s">
        <v>18275</v>
      </c>
      <c r="C2841" t="s">
        <v>18276</v>
      </c>
      <c r="D2841">
        <v>1</v>
      </c>
      <c r="E2841" s="160">
        <v>45928</v>
      </c>
      <c r="F2841" s="160">
        <v>45929</v>
      </c>
      <c r="G2841" s="160"/>
      <c r="H2841" s="160"/>
      <c r="I2841" s="160" t="b">
        <f t="shared" si="88"/>
        <v>0</v>
      </c>
      <c r="J2841" s="160" t="str">
        <f t="shared" si="89"/>
        <v>yes</v>
      </c>
    </row>
    <row r="2842" spans="2:10">
      <c r="B2842" t="s">
        <v>18277</v>
      </c>
      <c r="C2842" t="s">
        <v>18278</v>
      </c>
      <c r="D2842">
        <v>1</v>
      </c>
      <c r="E2842" s="160">
        <v>45930</v>
      </c>
      <c r="F2842" s="160">
        <v>45931</v>
      </c>
      <c r="G2842" s="160"/>
      <c r="H2842" s="160"/>
      <c r="I2842" s="160" t="b">
        <f t="shared" si="88"/>
        <v>0</v>
      </c>
      <c r="J2842" s="160" t="str">
        <f t="shared" si="89"/>
        <v>yes</v>
      </c>
    </row>
    <row r="2843" spans="2:10">
      <c r="B2843" t="s">
        <v>18279</v>
      </c>
      <c r="C2843" t="s">
        <v>18280</v>
      </c>
      <c r="D2843">
        <v>1</v>
      </c>
      <c r="E2843" s="160">
        <v>45937</v>
      </c>
      <c r="F2843" s="160">
        <v>45938</v>
      </c>
      <c r="G2843" s="160"/>
      <c r="H2843" s="160"/>
      <c r="I2843" s="160" t="b">
        <f t="shared" si="88"/>
        <v>0</v>
      </c>
      <c r="J2843" s="160" t="str">
        <f t="shared" si="89"/>
        <v>yes</v>
      </c>
    </row>
    <row r="2844" spans="2:10">
      <c r="B2844" t="s">
        <v>18281</v>
      </c>
      <c r="C2844" t="s">
        <v>18282</v>
      </c>
      <c r="D2844">
        <v>1</v>
      </c>
      <c r="E2844" s="160">
        <v>45932</v>
      </c>
      <c r="F2844" s="160">
        <v>45934</v>
      </c>
      <c r="G2844" s="160"/>
      <c r="H2844" s="160"/>
      <c r="I2844" s="160" t="b">
        <f t="shared" si="88"/>
        <v>0</v>
      </c>
      <c r="J2844" s="160" t="str">
        <f t="shared" si="89"/>
        <v>yes</v>
      </c>
    </row>
    <row r="2845" spans="2:10">
      <c r="B2845" t="s">
        <v>18283</v>
      </c>
      <c r="C2845" t="s">
        <v>18284</v>
      </c>
      <c r="D2845">
        <v>1</v>
      </c>
      <c r="E2845" s="160">
        <v>45935</v>
      </c>
      <c r="F2845" s="160">
        <v>45936</v>
      </c>
      <c r="G2845" s="160"/>
      <c r="H2845" s="160"/>
      <c r="I2845" s="160" t="b">
        <f t="shared" si="88"/>
        <v>0</v>
      </c>
      <c r="J2845" s="160" t="str">
        <f t="shared" si="89"/>
        <v>yes</v>
      </c>
    </row>
    <row r="2846" spans="2:10">
      <c r="B2846" t="s">
        <v>18285</v>
      </c>
      <c r="C2846" t="s">
        <v>18286</v>
      </c>
      <c r="D2846">
        <v>1</v>
      </c>
      <c r="E2846" s="160">
        <v>45932</v>
      </c>
      <c r="F2846" s="160">
        <v>45934</v>
      </c>
      <c r="G2846" s="160"/>
      <c r="H2846" s="160"/>
      <c r="I2846" s="160" t="b">
        <f t="shared" si="88"/>
        <v>0</v>
      </c>
      <c r="J2846" s="160" t="str">
        <f t="shared" si="89"/>
        <v>yes</v>
      </c>
    </row>
    <row r="2847" spans="2:10">
      <c r="B2847" t="s">
        <v>18287</v>
      </c>
      <c r="C2847" t="s">
        <v>18288</v>
      </c>
      <c r="D2847">
        <v>1</v>
      </c>
      <c r="E2847" s="160">
        <v>45935</v>
      </c>
      <c r="F2847" s="160">
        <v>45936</v>
      </c>
      <c r="G2847" s="160"/>
      <c r="H2847" s="160"/>
      <c r="I2847" s="160" t="b">
        <f t="shared" si="88"/>
        <v>0</v>
      </c>
      <c r="J2847" s="160" t="str">
        <f t="shared" si="89"/>
        <v>yes</v>
      </c>
    </row>
    <row r="2848" spans="2:10">
      <c r="B2848" t="s">
        <v>18289</v>
      </c>
      <c r="C2848" t="s">
        <v>18290</v>
      </c>
      <c r="D2848">
        <v>1</v>
      </c>
      <c r="E2848" s="160">
        <v>45911</v>
      </c>
      <c r="F2848" s="160">
        <v>45916</v>
      </c>
      <c r="G2848" s="160"/>
      <c r="H2848" s="160"/>
      <c r="I2848" s="160" t="b">
        <f t="shared" si="88"/>
        <v>0</v>
      </c>
      <c r="J2848" s="160" t="str">
        <f t="shared" si="89"/>
        <v>yes</v>
      </c>
    </row>
    <row r="2849" spans="2:10">
      <c r="B2849" t="s">
        <v>18291</v>
      </c>
      <c r="C2849" t="s">
        <v>18292</v>
      </c>
      <c r="D2849">
        <v>1</v>
      </c>
      <c r="E2849" s="160">
        <v>45917</v>
      </c>
      <c r="F2849" s="160">
        <v>45923</v>
      </c>
      <c r="G2849" s="160"/>
      <c r="H2849" s="160"/>
      <c r="I2849" s="160" t="b">
        <f t="shared" si="88"/>
        <v>0</v>
      </c>
      <c r="J2849" s="160" t="str">
        <f t="shared" si="89"/>
        <v>yes</v>
      </c>
    </row>
    <row r="2850" spans="2:10">
      <c r="B2850" t="s">
        <v>18293</v>
      </c>
      <c r="C2850" t="s">
        <v>18294</v>
      </c>
      <c r="D2850">
        <v>1</v>
      </c>
      <c r="E2850" s="160">
        <v>45924</v>
      </c>
      <c r="F2850" s="160">
        <v>45931</v>
      </c>
      <c r="G2850" s="160"/>
      <c r="H2850" s="160"/>
      <c r="I2850" s="160" t="b">
        <f t="shared" si="88"/>
        <v>0</v>
      </c>
      <c r="J2850" s="160" t="str">
        <f t="shared" si="89"/>
        <v>yes</v>
      </c>
    </row>
    <row r="2851" spans="2:10">
      <c r="B2851" t="s">
        <v>18295</v>
      </c>
      <c r="C2851" t="s">
        <v>18296</v>
      </c>
      <c r="D2851">
        <v>1</v>
      </c>
      <c r="E2851" s="160">
        <v>45932</v>
      </c>
      <c r="F2851" s="160">
        <v>45939</v>
      </c>
      <c r="G2851" s="160"/>
      <c r="H2851" s="160"/>
      <c r="I2851" s="160" t="b">
        <f t="shared" si="88"/>
        <v>0</v>
      </c>
      <c r="J2851" s="160" t="str">
        <f t="shared" si="89"/>
        <v>yes</v>
      </c>
    </row>
    <row r="2852" spans="2:10">
      <c r="B2852" t="s">
        <v>18297</v>
      </c>
      <c r="C2852" t="s">
        <v>18298</v>
      </c>
      <c r="D2852">
        <v>1</v>
      </c>
      <c r="E2852" s="160">
        <v>45941</v>
      </c>
      <c r="F2852" s="160">
        <v>45950</v>
      </c>
      <c r="G2852" s="160"/>
      <c r="H2852" s="160"/>
      <c r="I2852" s="160" t="b">
        <f t="shared" si="88"/>
        <v>0</v>
      </c>
      <c r="J2852" s="160" t="str">
        <f t="shared" si="89"/>
        <v>yes</v>
      </c>
    </row>
    <row r="2853" spans="2:10">
      <c r="B2853" t="s">
        <v>18299</v>
      </c>
      <c r="C2853" t="s">
        <v>18300</v>
      </c>
      <c r="D2853">
        <v>1</v>
      </c>
      <c r="E2853" s="160">
        <v>45917</v>
      </c>
      <c r="F2853" s="160">
        <v>45922</v>
      </c>
      <c r="G2853" s="160"/>
      <c r="H2853" s="160"/>
      <c r="I2853" s="160" t="b">
        <f t="shared" si="88"/>
        <v>0</v>
      </c>
      <c r="J2853" s="160" t="str">
        <f t="shared" si="89"/>
        <v>yes</v>
      </c>
    </row>
    <row r="2854" spans="2:10">
      <c r="B2854" t="s">
        <v>18301</v>
      </c>
      <c r="C2854" t="s">
        <v>18302</v>
      </c>
      <c r="D2854">
        <v>1</v>
      </c>
      <c r="E2854" s="160">
        <v>45923</v>
      </c>
      <c r="F2854" s="160">
        <v>45928</v>
      </c>
      <c r="G2854" s="160"/>
      <c r="H2854" s="160"/>
      <c r="I2854" s="160" t="b">
        <f t="shared" si="88"/>
        <v>0</v>
      </c>
      <c r="J2854" s="160" t="str">
        <f t="shared" si="89"/>
        <v>yes</v>
      </c>
    </row>
    <row r="2855" spans="2:10">
      <c r="B2855" t="s">
        <v>18303</v>
      </c>
      <c r="C2855" t="s">
        <v>18304</v>
      </c>
      <c r="D2855">
        <v>1</v>
      </c>
      <c r="E2855" s="160">
        <v>45929</v>
      </c>
      <c r="F2855" s="160">
        <v>45935</v>
      </c>
      <c r="G2855" s="160"/>
      <c r="H2855" s="160"/>
      <c r="I2855" s="160" t="b">
        <f t="shared" si="88"/>
        <v>0</v>
      </c>
      <c r="J2855" s="160" t="str">
        <f t="shared" si="89"/>
        <v>yes</v>
      </c>
    </row>
    <row r="2856" spans="2:10">
      <c r="B2856" t="s">
        <v>18305</v>
      </c>
      <c r="C2856" t="s">
        <v>18306</v>
      </c>
      <c r="D2856">
        <v>1</v>
      </c>
      <c r="E2856" s="160">
        <v>45936</v>
      </c>
      <c r="F2856" s="160">
        <v>45941</v>
      </c>
      <c r="G2856" s="160"/>
      <c r="H2856" s="160"/>
      <c r="I2856" s="160" t="b">
        <f t="shared" si="88"/>
        <v>0</v>
      </c>
      <c r="J2856" s="160" t="str">
        <f t="shared" si="89"/>
        <v>yes</v>
      </c>
    </row>
    <row r="2857" spans="2:10">
      <c r="B2857" t="s">
        <v>18307</v>
      </c>
      <c r="C2857" t="s">
        <v>18308</v>
      </c>
      <c r="D2857">
        <v>1</v>
      </c>
      <c r="E2857" s="160">
        <v>45942</v>
      </c>
      <c r="F2857" s="160">
        <v>45949</v>
      </c>
      <c r="G2857" s="160"/>
      <c r="H2857" s="160"/>
      <c r="I2857" s="160" t="b">
        <f t="shared" si="88"/>
        <v>0</v>
      </c>
      <c r="J2857" s="160" t="str">
        <f t="shared" si="89"/>
        <v>yes</v>
      </c>
    </row>
    <row r="2858" spans="2:10">
      <c r="B2858" t="s">
        <v>18309</v>
      </c>
      <c r="C2858" t="s">
        <v>18310</v>
      </c>
      <c r="D2858">
        <v>1</v>
      </c>
      <c r="E2858" s="160">
        <v>45917</v>
      </c>
      <c r="F2858" s="160">
        <v>45925</v>
      </c>
      <c r="G2858" s="160"/>
      <c r="H2858" s="160"/>
      <c r="I2858" s="160" t="b">
        <f t="shared" si="88"/>
        <v>0</v>
      </c>
      <c r="J2858" s="160" t="str">
        <f t="shared" si="89"/>
        <v>yes</v>
      </c>
    </row>
    <row r="2859" spans="2:10">
      <c r="B2859" t="s">
        <v>18311</v>
      </c>
      <c r="C2859" t="s">
        <v>18312</v>
      </c>
      <c r="D2859">
        <v>1</v>
      </c>
      <c r="E2859" s="160">
        <v>45927</v>
      </c>
      <c r="F2859" s="160">
        <v>45939</v>
      </c>
      <c r="G2859" s="160"/>
      <c r="H2859" s="160"/>
      <c r="I2859" s="160" t="b">
        <f t="shared" si="88"/>
        <v>0</v>
      </c>
      <c r="J2859" s="160" t="str">
        <f t="shared" si="89"/>
        <v>yes</v>
      </c>
    </row>
    <row r="2860" spans="2:10">
      <c r="B2860" t="s">
        <v>18313</v>
      </c>
      <c r="C2860" t="s">
        <v>18314</v>
      </c>
      <c r="D2860">
        <v>1</v>
      </c>
      <c r="E2860" s="160">
        <v>45941</v>
      </c>
      <c r="F2860" s="160">
        <v>45953</v>
      </c>
      <c r="G2860" s="160"/>
      <c r="H2860" s="160"/>
      <c r="I2860" s="160" t="b">
        <f t="shared" si="88"/>
        <v>0</v>
      </c>
      <c r="J2860" s="160" t="str">
        <f t="shared" si="89"/>
        <v>yes</v>
      </c>
    </row>
    <row r="2861" spans="2:10">
      <c r="B2861" t="s">
        <v>18315</v>
      </c>
      <c r="C2861" t="s">
        <v>18316</v>
      </c>
      <c r="D2861">
        <v>1</v>
      </c>
      <c r="E2861" s="160">
        <v>45955</v>
      </c>
      <c r="F2861" s="160">
        <v>45963</v>
      </c>
      <c r="G2861" s="160"/>
      <c r="H2861" s="160"/>
      <c r="I2861" s="160" t="b">
        <f t="shared" si="88"/>
        <v>0</v>
      </c>
      <c r="J2861" s="160" t="str">
        <f t="shared" si="89"/>
        <v>yes</v>
      </c>
    </row>
    <row r="2862" spans="2:10">
      <c r="B2862" t="s">
        <v>18317</v>
      </c>
      <c r="C2862" t="s">
        <v>18318</v>
      </c>
      <c r="D2862">
        <v>1</v>
      </c>
      <c r="E2862" s="160">
        <v>45917</v>
      </c>
      <c r="F2862" s="160">
        <v>45921</v>
      </c>
      <c r="G2862" s="160"/>
      <c r="H2862" s="160"/>
      <c r="I2862" s="160" t="b">
        <f t="shared" si="88"/>
        <v>0</v>
      </c>
      <c r="J2862" s="160" t="str">
        <f t="shared" si="89"/>
        <v>yes</v>
      </c>
    </row>
    <row r="2863" spans="2:10">
      <c r="B2863" t="s">
        <v>18319</v>
      </c>
      <c r="C2863" t="s">
        <v>18320</v>
      </c>
      <c r="D2863">
        <v>1</v>
      </c>
      <c r="E2863" s="160">
        <v>45922</v>
      </c>
      <c r="F2863" s="160">
        <v>45928</v>
      </c>
      <c r="G2863" s="160"/>
      <c r="H2863" s="160"/>
      <c r="I2863" s="160" t="b">
        <f t="shared" si="88"/>
        <v>0</v>
      </c>
      <c r="J2863" s="160" t="str">
        <f t="shared" si="89"/>
        <v>yes</v>
      </c>
    </row>
    <row r="2864" spans="2:10">
      <c r="B2864" t="s">
        <v>18321</v>
      </c>
      <c r="C2864" t="s">
        <v>18322</v>
      </c>
      <c r="D2864">
        <v>1</v>
      </c>
      <c r="E2864" s="160">
        <v>45929</v>
      </c>
      <c r="F2864" s="160">
        <v>45935</v>
      </c>
      <c r="G2864" s="160"/>
      <c r="H2864" s="160"/>
      <c r="I2864" s="160" t="b">
        <f t="shared" si="88"/>
        <v>0</v>
      </c>
      <c r="J2864" s="160" t="str">
        <f t="shared" si="89"/>
        <v>yes</v>
      </c>
    </row>
    <row r="2865" spans="2:10">
      <c r="B2865" t="s">
        <v>18323</v>
      </c>
      <c r="C2865" t="s">
        <v>18324</v>
      </c>
      <c r="D2865">
        <v>1</v>
      </c>
      <c r="E2865" s="160">
        <v>45936</v>
      </c>
      <c r="F2865" s="160">
        <v>45939</v>
      </c>
      <c r="G2865" s="160"/>
      <c r="H2865" s="160"/>
      <c r="I2865" s="160" t="b">
        <f t="shared" si="88"/>
        <v>0</v>
      </c>
      <c r="J2865" s="160" t="str">
        <f t="shared" si="89"/>
        <v>yes</v>
      </c>
    </row>
    <row r="2866" spans="2:10">
      <c r="B2866" t="s">
        <v>18325</v>
      </c>
      <c r="C2866" t="s">
        <v>18326</v>
      </c>
      <c r="D2866">
        <v>1</v>
      </c>
      <c r="E2866" s="160"/>
      <c r="F2866" s="160"/>
      <c r="G2866" s="160"/>
      <c r="H2866" s="160"/>
      <c r="I2866" s="160" t="str">
        <f t="shared" si="88"/>
        <v>yes</v>
      </c>
      <c r="J2866" s="160" t="b">
        <f t="shared" si="89"/>
        <v>0</v>
      </c>
    </row>
    <row r="2867" spans="2:10">
      <c r="B2867" t="s">
        <v>18327</v>
      </c>
      <c r="C2867" t="s">
        <v>18328</v>
      </c>
      <c r="D2867">
        <v>1</v>
      </c>
      <c r="E2867" s="160">
        <v>45987</v>
      </c>
      <c r="F2867" s="160">
        <v>45988</v>
      </c>
      <c r="G2867" s="160"/>
      <c r="H2867" s="160"/>
      <c r="I2867" s="160" t="b">
        <f t="shared" si="88"/>
        <v>0</v>
      </c>
      <c r="J2867" s="160" t="str">
        <f t="shared" si="89"/>
        <v>yes</v>
      </c>
    </row>
    <row r="2868" spans="2:10">
      <c r="B2868" t="s">
        <v>18329</v>
      </c>
      <c r="C2868" t="s">
        <v>18330</v>
      </c>
      <c r="D2868">
        <v>1</v>
      </c>
      <c r="E2868" s="160">
        <v>45990</v>
      </c>
      <c r="F2868" s="160">
        <v>45991</v>
      </c>
      <c r="G2868" s="160"/>
      <c r="H2868" s="160"/>
      <c r="I2868" s="160" t="b">
        <f t="shared" si="88"/>
        <v>0</v>
      </c>
      <c r="J2868" s="160" t="str">
        <f t="shared" si="89"/>
        <v>yes</v>
      </c>
    </row>
    <row r="2869" spans="2:10">
      <c r="B2869" t="s">
        <v>18331</v>
      </c>
      <c r="C2869" t="s">
        <v>18332</v>
      </c>
      <c r="D2869">
        <v>1</v>
      </c>
      <c r="E2869" s="160">
        <v>45992</v>
      </c>
      <c r="F2869" s="160">
        <v>45993</v>
      </c>
      <c r="G2869" s="160"/>
      <c r="H2869" s="160"/>
      <c r="I2869" s="160" t="b">
        <f t="shared" si="88"/>
        <v>0</v>
      </c>
      <c r="J2869" s="160" t="str">
        <f t="shared" si="89"/>
        <v>yes</v>
      </c>
    </row>
    <row r="2870" spans="2:10">
      <c r="B2870" t="s">
        <v>18333</v>
      </c>
      <c r="C2870" t="s">
        <v>18334</v>
      </c>
      <c r="D2870">
        <v>1</v>
      </c>
      <c r="E2870" s="160">
        <v>45994</v>
      </c>
      <c r="F2870" s="160">
        <v>45995</v>
      </c>
      <c r="G2870" s="160"/>
      <c r="H2870" s="160"/>
      <c r="I2870" s="160" t="b">
        <f t="shared" si="88"/>
        <v>0</v>
      </c>
      <c r="J2870" s="160" t="str">
        <f t="shared" si="89"/>
        <v>yes</v>
      </c>
    </row>
    <row r="2871" spans="2:10">
      <c r="B2871" t="s">
        <v>18335</v>
      </c>
      <c r="C2871" t="s">
        <v>18336</v>
      </c>
      <c r="D2871">
        <v>1</v>
      </c>
      <c r="E2871" s="160">
        <v>46014</v>
      </c>
      <c r="F2871" s="160">
        <v>46015</v>
      </c>
      <c r="G2871" s="160"/>
      <c r="H2871" s="160"/>
      <c r="I2871" s="160" t="b">
        <f t="shared" si="88"/>
        <v>0</v>
      </c>
      <c r="J2871" s="160" t="str">
        <f t="shared" si="89"/>
        <v>yes</v>
      </c>
    </row>
    <row r="2872" spans="2:10">
      <c r="B2872" t="s">
        <v>18337</v>
      </c>
      <c r="C2872" t="s">
        <v>18338</v>
      </c>
      <c r="D2872">
        <v>1</v>
      </c>
      <c r="E2872" s="160">
        <v>45990</v>
      </c>
      <c r="F2872" s="160">
        <v>45993</v>
      </c>
      <c r="G2872" s="160">
        <v>45953</v>
      </c>
      <c r="H2872" s="160"/>
      <c r="I2872" s="160" t="b">
        <f t="shared" si="88"/>
        <v>0</v>
      </c>
      <c r="J2872" s="160" t="str">
        <f t="shared" si="89"/>
        <v>yes</v>
      </c>
    </row>
    <row r="2873" spans="2:10">
      <c r="B2873" t="s">
        <v>18339</v>
      </c>
      <c r="C2873" t="s">
        <v>18340</v>
      </c>
      <c r="D2873">
        <v>1</v>
      </c>
      <c r="E2873" s="160">
        <v>45994</v>
      </c>
      <c r="F2873" s="160">
        <v>45999</v>
      </c>
      <c r="G2873" s="160">
        <v>45955</v>
      </c>
      <c r="H2873" s="160"/>
      <c r="I2873" s="160" t="b">
        <f t="shared" si="88"/>
        <v>0</v>
      </c>
      <c r="J2873" s="160" t="str">
        <f t="shared" si="89"/>
        <v>yes</v>
      </c>
    </row>
    <row r="2874" spans="2:10">
      <c r="B2874" t="s">
        <v>18341</v>
      </c>
      <c r="C2874" t="s">
        <v>18342</v>
      </c>
      <c r="D2874">
        <v>1</v>
      </c>
      <c r="E2874" s="160">
        <v>46000</v>
      </c>
      <c r="F2874" s="160">
        <v>46008</v>
      </c>
      <c r="G2874" s="160">
        <v>45957</v>
      </c>
      <c r="H2874" s="160"/>
      <c r="I2874" s="160" t="b">
        <f t="shared" si="88"/>
        <v>0</v>
      </c>
      <c r="J2874" s="160" t="str">
        <f t="shared" si="89"/>
        <v>yes</v>
      </c>
    </row>
    <row r="2875" spans="2:10">
      <c r="B2875" t="s">
        <v>18343</v>
      </c>
      <c r="C2875" t="s">
        <v>18344</v>
      </c>
      <c r="D2875">
        <v>1</v>
      </c>
      <c r="E2875" s="160">
        <v>46009</v>
      </c>
      <c r="F2875" s="160">
        <v>46015</v>
      </c>
      <c r="G2875" s="160"/>
      <c r="H2875" s="160"/>
      <c r="I2875" s="160" t="b">
        <f t="shared" si="88"/>
        <v>0</v>
      </c>
      <c r="J2875" s="160" t="str">
        <f t="shared" si="89"/>
        <v>yes</v>
      </c>
    </row>
    <row r="2876" spans="2:10">
      <c r="B2876" t="s">
        <v>18345</v>
      </c>
      <c r="C2876" t="s">
        <v>18346</v>
      </c>
      <c r="D2876">
        <v>1</v>
      </c>
      <c r="E2876" s="160">
        <v>46016</v>
      </c>
      <c r="F2876" s="160">
        <v>46022</v>
      </c>
      <c r="G2876" s="160"/>
      <c r="H2876" s="160"/>
      <c r="I2876" s="160" t="b">
        <f t="shared" si="88"/>
        <v>0</v>
      </c>
      <c r="J2876" s="160" t="str">
        <f t="shared" si="89"/>
        <v>yes</v>
      </c>
    </row>
    <row r="2877" spans="2:10">
      <c r="B2877" t="s">
        <v>18347</v>
      </c>
      <c r="C2877" t="s">
        <v>18348</v>
      </c>
      <c r="D2877">
        <v>1</v>
      </c>
      <c r="E2877" s="160">
        <v>46009</v>
      </c>
      <c r="F2877" s="160">
        <v>46011</v>
      </c>
      <c r="G2877" s="160"/>
      <c r="H2877" s="160"/>
      <c r="I2877" s="160" t="b">
        <f t="shared" si="88"/>
        <v>0</v>
      </c>
      <c r="J2877" s="160" t="str">
        <f t="shared" si="89"/>
        <v>yes</v>
      </c>
    </row>
    <row r="2878" spans="2:10">
      <c r="B2878" t="s">
        <v>18349</v>
      </c>
      <c r="C2878" t="s">
        <v>18350</v>
      </c>
      <c r="D2878">
        <v>1</v>
      </c>
      <c r="E2878" s="160">
        <v>46012</v>
      </c>
      <c r="F2878" s="160">
        <v>46013</v>
      </c>
      <c r="G2878" s="160"/>
      <c r="H2878" s="160"/>
      <c r="I2878" s="160" t="b">
        <f t="shared" si="88"/>
        <v>0</v>
      </c>
      <c r="J2878" s="160" t="str">
        <f t="shared" si="89"/>
        <v>yes</v>
      </c>
    </row>
    <row r="2879" spans="2:10">
      <c r="B2879" t="s">
        <v>18351</v>
      </c>
      <c r="C2879" t="s">
        <v>18352</v>
      </c>
      <c r="D2879">
        <v>1</v>
      </c>
      <c r="E2879" s="160">
        <v>46009</v>
      </c>
      <c r="F2879" s="160">
        <v>46011</v>
      </c>
      <c r="G2879" s="160"/>
      <c r="H2879" s="160"/>
      <c r="I2879" s="160" t="b">
        <f t="shared" si="88"/>
        <v>0</v>
      </c>
      <c r="J2879" s="160" t="str">
        <f t="shared" si="89"/>
        <v>yes</v>
      </c>
    </row>
    <row r="2880" spans="2:10">
      <c r="B2880" t="s">
        <v>18353</v>
      </c>
      <c r="C2880" t="s">
        <v>18354</v>
      </c>
      <c r="D2880">
        <v>1</v>
      </c>
      <c r="E2880" s="160">
        <v>46012</v>
      </c>
      <c r="F2880" s="160">
        <v>46013</v>
      </c>
      <c r="G2880" s="160"/>
      <c r="H2880" s="160"/>
      <c r="I2880" s="160" t="b">
        <f t="shared" si="88"/>
        <v>0</v>
      </c>
      <c r="J2880" s="160" t="str">
        <f t="shared" si="89"/>
        <v>yes</v>
      </c>
    </row>
    <row r="2881" spans="2:10">
      <c r="B2881" t="s">
        <v>18355</v>
      </c>
      <c r="C2881" t="s">
        <v>18356</v>
      </c>
      <c r="D2881">
        <v>1</v>
      </c>
      <c r="E2881" s="160">
        <v>46009</v>
      </c>
      <c r="F2881" s="160">
        <v>46011</v>
      </c>
      <c r="G2881" s="160"/>
      <c r="H2881" s="160"/>
      <c r="I2881" s="160" t="b">
        <f t="shared" si="88"/>
        <v>0</v>
      </c>
      <c r="J2881" s="160" t="str">
        <f t="shared" si="89"/>
        <v>yes</v>
      </c>
    </row>
    <row r="2882" spans="2:10">
      <c r="B2882" t="s">
        <v>18357</v>
      </c>
      <c r="C2882" t="s">
        <v>18358</v>
      </c>
      <c r="D2882">
        <v>1</v>
      </c>
      <c r="E2882" s="160">
        <v>46012</v>
      </c>
      <c r="F2882" s="160">
        <v>46013</v>
      </c>
      <c r="G2882" s="160"/>
      <c r="H2882" s="160"/>
      <c r="I2882" s="160" t="b">
        <f t="shared" si="88"/>
        <v>0</v>
      </c>
      <c r="J2882" s="160" t="str">
        <f t="shared" si="89"/>
        <v>yes</v>
      </c>
    </row>
    <row r="2883" spans="2:10">
      <c r="B2883" t="s">
        <v>18359</v>
      </c>
      <c r="C2883" t="s">
        <v>18360</v>
      </c>
      <c r="D2883">
        <v>1</v>
      </c>
      <c r="E2883" s="160">
        <v>45994</v>
      </c>
      <c r="F2883" s="160">
        <v>45995</v>
      </c>
      <c r="G2883" s="160"/>
      <c r="H2883" s="160"/>
      <c r="I2883" s="160" t="b">
        <f t="shared" si="88"/>
        <v>0</v>
      </c>
      <c r="J2883" s="160" t="str">
        <f t="shared" si="89"/>
        <v>yes</v>
      </c>
    </row>
    <row r="2884" spans="2:10">
      <c r="B2884" t="s">
        <v>18361</v>
      </c>
      <c r="C2884" t="s">
        <v>18362</v>
      </c>
      <c r="D2884">
        <v>1</v>
      </c>
      <c r="E2884" s="160">
        <v>45997</v>
      </c>
      <c r="F2884" s="160">
        <v>45998</v>
      </c>
      <c r="G2884" s="160"/>
      <c r="H2884" s="160"/>
      <c r="I2884" s="160" t="b">
        <f t="shared" si="88"/>
        <v>0</v>
      </c>
      <c r="J2884" s="160" t="str">
        <f t="shared" si="89"/>
        <v>yes</v>
      </c>
    </row>
    <row r="2885" spans="2:10">
      <c r="B2885" t="s">
        <v>18363</v>
      </c>
      <c r="C2885" t="s">
        <v>18364</v>
      </c>
      <c r="D2885">
        <v>1</v>
      </c>
      <c r="E2885" s="160">
        <v>45999</v>
      </c>
      <c r="F2885" s="160">
        <v>46000</v>
      </c>
      <c r="G2885" s="160"/>
      <c r="H2885" s="160"/>
      <c r="I2885" s="160" t="b">
        <f t="shared" si="88"/>
        <v>0</v>
      </c>
      <c r="J2885" s="160" t="str">
        <f t="shared" si="89"/>
        <v>yes</v>
      </c>
    </row>
    <row r="2886" spans="2:10">
      <c r="B2886" t="s">
        <v>18365</v>
      </c>
      <c r="C2886" t="s">
        <v>18366</v>
      </c>
      <c r="D2886">
        <v>1</v>
      </c>
      <c r="E2886" s="160">
        <v>46014</v>
      </c>
      <c r="F2886" s="160">
        <v>46015</v>
      </c>
      <c r="G2886" s="160"/>
      <c r="H2886" s="160"/>
      <c r="I2886" s="160" t="b">
        <f t="shared" si="88"/>
        <v>0</v>
      </c>
      <c r="J2886" s="160" t="str">
        <f t="shared" si="89"/>
        <v>yes</v>
      </c>
    </row>
    <row r="2887" spans="2:10">
      <c r="B2887" t="s">
        <v>18367</v>
      </c>
      <c r="C2887" t="s">
        <v>18368</v>
      </c>
      <c r="D2887">
        <v>1</v>
      </c>
      <c r="E2887" s="160">
        <v>45995</v>
      </c>
      <c r="F2887" s="160">
        <v>45997</v>
      </c>
      <c r="G2887" s="160">
        <v>45895</v>
      </c>
      <c r="H2887" s="160"/>
      <c r="I2887" s="160" t="b">
        <f t="shared" si="88"/>
        <v>0</v>
      </c>
      <c r="J2887" s="160" t="str">
        <f t="shared" si="89"/>
        <v>yes</v>
      </c>
    </row>
    <row r="2888" spans="2:10">
      <c r="B2888" t="s">
        <v>18369</v>
      </c>
      <c r="C2888" t="s">
        <v>18370</v>
      </c>
      <c r="D2888">
        <v>1</v>
      </c>
      <c r="E2888" s="160">
        <v>46001</v>
      </c>
      <c r="F2888" s="160">
        <v>46002</v>
      </c>
      <c r="G2888" s="160">
        <v>45889</v>
      </c>
      <c r="H2888" s="160"/>
      <c r="I2888" s="160" t="b">
        <f t="shared" si="88"/>
        <v>0</v>
      </c>
      <c r="J2888" s="160" t="str">
        <f t="shared" si="89"/>
        <v>yes</v>
      </c>
    </row>
    <row r="2889" spans="2:10">
      <c r="B2889" t="s">
        <v>18371</v>
      </c>
      <c r="C2889" t="s">
        <v>18372</v>
      </c>
      <c r="D2889">
        <v>1</v>
      </c>
      <c r="E2889" s="160">
        <v>46004</v>
      </c>
      <c r="F2889" s="160">
        <v>46013</v>
      </c>
      <c r="G2889" s="160">
        <v>45892</v>
      </c>
      <c r="H2889" s="160"/>
      <c r="I2889" s="160" t="b">
        <f t="shared" si="88"/>
        <v>0</v>
      </c>
      <c r="J2889" s="160" t="str">
        <f t="shared" si="89"/>
        <v>yes</v>
      </c>
    </row>
    <row r="2890" spans="2:10">
      <c r="B2890" t="s">
        <v>18373</v>
      </c>
      <c r="C2890" t="s">
        <v>18374</v>
      </c>
      <c r="D2890">
        <v>1</v>
      </c>
      <c r="E2890" s="160">
        <v>46014</v>
      </c>
      <c r="F2890" s="160">
        <v>46020</v>
      </c>
      <c r="G2890" s="160"/>
      <c r="H2890" s="160"/>
      <c r="I2890" s="160" t="b">
        <f t="shared" si="88"/>
        <v>0</v>
      </c>
      <c r="J2890" s="160" t="str">
        <f t="shared" si="89"/>
        <v>yes</v>
      </c>
    </row>
    <row r="2891" spans="2:10">
      <c r="B2891" t="s">
        <v>18375</v>
      </c>
      <c r="C2891" t="s">
        <v>18376</v>
      </c>
      <c r="D2891">
        <v>1</v>
      </c>
      <c r="E2891" s="160">
        <v>46021</v>
      </c>
      <c r="F2891" s="160">
        <v>46027</v>
      </c>
      <c r="G2891" s="160">
        <v>45895</v>
      </c>
      <c r="H2891" s="160"/>
      <c r="I2891" s="160" t="b">
        <f t="shared" ref="I2891:I2954" si="90">IF(E2891=G2891,"yes")</f>
        <v>0</v>
      </c>
      <c r="J2891" s="160" t="str">
        <f t="shared" ref="J2891:J2954" si="91">IF(E2891&gt;G2891,"yes")</f>
        <v>yes</v>
      </c>
    </row>
    <row r="2892" spans="2:10">
      <c r="B2892" t="s">
        <v>18377</v>
      </c>
      <c r="C2892" t="s">
        <v>18378</v>
      </c>
      <c r="D2892">
        <v>1</v>
      </c>
      <c r="E2892" s="160">
        <v>45998</v>
      </c>
      <c r="F2892" s="160">
        <v>45999</v>
      </c>
      <c r="G2892" s="160"/>
      <c r="H2892" s="160"/>
      <c r="I2892" s="160" t="b">
        <f t="shared" si="90"/>
        <v>0</v>
      </c>
      <c r="J2892" s="160" t="str">
        <f t="shared" si="91"/>
        <v>yes</v>
      </c>
    </row>
    <row r="2893" spans="2:10">
      <c r="B2893" t="s">
        <v>18379</v>
      </c>
      <c r="C2893" t="s">
        <v>18380</v>
      </c>
      <c r="D2893">
        <v>1</v>
      </c>
      <c r="E2893" s="160">
        <v>46000</v>
      </c>
      <c r="F2893" s="160">
        <v>46001</v>
      </c>
      <c r="G2893" s="160"/>
      <c r="H2893" s="160"/>
      <c r="I2893" s="160" t="b">
        <f t="shared" si="90"/>
        <v>0</v>
      </c>
      <c r="J2893" s="160" t="str">
        <f t="shared" si="91"/>
        <v>yes</v>
      </c>
    </row>
    <row r="2894" spans="2:10">
      <c r="B2894" t="s">
        <v>18381</v>
      </c>
      <c r="C2894" t="s">
        <v>18382</v>
      </c>
      <c r="D2894">
        <v>1</v>
      </c>
      <c r="E2894" s="160">
        <v>46002</v>
      </c>
      <c r="F2894" s="160">
        <v>46004</v>
      </c>
      <c r="G2894" s="160"/>
      <c r="H2894" s="160"/>
      <c r="I2894" s="160" t="b">
        <f t="shared" si="90"/>
        <v>0</v>
      </c>
      <c r="J2894" s="160" t="str">
        <f t="shared" si="91"/>
        <v>yes</v>
      </c>
    </row>
    <row r="2895" spans="2:10">
      <c r="B2895" t="s">
        <v>18383</v>
      </c>
      <c r="C2895" t="s">
        <v>18384</v>
      </c>
      <c r="D2895">
        <v>1</v>
      </c>
      <c r="E2895" s="160">
        <v>46005</v>
      </c>
      <c r="F2895" s="160">
        <v>46006</v>
      </c>
      <c r="G2895" s="160"/>
      <c r="H2895" s="160"/>
      <c r="I2895" s="160" t="b">
        <f t="shared" si="90"/>
        <v>0</v>
      </c>
      <c r="J2895" s="160" t="str">
        <f t="shared" si="91"/>
        <v>yes</v>
      </c>
    </row>
    <row r="2896" spans="2:10">
      <c r="B2896" t="s">
        <v>18385</v>
      </c>
      <c r="C2896" t="s">
        <v>18386</v>
      </c>
      <c r="D2896">
        <v>1</v>
      </c>
      <c r="E2896" s="160">
        <v>46019</v>
      </c>
      <c r="F2896" s="160">
        <v>46020</v>
      </c>
      <c r="G2896" s="160"/>
      <c r="H2896" s="160"/>
      <c r="I2896" s="160" t="b">
        <f t="shared" si="90"/>
        <v>0</v>
      </c>
      <c r="J2896" s="160" t="str">
        <f t="shared" si="91"/>
        <v>yes</v>
      </c>
    </row>
    <row r="2897" spans="2:10">
      <c r="B2897" t="s">
        <v>18387</v>
      </c>
      <c r="C2897" t="s">
        <v>18388</v>
      </c>
      <c r="D2897">
        <v>1</v>
      </c>
      <c r="E2897" s="160">
        <v>46000</v>
      </c>
      <c r="F2897" s="160">
        <v>46001</v>
      </c>
      <c r="G2897" s="160"/>
      <c r="H2897" s="160"/>
      <c r="I2897" s="160" t="b">
        <f t="shared" si="90"/>
        <v>0</v>
      </c>
      <c r="J2897" s="160" t="str">
        <f t="shared" si="91"/>
        <v>yes</v>
      </c>
    </row>
    <row r="2898" spans="2:10">
      <c r="B2898" t="s">
        <v>18389</v>
      </c>
      <c r="C2898" t="s">
        <v>18390</v>
      </c>
      <c r="D2898">
        <v>1</v>
      </c>
      <c r="E2898" s="160">
        <v>46002</v>
      </c>
      <c r="F2898" s="160">
        <v>46004</v>
      </c>
      <c r="G2898" s="160"/>
      <c r="H2898" s="160"/>
      <c r="I2898" s="160" t="b">
        <f t="shared" si="90"/>
        <v>0</v>
      </c>
      <c r="J2898" s="160" t="str">
        <f t="shared" si="91"/>
        <v>yes</v>
      </c>
    </row>
    <row r="2899" spans="2:10">
      <c r="B2899" t="s">
        <v>18391</v>
      </c>
      <c r="C2899" t="s">
        <v>18392</v>
      </c>
      <c r="D2899">
        <v>1</v>
      </c>
      <c r="E2899" s="160">
        <v>46005</v>
      </c>
      <c r="F2899" s="160">
        <v>46006</v>
      </c>
      <c r="G2899" s="160"/>
      <c r="H2899" s="160"/>
      <c r="I2899" s="160" t="b">
        <f t="shared" si="90"/>
        <v>0</v>
      </c>
      <c r="J2899" s="160" t="str">
        <f t="shared" si="91"/>
        <v>yes</v>
      </c>
    </row>
    <row r="2900" spans="2:10">
      <c r="B2900" t="s">
        <v>18393</v>
      </c>
      <c r="C2900" t="s">
        <v>18394</v>
      </c>
      <c r="D2900">
        <v>1</v>
      </c>
      <c r="E2900" s="160">
        <v>46007</v>
      </c>
      <c r="F2900" s="160">
        <v>46008</v>
      </c>
      <c r="G2900" s="160"/>
      <c r="H2900" s="160"/>
      <c r="I2900" s="160" t="b">
        <f t="shared" si="90"/>
        <v>0</v>
      </c>
      <c r="J2900" s="160" t="str">
        <f t="shared" si="91"/>
        <v>yes</v>
      </c>
    </row>
    <row r="2901" spans="2:10">
      <c r="B2901" t="s">
        <v>18395</v>
      </c>
      <c r="C2901" t="s">
        <v>18396</v>
      </c>
      <c r="D2901">
        <v>1</v>
      </c>
      <c r="E2901" s="160">
        <v>46009</v>
      </c>
      <c r="F2901" s="160">
        <v>46011</v>
      </c>
      <c r="G2901" s="160"/>
      <c r="H2901" s="160"/>
      <c r="I2901" s="160" t="b">
        <f t="shared" si="90"/>
        <v>0</v>
      </c>
      <c r="J2901" s="160" t="str">
        <f t="shared" si="91"/>
        <v>yes</v>
      </c>
    </row>
    <row r="2902" spans="2:10">
      <c r="B2902" t="s">
        <v>18397</v>
      </c>
      <c r="C2902" t="s">
        <v>18398</v>
      </c>
      <c r="D2902">
        <v>1</v>
      </c>
      <c r="E2902" s="160">
        <v>46014</v>
      </c>
      <c r="F2902" s="160">
        <v>46015</v>
      </c>
      <c r="G2902" s="160"/>
      <c r="H2902" s="160"/>
      <c r="I2902" s="160" t="b">
        <f t="shared" si="90"/>
        <v>0</v>
      </c>
      <c r="J2902" s="160" t="str">
        <f t="shared" si="91"/>
        <v>yes</v>
      </c>
    </row>
    <row r="2903" spans="2:10">
      <c r="B2903" t="s">
        <v>18399</v>
      </c>
      <c r="C2903" t="s">
        <v>18400</v>
      </c>
      <c r="D2903">
        <v>1</v>
      </c>
      <c r="E2903" s="160">
        <v>46016</v>
      </c>
      <c r="F2903" s="160">
        <v>46018</v>
      </c>
      <c r="G2903" s="160"/>
      <c r="H2903" s="160"/>
      <c r="I2903" s="160" t="b">
        <f t="shared" si="90"/>
        <v>0</v>
      </c>
      <c r="J2903" s="160" t="str">
        <f t="shared" si="91"/>
        <v>yes</v>
      </c>
    </row>
    <row r="2904" spans="2:10">
      <c r="B2904" t="s">
        <v>18401</v>
      </c>
      <c r="C2904" t="s">
        <v>18402</v>
      </c>
      <c r="D2904">
        <v>1</v>
      </c>
      <c r="E2904" s="160">
        <v>46000</v>
      </c>
      <c r="F2904" s="160">
        <v>46001</v>
      </c>
      <c r="G2904" s="160">
        <v>45895</v>
      </c>
      <c r="H2904" s="160"/>
      <c r="I2904" s="160" t="b">
        <f t="shared" si="90"/>
        <v>0</v>
      </c>
      <c r="J2904" s="160" t="str">
        <f t="shared" si="91"/>
        <v>yes</v>
      </c>
    </row>
    <row r="2905" spans="2:10">
      <c r="B2905" t="s">
        <v>18403</v>
      </c>
      <c r="C2905" t="s">
        <v>18404</v>
      </c>
      <c r="D2905">
        <v>1</v>
      </c>
      <c r="E2905" s="160">
        <v>46005</v>
      </c>
      <c r="F2905" s="160">
        <v>46006</v>
      </c>
      <c r="G2905" s="160">
        <v>45896</v>
      </c>
      <c r="H2905" s="160"/>
      <c r="I2905" s="160" t="b">
        <f t="shared" si="90"/>
        <v>0</v>
      </c>
      <c r="J2905" s="160" t="str">
        <f t="shared" si="91"/>
        <v>yes</v>
      </c>
    </row>
    <row r="2906" spans="2:10">
      <c r="B2906" t="s">
        <v>18405</v>
      </c>
      <c r="C2906" t="s">
        <v>18406</v>
      </c>
      <c r="D2906">
        <v>1</v>
      </c>
      <c r="E2906" s="160">
        <v>46013</v>
      </c>
      <c r="F2906" s="160">
        <v>46014</v>
      </c>
      <c r="G2906" s="160">
        <v>45899</v>
      </c>
      <c r="H2906" s="160"/>
      <c r="I2906" s="160" t="b">
        <f t="shared" si="90"/>
        <v>0</v>
      </c>
      <c r="J2906" s="160" t="str">
        <f t="shared" si="91"/>
        <v>yes</v>
      </c>
    </row>
    <row r="2907" spans="2:10">
      <c r="B2907" t="s">
        <v>18407</v>
      </c>
      <c r="C2907" t="s">
        <v>18408</v>
      </c>
      <c r="D2907">
        <v>1</v>
      </c>
      <c r="E2907" s="160">
        <v>46015</v>
      </c>
      <c r="F2907" s="160">
        <v>46020</v>
      </c>
      <c r="G2907" s="160">
        <v>45900</v>
      </c>
      <c r="H2907" s="160"/>
      <c r="I2907" s="160" t="b">
        <f t="shared" si="90"/>
        <v>0</v>
      </c>
      <c r="J2907" s="160" t="str">
        <f t="shared" si="91"/>
        <v>yes</v>
      </c>
    </row>
    <row r="2908" spans="2:10">
      <c r="B2908" t="s">
        <v>18409</v>
      </c>
      <c r="C2908" t="s">
        <v>18410</v>
      </c>
      <c r="D2908">
        <v>1</v>
      </c>
      <c r="E2908" s="160">
        <v>46021</v>
      </c>
      <c r="F2908" s="160">
        <v>46026</v>
      </c>
      <c r="G2908" s="160">
        <v>45909</v>
      </c>
      <c r="H2908" s="160"/>
      <c r="I2908" s="160" t="b">
        <f t="shared" si="90"/>
        <v>0</v>
      </c>
      <c r="J2908" s="160" t="str">
        <f t="shared" si="91"/>
        <v>yes</v>
      </c>
    </row>
    <row r="2909" spans="2:10">
      <c r="B2909" t="s">
        <v>18411</v>
      </c>
      <c r="C2909" t="s">
        <v>18412</v>
      </c>
      <c r="D2909">
        <v>1</v>
      </c>
      <c r="E2909" s="160">
        <v>46015</v>
      </c>
      <c r="F2909" s="160">
        <v>46016</v>
      </c>
      <c r="G2909" s="160"/>
      <c r="H2909" s="160"/>
      <c r="I2909" s="160" t="b">
        <f t="shared" si="90"/>
        <v>0</v>
      </c>
      <c r="J2909" s="160" t="str">
        <f t="shared" si="91"/>
        <v>yes</v>
      </c>
    </row>
    <row r="2910" spans="2:10">
      <c r="B2910" t="s">
        <v>18413</v>
      </c>
      <c r="C2910" t="s">
        <v>18414</v>
      </c>
      <c r="D2910">
        <v>1</v>
      </c>
      <c r="E2910" s="160">
        <v>46015</v>
      </c>
      <c r="F2910" s="160">
        <v>46016</v>
      </c>
      <c r="G2910" s="160"/>
      <c r="H2910" s="160"/>
      <c r="I2910" s="160" t="b">
        <f t="shared" si="90"/>
        <v>0</v>
      </c>
      <c r="J2910" s="160" t="str">
        <f t="shared" si="91"/>
        <v>yes</v>
      </c>
    </row>
    <row r="2911" spans="2:10">
      <c r="B2911" t="s">
        <v>18415</v>
      </c>
      <c r="C2911" t="s">
        <v>18416</v>
      </c>
      <c r="D2911">
        <v>1</v>
      </c>
      <c r="E2911" s="160">
        <v>46009</v>
      </c>
      <c r="F2911" s="160">
        <v>46011</v>
      </c>
      <c r="G2911" s="160"/>
      <c r="H2911" s="160"/>
      <c r="I2911" s="160" t="b">
        <f t="shared" si="90"/>
        <v>0</v>
      </c>
      <c r="J2911" s="160" t="str">
        <f t="shared" si="91"/>
        <v>yes</v>
      </c>
    </row>
    <row r="2912" spans="2:10">
      <c r="B2912" t="s">
        <v>18417</v>
      </c>
      <c r="C2912" t="s">
        <v>18418</v>
      </c>
      <c r="D2912">
        <v>1</v>
      </c>
      <c r="E2912" s="160">
        <v>46012</v>
      </c>
      <c r="F2912" s="160">
        <v>46013</v>
      </c>
      <c r="G2912" s="160"/>
      <c r="H2912" s="160"/>
      <c r="I2912" s="160" t="b">
        <f t="shared" si="90"/>
        <v>0</v>
      </c>
      <c r="J2912" s="160" t="str">
        <f t="shared" si="91"/>
        <v>yes</v>
      </c>
    </row>
    <row r="2913" spans="2:10">
      <c r="B2913" t="s">
        <v>18419</v>
      </c>
      <c r="C2913" t="s">
        <v>18420</v>
      </c>
      <c r="D2913">
        <v>1</v>
      </c>
      <c r="E2913" s="160">
        <v>45990</v>
      </c>
      <c r="F2913" s="160">
        <v>45992</v>
      </c>
      <c r="G2913" s="160"/>
      <c r="H2913" s="160"/>
      <c r="I2913" s="160" t="b">
        <f t="shared" si="90"/>
        <v>0</v>
      </c>
      <c r="J2913" s="160" t="str">
        <f t="shared" si="91"/>
        <v>yes</v>
      </c>
    </row>
    <row r="2914" spans="2:10">
      <c r="B2914" t="s">
        <v>18421</v>
      </c>
      <c r="C2914" t="s">
        <v>18422</v>
      </c>
      <c r="D2914">
        <v>1</v>
      </c>
      <c r="E2914" s="160">
        <v>45993</v>
      </c>
      <c r="F2914" s="160">
        <v>45995</v>
      </c>
      <c r="G2914" s="160"/>
      <c r="H2914" s="160"/>
      <c r="I2914" s="160" t="b">
        <f t="shared" si="90"/>
        <v>0</v>
      </c>
      <c r="J2914" s="160" t="str">
        <f t="shared" si="91"/>
        <v>yes</v>
      </c>
    </row>
    <row r="2915" spans="2:10">
      <c r="B2915" t="s">
        <v>18423</v>
      </c>
      <c r="C2915" t="s">
        <v>18424</v>
      </c>
      <c r="D2915">
        <v>1</v>
      </c>
      <c r="E2915" s="160">
        <v>45997</v>
      </c>
      <c r="F2915" s="160">
        <v>46001</v>
      </c>
      <c r="G2915" s="160"/>
      <c r="H2915" s="160"/>
      <c r="I2915" s="160" t="b">
        <f t="shared" si="90"/>
        <v>0</v>
      </c>
      <c r="J2915" s="160" t="str">
        <f t="shared" si="91"/>
        <v>yes</v>
      </c>
    </row>
    <row r="2916" spans="2:10">
      <c r="B2916" t="s">
        <v>18425</v>
      </c>
      <c r="C2916" t="s">
        <v>18426</v>
      </c>
      <c r="D2916">
        <v>1</v>
      </c>
      <c r="E2916" s="160">
        <v>46002</v>
      </c>
      <c r="F2916" s="160">
        <v>46006</v>
      </c>
      <c r="G2916" s="160"/>
      <c r="H2916" s="160"/>
      <c r="I2916" s="160" t="b">
        <f t="shared" si="90"/>
        <v>0</v>
      </c>
      <c r="J2916" s="160" t="str">
        <f t="shared" si="91"/>
        <v>yes</v>
      </c>
    </row>
    <row r="2917" spans="2:10">
      <c r="B2917" t="s">
        <v>18427</v>
      </c>
      <c r="C2917" t="s">
        <v>18428</v>
      </c>
      <c r="D2917">
        <v>1</v>
      </c>
      <c r="E2917" s="160">
        <v>46019</v>
      </c>
      <c r="F2917" s="160">
        <v>46022</v>
      </c>
      <c r="G2917" s="160"/>
      <c r="H2917" s="160"/>
      <c r="I2917" s="160" t="b">
        <f t="shared" si="90"/>
        <v>0</v>
      </c>
      <c r="J2917" s="160" t="str">
        <f t="shared" si="91"/>
        <v>yes</v>
      </c>
    </row>
    <row r="2918" spans="2:10">
      <c r="B2918" t="s">
        <v>18429</v>
      </c>
      <c r="C2918" t="s">
        <v>18430</v>
      </c>
      <c r="D2918">
        <v>1</v>
      </c>
      <c r="E2918" s="160">
        <v>46020</v>
      </c>
      <c r="F2918" s="160">
        <v>46025</v>
      </c>
      <c r="G2918" s="160">
        <v>45946</v>
      </c>
      <c r="H2918" s="160"/>
      <c r="I2918" s="160" t="b">
        <f t="shared" si="90"/>
        <v>0</v>
      </c>
      <c r="J2918" s="160" t="str">
        <f t="shared" si="91"/>
        <v>yes</v>
      </c>
    </row>
    <row r="2919" spans="2:10">
      <c r="B2919" t="s">
        <v>18431</v>
      </c>
      <c r="C2919" t="s">
        <v>18432</v>
      </c>
      <c r="D2919">
        <v>1</v>
      </c>
      <c r="E2919" s="160">
        <v>46014</v>
      </c>
      <c r="F2919" s="160">
        <v>46015</v>
      </c>
      <c r="G2919" s="160"/>
      <c r="H2919" s="160"/>
      <c r="I2919" s="160" t="b">
        <f t="shared" si="90"/>
        <v>0</v>
      </c>
      <c r="J2919" s="160" t="str">
        <f t="shared" si="91"/>
        <v>yes</v>
      </c>
    </row>
    <row r="2920" spans="2:10">
      <c r="B2920" t="s">
        <v>18433</v>
      </c>
      <c r="C2920" t="s">
        <v>18434</v>
      </c>
      <c r="D2920">
        <v>1</v>
      </c>
      <c r="E2920" s="160">
        <v>46016</v>
      </c>
      <c r="F2920" s="160">
        <v>46018</v>
      </c>
      <c r="G2920" s="160"/>
      <c r="H2920" s="160"/>
      <c r="I2920" s="160" t="b">
        <f t="shared" si="90"/>
        <v>0</v>
      </c>
      <c r="J2920" s="160" t="str">
        <f t="shared" si="91"/>
        <v>yes</v>
      </c>
    </row>
    <row r="2921" spans="2:10">
      <c r="B2921" t="s">
        <v>18435</v>
      </c>
      <c r="C2921" t="s">
        <v>18436</v>
      </c>
      <c r="D2921">
        <v>1</v>
      </c>
      <c r="E2921" s="160">
        <v>46014</v>
      </c>
      <c r="F2921" s="160">
        <v>46015</v>
      </c>
      <c r="G2921" s="160"/>
      <c r="H2921" s="160"/>
      <c r="I2921" s="160" t="b">
        <f t="shared" si="90"/>
        <v>0</v>
      </c>
      <c r="J2921" s="160" t="str">
        <f t="shared" si="91"/>
        <v>yes</v>
      </c>
    </row>
    <row r="2922" spans="2:10">
      <c r="B2922" t="s">
        <v>18437</v>
      </c>
      <c r="C2922" t="s">
        <v>18438</v>
      </c>
      <c r="D2922">
        <v>1</v>
      </c>
      <c r="E2922" s="160">
        <v>46016</v>
      </c>
      <c r="F2922" s="160">
        <v>46018</v>
      </c>
      <c r="G2922" s="160"/>
      <c r="H2922" s="160"/>
      <c r="I2922" s="160" t="b">
        <f t="shared" si="90"/>
        <v>0</v>
      </c>
      <c r="J2922" s="160" t="str">
        <f t="shared" si="91"/>
        <v>yes</v>
      </c>
    </row>
    <row r="2923" spans="2:10">
      <c r="B2923" t="s">
        <v>18439</v>
      </c>
      <c r="C2923" t="s">
        <v>18440</v>
      </c>
      <c r="D2923">
        <v>1</v>
      </c>
      <c r="E2923" s="160">
        <v>46168</v>
      </c>
      <c r="F2923" s="160">
        <v>46169</v>
      </c>
      <c r="G2923" s="160"/>
      <c r="H2923" s="160"/>
      <c r="I2923" s="160" t="b">
        <f t="shared" si="90"/>
        <v>0</v>
      </c>
      <c r="J2923" s="160" t="str">
        <f t="shared" si="91"/>
        <v>yes</v>
      </c>
    </row>
    <row r="2924" spans="2:10">
      <c r="B2924" t="s">
        <v>18441</v>
      </c>
      <c r="C2924" t="s">
        <v>18442</v>
      </c>
      <c r="D2924">
        <v>1</v>
      </c>
      <c r="E2924" s="160">
        <v>46170</v>
      </c>
      <c r="F2924" s="160">
        <v>46172</v>
      </c>
      <c r="G2924" s="160"/>
      <c r="H2924" s="160"/>
      <c r="I2924" s="160" t="b">
        <f t="shared" si="90"/>
        <v>0</v>
      </c>
      <c r="J2924" s="160" t="str">
        <f t="shared" si="91"/>
        <v>yes</v>
      </c>
    </row>
    <row r="2925" spans="2:10">
      <c r="B2925" t="s">
        <v>18443</v>
      </c>
      <c r="C2925" t="s">
        <v>18444</v>
      </c>
      <c r="D2925">
        <v>1</v>
      </c>
      <c r="E2925" s="160">
        <v>46173</v>
      </c>
      <c r="F2925" s="160">
        <v>46174</v>
      </c>
      <c r="G2925" s="160"/>
      <c r="H2925" s="160"/>
      <c r="I2925" s="160" t="b">
        <f t="shared" si="90"/>
        <v>0</v>
      </c>
      <c r="J2925" s="160" t="str">
        <f t="shared" si="91"/>
        <v>yes</v>
      </c>
    </row>
    <row r="2926" spans="2:10">
      <c r="B2926" t="s">
        <v>18445</v>
      </c>
      <c r="C2926" t="s">
        <v>18446</v>
      </c>
      <c r="D2926">
        <v>1</v>
      </c>
      <c r="E2926" s="160">
        <v>46175</v>
      </c>
      <c r="F2926" s="160">
        <v>46176</v>
      </c>
      <c r="G2926" s="160"/>
      <c r="H2926" s="160"/>
      <c r="I2926" s="160" t="b">
        <f t="shared" si="90"/>
        <v>0</v>
      </c>
      <c r="J2926" s="160" t="str">
        <f t="shared" si="91"/>
        <v>yes</v>
      </c>
    </row>
    <row r="2927" spans="2:10">
      <c r="B2927" t="s">
        <v>18447</v>
      </c>
      <c r="C2927" t="s">
        <v>18448</v>
      </c>
      <c r="D2927">
        <v>1</v>
      </c>
      <c r="E2927" s="160">
        <v>46187</v>
      </c>
      <c r="F2927" s="160">
        <v>46188</v>
      </c>
      <c r="G2927" s="160"/>
      <c r="H2927" s="160"/>
      <c r="I2927" s="160" t="b">
        <f t="shared" si="90"/>
        <v>0</v>
      </c>
      <c r="J2927" s="160" t="str">
        <f t="shared" si="91"/>
        <v>yes</v>
      </c>
    </row>
    <row r="2928" spans="2:10">
      <c r="B2928" t="s">
        <v>18449</v>
      </c>
      <c r="C2928" t="s">
        <v>18450</v>
      </c>
      <c r="D2928">
        <v>1</v>
      </c>
      <c r="E2928" s="160">
        <v>46182</v>
      </c>
      <c r="F2928" s="160">
        <v>46183</v>
      </c>
      <c r="G2928" s="160"/>
      <c r="H2928" s="160"/>
      <c r="I2928" s="160" t="b">
        <f t="shared" si="90"/>
        <v>0</v>
      </c>
      <c r="J2928" s="160" t="str">
        <f t="shared" si="91"/>
        <v>yes</v>
      </c>
    </row>
    <row r="2929" spans="2:10">
      <c r="B2929" t="s">
        <v>18451</v>
      </c>
      <c r="C2929" t="s">
        <v>18452</v>
      </c>
      <c r="D2929">
        <v>1</v>
      </c>
      <c r="E2929" s="160">
        <v>46184</v>
      </c>
      <c r="F2929" s="160">
        <v>46186</v>
      </c>
      <c r="G2929" s="160"/>
      <c r="H2929" s="160"/>
      <c r="I2929" s="160" t="b">
        <f t="shared" si="90"/>
        <v>0</v>
      </c>
      <c r="J2929" s="160" t="str">
        <f t="shared" si="91"/>
        <v>yes</v>
      </c>
    </row>
    <row r="2930" spans="2:10">
      <c r="B2930" t="s">
        <v>18453</v>
      </c>
      <c r="C2930" t="s">
        <v>18454</v>
      </c>
      <c r="D2930">
        <v>1</v>
      </c>
      <c r="E2930" s="160">
        <v>46182</v>
      </c>
      <c r="F2930" s="160">
        <v>46183</v>
      </c>
      <c r="G2930" s="160"/>
      <c r="H2930" s="160"/>
      <c r="I2930" s="160" t="b">
        <f t="shared" si="90"/>
        <v>0</v>
      </c>
      <c r="J2930" s="160" t="str">
        <f t="shared" si="91"/>
        <v>yes</v>
      </c>
    </row>
    <row r="2931" spans="2:10">
      <c r="B2931" t="s">
        <v>18455</v>
      </c>
      <c r="C2931" t="s">
        <v>18456</v>
      </c>
      <c r="D2931">
        <v>1</v>
      </c>
      <c r="E2931" s="160">
        <v>46184</v>
      </c>
      <c r="F2931" s="160">
        <v>46186</v>
      </c>
      <c r="G2931" s="160"/>
      <c r="H2931" s="160"/>
      <c r="I2931" s="160" t="b">
        <f t="shared" si="90"/>
        <v>0</v>
      </c>
      <c r="J2931" s="160" t="str">
        <f t="shared" si="91"/>
        <v>yes</v>
      </c>
    </row>
    <row r="2932" spans="2:10">
      <c r="B2932" t="s">
        <v>18457</v>
      </c>
      <c r="C2932" t="s">
        <v>18458</v>
      </c>
      <c r="D2932">
        <v>1</v>
      </c>
      <c r="E2932" s="160">
        <v>46153</v>
      </c>
      <c r="F2932" s="160">
        <v>46154</v>
      </c>
      <c r="G2932" s="160"/>
      <c r="H2932" s="160"/>
      <c r="I2932" s="160" t="b">
        <f t="shared" si="90"/>
        <v>0</v>
      </c>
      <c r="J2932" s="160" t="str">
        <f t="shared" si="91"/>
        <v>yes</v>
      </c>
    </row>
    <row r="2933" spans="2:10">
      <c r="B2933" t="s">
        <v>18459</v>
      </c>
      <c r="C2933" t="s">
        <v>18460</v>
      </c>
      <c r="D2933">
        <v>1</v>
      </c>
      <c r="E2933" s="160">
        <v>46155</v>
      </c>
      <c r="F2933" s="160">
        <v>46156</v>
      </c>
      <c r="G2933" s="160"/>
      <c r="H2933" s="160"/>
      <c r="I2933" s="160" t="b">
        <f t="shared" si="90"/>
        <v>0</v>
      </c>
      <c r="J2933" s="160" t="str">
        <f t="shared" si="91"/>
        <v>yes</v>
      </c>
    </row>
    <row r="2934" spans="2:10">
      <c r="B2934" t="s">
        <v>18461</v>
      </c>
      <c r="C2934" t="s">
        <v>18462</v>
      </c>
      <c r="D2934">
        <v>1</v>
      </c>
      <c r="E2934" s="160">
        <v>46144</v>
      </c>
      <c r="F2934" s="160">
        <v>46146</v>
      </c>
      <c r="G2934" s="160"/>
      <c r="H2934" s="160"/>
      <c r="I2934" s="160" t="b">
        <f t="shared" si="90"/>
        <v>0</v>
      </c>
      <c r="J2934" s="160" t="str">
        <f t="shared" si="91"/>
        <v>yes</v>
      </c>
    </row>
    <row r="2935" spans="2:10">
      <c r="B2935" t="s">
        <v>18463</v>
      </c>
      <c r="C2935" t="s">
        <v>18464</v>
      </c>
      <c r="D2935">
        <v>1</v>
      </c>
      <c r="E2935" s="160">
        <v>46147</v>
      </c>
      <c r="F2935" s="160">
        <v>46151</v>
      </c>
      <c r="G2935" s="160"/>
      <c r="H2935" s="160"/>
      <c r="I2935" s="160" t="b">
        <f t="shared" si="90"/>
        <v>0</v>
      </c>
      <c r="J2935" s="160" t="str">
        <f t="shared" si="91"/>
        <v>yes</v>
      </c>
    </row>
    <row r="2936" spans="2:10">
      <c r="B2936" t="s">
        <v>18465</v>
      </c>
      <c r="C2936" t="s">
        <v>18466</v>
      </c>
      <c r="D2936">
        <v>1</v>
      </c>
      <c r="E2936" s="160">
        <v>46152</v>
      </c>
      <c r="F2936" s="160">
        <v>46158</v>
      </c>
      <c r="G2936" s="160"/>
      <c r="H2936" s="160"/>
      <c r="I2936" s="160" t="b">
        <f t="shared" si="90"/>
        <v>0</v>
      </c>
      <c r="J2936" s="160" t="str">
        <f t="shared" si="91"/>
        <v>yes</v>
      </c>
    </row>
    <row r="2937" spans="2:10">
      <c r="B2937" t="s">
        <v>18467</v>
      </c>
      <c r="C2937" t="s">
        <v>18468</v>
      </c>
      <c r="D2937">
        <v>1</v>
      </c>
      <c r="E2937" s="160">
        <v>46159</v>
      </c>
      <c r="F2937" s="160">
        <v>46162</v>
      </c>
      <c r="G2937" s="160"/>
      <c r="H2937" s="160"/>
      <c r="I2937" s="160" t="b">
        <f t="shared" si="90"/>
        <v>0</v>
      </c>
      <c r="J2937" s="160" t="str">
        <f t="shared" si="91"/>
        <v>yes</v>
      </c>
    </row>
    <row r="2938" spans="2:10">
      <c r="B2938" t="s">
        <v>18469</v>
      </c>
      <c r="C2938" t="s">
        <v>18470</v>
      </c>
      <c r="D2938">
        <v>1</v>
      </c>
      <c r="E2938" s="160">
        <v>46163</v>
      </c>
      <c r="F2938" s="160">
        <v>46167</v>
      </c>
      <c r="G2938" s="160"/>
      <c r="H2938" s="160"/>
      <c r="I2938" s="160" t="b">
        <f t="shared" si="90"/>
        <v>0</v>
      </c>
      <c r="J2938" s="160" t="str">
        <f t="shared" si="91"/>
        <v>yes</v>
      </c>
    </row>
    <row r="2939" spans="2:10">
      <c r="B2939" t="s">
        <v>18471</v>
      </c>
      <c r="C2939" t="s">
        <v>18472</v>
      </c>
      <c r="D2939">
        <v>1</v>
      </c>
      <c r="E2939" s="160">
        <v>46159</v>
      </c>
      <c r="F2939" s="160">
        <v>46160</v>
      </c>
      <c r="G2939" s="160"/>
      <c r="H2939" s="160"/>
      <c r="I2939" s="160" t="b">
        <f t="shared" si="90"/>
        <v>0</v>
      </c>
      <c r="J2939" s="160" t="str">
        <f t="shared" si="91"/>
        <v>yes</v>
      </c>
    </row>
    <row r="2940" spans="2:10">
      <c r="B2940" t="s">
        <v>18473</v>
      </c>
      <c r="C2940" t="s">
        <v>18474</v>
      </c>
      <c r="D2940">
        <v>1</v>
      </c>
      <c r="E2940" s="160">
        <v>46161</v>
      </c>
      <c r="F2940" s="160">
        <v>46162</v>
      </c>
      <c r="G2940" s="160"/>
      <c r="H2940" s="160"/>
      <c r="I2940" s="160" t="b">
        <f t="shared" si="90"/>
        <v>0</v>
      </c>
      <c r="J2940" s="160" t="str">
        <f t="shared" si="91"/>
        <v>yes</v>
      </c>
    </row>
    <row r="2941" spans="2:10">
      <c r="B2941" t="s">
        <v>18475</v>
      </c>
      <c r="C2941" t="s">
        <v>18476</v>
      </c>
      <c r="D2941">
        <v>1</v>
      </c>
      <c r="E2941" s="160">
        <v>46155</v>
      </c>
      <c r="F2941" s="160">
        <v>46156</v>
      </c>
      <c r="G2941" s="160">
        <v>45896</v>
      </c>
      <c r="H2941" s="160"/>
      <c r="I2941" s="160" t="b">
        <f t="shared" si="90"/>
        <v>0</v>
      </c>
      <c r="J2941" s="160" t="str">
        <f t="shared" si="91"/>
        <v>yes</v>
      </c>
    </row>
    <row r="2942" spans="2:10">
      <c r="B2942" t="s">
        <v>18477</v>
      </c>
      <c r="C2942" t="s">
        <v>18478</v>
      </c>
      <c r="D2942">
        <v>1</v>
      </c>
      <c r="E2942" s="160">
        <v>46159</v>
      </c>
      <c r="F2942" s="160">
        <v>46160</v>
      </c>
      <c r="G2942" s="160">
        <v>45899</v>
      </c>
      <c r="H2942" s="160"/>
      <c r="I2942" s="160" t="b">
        <f t="shared" si="90"/>
        <v>0</v>
      </c>
      <c r="J2942" s="160" t="str">
        <f t="shared" si="91"/>
        <v>yes</v>
      </c>
    </row>
    <row r="2943" spans="2:10">
      <c r="B2943" t="s">
        <v>18479</v>
      </c>
      <c r="C2943" t="s">
        <v>18480</v>
      </c>
      <c r="D2943">
        <v>1</v>
      </c>
      <c r="E2943" s="160">
        <v>46165</v>
      </c>
      <c r="F2943" s="160">
        <v>46166</v>
      </c>
      <c r="G2943" s="160">
        <v>45900</v>
      </c>
      <c r="H2943" s="160"/>
      <c r="I2943" s="160" t="b">
        <f t="shared" si="90"/>
        <v>0</v>
      </c>
      <c r="J2943" s="160" t="str">
        <f t="shared" si="91"/>
        <v>yes</v>
      </c>
    </row>
    <row r="2944" spans="2:10">
      <c r="B2944" t="s">
        <v>18481</v>
      </c>
      <c r="C2944" t="s">
        <v>18482</v>
      </c>
      <c r="D2944">
        <v>1</v>
      </c>
      <c r="E2944" s="160">
        <v>46169</v>
      </c>
      <c r="F2944" s="160">
        <v>46173</v>
      </c>
      <c r="G2944" s="160">
        <v>45899</v>
      </c>
      <c r="H2944" s="160"/>
      <c r="I2944" s="160" t="b">
        <f t="shared" si="90"/>
        <v>0</v>
      </c>
      <c r="J2944" s="160" t="str">
        <f t="shared" si="91"/>
        <v>yes</v>
      </c>
    </row>
    <row r="2945" spans="2:10">
      <c r="B2945" t="s">
        <v>18483</v>
      </c>
      <c r="C2945" t="s">
        <v>18484</v>
      </c>
      <c r="D2945">
        <v>1</v>
      </c>
      <c r="E2945" s="160">
        <v>46174</v>
      </c>
      <c r="F2945" s="160">
        <v>46177</v>
      </c>
      <c r="G2945" s="160">
        <v>45900</v>
      </c>
      <c r="H2945" s="160"/>
      <c r="I2945" s="160" t="b">
        <f t="shared" si="90"/>
        <v>0</v>
      </c>
      <c r="J2945" s="160" t="str">
        <f t="shared" si="91"/>
        <v>yes</v>
      </c>
    </row>
    <row r="2946" spans="2:10">
      <c r="B2946" t="s">
        <v>18485</v>
      </c>
      <c r="C2946" t="s">
        <v>18486</v>
      </c>
      <c r="D2946">
        <v>1</v>
      </c>
      <c r="E2946" s="160">
        <v>46167</v>
      </c>
      <c r="F2946" s="160">
        <v>46168</v>
      </c>
      <c r="G2946" s="160"/>
      <c r="H2946" s="160"/>
      <c r="I2946" s="160" t="b">
        <f t="shared" si="90"/>
        <v>0</v>
      </c>
      <c r="J2946" s="160" t="str">
        <f t="shared" si="91"/>
        <v>yes</v>
      </c>
    </row>
    <row r="2947" spans="2:10">
      <c r="B2947" t="s">
        <v>18487</v>
      </c>
      <c r="C2947" t="s">
        <v>18488</v>
      </c>
      <c r="D2947">
        <v>1</v>
      </c>
      <c r="E2947" s="160">
        <v>46169</v>
      </c>
      <c r="F2947" s="160">
        <v>46170</v>
      </c>
      <c r="G2947" s="160"/>
      <c r="H2947" s="160"/>
      <c r="I2947" s="160" t="b">
        <f t="shared" si="90"/>
        <v>0</v>
      </c>
      <c r="J2947" s="160" t="str">
        <f t="shared" si="91"/>
        <v>yes</v>
      </c>
    </row>
    <row r="2948" spans="2:10">
      <c r="B2948" t="s">
        <v>18489</v>
      </c>
      <c r="C2948" t="s">
        <v>18490</v>
      </c>
      <c r="D2948">
        <v>1</v>
      </c>
      <c r="E2948" s="160">
        <v>46127</v>
      </c>
      <c r="F2948" s="160">
        <v>46128</v>
      </c>
      <c r="G2948" s="160"/>
      <c r="H2948" s="160"/>
      <c r="I2948" s="160" t="b">
        <f t="shared" si="90"/>
        <v>0</v>
      </c>
      <c r="J2948" s="160" t="str">
        <f t="shared" si="91"/>
        <v>yes</v>
      </c>
    </row>
    <row r="2949" spans="2:10">
      <c r="B2949" t="s">
        <v>18491</v>
      </c>
      <c r="C2949" t="s">
        <v>18492</v>
      </c>
      <c r="D2949">
        <v>1</v>
      </c>
      <c r="E2949" s="160">
        <v>46130</v>
      </c>
      <c r="F2949" s="160">
        <v>46131</v>
      </c>
      <c r="G2949" s="160"/>
      <c r="H2949" s="160"/>
      <c r="I2949" s="160" t="b">
        <f t="shared" si="90"/>
        <v>0</v>
      </c>
      <c r="J2949" s="160" t="str">
        <f t="shared" si="91"/>
        <v>yes</v>
      </c>
    </row>
    <row r="2950" spans="2:10">
      <c r="B2950" t="s">
        <v>18493</v>
      </c>
      <c r="C2950" t="s">
        <v>18494</v>
      </c>
      <c r="D2950">
        <v>1</v>
      </c>
      <c r="E2950" s="160">
        <v>46132</v>
      </c>
      <c r="F2950" s="160">
        <v>46134</v>
      </c>
      <c r="G2950" s="160"/>
      <c r="H2950" s="160"/>
      <c r="I2950" s="160" t="b">
        <f t="shared" si="90"/>
        <v>0</v>
      </c>
      <c r="J2950" s="160" t="str">
        <f t="shared" si="91"/>
        <v>yes</v>
      </c>
    </row>
    <row r="2951" spans="2:10">
      <c r="B2951" t="s">
        <v>18495</v>
      </c>
      <c r="C2951" t="s">
        <v>18496</v>
      </c>
      <c r="D2951">
        <v>1</v>
      </c>
      <c r="E2951" s="160">
        <v>46135</v>
      </c>
      <c r="F2951" s="160">
        <v>46138</v>
      </c>
      <c r="G2951" s="160"/>
      <c r="H2951" s="160"/>
      <c r="I2951" s="160" t="b">
        <f t="shared" si="90"/>
        <v>0</v>
      </c>
      <c r="J2951" s="160" t="str">
        <f t="shared" si="91"/>
        <v>yes</v>
      </c>
    </row>
    <row r="2952" spans="2:10">
      <c r="B2952" t="s">
        <v>18497</v>
      </c>
      <c r="C2952" t="s">
        <v>18498</v>
      </c>
      <c r="D2952">
        <v>1</v>
      </c>
      <c r="E2952" s="160">
        <v>46139</v>
      </c>
      <c r="F2952" s="160">
        <v>46142</v>
      </c>
      <c r="G2952" s="160"/>
      <c r="H2952" s="160"/>
      <c r="I2952" s="160" t="b">
        <f t="shared" si="90"/>
        <v>0</v>
      </c>
      <c r="J2952" s="160" t="str">
        <f t="shared" si="91"/>
        <v>yes</v>
      </c>
    </row>
    <row r="2953" spans="2:10">
      <c r="B2953" t="s">
        <v>18499</v>
      </c>
      <c r="C2953" t="s">
        <v>18500</v>
      </c>
      <c r="D2953">
        <v>1</v>
      </c>
      <c r="E2953" s="160">
        <v>46130</v>
      </c>
      <c r="F2953" s="160">
        <v>46131</v>
      </c>
      <c r="G2953" s="160"/>
      <c r="H2953" s="160"/>
      <c r="I2953" s="160" t="b">
        <f t="shared" si="90"/>
        <v>0</v>
      </c>
      <c r="J2953" s="160" t="str">
        <f t="shared" si="91"/>
        <v>yes</v>
      </c>
    </row>
    <row r="2954" spans="2:10">
      <c r="B2954" t="s">
        <v>18501</v>
      </c>
      <c r="C2954" t="s">
        <v>18502</v>
      </c>
      <c r="D2954">
        <v>1</v>
      </c>
      <c r="E2954" s="160">
        <v>46132</v>
      </c>
      <c r="F2954" s="160">
        <v>46133</v>
      </c>
      <c r="G2954" s="160"/>
      <c r="H2954" s="160"/>
      <c r="I2954" s="160" t="b">
        <f t="shared" si="90"/>
        <v>0</v>
      </c>
      <c r="J2954" s="160" t="str">
        <f t="shared" si="91"/>
        <v>yes</v>
      </c>
    </row>
    <row r="2955" spans="2:10">
      <c r="B2955" t="s">
        <v>18503</v>
      </c>
      <c r="C2955" t="s">
        <v>18504</v>
      </c>
      <c r="D2955">
        <v>1</v>
      </c>
      <c r="E2955" s="160">
        <v>46134</v>
      </c>
      <c r="F2955" s="160">
        <v>46137</v>
      </c>
      <c r="G2955" s="160"/>
      <c r="H2955" s="160"/>
      <c r="I2955" s="160" t="b">
        <f t="shared" ref="I2955:I3018" si="92">IF(E2955=G2955,"yes")</f>
        <v>0</v>
      </c>
      <c r="J2955" s="160" t="str">
        <f t="shared" ref="J2955:J3018" si="93">IF(E2955&gt;G2955,"yes")</f>
        <v>yes</v>
      </c>
    </row>
    <row r="2956" spans="2:10">
      <c r="B2956" t="s">
        <v>18505</v>
      </c>
      <c r="C2956" t="s">
        <v>18506</v>
      </c>
      <c r="D2956">
        <v>1</v>
      </c>
      <c r="E2956" s="160">
        <v>46138</v>
      </c>
      <c r="F2956" s="160">
        <v>46139</v>
      </c>
      <c r="G2956" s="160"/>
      <c r="H2956" s="160"/>
      <c r="I2956" s="160" t="b">
        <f t="shared" si="92"/>
        <v>0</v>
      </c>
      <c r="J2956" s="160" t="str">
        <f t="shared" si="93"/>
        <v>yes</v>
      </c>
    </row>
    <row r="2957" spans="2:10">
      <c r="B2957" t="s">
        <v>18507</v>
      </c>
      <c r="C2957" t="s">
        <v>18508</v>
      </c>
      <c r="D2957">
        <v>1</v>
      </c>
      <c r="E2957" s="160">
        <v>46140</v>
      </c>
      <c r="F2957" s="160">
        <v>46142</v>
      </c>
      <c r="G2957" s="160"/>
      <c r="H2957" s="160"/>
      <c r="I2957" s="160" t="b">
        <f t="shared" si="92"/>
        <v>0</v>
      </c>
      <c r="J2957" s="160" t="str">
        <f t="shared" si="93"/>
        <v>yes</v>
      </c>
    </row>
    <row r="2958" spans="2:10">
      <c r="B2958" t="s">
        <v>18509</v>
      </c>
      <c r="C2958" t="s">
        <v>18510</v>
      </c>
      <c r="D2958">
        <v>1</v>
      </c>
      <c r="E2958" s="160">
        <v>46132</v>
      </c>
      <c r="F2958" s="160">
        <v>46134</v>
      </c>
      <c r="G2958" s="160"/>
      <c r="H2958" s="160"/>
      <c r="I2958" s="160" t="b">
        <f t="shared" si="92"/>
        <v>0</v>
      </c>
      <c r="J2958" s="160" t="str">
        <f t="shared" si="93"/>
        <v>yes</v>
      </c>
    </row>
    <row r="2959" spans="2:10">
      <c r="B2959" t="s">
        <v>18511</v>
      </c>
      <c r="C2959" t="s">
        <v>18512</v>
      </c>
      <c r="D2959">
        <v>1</v>
      </c>
      <c r="E2959" s="160">
        <v>46135</v>
      </c>
      <c r="F2959" s="160">
        <v>46140</v>
      </c>
      <c r="G2959" s="160"/>
      <c r="H2959" s="160"/>
      <c r="I2959" s="160" t="b">
        <f t="shared" si="92"/>
        <v>0</v>
      </c>
      <c r="J2959" s="160" t="str">
        <f t="shared" si="93"/>
        <v>yes</v>
      </c>
    </row>
    <row r="2960" spans="2:10">
      <c r="B2960" t="s">
        <v>18513</v>
      </c>
      <c r="C2960" t="s">
        <v>18514</v>
      </c>
      <c r="D2960">
        <v>1</v>
      </c>
      <c r="E2960" s="160">
        <v>46141</v>
      </c>
      <c r="F2960" s="160">
        <v>46146</v>
      </c>
      <c r="G2960" s="160"/>
      <c r="H2960" s="160"/>
      <c r="I2960" s="160" t="b">
        <f t="shared" si="92"/>
        <v>0</v>
      </c>
      <c r="J2960" s="160" t="str">
        <f t="shared" si="93"/>
        <v>yes</v>
      </c>
    </row>
    <row r="2961" spans="2:10">
      <c r="B2961" t="s">
        <v>18515</v>
      </c>
      <c r="C2961" t="s">
        <v>18516</v>
      </c>
      <c r="D2961">
        <v>1</v>
      </c>
      <c r="E2961" s="160">
        <v>46147</v>
      </c>
      <c r="F2961" s="160">
        <v>46149</v>
      </c>
      <c r="G2961" s="160"/>
      <c r="H2961" s="160"/>
      <c r="I2961" s="160" t="b">
        <f t="shared" si="92"/>
        <v>0</v>
      </c>
      <c r="J2961" s="160" t="str">
        <f t="shared" si="93"/>
        <v>yes</v>
      </c>
    </row>
    <row r="2962" spans="2:10">
      <c r="B2962" t="s">
        <v>18517</v>
      </c>
      <c r="C2962" t="s">
        <v>18518</v>
      </c>
      <c r="D2962">
        <v>1</v>
      </c>
      <c r="E2962" s="160">
        <v>46135</v>
      </c>
      <c r="F2962" s="160">
        <v>46137</v>
      </c>
      <c r="G2962" s="160"/>
      <c r="H2962" s="160"/>
      <c r="I2962" s="160" t="b">
        <f t="shared" si="92"/>
        <v>0</v>
      </c>
      <c r="J2962" s="160" t="str">
        <f t="shared" si="93"/>
        <v>yes</v>
      </c>
    </row>
    <row r="2963" spans="2:10">
      <c r="B2963" t="s">
        <v>18519</v>
      </c>
      <c r="C2963" t="s">
        <v>18520</v>
      </c>
      <c r="D2963">
        <v>1</v>
      </c>
      <c r="E2963" s="160">
        <v>46138</v>
      </c>
      <c r="F2963" s="160">
        <v>46140</v>
      </c>
      <c r="G2963" s="160"/>
      <c r="H2963" s="160"/>
      <c r="I2963" s="160" t="b">
        <f t="shared" si="92"/>
        <v>0</v>
      </c>
      <c r="J2963" s="160" t="str">
        <f t="shared" si="93"/>
        <v>yes</v>
      </c>
    </row>
    <row r="2964" spans="2:10">
      <c r="B2964" t="s">
        <v>18521</v>
      </c>
      <c r="C2964" t="s">
        <v>18522</v>
      </c>
      <c r="D2964">
        <v>1</v>
      </c>
      <c r="E2964" s="160">
        <v>46141</v>
      </c>
      <c r="F2964" s="160">
        <v>46144</v>
      </c>
      <c r="G2964" s="160"/>
      <c r="H2964" s="160"/>
      <c r="I2964" s="160" t="b">
        <f t="shared" si="92"/>
        <v>0</v>
      </c>
      <c r="J2964" s="160" t="str">
        <f t="shared" si="93"/>
        <v>yes</v>
      </c>
    </row>
    <row r="2965" spans="2:10">
      <c r="B2965" t="s">
        <v>18523</v>
      </c>
      <c r="C2965" t="s">
        <v>18524</v>
      </c>
      <c r="D2965">
        <v>1</v>
      </c>
      <c r="E2965" s="160">
        <v>46145</v>
      </c>
      <c r="F2965" s="160">
        <v>46146</v>
      </c>
      <c r="G2965" s="160"/>
      <c r="H2965" s="160"/>
      <c r="I2965" s="160" t="b">
        <f t="shared" si="92"/>
        <v>0</v>
      </c>
      <c r="J2965" s="160" t="str">
        <f t="shared" si="93"/>
        <v>yes</v>
      </c>
    </row>
    <row r="2966" spans="2:10">
      <c r="B2966" t="s">
        <v>18525</v>
      </c>
      <c r="C2966" t="s">
        <v>18526</v>
      </c>
      <c r="D2966">
        <v>1</v>
      </c>
      <c r="E2966" s="160"/>
      <c r="F2966" s="160"/>
      <c r="G2966" s="160"/>
      <c r="H2966" s="160"/>
      <c r="I2966" s="160" t="str">
        <f t="shared" si="92"/>
        <v>yes</v>
      </c>
      <c r="J2966" s="160" t="b">
        <f t="shared" si="93"/>
        <v>0</v>
      </c>
    </row>
    <row r="2967" spans="2:10">
      <c r="B2967" t="s">
        <v>18527</v>
      </c>
      <c r="C2967" t="s">
        <v>18528</v>
      </c>
      <c r="D2967">
        <v>1</v>
      </c>
      <c r="E2967" s="160">
        <v>45920</v>
      </c>
      <c r="F2967" s="160">
        <v>45921</v>
      </c>
      <c r="G2967" s="160"/>
      <c r="H2967" s="160"/>
      <c r="I2967" s="160" t="b">
        <f t="shared" si="92"/>
        <v>0</v>
      </c>
      <c r="J2967" s="160" t="str">
        <f t="shared" si="93"/>
        <v>yes</v>
      </c>
    </row>
    <row r="2968" spans="2:10">
      <c r="B2968" t="s">
        <v>18529</v>
      </c>
      <c r="C2968" t="s">
        <v>18530</v>
      </c>
      <c r="D2968">
        <v>1</v>
      </c>
      <c r="E2968" s="160">
        <v>45922</v>
      </c>
      <c r="F2968" s="160">
        <v>45923</v>
      </c>
      <c r="G2968" s="160"/>
      <c r="H2968" s="160"/>
      <c r="I2968" s="160" t="b">
        <f t="shared" si="92"/>
        <v>0</v>
      </c>
      <c r="J2968" s="160" t="str">
        <f t="shared" si="93"/>
        <v>yes</v>
      </c>
    </row>
    <row r="2969" spans="2:10">
      <c r="B2969" t="s">
        <v>18531</v>
      </c>
      <c r="C2969" t="s">
        <v>18532</v>
      </c>
      <c r="D2969">
        <v>1</v>
      </c>
      <c r="E2969" s="160">
        <v>45924</v>
      </c>
      <c r="F2969" s="160">
        <v>45925</v>
      </c>
      <c r="G2969" s="160"/>
      <c r="H2969" s="160"/>
      <c r="I2969" s="160" t="b">
        <f t="shared" si="92"/>
        <v>0</v>
      </c>
      <c r="J2969" s="160" t="str">
        <f t="shared" si="93"/>
        <v>yes</v>
      </c>
    </row>
    <row r="2970" spans="2:10">
      <c r="B2970" t="s">
        <v>18533</v>
      </c>
      <c r="C2970" t="s">
        <v>18534</v>
      </c>
      <c r="D2970">
        <v>1</v>
      </c>
      <c r="E2970" s="160">
        <v>45927</v>
      </c>
      <c r="F2970" s="160">
        <v>45928</v>
      </c>
      <c r="G2970" s="160"/>
      <c r="H2970" s="160"/>
      <c r="I2970" s="160" t="b">
        <f t="shared" si="92"/>
        <v>0</v>
      </c>
      <c r="J2970" s="160" t="str">
        <f t="shared" si="93"/>
        <v>yes</v>
      </c>
    </row>
    <row r="2971" spans="2:10">
      <c r="B2971" t="s">
        <v>18535</v>
      </c>
      <c r="C2971" t="s">
        <v>18536</v>
      </c>
      <c r="D2971">
        <v>1</v>
      </c>
      <c r="E2971" s="160">
        <v>45944</v>
      </c>
      <c r="F2971" s="160">
        <v>45945</v>
      </c>
      <c r="G2971" s="160"/>
      <c r="H2971" s="160"/>
      <c r="I2971" s="160" t="b">
        <f t="shared" si="92"/>
        <v>0</v>
      </c>
      <c r="J2971" s="160" t="str">
        <f t="shared" si="93"/>
        <v>yes</v>
      </c>
    </row>
    <row r="2972" spans="2:10">
      <c r="B2972" t="s">
        <v>18537</v>
      </c>
      <c r="C2972" t="s">
        <v>18538</v>
      </c>
      <c r="D2972">
        <v>1</v>
      </c>
      <c r="E2972" s="160">
        <v>45939</v>
      </c>
      <c r="F2972" s="160">
        <v>45944</v>
      </c>
      <c r="G2972" s="160"/>
      <c r="H2972" s="160"/>
      <c r="I2972" s="160" t="b">
        <f t="shared" si="92"/>
        <v>0</v>
      </c>
      <c r="J2972" s="160" t="str">
        <f t="shared" si="93"/>
        <v>yes</v>
      </c>
    </row>
    <row r="2973" spans="2:10">
      <c r="B2973" t="s">
        <v>18539</v>
      </c>
      <c r="C2973" t="s">
        <v>18540</v>
      </c>
      <c r="D2973">
        <v>1</v>
      </c>
      <c r="E2973" s="160">
        <v>45945</v>
      </c>
      <c r="F2973" s="160">
        <v>45950</v>
      </c>
      <c r="G2973" s="160"/>
      <c r="H2973" s="160"/>
      <c r="I2973" s="160" t="b">
        <f t="shared" si="92"/>
        <v>0</v>
      </c>
      <c r="J2973" s="160" t="str">
        <f t="shared" si="93"/>
        <v>yes</v>
      </c>
    </row>
    <row r="2974" spans="2:10">
      <c r="B2974" t="s">
        <v>18541</v>
      </c>
      <c r="C2974" t="s">
        <v>18542</v>
      </c>
      <c r="D2974">
        <v>1</v>
      </c>
      <c r="E2974" s="160">
        <v>45939</v>
      </c>
      <c r="F2974" s="160">
        <v>45941</v>
      </c>
      <c r="G2974" s="160"/>
      <c r="H2974" s="160"/>
      <c r="I2974" s="160" t="b">
        <f t="shared" si="92"/>
        <v>0</v>
      </c>
      <c r="J2974" s="160" t="str">
        <f t="shared" si="93"/>
        <v>yes</v>
      </c>
    </row>
    <row r="2975" spans="2:10">
      <c r="B2975" t="s">
        <v>18543</v>
      </c>
      <c r="C2975" t="s">
        <v>18544</v>
      </c>
      <c r="D2975">
        <v>1</v>
      </c>
      <c r="E2975" s="160">
        <v>45942</v>
      </c>
      <c r="F2975" s="160">
        <v>45943</v>
      </c>
      <c r="G2975" s="160"/>
      <c r="H2975" s="160"/>
      <c r="I2975" s="160" t="b">
        <f t="shared" si="92"/>
        <v>0</v>
      </c>
      <c r="J2975" s="160" t="str">
        <f t="shared" si="93"/>
        <v>yes</v>
      </c>
    </row>
    <row r="2976" spans="2:10">
      <c r="B2976" t="s">
        <v>18545</v>
      </c>
      <c r="C2976" t="s">
        <v>18546</v>
      </c>
      <c r="D2976">
        <v>1</v>
      </c>
      <c r="E2976" s="160">
        <v>45927</v>
      </c>
      <c r="F2976" s="160">
        <v>45928</v>
      </c>
      <c r="G2976" s="160"/>
      <c r="H2976" s="160"/>
      <c r="I2976" s="160" t="b">
        <f t="shared" si="92"/>
        <v>0</v>
      </c>
      <c r="J2976" s="160" t="str">
        <f t="shared" si="93"/>
        <v>yes</v>
      </c>
    </row>
    <row r="2977" spans="2:10">
      <c r="B2977" t="s">
        <v>18547</v>
      </c>
      <c r="C2977" t="s">
        <v>18548</v>
      </c>
      <c r="D2977">
        <v>1</v>
      </c>
      <c r="E2977" s="160">
        <v>45929</v>
      </c>
      <c r="F2977" s="160">
        <v>45930</v>
      </c>
      <c r="G2977" s="160"/>
      <c r="H2977" s="160"/>
      <c r="I2977" s="160" t="b">
        <f t="shared" si="92"/>
        <v>0</v>
      </c>
      <c r="J2977" s="160" t="str">
        <f t="shared" si="93"/>
        <v>yes</v>
      </c>
    </row>
    <row r="2978" spans="2:10">
      <c r="B2978" t="s">
        <v>18549</v>
      </c>
      <c r="C2978" t="s">
        <v>18550</v>
      </c>
      <c r="D2978">
        <v>1</v>
      </c>
      <c r="E2978" s="160"/>
      <c r="F2978" s="160"/>
      <c r="G2978" s="160"/>
      <c r="H2978" s="160"/>
      <c r="I2978" s="160" t="str">
        <f t="shared" si="92"/>
        <v>yes</v>
      </c>
      <c r="J2978" s="160" t="b">
        <f t="shared" si="93"/>
        <v>0</v>
      </c>
    </row>
    <row r="2979" spans="2:10">
      <c r="B2979" t="s">
        <v>18551</v>
      </c>
      <c r="C2979" t="s">
        <v>18552</v>
      </c>
      <c r="D2979">
        <v>1</v>
      </c>
      <c r="E2979" s="160">
        <v>45920</v>
      </c>
      <c r="F2979" s="160">
        <v>45924</v>
      </c>
      <c r="G2979" s="160"/>
      <c r="H2979" s="160"/>
      <c r="I2979" s="160" t="b">
        <f t="shared" si="92"/>
        <v>0</v>
      </c>
      <c r="J2979" s="160" t="str">
        <f t="shared" si="93"/>
        <v>yes</v>
      </c>
    </row>
    <row r="2980" spans="2:10">
      <c r="B2980" t="s">
        <v>18553</v>
      </c>
      <c r="C2980" t="s">
        <v>18554</v>
      </c>
      <c r="D2980">
        <v>1</v>
      </c>
      <c r="E2980" s="160">
        <v>45925</v>
      </c>
      <c r="F2980" s="160">
        <v>45930</v>
      </c>
      <c r="G2980" s="160"/>
      <c r="H2980" s="160"/>
      <c r="I2980" s="160" t="b">
        <f t="shared" si="92"/>
        <v>0</v>
      </c>
      <c r="J2980" s="160" t="str">
        <f t="shared" si="93"/>
        <v>yes</v>
      </c>
    </row>
    <row r="2981" spans="2:10">
      <c r="B2981" t="s">
        <v>18555</v>
      </c>
      <c r="C2981" t="s">
        <v>18556</v>
      </c>
      <c r="D2981">
        <v>1</v>
      </c>
      <c r="E2981" s="160">
        <v>45931</v>
      </c>
      <c r="F2981" s="160">
        <v>45941</v>
      </c>
      <c r="G2981" s="160"/>
      <c r="H2981" s="160"/>
      <c r="I2981" s="160" t="b">
        <f t="shared" si="92"/>
        <v>0</v>
      </c>
      <c r="J2981" s="160" t="str">
        <f t="shared" si="93"/>
        <v>yes</v>
      </c>
    </row>
    <row r="2982" spans="2:10">
      <c r="B2982" t="s">
        <v>18557</v>
      </c>
      <c r="C2982" t="s">
        <v>18558</v>
      </c>
      <c r="D2982">
        <v>1</v>
      </c>
      <c r="E2982" s="160">
        <v>45942</v>
      </c>
      <c r="F2982" s="160">
        <v>45948</v>
      </c>
      <c r="G2982" s="160"/>
      <c r="H2982" s="160"/>
      <c r="I2982" s="160" t="b">
        <f t="shared" si="92"/>
        <v>0</v>
      </c>
      <c r="J2982" s="160" t="str">
        <f t="shared" si="93"/>
        <v>yes</v>
      </c>
    </row>
    <row r="2983" spans="2:10">
      <c r="B2983" t="s">
        <v>18559</v>
      </c>
      <c r="C2983" t="s">
        <v>18560</v>
      </c>
      <c r="D2983">
        <v>1</v>
      </c>
      <c r="E2983" s="160">
        <v>45949</v>
      </c>
      <c r="F2983" s="160">
        <v>45955</v>
      </c>
      <c r="G2983" s="160"/>
      <c r="H2983" s="160"/>
      <c r="I2983" s="160" t="b">
        <f t="shared" si="92"/>
        <v>0</v>
      </c>
      <c r="J2983" s="160" t="str">
        <f t="shared" si="93"/>
        <v>yes</v>
      </c>
    </row>
    <row r="2984" spans="2:10">
      <c r="B2984" t="s">
        <v>18561</v>
      </c>
      <c r="C2984" t="s">
        <v>18562</v>
      </c>
      <c r="D2984">
        <v>1</v>
      </c>
      <c r="E2984" s="160">
        <v>45942</v>
      </c>
      <c r="F2984" s="160">
        <v>45943</v>
      </c>
      <c r="G2984" s="160"/>
      <c r="H2984" s="160"/>
      <c r="I2984" s="160" t="b">
        <f t="shared" si="92"/>
        <v>0</v>
      </c>
      <c r="J2984" s="160" t="str">
        <f t="shared" si="93"/>
        <v>yes</v>
      </c>
    </row>
    <row r="2985" spans="2:10">
      <c r="B2985" t="s">
        <v>18563</v>
      </c>
      <c r="C2985" t="s">
        <v>18564</v>
      </c>
      <c r="D2985">
        <v>1</v>
      </c>
      <c r="E2985" s="160">
        <v>45944</v>
      </c>
      <c r="F2985" s="160">
        <v>45945</v>
      </c>
      <c r="G2985" s="160"/>
      <c r="H2985" s="160"/>
      <c r="I2985" s="160" t="b">
        <f t="shared" si="92"/>
        <v>0</v>
      </c>
      <c r="J2985" s="160" t="str">
        <f t="shared" si="93"/>
        <v>yes</v>
      </c>
    </row>
    <row r="2986" spans="2:10">
      <c r="B2986" t="s">
        <v>18565</v>
      </c>
      <c r="C2986" t="s">
        <v>18566</v>
      </c>
      <c r="D2986">
        <v>1</v>
      </c>
      <c r="E2986" s="160"/>
      <c r="F2986" s="160"/>
      <c r="G2986" s="160"/>
      <c r="H2986" s="160"/>
      <c r="I2986" s="160" t="str">
        <f t="shared" si="92"/>
        <v>yes</v>
      </c>
      <c r="J2986" s="160" t="b">
        <f t="shared" si="93"/>
        <v>0</v>
      </c>
    </row>
    <row r="2987" spans="2:10">
      <c r="B2987" t="s">
        <v>18567</v>
      </c>
      <c r="C2987" t="s">
        <v>18568</v>
      </c>
      <c r="D2987">
        <v>1</v>
      </c>
      <c r="E2987" s="160">
        <v>45920</v>
      </c>
      <c r="F2987" s="160">
        <v>45924</v>
      </c>
      <c r="G2987" s="160"/>
      <c r="H2987" s="160"/>
      <c r="I2987" s="160" t="b">
        <f t="shared" si="92"/>
        <v>0</v>
      </c>
      <c r="J2987" s="160" t="str">
        <f t="shared" si="93"/>
        <v>yes</v>
      </c>
    </row>
    <row r="2988" spans="2:10">
      <c r="B2988" t="s">
        <v>18569</v>
      </c>
      <c r="C2988" t="s">
        <v>18570</v>
      </c>
      <c r="D2988">
        <v>1</v>
      </c>
      <c r="E2988" s="160">
        <v>45925</v>
      </c>
      <c r="F2988" s="160">
        <v>45930</v>
      </c>
      <c r="G2988" s="160"/>
      <c r="H2988" s="160"/>
      <c r="I2988" s="160" t="b">
        <f t="shared" si="92"/>
        <v>0</v>
      </c>
      <c r="J2988" s="160" t="str">
        <f t="shared" si="93"/>
        <v>yes</v>
      </c>
    </row>
    <row r="2989" spans="2:10">
      <c r="B2989" t="s">
        <v>18571</v>
      </c>
      <c r="C2989" t="s">
        <v>18572</v>
      </c>
      <c r="D2989">
        <v>1</v>
      </c>
      <c r="E2989" s="160">
        <v>45931</v>
      </c>
      <c r="F2989" s="160">
        <v>45941</v>
      </c>
      <c r="G2989" s="160"/>
      <c r="H2989" s="160"/>
      <c r="I2989" s="160" t="b">
        <f t="shared" si="92"/>
        <v>0</v>
      </c>
      <c r="J2989" s="160" t="str">
        <f t="shared" si="93"/>
        <v>yes</v>
      </c>
    </row>
    <row r="2990" spans="2:10">
      <c r="B2990" t="s">
        <v>18573</v>
      </c>
      <c r="C2990" t="s">
        <v>18574</v>
      </c>
      <c r="D2990">
        <v>1</v>
      </c>
      <c r="E2990" s="160">
        <v>45942</v>
      </c>
      <c r="F2990" s="160">
        <v>45948</v>
      </c>
      <c r="G2990" s="160"/>
      <c r="H2990" s="160"/>
      <c r="I2990" s="160" t="b">
        <f t="shared" si="92"/>
        <v>0</v>
      </c>
      <c r="J2990" s="160" t="str">
        <f t="shared" si="93"/>
        <v>yes</v>
      </c>
    </row>
    <row r="2991" spans="2:10">
      <c r="B2991" t="s">
        <v>18575</v>
      </c>
      <c r="C2991" t="s">
        <v>18576</v>
      </c>
      <c r="D2991">
        <v>1</v>
      </c>
      <c r="E2991" s="160">
        <v>45949</v>
      </c>
      <c r="F2991" s="160">
        <v>45955</v>
      </c>
      <c r="G2991" s="160"/>
      <c r="H2991" s="160"/>
      <c r="I2991" s="160" t="b">
        <f t="shared" si="92"/>
        <v>0</v>
      </c>
      <c r="J2991" s="160" t="str">
        <f t="shared" si="93"/>
        <v>yes</v>
      </c>
    </row>
    <row r="2992" spans="2:10">
      <c r="B2992" t="s">
        <v>18577</v>
      </c>
      <c r="C2992" t="s">
        <v>18578</v>
      </c>
      <c r="D2992">
        <v>1</v>
      </c>
      <c r="E2992" s="160">
        <v>45942</v>
      </c>
      <c r="F2992" s="160">
        <v>45943</v>
      </c>
      <c r="G2992" s="160"/>
      <c r="H2992" s="160"/>
      <c r="I2992" s="160" t="b">
        <f t="shared" si="92"/>
        <v>0</v>
      </c>
      <c r="J2992" s="160" t="str">
        <f t="shared" si="93"/>
        <v>yes</v>
      </c>
    </row>
    <row r="2993" spans="2:10">
      <c r="B2993" t="s">
        <v>18579</v>
      </c>
      <c r="C2993" t="s">
        <v>18580</v>
      </c>
      <c r="D2993">
        <v>1</v>
      </c>
      <c r="E2993" s="160">
        <v>45944</v>
      </c>
      <c r="F2993" s="160">
        <v>45945</v>
      </c>
      <c r="G2993" s="160"/>
      <c r="H2993" s="160"/>
      <c r="I2993" s="160" t="b">
        <f t="shared" si="92"/>
        <v>0</v>
      </c>
      <c r="J2993" s="160" t="str">
        <f t="shared" si="93"/>
        <v>yes</v>
      </c>
    </row>
    <row r="2994" spans="2:10">
      <c r="B2994" t="s">
        <v>18581</v>
      </c>
      <c r="C2994" t="s">
        <v>18582</v>
      </c>
      <c r="D2994">
        <v>1</v>
      </c>
      <c r="E2994" s="160"/>
      <c r="F2994" s="160"/>
      <c r="G2994" s="160"/>
      <c r="H2994" s="160"/>
      <c r="I2994" s="160" t="str">
        <f t="shared" si="92"/>
        <v>yes</v>
      </c>
      <c r="J2994" s="160" t="b">
        <f t="shared" si="93"/>
        <v>0</v>
      </c>
    </row>
    <row r="2995" spans="2:10">
      <c r="B2995" t="s">
        <v>18583</v>
      </c>
      <c r="C2995" t="s">
        <v>18584</v>
      </c>
      <c r="D2995">
        <v>1</v>
      </c>
      <c r="E2995" s="160">
        <v>45920</v>
      </c>
      <c r="F2995" s="160">
        <v>45921</v>
      </c>
      <c r="G2995" s="160"/>
      <c r="H2995" s="160"/>
      <c r="I2995" s="160" t="b">
        <f t="shared" si="92"/>
        <v>0</v>
      </c>
      <c r="J2995" s="160" t="str">
        <f t="shared" si="93"/>
        <v>yes</v>
      </c>
    </row>
    <row r="2996" spans="2:10">
      <c r="B2996" t="s">
        <v>18585</v>
      </c>
      <c r="C2996" t="s">
        <v>18586</v>
      </c>
      <c r="D2996">
        <v>1</v>
      </c>
      <c r="E2996" s="160">
        <v>45922</v>
      </c>
      <c r="F2996" s="160">
        <v>45923</v>
      </c>
      <c r="G2996" s="160"/>
      <c r="H2996" s="160"/>
      <c r="I2996" s="160" t="b">
        <f t="shared" si="92"/>
        <v>0</v>
      </c>
      <c r="J2996" s="160" t="str">
        <f t="shared" si="93"/>
        <v>yes</v>
      </c>
    </row>
    <row r="2997" spans="2:10">
      <c r="B2997" t="s">
        <v>18587</v>
      </c>
      <c r="C2997" t="s">
        <v>18588</v>
      </c>
      <c r="D2997">
        <v>1</v>
      </c>
      <c r="E2997" s="160">
        <v>45924</v>
      </c>
      <c r="F2997" s="160">
        <v>45925</v>
      </c>
      <c r="G2997" s="160"/>
      <c r="H2997" s="160"/>
      <c r="I2997" s="160" t="b">
        <f t="shared" si="92"/>
        <v>0</v>
      </c>
      <c r="J2997" s="160" t="str">
        <f t="shared" si="93"/>
        <v>yes</v>
      </c>
    </row>
    <row r="2998" spans="2:10">
      <c r="B2998" t="s">
        <v>18589</v>
      </c>
      <c r="C2998" t="s">
        <v>18590</v>
      </c>
      <c r="D2998">
        <v>1</v>
      </c>
      <c r="E2998" s="160">
        <v>45927</v>
      </c>
      <c r="F2998" s="160">
        <v>45928</v>
      </c>
      <c r="G2998" s="160"/>
      <c r="H2998" s="160"/>
      <c r="I2998" s="160" t="b">
        <f t="shared" si="92"/>
        <v>0</v>
      </c>
      <c r="J2998" s="160" t="str">
        <f t="shared" si="93"/>
        <v>yes</v>
      </c>
    </row>
    <row r="2999" spans="2:10">
      <c r="B2999" t="s">
        <v>18591</v>
      </c>
      <c r="C2999" t="s">
        <v>18592</v>
      </c>
      <c r="D2999">
        <v>1</v>
      </c>
      <c r="E2999" s="160">
        <v>45949</v>
      </c>
      <c r="F2999" s="160">
        <v>45950</v>
      </c>
      <c r="G2999" s="160"/>
      <c r="H2999" s="160"/>
      <c r="I2999" s="160" t="b">
        <f t="shared" si="92"/>
        <v>0</v>
      </c>
      <c r="J2999" s="160" t="str">
        <f t="shared" si="93"/>
        <v>yes</v>
      </c>
    </row>
    <row r="3000" spans="2:10">
      <c r="B3000" t="s">
        <v>18593</v>
      </c>
      <c r="C3000" t="s">
        <v>18594</v>
      </c>
      <c r="D3000">
        <v>1</v>
      </c>
      <c r="E3000" s="160">
        <v>45922</v>
      </c>
      <c r="F3000" s="160">
        <v>45927</v>
      </c>
      <c r="G3000" s="160"/>
      <c r="H3000" s="160"/>
      <c r="I3000" s="160" t="b">
        <f t="shared" si="92"/>
        <v>0</v>
      </c>
      <c r="J3000" s="160" t="str">
        <f t="shared" si="93"/>
        <v>yes</v>
      </c>
    </row>
    <row r="3001" spans="2:10">
      <c r="B3001" t="s">
        <v>18595</v>
      </c>
      <c r="C3001" t="s">
        <v>18596</v>
      </c>
      <c r="D3001">
        <v>1</v>
      </c>
      <c r="E3001" s="160">
        <v>45928</v>
      </c>
      <c r="F3001" s="160">
        <v>45932</v>
      </c>
      <c r="G3001" s="160"/>
      <c r="H3001" s="160"/>
      <c r="I3001" s="160" t="b">
        <f t="shared" si="92"/>
        <v>0</v>
      </c>
      <c r="J3001" s="160" t="str">
        <f t="shared" si="93"/>
        <v>yes</v>
      </c>
    </row>
    <row r="3002" spans="2:10">
      <c r="B3002" t="s">
        <v>18597</v>
      </c>
      <c r="C3002" t="s">
        <v>18598</v>
      </c>
      <c r="D3002">
        <v>1</v>
      </c>
      <c r="E3002" s="160">
        <v>45934</v>
      </c>
      <c r="F3002" s="160">
        <v>45943</v>
      </c>
      <c r="G3002" s="160"/>
      <c r="H3002" s="160"/>
      <c r="I3002" s="160" t="b">
        <f t="shared" si="92"/>
        <v>0</v>
      </c>
      <c r="J3002" s="160" t="str">
        <f t="shared" si="93"/>
        <v>yes</v>
      </c>
    </row>
    <row r="3003" spans="2:10">
      <c r="B3003" t="s">
        <v>18599</v>
      </c>
      <c r="C3003" t="s">
        <v>18600</v>
      </c>
      <c r="D3003">
        <v>1</v>
      </c>
      <c r="E3003" s="160">
        <v>45944</v>
      </c>
      <c r="F3003" s="160">
        <v>45950</v>
      </c>
      <c r="G3003" s="160"/>
      <c r="H3003" s="160"/>
      <c r="I3003" s="160" t="b">
        <f t="shared" si="92"/>
        <v>0</v>
      </c>
      <c r="J3003" s="160" t="str">
        <f t="shared" si="93"/>
        <v>yes</v>
      </c>
    </row>
    <row r="3004" spans="2:10">
      <c r="B3004" t="s">
        <v>18601</v>
      </c>
      <c r="C3004" t="s">
        <v>18602</v>
      </c>
      <c r="D3004">
        <v>1</v>
      </c>
      <c r="E3004" s="160">
        <v>45951</v>
      </c>
      <c r="F3004" s="160">
        <v>45957</v>
      </c>
      <c r="G3004" s="160"/>
      <c r="H3004" s="160"/>
      <c r="I3004" s="160" t="b">
        <f t="shared" si="92"/>
        <v>0</v>
      </c>
      <c r="J3004" s="160" t="str">
        <f t="shared" si="93"/>
        <v>yes</v>
      </c>
    </row>
    <row r="3005" spans="2:10">
      <c r="B3005" t="s">
        <v>18603</v>
      </c>
      <c r="C3005" t="s">
        <v>18604</v>
      </c>
      <c r="D3005">
        <v>1</v>
      </c>
      <c r="E3005" s="160">
        <v>45944</v>
      </c>
      <c r="F3005" s="160">
        <v>45945</v>
      </c>
      <c r="G3005" s="160"/>
      <c r="H3005" s="160"/>
      <c r="I3005" s="160" t="b">
        <f t="shared" si="92"/>
        <v>0</v>
      </c>
      <c r="J3005" s="160" t="str">
        <f t="shared" si="93"/>
        <v>yes</v>
      </c>
    </row>
    <row r="3006" spans="2:10">
      <c r="B3006" t="s">
        <v>18605</v>
      </c>
      <c r="C3006" t="s">
        <v>18606</v>
      </c>
      <c r="D3006">
        <v>1</v>
      </c>
      <c r="E3006" s="160">
        <v>45946</v>
      </c>
      <c r="F3006" s="160">
        <v>45948</v>
      </c>
      <c r="G3006" s="160"/>
      <c r="H3006" s="160"/>
      <c r="I3006" s="160" t="b">
        <f t="shared" si="92"/>
        <v>0</v>
      </c>
      <c r="J3006" s="160" t="str">
        <f t="shared" si="93"/>
        <v>yes</v>
      </c>
    </row>
    <row r="3007" spans="2:10">
      <c r="B3007" t="s">
        <v>18607</v>
      </c>
      <c r="C3007" t="s">
        <v>18608</v>
      </c>
      <c r="D3007">
        <v>1</v>
      </c>
      <c r="E3007" s="160">
        <v>45927</v>
      </c>
      <c r="F3007" s="160">
        <v>45928</v>
      </c>
      <c r="G3007" s="160"/>
      <c r="H3007" s="160"/>
      <c r="I3007" s="160" t="b">
        <f t="shared" si="92"/>
        <v>0</v>
      </c>
      <c r="J3007" s="160" t="str">
        <f t="shared" si="93"/>
        <v>yes</v>
      </c>
    </row>
    <row r="3008" spans="2:10">
      <c r="B3008" t="s">
        <v>18609</v>
      </c>
      <c r="C3008" t="s">
        <v>18610</v>
      </c>
      <c r="D3008">
        <v>1</v>
      </c>
      <c r="E3008" s="160">
        <v>45929</v>
      </c>
      <c r="F3008" s="160">
        <v>45930</v>
      </c>
      <c r="G3008" s="160"/>
      <c r="H3008" s="160"/>
      <c r="I3008" s="160" t="b">
        <f t="shared" si="92"/>
        <v>0</v>
      </c>
      <c r="J3008" s="160" t="str">
        <f t="shared" si="93"/>
        <v>yes</v>
      </c>
    </row>
    <row r="3009" spans="2:10">
      <c r="B3009" t="s">
        <v>18611</v>
      </c>
      <c r="C3009" t="s">
        <v>18612</v>
      </c>
      <c r="D3009">
        <v>1</v>
      </c>
      <c r="E3009" s="160">
        <v>45944</v>
      </c>
      <c r="F3009" s="160">
        <v>45945</v>
      </c>
      <c r="G3009" s="160"/>
      <c r="H3009" s="160"/>
      <c r="I3009" s="160" t="b">
        <f t="shared" si="92"/>
        <v>0</v>
      </c>
      <c r="J3009" s="160" t="str">
        <f t="shared" si="93"/>
        <v>yes</v>
      </c>
    </row>
    <row r="3010" spans="2:10">
      <c r="B3010" t="s">
        <v>18613</v>
      </c>
      <c r="C3010" t="s">
        <v>18614</v>
      </c>
      <c r="D3010">
        <v>1</v>
      </c>
      <c r="E3010" s="160">
        <v>45946</v>
      </c>
      <c r="F3010" s="160">
        <v>45948</v>
      </c>
      <c r="G3010" s="160"/>
      <c r="H3010" s="160"/>
      <c r="I3010" s="160" t="b">
        <f t="shared" si="92"/>
        <v>0</v>
      </c>
      <c r="J3010" s="160" t="str">
        <f t="shared" si="93"/>
        <v>yes</v>
      </c>
    </row>
    <row r="3011" spans="2:10">
      <c r="B3011" t="s">
        <v>18615</v>
      </c>
      <c r="C3011" t="s">
        <v>18616</v>
      </c>
      <c r="D3011">
        <v>1</v>
      </c>
      <c r="E3011" s="160">
        <v>45928</v>
      </c>
      <c r="F3011" s="160">
        <v>45929</v>
      </c>
      <c r="G3011" s="160"/>
      <c r="H3011" s="160"/>
      <c r="I3011" s="160" t="b">
        <f t="shared" si="92"/>
        <v>0</v>
      </c>
      <c r="J3011" s="160" t="str">
        <f t="shared" si="93"/>
        <v>yes</v>
      </c>
    </row>
    <row r="3012" spans="2:10">
      <c r="B3012" t="s">
        <v>18617</v>
      </c>
      <c r="C3012" t="s">
        <v>18618</v>
      </c>
      <c r="D3012">
        <v>1</v>
      </c>
      <c r="E3012" s="160">
        <v>45930</v>
      </c>
      <c r="F3012" s="160">
        <v>45931</v>
      </c>
      <c r="G3012" s="160"/>
      <c r="H3012" s="160"/>
      <c r="I3012" s="160" t="b">
        <f t="shared" si="92"/>
        <v>0</v>
      </c>
      <c r="J3012" s="160" t="str">
        <f t="shared" si="93"/>
        <v>yes</v>
      </c>
    </row>
    <row r="3013" spans="2:10">
      <c r="B3013" t="s">
        <v>18619</v>
      </c>
      <c r="C3013" t="s">
        <v>18620</v>
      </c>
      <c r="D3013">
        <v>1</v>
      </c>
      <c r="E3013" s="160">
        <v>45932</v>
      </c>
      <c r="F3013" s="160">
        <v>45934</v>
      </c>
      <c r="G3013" s="160"/>
      <c r="H3013" s="160"/>
      <c r="I3013" s="160" t="b">
        <f t="shared" si="92"/>
        <v>0</v>
      </c>
      <c r="J3013" s="160" t="str">
        <f t="shared" si="93"/>
        <v>yes</v>
      </c>
    </row>
    <row r="3014" spans="2:10">
      <c r="B3014" t="s">
        <v>18621</v>
      </c>
      <c r="C3014" t="s">
        <v>18622</v>
      </c>
      <c r="D3014">
        <v>1</v>
      </c>
      <c r="E3014" s="160">
        <v>45935</v>
      </c>
      <c r="F3014" s="160">
        <v>45936</v>
      </c>
      <c r="G3014" s="160"/>
      <c r="H3014" s="160"/>
      <c r="I3014" s="160" t="b">
        <f t="shared" si="92"/>
        <v>0</v>
      </c>
      <c r="J3014" s="160" t="str">
        <f t="shared" si="93"/>
        <v>yes</v>
      </c>
    </row>
    <row r="3015" spans="2:10">
      <c r="B3015" t="s">
        <v>18623</v>
      </c>
      <c r="C3015" t="s">
        <v>18624</v>
      </c>
      <c r="D3015">
        <v>1</v>
      </c>
      <c r="E3015" s="160">
        <v>45911</v>
      </c>
      <c r="F3015" s="160">
        <v>45917</v>
      </c>
      <c r="G3015" s="160"/>
      <c r="H3015" s="160"/>
      <c r="I3015" s="160" t="b">
        <f t="shared" si="92"/>
        <v>0</v>
      </c>
      <c r="J3015" s="160" t="str">
        <f t="shared" si="93"/>
        <v>yes</v>
      </c>
    </row>
    <row r="3016" spans="2:10">
      <c r="B3016" t="s">
        <v>18625</v>
      </c>
      <c r="C3016" t="s">
        <v>18626</v>
      </c>
      <c r="D3016">
        <v>1</v>
      </c>
      <c r="E3016" s="160">
        <v>45918</v>
      </c>
      <c r="F3016" s="160">
        <v>45925</v>
      </c>
      <c r="G3016" s="160"/>
      <c r="H3016" s="160"/>
      <c r="I3016" s="160" t="b">
        <f t="shared" si="92"/>
        <v>0</v>
      </c>
      <c r="J3016" s="160" t="str">
        <f t="shared" si="93"/>
        <v>yes</v>
      </c>
    </row>
    <row r="3017" spans="2:10">
      <c r="B3017" t="s">
        <v>18627</v>
      </c>
      <c r="C3017" t="s">
        <v>18628</v>
      </c>
      <c r="D3017">
        <v>1</v>
      </c>
      <c r="E3017" s="160">
        <v>45927</v>
      </c>
      <c r="F3017" s="160">
        <v>45936</v>
      </c>
      <c r="G3017" s="160"/>
      <c r="H3017" s="160"/>
      <c r="I3017" s="160" t="b">
        <f t="shared" si="92"/>
        <v>0</v>
      </c>
      <c r="J3017" s="160" t="str">
        <f t="shared" si="93"/>
        <v>yes</v>
      </c>
    </row>
    <row r="3018" spans="2:10">
      <c r="B3018" t="s">
        <v>18629</v>
      </c>
      <c r="C3018" t="s">
        <v>18630</v>
      </c>
      <c r="D3018">
        <v>1</v>
      </c>
      <c r="E3018" s="160">
        <v>45937</v>
      </c>
      <c r="F3018" s="160">
        <v>45946</v>
      </c>
      <c r="G3018" s="160"/>
      <c r="H3018" s="160"/>
      <c r="I3018" s="160" t="b">
        <f t="shared" si="92"/>
        <v>0</v>
      </c>
      <c r="J3018" s="160" t="str">
        <f t="shared" si="93"/>
        <v>yes</v>
      </c>
    </row>
    <row r="3019" spans="2:10">
      <c r="B3019" t="s">
        <v>18631</v>
      </c>
      <c r="C3019" t="s">
        <v>18632</v>
      </c>
      <c r="D3019">
        <v>1</v>
      </c>
      <c r="E3019" s="160">
        <v>45948</v>
      </c>
      <c r="F3019" s="160">
        <v>45960</v>
      </c>
      <c r="G3019" s="160"/>
      <c r="H3019" s="160"/>
      <c r="I3019" s="160" t="b">
        <f t="shared" ref="I3019:I3082" si="94">IF(E3019=G3019,"yes")</f>
        <v>0</v>
      </c>
      <c r="J3019" s="160" t="str">
        <f t="shared" ref="J3019:J3082" si="95">IF(E3019&gt;G3019,"yes")</f>
        <v>yes</v>
      </c>
    </row>
    <row r="3020" spans="2:10">
      <c r="B3020" t="s">
        <v>18633</v>
      </c>
      <c r="C3020" t="s">
        <v>18634</v>
      </c>
      <c r="D3020">
        <v>1</v>
      </c>
      <c r="E3020" s="160">
        <v>45918</v>
      </c>
      <c r="F3020" s="160">
        <v>45924</v>
      </c>
      <c r="G3020" s="160"/>
      <c r="H3020" s="160"/>
      <c r="I3020" s="160" t="b">
        <f t="shared" si="94"/>
        <v>0</v>
      </c>
      <c r="J3020" s="160" t="str">
        <f t="shared" si="95"/>
        <v>yes</v>
      </c>
    </row>
    <row r="3021" spans="2:10">
      <c r="B3021" t="s">
        <v>18635</v>
      </c>
      <c r="C3021" t="s">
        <v>18636</v>
      </c>
      <c r="D3021">
        <v>1</v>
      </c>
      <c r="E3021" s="160">
        <v>45925</v>
      </c>
      <c r="F3021" s="160">
        <v>45931</v>
      </c>
      <c r="G3021" s="160"/>
      <c r="H3021" s="160"/>
      <c r="I3021" s="160" t="b">
        <f t="shared" si="94"/>
        <v>0</v>
      </c>
      <c r="J3021" s="160" t="str">
        <f t="shared" si="95"/>
        <v>yes</v>
      </c>
    </row>
    <row r="3022" spans="2:10">
      <c r="B3022" t="s">
        <v>18637</v>
      </c>
      <c r="C3022" t="s">
        <v>18638</v>
      </c>
      <c r="D3022">
        <v>1</v>
      </c>
      <c r="E3022" s="160">
        <v>45932</v>
      </c>
      <c r="F3022" s="160">
        <v>45939</v>
      </c>
      <c r="G3022" s="160"/>
      <c r="H3022" s="160"/>
      <c r="I3022" s="160" t="b">
        <f t="shared" si="94"/>
        <v>0</v>
      </c>
      <c r="J3022" s="160" t="str">
        <f t="shared" si="95"/>
        <v>yes</v>
      </c>
    </row>
    <row r="3023" spans="2:10">
      <c r="B3023" t="s">
        <v>18639</v>
      </c>
      <c r="C3023" t="s">
        <v>18640</v>
      </c>
      <c r="D3023">
        <v>1</v>
      </c>
      <c r="E3023" s="160">
        <v>45941</v>
      </c>
      <c r="F3023" s="160">
        <v>45946</v>
      </c>
      <c r="G3023" s="160"/>
      <c r="H3023" s="160"/>
      <c r="I3023" s="160" t="b">
        <f t="shared" si="94"/>
        <v>0</v>
      </c>
      <c r="J3023" s="160" t="str">
        <f t="shared" si="95"/>
        <v>yes</v>
      </c>
    </row>
    <row r="3024" spans="2:10">
      <c r="B3024" t="s">
        <v>18641</v>
      </c>
      <c r="C3024" t="s">
        <v>18642</v>
      </c>
      <c r="D3024">
        <v>1</v>
      </c>
      <c r="E3024" s="160">
        <v>45948</v>
      </c>
      <c r="F3024" s="160">
        <v>45957</v>
      </c>
      <c r="G3024" s="160"/>
      <c r="H3024" s="160"/>
      <c r="I3024" s="160" t="b">
        <f t="shared" si="94"/>
        <v>0</v>
      </c>
      <c r="J3024" s="160" t="str">
        <f t="shared" si="95"/>
        <v>yes</v>
      </c>
    </row>
    <row r="3025" spans="2:10">
      <c r="B3025" t="s">
        <v>18643</v>
      </c>
      <c r="C3025" t="s">
        <v>18644</v>
      </c>
      <c r="D3025">
        <v>1</v>
      </c>
      <c r="E3025" s="160">
        <v>45925</v>
      </c>
      <c r="F3025" s="160">
        <v>45936</v>
      </c>
      <c r="G3025" s="160"/>
      <c r="H3025" s="160"/>
      <c r="I3025" s="160" t="b">
        <f t="shared" si="94"/>
        <v>0</v>
      </c>
      <c r="J3025" s="160" t="str">
        <f t="shared" si="95"/>
        <v>yes</v>
      </c>
    </row>
    <row r="3026" spans="2:10">
      <c r="B3026" t="s">
        <v>18645</v>
      </c>
      <c r="C3026" t="s">
        <v>18646</v>
      </c>
      <c r="D3026">
        <v>1</v>
      </c>
      <c r="E3026" s="160">
        <v>45937</v>
      </c>
      <c r="F3026" s="160">
        <v>45952</v>
      </c>
      <c r="G3026" s="160"/>
      <c r="H3026" s="160"/>
      <c r="I3026" s="160" t="b">
        <f t="shared" si="94"/>
        <v>0</v>
      </c>
      <c r="J3026" s="160" t="str">
        <f t="shared" si="95"/>
        <v>yes</v>
      </c>
    </row>
    <row r="3027" spans="2:10">
      <c r="B3027" t="s">
        <v>18647</v>
      </c>
      <c r="C3027" t="s">
        <v>18648</v>
      </c>
      <c r="D3027">
        <v>1</v>
      </c>
      <c r="E3027" s="160">
        <v>45953</v>
      </c>
      <c r="F3027" s="160">
        <v>45969</v>
      </c>
      <c r="G3027" s="160"/>
      <c r="H3027" s="160"/>
      <c r="I3027" s="160" t="b">
        <f t="shared" si="94"/>
        <v>0</v>
      </c>
      <c r="J3027" s="160" t="str">
        <f t="shared" si="95"/>
        <v>yes</v>
      </c>
    </row>
    <row r="3028" spans="2:10">
      <c r="B3028" t="s">
        <v>18649</v>
      </c>
      <c r="C3028" t="s">
        <v>18650</v>
      </c>
      <c r="D3028">
        <v>1</v>
      </c>
      <c r="E3028" s="160">
        <v>45970</v>
      </c>
      <c r="F3028" s="160">
        <v>45980</v>
      </c>
      <c r="G3028" s="160"/>
      <c r="H3028" s="160"/>
      <c r="I3028" s="160" t="b">
        <f t="shared" si="94"/>
        <v>0</v>
      </c>
      <c r="J3028" s="160" t="str">
        <f t="shared" si="95"/>
        <v>yes</v>
      </c>
    </row>
    <row r="3029" spans="2:10">
      <c r="B3029" t="s">
        <v>18651</v>
      </c>
      <c r="C3029" t="s">
        <v>18652</v>
      </c>
      <c r="D3029">
        <v>1</v>
      </c>
      <c r="E3029" s="160">
        <v>45937</v>
      </c>
      <c r="F3029" s="160">
        <v>45942</v>
      </c>
      <c r="G3029" s="160"/>
      <c r="H3029" s="160"/>
      <c r="I3029" s="160" t="b">
        <f t="shared" si="94"/>
        <v>0</v>
      </c>
      <c r="J3029" s="160" t="str">
        <f t="shared" si="95"/>
        <v>yes</v>
      </c>
    </row>
    <row r="3030" spans="2:10">
      <c r="B3030" t="s">
        <v>18653</v>
      </c>
      <c r="C3030" t="s">
        <v>18654</v>
      </c>
      <c r="D3030">
        <v>1</v>
      </c>
      <c r="E3030" s="160">
        <v>45943</v>
      </c>
      <c r="F3030" s="160">
        <v>45950</v>
      </c>
      <c r="G3030" s="160"/>
      <c r="H3030" s="160"/>
      <c r="I3030" s="160" t="b">
        <f t="shared" si="94"/>
        <v>0</v>
      </c>
      <c r="J3030" s="160" t="str">
        <f t="shared" si="95"/>
        <v>yes</v>
      </c>
    </row>
    <row r="3031" spans="2:10">
      <c r="B3031" t="s">
        <v>18655</v>
      </c>
      <c r="C3031" t="s">
        <v>18656</v>
      </c>
      <c r="D3031">
        <v>1</v>
      </c>
      <c r="E3031" s="160">
        <v>45951</v>
      </c>
      <c r="F3031" s="160">
        <v>45958</v>
      </c>
      <c r="G3031" s="160"/>
      <c r="H3031" s="160"/>
      <c r="I3031" s="160" t="b">
        <f t="shared" si="94"/>
        <v>0</v>
      </c>
      <c r="J3031" s="160" t="str">
        <f t="shared" si="95"/>
        <v>yes</v>
      </c>
    </row>
    <row r="3032" spans="2:10">
      <c r="B3032" t="s">
        <v>18657</v>
      </c>
      <c r="C3032" t="s">
        <v>18658</v>
      </c>
      <c r="D3032">
        <v>1</v>
      </c>
      <c r="E3032" s="160">
        <v>45959</v>
      </c>
      <c r="F3032" s="160">
        <v>45964</v>
      </c>
      <c r="G3032" s="160"/>
      <c r="H3032" s="160"/>
      <c r="I3032" s="160" t="b">
        <f t="shared" si="94"/>
        <v>0</v>
      </c>
      <c r="J3032" s="160" t="str">
        <f t="shared" si="95"/>
        <v>yes</v>
      </c>
    </row>
    <row r="3033" spans="2:10">
      <c r="B3033" t="s">
        <v>18659</v>
      </c>
      <c r="C3033" t="s">
        <v>18660</v>
      </c>
      <c r="D3033">
        <v>1</v>
      </c>
      <c r="E3033" s="160">
        <v>45882</v>
      </c>
      <c r="F3033" s="160">
        <v>45885</v>
      </c>
      <c r="G3033" s="160">
        <v>45938</v>
      </c>
      <c r="H3033" s="160"/>
      <c r="I3033" s="160" t="b">
        <f t="shared" si="94"/>
        <v>0</v>
      </c>
      <c r="J3033" s="160" t="b">
        <f t="shared" si="95"/>
        <v>0</v>
      </c>
    </row>
    <row r="3034" spans="2:10">
      <c r="B3034" t="s">
        <v>18661</v>
      </c>
      <c r="C3034" t="s">
        <v>18662</v>
      </c>
      <c r="D3034">
        <v>1</v>
      </c>
      <c r="E3034" s="160">
        <v>45886</v>
      </c>
      <c r="F3034" s="160">
        <v>45889</v>
      </c>
      <c r="G3034" s="160">
        <v>45941</v>
      </c>
      <c r="H3034" s="160"/>
      <c r="I3034" s="160" t="b">
        <f t="shared" si="94"/>
        <v>0</v>
      </c>
      <c r="J3034" s="160" t="b">
        <f t="shared" si="95"/>
        <v>0</v>
      </c>
    </row>
    <row r="3035" spans="2:10">
      <c r="B3035" t="s">
        <v>18663</v>
      </c>
      <c r="C3035" t="s">
        <v>18664</v>
      </c>
      <c r="D3035">
        <v>1</v>
      </c>
      <c r="E3035" s="160">
        <v>45890</v>
      </c>
      <c r="F3035" s="160">
        <v>45894</v>
      </c>
      <c r="G3035" s="160"/>
      <c r="H3035" s="160"/>
      <c r="I3035" s="160" t="b">
        <f t="shared" si="94"/>
        <v>0</v>
      </c>
      <c r="J3035" s="160" t="str">
        <f t="shared" si="95"/>
        <v>yes</v>
      </c>
    </row>
    <row r="3036" spans="2:10">
      <c r="B3036" t="s">
        <v>18665</v>
      </c>
      <c r="C3036" t="s">
        <v>18666</v>
      </c>
      <c r="D3036">
        <v>1</v>
      </c>
      <c r="E3036" s="160">
        <v>45903</v>
      </c>
      <c r="F3036" s="160">
        <v>45908</v>
      </c>
      <c r="G3036" s="160"/>
      <c r="H3036" s="160"/>
      <c r="I3036" s="160" t="b">
        <f t="shared" si="94"/>
        <v>0</v>
      </c>
      <c r="J3036" s="160" t="str">
        <f t="shared" si="95"/>
        <v>yes</v>
      </c>
    </row>
    <row r="3037" spans="2:10">
      <c r="B3037" t="s">
        <v>18667</v>
      </c>
      <c r="C3037" t="s">
        <v>18668</v>
      </c>
      <c r="D3037">
        <v>1</v>
      </c>
      <c r="E3037" s="160">
        <v>45885</v>
      </c>
      <c r="F3037" s="160">
        <v>45886</v>
      </c>
      <c r="G3037" s="160">
        <v>45889</v>
      </c>
      <c r="H3037" s="160"/>
      <c r="I3037" s="160" t="b">
        <f t="shared" si="94"/>
        <v>0</v>
      </c>
      <c r="J3037" s="160" t="b">
        <f t="shared" si="95"/>
        <v>0</v>
      </c>
    </row>
    <row r="3038" spans="2:10">
      <c r="B3038" t="s">
        <v>18669</v>
      </c>
      <c r="C3038" t="s">
        <v>18670</v>
      </c>
      <c r="D3038">
        <v>1</v>
      </c>
      <c r="E3038" s="160">
        <v>45887</v>
      </c>
      <c r="F3038" s="160">
        <v>45888</v>
      </c>
      <c r="G3038" s="160">
        <v>45892</v>
      </c>
      <c r="H3038" s="160"/>
      <c r="I3038" s="160" t="b">
        <f t="shared" si="94"/>
        <v>0</v>
      </c>
      <c r="J3038" s="160" t="b">
        <f t="shared" si="95"/>
        <v>0</v>
      </c>
    </row>
    <row r="3039" spans="2:10">
      <c r="B3039" t="s">
        <v>18671</v>
      </c>
      <c r="C3039" t="s">
        <v>18672</v>
      </c>
      <c r="D3039">
        <v>1</v>
      </c>
      <c r="E3039" s="160">
        <v>45889</v>
      </c>
      <c r="F3039" s="160">
        <v>45890</v>
      </c>
      <c r="G3039" s="160">
        <v>45894</v>
      </c>
      <c r="H3039" s="160"/>
      <c r="I3039" s="160" t="b">
        <f t="shared" si="94"/>
        <v>0</v>
      </c>
      <c r="J3039" s="160" t="b">
        <f t="shared" si="95"/>
        <v>0</v>
      </c>
    </row>
    <row r="3040" spans="2:10">
      <c r="B3040" t="s">
        <v>18673</v>
      </c>
      <c r="C3040" t="s">
        <v>18674</v>
      </c>
      <c r="D3040">
        <v>1</v>
      </c>
      <c r="E3040" s="160">
        <v>45892</v>
      </c>
      <c r="F3040" s="160">
        <v>45893</v>
      </c>
      <c r="G3040" s="160">
        <v>45931</v>
      </c>
      <c r="H3040" s="160"/>
      <c r="I3040" s="160" t="b">
        <f t="shared" si="94"/>
        <v>0</v>
      </c>
      <c r="J3040" s="160" t="b">
        <f t="shared" si="95"/>
        <v>0</v>
      </c>
    </row>
    <row r="3041" spans="2:10">
      <c r="B3041" t="s">
        <v>18675</v>
      </c>
      <c r="C3041" t="s">
        <v>18676</v>
      </c>
      <c r="D3041">
        <v>1</v>
      </c>
      <c r="E3041" s="160">
        <v>45903</v>
      </c>
      <c r="F3041" s="160">
        <v>45904</v>
      </c>
      <c r="G3041" s="160">
        <v>45935</v>
      </c>
      <c r="H3041" s="160"/>
      <c r="I3041" s="160" t="b">
        <f t="shared" si="94"/>
        <v>0</v>
      </c>
      <c r="J3041" s="160" t="b">
        <f t="shared" si="95"/>
        <v>0</v>
      </c>
    </row>
    <row r="3042" spans="2:10">
      <c r="B3042" t="s">
        <v>18677</v>
      </c>
      <c r="C3042" t="s">
        <v>18678</v>
      </c>
      <c r="D3042">
        <v>1</v>
      </c>
      <c r="E3042" s="160">
        <v>45896</v>
      </c>
      <c r="F3042" s="160">
        <v>45897</v>
      </c>
      <c r="G3042" s="160"/>
      <c r="H3042" s="160"/>
      <c r="I3042" s="160" t="b">
        <f t="shared" si="94"/>
        <v>0</v>
      </c>
      <c r="J3042" s="160" t="str">
        <f t="shared" si="95"/>
        <v>yes</v>
      </c>
    </row>
    <row r="3043" spans="2:10">
      <c r="B3043" t="s">
        <v>18679</v>
      </c>
      <c r="C3043" t="s">
        <v>18680</v>
      </c>
      <c r="D3043">
        <v>1</v>
      </c>
      <c r="E3043" s="160">
        <v>45899</v>
      </c>
      <c r="F3043" s="160">
        <v>45900</v>
      </c>
      <c r="G3043" s="160"/>
      <c r="H3043" s="160"/>
      <c r="I3043" s="160" t="b">
        <f t="shared" si="94"/>
        <v>0</v>
      </c>
      <c r="J3043" s="160" t="str">
        <f t="shared" si="95"/>
        <v>yes</v>
      </c>
    </row>
    <row r="3044" spans="2:10">
      <c r="B3044" t="s">
        <v>18681</v>
      </c>
      <c r="C3044" t="s">
        <v>18682</v>
      </c>
      <c r="D3044">
        <v>1</v>
      </c>
      <c r="E3044" s="160">
        <v>45901</v>
      </c>
      <c r="F3044" s="160">
        <v>45902</v>
      </c>
      <c r="G3044" s="160"/>
      <c r="H3044" s="160"/>
      <c r="I3044" s="160" t="b">
        <f t="shared" si="94"/>
        <v>0</v>
      </c>
      <c r="J3044" s="160" t="str">
        <f t="shared" si="95"/>
        <v>yes</v>
      </c>
    </row>
    <row r="3045" spans="2:10">
      <c r="B3045" t="s">
        <v>18683</v>
      </c>
      <c r="C3045" t="s">
        <v>18684</v>
      </c>
      <c r="D3045">
        <v>1</v>
      </c>
      <c r="E3045" s="160">
        <v>45899</v>
      </c>
      <c r="F3045" s="160">
        <v>45900</v>
      </c>
      <c r="G3045" s="160"/>
      <c r="H3045" s="160"/>
      <c r="I3045" s="160" t="b">
        <f t="shared" si="94"/>
        <v>0</v>
      </c>
      <c r="J3045" s="160" t="str">
        <f t="shared" si="95"/>
        <v>yes</v>
      </c>
    </row>
    <row r="3046" spans="2:10">
      <c r="B3046" t="s">
        <v>18685</v>
      </c>
      <c r="C3046" t="s">
        <v>18686</v>
      </c>
      <c r="D3046">
        <v>1</v>
      </c>
      <c r="E3046" s="160">
        <v>45901</v>
      </c>
      <c r="F3046" s="160">
        <v>45902</v>
      </c>
      <c r="G3046" s="160"/>
      <c r="H3046" s="160"/>
      <c r="I3046" s="160" t="b">
        <f t="shared" si="94"/>
        <v>0</v>
      </c>
      <c r="J3046" s="160" t="str">
        <f t="shared" si="95"/>
        <v>yes</v>
      </c>
    </row>
    <row r="3047" spans="2:10">
      <c r="B3047" t="s">
        <v>18687</v>
      </c>
      <c r="C3047" t="s">
        <v>18688</v>
      </c>
      <c r="D3047">
        <v>1</v>
      </c>
      <c r="E3047" s="160">
        <v>45903</v>
      </c>
      <c r="F3047" s="160">
        <v>45904</v>
      </c>
      <c r="G3047" s="160"/>
      <c r="H3047" s="160"/>
      <c r="I3047" s="160" t="b">
        <f t="shared" si="94"/>
        <v>0</v>
      </c>
      <c r="J3047" s="160" t="str">
        <f t="shared" si="95"/>
        <v>yes</v>
      </c>
    </row>
    <row r="3048" spans="2:10">
      <c r="B3048" t="s">
        <v>18689</v>
      </c>
      <c r="C3048" t="s">
        <v>18690</v>
      </c>
      <c r="D3048">
        <v>1</v>
      </c>
      <c r="E3048" s="160">
        <v>45901</v>
      </c>
      <c r="F3048" s="160">
        <v>45902</v>
      </c>
      <c r="G3048" s="160"/>
      <c r="H3048" s="160"/>
      <c r="I3048" s="160" t="b">
        <f t="shared" si="94"/>
        <v>0</v>
      </c>
      <c r="J3048" s="160" t="str">
        <f t="shared" si="95"/>
        <v>yes</v>
      </c>
    </row>
    <row r="3049" spans="2:10">
      <c r="B3049" t="s">
        <v>18691</v>
      </c>
      <c r="C3049" t="s">
        <v>18692</v>
      </c>
      <c r="D3049">
        <v>1</v>
      </c>
      <c r="E3049" s="160">
        <v>45903</v>
      </c>
      <c r="F3049" s="160">
        <v>45904</v>
      </c>
      <c r="G3049" s="160"/>
      <c r="H3049" s="160"/>
      <c r="I3049" s="160" t="b">
        <f t="shared" si="94"/>
        <v>0</v>
      </c>
      <c r="J3049" s="160" t="str">
        <f t="shared" si="95"/>
        <v>yes</v>
      </c>
    </row>
    <row r="3050" spans="2:10">
      <c r="B3050" t="s">
        <v>18693</v>
      </c>
      <c r="C3050" t="s">
        <v>18694</v>
      </c>
      <c r="D3050">
        <v>1</v>
      </c>
      <c r="E3050" s="160">
        <v>45906</v>
      </c>
      <c r="F3050" s="160">
        <v>45907</v>
      </c>
      <c r="G3050" s="160"/>
      <c r="H3050" s="160"/>
      <c r="I3050" s="160" t="b">
        <f t="shared" si="94"/>
        <v>0</v>
      </c>
      <c r="J3050" s="160" t="str">
        <f t="shared" si="95"/>
        <v>yes</v>
      </c>
    </row>
    <row r="3051" spans="2:10">
      <c r="B3051" t="s">
        <v>18695</v>
      </c>
      <c r="C3051" t="s">
        <v>18696</v>
      </c>
      <c r="D3051">
        <v>1</v>
      </c>
      <c r="E3051" s="160">
        <v>45896</v>
      </c>
      <c r="F3051" s="160">
        <v>45897</v>
      </c>
      <c r="G3051" s="160">
        <v>45891</v>
      </c>
      <c r="H3051" s="160"/>
      <c r="I3051" s="160" t="b">
        <f t="shared" si="94"/>
        <v>0</v>
      </c>
      <c r="J3051" s="160" t="str">
        <f t="shared" si="95"/>
        <v>yes</v>
      </c>
    </row>
    <row r="3052" spans="2:10">
      <c r="B3052" t="s">
        <v>18697</v>
      </c>
      <c r="C3052" t="s">
        <v>18698</v>
      </c>
      <c r="D3052">
        <v>1</v>
      </c>
      <c r="E3052" s="160">
        <v>45899</v>
      </c>
      <c r="F3052" s="160">
        <v>45900</v>
      </c>
      <c r="G3052" s="160">
        <v>45894</v>
      </c>
      <c r="H3052" s="160"/>
      <c r="I3052" s="160" t="b">
        <f t="shared" si="94"/>
        <v>0</v>
      </c>
      <c r="J3052" s="160" t="str">
        <f t="shared" si="95"/>
        <v>yes</v>
      </c>
    </row>
    <row r="3053" spans="2:10">
      <c r="B3053" t="s">
        <v>18699</v>
      </c>
      <c r="C3053" t="s">
        <v>18700</v>
      </c>
      <c r="D3053">
        <v>1</v>
      </c>
      <c r="E3053" s="160">
        <v>45903</v>
      </c>
      <c r="F3053" s="160">
        <v>45904</v>
      </c>
      <c r="G3053" s="160"/>
      <c r="H3053" s="160"/>
      <c r="I3053" s="160" t="b">
        <f t="shared" si="94"/>
        <v>0</v>
      </c>
      <c r="J3053" s="160" t="str">
        <f t="shared" si="95"/>
        <v>yes</v>
      </c>
    </row>
    <row r="3054" spans="2:10">
      <c r="B3054" t="s">
        <v>18701</v>
      </c>
      <c r="C3054" t="s">
        <v>18702</v>
      </c>
      <c r="D3054">
        <v>1</v>
      </c>
      <c r="E3054" s="160">
        <v>45906</v>
      </c>
      <c r="F3054" s="160">
        <v>45907</v>
      </c>
      <c r="G3054" s="160"/>
      <c r="H3054" s="160"/>
      <c r="I3054" s="160" t="b">
        <f t="shared" si="94"/>
        <v>0</v>
      </c>
      <c r="J3054" s="160" t="str">
        <f t="shared" si="95"/>
        <v>yes</v>
      </c>
    </row>
    <row r="3055" spans="2:10">
      <c r="B3055" t="s">
        <v>18703</v>
      </c>
      <c r="C3055" t="s">
        <v>18704</v>
      </c>
      <c r="D3055">
        <v>1</v>
      </c>
      <c r="E3055" s="160">
        <v>45908</v>
      </c>
      <c r="F3055" s="160">
        <v>45909</v>
      </c>
      <c r="G3055" s="160"/>
      <c r="H3055" s="160"/>
      <c r="I3055" s="160" t="b">
        <f t="shared" si="94"/>
        <v>0</v>
      </c>
      <c r="J3055" s="160" t="str">
        <f t="shared" si="95"/>
        <v>yes</v>
      </c>
    </row>
    <row r="3056" spans="2:10">
      <c r="B3056" t="s">
        <v>18705</v>
      </c>
      <c r="C3056" t="s">
        <v>18706</v>
      </c>
      <c r="D3056">
        <v>1</v>
      </c>
      <c r="E3056" s="160">
        <v>45901</v>
      </c>
      <c r="F3056" s="160">
        <v>45903</v>
      </c>
      <c r="G3056" s="160"/>
      <c r="H3056" s="160"/>
      <c r="I3056" s="160" t="b">
        <f t="shared" si="94"/>
        <v>0</v>
      </c>
      <c r="J3056" s="160" t="str">
        <f t="shared" si="95"/>
        <v>yes</v>
      </c>
    </row>
    <row r="3057" spans="2:10">
      <c r="B3057" t="s">
        <v>18707</v>
      </c>
      <c r="C3057" t="s">
        <v>18708</v>
      </c>
      <c r="D3057">
        <v>1</v>
      </c>
      <c r="E3057" s="160">
        <v>45904</v>
      </c>
      <c r="F3057" s="160">
        <v>45907</v>
      </c>
      <c r="G3057" s="160"/>
      <c r="H3057" s="160"/>
      <c r="I3057" s="160" t="b">
        <f t="shared" si="94"/>
        <v>0</v>
      </c>
      <c r="J3057" s="160" t="str">
        <f t="shared" si="95"/>
        <v>yes</v>
      </c>
    </row>
    <row r="3058" spans="2:10">
      <c r="B3058" t="s">
        <v>18709</v>
      </c>
      <c r="C3058" t="s">
        <v>18710</v>
      </c>
      <c r="D3058">
        <v>1</v>
      </c>
      <c r="E3058" s="160">
        <v>45908</v>
      </c>
      <c r="F3058" s="160">
        <v>45909</v>
      </c>
      <c r="G3058" s="160"/>
      <c r="H3058" s="160"/>
      <c r="I3058" s="160" t="b">
        <f t="shared" si="94"/>
        <v>0</v>
      </c>
      <c r="J3058" s="160" t="str">
        <f t="shared" si="95"/>
        <v>yes</v>
      </c>
    </row>
    <row r="3059" spans="2:10">
      <c r="B3059" t="s">
        <v>18711</v>
      </c>
      <c r="C3059" t="s">
        <v>18712</v>
      </c>
      <c r="D3059">
        <v>1</v>
      </c>
      <c r="E3059" s="160">
        <v>45903</v>
      </c>
      <c r="F3059" s="160">
        <v>45906</v>
      </c>
      <c r="G3059" s="160"/>
      <c r="H3059" s="160"/>
      <c r="I3059" s="160" t="b">
        <f t="shared" si="94"/>
        <v>0</v>
      </c>
      <c r="J3059" s="160" t="str">
        <f t="shared" si="95"/>
        <v>yes</v>
      </c>
    </row>
    <row r="3060" spans="2:10">
      <c r="B3060" t="s">
        <v>18713</v>
      </c>
      <c r="C3060" t="s">
        <v>18714</v>
      </c>
      <c r="D3060">
        <v>1</v>
      </c>
      <c r="E3060" s="160">
        <v>45907</v>
      </c>
      <c r="F3060" s="160">
        <v>45909</v>
      </c>
      <c r="G3060" s="160"/>
      <c r="H3060" s="160"/>
      <c r="I3060" s="160" t="b">
        <f t="shared" si="94"/>
        <v>0</v>
      </c>
      <c r="J3060" s="160" t="str">
        <f t="shared" si="95"/>
        <v>yes</v>
      </c>
    </row>
    <row r="3061" spans="2:10">
      <c r="B3061" t="s">
        <v>18715</v>
      </c>
      <c r="C3061" t="s">
        <v>18716</v>
      </c>
      <c r="D3061">
        <v>1</v>
      </c>
      <c r="E3061" s="160">
        <v>45910</v>
      </c>
      <c r="F3061" s="160">
        <v>45911</v>
      </c>
      <c r="G3061" s="160"/>
      <c r="H3061" s="160"/>
      <c r="I3061" s="160" t="b">
        <f t="shared" si="94"/>
        <v>0</v>
      </c>
      <c r="J3061" s="160" t="str">
        <f t="shared" si="95"/>
        <v>yes</v>
      </c>
    </row>
    <row r="3062" spans="2:10">
      <c r="B3062" t="s">
        <v>18717</v>
      </c>
      <c r="C3062" t="s">
        <v>18718</v>
      </c>
      <c r="D3062">
        <v>1</v>
      </c>
      <c r="E3062" s="160">
        <v>45896</v>
      </c>
      <c r="F3062" s="160">
        <v>45902</v>
      </c>
      <c r="G3062" s="160"/>
      <c r="H3062" s="160"/>
      <c r="I3062" s="160" t="b">
        <f t="shared" si="94"/>
        <v>0</v>
      </c>
      <c r="J3062" s="160" t="str">
        <f t="shared" si="95"/>
        <v>yes</v>
      </c>
    </row>
    <row r="3063" spans="2:10">
      <c r="B3063" t="s">
        <v>18719</v>
      </c>
      <c r="C3063" t="s">
        <v>18720</v>
      </c>
      <c r="D3063">
        <v>1</v>
      </c>
      <c r="E3063" s="160">
        <v>45913</v>
      </c>
      <c r="F3063" s="160">
        <v>45916</v>
      </c>
      <c r="G3063" s="160"/>
      <c r="H3063" s="160"/>
      <c r="I3063" s="160" t="b">
        <f t="shared" si="94"/>
        <v>0</v>
      </c>
      <c r="J3063" s="160" t="str">
        <f t="shared" si="95"/>
        <v>yes</v>
      </c>
    </row>
    <row r="3064" spans="2:10">
      <c r="B3064" t="s">
        <v>18721</v>
      </c>
      <c r="C3064" t="s">
        <v>18722</v>
      </c>
      <c r="D3064">
        <v>1</v>
      </c>
      <c r="E3064" s="160">
        <v>45917</v>
      </c>
      <c r="F3064" s="160">
        <v>45921</v>
      </c>
      <c r="G3064" s="160"/>
      <c r="H3064" s="160"/>
      <c r="I3064" s="160" t="b">
        <f t="shared" si="94"/>
        <v>0</v>
      </c>
      <c r="J3064" s="160" t="str">
        <f t="shared" si="95"/>
        <v>yes</v>
      </c>
    </row>
    <row r="3065" spans="2:10">
      <c r="B3065" t="s">
        <v>18723</v>
      </c>
      <c r="C3065" t="s">
        <v>18724</v>
      </c>
      <c r="D3065">
        <v>1</v>
      </c>
      <c r="E3065" s="160">
        <v>45922</v>
      </c>
      <c r="F3065" s="160">
        <v>45929</v>
      </c>
      <c r="G3065" s="160"/>
      <c r="H3065" s="160"/>
      <c r="I3065" s="160" t="b">
        <f t="shared" si="94"/>
        <v>0</v>
      </c>
      <c r="J3065" s="160" t="str">
        <f t="shared" si="95"/>
        <v>yes</v>
      </c>
    </row>
    <row r="3066" spans="2:10">
      <c r="B3066" t="s">
        <v>18725</v>
      </c>
      <c r="C3066" t="s">
        <v>18726</v>
      </c>
      <c r="D3066">
        <v>1</v>
      </c>
      <c r="E3066" s="160">
        <v>45930</v>
      </c>
      <c r="F3066" s="160">
        <v>45935</v>
      </c>
      <c r="G3066" s="160"/>
      <c r="H3066" s="160"/>
      <c r="I3066" s="160" t="b">
        <f t="shared" si="94"/>
        <v>0</v>
      </c>
      <c r="J3066" s="160" t="str">
        <f t="shared" si="95"/>
        <v>yes</v>
      </c>
    </row>
    <row r="3067" spans="2:10">
      <c r="B3067" t="s">
        <v>18727</v>
      </c>
      <c r="C3067" t="s">
        <v>18728</v>
      </c>
      <c r="D3067">
        <v>1</v>
      </c>
      <c r="E3067" s="160">
        <v>45936</v>
      </c>
      <c r="F3067" s="160">
        <v>45941</v>
      </c>
      <c r="G3067" s="160"/>
      <c r="H3067" s="160"/>
      <c r="I3067" s="160" t="b">
        <f t="shared" si="94"/>
        <v>0</v>
      </c>
      <c r="J3067" s="160" t="str">
        <f t="shared" si="95"/>
        <v>yes</v>
      </c>
    </row>
    <row r="3068" spans="2:10">
      <c r="B3068" t="s">
        <v>18729</v>
      </c>
      <c r="C3068" t="s">
        <v>18730</v>
      </c>
      <c r="D3068">
        <v>1</v>
      </c>
      <c r="E3068" s="160">
        <v>45917</v>
      </c>
      <c r="F3068" s="160">
        <v>45918</v>
      </c>
      <c r="G3068" s="160"/>
      <c r="H3068" s="160"/>
      <c r="I3068" s="160" t="b">
        <f t="shared" si="94"/>
        <v>0</v>
      </c>
      <c r="J3068" s="160" t="str">
        <f t="shared" si="95"/>
        <v>yes</v>
      </c>
    </row>
    <row r="3069" spans="2:10">
      <c r="B3069" t="s">
        <v>18731</v>
      </c>
      <c r="C3069" t="s">
        <v>18732</v>
      </c>
      <c r="D3069">
        <v>1</v>
      </c>
      <c r="E3069" s="160">
        <v>45920</v>
      </c>
      <c r="F3069" s="160">
        <v>45921</v>
      </c>
      <c r="G3069" s="160"/>
      <c r="H3069" s="160"/>
      <c r="I3069" s="160" t="b">
        <f t="shared" si="94"/>
        <v>0</v>
      </c>
      <c r="J3069" s="160" t="str">
        <f t="shared" si="95"/>
        <v>yes</v>
      </c>
    </row>
    <row r="3070" spans="2:10">
      <c r="B3070" t="s">
        <v>18733</v>
      </c>
      <c r="C3070" t="s">
        <v>18734</v>
      </c>
      <c r="D3070">
        <v>1</v>
      </c>
      <c r="E3070" s="160">
        <v>45922</v>
      </c>
      <c r="F3070" s="160">
        <v>45923</v>
      </c>
      <c r="G3070" s="160"/>
      <c r="H3070" s="160"/>
      <c r="I3070" s="160" t="b">
        <f t="shared" si="94"/>
        <v>0</v>
      </c>
      <c r="J3070" s="160" t="str">
        <f t="shared" si="95"/>
        <v>yes</v>
      </c>
    </row>
    <row r="3071" spans="2:10">
      <c r="B3071" t="s">
        <v>18735</v>
      </c>
      <c r="C3071" t="s">
        <v>18736</v>
      </c>
      <c r="D3071">
        <v>1</v>
      </c>
      <c r="E3071" s="160">
        <v>45924</v>
      </c>
      <c r="F3071" s="160">
        <v>45925</v>
      </c>
      <c r="G3071" s="160"/>
      <c r="H3071" s="160"/>
      <c r="I3071" s="160" t="b">
        <f t="shared" si="94"/>
        <v>0</v>
      </c>
      <c r="J3071" s="160" t="str">
        <f t="shared" si="95"/>
        <v>yes</v>
      </c>
    </row>
    <row r="3072" spans="2:10">
      <c r="B3072" t="s">
        <v>18737</v>
      </c>
      <c r="C3072" t="s">
        <v>18738</v>
      </c>
      <c r="D3072">
        <v>1</v>
      </c>
      <c r="E3072" s="160">
        <v>45942</v>
      </c>
      <c r="F3072" s="160">
        <v>45943</v>
      </c>
      <c r="G3072" s="160"/>
      <c r="H3072" s="160"/>
      <c r="I3072" s="160" t="b">
        <f t="shared" si="94"/>
        <v>0</v>
      </c>
      <c r="J3072" s="160" t="str">
        <f t="shared" si="95"/>
        <v>yes</v>
      </c>
    </row>
    <row r="3073" spans="2:10">
      <c r="B3073" t="s">
        <v>18739</v>
      </c>
      <c r="C3073" t="s">
        <v>18740</v>
      </c>
      <c r="D3073">
        <v>1</v>
      </c>
      <c r="E3073" s="160">
        <v>45930</v>
      </c>
      <c r="F3073" s="160">
        <v>45931</v>
      </c>
      <c r="G3073" s="160"/>
      <c r="H3073" s="160"/>
      <c r="I3073" s="160" t="b">
        <f t="shared" si="94"/>
        <v>0</v>
      </c>
      <c r="J3073" s="160" t="str">
        <f t="shared" si="95"/>
        <v>yes</v>
      </c>
    </row>
    <row r="3074" spans="2:10">
      <c r="B3074" t="s">
        <v>18741</v>
      </c>
      <c r="C3074" t="s">
        <v>18742</v>
      </c>
      <c r="D3074">
        <v>1</v>
      </c>
      <c r="E3074" s="160">
        <v>45932</v>
      </c>
      <c r="F3074" s="160">
        <v>45934</v>
      </c>
      <c r="G3074" s="160"/>
      <c r="H3074" s="160"/>
      <c r="I3074" s="160" t="b">
        <f t="shared" si="94"/>
        <v>0</v>
      </c>
      <c r="J3074" s="160" t="str">
        <f t="shared" si="95"/>
        <v>yes</v>
      </c>
    </row>
    <row r="3075" spans="2:10">
      <c r="B3075" t="s">
        <v>18743</v>
      </c>
      <c r="C3075" t="s">
        <v>18744</v>
      </c>
      <c r="D3075">
        <v>1</v>
      </c>
      <c r="E3075" s="160">
        <v>45930</v>
      </c>
      <c r="F3075" s="160">
        <v>45931</v>
      </c>
      <c r="G3075" s="160"/>
      <c r="H3075" s="160"/>
      <c r="I3075" s="160" t="b">
        <f t="shared" si="94"/>
        <v>0</v>
      </c>
      <c r="J3075" s="160" t="str">
        <f t="shared" si="95"/>
        <v>yes</v>
      </c>
    </row>
    <row r="3076" spans="2:10">
      <c r="B3076" t="s">
        <v>18745</v>
      </c>
      <c r="C3076" t="s">
        <v>18746</v>
      </c>
      <c r="D3076">
        <v>1</v>
      </c>
      <c r="E3076" s="160">
        <v>45932</v>
      </c>
      <c r="F3076" s="160">
        <v>45934</v>
      </c>
      <c r="G3076" s="160"/>
      <c r="H3076" s="160"/>
      <c r="I3076" s="160" t="b">
        <f t="shared" si="94"/>
        <v>0</v>
      </c>
      <c r="J3076" s="160" t="str">
        <f t="shared" si="95"/>
        <v>yes</v>
      </c>
    </row>
    <row r="3077" spans="2:10">
      <c r="B3077" t="s">
        <v>18747</v>
      </c>
      <c r="C3077" t="s">
        <v>18748</v>
      </c>
      <c r="D3077">
        <v>1</v>
      </c>
      <c r="E3077" s="160">
        <v>45944</v>
      </c>
      <c r="F3077" s="160">
        <v>45945</v>
      </c>
      <c r="G3077" s="160"/>
      <c r="H3077" s="160"/>
      <c r="I3077" s="160" t="b">
        <f t="shared" si="94"/>
        <v>0</v>
      </c>
      <c r="J3077" s="160" t="str">
        <f t="shared" si="95"/>
        <v>yes</v>
      </c>
    </row>
    <row r="3078" spans="2:10">
      <c r="B3078" t="s">
        <v>18749</v>
      </c>
      <c r="C3078" t="s">
        <v>18750</v>
      </c>
      <c r="D3078">
        <v>1</v>
      </c>
      <c r="E3078" s="160">
        <v>45946</v>
      </c>
      <c r="F3078" s="160">
        <v>45948</v>
      </c>
      <c r="G3078" s="160"/>
      <c r="H3078" s="160"/>
      <c r="I3078" s="160" t="b">
        <f t="shared" si="94"/>
        <v>0</v>
      </c>
      <c r="J3078" s="160" t="str">
        <f t="shared" si="95"/>
        <v>yes</v>
      </c>
    </row>
    <row r="3079" spans="2:10">
      <c r="B3079" t="s">
        <v>18751</v>
      </c>
      <c r="C3079" t="s">
        <v>18752</v>
      </c>
      <c r="D3079">
        <v>1</v>
      </c>
      <c r="E3079" s="160">
        <v>45949</v>
      </c>
      <c r="F3079" s="160">
        <v>45950</v>
      </c>
      <c r="G3079" s="160"/>
      <c r="H3079" s="160"/>
      <c r="I3079" s="160" t="b">
        <f t="shared" si="94"/>
        <v>0</v>
      </c>
      <c r="J3079" s="160" t="str">
        <f t="shared" si="95"/>
        <v>yes</v>
      </c>
    </row>
    <row r="3080" spans="2:10">
      <c r="B3080" t="s">
        <v>18753</v>
      </c>
      <c r="C3080" t="s">
        <v>18754</v>
      </c>
      <c r="D3080">
        <v>1</v>
      </c>
      <c r="E3080" s="160">
        <v>45951</v>
      </c>
      <c r="F3080" s="160">
        <v>45952</v>
      </c>
      <c r="G3080" s="160"/>
      <c r="H3080" s="160"/>
      <c r="I3080" s="160" t="b">
        <f t="shared" si="94"/>
        <v>0</v>
      </c>
      <c r="J3080" s="160" t="str">
        <f t="shared" si="95"/>
        <v>yes</v>
      </c>
    </row>
    <row r="3081" spans="2:10">
      <c r="B3081" t="s">
        <v>18755</v>
      </c>
      <c r="C3081" t="s">
        <v>18756</v>
      </c>
      <c r="D3081">
        <v>1</v>
      </c>
      <c r="E3081" s="160">
        <v>45953</v>
      </c>
      <c r="F3081" s="160">
        <v>45955</v>
      </c>
      <c r="G3081" s="160"/>
      <c r="H3081" s="160"/>
      <c r="I3081" s="160" t="b">
        <f t="shared" si="94"/>
        <v>0</v>
      </c>
      <c r="J3081" s="160" t="str">
        <f t="shared" si="95"/>
        <v>yes</v>
      </c>
    </row>
    <row r="3082" spans="2:10">
      <c r="B3082" t="s">
        <v>18757</v>
      </c>
      <c r="C3082" t="s">
        <v>18758</v>
      </c>
      <c r="D3082">
        <v>1</v>
      </c>
      <c r="E3082" s="160">
        <v>45946</v>
      </c>
      <c r="F3082" s="160">
        <v>45948</v>
      </c>
      <c r="G3082" s="160"/>
      <c r="H3082" s="160"/>
      <c r="I3082" s="160" t="b">
        <f t="shared" si="94"/>
        <v>0</v>
      </c>
      <c r="J3082" s="160" t="str">
        <f t="shared" si="95"/>
        <v>yes</v>
      </c>
    </row>
    <row r="3083" spans="2:10">
      <c r="B3083" t="s">
        <v>18759</v>
      </c>
      <c r="C3083" t="s">
        <v>18760</v>
      </c>
      <c r="D3083">
        <v>1</v>
      </c>
      <c r="E3083" s="160">
        <v>45949</v>
      </c>
      <c r="F3083" s="160">
        <v>45950</v>
      </c>
      <c r="G3083" s="160"/>
      <c r="H3083" s="160"/>
      <c r="I3083" s="160" t="b">
        <f t="shared" ref="I3083:I3146" si="96">IF(E3083=G3083,"yes")</f>
        <v>0</v>
      </c>
      <c r="J3083" s="160" t="str">
        <f t="shared" ref="J3083:J3146" si="97">IF(E3083&gt;G3083,"yes")</f>
        <v>yes</v>
      </c>
    </row>
    <row r="3084" spans="2:10">
      <c r="B3084" t="s">
        <v>18761</v>
      </c>
      <c r="C3084" t="s">
        <v>18762</v>
      </c>
      <c r="D3084">
        <v>1</v>
      </c>
      <c r="E3084" s="160">
        <v>45951</v>
      </c>
      <c r="F3084" s="160">
        <v>45952</v>
      </c>
      <c r="G3084" s="160"/>
      <c r="H3084" s="160"/>
      <c r="I3084" s="160" t="b">
        <f t="shared" si="96"/>
        <v>0</v>
      </c>
      <c r="J3084" s="160" t="str">
        <f t="shared" si="97"/>
        <v>yes</v>
      </c>
    </row>
    <row r="3085" spans="2:10">
      <c r="B3085" t="s">
        <v>18763</v>
      </c>
      <c r="C3085" t="s">
        <v>18764</v>
      </c>
      <c r="D3085">
        <v>1</v>
      </c>
      <c r="E3085" s="160">
        <v>45887</v>
      </c>
      <c r="F3085" s="160">
        <v>45889</v>
      </c>
      <c r="G3085" s="160"/>
      <c r="H3085" s="160"/>
      <c r="I3085" s="160" t="b">
        <f t="shared" si="96"/>
        <v>0</v>
      </c>
      <c r="J3085" s="160" t="str">
        <f t="shared" si="97"/>
        <v>yes</v>
      </c>
    </row>
    <row r="3086" spans="2:10">
      <c r="B3086" t="s">
        <v>18765</v>
      </c>
      <c r="C3086" t="s">
        <v>18766</v>
      </c>
      <c r="D3086">
        <v>1</v>
      </c>
      <c r="E3086" s="160">
        <v>45890</v>
      </c>
      <c r="F3086" s="160">
        <v>45893</v>
      </c>
      <c r="G3086" s="160"/>
      <c r="H3086" s="160"/>
      <c r="I3086" s="160" t="b">
        <f t="shared" si="96"/>
        <v>0</v>
      </c>
      <c r="J3086" s="160" t="str">
        <f t="shared" si="97"/>
        <v>yes</v>
      </c>
    </row>
    <row r="3087" spans="2:10">
      <c r="B3087" t="s">
        <v>18767</v>
      </c>
      <c r="C3087" t="s">
        <v>18768</v>
      </c>
      <c r="D3087">
        <v>1</v>
      </c>
      <c r="E3087" s="160">
        <v>45894</v>
      </c>
      <c r="F3087" s="160">
        <v>45897</v>
      </c>
      <c r="G3087" s="160"/>
      <c r="H3087" s="160"/>
      <c r="I3087" s="160" t="b">
        <f t="shared" si="96"/>
        <v>0</v>
      </c>
      <c r="J3087" s="160" t="str">
        <f t="shared" si="97"/>
        <v>yes</v>
      </c>
    </row>
    <row r="3088" spans="2:10">
      <c r="B3088" t="s">
        <v>18769</v>
      </c>
      <c r="C3088" t="s">
        <v>18770</v>
      </c>
      <c r="D3088">
        <v>1</v>
      </c>
      <c r="E3088" s="160">
        <v>45899</v>
      </c>
      <c r="F3088" s="160">
        <v>45902</v>
      </c>
      <c r="G3088" s="160"/>
      <c r="H3088" s="160"/>
      <c r="I3088" s="160" t="b">
        <f t="shared" si="96"/>
        <v>0</v>
      </c>
      <c r="J3088" s="160" t="str">
        <f t="shared" si="97"/>
        <v>yes</v>
      </c>
    </row>
    <row r="3089" spans="2:10">
      <c r="B3089" t="s">
        <v>18771</v>
      </c>
      <c r="C3089" t="s">
        <v>18772</v>
      </c>
      <c r="D3089">
        <v>1</v>
      </c>
      <c r="E3089" s="160">
        <v>45918</v>
      </c>
      <c r="F3089" s="160">
        <v>45923</v>
      </c>
      <c r="G3089" s="160"/>
      <c r="H3089" s="160"/>
      <c r="I3089" s="160" t="b">
        <f t="shared" si="96"/>
        <v>0</v>
      </c>
      <c r="J3089" s="160" t="str">
        <f t="shared" si="97"/>
        <v>yes</v>
      </c>
    </row>
    <row r="3090" spans="2:10">
      <c r="B3090" t="s">
        <v>18773</v>
      </c>
      <c r="C3090" t="s">
        <v>18774</v>
      </c>
      <c r="D3090">
        <v>1</v>
      </c>
      <c r="E3090" s="160">
        <v>45900</v>
      </c>
      <c r="F3090" s="160">
        <v>45901</v>
      </c>
      <c r="G3090" s="160"/>
      <c r="I3090" s="160" t="b">
        <f t="shared" si="96"/>
        <v>0</v>
      </c>
      <c r="J3090" s="160" t="str">
        <f t="shared" si="97"/>
        <v>yes</v>
      </c>
    </row>
    <row r="3091" spans="2:10">
      <c r="B3091" t="s">
        <v>18775</v>
      </c>
      <c r="C3091" t="s">
        <v>18776</v>
      </c>
      <c r="D3091">
        <v>1</v>
      </c>
      <c r="E3091" s="160">
        <v>45893</v>
      </c>
      <c r="F3091" s="160">
        <v>45894</v>
      </c>
      <c r="G3091" s="160">
        <v>45885</v>
      </c>
      <c r="I3091" s="160" t="b">
        <f t="shared" si="96"/>
        <v>0</v>
      </c>
      <c r="J3091" s="160" t="str">
        <f t="shared" si="97"/>
        <v>yes</v>
      </c>
    </row>
    <row r="3092" spans="2:10">
      <c r="B3092" t="s">
        <v>18777</v>
      </c>
      <c r="C3092" t="s">
        <v>18778</v>
      </c>
      <c r="D3092">
        <v>1</v>
      </c>
      <c r="E3092" s="160">
        <v>45895</v>
      </c>
      <c r="F3092" s="160">
        <v>45896</v>
      </c>
      <c r="G3092" s="160">
        <v>45887</v>
      </c>
      <c r="H3092" s="160"/>
      <c r="I3092" s="160" t="b">
        <f t="shared" si="96"/>
        <v>0</v>
      </c>
      <c r="J3092" s="160" t="str">
        <f t="shared" si="97"/>
        <v>yes</v>
      </c>
    </row>
    <row r="3093" spans="2:10">
      <c r="B3093" t="s">
        <v>18779</v>
      </c>
      <c r="C3093" t="s">
        <v>18780</v>
      </c>
      <c r="D3093">
        <v>1</v>
      </c>
      <c r="E3093" s="160">
        <v>45897</v>
      </c>
      <c r="F3093" s="160">
        <v>45899</v>
      </c>
      <c r="G3093" s="160">
        <v>45890</v>
      </c>
      <c r="I3093" s="160" t="b">
        <f t="shared" si="96"/>
        <v>0</v>
      </c>
      <c r="J3093" s="160" t="str">
        <f t="shared" si="97"/>
        <v>yes</v>
      </c>
    </row>
    <row r="3094" spans="2:10">
      <c r="B3094" t="s">
        <v>18781</v>
      </c>
      <c r="C3094" t="s">
        <v>18782</v>
      </c>
      <c r="D3094">
        <v>1</v>
      </c>
      <c r="E3094" s="160">
        <v>45900</v>
      </c>
      <c r="F3094" s="160">
        <v>45901</v>
      </c>
      <c r="G3094" s="160">
        <v>45906</v>
      </c>
      <c r="H3094" s="160"/>
      <c r="I3094" s="160" t="b">
        <f t="shared" si="96"/>
        <v>0</v>
      </c>
      <c r="J3094" s="160" t="b">
        <f t="shared" si="97"/>
        <v>0</v>
      </c>
    </row>
    <row r="3095" spans="2:10">
      <c r="B3095" t="s">
        <v>18783</v>
      </c>
      <c r="C3095" t="s">
        <v>18784</v>
      </c>
      <c r="D3095">
        <v>1</v>
      </c>
      <c r="E3095" s="160">
        <v>45907</v>
      </c>
      <c r="F3095" s="160">
        <v>45908</v>
      </c>
      <c r="G3095" s="160"/>
      <c r="H3095" s="160"/>
      <c r="I3095" s="160" t="b">
        <f t="shared" si="96"/>
        <v>0</v>
      </c>
      <c r="J3095" s="160" t="str">
        <f t="shared" si="97"/>
        <v>yes</v>
      </c>
    </row>
    <row r="3096" spans="2:10">
      <c r="B3096" t="s">
        <v>18785</v>
      </c>
      <c r="C3096" t="s">
        <v>18786</v>
      </c>
      <c r="D3096">
        <v>1</v>
      </c>
      <c r="E3096" s="160">
        <v>45904</v>
      </c>
      <c r="F3096" s="160">
        <v>45906</v>
      </c>
      <c r="G3096" s="160"/>
      <c r="H3096" s="160"/>
      <c r="I3096" s="160" t="b">
        <f t="shared" si="96"/>
        <v>0</v>
      </c>
      <c r="J3096" s="160" t="str">
        <f t="shared" si="97"/>
        <v>yes</v>
      </c>
    </row>
    <row r="3097" spans="2:10">
      <c r="B3097" t="s">
        <v>18787</v>
      </c>
      <c r="C3097" t="s">
        <v>18788</v>
      </c>
      <c r="D3097">
        <v>1</v>
      </c>
      <c r="E3097" s="160">
        <v>45908</v>
      </c>
      <c r="F3097" s="160">
        <v>45909</v>
      </c>
      <c r="G3097" s="160"/>
      <c r="H3097" s="160"/>
      <c r="I3097" s="160" t="b">
        <f t="shared" si="96"/>
        <v>0</v>
      </c>
      <c r="J3097" s="160" t="str">
        <f t="shared" si="97"/>
        <v>yes</v>
      </c>
    </row>
    <row r="3098" spans="2:10">
      <c r="B3098" t="s">
        <v>18789</v>
      </c>
      <c r="C3098" t="s">
        <v>18790</v>
      </c>
      <c r="D3098">
        <v>1</v>
      </c>
      <c r="E3098" s="160">
        <v>45914</v>
      </c>
      <c r="F3098" s="160">
        <v>45915</v>
      </c>
      <c r="G3098" s="160">
        <v>45953</v>
      </c>
      <c r="H3098" s="160"/>
      <c r="I3098" s="160" t="b">
        <f t="shared" si="96"/>
        <v>0</v>
      </c>
      <c r="J3098" s="160" t="b">
        <f t="shared" si="97"/>
        <v>0</v>
      </c>
    </row>
    <row r="3099" spans="2:10">
      <c r="B3099" t="s">
        <v>18791</v>
      </c>
      <c r="C3099" t="s">
        <v>18792</v>
      </c>
      <c r="D3099">
        <v>1</v>
      </c>
      <c r="E3099" s="160">
        <v>45916</v>
      </c>
      <c r="F3099" s="160">
        <v>45917</v>
      </c>
      <c r="I3099" s="160" t="b">
        <f t="shared" si="96"/>
        <v>0</v>
      </c>
      <c r="J3099" s="160" t="str">
        <f t="shared" si="97"/>
        <v>yes</v>
      </c>
    </row>
    <row r="3100" spans="2:10">
      <c r="B3100" t="s">
        <v>18793</v>
      </c>
      <c r="C3100" t="s">
        <v>18794</v>
      </c>
      <c r="D3100">
        <v>1</v>
      </c>
      <c r="E3100" s="160">
        <v>45900</v>
      </c>
      <c r="F3100" s="160">
        <v>45901</v>
      </c>
      <c r="I3100" s="160" t="b">
        <f t="shared" si="96"/>
        <v>0</v>
      </c>
      <c r="J3100" s="160" t="str">
        <f t="shared" si="97"/>
        <v>yes</v>
      </c>
    </row>
    <row r="3101" spans="2:10">
      <c r="B3101" t="s">
        <v>18795</v>
      </c>
      <c r="C3101" t="s">
        <v>18796</v>
      </c>
      <c r="D3101">
        <v>1</v>
      </c>
      <c r="E3101" s="160">
        <v>45902</v>
      </c>
      <c r="F3101" s="160">
        <v>45903</v>
      </c>
      <c r="G3101" s="160"/>
      <c r="H3101" s="160"/>
      <c r="I3101" s="160" t="b">
        <f t="shared" si="96"/>
        <v>0</v>
      </c>
      <c r="J3101" s="160" t="str">
        <f t="shared" si="97"/>
        <v>yes</v>
      </c>
    </row>
    <row r="3102" spans="2:10">
      <c r="B3102" t="s">
        <v>18797</v>
      </c>
      <c r="C3102" t="s">
        <v>18798</v>
      </c>
      <c r="D3102">
        <v>1</v>
      </c>
      <c r="E3102" s="160">
        <v>45904</v>
      </c>
      <c r="F3102" s="160">
        <v>45906</v>
      </c>
      <c r="G3102" s="160"/>
      <c r="H3102" s="160"/>
      <c r="I3102" s="160" t="b">
        <f t="shared" si="96"/>
        <v>0</v>
      </c>
      <c r="J3102" s="160" t="str">
        <f t="shared" si="97"/>
        <v>yes</v>
      </c>
    </row>
    <row r="3103" spans="2:10">
      <c r="B3103" t="s">
        <v>18799</v>
      </c>
      <c r="C3103" t="s">
        <v>18800</v>
      </c>
      <c r="D3103">
        <v>1</v>
      </c>
      <c r="E3103" s="160">
        <v>45907</v>
      </c>
      <c r="F3103" s="160">
        <v>45908</v>
      </c>
      <c r="G3103" s="160"/>
      <c r="H3103" s="160"/>
      <c r="I3103" s="160" t="b">
        <f t="shared" si="96"/>
        <v>0</v>
      </c>
      <c r="J3103" s="160" t="str">
        <f t="shared" si="97"/>
        <v>yes</v>
      </c>
    </row>
    <row r="3104" spans="2:10">
      <c r="B3104" t="s">
        <v>18801</v>
      </c>
      <c r="C3104" t="s">
        <v>18802</v>
      </c>
      <c r="D3104">
        <v>1</v>
      </c>
      <c r="E3104" s="160">
        <v>45909</v>
      </c>
      <c r="F3104" s="160">
        <v>45910</v>
      </c>
      <c r="I3104" s="160" t="b">
        <f t="shared" si="96"/>
        <v>0</v>
      </c>
      <c r="J3104" s="160" t="str">
        <f t="shared" si="97"/>
        <v>yes</v>
      </c>
    </row>
    <row r="3105" spans="2:10">
      <c r="B3105" t="s">
        <v>18803</v>
      </c>
      <c r="C3105" t="s">
        <v>18804</v>
      </c>
      <c r="D3105">
        <v>1</v>
      </c>
      <c r="E3105" s="160">
        <v>45911</v>
      </c>
      <c r="F3105" s="160">
        <v>45913</v>
      </c>
      <c r="G3105" s="160"/>
      <c r="H3105" s="160"/>
      <c r="I3105" s="160" t="b">
        <f t="shared" si="96"/>
        <v>0</v>
      </c>
      <c r="J3105" s="160" t="str">
        <f t="shared" si="97"/>
        <v>yes</v>
      </c>
    </row>
    <row r="3106" spans="2:10">
      <c r="B3106" t="s">
        <v>18805</v>
      </c>
      <c r="C3106" t="s">
        <v>18806</v>
      </c>
      <c r="D3106">
        <v>1</v>
      </c>
      <c r="E3106" s="160">
        <v>45903</v>
      </c>
      <c r="F3106" s="160">
        <v>45906</v>
      </c>
      <c r="G3106" s="160"/>
      <c r="H3106" s="160"/>
      <c r="I3106" s="160" t="b">
        <f t="shared" si="96"/>
        <v>0</v>
      </c>
      <c r="J3106" s="160" t="str">
        <f t="shared" si="97"/>
        <v>yes</v>
      </c>
    </row>
    <row r="3107" spans="2:10">
      <c r="B3107" t="s">
        <v>18807</v>
      </c>
      <c r="C3107" t="s">
        <v>18808</v>
      </c>
      <c r="D3107">
        <v>1</v>
      </c>
      <c r="E3107" s="160">
        <v>45907</v>
      </c>
      <c r="F3107" s="160">
        <v>45908</v>
      </c>
      <c r="G3107" s="160"/>
      <c r="H3107" s="160"/>
      <c r="I3107" s="160" t="b">
        <f t="shared" si="96"/>
        <v>0</v>
      </c>
      <c r="J3107" s="160" t="str">
        <f t="shared" si="97"/>
        <v>yes</v>
      </c>
    </row>
    <row r="3108" spans="2:10">
      <c r="B3108" t="s">
        <v>18809</v>
      </c>
      <c r="C3108" t="s">
        <v>18810</v>
      </c>
      <c r="D3108">
        <v>1</v>
      </c>
      <c r="E3108" s="160">
        <v>45914</v>
      </c>
      <c r="F3108" s="160">
        <v>45915</v>
      </c>
      <c r="G3108" s="160"/>
      <c r="I3108" s="160" t="b">
        <f t="shared" si="96"/>
        <v>0</v>
      </c>
      <c r="J3108" s="160" t="str">
        <f t="shared" si="97"/>
        <v>yes</v>
      </c>
    </row>
    <row r="3109" spans="2:10">
      <c r="B3109" t="s">
        <v>18811</v>
      </c>
      <c r="C3109" t="s">
        <v>18812</v>
      </c>
      <c r="D3109">
        <v>1</v>
      </c>
      <c r="E3109" s="160">
        <v>45900</v>
      </c>
      <c r="F3109" s="160">
        <v>45901</v>
      </c>
      <c r="G3109" s="160"/>
      <c r="H3109" s="160"/>
      <c r="I3109" s="160" t="b">
        <f t="shared" si="96"/>
        <v>0</v>
      </c>
      <c r="J3109" s="160" t="str">
        <f t="shared" si="97"/>
        <v>yes</v>
      </c>
    </row>
    <row r="3110" spans="2:10">
      <c r="B3110" t="s">
        <v>18813</v>
      </c>
      <c r="C3110" t="s">
        <v>18814</v>
      </c>
      <c r="D3110">
        <v>1</v>
      </c>
      <c r="E3110" s="160">
        <v>45902</v>
      </c>
      <c r="F3110" s="160">
        <v>45904</v>
      </c>
      <c r="G3110" s="160"/>
      <c r="H3110" s="160"/>
      <c r="I3110" s="160" t="b">
        <f t="shared" si="96"/>
        <v>0</v>
      </c>
      <c r="J3110" s="160" t="str">
        <f t="shared" si="97"/>
        <v>yes</v>
      </c>
    </row>
    <row r="3111" spans="2:10">
      <c r="B3111" t="s">
        <v>18815</v>
      </c>
      <c r="C3111" t="s">
        <v>18816</v>
      </c>
      <c r="D3111">
        <v>1</v>
      </c>
      <c r="E3111" s="160">
        <v>45906</v>
      </c>
      <c r="F3111" s="160">
        <v>45908</v>
      </c>
      <c r="G3111" s="160"/>
      <c r="H3111" s="160"/>
      <c r="I3111" s="160" t="b">
        <f t="shared" si="96"/>
        <v>0</v>
      </c>
      <c r="J3111" s="160" t="str">
        <f t="shared" si="97"/>
        <v>yes</v>
      </c>
    </row>
    <row r="3112" spans="2:10">
      <c r="B3112" t="s">
        <v>18817</v>
      </c>
      <c r="C3112" t="s">
        <v>18818</v>
      </c>
      <c r="D3112">
        <v>1</v>
      </c>
      <c r="E3112" s="160">
        <v>45909</v>
      </c>
      <c r="F3112" s="160">
        <v>45910</v>
      </c>
      <c r="G3112" s="160"/>
      <c r="H3112" s="160"/>
      <c r="I3112" s="160" t="b">
        <f t="shared" si="96"/>
        <v>0</v>
      </c>
      <c r="J3112" s="160" t="str">
        <f t="shared" si="97"/>
        <v>yes</v>
      </c>
    </row>
    <row r="3113" spans="2:10">
      <c r="B3113" t="s">
        <v>18819</v>
      </c>
      <c r="C3113" t="s">
        <v>18820</v>
      </c>
      <c r="D3113">
        <v>1</v>
      </c>
      <c r="E3113" s="160">
        <v>45902</v>
      </c>
      <c r="F3113" s="160">
        <v>45903</v>
      </c>
      <c r="G3113" s="160"/>
      <c r="H3113" s="160"/>
      <c r="I3113" s="160" t="b">
        <f t="shared" si="96"/>
        <v>0</v>
      </c>
      <c r="J3113" s="160" t="str">
        <f t="shared" si="97"/>
        <v>yes</v>
      </c>
    </row>
    <row r="3114" spans="2:10">
      <c r="B3114" t="s">
        <v>18821</v>
      </c>
      <c r="C3114" t="s">
        <v>18822</v>
      </c>
      <c r="D3114">
        <v>1</v>
      </c>
      <c r="E3114" s="160">
        <v>45904</v>
      </c>
      <c r="F3114" s="160">
        <v>45907</v>
      </c>
      <c r="G3114" s="160"/>
      <c r="H3114" s="160"/>
      <c r="I3114" s="160" t="b">
        <f t="shared" si="96"/>
        <v>0</v>
      </c>
      <c r="J3114" s="160" t="str">
        <f t="shared" si="97"/>
        <v>yes</v>
      </c>
    </row>
    <row r="3115" spans="2:10">
      <c r="B3115" t="s">
        <v>18823</v>
      </c>
      <c r="C3115" t="s">
        <v>18824</v>
      </c>
      <c r="D3115">
        <v>1</v>
      </c>
      <c r="E3115" s="160">
        <v>45908</v>
      </c>
      <c r="F3115" s="160">
        <v>45910</v>
      </c>
      <c r="G3115" s="160"/>
      <c r="H3115" s="160"/>
      <c r="I3115" s="160" t="b">
        <f t="shared" si="96"/>
        <v>0</v>
      </c>
      <c r="J3115" s="160" t="str">
        <f t="shared" si="97"/>
        <v>yes</v>
      </c>
    </row>
    <row r="3116" spans="2:10">
      <c r="B3116" t="s">
        <v>18825</v>
      </c>
      <c r="C3116" t="s">
        <v>18826</v>
      </c>
      <c r="D3116">
        <v>1</v>
      </c>
      <c r="E3116" s="160">
        <v>45916</v>
      </c>
      <c r="F3116" s="160">
        <v>45917</v>
      </c>
      <c r="G3116" s="160"/>
      <c r="H3116" s="160"/>
      <c r="I3116" s="160" t="b">
        <f t="shared" si="96"/>
        <v>0</v>
      </c>
      <c r="J3116" s="160" t="str">
        <f t="shared" si="97"/>
        <v>yes</v>
      </c>
    </row>
    <row r="3117" spans="2:10">
      <c r="B3117" t="s">
        <v>18827</v>
      </c>
      <c r="C3117" t="s">
        <v>18828</v>
      </c>
      <c r="D3117">
        <v>1</v>
      </c>
      <c r="E3117" s="160">
        <v>45900</v>
      </c>
      <c r="F3117" s="160">
        <v>45906</v>
      </c>
      <c r="G3117" s="160"/>
      <c r="H3117" s="160"/>
      <c r="I3117" s="160" t="b">
        <f t="shared" si="96"/>
        <v>0</v>
      </c>
      <c r="J3117" s="160" t="str">
        <f t="shared" si="97"/>
        <v>yes</v>
      </c>
    </row>
    <row r="3118" spans="2:10">
      <c r="B3118" t="s">
        <v>18829</v>
      </c>
      <c r="C3118" t="s">
        <v>18830</v>
      </c>
      <c r="D3118">
        <v>1</v>
      </c>
      <c r="E3118" s="160">
        <v>45924</v>
      </c>
      <c r="F3118" s="160">
        <v>45929</v>
      </c>
      <c r="I3118" s="160" t="b">
        <f t="shared" si="96"/>
        <v>0</v>
      </c>
      <c r="J3118" s="160" t="str">
        <f t="shared" si="97"/>
        <v>yes</v>
      </c>
    </row>
    <row r="3119" spans="2:10">
      <c r="B3119" t="s">
        <v>18831</v>
      </c>
      <c r="C3119" t="s">
        <v>18832</v>
      </c>
      <c r="D3119">
        <v>1</v>
      </c>
      <c r="E3119" s="160">
        <v>45930</v>
      </c>
      <c r="F3119" s="160">
        <v>45935</v>
      </c>
      <c r="I3119" s="160" t="b">
        <f t="shared" si="96"/>
        <v>0</v>
      </c>
      <c r="J3119" s="160" t="str">
        <f t="shared" si="97"/>
        <v>yes</v>
      </c>
    </row>
    <row r="3120" spans="2:10">
      <c r="B3120" t="s">
        <v>18833</v>
      </c>
      <c r="C3120" t="s">
        <v>18834</v>
      </c>
      <c r="D3120">
        <v>1</v>
      </c>
      <c r="E3120" s="160">
        <v>45936</v>
      </c>
      <c r="F3120" s="160">
        <v>45945</v>
      </c>
      <c r="I3120" s="160" t="b">
        <f t="shared" si="96"/>
        <v>0</v>
      </c>
      <c r="J3120" s="160" t="str">
        <f t="shared" si="97"/>
        <v>yes</v>
      </c>
    </row>
    <row r="3121" spans="2:10">
      <c r="B3121" t="s">
        <v>18835</v>
      </c>
      <c r="C3121" t="s">
        <v>18836</v>
      </c>
      <c r="D3121">
        <v>1</v>
      </c>
      <c r="E3121" s="160">
        <v>45946</v>
      </c>
      <c r="F3121" s="160">
        <v>45952</v>
      </c>
      <c r="I3121" s="160" t="b">
        <f t="shared" si="96"/>
        <v>0</v>
      </c>
      <c r="J3121" s="160" t="str">
        <f t="shared" si="97"/>
        <v>yes</v>
      </c>
    </row>
    <row r="3122" spans="2:10">
      <c r="B3122" t="s">
        <v>18837</v>
      </c>
      <c r="C3122" t="s">
        <v>18838</v>
      </c>
      <c r="D3122">
        <v>1</v>
      </c>
      <c r="E3122" s="160">
        <v>45953</v>
      </c>
      <c r="F3122" s="160">
        <v>45959</v>
      </c>
      <c r="I3122" s="160" t="b">
        <f t="shared" si="96"/>
        <v>0</v>
      </c>
      <c r="J3122" s="160" t="str">
        <f t="shared" si="97"/>
        <v>yes</v>
      </c>
    </row>
    <row r="3123" spans="2:10">
      <c r="B3123" t="s">
        <v>18839</v>
      </c>
      <c r="C3123" t="s">
        <v>18840</v>
      </c>
      <c r="D3123">
        <v>1</v>
      </c>
      <c r="E3123" s="160">
        <v>45924</v>
      </c>
      <c r="F3123" s="160">
        <v>45925</v>
      </c>
      <c r="I3123" s="160" t="b">
        <f t="shared" si="96"/>
        <v>0</v>
      </c>
      <c r="J3123" s="160" t="str">
        <f t="shared" si="97"/>
        <v>yes</v>
      </c>
    </row>
    <row r="3124" spans="2:10">
      <c r="B3124" t="s">
        <v>18841</v>
      </c>
      <c r="C3124" t="s">
        <v>18842</v>
      </c>
      <c r="D3124">
        <v>1</v>
      </c>
      <c r="E3124" s="160">
        <v>45927</v>
      </c>
      <c r="F3124" s="160">
        <v>45928</v>
      </c>
      <c r="G3124" s="160"/>
      <c r="H3124" s="160"/>
      <c r="I3124" s="160" t="b">
        <f t="shared" si="96"/>
        <v>0</v>
      </c>
      <c r="J3124" s="160" t="str">
        <f t="shared" si="97"/>
        <v>yes</v>
      </c>
    </row>
    <row r="3125" spans="2:10">
      <c r="B3125" t="s">
        <v>18843</v>
      </c>
      <c r="C3125" t="s">
        <v>18844</v>
      </c>
      <c r="D3125">
        <v>1</v>
      </c>
      <c r="E3125" s="160">
        <v>45929</v>
      </c>
      <c r="F3125" s="160">
        <v>45930</v>
      </c>
      <c r="I3125" s="160" t="b">
        <f t="shared" si="96"/>
        <v>0</v>
      </c>
      <c r="J3125" s="160" t="str">
        <f t="shared" si="97"/>
        <v>yes</v>
      </c>
    </row>
    <row r="3126" spans="2:10">
      <c r="B3126" t="s">
        <v>18845</v>
      </c>
      <c r="C3126" t="s">
        <v>18846</v>
      </c>
      <c r="D3126">
        <v>1</v>
      </c>
      <c r="E3126" s="160">
        <v>45931</v>
      </c>
      <c r="F3126" s="160">
        <v>45932</v>
      </c>
      <c r="I3126" s="160" t="b">
        <f t="shared" si="96"/>
        <v>0</v>
      </c>
      <c r="J3126" s="160" t="str">
        <f t="shared" si="97"/>
        <v>yes</v>
      </c>
    </row>
    <row r="3127" spans="2:10">
      <c r="B3127" t="s">
        <v>18847</v>
      </c>
      <c r="C3127" t="s">
        <v>18848</v>
      </c>
      <c r="D3127">
        <v>1</v>
      </c>
      <c r="E3127" s="160">
        <v>45951</v>
      </c>
      <c r="F3127" s="160">
        <v>45952</v>
      </c>
      <c r="I3127" s="160" t="b">
        <f t="shared" si="96"/>
        <v>0</v>
      </c>
      <c r="J3127" s="160" t="str">
        <f t="shared" si="97"/>
        <v>yes</v>
      </c>
    </row>
    <row r="3128" spans="2:10">
      <c r="B3128" t="s">
        <v>18849</v>
      </c>
      <c r="C3128" t="s">
        <v>18850</v>
      </c>
      <c r="D3128">
        <v>1</v>
      </c>
      <c r="E3128" s="160">
        <v>45946</v>
      </c>
      <c r="F3128" s="160">
        <v>45948</v>
      </c>
      <c r="G3128" s="160"/>
      <c r="I3128" s="160" t="b">
        <f t="shared" si="96"/>
        <v>0</v>
      </c>
      <c r="J3128" s="160" t="str">
        <f t="shared" si="97"/>
        <v>yes</v>
      </c>
    </row>
    <row r="3129" spans="2:10">
      <c r="B3129" t="s">
        <v>18851</v>
      </c>
      <c r="C3129" t="s">
        <v>18852</v>
      </c>
      <c r="D3129">
        <v>1</v>
      </c>
      <c r="E3129" s="160">
        <v>45949</v>
      </c>
      <c r="F3129" s="160">
        <v>45950</v>
      </c>
      <c r="I3129" s="160" t="b">
        <f t="shared" si="96"/>
        <v>0</v>
      </c>
      <c r="J3129" s="160" t="str">
        <f t="shared" si="97"/>
        <v>yes</v>
      </c>
    </row>
    <row r="3130" spans="2:10">
      <c r="B3130" t="s">
        <v>18853</v>
      </c>
      <c r="C3130" t="s">
        <v>18854</v>
      </c>
      <c r="D3130">
        <v>1</v>
      </c>
      <c r="E3130" s="160">
        <v>45946</v>
      </c>
      <c r="F3130" s="160">
        <v>45948</v>
      </c>
      <c r="I3130" s="160" t="b">
        <f t="shared" si="96"/>
        <v>0</v>
      </c>
      <c r="J3130" s="160" t="str">
        <f t="shared" si="97"/>
        <v>yes</v>
      </c>
    </row>
    <row r="3131" spans="2:10">
      <c r="B3131" t="s">
        <v>18855</v>
      </c>
      <c r="C3131" t="s">
        <v>18856</v>
      </c>
      <c r="D3131">
        <v>1</v>
      </c>
      <c r="E3131" s="160">
        <v>45949</v>
      </c>
      <c r="F3131" s="160">
        <v>45950</v>
      </c>
      <c r="G3131" s="160"/>
      <c r="H3131" s="160"/>
      <c r="I3131" s="160" t="b">
        <f t="shared" si="96"/>
        <v>0</v>
      </c>
      <c r="J3131" s="160" t="str">
        <f t="shared" si="97"/>
        <v>yes</v>
      </c>
    </row>
    <row r="3132" spans="2:10">
      <c r="B3132" t="s">
        <v>18857</v>
      </c>
      <c r="C3132" t="s">
        <v>18858</v>
      </c>
      <c r="D3132">
        <v>1</v>
      </c>
      <c r="E3132" s="160">
        <v>45960</v>
      </c>
      <c r="F3132" s="160">
        <v>45962</v>
      </c>
      <c r="I3132" s="160" t="b">
        <f t="shared" si="96"/>
        <v>0</v>
      </c>
      <c r="J3132" s="160" t="str">
        <f t="shared" si="97"/>
        <v>yes</v>
      </c>
    </row>
    <row r="3133" spans="2:10">
      <c r="B3133" t="s">
        <v>18859</v>
      </c>
      <c r="C3133" t="s">
        <v>18860</v>
      </c>
      <c r="D3133">
        <v>1</v>
      </c>
      <c r="E3133" s="160">
        <v>45963</v>
      </c>
      <c r="F3133" s="160">
        <v>45964</v>
      </c>
      <c r="I3133" s="160" t="b">
        <f t="shared" si="96"/>
        <v>0</v>
      </c>
      <c r="J3133" s="160" t="str">
        <f t="shared" si="97"/>
        <v>yes</v>
      </c>
    </row>
    <row r="3134" spans="2:10">
      <c r="B3134" t="s">
        <v>18861</v>
      </c>
      <c r="C3134" t="s">
        <v>18862</v>
      </c>
      <c r="D3134">
        <v>1</v>
      </c>
      <c r="E3134" s="160">
        <v>45965</v>
      </c>
      <c r="F3134" s="160">
        <v>45966</v>
      </c>
      <c r="G3134" s="160"/>
      <c r="H3134" s="160"/>
      <c r="I3134" s="160" t="b">
        <f t="shared" si="96"/>
        <v>0</v>
      </c>
      <c r="J3134" s="160" t="str">
        <f t="shared" si="97"/>
        <v>yes</v>
      </c>
    </row>
    <row r="3135" spans="2:10">
      <c r="B3135" t="s">
        <v>18863</v>
      </c>
      <c r="C3135" t="s">
        <v>18864</v>
      </c>
      <c r="D3135">
        <v>1</v>
      </c>
      <c r="E3135" s="160">
        <v>45967</v>
      </c>
      <c r="F3135" s="160">
        <v>45969</v>
      </c>
      <c r="I3135" s="160" t="b">
        <f t="shared" si="96"/>
        <v>0</v>
      </c>
      <c r="J3135" s="160" t="str">
        <f t="shared" si="97"/>
        <v>yes</v>
      </c>
    </row>
    <row r="3136" spans="2:10">
      <c r="B3136" t="s">
        <v>18865</v>
      </c>
      <c r="C3136" t="s">
        <v>18866</v>
      </c>
      <c r="D3136">
        <v>1</v>
      </c>
      <c r="E3136" s="160">
        <v>45970</v>
      </c>
      <c r="F3136" s="160">
        <v>45971</v>
      </c>
      <c r="G3136" s="160"/>
      <c r="H3136" s="160"/>
      <c r="I3136" s="160" t="b">
        <f t="shared" si="96"/>
        <v>0</v>
      </c>
      <c r="J3136" s="160" t="str">
        <f t="shared" si="97"/>
        <v>yes</v>
      </c>
    </row>
    <row r="3137" spans="2:10">
      <c r="B3137" t="s">
        <v>18867</v>
      </c>
      <c r="C3137" t="s">
        <v>18868</v>
      </c>
      <c r="D3137">
        <v>1</v>
      </c>
      <c r="E3137" s="160">
        <v>45960</v>
      </c>
      <c r="F3137" s="160">
        <v>45962</v>
      </c>
      <c r="I3137" s="160" t="b">
        <f t="shared" si="96"/>
        <v>0</v>
      </c>
      <c r="J3137" s="160" t="str">
        <f t="shared" si="97"/>
        <v>yes</v>
      </c>
    </row>
    <row r="3138" spans="2:10">
      <c r="B3138" t="s">
        <v>18869</v>
      </c>
      <c r="C3138" t="s">
        <v>18870</v>
      </c>
      <c r="D3138">
        <v>1</v>
      </c>
      <c r="E3138" s="160">
        <v>45963</v>
      </c>
      <c r="F3138" s="160">
        <v>45964</v>
      </c>
      <c r="I3138" s="160" t="b">
        <f t="shared" si="96"/>
        <v>0</v>
      </c>
      <c r="J3138" s="160" t="str">
        <f t="shared" si="97"/>
        <v>yes</v>
      </c>
    </row>
    <row r="3139" spans="2:10">
      <c r="B3139" t="s">
        <v>18871</v>
      </c>
      <c r="C3139" t="s">
        <v>18872</v>
      </c>
      <c r="D3139">
        <v>1</v>
      </c>
      <c r="E3139" s="160">
        <v>45965</v>
      </c>
      <c r="F3139" s="160">
        <v>45966</v>
      </c>
      <c r="G3139" s="160"/>
      <c r="H3139" s="160"/>
      <c r="I3139" s="160" t="b">
        <f t="shared" si="96"/>
        <v>0</v>
      </c>
      <c r="J3139" s="160" t="str">
        <f t="shared" si="97"/>
        <v>yes</v>
      </c>
    </row>
    <row r="3140" spans="2:10">
      <c r="B3140" t="s">
        <v>18873</v>
      </c>
      <c r="C3140" t="s">
        <v>18874</v>
      </c>
      <c r="D3140">
        <v>1</v>
      </c>
      <c r="E3140" s="160">
        <v>45939</v>
      </c>
      <c r="F3140" s="160">
        <v>45942</v>
      </c>
      <c r="G3140" s="160">
        <v>45937</v>
      </c>
      <c r="H3140" s="160"/>
      <c r="I3140" s="160" t="b">
        <f t="shared" si="96"/>
        <v>0</v>
      </c>
      <c r="J3140" s="160" t="str">
        <f t="shared" si="97"/>
        <v>yes</v>
      </c>
    </row>
    <row r="3141" spans="2:10">
      <c r="B3141" t="s">
        <v>18875</v>
      </c>
      <c r="C3141" t="s">
        <v>18876</v>
      </c>
      <c r="D3141">
        <v>1</v>
      </c>
      <c r="E3141" s="160">
        <v>45943</v>
      </c>
      <c r="F3141" s="160">
        <v>45945</v>
      </c>
      <c r="G3141" s="160"/>
      <c r="H3141" s="160"/>
      <c r="I3141" s="160" t="b">
        <f t="shared" si="96"/>
        <v>0</v>
      </c>
      <c r="J3141" s="160" t="str">
        <f t="shared" si="97"/>
        <v>yes</v>
      </c>
    </row>
    <row r="3142" spans="2:10">
      <c r="B3142" t="s">
        <v>18877</v>
      </c>
      <c r="C3142" t="s">
        <v>18878</v>
      </c>
      <c r="D3142">
        <v>1</v>
      </c>
      <c r="E3142" s="160">
        <v>45952</v>
      </c>
      <c r="F3142" s="160">
        <v>45956</v>
      </c>
      <c r="G3142" s="160"/>
      <c r="H3142" s="160"/>
      <c r="I3142" s="160" t="b">
        <f t="shared" si="96"/>
        <v>0</v>
      </c>
      <c r="J3142" s="160" t="str">
        <f t="shared" si="97"/>
        <v>yes</v>
      </c>
    </row>
    <row r="3143" spans="2:10">
      <c r="B3143" t="s">
        <v>18879</v>
      </c>
      <c r="C3143" t="s">
        <v>18880</v>
      </c>
      <c r="D3143">
        <v>1</v>
      </c>
      <c r="E3143" s="160">
        <v>45943</v>
      </c>
      <c r="F3143" s="160">
        <v>45944</v>
      </c>
      <c r="G3143" s="160"/>
      <c r="I3143" s="160" t="b">
        <f t="shared" si="96"/>
        <v>0</v>
      </c>
      <c r="J3143" s="160" t="str">
        <f t="shared" si="97"/>
        <v>yes</v>
      </c>
    </row>
    <row r="3144" spans="2:10">
      <c r="B3144" t="s">
        <v>18881</v>
      </c>
      <c r="C3144" t="s">
        <v>18882</v>
      </c>
      <c r="D3144">
        <v>1</v>
      </c>
      <c r="E3144" s="160">
        <v>45952</v>
      </c>
      <c r="F3144" s="160">
        <v>45953</v>
      </c>
      <c r="G3144" s="160"/>
      <c r="I3144" s="160" t="b">
        <f t="shared" si="96"/>
        <v>0</v>
      </c>
      <c r="J3144" s="160" t="str">
        <f t="shared" si="97"/>
        <v>yes</v>
      </c>
    </row>
    <row r="3145" spans="2:10">
      <c r="B3145" t="s">
        <v>18883</v>
      </c>
      <c r="C3145" t="s">
        <v>18884</v>
      </c>
      <c r="D3145">
        <v>1</v>
      </c>
      <c r="E3145" s="160">
        <v>45941</v>
      </c>
      <c r="F3145" s="160">
        <v>45942</v>
      </c>
      <c r="G3145" s="160"/>
      <c r="I3145" s="160" t="b">
        <f t="shared" si="96"/>
        <v>0</v>
      </c>
      <c r="J3145" s="160" t="str">
        <f t="shared" si="97"/>
        <v>yes</v>
      </c>
    </row>
    <row r="3146" spans="2:10">
      <c r="B3146" t="s">
        <v>18885</v>
      </c>
      <c r="C3146" t="s">
        <v>18886</v>
      </c>
      <c r="D3146">
        <v>1</v>
      </c>
      <c r="E3146" s="160">
        <v>45943</v>
      </c>
      <c r="F3146" s="160">
        <v>45944</v>
      </c>
      <c r="G3146" s="160"/>
      <c r="I3146" s="160" t="b">
        <f t="shared" si="96"/>
        <v>0</v>
      </c>
      <c r="J3146" s="160" t="str">
        <f t="shared" si="97"/>
        <v>yes</v>
      </c>
    </row>
    <row r="3147" spans="2:10">
      <c r="B3147" t="s">
        <v>18887</v>
      </c>
      <c r="C3147" t="s">
        <v>18888</v>
      </c>
      <c r="D3147">
        <v>1</v>
      </c>
      <c r="E3147" s="160">
        <v>45945</v>
      </c>
      <c r="F3147" s="160">
        <v>45946</v>
      </c>
      <c r="G3147" s="160"/>
      <c r="I3147" s="160" t="b">
        <f t="shared" ref="I3147:I3210" si="98">IF(E3147=G3147,"yes")</f>
        <v>0</v>
      </c>
      <c r="J3147" s="160" t="str">
        <f t="shared" ref="J3147:J3210" si="99">IF(E3147&gt;G3147,"yes")</f>
        <v>yes</v>
      </c>
    </row>
    <row r="3148" spans="2:10">
      <c r="B3148" t="s">
        <v>18889</v>
      </c>
      <c r="C3148" t="s">
        <v>18890</v>
      </c>
      <c r="D3148">
        <v>1</v>
      </c>
      <c r="E3148" s="160">
        <v>45955</v>
      </c>
      <c r="F3148" s="160">
        <v>45956</v>
      </c>
      <c r="G3148" s="160"/>
      <c r="H3148" s="160"/>
      <c r="I3148" s="160" t="b">
        <f t="shared" si="98"/>
        <v>0</v>
      </c>
      <c r="J3148" s="160" t="str">
        <f t="shared" si="99"/>
        <v>yes</v>
      </c>
    </row>
    <row r="3149" spans="2:10">
      <c r="B3149" t="s">
        <v>18891</v>
      </c>
      <c r="C3149" t="s">
        <v>18892</v>
      </c>
      <c r="D3149">
        <v>1</v>
      </c>
      <c r="E3149" s="160">
        <v>45957</v>
      </c>
      <c r="F3149" s="160">
        <v>45958</v>
      </c>
      <c r="G3149" s="160"/>
      <c r="H3149" s="160"/>
      <c r="I3149" s="160" t="b">
        <f t="shared" si="98"/>
        <v>0</v>
      </c>
      <c r="J3149" s="160" t="str">
        <f t="shared" si="99"/>
        <v>yes</v>
      </c>
    </row>
    <row r="3150" spans="2:10">
      <c r="B3150" t="s">
        <v>18893</v>
      </c>
      <c r="C3150" t="s">
        <v>18894</v>
      </c>
      <c r="D3150">
        <v>1</v>
      </c>
      <c r="E3150" s="160">
        <v>45959</v>
      </c>
      <c r="F3150" s="160">
        <v>45960</v>
      </c>
      <c r="G3150" s="160"/>
      <c r="H3150" s="160"/>
      <c r="I3150" s="160" t="b">
        <f t="shared" si="98"/>
        <v>0</v>
      </c>
      <c r="J3150" s="160" t="str">
        <f t="shared" si="99"/>
        <v>yes</v>
      </c>
    </row>
    <row r="3151" spans="2:10">
      <c r="B3151" t="s">
        <v>18895</v>
      </c>
      <c r="C3151" t="s">
        <v>18896</v>
      </c>
      <c r="D3151">
        <v>1</v>
      </c>
      <c r="E3151" s="160">
        <v>45962</v>
      </c>
      <c r="F3151" s="160">
        <v>45963</v>
      </c>
      <c r="G3151" s="160"/>
      <c r="H3151" s="160"/>
      <c r="I3151" s="160" t="b">
        <f t="shared" si="98"/>
        <v>0</v>
      </c>
      <c r="J3151" s="160" t="str">
        <f t="shared" si="99"/>
        <v>yes</v>
      </c>
    </row>
    <row r="3152" spans="2:10">
      <c r="B3152" t="s">
        <v>18897</v>
      </c>
      <c r="C3152" t="s">
        <v>18898</v>
      </c>
      <c r="D3152">
        <v>1</v>
      </c>
      <c r="E3152" s="160">
        <v>45964</v>
      </c>
      <c r="F3152" s="160">
        <v>45965</v>
      </c>
      <c r="G3152" s="160"/>
      <c r="H3152" s="160"/>
      <c r="I3152" s="160" t="b">
        <f t="shared" si="98"/>
        <v>0</v>
      </c>
      <c r="J3152" s="160" t="str">
        <f t="shared" si="99"/>
        <v>yes</v>
      </c>
    </row>
    <row r="3153" spans="2:10">
      <c r="B3153" t="s">
        <v>18899</v>
      </c>
      <c r="C3153" t="s">
        <v>18900</v>
      </c>
      <c r="D3153">
        <v>1</v>
      </c>
      <c r="E3153" s="160">
        <v>45964</v>
      </c>
      <c r="F3153" s="160">
        <v>45965</v>
      </c>
      <c r="G3153" s="160"/>
      <c r="H3153" s="160"/>
      <c r="I3153" s="160" t="b">
        <f t="shared" si="98"/>
        <v>0</v>
      </c>
      <c r="J3153" s="160" t="str">
        <f t="shared" si="99"/>
        <v>yes</v>
      </c>
    </row>
    <row r="3154" spans="2:10">
      <c r="B3154" t="s">
        <v>18901</v>
      </c>
      <c r="C3154" t="s">
        <v>18902</v>
      </c>
      <c r="D3154">
        <v>1</v>
      </c>
      <c r="E3154" s="160">
        <v>45966</v>
      </c>
      <c r="F3154" s="160">
        <v>45967</v>
      </c>
      <c r="G3154" s="160"/>
      <c r="H3154" s="160"/>
      <c r="I3154" s="160" t="b">
        <f t="shared" si="98"/>
        <v>0</v>
      </c>
      <c r="J3154" s="160" t="str">
        <f t="shared" si="99"/>
        <v>yes</v>
      </c>
    </row>
    <row r="3155" spans="2:10">
      <c r="B3155" t="s">
        <v>18903</v>
      </c>
      <c r="C3155" t="s">
        <v>18904</v>
      </c>
      <c r="D3155">
        <v>1</v>
      </c>
      <c r="E3155" s="160">
        <v>45969</v>
      </c>
      <c r="F3155" s="160">
        <v>45970</v>
      </c>
      <c r="G3155" s="160"/>
      <c r="H3155" s="160"/>
      <c r="I3155" s="160" t="b">
        <f t="shared" si="98"/>
        <v>0</v>
      </c>
      <c r="J3155" s="160" t="str">
        <f t="shared" si="99"/>
        <v>yes</v>
      </c>
    </row>
    <row r="3156" spans="2:10">
      <c r="B3156" t="s">
        <v>18905</v>
      </c>
      <c r="C3156" t="s">
        <v>18906</v>
      </c>
      <c r="D3156">
        <v>1</v>
      </c>
      <c r="E3156" s="160">
        <v>45966</v>
      </c>
      <c r="F3156" s="160">
        <v>45967</v>
      </c>
      <c r="G3156" s="160"/>
      <c r="H3156" s="160"/>
      <c r="I3156" s="160" t="b">
        <f t="shared" si="98"/>
        <v>0</v>
      </c>
      <c r="J3156" s="160" t="str">
        <f t="shared" si="99"/>
        <v>yes</v>
      </c>
    </row>
    <row r="3157" spans="2:10">
      <c r="B3157" t="s">
        <v>18907</v>
      </c>
      <c r="C3157" t="s">
        <v>18908</v>
      </c>
      <c r="D3157">
        <v>1</v>
      </c>
      <c r="E3157" s="160">
        <v>45969</v>
      </c>
      <c r="F3157" s="160">
        <v>45970</v>
      </c>
      <c r="G3157" s="160"/>
      <c r="H3157" s="160"/>
      <c r="I3157" s="160" t="b">
        <f t="shared" si="98"/>
        <v>0</v>
      </c>
      <c r="J3157" s="160" t="str">
        <f t="shared" si="99"/>
        <v>yes</v>
      </c>
    </row>
    <row r="3158" spans="2:10">
      <c r="B3158" t="s">
        <v>18909</v>
      </c>
      <c r="C3158" t="s">
        <v>18910</v>
      </c>
      <c r="D3158">
        <v>1</v>
      </c>
      <c r="E3158" s="160">
        <v>45971</v>
      </c>
      <c r="F3158" s="160">
        <v>45972</v>
      </c>
      <c r="G3158" s="160"/>
      <c r="H3158" s="160"/>
      <c r="I3158" s="160" t="b">
        <f t="shared" si="98"/>
        <v>0</v>
      </c>
      <c r="J3158" s="160" t="str">
        <f t="shared" si="99"/>
        <v>yes</v>
      </c>
    </row>
    <row r="3159" spans="2:10">
      <c r="B3159" t="s">
        <v>18911</v>
      </c>
      <c r="C3159" t="s">
        <v>18912</v>
      </c>
      <c r="D3159">
        <v>1</v>
      </c>
      <c r="E3159" s="160">
        <v>45969</v>
      </c>
      <c r="F3159" s="160">
        <v>45970</v>
      </c>
      <c r="G3159" s="160"/>
      <c r="H3159" s="160"/>
      <c r="I3159" s="160" t="b">
        <f t="shared" si="98"/>
        <v>0</v>
      </c>
      <c r="J3159" s="160" t="str">
        <f t="shared" si="99"/>
        <v>yes</v>
      </c>
    </row>
    <row r="3160" spans="2:10">
      <c r="B3160" t="s">
        <v>18913</v>
      </c>
      <c r="C3160" t="s">
        <v>18914</v>
      </c>
      <c r="D3160">
        <v>1</v>
      </c>
      <c r="E3160" s="160">
        <v>45971</v>
      </c>
      <c r="F3160" s="160">
        <v>45972</v>
      </c>
      <c r="G3160" s="160"/>
      <c r="H3160" s="160"/>
      <c r="I3160" s="160" t="b">
        <f t="shared" si="98"/>
        <v>0</v>
      </c>
      <c r="J3160" s="160" t="str">
        <f t="shared" si="99"/>
        <v>yes</v>
      </c>
    </row>
    <row r="3161" spans="2:10">
      <c r="B3161" t="s">
        <v>18915</v>
      </c>
      <c r="C3161" t="s">
        <v>18916</v>
      </c>
      <c r="D3161">
        <v>1</v>
      </c>
      <c r="E3161" s="160">
        <v>45973</v>
      </c>
      <c r="F3161" s="160">
        <v>45974</v>
      </c>
      <c r="G3161" s="160"/>
      <c r="H3161" s="160"/>
      <c r="I3161" s="160" t="b">
        <f t="shared" si="98"/>
        <v>0</v>
      </c>
      <c r="J3161" s="160" t="str">
        <f t="shared" si="99"/>
        <v>yes</v>
      </c>
    </row>
    <row r="3162" spans="2:10">
      <c r="B3162" t="s">
        <v>18917</v>
      </c>
      <c r="C3162" t="s">
        <v>18918</v>
      </c>
      <c r="D3162">
        <v>1</v>
      </c>
      <c r="E3162" s="160">
        <v>45945</v>
      </c>
      <c r="F3162" s="160">
        <v>45946</v>
      </c>
      <c r="G3162" s="160"/>
      <c r="H3162" s="160"/>
      <c r="I3162" s="160" t="b">
        <f t="shared" si="98"/>
        <v>0</v>
      </c>
      <c r="J3162" s="160" t="str">
        <f t="shared" si="99"/>
        <v>yes</v>
      </c>
    </row>
    <row r="3163" spans="2:10">
      <c r="B3163" t="s">
        <v>18919</v>
      </c>
      <c r="C3163" t="s">
        <v>18920</v>
      </c>
      <c r="D3163">
        <v>1</v>
      </c>
      <c r="E3163" s="160">
        <v>45948</v>
      </c>
      <c r="F3163" s="160">
        <v>45949</v>
      </c>
      <c r="G3163" s="160"/>
      <c r="H3163" s="160"/>
      <c r="I3163" s="160" t="b">
        <f t="shared" si="98"/>
        <v>0</v>
      </c>
      <c r="J3163" s="160" t="str">
        <f t="shared" si="99"/>
        <v>yes</v>
      </c>
    </row>
    <row r="3164" spans="2:10">
      <c r="B3164" t="s">
        <v>18921</v>
      </c>
      <c r="C3164" t="s">
        <v>18922</v>
      </c>
      <c r="D3164">
        <v>1</v>
      </c>
      <c r="E3164" s="160">
        <v>45950</v>
      </c>
      <c r="F3164" s="160">
        <v>45951</v>
      </c>
      <c r="G3164" s="160"/>
      <c r="H3164" s="160"/>
      <c r="I3164" s="160" t="b">
        <f t="shared" si="98"/>
        <v>0</v>
      </c>
      <c r="J3164" s="160" t="str">
        <f t="shared" si="99"/>
        <v>yes</v>
      </c>
    </row>
    <row r="3165" spans="2:10">
      <c r="B3165" t="s">
        <v>18923</v>
      </c>
      <c r="C3165" t="s">
        <v>18924</v>
      </c>
      <c r="D3165">
        <v>1</v>
      </c>
      <c r="E3165" s="160">
        <v>45945</v>
      </c>
      <c r="F3165" s="160">
        <v>45948</v>
      </c>
      <c r="G3165" s="160"/>
      <c r="H3165" s="160"/>
      <c r="I3165" s="160" t="b">
        <f t="shared" si="98"/>
        <v>0</v>
      </c>
      <c r="J3165" s="160" t="str">
        <f t="shared" si="99"/>
        <v>yes</v>
      </c>
    </row>
    <row r="3166" spans="2:10">
      <c r="B3166" t="s">
        <v>18925</v>
      </c>
      <c r="C3166" t="s">
        <v>18926</v>
      </c>
      <c r="D3166">
        <v>1</v>
      </c>
      <c r="E3166" s="160">
        <v>45949</v>
      </c>
      <c r="F3166" s="160">
        <v>45951</v>
      </c>
      <c r="G3166" s="160"/>
      <c r="H3166" s="160"/>
      <c r="I3166" s="160" t="b">
        <f t="shared" si="98"/>
        <v>0</v>
      </c>
      <c r="J3166" s="160" t="str">
        <f t="shared" si="99"/>
        <v>yes</v>
      </c>
    </row>
    <row r="3167" spans="2:10">
      <c r="B3167" t="s">
        <v>18927</v>
      </c>
      <c r="C3167" t="s">
        <v>18928</v>
      </c>
      <c r="D3167">
        <v>1</v>
      </c>
      <c r="E3167" s="160">
        <v>45952</v>
      </c>
      <c r="F3167" s="160">
        <v>45953</v>
      </c>
      <c r="G3167" s="160"/>
      <c r="H3167" s="160"/>
      <c r="I3167" s="160" t="b">
        <f t="shared" si="98"/>
        <v>0</v>
      </c>
      <c r="J3167" s="160" t="str">
        <f t="shared" si="99"/>
        <v>yes</v>
      </c>
    </row>
    <row r="3168" spans="2:10">
      <c r="B3168" t="s">
        <v>18929</v>
      </c>
      <c r="C3168" t="s">
        <v>18930</v>
      </c>
      <c r="D3168">
        <v>1</v>
      </c>
      <c r="E3168" s="160">
        <v>45948</v>
      </c>
      <c r="F3168" s="160">
        <v>45950</v>
      </c>
      <c r="G3168" s="160"/>
      <c r="H3168" s="160"/>
      <c r="I3168" s="160" t="b">
        <f t="shared" si="98"/>
        <v>0</v>
      </c>
      <c r="J3168" s="160" t="str">
        <f t="shared" si="99"/>
        <v>yes</v>
      </c>
    </row>
    <row r="3169" spans="2:10">
      <c r="B3169" t="s">
        <v>18931</v>
      </c>
      <c r="C3169" t="s">
        <v>18932</v>
      </c>
      <c r="D3169">
        <v>1</v>
      </c>
      <c r="E3169" s="160">
        <v>45951</v>
      </c>
      <c r="F3169" s="160">
        <v>45953</v>
      </c>
      <c r="G3169" s="160"/>
      <c r="H3169" s="160"/>
      <c r="I3169" s="160" t="b">
        <f t="shared" si="98"/>
        <v>0</v>
      </c>
      <c r="J3169" s="160" t="str">
        <f t="shared" si="99"/>
        <v>yes</v>
      </c>
    </row>
    <row r="3170" spans="2:10">
      <c r="B3170" t="s">
        <v>18933</v>
      </c>
      <c r="C3170" t="s">
        <v>18934</v>
      </c>
      <c r="D3170">
        <v>1</v>
      </c>
      <c r="E3170" s="160">
        <v>45955</v>
      </c>
      <c r="F3170" s="160">
        <v>45956</v>
      </c>
      <c r="G3170" s="160"/>
      <c r="H3170" s="160"/>
      <c r="I3170" s="160" t="b">
        <f t="shared" si="98"/>
        <v>0</v>
      </c>
      <c r="J3170" s="160" t="str">
        <f t="shared" si="99"/>
        <v>yes</v>
      </c>
    </row>
    <row r="3171" spans="2:10">
      <c r="B3171" t="s">
        <v>18935</v>
      </c>
      <c r="C3171" t="s">
        <v>18936</v>
      </c>
      <c r="D3171">
        <v>1</v>
      </c>
      <c r="E3171" s="160">
        <v>45945</v>
      </c>
      <c r="F3171" s="160">
        <v>45951</v>
      </c>
      <c r="G3171" s="160"/>
      <c r="H3171" s="160"/>
      <c r="I3171" s="160" t="b">
        <f t="shared" si="98"/>
        <v>0</v>
      </c>
      <c r="J3171" s="160" t="str">
        <f t="shared" si="99"/>
        <v>yes</v>
      </c>
    </row>
    <row r="3172" spans="2:10">
      <c r="B3172" t="s">
        <v>18937</v>
      </c>
      <c r="C3172" t="s">
        <v>18938</v>
      </c>
      <c r="D3172">
        <v>1</v>
      </c>
      <c r="E3172" s="160">
        <v>45976</v>
      </c>
      <c r="F3172" s="160">
        <v>45978</v>
      </c>
      <c r="G3172" s="160"/>
      <c r="H3172" s="160"/>
      <c r="I3172" s="160" t="b">
        <f t="shared" si="98"/>
        <v>0</v>
      </c>
      <c r="J3172" s="160" t="str">
        <f t="shared" si="99"/>
        <v>yes</v>
      </c>
    </row>
    <row r="3173" spans="2:10">
      <c r="B3173" t="s">
        <v>18939</v>
      </c>
      <c r="C3173" t="s">
        <v>18940</v>
      </c>
      <c r="D3173">
        <v>1</v>
      </c>
      <c r="E3173" s="160">
        <v>45979</v>
      </c>
      <c r="F3173" s="160">
        <v>45981</v>
      </c>
      <c r="G3173" s="160"/>
      <c r="H3173" s="160"/>
      <c r="I3173" s="160" t="b">
        <f t="shared" si="98"/>
        <v>0</v>
      </c>
      <c r="J3173" s="160" t="str">
        <f t="shared" si="99"/>
        <v>yes</v>
      </c>
    </row>
    <row r="3174" spans="2:10">
      <c r="B3174" t="s">
        <v>18941</v>
      </c>
      <c r="C3174" t="s">
        <v>18942</v>
      </c>
      <c r="D3174">
        <v>1</v>
      </c>
      <c r="E3174" s="160">
        <v>45983</v>
      </c>
      <c r="F3174" s="160">
        <v>45988</v>
      </c>
      <c r="G3174" s="160"/>
      <c r="H3174" s="160"/>
      <c r="I3174" s="160" t="b">
        <f t="shared" si="98"/>
        <v>0</v>
      </c>
      <c r="J3174" s="160" t="str">
        <f t="shared" si="99"/>
        <v>yes</v>
      </c>
    </row>
    <row r="3175" spans="2:10">
      <c r="B3175" t="s">
        <v>18943</v>
      </c>
      <c r="C3175" t="s">
        <v>18944</v>
      </c>
      <c r="D3175">
        <v>1</v>
      </c>
      <c r="E3175" s="160">
        <v>45990</v>
      </c>
      <c r="F3175" s="160">
        <v>45993</v>
      </c>
      <c r="G3175" s="160"/>
      <c r="H3175" s="160"/>
      <c r="I3175" s="160" t="b">
        <f t="shared" si="98"/>
        <v>0</v>
      </c>
      <c r="J3175" s="160" t="str">
        <f t="shared" si="99"/>
        <v>yes</v>
      </c>
    </row>
    <row r="3176" spans="2:10">
      <c r="B3176" t="s">
        <v>18945</v>
      </c>
      <c r="C3176" t="s">
        <v>18946</v>
      </c>
      <c r="D3176">
        <v>1</v>
      </c>
      <c r="E3176" s="160">
        <v>45994</v>
      </c>
      <c r="F3176" s="160">
        <v>45998</v>
      </c>
      <c r="G3176" s="160"/>
      <c r="H3176" s="160"/>
      <c r="I3176" s="160" t="b">
        <f t="shared" si="98"/>
        <v>0</v>
      </c>
      <c r="J3176" s="160" t="str">
        <f t="shared" si="99"/>
        <v>yes</v>
      </c>
    </row>
    <row r="3177" spans="2:10">
      <c r="B3177" t="s">
        <v>18947</v>
      </c>
      <c r="C3177" t="s">
        <v>18948</v>
      </c>
      <c r="D3177">
        <v>1</v>
      </c>
      <c r="E3177" s="160">
        <v>45976</v>
      </c>
      <c r="F3177" s="160">
        <v>45977</v>
      </c>
      <c r="G3177" s="160"/>
      <c r="H3177" s="160"/>
      <c r="I3177" s="160" t="b">
        <f t="shared" si="98"/>
        <v>0</v>
      </c>
      <c r="J3177" s="160" t="str">
        <f t="shared" si="99"/>
        <v>yes</v>
      </c>
    </row>
    <row r="3178" spans="2:10">
      <c r="B3178" t="s">
        <v>18949</v>
      </c>
      <c r="C3178" t="s">
        <v>18950</v>
      </c>
      <c r="D3178">
        <v>1</v>
      </c>
      <c r="E3178" s="160">
        <v>45978</v>
      </c>
      <c r="F3178" s="160">
        <v>45979</v>
      </c>
      <c r="G3178" s="160"/>
      <c r="H3178" s="160"/>
      <c r="I3178" s="160" t="b">
        <f t="shared" si="98"/>
        <v>0</v>
      </c>
      <c r="J3178" s="160" t="str">
        <f t="shared" si="99"/>
        <v>yes</v>
      </c>
    </row>
    <row r="3179" spans="2:10">
      <c r="B3179" t="s">
        <v>18951</v>
      </c>
      <c r="C3179" t="s">
        <v>18952</v>
      </c>
      <c r="D3179">
        <v>1</v>
      </c>
      <c r="E3179" s="160">
        <v>45980</v>
      </c>
      <c r="F3179" s="160">
        <v>45981</v>
      </c>
      <c r="G3179" s="160"/>
      <c r="H3179" s="160"/>
      <c r="I3179" s="160" t="b">
        <f t="shared" si="98"/>
        <v>0</v>
      </c>
      <c r="J3179" s="160" t="str">
        <f t="shared" si="99"/>
        <v>yes</v>
      </c>
    </row>
    <row r="3180" spans="2:10">
      <c r="B3180" t="s">
        <v>18953</v>
      </c>
      <c r="C3180" t="s">
        <v>18954</v>
      </c>
      <c r="D3180">
        <v>1</v>
      </c>
      <c r="E3180" s="160">
        <v>45983</v>
      </c>
      <c r="F3180" s="160">
        <v>45984</v>
      </c>
      <c r="G3180" s="160"/>
      <c r="H3180" s="160"/>
      <c r="I3180" s="160" t="b">
        <f t="shared" si="98"/>
        <v>0</v>
      </c>
      <c r="J3180" s="160" t="str">
        <f t="shared" si="99"/>
        <v>yes</v>
      </c>
    </row>
    <row r="3181" spans="2:10">
      <c r="B3181" t="s">
        <v>18955</v>
      </c>
      <c r="C3181" t="s">
        <v>18956</v>
      </c>
      <c r="D3181">
        <v>1</v>
      </c>
      <c r="E3181" s="160">
        <v>45994</v>
      </c>
      <c r="F3181" s="160">
        <v>45995</v>
      </c>
      <c r="G3181" s="160"/>
      <c r="H3181" s="160"/>
      <c r="I3181" s="160" t="b">
        <f t="shared" si="98"/>
        <v>0</v>
      </c>
      <c r="J3181" s="160" t="str">
        <f t="shared" si="99"/>
        <v>yes</v>
      </c>
    </row>
    <row r="3182" spans="2:10">
      <c r="B3182" t="s">
        <v>18957</v>
      </c>
      <c r="C3182" t="s">
        <v>18958</v>
      </c>
      <c r="D3182">
        <v>1</v>
      </c>
      <c r="E3182" s="160">
        <v>45990</v>
      </c>
      <c r="F3182" s="160">
        <v>45991</v>
      </c>
      <c r="G3182" s="160"/>
      <c r="H3182" s="160"/>
      <c r="I3182" s="160" t="b">
        <f t="shared" si="98"/>
        <v>0</v>
      </c>
      <c r="J3182" s="160" t="str">
        <f t="shared" si="99"/>
        <v>yes</v>
      </c>
    </row>
    <row r="3183" spans="2:10">
      <c r="B3183" t="s">
        <v>18959</v>
      </c>
      <c r="C3183" t="s">
        <v>18960</v>
      </c>
      <c r="D3183">
        <v>1</v>
      </c>
      <c r="E3183" s="160">
        <v>45992</v>
      </c>
      <c r="F3183" s="160">
        <v>45993</v>
      </c>
      <c r="G3183" s="160"/>
      <c r="H3183" s="160"/>
      <c r="I3183" s="160" t="b">
        <f t="shared" si="98"/>
        <v>0</v>
      </c>
      <c r="J3183" s="160" t="str">
        <f t="shared" si="99"/>
        <v>yes</v>
      </c>
    </row>
    <row r="3184" spans="2:10">
      <c r="B3184" t="s">
        <v>18961</v>
      </c>
      <c r="C3184" t="s">
        <v>18962</v>
      </c>
      <c r="D3184">
        <v>1</v>
      </c>
      <c r="E3184" s="160">
        <v>45999</v>
      </c>
      <c r="F3184" s="160">
        <v>46000</v>
      </c>
      <c r="G3184" s="160"/>
      <c r="H3184" s="160"/>
      <c r="I3184" s="160" t="b">
        <f t="shared" si="98"/>
        <v>0</v>
      </c>
      <c r="J3184" s="160" t="str">
        <f t="shared" si="99"/>
        <v>yes</v>
      </c>
    </row>
    <row r="3185" spans="2:10">
      <c r="B3185" t="s">
        <v>18963</v>
      </c>
      <c r="C3185" t="s">
        <v>18964</v>
      </c>
      <c r="D3185">
        <v>1</v>
      </c>
      <c r="E3185" s="160">
        <v>46001</v>
      </c>
      <c r="F3185" s="160">
        <v>46002</v>
      </c>
      <c r="G3185" s="160"/>
      <c r="H3185" s="160"/>
      <c r="I3185" s="160" t="b">
        <f t="shared" si="98"/>
        <v>0</v>
      </c>
      <c r="J3185" s="160" t="str">
        <f t="shared" si="99"/>
        <v>yes</v>
      </c>
    </row>
    <row r="3186" spans="2:10">
      <c r="B3186" t="s">
        <v>18965</v>
      </c>
      <c r="C3186" t="s">
        <v>18966</v>
      </c>
      <c r="D3186">
        <v>1</v>
      </c>
      <c r="E3186" s="160">
        <v>46004</v>
      </c>
      <c r="F3186" s="160">
        <v>46005</v>
      </c>
      <c r="G3186" s="160"/>
      <c r="H3186" s="160"/>
      <c r="I3186" s="160" t="b">
        <f t="shared" si="98"/>
        <v>0</v>
      </c>
      <c r="J3186" s="160" t="str">
        <f t="shared" si="99"/>
        <v>yes</v>
      </c>
    </row>
    <row r="3187" spans="2:10">
      <c r="B3187" t="s">
        <v>18967</v>
      </c>
      <c r="C3187" t="s">
        <v>18968</v>
      </c>
      <c r="D3187">
        <v>1</v>
      </c>
      <c r="E3187" s="160">
        <v>46006</v>
      </c>
      <c r="F3187" s="160">
        <v>46007</v>
      </c>
      <c r="G3187" s="160"/>
      <c r="H3187" s="160"/>
      <c r="I3187" s="160" t="b">
        <f t="shared" si="98"/>
        <v>0</v>
      </c>
      <c r="J3187" s="160" t="str">
        <f t="shared" si="99"/>
        <v>yes</v>
      </c>
    </row>
    <row r="3188" spans="2:10">
      <c r="B3188" t="s">
        <v>18969</v>
      </c>
      <c r="C3188" t="s">
        <v>18970</v>
      </c>
      <c r="D3188">
        <v>1</v>
      </c>
      <c r="E3188" s="160">
        <v>46008</v>
      </c>
      <c r="F3188" s="160">
        <v>46009</v>
      </c>
      <c r="G3188" s="160"/>
      <c r="H3188" s="160"/>
      <c r="I3188" s="160" t="b">
        <f t="shared" si="98"/>
        <v>0</v>
      </c>
      <c r="J3188" s="160" t="str">
        <f t="shared" si="99"/>
        <v>yes</v>
      </c>
    </row>
    <row r="3189" spans="2:10">
      <c r="B3189" t="s">
        <v>18971</v>
      </c>
      <c r="C3189" t="s">
        <v>18972</v>
      </c>
      <c r="D3189">
        <v>1</v>
      </c>
      <c r="E3189" s="160">
        <v>45999</v>
      </c>
      <c r="F3189" s="160">
        <v>46000</v>
      </c>
      <c r="G3189" s="160"/>
      <c r="H3189" s="160"/>
      <c r="I3189" s="160" t="b">
        <f t="shared" si="98"/>
        <v>0</v>
      </c>
      <c r="J3189" s="160" t="str">
        <f t="shared" si="99"/>
        <v>yes</v>
      </c>
    </row>
    <row r="3190" spans="2:10">
      <c r="B3190" t="s">
        <v>18973</v>
      </c>
      <c r="C3190" t="s">
        <v>18974</v>
      </c>
      <c r="D3190">
        <v>1</v>
      </c>
      <c r="E3190" s="160">
        <v>46001</v>
      </c>
      <c r="F3190" s="160">
        <v>46002</v>
      </c>
      <c r="G3190" s="160"/>
      <c r="H3190" s="160"/>
      <c r="I3190" s="160" t="b">
        <f t="shared" si="98"/>
        <v>0</v>
      </c>
      <c r="J3190" s="160" t="str">
        <f t="shared" si="99"/>
        <v>yes</v>
      </c>
    </row>
    <row r="3191" spans="2:10">
      <c r="B3191" t="s">
        <v>18975</v>
      </c>
      <c r="C3191" t="s">
        <v>18976</v>
      </c>
      <c r="D3191">
        <v>1</v>
      </c>
      <c r="E3191" s="160">
        <v>46004</v>
      </c>
      <c r="F3191" s="160">
        <v>46005</v>
      </c>
      <c r="G3191" s="160"/>
      <c r="H3191" s="160"/>
      <c r="I3191" s="160" t="b">
        <f t="shared" si="98"/>
        <v>0</v>
      </c>
      <c r="J3191" s="160" t="str">
        <f t="shared" si="99"/>
        <v>yes</v>
      </c>
    </row>
    <row r="3192" spans="2:10">
      <c r="B3192" t="s">
        <v>18977</v>
      </c>
      <c r="C3192" t="s">
        <v>18978</v>
      </c>
      <c r="D3192">
        <v>1</v>
      </c>
      <c r="E3192" s="160">
        <v>45956</v>
      </c>
      <c r="F3192" s="160">
        <v>45960</v>
      </c>
      <c r="G3192" s="160"/>
      <c r="H3192" s="160"/>
      <c r="I3192" s="160" t="b">
        <f t="shared" si="98"/>
        <v>0</v>
      </c>
      <c r="J3192" s="160" t="str">
        <f t="shared" si="99"/>
        <v>yes</v>
      </c>
    </row>
    <row r="3193" spans="2:10">
      <c r="B3193" t="s">
        <v>18979</v>
      </c>
      <c r="C3193" t="s">
        <v>18980</v>
      </c>
      <c r="D3193">
        <v>1</v>
      </c>
      <c r="E3193" s="160">
        <v>45962</v>
      </c>
      <c r="F3193" s="160">
        <v>45967</v>
      </c>
      <c r="G3193" s="160"/>
      <c r="H3193" s="160"/>
      <c r="I3193" s="160" t="b">
        <f t="shared" si="98"/>
        <v>0</v>
      </c>
      <c r="J3193" s="160" t="str">
        <f t="shared" si="99"/>
        <v>yes</v>
      </c>
    </row>
    <row r="3194" spans="2:10">
      <c r="B3194" t="s">
        <v>18981</v>
      </c>
      <c r="C3194" t="s">
        <v>18982</v>
      </c>
      <c r="D3194">
        <v>1</v>
      </c>
      <c r="E3194" s="160">
        <v>45969</v>
      </c>
      <c r="F3194" s="160">
        <v>45976</v>
      </c>
      <c r="G3194" s="160"/>
      <c r="H3194" s="160"/>
      <c r="I3194" s="160" t="b">
        <f t="shared" si="98"/>
        <v>0</v>
      </c>
      <c r="J3194" s="160" t="str">
        <f t="shared" si="99"/>
        <v>yes</v>
      </c>
    </row>
    <row r="3195" spans="2:10">
      <c r="B3195" t="s">
        <v>18983</v>
      </c>
      <c r="C3195" t="s">
        <v>18984</v>
      </c>
      <c r="D3195">
        <v>1</v>
      </c>
      <c r="E3195" s="160">
        <v>45977</v>
      </c>
      <c r="F3195" s="160">
        <v>45984</v>
      </c>
      <c r="I3195" s="160" t="b">
        <f t="shared" si="98"/>
        <v>0</v>
      </c>
      <c r="J3195" s="160" t="str">
        <f t="shared" si="99"/>
        <v>yes</v>
      </c>
    </row>
    <row r="3196" spans="2:10">
      <c r="B3196" t="s">
        <v>18985</v>
      </c>
      <c r="C3196" t="s">
        <v>18986</v>
      </c>
      <c r="D3196">
        <v>1</v>
      </c>
      <c r="E3196" s="160">
        <v>46015</v>
      </c>
      <c r="F3196" s="160">
        <v>46025</v>
      </c>
      <c r="I3196" s="160" t="b">
        <f t="shared" si="98"/>
        <v>0</v>
      </c>
      <c r="J3196" s="160" t="str">
        <f t="shared" si="99"/>
        <v>yes</v>
      </c>
    </row>
    <row r="3197" spans="2:10">
      <c r="B3197" t="s">
        <v>18987</v>
      </c>
      <c r="C3197" t="s">
        <v>18988</v>
      </c>
      <c r="D3197">
        <v>1</v>
      </c>
      <c r="E3197" s="160">
        <v>45962</v>
      </c>
      <c r="F3197" s="160">
        <v>45963</v>
      </c>
      <c r="G3197" s="160"/>
      <c r="H3197" s="160"/>
      <c r="I3197" s="160" t="b">
        <f t="shared" si="98"/>
        <v>0</v>
      </c>
      <c r="J3197" s="160" t="str">
        <f t="shared" si="99"/>
        <v>yes</v>
      </c>
    </row>
    <row r="3198" spans="2:10">
      <c r="B3198" t="s">
        <v>18989</v>
      </c>
      <c r="C3198" t="s">
        <v>18990</v>
      </c>
      <c r="D3198">
        <v>1</v>
      </c>
      <c r="E3198" s="160">
        <v>45964</v>
      </c>
      <c r="F3198" s="160">
        <v>45965</v>
      </c>
      <c r="I3198" s="160" t="b">
        <f t="shared" si="98"/>
        <v>0</v>
      </c>
      <c r="J3198" s="160" t="str">
        <f t="shared" si="99"/>
        <v>yes</v>
      </c>
    </row>
    <row r="3199" spans="2:10">
      <c r="B3199" t="s">
        <v>18991</v>
      </c>
      <c r="C3199" t="s">
        <v>18992</v>
      </c>
      <c r="D3199">
        <v>1</v>
      </c>
      <c r="E3199" s="160">
        <v>45966</v>
      </c>
      <c r="F3199" s="160">
        <v>45967</v>
      </c>
      <c r="I3199" s="160" t="b">
        <f t="shared" si="98"/>
        <v>0</v>
      </c>
      <c r="J3199" s="160" t="str">
        <f t="shared" si="99"/>
        <v>yes</v>
      </c>
    </row>
    <row r="3200" spans="2:10">
      <c r="B3200" t="s">
        <v>18993</v>
      </c>
      <c r="C3200" t="s">
        <v>18994</v>
      </c>
      <c r="D3200">
        <v>1</v>
      </c>
      <c r="E3200" s="160">
        <v>45969</v>
      </c>
      <c r="F3200" s="160">
        <v>45970</v>
      </c>
      <c r="G3200" s="160"/>
      <c r="H3200" s="160"/>
      <c r="I3200" s="160" t="b">
        <f t="shared" si="98"/>
        <v>0</v>
      </c>
      <c r="J3200" s="160" t="str">
        <f t="shared" si="99"/>
        <v>yes</v>
      </c>
    </row>
    <row r="3201" spans="2:10">
      <c r="B3201" t="s">
        <v>18995</v>
      </c>
      <c r="C3201" t="s">
        <v>18996</v>
      </c>
      <c r="D3201">
        <v>1</v>
      </c>
      <c r="E3201" s="160">
        <v>46015</v>
      </c>
      <c r="F3201" s="160">
        <v>46016</v>
      </c>
      <c r="G3201" s="160"/>
      <c r="I3201" s="160" t="b">
        <f t="shared" si="98"/>
        <v>0</v>
      </c>
      <c r="J3201" s="160" t="str">
        <f t="shared" si="99"/>
        <v>yes</v>
      </c>
    </row>
    <row r="3202" spans="2:10">
      <c r="B3202" t="s">
        <v>18997</v>
      </c>
      <c r="C3202" t="s">
        <v>18998</v>
      </c>
      <c r="D3202">
        <v>1</v>
      </c>
      <c r="E3202" s="160">
        <v>45962</v>
      </c>
      <c r="F3202" s="160">
        <v>45963</v>
      </c>
      <c r="G3202" s="160"/>
      <c r="H3202" s="160"/>
      <c r="I3202" s="160" t="b">
        <f t="shared" si="98"/>
        <v>0</v>
      </c>
      <c r="J3202" s="160" t="str">
        <f t="shared" si="99"/>
        <v>yes</v>
      </c>
    </row>
    <row r="3203" spans="2:10">
      <c r="B3203" t="s">
        <v>18999</v>
      </c>
      <c r="C3203" t="s">
        <v>19000</v>
      </c>
      <c r="D3203">
        <v>1</v>
      </c>
      <c r="E3203" s="160">
        <v>45964</v>
      </c>
      <c r="F3203" s="160">
        <v>45965</v>
      </c>
      <c r="G3203" s="160"/>
      <c r="I3203" s="160" t="b">
        <f t="shared" si="98"/>
        <v>0</v>
      </c>
      <c r="J3203" s="160" t="str">
        <f t="shared" si="99"/>
        <v>yes</v>
      </c>
    </row>
    <row r="3204" spans="2:10">
      <c r="B3204" t="s">
        <v>19001</v>
      </c>
      <c r="C3204" t="s">
        <v>19002</v>
      </c>
      <c r="D3204">
        <v>1</v>
      </c>
      <c r="E3204" s="160">
        <v>45966</v>
      </c>
      <c r="F3204" s="160">
        <v>45967</v>
      </c>
      <c r="G3204" s="160"/>
      <c r="H3204" s="160"/>
      <c r="I3204" s="160" t="b">
        <f t="shared" si="98"/>
        <v>0</v>
      </c>
      <c r="J3204" s="160" t="str">
        <f t="shared" si="99"/>
        <v>yes</v>
      </c>
    </row>
    <row r="3205" spans="2:10">
      <c r="B3205" t="s">
        <v>19003</v>
      </c>
      <c r="C3205" t="s">
        <v>19004</v>
      </c>
      <c r="D3205">
        <v>1</v>
      </c>
      <c r="E3205" s="160">
        <v>45969</v>
      </c>
      <c r="F3205" s="160">
        <v>45970</v>
      </c>
      <c r="G3205" s="160"/>
      <c r="I3205" s="160" t="b">
        <f t="shared" si="98"/>
        <v>0</v>
      </c>
      <c r="J3205" s="160" t="str">
        <f t="shared" si="99"/>
        <v>yes</v>
      </c>
    </row>
    <row r="3206" spans="2:10">
      <c r="B3206" t="s">
        <v>19005</v>
      </c>
      <c r="C3206" t="s">
        <v>19006</v>
      </c>
      <c r="D3206">
        <v>1</v>
      </c>
      <c r="E3206" s="160">
        <v>46048</v>
      </c>
      <c r="F3206" s="160">
        <v>46053</v>
      </c>
      <c r="G3206" s="160"/>
      <c r="H3206" s="160"/>
      <c r="I3206" s="160" t="b">
        <f t="shared" si="98"/>
        <v>0</v>
      </c>
      <c r="J3206" s="160" t="str">
        <f t="shared" si="99"/>
        <v>yes</v>
      </c>
    </row>
    <row r="3207" spans="2:10">
      <c r="B3207" t="s">
        <v>19007</v>
      </c>
      <c r="C3207" t="s">
        <v>19008</v>
      </c>
      <c r="D3207">
        <v>1</v>
      </c>
      <c r="E3207" s="160">
        <v>45971</v>
      </c>
      <c r="F3207" s="160">
        <v>45972</v>
      </c>
      <c r="G3207" s="160">
        <v>45916</v>
      </c>
      <c r="H3207" s="160"/>
      <c r="I3207" s="160" t="b">
        <f t="shared" si="98"/>
        <v>0</v>
      </c>
      <c r="J3207" s="160" t="str">
        <f t="shared" si="99"/>
        <v>yes</v>
      </c>
    </row>
    <row r="3208" spans="2:10">
      <c r="B3208" t="s">
        <v>19009</v>
      </c>
      <c r="C3208" t="s">
        <v>19010</v>
      </c>
      <c r="D3208">
        <v>1</v>
      </c>
      <c r="E3208" s="160">
        <v>45973</v>
      </c>
      <c r="F3208" s="160">
        <v>45974</v>
      </c>
      <c r="G3208" s="160">
        <v>45897</v>
      </c>
      <c r="H3208" s="160"/>
      <c r="I3208" s="160" t="b">
        <f t="shared" si="98"/>
        <v>0</v>
      </c>
      <c r="J3208" s="160" t="str">
        <f t="shared" si="99"/>
        <v>yes</v>
      </c>
    </row>
    <row r="3209" spans="2:10">
      <c r="B3209" t="s">
        <v>19011</v>
      </c>
      <c r="C3209" t="s">
        <v>19012</v>
      </c>
      <c r="D3209">
        <v>1</v>
      </c>
      <c r="E3209" s="160">
        <v>45966</v>
      </c>
      <c r="F3209" s="160">
        <v>45967</v>
      </c>
      <c r="G3209" s="160">
        <v>45903</v>
      </c>
      <c r="H3209" s="160"/>
      <c r="I3209" s="160" t="b">
        <f t="shared" si="98"/>
        <v>0</v>
      </c>
      <c r="J3209" s="160" t="str">
        <f t="shared" si="99"/>
        <v>yes</v>
      </c>
    </row>
    <row r="3210" spans="2:10">
      <c r="B3210" t="s">
        <v>19013</v>
      </c>
      <c r="C3210" t="s">
        <v>19014</v>
      </c>
      <c r="D3210">
        <v>1</v>
      </c>
      <c r="E3210" s="160">
        <v>45969</v>
      </c>
      <c r="F3210" s="160">
        <v>45970</v>
      </c>
      <c r="G3210" s="160">
        <v>45911</v>
      </c>
      <c r="I3210" s="160" t="b">
        <f t="shared" si="98"/>
        <v>0</v>
      </c>
      <c r="J3210" s="160" t="str">
        <f t="shared" si="99"/>
        <v>yes</v>
      </c>
    </row>
    <row r="3211" spans="2:10">
      <c r="B3211" t="s">
        <v>19015</v>
      </c>
      <c r="C3211" t="s">
        <v>19016</v>
      </c>
      <c r="D3211">
        <v>1</v>
      </c>
      <c r="E3211" s="160">
        <v>45971</v>
      </c>
      <c r="F3211" s="160">
        <v>45972</v>
      </c>
      <c r="G3211" s="160">
        <v>45913</v>
      </c>
      <c r="H3211" s="160"/>
      <c r="I3211" s="160" t="b">
        <f t="shared" ref="I3211:I3274" si="100">IF(E3211=G3211,"yes")</f>
        <v>0</v>
      </c>
      <c r="J3211" s="160" t="str">
        <f t="shared" ref="J3211:J3274" si="101">IF(E3211&gt;G3211,"yes")</f>
        <v>yes</v>
      </c>
    </row>
    <row r="3212" spans="2:10">
      <c r="B3212" t="s">
        <v>19017</v>
      </c>
      <c r="C3212" t="s">
        <v>19018</v>
      </c>
      <c r="D3212">
        <v>1</v>
      </c>
      <c r="E3212" s="160">
        <v>45973</v>
      </c>
      <c r="F3212" s="160">
        <v>45976</v>
      </c>
      <c r="G3212" s="160">
        <v>45890</v>
      </c>
      <c r="I3212" s="160" t="b">
        <f t="shared" si="100"/>
        <v>0</v>
      </c>
      <c r="J3212" s="160" t="str">
        <f t="shared" si="101"/>
        <v>yes</v>
      </c>
    </row>
    <row r="3213" spans="2:10">
      <c r="B3213" t="s">
        <v>19019</v>
      </c>
      <c r="C3213" t="s">
        <v>19020</v>
      </c>
      <c r="D3213">
        <v>1</v>
      </c>
      <c r="E3213" s="160">
        <v>45977</v>
      </c>
      <c r="F3213" s="160">
        <v>45980</v>
      </c>
      <c r="G3213" s="160">
        <v>45893</v>
      </c>
      <c r="H3213" s="160"/>
      <c r="I3213" s="160" t="b">
        <f t="shared" si="100"/>
        <v>0</v>
      </c>
      <c r="J3213" s="160" t="str">
        <f t="shared" si="101"/>
        <v>yes</v>
      </c>
    </row>
    <row r="3214" spans="2:10">
      <c r="B3214" t="s">
        <v>19021</v>
      </c>
      <c r="C3214" t="s">
        <v>19022</v>
      </c>
      <c r="D3214">
        <v>1</v>
      </c>
      <c r="E3214" s="160">
        <v>45969</v>
      </c>
      <c r="F3214" s="160">
        <v>45970</v>
      </c>
      <c r="G3214" s="160">
        <v>45900</v>
      </c>
      <c r="I3214" s="160" t="b">
        <f t="shared" si="100"/>
        <v>0</v>
      </c>
      <c r="J3214" s="160" t="str">
        <f t="shared" si="101"/>
        <v>yes</v>
      </c>
    </row>
    <row r="3215" spans="2:10">
      <c r="B3215" t="s">
        <v>19023</v>
      </c>
      <c r="C3215" t="s">
        <v>19024</v>
      </c>
      <c r="D3215">
        <v>1</v>
      </c>
      <c r="E3215" s="160">
        <v>45971</v>
      </c>
      <c r="F3215" s="160">
        <v>45972</v>
      </c>
      <c r="G3215" s="160">
        <v>45903</v>
      </c>
      <c r="H3215" s="160"/>
      <c r="I3215" s="160" t="b">
        <f t="shared" si="100"/>
        <v>0</v>
      </c>
      <c r="J3215" s="160" t="str">
        <f t="shared" si="101"/>
        <v>yes</v>
      </c>
    </row>
    <row r="3216" spans="2:10">
      <c r="B3216" t="s">
        <v>19025</v>
      </c>
      <c r="C3216" t="s">
        <v>19026</v>
      </c>
      <c r="D3216">
        <v>1</v>
      </c>
      <c r="E3216" s="160">
        <v>45973</v>
      </c>
      <c r="F3216" s="160">
        <v>45974</v>
      </c>
      <c r="G3216" s="160">
        <v>45903</v>
      </c>
      <c r="H3216" s="160"/>
      <c r="I3216" s="160" t="b">
        <f t="shared" si="100"/>
        <v>0</v>
      </c>
      <c r="J3216" s="160" t="str">
        <f t="shared" si="101"/>
        <v>yes</v>
      </c>
    </row>
    <row r="3217" spans="2:10">
      <c r="B3217" t="s">
        <v>19027</v>
      </c>
      <c r="C3217" t="s">
        <v>19028</v>
      </c>
      <c r="D3217">
        <v>1</v>
      </c>
      <c r="E3217" s="160">
        <v>45976</v>
      </c>
      <c r="F3217" s="160">
        <v>45977</v>
      </c>
      <c r="G3217" s="160">
        <v>45890</v>
      </c>
      <c r="H3217" s="160"/>
      <c r="I3217" s="160" t="b">
        <f t="shared" si="100"/>
        <v>0</v>
      </c>
      <c r="J3217" s="160" t="str">
        <f t="shared" si="101"/>
        <v>yes</v>
      </c>
    </row>
    <row r="3218" spans="2:10">
      <c r="B3218" t="s">
        <v>19029</v>
      </c>
      <c r="C3218" t="s">
        <v>19030</v>
      </c>
      <c r="D3218">
        <v>1</v>
      </c>
      <c r="E3218" s="160">
        <v>45978</v>
      </c>
      <c r="F3218" s="160">
        <v>45980</v>
      </c>
      <c r="G3218" s="160">
        <v>45892</v>
      </c>
      <c r="H3218" s="160"/>
      <c r="I3218" s="160" t="b">
        <f t="shared" si="100"/>
        <v>0</v>
      </c>
      <c r="J3218" s="160" t="str">
        <f t="shared" si="101"/>
        <v>yes</v>
      </c>
    </row>
    <row r="3219" spans="2:10">
      <c r="B3219" t="s">
        <v>19031</v>
      </c>
      <c r="C3219" t="s">
        <v>19032</v>
      </c>
      <c r="D3219">
        <v>1</v>
      </c>
      <c r="E3219" s="160">
        <v>45976</v>
      </c>
      <c r="F3219" s="160">
        <v>45977</v>
      </c>
      <c r="G3219" s="160">
        <v>45935</v>
      </c>
      <c r="H3219" s="160"/>
      <c r="I3219" s="160" t="b">
        <f t="shared" si="100"/>
        <v>0</v>
      </c>
      <c r="J3219" s="160" t="str">
        <f t="shared" si="101"/>
        <v>yes</v>
      </c>
    </row>
    <row r="3220" spans="2:10">
      <c r="B3220" t="s">
        <v>19033</v>
      </c>
      <c r="C3220" t="s">
        <v>19034</v>
      </c>
      <c r="D3220">
        <v>1</v>
      </c>
      <c r="E3220" s="160">
        <v>45978</v>
      </c>
      <c r="F3220" s="160">
        <v>45979</v>
      </c>
      <c r="G3220" s="160">
        <v>45889</v>
      </c>
      <c r="H3220" s="160"/>
      <c r="I3220" s="160" t="b">
        <f t="shared" si="100"/>
        <v>0</v>
      </c>
      <c r="J3220" s="160" t="str">
        <f t="shared" si="101"/>
        <v>yes</v>
      </c>
    </row>
    <row r="3221" spans="2:10">
      <c r="B3221" t="s">
        <v>19035</v>
      </c>
      <c r="C3221" t="s">
        <v>19036</v>
      </c>
      <c r="D3221">
        <v>1</v>
      </c>
      <c r="E3221" s="160">
        <v>45980</v>
      </c>
      <c r="F3221" s="160">
        <v>45983</v>
      </c>
      <c r="G3221" s="160">
        <v>45892</v>
      </c>
      <c r="H3221" s="160"/>
      <c r="I3221" s="160" t="b">
        <f t="shared" si="100"/>
        <v>0</v>
      </c>
      <c r="J3221" s="160" t="str">
        <f t="shared" si="101"/>
        <v>yes</v>
      </c>
    </row>
    <row r="3222" spans="2:10">
      <c r="B3222" t="s">
        <v>19037</v>
      </c>
      <c r="C3222" t="s">
        <v>19038</v>
      </c>
      <c r="D3222">
        <v>1</v>
      </c>
      <c r="E3222" s="160">
        <v>45980</v>
      </c>
      <c r="F3222" s="160">
        <v>45981</v>
      </c>
      <c r="G3222" s="160">
        <v>45876</v>
      </c>
      <c r="H3222" s="160"/>
      <c r="I3222" s="160" t="b">
        <f t="shared" si="100"/>
        <v>0</v>
      </c>
      <c r="J3222" s="160" t="str">
        <f t="shared" si="101"/>
        <v>yes</v>
      </c>
    </row>
    <row r="3223" spans="2:10">
      <c r="B3223" t="s">
        <v>19039</v>
      </c>
      <c r="C3223" t="s">
        <v>19040</v>
      </c>
      <c r="D3223">
        <v>1</v>
      </c>
      <c r="E3223" s="160">
        <v>45983</v>
      </c>
      <c r="F3223" s="160">
        <v>45984</v>
      </c>
      <c r="G3223" s="160">
        <v>45899</v>
      </c>
      <c r="H3223" s="160"/>
      <c r="I3223" s="160" t="b">
        <f t="shared" si="100"/>
        <v>0</v>
      </c>
      <c r="J3223" s="160" t="str">
        <f t="shared" si="101"/>
        <v>yes</v>
      </c>
    </row>
    <row r="3224" spans="2:10">
      <c r="B3224" t="s">
        <v>19041</v>
      </c>
      <c r="C3224" t="s">
        <v>19042</v>
      </c>
      <c r="D3224">
        <v>1</v>
      </c>
      <c r="E3224" s="160">
        <v>46011</v>
      </c>
      <c r="F3224" s="160">
        <v>46012</v>
      </c>
      <c r="G3224" s="160"/>
      <c r="H3224" s="160"/>
      <c r="I3224" s="160" t="b">
        <f t="shared" si="100"/>
        <v>0</v>
      </c>
      <c r="J3224" s="160" t="str">
        <f t="shared" si="101"/>
        <v>yes</v>
      </c>
    </row>
    <row r="3225" spans="2:10">
      <c r="B3225" t="s">
        <v>19043</v>
      </c>
      <c r="C3225" t="s">
        <v>19044</v>
      </c>
      <c r="D3225">
        <v>1</v>
      </c>
      <c r="E3225" s="160">
        <v>45994</v>
      </c>
      <c r="F3225" s="160">
        <v>45995</v>
      </c>
      <c r="G3225" s="160">
        <v>45946</v>
      </c>
      <c r="H3225" s="160"/>
      <c r="I3225" s="160" t="b">
        <f t="shared" si="100"/>
        <v>0</v>
      </c>
      <c r="J3225" s="160" t="str">
        <f t="shared" si="101"/>
        <v>yes</v>
      </c>
    </row>
    <row r="3226" spans="2:10">
      <c r="B3226" t="s">
        <v>19045</v>
      </c>
      <c r="C3226" t="s">
        <v>19046</v>
      </c>
      <c r="D3226">
        <v>1</v>
      </c>
      <c r="E3226" s="160">
        <v>45997</v>
      </c>
      <c r="F3226" s="160">
        <v>45998</v>
      </c>
      <c r="G3226" s="160">
        <v>45949</v>
      </c>
      <c r="H3226" s="160"/>
      <c r="I3226" s="160" t="b">
        <f t="shared" si="100"/>
        <v>0</v>
      </c>
      <c r="J3226" s="160" t="str">
        <f t="shared" si="101"/>
        <v>yes</v>
      </c>
    </row>
    <row r="3227" spans="2:10">
      <c r="B3227" t="s">
        <v>19047</v>
      </c>
      <c r="C3227" t="s">
        <v>19048</v>
      </c>
      <c r="D3227">
        <v>1</v>
      </c>
      <c r="E3227" s="160">
        <v>45999</v>
      </c>
      <c r="F3227" s="160">
        <v>46000</v>
      </c>
      <c r="G3227" s="160"/>
      <c r="H3227" s="160"/>
      <c r="I3227" s="160" t="b">
        <f t="shared" si="100"/>
        <v>0</v>
      </c>
      <c r="J3227" s="160" t="str">
        <f t="shared" si="101"/>
        <v>yes</v>
      </c>
    </row>
    <row r="3228" spans="2:10">
      <c r="B3228" t="s">
        <v>19049</v>
      </c>
      <c r="C3228" t="s">
        <v>19050</v>
      </c>
      <c r="D3228">
        <v>1</v>
      </c>
      <c r="E3228" s="160">
        <v>46001</v>
      </c>
      <c r="F3228" s="160">
        <v>46002</v>
      </c>
      <c r="G3228" s="160"/>
      <c r="H3228" s="160"/>
      <c r="I3228" s="160" t="b">
        <f t="shared" si="100"/>
        <v>0</v>
      </c>
      <c r="J3228" s="160" t="str">
        <f t="shared" si="101"/>
        <v>yes</v>
      </c>
    </row>
    <row r="3229" spans="2:10">
      <c r="B3229" t="s">
        <v>19051</v>
      </c>
      <c r="C3229" t="s">
        <v>19052</v>
      </c>
      <c r="D3229">
        <v>1</v>
      </c>
      <c r="E3229" s="160">
        <v>46004</v>
      </c>
      <c r="F3229" s="160">
        <v>46005</v>
      </c>
      <c r="G3229" s="160"/>
      <c r="H3229" s="160"/>
      <c r="I3229" s="160" t="b">
        <f t="shared" si="100"/>
        <v>0</v>
      </c>
      <c r="J3229" s="160" t="str">
        <f t="shared" si="101"/>
        <v>yes</v>
      </c>
    </row>
    <row r="3230" spans="2:10">
      <c r="B3230" t="s">
        <v>19053</v>
      </c>
      <c r="C3230" t="s">
        <v>19054</v>
      </c>
      <c r="D3230">
        <v>1</v>
      </c>
      <c r="E3230" s="160">
        <v>46006</v>
      </c>
      <c r="F3230" s="160">
        <v>46008</v>
      </c>
      <c r="G3230" s="160"/>
      <c r="H3230" s="160"/>
      <c r="I3230" s="160" t="b">
        <f t="shared" si="100"/>
        <v>0</v>
      </c>
      <c r="J3230" s="160" t="str">
        <f t="shared" si="101"/>
        <v>yes</v>
      </c>
    </row>
    <row r="3231" spans="2:10">
      <c r="B3231" t="s">
        <v>19055</v>
      </c>
      <c r="C3231" t="s">
        <v>19056</v>
      </c>
      <c r="D3231">
        <v>1</v>
      </c>
      <c r="E3231" s="160">
        <v>46009</v>
      </c>
      <c r="F3231" s="160">
        <v>46012</v>
      </c>
      <c r="G3231" s="160"/>
      <c r="H3231" s="160"/>
      <c r="I3231" s="160" t="b">
        <f t="shared" si="100"/>
        <v>0</v>
      </c>
      <c r="J3231" s="160" t="str">
        <f t="shared" si="101"/>
        <v>yes</v>
      </c>
    </row>
    <row r="3232" spans="2:10">
      <c r="B3232" t="s">
        <v>19057</v>
      </c>
      <c r="C3232" t="s">
        <v>19058</v>
      </c>
      <c r="D3232">
        <v>1</v>
      </c>
      <c r="E3232" s="160">
        <v>46013</v>
      </c>
      <c r="F3232" s="160">
        <v>46014</v>
      </c>
      <c r="G3232" s="160"/>
      <c r="H3232" s="160"/>
      <c r="I3232" s="160" t="b">
        <f t="shared" si="100"/>
        <v>0</v>
      </c>
      <c r="J3232" s="160" t="str">
        <f t="shared" si="101"/>
        <v>yes</v>
      </c>
    </row>
    <row r="3233" spans="2:10">
      <c r="B3233" t="s">
        <v>19059</v>
      </c>
      <c r="C3233" t="s">
        <v>19060</v>
      </c>
      <c r="D3233">
        <v>1</v>
      </c>
      <c r="E3233" s="160">
        <v>46015</v>
      </c>
      <c r="F3233" s="160">
        <v>46016</v>
      </c>
      <c r="G3233" s="160"/>
      <c r="H3233" s="160"/>
      <c r="I3233" s="160" t="b">
        <f t="shared" si="100"/>
        <v>0</v>
      </c>
      <c r="J3233" s="160" t="str">
        <f t="shared" si="101"/>
        <v>yes</v>
      </c>
    </row>
    <row r="3234" spans="2:10">
      <c r="B3234" t="s">
        <v>19061</v>
      </c>
      <c r="C3234" t="s">
        <v>19062</v>
      </c>
      <c r="D3234">
        <v>1</v>
      </c>
      <c r="E3234" s="160">
        <v>45976</v>
      </c>
      <c r="F3234" s="160">
        <v>45977</v>
      </c>
      <c r="G3234" s="160">
        <v>45916</v>
      </c>
      <c r="I3234" s="160" t="b">
        <f t="shared" si="100"/>
        <v>0</v>
      </c>
      <c r="J3234" s="160" t="str">
        <f t="shared" si="101"/>
        <v>yes</v>
      </c>
    </row>
    <row r="3235" spans="2:10">
      <c r="B3235" t="s">
        <v>19063</v>
      </c>
      <c r="C3235" t="s">
        <v>19064</v>
      </c>
      <c r="D3235">
        <v>1</v>
      </c>
      <c r="E3235" s="160">
        <v>45978</v>
      </c>
      <c r="F3235" s="160">
        <v>45979</v>
      </c>
      <c r="G3235" s="160"/>
      <c r="I3235" s="160" t="b">
        <f t="shared" si="100"/>
        <v>0</v>
      </c>
      <c r="J3235" s="160" t="str">
        <f t="shared" si="101"/>
        <v>yes</v>
      </c>
    </row>
    <row r="3236" spans="2:10">
      <c r="B3236" t="s">
        <v>19065</v>
      </c>
      <c r="C3236" t="s">
        <v>19066</v>
      </c>
      <c r="D3236">
        <v>1</v>
      </c>
      <c r="E3236" s="160">
        <v>45980</v>
      </c>
      <c r="F3236" s="160">
        <v>45981</v>
      </c>
      <c r="G3236" s="160"/>
      <c r="H3236" s="160"/>
      <c r="I3236" s="160" t="b">
        <f t="shared" si="100"/>
        <v>0</v>
      </c>
      <c r="J3236" s="160" t="str">
        <f t="shared" si="101"/>
        <v>yes</v>
      </c>
    </row>
    <row r="3237" spans="2:10">
      <c r="B3237" t="s">
        <v>19067</v>
      </c>
      <c r="C3237" t="s">
        <v>19068</v>
      </c>
      <c r="D3237">
        <v>1</v>
      </c>
      <c r="E3237" s="160">
        <v>45983</v>
      </c>
      <c r="F3237" s="160">
        <v>45985</v>
      </c>
      <c r="G3237" s="160"/>
      <c r="H3237" s="160"/>
      <c r="I3237" s="160" t="b">
        <f t="shared" si="100"/>
        <v>0</v>
      </c>
      <c r="J3237" s="160" t="str">
        <f t="shared" si="101"/>
        <v>yes</v>
      </c>
    </row>
    <row r="3238" spans="2:10">
      <c r="B3238" t="s">
        <v>19069</v>
      </c>
      <c r="C3238" t="s">
        <v>19070</v>
      </c>
      <c r="D3238">
        <v>1</v>
      </c>
      <c r="E3238" s="160">
        <v>46013</v>
      </c>
      <c r="F3238" s="160">
        <v>46015</v>
      </c>
      <c r="G3238" s="160"/>
      <c r="H3238" s="160"/>
      <c r="I3238" s="160" t="b">
        <f t="shared" si="100"/>
        <v>0</v>
      </c>
      <c r="J3238" s="160" t="str">
        <f t="shared" si="101"/>
        <v>yes</v>
      </c>
    </row>
    <row r="3239" spans="2:10">
      <c r="B3239" t="s">
        <v>19071</v>
      </c>
      <c r="C3239" t="s">
        <v>19072</v>
      </c>
      <c r="D3239">
        <v>1</v>
      </c>
      <c r="E3239" s="160">
        <v>45985</v>
      </c>
      <c r="F3239" s="160">
        <v>45986</v>
      </c>
      <c r="G3239" s="160"/>
      <c r="H3239" s="160"/>
      <c r="I3239" s="160" t="b">
        <f t="shared" si="100"/>
        <v>0</v>
      </c>
      <c r="J3239" s="160" t="str">
        <f t="shared" si="101"/>
        <v>yes</v>
      </c>
    </row>
    <row r="3240" spans="2:10">
      <c r="B3240" t="s">
        <v>19073</v>
      </c>
      <c r="C3240" t="s">
        <v>19074</v>
      </c>
      <c r="D3240">
        <v>1</v>
      </c>
      <c r="E3240" s="160">
        <v>46016</v>
      </c>
      <c r="F3240" s="160">
        <v>46018</v>
      </c>
      <c r="G3240" s="160"/>
      <c r="H3240" s="160"/>
      <c r="I3240" s="160" t="b">
        <f t="shared" si="100"/>
        <v>0</v>
      </c>
      <c r="J3240" s="160" t="str">
        <f t="shared" si="101"/>
        <v>yes</v>
      </c>
    </row>
    <row r="3241" spans="2:10">
      <c r="B3241" t="s">
        <v>19075</v>
      </c>
      <c r="C3241" t="s">
        <v>19076</v>
      </c>
      <c r="D3241">
        <v>1</v>
      </c>
      <c r="E3241" s="160">
        <v>45980</v>
      </c>
      <c r="F3241" s="160">
        <v>45981</v>
      </c>
      <c r="G3241" s="160">
        <v>45893</v>
      </c>
      <c r="H3241" s="160"/>
      <c r="I3241" s="160" t="b">
        <f t="shared" si="100"/>
        <v>0</v>
      </c>
      <c r="J3241" s="160" t="str">
        <f t="shared" si="101"/>
        <v>yes</v>
      </c>
    </row>
    <row r="3242" spans="2:10">
      <c r="B3242" t="s">
        <v>19077</v>
      </c>
      <c r="C3242" t="s">
        <v>19078</v>
      </c>
      <c r="D3242">
        <v>1</v>
      </c>
      <c r="E3242" s="160">
        <v>45983</v>
      </c>
      <c r="F3242" s="160">
        <v>45984</v>
      </c>
      <c r="G3242" s="160">
        <v>45895</v>
      </c>
      <c r="H3242" s="160"/>
      <c r="I3242" s="160" t="b">
        <f t="shared" si="100"/>
        <v>0</v>
      </c>
      <c r="J3242" s="160" t="str">
        <f t="shared" si="101"/>
        <v>yes</v>
      </c>
    </row>
    <row r="3243" spans="2:10">
      <c r="B3243" t="s">
        <v>19079</v>
      </c>
      <c r="C3243" t="s">
        <v>19080</v>
      </c>
      <c r="D3243">
        <v>1</v>
      </c>
      <c r="E3243" s="160">
        <v>45985</v>
      </c>
      <c r="F3243" s="160">
        <v>45986</v>
      </c>
      <c r="G3243" s="160">
        <v>45897</v>
      </c>
      <c r="H3243" s="160"/>
      <c r="I3243" s="160" t="b">
        <f t="shared" si="100"/>
        <v>0</v>
      </c>
      <c r="J3243" s="160" t="str">
        <f t="shared" si="101"/>
        <v>yes</v>
      </c>
    </row>
    <row r="3244" spans="2:10">
      <c r="B3244" t="s">
        <v>19081</v>
      </c>
      <c r="C3244" t="s">
        <v>19082</v>
      </c>
      <c r="D3244">
        <v>1</v>
      </c>
      <c r="E3244" s="160">
        <v>45987</v>
      </c>
      <c r="F3244" s="160">
        <v>45990</v>
      </c>
      <c r="G3244" s="160"/>
      <c r="H3244" s="160"/>
      <c r="I3244" s="160" t="b">
        <f t="shared" si="100"/>
        <v>0</v>
      </c>
      <c r="J3244" s="160" t="str">
        <f t="shared" si="101"/>
        <v>yes</v>
      </c>
    </row>
    <row r="3245" spans="2:10">
      <c r="B3245" t="s">
        <v>19083</v>
      </c>
      <c r="C3245" t="s">
        <v>19084</v>
      </c>
      <c r="D3245">
        <v>1</v>
      </c>
      <c r="E3245" s="160">
        <v>46044</v>
      </c>
      <c r="F3245" s="160">
        <v>46047</v>
      </c>
      <c r="G3245" s="160"/>
      <c r="H3245" s="160"/>
      <c r="I3245" s="160" t="b">
        <f t="shared" si="100"/>
        <v>0</v>
      </c>
      <c r="J3245" s="160" t="str">
        <f t="shared" si="101"/>
        <v>yes</v>
      </c>
    </row>
    <row r="3246" spans="2:10">
      <c r="B3246" t="s">
        <v>19085</v>
      </c>
      <c r="C3246" t="s">
        <v>19086</v>
      </c>
      <c r="D3246">
        <v>1</v>
      </c>
      <c r="E3246" s="160">
        <v>46008</v>
      </c>
      <c r="F3246" s="160">
        <v>46009</v>
      </c>
      <c r="G3246" s="160">
        <v>45920</v>
      </c>
      <c r="H3246" s="160"/>
      <c r="I3246" s="160" t="b">
        <f t="shared" si="100"/>
        <v>0</v>
      </c>
      <c r="J3246" s="160" t="str">
        <f t="shared" si="101"/>
        <v>yes</v>
      </c>
    </row>
    <row r="3247" spans="2:10">
      <c r="B3247" t="s">
        <v>19087</v>
      </c>
      <c r="C3247" t="s">
        <v>19088</v>
      </c>
      <c r="D3247">
        <v>1</v>
      </c>
      <c r="E3247" s="160">
        <v>46011</v>
      </c>
      <c r="F3247" s="160">
        <v>46012</v>
      </c>
      <c r="G3247" s="160"/>
      <c r="H3247" s="160"/>
      <c r="I3247" s="160" t="b">
        <f t="shared" si="100"/>
        <v>0</v>
      </c>
      <c r="J3247" s="160" t="str">
        <f t="shared" si="101"/>
        <v>yes</v>
      </c>
    </row>
    <row r="3248" spans="2:10">
      <c r="B3248" t="s">
        <v>19089</v>
      </c>
      <c r="C3248" t="s">
        <v>19090</v>
      </c>
      <c r="D3248">
        <v>1</v>
      </c>
      <c r="E3248" s="160">
        <v>46042</v>
      </c>
      <c r="F3248" s="160">
        <v>46043</v>
      </c>
      <c r="G3248" s="160"/>
      <c r="H3248" s="160"/>
      <c r="I3248" s="160" t="b">
        <f t="shared" si="100"/>
        <v>0</v>
      </c>
      <c r="J3248" s="160" t="str">
        <f t="shared" si="101"/>
        <v>yes</v>
      </c>
    </row>
    <row r="3249" spans="2:10">
      <c r="B3249" t="s">
        <v>19091</v>
      </c>
      <c r="C3249" t="s">
        <v>19092</v>
      </c>
      <c r="D3249">
        <v>1</v>
      </c>
      <c r="E3249" s="160">
        <v>46006</v>
      </c>
      <c r="F3249" s="160">
        <v>46011</v>
      </c>
      <c r="G3249" s="160"/>
      <c r="H3249" s="160"/>
      <c r="I3249" s="160" t="b">
        <f t="shared" si="100"/>
        <v>0</v>
      </c>
      <c r="J3249" s="160" t="str">
        <f t="shared" si="101"/>
        <v>yes</v>
      </c>
    </row>
    <row r="3250" spans="2:10">
      <c r="B3250" t="s">
        <v>19093</v>
      </c>
      <c r="C3250" t="s">
        <v>19094</v>
      </c>
      <c r="D3250">
        <v>1</v>
      </c>
      <c r="E3250" s="160">
        <v>46012</v>
      </c>
      <c r="F3250" s="160">
        <v>46020</v>
      </c>
      <c r="G3250" s="160"/>
      <c r="H3250" s="160"/>
      <c r="I3250" s="160" t="b">
        <f t="shared" si="100"/>
        <v>0</v>
      </c>
      <c r="J3250" s="160" t="str">
        <f t="shared" si="101"/>
        <v>yes</v>
      </c>
    </row>
    <row r="3251" spans="2:10">
      <c r="B3251" t="s">
        <v>19095</v>
      </c>
      <c r="C3251" t="s">
        <v>19096</v>
      </c>
      <c r="D3251">
        <v>1</v>
      </c>
      <c r="E3251" s="160">
        <v>46021</v>
      </c>
      <c r="F3251" s="160">
        <v>46029</v>
      </c>
      <c r="G3251" s="160"/>
      <c r="H3251" s="160"/>
      <c r="I3251" s="160" t="b">
        <f t="shared" si="100"/>
        <v>0</v>
      </c>
      <c r="J3251" s="160" t="str">
        <f t="shared" si="101"/>
        <v>yes</v>
      </c>
    </row>
    <row r="3252" spans="2:10">
      <c r="B3252" t="s">
        <v>19097</v>
      </c>
      <c r="C3252" t="s">
        <v>19098</v>
      </c>
      <c r="D3252">
        <v>1</v>
      </c>
      <c r="E3252" s="160">
        <v>46030</v>
      </c>
      <c r="F3252" s="160">
        <v>46035</v>
      </c>
      <c r="G3252" s="160"/>
      <c r="H3252" s="160"/>
      <c r="I3252" s="160" t="b">
        <f t="shared" si="100"/>
        <v>0</v>
      </c>
      <c r="J3252" s="160" t="str">
        <f t="shared" si="101"/>
        <v>yes</v>
      </c>
    </row>
    <row r="3253" spans="2:10">
      <c r="B3253" t="s">
        <v>19099</v>
      </c>
      <c r="C3253" t="s">
        <v>19100</v>
      </c>
      <c r="D3253">
        <v>1</v>
      </c>
      <c r="E3253" s="160">
        <v>46012</v>
      </c>
      <c r="F3253" s="160">
        <v>46016</v>
      </c>
      <c r="G3253" s="160"/>
      <c r="H3253" s="160"/>
      <c r="I3253" s="160" t="b">
        <f t="shared" si="100"/>
        <v>0</v>
      </c>
      <c r="J3253" s="160" t="str">
        <f t="shared" si="101"/>
        <v>yes</v>
      </c>
    </row>
    <row r="3254" spans="2:10">
      <c r="B3254" t="s">
        <v>19101</v>
      </c>
      <c r="C3254" t="s">
        <v>19102</v>
      </c>
      <c r="D3254">
        <v>1</v>
      </c>
      <c r="E3254" s="160">
        <v>46018</v>
      </c>
      <c r="F3254" s="160">
        <v>46025</v>
      </c>
      <c r="G3254" s="160"/>
      <c r="H3254" s="160"/>
      <c r="I3254" s="160" t="b">
        <f t="shared" si="100"/>
        <v>0</v>
      </c>
      <c r="J3254" s="160" t="str">
        <f t="shared" si="101"/>
        <v>yes</v>
      </c>
    </row>
    <row r="3255" spans="2:10">
      <c r="B3255" t="s">
        <v>19103</v>
      </c>
      <c r="C3255" t="s">
        <v>19104</v>
      </c>
      <c r="D3255">
        <v>1</v>
      </c>
      <c r="E3255" s="160">
        <v>46026</v>
      </c>
      <c r="F3255" s="160">
        <v>46033</v>
      </c>
      <c r="G3255" s="160"/>
      <c r="H3255" s="160"/>
      <c r="I3255" s="160" t="b">
        <f t="shared" si="100"/>
        <v>0</v>
      </c>
      <c r="J3255" s="160" t="str">
        <f t="shared" si="101"/>
        <v>yes</v>
      </c>
    </row>
    <row r="3256" spans="2:10">
      <c r="B3256" t="s">
        <v>19105</v>
      </c>
      <c r="C3256" t="s">
        <v>19106</v>
      </c>
      <c r="D3256">
        <v>1</v>
      </c>
      <c r="E3256" s="160">
        <v>46036</v>
      </c>
      <c r="F3256" s="160">
        <v>46041</v>
      </c>
      <c r="G3256" s="160"/>
      <c r="I3256" s="160" t="b">
        <f t="shared" si="100"/>
        <v>0</v>
      </c>
      <c r="J3256" s="160" t="str">
        <f t="shared" si="101"/>
        <v>yes</v>
      </c>
    </row>
    <row r="3257" spans="2:10">
      <c r="B3257" t="s">
        <v>19107</v>
      </c>
      <c r="C3257" t="s">
        <v>19108</v>
      </c>
      <c r="D3257">
        <v>1</v>
      </c>
      <c r="E3257" s="160">
        <v>46008</v>
      </c>
      <c r="F3257" s="160">
        <v>46014</v>
      </c>
      <c r="G3257" s="160"/>
      <c r="H3257" s="160"/>
      <c r="I3257" s="160" t="b">
        <f t="shared" si="100"/>
        <v>0</v>
      </c>
      <c r="J3257" s="160" t="str">
        <f t="shared" si="101"/>
        <v>yes</v>
      </c>
    </row>
    <row r="3258" spans="2:10">
      <c r="B3258" t="s">
        <v>19109</v>
      </c>
      <c r="C3258" t="s">
        <v>19110</v>
      </c>
      <c r="D3258">
        <v>1</v>
      </c>
      <c r="E3258" s="160">
        <v>46018</v>
      </c>
      <c r="F3258" s="160">
        <v>46020</v>
      </c>
      <c r="G3258" s="160"/>
      <c r="I3258" s="160" t="b">
        <f t="shared" si="100"/>
        <v>0</v>
      </c>
      <c r="J3258" s="160" t="str">
        <f t="shared" si="101"/>
        <v>yes</v>
      </c>
    </row>
    <row r="3259" spans="2:10">
      <c r="B3259" t="s">
        <v>19111</v>
      </c>
      <c r="C3259" t="s">
        <v>19112</v>
      </c>
      <c r="D3259">
        <v>1</v>
      </c>
      <c r="E3259" s="160">
        <v>46021</v>
      </c>
      <c r="F3259" s="160">
        <v>46023</v>
      </c>
      <c r="G3259" s="160"/>
      <c r="H3259" s="160"/>
      <c r="I3259" s="160" t="b">
        <f t="shared" si="100"/>
        <v>0</v>
      </c>
      <c r="J3259" s="160" t="str">
        <f t="shared" si="101"/>
        <v>yes</v>
      </c>
    </row>
    <row r="3260" spans="2:10">
      <c r="B3260" t="s">
        <v>19113</v>
      </c>
      <c r="C3260" t="s">
        <v>19114</v>
      </c>
      <c r="D3260">
        <v>1</v>
      </c>
      <c r="E3260" s="160">
        <v>46025</v>
      </c>
      <c r="F3260" s="160">
        <v>46029</v>
      </c>
      <c r="G3260" s="160"/>
      <c r="I3260" s="160" t="b">
        <f t="shared" si="100"/>
        <v>0</v>
      </c>
      <c r="J3260" s="160" t="str">
        <f t="shared" si="101"/>
        <v>yes</v>
      </c>
    </row>
    <row r="3261" spans="2:10">
      <c r="B3261" t="s">
        <v>19115</v>
      </c>
      <c r="C3261" t="s">
        <v>19116</v>
      </c>
      <c r="D3261">
        <v>1</v>
      </c>
      <c r="E3261" s="160">
        <v>46030</v>
      </c>
      <c r="F3261" s="160">
        <v>46033</v>
      </c>
      <c r="G3261" s="160"/>
      <c r="H3261" s="160"/>
      <c r="I3261" s="160" t="b">
        <f t="shared" si="100"/>
        <v>0</v>
      </c>
      <c r="J3261" s="160" t="str">
        <f t="shared" si="101"/>
        <v>yes</v>
      </c>
    </row>
    <row r="3262" spans="2:10">
      <c r="B3262" t="s">
        <v>19117</v>
      </c>
      <c r="C3262" t="s">
        <v>19118</v>
      </c>
      <c r="D3262">
        <v>1</v>
      </c>
      <c r="E3262" s="160">
        <v>46074</v>
      </c>
      <c r="F3262" s="160">
        <v>46076</v>
      </c>
      <c r="G3262" s="160"/>
      <c r="I3262" s="160" t="b">
        <f t="shared" si="100"/>
        <v>0</v>
      </c>
      <c r="J3262" s="160" t="str">
        <f t="shared" si="101"/>
        <v>yes</v>
      </c>
    </row>
    <row r="3263" spans="2:10">
      <c r="B3263" t="s">
        <v>19119</v>
      </c>
      <c r="C3263" t="s">
        <v>19120</v>
      </c>
      <c r="D3263">
        <v>1</v>
      </c>
      <c r="E3263" s="160">
        <v>46021</v>
      </c>
      <c r="F3263" s="160">
        <v>46030</v>
      </c>
      <c r="G3263" s="160"/>
      <c r="H3263" s="160"/>
      <c r="I3263" s="160" t="b">
        <f t="shared" si="100"/>
        <v>0</v>
      </c>
      <c r="J3263" s="160" t="str">
        <f t="shared" si="101"/>
        <v>yes</v>
      </c>
    </row>
    <row r="3264" spans="2:10">
      <c r="B3264" t="s">
        <v>19121</v>
      </c>
      <c r="C3264" t="s">
        <v>19122</v>
      </c>
      <c r="D3264">
        <v>1</v>
      </c>
      <c r="E3264" s="160">
        <v>46032</v>
      </c>
      <c r="F3264" s="160">
        <v>46042</v>
      </c>
      <c r="G3264" s="160"/>
      <c r="H3264" s="160"/>
      <c r="I3264" s="160" t="b">
        <f t="shared" si="100"/>
        <v>0</v>
      </c>
      <c r="J3264" s="160" t="str">
        <f t="shared" si="101"/>
        <v>yes</v>
      </c>
    </row>
    <row r="3265" spans="2:10">
      <c r="B3265" t="s">
        <v>19123</v>
      </c>
      <c r="C3265" t="s">
        <v>19124</v>
      </c>
      <c r="D3265">
        <v>1</v>
      </c>
      <c r="E3265" s="160">
        <v>46043</v>
      </c>
      <c r="F3265" s="160">
        <v>46063</v>
      </c>
      <c r="I3265" s="160" t="b">
        <f t="shared" si="100"/>
        <v>0</v>
      </c>
      <c r="J3265" s="160" t="str">
        <f t="shared" si="101"/>
        <v>yes</v>
      </c>
    </row>
    <row r="3266" spans="2:10">
      <c r="B3266" t="s">
        <v>19125</v>
      </c>
      <c r="C3266" t="s">
        <v>19126</v>
      </c>
      <c r="D3266">
        <v>1</v>
      </c>
      <c r="E3266" s="160">
        <v>46064</v>
      </c>
      <c r="F3266" s="160">
        <v>46077</v>
      </c>
      <c r="G3266" s="160"/>
      <c r="H3266" s="160"/>
      <c r="I3266" s="160" t="b">
        <f t="shared" si="100"/>
        <v>0</v>
      </c>
      <c r="J3266" s="160" t="str">
        <f t="shared" si="101"/>
        <v>yes</v>
      </c>
    </row>
    <row r="3267" spans="2:10">
      <c r="B3267" t="s">
        <v>19127</v>
      </c>
      <c r="C3267" t="s">
        <v>19128</v>
      </c>
      <c r="D3267">
        <v>1</v>
      </c>
      <c r="E3267" s="160">
        <v>46078</v>
      </c>
      <c r="F3267" s="160">
        <v>46091</v>
      </c>
      <c r="G3267" s="160"/>
      <c r="I3267" s="160" t="b">
        <f t="shared" si="100"/>
        <v>0</v>
      </c>
      <c r="J3267" s="160" t="str">
        <f t="shared" si="101"/>
        <v>yes</v>
      </c>
    </row>
    <row r="3268" spans="2:10">
      <c r="B3268" t="s">
        <v>19129</v>
      </c>
      <c r="C3268" t="s">
        <v>19130</v>
      </c>
      <c r="D3268">
        <v>1</v>
      </c>
      <c r="E3268" s="160">
        <v>46064</v>
      </c>
      <c r="F3268" s="160">
        <v>46068</v>
      </c>
      <c r="G3268" s="160"/>
      <c r="H3268" s="160"/>
      <c r="I3268" s="160" t="b">
        <f t="shared" si="100"/>
        <v>0</v>
      </c>
      <c r="J3268" s="160" t="str">
        <f t="shared" si="101"/>
        <v>yes</v>
      </c>
    </row>
    <row r="3269" spans="2:10">
      <c r="B3269" t="s">
        <v>19131</v>
      </c>
      <c r="C3269" t="s">
        <v>19132</v>
      </c>
      <c r="D3269">
        <v>1</v>
      </c>
      <c r="E3269" s="160">
        <v>46069</v>
      </c>
      <c r="F3269" s="160">
        <v>46072</v>
      </c>
      <c r="I3269" s="160" t="b">
        <f t="shared" si="100"/>
        <v>0</v>
      </c>
      <c r="J3269" s="160" t="str">
        <f t="shared" si="101"/>
        <v>yes</v>
      </c>
    </row>
    <row r="3270" spans="2:10">
      <c r="B3270" t="s">
        <v>19133</v>
      </c>
      <c r="C3270" t="s">
        <v>19134</v>
      </c>
      <c r="D3270">
        <v>1</v>
      </c>
      <c r="E3270" s="160">
        <v>46064</v>
      </c>
      <c r="F3270" s="160">
        <v>46067</v>
      </c>
      <c r="G3270" s="160"/>
      <c r="I3270" s="160" t="b">
        <f t="shared" si="100"/>
        <v>0</v>
      </c>
      <c r="J3270" s="160" t="str">
        <f t="shared" si="101"/>
        <v>yes</v>
      </c>
    </row>
    <row r="3271" spans="2:10">
      <c r="B3271" t="s">
        <v>19135</v>
      </c>
      <c r="C3271" t="s">
        <v>19136</v>
      </c>
      <c r="D3271">
        <v>1</v>
      </c>
      <c r="E3271" s="160">
        <v>46068</v>
      </c>
      <c r="F3271" s="160">
        <v>46070</v>
      </c>
      <c r="G3271" s="160"/>
      <c r="I3271" s="160" t="b">
        <f t="shared" si="100"/>
        <v>0</v>
      </c>
      <c r="J3271" s="160" t="str">
        <f t="shared" si="101"/>
        <v>yes</v>
      </c>
    </row>
    <row r="3272" spans="2:10">
      <c r="B3272" t="s">
        <v>19137</v>
      </c>
      <c r="C3272" t="s">
        <v>19138</v>
      </c>
      <c r="D3272">
        <v>1</v>
      </c>
      <c r="E3272" s="160">
        <v>46064</v>
      </c>
      <c r="F3272" s="160">
        <v>46065</v>
      </c>
      <c r="G3272" s="160"/>
      <c r="H3272" s="160"/>
      <c r="I3272" s="160" t="b">
        <f t="shared" si="100"/>
        <v>0</v>
      </c>
      <c r="J3272" s="160" t="str">
        <f t="shared" si="101"/>
        <v>yes</v>
      </c>
    </row>
    <row r="3273" spans="2:10">
      <c r="B3273" t="s">
        <v>19139</v>
      </c>
      <c r="C3273" t="s">
        <v>19140</v>
      </c>
      <c r="D3273">
        <v>1</v>
      </c>
      <c r="E3273" s="160">
        <v>46067</v>
      </c>
      <c r="F3273" s="160">
        <v>46068</v>
      </c>
      <c r="G3273" s="160"/>
      <c r="H3273" s="160"/>
      <c r="I3273" s="160" t="b">
        <f t="shared" si="100"/>
        <v>0</v>
      </c>
      <c r="J3273" s="160" t="str">
        <f t="shared" si="101"/>
        <v>yes</v>
      </c>
    </row>
    <row r="3274" spans="2:10">
      <c r="B3274" t="s">
        <v>19141</v>
      </c>
      <c r="C3274" t="s">
        <v>19142</v>
      </c>
      <c r="D3274">
        <v>1</v>
      </c>
      <c r="E3274" s="160">
        <v>46064</v>
      </c>
      <c r="F3274" s="160">
        <v>46065</v>
      </c>
      <c r="G3274" s="160"/>
      <c r="H3274" s="160"/>
      <c r="I3274" s="160" t="b">
        <f t="shared" si="100"/>
        <v>0</v>
      </c>
      <c r="J3274" s="160" t="str">
        <f t="shared" si="101"/>
        <v>yes</v>
      </c>
    </row>
    <row r="3275" spans="2:10">
      <c r="B3275" t="s">
        <v>19143</v>
      </c>
      <c r="C3275" t="s">
        <v>19144</v>
      </c>
      <c r="D3275">
        <v>1</v>
      </c>
      <c r="E3275" s="160">
        <v>46067</v>
      </c>
      <c r="F3275" s="160">
        <v>46068</v>
      </c>
      <c r="G3275" s="160"/>
      <c r="H3275" s="160"/>
      <c r="I3275" s="160" t="b">
        <f t="shared" ref="I3275:I3338" si="102">IF(E3275=G3275,"yes")</f>
        <v>0</v>
      </c>
      <c r="J3275" s="160" t="str">
        <f t="shared" ref="J3275:J3338" si="103">IF(E3275&gt;G3275,"yes")</f>
        <v>yes</v>
      </c>
    </row>
    <row r="3276" spans="2:10">
      <c r="B3276" t="s">
        <v>19145</v>
      </c>
      <c r="C3276" t="s">
        <v>19146</v>
      </c>
      <c r="D3276">
        <v>1</v>
      </c>
      <c r="E3276" s="160">
        <v>46032</v>
      </c>
      <c r="F3276" s="160">
        <v>46033</v>
      </c>
      <c r="G3276" s="160"/>
      <c r="H3276" s="160"/>
      <c r="I3276" s="160" t="b">
        <f t="shared" si="102"/>
        <v>0</v>
      </c>
      <c r="J3276" s="160" t="str">
        <f t="shared" si="103"/>
        <v>yes</v>
      </c>
    </row>
    <row r="3277" spans="2:10">
      <c r="B3277" t="s">
        <v>19147</v>
      </c>
      <c r="C3277" t="s">
        <v>19148</v>
      </c>
      <c r="D3277">
        <v>1</v>
      </c>
      <c r="E3277" s="160">
        <v>46034</v>
      </c>
      <c r="F3277" s="160">
        <v>46035</v>
      </c>
      <c r="G3277" s="160"/>
      <c r="H3277" s="160"/>
      <c r="I3277" s="160" t="b">
        <f t="shared" si="102"/>
        <v>0</v>
      </c>
      <c r="J3277" s="160" t="str">
        <f t="shared" si="103"/>
        <v>yes</v>
      </c>
    </row>
    <row r="3278" spans="2:10">
      <c r="B3278" t="s">
        <v>19149</v>
      </c>
      <c r="C3278" t="s">
        <v>19150</v>
      </c>
      <c r="D3278">
        <v>1</v>
      </c>
      <c r="E3278" s="160">
        <v>46036</v>
      </c>
      <c r="F3278" s="160">
        <v>46037</v>
      </c>
      <c r="G3278" s="160"/>
      <c r="H3278" s="160"/>
      <c r="I3278" s="160" t="b">
        <f t="shared" si="102"/>
        <v>0</v>
      </c>
      <c r="J3278" s="160" t="str">
        <f t="shared" si="103"/>
        <v>yes</v>
      </c>
    </row>
    <row r="3279" spans="2:10">
      <c r="B3279" t="s">
        <v>19151</v>
      </c>
      <c r="C3279" t="s">
        <v>19152</v>
      </c>
      <c r="D3279">
        <v>1</v>
      </c>
      <c r="E3279" s="160">
        <v>46039</v>
      </c>
      <c r="F3279" s="160">
        <v>46040</v>
      </c>
      <c r="G3279" s="160"/>
      <c r="H3279" s="160"/>
      <c r="I3279" s="160" t="b">
        <f t="shared" si="102"/>
        <v>0</v>
      </c>
      <c r="J3279" s="160" t="str">
        <f t="shared" si="103"/>
        <v>yes</v>
      </c>
    </row>
    <row r="3280" spans="2:10">
      <c r="B3280" t="s">
        <v>19153</v>
      </c>
      <c r="C3280" t="s">
        <v>19154</v>
      </c>
      <c r="D3280">
        <v>1</v>
      </c>
      <c r="E3280" s="160">
        <v>46034</v>
      </c>
      <c r="F3280" s="160">
        <v>46035</v>
      </c>
      <c r="G3280" s="160"/>
      <c r="H3280" s="160"/>
      <c r="I3280" s="160" t="b">
        <f t="shared" si="102"/>
        <v>0</v>
      </c>
      <c r="J3280" s="160" t="str">
        <f t="shared" si="103"/>
        <v>yes</v>
      </c>
    </row>
    <row r="3281" spans="2:10">
      <c r="B3281" t="s">
        <v>19155</v>
      </c>
      <c r="C3281" t="s">
        <v>19156</v>
      </c>
      <c r="D3281">
        <v>1</v>
      </c>
      <c r="E3281" s="160">
        <v>46036</v>
      </c>
      <c r="F3281" s="160">
        <v>46037</v>
      </c>
      <c r="G3281" s="160"/>
      <c r="H3281" s="160"/>
      <c r="I3281" s="160" t="b">
        <f t="shared" si="102"/>
        <v>0</v>
      </c>
      <c r="J3281" s="160" t="str">
        <f t="shared" si="103"/>
        <v>yes</v>
      </c>
    </row>
    <row r="3282" spans="2:10">
      <c r="B3282" t="s">
        <v>19157</v>
      </c>
      <c r="C3282" t="s">
        <v>19158</v>
      </c>
      <c r="D3282">
        <v>1</v>
      </c>
      <c r="E3282" s="160">
        <v>46039</v>
      </c>
      <c r="F3282" s="160">
        <v>46040</v>
      </c>
      <c r="G3282" s="160"/>
      <c r="H3282" s="160"/>
      <c r="I3282" s="160" t="b">
        <f t="shared" si="102"/>
        <v>0</v>
      </c>
      <c r="J3282" s="160" t="str">
        <f t="shared" si="103"/>
        <v>yes</v>
      </c>
    </row>
    <row r="3283" spans="2:10">
      <c r="B3283" t="s">
        <v>19159</v>
      </c>
      <c r="C3283" t="s">
        <v>19160</v>
      </c>
      <c r="D3283">
        <v>1</v>
      </c>
      <c r="E3283" s="160">
        <v>46041</v>
      </c>
      <c r="F3283" s="160">
        <v>46042</v>
      </c>
      <c r="G3283" s="160"/>
      <c r="H3283" s="160"/>
      <c r="I3283" s="160" t="b">
        <f t="shared" si="102"/>
        <v>0</v>
      </c>
      <c r="J3283" s="160" t="str">
        <f t="shared" si="103"/>
        <v>yes</v>
      </c>
    </row>
    <row r="3284" spans="2:10">
      <c r="B3284" t="s">
        <v>19161</v>
      </c>
      <c r="C3284" t="s">
        <v>19162</v>
      </c>
      <c r="D3284">
        <v>1</v>
      </c>
      <c r="E3284" s="160">
        <v>46092</v>
      </c>
      <c r="F3284" s="160">
        <v>46093</v>
      </c>
      <c r="G3284" s="160"/>
      <c r="H3284" s="160"/>
      <c r="I3284" s="160" t="b">
        <f t="shared" si="102"/>
        <v>0</v>
      </c>
      <c r="J3284" s="160" t="str">
        <f t="shared" si="103"/>
        <v>yes</v>
      </c>
    </row>
    <row r="3285" spans="2:10">
      <c r="B3285" t="s">
        <v>19163</v>
      </c>
      <c r="C3285" t="s">
        <v>19164</v>
      </c>
      <c r="D3285">
        <v>1</v>
      </c>
      <c r="E3285" s="160">
        <v>46095</v>
      </c>
      <c r="F3285" s="160">
        <v>46096</v>
      </c>
      <c r="G3285" s="160"/>
      <c r="H3285" s="160"/>
      <c r="I3285" s="160" t="b">
        <f t="shared" si="102"/>
        <v>0</v>
      </c>
      <c r="J3285" s="160" t="str">
        <f t="shared" si="103"/>
        <v>yes</v>
      </c>
    </row>
    <row r="3286" spans="2:10">
      <c r="B3286" t="s">
        <v>19165</v>
      </c>
      <c r="C3286" t="s">
        <v>19166</v>
      </c>
      <c r="D3286">
        <v>1</v>
      </c>
      <c r="E3286" s="160">
        <v>46097</v>
      </c>
      <c r="F3286" s="160">
        <v>46098</v>
      </c>
      <c r="G3286" s="160"/>
      <c r="H3286" s="160"/>
      <c r="I3286" s="160" t="b">
        <f t="shared" si="102"/>
        <v>0</v>
      </c>
      <c r="J3286" s="160" t="str">
        <f t="shared" si="103"/>
        <v>yes</v>
      </c>
    </row>
    <row r="3287" spans="2:10">
      <c r="B3287" t="s">
        <v>19167</v>
      </c>
      <c r="C3287" t="s">
        <v>19168</v>
      </c>
      <c r="D3287">
        <v>1</v>
      </c>
      <c r="E3287" s="160">
        <v>46099</v>
      </c>
      <c r="F3287" s="160">
        <v>46100</v>
      </c>
      <c r="G3287" s="160"/>
      <c r="H3287" s="160"/>
      <c r="I3287" s="160" t="b">
        <f t="shared" si="102"/>
        <v>0</v>
      </c>
      <c r="J3287" s="160" t="str">
        <f t="shared" si="103"/>
        <v>yes</v>
      </c>
    </row>
    <row r="3288" spans="2:10">
      <c r="B3288" t="s">
        <v>19169</v>
      </c>
      <c r="C3288" t="s">
        <v>19170</v>
      </c>
      <c r="D3288">
        <v>1</v>
      </c>
      <c r="E3288" s="160">
        <v>46102</v>
      </c>
      <c r="F3288" s="160">
        <v>46103</v>
      </c>
      <c r="G3288" s="160"/>
      <c r="H3288" s="160"/>
      <c r="I3288" s="160" t="b">
        <f t="shared" si="102"/>
        <v>0</v>
      </c>
      <c r="J3288" s="160" t="str">
        <f t="shared" si="103"/>
        <v>yes</v>
      </c>
    </row>
    <row r="3289" spans="2:10">
      <c r="B3289" t="s">
        <v>19171</v>
      </c>
      <c r="C3289" t="s">
        <v>19172</v>
      </c>
      <c r="D3289">
        <v>1</v>
      </c>
      <c r="E3289" s="160">
        <v>46095</v>
      </c>
      <c r="F3289" s="160">
        <v>46096</v>
      </c>
      <c r="G3289" s="160"/>
      <c r="H3289" s="160"/>
      <c r="I3289" s="160" t="b">
        <f t="shared" si="102"/>
        <v>0</v>
      </c>
      <c r="J3289" s="160" t="str">
        <f t="shared" si="103"/>
        <v>yes</v>
      </c>
    </row>
    <row r="3290" spans="2:10">
      <c r="B3290" t="s">
        <v>19173</v>
      </c>
      <c r="C3290" t="s">
        <v>19174</v>
      </c>
      <c r="D3290">
        <v>1</v>
      </c>
      <c r="E3290" s="160">
        <v>46097</v>
      </c>
      <c r="F3290" s="160">
        <v>46098</v>
      </c>
      <c r="G3290" s="160"/>
      <c r="I3290" s="160" t="b">
        <f t="shared" si="102"/>
        <v>0</v>
      </c>
      <c r="J3290" s="160" t="str">
        <f t="shared" si="103"/>
        <v>yes</v>
      </c>
    </row>
    <row r="3291" spans="2:10">
      <c r="B3291" t="s">
        <v>19175</v>
      </c>
      <c r="C3291" t="s">
        <v>19176</v>
      </c>
      <c r="D3291">
        <v>1</v>
      </c>
      <c r="E3291" s="160">
        <v>46099</v>
      </c>
      <c r="F3291" s="160">
        <v>46100</v>
      </c>
      <c r="G3291" s="160"/>
      <c r="I3291" s="160" t="b">
        <f t="shared" si="102"/>
        <v>0</v>
      </c>
      <c r="J3291" s="160" t="str">
        <f t="shared" si="103"/>
        <v>yes</v>
      </c>
    </row>
    <row r="3292" spans="2:10">
      <c r="B3292" t="s">
        <v>19177</v>
      </c>
      <c r="C3292" t="s">
        <v>19178</v>
      </c>
      <c r="D3292">
        <v>1</v>
      </c>
      <c r="E3292" s="160">
        <v>46058</v>
      </c>
      <c r="F3292" s="160">
        <v>46061</v>
      </c>
      <c r="G3292" s="160"/>
      <c r="H3292" s="160"/>
      <c r="I3292" s="160" t="b">
        <f t="shared" si="102"/>
        <v>0</v>
      </c>
      <c r="J3292" s="160" t="str">
        <f t="shared" si="103"/>
        <v>yes</v>
      </c>
    </row>
    <row r="3293" spans="2:10">
      <c r="B3293" t="s">
        <v>19179</v>
      </c>
      <c r="C3293" t="s">
        <v>19180</v>
      </c>
      <c r="D3293">
        <v>1</v>
      </c>
      <c r="E3293" s="160">
        <v>46062</v>
      </c>
      <c r="F3293" s="160">
        <v>46064</v>
      </c>
      <c r="G3293" s="160"/>
      <c r="H3293" s="160"/>
      <c r="I3293" s="160" t="b">
        <f t="shared" si="102"/>
        <v>0</v>
      </c>
      <c r="J3293" s="160" t="str">
        <f t="shared" si="103"/>
        <v>yes</v>
      </c>
    </row>
    <row r="3294" spans="2:10">
      <c r="B3294" t="s">
        <v>19181</v>
      </c>
      <c r="C3294" t="s">
        <v>19182</v>
      </c>
      <c r="D3294">
        <v>1</v>
      </c>
      <c r="E3294" s="160">
        <v>46065</v>
      </c>
      <c r="F3294" s="160">
        <v>46069</v>
      </c>
      <c r="G3294" s="160"/>
      <c r="H3294" s="160"/>
      <c r="I3294" s="160" t="b">
        <f t="shared" si="102"/>
        <v>0</v>
      </c>
      <c r="J3294" s="160" t="str">
        <f t="shared" si="103"/>
        <v>yes</v>
      </c>
    </row>
    <row r="3295" spans="2:10">
      <c r="B3295" t="s">
        <v>19183</v>
      </c>
      <c r="C3295" t="s">
        <v>19184</v>
      </c>
      <c r="D3295">
        <v>1</v>
      </c>
      <c r="E3295" s="160">
        <v>46070</v>
      </c>
      <c r="F3295" s="160">
        <v>46074</v>
      </c>
      <c r="G3295" s="160"/>
      <c r="H3295" s="160"/>
      <c r="I3295" s="160" t="b">
        <f t="shared" si="102"/>
        <v>0</v>
      </c>
      <c r="J3295" s="160" t="str">
        <f t="shared" si="103"/>
        <v>yes</v>
      </c>
    </row>
    <row r="3296" spans="2:10">
      <c r="B3296" t="s">
        <v>19185</v>
      </c>
      <c r="C3296" t="s">
        <v>19186</v>
      </c>
      <c r="D3296">
        <v>1</v>
      </c>
      <c r="E3296" s="160">
        <v>46078</v>
      </c>
      <c r="F3296" s="160">
        <v>46083</v>
      </c>
      <c r="G3296" s="160"/>
      <c r="H3296" s="160"/>
      <c r="I3296" s="160" t="b">
        <f t="shared" si="102"/>
        <v>0</v>
      </c>
      <c r="J3296" s="160" t="str">
        <f t="shared" si="103"/>
        <v>yes</v>
      </c>
    </row>
    <row r="3297" spans="2:10">
      <c r="B3297" t="s">
        <v>19187</v>
      </c>
      <c r="C3297" t="s">
        <v>19188</v>
      </c>
      <c r="D3297">
        <v>1</v>
      </c>
      <c r="E3297" s="160">
        <v>46062</v>
      </c>
      <c r="F3297" s="160">
        <v>46063</v>
      </c>
      <c r="G3297" s="160"/>
      <c r="H3297" s="160"/>
      <c r="I3297" s="160" t="b">
        <f t="shared" si="102"/>
        <v>0</v>
      </c>
      <c r="J3297" s="160" t="str">
        <f t="shared" si="103"/>
        <v>yes</v>
      </c>
    </row>
    <row r="3298" spans="2:10">
      <c r="B3298" t="s">
        <v>19189</v>
      </c>
      <c r="C3298" t="s">
        <v>19190</v>
      </c>
      <c r="D3298">
        <v>1</v>
      </c>
      <c r="E3298" s="160">
        <v>46064</v>
      </c>
      <c r="F3298" s="160">
        <v>46065</v>
      </c>
      <c r="G3298" s="160"/>
      <c r="H3298" s="160"/>
      <c r="I3298" s="160" t="b">
        <f t="shared" si="102"/>
        <v>0</v>
      </c>
      <c r="J3298" s="160" t="str">
        <f t="shared" si="103"/>
        <v>yes</v>
      </c>
    </row>
    <row r="3299" spans="2:10">
      <c r="B3299" t="s">
        <v>19191</v>
      </c>
      <c r="C3299" t="s">
        <v>19192</v>
      </c>
      <c r="D3299">
        <v>1</v>
      </c>
      <c r="E3299" s="160">
        <v>46067</v>
      </c>
      <c r="F3299" s="160">
        <v>46068</v>
      </c>
      <c r="G3299" s="160"/>
      <c r="H3299" s="160"/>
      <c r="I3299" s="160" t="b">
        <f t="shared" si="102"/>
        <v>0</v>
      </c>
      <c r="J3299" s="160" t="str">
        <f t="shared" si="103"/>
        <v>yes</v>
      </c>
    </row>
    <row r="3300" spans="2:10">
      <c r="B3300" t="s">
        <v>19193</v>
      </c>
      <c r="C3300" t="s">
        <v>19194</v>
      </c>
      <c r="D3300">
        <v>1</v>
      </c>
      <c r="E3300" s="160">
        <v>46075</v>
      </c>
      <c r="F3300" s="160">
        <v>46076</v>
      </c>
      <c r="G3300" s="160"/>
      <c r="H3300" s="160"/>
      <c r="I3300" s="160" t="b">
        <f t="shared" si="102"/>
        <v>0</v>
      </c>
      <c r="J3300" s="160" t="str">
        <f t="shared" si="103"/>
        <v>yes</v>
      </c>
    </row>
    <row r="3301" spans="2:10">
      <c r="B3301" t="s">
        <v>19195</v>
      </c>
      <c r="C3301" t="s">
        <v>19196</v>
      </c>
      <c r="D3301">
        <v>1</v>
      </c>
      <c r="E3301" s="160">
        <v>46078</v>
      </c>
      <c r="F3301" s="160">
        <v>46079</v>
      </c>
      <c r="G3301" s="160"/>
      <c r="H3301" s="160"/>
      <c r="I3301" s="160" t="b">
        <f t="shared" si="102"/>
        <v>0</v>
      </c>
      <c r="J3301" s="160" t="str">
        <f t="shared" si="103"/>
        <v>yes</v>
      </c>
    </row>
    <row r="3302" spans="2:10">
      <c r="B3302" t="s">
        <v>19197</v>
      </c>
      <c r="C3302" t="s">
        <v>19198</v>
      </c>
      <c r="D3302">
        <v>1</v>
      </c>
      <c r="E3302" s="160">
        <v>46064</v>
      </c>
      <c r="F3302" s="160">
        <v>46065</v>
      </c>
      <c r="G3302" s="160">
        <v>45948</v>
      </c>
      <c r="H3302" s="160"/>
      <c r="I3302" s="160" t="b">
        <f t="shared" si="102"/>
        <v>0</v>
      </c>
      <c r="J3302" s="160" t="str">
        <f t="shared" si="103"/>
        <v>yes</v>
      </c>
    </row>
    <row r="3303" spans="2:10">
      <c r="B3303" t="s">
        <v>19199</v>
      </c>
      <c r="C3303" t="s">
        <v>19200</v>
      </c>
      <c r="D3303">
        <v>1</v>
      </c>
      <c r="E3303" s="160">
        <v>46067</v>
      </c>
      <c r="F3303" s="160">
        <v>46068</v>
      </c>
      <c r="G3303" s="160">
        <v>45950</v>
      </c>
      <c r="H3303" s="160"/>
      <c r="I3303" s="160" t="b">
        <f t="shared" si="102"/>
        <v>0</v>
      </c>
      <c r="J3303" s="160" t="str">
        <f t="shared" si="103"/>
        <v>yes</v>
      </c>
    </row>
    <row r="3304" spans="2:10">
      <c r="B3304" t="s">
        <v>19201</v>
      </c>
      <c r="C3304" t="s">
        <v>19202</v>
      </c>
      <c r="D3304">
        <v>1</v>
      </c>
      <c r="E3304" s="160">
        <v>46069</v>
      </c>
      <c r="F3304" s="160">
        <v>46070</v>
      </c>
      <c r="G3304" s="160">
        <v>45953</v>
      </c>
      <c r="H3304" s="160"/>
      <c r="I3304" s="160" t="b">
        <f t="shared" si="102"/>
        <v>0</v>
      </c>
      <c r="J3304" s="160" t="str">
        <f t="shared" si="103"/>
        <v>yes</v>
      </c>
    </row>
    <row r="3305" spans="2:10">
      <c r="B3305" t="s">
        <v>19203</v>
      </c>
      <c r="C3305" t="s">
        <v>19204</v>
      </c>
      <c r="D3305">
        <v>1</v>
      </c>
      <c r="E3305" s="160">
        <v>46075</v>
      </c>
      <c r="F3305" s="160">
        <v>46076</v>
      </c>
      <c r="G3305" s="160">
        <v>45957</v>
      </c>
      <c r="H3305" s="160"/>
      <c r="I3305" s="160" t="b">
        <f t="shared" si="102"/>
        <v>0</v>
      </c>
      <c r="J3305" s="160" t="str">
        <f t="shared" si="103"/>
        <v>yes</v>
      </c>
    </row>
    <row r="3306" spans="2:10">
      <c r="B3306" t="s">
        <v>19205</v>
      </c>
      <c r="C3306" t="s">
        <v>19206</v>
      </c>
      <c r="D3306">
        <v>1</v>
      </c>
      <c r="E3306" s="160">
        <v>46078</v>
      </c>
      <c r="F3306" s="160">
        <v>46079</v>
      </c>
      <c r="G3306" s="160"/>
      <c r="H3306" s="160"/>
      <c r="I3306" s="160" t="b">
        <f t="shared" si="102"/>
        <v>0</v>
      </c>
      <c r="J3306" s="160" t="str">
        <f t="shared" si="103"/>
        <v>yes</v>
      </c>
    </row>
    <row r="3307" spans="2:10">
      <c r="B3307" t="s">
        <v>19207</v>
      </c>
      <c r="C3307" t="s">
        <v>19208</v>
      </c>
      <c r="D3307">
        <v>1</v>
      </c>
      <c r="E3307" s="160">
        <v>46081</v>
      </c>
      <c r="F3307" s="160">
        <v>46082</v>
      </c>
      <c r="G3307" s="160"/>
      <c r="H3307" s="160"/>
      <c r="I3307" s="160" t="b">
        <f t="shared" si="102"/>
        <v>0</v>
      </c>
      <c r="J3307" s="160" t="str">
        <f t="shared" si="103"/>
        <v>yes</v>
      </c>
    </row>
    <row r="3308" spans="2:10">
      <c r="B3308" t="s">
        <v>19209</v>
      </c>
      <c r="C3308" t="s">
        <v>19210</v>
      </c>
      <c r="D3308">
        <v>1</v>
      </c>
      <c r="E3308" s="160">
        <v>46085</v>
      </c>
      <c r="F3308" s="160">
        <v>46086</v>
      </c>
      <c r="G3308" s="160">
        <v>45897</v>
      </c>
      <c r="H3308" s="160"/>
      <c r="I3308" s="160" t="b">
        <f t="shared" si="102"/>
        <v>0</v>
      </c>
      <c r="J3308" s="160" t="str">
        <f t="shared" si="103"/>
        <v>yes</v>
      </c>
    </row>
    <row r="3309" spans="2:10">
      <c r="B3309" t="s">
        <v>19211</v>
      </c>
      <c r="C3309" t="s">
        <v>19212</v>
      </c>
      <c r="D3309">
        <v>1</v>
      </c>
      <c r="E3309" s="160">
        <v>46088</v>
      </c>
      <c r="F3309" s="160">
        <v>46089</v>
      </c>
      <c r="G3309" s="160">
        <v>45900</v>
      </c>
      <c r="H3309" s="160"/>
      <c r="I3309" s="160" t="b">
        <f t="shared" si="102"/>
        <v>0</v>
      </c>
      <c r="J3309" s="160" t="str">
        <f t="shared" si="103"/>
        <v>yes</v>
      </c>
    </row>
    <row r="3310" spans="2:10">
      <c r="B3310" t="s">
        <v>19213</v>
      </c>
      <c r="C3310" t="s">
        <v>19214</v>
      </c>
      <c r="D3310">
        <v>1</v>
      </c>
      <c r="E3310" s="160">
        <v>46077</v>
      </c>
      <c r="F3310" s="160">
        <v>46078</v>
      </c>
      <c r="G3310" s="160">
        <v>45900</v>
      </c>
      <c r="H3310" s="160"/>
      <c r="I3310" s="160" t="b">
        <f t="shared" si="102"/>
        <v>0</v>
      </c>
      <c r="J3310" s="160" t="str">
        <f t="shared" si="103"/>
        <v>yes</v>
      </c>
    </row>
    <row r="3311" spans="2:10">
      <c r="B3311" t="s">
        <v>19215</v>
      </c>
      <c r="C3311" t="s">
        <v>19216</v>
      </c>
      <c r="D3311">
        <v>1</v>
      </c>
      <c r="E3311" s="160">
        <v>46064</v>
      </c>
      <c r="F3311" s="160">
        <v>46065</v>
      </c>
      <c r="G3311" s="160"/>
      <c r="H3311" s="160"/>
      <c r="I3311" s="160" t="b">
        <f t="shared" si="102"/>
        <v>0</v>
      </c>
      <c r="J3311" s="160" t="str">
        <f t="shared" si="103"/>
        <v>yes</v>
      </c>
    </row>
    <row r="3312" spans="2:10">
      <c r="B3312" t="s">
        <v>19217</v>
      </c>
      <c r="C3312" t="s">
        <v>19218</v>
      </c>
      <c r="D3312">
        <v>1</v>
      </c>
      <c r="E3312" s="160">
        <v>46067</v>
      </c>
      <c r="F3312" s="160">
        <v>46068</v>
      </c>
      <c r="G3312" s="160"/>
      <c r="H3312" s="160"/>
      <c r="I3312" s="160" t="b">
        <f t="shared" si="102"/>
        <v>0</v>
      </c>
      <c r="J3312" s="160" t="str">
        <f t="shared" si="103"/>
        <v>yes</v>
      </c>
    </row>
    <row r="3313" spans="2:10">
      <c r="B3313" t="s">
        <v>19219</v>
      </c>
      <c r="C3313" t="s">
        <v>19220</v>
      </c>
      <c r="D3313">
        <v>1</v>
      </c>
      <c r="E3313" s="160">
        <v>46069</v>
      </c>
      <c r="F3313" s="160">
        <v>46070</v>
      </c>
      <c r="G3313" s="160"/>
      <c r="H3313" s="160"/>
      <c r="I3313" s="160" t="b">
        <f t="shared" si="102"/>
        <v>0</v>
      </c>
      <c r="J3313" s="160" t="str">
        <f t="shared" si="103"/>
        <v>yes</v>
      </c>
    </row>
    <row r="3314" spans="2:10">
      <c r="B3314" t="s">
        <v>19221</v>
      </c>
      <c r="C3314" t="s">
        <v>19222</v>
      </c>
      <c r="D3314">
        <v>1</v>
      </c>
      <c r="E3314" s="160">
        <v>46071</v>
      </c>
      <c r="F3314" s="160">
        <v>46072</v>
      </c>
      <c r="G3314" s="160"/>
      <c r="H3314" s="160"/>
      <c r="I3314" s="160" t="b">
        <f t="shared" si="102"/>
        <v>0</v>
      </c>
      <c r="J3314" s="160" t="str">
        <f t="shared" si="103"/>
        <v>yes</v>
      </c>
    </row>
    <row r="3315" spans="2:10">
      <c r="B3315" t="s">
        <v>19223</v>
      </c>
      <c r="C3315" t="s">
        <v>19224</v>
      </c>
      <c r="D3315">
        <v>1</v>
      </c>
      <c r="E3315" s="160">
        <v>46075</v>
      </c>
      <c r="F3315" s="160">
        <v>46076</v>
      </c>
      <c r="G3315" s="160"/>
      <c r="H3315" s="160"/>
      <c r="I3315" s="160" t="b">
        <f t="shared" si="102"/>
        <v>0</v>
      </c>
      <c r="J3315" s="160" t="str">
        <f t="shared" si="103"/>
        <v>yes</v>
      </c>
    </row>
    <row r="3316" spans="2:10">
      <c r="B3316" t="s">
        <v>19225</v>
      </c>
      <c r="C3316" t="s">
        <v>19226</v>
      </c>
      <c r="D3316">
        <v>1</v>
      </c>
      <c r="E3316" s="160">
        <v>45993</v>
      </c>
      <c r="F3316" s="160">
        <v>45994</v>
      </c>
      <c r="G3316" s="160">
        <v>45950</v>
      </c>
      <c r="H3316" s="160"/>
      <c r="I3316" s="160" t="b">
        <f t="shared" si="102"/>
        <v>0</v>
      </c>
      <c r="J3316" s="160" t="str">
        <f t="shared" si="103"/>
        <v>yes</v>
      </c>
    </row>
    <row r="3317" spans="2:10">
      <c r="B3317" t="s">
        <v>19227</v>
      </c>
      <c r="C3317" t="s">
        <v>19228</v>
      </c>
      <c r="D3317">
        <v>1</v>
      </c>
      <c r="E3317" s="160">
        <v>45962</v>
      </c>
      <c r="F3317" s="160">
        <v>45971</v>
      </c>
      <c r="G3317" s="160">
        <v>45903</v>
      </c>
      <c r="H3317" s="160"/>
      <c r="I3317" s="160" t="b">
        <f t="shared" si="102"/>
        <v>0</v>
      </c>
      <c r="J3317" s="160" t="str">
        <f t="shared" si="103"/>
        <v>yes</v>
      </c>
    </row>
    <row r="3318" spans="2:10">
      <c r="B3318" t="s">
        <v>19229</v>
      </c>
      <c r="C3318" t="s">
        <v>19230</v>
      </c>
      <c r="D3318">
        <v>1</v>
      </c>
      <c r="E3318" s="160">
        <v>45972</v>
      </c>
      <c r="F3318" s="160">
        <v>45974</v>
      </c>
      <c r="G3318" s="160">
        <v>45906</v>
      </c>
      <c r="H3318" s="160"/>
      <c r="I3318" s="160" t="b">
        <f t="shared" si="102"/>
        <v>0</v>
      </c>
      <c r="J3318" s="160" t="str">
        <f t="shared" si="103"/>
        <v>yes</v>
      </c>
    </row>
    <row r="3319" spans="2:10">
      <c r="B3319" t="s">
        <v>19231</v>
      </c>
      <c r="C3319" t="s">
        <v>19232</v>
      </c>
      <c r="D3319">
        <v>1</v>
      </c>
      <c r="E3319" s="160">
        <v>45976</v>
      </c>
      <c r="F3319" s="160">
        <v>45988</v>
      </c>
      <c r="G3319" s="160">
        <v>45909</v>
      </c>
      <c r="H3319" s="160"/>
      <c r="I3319" s="160" t="b">
        <f t="shared" si="102"/>
        <v>0</v>
      </c>
      <c r="J3319" s="160" t="str">
        <f t="shared" si="103"/>
        <v>yes</v>
      </c>
    </row>
    <row r="3320" spans="2:10">
      <c r="B3320" t="s">
        <v>19233</v>
      </c>
      <c r="C3320" t="s">
        <v>19234</v>
      </c>
      <c r="D3320">
        <v>1</v>
      </c>
      <c r="E3320" s="160">
        <v>45990</v>
      </c>
      <c r="F3320" s="160">
        <v>46013</v>
      </c>
      <c r="G3320" s="160">
        <v>45913</v>
      </c>
      <c r="H3320" s="160"/>
      <c r="I3320" s="160" t="b">
        <f t="shared" si="102"/>
        <v>0</v>
      </c>
      <c r="J3320" s="160" t="str">
        <f t="shared" si="103"/>
        <v>yes</v>
      </c>
    </row>
    <row r="3321" spans="2:10">
      <c r="B3321" t="s">
        <v>19235</v>
      </c>
      <c r="C3321" t="s">
        <v>19236</v>
      </c>
      <c r="D3321">
        <v>1</v>
      </c>
      <c r="E3321" s="160">
        <v>46014</v>
      </c>
      <c r="F3321" s="160">
        <v>46037</v>
      </c>
      <c r="G3321" s="160">
        <v>45914</v>
      </c>
      <c r="H3321" s="160"/>
      <c r="I3321" s="160" t="b">
        <f t="shared" si="102"/>
        <v>0</v>
      </c>
      <c r="J3321" s="160" t="str">
        <f t="shared" si="103"/>
        <v>yes</v>
      </c>
    </row>
    <row r="3322" spans="2:10">
      <c r="B3322" t="s">
        <v>19237</v>
      </c>
      <c r="C3322" t="s">
        <v>19238</v>
      </c>
      <c r="D3322">
        <v>1</v>
      </c>
      <c r="E3322" s="160">
        <v>46039</v>
      </c>
      <c r="F3322" s="160">
        <v>46051</v>
      </c>
      <c r="G3322" s="160">
        <v>45916</v>
      </c>
      <c r="H3322" s="160"/>
      <c r="I3322" s="160" t="b">
        <f t="shared" si="102"/>
        <v>0</v>
      </c>
      <c r="J3322" s="160" t="str">
        <f t="shared" si="103"/>
        <v>yes</v>
      </c>
    </row>
    <row r="3323" spans="2:10">
      <c r="B3323" t="s">
        <v>19239</v>
      </c>
      <c r="C3323" t="s">
        <v>19240</v>
      </c>
      <c r="D3323">
        <v>1</v>
      </c>
      <c r="E3323" s="160">
        <v>46053</v>
      </c>
      <c r="F3323" s="160">
        <v>46057</v>
      </c>
      <c r="G3323" s="160">
        <v>45918</v>
      </c>
      <c r="I3323" s="160" t="b">
        <f t="shared" si="102"/>
        <v>0</v>
      </c>
      <c r="J3323" s="160" t="str">
        <f t="shared" si="103"/>
        <v>yes</v>
      </c>
    </row>
    <row r="3324" spans="2:10">
      <c r="B3324" t="s">
        <v>19241</v>
      </c>
      <c r="C3324" t="s">
        <v>19242</v>
      </c>
      <c r="D3324">
        <v>1</v>
      </c>
      <c r="E3324" s="160">
        <v>46071</v>
      </c>
      <c r="F3324" s="160">
        <v>46072</v>
      </c>
      <c r="G3324" s="160"/>
      <c r="H3324" s="160"/>
      <c r="I3324" s="160" t="b">
        <f t="shared" si="102"/>
        <v>0</v>
      </c>
      <c r="J3324" s="160" t="str">
        <f t="shared" si="103"/>
        <v>yes</v>
      </c>
    </row>
    <row r="3325" spans="2:10">
      <c r="B3325" t="s">
        <v>19243</v>
      </c>
      <c r="C3325" t="s">
        <v>19244</v>
      </c>
      <c r="D3325">
        <v>1</v>
      </c>
      <c r="E3325" s="160">
        <v>46074</v>
      </c>
      <c r="F3325" s="160">
        <v>46075</v>
      </c>
      <c r="G3325" s="160"/>
      <c r="H3325" s="160"/>
      <c r="I3325" s="160" t="b">
        <f t="shared" si="102"/>
        <v>0</v>
      </c>
      <c r="J3325" s="160" t="str">
        <f t="shared" si="103"/>
        <v>yes</v>
      </c>
    </row>
    <row r="3326" spans="2:10">
      <c r="B3326" t="s">
        <v>19245</v>
      </c>
      <c r="C3326" t="s">
        <v>19246</v>
      </c>
      <c r="D3326">
        <v>1</v>
      </c>
      <c r="E3326" s="160">
        <v>46076</v>
      </c>
      <c r="F3326" s="160">
        <v>46077</v>
      </c>
      <c r="G3326" s="160">
        <v>45883</v>
      </c>
      <c r="H3326" s="160"/>
      <c r="I3326" s="160" t="b">
        <f t="shared" si="102"/>
        <v>0</v>
      </c>
      <c r="J3326" s="160" t="str">
        <f t="shared" si="103"/>
        <v>yes</v>
      </c>
    </row>
    <row r="3327" spans="2:10">
      <c r="B3327" t="s">
        <v>19247</v>
      </c>
      <c r="C3327" t="s">
        <v>19248</v>
      </c>
      <c r="D3327">
        <v>1</v>
      </c>
      <c r="E3327" s="160">
        <v>46078</v>
      </c>
      <c r="F3327" s="160">
        <v>46079</v>
      </c>
      <c r="G3327" s="160"/>
      <c r="H3327" s="160"/>
      <c r="I3327" s="160" t="b">
        <f t="shared" si="102"/>
        <v>0</v>
      </c>
      <c r="J3327" s="160" t="str">
        <f t="shared" si="103"/>
        <v>yes</v>
      </c>
    </row>
    <row r="3328" spans="2:10">
      <c r="B3328" t="s">
        <v>19249</v>
      </c>
      <c r="C3328" t="s">
        <v>19250</v>
      </c>
      <c r="D3328">
        <v>1</v>
      </c>
      <c r="E3328" s="160">
        <v>46081</v>
      </c>
      <c r="F3328" s="160">
        <v>46082</v>
      </c>
      <c r="G3328" s="160"/>
      <c r="H3328" s="160"/>
      <c r="I3328" s="160" t="b">
        <f t="shared" si="102"/>
        <v>0</v>
      </c>
      <c r="J3328" s="160" t="str">
        <f t="shared" si="103"/>
        <v>yes</v>
      </c>
    </row>
    <row r="3329" spans="2:10">
      <c r="B3329" t="s">
        <v>19251</v>
      </c>
      <c r="C3329" t="s">
        <v>19252</v>
      </c>
      <c r="D3329">
        <v>1</v>
      </c>
      <c r="E3329" s="160">
        <v>46081</v>
      </c>
      <c r="F3329" s="160">
        <v>46082</v>
      </c>
      <c r="G3329" s="160"/>
      <c r="H3329" s="160"/>
      <c r="I3329" s="160" t="b">
        <f t="shared" si="102"/>
        <v>0</v>
      </c>
      <c r="J3329" s="160" t="str">
        <f t="shared" si="103"/>
        <v>yes</v>
      </c>
    </row>
    <row r="3330" spans="2:10">
      <c r="B3330" t="s">
        <v>19253</v>
      </c>
      <c r="C3330" t="s">
        <v>19254</v>
      </c>
      <c r="D3330">
        <v>1</v>
      </c>
      <c r="E3330" s="160">
        <v>46083</v>
      </c>
      <c r="F3330" s="160">
        <v>46084</v>
      </c>
      <c r="G3330" s="160"/>
      <c r="I3330" s="160" t="b">
        <f t="shared" si="102"/>
        <v>0</v>
      </c>
      <c r="J3330" s="160" t="str">
        <f t="shared" si="103"/>
        <v>yes</v>
      </c>
    </row>
    <row r="3331" spans="2:10">
      <c r="B3331" t="s">
        <v>19255</v>
      </c>
      <c r="C3331" t="s">
        <v>19256</v>
      </c>
      <c r="D3331">
        <v>1</v>
      </c>
      <c r="E3331" s="160">
        <v>46067</v>
      </c>
      <c r="F3331" s="160">
        <v>46068</v>
      </c>
      <c r="G3331" s="160"/>
      <c r="I3331" s="160" t="b">
        <f t="shared" si="102"/>
        <v>0</v>
      </c>
      <c r="J3331" s="160" t="str">
        <f t="shared" si="103"/>
        <v>yes</v>
      </c>
    </row>
    <row r="3332" spans="2:10">
      <c r="B3332" t="s">
        <v>19257</v>
      </c>
      <c r="C3332" t="s">
        <v>19258</v>
      </c>
      <c r="D3332">
        <v>1</v>
      </c>
      <c r="E3332" s="160">
        <v>46069</v>
      </c>
      <c r="F3332" s="160">
        <v>46072</v>
      </c>
      <c r="G3332" s="160"/>
      <c r="H3332" s="160"/>
      <c r="I3332" s="160" t="b">
        <f t="shared" si="102"/>
        <v>0</v>
      </c>
      <c r="J3332" s="160" t="str">
        <f t="shared" si="103"/>
        <v>yes</v>
      </c>
    </row>
    <row r="3333" spans="2:10">
      <c r="B3333" t="s">
        <v>19259</v>
      </c>
      <c r="C3333" t="s">
        <v>19260</v>
      </c>
      <c r="D3333">
        <v>1</v>
      </c>
      <c r="E3333" s="160">
        <v>46074</v>
      </c>
      <c r="F3333" s="160">
        <v>46077</v>
      </c>
      <c r="G3333" s="160"/>
      <c r="H3333" s="160"/>
      <c r="I3333" s="160" t="b">
        <f t="shared" si="102"/>
        <v>0</v>
      </c>
      <c r="J3333" s="160" t="str">
        <f t="shared" si="103"/>
        <v>yes</v>
      </c>
    </row>
    <row r="3334" spans="2:10">
      <c r="B3334" t="s">
        <v>19261</v>
      </c>
      <c r="C3334" t="s">
        <v>19262</v>
      </c>
      <c r="D3334">
        <v>1</v>
      </c>
      <c r="E3334" s="160">
        <v>46078</v>
      </c>
      <c r="F3334" s="160">
        <v>46079</v>
      </c>
      <c r="G3334" s="160"/>
      <c r="H3334" s="160"/>
      <c r="I3334" s="160" t="b">
        <f t="shared" si="102"/>
        <v>0</v>
      </c>
      <c r="J3334" s="160" t="str">
        <f t="shared" si="103"/>
        <v>yes</v>
      </c>
    </row>
    <row r="3335" spans="2:10">
      <c r="B3335" t="s">
        <v>19263</v>
      </c>
      <c r="C3335" t="s">
        <v>19264</v>
      </c>
      <c r="D3335">
        <v>1</v>
      </c>
      <c r="E3335" s="160">
        <v>46081</v>
      </c>
      <c r="F3335" s="160">
        <v>46082</v>
      </c>
      <c r="G3335" s="160"/>
      <c r="H3335" s="160"/>
      <c r="I3335" s="160" t="b">
        <f t="shared" si="102"/>
        <v>0</v>
      </c>
      <c r="J3335" s="160" t="str">
        <f t="shared" si="103"/>
        <v>yes</v>
      </c>
    </row>
    <row r="3336" spans="2:10">
      <c r="B3336" t="s">
        <v>19265</v>
      </c>
      <c r="C3336" t="s">
        <v>19266</v>
      </c>
      <c r="D3336">
        <v>1</v>
      </c>
      <c r="E3336" s="160">
        <v>46071</v>
      </c>
      <c r="F3336" s="160">
        <v>46072</v>
      </c>
      <c r="G3336" s="160">
        <v>45878</v>
      </c>
      <c r="I3336" s="160" t="b">
        <f t="shared" si="102"/>
        <v>0</v>
      </c>
      <c r="J3336" s="160" t="str">
        <f t="shared" si="103"/>
        <v>yes</v>
      </c>
    </row>
    <row r="3337" spans="2:10">
      <c r="B3337" t="s">
        <v>19267</v>
      </c>
      <c r="C3337" t="s">
        <v>19268</v>
      </c>
      <c r="D3337">
        <v>1</v>
      </c>
      <c r="E3337" s="160">
        <v>46074</v>
      </c>
      <c r="F3337" s="160">
        <v>46075</v>
      </c>
      <c r="G3337" s="160">
        <v>45881</v>
      </c>
      <c r="H3337" s="160"/>
      <c r="I3337" s="160" t="b">
        <f t="shared" si="102"/>
        <v>0</v>
      </c>
      <c r="J3337" s="160" t="str">
        <f t="shared" si="103"/>
        <v>yes</v>
      </c>
    </row>
    <row r="3338" spans="2:10">
      <c r="B3338" t="s">
        <v>19269</v>
      </c>
      <c r="C3338" t="s">
        <v>19270</v>
      </c>
      <c r="D3338">
        <v>1</v>
      </c>
      <c r="E3338" s="160">
        <v>46076</v>
      </c>
      <c r="F3338" s="160">
        <v>46077</v>
      </c>
      <c r="G3338" s="160">
        <v>45884</v>
      </c>
      <c r="H3338" s="160"/>
      <c r="I3338" s="160" t="b">
        <f t="shared" si="102"/>
        <v>0</v>
      </c>
      <c r="J3338" s="160" t="str">
        <f t="shared" si="103"/>
        <v>yes</v>
      </c>
    </row>
    <row r="3339" spans="2:10">
      <c r="B3339" t="s">
        <v>19271</v>
      </c>
      <c r="C3339" t="s">
        <v>19272</v>
      </c>
      <c r="D3339">
        <v>1</v>
      </c>
      <c r="E3339" s="160">
        <v>46078</v>
      </c>
      <c r="F3339" s="160">
        <v>46079</v>
      </c>
      <c r="G3339" s="160"/>
      <c r="H3339" s="160"/>
      <c r="I3339" s="160" t="b">
        <f t="shared" ref="I3339:I3402" si="104">IF(E3339=G3339,"yes")</f>
        <v>0</v>
      </c>
      <c r="J3339" s="160" t="str">
        <f t="shared" ref="J3339:J3402" si="105">IF(E3339&gt;G3339,"yes")</f>
        <v>yes</v>
      </c>
    </row>
    <row r="3340" spans="2:10">
      <c r="B3340" t="s">
        <v>19273</v>
      </c>
      <c r="C3340" t="s">
        <v>19274</v>
      </c>
      <c r="D3340">
        <v>1</v>
      </c>
      <c r="E3340" s="160">
        <v>46082</v>
      </c>
      <c r="F3340" s="160">
        <v>46083</v>
      </c>
      <c r="G3340" s="160"/>
      <c r="H3340" s="160"/>
      <c r="I3340" s="160" t="b">
        <f t="shared" si="104"/>
        <v>0</v>
      </c>
      <c r="J3340" s="160" t="str">
        <f t="shared" si="105"/>
        <v>yes</v>
      </c>
    </row>
    <row r="3341" spans="2:10">
      <c r="B3341" t="s">
        <v>19275</v>
      </c>
      <c r="C3341" t="s">
        <v>19276</v>
      </c>
      <c r="D3341">
        <v>1</v>
      </c>
      <c r="E3341" s="160">
        <v>46074</v>
      </c>
      <c r="F3341" s="160">
        <v>46076</v>
      </c>
      <c r="I3341" s="160" t="b">
        <f t="shared" si="104"/>
        <v>0</v>
      </c>
      <c r="J3341" s="160" t="str">
        <f t="shared" si="105"/>
        <v>yes</v>
      </c>
    </row>
    <row r="3342" spans="2:10">
      <c r="B3342" t="s">
        <v>19277</v>
      </c>
      <c r="C3342" t="s">
        <v>19278</v>
      </c>
      <c r="D3342">
        <v>1</v>
      </c>
      <c r="E3342" s="160">
        <v>46077</v>
      </c>
      <c r="F3342" s="160">
        <v>46081</v>
      </c>
      <c r="G3342" s="160"/>
      <c r="H3342" s="160"/>
      <c r="I3342" s="160" t="b">
        <f t="shared" si="104"/>
        <v>0</v>
      </c>
      <c r="J3342" s="160" t="str">
        <f t="shared" si="105"/>
        <v>yes</v>
      </c>
    </row>
    <row r="3343" spans="2:10">
      <c r="B3343" t="s">
        <v>19279</v>
      </c>
      <c r="C3343" t="s">
        <v>19280</v>
      </c>
      <c r="D3343">
        <v>1</v>
      </c>
      <c r="E3343" s="160">
        <v>46082</v>
      </c>
      <c r="F3343" s="160">
        <v>46085</v>
      </c>
      <c r="G3343" s="160"/>
      <c r="H3343" s="160"/>
      <c r="I3343" s="160" t="b">
        <f t="shared" si="104"/>
        <v>0</v>
      </c>
      <c r="J3343" s="160" t="str">
        <f t="shared" si="105"/>
        <v>yes</v>
      </c>
    </row>
    <row r="3344" spans="2:10">
      <c r="B3344" t="s">
        <v>19281</v>
      </c>
      <c r="C3344" t="s">
        <v>19282</v>
      </c>
      <c r="D3344">
        <v>1</v>
      </c>
      <c r="E3344" s="160">
        <v>46086</v>
      </c>
      <c r="F3344" s="160">
        <v>46089</v>
      </c>
      <c r="G3344" s="160"/>
      <c r="H3344" s="160"/>
      <c r="I3344" s="160" t="b">
        <f t="shared" si="104"/>
        <v>0</v>
      </c>
      <c r="J3344" s="160" t="str">
        <f t="shared" si="105"/>
        <v>yes</v>
      </c>
    </row>
    <row r="3345" spans="2:10">
      <c r="B3345" t="s">
        <v>19283</v>
      </c>
      <c r="C3345" t="s">
        <v>19284</v>
      </c>
      <c r="D3345">
        <v>1</v>
      </c>
      <c r="E3345" s="160">
        <v>46077</v>
      </c>
      <c r="F3345" s="160">
        <v>46079</v>
      </c>
      <c r="G3345" s="160"/>
      <c r="H3345" s="160"/>
      <c r="I3345" s="160" t="b">
        <f t="shared" si="104"/>
        <v>0</v>
      </c>
      <c r="J3345" s="160" t="str">
        <f t="shared" si="105"/>
        <v>yes</v>
      </c>
    </row>
    <row r="3346" spans="2:10">
      <c r="B3346" t="s">
        <v>19285</v>
      </c>
      <c r="C3346" t="s">
        <v>19286</v>
      </c>
      <c r="D3346">
        <v>1</v>
      </c>
      <c r="E3346" s="160">
        <v>46081</v>
      </c>
      <c r="F3346" s="160">
        <v>46084</v>
      </c>
      <c r="G3346" s="160"/>
      <c r="H3346" s="160"/>
      <c r="I3346" s="160" t="b">
        <f t="shared" si="104"/>
        <v>0</v>
      </c>
      <c r="J3346" s="160" t="str">
        <f t="shared" si="105"/>
        <v>yes</v>
      </c>
    </row>
    <row r="3347" spans="2:10">
      <c r="B3347" t="s">
        <v>19287</v>
      </c>
      <c r="C3347" t="s">
        <v>19288</v>
      </c>
      <c r="D3347">
        <v>1</v>
      </c>
      <c r="E3347" s="160">
        <v>46085</v>
      </c>
      <c r="F3347" s="160">
        <v>46089</v>
      </c>
      <c r="G3347" s="160"/>
      <c r="H3347" s="160"/>
      <c r="I3347" s="160" t="b">
        <f t="shared" si="104"/>
        <v>0</v>
      </c>
      <c r="J3347" s="160" t="str">
        <f t="shared" si="105"/>
        <v>yes</v>
      </c>
    </row>
    <row r="3348" spans="2:10">
      <c r="B3348" t="s">
        <v>19289</v>
      </c>
      <c r="C3348" t="s">
        <v>19290</v>
      </c>
      <c r="D3348">
        <v>1</v>
      </c>
      <c r="E3348" s="160">
        <v>46090</v>
      </c>
      <c r="F3348" s="160">
        <v>46092</v>
      </c>
      <c r="G3348" s="160"/>
      <c r="H3348" s="160"/>
      <c r="I3348" s="160" t="b">
        <f t="shared" si="104"/>
        <v>0</v>
      </c>
      <c r="J3348" s="160" t="str">
        <f t="shared" si="105"/>
        <v>yes</v>
      </c>
    </row>
    <row r="3349" spans="2:10">
      <c r="B3349" t="s">
        <v>19291</v>
      </c>
      <c r="C3349" t="s">
        <v>19292</v>
      </c>
      <c r="D3349">
        <v>1</v>
      </c>
      <c r="E3349" s="160">
        <v>46071</v>
      </c>
      <c r="F3349" s="160">
        <v>46077</v>
      </c>
      <c r="G3349" s="160"/>
      <c r="H3349" s="160"/>
      <c r="I3349" s="160" t="b">
        <f t="shared" si="104"/>
        <v>0</v>
      </c>
      <c r="J3349" s="160" t="str">
        <f t="shared" si="105"/>
        <v>yes</v>
      </c>
    </row>
    <row r="3350" spans="2:10">
      <c r="B3350" t="s">
        <v>19293</v>
      </c>
      <c r="C3350" t="s">
        <v>19294</v>
      </c>
      <c r="D3350">
        <v>1</v>
      </c>
      <c r="E3350" s="160">
        <v>46093</v>
      </c>
      <c r="F3350" s="160">
        <v>46095</v>
      </c>
      <c r="I3350" s="160" t="b">
        <f t="shared" si="104"/>
        <v>0</v>
      </c>
      <c r="J3350" s="160" t="str">
        <f t="shared" si="105"/>
        <v>yes</v>
      </c>
    </row>
    <row r="3351" spans="2:10">
      <c r="B3351" t="s">
        <v>19295</v>
      </c>
      <c r="C3351" t="s">
        <v>19296</v>
      </c>
      <c r="D3351">
        <v>1</v>
      </c>
      <c r="E3351" s="160">
        <v>46096</v>
      </c>
      <c r="F3351" s="160">
        <v>46097</v>
      </c>
      <c r="G3351" s="160"/>
      <c r="I3351" s="160" t="b">
        <f t="shared" si="104"/>
        <v>0</v>
      </c>
      <c r="J3351" s="160" t="str">
        <f t="shared" si="105"/>
        <v>yes</v>
      </c>
    </row>
    <row r="3352" spans="2:10">
      <c r="B3352" t="s">
        <v>19297</v>
      </c>
      <c r="C3352" t="s">
        <v>19298</v>
      </c>
      <c r="D3352">
        <v>1</v>
      </c>
      <c r="E3352" s="160">
        <v>46098</v>
      </c>
      <c r="F3352" s="160">
        <v>46099</v>
      </c>
      <c r="G3352" s="160"/>
      <c r="I3352" s="160" t="b">
        <f t="shared" si="104"/>
        <v>0</v>
      </c>
      <c r="J3352" s="160" t="str">
        <f t="shared" si="105"/>
        <v>yes</v>
      </c>
    </row>
    <row r="3353" spans="2:10">
      <c r="B3353" t="s">
        <v>19299</v>
      </c>
      <c r="C3353" t="s">
        <v>19300</v>
      </c>
      <c r="D3353">
        <v>1</v>
      </c>
      <c r="E3353" s="160">
        <v>46100</v>
      </c>
      <c r="F3353" s="160">
        <v>46102</v>
      </c>
      <c r="G3353" s="160"/>
      <c r="I3353" s="160" t="b">
        <f t="shared" si="104"/>
        <v>0</v>
      </c>
      <c r="J3353" s="160" t="str">
        <f t="shared" si="105"/>
        <v>yes</v>
      </c>
    </row>
    <row r="3354" spans="2:10">
      <c r="B3354" t="s">
        <v>19301</v>
      </c>
      <c r="C3354" t="s">
        <v>19302</v>
      </c>
      <c r="D3354">
        <v>1</v>
      </c>
      <c r="E3354" s="160">
        <v>46111</v>
      </c>
      <c r="F3354" s="160">
        <v>46112</v>
      </c>
      <c r="G3354" s="160"/>
      <c r="I3354" s="160" t="b">
        <f t="shared" si="104"/>
        <v>0</v>
      </c>
      <c r="J3354" s="160" t="str">
        <f t="shared" si="105"/>
        <v>yes</v>
      </c>
    </row>
    <row r="3355" spans="2:10">
      <c r="B3355" t="s">
        <v>19303</v>
      </c>
      <c r="C3355" t="s">
        <v>19304</v>
      </c>
      <c r="D3355">
        <v>1</v>
      </c>
      <c r="E3355" s="160">
        <v>46093</v>
      </c>
      <c r="F3355" s="160">
        <v>46096</v>
      </c>
      <c r="G3355" s="160"/>
      <c r="I3355" s="160" t="b">
        <f t="shared" si="104"/>
        <v>0</v>
      </c>
      <c r="J3355" s="160" t="str">
        <f t="shared" si="105"/>
        <v>yes</v>
      </c>
    </row>
    <row r="3356" spans="2:10">
      <c r="B3356" t="s">
        <v>19305</v>
      </c>
      <c r="C3356" t="s">
        <v>19306</v>
      </c>
      <c r="D3356">
        <v>1</v>
      </c>
      <c r="E3356" s="160">
        <v>46097</v>
      </c>
      <c r="F3356" s="160">
        <v>46100</v>
      </c>
      <c r="G3356" s="160"/>
      <c r="I3356" s="160" t="b">
        <f t="shared" si="104"/>
        <v>0</v>
      </c>
      <c r="J3356" s="160" t="str">
        <f t="shared" si="105"/>
        <v>yes</v>
      </c>
    </row>
    <row r="3357" spans="2:10">
      <c r="B3357" t="s">
        <v>19307</v>
      </c>
      <c r="C3357" t="s">
        <v>19308</v>
      </c>
      <c r="D3357">
        <v>1</v>
      </c>
      <c r="E3357" s="160">
        <v>46102</v>
      </c>
      <c r="F3357" s="160">
        <v>46105</v>
      </c>
      <c r="G3357" s="160"/>
      <c r="I3357" s="160" t="b">
        <f t="shared" si="104"/>
        <v>0</v>
      </c>
      <c r="J3357" s="160" t="str">
        <f t="shared" si="105"/>
        <v>yes</v>
      </c>
    </row>
    <row r="3358" spans="2:10">
      <c r="B3358" t="s">
        <v>19309</v>
      </c>
      <c r="C3358" t="s">
        <v>19310</v>
      </c>
      <c r="D3358">
        <v>1</v>
      </c>
      <c r="E3358" s="160">
        <v>46106</v>
      </c>
      <c r="F3358" s="160">
        <v>46110</v>
      </c>
      <c r="G3358" s="160"/>
      <c r="I3358" s="160" t="b">
        <f t="shared" si="104"/>
        <v>0</v>
      </c>
      <c r="J3358" s="160" t="str">
        <f t="shared" si="105"/>
        <v>yes</v>
      </c>
    </row>
    <row r="3359" spans="2:10">
      <c r="B3359" t="s">
        <v>19311</v>
      </c>
      <c r="C3359" t="s">
        <v>19312</v>
      </c>
      <c r="D3359">
        <v>1</v>
      </c>
      <c r="E3359" s="160">
        <v>46111</v>
      </c>
      <c r="F3359" s="160">
        <v>46114</v>
      </c>
      <c r="G3359" s="160"/>
      <c r="H3359" s="160"/>
      <c r="I3359" s="160" t="b">
        <f t="shared" si="104"/>
        <v>0</v>
      </c>
      <c r="J3359" s="160" t="str">
        <f t="shared" si="105"/>
        <v>yes</v>
      </c>
    </row>
    <row r="3360" spans="2:10">
      <c r="B3360" t="s">
        <v>19313</v>
      </c>
      <c r="C3360" t="s">
        <v>19314</v>
      </c>
      <c r="D3360">
        <v>1</v>
      </c>
      <c r="E3360" s="160">
        <v>46106</v>
      </c>
      <c r="F3360" s="160">
        <v>46107</v>
      </c>
      <c r="G3360" s="160"/>
      <c r="H3360" s="160"/>
      <c r="I3360" s="160" t="b">
        <f t="shared" si="104"/>
        <v>0</v>
      </c>
      <c r="J3360" s="160" t="str">
        <f t="shared" si="105"/>
        <v>yes</v>
      </c>
    </row>
    <row r="3361" spans="2:10">
      <c r="B3361" t="s">
        <v>19315</v>
      </c>
      <c r="C3361" t="s">
        <v>19316</v>
      </c>
      <c r="D3361">
        <v>1</v>
      </c>
      <c r="E3361" s="160">
        <v>46109</v>
      </c>
      <c r="F3361" s="160">
        <v>46110</v>
      </c>
      <c r="G3361" s="160"/>
      <c r="H3361" s="160"/>
      <c r="I3361" s="160" t="b">
        <f t="shared" si="104"/>
        <v>0</v>
      </c>
      <c r="J3361" s="160" t="str">
        <f t="shared" si="105"/>
        <v>yes</v>
      </c>
    </row>
    <row r="3362" spans="2:10">
      <c r="B3362" t="s">
        <v>19317</v>
      </c>
      <c r="C3362" t="s">
        <v>19318</v>
      </c>
      <c r="D3362">
        <v>1</v>
      </c>
      <c r="E3362" s="160">
        <v>46106</v>
      </c>
      <c r="F3362" s="160">
        <v>46107</v>
      </c>
      <c r="G3362" s="160"/>
      <c r="H3362" s="160"/>
      <c r="I3362" s="160" t="b">
        <f t="shared" si="104"/>
        <v>0</v>
      </c>
      <c r="J3362" s="160" t="str">
        <f t="shared" si="105"/>
        <v>yes</v>
      </c>
    </row>
    <row r="3363" spans="2:10">
      <c r="B3363" t="s">
        <v>19319</v>
      </c>
      <c r="C3363" t="s">
        <v>19320</v>
      </c>
      <c r="D3363">
        <v>1</v>
      </c>
      <c r="E3363" s="160">
        <v>46109</v>
      </c>
      <c r="F3363" s="160">
        <v>46110</v>
      </c>
      <c r="G3363" s="160"/>
      <c r="H3363" s="160"/>
      <c r="I3363" s="160" t="b">
        <f t="shared" si="104"/>
        <v>0</v>
      </c>
      <c r="J3363" s="160" t="str">
        <f t="shared" si="105"/>
        <v>yes</v>
      </c>
    </row>
    <row r="3364" spans="2:10">
      <c r="B3364" t="s">
        <v>19321</v>
      </c>
      <c r="C3364" t="s">
        <v>19322</v>
      </c>
      <c r="D3364">
        <v>1</v>
      </c>
      <c r="E3364" s="160">
        <v>46116</v>
      </c>
      <c r="F3364" s="160">
        <v>46117</v>
      </c>
      <c r="G3364" s="160"/>
      <c r="H3364" s="160"/>
      <c r="I3364" s="160" t="b">
        <f t="shared" si="104"/>
        <v>0</v>
      </c>
      <c r="J3364" s="160" t="str">
        <f t="shared" si="105"/>
        <v>yes</v>
      </c>
    </row>
    <row r="3365" spans="2:10">
      <c r="B3365" t="s">
        <v>19323</v>
      </c>
      <c r="C3365" t="s">
        <v>19324</v>
      </c>
      <c r="D3365">
        <v>1</v>
      </c>
      <c r="E3365" s="160">
        <v>46118</v>
      </c>
      <c r="F3365" s="160">
        <v>46119</v>
      </c>
      <c r="G3365" s="160"/>
      <c r="H3365" s="160"/>
      <c r="I3365" s="160" t="b">
        <f t="shared" si="104"/>
        <v>0</v>
      </c>
      <c r="J3365" s="160" t="str">
        <f t="shared" si="105"/>
        <v>yes</v>
      </c>
    </row>
    <row r="3366" spans="2:10">
      <c r="B3366" t="s">
        <v>19325</v>
      </c>
      <c r="C3366" t="s">
        <v>19326</v>
      </c>
      <c r="D3366">
        <v>1</v>
      </c>
      <c r="E3366" s="160">
        <v>46120</v>
      </c>
      <c r="F3366" s="160">
        <v>46121</v>
      </c>
      <c r="G3366" s="160"/>
      <c r="H3366" s="160"/>
      <c r="I3366" s="160" t="b">
        <f t="shared" si="104"/>
        <v>0</v>
      </c>
      <c r="J3366" s="160" t="str">
        <f t="shared" si="105"/>
        <v>yes</v>
      </c>
    </row>
    <row r="3367" spans="2:10">
      <c r="B3367" t="s">
        <v>19327</v>
      </c>
      <c r="C3367" t="s">
        <v>19328</v>
      </c>
      <c r="D3367">
        <v>1</v>
      </c>
      <c r="E3367" s="160">
        <v>46123</v>
      </c>
      <c r="F3367" s="160">
        <v>46124</v>
      </c>
      <c r="G3367" s="160"/>
      <c r="H3367" s="160"/>
      <c r="I3367" s="160" t="b">
        <f t="shared" si="104"/>
        <v>0</v>
      </c>
      <c r="J3367" s="160" t="str">
        <f t="shared" si="105"/>
        <v>yes</v>
      </c>
    </row>
    <row r="3368" spans="2:10">
      <c r="B3368" t="s">
        <v>19329</v>
      </c>
      <c r="C3368" t="s">
        <v>19330</v>
      </c>
      <c r="D3368">
        <v>1</v>
      </c>
      <c r="E3368" s="160">
        <v>46125</v>
      </c>
      <c r="F3368" s="160">
        <v>46126</v>
      </c>
      <c r="G3368" s="160"/>
      <c r="H3368" s="160"/>
      <c r="I3368" s="160" t="b">
        <f t="shared" si="104"/>
        <v>0</v>
      </c>
      <c r="J3368" s="160" t="str">
        <f t="shared" si="105"/>
        <v>yes</v>
      </c>
    </row>
    <row r="3369" spans="2:10">
      <c r="B3369" t="s">
        <v>19331</v>
      </c>
      <c r="C3369" t="s">
        <v>19332</v>
      </c>
      <c r="D3369">
        <v>1</v>
      </c>
      <c r="E3369" s="160">
        <v>46116</v>
      </c>
      <c r="F3369" s="160">
        <v>46117</v>
      </c>
      <c r="G3369" s="160"/>
      <c r="I3369" s="160" t="b">
        <f t="shared" si="104"/>
        <v>0</v>
      </c>
      <c r="J3369" s="160" t="str">
        <f t="shared" si="105"/>
        <v>yes</v>
      </c>
    </row>
    <row r="3370" spans="2:10">
      <c r="B3370" t="s">
        <v>19333</v>
      </c>
      <c r="C3370" t="s">
        <v>19334</v>
      </c>
      <c r="D3370">
        <v>1</v>
      </c>
      <c r="E3370" s="160">
        <v>46118</v>
      </c>
      <c r="F3370" s="160">
        <v>46119</v>
      </c>
      <c r="G3370" s="160"/>
      <c r="H3370" s="160"/>
      <c r="I3370" s="160" t="b">
        <f t="shared" si="104"/>
        <v>0</v>
      </c>
      <c r="J3370" s="160" t="str">
        <f t="shared" si="105"/>
        <v>yes</v>
      </c>
    </row>
    <row r="3371" spans="2:10">
      <c r="B3371" t="s">
        <v>19335</v>
      </c>
      <c r="C3371" t="s">
        <v>19336</v>
      </c>
      <c r="D3371">
        <v>1</v>
      </c>
      <c r="E3371" s="160">
        <v>46120</v>
      </c>
      <c r="F3371" s="160">
        <v>46121</v>
      </c>
      <c r="G3371" s="160"/>
      <c r="I3371" s="160" t="b">
        <f t="shared" si="104"/>
        <v>0</v>
      </c>
      <c r="J3371" s="160" t="str">
        <f t="shared" si="105"/>
        <v>yes</v>
      </c>
    </row>
    <row r="3372" spans="2:10">
      <c r="B3372" t="s">
        <v>19337</v>
      </c>
      <c r="C3372" t="s">
        <v>19338</v>
      </c>
      <c r="D3372">
        <v>1</v>
      </c>
      <c r="E3372" s="160">
        <v>45655</v>
      </c>
      <c r="F3372" s="160">
        <v>45657</v>
      </c>
      <c r="G3372" s="160"/>
      <c r="I3372" s="160" t="b">
        <f t="shared" si="104"/>
        <v>0</v>
      </c>
      <c r="J3372" s="160" t="str">
        <f t="shared" si="105"/>
        <v>yes</v>
      </c>
    </row>
    <row r="3373" spans="2:10">
      <c r="B3373" t="s">
        <v>19339</v>
      </c>
      <c r="C3373" t="s">
        <v>19340</v>
      </c>
      <c r="D3373">
        <v>1</v>
      </c>
      <c r="E3373" s="160">
        <v>45658</v>
      </c>
      <c r="F3373" s="160">
        <v>45661</v>
      </c>
      <c r="G3373" s="160"/>
      <c r="I3373" s="160" t="b">
        <f t="shared" si="104"/>
        <v>0</v>
      </c>
      <c r="J3373" s="160" t="str">
        <f t="shared" si="105"/>
        <v>yes</v>
      </c>
    </row>
    <row r="3374" spans="2:10">
      <c r="B3374" t="s">
        <v>19341</v>
      </c>
      <c r="C3374" t="s">
        <v>19342</v>
      </c>
      <c r="D3374">
        <v>1</v>
      </c>
      <c r="E3374" s="160">
        <v>45662</v>
      </c>
      <c r="F3374" s="160">
        <v>45664</v>
      </c>
      <c r="G3374" s="160"/>
      <c r="I3374" s="160" t="b">
        <f t="shared" si="104"/>
        <v>0</v>
      </c>
      <c r="J3374" s="160" t="str">
        <f t="shared" si="105"/>
        <v>yes</v>
      </c>
    </row>
    <row r="3375" spans="2:10">
      <c r="B3375" t="s">
        <v>19343</v>
      </c>
      <c r="C3375" t="s">
        <v>19344</v>
      </c>
      <c r="D3375">
        <v>1</v>
      </c>
      <c r="E3375" s="160">
        <v>45669</v>
      </c>
      <c r="F3375" s="160">
        <v>45671</v>
      </c>
      <c r="G3375" s="160"/>
      <c r="I3375" s="160" t="b">
        <f t="shared" si="104"/>
        <v>0</v>
      </c>
      <c r="J3375" s="160" t="str">
        <f t="shared" si="105"/>
        <v>yes</v>
      </c>
    </row>
    <row r="3376" spans="2:10">
      <c r="B3376" t="s">
        <v>19345</v>
      </c>
      <c r="C3376" t="s">
        <v>19346</v>
      </c>
      <c r="D3376">
        <v>1</v>
      </c>
      <c r="E3376" s="160">
        <v>45662</v>
      </c>
      <c r="F3376" s="160">
        <v>45664</v>
      </c>
      <c r="G3376" s="160"/>
      <c r="I3376" s="160" t="b">
        <f t="shared" si="104"/>
        <v>0</v>
      </c>
      <c r="J3376" s="160" t="str">
        <f t="shared" si="105"/>
        <v>yes</v>
      </c>
    </row>
    <row r="3377" spans="2:10">
      <c r="B3377" t="s">
        <v>19347</v>
      </c>
      <c r="C3377" t="s">
        <v>19348</v>
      </c>
      <c r="D3377">
        <v>1</v>
      </c>
      <c r="E3377" s="160">
        <v>45665</v>
      </c>
      <c r="F3377" s="160">
        <v>45668</v>
      </c>
      <c r="I3377" s="160" t="b">
        <f t="shared" si="104"/>
        <v>0</v>
      </c>
      <c r="J3377" s="160" t="str">
        <f t="shared" si="105"/>
        <v>yes</v>
      </c>
    </row>
    <row r="3378" spans="2:10">
      <c r="B3378" t="s">
        <v>19349</v>
      </c>
      <c r="C3378" t="s">
        <v>19350</v>
      </c>
      <c r="D3378">
        <v>1</v>
      </c>
      <c r="E3378" s="160">
        <v>45658</v>
      </c>
      <c r="F3378" s="160">
        <v>45659</v>
      </c>
      <c r="G3378" s="160"/>
      <c r="I3378" s="160" t="b">
        <f t="shared" si="104"/>
        <v>0</v>
      </c>
      <c r="J3378" s="160" t="str">
        <f t="shared" si="105"/>
        <v>yes</v>
      </c>
    </row>
    <row r="3379" spans="2:10">
      <c r="B3379" t="s">
        <v>19351</v>
      </c>
      <c r="C3379" t="s">
        <v>19352</v>
      </c>
      <c r="D3379">
        <v>1</v>
      </c>
      <c r="E3379" s="160">
        <v>45661</v>
      </c>
      <c r="F3379" s="160">
        <v>45663</v>
      </c>
      <c r="I3379" s="160" t="b">
        <f t="shared" si="104"/>
        <v>0</v>
      </c>
      <c r="J3379" s="160" t="str">
        <f t="shared" si="105"/>
        <v>yes</v>
      </c>
    </row>
    <row r="3380" spans="2:10">
      <c r="B3380" t="s">
        <v>19353</v>
      </c>
      <c r="C3380" t="s">
        <v>19354</v>
      </c>
      <c r="D3380">
        <v>1</v>
      </c>
      <c r="E3380" s="160">
        <v>45664</v>
      </c>
      <c r="F3380" s="160">
        <v>45665</v>
      </c>
      <c r="I3380" s="160" t="b">
        <f t="shared" si="104"/>
        <v>0</v>
      </c>
      <c r="J3380" s="160" t="str">
        <f t="shared" si="105"/>
        <v>yes</v>
      </c>
    </row>
    <row r="3381" spans="2:10">
      <c r="B3381" t="s">
        <v>19355</v>
      </c>
      <c r="C3381" t="s">
        <v>19356</v>
      </c>
      <c r="D3381">
        <v>1</v>
      </c>
      <c r="E3381" s="160">
        <v>45666</v>
      </c>
      <c r="F3381" s="160">
        <v>45671</v>
      </c>
      <c r="I3381" s="160" t="b">
        <f t="shared" si="104"/>
        <v>0</v>
      </c>
      <c r="J3381" s="160" t="str">
        <f t="shared" si="105"/>
        <v>yes</v>
      </c>
    </row>
    <row r="3382" spans="2:10">
      <c r="B3382" t="s">
        <v>19357</v>
      </c>
      <c r="C3382" t="s">
        <v>19358</v>
      </c>
      <c r="D3382">
        <v>1</v>
      </c>
      <c r="E3382" s="160">
        <v>45672</v>
      </c>
      <c r="F3382" s="160">
        <v>45677</v>
      </c>
      <c r="G3382" s="160"/>
      <c r="I3382" s="160" t="b">
        <f t="shared" si="104"/>
        <v>0</v>
      </c>
      <c r="J3382" s="160" t="str">
        <f t="shared" si="105"/>
        <v>yes</v>
      </c>
    </row>
    <row r="3383" spans="2:10">
      <c r="B3383" t="s">
        <v>19359</v>
      </c>
      <c r="C3383" t="s">
        <v>19360</v>
      </c>
      <c r="D3383">
        <v>1</v>
      </c>
      <c r="E3383" s="160">
        <v>45664</v>
      </c>
      <c r="F3383" s="160">
        <v>45665</v>
      </c>
      <c r="G3383" s="160"/>
      <c r="I3383" s="160" t="b">
        <f t="shared" si="104"/>
        <v>0</v>
      </c>
      <c r="J3383" s="160" t="str">
        <f t="shared" si="105"/>
        <v>yes</v>
      </c>
    </row>
    <row r="3384" spans="2:10">
      <c r="B3384" t="s">
        <v>19361</v>
      </c>
      <c r="C3384" t="s">
        <v>19362</v>
      </c>
      <c r="D3384">
        <v>1</v>
      </c>
      <c r="E3384" s="160">
        <v>45666</v>
      </c>
      <c r="F3384" s="160">
        <v>45668</v>
      </c>
      <c r="G3384" s="160"/>
      <c r="I3384" s="160" t="b">
        <f t="shared" si="104"/>
        <v>0</v>
      </c>
      <c r="J3384" s="160" t="str">
        <f t="shared" si="105"/>
        <v>yes</v>
      </c>
    </row>
    <row r="3385" spans="2:10">
      <c r="B3385" t="s">
        <v>19363</v>
      </c>
      <c r="C3385" t="s">
        <v>19364</v>
      </c>
      <c r="D3385">
        <v>1</v>
      </c>
      <c r="E3385" s="160">
        <v>45661</v>
      </c>
      <c r="F3385" s="160">
        <v>45662</v>
      </c>
      <c r="G3385" s="160"/>
      <c r="I3385" s="160" t="b">
        <f t="shared" si="104"/>
        <v>0</v>
      </c>
      <c r="J3385" s="160" t="str">
        <f t="shared" si="105"/>
        <v>yes</v>
      </c>
    </row>
    <row r="3386" spans="2:10">
      <c r="B3386" t="s">
        <v>19365</v>
      </c>
      <c r="C3386" t="s">
        <v>19366</v>
      </c>
      <c r="D3386">
        <v>1</v>
      </c>
      <c r="E3386" s="160">
        <v>45663</v>
      </c>
      <c r="F3386" s="160">
        <v>45664</v>
      </c>
      <c r="G3386" s="160"/>
      <c r="I3386" s="160" t="b">
        <f t="shared" si="104"/>
        <v>0</v>
      </c>
      <c r="J3386" s="160" t="str">
        <f t="shared" si="105"/>
        <v>yes</v>
      </c>
    </row>
    <row r="3387" spans="2:10">
      <c r="B3387" t="s">
        <v>19367</v>
      </c>
      <c r="C3387" t="s">
        <v>19368</v>
      </c>
      <c r="D3387">
        <v>1</v>
      </c>
      <c r="E3387" s="160">
        <v>45665</v>
      </c>
      <c r="F3387" s="160">
        <v>45666</v>
      </c>
      <c r="I3387" s="160" t="b">
        <f t="shared" si="104"/>
        <v>0</v>
      </c>
      <c r="J3387" s="160" t="str">
        <f t="shared" si="105"/>
        <v>yes</v>
      </c>
    </row>
    <row r="3388" spans="2:10">
      <c r="B3388" t="s">
        <v>19369</v>
      </c>
      <c r="C3388" t="s">
        <v>19370</v>
      </c>
      <c r="D3388">
        <v>1</v>
      </c>
      <c r="E3388" s="160">
        <v>45668</v>
      </c>
      <c r="F3388" s="160">
        <v>45669</v>
      </c>
      <c r="I3388" s="160" t="b">
        <f t="shared" si="104"/>
        <v>0</v>
      </c>
      <c r="J3388" s="160" t="str">
        <f t="shared" si="105"/>
        <v>yes</v>
      </c>
    </row>
    <row r="3389" spans="2:10">
      <c r="B3389" t="s">
        <v>19371</v>
      </c>
      <c r="C3389" t="s">
        <v>19372</v>
      </c>
      <c r="D3389">
        <v>1</v>
      </c>
      <c r="E3389" s="160">
        <v>45663</v>
      </c>
      <c r="F3389" s="160">
        <v>45664</v>
      </c>
      <c r="G3389" s="160"/>
      <c r="I3389" s="160" t="b">
        <f t="shared" si="104"/>
        <v>0</v>
      </c>
      <c r="J3389" s="160" t="str">
        <f t="shared" si="105"/>
        <v>yes</v>
      </c>
    </row>
    <row r="3390" spans="2:10">
      <c r="B3390" t="s">
        <v>19373</v>
      </c>
      <c r="C3390" t="s">
        <v>19374</v>
      </c>
      <c r="D3390">
        <v>1</v>
      </c>
      <c r="E3390" s="160">
        <v>45665</v>
      </c>
      <c r="F3390" s="160">
        <v>45668</v>
      </c>
      <c r="G3390" s="160"/>
      <c r="I3390" s="160" t="b">
        <f t="shared" si="104"/>
        <v>0</v>
      </c>
      <c r="J3390" s="160" t="str">
        <f t="shared" si="105"/>
        <v>yes</v>
      </c>
    </row>
    <row r="3391" spans="2:10">
      <c r="B3391" t="s">
        <v>19375</v>
      </c>
      <c r="C3391" t="s">
        <v>19376</v>
      </c>
      <c r="D3391">
        <v>1</v>
      </c>
      <c r="E3391" s="160">
        <v>45669</v>
      </c>
      <c r="F3391" s="160">
        <v>45670</v>
      </c>
      <c r="G3391" s="160"/>
      <c r="I3391" s="160" t="b">
        <f t="shared" si="104"/>
        <v>0</v>
      </c>
      <c r="J3391" s="160" t="str">
        <f t="shared" si="105"/>
        <v>yes</v>
      </c>
    </row>
    <row r="3392" spans="2:10">
      <c r="B3392" t="s">
        <v>19377</v>
      </c>
      <c r="C3392" t="s">
        <v>19378</v>
      </c>
      <c r="D3392">
        <v>1</v>
      </c>
      <c r="E3392" s="160">
        <v>45665</v>
      </c>
      <c r="F3392" s="160">
        <v>45666</v>
      </c>
      <c r="G3392" s="160"/>
      <c r="I3392" s="160" t="b">
        <f t="shared" si="104"/>
        <v>0</v>
      </c>
      <c r="J3392" s="160" t="str">
        <f t="shared" si="105"/>
        <v>yes</v>
      </c>
    </row>
    <row r="3393" spans="2:10">
      <c r="B3393" t="s">
        <v>19379</v>
      </c>
      <c r="C3393" t="s">
        <v>19380</v>
      </c>
      <c r="D3393">
        <v>1</v>
      </c>
      <c r="E3393" s="160">
        <v>45668</v>
      </c>
      <c r="F3393" s="160">
        <v>45669</v>
      </c>
      <c r="G3393" s="160"/>
      <c r="I3393" s="160" t="b">
        <f t="shared" si="104"/>
        <v>0</v>
      </c>
      <c r="J3393" s="160" t="str">
        <f t="shared" si="105"/>
        <v>yes</v>
      </c>
    </row>
    <row r="3394" spans="2:10">
      <c r="B3394" t="s">
        <v>19381</v>
      </c>
      <c r="C3394" t="s">
        <v>19382</v>
      </c>
      <c r="D3394">
        <v>1</v>
      </c>
      <c r="E3394" s="160">
        <v>45670</v>
      </c>
      <c r="F3394" s="160">
        <v>45671</v>
      </c>
      <c r="I3394" s="160" t="b">
        <f t="shared" si="104"/>
        <v>0</v>
      </c>
      <c r="J3394" s="160" t="str">
        <f t="shared" si="105"/>
        <v>yes</v>
      </c>
    </row>
    <row r="3395" spans="2:10">
      <c r="B3395" t="s">
        <v>19383</v>
      </c>
      <c r="C3395" t="s">
        <v>19384</v>
      </c>
      <c r="D3395">
        <v>1</v>
      </c>
      <c r="E3395" s="160">
        <v>45560</v>
      </c>
      <c r="F3395" s="160">
        <v>45561</v>
      </c>
      <c r="G3395" s="160">
        <v>45880</v>
      </c>
      <c r="I3395" s="160" t="b">
        <f t="shared" si="104"/>
        <v>0</v>
      </c>
      <c r="J3395" s="160" t="b">
        <f t="shared" si="105"/>
        <v>0</v>
      </c>
    </row>
    <row r="3396" spans="2:10">
      <c r="B3396" t="s">
        <v>19385</v>
      </c>
      <c r="C3396" t="s">
        <v>17263</v>
      </c>
      <c r="D3396">
        <v>1</v>
      </c>
      <c r="E3396" s="160">
        <v>45539</v>
      </c>
      <c r="F3396" s="160">
        <v>45540</v>
      </c>
      <c r="I3396" s="160" t="b">
        <f t="shared" si="104"/>
        <v>0</v>
      </c>
      <c r="J3396" s="160" t="str">
        <f t="shared" si="105"/>
        <v>yes</v>
      </c>
    </row>
    <row r="3397" spans="2:10">
      <c r="B3397" t="s">
        <v>19386</v>
      </c>
      <c r="C3397" t="s">
        <v>17265</v>
      </c>
      <c r="D3397">
        <v>1</v>
      </c>
      <c r="E3397" s="160">
        <v>45544</v>
      </c>
      <c r="F3397" s="160">
        <v>45545</v>
      </c>
      <c r="I3397" s="160" t="b">
        <f t="shared" si="104"/>
        <v>0</v>
      </c>
      <c r="J3397" s="160" t="str">
        <f t="shared" si="105"/>
        <v>yes</v>
      </c>
    </row>
    <row r="3398" spans="2:10">
      <c r="B3398" t="s">
        <v>19387</v>
      </c>
      <c r="C3398" t="s">
        <v>17267</v>
      </c>
      <c r="D3398">
        <v>1</v>
      </c>
      <c r="E3398" s="160">
        <v>45546</v>
      </c>
      <c r="F3398" s="160">
        <v>45547</v>
      </c>
      <c r="G3398" s="160"/>
      <c r="I3398" s="160" t="b">
        <f t="shared" si="104"/>
        <v>0</v>
      </c>
      <c r="J3398" s="160" t="str">
        <f t="shared" si="105"/>
        <v>yes</v>
      </c>
    </row>
    <row r="3399" spans="2:10">
      <c r="B3399" t="s">
        <v>19388</v>
      </c>
      <c r="C3399" t="s">
        <v>15331</v>
      </c>
      <c r="D3399">
        <v>1</v>
      </c>
      <c r="E3399" s="160">
        <v>45549</v>
      </c>
      <c r="F3399" s="160">
        <v>45550</v>
      </c>
      <c r="G3399" s="160"/>
      <c r="I3399" s="160" t="b">
        <f t="shared" si="104"/>
        <v>0</v>
      </c>
      <c r="J3399" s="160" t="str">
        <f t="shared" si="105"/>
        <v>yes</v>
      </c>
    </row>
    <row r="3400" spans="2:10">
      <c r="B3400" t="s">
        <v>19389</v>
      </c>
      <c r="C3400" t="s">
        <v>15333</v>
      </c>
      <c r="D3400">
        <v>1</v>
      </c>
      <c r="E3400" s="160">
        <v>45551</v>
      </c>
      <c r="F3400" s="160">
        <v>45552</v>
      </c>
      <c r="G3400" s="160"/>
      <c r="I3400" s="160" t="b">
        <f t="shared" si="104"/>
        <v>0</v>
      </c>
      <c r="J3400" s="160" t="str">
        <f t="shared" si="105"/>
        <v>yes</v>
      </c>
    </row>
    <row r="3401" spans="2:10">
      <c r="B3401" t="s">
        <v>19390</v>
      </c>
      <c r="C3401" t="s">
        <v>19391</v>
      </c>
      <c r="D3401">
        <v>1</v>
      </c>
      <c r="E3401" s="160">
        <v>45563</v>
      </c>
      <c r="F3401" s="160">
        <v>45566</v>
      </c>
      <c r="G3401" s="160"/>
      <c r="I3401" s="160" t="b">
        <f t="shared" si="104"/>
        <v>0</v>
      </c>
      <c r="J3401" s="160" t="str">
        <f t="shared" si="105"/>
        <v>yes</v>
      </c>
    </row>
    <row r="3402" spans="2:10">
      <c r="B3402" t="s">
        <v>19392</v>
      </c>
      <c r="C3402" t="s">
        <v>19393</v>
      </c>
      <c r="D3402">
        <v>1</v>
      </c>
      <c r="E3402" s="160">
        <v>45591</v>
      </c>
      <c r="F3402" s="160">
        <v>45595</v>
      </c>
      <c r="G3402" s="160"/>
      <c r="I3402" s="160" t="b">
        <f t="shared" si="104"/>
        <v>0</v>
      </c>
      <c r="J3402" s="160" t="str">
        <f t="shared" si="105"/>
        <v>yes</v>
      </c>
    </row>
    <row r="3403" spans="2:10">
      <c r="B3403" t="s">
        <v>19394</v>
      </c>
      <c r="C3403" t="s">
        <v>19395</v>
      </c>
      <c r="D3403">
        <v>1</v>
      </c>
      <c r="E3403" s="160">
        <v>45553</v>
      </c>
      <c r="F3403" s="160">
        <v>45554</v>
      </c>
      <c r="G3403" s="160">
        <v>45954</v>
      </c>
      <c r="I3403" s="160" t="b">
        <f t="shared" ref="I3403:I3466" si="106">IF(E3403=G3403,"yes")</f>
        <v>0</v>
      </c>
      <c r="J3403" s="160" t="b">
        <f t="shared" ref="J3403:J3466" si="107">IF(E3403&gt;G3403,"yes")</f>
        <v>0</v>
      </c>
    </row>
    <row r="3404" spans="2:10">
      <c r="B3404" t="s">
        <v>19396</v>
      </c>
      <c r="C3404" t="s">
        <v>19397</v>
      </c>
      <c r="D3404">
        <v>1</v>
      </c>
      <c r="E3404" s="160">
        <v>45556</v>
      </c>
      <c r="F3404" s="160">
        <v>45557</v>
      </c>
      <c r="G3404" s="160">
        <v>45956</v>
      </c>
      <c r="I3404" s="160" t="b">
        <f t="shared" si="106"/>
        <v>0</v>
      </c>
      <c r="J3404" s="160" t="b">
        <f t="shared" si="107"/>
        <v>0</v>
      </c>
    </row>
    <row r="3405" spans="2:10">
      <c r="B3405" t="s">
        <v>19398</v>
      </c>
      <c r="C3405" t="s">
        <v>19399</v>
      </c>
      <c r="D3405">
        <v>1</v>
      </c>
      <c r="E3405" s="160">
        <v>45559</v>
      </c>
      <c r="F3405" s="160">
        <v>45560</v>
      </c>
      <c r="G3405" s="160">
        <v>45957</v>
      </c>
      <c r="I3405" s="160" t="b">
        <f t="shared" si="106"/>
        <v>0</v>
      </c>
      <c r="J3405" s="160" t="b">
        <f t="shared" si="107"/>
        <v>0</v>
      </c>
    </row>
    <row r="3406" spans="2:10">
      <c r="B3406" t="s">
        <v>19400</v>
      </c>
      <c r="C3406" t="s">
        <v>19401</v>
      </c>
      <c r="D3406">
        <v>1</v>
      </c>
      <c r="E3406" s="160">
        <v>45561</v>
      </c>
      <c r="F3406" s="160">
        <v>45563</v>
      </c>
      <c r="G3406" s="160">
        <v>45899</v>
      </c>
      <c r="I3406" s="160" t="b">
        <f t="shared" si="106"/>
        <v>0</v>
      </c>
      <c r="J3406" s="160" t="b">
        <f t="shared" si="107"/>
        <v>0</v>
      </c>
    </row>
    <row r="3407" spans="2:10">
      <c r="B3407" t="s">
        <v>19402</v>
      </c>
      <c r="C3407" t="s">
        <v>19403</v>
      </c>
      <c r="D3407">
        <v>1</v>
      </c>
      <c r="E3407" s="160">
        <v>45565</v>
      </c>
      <c r="F3407" s="160">
        <v>45566</v>
      </c>
      <c r="G3407" s="160">
        <v>45907</v>
      </c>
      <c r="I3407" s="160" t="b">
        <f t="shared" si="106"/>
        <v>0</v>
      </c>
      <c r="J3407" s="160" t="b">
        <f t="shared" si="107"/>
        <v>0</v>
      </c>
    </row>
    <row r="3408" spans="2:10">
      <c r="B3408" t="s">
        <v>19404</v>
      </c>
      <c r="C3408" t="s">
        <v>19405</v>
      </c>
      <c r="D3408">
        <v>1</v>
      </c>
      <c r="E3408" s="160">
        <v>45586</v>
      </c>
      <c r="F3408" s="160">
        <v>45587</v>
      </c>
      <c r="G3408" s="160">
        <v>45897</v>
      </c>
      <c r="I3408" s="160" t="b">
        <f t="shared" si="106"/>
        <v>0</v>
      </c>
      <c r="J3408" s="160" t="b">
        <f t="shared" si="107"/>
        <v>0</v>
      </c>
    </row>
    <row r="3409" spans="2:10">
      <c r="B3409" t="s">
        <v>19406</v>
      </c>
      <c r="C3409" t="s">
        <v>19407</v>
      </c>
      <c r="D3409">
        <v>1</v>
      </c>
      <c r="E3409" s="160">
        <v>45586</v>
      </c>
      <c r="F3409" s="160">
        <v>45587</v>
      </c>
      <c r="G3409" s="160">
        <v>45899</v>
      </c>
      <c r="I3409" s="160" t="b">
        <f t="shared" si="106"/>
        <v>0</v>
      </c>
      <c r="J3409" s="160" t="b">
        <f t="shared" si="107"/>
        <v>0</v>
      </c>
    </row>
    <row r="3410" spans="2:10">
      <c r="B3410" t="s">
        <v>19408</v>
      </c>
      <c r="C3410" t="s">
        <v>19409</v>
      </c>
      <c r="D3410">
        <v>1</v>
      </c>
      <c r="E3410" s="160">
        <v>45586</v>
      </c>
      <c r="F3410" s="160">
        <v>45587</v>
      </c>
      <c r="G3410" s="160">
        <v>45899</v>
      </c>
      <c r="I3410" s="160" t="b">
        <f t="shared" si="106"/>
        <v>0</v>
      </c>
      <c r="J3410" s="160" t="b">
        <f t="shared" si="107"/>
        <v>0</v>
      </c>
    </row>
    <row r="3411" spans="2:10">
      <c r="B3411" t="s">
        <v>19410</v>
      </c>
      <c r="C3411" t="s">
        <v>19411</v>
      </c>
      <c r="D3411">
        <v>1</v>
      </c>
      <c r="E3411" s="160">
        <v>45586</v>
      </c>
      <c r="F3411" s="160">
        <v>45587</v>
      </c>
      <c r="G3411" s="160">
        <v>45899</v>
      </c>
      <c r="I3411" s="160" t="b">
        <f t="shared" si="106"/>
        <v>0</v>
      </c>
      <c r="J3411" s="160" t="b">
        <f t="shared" si="107"/>
        <v>0</v>
      </c>
    </row>
    <row r="3412" spans="2:10">
      <c r="B3412" t="s">
        <v>19412</v>
      </c>
      <c r="C3412" t="s">
        <v>19413</v>
      </c>
      <c r="D3412">
        <v>1</v>
      </c>
      <c r="E3412" s="160">
        <v>45568</v>
      </c>
      <c r="F3412" s="160">
        <v>45570</v>
      </c>
      <c r="G3412" s="160">
        <v>45899</v>
      </c>
      <c r="I3412" s="160" t="b">
        <f t="shared" si="106"/>
        <v>0</v>
      </c>
      <c r="J3412" s="160" t="b">
        <f t="shared" si="107"/>
        <v>0</v>
      </c>
    </row>
    <row r="3413" spans="2:10">
      <c r="B3413" t="s">
        <v>19414</v>
      </c>
      <c r="C3413" t="s">
        <v>19415</v>
      </c>
      <c r="D3413">
        <v>1</v>
      </c>
      <c r="E3413" s="160">
        <v>45573</v>
      </c>
      <c r="F3413" s="160">
        <v>45574</v>
      </c>
      <c r="I3413" s="160" t="b">
        <f t="shared" si="106"/>
        <v>0</v>
      </c>
      <c r="J3413" s="160" t="str">
        <f t="shared" si="107"/>
        <v>yes</v>
      </c>
    </row>
    <row r="3414" spans="2:10">
      <c r="B3414" t="s">
        <v>19416</v>
      </c>
      <c r="C3414" t="s">
        <v>19417</v>
      </c>
      <c r="D3414">
        <v>1</v>
      </c>
      <c r="E3414" s="160">
        <v>45575</v>
      </c>
      <c r="F3414" s="160">
        <v>45577</v>
      </c>
      <c r="I3414" s="160" t="b">
        <f t="shared" si="106"/>
        <v>0</v>
      </c>
      <c r="J3414" s="160" t="str">
        <f t="shared" si="107"/>
        <v>yes</v>
      </c>
    </row>
    <row r="3415" spans="2:10">
      <c r="B3415" t="s">
        <v>19418</v>
      </c>
      <c r="C3415" t="s">
        <v>19419</v>
      </c>
      <c r="D3415">
        <v>1</v>
      </c>
      <c r="E3415" s="160">
        <v>45578</v>
      </c>
      <c r="F3415" s="160">
        <v>45579</v>
      </c>
      <c r="G3415" s="160"/>
      <c r="I3415" s="160" t="b">
        <f t="shared" si="106"/>
        <v>0</v>
      </c>
      <c r="J3415" s="160" t="str">
        <f t="shared" si="107"/>
        <v>yes</v>
      </c>
    </row>
    <row r="3416" spans="2:10">
      <c r="B3416" t="s">
        <v>19420</v>
      </c>
      <c r="C3416" t="s">
        <v>19421</v>
      </c>
      <c r="D3416">
        <v>1</v>
      </c>
      <c r="E3416" s="160">
        <v>45575</v>
      </c>
      <c r="F3416" s="160">
        <v>45577</v>
      </c>
      <c r="G3416" s="160"/>
      <c r="I3416" s="160" t="b">
        <f t="shared" si="106"/>
        <v>0</v>
      </c>
      <c r="J3416" s="160" t="str">
        <f t="shared" si="107"/>
        <v>yes</v>
      </c>
    </row>
    <row r="3417" spans="2:10">
      <c r="B3417" t="s">
        <v>19422</v>
      </c>
      <c r="C3417" t="s">
        <v>19423</v>
      </c>
      <c r="D3417">
        <v>1</v>
      </c>
      <c r="E3417" s="160">
        <v>45578</v>
      </c>
      <c r="F3417" s="160">
        <v>45579</v>
      </c>
      <c r="G3417" s="160"/>
      <c r="I3417" s="160" t="b">
        <f t="shared" si="106"/>
        <v>0</v>
      </c>
      <c r="J3417" s="160" t="str">
        <f t="shared" si="107"/>
        <v>yes</v>
      </c>
    </row>
    <row r="3418" spans="2:10">
      <c r="B3418" t="s">
        <v>19424</v>
      </c>
      <c r="C3418" t="s">
        <v>19425</v>
      </c>
      <c r="D3418">
        <v>1</v>
      </c>
      <c r="E3418" s="160">
        <v>45580</v>
      </c>
      <c r="F3418" s="160">
        <v>45581</v>
      </c>
      <c r="G3418" s="160"/>
      <c r="I3418" s="160" t="b">
        <f t="shared" si="106"/>
        <v>0</v>
      </c>
      <c r="J3418" s="160" t="str">
        <f t="shared" si="107"/>
        <v>yes</v>
      </c>
    </row>
    <row r="3419" spans="2:10">
      <c r="B3419" t="s">
        <v>19426</v>
      </c>
      <c r="C3419" t="s">
        <v>19427</v>
      </c>
      <c r="D3419">
        <v>1</v>
      </c>
      <c r="E3419" s="160">
        <v>45579</v>
      </c>
      <c r="F3419" s="160">
        <v>45580</v>
      </c>
      <c r="G3419" s="160">
        <v>45885</v>
      </c>
      <c r="I3419" s="160" t="b">
        <f t="shared" si="106"/>
        <v>0</v>
      </c>
      <c r="J3419" s="160" t="b">
        <f t="shared" si="107"/>
        <v>0</v>
      </c>
    </row>
    <row r="3420" spans="2:10">
      <c r="B3420" t="s">
        <v>19428</v>
      </c>
      <c r="C3420" t="s">
        <v>19429</v>
      </c>
      <c r="D3420">
        <v>1</v>
      </c>
      <c r="E3420" s="160">
        <v>45581</v>
      </c>
      <c r="F3420" s="160">
        <v>45582</v>
      </c>
      <c r="G3420" s="160">
        <v>45887</v>
      </c>
      <c r="I3420" s="160" t="b">
        <f t="shared" si="106"/>
        <v>0</v>
      </c>
      <c r="J3420" s="160" t="b">
        <f t="shared" si="107"/>
        <v>0</v>
      </c>
    </row>
    <row r="3421" spans="2:10">
      <c r="B3421" t="s">
        <v>19430</v>
      </c>
      <c r="C3421" t="s">
        <v>19431</v>
      </c>
      <c r="D3421">
        <v>1</v>
      </c>
      <c r="E3421" s="160">
        <v>45584</v>
      </c>
      <c r="F3421" s="160">
        <v>45585</v>
      </c>
      <c r="G3421" s="160"/>
      <c r="I3421" s="160" t="b">
        <f t="shared" si="106"/>
        <v>0</v>
      </c>
      <c r="J3421" s="160" t="str">
        <f t="shared" si="107"/>
        <v>yes</v>
      </c>
    </row>
    <row r="3422" spans="2:10">
      <c r="B3422" t="s">
        <v>19432</v>
      </c>
      <c r="C3422" t="s">
        <v>19433</v>
      </c>
      <c r="D3422">
        <v>1</v>
      </c>
      <c r="E3422" s="160">
        <v>45586</v>
      </c>
      <c r="F3422" s="160">
        <v>45587</v>
      </c>
      <c r="G3422" s="160"/>
      <c r="I3422" s="160" t="b">
        <f t="shared" si="106"/>
        <v>0</v>
      </c>
      <c r="J3422" s="160" t="str">
        <f t="shared" si="107"/>
        <v>yes</v>
      </c>
    </row>
    <row r="3423" spans="2:10">
      <c r="B3423" t="s">
        <v>19434</v>
      </c>
      <c r="C3423" t="s">
        <v>19435</v>
      </c>
      <c r="D3423">
        <v>1</v>
      </c>
      <c r="E3423" s="160">
        <v>45588</v>
      </c>
      <c r="F3423" s="160">
        <v>45589</v>
      </c>
      <c r="G3423" s="160"/>
      <c r="H3423" s="160"/>
      <c r="I3423" s="160" t="b">
        <f t="shared" si="106"/>
        <v>0</v>
      </c>
      <c r="J3423" s="160" t="str">
        <f t="shared" si="107"/>
        <v>yes</v>
      </c>
    </row>
    <row r="3424" spans="2:10">
      <c r="B3424" t="s">
        <v>19436</v>
      </c>
      <c r="C3424" t="s">
        <v>19437</v>
      </c>
      <c r="D3424">
        <v>1</v>
      </c>
      <c r="E3424" s="160">
        <v>45571</v>
      </c>
      <c r="F3424" s="160">
        <v>45572</v>
      </c>
      <c r="G3424" s="160"/>
      <c r="H3424" s="160"/>
      <c r="I3424" s="160" t="b">
        <f t="shared" si="106"/>
        <v>0</v>
      </c>
      <c r="J3424" s="160" t="str">
        <f t="shared" si="107"/>
        <v>yes</v>
      </c>
    </row>
    <row r="3425" spans="2:10">
      <c r="B3425" t="s">
        <v>19438</v>
      </c>
      <c r="C3425" t="s">
        <v>19439</v>
      </c>
      <c r="D3425">
        <v>1</v>
      </c>
      <c r="E3425" s="160">
        <v>45573</v>
      </c>
      <c r="F3425" s="160">
        <v>45574</v>
      </c>
      <c r="G3425" s="160"/>
      <c r="H3425" s="160"/>
      <c r="I3425" s="160" t="b">
        <f t="shared" si="106"/>
        <v>0</v>
      </c>
      <c r="J3425" s="160" t="str">
        <f t="shared" si="107"/>
        <v>yes</v>
      </c>
    </row>
    <row r="3426" spans="2:10">
      <c r="B3426" t="s">
        <v>19440</v>
      </c>
      <c r="C3426" t="s">
        <v>19441</v>
      </c>
      <c r="D3426">
        <v>1</v>
      </c>
      <c r="E3426" s="160">
        <v>45575</v>
      </c>
      <c r="F3426" s="160">
        <v>45577</v>
      </c>
      <c r="G3426" s="160"/>
      <c r="H3426" s="160"/>
      <c r="I3426" s="160" t="b">
        <f t="shared" si="106"/>
        <v>0</v>
      </c>
      <c r="J3426" s="160" t="str">
        <f t="shared" si="107"/>
        <v>yes</v>
      </c>
    </row>
    <row r="3427" spans="2:10">
      <c r="B3427" t="s">
        <v>19442</v>
      </c>
      <c r="C3427" t="s">
        <v>19443</v>
      </c>
      <c r="D3427">
        <v>1</v>
      </c>
      <c r="E3427" s="160">
        <v>45586</v>
      </c>
      <c r="F3427" s="160">
        <v>45587</v>
      </c>
      <c r="G3427" s="160"/>
      <c r="H3427" s="160"/>
      <c r="I3427" s="160" t="b">
        <f t="shared" si="106"/>
        <v>0</v>
      </c>
      <c r="J3427" s="160" t="str">
        <f t="shared" si="107"/>
        <v>yes</v>
      </c>
    </row>
    <row r="3428" spans="2:10">
      <c r="B3428" t="s">
        <v>19444</v>
      </c>
      <c r="C3428" t="s">
        <v>19445</v>
      </c>
      <c r="D3428">
        <v>1</v>
      </c>
      <c r="E3428" s="160">
        <v>45588</v>
      </c>
      <c r="F3428" s="160">
        <v>45589</v>
      </c>
      <c r="G3428" s="160"/>
      <c r="H3428" s="160"/>
      <c r="I3428" s="160" t="b">
        <f t="shared" si="106"/>
        <v>0</v>
      </c>
      <c r="J3428" s="160" t="str">
        <f t="shared" si="107"/>
        <v>yes</v>
      </c>
    </row>
    <row r="3429" spans="2:10">
      <c r="B3429" t="s">
        <v>19446</v>
      </c>
      <c r="C3429" t="s">
        <v>19447</v>
      </c>
      <c r="D3429">
        <v>1</v>
      </c>
      <c r="E3429" s="160">
        <v>45591</v>
      </c>
      <c r="F3429" s="160">
        <v>45592</v>
      </c>
      <c r="G3429" s="160"/>
      <c r="H3429" s="160"/>
      <c r="I3429" s="160" t="b">
        <f t="shared" si="106"/>
        <v>0</v>
      </c>
      <c r="J3429" s="160" t="str">
        <f t="shared" si="107"/>
        <v>yes</v>
      </c>
    </row>
    <row r="3430" spans="2:10">
      <c r="B3430" t="s">
        <v>19448</v>
      </c>
      <c r="C3430" t="s">
        <v>19449</v>
      </c>
      <c r="D3430">
        <v>1</v>
      </c>
      <c r="E3430" s="160">
        <v>45587</v>
      </c>
      <c r="F3430" s="160">
        <v>45591</v>
      </c>
      <c r="G3430" s="160"/>
      <c r="H3430" s="160"/>
      <c r="I3430" s="160" t="b">
        <f t="shared" si="106"/>
        <v>0</v>
      </c>
      <c r="J3430" s="160" t="str">
        <f t="shared" si="107"/>
        <v>yes</v>
      </c>
    </row>
    <row r="3431" spans="2:10">
      <c r="B3431" t="s">
        <v>19450</v>
      </c>
      <c r="C3431" t="s">
        <v>19451</v>
      </c>
      <c r="D3431">
        <v>1</v>
      </c>
      <c r="E3431" s="160">
        <v>45592</v>
      </c>
      <c r="F3431" s="160">
        <v>45595</v>
      </c>
      <c r="G3431" s="160"/>
      <c r="H3431" s="160"/>
      <c r="I3431" s="160" t="b">
        <f t="shared" si="106"/>
        <v>0</v>
      </c>
      <c r="J3431" s="160" t="str">
        <f t="shared" si="107"/>
        <v>yes</v>
      </c>
    </row>
    <row r="3432" spans="2:10">
      <c r="B3432" t="s">
        <v>19452</v>
      </c>
      <c r="C3432" t="s">
        <v>19453</v>
      </c>
      <c r="D3432">
        <v>1</v>
      </c>
      <c r="E3432" s="160">
        <v>45596</v>
      </c>
      <c r="F3432" s="160">
        <v>45599</v>
      </c>
      <c r="G3432" s="160"/>
      <c r="H3432" s="160"/>
      <c r="I3432" s="160" t="b">
        <f t="shared" si="106"/>
        <v>0</v>
      </c>
      <c r="J3432" s="160" t="str">
        <f t="shared" si="107"/>
        <v>yes</v>
      </c>
    </row>
    <row r="3433" spans="2:10">
      <c r="B3433" t="s">
        <v>19454</v>
      </c>
      <c r="C3433" t="s">
        <v>19455</v>
      </c>
      <c r="D3433">
        <v>1</v>
      </c>
      <c r="E3433" s="160">
        <v>45591</v>
      </c>
      <c r="F3433" s="160">
        <v>45594</v>
      </c>
      <c r="G3433" s="160"/>
      <c r="H3433" s="160"/>
      <c r="I3433" s="160" t="b">
        <f t="shared" si="106"/>
        <v>0</v>
      </c>
      <c r="J3433" s="160" t="str">
        <f t="shared" si="107"/>
        <v>yes</v>
      </c>
    </row>
    <row r="3434" spans="2:10">
      <c r="B3434" t="s">
        <v>19456</v>
      </c>
      <c r="C3434" t="s">
        <v>19457</v>
      </c>
      <c r="D3434">
        <v>1</v>
      </c>
      <c r="E3434" s="160">
        <v>45595</v>
      </c>
      <c r="F3434" s="160">
        <v>45599</v>
      </c>
      <c r="G3434" s="160"/>
      <c r="H3434" s="160"/>
      <c r="I3434" s="160" t="b">
        <f t="shared" si="106"/>
        <v>0</v>
      </c>
      <c r="J3434" s="160" t="str">
        <f t="shared" si="107"/>
        <v>yes</v>
      </c>
    </row>
    <row r="3435" spans="2:10">
      <c r="B3435" t="s">
        <v>19458</v>
      </c>
      <c r="C3435" t="s">
        <v>19459</v>
      </c>
      <c r="D3435">
        <v>1</v>
      </c>
      <c r="E3435" s="160">
        <v>45600</v>
      </c>
      <c r="F3435" s="160">
        <v>45602</v>
      </c>
      <c r="G3435" s="160"/>
      <c r="H3435" s="160"/>
      <c r="I3435" s="160" t="b">
        <f t="shared" si="106"/>
        <v>0</v>
      </c>
      <c r="J3435" s="160" t="str">
        <f t="shared" si="107"/>
        <v>yes</v>
      </c>
    </row>
    <row r="3436" spans="2:10">
      <c r="B3436" t="s">
        <v>19460</v>
      </c>
      <c r="C3436" t="s">
        <v>19461</v>
      </c>
      <c r="D3436">
        <v>1</v>
      </c>
      <c r="E3436" s="160">
        <v>45584</v>
      </c>
      <c r="F3436" s="160">
        <v>45589</v>
      </c>
      <c r="G3436" s="160"/>
      <c r="H3436" s="160"/>
      <c r="I3436" s="160" t="b">
        <f t="shared" si="106"/>
        <v>0</v>
      </c>
      <c r="J3436" s="160" t="str">
        <f t="shared" si="107"/>
        <v>yes</v>
      </c>
    </row>
    <row r="3437" spans="2:10">
      <c r="B3437" t="s">
        <v>19462</v>
      </c>
      <c r="C3437" t="s">
        <v>19463</v>
      </c>
      <c r="D3437">
        <v>1</v>
      </c>
      <c r="E3437" s="160">
        <v>45658</v>
      </c>
      <c r="F3437" s="160">
        <v>45659</v>
      </c>
      <c r="G3437" s="160"/>
      <c r="H3437" s="160"/>
      <c r="I3437" s="160" t="b">
        <f t="shared" si="106"/>
        <v>0</v>
      </c>
      <c r="J3437" s="160" t="str">
        <f t="shared" si="107"/>
        <v>yes</v>
      </c>
    </row>
    <row r="3438" spans="2:10">
      <c r="B3438" t="s">
        <v>19464</v>
      </c>
      <c r="C3438" t="s">
        <v>19465</v>
      </c>
      <c r="D3438">
        <v>1</v>
      </c>
      <c r="E3438" s="160">
        <v>45661</v>
      </c>
      <c r="F3438" s="160">
        <v>45664</v>
      </c>
      <c r="G3438" s="160"/>
      <c r="H3438" s="160"/>
      <c r="I3438" s="160" t="b">
        <f t="shared" si="106"/>
        <v>0</v>
      </c>
      <c r="J3438" s="160" t="str">
        <f t="shared" si="107"/>
        <v>yes</v>
      </c>
    </row>
    <row r="3439" spans="2:10">
      <c r="B3439" t="s">
        <v>19466</v>
      </c>
      <c r="C3439" t="s">
        <v>19467</v>
      </c>
      <c r="D3439">
        <v>1</v>
      </c>
      <c r="E3439" s="160">
        <v>45665</v>
      </c>
      <c r="F3439" s="160">
        <v>45669</v>
      </c>
      <c r="G3439" s="160"/>
      <c r="H3439" s="160"/>
      <c r="I3439" s="160" t="b">
        <f t="shared" si="106"/>
        <v>0</v>
      </c>
      <c r="J3439" s="160" t="str">
        <f t="shared" si="107"/>
        <v>yes</v>
      </c>
    </row>
    <row r="3440" spans="2:10">
      <c r="B3440" t="s">
        <v>19468</v>
      </c>
      <c r="C3440" t="s">
        <v>19469</v>
      </c>
      <c r="D3440">
        <v>1</v>
      </c>
      <c r="E3440" s="160">
        <v>45670</v>
      </c>
      <c r="F3440" s="160">
        <v>45671</v>
      </c>
      <c r="G3440" s="160"/>
      <c r="H3440" s="160"/>
      <c r="I3440" s="160" t="b">
        <f t="shared" si="106"/>
        <v>0</v>
      </c>
      <c r="J3440" s="160" t="str">
        <f t="shared" si="107"/>
        <v>yes</v>
      </c>
    </row>
    <row r="3441" spans="2:10">
      <c r="B3441" t="s">
        <v>19470</v>
      </c>
      <c r="C3441" t="s">
        <v>19471</v>
      </c>
      <c r="D3441">
        <v>1</v>
      </c>
      <c r="E3441" s="160">
        <v>45672</v>
      </c>
      <c r="F3441" s="160">
        <v>45673</v>
      </c>
      <c r="G3441" s="160"/>
      <c r="H3441" s="160"/>
      <c r="I3441" s="160" t="b">
        <f t="shared" si="106"/>
        <v>0</v>
      </c>
      <c r="J3441" s="160" t="str">
        <f t="shared" si="107"/>
        <v>yes</v>
      </c>
    </row>
    <row r="3442" spans="2:10">
      <c r="B3442" t="s">
        <v>19472</v>
      </c>
      <c r="C3442" t="s">
        <v>19473</v>
      </c>
      <c r="D3442">
        <v>1</v>
      </c>
      <c r="E3442" s="160">
        <v>45675</v>
      </c>
      <c r="F3442" s="160">
        <v>45676</v>
      </c>
      <c r="G3442" s="160"/>
      <c r="H3442" s="160"/>
      <c r="I3442" s="160" t="b">
        <f t="shared" si="106"/>
        <v>0</v>
      </c>
      <c r="J3442" s="160" t="str">
        <f t="shared" si="107"/>
        <v>yes</v>
      </c>
    </row>
    <row r="3443" spans="2:10">
      <c r="B3443" t="s">
        <v>19474</v>
      </c>
      <c r="C3443" t="s">
        <v>19475</v>
      </c>
      <c r="D3443">
        <v>1</v>
      </c>
      <c r="E3443" s="160">
        <v>45678</v>
      </c>
      <c r="F3443" s="160">
        <v>45679</v>
      </c>
      <c r="G3443" s="160"/>
      <c r="H3443" s="160"/>
      <c r="I3443" s="160" t="b">
        <f t="shared" si="106"/>
        <v>0</v>
      </c>
      <c r="J3443" s="160" t="str">
        <f t="shared" si="107"/>
        <v>yes</v>
      </c>
    </row>
    <row r="3444" spans="2:10">
      <c r="B3444" t="s">
        <v>19476</v>
      </c>
      <c r="C3444" t="s">
        <v>19477</v>
      </c>
      <c r="D3444">
        <v>1</v>
      </c>
      <c r="E3444" s="160">
        <v>45603</v>
      </c>
      <c r="F3444" s="160">
        <v>45608</v>
      </c>
      <c r="G3444" s="160">
        <v>45876</v>
      </c>
      <c r="H3444" s="160"/>
      <c r="I3444" s="160" t="b">
        <f t="shared" si="106"/>
        <v>0</v>
      </c>
      <c r="J3444" s="160" t="b">
        <f t="shared" si="107"/>
        <v>0</v>
      </c>
    </row>
    <row r="3445" spans="2:10">
      <c r="B3445" t="s">
        <v>19478</v>
      </c>
      <c r="C3445" t="s">
        <v>19479</v>
      </c>
      <c r="D3445">
        <v>1</v>
      </c>
      <c r="E3445" s="160">
        <v>45609</v>
      </c>
      <c r="F3445" s="160">
        <v>45614</v>
      </c>
      <c r="G3445" s="160">
        <v>45882</v>
      </c>
      <c r="H3445" s="160"/>
      <c r="I3445" s="160" t="b">
        <f t="shared" si="106"/>
        <v>0</v>
      </c>
      <c r="J3445" s="160" t="b">
        <f t="shared" si="107"/>
        <v>0</v>
      </c>
    </row>
    <row r="3446" spans="2:10">
      <c r="B3446" t="s">
        <v>19480</v>
      </c>
      <c r="C3446" t="s">
        <v>19481</v>
      </c>
      <c r="D3446">
        <v>1</v>
      </c>
      <c r="E3446" s="160">
        <v>45615</v>
      </c>
      <c r="F3446" s="160">
        <v>45624</v>
      </c>
      <c r="G3446" s="160">
        <v>45887</v>
      </c>
      <c r="H3446" s="160"/>
      <c r="I3446" s="160" t="b">
        <f t="shared" si="106"/>
        <v>0</v>
      </c>
      <c r="J3446" s="160" t="b">
        <f t="shared" si="107"/>
        <v>0</v>
      </c>
    </row>
    <row r="3447" spans="2:10">
      <c r="B3447" t="s">
        <v>19482</v>
      </c>
      <c r="C3447" t="s">
        <v>19483</v>
      </c>
      <c r="D3447">
        <v>1</v>
      </c>
      <c r="E3447" s="160">
        <v>45626</v>
      </c>
      <c r="F3447" s="160">
        <v>45631</v>
      </c>
      <c r="G3447" s="160">
        <v>45899</v>
      </c>
      <c r="I3447" s="160" t="b">
        <f t="shared" si="106"/>
        <v>0</v>
      </c>
      <c r="J3447" s="160" t="b">
        <f t="shared" si="107"/>
        <v>0</v>
      </c>
    </row>
    <row r="3448" spans="2:10">
      <c r="B3448" t="s">
        <v>19484</v>
      </c>
      <c r="C3448" t="s">
        <v>19485</v>
      </c>
      <c r="D3448">
        <v>1</v>
      </c>
      <c r="E3448" s="160">
        <v>45633</v>
      </c>
      <c r="F3448" s="160">
        <v>45638</v>
      </c>
      <c r="G3448" s="160">
        <v>45875</v>
      </c>
      <c r="H3448" s="160"/>
      <c r="I3448" s="160" t="b">
        <f t="shared" si="106"/>
        <v>0</v>
      </c>
      <c r="J3448" s="160" t="b">
        <f t="shared" si="107"/>
        <v>0</v>
      </c>
    </row>
    <row r="3449" spans="2:10">
      <c r="B3449" t="s">
        <v>19486</v>
      </c>
      <c r="C3449" t="s">
        <v>19487</v>
      </c>
      <c r="D3449">
        <v>1</v>
      </c>
      <c r="E3449" s="160">
        <v>45609</v>
      </c>
      <c r="F3449" s="160">
        <v>45610</v>
      </c>
      <c r="G3449" s="160"/>
      <c r="H3449" s="160"/>
      <c r="I3449" s="160" t="b">
        <f t="shared" si="106"/>
        <v>0</v>
      </c>
      <c r="J3449" s="160" t="str">
        <f t="shared" si="107"/>
        <v>yes</v>
      </c>
    </row>
    <row r="3450" spans="2:10">
      <c r="B3450" t="s">
        <v>19488</v>
      </c>
      <c r="C3450" t="s">
        <v>19489</v>
      </c>
      <c r="D3450">
        <v>1</v>
      </c>
      <c r="E3450" s="160">
        <v>45612</v>
      </c>
      <c r="F3450" s="160">
        <v>45613</v>
      </c>
      <c r="G3450" s="160"/>
      <c r="H3450" s="160"/>
      <c r="I3450" s="160" t="b">
        <f t="shared" si="106"/>
        <v>0</v>
      </c>
      <c r="J3450" s="160" t="str">
        <f t="shared" si="107"/>
        <v>yes</v>
      </c>
    </row>
    <row r="3451" spans="2:10">
      <c r="B3451" t="s">
        <v>19490</v>
      </c>
      <c r="C3451" t="s">
        <v>19491</v>
      </c>
      <c r="D3451">
        <v>1</v>
      </c>
      <c r="E3451" s="160">
        <v>45614</v>
      </c>
      <c r="F3451" s="160">
        <v>45615</v>
      </c>
      <c r="G3451" s="160"/>
      <c r="H3451" s="160"/>
      <c r="I3451" s="160" t="b">
        <f t="shared" si="106"/>
        <v>0</v>
      </c>
      <c r="J3451" s="160" t="str">
        <f t="shared" si="107"/>
        <v>yes</v>
      </c>
    </row>
    <row r="3452" spans="2:10">
      <c r="B3452" t="s">
        <v>19492</v>
      </c>
      <c r="C3452" t="s">
        <v>19493</v>
      </c>
      <c r="D3452">
        <v>1</v>
      </c>
      <c r="E3452" s="160">
        <v>45616</v>
      </c>
      <c r="F3452" s="160">
        <v>45617</v>
      </c>
      <c r="I3452" s="160" t="b">
        <f t="shared" si="106"/>
        <v>0</v>
      </c>
      <c r="J3452" s="160" t="str">
        <f t="shared" si="107"/>
        <v>yes</v>
      </c>
    </row>
    <row r="3453" spans="2:10">
      <c r="B3453" t="s">
        <v>19494</v>
      </c>
      <c r="C3453" t="s">
        <v>19495</v>
      </c>
      <c r="D3453">
        <v>1</v>
      </c>
      <c r="E3453" s="160">
        <v>45633</v>
      </c>
      <c r="F3453" s="160">
        <v>45634</v>
      </c>
      <c r="G3453" s="160"/>
      <c r="H3453" s="160"/>
      <c r="I3453" s="160" t="b">
        <f t="shared" si="106"/>
        <v>0</v>
      </c>
      <c r="J3453" s="160" t="str">
        <f t="shared" si="107"/>
        <v>yes</v>
      </c>
    </row>
    <row r="3454" spans="2:10">
      <c r="B3454" t="s">
        <v>19496</v>
      </c>
      <c r="C3454" t="s">
        <v>19497</v>
      </c>
      <c r="D3454">
        <v>1</v>
      </c>
      <c r="E3454" s="160">
        <v>45626</v>
      </c>
      <c r="F3454" s="160">
        <v>45627</v>
      </c>
      <c r="G3454" s="160"/>
      <c r="H3454" s="160"/>
      <c r="I3454" s="160" t="b">
        <f t="shared" si="106"/>
        <v>0</v>
      </c>
      <c r="J3454" s="160" t="str">
        <f t="shared" si="107"/>
        <v>yes</v>
      </c>
    </row>
    <row r="3455" spans="2:10">
      <c r="B3455" t="s">
        <v>19498</v>
      </c>
      <c r="C3455" t="s">
        <v>19499</v>
      </c>
      <c r="D3455">
        <v>1</v>
      </c>
      <c r="E3455" s="160">
        <v>45630</v>
      </c>
      <c r="F3455" s="160">
        <v>45631</v>
      </c>
      <c r="G3455" s="160"/>
      <c r="H3455" s="160"/>
      <c r="I3455" s="160" t="b">
        <f t="shared" si="106"/>
        <v>0</v>
      </c>
      <c r="J3455" s="160" t="str">
        <f t="shared" si="107"/>
        <v>yes</v>
      </c>
    </row>
    <row r="3456" spans="2:10">
      <c r="B3456" t="s">
        <v>19500</v>
      </c>
      <c r="C3456" t="s">
        <v>19501</v>
      </c>
      <c r="D3456">
        <v>1</v>
      </c>
      <c r="E3456" s="160">
        <v>45647</v>
      </c>
      <c r="F3456" s="160">
        <v>45652</v>
      </c>
      <c r="G3456" s="160">
        <v>45899</v>
      </c>
      <c r="H3456" s="160"/>
      <c r="I3456" s="160" t="b">
        <f t="shared" si="106"/>
        <v>0</v>
      </c>
      <c r="J3456" s="160" t="b">
        <f t="shared" si="107"/>
        <v>0</v>
      </c>
    </row>
    <row r="3457" spans="2:10">
      <c r="B3457" t="s">
        <v>19502</v>
      </c>
      <c r="C3457" t="s">
        <v>19503</v>
      </c>
      <c r="D3457">
        <v>1</v>
      </c>
      <c r="E3457" s="160">
        <v>45631</v>
      </c>
      <c r="F3457" s="160">
        <v>45633</v>
      </c>
      <c r="I3457" s="160" t="b">
        <f t="shared" si="106"/>
        <v>0</v>
      </c>
      <c r="J3457" s="160" t="str">
        <f t="shared" si="107"/>
        <v>yes</v>
      </c>
    </row>
    <row r="3458" spans="2:10">
      <c r="B3458" t="s">
        <v>19504</v>
      </c>
      <c r="C3458" t="s">
        <v>19505</v>
      </c>
      <c r="D3458">
        <v>1</v>
      </c>
      <c r="E3458" s="160">
        <v>45634</v>
      </c>
      <c r="F3458" s="160">
        <v>45635</v>
      </c>
      <c r="I3458" s="160" t="b">
        <f t="shared" si="106"/>
        <v>0</v>
      </c>
      <c r="J3458" s="160" t="str">
        <f t="shared" si="107"/>
        <v>yes</v>
      </c>
    </row>
    <row r="3459" spans="2:10">
      <c r="B3459" t="s">
        <v>19506</v>
      </c>
      <c r="C3459" t="s">
        <v>19507</v>
      </c>
      <c r="D3459">
        <v>1</v>
      </c>
      <c r="E3459" s="160">
        <v>45640</v>
      </c>
      <c r="F3459" s="160">
        <v>45641</v>
      </c>
      <c r="I3459" s="160" t="b">
        <f t="shared" si="106"/>
        <v>0</v>
      </c>
      <c r="J3459" s="160" t="str">
        <f t="shared" si="107"/>
        <v>yes</v>
      </c>
    </row>
    <row r="3460" spans="2:10">
      <c r="B3460" t="s">
        <v>19508</v>
      </c>
      <c r="C3460" t="s">
        <v>19509</v>
      </c>
      <c r="D3460">
        <v>1</v>
      </c>
      <c r="E3460" s="160">
        <v>45642</v>
      </c>
      <c r="F3460" s="160">
        <v>45643</v>
      </c>
      <c r="G3460" s="160"/>
      <c r="I3460" s="160" t="b">
        <f t="shared" si="106"/>
        <v>0</v>
      </c>
      <c r="J3460" s="160" t="str">
        <f t="shared" si="107"/>
        <v>yes</v>
      </c>
    </row>
    <row r="3461" spans="2:10">
      <c r="B3461" t="s">
        <v>19510</v>
      </c>
      <c r="C3461" t="s">
        <v>19511</v>
      </c>
      <c r="D3461">
        <v>1</v>
      </c>
      <c r="E3461" s="160">
        <v>45644</v>
      </c>
      <c r="F3461" s="160">
        <v>45645</v>
      </c>
      <c r="I3461" s="160" t="b">
        <f t="shared" si="106"/>
        <v>0</v>
      </c>
      <c r="J3461" s="160" t="str">
        <f t="shared" si="107"/>
        <v>yes</v>
      </c>
    </row>
    <row r="3462" spans="2:10">
      <c r="B3462" t="s">
        <v>19512</v>
      </c>
      <c r="C3462" t="s">
        <v>19513</v>
      </c>
      <c r="D3462">
        <v>1</v>
      </c>
      <c r="E3462" s="160">
        <v>45656</v>
      </c>
      <c r="F3462" s="160">
        <v>45657</v>
      </c>
      <c r="I3462" s="160" t="b">
        <f t="shared" si="106"/>
        <v>0</v>
      </c>
      <c r="J3462" s="160" t="str">
        <f t="shared" si="107"/>
        <v>yes</v>
      </c>
    </row>
    <row r="3463" spans="2:10">
      <c r="B3463" t="s">
        <v>19514</v>
      </c>
      <c r="C3463" t="s">
        <v>19515</v>
      </c>
      <c r="D3463">
        <v>1</v>
      </c>
      <c r="E3463" s="160">
        <v>45658</v>
      </c>
      <c r="F3463" s="160">
        <v>45661</v>
      </c>
      <c r="I3463" s="160" t="b">
        <f t="shared" si="106"/>
        <v>0</v>
      </c>
      <c r="J3463" s="160" t="str">
        <f t="shared" si="107"/>
        <v>yes</v>
      </c>
    </row>
    <row r="3464" spans="2:10">
      <c r="B3464" t="s">
        <v>19516</v>
      </c>
      <c r="C3464" t="s">
        <v>19517</v>
      </c>
      <c r="D3464">
        <v>1</v>
      </c>
      <c r="E3464" s="160">
        <v>45662</v>
      </c>
      <c r="F3464" s="160">
        <v>45663</v>
      </c>
      <c r="I3464" s="160" t="b">
        <f t="shared" si="106"/>
        <v>0</v>
      </c>
      <c r="J3464" s="160" t="str">
        <f t="shared" si="107"/>
        <v>yes</v>
      </c>
    </row>
    <row r="3465" spans="2:10">
      <c r="B3465" t="s">
        <v>19518</v>
      </c>
      <c r="C3465" t="s">
        <v>19519</v>
      </c>
      <c r="D3465">
        <v>1</v>
      </c>
      <c r="E3465" s="160">
        <v>45664</v>
      </c>
      <c r="F3465" s="160">
        <v>45669</v>
      </c>
      <c r="G3465" s="160"/>
      <c r="H3465" s="160"/>
      <c r="I3465" s="160" t="b">
        <f t="shared" si="106"/>
        <v>0</v>
      </c>
      <c r="J3465" s="160" t="str">
        <f t="shared" si="107"/>
        <v>yes</v>
      </c>
    </row>
    <row r="3466" spans="2:10">
      <c r="B3466" t="s">
        <v>19520</v>
      </c>
      <c r="C3466" t="s">
        <v>19521</v>
      </c>
      <c r="D3466">
        <v>1</v>
      </c>
      <c r="E3466" s="160">
        <v>45670</v>
      </c>
      <c r="F3466" s="160">
        <v>45675</v>
      </c>
      <c r="I3466" s="160" t="b">
        <f t="shared" si="106"/>
        <v>0</v>
      </c>
      <c r="J3466" s="160" t="str">
        <f t="shared" si="107"/>
        <v>yes</v>
      </c>
    </row>
    <row r="3467" spans="2:10">
      <c r="B3467" t="s">
        <v>19522</v>
      </c>
      <c r="C3467" t="s">
        <v>19523</v>
      </c>
      <c r="D3467">
        <v>1</v>
      </c>
      <c r="E3467" s="160">
        <v>45662</v>
      </c>
      <c r="F3467" s="160">
        <v>45663</v>
      </c>
      <c r="G3467" s="160"/>
      <c r="H3467" s="160"/>
      <c r="I3467" s="160" t="b">
        <f t="shared" ref="I3467:I3530" si="108">IF(E3467=G3467,"yes")</f>
        <v>0</v>
      </c>
      <c r="J3467" s="160" t="str">
        <f t="shared" ref="J3467:J3530" si="109">IF(E3467&gt;G3467,"yes")</f>
        <v>yes</v>
      </c>
    </row>
    <row r="3468" spans="2:10">
      <c r="B3468" t="s">
        <v>19524</v>
      </c>
      <c r="C3468" t="s">
        <v>19525</v>
      </c>
      <c r="D3468">
        <v>1</v>
      </c>
      <c r="E3468" s="160">
        <v>45664</v>
      </c>
      <c r="F3468" s="160">
        <v>45665</v>
      </c>
      <c r="I3468" s="160" t="b">
        <f t="shared" si="108"/>
        <v>0</v>
      </c>
      <c r="J3468" s="160" t="str">
        <f t="shared" si="109"/>
        <v>yes</v>
      </c>
    </row>
    <row r="3469" spans="2:10">
      <c r="B3469" t="s">
        <v>19526</v>
      </c>
      <c r="C3469" t="s">
        <v>19527</v>
      </c>
      <c r="D3469">
        <v>1</v>
      </c>
      <c r="E3469" s="160">
        <v>45658</v>
      </c>
      <c r="F3469" s="160">
        <v>45659</v>
      </c>
      <c r="G3469" s="160"/>
      <c r="H3469" s="160"/>
      <c r="I3469" s="160" t="b">
        <f t="shared" si="108"/>
        <v>0</v>
      </c>
      <c r="J3469" s="160" t="str">
        <f t="shared" si="109"/>
        <v>yes</v>
      </c>
    </row>
    <row r="3470" spans="2:10">
      <c r="B3470" t="s">
        <v>19528</v>
      </c>
      <c r="C3470" t="s">
        <v>19529</v>
      </c>
      <c r="D3470">
        <v>1</v>
      </c>
      <c r="E3470" s="160">
        <v>45661</v>
      </c>
      <c r="F3470" s="160">
        <v>45662</v>
      </c>
      <c r="G3470" s="160"/>
      <c r="H3470" s="160"/>
      <c r="I3470" s="160" t="b">
        <f t="shared" si="108"/>
        <v>0</v>
      </c>
      <c r="J3470" s="160" t="str">
        <f t="shared" si="109"/>
        <v>yes</v>
      </c>
    </row>
    <row r="3471" spans="2:10">
      <c r="B3471" t="s">
        <v>19530</v>
      </c>
      <c r="C3471" t="s">
        <v>19531</v>
      </c>
      <c r="D3471">
        <v>1</v>
      </c>
      <c r="E3471" s="160">
        <v>45663</v>
      </c>
      <c r="F3471" s="160">
        <v>45664</v>
      </c>
      <c r="G3471" s="160"/>
      <c r="I3471" s="160" t="b">
        <f t="shared" si="108"/>
        <v>0</v>
      </c>
      <c r="J3471" s="160" t="str">
        <f t="shared" si="109"/>
        <v>yes</v>
      </c>
    </row>
    <row r="3472" spans="2:10">
      <c r="B3472" t="s">
        <v>19532</v>
      </c>
      <c r="C3472" t="s">
        <v>19533</v>
      </c>
      <c r="D3472">
        <v>1</v>
      </c>
      <c r="E3472" s="160">
        <v>45665</v>
      </c>
      <c r="F3472" s="160">
        <v>45666</v>
      </c>
      <c r="G3472" s="160"/>
      <c r="H3472" s="160"/>
      <c r="I3472" s="160" t="b">
        <f t="shared" si="108"/>
        <v>0</v>
      </c>
      <c r="J3472" s="160" t="str">
        <f t="shared" si="109"/>
        <v>yes</v>
      </c>
    </row>
    <row r="3473" spans="2:10">
      <c r="B3473" t="s">
        <v>19534</v>
      </c>
      <c r="C3473" t="s">
        <v>19535</v>
      </c>
      <c r="D3473">
        <v>1</v>
      </c>
      <c r="E3473" s="160">
        <v>45661</v>
      </c>
      <c r="F3473" s="160">
        <v>45662</v>
      </c>
      <c r="G3473" s="160"/>
      <c r="H3473" s="160"/>
      <c r="I3473" s="160" t="b">
        <f t="shared" si="108"/>
        <v>0</v>
      </c>
      <c r="J3473" s="160" t="str">
        <f t="shared" si="109"/>
        <v>yes</v>
      </c>
    </row>
    <row r="3474" spans="2:10">
      <c r="B3474" t="s">
        <v>19536</v>
      </c>
      <c r="C3474" t="s">
        <v>19537</v>
      </c>
      <c r="D3474">
        <v>1</v>
      </c>
      <c r="E3474" s="160">
        <v>45663</v>
      </c>
      <c r="F3474" s="160">
        <v>45665</v>
      </c>
      <c r="G3474" s="160"/>
      <c r="H3474" s="160"/>
      <c r="I3474" s="160" t="b">
        <f t="shared" si="108"/>
        <v>0</v>
      </c>
      <c r="J3474" s="160" t="str">
        <f t="shared" si="109"/>
        <v>yes</v>
      </c>
    </row>
    <row r="3475" spans="2:10">
      <c r="B3475" t="s">
        <v>19538</v>
      </c>
      <c r="C3475" t="s">
        <v>19539</v>
      </c>
      <c r="D3475">
        <v>1</v>
      </c>
      <c r="E3475" s="160">
        <v>45666</v>
      </c>
      <c r="F3475" s="160">
        <v>45668</v>
      </c>
      <c r="G3475" s="160"/>
      <c r="H3475" s="160"/>
      <c r="I3475" s="160" t="b">
        <f t="shared" si="108"/>
        <v>0</v>
      </c>
      <c r="J3475" s="160" t="str">
        <f t="shared" si="109"/>
        <v>yes</v>
      </c>
    </row>
    <row r="3476" spans="2:10">
      <c r="B3476" t="s">
        <v>19540</v>
      </c>
      <c r="C3476" t="s">
        <v>19541</v>
      </c>
      <c r="D3476">
        <v>1</v>
      </c>
      <c r="E3476" s="160">
        <v>45663</v>
      </c>
      <c r="F3476" s="160">
        <v>45664</v>
      </c>
      <c r="G3476" s="160"/>
      <c r="H3476" s="160"/>
      <c r="I3476" s="160" t="b">
        <f t="shared" si="108"/>
        <v>0</v>
      </c>
      <c r="J3476" s="160" t="str">
        <f t="shared" si="109"/>
        <v>yes</v>
      </c>
    </row>
    <row r="3477" spans="2:10">
      <c r="B3477" t="s">
        <v>19542</v>
      </c>
      <c r="C3477" t="s">
        <v>19543</v>
      </c>
      <c r="D3477">
        <v>1</v>
      </c>
      <c r="E3477" s="160">
        <v>45665</v>
      </c>
      <c r="F3477" s="160">
        <v>45666</v>
      </c>
      <c r="G3477" s="160"/>
      <c r="H3477" s="160"/>
      <c r="I3477" s="160" t="b">
        <f t="shared" si="108"/>
        <v>0</v>
      </c>
      <c r="J3477" s="160" t="str">
        <f t="shared" si="109"/>
        <v>yes</v>
      </c>
    </row>
    <row r="3478" spans="2:10">
      <c r="B3478" t="s">
        <v>19544</v>
      </c>
      <c r="C3478" t="s">
        <v>19545</v>
      </c>
      <c r="D3478">
        <v>1</v>
      </c>
      <c r="E3478" s="160">
        <v>45668</v>
      </c>
      <c r="F3478" s="160">
        <v>45669</v>
      </c>
      <c r="G3478" s="160"/>
      <c r="H3478" s="160"/>
      <c r="I3478" s="160" t="b">
        <f t="shared" si="108"/>
        <v>0</v>
      </c>
      <c r="J3478" s="160" t="str">
        <f t="shared" si="109"/>
        <v>yes</v>
      </c>
    </row>
    <row r="3479" spans="2:10">
      <c r="B3479" t="s">
        <v>19546</v>
      </c>
      <c r="C3479" t="s">
        <v>19547</v>
      </c>
      <c r="D3479">
        <v>1</v>
      </c>
      <c r="E3479" s="160">
        <v>45588</v>
      </c>
      <c r="F3479" s="160">
        <v>45589</v>
      </c>
      <c r="G3479" s="160">
        <v>45889</v>
      </c>
      <c r="H3479" s="160"/>
      <c r="I3479" s="160" t="b">
        <f t="shared" si="108"/>
        <v>0</v>
      </c>
      <c r="J3479" s="160" t="b">
        <f t="shared" si="109"/>
        <v>0</v>
      </c>
    </row>
    <row r="3480" spans="2:10">
      <c r="B3480" t="s">
        <v>19548</v>
      </c>
      <c r="C3480" t="s">
        <v>19549</v>
      </c>
      <c r="D3480">
        <v>1</v>
      </c>
      <c r="E3480" s="160">
        <v>45591</v>
      </c>
      <c r="F3480" s="160">
        <v>45592</v>
      </c>
      <c r="G3480" s="160"/>
      <c r="H3480" s="160"/>
      <c r="I3480" s="160" t="b">
        <f t="shared" si="108"/>
        <v>0</v>
      </c>
      <c r="J3480" s="160" t="str">
        <f t="shared" si="109"/>
        <v>yes</v>
      </c>
    </row>
    <row r="3481" spans="2:10">
      <c r="B3481" t="s">
        <v>19550</v>
      </c>
      <c r="C3481" t="s">
        <v>19551</v>
      </c>
      <c r="D3481">
        <v>1</v>
      </c>
      <c r="E3481" s="160">
        <v>45591</v>
      </c>
      <c r="F3481" s="160">
        <v>45592</v>
      </c>
      <c r="G3481" s="160"/>
      <c r="H3481" s="160"/>
      <c r="I3481" s="160" t="b">
        <f t="shared" si="108"/>
        <v>0</v>
      </c>
      <c r="J3481" s="160" t="str">
        <f t="shared" si="109"/>
        <v>yes</v>
      </c>
    </row>
    <row r="3482" spans="2:10">
      <c r="B3482" t="s">
        <v>19552</v>
      </c>
      <c r="C3482" t="s">
        <v>17263</v>
      </c>
      <c r="D3482">
        <v>1</v>
      </c>
      <c r="E3482" s="160">
        <v>45593</v>
      </c>
      <c r="F3482" s="160">
        <v>45594</v>
      </c>
      <c r="G3482" s="160">
        <v>45877</v>
      </c>
      <c r="H3482" s="160"/>
      <c r="I3482" s="160" t="b">
        <f t="shared" si="108"/>
        <v>0</v>
      </c>
      <c r="J3482" s="160" t="b">
        <f t="shared" si="109"/>
        <v>0</v>
      </c>
    </row>
    <row r="3483" spans="2:10">
      <c r="B3483" t="s">
        <v>19553</v>
      </c>
      <c r="C3483" t="s">
        <v>17265</v>
      </c>
      <c r="D3483">
        <v>1</v>
      </c>
      <c r="E3483" s="160">
        <v>45595</v>
      </c>
      <c r="F3483" s="160">
        <v>45600</v>
      </c>
      <c r="G3483" s="160">
        <v>45883</v>
      </c>
      <c r="H3483" s="160"/>
      <c r="I3483" s="160" t="b">
        <f t="shared" si="108"/>
        <v>0</v>
      </c>
      <c r="J3483" s="160" t="b">
        <f t="shared" si="109"/>
        <v>0</v>
      </c>
    </row>
    <row r="3484" spans="2:10">
      <c r="B3484" t="s">
        <v>19554</v>
      </c>
      <c r="C3484" t="s">
        <v>17267</v>
      </c>
      <c r="D3484">
        <v>1</v>
      </c>
      <c r="E3484" s="160">
        <v>45601</v>
      </c>
      <c r="F3484" s="160">
        <v>45606</v>
      </c>
      <c r="G3484" s="160">
        <v>45889</v>
      </c>
      <c r="H3484" s="160"/>
      <c r="I3484" s="160" t="b">
        <f t="shared" si="108"/>
        <v>0</v>
      </c>
      <c r="J3484" s="160" t="b">
        <f t="shared" si="109"/>
        <v>0</v>
      </c>
    </row>
    <row r="3485" spans="2:10">
      <c r="B3485" t="s">
        <v>19555</v>
      </c>
      <c r="C3485" t="s">
        <v>15331</v>
      </c>
      <c r="D3485">
        <v>1</v>
      </c>
      <c r="E3485" s="160">
        <v>45607</v>
      </c>
      <c r="F3485" s="160">
        <v>45609</v>
      </c>
      <c r="G3485" s="160"/>
      <c r="H3485" s="160"/>
      <c r="I3485" s="160" t="b">
        <f t="shared" si="108"/>
        <v>0</v>
      </c>
      <c r="J3485" s="160" t="str">
        <f t="shared" si="109"/>
        <v>yes</v>
      </c>
    </row>
    <row r="3486" spans="2:10">
      <c r="B3486" t="s">
        <v>19556</v>
      </c>
      <c r="C3486" t="s">
        <v>15333</v>
      </c>
      <c r="D3486">
        <v>1</v>
      </c>
      <c r="E3486" s="160">
        <v>45610</v>
      </c>
      <c r="F3486" s="160">
        <v>45612</v>
      </c>
      <c r="G3486" s="160"/>
      <c r="H3486" s="160"/>
      <c r="I3486" s="160" t="b">
        <f t="shared" si="108"/>
        <v>0</v>
      </c>
      <c r="J3486" s="160" t="str">
        <f t="shared" si="109"/>
        <v>yes</v>
      </c>
    </row>
    <row r="3487" spans="2:10">
      <c r="B3487" t="s">
        <v>19557</v>
      </c>
      <c r="C3487" t="s">
        <v>19558</v>
      </c>
      <c r="D3487">
        <v>1</v>
      </c>
      <c r="E3487" s="160">
        <v>45594</v>
      </c>
      <c r="F3487" s="160">
        <v>45596</v>
      </c>
      <c r="G3487" s="160">
        <v>45909</v>
      </c>
      <c r="H3487" s="160"/>
      <c r="I3487" s="160" t="b">
        <f t="shared" si="108"/>
        <v>0</v>
      </c>
      <c r="J3487" s="160" t="b">
        <f t="shared" si="109"/>
        <v>0</v>
      </c>
    </row>
    <row r="3488" spans="2:10">
      <c r="B3488" t="s">
        <v>19559</v>
      </c>
      <c r="C3488" t="s">
        <v>19560</v>
      </c>
      <c r="D3488">
        <v>1</v>
      </c>
      <c r="E3488" s="160">
        <v>45598</v>
      </c>
      <c r="F3488" s="160">
        <v>45601</v>
      </c>
      <c r="G3488" s="160">
        <v>45913</v>
      </c>
      <c r="H3488" s="160"/>
      <c r="I3488" s="160" t="b">
        <f t="shared" si="108"/>
        <v>0</v>
      </c>
      <c r="J3488" s="160" t="b">
        <f t="shared" si="109"/>
        <v>0</v>
      </c>
    </row>
    <row r="3489" spans="2:10">
      <c r="B3489" t="s">
        <v>19561</v>
      </c>
      <c r="C3489" t="s">
        <v>19562</v>
      </c>
      <c r="D3489">
        <v>1</v>
      </c>
      <c r="E3489" s="160">
        <v>45602</v>
      </c>
      <c r="F3489" s="160">
        <v>45606</v>
      </c>
      <c r="G3489" s="160"/>
      <c r="H3489" s="160"/>
      <c r="I3489" s="160" t="b">
        <f t="shared" si="108"/>
        <v>0</v>
      </c>
      <c r="J3489" s="160" t="str">
        <f t="shared" si="109"/>
        <v>yes</v>
      </c>
    </row>
    <row r="3490" spans="2:10">
      <c r="B3490" t="s">
        <v>19563</v>
      </c>
      <c r="C3490" t="s">
        <v>19564</v>
      </c>
      <c r="D3490">
        <v>1</v>
      </c>
      <c r="E3490" s="160">
        <v>45642</v>
      </c>
      <c r="F3490" s="160">
        <v>45647</v>
      </c>
      <c r="G3490" s="160"/>
      <c r="H3490" s="160"/>
      <c r="I3490" s="160" t="b">
        <f t="shared" si="108"/>
        <v>0</v>
      </c>
      <c r="J3490" s="160" t="str">
        <f t="shared" si="109"/>
        <v>yes</v>
      </c>
    </row>
    <row r="3491" spans="2:10">
      <c r="B3491" t="s">
        <v>19565</v>
      </c>
      <c r="C3491" t="s">
        <v>19566</v>
      </c>
      <c r="D3491">
        <v>1</v>
      </c>
      <c r="E3491" s="160">
        <v>45594</v>
      </c>
      <c r="F3491" s="160">
        <v>45595</v>
      </c>
      <c r="G3491" s="160">
        <v>45871</v>
      </c>
      <c r="H3491" s="160"/>
      <c r="I3491" s="160" t="b">
        <f t="shared" si="108"/>
        <v>0</v>
      </c>
      <c r="J3491" s="160" t="b">
        <f t="shared" si="109"/>
        <v>0</v>
      </c>
    </row>
    <row r="3492" spans="2:10">
      <c r="B3492" t="s">
        <v>19567</v>
      </c>
      <c r="C3492" t="s">
        <v>19397</v>
      </c>
      <c r="D3492">
        <v>1</v>
      </c>
      <c r="E3492" s="160">
        <v>45596</v>
      </c>
      <c r="F3492" s="160">
        <v>45598</v>
      </c>
      <c r="G3492" s="160">
        <v>45873</v>
      </c>
      <c r="H3492" s="160"/>
      <c r="I3492" s="160" t="b">
        <f t="shared" si="108"/>
        <v>0</v>
      </c>
      <c r="J3492" s="160" t="b">
        <f t="shared" si="109"/>
        <v>0</v>
      </c>
    </row>
    <row r="3493" spans="2:10">
      <c r="B3493" t="s">
        <v>19568</v>
      </c>
      <c r="C3493" t="s">
        <v>19569</v>
      </c>
      <c r="D3493">
        <v>1</v>
      </c>
      <c r="E3493" s="160">
        <v>45599</v>
      </c>
      <c r="F3493" s="160">
        <v>45600</v>
      </c>
      <c r="G3493" s="160">
        <v>45876</v>
      </c>
      <c r="H3493" s="160"/>
      <c r="I3493" s="160" t="b">
        <f t="shared" si="108"/>
        <v>0</v>
      </c>
      <c r="J3493" s="160" t="b">
        <f t="shared" si="109"/>
        <v>0</v>
      </c>
    </row>
    <row r="3494" spans="2:10">
      <c r="B3494" t="s">
        <v>19570</v>
      </c>
      <c r="C3494" t="s">
        <v>19571</v>
      </c>
      <c r="D3494">
        <v>1</v>
      </c>
      <c r="E3494" s="160">
        <v>45601</v>
      </c>
      <c r="F3494" s="160">
        <v>45602</v>
      </c>
      <c r="G3494" s="160">
        <v>45878</v>
      </c>
      <c r="H3494" s="160"/>
      <c r="I3494" s="160" t="b">
        <f t="shared" si="108"/>
        <v>0</v>
      </c>
      <c r="J3494" s="160" t="b">
        <f t="shared" si="109"/>
        <v>0</v>
      </c>
    </row>
    <row r="3495" spans="2:10">
      <c r="B3495" t="s">
        <v>19572</v>
      </c>
      <c r="C3495" t="s">
        <v>19573</v>
      </c>
      <c r="D3495">
        <v>1</v>
      </c>
      <c r="E3495" s="160">
        <v>45603</v>
      </c>
      <c r="F3495" s="160">
        <v>45605</v>
      </c>
      <c r="G3495" s="160">
        <v>45880</v>
      </c>
      <c r="H3495" s="160"/>
      <c r="I3495" s="160" t="b">
        <f t="shared" si="108"/>
        <v>0</v>
      </c>
      <c r="J3495" s="160" t="b">
        <f t="shared" si="109"/>
        <v>0</v>
      </c>
    </row>
    <row r="3496" spans="2:10">
      <c r="B3496" t="s">
        <v>19574</v>
      </c>
      <c r="C3496" t="s">
        <v>19575</v>
      </c>
      <c r="D3496">
        <v>1</v>
      </c>
      <c r="E3496" s="160">
        <v>45608</v>
      </c>
      <c r="F3496" s="160">
        <v>45609</v>
      </c>
      <c r="G3496" s="160">
        <v>45899</v>
      </c>
      <c r="H3496" s="160"/>
      <c r="I3496" s="160" t="b">
        <f t="shared" si="108"/>
        <v>0</v>
      </c>
      <c r="J3496" s="160" t="b">
        <f t="shared" si="109"/>
        <v>0</v>
      </c>
    </row>
    <row r="3497" spans="2:10">
      <c r="B3497" t="s">
        <v>19576</v>
      </c>
      <c r="C3497" t="s">
        <v>19577</v>
      </c>
      <c r="D3497">
        <v>1</v>
      </c>
      <c r="E3497" s="160">
        <v>45637</v>
      </c>
      <c r="F3497" s="160">
        <v>45638</v>
      </c>
      <c r="G3497" s="160">
        <v>45899</v>
      </c>
      <c r="H3497" s="160"/>
      <c r="I3497" s="160" t="b">
        <f t="shared" si="108"/>
        <v>0</v>
      </c>
      <c r="J3497" s="160" t="b">
        <f t="shared" si="109"/>
        <v>0</v>
      </c>
    </row>
    <row r="3498" spans="2:10">
      <c r="B3498" t="s">
        <v>19578</v>
      </c>
      <c r="C3498" t="s">
        <v>19579</v>
      </c>
      <c r="D3498">
        <v>1</v>
      </c>
      <c r="E3498" s="160">
        <v>45637</v>
      </c>
      <c r="F3498" s="160">
        <v>45638</v>
      </c>
      <c r="G3498" s="160">
        <v>45899</v>
      </c>
      <c r="H3498" s="160"/>
      <c r="I3498" s="160" t="b">
        <f t="shared" si="108"/>
        <v>0</v>
      </c>
      <c r="J3498" s="160" t="b">
        <f t="shared" si="109"/>
        <v>0</v>
      </c>
    </row>
    <row r="3499" spans="2:10">
      <c r="B3499" t="s">
        <v>19580</v>
      </c>
      <c r="C3499" t="s">
        <v>19581</v>
      </c>
      <c r="D3499">
        <v>1</v>
      </c>
      <c r="E3499" s="160">
        <v>45640</v>
      </c>
      <c r="F3499" s="160">
        <v>45641</v>
      </c>
      <c r="G3499" s="160"/>
      <c r="H3499" s="160"/>
      <c r="I3499" s="160" t="b">
        <f t="shared" si="108"/>
        <v>0</v>
      </c>
      <c r="J3499" s="160" t="str">
        <f t="shared" si="109"/>
        <v>yes</v>
      </c>
    </row>
    <row r="3500" spans="2:10">
      <c r="B3500" t="s">
        <v>19582</v>
      </c>
      <c r="C3500" t="s">
        <v>19583</v>
      </c>
      <c r="D3500">
        <v>1</v>
      </c>
      <c r="E3500" s="160">
        <v>45642</v>
      </c>
      <c r="F3500" s="160">
        <v>45643</v>
      </c>
      <c r="G3500" s="160"/>
      <c r="H3500" s="160"/>
      <c r="I3500" s="160" t="b">
        <f t="shared" si="108"/>
        <v>0</v>
      </c>
      <c r="J3500" s="160" t="str">
        <f t="shared" si="109"/>
        <v>yes</v>
      </c>
    </row>
    <row r="3501" spans="2:10">
      <c r="B3501" t="s">
        <v>19584</v>
      </c>
      <c r="C3501" t="s">
        <v>19585</v>
      </c>
      <c r="D3501">
        <v>1</v>
      </c>
      <c r="E3501" s="160">
        <v>45640</v>
      </c>
      <c r="F3501" s="160">
        <v>45641</v>
      </c>
      <c r="G3501" s="160"/>
      <c r="H3501" s="160"/>
      <c r="I3501" s="160" t="b">
        <f t="shared" si="108"/>
        <v>0</v>
      </c>
      <c r="J3501" s="160" t="str">
        <f t="shared" si="109"/>
        <v>yes</v>
      </c>
    </row>
    <row r="3502" spans="2:10">
      <c r="B3502" t="s">
        <v>19586</v>
      </c>
      <c r="C3502" t="s">
        <v>19587</v>
      </c>
      <c r="D3502">
        <v>1</v>
      </c>
      <c r="E3502" s="160">
        <v>45642</v>
      </c>
      <c r="F3502" s="160">
        <v>45643</v>
      </c>
      <c r="G3502" s="160"/>
      <c r="H3502" s="160"/>
      <c r="I3502" s="160" t="b">
        <f t="shared" si="108"/>
        <v>0</v>
      </c>
      <c r="J3502" s="160" t="str">
        <f t="shared" si="109"/>
        <v>yes</v>
      </c>
    </row>
    <row r="3503" spans="2:10">
      <c r="B3503" t="s">
        <v>19588</v>
      </c>
      <c r="C3503" t="s">
        <v>19589</v>
      </c>
      <c r="D3503">
        <v>1</v>
      </c>
      <c r="E3503" s="160">
        <v>45644</v>
      </c>
      <c r="F3503" s="160">
        <v>45645</v>
      </c>
      <c r="G3503" s="160"/>
      <c r="H3503" s="160"/>
      <c r="I3503" s="160" t="b">
        <f t="shared" si="108"/>
        <v>0</v>
      </c>
      <c r="J3503" s="160" t="str">
        <f t="shared" si="109"/>
        <v>yes</v>
      </c>
    </row>
    <row r="3504" spans="2:10">
      <c r="B3504" t="s">
        <v>19590</v>
      </c>
      <c r="C3504" t="s">
        <v>19591</v>
      </c>
      <c r="D3504">
        <v>1</v>
      </c>
      <c r="E3504" s="160">
        <v>45644</v>
      </c>
      <c r="F3504" s="160">
        <v>45645</v>
      </c>
      <c r="G3504" s="160"/>
      <c r="H3504" s="160"/>
      <c r="I3504" s="160" t="b">
        <f t="shared" si="108"/>
        <v>0</v>
      </c>
      <c r="J3504" s="160" t="str">
        <f t="shared" si="109"/>
        <v>yes</v>
      </c>
    </row>
    <row r="3505" spans="2:10">
      <c r="B3505" t="s">
        <v>19592</v>
      </c>
      <c r="C3505" t="s">
        <v>19593</v>
      </c>
      <c r="D3505">
        <v>1</v>
      </c>
      <c r="E3505" s="160">
        <v>45647</v>
      </c>
      <c r="F3505" s="160">
        <v>45648</v>
      </c>
      <c r="G3505" s="160"/>
      <c r="H3505" s="160"/>
      <c r="I3505" s="160" t="b">
        <f t="shared" si="108"/>
        <v>0</v>
      </c>
      <c r="J3505" s="160" t="str">
        <f t="shared" si="109"/>
        <v>yes</v>
      </c>
    </row>
    <row r="3506" spans="2:10">
      <c r="B3506" t="s">
        <v>19594</v>
      </c>
      <c r="C3506" t="s">
        <v>19595</v>
      </c>
      <c r="D3506">
        <v>1</v>
      </c>
      <c r="E3506" s="160">
        <v>45647</v>
      </c>
      <c r="F3506" s="160">
        <v>45648</v>
      </c>
      <c r="G3506" s="160"/>
      <c r="H3506" s="160"/>
      <c r="I3506" s="160" t="b">
        <f t="shared" si="108"/>
        <v>0</v>
      </c>
      <c r="J3506" s="160" t="str">
        <f t="shared" si="109"/>
        <v>yes</v>
      </c>
    </row>
    <row r="3507" spans="2:10">
      <c r="B3507" t="s">
        <v>19596</v>
      </c>
      <c r="C3507" t="s">
        <v>19597</v>
      </c>
      <c r="D3507">
        <v>1</v>
      </c>
      <c r="E3507" s="160">
        <v>45649</v>
      </c>
      <c r="F3507" s="160">
        <v>45650</v>
      </c>
      <c r="G3507" s="160"/>
      <c r="H3507" s="160"/>
      <c r="I3507" s="160" t="b">
        <f t="shared" si="108"/>
        <v>0</v>
      </c>
      <c r="J3507" s="160" t="str">
        <f t="shared" si="109"/>
        <v>yes</v>
      </c>
    </row>
    <row r="3508" spans="2:10">
      <c r="B3508" t="s">
        <v>19598</v>
      </c>
      <c r="C3508" t="s">
        <v>19599</v>
      </c>
      <c r="D3508">
        <v>1</v>
      </c>
      <c r="E3508" s="160">
        <v>45649</v>
      </c>
      <c r="F3508" s="160">
        <v>45650</v>
      </c>
      <c r="G3508" s="160"/>
      <c r="H3508" s="160"/>
      <c r="I3508" s="160" t="b">
        <f t="shared" si="108"/>
        <v>0</v>
      </c>
      <c r="J3508" s="160" t="str">
        <f t="shared" si="109"/>
        <v>yes</v>
      </c>
    </row>
    <row r="3509" spans="2:10">
      <c r="B3509" t="s">
        <v>19600</v>
      </c>
      <c r="C3509" t="s">
        <v>19601</v>
      </c>
      <c r="D3509">
        <v>1</v>
      </c>
      <c r="E3509" s="160">
        <v>45651</v>
      </c>
      <c r="F3509" s="160">
        <v>45652</v>
      </c>
      <c r="G3509" s="160"/>
      <c r="H3509" s="160"/>
      <c r="I3509" s="160" t="b">
        <f t="shared" si="108"/>
        <v>0</v>
      </c>
      <c r="J3509" s="160" t="str">
        <f t="shared" si="109"/>
        <v>yes</v>
      </c>
    </row>
    <row r="3510" spans="2:10">
      <c r="B3510" t="s">
        <v>19602</v>
      </c>
      <c r="C3510" t="s">
        <v>19603</v>
      </c>
      <c r="D3510">
        <v>1</v>
      </c>
      <c r="E3510" s="160">
        <v>45616</v>
      </c>
      <c r="F3510" s="160">
        <v>45620</v>
      </c>
      <c r="G3510" s="160">
        <v>45941</v>
      </c>
      <c r="H3510" s="160"/>
      <c r="I3510" s="160" t="b">
        <f t="shared" si="108"/>
        <v>0</v>
      </c>
      <c r="J3510" s="160" t="b">
        <f t="shared" si="109"/>
        <v>0</v>
      </c>
    </row>
    <row r="3511" spans="2:10">
      <c r="B3511" t="s">
        <v>19604</v>
      </c>
      <c r="C3511" t="s">
        <v>19605</v>
      </c>
      <c r="D3511">
        <v>1</v>
      </c>
      <c r="E3511" s="160">
        <v>45621</v>
      </c>
      <c r="F3511" s="160">
        <v>45624</v>
      </c>
      <c r="G3511" s="160"/>
      <c r="H3511" s="160"/>
      <c r="I3511" s="160" t="b">
        <f t="shared" si="108"/>
        <v>0</v>
      </c>
      <c r="J3511" s="160" t="str">
        <f t="shared" si="109"/>
        <v>yes</v>
      </c>
    </row>
    <row r="3512" spans="2:10">
      <c r="B3512" t="s">
        <v>19606</v>
      </c>
      <c r="C3512" t="s">
        <v>19607</v>
      </c>
      <c r="D3512">
        <v>1</v>
      </c>
      <c r="E3512" s="160">
        <v>45626</v>
      </c>
      <c r="F3512" s="160">
        <v>45628</v>
      </c>
      <c r="G3512" s="160"/>
      <c r="H3512" s="160"/>
      <c r="I3512" s="160" t="b">
        <f t="shared" si="108"/>
        <v>0</v>
      </c>
      <c r="J3512" s="160" t="str">
        <f t="shared" si="109"/>
        <v>yes</v>
      </c>
    </row>
    <row r="3513" spans="2:10">
      <c r="B3513" t="s">
        <v>19608</v>
      </c>
      <c r="C3513" t="s">
        <v>19609</v>
      </c>
      <c r="D3513">
        <v>1</v>
      </c>
      <c r="E3513" s="160">
        <v>45619</v>
      </c>
      <c r="F3513" s="160">
        <v>45621</v>
      </c>
      <c r="G3513" s="160">
        <v>45942</v>
      </c>
      <c r="H3513" s="160"/>
      <c r="I3513" s="160" t="b">
        <f t="shared" si="108"/>
        <v>0</v>
      </c>
      <c r="J3513" s="160" t="b">
        <f t="shared" si="109"/>
        <v>0</v>
      </c>
    </row>
    <row r="3514" spans="2:10">
      <c r="B3514" t="s">
        <v>19610</v>
      </c>
      <c r="C3514" t="s">
        <v>19611</v>
      </c>
      <c r="D3514">
        <v>1</v>
      </c>
      <c r="E3514" s="160">
        <v>45622</v>
      </c>
      <c r="F3514" s="160">
        <v>45624</v>
      </c>
      <c r="G3514" s="160"/>
      <c r="H3514" s="160"/>
      <c r="I3514" s="160" t="b">
        <f t="shared" si="108"/>
        <v>0</v>
      </c>
      <c r="J3514" s="160" t="str">
        <f t="shared" si="109"/>
        <v>yes</v>
      </c>
    </row>
    <row r="3515" spans="2:10">
      <c r="B3515" t="s">
        <v>19612</v>
      </c>
      <c r="C3515" t="s">
        <v>19613</v>
      </c>
      <c r="D3515">
        <v>1</v>
      </c>
      <c r="E3515" s="160">
        <v>45626</v>
      </c>
      <c r="F3515" s="160">
        <v>45627</v>
      </c>
      <c r="G3515" s="160"/>
      <c r="H3515" s="160"/>
      <c r="I3515" s="160" t="b">
        <f t="shared" si="108"/>
        <v>0</v>
      </c>
      <c r="J3515" s="160" t="str">
        <f t="shared" si="109"/>
        <v>yes</v>
      </c>
    </row>
    <row r="3516" spans="2:10">
      <c r="B3516" t="s">
        <v>19614</v>
      </c>
      <c r="C3516" t="s">
        <v>19615</v>
      </c>
      <c r="D3516">
        <v>1</v>
      </c>
      <c r="E3516" s="160">
        <v>45635</v>
      </c>
      <c r="F3516" s="160">
        <v>45641</v>
      </c>
      <c r="G3516" s="160"/>
      <c r="H3516" s="160"/>
      <c r="I3516" s="160" t="b">
        <f t="shared" si="108"/>
        <v>0</v>
      </c>
      <c r="J3516" s="160" t="str">
        <f t="shared" si="109"/>
        <v>yes</v>
      </c>
    </row>
    <row r="3517" spans="2:10">
      <c r="B3517" t="s">
        <v>19616</v>
      </c>
      <c r="C3517" t="s">
        <v>19617</v>
      </c>
      <c r="D3517">
        <v>1</v>
      </c>
      <c r="E3517" s="160">
        <v>45658</v>
      </c>
      <c r="F3517" s="160">
        <v>45659</v>
      </c>
      <c r="G3517" s="160"/>
      <c r="H3517" s="160"/>
      <c r="I3517" s="160" t="b">
        <f t="shared" si="108"/>
        <v>0</v>
      </c>
      <c r="J3517" s="160" t="str">
        <f t="shared" si="109"/>
        <v>yes</v>
      </c>
    </row>
    <row r="3518" spans="2:10">
      <c r="B3518" t="s">
        <v>19618</v>
      </c>
      <c r="C3518" t="s">
        <v>19619</v>
      </c>
      <c r="D3518">
        <v>1</v>
      </c>
      <c r="E3518" s="160">
        <v>45661</v>
      </c>
      <c r="F3518" s="160">
        <v>45664</v>
      </c>
      <c r="G3518" s="160"/>
      <c r="H3518" s="160"/>
      <c r="I3518" s="160" t="b">
        <f t="shared" si="108"/>
        <v>0</v>
      </c>
      <c r="J3518" s="160" t="str">
        <f t="shared" si="109"/>
        <v>yes</v>
      </c>
    </row>
    <row r="3519" spans="2:10">
      <c r="B3519" t="s">
        <v>19620</v>
      </c>
      <c r="C3519" t="s">
        <v>19621</v>
      </c>
      <c r="D3519">
        <v>1</v>
      </c>
      <c r="E3519" s="160">
        <v>45665</v>
      </c>
      <c r="F3519" s="160">
        <v>45669</v>
      </c>
      <c r="G3519" s="160"/>
      <c r="H3519" s="160"/>
      <c r="I3519" s="160" t="b">
        <f t="shared" si="108"/>
        <v>0</v>
      </c>
      <c r="J3519" s="160" t="str">
        <f t="shared" si="109"/>
        <v>yes</v>
      </c>
    </row>
    <row r="3520" spans="2:10">
      <c r="B3520" t="s">
        <v>19622</v>
      </c>
      <c r="C3520" t="s">
        <v>19623</v>
      </c>
      <c r="D3520">
        <v>1</v>
      </c>
      <c r="E3520" s="160">
        <v>45670</v>
      </c>
      <c r="F3520" s="160">
        <v>45671</v>
      </c>
      <c r="G3520" s="160"/>
      <c r="H3520" s="160"/>
      <c r="I3520" s="160" t="b">
        <f t="shared" si="108"/>
        <v>0</v>
      </c>
      <c r="J3520" s="160" t="str">
        <f t="shared" si="109"/>
        <v>yes</v>
      </c>
    </row>
    <row r="3521" spans="2:10">
      <c r="B3521" t="s">
        <v>19624</v>
      </c>
      <c r="C3521" t="s">
        <v>19625</v>
      </c>
      <c r="D3521">
        <v>1</v>
      </c>
      <c r="E3521" s="160">
        <v>45670</v>
      </c>
      <c r="F3521" s="160">
        <v>45671</v>
      </c>
      <c r="G3521" s="160"/>
      <c r="H3521" s="160"/>
      <c r="I3521" s="160" t="b">
        <f t="shared" si="108"/>
        <v>0</v>
      </c>
      <c r="J3521" s="160" t="str">
        <f t="shared" si="109"/>
        <v>yes</v>
      </c>
    </row>
    <row r="3522" spans="2:10">
      <c r="B3522" t="s">
        <v>19626</v>
      </c>
      <c r="C3522" t="s">
        <v>19627</v>
      </c>
      <c r="D3522">
        <v>1</v>
      </c>
      <c r="E3522" s="160">
        <v>45672</v>
      </c>
      <c r="F3522" s="160">
        <v>45673</v>
      </c>
      <c r="G3522" s="160"/>
      <c r="H3522" s="160"/>
      <c r="I3522" s="160" t="b">
        <f t="shared" si="108"/>
        <v>0</v>
      </c>
      <c r="J3522" s="160" t="str">
        <f t="shared" si="109"/>
        <v>yes</v>
      </c>
    </row>
    <row r="3523" spans="2:10">
      <c r="B3523" t="s">
        <v>19628</v>
      </c>
      <c r="C3523" t="s">
        <v>19629</v>
      </c>
      <c r="D3523">
        <v>1</v>
      </c>
      <c r="E3523" s="160">
        <v>45675</v>
      </c>
      <c r="F3523" s="160">
        <v>45676</v>
      </c>
      <c r="G3523" s="160"/>
      <c r="H3523" s="160"/>
      <c r="I3523" s="160" t="b">
        <f t="shared" si="108"/>
        <v>0</v>
      </c>
      <c r="J3523" s="160" t="str">
        <f t="shared" si="109"/>
        <v>yes</v>
      </c>
    </row>
    <row r="3524" spans="2:10">
      <c r="B3524" t="s">
        <v>19630</v>
      </c>
      <c r="C3524" t="s">
        <v>19631</v>
      </c>
      <c r="D3524">
        <v>1</v>
      </c>
      <c r="E3524" s="160">
        <v>45636</v>
      </c>
      <c r="F3524" s="160">
        <v>45637</v>
      </c>
      <c r="G3524" s="160"/>
      <c r="H3524" s="160"/>
      <c r="I3524" s="160" t="b">
        <f t="shared" si="108"/>
        <v>0</v>
      </c>
      <c r="J3524" s="160" t="str">
        <f t="shared" si="109"/>
        <v>yes</v>
      </c>
    </row>
    <row r="3525" spans="2:10">
      <c r="B3525" t="s">
        <v>19632</v>
      </c>
      <c r="C3525" t="s">
        <v>19633</v>
      </c>
      <c r="D3525">
        <v>1</v>
      </c>
      <c r="E3525" s="160">
        <v>45638</v>
      </c>
      <c r="F3525" s="160">
        <v>45640</v>
      </c>
      <c r="G3525" s="160"/>
      <c r="H3525" s="160"/>
      <c r="I3525" s="160" t="b">
        <f t="shared" si="108"/>
        <v>0</v>
      </c>
      <c r="J3525" s="160" t="str">
        <f t="shared" si="109"/>
        <v>yes</v>
      </c>
    </row>
    <row r="3526" spans="2:10">
      <c r="B3526" t="s">
        <v>19634</v>
      </c>
      <c r="C3526" t="s">
        <v>19635</v>
      </c>
      <c r="D3526">
        <v>1</v>
      </c>
      <c r="E3526" s="160">
        <v>45621</v>
      </c>
      <c r="F3526" s="160">
        <v>45622</v>
      </c>
      <c r="G3526" s="160"/>
      <c r="H3526" s="160"/>
      <c r="I3526" s="160" t="b">
        <f t="shared" si="108"/>
        <v>0</v>
      </c>
      <c r="J3526" s="160" t="str">
        <f t="shared" si="109"/>
        <v>yes</v>
      </c>
    </row>
    <row r="3527" spans="2:10">
      <c r="B3527" t="s">
        <v>19636</v>
      </c>
      <c r="C3527" t="s">
        <v>19637</v>
      </c>
      <c r="D3527">
        <v>1</v>
      </c>
      <c r="E3527" s="160">
        <v>45628</v>
      </c>
      <c r="F3527" s="160">
        <v>45629</v>
      </c>
      <c r="I3527" s="160" t="b">
        <f t="shared" si="108"/>
        <v>0</v>
      </c>
      <c r="J3527" s="160" t="str">
        <f t="shared" si="109"/>
        <v>yes</v>
      </c>
    </row>
    <row r="3528" spans="2:10">
      <c r="B3528" t="s">
        <v>19638</v>
      </c>
      <c r="C3528" t="s">
        <v>19639</v>
      </c>
      <c r="D3528">
        <v>1</v>
      </c>
      <c r="E3528" s="160">
        <v>45641</v>
      </c>
      <c r="F3528" s="160">
        <v>45642</v>
      </c>
      <c r="G3528" s="160"/>
      <c r="H3528" s="160"/>
      <c r="I3528" s="160" t="b">
        <f t="shared" si="108"/>
        <v>0</v>
      </c>
      <c r="J3528" s="160" t="str">
        <f t="shared" si="109"/>
        <v>yes</v>
      </c>
    </row>
    <row r="3529" spans="2:10">
      <c r="B3529" t="s">
        <v>19640</v>
      </c>
      <c r="C3529" t="s">
        <v>19641</v>
      </c>
      <c r="D3529">
        <v>1</v>
      </c>
      <c r="E3529" s="160">
        <v>45648</v>
      </c>
      <c r="F3529" s="160">
        <v>45649</v>
      </c>
      <c r="G3529" s="160"/>
      <c r="H3529" s="160"/>
      <c r="I3529" s="160" t="b">
        <f t="shared" si="108"/>
        <v>0</v>
      </c>
      <c r="J3529" s="160" t="str">
        <f t="shared" si="109"/>
        <v>yes</v>
      </c>
    </row>
    <row r="3530" spans="2:10">
      <c r="B3530" t="s">
        <v>19642</v>
      </c>
      <c r="C3530" t="s">
        <v>19643</v>
      </c>
      <c r="D3530">
        <v>1</v>
      </c>
      <c r="E3530" s="160">
        <v>45650</v>
      </c>
      <c r="F3530" s="160">
        <v>45651</v>
      </c>
      <c r="G3530" s="160"/>
      <c r="H3530" s="160"/>
      <c r="I3530" s="160" t="b">
        <f t="shared" si="108"/>
        <v>0</v>
      </c>
      <c r="J3530" s="160" t="str">
        <f t="shared" si="109"/>
        <v>yes</v>
      </c>
    </row>
    <row r="3531" spans="2:10">
      <c r="B3531" t="s">
        <v>19644</v>
      </c>
      <c r="C3531" t="s">
        <v>19645</v>
      </c>
      <c r="D3531">
        <v>1</v>
      </c>
      <c r="E3531" s="160">
        <v>45643</v>
      </c>
      <c r="F3531" s="160">
        <v>45644</v>
      </c>
      <c r="G3531" s="160"/>
      <c r="H3531" s="160"/>
      <c r="I3531" s="160" t="b">
        <f t="shared" ref="I3531:I3594" si="110">IF(E3531=G3531,"yes")</f>
        <v>0</v>
      </c>
      <c r="J3531" s="160" t="str">
        <f t="shared" ref="J3531:J3594" si="111">IF(E3531&gt;G3531,"yes")</f>
        <v>yes</v>
      </c>
    </row>
    <row r="3532" spans="2:10">
      <c r="B3532" t="s">
        <v>19646</v>
      </c>
      <c r="C3532" t="s">
        <v>19647</v>
      </c>
      <c r="D3532">
        <v>1</v>
      </c>
      <c r="E3532" s="160">
        <v>45645</v>
      </c>
      <c r="F3532" s="160">
        <v>45647</v>
      </c>
      <c r="G3532" s="160"/>
      <c r="H3532" s="160"/>
      <c r="I3532" s="160" t="b">
        <f t="shared" si="110"/>
        <v>0</v>
      </c>
      <c r="J3532" s="160" t="str">
        <f t="shared" si="111"/>
        <v>yes</v>
      </c>
    </row>
    <row r="3533" spans="2:10">
      <c r="B3533" t="s">
        <v>19648</v>
      </c>
      <c r="C3533" t="s">
        <v>19649</v>
      </c>
      <c r="D3533">
        <v>1</v>
      </c>
      <c r="E3533" s="160">
        <v>45648</v>
      </c>
      <c r="F3533" s="160">
        <v>45649</v>
      </c>
      <c r="G3533" s="160"/>
      <c r="H3533" s="160"/>
      <c r="I3533" s="160" t="b">
        <f t="shared" si="110"/>
        <v>0</v>
      </c>
      <c r="J3533" s="160" t="str">
        <f t="shared" si="111"/>
        <v>yes</v>
      </c>
    </row>
    <row r="3534" spans="2:10">
      <c r="B3534" t="s">
        <v>19650</v>
      </c>
      <c r="C3534" t="s">
        <v>19651</v>
      </c>
      <c r="D3534">
        <v>1</v>
      </c>
      <c r="E3534" s="160">
        <v>45650</v>
      </c>
      <c r="F3534" s="160">
        <v>45652</v>
      </c>
      <c r="G3534" s="160"/>
      <c r="H3534" s="160"/>
      <c r="I3534" s="160" t="b">
        <f t="shared" si="110"/>
        <v>0</v>
      </c>
      <c r="J3534" s="160" t="str">
        <f t="shared" si="111"/>
        <v>yes</v>
      </c>
    </row>
    <row r="3535" spans="2:10">
      <c r="B3535" t="s">
        <v>19652</v>
      </c>
      <c r="C3535" t="s">
        <v>19653</v>
      </c>
      <c r="D3535">
        <v>1</v>
      </c>
      <c r="E3535" s="160">
        <v>45654</v>
      </c>
      <c r="F3535" s="160">
        <v>45655</v>
      </c>
      <c r="G3535" s="160"/>
      <c r="H3535" s="160"/>
      <c r="I3535" s="160" t="b">
        <f t="shared" si="110"/>
        <v>0</v>
      </c>
      <c r="J3535" s="160" t="str">
        <f t="shared" si="111"/>
        <v>yes</v>
      </c>
    </row>
    <row r="3536" spans="2:10">
      <c r="B3536" t="s">
        <v>19654</v>
      </c>
      <c r="C3536" t="s">
        <v>19655</v>
      </c>
      <c r="D3536">
        <v>1</v>
      </c>
      <c r="E3536" s="160">
        <v>45655</v>
      </c>
      <c r="F3536" s="160">
        <v>45658</v>
      </c>
      <c r="G3536" s="160"/>
      <c r="H3536" s="160"/>
      <c r="I3536" s="160" t="b">
        <f t="shared" si="110"/>
        <v>0</v>
      </c>
      <c r="J3536" s="160" t="str">
        <f t="shared" si="111"/>
        <v>yes</v>
      </c>
    </row>
    <row r="3537" spans="2:10">
      <c r="B3537" t="s">
        <v>19656</v>
      </c>
      <c r="C3537" t="s">
        <v>19657</v>
      </c>
      <c r="D3537">
        <v>1</v>
      </c>
      <c r="E3537" s="160">
        <v>45659</v>
      </c>
      <c r="F3537" s="160">
        <v>45663</v>
      </c>
      <c r="G3537" s="160"/>
      <c r="I3537" s="160" t="b">
        <f t="shared" si="110"/>
        <v>0</v>
      </c>
      <c r="J3537" s="160" t="str">
        <f t="shared" si="111"/>
        <v>yes</v>
      </c>
    </row>
    <row r="3538" spans="2:10">
      <c r="B3538" t="s">
        <v>19658</v>
      </c>
      <c r="C3538" t="s">
        <v>19659</v>
      </c>
      <c r="D3538">
        <v>1</v>
      </c>
      <c r="E3538" s="160">
        <v>45664</v>
      </c>
      <c r="F3538" s="160">
        <v>45668</v>
      </c>
      <c r="G3538" s="160"/>
      <c r="H3538" s="160"/>
      <c r="I3538" s="160" t="b">
        <f t="shared" si="110"/>
        <v>0</v>
      </c>
      <c r="J3538" s="160" t="str">
        <f t="shared" si="111"/>
        <v>yes</v>
      </c>
    </row>
    <row r="3539" spans="2:10">
      <c r="B3539" t="s">
        <v>19660</v>
      </c>
      <c r="C3539" t="s">
        <v>19661</v>
      </c>
      <c r="D3539">
        <v>1</v>
      </c>
      <c r="E3539" s="160">
        <v>45673</v>
      </c>
      <c r="F3539" s="160">
        <v>45677</v>
      </c>
      <c r="G3539" s="160"/>
      <c r="H3539" s="160"/>
      <c r="I3539" s="160" t="b">
        <f t="shared" si="110"/>
        <v>0</v>
      </c>
      <c r="J3539" s="160" t="str">
        <f t="shared" si="111"/>
        <v>yes</v>
      </c>
    </row>
    <row r="3540" spans="2:10">
      <c r="B3540" t="s">
        <v>19662</v>
      </c>
      <c r="C3540" t="s">
        <v>19663</v>
      </c>
      <c r="D3540">
        <v>1</v>
      </c>
      <c r="E3540" s="160">
        <v>45664</v>
      </c>
      <c r="F3540" s="160">
        <v>45668</v>
      </c>
      <c r="G3540" s="160"/>
      <c r="H3540" s="160"/>
      <c r="I3540" s="160" t="b">
        <f t="shared" si="110"/>
        <v>0</v>
      </c>
      <c r="J3540" s="160" t="str">
        <f t="shared" si="111"/>
        <v>yes</v>
      </c>
    </row>
    <row r="3541" spans="2:10">
      <c r="B3541" t="s">
        <v>19664</v>
      </c>
      <c r="C3541" t="s">
        <v>19665</v>
      </c>
      <c r="D3541">
        <v>1</v>
      </c>
      <c r="E3541" s="160">
        <v>45669</v>
      </c>
      <c r="F3541" s="160">
        <v>45672</v>
      </c>
      <c r="G3541" s="160"/>
      <c r="H3541" s="160"/>
      <c r="I3541" s="160" t="b">
        <f t="shared" si="110"/>
        <v>0</v>
      </c>
      <c r="J3541" s="160" t="str">
        <f t="shared" si="111"/>
        <v>yes</v>
      </c>
    </row>
    <row r="3542" spans="2:10">
      <c r="B3542" t="s">
        <v>19666</v>
      </c>
      <c r="C3542" t="s">
        <v>19667</v>
      </c>
      <c r="D3542">
        <v>1</v>
      </c>
      <c r="E3542" s="160">
        <v>45659</v>
      </c>
      <c r="F3542" s="160">
        <v>45661</v>
      </c>
      <c r="G3542" s="160"/>
      <c r="I3542" s="160" t="b">
        <f t="shared" si="110"/>
        <v>0</v>
      </c>
      <c r="J3542" s="160" t="str">
        <f t="shared" si="111"/>
        <v>yes</v>
      </c>
    </row>
    <row r="3543" spans="2:10">
      <c r="B3543" t="s">
        <v>19668</v>
      </c>
      <c r="C3543" t="s">
        <v>19669</v>
      </c>
      <c r="D3543">
        <v>1</v>
      </c>
      <c r="E3543" s="160">
        <v>45662</v>
      </c>
      <c r="F3543" s="160">
        <v>45664</v>
      </c>
      <c r="G3543" s="160"/>
      <c r="H3543" s="160"/>
      <c r="I3543" s="160" t="b">
        <f t="shared" si="110"/>
        <v>0</v>
      </c>
      <c r="J3543" s="160" t="str">
        <f t="shared" si="111"/>
        <v>yes</v>
      </c>
    </row>
    <row r="3544" spans="2:10">
      <c r="B3544" t="s">
        <v>19670</v>
      </c>
      <c r="C3544" t="s">
        <v>19671</v>
      </c>
      <c r="D3544">
        <v>1</v>
      </c>
      <c r="E3544" s="160">
        <v>45665</v>
      </c>
      <c r="F3544" s="160">
        <v>45666</v>
      </c>
      <c r="G3544" s="160"/>
      <c r="H3544" s="160"/>
      <c r="I3544" s="160" t="b">
        <f t="shared" si="110"/>
        <v>0</v>
      </c>
      <c r="J3544" s="160" t="str">
        <f t="shared" si="111"/>
        <v>yes</v>
      </c>
    </row>
    <row r="3545" spans="2:10">
      <c r="B3545" t="s">
        <v>19672</v>
      </c>
      <c r="C3545" t="s">
        <v>19673</v>
      </c>
      <c r="D3545">
        <v>1</v>
      </c>
      <c r="E3545" s="160">
        <v>45668</v>
      </c>
      <c r="F3545" s="160">
        <v>45672</v>
      </c>
      <c r="G3545" s="160"/>
      <c r="H3545" s="160"/>
      <c r="I3545" s="160" t="b">
        <f t="shared" si="110"/>
        <v>0</v>
      </c>
      <c r="J3545" s="160" t="str">
        <f t="shared" si="111"/>
        <v>yes</v>
      </c>
    </row>
    <row r="3546" spans="2:10">
      <c r="B3546" t="s">
        <v>19674</v>
      </c>
      <c r="C3546" t="s">
        <v>19675</v>
      </c>
      <c r="D3546">
        <v>1</v>
      </c>
      <c r="E3546" s="160">
        <v>45673</v>
      </c>
      <c r="F3546" s="160">
        <v>45678</v>
      </c>
      <c r="G3546" s="160"/>
      <c r="H3546" s="160"/>
      <c r="I3546" s="160" t="b">
        <f t="shared" si="110"/>
        <v>0</v>
      </c>
      <c r="J3546" s="160" t="str">
        <f t="shared" si="111"/>
        <v>yes</v>
      </c>
    </row>
    <row r="3547" spans="2:10">
      <c r="B3547" t="s">
        <v>19676</v>
      </c>
      <c r="C3547" t="s">
        <v>19677</v>
      </c>
      <c r="D3547">
        <v>1</v>
      </c>
      <c r="E3547" s="160">
        <v>45665</v>
      </c>
      <c r="F3547" s="160">
        <v>45666</v>
      </c>
      <c r="G3547" s="160"/>
      <c r="I3547" s="160" t="b">
        <f t="shared" si="110"/>
        <v>0</v>
      </c>
      <c r="J3547" s="160" t="str">
        <f t="shared" si="111"/>
        <v>yes</v>
      </c>
    </row>
    <row r="3548" spans="2:10">
      <c r="B3548" t="s">
        <v>19678</v>
      </c>
      <c r="C3548" t="s">
        <v>19679</v>
      </c>
      <c r="D3548">
        <v>1</v>
      </c>
      <c r="E3548" s="160">
        <v>45668</v>
      </c>
      <c r="F3548" s="160">
        <v>45669</v>
      </c>
      <c r="G3548" s="160"/>
      <c r="H3548" s="160"/>
      <c r="I3548" s="160" t="b">
        <f t="shared" si="110"/>
        <v>0</v>
      </c>
      <c r="J3548" s="160" t="str">
        <f t="shared" si="111"/>
        <v>yes</v>
      </c>
    </row>
    <row r="3549" spans="2:10">
      <c r="B3549" t="s">
        <v>19680</v>
      </c>
      <c r="C3549" t="s">
        <v>19681</v>
      </c>
      <c r="D3549">
        <v>1</v>
      </c>
      <c r="E3549" s="160">
        <v>45670</v>
      </c>
      <c r="F3549" s="160">
        <v>45671</v>
      </c>
      <c r="G3549" s="160"/>
      <c r="H3549" s="160"/>
      <c r="I3549" s="160" t="b">
        <f t="shared" si="110"/>
        <v>0</v>
      </c>
      <c r="J3549" s="160" t="str">
        <f t="shared" si="111"/>
        <v>yes</v>
      </c>
    </row>
    <row r="3550" spans="2:10">
      <c r="B3550" t="s">
        <v>19682</v>
      </c>
      <c r="C3550" t="s">
        <v>19683</v>
      </c>
      <c r="D3550">
        <v>1</v>
      </c>
      <c r="E3550" s="160">
        <v>45672</v>
      </c>
      <c r="F3550" s="160">
        <v>45675</v>
      </c>
      <c r="G3550" s="160"/>
      <c r="H3550" s="160"/>
      <c r="I3550" s="160" t="b">
        <f t="shared" si="110"/>
        <v>0</v>
      </c>
      <c r="J3550" s="160" t="str">
        <f t="shared" si="111"/>
        <v>yes</v>
      </c>
    </row>
    <row r="3551" spans="2:10">
      <c r="B3551" t="s">
        <v>19684</v>
      </c>
      <c r="C3551" t="s">
        <v>19685</v>
      </c>
      <c r="D3551">
        <v>1</v>
      </c>
      <c r="E3551" s="160">
        <v>45676</v>
      </c>
      <c r="F3551" s="160">
        <v>45677</v>
      </c>
      <c r="G3551" s="160"/>
      <c r="H3551" s="160"/>
      <c r="I3551" s="160" t="b">
        <f t="shared" si="110"/>
        <v>0</v>
      </c>
      <c r="J3551" s="160" t="str">
        <f t="shared" si="111"/>
        <v>yes</v>
      </c>
    </row>
    <row r="3552" spans="2:10">
      <c r="B3552" t="s">
        <v>19686</v>
      </c>
      <c r="C3552" t="s">
        <v>19687</v>
      </c>
      <c r="D3552">
        <v>1</v>
      </c>
      <c r="E3552" s="160">
        <v>45579</v>
      </c>
      <c r="F3552" s="160">
        <v>45580</v>
      </c>
      <c r="G3552" s="160">
        <v>45914</v>
      </c>
      <c r="I3552" s="160" t="b">
        <f t="shared" si="110"/>
        <v>0</v>
      </c>
      <c r="J3552" s="160" t="b">
        <f t="shared" si="111"/>
        <v>0</v>
      </c>
    </row>
    <row r="3553" spans="2:10">
      <c r="B3553" t="s">
        <v>19688</v>
      </c>
      <c r="C3553" t="s">
        <v>19689</v>
      </c>
      <c r="D3553">
        <v>1</v>
      </c>
      <c r="E3553" s="160">
        <v>45549</v>
      </c>
      <c r="F3553" s="160">
        <v>45550</v>
      </c>
      <c r="G3553" s="160"/>
      <c r="H3553" s="160"/>
      <c r="I3553" s="160" t="b">
        <f t="shared" si="110"/>
        <v>0</v>
      </c>
      <c r="J3553" s="160" t="str">
        <f t="shared" si="111"/>
        <v>yes</v>
      </c>
    </row>
    <row r="3554" spans="2:10">
      <c r="B3554" t="s">
        <v>19690</v>
      </c>
      <c r="C3554" t="s">
        <v>19691</v>
      </c>
      <c r="D3554">
        <v>1</v>
      </c>
      <c r="E3554" s="160">
        <v>45553</v>
      </c>
      <c r="F3554" s="160">
        <v>45554</v>
      </c>
      <c r="G3554" s="160">
        <v>45934</v>
      </c>
      <c r="H3554" s="160"/>
      <c r="I3554" s="160" t="b">
        <f t="shared" si="110"/>
        <v>0</v>
      </c>
      <c r="J3554" s="160" t="b">
        <f t="shared" si="111"/>
        <v>0</v>
      </c>
    </row>
    <row r="3555" spans="2:10">
      <c r="B3555" t="s">
        <v>19692</v>
      </c>
      <c r="C3555" t="s">
        <v>19693</v>
      </c>
      <c r="D3555">
        <v>1</v>
      </c>
      <c r="E3555" s="160">
        <v>45556</v>
      </c>
      <c r="F3555" s="160">
        <v>45557</v>
      </c>
      <c r="G3555" s="160"/>
      <c r="H3555" s="160"/>
      <c r="I3555" s="160" t="b">
        <f t="shared" si="110"/>
        <v>0</v>
      </c>
      <c r="J3555" s="160" t="str">
        <f t="shared" si="111"/>
        <v>yes</v>
      </c>
    </row>
    <row r="3556" spans="2:10">
      <c r="B3556" t="s">
        <v>19694</v>
      </c>
      <c r="C3556" t="s">
        <v>19695</v>
      </c>
      <c r="D3556">
        <v>1</v>
      </c>
      <c r="E3556" s="160">
        <v>45559</v>
      </c>
      <c r="F3556" s="160">
        <v>45560</v>
      </c>
      <c r="G3556" s="160"/>
      <c r="H3556" s="160"/>
      <c r="I3556" s="160" t="b">
        <f t="shared" si="110"/>
        <v>0</v>
      </c>
      <c r="J3556" s="160" t="str">
        <f t="shared" si="111"/>
        <v>yes</v>
      </c>
    </row>
    <row r="3557" spans="2:10">
      <c r="B3557" t="s">
        <v>19696</v>
      </c>
      <c r="C3557" t="s">
        <v>15331</v>
      </c>
      <c r="D3557">
        <v>1</v>
      </c>
      <c r="E3557" s="160">
        <v>45572</v>
      </c>
      <c r="F3557" s="160">
        <v>45574</v>
      </c>
      <c r="G3557" s="160"/>
      <c r="I3557" s="160" t="b">
        <f t="shared" si="110"/>
        <v>0</v>
      </c>
      <c r="J3557" s="160" t="str">
        <f t="shared" si="111"/>
        <v>yes</v>
      </c>
    </row>
    <row r="3558" spans="2:10">
      <c r="B3558" t="s">
        <v>19697</v>
      </c>
      <c r="C3558" t="s">
        <v>15333</v>
      </c>
      <c r="D3558">
        <v>1</v>
      </c>
      <c r="E3558" s="160">
        <v>45575</v>
      </c>
      <c r="F3558" s="160">
        <v>45578</v>
      </c>
      <c r="G3558" s="160"/>
      <c r="H3558" s="160"/>
      <c r="I3558" s="160" t="b">
        <f t="shared" si="110"/>
        <v>0</v>
      </c>
      <c r="J3558" s="160" t="str">
        <f t="shared" si="111"/>
        <v>yes</v>
      </c>
    </row>
    <row r="3559" spans="2:10">
      <c r="B3559" t="s">
        <v>19698</v>
      </c>
      <c r="C3559" t="s">
        <v>19699</v>
      </c>
      <c r="D3559">
        <v>1</v>
      </c>
      <c r="E3559" s="160">
        <v>45553</v>
      </c>
      <c r="F3559" s="160">
        <v>45557</v>
      </c>
      <c r="G3559" s="160"/>
      <c r="H3559" s="160"/>
      <c r="I3559" s="160" t="b">
        <f t="shared" si="110"/>
        <v>0</v>
      </c>
      <c r="J3559" s="160" t="str">
        <f t="shared" si="111"/>
        <v>yes</v>
      </c>
    </row>
    <row r="3560" spans="2:10">
      <c r="B3560" t="s">
        <v>19700</v>
      </c>
      <c r="C3560" t="s">
        <v>19701</v>
      </c>
      <c r="D3560">
        <v>1</v>
      </c>
      <c r="E3560" s="160">
        <v>45570</v>
      </c>
      <c r="F3560" s="160">
        <v>45574</v>
      </c>
      <c r="G3560" s="160"/>
      <c r="H3560" s="160"/>
      <c r="I3560" s="160" t="b">
        <f t="shared" si="110"/>
        <v>0</v>
      </c>
      <c r="J3560" s="160" t="str">
        <f t="shared" si="111"/>
        <v>yes</v>
      </c>
    </row>
    <row r="3561" spans="2:10">
      <c r="B3561" t="s">
        <v>19702</v>
      </c>
      <c r="C3561" t="s">
        <v>19703</v>
      </c>
      <c r="D3561">
        <v>1</v>
      </c>
      <c r="E3561" s="160">
        <v>45545</v>
      </c>
      <c r="F3561" s="160">
        <v>45546</v>
      </c>
      <c r="G3561" s="160">
        <v>45876</v>
      </c>
      <c r="H3561" s="160"/>
      <c r="I3561" s="160" t="b">
        <f t="shared" si="110"/>
        <v>0</v>
      </c>
      <c r="J3561" s="160" t="b">
        <f t="shared" si="111"/>
        <v>0</v>
      </c>
    </row>
    <row r="3562" spans="2:10">
      <c r="B3562" t="s">
        <v>19704</v>
      </c>
      <c r="C3562" t="s">
        <v>19397</v>
      </c>
      <c r="D3562">
        <v>1</v>
      </c>
      <c r="E3562" s="160">
        <v>45547</v>
      </c>
      <c r="F3562" s="160">
        <v>45549</v>
      </c>
      <c r="G3562" s="160">
        <v>45879</v>
      </c>
      <c r="H3562" s="160"/>
      <c r="I3562" s="160" t="b">
        <f t="shared" si="110"/>
        <v>0</v>
      </c>
      <c r="J3562" s="160" t="b">
        <f t="shared" si="111"/>
        <v>0</v>
      </c>
    </row>
    <row r="3563" spans="2:10">
      <c r="B3563" t="s">
        <v>19705</v>
      </c>
      <c r="C3563" t="s">
        <v>19706</v>
      </c>
      <c r="D3563">
        <v>1</v>
      </c>
      <c r="E3563" s="160">
        <v>45550</v>
      </c>
      <c r="F3563" s="160">
        <v>45551</v>
      </c>
      <c r="G3563" s="160">
        <v>45881</v>
      </c>
      <c r="H3563" s="160"/>
      <c r="I3563" s="160" t="b">
        <f t="shared" si="110"/>
        <v>0</v>
      </c>
      <c r="J3563" s="160" t="b">
        <f t="shared" si="111"/>
        <v>0</v>
      </c>
    </row>
    <row r="3564" spans="2:10">
      <c r="B3564" t="s">
        <v>19707</v>
      </c>
      <c r="C3564" t="s">
        <v>19708</v>
      </c>
      <c r="D3564">
        <v>1</v>
      </c>
      <c r="E3564" s="160">
        <v>45552</v>
      </c>
      <c r="F3564" s="160">
        <v>45553</v>
      </c>
      <c r="G3564" s="160">
        <v>45883</v>
      </c>
      <c r="H3564" s="160"/>
      <c r="I3564" s="160" t="b">
        <f t="shared" si="110"/>
        <v>0</v>
      </c>
      <c r="J3564" s="160" t="b">
        <f t="shared" si="111"/>
        <v>0</v>
      </c>
    </row>
    <row r="3565" spans="2:10">
      <c r="B3565" t="s">
        <v>19709</v>
      </c>
      <c r="C3565" t="s">
        <v>19710</v>
      </c>
      <c r="D3565">
        <v>1</v>
      </c>
      <c r="E3565" s="160">
        <v>45570</v>
      </c>
      <c r="F3565" s="160">
        <v>45571</v>
      </c>
      <c r="G3565" s="160">
        <v>45897</v>
      </c>
      <c r="H3565" s="160"/>
      <c r="I3565" s="160" t="b">
        <f t="shared" si="110"/>
        <v>0</v>
      </c>
      <c r="J3565" s="160" t="b">
        <f t="shared" si="111"/>
        <v>0</v>
      </c>
    </row>
    <row r="3566" spans="2:10">
      <c r="B3566" t="s">
        <v>19711</v>
      </c>
      <c r="C3566" t="s">
        <v>19712</v>
      </c>
      <c r="D3566">
        <v>1</v>
      </c>
      <c r="E3566" s="160">
        <v>45570</v>
      </c>
      <c r="F3566" s="160">
        <v>45571</v>
      </c>
      <c r="G3566" s="160">
        <v>45899</v>
      </c>
      <c r="H3566" s="160"/>
      <c r="I3566" s="160" t="b">
        <f t="shared" si="110"/>
        <v>0</v>
      </c>
      <c r="J3566" s="160" t="b">
        <f t="shared" si="111"/>
        <v>0</v>
      </c>
    </row>
    <row r="3567" spans="2:10">
      <c r="B3567" t="s">
        <v>19713</v>
      </c>
      <c r="C3567" t="s">
        <v>19714</v>
      </c>
      <c r="D3567">
        <v>1</v>
      </c>
      <c r="E3567" s="160">
        <v>45578</v>
      </c>
      <c r="F3567" s="160">
        <v>45579</v>
      </c>
      <c r="G3567" s="160">
        <v>45899</v>
      </c>
      <c r="H3567" s="160"/>
      <c r="I3567" s="160" t="b">
        <f t="shared" si="110"/>
        <v>0</v>
      </c>
      <c r="J3567" s="160" t="b">
        <f t="shared" si="111"/>
        <v>0</v>
      </c>
    </row>
    <row r="3568" spans="2:10">
      <c r="B3568" t="s">
        <v>19715</v>
      </c>
      <c r="C3568" t="s">
        <v>19716</v>
      </c>
      <c r="D3568">
        <v>1</v>
      </c>
      <c r="E3568" s="160">
        <v>45588</v>
      </c>
      <c r="F3568" s="160">
        <v>45589</v>
      </c>
      <c r="G3568" s="160">
        <v>45893</v>
      </c>
      <c r="H3568" s="160"/>
      <c r="I3568" s="160" t="b">
        <f t="shared" si="110"/>
        <v>0</v>
      </c>
      <c r="J3568" s="160" t="b">
        <f t="shared" si="111"/>
        <v>0</v>
      </c>
    </row>
    <row r="3569" spans="2:10">
      <c r="B3569" t="s">
        <v>19717</v>
      </c>
      <c r="C3569" t="s">
        <v>19718</v>
      </c>
      <c r="D3569">
        <v>1</v>
      </c>
      <c r="E3569" s="160">
        <v>45591</v>
      </c>
      <c r="F3569" s="160">
        <v>45592</v>
      </c>
      <c r="G3569" s="160">
        <v>45900</v>
      </c>
      <c r="H3569" s="160"/>
      <c r="I3569" s="160" t="b">
        <f t="shared" si="110"/>
        <v>0</v>
      </c>
      <c r="J3569" s="160" t="b">
        <f t="shared" si="111"/>
        <v>0</v>
      </c>
    </row>
    <row r="3570" spans="2:10">
      <c r="B3570" t="s">
        <v>19719</v>
      </c>
      <c r="C3570" t="s">
        <v>19720</v>
      </c>
      <c r="D3570">
        <v>1</v>
      </c>
      <c r="E3570" s="160">
        <v>45586</v>
      </c>
      <c r="F3570" s="160">
        <v>45587</v>
      </c>
      <c r="G3570" s="160"/>
      <c r="H3570" s="160"/>
      <c r="I3570" s="160" t="b">
        <f t="shared" si="110"/>
        <v>0</v>
      </c>
      <c r="J3570" s="160" t="str">
        <f t="shared" si="111"/>
        <v>yes</v>
      </c>
    </row>
    <row r="3571" spans="2:10">
      <c r="B3571" t="s">
        <v>19721</v>
      </c>
      <c r="C3571" t="s">
        <v>19722</v>
      </c>
      <c r="D3571">
        <v>1</v>
      </c>
      <c r="E3571" s="160">
        <v>45588</v>
      </c>
      <c r="F3571" s="160">
        <v>45589</v>
      </c>
      <c r="G3571" s="160"/>
      <c r="H3571" s="160"/>
      <c r="I3571" s="160" t="b">
        <f t="shared" si="110"/>
        <v>0</v>
      </c>
      <c r="J3571" s="160" t="str">
        <f t="shared" si="111"/>
        <v>yes</v>
      </c>
    </row>
    <row r="3572" spans="2:10">
      <c r="B3572" t="s">
        <v>19723</v>
      </c>
      <c r="C3572" t="s">
        <v>19724</v>
      </c>
      <c r="D3572">
        <v>1</v>
      </c>
      <c r="E3572" s="160">
        <v>45591</v>
      </c>
      <c r="F3572" s="160">
        <v>45592</v>
      </c>
      <c r="I3572" s="160" t="b">
        <f t="shared" si="110"/>
        <v>0</v>
      </c>
      <c r="J3572" s="160" t="str">
        <f t="shared" si="111"/>
        <v>yes</v>
      </c>
    </row>
    <row r="3573" spans="2:10">
      <c r="B3573" t="s">
        <v>19725</v>
      </c>
      <c r="C3573" t="s">
        <v>19726</v>
      </c>
      <c r="D3573">
        <v>1</v>
      </c>
      <c r="E3573" s="160">
        <v>45570</v>
      </c>
      <c r="F3573" s="160">
        <v>45571</v>
      </c>
      <c r="G3573" s="160"/>
      <c r="H3573" s="160"/>
      <c r="I3573" s="160" t="b">
        <f t="shared" si="110"/>
        <v>0</v>
      </c>
      <c r="J3573" s="160" t="str">
        <f t="shared" si="111"/>
        <v>yes</v>
      </c>
    </row>
    <row r="3574" spans="2:10">
      <c r="B3574" t="s">
        <v>19727</v>
      </c>
      <c r="C3574" t="s">
        <v>19728</v>
      </c>
      <c r="D3574">
        <v>1</v>
      </c>
      <c r="E3574" s="160">
        <v>45572</v>
      </c>
      <c r="F3574" s="160">
        <v>45573</v>
      </c>
      <c r="G3574" s="160"/>
      <c r="H3574" s="160"/>
      <c r="I3574" s="160" t="b">
        <f t="shared" si="110"/>
        <v>0</v>
      </c>
      <c r="J3574" s="160" t="str">
        <f t="shared" si="111"/>
        <v>yes</v>
      </c>
    </row>
    <row r="3575" spans="2:10">
      <c r="B3575" t="s">
        <v>19729</v>
      </c>
      <c r="C3575" t="s">
        <v>19730</v>
      </c>
      <c r="D3575">
        <v>1</v>
      </c>
      <c r="E3575" s="160">
        <v>45574</v>
      </c>
      <c r="F3575" s="160">
        <v>45575</v>
      </c>
      <c r="G3575" s="160"/>
      <c r="H3575" s="160"/>
      <c r="I3575" s="160" t="b">
        <f t="shared" si="110"/>
        <v>0</v>
      </c>
      <c r="J3575" s="160" t="str">
        <f t="shared" si="111"/>
        <v>yes</v>
      </c>
    </row>
    <row r="3576" spans="2:10">
      <c r="B3576" t="s">
        <v>19731</v>
      </c>
      <c r="C3576" t="s">
        <v>19732</v>
      </c>
      <c r="D3576">
        <v>1</v>
      </c>
      <c r="E3576" s="160">
        <v>45570</v>
      </c>
      <c r="F3576" s="160">
        <v>45571</v>
      </c>
      <c r="G3576" s="160"/>
      <c r="H3576" s="160"/>
      <c r="I3576" s="160" t="b">
        <f t="shared" si="110"/>
        <v>0</v>
      </c>
      <c r="J3576" s="160" t="str">
        <f t="shared" si="111"/>
        <v>yes</v>
      </c>
    </row>
    <row r="3577" spans="2:10">
      <c r="B3577" t="s">
        <v>19733</v>
      </c>
      <c r="C3577" t="s">
        <v>19734</v>
      </c>
      <c r="D3577">
        <v>1</v>
      </c>
      <c r="E3577" s="160">
        <v>45572</v>
      </c>
      <c r="F3577" s="160">
        <v>45573</v>
      </c>
      <c r="I3577" s="160" t="b">
        <f t="shared" si="110"/>
        <v>0</v>
      </c>
      <c r="J3577" s="160" t="str">
        <f t="shared" si="111"/>
        <v>yes</v>
      </c>
    </row>
    <row r="3578" spans="2:10">
      <c r="B3578" t="s">
        <v>19735</v>
      </c>
      <c r="C3578" t="s">
        <v>19736</v>
      </c>
      <c r="D3578">
        <v>1</v>
      </c>
      <c r="E3578" s="160">
        <v>45574</v>
      </c>
      <c r="F3578" s="160">
        <v>45575</v>
      </c>
      <c r="G3578" s="160"/>
      <c r="H3578" s="160"/>
      <c r="I3578" s="160" t="b">
        <f t="shared" si="110"/>
        <v>0</v>
      </c>
      <c r="J3578" s="160" t="str">
        <f t="shared" si="111"/>
        <v>yes</v>
      </c>
    </row>
    <row r="3579" spans="2:10">
      <c r="B3579" t="s">
        <v>19737</v>
      </c>
      <c r="C3579" t="s">
        <v>19738</v>
      </c>
      <c r="D3579">
        <v>1</v>
      </c>
      <c r="E3579" s="160">
        <v>45588</v>
      </c>
      <c r="F3579" s="160">
        <v>45589</v>
      </c>
      <c r="G3579" s="160"/>
      <c r="H3579" s="160"/>
      <c r="I3579" s="160" t="b">
        <f t="shared" si="110"/>
        <v>0</v>
      </c>
      <c r="J3579" s="160" t="str">
        <f t="shared" si="111"/>
        <v>yes</v>
      </c>
    </row>
    <row r="3580" spans="2:10">
      <c r="B3580" t="s">
        <v>19739</v>
      </c>
      <c r="C3580" t="s">
        <v>19740</v>
      </c>
      <c r="D3580">
        <v>1</v>
      </c>
      <c r="E3580" s="160">
        <v>45591</v>
      </c>
      <c r="F3580" s="160">
        <v>45592</v>
      </c>
      <c r="G3580" s="160"/>
      <c r="H3580" s="160"/>
      <c r="I3580" s="160" t="b">
        <f t="shared" si="110"/>
        <v>0</v>
      </c>
      <c r="J3580" s="160" t="str">
        <f t="shared" si="111"/>
        <v>yes</v>
      </c>
    </row>
    <row r="3581" spans="2:10">
      <c r="B3581" t="s">
        <v>19741</v>
      </c>
      <c r="C3581" t="s">
        <v>19742</v>
      </c>
      <c r="D3581">
        <v>1</v>
      </c>
      <c r="E3581" s="160">
        <v>45593</v>
      </c>
      <c r="F3581" s="160">
        <v>45594</v>
      </c>
      <c r="G3581" s="160"/>
      <c r="H3581" s="160"/>
      <c r="I3581" s="160" t="b">
        <f t="shared" si="110"/>
        <v>0</v>
      </c>
      <c r="J3581" s="160" t="str">
        <f t="shared" si="111"/>
        <v>yes</v>
      </c>
    </row>
    <row r="3582" spans="2:10">
      <c r="B3582" t="s">
        <v>19743</v>
      </c>
      <c r="C3582" t="s">
        <v>19744</v>
      </c>
      <c r="D3582">
        <v>1</v>
      </c>
      <c r="E3582" s="160">
        <v>45581</v>
      </c>
      <c r="F3582" s="160">
        <v>45584</v>
      </c>
      <c r="G3582" s="160">
        <v>45935</v>
      </c>
      <c r="I3582" s="160" t="b">
        <f t="shared" si="110"/>
        <v>0</v>
      </c>
      <c r="J3582" s="160" t="b">
        <f t="shared" si="111"/>
        <v>0</v>
      </c>
    </row>
    <row r="3583" spans="2:10">
      <c r="B3583" t="s">
        <v>19745</v>
      </c>
      <c r="C3583" t="s">
        <v>19746</v>
      </c>
      <c r="D3583">
        <v>1</v>
      </c>
      <c r="E3583" s="160">
        <v>45585</v>
      </c>
      <c r="F3583" s="160">
        <v>45588</v>
      </c>
      <c r="G3583" s="160">
        <v>45937</v>
      </c>
      <c r="H3583" s="160"/>
      <c r="I3583" s="160" t="b">
        <f t="shared" si="110"/>
        <v>0</v>
      </c>
      <c r="J3583" s="160" t="b">
        <f t="shared" si="111"/>
        <v>0</v>
      </c>
    </row>
    <row r="3584" spans="2:10">
      <c r="B3584" t="s">
        <v>19747</v>
      </c>
      <c r="C3584" t="s">
        <v>19748</v>
      </c>
      <c r="D3584">
        <v>1</v>
      </c>
      <c r="E3584" s="160">
        <v>45589</v>
      </c>
      <c r="F3584" s="160">
        <v>45593</v>
      </c>
      <c r="G3584" s="160"/>
      <c r="H3584" s="160"/>
      <c r="I3584" s="160" t="b">
        <f t="shared" si="110"/>
        <v>0</v>
      </c>
      <c r="J3584" s="160" t="str">
        <f t="shared" si="111"/>
        <v>yes</v>
      </c>
    </row>
    <row r="3585" spans="2:10">
      <c r="B3585" t="s">
        <v>19749</v>
      </c>
      <c r="C3585" t="s">
        <v>19750</v>
      </c>
      <c r="D3585">
        <v>1</v>
      </c>
      <c r="E3585" s="160">
        <v>45594</v>
      </c>
      <c r="F3585" s="160">
        <v>45596</v>
      </c>
      <c r="G3585" s="160"/>
      <c r="H3585" s="160"/>
      <c r="I3585" s="160" t="b">
        <f t="shared" si="110"/>
        <v>0</v>
      </c>
      <c r="J3585" s="160" t="str">
        <f t="shared" si="111"/>
        <v>yes</v>
      </c>
    </row>
    <row r="3586" spans="2:10">
      <c r="B3586" t="s">
        <v>19751</v>
      </c>
      <c r="C3586" t="s">
        <v>19752</v>
      </c>
      <c r="D3586">
        <v>1</v>
      </c>
      <c r="E3586" s="160">
        <v>45581</v>
      </c>
      <c r="F3586" s="160">
        <v>45582</v>
      </c>
      <c r="G3586" s="160">
        <v>45950</v>
      </c>
      <c r="H3586" s="160"/>
      <c r="I3586" s="160" t="b">
        <f t="shared" si="110"/>
        <v>0</v>
      </c>
      <c r="J3586" s="160" t="b">
        <f t="shared" si="111"/>
        <v>0</v>
      </c>
    </row>
    <row r="3587" spans="2:10">
      <c r="B3587" t="s">
        <v>19753</v>
      </c>
      <c r="C3587" t="s">
        <v>19754</v>
      </c>
      <c r="D3587">
        <v>1</v>
      </c>
      <c r="E3587" s="160">
        <v>45584</v>
      </c>
      <c r="F3587" s="160">
        <v>45586</v>
      </c>
      <c r="I3587" s="160" t="b">
        <f t="shared" si="110"/>
        <v>0</v>
      </c>
      <c r="J3587" s="160" t="str">
        <f t="shared" si="111"/>
        <v>yes</v>
      </c>
    </row>
    <row r="3588" spans="2:10">
      <c r="B3588" t="s">
        <v>19755</v>
      </c>
      <c r="C3588" t="s">
        <v>19756</v>
      </c>
      <c r="D3588">
        <v>1</v>
      </c>
      <c r="E3588" s="160">
        <v>45587</v>
      </c>
      <c r="F3588" s="160">
        <v>45589</v>
      </c>
      <c r="G3588" s="160"/>
      <c r="H3588" s="160"/>
      <c r="I3588" s="160" t="b">
        <f t="shared" si="110"/>
        <v>0</v>
      </c>
      <c r="J3588" s="160" t="str">
        <f t="shared" si="111"/>
        <v>yes</v>
      </c>
    </row>
    <row r="3589" spans="2:10">
      <c r="B3589" t="s">
        <v>19757</v>
      </c>
      <c r="C3589" t="s">
        <v>19758</v>
      </c>
      <c r="D3589">
        <v>1</v>
      </c>
      <c r="E3589" s="160">
        <v>45591</v>
      </c>
      <c r="F3589" s="160">
        <v>45592</v>
      </c>
      <c r="G3589" s="160"/>
      <c r="H3589" s="160"/>
      <c r="I3589" s="160" t="b">
        <f t="shared" si="110"/>
        <v>0</v>
      </c>
      <c r="J3589" s="160" t="str">
        <f t="shared" si="111"/>
        <v>yes</v>
      </c>
    </row>
    <row r="3590" spans="2:10">
      <c r="B3590" t="s">
        <v>19759</v>
      </c>
      <c r="C3590" t="s">
        <v>19615</v>
      </c>
      <c r="D3590">
        <v>1</v>
      </c>
      <c r="E3590" s="160">
        <v>45563</v>
      </c>
      <c r="F3590" s="160">
        <v>45568</v>
      </c>
      <c r="G3590" s="160"/>
      <c r="H3590" s="160"/>
      <c r="I3590" s="160" t="b">
        <f t="shared" si="110"/>
        <v>0</v>
      </c>
      <c r="J3590" s="160" t="str">
        <f t="shared" si="111"/>
        <v>yes</v>
      </c>
    </row>
    <row r="3591" spans="2:10">
      <c r="B3591" t="s">
        <v>19760</v>
      </c>
      <c r="C3591" t="s">
        <v>19761</v>
      </c>
      <c r="D3591">
        <v>1</v>
      </c>
      <c r="E3591" s="160">
        <v>45659</v>
      </c>
      <c r="F3591" s="160">
        <v>45661</v>
      </c>
      <c r="G3591" s="160"/>
      <c r="H3591" s="160"/>
      <c r="I3591" s="160" t="b">
        <f t="shared" si="110"/>
        <v>0</v>
      </c>
      <c r="J3591" s="160" t="str">
        <f t="shared" si="111"/>
        <v>yes</v>
      </c>
    </row>
    <row r="3592" spans="2:10">
      <c r="B3592" t="s">
        <v>19762</v>
      </c>
      <c r="C3592" t="s">
        <v>19763</v>
      </c>
      <c r="D3592">
        <v>1</v>
      </c>
      <c r="E3592" s="160">
        <v>45662</v>
      </c>
      <c r="F3592" s="160">
        <v>45665</v>
      </c>
      <c r="I3592" s="160" t="b">
        <f t="shared" si="110"/>
        <v>0</v>
      </c>
      <c r="J3592" s="160" t="str">
        <f t="shared" si="111"/>
        <v>yes</v>
      </c>
    </row>
    <row r="3593" spans="2:10">
      <c r="B3593" t="s">
        <v>19764</v>
      </c>
      <c r="C3593" t="s">
        <v>19765</v>
      </c>
      <c r="D3593">
        <v>1</v>
      </c>
      <c r="E3593" s="160">
        <v>45666</v>
      </c>
      <c r="F3593" s="160">
        <v>45670</v>
      </c>
      <c r="G3593" s="160"/>
      <c r="H3593" s="160"/>
      <c r="I3593" s="160" t="b">
        <f t="shared" si="110"/>
        <v>0</v>
      </c>
      <c r="J3593" s="160" t="str">
        <f t="shared" si="111"/>
        <v>yes</v>
      </c>
    </row>
    <row r="3594" spans="2:10">
      <c r="B3594" t="s">
        <v>19766</v>
      </c>
      <c r="C3594" t="s">
        <v>19767</v>
      </c>
      <c r="D3594">
        <v>1</v>
      </c>
      <c r="E3594" s="160">
        <v>45671</v>
      </c>
      <c r="F3594" s="160">
        <v>45672</v>
      </c>
      <c r="G3594" s="160"/>
      <c r="H3594" s="160"/>
      <c r="I3594" s="160" t="b">
        <f t="shared" si="110"/>
        <v>0</v>
      </c>
      <c r="J3594" s="160" t="str">
        <f t="shared" si="111"/>
        <v>yes</v>
      </c>
    </row>
    <row r="3595" spans="2:10">
      <c r="B3595" t="s">
        <v>19768</v>
      </c>
      <c r="C3595" t="s">
        <v>19769</v>
      </c>
      <c r="D3595">
        <v>1</v>
      </c>
      <c r="E3595" s="160">
        <v>45679</v>
      </c>
      <c r="F3595" s="160">
        <v>45680</v>
      </c>
      <c r="G3595" s="160"/>
      <c r="H3595" s="160"/>
      <c r="I3595" s="160" t="b">
        <f t="shared" ref="I3595:I3658" si="112">IF(E3595=G3595,"yes")</f>
        <v>0</v>
      </c>
      <c r="J3595" s="160" t="str">
        <f t="shared" ref="J3595:J3658" si="113">IF(E3595&gt;G3595,"yes")</f>
        <v>yes</v>
      </c>
    </row>
    <row r="3596" spans="2:10">
      <c r="B3596" t="s">
        <v>19770</v>
      </c>
      <c r="C3596" t="s">
        <v>19771</v>
      </c>
      <c r="D3596">
        <v>1</v>
      </c>
      <c r="E3596" s="160">
        <v>45682</v>
      </c>
      <c r="F3596" s="160">
        <v>45683</v>
      </c>
      <c r="G3596" s="160"/>
      <c r="H3596" s="160"/>
      <c r="I3596" s="160" t="b">
        <f t="shared" si="112"/>
        <v>0</v>
      </c>
      <c r="J3596" s="160" t="str">
        <f t="shared" si="113"/>
        <v>yes</v>
      </c>
    </row>
    <row r="3597" spans="2:10">
      <c r="B3597" t="s">
        <v>19772</v>
      </c>
      <c r="C3597" t="s">
        <v>19773</v>
      </c>
      <c r="D3597">
        <v>1</v>
      </c>
      <c r="E3597" s="160">
        <v>45684</v>
      </c>
      <c r="F3597" s="160">
        <v>45685</v>
      </c>
      <c r="I3597" s="160" t="b">
        <f t="shared" si="112"/>
        <v>0</v>
      </c>
      <c r="J3597" s="160" t="str">
        <f t="shared" si="113"/>
        <v>yes</v>
      </c>
    </row>
    <row r="3598" spans="2:10">
      <c r="B3598" t="s">
        <v>19774</v>
      </c>
      <c r="C3598" t="s">
        <v>19775</v>
      </c>
      <c r="D3598">
        <v>1</v>
      </c>
      <c r="E3598" s="160">
        <v>45598</v>
      </c>
      <c r="F3598" s="160">
        <v>45599</v>
      </c>
      <c r="G3598" s="160"/>
      <c r="H3598" s="160"/>
      <c r="I3598" s="160" t="b">
        <f t="shared" si="112"/>
        <v>0</v>
      </c>
      <c r="J3598" s="160" t="str">
        <f t="shared" si="113"/>
        <v>yes</v>
      </c>
    </row>
    <row r="3599" spans="2:10">
      <c r="B3599" t="s">
        <v>19776</v>
      </c>
      <c r="C3599" t="s">
        <v>19777</v>
      </c>
      <c r="D3599">
        <v>1</v>
      </c>
      <c r="E3599" s="160">
        <v>45600</v>
      </c>
      <c r="F3599" s="160">
        <v>45601</v>
      </c>
      <c r="G3599" s="160"/>
      <c r="H3599" s="160"/>
      <c r="I3599" s="160" t="b">
        <f t="shared" si="112"/>
        <v>0</v>
      </c>
      <c r="J3599" s="160" t="str">
        <f t="shared" si="113"/>
        <v>yes</v>
      </c>
    </row>
    <row r="3600" spans="2:10">
      <c r="B3600" t="s">
        <v>19778</v>
      </c>
      <c r="C3600" t="s">
        <v>19779</v>
      </c>
      <c r="D3600">
        <v>1</v>
      </c>
      <c r="E3600" s="160">
        <v>45602</v>
      </c>
      <c r="F3600" s="160">
        <v>45603</v>
      </c>
      <c r="G3600" s="160"/>
      <c r="H3600" s="160"/>
      <c r="I3600" s="160" t="b">
        <f t="shared" si="112"/>
        <v>0</v>
      </c>
      <c r="J3600" s="160" t="str">
        <f t="shared" si="113"/>
        <v>yes</v>
      </c>
    </row>
    <row r="3601" spans="2:10">
      <c r="B3601" t="s">
        <v>19780</v>
      </c>
      <c r="C3601" t="s">
        <v>19781</v>
      </c>
      <c r="D3601">
        <v>1</v>
      </c>
      <c r="E3601" s="160">
        <v>45605</v>
      </c>
      <c r="F3601" s="160">
        <v>45606</v>
      </c>
      <c r="G3601" s="160"/>
      <c r="H3601" s="160"/>
      <c r="I3601" s="160" t="b">
        <f t="shared" si="112"/>
        <v>0</v>
      </c>
      <c r="J3601" s="160" t="str">
        <f t="shared" si="113"/>
        <v>yes</v>
      </c>
    </row>
    <row r="3602" spans="2:10">
      <c r="B3602" t="s">
        <v>19782</v>
      </c>
      <c r="C3602" t="s">
        <v>19783</v>
      </c>
      <c r="D3602">
        <v>1</v>
      </c>
      <c r="E3602" s="160">
        <v>45624</v>
      </c>
      <c r="F3602" s="160">
        <v>45626</v>
      </c>
      <c r="I3602" s="160" t="b">
        <f t="shared" si="112"/>
        <v>0</v>
      </c>
      <c r="J3602" s="160" t="str">
        <f t="shared" si="113"/>
        <v>yes</v>
      </c>
    </row>
    <row r="3603" spans="2:10">
      <c r="B3603" t="s">
        <v>19784</v>
      </c>
      <c r="C3603" t="s">
        <v>19785</v>
      </c>
      <c r="D3603">
        <v>1</v>
      </c>
      <c r="E3603" s="160">
        <v>45619</v>
      </c>
      <c r="F3603" s="160">
        <v>45620</v>
      </c>
      <c r="G3603" s="160"/>
      <c r="H3603" s="160"/>
      <c r="I3603" s="160" t="b">
        <f t="shared" si="112"/>
        <v>0</v>
      </c>
      <c r="J3603" s="160" t="str">
        <f t="shared" si="113"/>
        <v>yes</v>
      </c>
    </row>
    <row r="3604" spans="2:10">
      <c r="B3604" t="s">
        <v>19786</v>
      </c>
      <c r="C3604" t="s">
        <v>19787</v>
      </c>
      <c r="D3604">
        <v>1</v>
      </c>
      <c r="E3604" s="160">
        <v>45621</v>
      </c>
      <c r="F3604" s="160">
        <v>45622</v>
      </c>
      <c r="G3604" s="160"/>
      <c r="H3604" s="160"/>
      <c r="I3604" s="160" t="b">
        <f t="shared" si="112"/>
        <v>0</v>
      </c>
      <c r="J3604" s="160" t="str">
        <f t="shared" si="113"/>
        <v>yes</v>
      </c>
    </row>
    <row r="3605" spans="2:10">
      <c r="B3605" t="s">
        <v>19788</v>
      </c>
      <c r="C3605" t="s">
        <v>19789</v>
      </c>
      <c r="D3605">
        <v>1</v>
      </c>
      <c r="E3605" s="160">
        <v>45619</v>
      </c>
      <c r="F3605" s="160">
        <v>45620</v>
      </c>
      <c r="G3605" s="160"/>
      <c r="H3605" s="160"/>
      <c r="I3605" s="160" t="b">
        <f t="shared" si="112"/>
        <v>0</v>
      </c>
      <c r="J3605" s="160" t="str">
        <f t="shared" si="113"/>
        <v>yes</v>
      </c>
    </row>
    <row r="3606" spans="2:10">
      <c r="B3606" t="s">
        <v>19790</v>
      </c>
      <c r="C3606" t="s">
        <v>19791</v>
      </c>
      <c r="D3606">
        <v>1</v>
      </c>
      <c r="E3606" s="160">
        <v>45622</v>
      </c>
      <c r="F3606" s="160">
        <v>45623</v>
      </c>
      <c r="G3606" s="160"/>
      <c r="H3606" s="160"/>
      <c r="I3606" s="160" t="b">
        <f t="shared" si="112"/>
        <v>0</v>
      </c>
      <c r="J3606" s="160" t="str">
        <f t="shared" si="113"/>
        <v>yes</v>
      </c>
    </row>
    <row r="3607" spans="2:10">
      <c r="B3607" t="s">
        <v>19792</v>
      </c>
      <c r="C3607" t="s">
        <v>19793</v>
      </c>
      <c r="D3607">
        <v>1</v>
      </c>
      <c r="E3607" s="160">
        <v>45619</v>
      </c>
      <c r="F3607" s="160">
        <v>45620</v>
      </c>
      <c r="G3607" s="160"/>
      <c r="H3607" s="160"/>
      <c r="I3607" s="160" t="b">
        <f t="shared" si="112"/>
        <v>0</v>
      </c>
      <c r="J3607" s="160" t="str">
        <f t="shared" si="113"/>
        <v>yes</v>
      </c>
    </row>
    <row r="3608" spans="2:10">
      <c r="B3608" t="s">
        <v>19794</v>
      </c>
      <c r="C3608" t="s">
        <v>19795</v>
      </c>
      <c r="D3608">
        <v>1</v>
      </c>
      <c r="E3608" s="160">
        <v>45621</v>
      </c>
      <c r="F3608" s="160">
        <v>45622</v>
      </c>
      <c r="G3608" s="160"/>
      <c r="H3608" s="160"/>
      <c r="I3608" s="160" t="b">
        <f t="shared" si="112"/>
        <v>0</v>
      </c>
      <c r="J3608" s="160" t="str">
        <f t="shared" si="113"/>
        <v>yes</v>
      </c>
    </row>
    <row r="3609" spans="2:10">
      <c r="B3609" t="s">
        <v>19796</v>
      </c>
      <c r="C3609" t="s">
        <v>19797</v>
      </c>
      <c r="D3609">
        <v>1</v>
      </c>
      <c r="E3609" s="160">
        <v>45605</v>
      </c>
      <c r="F3609" s="160">
        <v>45606</v>
      </c>
      <c r="G3609" s="160"/>
      <c r="H3609" s="160"/>
      <c r="I3609" s="160" t="b">
        <f t="shared" si="112"/>
        <v>0</v>
      </c>
      <c r="J3609" s="160" t="str">
        <f t="shared" si="113"/>
        <v>yes</v>
      </c>
    </row>
    <row r="3610" spans="2:10">
      <c r="B3610" t="s">
        <v>19798</v>
      </c>
      <c r="C3610" t="s">
        <v>19799</v>
      </c>
      <c r="D3610">
        <v>1</v>
      </c>
      <c r="E3610" s="160">
        <v>45607</v>
      </c>
      <c r="F3610" s="160">
        <v>45608</v>
      </c>
      <c r="G3610" s="160"/>
      <c r="H3610" s="160"/>
      <c r="I3610" s="160" t="b">
        <f t="shared" si="112"/>
        <v>0</v>
      </c>
      <c r="J3610" s="160" t="str">
        <f t="shared" si="113"/>
        <v>yes</v>
      </c>
    </row>
    <row r="3611" spans="2:10">
      <c r="B3611" t="s">
        <v>19800</v>
      </c>
      <c r="C3611" t="s">
        <v>19801</v>
      </c>
      <c r="D3611">
        <v>1</v>
      </c>
      <c r="E3611" s="160">
        <v>45609</v>
      </c>
      <c r="F3611" s="160">
        <v>45610</v>
      </c>
      <c r="G3611" s="160"/>
      <c r="H3611" s="160"/>
      <c r="I3611" s="160" t="b">
        <f t="shared" si="112"/>
        <v>0</v>
      </c>
      <c r="J3611" s="160" t="str">
        <f t="shared" si="113"/>
        <v>yes</v>
      </c>
    </row>
    <row r="3612" spans="2:10">
      <c r="B3612" t="s">
        <v>19802</v>
      </c>
      <c r="C3612" t="s">
        <v>19803</v>
      </c>
      <c r="D3612">
        <v>1</v>
      </c>
      <c r="E3612" s="160">
        <v>45612</v>
      </c>
      <c r="F3612" s="160">
        <v>45613</v>
      </c>
      <c r="G3612" s="160"/>
      <c r="H3612" s="160"/>
      <c r="I3612" s="160" t="b">
        <f t="shared" si="112"/>
        <v>0</v>
      </c>
      <c r="J3612" s="160" t="str">
        <f t="shared" si="113"/>
        <v>yes</v>
      </c>
    </row>
    <row r="3613" spans="2:10">
      <c r="B3613" t="s">
        <v>19804</v>
      </c>
      <c r="C3613" t="s">
        <v>19805</v>
      </c>
      <c r="D3613">
        <v>1</v>
      </c>
      <c r="E3613" s="160">
        <v>45600</v>
      </c>
      <c r="F3613" s="160">
        <v>45605</v>
      </c>
      <c r="G3613" s="160">
        <v>45871</v>
      </c>
      <c r="H3613" s="160"/>
      <c r="I3613" s="160" t="b">
        <f t="shared" si="112"/>
        <v>0</v>
      </c>
      <c r="J3613" s="160" t="b">
        <f t="shared" si="113"/>
        <v>0</v>
      </c>
    </row>
    <row r="3614" spans="2:10">
      <c r="B3614" t="s">
        <v>19806</v>
      </c>
      <c r="C3614" t="s">
        <v>19807</v>
      </c>
      <c r="D3614">
        <v>1</v>
      </c>
      <c r="E3614" s="160">
        <v>45606</v>
      </c>
      <c r="F3614" s="160">
        <v>45610</v>
      </c>
      <c r="G3614" s="160">
        <v>45876</v>
      </c>
      <c r="H3614" s="160"/>
      <c r="I3614" s="160" t="b">
        <f t="shared" si="112"/>
        <v>0</v>
      </c>
      <c r="J3614" s="160" t="b">
        <f t="shared" si="113"/>
        <v>0</v>
      </c>
    </row>
    <row r="3615" spans="2:10">
      <c r="B3615" t="s">
        <v>19808</v>
      </c>
      <c r="C3615" t="s">
        <v>19809</v>
      </c>
      <c r="D3615">
        <v>1</v>
      </c>
      <c r="E3615" s="160">
        <v>45612</v>
      </c>
      <c r="F3615" s="160">
        <v>45621</v>
      </c>
      <c r="G3615" s="160">
        <v>45882</v>
      </c>
      <c r="H3615" s="160"/>
      <c r="I3615" s="160" t="b">
        <f t="shared" si="112"/>
        <v>0</v>
      </c>
      <c r="J3615" s="160" t="b">
        <f t="shared" si="113"/>
        <v>0</v>
      </c>
    </row>
    <row r="3616" spans="2:10">
      <c r="B3616" t="s">
        <v>19810</v>
      </c>
      <c r="C3616" t="s">
        <v>19811</v>
      </c>
      <c r="D3616">
        <v>1</v>
      </c>
      <c r="E3616" s="160">
        <v>45622</v>
      </c>
      <c r="F3616" s="160">
        <v>45628</v>
      </c>
      <c r="G3616" s="160">
        <v>45920</v>
      </c>
      <c r="H3616" s="160"/>
      <c r="I3616" s="160" t="b">
        <f t="shared" si="112"/>
        <v>0</v>
      </c>
      <c r="J3616" s="160" t="b">
        <f t="shared" si="113"/>
        <v>0</v>
      </c>
    </row>
    <row r="3617" spans="2:10">
      <c r="B3617" t="s">
        <v>19812</v>
      </c>
      <c r="C3617" t="s">
        <v>19813</v>
      </c>
      <c r="D3617">
        <v>1</v>
      </c>
      <c r="E3617" s="160">
        <v>45629</v>
      </c>
      <c r="F3617" s="160">
        <v>45635</v>
      </c>
      <c r="G3617" s="160">
        <v>45895</v>
      </c>
      <c r="H3617" s="160"/>
      <c r="I3617" s="160" t="b">
        <f t="shared" si="112"/>
        <v>0</v>
      </c>
      <c r="J3617" s="160" t="b">
        <f t="shared" si="113"/>
        <v>0</v>
      </c>
    </row>
    <row r="3618" spans="2:10">
      <c r="B3618" t="s">
        <v>19814</v>
      </c>
      <c r="C3618" t="s">
        <v>19815</v>
      </c>
      <c r="D3618">
        <v>1</v>
      </c>
      <c r="E3618" s="160">
        <v>45606</v>
      </c>
      <c r="F3618" s="160">
        <v>45607</v>
      </c>
      <c r="G3618" s="160"/>
      <c r="H3618" s="160"/>
      <c r="I3618" s="160" t="b">
        <f t="shared" si="112"/>
        <v>0</v>
      </c>
      <c r="J3618" s="160" t="str">
        <f t="shared" si="113"/>
        <v>yes</v>
      </c>
    </row>
    <row r="3619" spans="2:10">
      <c r="B3619" t="s">
        <v>19816</v>
      </c>
      <c r="C3619" t="s">
        <v>19817</v>
      </c>
      <c r="D3619">
        <v>1</v>
      </c>
      <c r="E3619" s="160">
        <v>45609</v>
      </c>
      <c r="F3619" s="160">
        <v>45610</v>
      </c>
      <c r="G3619" s="160"/>
      <c r="H3619" s="160"/>
      <c r="I3619" s="160" t="b">
        <f t="shared" si="112"/>
        <v>0</v>
      </c>
      <c r="J3619" s="160" t="str">
        <f t="shared" si="113"/>
        <v>yes</v>
      </c>
    </row>
    <row r="3620" spans="2:10">
      <c r="B3620" t="s">
        <v>19818</v>
      </c>
      <c r="C3620" t="s">
        <v>19819</v>
      </c>
      <c r="D3620">
        <v>1</v>
      </c>
      <c r="E3620" s="160">
        <v>45612</v>
      </c>
      <c r="F3620" s="160">
        <v>45613</v>
      </c>
      <c r="G3620" s="160"/>
      <c r="H3620" s="160"/>
      <c r="I3620" s="160" t="b">
        <f t="shared" si="112"/>
        <v>0</v>
      </c>
      <c r="J3620" s="160" t="str">
        <f t="shared" si="113"/>
        <v>yes</v>
      </c>
    </row>
    <row r="3621" spans="2:10">
      <c r="B3621" t="s">
        <v>19820</v>
      </c>
      <c r="C3621" t="s">
        <v>19821</v>
      </c>
      <c r="D3621">
        <v>1</v>
      </c>
      <c r="E3621" s="160">
        <v>45614</v>
      </c>
      <c r="F3621" s="160">
        <v>45615</v>
      </c>
      <c r="G3621" s="160"/>
      <c r="H3621" s="160"/>
      <c r="I3621" s="160" t="b">
        <f t="shared" si="112"/>
        <v>0</v>
      </c>
      <c r="J3621" s="160" t="str">
        <f t="shared" si="113"/>
        <v>yes</v>
      </c>
    </row>
    <row r="3622" spans="2:10">
      <c r="B3622" t="s">
        <v>19822</v>
      </c>
      <c r="C3622" t="s">
        <v>19823</v>
      </c>
      <c r="D3622">
        <v>1</v>
      </c>
      <c r="E3622" s="160">
        <v>45629</v>
      </c>
      <c r="F3622" s="160">
        <v>45630</v>
      </c>
      <c r="G3622" s="160"/>
      <c r="H3622" s="160"/>
      <c r="I3622" s="160" t="b">
        <f t="shared" si="112"/>
        <v>0</v>
      </c>
      <c r="J3622" s="160" t="str">
        <f t="shared" si="113"/>
        <v>yes</v>
      </c>
    </row>
    <row r="3623" spans="2:10">
      <c r="B3623" t="s">
        <v>19824</v>
      </c>
      <c r="C3623" t="s">
        <v>19825</v>
      </c>
      <c r="D3623">
        <v>1</v>
      </c>
      <c r="E3623" s="160">
        <v>45622</v>
      </c>
      <c r="F3623" s="160">
        <v>45623</v>
      </c>
      <c r="G3623" s="160"/>
      <c r="H3623" s="160"/>
      <c r="I3623" s="160" t="b">
        <f t="shared" si="112"/>
        <v>0</v>
      </c>
      <c r="J3623" s="160" t="str">
        <f t="shared" si="113"/>
        <v>yes</v>
      </c>
    </row>
    <row r="3624" spans="2:10">
      <c r="B3624" t="s">
        <v>19826</v>
      </c>
      <c r="C3624" t="s">
        <v>19827</v>
      </c>
      <c r="D3624">
        <v>1</v>
      </c>
      <c r="E3624" s="160">
        <v>45627</v>
      </c>
      <c r="F3624" s="160">
        <v>45628</v>
      </c>
      <c r="G3624" s="160"/>
      <c r="H3624" s="160"/>
      <c r="I3624" s="160" t="b">
        <f t="shared" si="112"/>
        <v>0</v>
      </c>
      <c r="J3624" s="160" t="str">
        <f t="shared" si="113"/>
        <v>yes</v>
      </c>
    </row>
    <row r="3625" spans="2:10">
      <c r="B3625" t="s">
        <v>19828</v>
      </c>
      <c r="C3625" t="s">
        <v>19829</v>
      </c>
      <c r="D3625">
        <v>1</v>
      </c>
      <c r="E3625" s="160">
        <v>45608</v>
      </c>
      <c r="F3625" s="160">
        <v>45609</v>
      </c>
      <c r="G3625" s="160"/>
      <c r="H3625" s="160"/>
      <c r="I3625" s="160" t="b">
        <f t="shared" si="112"/>
        <v>0</v>
      </c>
      <c r="J3625" s="160" t="str">
        <f t="shared" si="113"/>
        <v>yes</v>
      </c>
    </row>
    <row r="3626" spans="2:10">
      <c r="B3626" t="s">
        <v>19830</v>
      </c>
      <c r="C3626" t="s">
        <v>19831</v>
      </c>
      <c r="D3626">
        <v>1</v>
      </c>
      <c r="E3626" s="160">
        <v>45610</v>
      </c>
      <c r="F3626" s="160">
        <v>45612</v>
      </c>
      <c r="G3626" s="160"/>
      <c r="H3626" s="160"/>
      <c r="I3626" s="160" t="b">
        <f t="shared" si="112"/>
        <v>0</v>
      </c>
      <c r="J3626" s="160" t="str">
        <f t="shared" si="113"/>
        <v>yes</v>
      </c>
    </row>
    <row r="3627" spans="2:10">
      <c r="B3627" t="s">
        <v>19832</v>
      </c>
      <c r="C3627" t="s">
        <v>19833</v>
      </c>
      <c r="D3627">
        <v>1</v>
      </c>
      <c r="E3627" s="160">
        <v>45613</v>
      </c>
      <c r="F3627" s="160">
        <v>45614</v>
      </c>
      <c r="G3627" s="160"/>
      <c r="H3627" s="160"/>
      <c r="I3627" s="160" t="b">
        <f t="shared" si="112"/>
        <v>0</v>
      </c>
      <c r="J3627" s="160" t="str">
        <f t="shared" si="113"/>
        <v>yes</v>
      </c>
    </row>
    <row r="3628" spans="2:10">
      <c r="B3628" t="s">
        <v>19834</v>
      </c>
      <c r="C3628" t="s">
        <v>19835</v>
      </c>
      <c r="D3628">
        <v>1</v>
      </c>
      <c r="E3628" s="160">
        <v>45817</v>
      </c>
      <c r="F3628" s="160">
        <v>45819</v>
      </c>
      <c r="G3628" s="160"/>
      <c r="H3628" s="160"/>
      <c r="I3628" s="160" t="b">
        <f t="shared" si="112"/>
        <v>0</v>
      </c>
      <c r="J3628" s="160" t="str">
        <f t="shared" si="113"/>
        <v>yes</v>
      </c>
    </row>
    <row r="3629" spans="2:10">
      <c r="B3629" t="s">
        <v>19836</v>
      </c>
      <c r="C3629" t="s">
        <v>19837</v>
      </c>
      <c r="D3629">
        <v>1</v>
      </c>
      <c r="E3629" s="160">
        <v>45820</v>
      </c>
      <c r="F3629" s="160">
        <v>45823</v>
      </c>
      <c r="G3629" s="160"/>
      <c r="H3629" s="160"/>
      <c r="I3629" s="160" t="b">
        <f t="shared" si="112"/>
        <v>0</v>
      </c>
      <c r="J3629" s="160" t="str">
        <f t="shared" si="113"/>
        <v>yes</v>
      </c>
    </row>
    <row r="3630" spans="2:10">
      <c r="B3630" t="s">
        <v>19838</v>
      </c>
      <c r="C3630" t="s">
        <v>19839</v>
      </c>
      <c r="D3630">
        <v>1</v>
      </c>
      <c r="E3630" s="160">
        <v>45824</v>
      </c>
      <c r="F3630" s="160">
        <v>45827</v>
      </c>
      <c r="G3630" s="160"/>
      <c r="H3630" s="160"/>
      <c r="I3630" s="160" t="b">
        <f t="shared" si="112"/>
        <v>0</v>
      </c>
      <c r="J3630" s="160" t="str">
        <f t="shared" si="113"/>
        <v>yes</v>
      </c>
    </row>
    <row r="3631" spans="2:10">
      <c r="B3631" t="s">
        <v>19840</v>
      </c>
      <c r="C3631" t="s">
        <v>19841</v>
      </c>
      <c r="D3631">
        <v>1</v>
      </c>
      <c r="E3631" s="160">
        <v>45843</v>
      </c>
      <c r="F3631" s="160">
        <v>45845</v>
      </c>
      <c r="G3631" s="160"/>
      <c r="H3631" s="160"/>
      <c r="I3631" s="160" t="b">
        <f t="shared" si="112"/>
        <v>0</v>
      </c>
      <c r="J3631" s="160" t="str">
        <f t="shared" si="113"/>
        <v>yes</v>
      </c>
    </row>
    <row r="3632" spans="2:10">
      <c r="B3632" t="s">
        <v>19842</v>
      </c>
      <c r="C3632" t="s">
        <v>19843</v>
      </c>
      <c r="D3632">
        <v>1</v>
      </c>
      <c r="E3632" s="160">
        <v>45846</v>
      </c>
      <c r="F3632" s="160">
        <v>45851</v>
      </c>
      <c r="G3632" s="160"/>
      <c r="H3632" s="160"/>
      <c r="I3632" s="160" t="b">
        <f t="shared" si="112"/>
        <v>0</v>
      </c>
      <c r="J3632" s="160" t="str">
        <f t="shared" si="113"/>
        <v>yes</v>
      </c>
    </row>
    <row r="3633" spans="2:10">
      <c r="B3633" t="s">
        <v>19844</v>
      </c>
      <c r="C3633" t="s">
        <v>19845</v>
      </c>
      <c r="D3633">
        <v>1</v>
      </c>
      <c r="E3633" s="160">
        <v>45782</v>
      </c>
      <c r="F3633" s="160">
        <v>45783</v>
      </c>
      <c r="G3633" s="160">
        <v>45882</v>
      </c>
      <c r="H3633" s="160"/>
      <c r="I3633" s="160" t="b">
        <f t="shared" si="112"/>
        <v>0</v>
      </c>
      <c r="J3633" s="160" t="b">
        <f t="shared" si="113"/>
        <v>0</v>
      </c>
    </row>
    <row r="3634" spans="2:10">
      <c r="B3634" t="s">
        <v>19846</v>
      </c>
      <c r="C3634" t="s">
        <v>19847</v>
      </c>
      <c r="D3634">
        <v>1</v>
      </c>
      <c r="E3634" s="160">
        <v>45784</v>
      </c>
      <c r="F3634" s="160">
        <v>45785</v>
      </c>
      <c r="G3634" s="160"/>
      <c r="H3634" s="160"/>
      <c r="I3634" s="160" t="b">
        <f t="shared" si="112"/>
        <v>0</v>
      </c>
      <c r="J3634" s="160" t="str">
        <f t="shared" si="113"/>
        <v>yes</v>
      </c>
    </row>
    <row r="3635" spans="2:10">
      <c r="B3635" t="s">
        <v>19848</v>
      </c>
      <c r="C3635" t="s">
        <v>19849</v>
      </c>
      <c r="D3635">
        <v>1</v>
      </c>
      <c r="E3635" s="160">
        <v>45787</v>
      </c>
      <c r="F3635" s="160">
        <v>45788</v>
      </c>
      <c r="G3635" s="160"/>
      <c r="H3635" s="160"/>
      <c r="I3635" s="160" t="b">
        <f t="shared" si="112"/>
        <v>0</v>
      </c>
      <c r="J3635" s="160" t="str">
        <f t="shared" si="113"/>
        <v>yes</v>
      </c>
    </row>
    <row r="3636" spans="2:10">
      <c r="B3636" t="s">
        <v>19850</v>
      </c>
      <c r="C3636" t="s">
        <v>19851</v>
      </c>
      <c r="D3636">
        <v>1</v>
      </c>
      <c r="E3636" s="160">
        <v>45789</v>
      </c>
      <c r="F3636" s="160">
        <v>45790</v>
      </c>
      <c r="G3636" s="160"/>
      <c r="H3636" s="160"/>
      <c r="I3636" s="160" t="b">
        <f t="shared" si="112"/>
        <v>0</v>
      </c>
      <c r="J3636" s="160" t="str">
        <f t="shared" si="113"/>
        <v>yes</v>
      </c>
    </row>
    <row r="3637" spans="2:10">
      <c r="B3637" t="s">
        <v>19852</v>
      </c>
      <c r="C3637" t="s">
        <v>19853</v>
      </c>
      <c r="D3637">
        <v>1</v>
      </c>
      <c r="E3637" s="160">
        <v>45791</v>
      </c>
      <c r="F3637" s="160">
        <v>45794</v>
      </c>
      <c r="G3637" s="160"/>
      <c r="H3637" s="160"/>
      <c r="I3637" s="160" t="b">
        <f t="shared" si="112"/>
        <v>0</v>
      </c>
      <c r="J3637" s="160" t="str">
        <f t="shared" si="113"/>
        <v>yes</v>
      </c>
    </row>
    <row r="3638" spans="2:10">
      <c r="B3638" t="s">
        <v>19854</v>
      </c>
      <c r="C3638" t="s">
        <v>19855</v>
      </c>
      <c r="D3638">
        <v>1</v>
      </c>
      <c r="E3638" s="160">
        <v>45795</v>
      </c>
      <c r="F3638" s="160">
        <v>45797</v>
      </c>
      <c r="G3638" s="160"/>
      <c r="H3638" s="160"/>
      <c r="I3638" s="160" t="b">
        <f t="shared" si="112"/>
        <v>0</v>
      </c>
      <c r="J3638" s="160" t="str">
        <f t="shared" si="113"/>
        <v>yes</v>
      </c>
    </row>
    <row r="3639" spans="2:10">
      <c r="B3639" t="s">
        <v>19856</v>
      </c>
      <c r="C3639" t="s">
        <v>19857</v>
      </c>
      <c r="D3639">
        <v>1</v>
      </c>
      <c r="E3639" s="160">
        <v>45798</v>
      </c>
      <c r="F3639" s="160">
        <v>45799</v>
      </c>
      <c r="G3639" s="160"/>
      <c r="H3639" s="160"/>
      <c r="I3639" s="160" t="b">
        <f t="shared" si="112"/>
        <v>0</v>
      </c>
      <c r="J3639" s="160" t="str">
        <f t="shared" si="113"/>
        <v>yes</v>
      </c>
    </row>
    <row r="3640" spans="2:10">
      <c r="B3640" t="s">
        <v>19858</v>
      </c>
      <c r="C3640" t="s">
        <v>19859</v>
      </c>
      <c r="D3640">
        <v>1</v>
      </c>
      <c r="E3640" s="160">
        <v>45801</v>
      </c>
      <c r="F3640" s="160">
        <v>45802</v>
      </c>
      <c r="G3640" s="160"/>
      <c r="H3640" s="160"/>
      <c r="I3640" s="160" t="b">
        <f t="shared" si="112"/>
        <v>0</v>
      </c>
      <c r="J3640" s="160" t="str">
        <f t="shared" si="113"/>
        <v>yes</v>
      </c>
    </row>
    <row r="3641" spans="2:10">
      <c r="B3641" t="s">
        <v>19860</v>
      </c>
      <c r="C3641" t="s">
        <v>19861</v>
      </c>
      <c r="D3641">
        <v>1</v>
      </c>
      <c r="E3641" s="160">
        <v>45803</v>
      </c>
      <c r="F3641" s="160">
        <v>45816</v>
      </c>
      <c r="G3641" s="160"/>
      <c r="H3641" s="160"/>
      <c r="I3641" s="160" t="b">
        <f t="shared" si="112"/>
        <v>0</v>
      </c>
      <c r="J3641" s="160" t="str">
        <f t="shared" si="113"/>
        <v>yes</v>
      </c>
    </row>
    <row r="3642" spans="2:10">
      <c r="B3642" t="s">
        <v>19862</v>
      </c>
      <c r="C3642" t="s">
        <v>19863</v>
      </c>
      <c r="D3642">
        <v>1</v>
      </c>
      <c r="E3642" s="160">
        <v>45817</v>
      </c>
      <c r="F3642" s="160">
        <v>45825</v>
      </c>
      <c r="G3642" s="160"/>
      <c r="H3642" s="160"/>
      <c r="I3642" s="160" t="b">
        <f t="shared" si="112"/>
        <v>0</v>
      </c>
      <c r="J3642" s="160" t="str">
        <f t="shared" si="113"/>
        <v>yes</v>
      </c>
    </row>
    <row r="3643" spans="2:10">
      <c r="B3643" t="s">
        <v>19864</v>
      </c>
      <c r="C3643" t="s">
        <v>19865</v>
      </c>
      <c r="D3643">
        <v>1</v>
      </c>
      <c r="E3643" s="160">
        <v>45826</v>
      </c>
      <c r="F3643" s="160">
        <v>45845</v>
      </c>
      <c r="G3643" s="160"/>
      <c r="H3643" s="160"/>
      <c r="I3643" s="160" t="b">
        <f t="shared" si="112"/>
        <v>0</v>
      </c>
      <c r="J3643" s="160" t="str">
        <f t="shared" si="113"/>
        <v>yes</v>
      </c>
    </row>
    <row r="3644" spans="2:10">
      <c r="B3644" t="s">
        <v>19866</v>
      </c>
      <c r="C3644" t="s">
        <v>19867</v>
      </c>
      <c r="D3644">
        <v>1</v>
      </c>
      <c r="E3644" s="160">
        <v>45846</v>
      </c>
      <c r="F3644" s="160">
        <v>45869</v>
      </c>
      <c r="G3644" s="160"/>
      <c r="H3644" s="160"/>
      <c r="I3644" s="160" t="b">
        <f t="shared" si="112"/>
        <v>0</v>
      </c>
      <c r="J3644" s="160" t="str">
        <f t="shared" si="113"/>
        <v>yes</v>
      </c>
    </row>
    <row r="3645" spans="2:10">
      <c r="B3645" t="s">
        <v>19868</v>
      </c>
      <c r="C3645" t="s">
        <v>19869</v>
      </c>
      <c r="D3645">
        <v>1</v>
      </c>
      <c r="E3645" s="160">
        <v>45871</v>
      </c>
      <c r="F3645" s="160">
        <v>45894</v>
      </c>
      <c r="G3645" s="160"/>
      <c r="H3645" s="160"/>
      <c r="I3645" s="160" t="b">
        <f t="shared" si="112"/>
        <v>0</v>
      </c>
      <c r="J3645" s="160" t="str">
        <f t="shared" si="113"/>
        <v>yes</v>
      </c>
    </row>
    <row r="3646" spans="2:10">
      <c r="B3646" t="s">
        <v>19870</v>
      </c>
      <c r="C3646" t="s">
        <v>19871</v>
      </c>
      <c r="D3646">
        <v>1</v>
      </c>
      <c r="E3646" s="160">
        <v>45895</v>
      </c>
      <c r="F3646" s="160">
        <v>45914</v>
      </c>
      <c r="G3646" s="160"/>
      <c r="H3646" s="160"/>
      <c r="I3646" s="160" t="b">
        <f t="shared" si="112"/>
        <v>0</v>
      </c>
      <c r="J3646" s="160" t="str">
        <f t="shared" si="113"/>
        <v>yes</v>
      </c>
    </row>
    <row r="3647" spans="2:10">
      <c r="B3647" t="s">
        <v>19872</v>
      </c>
      <c r="C3647" t="s">
        <v>19873</v>
      </c>
      <c r="D3647">
        <v>1</v>
      </c>
      <c r="E3647" s="160">
        <v>45915</v>
      </c>
      <c r="F3647" s="160">
        <v>45920</v>
      </c>
      <c r="G3647" s="160"/>
      <c r="H3647" s="160"/>
      <c r="I3647" s="160" t="b">
        <f t="shared" si="112"/>
        <v>0</v>
      </c>
      <c r="J3647" s="160" t="str">
        <f t="shared" si="113"/>
        <v>yes</v>
      </c>
    </row>
    <row r="3648" spans="2:10">
      <c r="B3648" t="s">
        <v>19874</v>
      </c>
      <c r="C3648" t="s">
        <v>19875</v>
      </c>
      <c r="D3648">
        <v>1</v>
      </c>
      <c r="E3648" s="160">
        <v>45921</v>
      </c>
      <c r="F3648" s="160">
        <v>45931</v>
      </c>
      <c r="G3648" s="160"/>
      <c r="H3648" s="160"/>
      <c r="I3648" s="160" t="b">
        <f t="shared" si="112"/>
        <v>0</v>
      </c>
      <c r="J3648" s="160" t="str">
        <f t="shared" si="113"/>
        <v>yes</v>
      </c>
    </row>
    <row r="3649" spans="2:10">
      <c r="B3649" t="s">
        <v>19876</v>
      </c>
      <c r="C3649" t="s">
        <v>19877</v>
      </c>
      <c r="D3649">
        <v>1</v>
      </c>
      <c r="E3649" s="160">
        <v>45932</v>
      </c>
      <c r="F3649" s="160">
        <v>45936</v>
      </c>
      <c r="G3649" s="160"/>
      <c r="H3649" s="160"/>
      <c r="I3649" s="160" t="b">
        <f t="shared" si="112"/>
        <v>0</v>
      </c>
      <c r="J3649" s="160" t="str">
        <f t="shared" si="113"/>
        <v>yes</v>
      </c>
    </row>
    <row r="3650" spans="2:10">
      <c r="B3650" t="s">
        <v>19878</v>
      </c>
      <c r="C3650" t="s">
        <v>19879</v>
      </c>
      <c r="D3650">
        <v>1</v>
      </c>
      <c r="E3650" s="160">
        <v>45937</v>
      </c>
      <c r="F3650" s="160">
        <v>45956</v>
      </c>
      <c r="G3650" s="160"/>
      <c r="H3650" s="160"/>
      <c r="I3650" s="160" t="b">
        <f t="shared" si="112"/>
        <v>0</v>
      </c>
      <c r="J3650" s="160" t="str">
        <f t="shared" si="113"/>
        <v>yes</v>
      </c>
    </row>
    <row r="3651" spans="2:10">
      <c r="B3651" t="s">
        <v>19880</v>
      </c>
      <c r="C3651" t="s">
        <v>19881</v>
      </c>
      <c r="D3651">
        <v>1</v>
      </c>
      <c r="E3651" s="160">
        <v>45957</v>
      </c>
      <c r="F3651" s="160">
        <v>45980</v>
      </c>
      <c r="G3651" s="160"/>
      <c r="H3651" s="160"/>
      <c r="I3651" s="160" t="b">
        <f t="shared" si="112"/>
        <v>0</v>
      </c>
      <c r="J3651" s="160" t="str">
        <f t="shared" si="113"/>
        <v>yes</v>
      </c>
    </row>
    <row r="3652" spans="2:10">
      <c r="B3652" t="s">
        <v>19882</v>
      </c>
      <c r="C3652" t="s">
        <v>19883</v>
      </c>
      <c r="D3652">
        <v>1</v>
      </c>
      <c r="E3652" s="160">
        <v>45981</v>
      </c>
      <c r="F3652" s="160">
        <v>46005</v>
      </c>
      <c r="G3652" s="160"/>
      <c r="H3652" s="160"/>
      <c r="I3652" s="160" t="b">
        <f t="shared" si="112"/>
        <v>0</v>
      </c>
      <c r="J3652" s="160" t="str">
        <f t="shared" si="113"/>
        <v>yes</v>
      </c>
    </row>
    <row r="3653" spans="2:10">
      <c r="B3653" t="s">
        <v>19884</v>
      </c>
      <c r="C3653" t="s">
        <v>19885</v>
      </c>
      <c r="D3653">
        <v>1</v>
      </c>
      <c r="E3653" s="160">
        <v>46006</v>
      </c>
      <c r="F3653" s="160">
        <v>46025</v>
      </c>
      <c r="G3653" s="160"/>
      <c r="H3653" s="160"/>
      <c r="I3653" s="160" t="b">
        <f t="shared" si="112"/>
        <v>0</v>
      </c>
      <c r="J3653" s="160" t="str">
        <f t="shared" si="113"/>
        <v>yes</v>
      </c>
    </row>
    <row r="3654" spans="2:10">
      <c r="B3654" t="s">
        <v>19886</v>
      </c>
      <c r="C3654" t="s">
        <v>19887</v>
      </c>
      <c r="D3654">
        <v>1</v>
      </c>
      <c r="E3654" s="160">
        <v>46026</v>
      </c>
      <c r="F3654" s="160">
        <v>46030</v>
      </c>
      <c r="G3654" s="160"/>
      <c r="H3654" s="160"/>
      <c r="I3654" s="160" t="b">
        <f t="shared" si="112"/>
        <v>0</v>
      </c>
      <c r="J3654" s="160" t="str">
        <f t="shared" si="113"/>
        <v>yes</v>
      </c>
    </row>
    <row r="3655" spans="2:10">
      <c r="B3655" t="s">
        <v>19888</v>
      </c>
      <c r="C3655" t="s">
        <v>19889</v>
      </c>
      <c r="D3655">
        <v>1</v>
      </c>
      <c r="E3655" s="160">
        <v>45820</v>
      </c>
      <c r="F3655" s="160">
        <v>45822</v>
      </c>
      <c r="G3655" s="160"/>
      <c r="H3655" s="160"/>
      <c r="I3655" s="160" t="b">
        <f t="shared" si="112"/>
        <v>0</v>
      </c>
      <c r="J3655" s="160" t="str">
        <f t="shared" si="113"/>
        <v>yes</v>
      </c>
    </row>
    <row r="3656" spans="2:10">
      <c r="B3656" t="s">
        <v>19890</v>
      </c>
      <c r="C3656" t="s">
        <v>19891</v>
      </c>
      <c r="D3656">
        <v>1</v>
      </c>
      <c r="E3656" s="160">
        <v>45823</v>
      </c>
      <c r="F3656" s="160">
        <v>45824</v>
      </c>
      <c r="G3656" s="160"/>
      <c r="H3656" s="160"/>
      <c r="I3656" s="160" t="b">
        <f t="shared" si="112"/>
        <v>0</v>
      </c>
      <c r="J3656" s="160" t="str">
        <f t="shared" si="113"/>
        <v>yes</v>
      </c>
    </row>
    <row r="3657" spans="2:10">
      <c r="B3657" t="s">
        <v>19892</v>
      </c>
      <c r="C3657" t="s">
        <v>19893</v>
      </c>
      <c r="D3657">
        <v>1</v>
      </c>
      <c r="E3657" s="160">
        <v>45825</v>
      </c>
      <c r="F3657" s="160">
        <v>45826</v>
      </c>
      <c r="G3657" s="160"/>
      <c r="H3657" s="160"/>
      <c r="I3657" s="160" t="b">
        <f t="shared" si="112"/>
        <v>0</v>
      </c>
      <c r="J3657" s="160" t="str">
        <f t="shared" si="113"/>
        <v>yes</v>
      </c>
    </row>
    <row r="3658" spans="2:10">
      <c r="B3658" t="s">
        <v>19894</v>
      </c>
      <c r="C3658" t="s">
        <v>19895</v>
      </c>
      <c r="D3658">
        <v>1</v>
      </c>
      <c r="E3658" s="160">
        <v>45827</v>
      </c>
      <c r="F3658" s="160">
        <v>45829</v>
      </c>
      <c r="G3658" s="160"/>
      <c r="H3658" s="160"/>
      <c r="I3658" s="160" t="b">
        <f t="shared" si="112"/>
        <v>0</v>
      </c>
      <c r="J3658" s="160" t="str">
        <f t="shared" si="113"/>
        <v>yes</v>
      </c>
    </row>
    <row r="3659" spans="2:10">
      <c r="B3659" t="s">
        <v>19896</v>
      </c>
      <c r="C3659" t="s">
        <v>19897</v>
      </c>
      <c r="D3659">
        <v>1</v>
      </c>
      <c r="E3659" s="160">
        <v>45830</v>
      </c>
      <c r="F3659" s="160">
        <v>45831</v>
      </c>
      <c r="G3659" s="160"/>
      <c r="H3659" s="160"/>
      <c r="I3659" s="160" t="b">
        <f t="shared" ref="I3659:I3722" si="114">IF(E3659=G3659,"yes")</f>
        <v>0</v>
      </c>
      <c r="J3659" s="160" t="str">
        <f t="shared" ref="J3659:J3722" si="115">IF(E3659&gt;G3659,"yes")</f>
        <v>yes</v>
      </c>
    </row>
    <row r="3660" spans="2:10">
      <c r="B3660" t="s">
        <v>19898</v>
      </c>
      <c r="C3660" t="s">
        <v>19899</v>
      </c>
      <c r="D3660">
        <v>1</v>
      </c>
      <c r="E3660" s="160">
        <v>45823</v>
      </c>
      <c r="F3660" s="160">
        <v>45825</v>
      </c>
      <c r="G3660" s="160"/>
      <c r="H3660" s="160"/>
      <c r="I3660" s="160" t="b">
        <f t="shared" si="114"/>
        <v>0</v>
      </c>
      <c r="J3660" s="160" t="str">
        <f t="shared" si="115"/>
        <v>yes</v>
      </c>
    </row>
    <row r="3661" spans="2:10">
      <c r="B3661" t="s">
        <v>19900</v>
      </c>
      <c r="C3661" t="s">
        <v>19901</v>
      </c>
      <c r="D3661">
        <v>1</v>
      </c>
      <c r="E3661" s="160">
        <v>45826</v>
      </c>
      <c r="F3661" s="160">
        <v>45832</v>
      </c>
      <c r="G3661" s="160"/>
      <c r="H3661" s="160"/>
      <c r="I3661" s="160" t="b">
        <f t="shared" si="114"/>
        <v>0</v>
      </c>
      <c r="J3661" s="160" t="str">
        <f t="shared" si="115"/>
        <v>yes</v>
      </c>
    </row>
    <row r="3662" spans="2:10">
      <c r="B3662" t="s">
        <v>19902</v>
      </c>
      <c r="C3662" t="s">
        <v>19903</v>
      </c>
      <c r="D3662">
        <v>1</v>
      </c>
      <c r="E3662" s="160">
        <v>45833</v>
      </c>
      <c r="F3662" s="160">
        <v>45839</v>
      </c>
      <c r="G3662" s="160"/>
      <c r="H3662" s="160"/>
      <c r="I3662" s="160" t="b">
        <f t="shared" si="114"/>
        <v>0</v>
      </c>
      <c r="J3662" s="160" t="str">
        <f t="shared" si="115"/>
        <v>yes</v>
      </c>
    </row>
    <row r="3663" spans="2:10">
      <c r="B3663" t="s">
        <v>19904</v>
      </c>
      <c r="C3663" t="s">
        <v>19905</v>
      </c>
      <c r="D3663">
        <v>1</v>
      </c>
      <c r="E3663" s="160">
        <v>45840</v>
      </c>
      <c r="F3663" s="160">
        <v>45844</v>
      </c>
      <c r="G3663" s="160"/>
      <c r="H3663" s="160"/>
      <c r="I3663" s="160" t="b">
        <f t="shared" si="114"/>
        <v>0</v>
      </c>
      <c r="J3663" s="160" t="str">
        <f t="shared" si="115"/>
        <v>yes</v>
      </c>
    </row>
    <row r="3664" spans="2:10">
      <c r="B3664" t="s">
        <v>19906</v>
      </c>
      <c r="C3664" t="s">
        <v>19907</v>
      </c>
      <c r="D3664">
        <v>1</v>
      </c>
      <c r="E3664" s="160">
        <v>45845</v>
      </c>
      <c r="F3664" s="160">
        <v>45848</v>
      </c>
      <c r="G3664" s="160"/>
      <c r="H3664" s="160"/>
      <c r="I3664" s="160" t="b">
        <f t="shared" si="114"/>
        <v>0</v>
      </c>
      <c r="J3664" s="160" t="str">
        <f t="shared" si="115"/>
        <v>yes</v>
      </c>
    </row>
    <row r="3665" spans="2:10">
      <c r="B3665" t="s">
        <v>19908</v>
      </c>
      <c r="C3665" t="s">
        <v>19909</v>
      </c>
      <c r="D3665">
        <v>1</v>
      </c>
      <c r="E3665" s="160">
        <v>45826</v>
      </c>
      <c r="F3665" s="160">
        <v>45827</v>
      </c>
      <c r="G3665" s="160"/>
      <c r="H3665" s="160"/>
      <c r="I3665" s="160" t="b">
        <f t="shared" si="114"/>
        <v>0</v>
      </c>
      <c r="J3665" s="160" t="str">
        <f t="shared" si="115"/>
        <v>yes</v>
      </c>
    </row>
    <row r="3666" spans="2:10">
      <c r="B3666" t="s">
        <v>19910</v>
      </c>
      <c r="C3666" t="s">
        <v>19911</v>
      </c>
      <c r="D3666">
        <v>1</v>
      </c>
      <c r="E3666" s="160">
        <v>45829</v>
      </c>
      <c r="F3666" s="160">
        <v>45832</v>
      </c>
      <c r="G3666" s="160"/>
      <c r="H3666" s="160"/>
      <c r="I3666" s="160" t="b">
        <f t="shared" si="114"/>
        <v>0</v>
      </c>
      <c r="J3666" s="160" t="str">
        <f t="shared" si="115"/>
        <v>yes</v>
      </c>
    </row>
    <row r="3667" spans="2:10">
      <c r="B3667" t="s">
        <v>19912</v>
      </c>
      <c r="C3667" t="s">
        <v>19913</v>
      </c>
      <c r="D3667">
        <v>1</v>
      </c>
      <c r="E3667" s="160">
        <v>45833</v>
      </c>
      <c r="F3667" s="160">
        <v>45837</v>
      </c>
      <c r="G3667" s="160"/>
      <c r="H3667" s="160"/>
      <c r="I3667" s="160" t="b">
        <f t="shared" si="114"/>
        <v>0</v>
      </c>
      <c r="J3667" s="160" t="str">
        <f t="shared" si="115"/>
        <v>yes</v>
      </c>
    </row>
    <row r="3668" spans="2:10">
      <c r="B3668" t="s">
        <v>19914</v>
      </c>
      <c r="C3668" t="s">
        <v>19915</v>
      </c>
      <c r="D3668">
        <v>1</v>
      </c>
      <c r="E3668" s="160">
        <v>45838</v>
      </c>
      <c r="F3668" s="160">
        <v>45839</v>
      </c>
      <c r="G3668" s="160"/>
      <c r="H3668" s="160"/>
      <c r="I3668" s="160" t="b">
        <f t="shared" si="114"/>
        <v>0</v>
      </c>
      <c r="J3668" s="160" t="str">
        <f t="shared" si="115"/>
        <v>yes</v>
      </c>
    </row>
    <row r="3669" spans="2:10">
      <c r="B3669" t="s">
        <v>19916</v>
      </c>
      <c r="C3669" t="s">
        <v>19917</v>
      </c>
      <c r="D3669">
        <v>1</v>
      </c>
      <c r="E3669" s="160">
        <v>45840</v>
      </c>
      <c r="F3669" s="160">
        <v>45841</v>
      </c>
      <c r="G3669" s="160"/>
      <c r="H3669" s="160"/>
      <c r="I3669" s="160" t="b">
        <f t="shared" si="114"/>
        <v>0</v>
      </c>
      <c r="J3669" s="160" t="str">
        <f t="shared" si="115"/>
        <v>yes</v>
      </c>
    </row>
    <row r="3670" spans="2:10">
      <c r="B3670" t="s">
        <v>19918</v>
      </c>
      <c r="C3670" t="s">
        <v>19919</v>
      </c>
      <c r="D3670">
        <v>1</v>
      </c>
      <c r="E3670" s="160">
        <v>45829</v>
      </c>
      <c r="F3670" s="160">
        <v>45830</v>
      </c>
      <c r="G3670" s="160"/>
      <c r="H3670" s="160"/>
      <c r="I3670" s="160" t="b">
        <f t="shared" si="114"/>
        <v>0</v>
      </c>
      <c r="J3670" s="160" t="str">
        <f t="shared" si="115"/>
        <v>yes</v>
      </c>
    </row>
    <row r="3671" spans="2:10">
      <c r="B3671" t="s">
        <v>19920</v>
      </c>
      <c r="C3671" t="s">
        <v>19921</v>
      </c>
      <c r="D3671">
        <v>1</v>
      </c>
      <c r="E3671" s="160">
        <v>45831</v>
      </c>
      <c r="F3671" s="160">
        <v>45832</v>
      </c>
      <c r="G3671" s="160"/>
      <c r="H3671" s="160"/>
      <c r="I3671" s="160" t="b">
        <f t="shared" si="114"/>
        <v>0</v>
      </c>
      <c r="J3671" s="160" t="str">
        <f t="shared" si="115"/>
        <v>yes</v>
      </c>
    </row>
    <row r="3672" spans="2:10">
      <c r="B3672" t="s">
        <v>19922</v>
      </c>
      <c r="C3672" t="s">
        <v>19923</v>
      </c>
      <c r="D3672">
        <v>1</v>
      </c>
      <c r="E3672" s="160">
        <v>45833</v>
      </c>
      <c r="F3672" s="160">
        <v>45834</v>
      </c>
      <c r="G3672" s="160"/>
      <c r="H3672" s="160"/>
      <c r="I3672" s="160" t="b">
        <f t="shared" si="114"/>
        <v>0</v>
      </c>
      <c r="J3672" s="160" t="str">
        <f t="shared" si="115"/>
        <v>yes</v>
      </c>
    </row>
    <row r="3673" spans="2:10">
      <c r="B3673" t="s">
        <v>19924</v>
      </c>
      <c r="C3673" t="s">
        <v>19925</v>
      </c>
      <c r="D3673">
        <v>1</v>
      </c>
      <c r="E3673" s="160">
        <v>45836</v>
      </c>
      <c r="F3673" s="160">
        <v>45837</v>
      </c>
      <c r="G3673" s="160"/>
      <c r="H3673" s="160"/>
      <c r="I3673" s="160" t="b">
        <f t="shared" si="114"/>
        <v>0</v>
      </c>
      <c r="J3673" s="160" t="str">
        <f t="shared" si="115"/>
        <v>yes</v>
      </c>
    </row>
    <row r="3674" spans="2:10">
      <c r="B3674" t="s">
        <v>19926</v>
      </c>
      <c r="C3674" t="s">
        <v>19927</v>
      </c>
      <c r="D3674">
        <v>1</v>
      </c>
      <c r="E3674" s="160">
        <v>45843</v>
      </c>
      <c r="F3674" s="160">
        <v>45844</v>
      </c>
      <c r="G3674" s="160"/>
      <c r="H3674" s="160"/>
      <c r="I3674" s="160" t="b">
        <f t="shared" si="114"/>
        <v>0</v>
      </c>
      <c r="J3674" s="160" t="str">
        <f t="shared" si="115"/>
        <v>yes</v>
      </c>
    </row>
    <row r="3675" spans="2:10">
      <c r="B3675" t="s">
        <v>19928</v>
      </c>
      <c r="C3675" t="s">
        <v>13182</v>
      </c>
      <c r="D3675">
        <v>1</v>
      </c>
      <c r="E3675" s="160">
        <v>45829</v>
      </c>
      <c r="F3675" s="160">
        <v>45841</v>
      </c>
      <c r="G3675" s="160"/>
      <c r="H3675" s="160"/>
      <c r="I3675" s="160" t="b">
        <f t="shared" si="114"/>
        <v>0</v>
      </c>
      <c r="J3675" s="160" t="str">
        <f t="shared" si="115"/>
        <v>yes</v>
      </c>
    </row>
    <row r="3676" spans="2:10">
      <c r="B3676" t="s">
        <v>19929</v>
      </c>
      <c r="C3676" t="s">
        <v>19930</v>
      </c>
      <c r="D3676">
        <v>1</v>
      </c>
      <c r="E3676" s="160">
        <v>46032</v>
      </c>
      <c r="F3676" s="160">
        <v>46033</v>
      </c>
      <c r="G3676" s="160"/>
      <c r="H3676" s="160"/>
      <c r="I3676" s="160" t="b">
        <f t="shared" si="114"/>
        <v>0</v>
      </c>
      <c r="J3676" s="160" t="str">
        <f t="shared" si="115"/>
        <v>yes</v>
      </c>
    </row>
    <row r="3677" spans="2:10">
      <c r="B3677" t="s">
        <v>19931</v>
      </c>
      <c r="C3677" t="s">
        <v>19932</v>
      </c>
      <c r="D3677">
        <v>1</v>
      </c>
      <c r="E3677" s="160">
        <v>46034</v>
      </c>
      <c r="F3677" s="160">
        <v>46035</v>
      </c>
      <c r="G3677" s="160"/>
      <c r="H3677" s="160"/>
      <c r="I3677" s="160" t="b">
        <f t="shared" si="114"/>
        <v>0</v>
      </c>
      <c r="J3677" s="160" t="str">
        <f t="shared" si="115"/>
        <v>yes</v>
      </c>
    </row>
    <row r="3678" spans="2:10">
      <c r="B3678" t="s">
        <v>19933</v>
      </c>
      <c r="C3678" t="s">
        <v>19934</v>
      </c>
      <c r="D3678">
        <v>1</v>
      </c>
      <c r="E3678" s="160">
        <v>46036</v>
      </c>
      <c r="F3678" s="160">
        <v>46040</v>
      </c>
      <c r="G3678" s="160"/>
      <c r="H3678" s="160"/>
      <c r="I3678" s="160" t="b">
        <f t="shared" si="114"/>
        <v>0</v>
      </c>
      <c r="J3678" s="160" t="str">
        <f t="shared" si="115"/>
        <v>yes</v>
      </c>
    </row>
    <row r="3679" spans="2:10">
      <c r="B3679" t="s">
        <v>19935</v>
      </c>
      <c r="C3679" t="s">
        <v>19936</v>
      </c>
      <c r="D3679">
        <v>1</v>
      </c>
      <c r="E3679" s="160">
        <v>46041</v>
      </c>
      <c r="F3679" s="160">
        <v>46043</v>
      </c>
      <c r="G3679" s="160"/>
      <c r="H3679" s="160"/>
      <c r="I3679" s="160" t="b">
        <f t="shared" si="114"/>
        <v>0</v>
      </c>
      <c r="J3679" s="160" t="str">
        <f t="shared" si="115"/>
        <v>yes</v>
      </c>
    </row>
    <row r="3680" spans="2:10">
      <c r="B3680" t="s">
        <v>19937</v>
      </c>
      <c r="C3680" t="s">
        <v>19938</v>
      </c>
      <c r="D3680">
        <v>1</v>
      </c>
      <c r="E3680" s="160">
        <v>46046</v>
      </c>
      <c r="F3680" s="160">
        <v>46048</v>
      </c>
      <c r="G3680" s="160"/>
      <c r="H3680" s="160"/>
      <c r="I3680" s="160" t="b">
        <f t="shared" si="114"/>
        <v>0</v>
      </c>
      <c r="J3680" s="160" t="str">
        <f t="shared" si="115"/>
        <v>yes</v>
      </c>
    </row>
    <row r="3681" spans="2:10">
      <c r="B3681" t="s">
        <v>19939</v>
      </c>
      <c r="C3681" t="s">
        <v>19940</v>
      </c>
      <c r="D3681">
        <v>1</v>
      </c>
      <c r="E3681" s="160">
        <v>46034</v>
      </c>
      <c r="F3681" s="160">
        <v>46035</v>
      </c>
      <c r="G3681" s="160"/>
      <c r="H3681" s="160"/>
      <c r="I3681" s="160" t="b">
        <f t="shared" si="114"/>
        <v>0</v>
      </c>
      <c r="J3681" s="160" t="str">
        <f t="shared" si="115"/>
        <v>yes</v>
      </c>
    </row>
    <row r="3682" spans="2:10">
      <c r="B3682" t="s">
        <v>19941</v>
      </c>
      <c r="C3682" t="s">
        <v>19942</v>
      </c>
      <c r="D3682">
        <v>1</v>
      </c>
      <c r="E3682" s="160">
        <v>46036</v>
      </c>
      <c r="F3682" s="160">
        <v>46037</v>
      </c>
      <c r="G3682" s="160"/>
      <c r="H3682" s="160"/>
      <c r="I3682" s="160" t="b">
        <f t="shared" si="114"/>
        <v>0</v>
      </c>
      <c r="J3682" s="160" t="str">
        <f t="shared" si="115"/>
        <v>yes</v>
      </c>
    </row>
    <row r="3683" spans="2:10">
      <c r="B3683" t="s">
        <v>19943</v>
      </c>
      <c r="C3683" t="s">
        <v>19944</v>
      </c>
      <c r="D3683">
        <v>1</v>
      </c>
      <c r="E3683" s="160">
        <v>46039</v>
      </c>
      <c r="F3683" s="160">
        <v>46040</v>
      </c>
      <c r="G3683" s="160"/>
      <c r="H3683" s="160"/>
      <c r="I3683" s="160" t="b">
        <f t="shared" si="114"/>
        <v>0</v>
      </c>
      <c r="J3683" s="160" t="str">
        <f t="shared" si="115"/>
        <v>yes</v>
      </c>
    </row>
    <row r="3684" spans="2:10">
      <c r="B3684" t="s">
        <v>19945</v>
      </c>
      <c r="C3684" t="s">
        <v>19946</v>
      </c>
      <c r="D3684">
        <v>1</v>
      </c>
      <c r="E3684" s="160">
        <v>46041</v>
      </c>
      <c r="F3684" s="160">
        <v>46042</v>
      </c>
      <c r="G3684" s="160"/>
      <c r="H3684" s="160"/>
      <c r="I3684" s="160" t="b">
        <f t="shared" si="114"/>
        <v>0</v>
      </c>
      <c r="J3684" s="160" t="str">
        <f t="shared" si="115"/>
        <v>yes</v>
      </c>
    </row>
    <row r="3685" spans="2:10">
      <c r="B3685" t="s">
        <v>19947</v>
      </c>
      <c r="C3685" t="s">
        <v>19948</v>
      </c>
      <c r="D3685">
        <v>1</v>
      </c>
      <c r="E3685" s="160">
        <v>46043</v>
      </c>
      <c r="F3685" s="160">
        <v>46044</v>
      </c>
      <c r="G3685" s="160"/>
      <c r="H3685" s="160"/>
      <c r="I3685" s="160" t="b">
        <f t="shared" si="114"/>
        <v>0</v>
      </c>
      <c r="J3685" s="160" t="str">
        <f t="shared" si="115"/>
        <v>yes</v>
      </c>
    </row>
    <row r="3686" spans="2:10">
      <c r="B3686" t="s">
        <v>19949</v>
      </c>
      <c r="C3686" t="s">
        <v>19950</v>
      </c>
      <c r="D3686">
        <v>1</v>
      </c>
      <c r="E3686" s="160">
        <v>46034</v>
      </c>
      <c r="F3686" s="160">
        <v>46035</v>
      </c>
      <c r="G3686" s="160"/>
      <c r="H3686" s="160"/>
      <c r="I3686" s="160" t="b">
        <f t="shared" si="114"/>
        <v>0</v>
      </c>
      <c r="J3686" s="160" t="str">
        <f t="shared" si="115"/>
        <v>yes</v>
      </c>
    </row>
    <row r="3687" spans="2:10">
      <c r="B3687" t="s">
        <v>19951</v>
      </c>
      <c r="C3687" t="s">
        <v>19952</v>
      </c>
      <c r="D3687">
        <v>1</v>
      </c>
      <c r="E3687" s="160">
        <v>46036</v>
      </c>
      <c r="F3687" s="160">
        <v>46037</v>
      </c>
      <c r="G3687" s="160"/>
      <c r="H3687" s="160"/>
      <c r="I3687" s="160" t="b">
        <f t="shared" si="114"/>
        <v>0</v>
      </c>
      <c r="J3687" s="160" t="str">
        <f t="shared" si="115"/>
        <v>yes</v>
      </c>
    </row>
    <row r="3688" spans="2:10">
      <c r="B3688" t="s">
        <v>19953</v>
      </c>
      <c r="C3688" t="s">
        <v>19954</v>
      </c>
      <c r="D3688">
        <v>1</v>
      </c>
      <c r="E3688" s="160">
        <v>46039</v>
      </c>
      <c r="F3688" s="160">
        <v>46040</v>
      </c>
      <c r="G3688" s="160"/>
      <c r="H3688" s="160"/>
      <c r="I3688" s="160" t="b">
        <f t="shared" si="114"/>
        <v>0</v>
      </c>
      <c r="J3688" s="160" t="str">
        <f t="shared" si="115"/>
        <v>yes</v>
      </c>
    </row>
    <row r="3689" spans="2:10">
      <c r="B3689" t="s">
        <v>19955</v>
      </c>
      <c r="C3689" t="s">
        <v>19956</v>
      </c>
      <c r="D3689">
        <v>1</v>
      </c>
      <c r="E3689" s="160">
        <v>46041</v>
      </c>
      <c r="F3689" s="160">
        <v>46042</v>
      </c>
      <c r="G3689" s="160"/>
      <c r="H3689" s="160"/>
      <c r="I3689" s="160" t="b">
        <f t="shared" si="114"/>
        <v>0</v>
      </c>
      <c r="J3689" s="160" t="str">
        <f t="shared" si="115"/>
        <v>yes</v>
      </c>
    </row>
    <row r="3690" spans="2:10">
      <c r="B3690" t="s">
        <v>19957</v>
      </c>
      <c r="C3690" t="s">
        <v>19958</v>
      </c>
      <c r="D3690">
        <v>1</v>
      </c>
      <c r="E3690" s="160">
        <v>46043</v>
      </c>
      <c r="F3690" s="160">
        <v>46044</v>
      </c>
      <c r="G3690" s="160"/>
      <c r="H3690" s="160"/>
      <c r="I3690" s="160" t="b">
        <f t="shared" si="114"/>
        <v>0</v>
      </c>
      <c r="J3690" s="160" t="str">
        <f t="shared" si="115"/>
        <v>yes</v>
      </c>
    </row>
    <row r="3691" spans="2:10">
      <c r="B3691" t="s">
        <v>19959</v>
      </c>
      <c r="C3691" t="s">
        <v>19960</v>
      </c>
      <c r="D3691">
        <v>1</v>
      </c>
      <c r="E3691" s="160">
        <v>46036</v>
      </c>
      <c r="F3691" s="160">
        <v>46037</v>
      </c>
      <c r="G3691" s="160"/>
      <c r="H3691" s="160"/>
      <c r="I3691" s="160" t="b">
        <f t="shared" si="114"/>
        <v>0</v>
      </c>
      <c r="J3691" s="160" t="str">
        <f t="shared" si="115"/>
        <v>yes</v>
      </c>
    </row>
    <row r="3692" spans="2:10">
      <c r="B3692" t="s">
        <v>19961</v>
      </c>
      <c r="C3692" t="s">
        <v>19962</v>
      </c>
      <c r="D3692">
        <v>1</v>
      </c>
      <c r="E3692" s="160">
        <v>46039</v>
      </c>
      <c r="F3692" s="160">
        <v>46040</v>
      </c>
      <c r="G3692" s="160"/>
      <c r="H3692" s="160"/>
      <c r="I3692" s="160" t="b">
        <f t="shared" si="114"/>
        <v>0</v>
      </c>
      <c r="J3692" s="160" t="str">
        <f t="shared" si="115"/>
        <v>yes</v>
      </c>
    </row>
    <row r="3693" spans="2:10">
      <c r="B3693" t="s">
        <v>19963</v>
      </c>
      <c r="C3693" t="s">
        <v>19964</v>
      </c>
      <c r="D3693">
        <v>1</v>
      </c>
      <c r="E3693" s="160">
        <v>46049</v>
      </c>
      <c r="F3693" s="160">
        <v>46050</v>
      </c>
      <c r="G3693" s="160"/>
      <c r="H3693" s="160"/>
      <c r="I3693" s="160" t="b">
        <f t="shared" si="114"/>
        <v>0</v>
      </c>
      <c r="J3693" s="160" t="str">
        <f t="shared" si="115"/>
        <v>yes</v>
      </c>
    </row>
    <row r="3694" spans="2:10">
      <c r="B3694" t="s">
        <v>19965</v>
      </c>
      <c r="C3694" t="s">
        <v>19966</v>
      </c>
      <c r="D3694">
        <v>1</v>
      </c>
      <c r="E3694" s="160">
        <v>45628</v>
      </c>
      <c r="F3694" s="160">
        <v>45629</v>
      </c>
      <c r="G3694" s="160"/>
      <c r="H3694" s="160"/>
      <c r="I3694" s="160" t="b">
        <f t="shared" si="114"/>
        <v>0</v>
      </c>
      <c r="J3694" s="160" t="str">
        <f t="shared" si="115"/>
        <v>yes</v>
      </c>
    </row>
    <row r="3695" spans="2:10">
      <c r="B3695" t="s">
        <v>19967</v>
      </c>
      <c r="C3695" t="s">
        <v>19968</v>
      </c>
      <c r="D3695">
        <v>1</v>
      </c>
      <c r="E3695" s="160">
        <v>45630</v>
      </c>
      <c r="F3695" s="160">
        <v>45631</v>
      </c>
      <c r="G3695" s="160"/>
      <c r="H3695" s="160"/>
      <c r="I3695" s="160" t="b">
        <f t="shared" si="114"/>
        <v>0</v>
      </c>
      <c r="J3695" s="160" t="str">
        <f t="shared" si="115"/>
        <v>yes</v>
      </c>
    </row>
    <row r="3696" spans="2:10">
      <c r="B3696" t="s">
        <v>19969</v>
      </c>
      <c r="C3696" t="s">
        <v>19970</v>
      </c>
      <c r="D3696">
        <v>1</v>
      </c>
      <c r="E3696" s="160">
        <v>45633</v>
      </c>
      <c r="F3696" s="160">
        <v>45634</v>
      </c>
      <c r="G3696" s="160"/>
      <c r="H3696" s="160"/>
      <c r="I3696" s="160" t="b">
        <f t="shared" si="114"/>
        <v>0</v>
      </c>
      <c r="J3696" s="160" t="str">
        <f t="shared" si="115"/>
        <v>yes</v>
      </c>
    </row>
    <row r="3697" spans="2:10">
      <c r="B3697" t="s">
        <v>19971</v>
      </c>
      <c r="C3697" t="s">
        <v>19972</v>
      </c>
      <c r="D3697">
        <v>1</v>
      </c>
      <c r="E3697" s="160">
        <v>45635</v>
      </c>
      <c r="F3697" s="160">
        <v>45636</v>
      </c>
      <c r="G3697" s="160"/>
      <c r="H3697" s="160"/>
      <c r="I3697" s="160" t="b">
        <f t="shared" si="114"/>
        <v>0</v>
      </c>
      <c r="J3697" s="160" t="str">
        <f t="shared" si="115"/>
        <v>yes</v>
      </c>
    </row>
    <row r="3698" spans="2:10">
      <c r="B3698" t="s">
        <v>19973</v>
      </c>
      <c r="C3698" t="s">
        <v>19974</v>
      </c>
      <c r="D3698">
        <v>1</v>
      </c>
      <c r="E3698" s="160">
        <v>45637</v>
      </c>
      <c r="F3698" s="160">
        <v>45638</v>
      </c>
      <c r="G3698" s="160"/>
      <c r="H3698" s="160"/>
      <c r="I3698" s="160" t="b">
        <f t="shared" si="114"/>
        <v>0</v>
      </c>
      <c r="J3698" s="160" t="str">
        <f t="shared" si="115"/>
        <v>yes</v>
      </c>
    </row>
    <row r="3699" spans="2:10">
      <c r="B3699" t="s">
        <v>19975</v>
      </c>
      <c r="C3699" t="s">
        <v>19976</v>
      </c>
      <c r="D3699">
        <v>1</v>
      </c>
      <c r="E3699" s="160">
        <v>45635</v>
      </c>
      <c r="F3699" s="160">
        <v>45636</v>
      </c>
      <c r="G3699" s="160">
        <v>45889</v>
      </c>
      <c r="H3699" s="160"/>
      <c r="I3699" s="160" t="b">
        <f t="shared" si="114"/>
        <v>0</v>
      </c>
      <c r="J3699" s="160" t="b">
        <f t="shared" si="115"/>
        <v>0</v>
      </c>
    </row>
    <row r="3700" spans="2:10">
      <c r="B3700" t="s">
        <v>19977</v>
      </c>
      <c r="C3700" t="s">
        <v>19978</v>
      </c>
      <c r="D3700">
        <v>1</v>
      </c>
      <c r="E3700" s="160">
        <v>45637</v>
      </c>
      <c r="F3700" s="160">
        <v>45638</v>
      </c>
      <c r="G3700" s="160">
        <v>45892</v>
      </c>
      <c r="H3700" s="160"/>
      <c r="I3700" s="160" t="b">
        <f t="shared" si="114"/>
        <v>0</v>
      </c>
      <c r="J3700" s="160" t="b">
        <f t="shared" si="115"/>
        <v>0</v>
      </c>
    </row>
    <row r="3701" spans="2:10">
      <c r="B3701" t="s">
        <v>19979</v>
      </c>
      <c r="C3701" t="s">
        <v>19980</v>
      </c>
      <c r="D3701">
        <v>1</v>
      </c>
      <c r="E3701" s="160">
        <v>45640</v>
      </c>
      <c r="F3701" s="160">
        <v>45641</v>
      </c>
      <c r="G3701" s="160"/>
      <c r="H3701" s="160"/>
      <c r="I3701" s="160" t="b">
        <f t="shared" si="114"/>
        <v>0</v>
      </c>
      <c r="J3701" s="160" t="str">
        <f t="shared" si="115"/>
        <v>yes</v>
      </c>
    </row>
    <row r="3702" spans="2:10">
      <c r="B3702" t="s">
        <v>19981</v>
      </c>
      <c r="C3702" t="s">
        <v>19982</v>
      </c>
      <c r="D3702">
        <v>1</v>
      </c>
      <c r="E3702" s="160">
        <v>45642</v>
      </c>
      <c r="F3702" s="160">
        <v>45643</v>
      </c>
      <c r="G3702" s="160"/>
      <c r="H3702" s="160"/>
      <c r="I3702" s="160" t="b">
        <f t="shared" si="114"/>
        <v>0</v>
      </c>
      <c r="J3702" s="160" t="str">
        <f t="shared" si="115"/>
        <v>yes</v>
      </c>
    </row>
    <row r="3703" spans="2:10">
      <c r="B3703" t="s">
        <v>19983</v>
      </c>
      <c r="C3703" t="s">
        <v>19984</v>
      </c>
      <c r="D3703">
        <v>1</v>
      </c>
      <c r="E3703" s="160">
        <v>45641</v>
      </c>
      <c r="F3703" s="160">
        <v>45642</v>
      </c>
      <c r="G3703" s="160"/>
      <c r="H3703" s="160"/>
      <c r="I3703" s="160" t="b">
        <f t="shared" si="114"/>
        <v>0</v>
      </c>
      <c r="J3703" s="160" t="str">
        <f t="shared" si="115"/>
        <v>yes</v>
      </c>
    </row>
    <row r="3704" spans="2:10">
      <c r="B3704" t="s">
        <v>19985</v>
      </c>
      <c r="C3704" t="s">
        <v>19986</v>
      </c>
      <c r="D3704">
        <v>1</v>
      </c>
      <c r="E3704" s="160">
        <v>45643</v>
      </c>
      <c r="F3704" s="160">
        <v>45644</v>
      </c>
      <c r="G3704" s="160"/>
      <c r="H3704" s="160"/>
      <c r="I3704" s="160" t="b">
        <f t="shared" si="114"/>
        <v>0</v>
      </c>
      <c r="J3704" s="160" t="str">
        <f t="shared" si="115"/>
        <v>yes</v>
      </c>
    </row>
    <row r="3705" spans="2:10">
      <c r="B3705" t="s">
        <v>19987</v>
      </c>
      <c r="C3705" t="s">
        <v>19988</v>
      </c>
      <c r="D3705">
        <v>1</v>
      </c>
      <c r="E3705" s="160">
        <v>45650</v>
      </c>
      <c r="F3705" s="160">
        <v>45651</v>
      </c>
      <c r="G3705" s="160">
        <v>45887</v>
      </c>
      <c r="H3705" s="160"/>
      <c r="I3705" s="160" t="b">
        <f t="shared" si="114"/>
        <v>0</v>
      </c>
      <c r="J3705" s="160" t="b">
        <f t="shared" si="115"/>
        <v>0</v>
      </c>
    </row>
    <row r="3706" spans="2:10">
      <c r="B3706" t="s">
        <v>19989</v>
      </c>
      <c r="C3706" t="s">
        <v>19990</v>
      </c>
      <c r="D3706">
        <v>1</v>
      </c>
      <c r="E3706" s="160">
        <v>45652</v>
      </c>
      <c r="F3706" s="160">
        <v>45654</v>
      </c>
      <c r="G3706" s="160">
        <v>45889</v>
      </c>
      <c r="H3706" s="160"/>
      <c r="I3706" s="160" t="b">
        <f t="shared" si="114"/>
        <v>0</v>
      </c>
      <c r="J3706" s="160" t="b">
        <f t="shared" si="115"/>
        <v>0</v>
      </c>
    </row>
    <row r="3707" spans="2:10">
      <c r="B3707" t="s">
        <v>19991</v>
      </c>
      <c r="C3707" t="s">
        <v>19992</v>
      </c>
      <c r="D3707">
        <v>1</v>
      </c>
      <c r="E3707" s="160">
        <v>45645</v>
      </c>
      <c r="F3707" s="160">
        <v>45647</v>
      </c>
      <c r="G3707" s="160"/>
      <c r="H3707" s="160"/>
      <c r="I3707" s="160" t="b">
        <f t="shared" si="114"/>
        <v>0</v>
      </c>
      <c r="J3707" s="160" t="str">
        <f t="shared" si="115"/>
        <v>yes</v>
      </c>
    </row>
    <row r="3708" spans="2:10">
      <c r="B3708" t="s">
        <v>19993</v>
      </c>
      <c r="C3708" t="s">
        <v>19994</v>
      </c>
      <c r="D3708">
        <v>1</v>
      </c>
      <c r="E3708" s="160">
        <v>45648</v>
      </c>
      <c r="F3708" s="160">
        <v>45649</v>
      </c>
      <c r="G3708" s="160">
        <v>45882</v>
      </c>
      <c r="H3708" s="160"/>
      <c r="I3708" s="160" t="b">
        <f t="shared" si="114"/>
        <v>0</v>
      </c>
      <c r="J3708" s="160" t="b">
        <f t="shared" si="115"/>
        <v>0</v>
      </c>
    </row>
    <row r="3709" spans="2:10">
      <c r="B3709" t="s">
        <v>19995</v>
      </c>
      <c r="C3709" t="s">
        <v>19996</v>
      </c>
      <c r="D3709">
        <v>1</v>
      </c>
      <c r="E3709" s="160">
        <v>45650</v>
      </c>
      <c r="F3709" s="160">
        <v>45651</v>
      </c>
      <c r="G3709" s="160"/>
      <c r="H3709" s="160"/>
      <c r="I3709" s="160" t="b">
        <f t="shared" si="114"/>
        <v>0</v>
      </c>
      <c r="J3709" s="160" t="str">
        <f t="shared" si="115"/>
        <v>yes</v>
      </c>
    </row>
    <row r="3710" spans="2:10">
      <c r="B3710" t="s">
        <v>19997</v>
      </c>
      <c r="C3710" t="s">
        <v>19998</v>
      </c>
      <c r="D3710">
        <v>1</v>
      </c>
      <c r="E3710" s="160">
        <v>45652</v>
      </c>
      <c r="F3710" s="160">
        <v>45654</v>
      </c>
      <c r="G3710" s="160"/>
      <c r="H3710" s="160"/>
      <c r="I3710" s="160" t="b">
        <f t="shared" si="114"/>
        <v>0</v>
      </c>
      <c r="J3710" s="160" t="str">
        <f t="shared" si="115"/>
        <v>yes</v>
      </c>
    </row>
    <row r="3711" spans="2:10">
      <c r="B3711" t="s">
        <v>19999</v>
      </c>
      <c r="C3711" t="s">
        <v>20000</v>
      </c>
      <c r="D3711">
        <v>1</v>
      </c>
      <c r="E3711" s="160">
        <v>45635</v>
      </c>
      <c r="F3711" s="160">
        <v>45636</v>
      </c>
      <c r="G3711" s="160"/>
      <c r="H3711" s="160"/>
      <c r="I3711" s="160" t="b">
        <f t="shared" si="114"/>
        <v>0</v>
      </c>
      <c r="J3711" s="160" t="str">
        <f t="shared" si="115"/>
        <v>yes</v>
      </c>
    </row>
    <row r="3712" spans="2:10">
      <c r="B3712" t="s">
        <v>20001</v>
      </c>
      <c r="C3712" t="s">
        <v>20002</v>
      </c>
      <c r="D3712">
        <v>1</v>
      </c>
      <c r="E3712" s="160">
        <v>45637</v>
      </c>
      <c r="F3712" s="160">
        <v>45638</v>
      </c>
      <c r="G3712" s="160"/>
      <c r="H3712" s="160"/>
      <c r="I3712" s="160" t="b">
        <f t="shared" si="114"/>
        <v>0</v>
      </c>
      <c r="J3712" s="160" t="str">
        <f t="shared" si="115"/>
        <v>yes</v>
      </c>
    </row>
    <row r="3713" spans="2:10">
      <c r="B3713" t="s">
        <v>20003</v>
      </c>
      <c r="C3713" t="s">
        <v>20004</v>
      </c>
      <c r="D3713">
        <v>1</v>
      </c>
      <c r="E3713" s="160">
        <v>45640</v>
      </c>
      <c r="F3713" s="160">
        <v>45641</v>
      </c>
      <c r="G3713" s="160"/>
      <c r="H3713" s="160"/>
      <c r="I3713" s="160" t="b">
        <f t="shared" si="114"/>
        <v>0</v>
      </c>
      <c r="J3713" s="160" t="str">
        <f t="shared" si="115"/>
        <v>yes</v>
      </c>
    </row>
    <row r="3714" spans="2:10">
      <c r="B3714" t="s">
        <v>20005</v>
      </c>
      <c r="C3714" t="s">
        <v>20006</v>
      </c>
      <c r="D3714">
        <v>1</v>
      </c>
      <c r="E3714" s="160">
        <v>45642</v>
      </c>
      <c r="F3714" s="160">
        <v>45643</v>
      </c>
      <c r="G3714" s="160"/>
      <c r="H3714" s="160"/>
      <c r="I3714" s="160" t="b">
        <f t="shared" si="114"/>
        <v>0</v>
      </c>
      <c r="J3714" s="160" t="str">
        <f t="shared" si="115"/>
        <v>yes</v>
      </c>
    </row>
    <row r="3715" spans="2:10">
      <c r="B3715" t="s">
        <v>20007</v>
      </c>
      <c r="C3715" t="s">
        <v>20008</v>
      </c>
      <c r="D3715">
        <v>1</v>
      </c>
      <c r="E3715" s="160">
        <v>45644</v>
      </c>
      <c r="F3715" s="160">
        <v>45645</v>
      </c>
      <c r="G3715" s="160"/>
      <c r="I3715" s="160" t="b">
        <f t="shared" si="114"/>
        <v>0</v>
      </c>
      <c r="J3715" s="160" t="str">
        <f t="shared" si="115"/>
        <v>yes</v>
      </c>
    </row>
    <row r="3716" spans="2:10">
      <c r="B3716" t="s">
        <v>20009</v>
      </c>
      <c r="C3716" t="s">
        <v>20010</v>
      </c>
      <c r="D3716">
        <v>1</v>
      </c>
      <c r="E3716" s="160">
        <v>45640</v>
      </c>
      <c r="F3716" s="160">
        <v>45641</v>
      </c>
      <c r="G3716" s="160">
        <v>45882</v>
      </c>
      <c r="H3716" s="160"/>
      <c r="I3716" s="160" t="b">
        <f t="shared" si="114"/>
        <v>0</v>
      </c>
      <c r="J3716" s="160" t="b">
        <f t="shared" si="115"/>
        <v>0</v>
      </c>
    </row>
    <row r="3717" spans="2:10">
      <c r="B3717" t="s">
        <v>20011</v>
      </c>
      <c r="C3717" t="s">
        <v>20012</v>
      </c>
      <c r="D3717">
        <v>1</v>
      </c>
      <c r="E3717" s="160">
        <v>45642</v>
      </c>
      <c r="F3717" s="160">
        <v>45643</v>
      </c>
      <c r="G3717" s="160">
        <v>45885</v>
      </c>
      <c r="H3717" s="160"/>
      <c r="I3717" s="160" t="b">
        <f t="shared" si="114"/>
        <v>0</v>
      </c>
      <c r="J3717" s="160" t="b">
        <f t="shared" si="115"/>
        <v>0</v>
      </c>
    </row>
    <row r="3718" spans="2:10">
      <c r="B3718" t="s">
        <v>20013</v>
      </c>
      <c r="C3718" t="s">
        <v>20014</v>
      </c>
      <c r="D3718">
        <v>1</v>
      </c>
      <c r="E3718" s="160">
        <v>45644</v>
      </c>
      <c r="F3718" s="160">
        <v>45645</v>
      </c>
      <c r="G3718" s="160"/>
      <c r="H3718" s="160"/>
      <c r="I3718" s="160" t="b">
        <f t="shared" si="114"/>
        <v>0</v>
      </c>
      <c r="J3718" s="160" t="str">
        <f t="shared" si="115"/>
        <v>yes</v>
      </c>
    </row>
    <row r="3719" spans="2:10">
      <c r="B3719" t="s">
        <v>20015</v>
      </c>
      <c r="C3719" t="s">
        <v>20016</v>
      </c>
      <c r="D3719">
        <v>1</v>
      </c>
      <c r="E3719" s="160">
        <v>45647</v>
      </c>
      <c r="F3719" s="160">
        <v>45648</v>
      </c>
      <c r="G3719" s="160"/>
      <c r="H3719" s="160"/>
      <c r="I3719" s="160" t="b">
        <f t="shared" si="114"/>
        <v>0</v>
      </c>
      <c r="J3719" s="160" t="str">
        <f t="shared" si="115"/>
        <v>yes</v>
      </c>
    </row>
    <row r="3720" spans="2:10">
      <c r="B3720" t="s">
        <v>20017</v>
      </c>
      <c r="C3720" t="s">
        <v>20018</v>
      </c>
      <c r="D3720">
        <v>1</v>
      </c>
      <c r="E3720" s="160">
        <v>45640</v>
      </c>
      <c r="F3720" s="160">
        <v>45641</v>
      </c>
      <c r="G3720" s="160"/>
      <c r="H3720" s="160"/>
      <c r="I3720" s="160" t="b">
        <f t="shared" si="114"/>
        <v>0</v>
      </c>
      <c r="J3720" s="160" t="str">
        <f t="shared" si="115"/>
        <v>yes</v>
      </c>
    </row>
    <row r="3721" spans="2:10">
      <c r="B3721" t="s">
        <v>20019</v>
      </c>
      <c r="C3721" t="s">
        <v>20020</v>
      </c>
      <c r="D3721">
        <v>1</v>
      </c>
      <c r="E3721" s="160">
        <v>45642</v>
      </c>
      <c r="F3721" s="160">
        <v>45643</v>
      </c>
      <c r="G3721" s="160"/>
      <c r="H3721" s="160"/>
      <c r="I3721" s="160" t="b">
        <f t="shared" si="114"/>
        <v>0</v>
      </c>
      <c r="J3721" s="160" t="str">
        <f t="shared" si="115"/>
        <v>yes</v>
      </c>
    </row>
    <row r="3722" spans="2:10">
      <c r="B3722" t="s">
        <v>20021</v>
      </c>
      <c r="C3722" t="s">
        <v>20022</v>
      </c>
      <c r="D3722">
        <v>1</v>
      </c>
      <c r="E3722" s="160">
        <v>45644</v>
      </c>
      <c r="F3722" s="160">
        <v>45645</v>
      </c>
      <c r="I3722" s="160" t="b">
        <f t="shared" si="114"/>
        <v>0</v>
      </c>
      <c r="J3722" s="160" t="str">
        <f t="shared" si="115"/>
        <v>yes</v>
      </c>
    </row>
    <row r="3723" spans="2:10">
      <c r="B3723" t="s">
        <v>20023</v>
      </c>
      <c r="C3723" t="s">
        <v>20024</v>
      </c>
      <c r="D3723">
        <v>1</v>
      </c>
      <c r="E3723" s="160">
        <v>45647</v>
      </c>
      <c r="F3723" s="160">
        <v>45648</v>
      </c>
      <c r="G3723" s="160"/>
      <c r="I3723" s="160" t="b">
        <f t="shared" ref="I3723:I3786" si="116">IF(E3723=G3723,"yes")</f>
        <v>0</v>
      </c>
      <c r="J3723" s="160" t="str">
        <f t="shared" ref="J3723:J3786" si="117">IF(E3723&gt;G3723,"yes")</f>
        <v>yes</v>
      </c>
    </row>
    <row r="3724" spans="2:10">
      <c r="B3724" t="s">
        <v>20025</v>
      </c>
      <c r="C3724" t="s">
        <v>20026</v>
      </c>
      <c r="D3724">
        <v>1</v>
      </c>
      <c r="E3724" s="160">
        <v>45642</v>
      </c>
      <c r="F3724" s="160">
        <v>45643</v>
      </c>
      <c r="G3724" s="160"/>
      <c r="I3724" s="160" t="b">
        <f t="shared" si="116"/>
        <v>0</v>
      </c>
      <c r="J3724" s="160" t="str">
        <f t="shared" si="117"/>
        <v>yes</v>
      </c>
    </row>
    <row r="3725" spans="2:10">
      <c r="B3725" t="s">
        <v>20027</v>
      </c>
      <c r="C3725" t="s">
        <v>20028</v>
      </c>
      <c r="D3725">
        <v>1</v>
      </c>
      <c r="E3725" s="160">
        <v>45644</v>
      </c>
      <c r="F3725" s="160">
        <v>45645</v>
      </c>
      <c r="G3725" s="160"/>
      <c r="H3725" s="160"/>
      <c r="I3725" s="160" t="b">
        <f t="shared" si="116"/>
        <v>0</v>
      </c>
      <c r="J3725" s="160" t="str">
        <f t="shared" si="117"/>
        <v>yes</v>
      </c>
    </row>
    <row r="3726" spans="2:10">
      <c r="B3726" t="s">
        <v>20029</v>
      </c>
      <c r="C3726" t="s">
        <v>20030</v>
      </c>
      <c r="D3726">
        <v>1</v>
      </c>
      <c r="E3726" s="160">
        <v>45647</v>
      </c>
      <c r="F3726" s="160">
        <v>45648</v>
      </c>
      <c r="I3726" s="160" t="b">
        <f t="shared" si="116"/>
        <v>0</v>
      </c>
      <c r="J3726" s="160" t="str">
        <f t="shared" si="117"/>
        <v>yes</v>
      </c>
    </row>
    <row r="3727" spans="2:10">
      <c r="B3727" t="s">
        <v>20031</v>
      </c>
      <c r="C3727" t="s">
        <v>20032</v>
      </c>
      <c r="D3727">
        <v>1</v>
      </c>
      <c r="E3727" s="160">
        <v>45649</v>
      </c>
      <c r="F3727" s="160">
        <v>45650</v>
      </c>
      <c r="G3727" s="160"/>
      <c r="H3727" s="160"/>
      <c r="I3727" s="160" t="b">
        <f t="shared" si="116"/>
        <v>0</v>
      </c>
      <c r="J3727" s="160" t="str">
        <f t="shared" si="117"/>
        <v>yes</v>
      </c>
    </row>
    <row r="3728" spans="2:10">
      <c r="B3728" t="s">
        <v>20033</v>
      </c>
      <c r="C3728" t="s">
        <v>20034</v>
      </c>
      <c r="D3728">
        <v>1</v>
      </c>
      <c r="E3728" s="160">
        <v>45651</v>
      </c>
      <c r="F3728" s="160">
        <v>45652</v>
      </c>
      <c r="G3728" s="160"/>
      <c r="I3728" s="160" t="b">
        <f t="shared" si="116"/>
        <v>0</v>
      </c>
      <c r="J3728" s="160" t="str">
        <f t="shared" si="117"/>
        <v>yes</v>
      </c>
    </row>
    <row r="3729" spans="2:10">
      <c r="B3729" t="s">
        <v>20035</v>
      </c>
      <c r="C3729" t="s">
        <v>20036</v>
      </c>
      <c r="D3729">
        <v>1</v>
      </c>
      <c r="E3729" s="160">
        <v>45654</v>
      </c>
      <c r="F3729" s="160">
        <v>45655</v>
      </c>
      <c r="G3729" s="160"/>
      <c r="H3729" s="160"/>
      <c r="I3729" s="160" t="b">
        <f t="shared" si="116"/>
        <v>0</v>
      </c>
      <c r="J3729" s="160" t="str">
        <f t="shared" si="117"/>
        <v>yes</v>
      </c>
    </row>
    <row r="3730" spans="2:10">
      <c r="B3730" t="s">
        <v>20037</v>
      </c>
      <c r="C3730" t="s">
        <v>20038</v>
      </c>
      <c r="D3730">
        <v>1</v>
      </c>
      <c r="E3730" s="160">
        <v>45656</v>
      </c>
      <c r="F3730" s="160">
        <v>45657</v>
      </c>
      <c r="G3730" s="160"/>
      <c r="H3730" s="160"/>
      <c r="I3730" s="160" t="b">
        <f t="shared" si="116"/>
        <v>0</v>
      </c>
      <c r="J3730" s="160" t="str">
        <f t="shared" si="117"/>
        <v>yes</v>
      </c>
    </row>
    <row r="3731" spans="2:10">
      <c r="B3731" t="s">
        <v>20039</v>
      </c>
      <c r="C3731" t="s">
        <v>20040</v>
      </c>
      <c r="D3731">
        <v>1</v>
      </c>
      <c r="E3731" s="160">
        <v>45658</v>
      </c>
      <c r="F3731" s="160">
        <v>45659</v>
      </c>
      <c r="I3731" s="160" t="b">
        <f t="shared" si="116"/>
        <v>0</v>
      </c>
      <c r="J3731" s="160" t="str">
        <f t="shared" si="117"/>
        <v>yes</v>
      </c>
    </row>
    <row r="3732" spans="2:10">
      <c r="B3732" t="s">
        <v>20041</v>
      </c>
      <c r="C3732" t="s">
        <v>20042</v>
      </c>
      <c r="D3732">
        <v>1</v>
      </c>
      <c r="E3732" s="160">
        <v>45661</v>
      </c>
      <c r="F3732" s="160">
        <v>45662</v>
      </c>
      <c r="G3732" s="160"/>
      <c r="H3732" s="160"/>
      <c r="I3732" s="160" t="b">
        <f t="shared" si="116"/>
        <v>0</v>
      </c>
      <c r="J3732" s="160" t="str">
        <f t="shared" si="117"/>
        <v>yes</v>
      </c>
    </row>
    <row r="3733" spans="2:10">
      <c r="B3733" t="s">
        <v>20043</v>
      </c>
      <c r="C3733" t="s">
        <v>20044</v>
      </c>
      <c r="D3733">
        <v>1</v>
      </c>
      <c r="E3733" s="160">
        <v>45654</v>
      </c>
      <c r="F3733" s="160">
        <v>45655</v>
      </c>
      <c r="G3733" s="160"/>
      <c r="H3733" s="160"/>
      <c r="I3733" s="160" t="b">
        <f t="shared" si="116"/>
        <v>0</v>
      </c>
      <c r="J3733" s="160" t="str">
        <f t="shared" si="117"/>
        <v>yes</v>
      </c>
    </row>
    <row r="3734" spans="2:10">
      <c r="B3734" t="s">
        <v>20045</v>
      </c>
      <c r="C3734" t="s">
        <v>20046</v>
      </c>
      <c r="D3734">
        <v>1</v>
      </c>
      <c r="E3734" s="160">
        <v>45656</v>
      </c>
      <c r="F3734" s="160">
        <v>45657</v>
      </c>
      <c r="G3734" s="160"/>
      <c r="H3734" s="160"/>
      <c r="I3734" s="160" t="b">
        <f t="shared" si="116"/>
        <v>0</v>
      </c>
      <c r="J3734" s="160" t="str">
        <f t="shared" si="117"/>
        <v>yes</v>
      </c>
    </row>
    <row r="3735" spans="2:10">
      <c r="B3735" t="s">
        <v>20047</v>
      </c>
      <c r="C3735" t="s">
        <v>20048</v>
      </c>
      <c r="D3735">
        <v>1</v>
      </c>
      <c r="E3735" s="160">
        <v>45658</v>
      </c>
      <c r="F3735" s="160">
        <v>45659</v>
      </c>
      <c r="G3735" s="160"/>
      <c r="H3735" s="160"/>
      <c r="I3735" s="160" t="b">
        <f t="shared" si="116"/>
        <v>0</v>
      </c>
      <c r="J3735" s="160" t="str">
        <f t="shared" si="117"/>
        <v>yes</v>
      </c>
    </row>
    <row r="3736" spans="2:10">
      <c r="B3736" t="s">
        <v>20049</v>
      </c>
      <c r="C3736" t="s">
        <v>20050</v>
      </c>
      <c r="D3736">
        <v>1</v>
      </c>
      <c r="E3736" s="160">
        <v>45661</v>
      </c>
      <c r="F3736" s="160">
        <v>45662</v>
      </c>
      <c r="I3736" s="160" t="b">
        <f t="shared" si="116"/>
        <v>0</v>
      </c>
      <c r="J3736" s="160" t="str">
        <f t="shared" si="117"/>
        <v>yes</v>
      </c>
    </row>
    <row r="3737" spans="2:10">
      <c r="B3737" t="s">
        <v>20051</v>
      </c>
      <c r="C3737" t="s">
        <v>20052</v>
      </c>
      <c r="D3737">
        <v>1</v>
      </c>
      <c r="E3737" s="160">
        <v>45663</v>
      </c>
      <c r="F3737" s="160">
        <v>45664</v>
      </c>
      <c r="I3737" s="160" t="b">
        <f t="shared" si="116"/>
        <v>0</v>
      </c>
      <c r="J3737" s="160" t="str">
        <f t="shared" si="117"/>
        <v>yes</v>
      </c>
    </row>
    <row r="3738" spans="2:10">
      <c r="B3738" t="s">
        <v>20053</v>
      </c>
      <c r="C3738" t="s">
        <v>20054</v>
      </c>
      <c r="D3738">
        <v>1</v>
      </c>
      <c r="E3738" s="160">
        <v>45656</v>
      </c>
      <c r="F3738" s="160">
        <v>45657</v>
      </c>
      <c r="I3738" s="160" t="b">
        <f t="shared" si="116"/>
        <v>0</v>
      </c>
      <c r="J3738" s="160" t="str">
        <f t="shared" si="117"/>
        <v>yes</v>
      </c>
    </row>
    <row r="3739" spans="2:10">
      <c r="B3739" t="s">
        <v>20055</v>
      </c>
      <c r="C3739" t="s">
        <v>20056</v>
      </c>
      <c r="D3739">
        <v>1</v>
      </c>
      <c r="E3739" s="160">
        <v>45658</v>
      </c>
      <c r="F3739" s="160">
        <v>45659</v>
      </c>
      <c r="I3739" s="160" t="b">
        <f t="shared" si="116"/>
        <v>0</v>
      </c>
      <c r="J3739" s="160" t="str">
        <f t="shared" si="117"/>
        <v>yes</v>
      </c>
    </row>
    <row r="3740" spans="2:10">
      <c r="B3740" t="s">
        <v>20057</v>
      </c>
      <c r="C3740" t="s">
        <v>20058</v>
      </c>
      <c r="D3740">
        <v>1</v>
      </c>
      <c r="E3740" s="160">
        <v>45661</v>
      </c>
      <c r="F3740" s="160">
        <v>45662</v>
      </c>
      <c r="I3740" s="160" t="b">
        <f t="shared" si="116"/>
        <v>0</v>
      </c>
      <c r="J3740" s="160" t="str">
        <f t="shared" si="117"/>
        <v>yes</v>
      </c>
    </row>
    <row r="3741" spans="2:10">
      <c r="B3741" t="s">
        <v>20059</v>
      </c>
      <c r="C3741" t="s">
        <v>20060</v>
      </c>
      <c r="D3741">
        <v>1</v>
      </c>
      <c r="E3741" s="160">
        <v>45663</v>
      </c>
      <c r="F3741" s="160">
        <v>45664</v>
      </c>
      <c r="I3741" s="160" t="b">
        <f t="shared" si="116"/>
        <v>0</v>
      </c>
      <c r="J3741" s="160" t="str">
        <f t="shared" si="117"/>
        <v>yes</v>
      </c>
    </row>
    <row r="3742" spans="2:10">
      <c r="B3742" t="s">
        <v>20061</v>
      </c>
      <c r="C3742" t="s">
        <v>20062</v>
      </c>
      <c r="D3742">
        <v>1</v>
      </c>
      <c r="E3742" s="160">
        <v>45665</v>
      </c>
      <c r="F3742" s="160">
        <v>45666</v>
      </c>
      <c r="G3742" s="160"/>
      <c r="I3742" s="160" t="b">
        <f t="shared" si="116"/>
        <v>0</v>
      </c>
      <c r="J3742" s="160" t="str">
        <f t="shared" si="117"/>
        <v>yes</v>
      </c>
    </row>
    <row r="3743" spans="2:10">
      <c r="B3743" t="s">
        <v>20063</v>
      </c>
      <c r="C3743" t="s">
        <v>20064</v>
      </c>
      <c r="D3743">
        <v>1</v>
      </c>
      <c r="E3743" s="160">
        <v>45658</v>
      </c>
      <c r="F3743" s="160">
        <v>45659</v>
      </c>
      <c r="G3743" s="160"/>
      <c r="I3743" s="160" t="b">
        <f t="shared" si="116"/>
        <v>0</v>
      </c>
      <c r="J3743" s="160" t="str">
        <f t="shared" si="117"/>
        <v>yes</v>
      </c>
    </row>
    <row r="3744" spans="2:10">
      <c r="B3744" t="s">
        <v>20065</v>
      </c>
      <c r="C3744" t="s">
        <v>20066</v>
      </c>
      <c r="D3744">
        <v>1</v>
      </c>
      <c r="E3744" s="160">
        <v>45661</v>
      </c>
      <c r="F3744" s="160">
        <v>45662</v>
      </c>
      <c r="I3744" s="160" t="b">
        <f t="shared" si="116"/>
        <v>0</v>
      </c>
      <c r="J3744" s="160" t="str">
        <f t="shared" si="117"/>
        <v>yes</v>
      </c>
    </row>
    <row r="3745" spans="2:10">
      <c r="B3745" t="s">
        <v>20067</v>
      </c>
      <c r="C3745" t="s">
        <v>20068</v>
      </c>
      <c r="D3745">
        <v>1</v>
      </c>
      <c r="E3745" s="160">
        <v>45663</v>
      </c>
      <c r="F3745" s="160">
        <v>45664</v>
      </c>
      <c r="I3745" s="160" t="b">
        <f t="shared" si="116"/>
        <v>0</v>
      </c>
      <c r="J3745" s="160" t="str">
        <f t="shared" si="117"/>
        <v>yes</v>
      </c>
    </row>
    <row r="3746" spans="2:10">
      <c r="B3746" t="s">
        <v>20069</v>
      </c>
      <c r="C3746" t="s">
        <v>20070</v>
      </c>
      <c r="D3746">
        <v>1</v>
      </c>
      <c r="E3746" s="160">
        <v>45665</v>
      </c>
      <c r="F3746" s="160">
        <v>45666</v>
      </c>
      <c r="I3746" s="160" t="b">
        <f t="shared" si="116"/>
        <v>0</v>
      </c>
      <c r="J3746" s="160" t="str">
        <f t="shared" si="117"/>
        <v>yes</v>
      </c>
    </row>
    <row r="3747" spans="2:10">
      <c r="B3747" t="s">
        <v>20071</v>
      </c>
      <c r="C3747" t="s">
        <v>20072</v>
      </c>
      <c r="D3747">
        <v>1</v>
      </c>
      <c r="E3747" s="160">
        <v>45668</v>
      </c>
      <c r="F3747" s="160">
        <v>45669</v>
      </c>
      <c r="I3747" s="160" t="b">
        <f t="shared" si="116"/>
        <v>0</v>
      </c>
      <c r="J3747" s="160" t="str">
        <f t="shared" si="117"/>
        <v>yes</v>
      </c>
    </row>
    <row r="3748" spans="2:10">
      <c r="B3748" t="s">
        <v>20073</v>
      </c>
      <c r="C3748" t="s">
        <v>20074</v>
      </c>
      <c r="D3748">
        <v>1</v>
      </c>
      <c r="E3748" s="160">
        <v>45665</v>
      </c>
      <c r="F3748" s="160">
        <v>45666</v>
      </c>
      <c r="G3748" s="160"/>
      <c r="I3748" s="160" t="b">
        <f t="shared" si="116"/>
        <v>0</v>
      </c>
      <c r="J3748" s="160" t="str">
        <f t="shared" si="117"/>
        <v>yes</v>
      </c>
    </row>
    <row r="3749" spans="2:10">
      <c r="B3749" t="s">
        <v>20075</v>
      </c>
      <c r="C3749" t="s">
        <v>20076</v>
      </c>
      <c r="D3749">
        <v>1</v>
      </c>
      <c r="E3749" s="160">
        <v>45668</v>
      </c>
      <c r="F3749" s="160">
        <v>45669</v>
      </c>
      <c r="G3749" s="160"/>
      <c r="I3749" s="160" t="b">
        <f t="shared" si="116"/>
        <v>0</v>
      </c>
      <c r="J3749" s="160" t="str">
        <f t="shared" si="117"/>
        <v>yes</v>
      </c>
    </row>
    <row r="3750" spans="2:10">
      <c r="B3750" t="s">
        <v>20077</v>
      </c>
      <c r="C3750" t="s">
        <v>20078</v>
      </c>
      <c r="D3750">
        <v>1</v>
      </c>
      <c r="E3750" s="160">
        <v>45670</v>
      </c>
      <c r="F3750" s="160">
        <v>45671</v>
      </c>
      <c r="G3750" s="160"/>
      <c r="I3750" s="160" t="b">
        <f t="shared" si="116"/>
        <v>0</v>
      </c>
      <c r="J3750" s="160" t="str">
        <f t="shared" si="117"/>
        <v>yes</v>
      </c>
    </row>
    <row r="3751" spans="2:10">
      <c r="B3751" t="s">
        <v>20079</v>
      </c>
      <c r="C3751" t="s">
        <v>20080</v>
      </c>
      <c r="D3751">
        <v>1</v>
      </c>
      <c r="E3751" s="160">
        <v>45672</v>
      </c>
      <c r="F3751" s="160">
        <v>45673</v>
      </c>
      <c r="G3751" s="160"/>
      <c r="I3751" s="160" t="b">
        <f t="shared" si="116"/>
        <v>0</v>
      </c>
      <c r="J3751" s="160" t="str">
        <f t="shared" si="117"/>
        <v>yes</v>
      </c>
    </row>
    <row r="3752" spans="2:10">
      <c r="B3752" t="s">
        <v>20081</v>
      </c>
      <c r="C3752" t="s">
        <v>20082</v>
      </c>
      <c r="D3752">
        <v>1</v>
      </c>
      <c r="E3752" s="160">
        <v>45675</v>
      </c>
      <c r="F3752" s="160">
        <v>45676</v>
      </c>
      <c r="I3752" s="160" t="b">
        <f t="shared" si="116"/>
        <v>0</v>
      </c>
      <c r="J3752" s="160" t="str">
        <f t="shared" si="117"/>
        <v>yes</v>
      </c>
    </row>
    <row r="3753" spans="2:10">
      <c r="B3753" t="s">
        <v>20083</v>
      </c>
      <c r="C3753" t="s">
        <v>20084</v>
      </c>
      <c r="D3753">
        <v>1</v>
      </c>
      <c r="E3753" s="160">
        <v>45677</v>
      </c>
      <c r="F3753" s="160">
        <v>45678</v>
      </c>
      <c r="I3753" s="160" t="b">
        <f t="shared" si="116"/>
        <v>0</v>
      </c>
      <c r="J3753" s="160" t="str">
        <f t="shared" si="117"/>
        <v>yes</v>
      </c>
    </row>
    <row r="3754" spans="2:10">
      <c r="B3754" t="s">
        <v>20085</v>
      </c>
      <c r="C3754" t="s">
        <v>20086</v>
      </c>
      <c r="D3754">
        <v>1</v>
      </c>
      <c r="E3754" s="160">
        <v>45679</v>
      </c>
      <c r="F3754" s="160">
        <v>45680</v>
      </c>
      <c r="I3754" s="160" t="b">
        <f t="shared" si="116"/>
        <v>0</v>
      </c>
      <c r="J3754" s="160" t="str">
        <f t="shared" si="117"/>
        <v>yes</v>
      </c>
    </row>
    <row r="3755" spans="2:10">
      <c r="B3755" t="s">
        <v>20087</v>
      </c>
      <c r="C3755" t="s">
        <v>20088</v>
      </c>
      <c r="D3755">
        <v>1</v>
      </c>
      <c r="E3755" s="160">
        <v>45672</v>
      </c>
      <c r="F3755" s="160">
        <v>45673</v>
      </c>
      <c r="G3755" s="160"/>
      <c r="I3755" s="160" t="b">
        <f t="shared" si="116"/>
        <v>0</v>
      </c>
      <c r="J3755" s="160" t="str">
        <f t="shared" si="117"/>
        <v>yes</v>
      </c>
    </row>
    <row r="3756" spans="2:10">
      <c r="B3756" t="s">
        <v>20089</v>
      </c>
      <c r="C3756" t="s">
        <v>20090</v>
      </c>
      <c r="D3756">
        <v>1</v>
      </c>
      <c r="E3756" s="160">
        <v>45675</v>
      </c>
      <c r="F3756" s="160">
        <v>45676</v>
      </c>
      <c r="G3756" s="160"/>
      <c r="I3756" s="160" t="b">
        <f t="shared" si="116"/>
        <v>0</v>
      </c>
      <c r="J3756" s="160" t="str">
        <f t="shared" si="117"/>
        <v>yes</v>
      </c>
    </row>
    <row r="3757" spans="2:10">
      <c r="B3757" t="s">
        <v>20091</v>
      </c>
      <c r="C3757" t="s">
        <v>20092</v>
      </c>
      <c r="D3757">
        <v>1</v>
      </c>
      <c r="E3757" s="160">
        <v>45677</v>
      </c>
      <c r="F3757" s="160">
        <v>45678</v>
      </c>
      <c r="G3757" s="160"/>
      <c r="I3757" s="160" t="b">
        <f t="shared" si="116"/>
        <v>0</v>
      </c>
      <c r="J3757" s="160" t="str">
        <f t="shared" si="117"/>
        <v>yes</v>
      </c>
    </row>
    <row r="3758" spans="2:10">
      <c r="B3758" t="s">
        <v>20093</v>
      </c>
      <c r="C3758" t="s">
        <v>20094</v>
      </c>
      <c r="D3758">
        <v>1</v>
      </c>
      <c r="E3758" s="160">
        <v>45650</v>
      </c>
      <c r="F3758" s="160">
        <v>45651</v>
      </c>
      <c r="I3758" s="160" t="b">
        <f t="shared" si="116"/>
        <v>0</v>
      </c>
      <c r="J3758" s="160" t="str">
        <f t="shared" si="117"/>
        <v>yes</v>
      </c>
    </row>
    <row r="3759" spans="2:10">
      <c r="B3759" t="s">
        <v>20095</v>
      </c>
      <c r="C3759" t="s">
        <v>20096</v>
      </c>
      <c r="D3759">
        <v>1</v>
      </c>
      <c r="E3759" s="160">
        <v>45635</v>
      </c>
      <c r="F3759" s="160">
        <v>45636</v>
      </c>
      <c r="G3759" s="160"/>
      <c r="I3759" s="160" t="b">
        <f t="shared" si="116"/>
        <v>0</v>
      </c>
      <c r="J3759" s="160" t="str">
        <f t="shared" si="117"/>
        <v>yes</v>
      </c>
    </row>
    <row r="3760" spans="2:10">
      <c r="B3760" t="s">
        <v>20097</v>
      </c>
      <c r="C3760" t="s">
        <v>20098</v>
      </c>
      <c r="D3760">
        <v>1</v>
      </c>
      <c r="E3760" s="160">
        <v>45638</v>
      </c>
      <c r="F3760" s="160">
        <v>45640</v>
      </c>
      <c r="G3760" s="160"/>
      <c r="I3760" s="160" t="b">
        <f t="shared" si="116"/>
        <v>0</v>
      </c>
      <c r="J3760" s="160" t="str">
        <f t="shared" si="117"/>
        <v>yes</v>
      </c>
    </row>
    <row r="3761" spans="2:10">
      <c r="B3761" t="s">
        <v>20099</v>
      </c>
      <c r="C3761" t="s">
        <v>20100</v>
      </c>
      <c r="D3761">
        <v>1</v>
      </c>
      <c r="E3761" s="160">
        <v>45642</v>
      </c>
      <c r="F3761" s="160">
        <v>45643</v>
      </c>
      <c r="G3761" s="160">
        <v>45899</v>
      </c>
      <c r="I3761" s="160" t="b">
        <f t="shared" si="116"/>
        <v>0</v>
      </c>
      <c r="J3761" s="160" t="b">
        <f t="shared" si="117"/>
        <v>0</v>
      </c>
    </row>
    <row r="3762" spans="2:10">
      <c r="B3762" t="s">
        <v>20101</v>
      </c>
      <c r="C3762" t="s">
        <v>20102</v>
      </c>
      <c r="D3762">
        <v>1</v>
      </c>
      <c r="E3762" s="160">
        <v>45644</v>
      </c>
      <c r="F3762" s="160">
        <v>45647</v>
      </c>
      <c r="G3762" s="160"/>
      <c r="I3762" s="160" t="b">
        <f t="shared" si="116"/>
        <v>0</v>
      </c>
      <c r="J3762" s="160" t="str">
        <f t="shared" si="117"/>
        <v>yes</v>
      </c>
    </row>
    <row r="3763" spans="2:10">
      <c r="B3763" t="s">
        <v>20103</v>
      </c>
      <c r="C3763" t="s">
        <v>20104</v>
      </c>
      <c r="D3763">
        <v>1</v>
      </c>
      <c r="E3763" s="160">
        <v>45661</v>
      </c>
      <c r="F3763" s="160">
        <v>45664</v>
      </c>
      <c r="G3763" s="160">
        <v>45916</v>
      </c>
      <c r="I3763" s="160" t="b">
        <f t="shared" si="116"/>
        <v>0</v>
      </c>
      <c r="J3763" s="160" t="b">
        <f t="shared" si="117"/>
        <v>0</v>
      </c>
    </row>
    <row r="3764" spans="2:10">
      <c r="B3764" t="s">
        <v>20105</v>
      </c>
      <c r="C3764" t="s">
        <v>20106</v>
      </c>
      <c r="D3764">
        <v>1</v>
      </c>
      <c r="E3764" s="160">
        <v>45644</v>
      </c>
      <c r="F3764" s="160">
        <v>45645</v>
      </c>
      <c r="G3764" s="160"/>
      <c r="I3764" s="160" t="b">
        <f t="shared" si="116"/>
        <v>0</v>
      </c>
      <c r="J3764" s="160" t="str">
        <f t="shared" si="117"/>
        <v>yes</v>
      </c>
    </row>
    <row r="3765" spans="2:10">
      <c r="B3765" t="s">
        <v>20107</v>
      </c>
      <c r="C3765" t="s">
        <v>20108</v>
      </c>
      <c r="D3765">
        <v>1</v>
      </c>
      <c r="E3765" s="160">
        <v>45661</v>
      </c>
      <c r="F3765" s="160">
        <v>45662</v>
      </c>
      <c r="I3765" s="160" t="b">
        <f t="shared" si="116"/>
        <v>0</v>
      </c>
      <c r="J3765" s="160" t="str">
        <f t="shared" si="117"/>
        <v>yes</v>
      </c>
    </row>
    <row r="3766" spans="2:10">
      <c r="B3766" t="s">
        <v>20109</v>
      </c>
      <c r="C3766" t="s">
        <v>20110</v>
      </c>
      <c r="D3766">
        <v>1</v>
      </c>
      <c r="E3766" s="160">
        <v>45647</v>
      </c>
      <c r="F3766" s="160">
        <v>45648</v>
      </c>
      <c r="I3766" s="160" t="b">
        <f t="shared" si="116"/>
        <v>0</v>
      </c>
      <c r="J3766" s="160" t="str">
        <f t="shared" si="117"/>
        <v>yes</v>
      </c>
    </row>
    <row r="3767" spans="2:10">
      <c r="B3767" t="s">
        <v>20111</v>
      </c>
      <c r="C3767" t="s">
        <v>20112</v>
      </c>
      <c r="D3767">
        <v>1</v>
      </c>
      <c r="E3767" s="160">
        <v>45649</v>
      </c>
      <c r="F3767" s="160">
        <v>45650</v>
      </c>
      <c r="I3767" s="160" t="b">
        <f t="shared" si="116"/>
        <v>0</v>
      </c>
      <c r="J3767" s="160" t="str">
        <f t="shared" si="117"/>
        <v>yes</v>
      </c>
    </row>
    <row r="3768" spans="2:10">
      <c r="B3768" t="s">
        <v>20113</v>
      </c>
      <c r="C3768" t="s">
        <v>20114</v>
      </c>
      <c r="D3768">
        <v>1</v>
      </c>
      <c r="E3768" s="160">
        <v>45651</v>
      </c>
      <c r="F3768" s="160">
        <v>45654</v>
      </c>
      <c r="G3768" s="160"/>
      <c r="I3768" s="160" t="b">
        <f t="shared" si="116"/>
        <v>0</v>
      </c>
      <c r="J3768" s="160" t="str">
        <f t="shared" si="117"/>
        <v>yes</v>
      </c>
    </row>
    <row r="3769" spans="2:10">
      <c r="B3769" t="s">
        <v>20115</v>
      </c>
      <c r="C3769" t="s">
        <v>20116</v>
      </c>
      <c r="D3769">
        <v>1</v>
      </c>
      <c r="E3769" s="160">
        <v>45661</v>
      </c>
      <c r="F3769" s="160">
        <v>45665</v>
      </c>
      <c r="G3769" s="160"/>
      <c r="H3769" s="160"/>
      <c r="I3769" s="160" t="b">
        <f t="shared" si="116"/>
        <v>0</v>
      </c>
      <c r="J3769" s="160" t="str">
        <f t="shared" si="117"/>
        <v>yes</v>
      </c>
    </row>
    <row r="3770" spans="2:10">
      <c r="B3770" t="s">
        <v>20117</v>
      </c>
      <c r="C3770" t="s">
        <v>20118</v>
      </c>
      <c r="D3770">
        <v>1</v>
      </c>
      <c r="E3770" s="160">
        <v>45661</v>
      </c>
      <c r="F3770" s="160">
        <v>45662</v>
      </c>
      <c r="G3770" s="160"/>
      <c r="I3770" s="160" t="b">
        <f t="shared" si="116"/>
        <v>0</v>
      </c>
      <c r="J3770" s="160" t="str">
        <f t="shared" si="117"/>
        <v>yes</v>
      </c>
    </row>
    <row r="3771" spans="2:10">
      <c r="B3771" t="s">
        <v>20119</v>
      </c>
      <c r="C3771" t="s">
        <v>20120</v>
      </c>
      <c r="D3771">
        <v>1</v>
      </c>
      <c r="E3771" s="160">
        <v>45654</v>
      </c>
      <c r="F3771" s="160">
        <v>45655</v>
      </c>
      <c r="G3771" s="160"/>
      <c r="I3771" s="160" t="b">
        <f t="shared" si="116"/>
        <v>0</v>
      </c>
      <c r="J3771" s="160" t="str">
        <f t="shared" si="117"/>
        <v>yes</v>
      </c>
    </row>
    <row r="3772" spans="2:10">
      <c r="B3772" t="s">
        <v>20121</v>
      </c>
      <c r="C3772" t="s">
        <v>20122</v>
      </c>
      <c r="D3772">
        <v>1</v>
      </c>
      <c r="E3772" s="160">
        <v>45661</v>
      </c>
      <c r="F3772" s="160">
        <v>45662</v>
      </c>
      <c r="G3772" s="160"/>
      <c r="I3772" s="160" t="b">
        <f t="shared" si="116"/>
        <v>0</v>
      </c>
      <c r="J3772" s="160" t="str">
        <f t="shared" si="117"/>
        <v>yes</v>
      </c>
    </row>
    <row r="3773" spans="2:10">
      <c r="B3773" t="s">
        <v>20123</v>
      </c>
      <c r="C3773" t="s">
        <v>20124</v>
      </c>
      <c r="D3773">
        <v>1</v>
      </c>
      <c r="E3773" s="160">
        <v>45656</v>
      </c>
      <c r="F3773" s="160">
        <v>45657</v>
      </c>
      <c r="G3773" s="160"/>
      <c r="I3773" s="160" t="b">
        <f t="shared" si="116"/>
        <v>0</v>
      </c>
      <c r="J3773" s="160" t="str">
        <f t="shared" si="117"/>
        <v>yes</v>
      </c>
    </row>
    <row r="3774" spans="2:10">
      <c r="B3774" t="s">
        <v>20125</v>
      </c>
      <c r="C3774" t="s">
        <v>20126</v>
      </c>
      <c r="D3774">
        <v>1</v>
      </c>
      <c r="E3774" s="160">
        <v>45661</v>
      </c>
      <c r="F3774" s="160">
        <v>45662</v>
      </c>
      <c r="G3774" s="160"/>
      <c r="I3774" s="160" t="b">
        <f t="shared" si="116"/>
        <v>0</v>
      </c>
      <c r="J3774" s="160" t="str">
        <f t="shared" si="117"/>
        <v>yes</v>
      </c>
    </row>
    <row r="3775" spans="2:10">
      <c r="B3775" t="s">
        <v>20127</v>
      </c>
      <c r="C3775" t="s">
        <v>20128</v>
      </c>
      <c r="D3775">
        <v>1</v>
      </c>
      <c r="E3775" s="160">
        <v>45651</v>
      </c>
      <c r="F3775" s="160">
        <v>45652</v>
      </c>
      <c r="I3775" s="160" t="b">
        <f t="shared" si="116"/>
        <v>0</v>
      </c>
      <c r="J3775" s="160" t="str">
        <f t="shared" si="117"/>
        <v>yes</v>
      </c>
    </row>
    <row r="3776" spans="2:10">
      <c r="B3776" t="s">
        <v>20129</v>
      </c>
      <c r="C3776" t="s">
        <v>20130</v>
      </c>
      <c r="D3776">
        <v>1</v>
      </c>
      <c r="E3776" s="160">
        <v>45661</v>
      </c>
      <c r="F3776" s="160">
        <v>45662</v>
      </c>
      <c r="I3776" s="160" t="b">
        <f t="shared" si="116"/>
        <v>0</v>
      </c>
      <c r="J3776" s="160" t="str">
        <f t="shared" si="117"/>
        <v>yes</v>
      </c>
    </row>
    <row r="3777" spans="2:10">
      <c r="B3777" t="s">
        <v>20131</v>
      </c>
      <c r="C3777" t="s">
        <v>20132</v>
      </c>
      <c r="D3777">
        <v>1</v>
      </c>
      <c r="E3777" s="160">
        <v>45652</v>
      </c>
      <c r="F3777" s="160">
        <v>45655</v>
      </c>
      <c r="G3777" s="160"/>
      <c r="H3777" s="160"/>
      <c r="I3777" s="160" t="b">
        <f t="shared" si="116"/>
        <v>0</v>
      </c>
      <c r="J3777" s="160" t="str">
        <f t="shared" si="117"/>
        <v>yes</v>
      </c>
    </row>
    <row r="3778" spans="2:10">
      <c r="B3778" t="s">
        <v>20133</v>
      </c>
      <c r="C3778" t="s">
        <v>20134</v>
      </c>
      <c r="D3778">
        <v>1</v>
      </c>
      <c r="E3778" s="160">
        <v>45656</v>
      </c>
      <c r="F3778" s="160">
        <v>45657</v>
      </c>
      <c r="G3778" s="160"/>
      <c r="H3778" s="160"/>
      <c r="I3778" s="160" t="b">
        <f t="shared" si="116"/>
        <v>0</v>
      </c>
      <c r="J3778" s="160" t="str">
        <f t="shared" si="117"/>
        <v>yes</v>
      </c>
    </row>
    <row r="3779" spans="2:10">
      <c r="B3779" t="s">
        <v>20135</v>
      </c>
      <c r="C3779" t="s">
        <v>20136</v>
      </c>
      <c r="D3779">
        <v>1</v>
      </c>
      <c r="E3779" s="160">
        <v>45658</v>
      </c>
      <c r="F3779" s="160">
        <v>45659</v>
      </c>
      <c r="G3779" s="160"/>
      <c r="H3779" s="160"/>
      <c r="I3779" s="160" t="b">
        <f t="shared" si="116"/>
        <v>0</v>
      </c>
      <c r="J3779" s="160" t="str">
        <f t="shared" si="117"/>
        <v>yes</v>
      </c>
    </row>
    <row r="3780" spans="2:10">
      <c r="B3780" t="s">
        <v>20137</v>
      </c>
      <c r="C3780" t="s">
        <v>20138</v>
      </c>
      <c r="D3780">
        <v>1</v>
      </c>
      <c r="E3780" s="160">
        <v>45654</v>
      </c>
      <c r="F3780" s="160">
        <v>45655</v>
      </c>
      <c r="G3780" s="160"/>
      <c r="H3780" s="160"/>
      <c r="I3780" s="160" t="b">
        <f t="shared" si="116"/>
        <v>0</v>
      </c>
      <c r="J3780" s="160" t="str">
        <f t="shared" si="117"/>
        <v>yes</v>
      </c>
    </row>
    <row r="3781" spans="2:10">
      <c r="B3781" t="s">
        <v>20139</v>
      </c>
      <c r="C3781" t="s">
        <v>20140</v>
      </c>
      <c r="D3781">
        <v>1</v>
      </c>
      <c r="E3781" s="160">
        <v>45656</v>
      </c>
      <c r="F3781" s="160">
        <v>45657</v>
      </c>
      <c r="G3781" s="160"/>
      <c r="H3781" s="160"/>
      <c r="I3781" s="160" t="b">
        <f t="shared" si="116"/>
        <v>0</v>
      </c>
      <c r="J3781" s="160" t="str">
        <f t="shared" si="117"/>
        <v>yes</v>
      </c>
    </row>
    <row r="3782" spans="2:10">
      <c r="B3782" t="s">
        <v>20141</v>
      </c>
      <c r="C3782" t="s">
        <v>20142</v>
      </c>
      <c r="D3782">
        <v>1</v>
      </c>
      <c r="E3782" s="160">
        <v>45658</v>
      </c>
      <c r="F3782" s="160">
        <v>45659</v>
      </c>
      <c r="G3782" s="160"/>
      <c r="H3782" s="160"/>
      <c r="I3782" s="160" t="b">
        <f t="shared" si="116"/>
        <v>0</v>
      </c>
      <c r="J3782" s="160" t="str">
        <f t="shared" si="117"/>
        <v>yes</v>
      </c>
    </row>
    <row r="3783" spans="2:10">
      <c r="B3783" t="s">
        <v>20143</v>
      </c>
      <c r="C3783" t="s">
        <v>20144</v>
      </c>
      <c r="D3783">
        <v>1</v>
      </c>
      <c r="E3783" s="160">
        <v>45649</v>
      </c>
      <c r="F3783" s="160">
        <v>45650</v>
      </c>
      <c r="G3783" s="160"/>
      <c r="H3783" s="160"/>
      <c r="I3783" s="160" t="b">
        <f t="shared" si="116"/>
        <v>0</v>
      </c>
      <c r="J3783" s="160" t="str">
        <f t="shared" si="117"/>
        <v>yes</v>
      </c>
    </row>
    <row r="3784" spans="2:10">
      <c r="B3784" t="s">
        <v>20145</v>
      </c>
      <c r="C3784" t="s">
        <v>20146</v>
      </c>
      <c r="D3784">
        <v>1</v>
      </c>
      <c r="E3784" s="160">
        <v>45651</v>
      </c>
      <c r="F3784" s="160">
        <v>45652</v>
      </c>
      <c r="G3784" s="160"/>
      <c r="H3784" s="160"/>
      <c r="I3784" s="160" t="b">
        <f t="shared" si="116"/>
        <v>0</v>
      </c>
      <c r="J3784" s="160" t="str">
        <f t="shared" si="117"/>
        <v>yes</v>
      </c>
    </row>
    <row r="3785" spans="2:10">
      <c r="B3785" t="s">
        <v>20147</v>
      </c>
      <c r="C3785" t="s">
        <v>20148</v>
      </c>
      <c r="D3785">
        <v>1</v>
      </c>
      <c r="E3785" s="160">
        <v>45654</v>
      </c>
      <c r="F3785" s="160">
        <v>45655</v>
      </c>
      <c r="G3785" s="160"/>
      <c r="H3785" s="160"/>
      <c r="I3785" s="160" t="b">
        <f t="shared" si="116"/>
        <v>0</v>
      </c>
      <c r="J3785" s="160" t="str">
        <f t="shared" si="117"/>
        <v>yes</v>
      </c>
    </row>
    <row r="3786" spans="2:10">
      <c r="B3786" t="s">
        <v>20149</v>
      </c>
      <c r="C3786" t="s">
        <v>20150</v>
      </c>
      <c r="D3786">
        <v>1</v>
      </c>
      <c r="E3786" s="160">
        <v>45656</v>
      </c>
      <c r="F3786" s="160">
        <v>45657</v>
      </c>
      <c r="G3786" s="160"/>
      <c r="H3786" s="160"/>
      <c r="I3786" s="160" t="b">
        <f t="shared" si="116"/>
        <v>0</v>
      </c>
      <c r="J3786" s="160" t="str">
        <f t="shared" si="117"/>
        <v>yes</v>
      </c>
    </row>
    <row r="3787" spans="2:10">
      <c r="B3787" t="s">
        <v>20151</v>
      </c>
      <c r="C3787" t="s">
        <v>20152</v>
      </c>
      <c r="D3787">
        <v>1</v>
      </c>
      <c r="E3787" s="160">
        <v>45658</v>
      </c>
      <c r="F3787" s="160">
        <v>45659</v>
      </c>
      <c r="G3787" s="160"/>
      <c r="I3787" s="160" t="b">
        <f t="shared" ref="I3787:I3850" si="118">IF(E3787=G3787,"yes")</f>
        <v>0</v>
      </c>
      <c r="J3787" s="160" t="str">
        <f t="shared" ref="J3787:J3850" si="119">IF(E3787&gt;G3787,"yes")</f>
        <v>yes</v>
      </c>
    </row>
    <row r="3788" spans="2:10">
      <c r="B3788" t="s">
        <v>20153</v>
      </c>
      <c r="C3788" t="s">
        <v>20154</v>
      </c>
      <c r="D3788">
        <v>1</v>
      </c>
      <c r="E3788" s="160">
        <v>45651</v>
      </c>
      <c r="F3788" s="160">
        <v>45654</v>
      </c>
      <c r="G3788" s="160">
        <v>45949</v>
      </c>
      <c r="I3788" s="160" t="b">
        <f t="shared" si="118"/>
        <v>0</v>
      </c>
      <c r="J3788" s="160" t="b">
        <f t="shared" si="119"/>
        <v>0</v>
      </c>
    </row>
    <row r="3789" spans="2:10">
      <c r="B3789" t="s">
        <v>20155</v>
      </c>
      <c r="C3789" t="s">
        <v>20156</v>
      </c>
      <c r="D3789">
        <v>1</v>
      </c>
      <c r="E3789" s="160">
        <v>45655</v>
      </c>
      <c r="F3789" s="160">
        <v>45658</v>
      </c>
      <c r="G3789" s="160">
        <v>45951</v>
      </c>
      <c r="I3789" s="160" t="b">
        <f t="shared" si="118"/>
        <v>0</v>
      </c>
      <c r="J3789" s="160" t="b">
        <f t="shared" si="119"/>
        <v>0</v>
      </c>
    </row>
    <row r="3790" spans="2:10">
      <c r="B3790" t="s">
        <v>20157</v>
      </c>
      <c r="C3790" t="s">
        <v>20158</v>
      </c>
      <c r="D3790">
        <v>1</v>
      </c>
      <c r="E3790" s="160">
        <v>45659</v>
      </c>
      <c r="F3790" s="160">
        <v>45663</v>
      </c>
      <c r="G3790" s="160"/>
      <c r="I3790" s="160" t="b">
        <f t="shared" si="118"/>
        <v>0</v>
      </c>
      <c r="J3790" s="160" t="str">
        <f t="shared" si="119"/>
        <v>yes</v>
      </c>
    </row>
    <row r="3791" spans="2:10">
      <c r="B3791" t="s">
        <v>20159</v>
      </c>
      <c r="C3791" t="s">
        <v>20160</v>
      </c>
      <c r="D3791">
        <v>1</v>
      </c>
      <c r="E3791" s="160">
        <v>45664</v>
      </c>
      <c r="F3791" s="160">
        <v>45666</v>
      </c>
      <c r="G3791" s="160"/>
      <c r="I3791" s="160" t="b">
        <f t="shared" si="118"/>
        <v>0</v>
      </c>
      <c r="J3791" s="160" t="str">
        <f t="shared" si="119"/>
        <v>yes</v>
      </c>
    </row>
    <row r="3792" spans="2:10">
      <c r="B3792" t="s">
        <v>20161</v>
      </c>
      <c r="C3792" t="s">
        <v>20162</v>
      </c>
      <c r="D3792">
        <v>1</v>
      </c>
      <c r="E3792" s="160">
        <v>45655</v>
      </c>
      <c r="F3792" s="160">
        <v>45656</v>
      </c>
      <c r="G3792" s="160">
        <v>45950</v>
      </c>
      <c r="H3792" s="160"/>
      <c r="I3792" s="160" t="b">
        <f t="shared" si="118"/>
        <v>0</v>
      </c>
      <c r="J3792" s="160" t="b">
        <f t="shared" si="119"/>
        <v>0</v>
      </c>
    </row>
    <row r="3793" spans="2:10">
      <c r="B3793" t="s">
        <v>20163</v>
      </c>
      <c r="C3793" t="s">
        <v>20164</v>
      </c>
      <c r="D3793">
        <v>1</v>
      </c>
      <c r="E3793" s="160">
        <v>45657</v>
      </c>
      <c r="F3793" s="160">
        <v>45659</v>
      </c>
      <c r="G3793" s="160">
        <v>45951</v>
      </c>
      <c r="I3793" s="160" t="b">
        <f t="shared" si="118"/>
        <v>0</v>
      </c>
      <c r="J3793" s="160" t="b">
        <f t="shared" si="119"/>
        <v>0</v>
      </c>
    </row>
    <row r="3794" spans="2:10">
      <c r="B3794" t="s">
        <v>20165</v>
      </c>
      <c r="C3794" t="s">
        <v>20166</v>
      </c>
      <c r="D3794">
        <v>1</v>
      </c>
      <c r="E3794" s="160">
        <v>45661</v>
      </c>
      <c r="F3794" s="160">
        <v>45663</v>
      </c>
      <c r="G3794" s="160"/>
      <c r="I3794" s="160" t="b">
        <f t="shared" si="118"/>
        <v>0</v>
      </c>
      <c r="J3794" s="160" t="str">
        <f t="shared" si="119"/>
        <v>yes</v>
      </c>
    </row>
    <row r="3795" spans="2:10">
      <c r="B3795" t="s">
        <v>20167</v>
      </c>
      <c r="C3795" t="s">
        <v>20168</v>
      </c>
      <c r="D3795">
        <v>1</v>
      </c>
      <c r="E3795" s="160">
        <v>45664</v>
      </c>
      <c r="F3795" s="160">
        <v>45665</v>
      </c>
      <c r="G3795" s="160"/>
      <c r="I3795" s="160" t="b">
        <f t="shared" si="118"/>
        <v>0</v>
      </c>
      <c r="J3795" s="160" t="str">
        <f t="shared" si="119"/>
        <v>yes</v>
      </c>
    </row>
    <row r="3796" spans="2:10">
      <c r="B3796" t="s">
        <v>20169</v>
      </c>
      <c r="C3796" t="s">
        <v>20170</v>
      </c>
      <c r="D3796">
        <v>1</v>
      </c>
      <c r="E3796" s="160">
        <v>45668</v>
      </c>
      <c r="F3796" s="160">
        <v>45669</v>
      </c>
      <c r="G3796" s="160"/>
      <c r="I3796" s="160" t="b">
        <f t="shared" si="118"/>
        <v>0</v>
      </c>
      <c r="J3796" s="160" t="str">
        <f t="shared" si="119"/>
        <v>yes</v>
      </c>
    </row>
    <row r="3797" spans="2:10">
      <c r="B3797" t="s">
        <v>20171</v>
      </c>
      <c r="C3797" t="s">
        <v>20172</v>
      </c>
      <c r="D3797">
        <v>1</v>
      </c>
      <c r="E3797" s="160">
        <v>45670</v>
      </c>
      <c r="F3797" s="160">
        <v>45671</v>
      </c>
      <c r="G3797" s="160"/>
      <c r="I3797" s="160" t="b">
        <f t="shared" si="118"/>
        <v>0</v>
      </c>
      <c r="J3797" s="160" t="str">
        <f t="shared" si="119"/>
        <v>yes</v>
      </c>
    </row>
    <row r="3798" spans="2:10">
      <c r="B3798" t="s">
        <v>20173</v>
      </c>
      <c r="C3798" t="s">
        <v>20174</v>
      </c>
      <c r="D3798">
        <v>1</v>
      </c>
      <c r="E3798" s="160">
        <v>45672</v>
      </c>
      <c r="F3798" s="160">
        <v>45673</v>
      </c>
      <c r="G3798" s="160"/>
      <c r="I3798" s="160" t="b">
        <f t="shared" si="118"/>
        <v>0</v>
      </c>
      <c r="J3798" s="160" t="str">
        <f t="shared" si="119"/>
        <v>yes</v>
      </c>
    </row>
    <row r="3799" spans="2:10">
      <c r="B3799" t="s">
        <v>20175</v>
      </c>
      <c r="C3799" t="s">
        <v>20176</v>
      </c>
      <c r="D3799">
        <v>1</v>
      </c>
      <c r="E3799" s="160">
        <v>45675</v>
      </c>
      <c r="F3799" s="160">
        <v>45676</v>
      </c>
      <c r="G3799" s="160"/>
      <c r="I3799" s="160" t="b">
        <f t="shared" si="118"/>
        <v>0</v>
      </c>
      <c r="J3799" s="160" t="str">
        <f t="shared" si="119"/>
        <v>yes</v>
      </c>
    </row>
    <row r="3800" spans="2:10">
      <c r="B3800" t="s">
        <v>20177</v>
      </c>
      <c r="C3800" t="s">
        <v>20178</v>
      </c>
      <c r="D3800">
        <v>1</v>
      </c>
      <c r="E3800" s="160">
        <v>45677</v>
      </c>
      <c r="F3800" s="160">
        <v>45678</v>
      </c>
      <c r="G3800" s="160"/>
      <c r="I3800" s="160" t="b">
        <f t="shared" si="118"/>
        <v>0</v>
      </c>
      <c r="J3800" s="160" t="str">
        <f t="shared" si="119"/>
        <v>yes</v>
      </c>
    </row>
    <row r="3801" spans="2:10">
      <c r="B3801" t="s">
        <v>20179</v>
      </c>
      <c r="C3801" t="s">
        <v>20180</v>
      </c>
      <c r="D3801">
        <v>1</v>
      </c>
      <c r="E3801" s="160">
        <v>45672</v>
      </c>
      <c r="F3801" s="160">
        <v>45673</v>
      </c>
      <c r="G3801" s="160"/>
      <c r="I3801" s="160" t="b">
        <f t="shared" si="118"/>
        <v>0</v>
      </c>
      <c r="J3801" s="160" t="str">
        <f t="shared" si="119"/>
        <v>yes</v>
      </c>
    </row>
    <row r="3802" spans="2:10">
      <c r="B3802" t="s">
        <v>20181</v>
      </c>
      <c r="C3802" t="s">
        <v>20182</v>
      </c>
      <c r="D3802">
        <v>1</v>
      </c>
      <c r="E3802" s="160">
        <v>45675</v>
      </c>
      <c r="F3802" s="160">
        <v>45676</v>
      </c>
      <c r="G3802" s="160"/>
      <c r="I3802" s="160" t="b">
        <f t="shared" si="118"/>
        <v>0</v>
      </c>
      <c r="J3802" s="160" t="str">
        <f t="shared" si="119"/>
        <v>yes</v>
      </c>
    </row>
    <row r="3803" spans="2:10">
      <c r="B3803" t="s">
        <v>20183</v>
      </c>
      <c r="C3803" t="s">
        <v>20184</v>
      </c>
      <c r="D3803">
        <v>1</v>
      </c>
      <c r="E3803" s="160">
        <v>45705</v>
      </c>
      <c r="F3803" s="160">
        <v>45706</v>
      </c>
      <c r="G3803" s="160"/>
      <c r="I3803" s="160" t="b">
        <f t="shared" si="118"/>
        <v>0</v>
      </c>
      <c r="J3803" s="160" t="str">
        <f t="shared" si="119"/>
        <v>yes</v>
      </c>
    </row>
    <row r="3804" spans="2:10">
      <c r="B3804" t="s">
        <v>20185</v>
      </c>
      <c r="C3804" t="s">
        <v>20186</v>
      </c>
      <c r="D3804">
        <v>1</v>
      </c>
      <c r="E3804" s="160">
        <v>45707</v>
      </c>
      <c r="F3804" s="160">
        <v>45708</v>
      </c>
      <c r="G3804" s="160"/>
      <c r="I3804" s="160" t="b">
        <f t="shared" si="118"/>
        <v>0</v>
      </c>
      <c r="J3804" s="160" t="str">
        <f t="shared" si="119"/>
        <v>yes</v>
      </c>
    </row>
    <row r="3805" spans="2:10">
      <c r="B3805" t="s">
        <v>20187</v>
      </c>
      <c r="C3805" t="s">
        <v>20188</v>
      </c>
      <c r="D3805">
        <v>1</v>
      </c>
      <c r="E3805" s="160">
        <v>45672</v>
      </c>
      <c r="F3805" s="160">
        <v>45673</v>
      </c>
      <c r="I3805" s="160" t="b">
        <f t="shared" si="118"/>
        <v>0</v>
      </c>
      <c r="J3805" s="160" t="str">
        <f t="shared" si="119"/>
        <v>yes</v>
      </c>
    </row>
    <row r="3806" spans="2:10">
      <c r="B3806" t="s">
        <v>20189</v>
      </c>
      <c r="C3806" t="s">
        <v>20190</v>
      </c>
      <c r="D3806">
        <v>1</v>
      </c>
      <c r="E3806" s="160">
        <v>45675</v>
      </c>
      <c r="F3806" s="160">
        <v>45676</v>
      </c>
      <c r="G3806" s="160"/>
      <c r="I3806" s="160" t="b">
        <f t="shared" si="118"/>
        <v>0</v>
      </c>
      <c r="J3806" s="160" t="str">
        <f t="shared" si="119"/>
        <v>yes</v>
      </c>
    </row>
    <row r="3807" spans="2:10">
      <c r="B3807" t="s">
        <v>20191</v>
      </c>
      <c r="C3807" t="s">
        <v>20192</v>
      </c>
      <c r="D3807">
        <v>1</v>
      </c>
      <c r="E3807" s="160">
        <v>45672</v>
      </c>
      <c r="F3807" s="160">
        <v>45673</v>
      </c>
      <c r="G3807" s="160"/>
      <c r="I3807" s="160" t="b">
        <f t="shared" si="118"/>
        <v>0</v>
      </c>
      <c r="J3807" s="160" t="str">
        <f t="shared" si="119"/>
        <v>yes</v>
      </c>
    </row>
    <row r="3808" spans="2:10">
      <c r="B3808" t="s">
        <v>20193</v>
      </c>
      <c r="C3808" t="s">
        <v>20194</v>
      </c>
      <c r="D3808">
        <v>1</v>
      </c>
      <c r="E3808" s="160">
        <v>45675</v>
      </c>
      <c r="F3808" s="160">
        <v>45676</v>
      </c>
      <c r="G3808" s="160"/>
      <c r="H3808" s="160"/>
      <c r="I3808" s="160" t="b">
        <f t="shared" si="118"/>
        <v>0</v>
      </c>
      <c r="J3808" s="160" t="str">
        <f t="shared" si="119"/>
        <v>yes</v>
      </c>
    </row>
    <row r="3809" spans="2:10">
      <c r="B3809" t="s">
        <v>20195</v>
      </c>
      <c r="C3809" t="s">
        <v>20196</v>
      </c>
      <c r="D3809">
        <v>1</v>
      </c>
      <c r="E3809" s="160">
        <v>45672</v>
      </c>
      <c r="F3809" s="160">
        <v>45673</v>
      </c>
      <c r="G3809" s="160"/>
      <c r="H3809" s="160"/>
      <c r="I3809" s="160" t="b">
        <f t="shared" si="118"/>
        <v>0</v>
      </c>
      <c r="J3809" s="160" t="str">
        <f t="shared" si="119"/>
        <v>yes</v>
      </c>
    </row>
    <row r="3810" spans="2:10">
      <c r="B3810" t="s">
        <v>20197</v>
      </c>
      <c r="C3810" t="s">
        <v>20198</v>
      </c>
      <c r="D3810">
        <v>1</v>
      </c>
      <c r="E3810" s="160">
        <v>45675</v>
      </c>
      <c r="F3810" s="160">
        <v>45676</v>
      </c>
      <c r="G3810" s="160"/>
      <c r="H3810" s="160"/>
      <c r="I3810" s="160" t="b">
        <f t="shared" si="118"/>
        <v>0</v>
      </c>
      <c r="J3810" s="160" t="str">
        <f t="shared" si="119"/>
        <v>yes</v>
      </c>
    </row>
    <row r="3811" spans="2:10">
      <c r="B3811" t="s">
        <v>20199</v>
      </c>
      <c r="C3811" t="s">
        <v>20200</v>
      </c>
      <c r="D3811">
        <v>1</v>
      </c>
      <c r="E3811" s="160">
        <v>45677</v>
      </c>
      <c r="F3811" s="160">
        <v>45678</v>
      </c>
      <c r="G3811" s="160"/>
      <c r="I3811" s="160" t="b">
        <f t="shared" si="118"/>
        <v>0</v>
      </c>
      <c r="J3811" s="160" t="str">
        <f t="shared" si="119"/>
        <v>yes</v>
      </c>
    </row>
    <row r="3812" spans="2:10">
      <c r="B3812" t="s">
        <v>20201</v>
      </c>
      <c r="C3812" t="s">
        <v>20202</v>
      </c>
      <c r="D3812">
        <v>1</v>
      </c>
      <c r="E3812" s="160">
        <v>45679</v>
      </c>
      <c r="F3812" s="160">
        <v>45680</v>
      </c>
      <c r="G3812" s="160"/>
      <c r="I3812" s="160" t="b">
        <f t="shared" si="118"/>
        <v>0</v>
      </c>
      <c r="J3812" s="160" t="str">
        <f t="shared" si="119"/>
        <v>yes</v>
      </c>
    </row>
    <row r="3813" spans="2:10">
      <c r="B3813" t="s">
        <v>20203</v>
      </c>
      <c r="C3813" t="s">
        <v>20204</v>
      </c>
      <c r="D3813">
        <v>1</v>
      </c>
      <c r="E3813" s="160">
        <v>45675</v>
      </c>
      <c r="F3813" s="160">
        <v>45676</v>
      </c>
      <c r="G3813" s="160"/>
      <c r="H3813" s="160"/>
      <c r="I3813" s="160" t="b">
        <f t="shared" si="118"/>
        <v>0</v>
      </c>
      <c r="J3813" s="160" t="str">
        <f t="shared" si="119"/>
        <v>yes</v>
      </c>
    </row>
    <row r="3814" spans="2:10">
      <c r="B3814" t="s">
        <v>20205</v>
      </c>
      <c r="C3814" t="s">
        <v>20206</v>
      </c>
      <c r="D3814">
        <v>1</v>
      </c>
      <c r="E3814" s="160">
        <v>45677</v>
      </c>
      <c r="F3814" s="160">
        <v>45678</v>
      </c>
      <c r="G3814" s="160"/>
      <c r="H3814" s="160"/>
      <c r="I3814" s="160" t="b">
        <f t="shared" si="118"/>
        <v>0</v>
      </c>
      <c r="J3814" s="160" t="str">
        <f t="shared" si="119"/>
        <v>yes</v>
      </c>
    </row>
    <row r="3815" spans="2:10">
      <c r="B3815" t="s">
        <v>20207</v>
      </c>
      <c r="C3815" t="s">
        <v>20208</v>
      </c>
      <c r="D3815">
        <v>1</v>
      </c>
      <c r="E3815" s="160">
        <v>45679</v>
      </c>
      <c r="F3815" s="160">
        <v>45680</v>
      </c>
      <c r="G3815" s="160"/>
      <c r="H3815" s="160"/>
      <c r="I3815" s="160" t="b">
        <f t="shared" si="118"/>
        <v>0</v>
      </c>
      <c r="J3815" s="160" t="str">
        <f t="shared" si="119"/>
        <v>yes</v>
      </c>
    </row>
    <row r="3816" spans="2:10">
      <c r="B3816" t="s">
        <v>20209</v>
      </c>
      <c r="C3816" t="s">
        <v>20210</v>
      </c>
      <c r="D3816">
        <v>1</v>
      </c>
      <c r="E3816" s="160">
        <v>45682</v>
      </c>
      <c r="F3816" s="160">
        <v>45683</v>
      </c>
      <c r="G3816" s="160"/>
      <c r="I3816" s="160" t="b">
        <f t="shared" si="118"/>
        <v>0</v>
      </c>
      <c r="J3816" s="160" t="str">
        <f t="shared" si="119"/>
        <v>yes</v>
      </c>
    </row>
    <row r="3817" spans="2:10">
      <c r="B3817" t="s">
        <v>20211</v>
      </c>
      <c r="C3817" t="s">
        <v>20212</v>
      </c>
      <c r="D3817">
        <v>1</v>
      </c>
      <c r="E3817" s="160">
        <v>45677</v>
      </c>
      <c r="F3817" s="160">
        <v>45678</v>
      </c>
      <c r="I3817" s="160" t="b">
        <f t="shared" si="118"/>
        <v>0</v>
      </c>
      <c r="J3817" s="160" t="str">
        <f t="shared" si="119"/>
        <v>yes</v>
      </c>
    </row>
    <row r="3818" spans="2:10">
      <c r="B3818" t="s">
        <v>20213</v>
      </c>
      <c r="C3818" t="s">
        <v>20214</v>
      </c>
      <c r="D3818">
        <v>1</v>
      </c>
      <c r="E3818" s="160">
        <v>45679</v>
      </c>
      <c r="F3818" s="160">
        <v>45680</v>
      </c>
      <c r="G3818" s="160"/>
      <c r="H3818" s="160"/>
      <c r="I3818" s="160" t="b">
        <f t="shared" si="118"/>
        <v>0</v>
      </c>
      <c r="J3818" s="160" t="str">
        <f t="shared" si="119"/>
        <v>yes</v>
      </c>
    </row>
    <row r="3819" spans="2:10">
      <c r="B3819" t="s">
        <v>20215</v>
      </c>
      <c r="C3819" t="s">
        <v>20216</v>
      </c>
      <c r="D3819">
        <v>1</v>
      </c>
      <c r="E3819" s="160">
        <v>45682</v>
      </c>
      <c r="F3819" s="160">
        <v>45683</v>
      </c>
      <c r="G3819" s="160"/>
      <c r="H3819" s="160"/>
      <c r="I3819" s="160" t="b">
        <f t="shared" si="118"/>
        <v>0</v>
      </c>
      <c r="J3819" s="160" t="str">
        <f t="shared" si="119"/>
        <v>yes</v>
      </c>
    </row>
    <row r="3820" spans="2:10">
      <c r="B3820" t="s">
        <v>20217</v>
      </c>
      <c r="C3820" t="s">
        <v>20218</v>
      </c>
      <c r="D3820">
        <v>1</v>
      </c>
      <c r="E3820" s="160">
        <v>45684</v>
      </c>
      <c r="F3820" s="160">
        <v>45685</v>
      </c>
      <c r="G3820" s="160"/>
      <c r="H3820" s="160"/>
      <c r="I3820" s="160" t="b">
        <f t="shared" si="118"/>
        <v>0</v>
      </c>
      <c r="J3820" s="160" t="str">
        <f t="shared" si="119"/>
        <v>yes</v>
      </c>
    </row>
    <row r="3821" spans="2:10">
      <c r="B3821" t="s">
        <v>20219</v>
      </c>
      <c r="C3821" t="s">
        <v>20220</v>
      </c>
      <c r="D3821">
        <v>1</v>
      </c>
      <c r="E3821" s="160">
        <v>45689</v>
      </c>
      <c r="F3821" s="160">
        <v>45690</v>
      </c>
      <c r="G3821" s="160"/>
      <c r="I3821" s="160" t="b">
        <f t="shared" si="118"/>
        <v>0</v>
      </c>
      <c r="J3821" s="160" t="str">
        <f t="shared" si="119"/>
        <v>yes</v>
      </c>
    </row>
    <row r="3822" spans="2:10">
      <c r="B3822" t="s">
        <v>20221</v>
      </c>
      <c r="C3822" t="s">
        <v>20222</v>
      </c>
      <c r="D3822">
        <v>1</v>
      </c>
      <c r="E3822" s="160">
        <v>45691</v>
      </c>
      <c r="F3822" s="160">
        <v>45692</v>
      </c>
      <c r="G3822" s="160"/>
      <c r="I3822" s="160" t="b">
        <f t="shared" si="118"/>
        <v>0</v>
      </c>
      <c r="J3822" s="160" t="str">
        <f t="shared" si="119"/>
        <v>yes</v>
      </c>
    </row>
    <row r="3823" spans="2:10">
      <c r="B3823" t="s">
        <v>20223</v>
      </c>
      <c r="C3823" t="s">
        <v>20224</v>
      </c>
      <c r="D3823">
        <v>1</v>
      </c>
      <c r="E3823" s="160">
        <v>45693</v>
      </c>
      <c r="F3823" s="160">
        <v>45694</v>
      </c>
      <c r="G3823" s="160"/>
      <c r="I3823" s="160" t="b">
        <f t="shared" si="118"/>
        <v>0</v>
      </c>
      <c r="J3823" s="160" t="str">
        <f t="shared" si="119"/>
        <v>yes</v>
      </c>
    </row>
    <row r="3824" spans="2:10">
      <c r="B3824" t="s">
        <v>20225</v>
      </c>
      <c r="C3824" t="s">
        <v>20226</v>
      </c>
      <c r="D3824">
        <v>1</v>
      </c>
      <c r="E3824" s="160">
        <v>45696</v>
      </c>
      <c r="F3824" s="160">
        <v>45697</v>
      </c>
      <c r="G3824" s="160"/>
      <c r="I3824" s="160" t="b">
        <f t="shared" si="118"/>
        <v>0</v>
      </c>
      <c r="J3824" s="160" t="str">
        <f t="shared" si="119"/>
        <v>yes</v>
      </c>
    </row>
    <row r="3825" spans="2:10">
      <c r="B3825" t="s">
        <v>20227</v>
      </c>
      <c r="C3825" t="s">
        <v>20228</v>
      </c>
      <c r="D3825">
        <v>1</v>
      </c>
      <c r="E3825" s="160">
        <v>45700</v>
      </c>
      <c r="F3825" s="160">
        <v>45701</v>
      </c>
      <c r="I3825" s="160" t="b">
        <f t="shared" si="118"/>
        <v>0</v>
      </c>
      <c r="J3825" s="160" t="str">
        <f t="shared" si="119"/>
        <v>yes</v>
      </c>
    </row>
    <row r="3826" spans="2:10">
      <c r="B3826" t="s">
        <v>20229</v>
      </c>
      <c r="C3826" t="s">
        <v>20230</v>
      </c>
      <c r="D3826">
        <v>1</v>
      </c>
      <c r="E3826" s="160">
        <v>45691</v>
      </c>
      <c r="F3826" s="160">
        <v>45692</v>
      </c>
      <c r="I3826" s="160" t="b">
        <f t="shared" si="118"/>
        <v>0</v>
      </c>
      <c r="J3826" s="160" t="str">
        <f t="shared" si="119"/>
        <v>yes</v>
      </c>
    </row>
    <row r="3827" spans="2:10">
      <c r="B3827" t="s">
        <v>20231</v>
      </c>
      <c r="C3827" t="s">
        <v>20232</v>
      </c>
      <c r="D3827">
        <v>1</v>
      </c>
      <c r="E3827" s="160">
        <v>45696</v>
      </c>
      <c r="F3827" s="160">
        <v>45697</v>
      </c>
      <c r="I3827" s="160" t="b">
        <f t="shared" si="118"/>
        <v>0</v>
      </c>
      <c r="J3827" s="160" t="str">
        <f t="shared" si="119"/>
        <v>yes</v>
      </c>
    </row>
    <row r="3828" spans="2:10">
      <c r="B3828" t="s">
        <v>20233</v>
      </c>
      <c r="C3828" t="s">
        <v>20234</v>
      </c>
      <c r="D3828">
        <v>1</v>
      </c>
      <c r="E3828" s="160">
        <v>45698</v>
      </c>
      <c r="F3828" s="160">
        <v>45699</v>
      </c>
      <c r="G3828" s="160"/>
      <c r="I3828" s="160" t="b">
        <f t="shared" si="118"/>
        <v>0</v>
      </c>
      <c r="J3828" s="160" t="str">
        <f t="shared" si="119"/>
        <v>yes</v>
      </c>
    </row>
    <row r="3829" spans="2:10">
      <c r="B3829" t="s">
        <v>20235</v>
      </c>
      <c r="C3829" t="s">
        <v>20236</v>
      </c>
      <c r="D3829">
        <v>1</v>
      </c>
      <c r="E3829" s="160">
        <v>45670</v>
      </c>
      <c r="F3829" s="160">
        <v>45671</v>
      </c>
      <c r="G3829" s="160"/>
      <c r="H3829" s="160"/>
      <c r="I3829" s="160" t="b">
        <f t="shared" si="118"/>
        <v>0</v>
      </c>
      <c r="J3829" s="160" t="str">
        <f t="shared" si="119"/>
        <v>yes</v>
      </c>
    </row>
    <row r="3830" spans="2:10">
      <c r="B3830" t="s">
        <v>20237</v>
      </c>
      <c r="C3830" t="s">
        <v>20238</v>
      </c>
      <c r="D3830">
        <v>1</v>
      </c>
      <c r="E3830" s="160">
        <v>45672</v>
      </c>
      <c r="F3830" s="160">
        <v>45673</v>
      </c>
      <c r="I3830" s="160" t="b">
        <f t="shared" si="118"/>
        <v>0</v>
      </c>
      <c r="J3830" s="160" t="str">
        <f t="shared" si="119"/>
        <v>yes</v>
      </c>
    </row>
    <row r="3831" spans="2:10">
      <c r="B3831" t="s">
        <v>20239</v>
      </c>
      <c r="C3831" t="s">
        <v>20240</v>
      </c>
      <c r="D3831">
        <v>1</v>
      </c>
      <c r="E3831" s="160">
        <v>45675</v>
      </c>
      <c r="F3831" s="160">
        <v>45676</v>
      </c>
      <c r="I3831" s="160" t="b">
        <f t="shared" si="118"/>
        <v>0</v>
      </c>
      <c r="J3831" s="160" t="str">
        <f t="shared" si="119"/>
        <v>yes</v>
      </c>
    </row>
    <row r="3832" spans="2:10">
      <c r="B3832" t="s">
        <v>20241</v>
      </c>
      <c r="C3832" t="s">
        <v>20242</v>
      </c>
      <c r="D3832">
        <v>1</v>
      </c>
      <c r="E3832" s="160">
        <v>45677</v>
      </c>
      <c r="F3832" s="160">
        <v>45678</v>
      </c>
      <c r="I3832" s="160" t="b">
        <f t="shared" si="118"/>
        <v>0</v>
      </c>
      <c r="J3832" s="160" t="str">
        <f t="shared" si="119"/>
        <v>yes</v>
      </c>
    </row>
    <row r="3833" spans="2:10">
      <c r="B3833" t="s">
        <v>20243</v>
      </c>
      <c r="C3833" t="s">
        <v>20244</v>
      </c>
      <c r="D3833">
        <v>1</v>
      </c>
      <c r="E3833" s="160">
        <v>45704</v>
      </c>
      <c r="F3833" s="160">
        <v>45705</v>
      </c>
      <c r="I3833" s="160" t="b">
        <f t="shared" si="118"/>
        <v>0</v>
      </c>
      <c r="J3833" s="160" t="str">
        <f t="shared" si="119"/>
        <v>yes</v>
      </c>
    </row>
    <row r="3834" spans="2:10">
      <c r="B3834" t="s">
        <v>20245</v>
      </c>
      <c r="C3834" t="s">
        <v>20246</v>
      </c>
      <c r="D3834">
        <v>1</v>
      </c>
      <c r="E3834" s="160">
        <v>45672</v>
      </c>
      <c r="F3834" s="160">
        <v>45673</v>
      </c>
      <c r="I3834" s="160" t="b">
        <f t="shared" si="118"/>
        <v>0</v>
      </c>
      <c r="J3834" s="160" t="str">
        <f t="shared" si="119"/>
        <v>yes</v>
      </c>
    </row>
    <row r="3835" spans="2:10">
      <c r="B3835" t="s">
        <v>20247</v>
      </c>
      <c r="C3835" t="s">
        <v>20248</v>
      </c>
      <c r="D3835">
        <v>1</v>
      </c>
      <c r="E3835" s="160">
        <v>45675</v>
      </c>
      <c r="F3835" s="160">
        <v>45676</v>
      </c>
      <c r="I3835" s="160" t="b">
        <f t="shared" si="118"/>
        <v>0</v>
      </c>
      <c r="J3835" s="160" t="str">
        <f t="shared" si="119"/>
        <v>yes</v>
      </c>
    </row>
    <row r="3836" spans="2:10">
      <c r="B3836" t="s">
        <v>20249</v>
      </c>
      <c r="C3836" t="s">
        <v>20250</v>
      </c>
      <c r="D3836">
        <v>1</v>
      </c>
      <c r="E3836" s="160">
        <v>45677</v>
      </c>
      <c r="F3836" s="160">
        <v>45678</v>
      </c>
      <c r="I3836" s="160" t="b">
        <f t="shared" si="118"/>
        <v>0</v>
      </c>
      <c r="J3836" s="160" t="str">
        <f t="shared" si="119"/>
        <v>yes</v>
      </c>
    </row>
    <row r="3837" spans="2:10">
      <c r="B3837" t="s">
        <v>20251</v>
      </c>
      <c r="C3837" t="s">
        <v>20252</v>
      </c>
      <c r="D3837">
        <v>1</v>
      </c>
      <c r="E3837" s="160">
        <v>45679</v>
      </c>
      <c r="F3837" s="160">
        <v>45680</v>
      </c>
      <c r="I3837" s="160" t="b">
        <f t="shared" si="118"/>
        <v>0</v>
      </c>
      <c r="J3837" s="160" t="str">
        <f t="shared" si="119"/>
        <v>yes</v>
      </c>
    </row>
    <row r="3838" spans="2:10">
      <c r="B3838" t="s">
        <v>20253</v>
      </c>
      <c r="C3838" t="s">
        <v>20254</v>
      </c>
      <c r="D3838">
        <v>1</v>
      </c>
      <c r="E3838" s="160">
        <v>45700</v>
      </c>
      <c r="F3838" s="160">
        <v>45701</v>
      </c>
      <c r="I3838" s="160" t="b">
        <f t="shared" si="118"/>
        <v>0</v>
      </c>
      <c r="J3838" s="160" t="str">
        <f t="shared" si="119"/>
        <v>yes</v>
      </c>
    </row>
    <row r="3839" spans="2:10">
      <c r="B3839" t="s">
        <v>20255</v>
      </c>
      <c r="C3839" t="s">
        <v>20256</v>
      </c>
      <c r="D3839">
        <v>1</v>
      </c>
      <c r="E3839" s="160">
        <v>45675</v>
      </c>
      <c r="F3839" s="160">
        <v>45676</v>
      </c>
      <c r="G3839" s="160"/>
      <c r="I3839" s="160" t="b">
        <f t="shared" si="118"/>
        <v>0</v>
      </c>
      <c r="J3839" s="160" t="str">
        <f t="shared" si="119"/>
        <v>yes</v>
      </c>
    </row>
    <row r="3840" spans="2:10">
      <c r="B3840" t="s">
        <v>20257</v>
      </c>
      <c r="C3840" t="s">
        <v>20258</v>
      </c>
      <c r="D3840">
        <v>1</v>
      </c>
      <c r="E3840" s="160">
        <v>45677</v>
      </c>
      <c r="F3840" s="160">
        <v>45678</v>
      </c>
      <c r="G3840" s="160"/>
      <c r="I3840" s="160" t="b">
        <f t="shared" si="118"/>
        <v>0</v>
      </c>
      <c r="J3840" s="160" t="str">
        <f t="shared" si="119"/>
        <v>yes</v>
      </c>
    </row>
    <row r="3841" spans="2:10">
      <c r="B3841" t="s">
        <v>20259</v>
      </c>
      <c r="C3841" t="s">
        <v>20260</v>
      </c>
      <c r="D3841">
        <v>1</v>
      </c>
      <c r="E3841" s="160">
        <v>45679</v>
      </c>
      <c r="F3841" s="160">
        <v>45680</v>
      </c>
      <c r="G3841" s="160"/>
      <c r="H3841" s="160"/>
      <c r="I3841" s="160" t="b">
        <f t="shared" si="118"/>
        <v>0</v>
      </c>
      <c r="J3841" s="160" t="str">
        <f t="shared" si="119"/>
        <v>yes</v>
      </c>
    </row>
    <row r="3842" spans="2:10">
      <c r="B3842" t="s">
        <v>20261</v>
      </c>
      <c r="C3842" t="s">
        <v>20262</v>
      </c>
      <c r="D3842">
        <v>1</v>
      </c>
      <c r="E3842" s="160">
        <v>45682</v>
      </c>
      <c r="F3842" s="160">
        <v>45683</v>
      </c>
      <c r="G3842" s="160"/>
      <c r="H3842" s="160"/>
      <c r="I3842" s="160" t="b">
        <f t="shared" si="118"/>
        <v>0</v>
      </c>
      <c r="J3842" s="160" t="str">
        <f t="shared" si="119"/>
        <v>yes</v>
      </c>
    </row>
    <row r="3843" spans="2:10">
      <c r="B3843" t="s">
        <v>20263</v>
      </c>
      <c r="C3843" t="s">
        <v>20264</v>
      </c>
      <c r="D3843">
        <v>1</v>
      </c>
      <c r="E3843" s="160">
        <v>45700</v>
      </c>
      <c r="F3843" s="160">
        <v>45701</v>
      </c>
      <c r="G3843" s="160"/>
      <c r="H3843" s="160"/>
      <c r="I3843" s="160" t="b">
        <f t="shared" si="118"/>
        <v>0</v>
      </c>
      <c r="J3843" s="160" t="str">
        <f t="shared" si="119"/>
        <v>yes</v>
      </c>
    </row>
    <row r="3844" spans="2:10">
      <c r="B3844" t="s">
        <v>20265</v>
      </c>
      <c r="C3844" t="s">
        <v>20266</v>
      </c>
      <c r="D3844">
        <v>1</v>
      </c>
      <c r="E3844" s="160">
        <v>45700</v>
      </c>
      <c r="F3844" s="160">
        <v>45701</v>
      </c>
      <c r="G3844" s="160"/>
      <c r="H3844" s="160"/>
      <c r="I3844" s="160" t="b">
        <f t="shared" si="118"/>
        <v>0</v>
      </c>
      <c r="J3844" s="160" t="str">
        <f t="shared" si="119"/>
        <v>yes</v>
      </c>
    </row>
    <row r="3845" spans="2:10">
      <c r="B3845" t="s">
        <v>20267</v>
      </c>
      <c r="C3845" t="s">
        <v>20268</v>
      </c>
      <c r="D3845">
        <v>1</v>
      </c>
      <c r="E3845" s="160">
        <v>45700</v>
      </c>
      <c r="F3845" s="160">
        <v>45701</v>
      </c>
      <c r="G3845" s="160"/>
      <c r="H3845" s="160"/>
      <c r="I3845" s="160" t="b">
        <f t="shared" si="118"/>
        <v>0</v>
      </c>
      <c r="J3845" s="160" t="str">
        <f t="shared" si="119"/>
        <v>yes</v>
      </c>
    </row>
    <row r="3846" spans="2:10">
      <c r="B3846" t="s">
        <v>20269</v>
      </c>
      <c r="C3846" t="s">
        <v>20270</v>
      </c>
      <c r="D3846">
        <v>1</v>
      </c>
      <c r="E3846" s="160">
        <v>45684</v>
      </c>
      <c r="F3846" s="160">
        <v>45685</v>
      </c>
      <c r="G3846" s="160"/>
      <c r="I3846" s="160" t="b">
        <f t="shared" si="118"/>
        <v>0</v>
      </c>
      <c r="J3846" s="160" t="str">
        <f t="shared" si="119"/>
        <v>yes</v>
      </c>
    </row>
    <row r="3847" spans="2:10">
      <c r="B3847" t="s">
        <v>20271</v>
      </c>
      <c r="C3847" t="s">
        <v>20272</v>
      </c>
      <c r="D3847">
        <v>1</v>
      </c>
      <c r="E3847" s="160">
        <v>45686</v>
      </c>
      <c r="F3847" s="160">
        <v>45687</v>
      </c>
      <c r="I3847" s="160" t="b">
        <f t="shared" si="118"/>
        <v>0</v>
      </c>
      <c r="J3847" s="160" t="str">
        <f t="shared" si="119"/>
        <v>yes</v>
      </c>
    </row>
    <row r="3848" spans="2:10">
      <c r="B3848" t="s">
        <v>20273</v>
      </c>
      <c r="C3848" t="s">
        <v>20274</v>
      </c>
      <c r="D3848">
        <v>1</v>
      </c>
      <c r="E3848" s="160">
        <v>45700</v>
      </c>
      <c r="F3848" s="160">
        <v>45701</v>
      </c>
      <c r="I3848" s="160" t="b">
        <f t="shared" si="118"/>
        <v>0</v>
      </c>
      <c r="J3848" s="160" t="str">
        <f t="shared" si="119"/>
        <v>yes</v>
      </c>
    </row>
    <row r="3849" spans="2:10">
      <c r="B3849" t="s">
        <v>20275</v>
      </c>
      <c r="C3849" t="s">
        <v>20276</v>
      </c>
      <c r="D3849">
        <v>1</v>
      </c>
      <c r="E3849" s="160">
        <v>45694</v>
      </c>
      <c r="F3849" s="160">
        <v>45696</v>
      </c>
      <c r="G3849" s="160">
        <v>45920</v>
      </c>
      <c r="I3849" s="160" t="b">
        <f t="shared" si="118"/>
        <v>0</v>
      </c>
      <c r="J3849" s="160" t="b">
        <f t="shared" si="119"/>
        <v>0</v>
      </c>
    </row>
    <row r="3850" spans="2:10">
      <c r="B3850" t="s">
        <v>20277</v>
      </c>
      <c r="C3850" t="s">
        <v>20278</v>
      </c>
      <c r="D3850">
        <v>1</v>
      </c>
      <c r="E3850" s="160">
        <v>45704</v>
      </c>
      <c r="F3850" s="160">
        <v>45705</v>
      </c>
      <c r="G3850" s="160">
        <v>45923</v>
      </c>
      <c r="I3850" s="160" t="b">
        <f t="shared" si="118"/>
        <v>0</v>
      </c>
      <c r="J3850" s="160" t="b">
        <f t="shared" si="119"/>
        <v>0</v>
      </c>
    </row>
    <row r="3851" spans="2:10">
      <c r="B3851" t="s">
        <v>20279</v>
      </c>
      <c r="C3851" t="s">
        <v>20280</v>
      </c>
      <c r="D3851">
        <v>1</v>
      </c>
      <c r="E3851" s="160">
        <v>45707</v>
      </c>
      <c r="F3851" s="160">
        <v>45708</v>
      </c>
      <c r="G3851" s="160">
        <v>45921</v>
      </c>
      <c r="I3851" s="160" t="b">
        <f t="shared" ref="I3851:I3914" si="120">IF(E3851=G3851,"yes")</f>
        <v>0</v>
      </c>
      <c r="J3851" s="160" t="b">
        <f t="shared" ref="J3851:J3914" si="121">IF(E3851&gt;G3851,"yes")</f>
        <v>0</v>
      </c>
    </row>
    <row r="3852" spans="2:10">
      <c r="B3852" t="s">
        <v>20281</v>
      </c>
      <c r="C3852" t="s">
        <v>20282</v>
      </c>
      <c r="D3852">
        <v>1</v>
      </c>
      <c r="E3852" s="160">
        <v>45715</v>
      </c>
      <c r="F3852" s="160">
        <v>45717</v>
      </c>
      <c r="G3852" s="160">
        <v>45923</v>
      </c>
      <c r="I3852" s="160" t="b">
        <f t="shared" si="120"/>
        <v>0</v>
      </c>
      <c r="J3852" s="160" t="b">
        <f t="shared" si="121"/>
        <v>0</v>
      </c>
    </row>
    <row r="3853" spans="2:10">
      <c r="B3853" t="s">
        <v>20283</v>
      </c>
      <c r="C3853" t="s">
        <v>20284</v>
      </c>
      <c r="D3853">
        <v>1</v>
      </c>
      <c r="E3853" s="160">
        <v>45677</v>
      </c>
      <c r="F3853" s="160">
        <v>45678</v>
      </c>
      <c r="I3853" s="160" t="b">
        <f t="shared" si="120"/>
        <v>0</v>
      </c>
      <c r="J3853" s="160" t="str">
        <f t="shared" si="121"/>
        <v>yes</v>
      </c>
    </row>
    <row r="3854" spans="2:10">
      <c r="B3854" t="s">
        <v>20285</v>
      </c>
      <c r="C3854" t="s">
        <v>20286</v>
      </c>
      <c r="D3854">
        <v>1</v>
      </c>
      <c r="E3854" s="160">
        <v>45679</v>
      </c>
      <c r="F3854" s="160">
        <v>45680</v>
      </c>
      <c r="G3854" s="160"/>
      <c r="I3854" s="160" t="b">
        <f t="shared" si="120"/>
        <v>0</v>
      </c>
      <c r="J3854" s="160" t="str">
        <f t="shared" si="121"/>
        <v>yes</v>
      </c>
    </row>
    <row r="3855" spans="2:10">
      <c r="B3855" t="s">
        <v>20287</v>
      </c>
      <c r="C3855" t="s">
        <v>20288</v>
      </c>
      <c r="D3855">
        <v>1</v>
      </c>
      <c r="E3855" s="160">
        <v>45682</v>
      </c>
      <c r="F3855" s="160">
        <v>45683</v>
      </c>
      <c r="G3855" s="160"/>
      <c r="I3855" s="160" t="b">
        <f t="shared" si="120"/>
        <v>0</v>
      </c>
      <c r="J3855" s="160" t="str">
        <f t="shared" si="121"/>
        <v>yes</v>
      </c>
    </row>
    <row r="3856" spans="2:10">
      <c r="B3856" t="s">
        <v>20289</v>
      </c>
      <c r="C3856" t="s">
        <v>20290</v>
      </c>
      <c r="D3856">
        <v>1</v>
      </c>
      <c r="E3856" s="160">
        <v>45684</v>
      </c>
      <c r="F3856" s="160">
        <v>45685</v>
      </c>
      <c r="G3856" s="160"/>
      <c r="I3856" s="160" t="b">
        <f t="shared" si="120"/>
        <v>0</v>
      </c>
      <c r="J3856" s="160" t="str">
        <f t="shared" si="121"/>
        <v>yes</v>
      </c>
    </row>
    <row r="3857" spans="2:10">
      <c r="B3857" t="s">
        <v>20291</v>
      </c>
      <c r="C3857" t="s">
        <v>20292</v>
      </c>
      <c r="D3857">
        <v>1</v>
      </c>
      <c r="E3857" s="160">
        <v>45701</v>
      </c>
      <c r="F3857" s="160">
        <v>45703</v>
      </c>
      <c r="G3857" s="160"/>
      <c r="I3857" s="160" t="b">
        <f t="shared" si="120"/>
        <v>0</v>
      </c>
      <c r="J3857" s="160" t="str">
        <f t="shared" si="121"/>
        <v>yes</v>
      </c>
    </row>
    <row r="3858" spans="2:10">
      <c r="B3858" t="s">
        <v>20293</v>
      </c>
      <c r="C3858" t="s">
        <v>20294</v>
      </c>
      <c r="D3858">
        <v>1</v>
      </c>
      <c r="E3858" s="160">
        <v>45684</v>
      </c>
      <c r="F3858" s="160">
        <v>45685</v>
      </c>
      <c r="I3858" s="160" t="b">
        <f t="shared" si="120"/>
        <v>0</v>
      </c>
      <c r="J3858" s="160" t="str">
        <f t="shared" si="121"/>
        <v>yes</v>
      </c>
    </row>
    <row r="3859" spans="2:10">
      <c r="B3859" t="s">
        <v>20295</v>
      </c>
      <c r="C3859" t="s">
        <v>20296</v>
      </c>
      <c r="D3859">
        <v>1</v>
      </c>
      <c r="E3859" s="160">
        <v>45686</v>
      </c>
      <c r="F3859" s="160">
        <v>45687</v>
      </c>
      <c r="G3859" s="160"/>
      <c r="I3859" s="160" t="b">
        <f t="shared" si="120"/>
        <v>0</v>
      </c>
      <c r="J3859" s="160" t="str">
        <f t="shared" si="121"/>
        <v>yes</v>
      </c>
    </row>
    <row r="3860" spans="2:10">
      <c r="B3860" t="s">
        <v>20297</v>
      </c>
      <c r="C3860" t="s">
        <v>20298</v>
      </c>
      <c r="D3860">
        <v>1</v>
      </c>
      <c r="E3860" s="160">
        <v>45689</v>
      </c>
      <c r="F3860" s="160">
        <v>45690</v>
      </c>
      <c r="G3860" s="160"/>
      <c r="I3860" s="160" t="b">
        <f t="shared" si="120"/>
        <v>0</v>
      </c>
      <c r="J3860" s="160" t="str">
        <f t="shared" si="121"/>
        <v>yes</v>
      </c>
    </row>
    <row r="3861" spans="2:10">
      <c r="B3861" t="s">
        <v>20299</v>
      </c>
      <c r="C3861" t="s">
        <v>20300</v>
      </c>
      <c r="D3861">
        <v>1</v>
      </c>
      <c r="E3861" s="160">
        <v>45694</v>
      </c>
      <c r="F3861" s="160">
        <v>45696</v>
      </c>
      <c r="G3861" s="160">
        <v>45953</v>
      </c>
      <c r="I3861" s="160" t="b">
        <f t="shared" si="120"/>
        <v>0</v>
      </c>
      <c r="J3861" s="160" t="b">
        <f t="shared" si="121"/>
        <v>0</v>
      </c>
    </row>
    <row r="3862" spans="2:10">
      <c r="B3862" t="s">
        <v>20301</v>
      </c>
      <c r="C3862" t="s">
        <v>20302</v>
      </c>
      <c r="D3862">
        <v>1</v>
      </c>
      <c r="E3862" s="160">
        <v>45698</v>
      </c>
      <c r="F3862" s="160">
        <v>45699</v>
      </c>
      <c r="G3862" s="160"/>
      <c r="I3862" s="160" t="b">
        <f t="shared" si="120"/>
        <v>0</v>
      </c>
      <c r="J3862" s="160" t="str">
        <f t="shared" si="121"/>
        <v>yes</v>
      </c>
    </row>
    <row r="3863" spans="2:10">
      <c r="B3863" t="s">
        <v>20303</v>
      </c>
      <c r="C3863" t="s">
        <v>20304</v>
      </c>
      <c r="D3863">
        <v>1</v>
      </c>
      <c r="E3863" s="160">
        <v>45700</v>
      </c>
      <c r="F3863" s="160">
        <v>45701</v>
      </c>
      <c r="I3863" s="160" t="b">
        <f t="shared" si="120"/>
        <v>0</v>
      </c>
      <c r="J3863" s="160" t="str">
        <f t="shared" si="121"/>
        <v>yes</v>
      </c>
    </row>
    <row r="3864" spans="2:10">
      <c r="B3864" t="s">
        <v>20305</v>
      </c>
      <c r="C3864" t="s">
        <v>20306</v>
      </c>
      <c r="D3864">
        <v>1</v>
      </c>
      <c r="E3864" s="160">
        <v>45703</v>
      </c>
      <c r="F3864" s="160">
        <v>45704</v>
      </c>
      <c r="G3864" s="160"/>
      <c r="I3864" s="160" t="b">
        <f t="shared" si="120"/>
        <v>0</v>
      </c>
      <c r="J3864" s="160" t="str">
        <f t="shared" si="121"/>
        <v>yes</v>
      </c>
    </row>
    <row r="3865" spans="2:10">
      <c r="B3865" t="s">
        <v>20307</v>
      </c>
      <c r="C3865" t="s">
        <v>20308</v>
      </c>
      <c r="D3865">
        <v>1</v>
      </c>
      <c r="E3865" s="160">
        <v>45682</v>
      </c>
      <c r="F3865" s="160">
        <v>45683</v>
      </c>
      <c r="G3865" s="160">
        <v>45953</v>
      </c>
      <c r="I3865" s="160" t="b">
        <f t="shared" si="120"/>
        <v>0</v>
      </c>
      <c r="J3865" s="160" t="b">
        <f t="shared" si="121"/>
        <v>0</v>
      </c>
    </row>
    <row r="3866" spans="2:10">
      <c r="B3866" t="s">
        <v>20309</v>
      </c>
      <c r="C3866" t="s">
        <v>20310</v>
      </c>
      <c r="D3866">
        <v>1</v>
      </c>
      <c r="E3866" s="160">
        <v>45684</v>
      </c>
      <c r="F3866" s="160">
        <v>45685</v>
      </c>
      <c r="G3866" s="160"/>
      <c r="H3866" s="160"/>
      <c r="I3866" s="160" t="b">
        <f t="shared" si="120"/>
        <v>0</v>
      </c>
      <c r="J3866" s="160" t="str">
        <f t="shared" si="121"/>
        <v>yes</v>
      </c>
    </row>
    <row r="3867" spans="2:10">
      <c r="B3867" t="s">
        <v>20311</v>
      </c>
      <c r="C3867" t="s">
        <v>20312</v>
      </c>
      <c r="D3867">
        <v>1</v>
      </c>
      <c r="E3867" s="160">
        <v>45686</v>
      </c>
      <c r="F3867" s="160">
        <v>45687</v>
      </c>
      <c r="I3867" s="160" t="b">
        <f t="shared" si="120"/>
        <v>0</v>
      </c>
      <c r="J3867" s="160" t="str">
        <f t="shared" si="121"/>
        <v>yes</v>
      </c>
    </row>
    <row r="3868" spans="2:10">
      <c r="B3868" t="s">
        <v>20313</v>
      </c>
      <c r="C3868" t="s">
        <v>20314</v>
      </c>
      <c r="D3868">
        <v>1</v>
      </c>
      <c r="E3868" s="160">
        <v>45689</v>
      </c>
      <c r="F3868" s="160">
        <v>45690</v>
      </c>
      <c r="I3868" s="160" t="b">
        <f t="shared" si="120"/>
        <v>0</v>
      </c>
      <c r="J3868" s="160" t="str">
        <f t="shared" si="121"/>
        <v>yes</v>
      </c>
    </row>
    <row r="3869" spans="2:10">
      <c r="B3869" t="s">
        <v>20315</v>
      </c>
      <c r="C3869" t="s">
        <v>20316</v>
      </c>
      <c r="D3869">
        <v>1</v>
      </c>
      <c r="E3869" s="160">
        <v>45691</v>
      </c>
      <c r="F3869" s="160">
        <v>45692</v>
      </c>
      <c r="I3869" s="160" t="b">
        <f t="shared" si="120"/>
        <v>0</v>
      </c>
      <c r="J3869" s="160" t="str">
        <f t="shared" si="121"/>
        <v>yes</v>
      </c>
    </row>
    <row r="3870" spans="2:10">
      <c r="B3870" t="s">
        <v>20317</v>
      </c>
      <c r="C3870" t="s">
        <v>20318</v>
      </c>
      <c r="D3870">
        <v>1</v>
      </c>
      <c r="E3870" s="160">
        <v>45684</v>
      </c>
      <c r="F3870" s="160">
        <v>45685</v>
      </c>
      <c r="G3870" s="160"/>
      <c r="I3870" s="160" t="b">
        <f t="shared" si="120"/>
        <v>0</v>
      </c>
      <c r="J3870" s="160" t="str">
        <f t="shared" si="121"/>
        <v>yes</v>
      </c>
    </row>
    <row r="3871" spans="2:10">
      <c r="B3871" t="s">
        <v>20319</v>
      </c>
      <c r="C3871" t="s">
        <v>20320</v>
      </c>
      <c r="D3871">
        <v>1</v>
      </c>
      <c r="E3871" s="160">
        <v>45686</v>
      </c>
      <c r="F3871" s="160">
        <v>45687</v>
      </c>
      <c r="G3871" s="160"/>
      <c r="I3871" s="160" t="b">
        <f t="shared" si="120"/>
        <v>0</v>
      </c>
      <c r="J3871" s="160" t="str">
        <f t="shared" si="121"/>
        <v>yes</v>
      </c>
    </row>
    <row r="3872" spans="2:10">
      <c r="B3872" t="s">
        <v>20321</v>
      </c>
      <c r="C3872" t="s">
        <v>20322</v>
      </c>
      <c r="D3872">
        <v>1</v>
      </c>
      <c r="E3872" s="160">
        <v>45689</v>
      </c>
      <c r="F3872" s="160">
        <v>45690</v>
      </c>
      <c r="G3872" s="160"/>
      <c r="I3872" s="160" t="b">
        <f t="shared" si="120"/>
        <v>0</v>
      </c>
      <c r="J3872" s="160" t="str">
        <f t="shared" si="121"/>
        <v>yes</v>
      </c>
    </row>
    <row r="3873" spans="2:10">
      <c r="B3873" t="s">
        <v>20323</v>
      </c>
      <c r="C3873" t="s">
        <v>20324</v>
      </c>
      <c r="D3873">
        <v>1</v>
      </c>
      <c r="E3873" s="160">
        <v>45691</v>
      </c>
      <c r="F3873" s="160">
        <v>45692</v>
      </c>
      <c r="G3873" s="160"/>
      <c r="H3873" s="160"/>
      <c r="I3873" s="160" t="b">
        <f t="shared" si="120"/>
        <v>0</v>
      </c>
      <c r="J3873" s="160" t="str">
        <f t="shared" si="121"/>
        <v>yes</v>
      </c>
    </row>
    <row r="3874" spans="2:10">
      <c r="B3874" t="s">
        <v>20325</v>
      </c>
      <c r="C3874" t="s">
        <v>20326</v>
      </c>
      <c r="D3874">
        <v>1</v>
      </c>
      <c r="E3874" s="160">
        <v>45693</v>
      </c>
      <c r="F3874" s="160">
        <v>45694</v>
      </c>
      <c r="G3874" s="160"/>
      <c r="H3874" s="160"/>
      <c r="I3874" s="160" t="b">
        <f t="shared" si="120"/>
        <v>0</v>
      </c>
      <c r="J3874" s="160" t="str">
        <f t="shared" si="121"/>
        <v>yes</v>
      </c>
    </row>
    <row r="3875" spans="2:10">
      <c r="B3875" t="s">
        <v>20327</v>
      </c>
      <c r="C3875" t="s">
        <v>20328</v>
      </c>
      <c r="D3875">
        <v>1</v>
      </c>
      <c r="E3875" s="160">
        <v>45686</v>
      </c>
      <c r="F3875" s="160">
        <v>45687</v>
      </c>
      <c r="G3875" s="160">
        <v>45948</v>
      </c>
      <c r="H3875" s="160"/>
      <c r="I3875" s="160" t="b">
        <f t="shared" si="120"/>
        <v>0</v>
      </c>
      <c r="J3875" s="160" t="b">
        <f t="shared" si="121"/>
        <v>0</v>
      </c>
    </row>
    <row r="3876" spans="2:10">
      <c r="B3876" t="s">
        <v>20329</v>
      </c>
      <c r="C3876" t="s">
        <v>20330</v>
      </c>
      <c r="D3876">
        <v>1</v>
      </c>
      <c r="E3876" s="160">
        <v>45689</v>
      </c>
      <c r="F3876" s="160">
        <v>45691</v>
      </c>
      <c r="G3876" s="160">
        <v>45950</v>
      </c>
      <c r="H3876" s="160"/>
      <c r="I3876" s="160" t="b">
        <f t="shared" si="120"/>
        <v>0</v>
      </c>
      <c r="J3876" s="160" t="b">
        <f t="shared" si="121"/>
        <v>0</v>
      </c>
    </row>
    <row r="3877" spans="2:10">
      <c r="B3877" t="s">
        <v>20331</v>
      </c>
      <c r="C3877" t="s">
        <v>20332</v>
      </c>
      <c r="D3877">
        <v>1</v>
      </c>
      <c r="E3877" s="160">
        <v>45692</v>
      </c>
      <c r="F3877" s="160">
        <v>45694</v>
      </c>
      <c r="G3877" s="160"/>
      <c r="H3877" s="160"/>
      <c r="I3877" s="160" t="b">
        <f t="shared" si="120"/>
        <v>0</v>
      </c>
      <c r="J3877" s="160" t="str">
        <f t="shared" si="121"/>
        <v>yes</v>
      </c>
    </row>
    <row r="3878" spans="2:10">
      <c r="B3878" t="s">
        <v>20333</v>
      </c>
      <c r="C3878" t="s">
        <v>20334</v>
      </c>
      <c r="D3878">
        <v>1</v>
      </c>
      <c r="E3878" s="160">
        <v>45696</v>
      </c>
      <c r="F3878" s="160">
        <v>45697</v>
      </c>
      <c r="G3878" s="160"/>
      <c r="H3878" s="160"/>
      <c r="I3878" s="160" t="b">
        <f t="shared" si="120"/>
        <v>0</v>
      </c>
      <c r="J3878" s="160" t="str">
        <f t="shared" si="121"/>
        <v>yes</v>
      </c>
    </row>
    <row r="3879" spans="2:10">
      <c r="B3879" t="s">
        <v>20335</v>
      </c>
      <c r="C3879" t="s">
        <v>20336</v>
      </c>
      <c r="D3879">
        <v>1</v>
      </c>
      <c r="E3879" s="160">
        <v>45689</v>
      </c>
      <c r="F3879" s="160">
        <v>45690</v>
      </c>
      <c r="G3879" s="160">
        <v>45938</v>
      </c>
      <c r="I3879" s="160" t="b">
        <f t="shared" si="120"/>
        <v>0</v>
      </c>
      <c r="J3879" s="160" t="b">
        <f t="shared" si="121"/>
        <v>0</v>
      </c>
    </row>
    <row r="3880" spans="2:10">
      <c r="B3880" t="s">
        <v>20337</v>
      </c>
      <c r="C3880" t="s">
        <v>20338</v>
      </c>
      <c r="D3880">
        <v>1</v>
      </c>
      <c r="E3880" s="160">
        <v>45692</v>
      </c>
      <c r="F3880" s="160">
        <v>45694</v>
      </c>
      <c r="G3880" s="160">
        <v>45941</v>
      </c>
      <c r="H3880" s="160"/>
      <c r="I3880" s="160" t="b">
        <f t="shared" si="120"/>
        <v>0</v>
      </c>
      <c r="J3880" s="160" t="b">
        <f t="shared" si="121"/>
        <v>0</v>
      </c>
    </row>
    <row r="3881" spans="2:10">
      <c r="B3881" t="s">
        <v>20339</v>
      </c>
      <c r="C3881" t="s">
        <v>20340</v>
      </c>
      <c r="D3881">
        <v>1</v>
      </c>
      <c r="E3881" s="160">
        <v>45696</v>
      </c>
      <c r="F3881" s="160">
        <v>45698</v>
      </c>
      <c r="G3881" s="160"/>
      <c r="H3881" s="160"/>
      <c r="I3881" s="160" t="b">
        <f t="shared" si="120"/>
        <v>0</v>
      </c>
      <c r="J3881" s="160" t="str">
        <f t="shared" si="121"/>
        <v>yes</v>
      </c>
    </row>
    <row r="3882" spans="2:10">
      <c r="B3882" t="s">
        <v>20341</v>
      </c>
      <c r="C3882" t="s">
        <v>20342</v>
      </c>
      <c r="D3882">
        <v>1</v>
      </c>
      <c r="E3882" s="160">
        <v>45699</v>
      </c>
      <c r="F3882" s="160">
        <v>45700</v>
      </c>
      <c r="G3882" s="160"/>
      <c r="H3882" s="160"/>
      <c r="I3882" s="160" t="b">
        <f t="shared" si="120"/>
        <v>0</v>
      </c>
      <c r="J3882" s="160" t="str">
        <f t="shared" si="121"/>
        <v>yes</v>
      </c>
    </row>
    <row r="3883" spans="2:10">
      <c r="B3883" t="s">
        <v>20343</v>
      </c>
      <c r="C3883" t="s">
        <v>20344</v>
      </c>
      <c r="D3883">
        <v>1</v>
      </c>
      <c r="E3883" s="160">
        <v>45703</v>
      </c>
      <c r="F3883" s="160">
        <v>45704</v>
      </c>
      <c r="G3883" s="160">
        <v>45895</v>
      </c>
      <c r="H3883" s="160"/>
      <c r="I3883" s="160" t="b">
        <f t="shared" si="120"/>
        <v>0</v>
      </c>
      <c r="J3883" s="160" t="b">
        <f t="shared" si="121"/>
        <v>0</v>
      </c>
    </row>
    <row r="3884" spans="2:10">
      <c r="B3884" t="s">
        <v>20345</v>
      </c>
      <c r="C3884" t="s">
        <v>20346</v>
      </c>
      <c r="D3884">
        <v>1</v>
      </c>
      <c r="E3884" s="160">
        <v>45708</v>
      </c>
      <c r="F3884" s="160">
        <v>45710</v>
      </c>
      <c r="G3884" s="160">
        <v>45897</v>
      </c>
      <c r="H3884" s="160"/>
      <c r="I3884" s="160" t="b">
        <f t="shared" si="120"/>
        <v>0</v>
      </c>
      <c r="J3884" s="160" t="b">
        <f t="shared" si="121"/>
        <v>0</v>
      </c>
    </row>
    <row r="3885" spans="2:10">
      <c r="B3885" t="s">
        <v>20347</v>
      </c>
      <c r="C3885" t="s">
        <v>20348</v>
      </c>
      <c r="D3885">
        <v>1</v>
      </c>
      <c r="E3885" s="160">
        <v>45718</v>
      </c>
      <c r="F3885" s="160">
        <v>45719</v>
      </c>
      <c r="G3885" s="160">
        <v>45900</v>
      </c>
      <c r="H3885" s="160"/>
      <c r="I3885" s="160" t="b">
        <f t="shared" si="120"/>
        <v>0</v>
      </c>
      <c r="J3885" s="160" t="b">
        <f t="shared" si="121"/>
        <v>0</v>
      </c>
    </row>
    <row r="3886" spans="2:10">
      <c r="B3886" t="s">
        <v>20349</v>
      </c>
      <c r="C3886" t="s">
        <v>20350</v>
      </c>
      <c r="D3886">
        <v>1</v>
      </c>
      <c r="E3886" s="160">
        <v>45720</v>
      </c>
      <c r="F3886" s="160">
        <v>45725</v>
      </c>
      <c r="G3886" s="160"/>
      <c r="I3886" s="160" t="b">
        <f t="shared" si="120"/>
        <v>0</v>
      </c>
      <c r="J3886" s="160" t="str">
        <f t="shared" si="121"/>
        <v>yes</v>
      </c>
    </row>
    <row r="3887" spans="2:10">
      <c r="B3887" t="s">
        <v>20351</v>
      </c>
      <c r="C3887" t="s">
        <v>20352</v>
      </c>
      <c r="D3887">
        <v>1</v>
      </c>
      <c r="E3887" s="160">
        <v>45726</v>
      </c>
      <c r="F3887" s="160">
        <v>45731</v>
      </c>
      <c r="G3887" s="160"/>
      <c r="I3887" s="160" t="b">
        <f t="shared" si="120"/>
        <v>0</v>
      </c>
      <c r="J3887" s="160" t="str">
        <f t="shared" si="121"/>
        <v>yes</v>
      </c>
    </row>
    <row r="3888" spans="2:10">
      <c r="B3888" t="s">
        <v>20353</v>
      </c>
      <c r="C3888" t="s">
        <v>20354</v>
      </c>
      <c r="D3888">
        <v>1</v>
      </c>
      <c r="E3888" s="160">
        <v>45720</v>
      </c>
      <c r="F3888" s="160">
        <v>45721</v>
      </c>
      <c r="G3888" s="160"/>
      <c r="I3888" s="160" t="b">
        <f t="shared" si="120"/>
        <v>0</v>
      </c>
      <c r="J3888" s="160" t="str">
        <f t="shared" si="121"/>
        <v>yes</v>
      </c>
    </row>
    <row r="3889" spans="2:10">
      <c r="B3889" t="s">
        <v>20355</v>
      </c>
      <c r="C3889" t="s">
        <v>20356</v>
      </c>
      <c r="D3889">
        <v>1</v>
      </c>
      <c r="E3889" s="160">
        <v>45724</v>
      </c>
      <c r="F3889" s="160">
        <v>45725</v>
      </c>
      <c r="G3889" s="160"/>
      <c r="I3889" s="160" t="b">
        <f t="shared" si="120"/>
        <v>0</v>
      </c>
      <c r="J3889" s="160" t="str">
        <f t="shared" si="121"/>
        <v>yes</v>
      </c>
    </row>
    <row r="3890" spans="2:10">
      <c r="B3890" t="s">
        <v>20357</v>
      </c>
      <c r="C3890" t="s">
        <v>20358</v>
      </c>
      <c r="D3890">
        <v>1</v>
      </c>
      <c r="E3890" s="160">
        <v>45732</v>
      </c>
      <c r="F3890" s="160">
        <v>45733</v>
      </c>
      <c r="G3890" s="160"/>
      <c r="I3890" s="160" t="b">
        <f t="shared" si="120"/>
        <v>0</v>
      </c>
      <c r="J3890" s="160" t="str">
        <f t="shared" si="121"/>
        <v>yes</v>
      </c>
    </row>
    <row r="3891" spans="2:10">
      <c r="B3891" t="s">
        <v>20359</v>
      </c>
      <c r="C3891" t="s">
        <v>20360</v>
      </c>
      <c r="D3891">
        <v>1</v>
      </c>
      <c r="E3891" s="160">
        <v>45734</v>
      </c>
      <c r="F3891" s="160">
        <v>45735</v>
      </c>
      <c r="G3891" s="160"/>
      <c r="I3891" s="160" t="b">
        <f t="shared" si="120"/>
        <v>0</v>
      </c>
      <c r="J3891" s="160" t="str">
        <f t="shared" si="121"/>
        <v>yes</v>
      </c>
    </row>
    <row r="3892" spans="2:10">
      <c r="B3892" t="s">
        <v>20361</v>
      </c>
      <c r="C3892" t="s">
        <v>20362</v>
      </c>
      <c r="D3892">
        <v>1</v>
      </c>
      <c r="E3892" s="160">
        <v>45736</v>
      </c>
      <c r="F3892" s="160">
        <v>45738</v>
      </c>
      <c r="G3892" s="160"/>
      <c r="I3892" s="160" t="b">
        <f t="shared" si="120"/>
        <v>0</v>
      </c>
      <c r="J3892" s="160" t="str">
        <f t="shared" si="121"/>
        <v>yes</v>
      </c>
    </row>
    <row r="3893" spans="2:10">
      <c r="B3893" t="s">
        <v>20363</v>
      </c>
      <c r="C3893" t="s">
        <v>20364</v>
      </c>
      <c r="D3893">
        <v>1</v>
      </c>
      <c r="E3893" s="160">
        <v>45739</v>
      </c>
      <c r="F3893" s="160">
        <v>45740</v>
      </c>
      <c r="G3893" s="160"/>
      <c r="I3893" s="160" t="b">
        <f t="shared" si="120"/>
        <v>0</v>
      </c>
      <c r="J3893" s="160" t="str">
        <f t="shared" si="121"/>
        <v>yes</v>
      </c>
    </row>
    <row r="3894" spans="2:10">
      <c r="B3894" t="s">
        <v>20365</v>
      </c>
      <c r="C3894" t="s">
        <v>20366</v>
      </c>
      <c r="D3894">
        <v>1</v>
      </c>
      <c r="E3894" s="160">
        <v>45741</v>
      </c>
      <c r="F3894" s="160">
        <v>45742</v>
      </c>
      <c r="G3894" s="160"/>
      <c r="I3894" s="160" t="b">
        <f t="shared" si="120"/>
        <v>0</v>
      </c>
      <c r="J3894" s="160" t="str">
        <f t="shared" si="121"/>
        <v>yes</v>
      </c>
    </row>
    <row r="3895" spans="2:10">
      <c r="B3895" t="s">
        <v>20367</v>
      </c>
      <c r="C3895" t="s">
        <v>20368</v>
      </c>
      <c r="D3895">
        <v>1</v>
      </c>
      <c r="E3895" s="160">
        <v>45734</v>
      </c>
      <c r="F3895" s="160">
        <v>45735</v>
      </c>
      <c r="I3895" s="160" t="b">
        <f t="shared" si="120"/>
        <v>0</v>
      </c>
      <c r="J3895" s="160" t="str">
        <f t="shared" si="121"/>
        <v>yes</v>
      </c>
    </row>
    <row r="3896" spans="2:10">
      <c r="B3896" t="s">
        <v>20369</v>
      </c>
      <c r="C3896" t="s">
        <v>20370</v>
      </c>
      <c r="D3896">
        <v>1</v>
      </c>
      <c r="E3896" s="160">
        <v>45736</v>
      </c>
      <c r="F3896" s="160">
        <v>45738</v>
      </c>
      <c r="G3896" s="160"/>
      <c r="H3896" s="160"/>
      <c r="I3896" s="160" t="b">
        <f t="shared" si="120"/>
        <v>0</v>
      </c>
      <c r="J3896" s="160" t="str">
        <f t="shared" si="121"/>
        <v>yes</v>
      </c>
    </row>
    <row r="3897" spans="2:10">
      <c r="B3897" t="s">
        <v>20371</v>
      </c>
      <c r="C3897" t="s">
        <v>20372</v>
      </c>
      <c r="D3897">
        <v>1</v>
      </c>
      <c r="E3897" s="160">
        <v>45739</v>
      </c>
      <c r="F3897" s="160">
        <v>45740</v>
      </c>
      <c r="G3897" s="160"/>
      <c r="H3897" s="160"/>
      <c r="I3897" s="160" t="b">
        <f t="shared" si="120"/>
        <v>0</v>
      </c>
      <c r="J3897" s="160" t="str">
        <f t="shared" si="121"/>
        <v>yes</v>
      </c>
    </row>
    <row r="3898" spans="2:10">
      <c r="B3898" t="s">
        <v>20373</v>
      </c>
      <c r="C3898" t="s">
        <v>20374</v>
      </c>
      <c r="D3898">
        <v>1</v>
      </c>
      <c r="E3898" s="160">
        <v>45636</v>
      </c>
      <c r="F3898" s="160">
        <v>45638</v>
      </c>
      <c r="G3898" s="160">
        <v>45953</v>
      </c>
      <c r="I3898" s="160" t="b">
        <f t="shared" si="120"/>
        <v>0</v>
      </c>
      <c r="J3898" s="160" t="b">
        <f t="shared" si="121"/>
        <v>0</v>
      </c>
    </row>
    <row r="3899" spans="2:10">
      <c r="B3899" t="s">
        <v>20375</v>
      </c>
      <c r="C3899" t="s">
        <v>20376</v>
      </c>
      <c r="D3899">
        <v>1</v>
      </c>
      <c r="E3899" s="160">
        <v>45640</v>
      </c>
      <c r="F3899" s="160">
        <v>45642</v>
      </c>
      <c r="G3899" s="160">
        <v>45957</v>
      </c>
      <c r="I3899" s="160" t="b">
        <f t="shared" si="120"/>
        <v>0</v>
      </c>
      <c r="J3899" s="160" t="b">
        <f t="shared" si="121"/>
        <v>0</v>
      </c>
    </row>
    <row r="3900" spans="2:10">
      <c r="B3900" t="s">
        <v>20377</v>
      </c>
      <c r="C3900" t="s">
        <v>20378</v>
      </c>
      <c r="D3900">
        <v>1</v>
      </c>
      <c r="E3900" s="160">
        <v>45643</v>
      </c>
      <c r="F3900" s="160">
        <v>45647</v>
      </c>
      <c r="G3900" s="160"/>
      <c r="I3900" s="160" t="b">
        <f t="shared" si="120"/>
        <v>0</v>
      </c>
      <c r="J3900" s="160" t="str">
        <f t="shared" si="121"/>
        <v>yes</v>
      </c>
    </row>
    <row r="3901" spans="2:10">
      <c r="B3901" t="s">
        <v>20379</v>
      </c>
      <c r="C3901" t="s">
        <v>20380</v>
      </c>
      <c r="D3901">
        <v>1</v>
      </c>
      <c r="E3901" s="160">
        <v>45648</v>
      </c>
      <c r="F3901" s="160">
        <v>45651</v>
      </c>
      <c r="G3901" s="160"/>
      <c r="I3901" s="160" t="b">
        <f t="shared" si="120"/>
        <v>0</v>
      </c>
      <c r="J3901" s="160" t="str">
        <f t="shared" si="121"/>
        <v>yes</v>
      </c>
    </row>
    <row r="3902" spans="2:10">
      <c r="B3902" t="s">
        <v>20381</v>
      </c>
      <c r="C3902" t="s">
        <v>20382</v>
      </c>
      <c r="D3902">
        <v>1</v>
      </c>
      <c r="E3902" s="160">
        <v>45678</v>
      </c>
      <c r="F3902" s="160">
        <v>45683</v>
      </c>
      <c r="G3902" s="160"/>
      <c r="I3902" s="160" t="b">
        <f t="shared" si="120"/>
        <v>0</v>
      </c>
      <c r="J3902" s="160" t="str">
        <f t="shared" si="121"/>
        <v>yes</v>
      </c>
    </row>
    <row r="3903" spans="2:10">
      <c r="B3903" t="s">
        <v>20383</v>
      </c>
      <c r="C3903" t="s">
        <v>20384</v>
      </c>
      <c r="D3903">
        <v>1</v>
      </c>
      <c r="E3903" s="160">
        <v>45640</v>
      </c>
      <c r="F3903" s="160">
        <v>45641</v>
      </c>
      <c r="G3903" s="160"/>
      <c r="H3903" s="160"/>
      <c r="I3903" s="160" t="b">
        <f t="shared" si="120"/>
        <v>0</v>
      </c>
      <c r="J3903" s="160" t="str">
        <f t="shared" si="121"/>
        <v>yes</v>
      </c>
    </row>
    <row r="3904" spans="2:10">
      <c r="B3904" t="s">
        <v>20385</v>
      </c>
      <c r="C3904" t="s">
        <v>20386</v>
      </c>
      <c r="D3904">
        <v>1</v>
      </c>
      <c r="E3904" s="160">
        <v>45642</v>
      </c>
      <c r="F3904" s="160">
        <v>45643</v>
      </c>
      <c r="I3904" s="160" t="b">
        <f t="shared" si="120"/>
        <v>0</v>
      </c>
      <c r="J3904" s="160" t="str">
        <f t="shared" si="121"/>
        <v>yes</v>
      </c>
    </row>
    <row r="3905" spans="2:10">
      <c r="B3905" t="s">
        <v>20387</v>
      </c>
      <c r="C3905" t="s">
        <v>20388</v>
      </c>
      <c r="D3905">
        <v>1</v>
      </c>
      <c r="E3905" s="160">
        <v>45644</v>
      </c>
      <c r="F3905" s="160">
        <v>45645</v>
      </c>
      <c r="I3905" s="160" t="b">
        <f t="shared" si="120"/>
        <v>0</v>
      </c>
      <c r="J3905" s="160" t="str">
        <f t="shared" si="121"/>
        <v>yes</v>
      </c>
    </row>
    <row r="3906" spans="2:10">
      <c r="B3906" t="s">
        <v>20389</v>
      </c>
      <c r="C3906" t="s">
        <v>20390</v>
      </c>
      <c r="D3906">
        <v>1</v>
      </c>
      <c r="E3906" s="160">
        <v>45647</v>
      </c>
      <c r="F3906" s="160">
        <v>45648</v>
      </c>
      <c r="I3906" s="160" t="b">
        <f t="shared" si="120"/>
        <v>0</v>
      </c>
      <c r="J3906" s="160" t="str">
        <f t="shared" si="121"/>
        <v>yes</v>
      </c>
    </row>
    <row r="3907" spans="2:10">
      <c r="B3907" t="s">
        <v>20391</v>
      </c>
      <c r="C3907" t="s">
        <v>20392</v>
      </c>
      <c r="D3907">
        <v>1</v>
      </c>
      <c r="E3907" s="160">
        <v>45677</v>
      </c>
      <c r="F3907" s="160">
        <v>45678</v>
      </c>
      <c r="I3907" s="160" t="b">
        <f t="shared" si="120"/>
        <v>0</v>
      </c>
      <c r="J3907" s="160" t="str">
        <f t="shared" si="121"/>
        <v>yes</v>
      </c>
    </row>
    <row r="3908" spans="2:10">
      <c r="B3908" t="s">
        <v>20393</v>
      </c>
      <c r="C3908" t="s">
        <v>20394</v>
      </c>
      <c r="D3908">
        <v>1</v>
      </c>
      <c r="E3908" s="160">
        <v>45642</v>
      </c>
      <c r="F3908" s="160">
        <v>45643</v>
      </c>
      <c r="I3908" s="160" t="b">
        <f t="shared" si="120"/>
        <v>0</v>
      </c>
      <c r="J3908" s="160" t="str">
        <f t="shared" si="121"/>
        <v>yes</v>
      </c>
    </row>
    <row r="3909" spans="2:10">
      <c r="B3909" t="s">
        <v>20395</v>
      </c>
      <c r="C3909" t="s">
        <v>20396</v>
      </c>
      <c r="D3909">
        <v>1</v>
      </c>
      <c r="E3909" s="160">
        <v>45644</v>
      </c>
      <c r="F3909" s="160">
        <v>45645</v>
      </c>
      <c r="I3909" s="160" t="b">
        <f t="shared" si="120"/>
        <v>0</v>
      </c>
      <c r="J3909" s="160" t="str">
        <f t="shared" si="121"/>
        <v>yes</v>
      </c>
    </row>
    <row r="3910" spans="2:10">
      <c r="B3910" t="s">
        <v>20397</v>
      </c>
      <c r="C3910" t="s">
        <v>20398</v>
      </c>
      <c r="D3910">
        <v>1</v>
      </c>
      <c r="E3910" s="160">
        <v>45647</v>
      </c>
      <c r="F3910" s="160">
        <v>45648</v>
      </c>
      <c r="I3910" s="160" t="b">
        <f t="shared" si="120"/>
        <v>0</v>
      </c>
      <c r="J3910" s="160" t="str">
        <f t="shared" si="121"/>
        <v>yes</v>
      </c>
    </row>
    <row r="3911" spans="2:10">
      <c r="B3911" t="s">
        <v>20399</v>
      </c>
      <c r="C3911" t="s">
        <v>20400</v>
      </c>
      <c r="D3911">
        <v>1</v>
      </c>
      <c r="E3911" s="160">
        <v>45649</v>
      </c>
      <c r="F3911" s="160">
        <v>45650</v>
      </c>
      <c r="I3911" s="160" t="b">
        <f t="shared" si="120"/>
        <v>0</v>
      </c>
      <c r="J3911" s="160" t="str">
        <f t="shared" si="121"/>
        <v>yes</v>
      </c>
    </row>
    <row r="3912" spans="2:10">
      <c r="B3912" t="s">
        <v>20401</v>
      </c>
      <c r="C3912" t="s">
        <v>20402</v>
      </c>
      <c r="D3912">
        <v>1</v>
      </c>
      <c r="E3912" s="160">
        <v>45677</v>
      </c>
      <c r="F3912" s="160">
        <v>45678</v>
      </c>
      <c r="I3912" s="160" t="b">
        <f t="shared" si="120"/>
        <v>0</v>
      </c>
      <c r="J3912" s="160" t="str">
        <f t="shared" si="121"/>
        <v>yes</v>
      </c>
    </row>
    <row r="3913" spans="2:10">
      <c r="B3913" t="s">
        <v>20403</v>
      </c>
      <c r="C3913" t="s">
        <v>20404</v>
      </c>
      <c r="D3913">
        <v>1</v>
      </c>
      <c r="E3913" s="160">
        <v>45651</v>
      </c>
      <c r="F3913" s="160">
        <v>45652</v>
      </c>
      <c r="I3913" s="160" t="b">
        <f t="shared" si="120"/>
        <v>0</v>
      </c>
      <c r="J3913" s="160" t="str">
        <f t="shared" si="121"/>
        <v>yes</v>
      </c>
    </row>
    <row r="3914" spans="2:10">
      <c r="B3914" t="s">
        <v>20405</v>
      </c>
      <c r="C3914" t="s">
        <v>20406</v>
      </c>
      <c r="D3914">
        <v>1</v>
      </c>
      <c r="E3914" s="160">
        <v>45677</v>
      </c>
      <c r="F3914" s="160">
        <v>45678</v>
      </c>
      <c r="I3914" s="160" t="b">
        <f t="shared" si="120"/>
        <v>0</v>
      </c>
      <c r="J3914" s="160" t="str">
        <f t="shared" si="121"/>
        <v>yes</v>
      </c>
    </row>
    <row r="3915" spans="2:10">
      <c r="B3915" t="s">
        <v>20407</v>
      </c>
      <c r="C3915" t="s">
        <v>20408</v>
      </c>
      <c r="D3915">
        <v>1</v>
      </c>
      <c r="E3915" s="160">
        <v>45654</v>
      </c>
      <c r="F3915" s="160">
        <v>45655</v>
      </c>
      <c r="I3915" s="160" t="b">
        <f t="shared" ref="I3915:I3978" si="122">IF(E3915=G3915,"yes")</f>
        <v>0</v>
      </c>
      <c r="J3915" s="160" t="str">
        <f t="shared" ref="J3915:J3978" si="123">IF(E3915&gt;G3915,"yes")</f>
        <v>yes</v>
      </c>
    </row>
    <row r="3916" spans="2:10">
      <c r="B3916" t="s">
        <v>20409</v>
      </c>
      <c r="C3916" t="s">
        <v>20410</v>
      </c>
      <c r="D3916">
        <v>1</v>
      </c>
      <c r="E3916" s="160">
        <v>45677</v>
      </c>
      <c r="F3916" s="160">
        <v>45678</v>
      </c>
      <c r="G3916" s="160"/>
      <c r="I3916" s="160" t="b">
        <f t="shared" si="122"/>
        <v>0</v>
      </c>
      <c r="J3916" s="160" t="str">
        <f t="shared" si="123"/>
        <v>yes</v>
      </c>
    </row>
    <row r="3917" spans="2:10">
      <c r="B3917" t="s">
        <v>20411</v>
      </c>
      <c r="C3917" t="s">
        <v>20412</v>
      </c>
      <c r="D3917">
        <v>1</v>
      </c>
      <c r="E3917" s="160">
        <v>45657</v>
      </c>
      <c r="F3917" s="160">
        <v>45658</v>
      </c>
      <c r="G3917" s="160"/>
      <c r="I3917" s="160" t="b">
        <f t="shared" si="122"/>
        <v>0</v>
      </c>
      <c r="J3917" s="160" t="str">
        <f t="shared" si="123"/>
        <v>yes</v>
      </c>
    </row>
    <row r="3918" spans="2:10">
      <c r="B3918" t="s">
        <v>20413</v>
      </c>
      <c r="C3918" t="s">
        <v>20414</v>
      </c>
      <c r="D3918">
        <v>1</v>
      </c>
      <c r="E3918" s="160">
        <v>45677</v>
      </c>
      <c r="F3918" s="160">
        <v>45679</v>
      </c>
      <c r="G3918" s="160"/>
      <c r="I3918" s="160" t="b">
        <f t="shared" si="122"/>
        <v>0</v>
      </c>
      <c r="J3918" s="160" t="str">
        <f t="shared" si="123"/>
        <v>yes</v>
      </c>
    </row>
    <row r="3919" spans="2:10">
      <c r="B3919" t="s">
        <v>20415</v>
      </c>
      <c r="C3919" t="s">
        <v>20416</v>
      </c>
      <c r="D3919">
        <v>1</v>
      </c>
      <c r="E3919" s="160">
        <v>45662</v>
      </c>
      <c r="F3919" s="160">
        <v>45663</v>
      </c>
      <c r="G3919" s="160"/>
      <c r="I3919" s="160" t="b">
        <f t="shared" si="122"/>
        <v>0</v>
      </c>
      <c r="J3919" s="160" t="str">
        <f t="shared" si="123"/>
        <v>yes</v>
      </c>
    </row>
    <row r="3920" spans="2:10">
      <c r="B3920" t="s">
        <v>20417</v>
      </c>
      <c r="C3920" t="s">
        <v>20418</v>
      </c>
      <c r="D3920">
        <v>1</v>
      </c>
      <c r="E3920" s="160">
        <v>45680</v>
      </c>
      <c r="F3920" s="160">
        <v>45683</v>
      </c>
      <c r="G3920" s="160"/>
      <c r="I3920" s="160" t="b">
        <f t="shared" si="122"/>
        <v>0</v>
      </c>
      <c r="J3920" s="160" t="str">
        <f t="shared" si="123"/>
        <v>yes</v>
      </c>
    </row>
    <row r="3921" spans="2:10">
      <c r="B3921" t="s">
        <v>20419</v>
      </c>
      <c r="C3921" t="s">
        <v>20420</v>
      </c>
      <c r="D3921">
        <v>1</v>
      </c>
      <c r="E3921" s="160">
        <v>45666</v>
      </c>
      <c r="F3921" s="160">
        <v>45669</v>
      </c>
      <c r="G3921" s="160"/>
      <c r="I3921" s="160" t="b">
        <f t="shared" si="122"/>
        <v>0</v>
      </c>
      <c r="J3921" s="160" t="str">
        <f t="shared" si="123"/>
        <v>yes</v>
      </c>
    </row>
    <row r="3922" spans="2:10">
      <c r="B3922" t="s">
        <v>20421</v>
      </c>
      <c r="C3922" t="s">
        <v>20422</v>
      </c>
      <c r="D3922">
        <v>1</v>
      </c>
      <c r="E3922" s="160">
        <v>45677</v>
      </c>
      <c r="F3922" s="160">
        <v>45680</v>
      </c>
      <c r="I3922" s="160" t="b">
        <f t="shared" si="122"/>
        <v>0</v>
      </c>
      <c r="J3922" s="160" t="str">
        <f t="shared" si="123"/>
        <v>yes</v>
      </c>
    </row>
    <row r="3923" spans="2:10">
      <c r="B3923" t="s">
        <v>20423</v>
      </c>
      <c r="C3923" t="s">
        <v>20424</v>
      </c>
      <c r="D3923">
        <v>1</v>
      </c>
      <c r="E3923" s="160">
        <v>45664</v>
      </c>
      <c r="F3923" s="160">
        <v>45665</v>
      </c>
      <c r="G3923" s="160"/>
      <c r="H3923" s="160"/>
      <c r="I3923" s="160" t="b">
        <f t="shared" si="122"/>
        <v>0</v>
      </c>
      <c r="J3923" s="160" t="str">
        <f t="shared" si="123"/>
        <v>yes</v>
      </c>
    </row>
    <row r="3924" spans="2:10">
      <c r="B3924" t="s">
        <v>20425</v>
      </c>
      <c r="C3924" t="s">
        <v>20426</v>
      </c>
      <c r="D3924">
        <v>1</v>
      </c>
      <c r="E3924" s="160">
        <v>45668</v>
      </c>
      <c r="F3924" s="160">
        <v>45669</v>
      </c>
      <c r="G3924" s="160"/>
      <c r="H3924" s="160"/>
      <c r="I3924" s="160" t="b">
        <f t="shared" si="122"/>
        <v>0</v>
      </c>
      <c r="J3924" s="160" t="str">
        <f t="shared" si="123"/>
        <v>yes</v>
      </c>
    </row>
    <row r="3925" spans="2:10">
      <c r="B3925" t="s">
        <v>20427</v>
      </c>
      <c r="C3925" t="s">
        <v>20428</v>
      </c>
      <c r="D3925">
        <v>1</v>
      </c>
      <c r="E3925" s="160">
        <v>45670</v>
      </c>
      <c r="F3925" s="160">
        <v>45672</v>
      </c>
      <c r="G3925" s="160"/>
      <c r="H3925" s="160"/>
      <c r="I3925" s="160" t="b">
        <f t="shared" si="122"/>
        <v>0</v>
      </c>
      <c r="J3925" s="160" t="str">
        <f t="shared" si="123"/>
        <v>yes</v>
      </c>
    </row>
    <row r="3926" spans="2:10">
      <c r="B3926" t="s">
        <v>20429</v>
      </c>
      <c r="C3926" t="s">
        <v>20430</v>
      </c>
      <c r="D3926">
        <v>1</v>
      </c>
      <c r="E3926" s="160">
        <v>45677</v>
      </c>
      <c r="F3926" s="160">
        <v>45680</v>
      </c>
      <c r="G3926" s="160"/>
      <c r="H3926" s="160"/>
      <c r="I3926" s="160" t="b">
        <f t="shared" si="122"/>
        <v>0</v>
      </c>
      <c r="J3926" s="160" t="str">
        <f t="shared" si="123"/>
        <v>yes</v>
      </c>
    </row>
    <row r="3927" spans="2:10">
      <c r="B3927" t="s">
        <v>20431</v>
      </c>
      <c r="C3927" t="s">
        <v>20432</v>
      </c>
      <c r="D3927">
        <v>1</v>
      </c>
      <c r="E3927" s="160">
        <v>45658</v>
      </c>
      <c r="F3927" s="160">
        <v>45659</v>
      </c>
      <c r="G3927" s="160"/>
      <c r="H3927" s="160"/>
      <c r="I3927" s="160" t="b">
        <f t="shared" si="122"/>
        <v>0</v>
      </c>
      <c r="J3927" s="160" t="str">
        <f t="shared" si="123"/>
        <v>yes</v>
      </c>
    </row>
    <row r="3928" spans="2:10">
      <c r="B3928" t="s">
        <v>20433</v>
      </c>
      <c r="C3928" t="s">
        <v>20434</v>
      </c>
      <c r="D3928">
        <v>1</v>
      </c>
      <c r="E3928" s="160">
        <v>45677</v>
      </c>
      <c r="F3928" s="160">
        <v>45678</v>
      </c>
      <c r="I3928" s="160" t="b">
        <f t="shared" si="122"/>
        <v>0</v>
      </c>
      <c r="J3928" s="160" t="str">
        <f t="shared" si="123"/>
        <v>yes</v>
      </c>
    </row>
    <row r="3929" spans="2:10">
      <c r="B3929" t="s">
        <v>20435</v>
      </c>
      <c r="C3929" t="s">
        <v>20436</v>
      </c>
      <c r="D3929">
        <v>1</v>
      </c>
      <c r="E3929" s="160">
        <v>45654</v>
      </c>
      <c r="F3929" s="160">
        <v>45655</v>
      </c>
      <c r="G3929" s="160">
        <v>45874</v>
      </c>
      <c r="I3929" s="160" t="b">
        <f t="shared" si="122"/>
        <v>0</v>
      </c>
      <c r="J3929" s="160" t="b">
        <f t="shared" si="123"/>
        <v>0</v>
      </c>
    </row>
    <row r="3930" spans="2:10">
      <c r="B3930" t="s">
        <v>20437</v>
      </c>
      <c r="C3930" t="s">
        <v>20438</v>
      </c>
      <c r="D3930">
        <v>1</v>
      </c>
      <c r="E3930" s="160">
        <v>45656</v>
      </c>
      <c r="F3930" s="160">
        <v>45657</v>
      </c>
      <c r="G3930" s="160">
        <v>45876</v>
      </c>
      <c r="I3930" s="160" t="b">
        <f t="shared" si="122"/>
        <v>0</v>
      </c>
      <c r="J3930" s="160" t="b">
        <f t="shared" si="123"/>
        <v>0</v>
      </c>
    </row>
    <row r="3931" spans="2:10">
      <c r="B3931" t="s">
        <v>20439</v>
      </c>
      <c r="C3931" t="s">
        <v>20440</v>
      </c>
      <c r="D3931">
        <v>1</v>
      </c>
      <c r="E3931" s="160">
        <v>45658</v>
      </c>
      <c r="F3931" s="160">
        <v>45659</v>
      </c>
      <c r="I3931" s="160" t="b">
        <f t="shared" si="122"/>
        <v>0</v>
      </c>
      <c r="J3931" s="160" t="str">
        <f t="shared" si="123"/>
        <v>yes</v>
      </c>
    </row>
    <row r="3932" spans="2:10">
      <c r="B3932" t="s">
        <v>20441</v>
      </c>
      <c r="C3932" t="s">
        <v>20442</v>
      </c>
      <c r="D3932">
        <v>1</v>
      </c>
      <c r="E3932" s="160">
        <v>45661</v>
      </c>
      <c r="F3932" s="160">
        <v>45662</v>
      </c>
      <c r="I3932" s="160" t="b">
        <f t="shared" si="122"/>
        <v>0</v>
      </c>
      <c r="J3932" s="160" t="str">
        <f t="shared" si="123"/>
        <v>yes</v>
      </c>
    </row>
    <row r="3933" spans="2:10">
      <c r="B3933" t="s">
        <v>20443</v>
      </c>
      <c r="C3933" t="s">
        <v>20444</v>
      </c>
      <c r="D3933">
        <v>1</v>
      </c>
      <c r="E3933" s="160">
        <v>45663</v>
      </c>
      <c r="F3933" s="160">
        <v>45664</v>
      </c>
      <c r="G3933" s="160"/>
      <c r="H3933" s="160"/>
      <c r="I3933" s="160" t="b">
        <f t="shared" si="122"/>
        <v>0</v>
      </c>
      <c r="J3933" s="160" t="str">
        <f t="shared" si="123"/>
        <v>yes</v>
      </c>
    </row>
    <row r="3934" spans="2:10">
      <c r="B3934" t="s">
        <v>20445</v>
      </c>
      <c r="C3934" t="s">
        <v>20446</v>
      </c>
      <c r="D3934">
        <v>1</v>
      </c>
      <c r="E3934" s="160">
        <v>45671</v>
      </c>
      <c r="F3934" s="160">
        <v>45672</v>
      </c>
      <c r="G3934" s="160"/>
      <c r="H3934" s="160"/>
      <c r="I3934" s="160" t="b">
        <f t="shared" si="122"/>
        <v>0</v>
      </c>
      <c r="J3934" s="160" t="str">
        <f t="shared" si="123"/>
        <v>yes</v>
      </c>
    </row>
    <row r="3935" spans="2:10">
      <c r="B3935" t="s">
        <v>20447</v>
      </c>
      <c r="C3935" t="s">
        <v>20448</v>
      </c>
      <c r="D3935">
        <v>1</v>
      </c>
      <c r="E3935" s="160">
        <v>45673</v>
      </c>
      <c r="F3935" s="160">
        <v>45675</v>
      </c>
      <c r="G3935" s="160"/>
      <c r="H3935" s="160"/>
      <c r="I3935" s="160" t="b">
        <f t="shared" si="122"/>
        <v>0</v>
      </c>
      <c r="J3935" s="160" t="str">
        <f t="shared" si="123"/>
        <v>yes</v>
      </c>
    </row>
    <row r="3936" spans="2:10">
      <c r="B3936" t="s">
        <v>20449</v>
      </c>
      <c r="C3936" t="s">
        <v>20450</v>
      </c>
      <c r="D3936">
        <v>1</v>
      </c>
      <c r="E3936" s="160">
        <v>45676</v>
      </c>
      <c r="F3936" s="160">
        <v>45677</v>
      </c>
      <c r="G3936" s="160"/>
      <c r="H3936" s="160"/>
      <c r="I3936" s="160" t="b">
        <f t="shared" si="122"/>
        <v>0</v>
      </c>
      <c r="J3936" s="160" t="str">
        <f t="shared" si="123"/>
        <v>yes</v>
      </c>
    </row>
    <row r="3937" spans="2:10">
      <c r="B3937" t="s">
        <v>20451</v>
      </c>
      <c r="C3937" t="s">
        <v>20452</v>
      </c>
      <c r="D3937">
        <v>1</v>
      </c>
      <c r="E3937" s="160">
        <v>45661</v>
      </c>
      <c r="F3937" s="160">
        <v>45662</v>
      </c>
      <c r="G3937" s="160"/>
      <c r="H3937" s="160"/>
      <c r="I3937" s="160" t="b">
        <f t="shared" si="122"/>
        <v>0</v>
      </c>
      <c r="J3937" s="160" t="str">
        <f t="shared" si="123"/>
        <v>yes</v>
      </c>
    </row>
    <row r="3938" spans="2:10">
      <c r="B3938" t="s">
        <v>20453</v>
      </c>
      <c r="C3938" t="s">
        <v>20454</v>
      </c>
      <c r="D3938">
        <v>1</v>
      </c>
      <c r="E3938" s="160">
        <v>45663</v>
      </c>
      <c r="F3938" s="160">
        <v>45664</v>
      </c>
      <c r="G3938" s="160"/>
      <c r="I3938" s="160" t="b">
        <f t="shared" si="122"/>
        <v>0</v>
      </c>
      <c r="J3938" s="160" t="str">
        <f t="shared" si="123"/>
        <v>yes</v>
      </c>
    </row>
    <row r="3939" spans="2:10">
      <c r="B3939" t="s">
        <v>20455</v>
      </c>
      <c r="C3939" t="s">
        <v>20456</v>
      </c>
      <c r="D3939">
        <v>1</v>
      </c>
      <c r="E3939" s="160">
        <v>45665</v>
      </c>
      <c r="F3939" s="160">
        <v>45666</v>
      </c>
      <c r="G3939" s="160"/>
      <c r="I3939" s="160" t="b">
        <f t="shared" si="122"/>
        <v>0</v>
      </c>
      <c r="J3939" s="160" t="str">
        <f t="shared" si="123"/>
        <v>yes</v>
      </c>
    </row>
    <row r="3940" spans="2:10">
      <c r="B3940" t="s">
        <v>20457</v>
      </c>
      <c r="C3940" t="s">
        <v>20458</v>
      </c>
      <c r="D3940">
        <v>1</v>
      </c>
      <c r="E3940" s="160">
        <v>45673</v>
      </c>
      <c r="F3940" s="160">
        <v>45675</v>
      </c>
      <c r="G3940" s="160"/>
      <c r="H3940" s="160"/>
      <c r="I3940" s="160" t="b">
        <f t="shared" si="122"/>
        <v>0</v>
      </c>
      <c r="J3940" s="160" t="str">
        <f t="shared" si="123"/>
        <v>yes</v>
      </c>
    </row>
    <row r="3941" spans="2:10">
      <c r="B3941" t="s">
        <v>20459</v>
      </c>
      <c r="C3941" t="s">
        <v>20460</v>
      </c>
      <c r="D3941">
        <v>1</v>
      </c>
      <c r="E3941" s="160">
        <v>45676</v>
      </c>
      <c r="F3941" s="160">
        <v>45677</v>
      </c>
      <c r="I3941" s="160" t="b">
        <f t="shared" si="122"/>
        <v>0</v>
      </c>
      <c r="J3941" s="160" t="str">
        <f t="shared" si="123"/>
        <v>yes</v>
      </c>
    </row>
    <row r="3942" spans="2:10">
      <c r="B3942" t="s">
        <v>20461</v>
      </c>
      <c r="C3942" t="s">
        <v>20462</v>
      </c>
      <c r="D3942">
        <v>1</v>
      </c>
      <c r="E3942" s="160">
        <v>45678</v>
      </c>
      <c r="F3942" s="160">
        <v>45679</v>
      </c>
      <c r="I3942" s="160" t="b">
        <f t="shared" si="122"/>
        <v>0</v>
      </c>
      <c r="J3942" s="160" t="str">
        <f t="shared" si="123"/>
        <v>yes</v>
      </c>
    </row>
    <row r="3943" spans="2:10">
      <c r="B3943" t="s">
        <v>20463</v>
      </c>
      <c r="C3943" t="s">
        <v>20464</v>
      </c>
      <c r="D3943">
        <v>1</v>
      </c>
      <c r="E3943" s="160">
        <v>45663</v>
      </c>
      <c r="F3943" s="160">
        <v>45664</v>
      </c>
      <c r="G3943" s="160"/>
      <c r="H3943" s="160"/>
      <c r="I3943" s="160" t="b">
        <f t="shared" si="122"/>
        <v>0</v>
      </c>
      <c r="J3943" s="160" t="str">
        <f t="shared" si="123"/>
        <v>yes</v>
      </c>
    </row>
    <row r="3944" spans="2:10">
      <c r="B3944" t="s">
        <v>20465</v>
      </c>
      <c r="C3944" t="s">
        <v>20466</v>
      </c>
      <c r="D3944">
        <v>1</v>
      </c>
      <c r="E3944" s="160">
        <v>45665</v>
      </c>
      <c r="F3944" s="160">
        <v>45666</v>
      </c>
      <c r="G3944" s="160"/>
      <c r="I3944" s="160" t="b">
        <f t="shared" si="122"/>
        <v>0</v>
      </c>
      <c r="J3944" s="160" t="str">
        <f t="shared" si="123"/>
        <v>yes</v>
      </c>
    </row>
    <row r="3945" spans="2:10">
      <c r="B3945" t="s">
        <v>20467</v>
      </c>
      <c r="C3945" t="s">
        <v>20468</v>
      </c>
      <c r="D3945">
        <v>1</v>
      </c>
      <c r="E3945" s="160">
        <v>45672</v>
      </c>
      <c r="F3945" s="160">
        <v>45673</v>
      </c>
      <c r="I3945" s="160" t="b">
        <f t="shared" si="122"/>
        <v>0</v>
      </c>
      <c r="J3945" s="160" t="str">
        <f t="shared" si="123"/>
        <v>yes</v>
      </c>
    </row>
    <row r="3946" spans="2:10">
      <c r="B3946" t="s">
        <v>20469</v>
      </c>
      <c r="C3946" t="s">
        <v>20470</v>
      </c>
      <c r="D3946">
        <v>1</v>
      </c>
      <c r="E3946" s="160">
        <v>45661</v>
      </c>
      <c r="F3946" s="160">
        <v>45662</v>
      </c>
      <c r="G3946" s="160">
        <v>45953</v>
      </c>
      <c r="I3946" s="160" t="b">
        <f t="shared" si="122"/>
        <v>0</v>
      </c>
      <c r="J3946" s="160" t="b">
        <f t="shared" si="123"/>
        <v>0</v>
      </c>
    </row>
    <row r="3947" spans="2:10">
      <c r="B3947" t="s">
        <v>20471</v>
      </c>
      <c r="C3947" t="s">
        <v>20472</v>
      </c>
      <c r="D3947">
        <v>1</v>
      </c>
      <c r="E3947" s="160">
        <v>45663</v>
      </c>
      <c r="F3947" s="160">
        <v>45665</v>
      </c>
      <c r="I3947" s="160" t="b">
        <f t="shared" si="122"/>
        <v>0</v>
      </c>
      <c r="J3947" s="160" t="str">
        <f t="shared" si="123"/>
        <v>yes</v>
      </c>
    </row>
    <row r="3948" spans="2:10">
      <c r="B3948" t="s">
        <v>20473</v>
      </c>
      <c r="C3948" t="s">
        <v>20474</v>
      </c>
      <c r="D3948">
        <v>1</v>
      </c>
      <c r="E3948" s="160">
        <v>45666</v>
      </c>
      <c r="F3948" s="160">
        <v>45669</v>
      </c>
      <c r="I3948" s="160" t="b">
        <f t="shared" si="122"/>
        <v>0</v>
      </c>
      <c r="J3948" s="160" t="str">
        <f t="shared" si="123"/>
        <v>yes</v>
      </c>
    </row>
    <row r="3949" spans="2:10">
      <c r="B3949" t="s">
        <v>20475</v>
      </c>
      <c r="C3949" t="s">
        <v>20476</v>
      </c>
      <c r="D3949">
        <v>1</v>
      </c>
      <c r="E3949" s="160">
        <v>45670</v>
      </c>
      <c r="F3949" s="160">
        <v>45671</v>
      </c>
      <c r="G3949" s="160"/>
      <c r="I3949" s="160" t="b">
        <f t="shared" si="122"/>
        <v>0</v>
      </c>
      <c r="J3949" s="160" t="str">
        <f t="shared" si="123"/>
        <v>yes</v>
      </c>
    </row>
    <row r="3950" spans="2:10">
      <c r="B3950" t="s">
        <v>20477</v>
      </c>
      <c r="C3950" t="s">
        <v>20478</v>
      </c>
      <c r="D3950">
        <v>1</v>
      </c>
      <c r="E3950" s="160">
        <v>45663</v>
      </c>
      <c r="F3950" s="160">
        <v>45664</v>
      </c>
      <c r="G3950" s="160">
        <v>45956</v>
      </c>
      <c r="H3950" s="160"/>
      <c r="I3950" s="160" t="b">
        <f t="shared" si="122"/>
        <v>0</v>
      </c>
      <c r="J3950" s="160" t="b">
        <f t="shared" si="123"/>
        <v>0</v>
      </c>
    </row>
    <row r="3951" spans="2:10">
      <c r="B3951" t="s">
        <v>20479</v>
      </c>
      <c r="C3951" t="s">
        <v>20480</v>
      </c>
      <c r="D3951">
        <v>1</v>
      </c>
      <c r="E3951" s="160">
        <v>45665</v>
      </c>
      <c r="F3951" s="160">
        <v>45668</v>
      </c>
      <c r="G3951" s="160"/>
      <c r="I3951" s="160" t="b">
        <f t="shared" si="122"/>
        <v>0</v>
      </c>
      <c r="J3951" s="160" t="str">
        <f t="shared" si="123"/>
        <v>yes</v>
      </c>
    </row>
    <row r="3952" spans="2:10">
      <c r="B3952" t="s">
        <v>20481</v>
      </c>
      <c r="C3952" t="s">
        <v>20482</v>
      </c>
      <c r="D3952">
        <v>1</v>
      </c>
      <c r="E3952" s="160">
        <v>45669</v>
      </c>
      <c r="F3952" s="160">
        <v>45671</v>
      </c>
      <c r="G3952" s="160"/>
      <c r="H3952" s="160"/>
      <c r="I3952" s="160" t="b">
        <f t="shared" si="122"/>
        <v>0</v>
      </c>
      <c r="J3952" s="160" t="str">
        <f t="shared" si="123"/>
        <v>yes</v>
      </c>
    </row>
    <row r="3953" spans="2:10">
      <c r="B3953" t="s">
        <v>20483</v>
      </c>
      <c r="C3953" t="s">
        <v>20484</v>
      </c>
      <c r="D3953">
        <v>1</v>
      </c>
      <c r="E3953" s="160">
        <v>45672</v>
      </c>
      <c r="F3953" s="160">
        <v>45673</v>
      </c>
      <c r="G3953" s="160"/>
      <c r="I3953" s="160" t="b">
        <f t="shared" si="122"/>
        <v>0</v>
      </c>
      <c r="J3953" s="160" t="str">
        <f t="shared" si="123"/>
        <v>yes</v>
      </c>
    </row>
    <row r="3954" spans="2:10">
      <c r="B3954" t="s">
        <v>20485</v>
      </c>
      <c r="C3954" t="s">
        <v>20486</v>
      </c>
      <c r="D3954">
        <v>1</v>
      </c>
      <c r="E3954" s="160">
        <v>45675</v>
      </c>
      <c r="F3954" s="160">
        <v>45676</v>
      </c>
      <c r="G3954" s="160"/>
      <c r="I3954" s="160" t="b">
        <f t="shared" si="122"/>
        <v>0</v>
      </c>
      <c r="J3954" s="160" t="str">
        <f t="shared" si="123"/>
        <v>yes</v>
      </c>
    </row>
    <row r="3955" spans="2:10">
      <c r="B3955" t="s">
        <v>20487</v>
      </c>
      <c r="C3955" t="s">
        <v>20488</v>
      </c>
      <c r="D3955">
        <v>1</v>
      </c>
      <c r="E3955" s="160">
        <v>45679</v>
      </c>
      <c r="F3955" s="160">
        <v>45680</v>
      </c>
      <c r="G3955" s="160"/>
      <c r="I3955" s="160" t="b">
        <f t="shared" si="122"/>
        <v>0</v>
      </c>
      <c r="J3955" s="160" t="str">
        <f t="shared" si="123"/>
        <v>yes</v>
      </c>
    </row>
    <row r="3956" spans="2:10">
      <c r="B3956" t="s">
        <v>20489</v>
      </c>
      <c r="C3956" t="s">
        <v>20490</v>
      </c>
      <c r="D3956">
        <v>1</v>
      </c>
      <c r="E3956" s="160">
        <v>45689</v>
      </c>
      <c r="F3956" s="160">
        <v>45690</v>
      </c>
      <c r="G3956" s="160"/>
      <c r="H3956" s="160"/>
      <c r="I3956" s="160" t="b">
        <f t="shared" si="122"/>
        <v>0</v>
      </c>
      <c r="J3956" s="160" t="str">
        <f t="shared" si="123"/>
        <v>yes</v>
      </c>
    </row>
    <row r="3957" spans="2:10">
      <c r="B3957" t="s">
        <v>20491</v>
      </c>
      <c r="C3957" t="s">
        <v>20492</v>
      </c>
      <c r="D3957">
        <v>1</v>
      </c>
      <c r="E3957" s="160">
        <v>45696</v>
      </c>
      <c r="F3957" s="160">
        <v>45697</v>
      </c>
      <c r="G3957" s="160"/>
      <c r="H3957" s="160"/>
      <c r="I3957" s="160" t="b">
        <f t="shared" si="122"/>
        <v>0</v>
      </c>
      <c r="J3957" s="160" t="str">
        <f t="shared" si="123"/>
        <v>yes</v>
      </c>
    </row>
    <row r="3958" spans="2:10">
      <c r="B3958" t="s">
        <v>20493</v>
      </c>
      <c r="C3958" t="s">
        <v>20494</v>
      </c>
      <c r="D3958">
        <v>1</v>
      </c>
      <c r="E3958" s="160">
        <v>45698</v>
      </c>
      <c r="F3958" s="160">
        <v>45704</v>
      </c>
      <c r="G3958" s="160"/>
      <c r="H3958" s="160"/>
      <c r="I3958" s="160" t="b">
        <f t="shared" si="122"/>
        <v>0</v>
      </c>
      <c r="J3958" s="160" t="str">
        <f t="shared" si="123"/>
        <v>yes</v>
      </c>
    </row>
    <row r="3959" spans="2:10">
      <c r="B3959" t="s">
        <v>20495</v>
      </c>
      <c r="C3959" t="s">
        <v>20496</v>
      </c>
      <c r="D3959">
        <v>1</v>
      </c>
      <c r="E3959" s="160">
        <v>45684</v>
      </c>
      <c r="F3959" s="160">
        <v>45685</v>
      </c>
      <c r="G3959" s="160"/>
      <c r="H3959" s="160"/>
      <c r="I3959" s="160" t="b">
        <f t="shared" si="122"/>
        <v>0</v>
      </c>
      <c r="J3959" s="160" t="str">
        <f t="shared" si="123"/>
        <v>yes</v>
      </c>
    </row>
    <row r="3960" spans="2:10">
      <c r="B3960" t="s">
        <v>20497</v>
      </c>
      <c r="C3960" t="s">
        <v>20498</v>
      </c>
      <c r="D3960">
        <v>1</v>
      </c>
      <c r="E3960" s="160">
        <v>45686</v>
      </c>
      <c r="F3960" s="160">
        <v>45687</v>
      </c>
      <c r="G3960" s="160"/>
      <c r="I3960" s="160" t="b">
        <f t="shared" si="122"/>
        <v>0</v>
      </c>
      <c r="J3960" s="160" t="str">
        <f t="shared" si="123"/>
        <v>yes</v>
      </c>
    </row>
    <row r="3961" spans="2:10">
      <c r="B3961" t="s">
        <v>20499</v>
      </c>
      <c r="C3961" t="s">
        <v>20500</v>
      </c>
      <c r="D3961">
        <v>1</v>
      </c>
      <c r="E3961" s="160">
        <v>45689</v>
      </c>
      <c r="F3961" s="160">
        <v>45690</v>
      </c>
      <c r="G3961" s="160"/>
      <c r="H3961" s="160"/>
      <c r="I3961" s="160" t="b">
        <f t="shared" si="122"/>
        <v>0</v>
      </c>
      <c r="J3961" s="160" t="str">
        <f t="shared" si="123"/>
        <v>yes</v>
      </c>
    </row>
    <row r="3962" spans="2:10">
      <c r="B3962" t="s">
        <v>20501</v>
      </c>
      <c r="C3962" t="s">
        <v>20502</v>
      </c>
      <c r="D3962">
        <v>1</v>
      </c>
      <c r="E3962" s="160">
        <v>45691</v>
      </c>
      <c r="F3962" s="160">
        <v>45692</v>
      </c>
      <c r="G3962" s="160"/>
      <c r="H3962" s="160"/>
      <c r="I3962" s="160" t="b">
        <f t="shared" si="122"/>
        <v>0</v>
      </c>
      <c r="J3962" s="160" t="str">
        <f t="shared" si="123"/>
        <v>yes</v>
      </c>
    </row>
    <row r="3963" spans="2:10">
      <c r="B3963" t="s">
        <v>20503</v>
      </c>
      <c r="C3963" t="s">
        <v>20504</v>
      </c>
      <c r="D3963">
        <v>1</v>
      </c>
      <c r="E3963" s="160">
        <v>45693</v>
      </c>
      <c r="F3963" s="160">
        <v>45694</v>
      </c>
      <c r="G3963" s="160"/>
      <c r="H3963" s="160"/>
      <c r="I3963" s="160" t="b">
        <f t="shared" si="122"/>
        <v>0</v>
      </c>
      <c r="J3963" s="160" t="str">
        <f t="shared" si="123"/>
        <v>yes</v>
      </c>
    </row>
    <row r="3964" spans="2:10">
      <c r="B3964" t="s">
        <v>20505</v>
      </c>
      <c r="C3964" t="s">
        <v>20506</v>
      </c>
      <c r="D3964">
        <v>1</v>
      </c>
      <c r="E3964" s="160">
        <v>45691</v>
      </c>
      <c r="F3964" s="160">
        <v>45692</v>
      </c>
      <c r="G3964" s="160"/>
      <c r="H3964" s="160"/>
      <c r="I3964" s="160" t="b">
        <f t="shared" si="122"/>
        <v>0</v>
      </c>
      <c r="J3964" s="160" t="str">
        <f t="shared" si="123"/>
        <v>yes</v>
      </c>
    </row>
    <row r="3965" spans="2:10">
      <c r="B3965" t="s">
        <v>20507</v>
      </c>
      <c r="C3965" t="s">
        <v>20508</v>
      </c>
      <c r="D3965">
        <v>1</v>
      </c>
      <c r="E3965" s="160">
        <v>45693</v>
      </c>
      <c r="F3965" s="160">
        <v>45694</v>
      </c>
      <c r="G3965" s="160"/>
      <c r="H3965" s="160"/>
      <c r="I3965" s="160" t="b">
        <f t="shared" si="122"/>
        <v>0</v>
      </c>
      <c r="J3965" s="160" t="str">
        <f t="shared" si="123"/>
        <v>yes</v>
      </c>
    </row>
    <row r="3966" spans="2:10">
      <c r="B3966" t="s">
        <v>20509</v>
      </c>
      <c r="C3966" t="s">
        <v>20510</v>
      </c>
      <c r="D3966">
        <v>1</v>
      </c>
      <c r="E3966" s="160">
        <v>45684</v>
      </c>
      <c r="F3966" s="160">
        <v>45685</v>
      </c>
      <c r="G3966" s="160"/>
      <c r="H3966" s="160"/>
      <c r="I3966" s="160" t="b">
        <f t="shared" si="122"/>
        <v>0</v>
      </c>
      <c r="J3966" s="160" t="str">
        <f t="shared" si="123"/>
        <v>yes</v>
      </c>
    </row>
    <row r="3967" spans="2:10">
      <c r="B3967" t="s">
        <v>20511</v>
      </c>
      <c r="C3967" t="s">
        <v>20512</v>
      </c>
      <c r="D3967">
        <v>1</v>
      </c>
      <c r="E3967" s="160">
        <v>45686</v>
      </c>
      <c r="F3967" s="160">
        <v>45687</v>
      </c>
      <c r="G3967" s="160"/>
      <c r="H3967" s="160"/>
      <c r="I3967" s="160" t="b">
        <f t="shared" si="122"/>
        <v>0</v>
      </c>
      <c r="J3967" s="160" t="str">
        <f t="shared" si="123"/>
        <v>yes</v>
      </c>
    </row>
    <row r="3968" spans="2:10">
      <c r="B3968" t="s">
        <v>20513</v>
      </c>
      <c r="C3968" t="s">
        <v>20514</v>
      </c>
      <c r="D3968">
        <v>1</v>
      </c>
      <c r="E3968" s="160">
        <v>45689</v>
      </c>
      <c r="F3968" s="160">
        <v>45690</v>
      </c>
      <c r="G3968" s="160"/>
      <c r="H3968" s="160"/>
      <c r="I3968" s="160" t="b">
        <f t="shared" si="122"/>
        <v>0</v>
      </c>
      <c r="J3968" s="160" t="str">
        <f t="shared" si="123"/>
        <v>yes</v>
      </c>
    </row>
    <row r="3969" spans="2:10">
      <c r="B3969" t="s">
        <v>20515</v>
      </c>
      <c r="C3969" t="s">
        <v>20516</v>
      </c>
      <c r="D3969">
        <v>1</v>
      </c>
      <c r="E3969" s="160">
        <v>45691</v>
      </c>
      <c r="F3969" s="160">
        <v>45692</v>
      </c>
      <c r="G3969" s="160"/>
      <c r="H3969" s="160"/>
      <c r="I3969" s="160" t="b">
        <f t="shared" si="122"/>
        <v>0</v>
      </c>
      <c r="J3969" s="160" t="str">
        <f t="shared" si="123"/>
        <v>yes</v>
      </c>
    </row>
    <row r="3970" spans="2:10">
      <c r="B3970" t="s">
        <v>20517</v>
      </c>
      <c r="C3970" t="s">
        <v>20518</v>
      </c>
      <c r="D3970">
        <v>1</v>
      </c>
      <c r="E3970" s="160">
        <v>45703</v>
      </c>
      <c r="F3970" s="160">
        <v>45704</v>
      </c>
      <c r="G3970" s="160"/>
      <c r="I3970" s="160" t="b">
        <f t="shared" si="122"/>
        <v>0</v>
      </c>
      <c r="J3970" s="160" t="str">
        <f t="shared" si="123"/>
        <v>yes</v>
      </c>
    </row>
    <row r="3971" spans="2:10">
      <c r="B3971" t="s">
        <v>20519</v>
      </c>
      <c r="C3971" t="s">
        <v>20520</v>
      </c>
      <c r="D3971">
        <v>1</v>
      </c>
      <c r="E3971" s="160">
        <v>45696</v>
      </c>
      <c r="F3971" s="160">
        <v>45697</v>
      </c>
      <c r="G3971" s="160"/>
      <c r="I3971" s="160" t="b">
        <f t="shared" si="122"/>
        <v>0</v>
      </c>
      <c r="J3971" s="160" t="str">
        <f t="shared" si="123"/>
        <v>yes</v>
      </c>
    </row>
    <row r="3972" spans="2:10">
      <c r="B3972" t="s">
        <v>20521</v>
      </c>
      <c r="C3972" t="s">
        <v>20522</v>
      </c>
      <c r="D3972">
        <v>1</v>
      </c>
      <c r="E3972" s="160">
        <v>45698</v>
      </c>
      <c r="F3972" s="160">
        <v>45699</v>
      </c>
      <c r="G3972" s="160"/>
      <c r="I3972" s="160" t="b">
        <f t="shared" si="122"/>
        <v>0</v>
      </c>
      <c r="J3972" s="160" t="str">
        <f t="shared" si="123"/>
        <v>yes</v>
      </c>
    </row>
    <row r="3973" spans="2:10">
      <c r="B3973" t="s">
        <v>20523</v>
      </c>
      <c r="C3973" t="s">
        <v>20524</v>
      </c>
      <c r="D3973">
        <v>1</v>
      </c>
      <c r="E3973" s="160">
        <v>45700</v>
      </c>
      <c r="F3973" s="160">
        <v>45701</v>
      </c>
      <c r="I3973" s="160" t="b">
        <f t="shared" si="122"/>
        <v>0</v>
      </c>
      <c r="J3973" s="160" t="str">
        <f t="shared" si="123"/>
        <v>yes</v>
      </c>
    </row>
    <row r="3974" spans="2:10">
      <c r="B3974" t="s">
        <v>20525</v>
      </c>
      <c r="C3974" t="s">
        <v>20526</v>
      </c>
      <c r="D3974">
        <v>1</v>
      </c>
      <c r="E3974" s="160">
        <v>45670</v>
      </c>
      <c r="F3974" s="160">
        <v>45672</v>
      </c>
      <c r="I3974" s="160" t="b">
        <f t="shared" si="122"/>
        <v>0</v>
      </c>
      <c r="J3974" s="160" t="str">
        <f t="shared" si="123"/>
        <v>yes</v>
      </c>
    </row>
    <row r="3975" spans="2:10">
      <c r="B3975" t="s">
        <v>20527</v>
      </c>
      <c r="C3975" t="s">
        <v>20528</v>
      </c>
      <c r="D3975">
        <v>1</v>
      </c>
      <c r="E3975" s="160">
        <v>45673</v>
      </c>
      <c r="F3975" s="160">
        <v>45676</v>
      </c>
      <c r="G3975" s="160"/>
      <c r="H3975" s="160"/>
      <c r="I3975" s="160" t="b">
        <f t="shared" si="122"/>
        <v>0</v>
      </c>
      <c r="J3975" s="160" t="str">
        <f t="shared" si="123"/>
        <v>yes</v>
      </c>
    </row>
    <row r="3976" spans="2:10">
      <c r="B3976" t="s">
        <v>20529</v>
      </c>
      <c r="C3976" t="s">
        <v>20530</v>
      </c>
      <c r="D3976">
        <v>1</v>
      </c>
      <c r="E3976" s="160">
        <v>45677</v>
      </c>
      <c r="F3976" s="160">
        <v>45680</v>
      </c>
      <c r="G3976" s="160"/>
      <c r="H3976" s="160"/>
      <c r="I3976" s="160" t="b">
        <f t="shared" si="122"/>
        <v>0</v>
      </c>
      <c r="J3976" s="160" t="str">
        <f t="shared" si="123"/>
        <v>yes</v>
      </c>
    </row>
    <row r="3977" spans="2:10">
      <c r="B3977" t="s">
        <v>20531</v>
      </c>
      <c r="C3977" t="s">
        <v>20532</v>
      </c>
      <c r="D3977">
        <v>1</v>
      </c>
      <c r="E3977" s="160">
        <v>45682</v>
      </c>
      <c r="F3977" s="160">
        <v>45685</v>
      </c>
      <c r="I3977" s="160" t="b">
        <f t="shared" si="122"/>
        <v>0</v>
      </c>
      <c r="J3977" s="160" t="str">
        <f t="shared" si="123"/>
        <v>yes</v>
      </c>
    </row>
    <row r="3978" spans="2:10">
      <c r="B3978" t="s">
        <v>20533</v>
      </c>
      <c r="C3978" t="s">
        <v>20534</v>
      </c>
      <c r="D3978">
        <v>1</v>
      </c>
      <c r="E3978" s="160">
        <v>45715</v>
      </c>
      <c r="F3978" s="160">
        <v>45720</v>
      </c>
      <c r="G3978" s="160"/>
      <c r="H3978" s="160"/>
      <c r="I3978" s="160" t="b">
        <f t="shared" si="122"/>
        <v>0</v>
      </c>
      <c r="J3978" s="160" t="str">
        <f t="shared" si="123"/>
        <v>yes</v>
      </c>
    </row>
    <row r="3979" spans="2:10">
      <c r="B3979" t="s">
        <v>20535</v>
      </c>
      <c r="C3979" t="s">
        <v>20536</v>
      </c>
      <c r="D3979">
        <v>1</v>
      </c>
      <c r="E3979" s="160">
        <v>45673</v>
      </c>
      <c r="F3979" s="160">
        <v>45675</v>
      </c>
      <c r="G3979" s="160">
        <v>45885</v>
      </c>
      <c r="H3979" s="160"/>
      <c r="I3979" s="160" t="b">
        <f t="shared" ref="I3979:I4042" si="124">IF(E3979=G3979,"yes")</f>
        <v>0</v>
      </c>
      <c r="J3979" s="160" t="b">
        <f t="shared" ref="J3979:J4042" si="125">IF(E3979&gt;G3979,"yes")</f>
        <v>0</v>
      </c>
    </row>
    <row r="3980" spans="2:10">
      <c r="B3980" t="s">
        <v>20537</v>
      </c>
      <c r="C3980" t="s">
        <v>20538</v>
      </c>
      <c r="D3980">
        <v>1</v>
      </c>
      <c r="E3980" s="160">
        <v>45676</v>
      </c>
      <c r="F3980" s="160">
        <v>45677</v>
      </c>
      <c r="G3980" s="160">
        <v>45887</v>
      </c>
      <c r="H3980" s="160"/>
      <c r="I3980" s="160" t="b">
        <f t="shared" si="124"/>
        <v>0</v>
      </c>
      <c r="J3980" s="160" t="b">
        <f t="shared" si="125"/>
        <v>0</v>
      </c>
    </row>
    <row r="3981" spans="2:10">
      <c r="B3981" t="s">
        <v>20539</v>
      </c>
      <c r="C3981" t="s">
        <v>20540</v>
      </c>
      <c r="D3981">
        <v>1</v>
      </c>
      <c r="E3981" s="160">
        <v>45678</v>
      </c>
      <c r="F3981" s="160">
        <v>45679</v>
      </c>
      <c r="G3981" s="160">
        <v>45890</v>
      </c>
      <c r="H3981" s="160"/>
      <c r="I3981" s="160" t="b">
        <f t="shared" si="124"/>
        <v>0</v>
      </c>
      <c r="J3981" s="160" t="b">
        <f t="shared" si="125"/>
        <v>0</v>
      </c>
    </row>
    <row r="3982" spans="2:10">
      <c r="B3982" t="s">
        <v>20541</v>
      </c>
      <c r="C3982" t="s">
        <v>20542</v>
      </c>
      <c r="D3982">
        <v>1</v>
      </c>
      <c r="E3982" s="160">
        <v>45680</v>
      </c>
      <c r="F3982" s="160">
        <v>45682</v>
      </c>
      <c r="G3982" s="160"/>
      <c r="H3982" s="160"/>
      <c r="I3982" s="160" t="b">
        <f t="shared" si="124"/>
        <v>0</v>
      </c>
      <c r="J3982" s="160" t="str">
        <f t="shared" si="125"/>
        <v>yes</v>
      </c>
    </row>
    <row r="3983" spans="2:10">
      <c r="B3983" t="s">
        <v>20543</v>
      </c>
      <c r="C3983" t="s">
        <v>20544</v>
      </c>
      <c r="D3983">
        <v>1</v>
      </c>
      <c r="E3983" s="160">
        <v>45721</v>
      </c>
      <c r="F3983" s="160">
        <v>45722</v>
      </c>
      <c r="G3983" s="160"/>
      <c r="H3983" s="160"/>
      <c r="I3983" s="160" t="b">
        <f t="shared" si="124"/>
        <v>0</v>
      </c>
      <c r="J3983" s="160" t="str">
        <f t="shared" si="125"/>
        <v>yes</v>
      </c>
    </row>
    <row r="3984" spans="2:10">
      <c r="B3984" t="s">
        <v>20545</v>
      </c>
      <c r="C3984" t="s">
        <v>20546</v>
      </c>
      <c r="D3984">
        <v>1</v>
      </c>
      <c r="E3984" s="160">
        <v>45680</v>
      </c>
      <c r="F3984" s="160">
        <v>45682</v>
      </c>
      <c r="G3984" s="160"/>
      <c r="H3984" s="160"/>
      <c r="I3984" s="160" t="b">
        <f t="shared" si="124"/>
        <v>0</v>
      </c>
      <c r="J3984" s="160" t="str">
        <f t="shared" si="125"/>
        <v>yes</v>
      </c>
    </row>
    <row r="3985" spans="2:10">
      <c r="B3985" t="s">
        <v>20547</v>
      </c>
      <c r="C3985" t="s">
        <v>20548</v>
      </c>
      <c r="D3985">
        <v>1</v>
      </c>
      <c r="E3985" s="160">
        <v>45683</v>
      </c>
      <c r="F3985" s="160">
        <v>45684</v>
      </c>
      <c r="G3985" s="160"/>
      <c r="H3985" s="160"/>
      <c r="I3985" s="160" t="b">
        <f t="shared" si="124"/>
        <v>0</v>
      </c>
      <c r="J3985" s="160" t="str">
        <f t="shared" si="125"/>
        <v>yes</v>
      </c>
    </row>
    <row r="3986" spans="2:10">
      <c r="B3986" t="s">
        <v>20549</v>
      </c>
      <c r="C3986" t="s">
        <v>20550</v>
      </c>
      <c r="D3986">
        <v>1</v>
      </c>
      <c r="E3986" s="160">
        <v>45685</v>
      </c>
      <c r="F3986" s="160">
        <v>45686</v>
      </c>
      <c r="G3986" s="160"/>
      <c r="H3986" s="160"/>
      <c r="I3986" s="160" t="b">
        <f t="shared" si="124"/>
        <v>0</v>
      </c>
      <c r="J3986" s="160" t="str">
        <f t="shared" si="125"/>
        <v>yes</v>
      </c>
    </row>
    <row r="3987" spans="2:10">
      <c r="B3987" t="s">
        <v>20551</v>
      </c>
      <c r="C3987" t="s">
        <v>20552</v>
      </c>
      <c r="D3987">
        <v>1</v>
      </c>
      <c r="E3987" s="160">
        <v>45687</v>
      </c>
      <c r="F3987" s="160">
        <v>45689</v>
      </c>
      <c r="G3987" s="160"/>
      <c r="H3987" s="160"/>
      <c r="I3987" s="160" t="b">
        <f t="shared" si="124"/>
        <v>0</v>
      </c>
      <c r="J3987" s="160" t="str">
        <f t="shared" si="125"/>
        <v>yes</v>
      </c>
    </row>
    <row r="3988" spans="2:10">
      <c r="B3988" t="s">
        <v>20553</v>
      </c>
      <c r="C3988" t="s">
        <v>20554</v>
      </c>
      <c r="D3988">
        <v>1</v>
      </c>
      <c r="E3988" s="160">
        <v>45724</v>
      </c>
      <c r="F3988" s="160">
        <v>45725</v>
      </c>
      <c r="G3988" s="160"/>
      <c r="H3988" s="160"/>
      <c r="I3988" s="160" t="b">
        <f t="shared" si="124"/>
        <v>0</v>
      </c>
      <c r="J3988" s="160" t="str">
        <f t="shared" si="125"/>
        <v>yes</v>
      </c>
    </row>
    <row r="3989" spans="2:10">
      <c r="B3989" t="s">
        <v>20555</v>
      </c>
      <c r="C3989" t="s">
        <v>20556</v>
      </c>
      <c r="D3989">
        <v>1</v>
      </c>
      <c r="E3989" s="160">
        <v>45685</v>
      </c>
      <c r="F3989" s="160">
        <v>45686</v>
      </c>
      <c r="G3989" s="160"/>
      <c r="H3989" s="160"/>
      <c r="I3989" s="160" t="b">
        <f t="shared" si="124"/>
        <v>0</v>
      </c>
      <c r="J3989" s="160" t="str">
        <f t="shared" si="125"/>
        <v>yes</v>
      </c>
    </row>
    <row r="3990" spans="2:10">
      <c r="B3990" t="s">
        <v>20557</v>
      </c>
      <c r="C3990" t="s">
        <v>20558</v>
      </c>
      <c r="D3990">
        <v>1</v>
      </c>
      <c r="E3990" s="160">
        <v>45687</v>
      </c>
      <c r="F3990" s="160">
        <v>45689</v>
      </c>
      <c r="G3990" s="160"/>
      <c r="H3990" s="160"/>
      <c r="I3990" s="160" t="b">
        <f t="shared" si="124"/>
        <v>0</v>
      </c>
      <c r="J3990" s="160" t="str">
        <f t="shared" si="125"/>
        <v>yes</v>
      </c>
    </row>
    <row r="3991" spans="2:10">
      <c r="B3991" t="s">
        <v>20559</v>
      </c>
      <c r="C3991" t="s">
        <v>20560</v>
      </c>
      <c r="D3991">
        <v>1</v>
      </c>
      <c r="E3991" s="160">
        <v>45690</v>
      </c>
      <c r="F3991" s="160">
        <v>45691</v>
      </c>
      <c r="G3991" s="160"/>
      <c r="H3991" s="160"/>
      <c r="I3991" s="160" t="b">
        <f t="shared" si="124"/>
        <v>0</v>
      </c>
      <c r="J3991" s="160" t="str">
        <f t="shared" si="125"/>
        <v>yes</v>
      </c>
    </row>
    <row r="3992" spans="2:10">
      <c r="B3992" t="s">
        <v>20561</v>
      </c>
      <c r="C3992" t="s">
        <v>20562</v>
      </c>
      <c r="D3992">
        <v>1</v>
      </c>
      <c r="E3992" s="160">
        <v>45692</v>
      </c>
      <c r="F3992" s="160">
        <v>45693</v>
      </c>
      <c r="G3992" s="160"/>
      <c r="H3992" s="160"/>
      <c r="I3992" s="160" t="b">
        <f t="shared" si="124"/>
        <v>0</v>
      </c>
      <c r="J3992" s="160" t="str">
        <f t="shared" si="125"/>
        <v>yes</v>
      </c>
    </row>
    <row r="3993" spans="2:10">
      <c r="B3993" t="s">
        <v>20563</v>
      </c>
      <c r="C3993" t="s">
        <v>20564</v>
      </c>
      <c r="D3993">
        <v>1</v>
      </c>
      <c r="E3993" s="160">
        <v>45701</v>
      </c>
      <c r="F3993" s="160">
        <v>45703</v>
      </c>
      <c r="G3993" s="160"/>
      <c r="H3993" s="160"/>
      <c r="I3993" s="160" t="b">
        <f t="shared" si="124"/>
        <v>0</v>
      </c>
      <c r="J3993" s="160" t="str">
        <f t="shared" si="125"/>
        <v>yes</v>
      </c>
    </row>
    <row r="3994" spans="2:10">
      <c r="B3994" t="s">
        <v>20565</v>
      </c>
      <c r="C3994" t="s">
        <v>20566</v>
      </c>
      <c r="D3994">
        <v>1</v>
      </c>
      <c r="E3994" s="160">
        <v>45694</v>
      </c>
      <c r="F3994" s="160">
        <v>45696</v>
      </c>
      <c r="G3994" s="160"/>
      <c r="H3994" s="160"/>
      <c r="I3994" s="160" t="b">
        <f t="shared" si="124"/>
        <v>0</v>
      </c>
      <c r="J3994" s="160" t="str">
        <f t="shared" si="125"/>
        <v>yes</v>
      </c>
    </row>
    <row r="3995" spans="2:10">
      <c r="B3995" t="s">
        <v>20567</v>
      </c>
      <c r="C3995" t="s">
        <v>20568</v>
      </c>
      <c r="D3995">
        <v>1</v>
      </c>
      <c r="E3995" s="160">
        <v>45701</v>
      </c>
      <c r="F3995" s="160">
        <v>45703</v>
      </c>
      <c r="G3995" s="160"/>
      <c r="H3995" s="160"/>
      <c r="I3995" s="160" t="b">
        <f t="shared" si="124"/>
        <v>0</v>
      </c>
      <c r="J3995" s="160" t="str">
        <f t="shared" si="125"/>
        <v>yes</v>
      </c>
    </row>
    <row r="3996" spans="2:10">
      <c r="B3996" t="s">
        <v>20569</v>
      </c>
      <c r="C3996" t="s">
        <v>20570</v>
      </c>
      <c r="D3996">
        <v>1</v>
      </c>
      <c r="E3996" s="160">
        <v>45701</v>
      </c>
      <c r="F3996" s="160">
        <v>45703</v>
      </c>
      <c r="G3996" s="160"/>
      <c r="H3996" s="160"/>
      <c r="I3996" s="160" t="b">
        <f t="shared" si="124"/>
        <v>0</v>
      </c>
      <c r="J3996" s="160" t="str">
        <f t="shared" si="125"/>
        <v>yes</v>
      </c>
    </row>
    <row r="3997" spans="2:10">
      <c r="B3997" t="s">
        <v>20571</v>
      </c>
      <c r="C3997" t="s">
        <v>20572</v>
      </c>
      <c r="D3997">
        <v>1</v>
      </c>
      <c r="E3997" s="160">
        <v>45696</v>
      </c>
      <c r="F3997" s="160">
        <v>45697</v>
      </c>
      <c r="G3997" s="160"/>
      <c r="H3997" s="160"/>
      <c r="I3997" s="160" t="b">
        <f t="shared" si="124"/>
        <v>0</v>
      </c>
      <c r="J3997" s="160" t="str">
        <f t="shared" si="125"/>
        <v>yes</v>
      </c>
    </row>
    <row r="3998" spans="2:10">
      <c r="B3998" t="s">
        <v>20573</v>
      </c>
      <c r="C3998" t="s">
        <v>20574</v>
      </c>
      <c r="D3998">
        <v>1</v>
      </c>
      <c r="E3998" s="160">
        <v>45699</v>
      </c>
      <c r="F3998" s="160">
        <v>45700</v>
      </c>
      <c r="G3998" s="160"/>
      <c r="H3998" s="160"/>
      <c r="I3998" s="160" t="b">
        <f t="shared" si="124"/>
        <v>0</v>
      </c>
      <c r="J3998" s="160" t="str">
        <f t="shared" si="125"/>
        <v>yes</v>
      </c>
    </row>
    <row r="3999" spans="2:10">
      <c r="B3999" t="s">
        <v>20575</v>
      </c>
      <c r="C3999" t="s">
        <v>20576</v>
      </c>
      <c r="D3999">
        <v>1</v>
      </c>
      <c r="E3999" s="160">
        <v>45698</v>
      </c>
      <c r="F3999" s="160">
        <v>45699</v>
      </c>
      <c r="G3999" s="160"/>
      <c r="H3999" s="160"/>
      <c r="I3999" s="160" t="b">
        <f t="shared" si="124"/>
        <v>0</v>
      </c>
      <c r="J3999" s="160" t="str">
        <f t="shared" si="125"/>
        <v>yes</v>
      </c>
    </row>
    <row r="4000" spans="2:10">
      <c r="B4000" t="s">
        <v>20577</v>
      </c>
      <c r="C4000" t="s">
        <v>20578</v>
      </c>
      <c r="D4000">
        <v>1</v>
      </c>
      <c r="E4000" s="160">
        <v>45701</v>
      </c>
      <c r="F4000" s="160">
        <v>45703</v>
      </c>
      <c r="G4000" s="160"/>
      <c r="H4000" s="160"/>
      <c r="I4000" s="160" t="b">
        <f t="shared" si="124"/>
        <v>0</v>
      </c>
      <c r="J4000" s="160" t="str">
        <f t="shared" si="125"/>
        <v>yes</v>
      </c>
    </row>
    <row r="4001" spans="2:10">
      <c r="B4001" t="s">
        <v>20579</v>
      </c>
      <c r="C4001" t="s">
        <v>20580</v>
      </c>
      <c r="D4001">
        <v>1</v>
      </c>
      <c r="E4001" s="160">
        <v>45700</v>
      </c>
      <c r="F4001" s="160">
        <v>45703</v>
      </c>
      <c r="G4001" s="160"/>
      <c r="H4001" s="160"/>
      <c r="I4001" s="160" t="b">
        <f t="shared" si="124"/>
        <v>0</v>
      </c>
      <c r="J4001" s="160" t="str">
        <f t="shared" si="125"/>
        <v>yes</v>
      </c>
    </row>
    <row r="4002" spans="2:10">
      <c r="B4002" t="s">
        <v>20581</v>
      </c>
      <c r="C4002" t="s">
        <v>20582</v>
      </c>
      <c r="D4002">
        <v>1</v>
      </c>
      <c r="E4002" s="160">
        <v>45704</v>
      </c>
      <c r="F4002" s="160">
        <v>45707</v>
      </c>
      <c r="G4002" s="160"/>
      <c r="H4002" s="160"/>
      <c r="I4002" s="160" t="b">
        <f t="shared" si="124"/>
        <v>0</v>
      </c>
      <c r="J4002" s="160" t="str">
        <f t="shared" si="125"/>
        <v>yes</v>
      </c>
    </row>
    <row r="4003" spans="2:10">
      <c r="B4003" t="s">
        <v>20583</v>
      </c>
      <c r="C4003" t="s">
        <v>20584</v>
      </c>
      <c r="D4003">
        <v>1</v>
      </c>
      <c r="E4003" s="160">
        <v>45690</v>
      </c>
      <c r="F4003" s="160">
        <v>45691</v>
      </c>
      <c r="G4003" s="160"/>
      <c r="H4003" s="160"/>
      <c r="I4003" s="160" t="b">
        <f t="shared" si="124"/>
        <v>0</v>
      </c>
      <c r="J4003" s="160" t="str">
        <f t="shared" si="125"/>
        <v>yes</v>
      </c>
    </row>
    <row r="4004" spans="2:10">
      <c r="B4004" t="s">
        <v>20585</v>
      </c>
      <c r="C4004" t="s">
        <v>20586</v>
      </c>
      <c r="D4004">
        <v>1</v>
      </c>
      <c r="E4004" s="160">
        <v>45704</v>
      </c>
      <c r="F4004" s="160">
        <v>45705</v>
      </c>
      <c r="G4004" s="160"/>
      <c r="H4004" s="160"/>
      <c r="I4004" s="160" t="b">
        <f t="shared" si="124"/>
        <v>0</v>
      </c>
      <c r="J4004" s="160" t="str">
        <f t="shared" si="125"/>
        <v>yes</v>
      </c>
    </row>
    <row r="4005" spans="2:10">
      <c r="B4005" t="s">
        <v>20587</v>
      </c>
      <c r="C4005" t="s">
        <v>20588</v>
      </c>
      <c r="D4005">
        <v>1</v>
      </c>
      <c r="E4005" s="160">
        <v>45690</v>
      </c>
      <c r="F4005" s="160">
        <v>45691</v>
      </c>
      <c r="G4005" s="160"/>
      <c r="H4005" s="160"/>
      <c r="I4005" s="160" t="b">
        <f t="shared" si="124"/>
        <v>0</v>
      </c>
      <c r="J4005" s="160" t="str">
        <f t="shared" si="125"/>
        <v>yes</v>
      </c>
    </row>
    <row r="4006" spans="2:10">
      <c r="B4006" t="s">
        <v>20589</v>
      </c>
      <c r="C4006" t="s">
        <v>20590</v>
      </c>
      <c r="D4006">
        <v>1</v>
      </c>
      <c r="E4006" s="160">
        <v>45692</v>
      </c>
      <c r="F4006" s="160">
        <v>45693</v>
      </c>
      <c r="G4006" s="160"/>
      <c r="H4006" s="160"/>
      <c r="I4006" s="160" t="b">
        <f t="shared" si="124"/>
        <v>0</v>
      </c>
      <c r="J4006" s="160" t="str">
        <f t="shared" si="125"/>
        <v>yes</v>
      </c>
    </row>
    <row r="4007" spans="2:10">
      <c r="B4007" t="s">
        <v>20591</v>
      </c>
      <c r="C4007" t="s">
        <v>20592</v>
      </c>
      <c r="D4007">
        <v>1</v>
      </c>
      <c r="E4007" s="160">
        <v>45701</v>
      </c>
      <c r="F4007" s="160">
        <v>45703</v>
      </c>
      <c r="G4007" s="160"/>
      <c r="H4007" s="160"/>
      <c r="I4007" s="160" t="b">
        <f t="shared" si="124"/>
        <v>0</v>
      </c>
      <c r="J4007" s="160" t="str">
        <f t="shared" si="125"/>
        <v>yes</v>
      </c>
    </row>
    <row r="4008" spans="2:10">
      <c r="B4008" t="s">
        <v>20593</v>
      </c>
      <c r="C4008" t="s">
        <v>20594</v>
      </c>
      <c r="D4008">
        <v>1</v>
      </c>
      <c r="E4008" s="160">
        <v>45692</v>
      </c>
      <c r="F4008" s="160">
        <v>45693</v>
      </c>
      <c r="G4008" s="160"/>
      <c r="H4008" s="160"/>
      <c r="I4008" s="160" t="b">
        <f t="shared" si="124"/>
        <v>0</v>
      </c>
      <c r="J4008" s="160" t="str">
        <f t="shared" si="125"/>
        <v>yes</v>
      </c>
    </row>
    <row r="4009" spans="2:10">
      <c r="B4009" t="s">
        <v>20595</v>
      </c>
      <c r="C4009" t="s">
        <v>20596</v>
      </c>
      <c r="D4009">
        <v>1</v>
      </c>
      <c r="E4009" s="160">
        <v>45694</v>
      </c>
      <c r="F4009" s="160">
        <v>45696</v>
      </c>
      <c r="G4009" s="160"/>
      <c r="H4009" s="160"/>
      <c r="I4009" s="160" t="b">
        <f t="shared" si="124"/>
        <v>0</v>
      </c>
      <c r="J4009" s="160" t="str">
        <f t="shared" si="125"/>
        <v>yes</v>
      </c>
    </row>
    <row r="4010" spans="2:10">
      <c r="B4010" t="s">
        <v>20597</v>
      </c>
      <c r="C4010" t="s">
        <v>20598</v>
      </c>
      <c r="D4010">
        <v>1</v>
      </c>
      <c r="E4010" s="160">
        <v>45708</v>
      </c>
      <c r="F4010" s="160">
        <v>45710</v>
      </c>
      <c r="G4010" s="160"/>
      <c r="H4010" s="160"/>
      <c r="I4010" s="160" t="b">
        <f t="shared" si="124"/>
        <v>0</v>
      </c>
      <c r="J4010" s="160" t="str">
        <f t="shared" si="125"/>
        <v>yes</v>
      </c>
    </row>
    <row r="4011" spans="2:10">
      <c r="B4011" t="s">
        <v>20599</v>
      </c>
      <c r="C4011" t="s">
        <v>20600</v>
      </c>
      <c r="D4011">
        <v>1</v>
      </c>
      <c r="E4011" s="160">
        <v>45694</v>
      </c>
      <c r="F4011" s="160">
        <v>45696</v>
      </c>
      <c r="G4011" s="160"/>
      <c r="H4011" s="160"/>
      <c r="I4011" s="160" t="b">
        <f t="shared" si="124"/>
        <v>0</v>
      </c>
      <c r="J4011" s="160" t="str">
        <f t="shared" si="125"/>
        <v>yes</v>
      </c>
    </row>
    <row r="4012" spans="2:10">
      <c r="B4012" t="s">
        <v>20601</v>
      </c>
      <c r="C4012" t="s">
        <v>20602</v>
      </c>
      <c r="D4012">
        <v>1</v>
      </c>
      <c r="E4012" s="160">
        <v>45697</v>
      </c>
      <c r="F4012" s="160">
        <v>45698</v>
      </c>
      <c r="G4012" s="160"/>
      <c r="H4012" s="160"/>
      <c r="I4012" s="160" t="b">
        <f t="shared" si="124"/>
        <v>0</v>
      </c>
      <c r="J4012" s="160" t="str">
        <f t="shared" si="125"/>
        <v>yes</v>
      </c>
    </row>
    <row r="4013" spans="2:10">
      <c r="B4013" t="s">
        <v>20603</v>
      </c>
      <c r="C4013" t="s">
        <v>20604</v>
      </c>
      <c r="D4013">
        <v>1</v>
      </c>
      <c r="E4013" s="160">
        <v>45699</v>
      </c>
      <c r="F4013" s="160">
        <v>45700</v>
      </c>
      <c r="G4013" s="160"/>
      <c r="H4013" s="160"/>
      <c r="I4013" s="160" t="b">
        <f t="shared" si="124"/>
        <v>0</v>
      </c>
      <c r="J4013" s="160" t="str">
        <f t="shared" si="125"/>
        <v>yes</v>
      </c>
    </row>
    <row r="4014" spans="2:10">
      <c r="B4014" t="s">
        <v>20605</v>
      </c>
      <c r="C4014" t="s">
        <v>20606</v>
      </c>
      <c r="D4014">
        <v>1</v>
      </c>
      <c r="E4014" s="160">
        <v>45693</v>
      </c>
      <c r="F4014" s="160">
        <v>45694</v>
      </c>
      <c r="G4014" s="160"/>
      <c r="H4014" s="160"/>
      <c r="I4014" s="160" t="b">
        <f t="shared" si="124"/>
        <v>0</v>
      </c>
      <c r="J4014" s="160" t="str">
        <f t="shared" si="125"/>
        <v>yes</v>
      </c>
    </row>
    <row r="4015" spans="2:10">
      <c r="B4015" t="s">
        <v>20607</v>
      </c>
      <c r="C4015" t="s">
        <v>20608</v>
      </c>
      <c r="D4015">
        <v>1</v>
      </c>
      <c r="E4015" s="160">
        <v>45697</v>
      </c>
      <c r="F4015" s="160">
        <v>45698</v>
      </c>
      <c r="G4015" s="160"/>
      <c r="H4015" s="160"/>
      <c r="I4015" s="160" t="b">
        <f t="shared" si="124"/>
        <v>0</v>
      </c>
      <c r="J4015" s="160" t="str">
        <f t="shared" si="125"/>
        <v>yes</v>
      </c>
    </row>
    <row r="4016" spans="2:10">
      <c r="B4016" t="s">
        <v>20609</v>
      </c>
      <c r="C4016" t="s">
        <v>20610</v>
      </c>
      <c r="D4016">
        <v>1</v>
      </c>
      <c r="E4016" s="160">
        <v>45700</v>
      </c>
      <c r="F4016" s="160">
        <v>45701</v>
      </c>
      <c r="G4016" s="160"/>
      <c r="H4016" s="160"/>
      <c r="I4016" s="160" t="b">
        <f t="shared" si="124"/>
        <v>0</v>
      </c>
      <c r="J4016" s="160" t="str">
        <f t="shared" si="125"/>
        <v>yes</v>
      </c>
    </row>
    <row r="4017" spans="2:10">
      <c r="B4017" t="s">
        <v>20611</v>
      </c>
      <c r="C4017" t="s">
        <v>20612</v>
      </c>
      <c r="D4017">
        <v>1</v>
      </c>
      <c r="E4017" s="160">
        <v>45703</v>
      </c>
      <c r="F4017" s="160">
        <v>45704</v>
      </c>
      <c r="G4017" s="160"/>
      <c r="H4017" s="160"/>
      <c r="I4017" s="160" t="b">
        <f t="shared" si="124"/>
        <v>0</v>
      </c>
      <c r="J4017" s="160" t="str">
        <f t="shared" si="125"/>
        <v>yes</v>
      </c>
    </row>
    <row r="4018" spans="2:10">
      <c r="B4018" t="s">
        <v>20613</v>
      </c>
      <c r="C4018" t="s">
        <v>20614</v>
      </c>
      <c r="D4018">
        <v>1</v>
      </c>
      <c r="E4018" s="160">
        <v>45705</v>
      </c>
      <c r="F4018" s="160">
        <v>45706</v>
      </c>
      <c r="G4018" s="160"/>
      <c r="H4018" s="160"/>
      <c r="I4018" s="160" t="b">
        <f t="shared" si="124"/>
        <v>0</v>
      </c>
      <c r="J4018" s="160" t="str">
        <f t="shared" si="125"/>
        <v>yes</v>
      </c>
    </row>
    <row r="4019" spans="2:10">
      <c r="B4019" t="s">
        <v>20615</v>
      </c>
      <c r="C4019" t="s">
        <v>20616</v>
      </c>
      <c r="D4019">
        <v>1</v>
      </c>
      <c r="E4019" s="160">
        <v>45690</v>
      </c>
      <c r="F4019" s="160">
        <v>45691</v>
      </c>
      <c r="G4019" s="160"/>
      <c r="H4019" s="160"/>
      <c r="I4019" s="160" t="b">
        <f t="shared" si="124"/>
        <v>0</v>
      </c>
      <c r="J4019" s="160" t="str">
        <f t="shared" si="125"/>
        <v>yes</v>
      </c>
    </row>
    <row r="4020" spans="2:10">
      <c r="B4020" t="s">
        <v>20617</v>
      </c>
      <c r="C4020" t="s">
        <v>20618</v>
      </c>
      <c r="D4020">
        <v>1</v>
      </c>
      <c r="E4020" s="160">
        <v>45692</v>
      </c>
      <c r="F4020" s="160">
        <v>45693</v>
      </c>
      <c r="G4020" s="160"/>
      <c r="H4020" s="160"/>
      <c r="I4020" s="160" t="b">
        <f t="shared" si="124"/>
        <v>0</v>
      </c>
      <c r="J4020" s="160" t="str">
        <f t="shared" si="125"/>
        <v>yes</v>
      </c>
    </row>
    <row r="4021" spans="2:10">
      <c r="B4021" t="s">
        <v>20619</v>
      </c>
      <c r="C4021" t="s">
        <v>20620</v>
      </c>
      <c r="D4021">
        <v>1</v>
      </c>
      <c r="E4021" s="160">
        <v>45694</v>
      </c>
      <c r="F4021" s="160">
        <v>45696</v>
      </c>
      <c r="G4021" s="160"/>
      <c r="H4021" s="160"/>
      <c r="I4021" s="160" t="b">
        <f t="shared" si="124"/>
        <v>0</v>
      </c>
      <c r="J4021" s="160" t="str">
        <f t="shared" si="125"/>
        <v>yes</v>
      </c>
    </row>
    <row r="4022" spans="2:10">
      <c r="B4022" t="s">
        <v>20621</v>
      </c>
      <c r="C4022" t="s">
        <v>20622</v>
      </c>
      <c r="D4022">
        <v>1</v>
      </c>
      <c r="E4022" s="160">
        <v>45697</v>
      </c>
      <c r="F4022" s="160">
        <v>45698</v>
      </c>
      <c r="G4022" s="160"/>
      <c r="H4022" s="160"/>
      <c r="I4022" s="160" t="b">
        <f t="shared" si="124"/>
        <v>0</v>
      </c>
      <c r="J4022" s="160" t="str">
        <f t="shared" si="125"/>
        <v>yes</v>
      </c>
    </row>
    <row r="4023" spans="2:10">
      <c r="B4023" t="s">
        <v>20623</v>
      </c>
      <c r="C4023" t="s">
        <v>20624</v>
      </c>
      <c r="D4023">
        <v>1</v>
      </c>
      <c r="E4023" s="160">
        <v>45711</v>
      </c>
      <c r="F4023" s="160">
        <v>45712</v>
      </c>
      <c r="G4023" s="160"/>
      <c r="H4023" s="160"/>
      <c r="I4023" s="160" t="b">
        <f t="shared" si="124"/>
        <v>0</v>
      </c>
      <c r="J4023" s="160" t="str">
        <f t="shared" si="125"/>
        <v>yes</v>
      </c>
    </row>
    <row r="4024" spans="2:10">
      <c r="B4024" t="s">
        <v>20625</v>
      </c>
      <c r="C4024" t="s">
        <v>20626</v>
      </c>
      <c r="D4024">
        <v>1</v>
      </c>
      <c r="E4024" s="160">
        <v>45692</v>
      </c>
      <c r="F4024" s="160">
        <v>45693</v>
      </c>
      <c r="G4024" s="160"/>
      <c r="H4024" s="160"/>
      <c r="I4024" s="160" t="b">
        <f t="shared" si="124"/>
        <v>0</v>
      </c>
      <c r="J4024" s="160" t="str">
        <f t="shared" si="125"/>
        <v>yes</v>
      </c>
    </row>
    <row r="4025" spans="2:10">
      <c r="B4025" t="s">
        <v>20627</v>
      </c>
      <c r="C4025" t="s">
        <v>20628</v>
      </c>
      <c r="D4025">
        <v>1</v>
      </c>
      <c r="E4025" s="160">
        <v>45694</v>
      </c>
      <c r="F4025" s="160">
        <v>45697</v>
      </c>
      <c r="G4025" s="160"/>
      <c r="H4025" s="160"/>
      <c r="I4025" s="160" t="b">
        <f t="shared" si="124"/>
        <v>0</v>
      </c>
      <c r="J4025" s="160" t="str">
        <f t="shared" si="125"/>
        <v>yes</v>
      </c>
    </row>
    <row r="4026" spans="2:10">
      <c r="B4026" t="s">
        <v>20629</v>
      </c>
      <c r="C4026" t="s">
        <v>20630</v>
      </c>
      <c r="D4026">
        <v>1</v>
      </c>
      <c r="E4026" s="160">
        <v>45698</v>
      </c>
      <c r="F4026" s="160">
        <v>45700</v>
      </c>
      <c r="G4026" s="160"/>
      <c r="H4026" s="160"/>
      <c r="I4026" s="160" t="b">
        <f t="shared" si="124"/>
        <v>0</v>
      </c>
      <c r="J4026" s="160" t="str">
        <f t="shared" si="125"/>
        <v>yes</v>
      </c>
    </row>
    <row r="4027" spans="2:10">
      <c r="B4027" t="s">
        <v>20631</v>
      </c>
      <c r="C4027" t="s">
        <v>20632</v>
      </c>
      <c r="D4027">
        <v>1</v>
      </c>
      <c r="E4027" s="160">
        <v>45713</v>
      </c>
      <c r="F4027" s="160">
        <v>45714</v>
      </c>
      <c r="G4027" s="160"/>
      <c r="H4027" s="160"/>
      <c r="I4027" s="160" t="b">
        <f t="shared" si="124"/>
        <v>0</v>
      </c>
      <c r="J4027" s="160" t="str">
        <f t="shared" si="125"/>
        <v>yes</v>
      </c>
    </row>
    <row r="4028" spans="2:10">
      <c r="B4028" t="s">
        <v>20633</v>
      </c>
      <c r="C4028" t="s">
        <v>20634</v>
      </c>
      <c r="D4028">
        <v>1</v>
      </c>
      <c r="E4028" s="160">
        <v>45694</v>
      </c>
      <c r="F4028" s="160">
        <v>45696</v>
      </c>
      <c r="G4028" s="160"/>
      <c r="H4028" s="160"/>
      <c r="I4028" s="160" t="b">
        <f t="shared" si="124"/>
        <v>0</v>
      </c>
      <c r="J4028" s="160" t="str">
        <f t="shared" si="125"/>
        <v>yes</v>
      </c>
    </row>
    <row r="4029" spans="2:10">
      <c r="B4029" t="s">
        <v>20635</v>
      </c>
      <c r="C4029" t="s">
        <v>20636</v>
      </c>
      <c r="D4029">
        <v>1</v>
      </c>
      <c r="E4029" s="160">
        <v>45697</v>
      </c>
      <c r="F4029" s="160">
        <v>45699</v>
      </c>
      <c r="G4029" s="160"/>
      <c r="H4029" s="160"/>
      <c r="I4029" s="160" t="b">
        <f t="shared" si="124"/>
        <v>0</v>
      </c>
      <c r="J4029" s="160" t="str">
        <f t="shared" si="125"/>
        <v>yes</v>
      </c>
    </row>
    <row r="4030" spans="2:10">
      <c r="B4030" t="s">
        <v>20637</v>
      </c>
      <c r="C4030" t="s">
        <v>20638</v>
      </c>
      <c r="D4030">
        <v>1</v>
      </c>
      <c r="E4030" s="160">
        <v>45700</v>
      </c>
      <c r="F4030" s="160">
        <v>45703</v>
      </c>
      <c r="G4030" s="160"/>
      <c r="H4030" s="160"/>
      <c r="I4030" s="160" t="b">
        <f t="shared" si="124"/>
        <v>0</v>
      </c>
      <c r="J4030" s="160" t="str">
        <f t="shared" si="125"/>
        <v>yes</v>
      </c>
    </row>
    <row r="4031" spans="2:10">
      <c r="B4031" t="s">
        <v>20639</v>
      </c>
      <c r="C4031" t="s">
        <v>20640</v>
      </c>
      <c r="D4031">
        <v>1</v>
      </c>
      <c r="E4031" s="160">
        <v>45715</v>
      </c>
      <c r="F4031" s="160">
        <v>45717</v>
      </c>
      <c r="G4031" s="160"/>
      <c r="H4031" s="160"/>
      <c r="I4031" s="160" t="b">
        <f t="shared" si="124"/>
        <v>0</v>
      </c>
      <c r="J4031" s="160" t="str">
        <f t="shared" si="125"/>
        <v>yes</v>
      </c>
    </row>
    <row r="4032" spans="2:10">
      <c r="B4032" t="s">
        <v>20641</v>
      </c>
      <c r="C4032" t="s">
        <v>20642</v>
      </c>
      <c r="D4032">
        <v>1</v>
      </c>
      <c r="E4032" s="160">
        <v>45697</v>
      </c>
      <c r="F4032" s="160">
        <v>45700</v>
      </c>
      <c r="G4032" s="160"/>
      <c r="H4032" s="160"/>
      <c r="I4032" s="160" t="b">
        <f t="shared" si="124"/>
        <v>0</v>
      </c>
      <c r="J4032" s="160" t="str">
        <f t="shared" si="125"/>
        <v>yes</v>
      </c>
    </row>
    <row r="4033" spans="2:10">
      <c r="B4033" t="s">
        <v>20643</v>
      </c>
      <c r="C4033" t="s">
        <v>20644</v>
      </c>
      <c r="D4033">
        <v>1</v>
      </c>
      <c r="E4033" s="160">
        <v>45701</v>
      </c>
      <c r="F4033" s="160">
        <v>45706</v>
      </c>
      <c r="G4033" s="160"/>
      <c r="H4033" s="160"/>
      <c r="I4033" s="160" t="b">
        <f t="shared" si="124"/>
        <v>0</v>
      </c>
      <c r="J4033" s="160" t="str">
        <f t="shared" si="125"/>
        <v>yes</v>
      </c>
    </row>
    <row r="4034" spans="2:10">
      <c r="B4034" t="s">
        <v>20645</v>
      </c>
      <c r="C4034" t="s">
        <v>20646</v>
      </c>
      <c r="D4034">
        <v>1</v>
      </c>
      <c r="E4034" s="160">
        <v>45707</v>
      </c>
      <c r="F4034" s="160">
        <v>45715</v>
      </c>
      <c r="G4034" s="160"/>
      <c r="H4034" s="160"/>
      <c r="I4034" s="160" t="b">
        <f t="shared" si="124"/>
        <v>0</v>
      </c>
      <c r="J4034" s="160" t="str">
        <f t="shared" si="125"/>
        <v>yes</v>
      </c>
    </row>
    <row r="4035" spans="2:10">
      <c r="B4035" t="s">
        <v>20647</v>
      </c>
      <c r="C4035" t="s">
        <v>20648</v>
      </c>
      <c r="D4035">
        <v>1</v>
      </c>
      <c r="E4035" s="160">
        <v>45717</v>
      </c>
      <c r="F4035" s="160">
        <v>45722</v>
      </c>
      <c r="G4035" s="160"/>
      <c r="H4035" s="160"/>
      <c r="I4035" s="160" t="b">
        <f t="shared" si="124"/>
        <v>0</v>
      </c>
      <c r="J4035" s="160" t="str">
        <f t="shared" si="125"/>
        <v>yes</v>
      </c>
    </row>
    <row r="4036" spans="2:10">
      <c r="B4036" t="s">
        <v>20649</v>
      </c>
      <c r="C4036" t="s">
        <v>20650</v>
      </c>
      <c r="D4036">
        <v>1</v>
      </c>
      <c r="E4036" s="160">
        <v>45724</v>
      </c>
      <c r="F4036" s="160">
        <v>45729</v>
      </c>
      <c r="G4036" s="160"/>
      <c r="I4036" s="160" t="b">
        <f t="shared" si="124"/>
        <v>0</v>
      </c>
      <c r="J4036" s="160" t="str">
        <f t="shared" si="125"/>
        <v>yes</v>
      </c>
    </row>
    <row r="4037" spans="2:10">
      <c r="B4037" t="s">
        <v>20651</v>
      </c>
      <c r="C4037" t="s">
        <v>20652</v>
      </c>
      <c r="D4037">
        <v>1</v>
      </c>
      <c r="E4037" s="160">
        <v>45701</v>
      </c>
      <c r="F4037" s="160">
        <v>45703</v>
      </c>
      <c r="G4037" s="160"/>
      <c r="H4037" s="160"/>
      <c r="I4037" s="160" t="b">
        <f t="shared" si="124"/>
        <v>0</v>
      </c>
      <c r="J4037" s="160" t="str">
        <f t="shared" si="125"/>
        <v>yes</v>
      </c>
    </row>
    <row r="4038" spans="2:10">
      <c r="B4038" t="s">
        <v>20653</v>
      </c>
      <c r="C4038" t="s">
        <v>20654</v>
      </c>
      <c r="D4038">
        <v>1</v>
      </c>
      <c r="E4038" s="160">
        <v>45704</v>
      </c>
      <c r="F4038" s="160">
        <v>45705</v>
      </c>
      <c r="G4038" s="160"/>
      <c r="I4038" s="160" t="b">
        <f t="shared" si="124"/>
        <v>0</v>
      </c>
      <c r="J4038" s="160" t="str">
        <f t="shared" si="125"/>
        <v>yes</v>
      </c>
    </row>
    <row r="4039" spans="2:10">
      <c r="B4039" t="s">
        <v>20655</v>
      </c>
      <c r="C4039" t="s">
        <v>20656</v>
      </c>
      <c r="D4039">
        <v>1</v>
      </c>
      <c r="E4039" s="160">
        <v>45706</v>
      </c>
      <c r="F4039" s="160">
        <v>45707</v>
      </c>
      <c r="G4039" s="160"/>
      <c r="H4039" s="160"/>
      <c r="I4039" s="160" t="b">
        <f t="shared" si="124"/>
        <v>0</v>
      </c>
      <c r="J4039" s="160" t="str">
        <f t="shared" si="125"/>
        <v>yes</v>
      </c>
    </row>
    <row r="4040" spans="2:10">
      <c r="B4040" t="s">
        <v>20657</v>
      </c>
      <c r="C4040" t="s">
        <v>20658</v>
      </c>
      <c r="D4040">
        <v>1</v>
      </c>
      <c r="E4040" s="160">
        <v>45708</v>
      </c>
      <c r="F4040" s="160">
        <v>45710</v>
      </c>
      <c r="G4040" s="160"/>
      <c r="I4040" s="160" t="b">
        <f t="shared" si="124"/>
        <v>0</v>
      </c>
      <c r="J4040" s="160" t="str">
        <f t="shared" si="125"/>
        <v>yes</v>
      </c>
    </row>
    <row r="4041" spans="2:10">
      <c r="B4041" t="s">
        <v>20659</v>
      </c>
      <c r="C4041" t="s">
        <v>20660</v>
      </c>
      <c r="D4041">
        <v>1</v>
      </c>
      <c r="E4041" s="160">
        <v>45711</v>
      </c>
      <c r="F4041" s="160">
        <v>45712</v>
      </c>
      <c r="G4041" s="160"/>
      <c r="I4041" s="160" t="b">
        <f t="shared" si="124"/>
        <v>0</v>
      </c>
      <c r="J4041" s="160" t="str">
        <f t="shared" si="125"/>
        <v>yes</v>
      </c>
    </row>
    <row r="4042" spans="2:10">
      <c r="B4042" t="s">
        <v>20661</v>
      </c>
      <c r="C4042" t="s">
        <v>20662</v>
      </c>
      <c r="D4042">
        <v>1</v>
      </c>
      <c r="E4042" s="160">
        <v>45717</v>
      </c>
      <c r="F4042" s="160">
        <v>45718</v>
      </c>
      <c r="G4042" s="160"/>
      <c r="I4042" s="160" t="b">
        <f t="shared" si="124"/>
        <v>0</v>
      </c>
      <c r="J4042" s="160" t="str">
        <f t="shared" si="125"/>
        <v>yes</v>
      </c>
    </row>
    <row r="4043" spans="2:10">
      <c r="B4043" t="s">
        <v>20663</v>
      </c>
      <c r="C4043" t="s">
        <v>20664</v>
      </c>
      <c r="D4043">
        <v>1</v>
      </c>
      <c r="E4043" s="160">
        <v>45719</v>
      </c>
      <c r="F4043" s="160">
        <v>45720</v>
      </c>
      <c r="G4043" s="160"/>
      <c r="H4043" s="160"/>
      <c r="I4043" s="160" t="b">
        <f t="shared" ref="I4043:I4106" si="126">IF(E4043=G4043,"yes")</f>
        <v>0</v>
      </c>
      <c r="J4043" s="160" t="str">
        <f t="shared" ref="J4043:J4106" si="127">IF(E4043&gt;G4043,"yes")</f>
        <v>yes</v>
      </c>
    </row>
    <row r="4044" spans="2:10">
      <c r="B4044" t="s">
        <v>20665</v>
      </c>
      <c r="C4044" t="s">
        <v>20666</v>
      </c>
      <c r="D4044">
        <v>1</v>
      </c>
      <c r="E4044" s="160">
        <v>45717</v>
      </c>
      <c r="F4044" s="160">
        <v>45718</v>
      </c>
      <c r="G4044" s="160"/>
      <c r="H4044" s="160"/>
      <c r="I4044" s="160" t="b">
        <f t="shared" si="126"/>
        <v>0</v>
      </c>
      <c r="J4044" s="160" t="str">
        <f t="shared" si="127"/>
        <v>yes</v>
      </c>
    </row>
    <row r="4045" spans="2:10">
      <c r="B4045" t="s">
        <v>20667</v>
      </c>
      <c r="C4045" t="s">
        <v>20668</v>
      </c>
      <c r="D4045">
        <v>1</v>
      </c>
      <c r="E4045" s="160">
        <v>45719</v>
      </c>
      <c r="F4045" s="160">
        <v>45720</v>
      </c>
      <c r="G4045" s="160"/>
      <c r="H4045" s="160"/>
      <c r="I4045" s="160" t="b">
        <f t="shared" si="126"/>
        <v>0</v>
      </c>
      <c r="J4045" s="160" t="str">
        <f t="shared" si="127"/>
        <v>yes</v>
      </c>
    </row>
    <row r="4046" spans="2:10">
      <c r="B4046" t="s">
        <v>20669</v>
      </c>
      <c r="C4046" t="s">
        <v>20670</v>
      </c>
      <c r="D4046">
        <v>1</v>
      </c>
      <c r="E4046" s="160">
        <v>45717</v>
      </c>
      <c r="F4046" s="160">
        <v>45718</v>
      </c>
      <c r="G4046" s="160"/>
      <c r="I4046" s="160" t="b">
        <f t="shared" si="126"/>
        <v>0</v>
      </c>
      <c r="J4046" s="160" t="str">
        <f t="shared" si="127"/>
        <v>yes</v>
      </c>
    </row>
    <row r="4047" spans="2:10">
      <c r="B4047" t="s">
        <v>20671</v>
      </c>
      <c r="C4047" t="s">
        <v>20672</v>
      </c>
      <c r="D4047">
        <v>1</v>
      </c>
      <c r="E4047" s="160">
        <v>45719</v>
      </c>
      <c r="F4047" s="160">
        <v>45720</v>
      </c>
      <c r="G4047" s="160"/>
      <c r="I4047" s="160" t="b">
        <f t="shared" si="126"/>
        <v>0</v>
      </c>
      <c r="J4047" s="160" t="str">
        <f t="shared" si="127"/>
        <v>yes</v>
      </c>
    </row>
    <row r="4048" spans="2:10">
      <c r="B4048" t="s">
        <v>20673</v>
      </c>
      <c r="C4048" t="s">
        <v>20674</v>
      </c>
      <c r="D4048">
        <v>1</v>
      </c>
      <c r="E4048" s="160">
        <v>45701</v>
      </c>
      <c r="F4048" s="160">
        <v>45703</v>
      </c>
      <c r="G4048" s="160"/>
      <c r="H4048" s="160"/>
      <c r="I4048" s="160" t="b">
        <f t="shared" si="126"/>
        <v>0</v>
      </c>
      <c r="J4048" s="160" t="str">
        <f t="shared" si="127"/>
        <v>yes</v>
      </c>
    </row>
    <row r="4049" spans="2:10">
      <c r="B4049" t="s">
        <v>20675</v>
      </c>
      <c r="C4049" t="s">
        <v>20676</v>
      </c>
      <c r="D4049">
        <v>1</v>
      </c>
      <c r="E4049" s="160">
        <v>45704</v>
      </c>
      <c r="F4049" s="160">
        <v>45705</v>
      </c>
      <c r="G4049" s="160"/>
      <c r="H4049" s="160"/>
      <c r="I4049" s="160" t="b">
        <f t="shared" si="126"/>
        <v>0</v>
      </c>
      <c r="J4049" s="160" t="str">
        <f t="shared" si="127"/>
        <v>yes</v>
      </c>
    </row>
    <row r="4050" spans="2:10">
      <c r="B4050" t="s">
        <v>20677</v>
      </c>
      <c r="C4050" t="s">
        <v>20678</v>
      </c>
      <c r="D4050">
        <v>1</v>
      </c>
      <c r="E4050" s="160">
        <v>45706</v>
      </c>
      <c r="F4050" s="160">
        <v>45707</v>
      </c>
      <c r="G4050" s="160"/>
      <c r="H4050" s="160"/>
      <c r="I4050" s="160" t="b">
        <f t="shared" si="126"/>
        <v>0</v>
      </c>
      <c r="J4050" s="160" t="str">
        <f t="shared" si="127"/>
        <v>yes</v>
      </c>
    </row>
    <row r="4051" spans="2:10">
      <c r="B4051" t="s">
        <v>20679</v>
      </c>
      <c r="C4051" t="s">
        <v>20680</v>
      </c>
      <c r="D4051">
        <v>1</v>
      </c>
      <c r="E4051" s="160">
        <v>45708</v>
      </c>
      <c r="F4051" s="160">
        <v>45710</v>
      </c>
      <c r="G4051" s="160"/>
      <c r="H4051" s="160"/>
      <c r="I4051" s="160" t="b">
        <f t="shared" si="126"/>
        <v>0</v>
      </c>
      <c r="J4051" s="160" t="str">
        <f t="shared" si="127"/>
        <v>yes</v>
      </c>
    </row>
    <row r="4052" spans="2:10">
      <c r="B4052" t="s">
        <v>20681</v>
      </c>
      <c r="C4052" t="s">
        <v>20682</v>
      </c>
      <c r="D4052">
        <v>1</v>
      </c>
      <c r="E4052" s="160">
        <v>45701</v>
      </c>
      <c r="F4052" s="160">
        <v>45703</v>
      </c>
      <c r="G4052" s="160"/>
      <c r="H4052" s="160"/>
      <c r="I4052" s="160" t="b">
        <f t="shared" si="126"/>
        <v>0</v>
      </c>
      <c r="J4052" s="160" t="str">
        <f t="shared" si="127"/>
        <v>yes</v>
      </c>
    </row>
    <row r="4053" spans="2:10">
      <c r="B4053" t="s">
        <v>20683</v>
      </c>
      <c r="C4053" t="s">
        <v>20684</v>
      </c>
      <c r="D4053">
        <v>1</v>
      </c>
      <c r="E4053" s="160">
        <v>45704</v>
      </c>
      <c r="F4053" s="160">
        <v>45705</v>
      </c>
      <c r="G4053" s="160"/>
      <c r="H4053" s="160"/>
      <c r="I4053" s="160" t="b">
        <f t="shared" si="126"/>
        <v>0</v>
      </c>
      <c r="J4053" s="160" t="str">
        <f t="shared" si="127"/>
        <v>yes</v>
      </c>
    </row>
    <row r="4054" spans="2:10">
      <c r="B4054" t="s">
        <v>20685</v>
      </c>
      <c r="C4054" t="s">
        <v>20686</v>
      </c>
      <c r="D4054">
        <v>1</v>
      </c>
      <c r="E4054" s="160">
        <v>45706</v>
      </c>
      <c r="F4054" s="160">
        <v>45707</v>
      </c>
      <c r="G4054" s="160"/>
      <c r="H4054" s="160"/>
      <c r="I4054" s="160" t="b">
        <f t="shared" si="126"/>
        <v>0</v>
      </c>
      <c r="J4054" s="160" t="str">
        <f t="shared" si="127"/>
        <v>yes</v>
      </c>
    </row>
    <row r="4055" spans="2:10">
      <c r="B4055" t="s">
        <v>20687</v>
      </c>
      <c r="C4055" t="s">
        <v>20688</v>
      </c>
      <c r="D4055">
        <v>1</v>
      </c>
      <c r="E4055" s="160">
        <v>45708</v>
      </c>
      <c r="F4055" s="160">
        <v>45710</v>
      </c>
      <c r="G4055" s="160"/>
      <c r="H4055" s="160"/>
      <c r="I4055" s="160" t="b">
        <f t="shared" si="126"/>
        <v>0</v>
      </c>
      <c r="J4055" s="160" t="str">
        <f t="shared" si="127"/>
        <v>yes</v>
      </c>
    </row>
    <row r="4056" spans="2:10">
      <c r="B4056" t="s">
        <v>20689</v>
      </c>
      <c r="C4056" t="s">
        <v>20690</v>
      </c>
      <c r="D4056">
        <v>1</v>
      </c>
      <c r="E4056" s="160">
        <v>45726</v>
      </c>
      <c r="F4056" s="160">
        <v>45727</v>
      </c>
      <c r="G4056" s="160"/>
      <c r="H4056" s="160"/>
      <c r="I4056" s="160" t="b">
        <f t="shared" si="126"/>
        <v>0</v>
      </c>
      <c r="J4056" s="160" t="str">
        <f t="shared" si="127"/>
        <v>yes</v>
      </c>
    </row>
    <row r="4057" spans="2:10">
      <c r="B4057" t="s">
        <v>20691</v>
      </c>
      <c r="C4057" t="s">
        <v>20692</v>
      </c>
      <c r="D4057">
        <v>1</v>
      </c>
      <c r="E4057" s="160">
        <v>45728</v>
      </c>
      <c r="F4057" s="160">
        <v>45729</v>
      </c>
      <c r="G4057" s="160"/>
      <c r="H4057" s="160"/>
      <c r="I4057" s="160" t="b">
        <f t="shared" si="126"/>
        <v>0</v>
      </c>
      <c r="J4057" s="160" t="str">
        <f t="shared" si="127"/>
        <v>yes</v>
      </c>
    </row>
    <row r="4058" spans="2:10">
      <c r="B4058" t="s">
        <v>20693</v>
      </c>
      <c r="C4058" t="s">
        <v>20694</v>
      </c>
      <c r="D4058">
        <v>1</v>
      </c>
      <c r="E4058" s="160">
        <v>45731</v>
      </c>
      <c r="F4058" s="160">
        <v>45732</v>
      </c>
      <c r="G4058" s="160"/>
      <c r="H4058" s="160"/>
      <c r="I4058" s="160" t="b">
        <f t="shared" si="126"/>
        <v>0</v>
      </c>
      <c r="J4058" s="160" t="str">
        <f t="shared" si="127"/>
        <v>yes</v>
      </c>
    </row>
    <row r="4059" spans="2:10">
      <c r="B4059" t="s">
        <v>20695</v>
      </c>
      <c r="C4059" t="s">
        <v>20696</v>
      </c>
      <c r="D4059">
        <v>1</v>
      </c>
      <c r="E4059" s="160">
        <v>45733</v>
      </c>
      <c r="F4059" s="160">
        <v>45734</v>
      </c>
      <c r="G4059" s="160"/>
      <c r="H4059" s="160"/>
      <c r="I4059" s="160" t="b">
        <f t="shared" si="126"/>
        <v>0</v>
      </c>
      <c r="J4059" s="160" t="str">
        <f t="shared" si="127"/>
        <v>yes</v>
      </c>
    </row>
    <row r="4060" spans="2:10">
      <c r="B4060" t="s">
        <v>20697</v>
      </c>
      <c r="C4060" t="s">
        <v>20698</v>
      </c>
      <c r="D4060">
        <v>1</v>
      </c>
      <c r="E4060" s="160">
        <v>45735</v>
      </c>
      <c r="F4060" s="160">
        <v>45736</v>
      </c>
      <c r="G4060" s="160"/>
      <c r="H4060" s="160"/>
      <c r="I4060" s="160" t="b">
        <f t="shared" si="126"/>
        <v>0</v>
      </c>
      <c r="J4060" s="160" t="str">
        <f t="shared" si="127"/>
        <v>yes</v>
      </c>
    </row>
    <row r="4061" spans="2:10">
      <c r="B4061" t="s">
        <v>20699</v>
      </c>
      <c r="C4061" t="s">
        <v>20700</v>
      </c>
      <c r="D4061">
        <v>1</v>
      </c>
      <c r="E4061" s="160">
        <v>45728</v>
      </c>
      <c r="F4061" s="160">
        <v>45729</v>
      </c>
      <c r="G4061" s="160"/>
      <c r="H4061" s="160"/>
      <c r="I4061" s="160" t="b">
        <f t="shared" si="126"/>
        <v>0</v>
      </c>
      <c r="J4061" s="160" t="str">
        <f t="shared" si="127"/>
        <v>yes</v>
      </c>
    </row>
    <row r="4062" spans="2:10">
      <c r="B4062" t="s">
        <v>20701</v>
      </c>
      <c r="C4062" t="s">
        <v>20702</v>
      </c>
      <c r="D4062">
        <v>1</v>
      </c>
      <c r="E4062" s="160">
        <v>45731</v>
      </c>
      <c r="F4062" s="160">
        <v>45732</v>
      </c>
      <c r="G4062" s="160"/>
      <c r="H4062" s="160"/>
      <c r="I4062" s="160" t="b">
        <f t="shared" si="126"/>
        <v>0</v>
      </c>
      <c r="J4062" s="160" t="str">
        <f t="shared" si="127"/>
        <v>yes</v>
      </c>
    </row>
    <row r="4063" spans="2:10">
      <c r="B4063" t="s">
        <v>20703</v>
      </c>
      <c r="C4063" t="s">
        <v>20704</v>
      </c>
      <c r="D4063">
        <v>1</v>
      </c>
      <c r="E4063" s="160">
        <v>45733</v>
      </c>
      <c r="F4063" s="160">
        <v>45734</v>
      </c>
      <c r="G4063" s="160"/>
      <c r="H4063" s="160"/>
      <c r="I4063" s="160" t="b">
        <f t="shared" si="126"/>
        <v>0</v>
      </c>
      <c r="J4063" s="160" t="str">
        <f t="shared" si="127"/>
        <v>yes</v>
      </c>
    </row>
    <row r="4064" spans="2:10">
      <c r="B4064" t="s">
        <v>20705</v>
      </c>
      <c r="C4064" t="s">
        <v>20706</v>
      </c>
      <c r="D4064">
        <v>1</v>
      </c>
      <c r="E4064" s="160">
        <v>45673</v>
      </c>
      <c r="F4064" s="160">
        <v>45675</v>
      </c>
      <c r="G4064" s="160"/>
      <c r="H4064" s="160"/>
      <c r="I4064" s="160" t="b">
        <f t="shared" si="126"/>
        <v>0</v>
      </c>
      <c r="J4064" s="160" t="str">
        <f t="shared" si="127"/>
        <v>yes</v>
      </c>
    </row>
    <row r="4065" spans="2:10">
      <c r="B4065" t="s">
        <v>20707</v>
      </c>
      <c r="C4065" t="s">
        <v>20708</v>
      </c>
      <c r="D4065">
        <v>1</v>
      </c>
      <c r="E4065" s="160">
        <v>45676</v>
      </c>
      <c r="F4065" s="160">
        <v>45677</v>
      </c>
      <c r="G4065" s="160"/>
      <c r="I4065" s="160" t="b">
        <f t="shared" si="126"/>
        <v>0</v>
      </c>
      <c r="J4065" s="160" t="str">
        <f t="shared" si="127"/>
        <v>yes</v>
      </c>
    </row>
    <row r="4066" spans="2:10">
      <c r="B4066" t="s">
        <v>20709</v>
      </c>
      <c r="C4066" t="s">
        <v>20710</v>
      </c>
      <c r="D4066">
        <v>1</v>
      </c>
      <c r="E4066" s="160">
        <v>45678</v>
      </c>
      <c r="F4066" s="160">
        <v>45679</v>
      </c>
      <c r="G4066" s="160"/>
      <c r="I4066" s="160" t="b">
        <f t="shared" si="126"/>
        <v>0</v>
      </c>
      <c r="J4066" s="160" t="str">
        <f t="shared" si="127"/>
        <v>yes</v>
      </c>
    </row>
    <row r="4067" spans="2:10">
      <c r="B4067" t="s">
        <v>20711</v>
      </c>
      <c r="C4067" t="s">
        <v>20712</v>
      </c>
      <c r="D4067">
        <v>1</v>
      </c>
      <c r="E4067" s="160">
        <v>45680</v>
      </c>
      <c r="F4067" s="160">
        <v>45682</v>
      </c>
      <c r="G4067" s="160"/>
      <c r="H4067" s="160"/>
      <c r="I4067" s="160" t="b">
        <f t="shared" si="126"/>
        <v>0</v>
      </c>
      <c r="J4067" s="160" t="str">
        <f t="shared" si="127"/>
        <v>yes</v>
      </c>
    </row>
    <row r="4068" spans="2:10">
      <c r="B4068" t="s">
        <v>20713</v>
      </c>
      <c r="C4068" t="s">
        <v>20714</v>
      </c>
      <c r="D4068">
        <v>1</v>
      </c>
      <c r="E4068" s="160">
        <v>45683</v>
      </c>
      <c r="F4068" s="160">
        <v>45684</v>
      </c>
      <c r="G4068" s="160"/>
      <c r="H4068" s="160"/>
      <c r="I4068" s="160" t="b">
        <f t="shared" si="126"/>
        <v>0</v>
      </c>
      <c r="J4068" s="160" t="str">
        <f t="shared" si="127"/>
        <v>yes</v>
      </c>
    </row>
    <row r="4069" spans="2:10">
      <c r="B4069" t="s">
        <v>20715</v>
      </c>
      <c r="C4069" t="s">
        <v>20716</v>
      </c>
      <c r="D4069">
        <v>1</v>
      </c>
      <c r="E4069" s="160">
        <v>45678</v>
      </c>
      <c r="F4069" s="160">
        <v>45679</v>
      </c>
      <c r="G4069" s="160">
        <v>45945</v>
      </c>
      <c r="H4069" s="160"/>
      <c r="I4069" s="160" t="b">
        <f t="shared" si="126"/>
        <v>0</v>
      </c>
      <c r="J4069" s="160" t="b">
        <f t="shared" si="127"/>
        <v>0</v>
      </c>
    </row>
    <row r="4070" spans="2:10">
      <c r="B4070" t="s">
        <v>20717</v>
      </c>
      <c r="C4070" t="s">
        <v>20718</v>
      </c>
      <c r="D4070">
        <v>1</v>
      </c>
      <c r="E4070" s="160">
        <v>45680</v>
      </c>
      <c r="F4070" s="160">
        <v>45682</v>
      </c>
      <c r="G4070" s="160">
        <v>45932</v>
      </c>
      <c r="I4070" s="160" t="b">
        <f t="shared" si="126"/>
        <v>0</v>
      </c>
      <c r="J4070" s="160" t="b">
        <f t="shared" si="127"/>
        <v>0</v>
      </c>
    </row>
    <row r="4071" spans="2:10">
      <c r="B4071" t="s">
        <v>20719</v>
      </c>
      <c r="C4071" t="s">
        <v>20720</v>
      </c>
      <c r="D4071">
        <v>1</v>
      </c>
      <c r="E4071" s="160">
        <v>45683</v>
      </c>
      <c r="F4071" s="160">
        <v>45684</v>
      </c>
      <c r="G4071" s="160">
        <v>45934</v>
      </c>
      <c r="I4071" s="160" t="b">
        <f t="shared" si="126"/>
        <v>0</v>
      </c>
      <c r="J4071" s="160" t="b">
        <f t="shared" si="127"/>
        <v>0</v>
      </c>
    </row>
    <row r="4072" spans="2:10">
      <c r="B4072" t="s">
        <v>20721</v>
      </c>
      <c r="C4072" t="s">
        <v>20722</v>
      </c>
      <c r="D4072">
        <v>1</v>
      </c>
      <c r="E4072" s="160">
        <v>45685</v>
      </c>
      <c r="F4072" s="160">
        <v>45686</v>
      </c>
      <c r="G4072" s="160"/>
      <c r="I4072" s="160" t="b">
        <f t="shared" si="126"/>
        <v>0</v>
      </c>
      <c r="J4072" s="160" t="str">
        <f t="shared" si="127"/>
        <v>yes</v>
      </c>
    </row>
    <row r="4073" spans="2:10">
      <c r="B4073" t="s">
        <v>20723</v>
      </c>
      <c r="C4073" t="s">
        <v>20724</v>
      </c>
      <c r="D4073">
        <v>1</v>
      </c>
      <c r="E4073" s="160">
        <v>45687</v>
      </c>
      <c r="F4073" s="160">
        <v>45689</v>
      </c>
      <c r="G4073" s="160"/>
      <c r="I4073" s="160" t="b">
        <f t="shared" si="126"/>
        <v>0</v>
      </c>
      <c r="J4073" s="160" t="str">
        <f t="shared" si="127"/>
        <v>yes</v>
      </c>
    </row>
    <row r="4074" spans="2:10">
      <c r="B4074" t="s">
        <v>20725</v>
      </c>
      <c r="C4074" t="s">
        <v>20726</v>
      </c>
      <c r="D4074">
        <v>1</v>
      </c>
      <c r="E4074" s="160">
        <v>45680</v>
      </c>
      <c r="F4074" s="160">
        <v>45682</v>
      </c>
      <c r="G4074" s="160"/>
      <c r="I4074" s="160" t="b">
        <f t="shared" si="126"/>
        <v>0</v>
      </c>
      <c r="J4074" s="160" t="str">
        <f t="shared" si="127"/>
        <v>yes</v>
      </c>
    </row>
    <row r="4075" spans="2:10">
      <c r="B4075" t="s">
        <v>20727</v>
      </c>
      <c r="C4075" t="s">
        <v>20728</v>
      </c>
      <c r="D4075">
        <v>1</v>
      </c>
      <c r="E4075" s="160">
        <v>45683</v>
      </c>
      <c r="F4075" s="160">
        <v>45684</v>
      </c>
      <c r="G4075" s="160"/>
      <c r="H4075" s="160"/>
      <c r="I4075" s="160" t="b">
        <f t="shared" si="126"/>
        <v>0</v>
      </c>
      <c r="J4075" s="160" t="str">
        <f t="shared" si="127"/>
        <v>yes</v>
      </c>
    </row>
    <row r="4076" spans="2:10">
      <c r="B4076" t="s">
        <v>20729</v>
      </c>
      <c r="C4076" t="s">
        <v>20730</v>
      </c>
      <c r="D4076">
        <v>1</v>
      </c>
      <c r="E4076" s="160">
        <v>45685</v>
      </c>
      <c r="F4076" s="160">
        <v>45686</v>
      </c>
      <c r="G4076" s="160"/>
      <c r="H4076" s="160"/>
      <c r="I4076" s="160" t="b">
        <f t="shared" si="126"/>
        <v>0</v>
      </c>
      <c r="J4076" s="160" t="str">
        <f t="shared" si="127"/>
        <v>yes</v>
      </c>
    </row>
    <row r="4077" spans="2:10">
      <c r="B4077" t="s">
        <v>20731</v>
      </c>
      <c r="C4077" t="s">
        <v>20732</v>
      </c>
      <c r="D4077">
        <v>1</v>
      </c>
      <c r="E4077" s="160">
        <v>45687</v>
      </c>
      <c r="F4077" s="160">
        <v>45689</v>
      </c>
      <c r="I4077" s="160" t="b">
        <f t="shared" si="126"/>
        <v>0</v>
      </c>
      <c r="J4077" s="160" t="str">
        <f t="shared" si="127"/>
        <v>yes</v>
      </c>
    </row>
    <row r="4078" spans="2:10">
      <c r="B4078" t="s">
        <v>20733</v>
      </c>
      <c r="C4078" t="s">
        <v>20734</v>
      </c>
      <c r="D4078">
        <v>1</v>
      </c>
      <c r="E4078" s="160">
        <v>45690</v>
      </c>
      <c r="F4078" s="160">
        <v>45691</v>
      </c>
      <c r="G4078" s="160"/>
      <c r="I4078" s="160" t="b">
        <f t="shared" si="126"/>
        <v>0</v>
      </c>
      <c r="J4078" s="160" t="str">
        <f t="shared" si="127"/>
        <v>yes</v>
      </c>
    </row>
    <row r="4079" spans="2:10">
      <c r="B4079" t="s">
        <v>20735</v>
      </c>
      <c r="C4079" t="s">
        <v>20736</v>
      </c>
      <c r="D4079">
        <v>1</v>
      </c>
      <c r="E4079" s="160">
        <v>45690</v>
      </c>
      <c r="F4079" s="160">
        <v>45691</v>
      </c>
      <c r="G4079" s="160"/>
      <c r="I4079" s="160" t="b">
        <f t="shared" si="126"/>
        <v>0</v>
      </c>
      <c r="J4079" s="160" t="str">
        <f t="shared" si="127"/>
        <v>yes</v>
      </c>
    </row>
    <row r="4080" spans="2:10">
      <c r="B4080" t="s">
        <v>20737</v>
      </c>
      <c r="C4080" t="s">
        <v>20738</v>
      </c>
      <c r="D4080">
        <v>1</v>
      </c>
      <c r="E4080" s="160">
        <v>45692</v>
      </c>
      <c r="F4080" s="160">
        <v>45693</v>
      </c>
      <c r="G4080" s="160"/>
      <c r="I4080" s="160" t="b">
        <f t="shared" si="126"/>
        <v>0</v>
      </c>
      <c r="J4080" s="160" t="str">
        <f t="shared" si="127"/>
        <v>yes</v>
      </c>
    </row>
    <row r="4081" spans="2:10">
      <c r="B4081" t="s">
        <v>20739</v>
      </c>
      <c r="C4081" t="s">
        <v>20740</v>
      </c>
      <c r="D4081">
        <v>1</v>
      </c>
      <c r="E4081" s="160">
        <v>45704</v>
      </c>
      <c r="F4081" s="160">
        <v>45705</v>
      </c>
      <c r="G4081" s="160">
        <v>45752</v>
      </c>
      <c r="I4081" s="160" t="b">
        <f t="shared" si="126"/>
        <v>0</v>
      </c>
      <c r="J4081" s="160" t="b">
        <f t="shared" si="127"/>
        <v>0</v>
      </c>
    </row>
    <row r="4082" spans="2:10">
      <c r="B4082" t="s">
        <v>20741</v>
      </c>
      <c r="C4082" t="s">
        <v>20742</v>
      </c>
      <c r="D4082">
        <v>1</v>
      </c>
      <c r="E4082" s="160">
        <v>45706</v>
      </c>
      <c r="F4082" s="160">
        <v>45707</v>
      </c>
      <c r="G4082" s="160"/>
      <c r="I4082" s="160" t="b">
        <f t="shared" si="126"/>
        <v>0</v>
      </c>
      <c r="J4082" s="160" t="str">
        <f t="shared" si="127"/>
        <v>yes</v>
      </c>
    </row>
    <row r="4083" spans="2:10">
      <c r="B4083" t="s">
        <v>20743</v>
      </c>
      <c r="C4083" t="s">
        <v>20744</v>
      </c>
      <c r="D4083">
        <v>1</v>
      </c>
      <c r="E4083" s="160">
        <v>45692</v>
      </c>
      <c r="F4083" s="160">
        <v>45693</v>
      </c>
      <c r="G4083" s="160"/>
      <c r="I4083" s="160" t="b">
        <f t="shared" si="126"/>
        <v>0</v>
      </c>
      <c r="J4083" s="160" t="str">
        <f t="shared" si="127"/>
        <v>yes</v>
      </c>
    </row>
    <row r="4084" spans="2:10">
      <c r="B4084" t="s">
        <v>20745</v>
      </c>
      <c r="C4084" t="s">
        <v>20746</v>
      </c>
      <c r="D4084">
        <v>1</v>
      </c>
      <c r="E4084" s="160">
        <v>45694</v>
      </c>
      <c r="F4084" s="160">
        <v>45696</v>
      </c>
      <c r="G4084" s="160"/>
      <c r="I4084" s="160" t="b">
        <f t="shared" si="126"/>
        <v>0</v>
      </c>
      <c r="J4084" s="160" t="str">
        <f t="shared" si="127"/>
        <v>yes</v>
      </c>
    </row>
    <row r="4085" spans="2:10">
      <c r="B4085" t="s">
        <v>20747</v>
      </c>
      <c r="C4085" t="s">
        <v>20748</v>
      </c>
      <c r="D4085">
        <v>1</v>
      </c>
      <c r="E4085" s="160">
        <v>45687</v>
      </c>
      <c r="F4085" s="160">
        <v>45689</v>
      </c>
      <c r="G4085" s="160"/>
      <c r="I4085" s="160" t="b">
        <f t="shared" si="126"/>
        <v>0</v>
      </c>
      <c r="J4085" s="160" t="str">
        <f t="shared" si="127"/>
        <v>yes</v>
      </c>
    </row>
    <row r="4086" spans="2:10">
      <c r="B4086" t="s">
        <v>20749</v>
      </c>
      <c r="C4086" t="s">
        <v>20750</v>
      </c>
      <c r="D4086">
        <v>1</v>
      </c>
      <c r="E4086" s="160">
        <v>45690</v>
      </c>
      <c r="F4086" s="160">
        <v>45691</v>
      </c>
      <c r="G4086" s="160"/>
      <c r="I4086" s="160" t="b">
        <f t="shared" si="126"/>
        <v>0</v>
      </c>
      <c r="J4086" s="160" t="str">
        <f t="shared" si="127"/>
        <v>yes</v>
      </c>
    </row>
    <row r="4087" spans="2:10">
      <c r="B4087" t="s">
        <v>20751</v>
      </c>
      <c r="C4087" t="s">
        <v>20752</v>
      </c>
      <c r="D4087">
        <v>1</v>
      </c>
      <c r="E4087" s="160">
        <v>45692</v>
      </c>
      <c r="F4087" s="160">
        <v>45693</v>
      </c>
      <c r="G4087" s="160">
        <v>45950</v>
      </c>
      <c r="H4087" s="160"/>
      <c r="I4087" s="160" t="b">
        <f t="shared" si="126"/>
        <v>0</v>
      </c>
      <c r="J4087" s="160" t="b">
        <f t="shared" si="127"/>
        <v>0</v>
      </c>
    </row>
    <row r="4088" spans="2:10">
      <c r="B4088" t="s">
        <v>20753</v>
      </c>
      <c r="C4088" t="s">
        <v>20754</v>
      </c>
      <c r="D4088">
        <v>1</v>
      </c>
      <c r="E4088" s="160">
        <v>45694</v>
      </c>
      <c r="F4088" s="160">
        <v>45696</v>
      </c>
      <c r="I4088" s="160" t="b">
        <f t="shared" si="126"/>
        <v>0</v>
      </c>
      <c r="J4088" s="160" t="str">
        <f t="shared" si="127"/>
        <v>yes</v>
      </c>
    </row>
    <row r="4089" spans="2:10">
      <c r="B4089" t="s">
        <v>20755</v>
      </c>
      <c r="C4089" t="s">
        <v>20756</v>
      </c>
      <c r="D4089">
        <v>1</v>
      </c>
      <c r="E4089" s="160">
        <v>45697</v>
      </c>
      <c r="F4089" s="160">
        <v>45698</v>
      </c>
      <c r="G4089" s="160"/>
      <c r="I4089" s="160" t="b">
        <f t="shared" si="126"/>
        <v>0</v>
      </c>
      <c r="J4089" s="160" t="str">
        <f t="shared" si="127"/>
        <v>yes</v>
      </c>
    </row>
    <row r="4090" spans="2:10">
      <c r="B4090" t="s">
        <v>20757</v>
      </c>
      <c r="C4090" t="s">
        <v>20758</v>
      </c>
      <c r="D4090">
        <v>1</v>
      </c>
      <c r="E4090" s="160">
        <v>45687</v>
      </c>
      <c r="F4090" s="160">
        <v>45689</v>
      </c>
      <c r="G4090" s="160"/>
      <c r="I4090" s="160" t="b">
        <f t="shared" si="126"/>
        <v>0</v>
      </c>
      <c r="J4090" s="160" t="str">
        <f t="shared" si="127"/>
        <v>yes</v>
      </c>
    </row>
    <row r="4091" spans="2:10">
      <c r="B4091" t="s">
        <v>20759</v>
      </c>
      <c r="C4091" t="s">
        <v>20760</v>
      </c>
      <c r="D4091">
        <v>1</v>
      </c>
      <c r="E4091" s="160">
        <v>45690</v>
      </c>
      <c r="F4091" s="160">
        <v>45691</v>
      </c>
      <c r="G4091" s="160"/>
      <c r="H4091" s="160"/>
      <c r="I4091" s="160" t="b">
        <f t="shared" si="126"/>
        <v>0</v>
      </c>
      <c r="J4091" s="160" t="str">
        <f t="shared" si="127"/>
        <v>yes</v>
      </c>
    </row>
    <row r="4092" spans="2:10">
      <c r="B4092" t="s">
        <v>20761</v>
      </c>
      <c r="C4092" t="s">
        <v>20762</v>
      </c>
      <c r="D4092">
        <v>1</v>
      </c>
      <c r="E4092" s="160">
        <v>45692</v>
      </c>
      <c r="F4092" s="160">
        <v>45693</v>
      </c>
      <c r="G4092" s="160"/>
      <c r="H4092" s="160"/>
      <c r="I4092" s="160" t="b">
        <f t="shared" si="126"/>
        <v>0</v>
      </c>
      <c r="J4092" s="160" t="str">
        <f t="shared" si="127"/>
        <v>yes</v>
      </c>
    </row>
    <row r="4093" spans="2:10">
      <c r="B4093" t="s">
        <v>20763</v>
      </c>
      <c r="C4093" t="s">
        <v>20764</v>
      </c>
      <c r="D4093">
        <v>1</v>
      </c>
      <c r="E4093" s="160">
        <v>45694</v>
      </c>
      <c r="F4093" s="160">
        <v>45696</v>
      </c>
      <c r="G4093" s="160"/>
      <c r="H4093" s="160"/>
      <c r="I4093" s="160" t="b">
        <f t="shared" si="126"/>
        <v>0</v>
      </c>
      <c r="J4093" s="160" t="str">
        <f t="shared" si="127"/>
        <v>yes</v>
      </c>
    </row>
    <row r="4094" spans="2:10">
      <c r="B4094" t="s">
        <v>20765</v>
      </c>
      <c r="C4094" t="s">
        <v>20766</v>
      </c>
      <c r="D4094">
        <v>1</v>
      </c>
      <c r="E4094" s="160">
        <v>45697</v>
      </c>
      <c r="F4094" s="160">
        <v>45698</v>
      </c>
      <c r="G4094" s="160"/>
      <c r="I4094" s="160" t="b">
        <f t="shared" si="126"/>
        <v>0</v>
      </c>
      <c r="J4094" s="160" t="str">
        <f t="shared" si="127"/>
        <v>yes</v>
      </c>
    </row>
    <row r="4095" spans="2:10">
      <c r="B4095" t="s">
        <v>20767</v>
      </c>
      <c r="C4095" t="s">
        <v>20768</v>
      </c>
      <c r="D4095">
        <v>1</v>
      </c>
      <c r="E4095" s="160">
        <v>45690</v>
      </c>
      <c r="F4095" s="160">
        <v>45691</v>
      </c>
      <c r="G4095" s="160"/>
      <c r="H4095" s="160"/>
      <c r="I4095" s="160" t="b">
        <f t="shared" si="126"/>
        <v>0</v>
      </c>
      <c r="J4095" s="160" t="str">
        <f t="shared" si="127"/>
        <v>yes</v>
      </c>
    </row>
    <row r="4096" spans="2:10">
      <c r="B4096" t="s">
        <v>20769</v>
      </c>
      <c r="C4096" t="s">
        <v>20770</v>
      </c>
      <c r="D4096">
        <v>1</v>
      </c>
      <c r="E4096" s="160">
        <v>45692</v>
      </c>
      <c r="F4096" s="160">
        <v>45693</v>
      </c>
      <c r="G4096" s="160"/>
      <c r="H4096" s="160"/>
      <c r="I4096" s="160" t="b">
        <f t="shared" si="126"/>
        <v>0</v>
      </c>
      <c r="J4096" s="160" t="str">
        <f t="shared" si="127"/>
        <v>yes</v>
      </c>
    </row>
    <row r="4097" spans="2:10">
      <c r="B4097" t="s">
        <v>20771</v>
      </c>
      <c r="C4097" t="s">
        <v>20772</v>
      </c>
      <c r="D4097">
        <v>1</v>
      </c>
      <c r="E4097" s="160">
        <v>45694</v>
      </c>
      <c r="F4097" s="160">
        <v>45696</v>
      </c>
      <c r="G4097" s="160"/>
      <c r="H4097" s="160"/>
      <c r="I4097" s="160" t="b">
        <f t="shared" si="126"/>
        <v>0</v>
      </c>
      <c r="J4097" s="160" t="str">
        <f t="shared" si="127"/>
        <v>yes</v>
      </c>
    </row>
    <row r="4098" spans="2:10">
      <c r="B4098" t="s">
        <v>20773</v>
      </c>
      <c r="C4098" t="s">
        <v>20774</v>
      </c>
      <c r="D4098">
        <v>1</v>
      </c>
      <c r="E4098" s="160">
        <v>45697</v>
      </c>
      <c r="F4098" s="160">
        <v>45698</v>
      </c>
      <c r="G4098" s="160"/>
      <c r="H4098" s="160"/>
      <c r="I4098" s="160" t="b">
        <f t="shared" si="126"/>
        <v>0</v>
      </c>
      <c r="J4098" s="160" t="str">
        <f t="shared" si="127"/>
        <v>yes</v>
      </c>
    </row>
    <row r="4099" spans="2:10">
      <c r="B4099" t="s">
        <v>20775</v>
      </c>
      <c r="C4099" t="s">
        <v>20776</v>
      </c>
      <c r="D4099">
        <v>1</v>
      </c>
      <c r="E4099" s="160">
        <v>45692</v>
      </c>
      <c r="F4099" s="160">
        <v>45693</v>
      </c>
      <c r="G4099" s="160"/>
      <c r="H4099" s="160"/>
      <c r="I4099" s="160" t="b">
        <f t="shared" si="126"/>
        <v>0</v>
      </c>
      <c r="J4099" s="160" t="str">
        <f t="shared" si="127"/>
        <v>yes</v>
      </c>
    </row>
    <row r="4100" spans="2:10">
      <c r="B4100" t="s">
        <v>20777</v>
      </c>
      <c r="C4100" t="s">
        <v>20778</v>
      </c>
      <c r="D4100">
        <v>1</v>
      </c>
      <c r="E4100" s="160">
        <v>45694</v>
      </c>
      <c r="F4100" s="160">
        <v>45696</v>
      </c>
      <c r="G4100" s="160"/>
      <c r="H4100" s="160"/>
      <c r="I4100" s="160" t="b">
        <f t="shared" si="126"/>
        <v>0</v>
      </c>
      <c r="J4100" s="160" t="str">
        <f t="shared" si="127"/>
        <v>yes</v>
      </c>
    </row>
    <row r="4101" spans="2:10">
      <c r="B4101" t="s">
        <v>20779</v>
      </c>
      <c r="C4101" t="s">
        <v>20780</v>
      </c>
      <c r="D4101">
        <v>1</v>
      </c>
      <c r="E4101" s="160">
        <v>45697</v>
      </c>
      <c r="F4101" s="160">
        <v>45698</v>
      </c>
      <c r="G4101" s="160"/>
      <c r="H4101" s="160"/>
      <c r="I4101" s="160" t="b">
        <f t="shared" si="126"/>
        <v>0</v>
      </c>
      <c r="J4101" s="160" t="str">
        <f t="shared" si="127"/>
        <v>yes</v>
      </c>
    </row>
    <row r="4102" spans="2:10">
      <c r="B4102" t="s">
        <v>20781</v>
      </c>
      <c r="C4102" t="s">
        <v>20782</v>
      </c>
      <c r="D4102">
        <v>1</v>
      </c>
      <c r="E4102" s="160">
        <v>45699</v>
      </c>
      <c r="F4102" s="160">
        <v>45700</v>
      </c>
      <c r="G4102" s="160"/>
      <c r="H4102" s="160"/>
      <c r="I4102" s="160" t="b">
        <f t="shared" si="126"/>
        <v>0</v>
      </c>
      <c r="J4102" s="160" t="str">
        <f t="shared" si="127"/>
        <v>yes</v>
      </c>
    </row>
    <row r="4103" spans="2:10">
      <c r="B4103" t="s">
        <v>20783</v>
      </c>
      <c r="C4103" t="s">
        <v>20784</v>
      </c>
      <c r="D4103">
        <v>1</v>
      </c>
      <c r="E4103" s="160">
        <v>45701</v>
      </c>
      <c r="F4103" s="160">
        <v>45703</v>
      </c>
      <c r="G4103" s="160"/>
      <c r="H4103" s="160"/>
      <c r="I4103" s="160" t="b">
        <f t="shared" si="126"/>
        <v>0</v>
      </c>
      <c r="J4103" s="160" t="str">
        <f t="shared" si="127"/>
        <v>yes</v>
      </c>
    </row>
    <row r="4104" spans="2:10">
      <c r="B4104" t="s">
        <v>20785</v>
      </c>
      <c r="C4104" t="s">
        <v>20786</v>
      </c>
      <c r="D4104">
        <v>1</v>
      </c>
      <c r="E4104" s="160">
        <v>45704</v>
      </c>
      <c r="F4104" s="160">
        <v>45705</v>
      </c>
      <c r="G4104" s="160"/>
      <c r="H4104" s="160"/>
      <c r="I4104" s="160" t="b">
        <f t="shared" si="126"/>
        <v>0</v>
      </c>
      <c r="J4104" s="160" t="str">
        <f t="shared" si="127"/>
        <v>yes</v>
      </c>
    </row>
    <row r="4105" spans="2:10">
      <c r="B4105" t="s">
        <v>20787</v>
      </c>
      <c r="C4105" t="s">
        <v>20788</v>
      </c>
      <c r="D4105">
        <v>1</v>
      </c>
      <c r="E4105" s="160">
        <v>45706</v>
      </c>
      <c r="F4105" s="160">
        <v>45707</v>
      </c>
      <c r="G4105" s="160"/>
      <c r="I4105" s="160" t="b">
        <f t="shared" si="126"/>
        <v>0</v>
      </c>
      <c r="J4105" s="160" t="str">
        <f t="shared" si="127"/>
        <v>yes</v>
      </c>
    </row>
    <row r="4106" spans="2:10">
      <c r="B4106" t="s">
        <v>20789</v>
      </c>
      <c r="C4106" t="s">
        <v>20790</v>
      </c>
      <c r="D4106">
        <v>1</v>
      </c>
      <c r="E4106" s="160">
        <v>45708</v>
      </c>
      <c r="F4106" s="160">
        <v>45710</v>
      </c>
      <c r="G4106" s="160"/>
      <c r="H4106" s="160"/>
      <c r="I4106" s="160" t="b">
        <f t="shared" si="126"/>
        <v>0</v>
      </c>
      <c r="J4106" s="160" t="str">
        <f t="shared" si="127"/>
        <v>yes</v>
      </c>
    </row>
    <row r="4107" spans="2:10">
      <c r="B4107" t="s">
        <v>20791</v>
      </c>
      <c r="C4107" t="s">
        <v>20792</v>
      </c>
      <c r="D4107">
        <v>1</v>
      </c>
      <c r="E4107" s="160">
        <v>45722</v>
      </c>
      <c r="F4107" s="160">
        <v>45724</v>
      </c>
      <c r="G4107" s="160"/>
      <c r="H4107" s="160"/>
      <c r="I4107" s="160" t="b">
        <f t="shared" ref="I4107:I4170" si="128">IF(E4107=G4107,"yes")</f>
        <v>0</v>
      </c>
      <c r="J4107" s="160" t="str">
        <f t="shared" ref="J4107:J4170" si="129">IF(E4107&gt;G4107,"yes")</f>
        <v>yes</v>
      </c>
    </row>
    <row r="4108" spans="2:10">
      <c r="B4108" t="s">
        <v>20793</v>
      </c>
      <c r="C4108" t="s">
        <v>20794</v>
      </c>
      <c r="D4108">
        <v>1</v>
      </c>
      <c r="E4108" s="160">
        <v>45711</v>
      </c>
      <c r="F4108" s="160">
        <v>45712</v>
      </c>
      <c r="G4108" s="160"/>
      <c r="H4108" s="160"/>
      <c r="I4108" s="160" t="b">
        <f t="shared" si="128"/>
        <v>0</v>
      </c>
      <c r="J4108" s="160" t="str">
        <f t="shared" si="129"/>
        <v>yes</v>
      </c>
    </row>
    <row r="4109" spans="2:10">
      <c r="B4109" t="s">
        <v>20795</v>
      </c>
      <c r="C4109" t="s">
        <v>20796</v>
      </c>
      <c r="D4109">
        <v>1</v>
      </c>
      <c r="E4109" s="160">
        <v>45713</v>
      </c>
      <c r="F4109" s="160">
        <v>45714</v>
      </c>
      <c r="G4109" s="160">
        <v>45892</v>
      </c>
      <c r="H4109" s="160"/>
      <c r="I4109" s="160" t="b">
        <f t="shared" si="128"/>
        <v>0</v>
      </c>
      <c r="J4109" s="160" t="b">
        <f t="shared" si="129"/>
        <v>0</v>
      </c>
    </row>
    <row r="4110" spans="2:10">
      <c r="B4110" t="s">
        <v>20797</v>
      </c>
      <c r="C4110" t="s">
        <v>20798</v>
      </c>
      <c r="D4110">
        <v>1</v>
      </c>
      <c r="E4110" s="160">
        <v>45718</v>
      </c>
      <c r="F4110" s="160">
        <v>45719</v>
      </c>
      <c r="G4110" s="160"/>
      <c r="I4110" s="160" t="b">
        <f t="shared" si="128"/>
        <v>0</v>
      </c>
      <c r="J4110" s="160" t="str">
        <f t="shared" si="129"/>
        <v>yes</v>
      </c>
    </row>
    <row r="4111" spans="2:10">
      <c r="B4111" t="s">
        <v>20799</v>
      </c>
      <c r="C4111" t="s">
        <v>20800</v>
      </c>
      <c r="D4111">
        <v>1</v>
      </c>
      <c r="E4111" s="160">
        <v>45720</v>
      </c>
      <c r="F4111" s="160">
        <v>45721</v>
      </c>
      <c r="G4111" s="160"/>
      <c r="H4111" s="160"/>
      <c r="I4111" s="160" t="b">
        <f t="shared" si="128"/>
        <v>0</v>
      </c>
      <c r="J4111" s="160" t="str">
        <f t="shared" si="129"/>
        <v>yes</v>
      </c>
    </row>
    <row r="4112" spans="2:10">
      <c r="B4112" t="s">
        <v>20801</v>
      </c>
      <c r="C4112" t="s">
        <v>20802</v>
      </c>
      <c r="D4112">
        <v>1</v>
      </c>
      <c r="E4112" s="160">
        <v>45708</v>
      </c>
      <c r="F4112" s="160">
        <v>45710</v>
      </c>
      <c r="G4112" s="160"/>
      <c r="H4112" s="160"/>
      <c r="I4112" s="160" t="b">
        <f t="shared" si="128"/>
        <v>0</v>
      </c>
      <c r="J4112" s="160" t="str">
        <f t="shared" si="129"/>
        <v>yes</v>
      </c>
    </row>
    <row r="4113" spans="2:10">
      <c r="B4113" t="s">
        <v>20803</v>
      </c>
      <c r="C4113" t="s">
        <v>20804</v>
      </c>
      <c r="D4113">
        <v>1</v>
      </c>
      <c r="E4113" s="160">
        <v>45711</v>
      </c>
      <c r="F4113" s="160">
        <v>45712</v>
      </c>
      <c r="G4113" s="160"/>
      <c r="H4113" s="160"/>
      <c r="I4113" s="160" t="b">
        <f t="shared" si="128"/>
        <v>0</v>
      </c>
      <c r="J4113" s="160" t="str">
        <f t="shared" si="129"/>
        <v>yes</v>
      </c>
    </row>
    <row r="4114" spans="2:10">
      <c r="B4114" t="s">
        <v>20805</v>
      </c>
      <c r="C4114" t="s">
        <v>20806</v>
      </c>
      <c r="D4114">
        <v>1</v>
      </c>
      <c r="E4114" s="160">
        <v>45704</v>
      </c>
      <c r="F4114" s="160">
        <v>45705</v>
      </c>
      <c r="G4114" s="160"/>
      <c r="H4114" s="160"/>
      <c r="I4114" s="160" t="b">
        <f t="shared" si="128"/>
        <v>0</v>
      </c>
      <c r="J4114" s="160" t="str">
        <f t="shared" si="129"/>
        <v>yes</v>
      </c>
    </row>
    <row r="4115" spans="2:10">
      <c r="B4115" t="s">
        <v>20807</v>
      </c>
      <c r="C4115" t="s">
        <v>20808</v>
      </c>
      <c r="D4115">
        <v>1</v>
      </c>
      <c r="E4115" s="160">
        <v>45706</v>
      </c>
      <c r="F4115" s="160">
        <v>45707</v>
      </c>
      <c r="I4115" s="160" t="b">
        <f t="shared" si="128"/>
        <v>0</v>
      </c>
      <c r="J4115" s="160" t="str">
        <f t="shared" si="129"/>
        <v>yes</v>
      </c>
    </row>
    <row r="4116" spans="2:10">
      <c r="B4116" t="s">
        <v>20809</v>
      </c>
      <c r="C4116" t="s">
        <v>20810</v>
      </c>
      <c r="D4116">
        <v>1</v>
      </c>
      <c r="E4116" s="160">
        <v>45708</v>
      </c>
      <c r="F4116" s="160">
        <v>45710</v>
      </c>
      <c r="G4116" s="160"/>
      <c r="H4116" s="160"/>
      <c r="I4116" s="160" t="b">
        <f t="shared" si="128"/>
        <v>0</v>
      </c>
      <c r="J4116" s="160" t="str">
        <f t="shared" si="129"/>
        <v>yes</v>
      </c>
    </row>
    <row r="4117" spans="2:10">
      <c r="B4117" t="s">
        <v>20811</v>
      </c>
      <c r="C4117" t="s">
        <v>20812</v>
      </c>
      <c r="D4117">
        <v>1</v>
      </c>
      <c r="E4117" s="160">
        <v>45711</v>
      </c>
      <c r="F4117" s="160">
        <v>45712</v>
      </c>
      <c r="G4117" s="160"/>
      <c r="H4117" s="160"/>
      <c r="I4117" s="160" t="b">
        <f t="shared" si="128"/>
        <v>0</v>
      </c>
      <c r="J4117" s="160" t="str">
        <f t="shared" si="129"/>
        <v>yes</v>
      </c>
    </row>
    <row r="4118" spans="2:10">
      <c r="B4118" t="s">
        <v>20813</v>
      </c>
      <c r="C4118" t="s">
        <v>20814</v>
      </c>
      <c r="D4118">
        <v>1</v>
      </c>
      <c r="E4118" s="160">
        <v>45725</v>
      </c>
      <c r="F4118" s="160">
        <v>45726</v>
      </c>
      <c r="G4118" s="160"/>
      <c r="H4118" s="160"/>
      <c r="I4118" s="160" t="b">
        <f t="shared" si="128"/>
        <v>0</v>
      </c>
      <c r="J4118" s="160" t="str">
        <f t="shared" si="129"/>
        <v>yes</v>
      </c>
    </row>
    <row r="4119" spans="2:10">
      <c r="B4119" t="s">
        <v>20815</v>
      </c>
      <c r="C4119" t="s">
        <v>20816</v>
      </c>
      <c r="D4119">
        <v>1</v>
      </c>
      <c r="E4119" s="160">
        <v>45727</v>
      </c>
      <c r="F4119" s="160">
        <v>45728</v>
      </c>
      <c r="G4119" s="160"/>
      <c r="H4119" s="160"/>
      <c r="I4119" s="160" t="b">
        <f t="shared" si="128"/>
        <v>0</v>
      </c>
      <c r="J4119" s="160" t="str">
        <f t="shared" si="129"/>
        <v>yes</v>
      </c>
    </row>
    <row r="4120" spans="2:10">
      <c r="B4120" t="s">
        <v>20817</v>
      </c>
      <c r="C4120" t="s">
        <v>20818</v>
      </c>
      <c r="D4120">
        <v>1</v>
      </c>
      <c r="E4120" s="160">
        <v>45729</v>
      </c>
      <c r="F4120" s="160">
        <v>45731</v>
      </c>
      <c r="G4120" s="160"/>
      <c r="I4120" s="160" t="b">
        <f t="shared" si="128"/>
        <v>0</v>
      </c>
      <c r="J4120" s="160" t="str">
        <f t="shared" si="129"/>
        <v>yes</v>
      </c>
    </row>
    <row r="4121" spans="2:10">
      <c r="B4121" t="s">
        <v>20819</v>
      </c>
      <c r="C4121" t="s">
        <v>20820</v>
      </c>
      <c r="D4121">
        <v>1</v>
      </c>
      <c r="E4121" s="160">
        <v>45732</v>
      </c>
      <c r="F4121" s="160">
        <v>45733</v>
      </c>
      <c r="G4121" s="160"/>
      <c r="H4121" s="160"/>
      <c r="I4121" s="160" t="b">
        <f t="shared" si="128"/>
        <v>0</v>
      </c>
      <c r="J4121" s="160" t="str">
        <f t="shared" si="129"/>
        <v>yes</v>
      </c>
    </row>
    <row r="4122" spans="2:10">
      <c r="B4122" t="s">
        <v>20821</v>
      </c>
      <c r="C4122" t="s">
        <v>20822</v>
      </c>
      <c r="D4122">
        <v>1</v>
      </c>
      <c r="E4122" s="160">
        <v>45734</v>
      </c>
      <c r="F4122" s="160">
        <v>45735</v>
      </c>
      <c r="G4122" s="160"/>
      <c r="H4122" s="160"/>
      <c r="I4122" s="160" t="b">
        <f t="shared" si="128"/>
        <v>0</v>
      </c>
      <c r="J4122" s="160" t="str">
        <f t="shared" si="129"/>
        <v>yes</v>
      </c>
    </row>
    <row r="4123" spans="2:10">
      <c r="B4123" t="s">
        <v>20823</v>
      </c>
      <c r="C4123" t="s">
        <v>20824</v>
      </c>
      <c r="D4123">
        <v>1</v>
      </c>
      <c r="E4123" s="160">
        <v>45725</v>
      </c>
      <c r="F4123" s="160">
        <v>45726</v>
      </c>
      <c r="G4123" s="160"/>
      <c r="H4123" s="160"/>
      <c r="I4123" s="160" t="b">
        <f t="shared" si="128"/>
        <v>0</v>
      </c>
      <c r="J4123" s="160" t="str">
        <f t="shared" si="129"/>
        <v>yes</v>
      </c>
    </row>
    <row r="4124" spans="2:10">
      <c r="B4124" t="s">
        <v>20825</v>
      </c>
      <c r="C4124" t="s">
        <v>20826</v>
      </c>
      <c r="D4124">
        <v>1</v>
      </c>
      <c r="E4124" s="160">
        <v>45727</v>
      </c>
      <c r="F4124" s="160">
        <v>45728</v>
      </c>
      <c r="G4124" s="160"/>
      <c r="I4124" s="160" t="b">
        <f t="shared" si="128"/>
        <v>0</v>
      </c>
      <c r="J4124" s="160" t="str">
        <f t="shared" si="129"/>
        <v>yes</v>
      </c>
    </row>
    <row r="4125" spans="2:10">
      <c r="B4125" t="s">
        <v>20827</v>
      </c>
      <c r="C4125" t="s">
        <v>20828</v>
      </c>
      <c r="D4125">
        <v>1</v>
      </c>
      <c r="E4125" s="160">
        <v>45729</v>
      </c>
      <c r="F4125" s="160">
        <v>45731</v>
      </c>
      <c r="G4125" s="160"/>
      <c r="I4125" s="160" t="b">
        <f t="shared" si="128"/>
        <v>0</v>
      </c>
      <c r="J4125" s="160" t="str">
        <f t="shared" si="129"/>
        <v>yes</v>
      </c>
    </row>
    <row r="4126" spans="2:10">
      <c r="B4126" t="s">
        <v>20829</v>
      </c>
      <c r="C4126" t="s">
        <v>20830</v>
      </c>
      <c r="D4126">
        <v>1</v>
      </c>
      <c r="E4126" s="160">
        <v>45682</v>
      </c>
      <c r="F4126" s="160">
        <v>45683</v>
      </c>
      <c r="G4126" s="160"/>
      <c r="H4126" s="160"/>
      <c r="I4126" s="160" t="b">
        <f t="shared" si="128"/>
        <v>0</v>
      </c>
      <c r="J4126" s="160" t="str">
        <f t="shared" si="129"/>
        <v>yes</v>
      </c>
    </row>
    <row r="4127" spans="2:10">
      <c r="B4127" t="s">
        <v>20831</v>
      </c>
      <c r="C4127" t="s">
        <v>20832</v>
      </c>
      <c r="D4127">
        <v>1</v>
      </c>
      <c r="E4127" s="160">
        <v>45684</v>
      </c>
      <c r="F4127" s="160">
        <v>45685</v>
      </c>
      <c r="G4127" s="160"/>
      <c r="H4127" s="160"/>
      <c r="I4127" s="160" t="b">
        <f t="shared" si="128"/>
        <v>0</v>
      </c>
      <c r="J4127" s="160" t="str">
        <f t="shared" si="129"/>
        <v>yes</v>
      </c>
    </row>
    <row r="4128" spans="2:10">
      <c r="B4128" t="s">
        <v>20833</v>
      </c>
      <c r="C4128" t="s">
        <v>20834</v>
      </c>
      <c r="D4128">
        <v>1</v>
      </c>
      <c r="E4128" s="160">
        <v>45686</v>
      </c>
      <c r="F4128" s="160">
        <v>45687</v>
      </c>
      <c r="G4128" s="160"/>
      <c r="H4128" s="160"/>
      <c r="I4128" s="160" t="b">
        <f t="shared" si="128"/>
        <v>0</v>
      </c>
      <c r="J4128" s="160" t="str">
        <f t="shared" si="129"/>
        <v>yes</v>
      </c>
    </row>
    <row r="4129" spans="2:10">
      <c r="B4129" t="s">
        <v>20835</v>
      </c>
      <c r="C4129" t="s">
        <v>20836</v>
      </c>
      <c r="D4129">
        <v>1</v>
      </c>
      <c r="E4129" s="160">
        <v>45689</v>
      </c>
      <c r="F4129" s="160">
        <v>45690</v>
      </c>
      <c r="G4129" s="160"/>
      <c r="I4129" s="160" t="b">
        <f t="shared" si="128"/>
        <v>0</v>
      </c>
      <c r="J4129" s="160" t="str">
        <f t="shared" si="129"/>
        <v>yes</v>
      </c>
    </row>
    <row r="4130" spans="2:10">
      <c r="B4130" t="s">
        <v>20837</v>
      </c>
      <c r="C4130" t="s">
        <v>20838</v>
      </c>
      <c r="D4130">
        <v>1</v>
      </c>
      <c r="E4130" s="160">
        <v>45691</v>
      </c>
      <c r="F4130" s="160">
        <v>45692</v>
      </c>
      <c r="G4130" s="160"/>
      <c r="I4130" s="160" t="b">
        <f t="shared" si="128"/>
        <v>0</v>
      </c>
      <c r="J4130" s="160" t="str">
        <f t="shared" si="129"/>
        <v>yes</v>
      </c>
    </row>
    <row r="4131" spans="2:10">
      <c r="B4131" t="s">
        <v>20839</v>
      </c>
      <c r="C4131" t="s">
        <v>20840</v>
      </c>
      <c r="D4131">
        <v>1</v>
      </c>
      <c r="E4131" s="160">
        <v>45684</v>
      </c>
      <c r="F4131" s="160">
        <v>45685</v>
      </c>
      <c r="G4131" s="160"/>
      <c r="H4131" s="160"/>
      <c r="I4131" s="160" t="b">
        <f t="shared" si="128"/>
        <v>0</v>
      </c>
      <c r="J4131" s="160" t="str">
        <f t="shared" si="129"/>
        <v>yes</v>
      </c>
    </row>
    <row r="4132" spans="2:10">
      <c r="B4132" t="s">
        <v>20841</v>
      </c>
      <c r="C4132" t="s">
        <v>20842</v>
      </c>
      <c r="D4132">
        <v>1</v>
      </c>
      <c r="E4132" s="160">
        <v>45686</v>
      </c>
      <c r="F4132" s="160">
        <v>45687</v>
      </c>
      <c r="G4132" s="160"/>
      <c r="H4132" s="160"/>
      <c r="I4132" s="160" t="b">
        <f t="shared" si="128"/>
        <v>0</v>
      </c>
      <c r="J4132" s="160" t="str">
        <f t="shared" si="129"/>
        <v>yes</v>
      </c>
    </row>
    <row r="4133" spans="2:10">
      <c r="B4133" t="s">
        <v>20843</v>
      </c>
      <c r="C4133" t="s">
        <v>20844</v>
      </c>
      <c r="D4133">
        <v>1</v>
      </c>
      <c r="E4133" s="160">
        <v>45689</v>
      </c>
      <c r="F4133" s="160">
        <v>45690</v>
      </c>
      <c r="G4133" s="160"/>
      <c r="H4133" s="160"/>
      <c r="I4133" s="160" t="b">
        <f t="shared" si="128"/>
        <v>0</v>
      </c>
      <c r="J4133" s="160" t="str">
        <f t="shared" si="129"/>
        <v>yes</v>
      </c>
    </row>
    <row r="4134" spans="2:10">
      <c r="B4134" t="s">
        <v>20845</v>
      </c>
      <c r="C4134" t="s">
        <v>20846</v>
      </c>
      <c r="D4134">
        <v>1</v>
      </c>
      <c r="E4134" s="160">
        <v>45691</v>
      </c>
      <c r="F4134" s="160">
        <v>45692</v>
      </c>
      <c r="I4134" s="160" t="b">
        <f t="shared" si="128"/>
        <v>0</v>
      </c>
      <c r="J4134" s="160" t="str">
        <f t="shared" si="129"/>
        <v>yes</v>
      </c>
    </row>
    <row r="4135" spans="2:10">
      <c r="B4135" t="s">
        <v>20847</v>
      </c>
      <c r="C4135" t="s">
        <v>20848</v>
      </c>
      <c r="D4135">
        <v>1</v>
      </c>
      <c r="E4135" s="160">
        <v>45693</v>
      </c>
      <c r="F4135" s="160">
        <v>45694</v>
      </c>
      <c r="I4135" s="160" t="b">
        <f t="shared" si="128"/>
        <v>0</v>
      </c>
      <c r="J4135" s="160" t="str">
        <f t="shared" si="129"/>
        <v>yes</v>
      </c>
    </row>
    <row r="4136" spans="2:10">
      <c r="B4136" t="s">
        <v>20849</v>
      </c>
      <c r="C4136" t="s">
        <v>20850</v>
      </c>
      <c r="D4136">
        <v>1</v>
      </c>
      <c r="E4136" s="160">
        <v>45686</v>
      </c>
      <c r="F4136" s="160">
        <v>45687</v>
      </c>
      <c r="G4136" s="160"/>
      <c r="H4136" s="160"/>
      <c r="I4136" s="160" t="b">
        <f t="shared" si="128"/>
        <v>0</v>
      </c>
      <c r="J4136" s="160" t="str">
        <f t="shared" si="129"/>
        <v>yes</v>
      </c>
    </row>
    <row r="4137" spans="2:10">
      <c r="B4137" t="s">
        <v>20851</v>
      </c>
      <c r="C4137" t="s">
        <v>20852</v>
      </c>
      <c r="D4137">
        <v>1</v>
      </c>
      <c r="E4137" s="160">
        <v>45689</v>
      </c>
      <c r="F4137" s="160">
        <v>45690</v>
      </c>
      <c r="G4137" s="160"/>
      <c r="H4137" s="160"/>
      <c r="I4137" s="160" t="b">
        <f t="shared" si="128"/>
        <v>0</v>
      </c>
      <c r="J4137" s="160" t="str">
        <f t="shared" si="129"/>
        <v>yes</v>
      </c>
    </row>
    <row r="4138" spans="2:10">
      <c r="B4138" t="s">
        <v>20853</v>
      </c>
      <c r="C4138" t="s">
        <v>20854</v>
      </c>
      <c r="D4138">
        <v>1</v>
      </c>
      <c r="E4138" s="160">
        <v>45691</v>
      </c>
      <c r="F4138" s="160">
        <v>45692</v>
      </c>
      <c r="G4138" s="160"/>
      <c r="H4138" s="160"/>
      <c r="I4138" s="160" t="b">
        <f t="shared" si="128"/>
        <v>0</v>
      </c>
      <c r="J4138" s="160" t="str">
        <f t="shared" si="129"/>
        <v>yes</v>
      </c>
    </row>
    <row r="4139" spans="2:10">
      <c r="B4139" t="s">
        <v>20855</v>
      </c>
      <c r="C4139" t="s">
        <v>20856</v>
      </c>
      <c r="D4139">
        <v>1</v>
      </c>
      <c r="E4139" s="160">
        <v>45693</v>
      </c>
      <c r="F4139" s="160">
        <v>45694</v>
      </c>
      <c r="G4139" s="160"/>
      <c r="H4139" s="160"/>
      <c r="I4139" s="160" t="b">
        <f t="shared" si="128"/>
        <v>0</v>
      </c>
      <c r="J4139" s="160" t="str">
        <f t="shared" si="129"/>
        <v>yes</v>
      </c>
    </row>
    <row r="4140" spans="2:10">
      <c r="B4140" t="s">
        <v>20857</v>
      </c>
      <c r="C4140" t="s">
        <v>20858</v>
      </c>
      <c r="D4140">
        <v>1</v>
      </c>
      <c r="E4140" s="160">
        <v>45696</v>
      </c>
      <c r="F4140" s="160">
        <v>45697</v>
      </c>
      <c r="G4140" s="160"/>
      <c r="H4140" s="160"/>
      <c r="I4140" s="160" t="b">
        <f t="shared" si="128"/>
        <v>0</v>
      </c>
      <c r="J4140" s="160" t="str">
        <f t="shared" si="129"/>
        <v>yes</v>
      </c>
    </row>
    <row r="4141" spans="2:10">
      <c r="B4141" t="s">
        <v>20859</v>
      </c>
      <c r="C4141" t="s">
        <v>20860</v>
      </c>
      <c r="D4141">
        <v>1</v>
      </c>
      <c r="E4141" s="160">
        <v>45696</v>
      </c>
      <c r="F4141" s="160">
        <v>45697</v>
      </c>
      <c r="G4141" s="160"/>
      <c r="H4141" s="160"/>
      <c r="I4141" s="160" t="b">
        <f t="shared" si="128"/>
        <v>0</v>
      </c>
      <c r="J4141" s="160" t="str">
        <f t="shared" si="129"/>
        <v>yes</v>
      </c>
    </row>
    <row r="4142" spans="2:10">
      <c r="B4142" t="s">
        <v>20861</v>
      </c>
      <c r="C4142" t="s">
        <v>20862</v>
      </c>
      <c r="D4142">
        <v>1</v>
      </c>
      <c r="E4142" s="160">
        <v>45698</v>
      </c>
      <c r="F4142" s="160">
        <v>45699</v>
      </c>
      <c r="G4142" s="160"/>
      <c r="H4142" s="160"/>
      <c r="I4142" s="160" t="b">
        <f t="shared" si="128"/>
        <v>0</v>
      </c>
      <c r="J4142" s="160" t="str">
        <f t="shared" si="129"/>
        <v>yes</v>
      </c>
    </row>
    <row r="4143" spans="2:10">
      <c r="B4143" t="s">
        <v>20863</v>
      </c>
      <c r="C4143" t="s">
        <v>20864</v>
      </c>
      <c r="D4143">
        <v>1</v>
      </c>
      <c r="E4143" s="160">
        <v>45696</v>
      </c>
      <c r="F4143" s="160">
        <v>45697</v>
      </c>
      <c r="G4143" s="160"/>
      <c r="H4143" s="160"/>
      <c r="I4143" s="160" t="b">
        <f t="shared" si="128"/>
        <v>0</v>
      </c>
      <c r="J4143" s="160" t="str">
        <f t="shared" si="129"/>
        <v>yes</v>
      </c>
    </row>
    <row r="4144" spans="2:10">
      <c r="B4144" t="s">
        <v>20865</v>
      </c>
      <c r="C4144" t="s">
        <v>20866</v>
      </c>
      <c r="D4144">
        <v>1</v>
      </c>
      <c r="E4144" s="160">
        <v>45698</v>
      </c>
      <c r="F4144" s="160">
        <v>45699</v>
      </c>
      <c r="G4144" s="160"/>
      <c r="H4144" s="160"/>
      <c r="I4144" s="160" t="b">
        <f t="shared" si="128"/>
        <v>0</v>
      </c>
      <c r="J4144" s="160" t="str">
        <f t="shared" si="129"/>
        <v>yes</v>
      </c>
    </row>
    <row r="4145" spans="2:10">
      <c r="B4145" t="s">
        <v>20867</v>
      </c>
      <c r="C4145" t="s">
        <v>20868</v>
      </c>
      <c r="D4145">
        <v>1</v>
      </c>
      <c r="E4145" s="160">
        <v>45698</v>
      </c>
      <c r="F4145" s="160">
        <v>45699</v>
      </c>
      <c r="G4145" s="160"/>
      <c r="H4145" s="160"/>
      <c r="I4145" s="160" t="b">
        <f t="shared" si="128"/>
        <v>0</v>
      </c>
      <c r="J4145" s="160" t="str">
        <f t="shared" si="129"/>
        <v>yes</v>
      </c>
    </row>
    <row r="4146" spans="2:10">
      <c r="B4146" t="s">
        <v>20869</v>
      </c>
      <c r="C4146" t="s">
        <v>20870</v>
      </c>
      <c r="D4146">
        <v>1</v>
      </c>
      <c r="E4146" s="160">
        <v>45700</v>
      </c>
      <c r="F4146" s="160">
        <v>45701</v>
      </c>
      <c r="G4146" s="160"/>
      <c r="H4146" s="160"/>
      <c r="I4146" s="160" t="b">
        <f t="shared" si="128"/>
        <v>0</v>
      </c>
      <c r="J4146" s="160" t="str">
        <f t="shared" si="129"/>
        <v>yes</v>
      </c>
    </row>
    <row r="4147" spans="2:10">
      <c r="B4147" t="s">
        <v>20871</v>
      </c>
      <c r="C4147" t="s">
        <v>20872</v>
      </c>
      <c r="D4147">
        <v>1</v>
      </c>
      <c r="E4147" s="160">
        <v>45700</v>
      </c>
      <c r="F4147" s="160">
        <v>45701</v>
      </c>
      <c r="G4147" s="160"/>
      <c r="H4147" s="160"/>
      <c r="I4147" s="160" t="b">
        <f t="shared" si="128"/>
        <v>0</v>
      </c>
      <c r="J4147" s="160" t="str">
        <f t="shared" si="129"/>
        <v>yes</v>
      </c>
    </row>
    <row r="4148" spans="2:10">
      <c r="B4148" t="s">
        <v>20873</v>
      </c>
      <c r="C4148" t="s">
        <v>20874</v>
      </c>
      <c r="D4148">
        <v>1</v>
      </c>
      <c r="E4148" s="160">
        <v>45703</v>
      </c>
      <c r="F4148" s="160">
        <v>45704</v>
      </c>
      <c r="G4148" s="160"/>
      <c r="H4148" s="160"/>
      <c r="I4148" s="160" t="b">
        <f t="shared" si="128"/>
        <v>0</v>
      </c>
      <c r="J4148" s="160" t="str">
        <f t="shared" si="129"/>
        <v>yes</v>
      </c>
    </row>
    <row r="4149" spans="2:10">
      <c r="B4149" t="s">
        <v>20875</v>
      </c>
      <c r="C4149" t="s">
        <v>20876</v>
      </c>
      <c r="D4149">
        <v>1</v>
      </c>
      <c r="E4149" s="160">
        <v>45703</v>
      </c>
      <c r="F4149" s="160">
        <v>45704</v>
      </c>
      <c r="G4149" s="160"/>
      <c r="H4149" s="160"/>
      <c r="I4149" s="160" t="b">
        <f t="shared" si="128"/>
        <v>0</v>
      </c>
      <c r="J4149" s="160" t="str">
        <f t="shared" si="129"/>
        <v>yes</v>
      </c>
    </row>
    <row r="4150" spans="2:10">
      <c r="B4150" t="s">
        <v>20877</v>
      </c>
      <c r="C4150" t="s">
        <v>20878</v>
      </c>
      <c r="D4150">
        <v>1</v>
      </c>
      <c r="E4150" s="160">
        <v>45705</v>
      </c>
      <c r="F4150" s="160">
        <v>45706</v>
      </c>
      <c r="G4150" s="160"/>
      <c r="H4150" s="160"/>
      <c r="I4150" s="160" t="b">
        <f t="shared" si="128"/>
        <v>0</v>
      </c>
      <c r="J4150" s="160" t="str">
        <f t="shared" si="129"/>
        <v>yes</v>
      </c>
    </row>
    <row r="4151" spans="2:10">
      <c r="B4151" t="s">
        <v>20879</v>
      </c>
      <c r="C4151" t="s">
        <v>20880</v>
      </c>
      <c r="D4151">
        <v>1</v>
      </c>
      <c r="E4151" s="160">
        <v>45698</v>
      </c>
      <c r="F4151" s="160">
        <v>45699</v>
      </c>
      <c r="G4151" s="160"/>
      <c r="H4151" s="160"/>
      <c r="I4151" s="160" t="b">
        <f t="shared" si="128"/>
        <v>0</v>
      </c>
      <c r="J4151" s="160" t="str">
        <f t="shared" si="129"/>
        <v>yes</v>
      </c>
    </row>
    <row r="4152" spans="2:10">
      <c r="B4152" t="s">
        <v>20881</v>
      </c>
      <c r="C4152" t="s">
        <v>20882</v>
      </c>
      <c r="D4152">
        <v>1</v>
      </c>
      <c r="E4152" s="160">
        <v>45700</v>
      </c>
      <c r="F4152" s="160">
        <v>45701</v>
      </c>
      <c r="G4152" s="160"/>
      <c r="H4152" s="160"/>
      <c r="I4152" s="160" t="b">
        <f t="shared" si="128"/>
        <v>0</v>
      </c>
      <c r="J4152" s="160" t="str">
        <f t="shared" si="129"/>
        <v>yes</v>
      </c>
    </row>
    <row r="4153" spans="2:10">
      <c r="B4153" t="s">
        <v>20883</v>
      </c>
      <c r="C4153" t="s">
        <v>20884</v>
      </c>
      <c r="D4153">
        <v>1</v>
      </c>
      <c r="E4153" s="160">
        <v>45700</v>
      </c>
      <c r="F4153" s="160">
        <v>45701</v>
      </c>
      <c r="G4153" s="160"/>
      <c r="H4153" s="160"/>
      <c r="I4153" s="160" t="b">
        <f t="shared" si="128"/>
        <v>0</v>
      </c>
      <c r="J4153" s="160" t="str">
        <f t="shared" si="129"/>
        <v>yes</v>
      </c>
    </row>
    <row r="4154" spans="2:10">
      <c r="B4154" t="s">
        <v>20885</v>
      </c>
      <c r="C4154" t="s">
        <v>20886</v>
      </c>
      <c r="D4154">
        <v>1</v>
      </c>
      <c r="E4154" s="160">
        <v>45703</v>
      </c>
      <c r="F4154" s="160">
        <v>45704</v>
      </c>
      <c r="G4154" s="160"/>
      <c r="I4154" s="160" t="b">
        <f t="shared" si="128"/>
        <v>0</v>
      </c>
      <c r="J4154" s="160" t="str">
        <f t="shared" si="129"/>
        <v>yes</v>
      </c>
    </row>
    <row r="4155" spans="2:10">
      <c r="B4155" t="s">
        <v>20887</v>
      </c>
      <c r="C4155" t="s">
        <v>20888</v>
      </c>
      <c r="D4155">
        <v>1</v>
      </c>
      <c r="E4155" s="160">
        <v>45700</v>
      </c>
      <c r="F4155" s="160">
        <v>45701</v>
      </c>
      <c r="G4155" s="160"/>
      <c r="H4155" s="160"/>
      <c r="I4155" s="160" t="b">
        <f t="shared" si="128"/>
        <v>0</v>
      </c>
      <c r="J4155" s="160" t="str">
        <f t="shared" si="129"/>
        <v>yes</v>
      </c>
    </row>
    <row r="4156" spans="2:10">
      <c r="B4156" t="s">
        <v>20889</v>
      </c>
      <c r="C4156" t="s">
        <v>20890</v>
      </c>
      <c r="D4156">
        <v>1</v>
      </c>
      <c r="E4156" s="160">
        <v>45703</v>
      </c>
      <c r="F4156" s="160">
        <v>45704</v>
      </c>
      <c r="G4156" s="160"/>
      <c r="H4156" s="160"/>
      <c r="I4156" s="160" t="b">
        <f t="shared" si="128"/>
        <v>0</v>
      </c>
      <c r="J4156" s="160" t="str">
        <f t="shared" si="129"/>
        <v>yes</v>
      </c>
    </row>
    <row r="4157" spans="2:10">
      <c r="B4157" t="s">
        <v>20891</v>
      </c>
      <c r="C4157" t="s">
        <v>20892</v>
      </c>
      <c r="D4157">
        <v>1</v>
      </c>
      <c r="E4157" s="160">
        <v>45705</v>
      </c>
      <c r="F4157" s="160">
        <v>45706</v>
      </c>
      <c r="G4157" s="160"/>
      <c r="H4157" s="160"/>
      <c r="I4157" s="160" t="b">
        <f t="shared" si="128"/>
        <v>0</v>
      </c>
      <c r="J4157" s="160" t="str">
        <f t="shared" si="129"/>
        <v>yes</v>
      </c>
    </row>
    <row r="4158" spans="2:10">
      <c r="B4158" t="s">
        <v>20893</v>
      </c>
      <c r="C4158" t="s">
        <v>20894</v>
      </c>
      <c r="D4158">
        <v>1</v>
      </c>
      <c r="E4158" s="160">
        <v>45712</v>
      </c>
      <c r="F4158" s="160">
        <v>45713</v>
      </c>
      <c r="G4158" s="160"/>
      <c r="H4158" s="160"/>
      <c r="I4158" s="160" t="b">
        <f t="shared" si="128"/>
        <v>0</v>
      </c>
      <c r="J4158" s="160" t="str">
        <f t="shared" si="129"/>
        <v>yes</v>
      </c>
    </row>
    <row r="4159" spans="2:10">
      <c r="B4159" t="s">
        <v>20895</v>
      </c>
      <c r="C4159" t="s">
        <v>20896</v>
      </c>
      <c r="D4159">
        <v>1</v>
      </c>
      <c r="E4159" s="160">
        <v>45714</v>
      </c>
      <c r="F4159" s="160">
        <v>45715</v>
      </c>
      <c r="G4159" s="160"/>
      <c r="H4159" s="160"/>
      <c r="I4159" s="160" t="b">
        <f t="shared" si="128"/>
        <v>0</v>
      </c>
      <c r="J4159" s="160" t="str">
        <f t="shared" si="129"/>
        <v>yes</v>
      </c>
    </row>
    <row r="4160" spans="2:10">
      <c r="B4160" t="s">
        <v>20897</v>
      </c>
      <c r="C4160" t="s">
        <v>20898</v>
      </c>
      <c r="D4160">
        <v>1</v>
      </c>
      <c r="E4160" s="160">
        <v>45717</v>
      </c>
      <c r="F4160" s="160">
        <v>45718</v>
      </c>
      <c r="G4160" s="160"/>
      <c r="H4160" s="160"/>
      <c r="I4160" s="160" t="b">
        <f t="shared" si="128"/>
        <v>0</v>
      </c>
      <c r="J4160" s="160" t="str">
        <f t="shared" si="129"/>
        <v>yes</v>
      </c>
    </row>
    <row r="4161" spans="2:10">
      <c r="B4161" t="s">
        <v>20899</v>
      </c>
      <c r="C4161" t="s">
        <v>20900</v>
      </c>
      <c r="D4161">
        <v>1</v>
      </c>
      <c r="E4161" s="160">
        <v>45700</v>
      </c>
      <c r="F4161" s="160">
        <v>45701</v>
      </c>
      <c r="G4161" s="160"/>
      <c r="H4161" s="160"/>
      <c r="I4161" s="160" t="b">
        <f t="shared" si="128"/>
        <v>0</v>
      </c>
      <c r="J4161" s="160" t="str">
        <f t="shared" si="129"/>
        <v>yes</v>
      </c>
    </row>
    <row r="4162" spans="2:10">
      <c r="B4162" t="s">
        <v>20901</v>
      </c>
      <c r="C4162" t="s">
        <v>20902</v>
      </c>
      <c r="D4162">
        <v>1</v>
      </c>
      <c r="E4162" s="160">
        <v>45703</v>
      </c>
      <c r="F4162" s="160">
        <v>45704</v>
      </c>
      <c r="G4162" s="160"/>
      <c r="H4162" s="160"/>
      <c r="I4162" s="160" t="b">
        <f t="shared" si="128"/>
        <v>0</v>
      </c>
      <c r="J4162" s="160" t="str">
        <f t="shared" si="129"/>
        <v>yes</v>
      </c>
    </row>
    <row r="4163" spans="2:10">
      <c r="B4163" t="s">
        <v>20903</v>
      </c>
      <c r="C4163" t="s">
        <v>20904</v>
      </c>
      <c r="D4163">
        <v>1</v>
      </c>
      <c r="E4163" s="160">
        <v>45705</v>
      </c>
      <c r="F4163" s="160">
        <v>45706</v>
      </c>
      <c r="G4163" s="160"/>
      <c r="H4163" s="160"/>
      <c r="I4163" s="160" t="b">
        <f t="shared" si="128"/>
        <v>0</v>
      </c>
      <c r="J4163" s="160" t="str">
        <f t="shared" si="129"/>
        <v>yes</v>
      </c>
    </row>
    <row r="4164" spans="2:10">
      <c r="B4164" t="s">
        <v>20905</v>
      </c>
      <c r="C4164" t="s">
        <v>20906</v>
      </c>
      <c r="D4164">
        <v>1</v>
      </c>
      <c r="E4164" s="160">
        <v>45700</v>
      </c>
      <c r="F4164" s="160">
        <v>45701</v>
      </c>
      <c r="G4164" s="160"/>
      <c r="H4164" s="160"/>
      <c r="I4164" s="160" t="b">
        <f t="shared" si="128"/>
        <v>0</v>
      </c>
      <c r="J4164" s="160" t="str">
        <f t="shared" si="129"/>
        <v>yes</v>
      </c>
    </row>
    <row r="4165" spans="2:10">
      <c r="B4165" t="s">
        <v>20907</v>
      </c>
      <c r="C4165" t="s">
        <v>20908</v>
      </c>
      <c r="D4165">
        <v>1</v>
      </c>
      <c r="E4165" s="160">
        <v>45703</v>
      </c>
      <c r="F4165" s="160">
        <v>45704</v>
      </c>
      <c r="G4165" s="160"/>
      <c r="H4165" s="160"/>
      <c r="I4165" s="160" t="b">
        <f t="shared" si="128"/>
        <v>0</v>
      </c>
      <c r="J4165" s="160" t="str">
        <f t="shared" si="129"/>
        <v>yes</v>
      </c>
    </row>
    <row r="4166" spans="2:10">
      <c r="B4166" t="s">
        <v>20909</v>
      </c>
      <c r="C4166" t="s">
        <v>20910</v>
      </c>
      <c r="D4166">
        <v>1</v>
      </c>
      <c r="E4166" s="160">
        <v>45705</v>
      </c>
      <c r="F4166" s="160">
        <v>45706</v>
      </c>
      <c r="G4166" s="160"/>
      <c r="H4166" s="160"/>
      <c r="I4166" s="160" t="b">
        <f t="shared" si="128"/>
        <v>0</v>
      </c>
      <c r="J4166" s="160" t="str">
        <f t="shared" si="129"/>
        <v>yes</v>
      </c>
    </row>
    <row r="4167" spans="2:10">
      <c r="B4167" t="s">
        <v>20911</v>
      </c>
      <c r="C4167" t="s">
        <v>20912</v>
      </c>
      <c r="D4167">
        <v>1</v>
      </c>
      <c r="E4167" s="160">
        <v>45707</v>
      </c>
      <c r="F4167" s="160">
        <v>45708</v>
      </c>
      <c r="G4167" s="160"/>
      <c r="H4167" s="160"/>
      <c r="I4167" s="160" t="b">
        <f t="shared" si="128"/>
        <v>0</v>
      </c>
      <c r="J4167" s="160" t="str">
        <f t="shared" si="129"/>
        <v>yes</v>
      </c>
    </row>
    <row r="4168" spans="2:10">
      <c r="B4168" t="s">
        <v>20913</v>
      </c>
      <c r="C4168" t="s">
        <v>20914</v>
      </c>
      <c r="D4168">
        <v>1</v>
      </c>
      <c r="E4168" s="160">
        <v>45700</v>
      </c>
      <c r="F4168" s="160">
        <v>45701</v>
      </c>
      <c r="G4168" s="160"/>
      <c r="H4168" s="160"/>
      <c r="I4168" s="160" t="b">
        <f t="shared" si="128"/>
        <v>0</v>
      </c>
      <c r="J4168" s="160" t="str">
        <f t="shared" si="129"/>
        <v>yes</v>
      </c>
    </row>
    <row r="4169" spans="2:10">
      <c r="B4169" t="s">
        <v>20915</v>
      </c>
      <c r="C4169" t="s">
        <v>20916</v>
      </c>
      <c r="D4169">
        <v>1</v>
      </c>
      <c r="E4169" s="160">
        <v>45703</v>
      </c>
      <c r="F4169" s="160">
        <v>45704</v>
      </c>
      <c r="G4169" s="160"/>
      <c r="H4169" s="160"/>
      <c r="I4169" s="160" t="b">
        <f t="shared" si="128"/>
        <v>0</v>
      </c>
      <c r="J4169" s="160" t="str">
        <f t="shared" si="129"/>
        <v>yes</v>
      </c>
    </row>
    <row r="4170" spans="2:10">
      <c r="B4170" t="s">
        <v>20917</v>
      </c>
      <c r="C4170" t="s">
        <v>20918</v>
      </c>
      <c r="D4170">
        <v>1</v>
      </c>
      <c r="E4170" s="160">
        <v>45705</v>
      </c>
      <c r="F4170" s="160">
        <v>45706</v>
      </c>
      <c r="G4170" s="160"/>
      <c r="I4170" s="160" t="b">
        <f t="shared" si="128"/>
        <v>0</v>
      </c>
      <c r="J4170" s="160" t="str">
        <f t="shared" si="129"/>
        <v>yes</v>
      </c>
    </row>
    <row r="4171" spans="2:10">
      <c r="B4171" t="s">
        <v>20919</v>
      </c>
      <c r="C4171" t="s">
        <v>20920</v>
      </c>
      <c r="D4171">
        <v>1</v>
      </c>
      <c r="E4171" s="160">
        <v>45707</v>
      </c>
      <c r="F4171" s="160">
        <v>45708</v>
      </c>
      <c r="G4171" s="160"/>
      <c r="I4171" s="160" t="b">
        <f t="shared" ref="I4171:I4234" si="130">IF(E4171=G4171,"yes")</f>
        <v>0</v>
      </c>
      <c r="J4171" s="160" t="str">
        <f t="shared" ref="J4171:J4234" si="131">IF(E4171&gt;G4171,"yes")</f>
        <v>yes</v>
      </c>
    </row>
    <row r="4172" spans="2:10">
      <c r="B4172" t="s">
        <v>20921</v>
      </c>
      <c r="C4172" t="s">
        <v>20922</v>
      </c>
      <c r="D4172">
        <v>1</v>
      </c>
      <c r="E4172" s="160">
        <v>45703</v>
      </c>
      <c r="F4172" s="160">
        <v>45704</v>
      </c>
      <c r="G4172" s="160"/>
      <c r="H4172" s="160"/>
      <c r="I4172" s="160" t="b">
        <f t="shared" si="130"/>
        <v>0</v>
      </c>
      <c r="J4172" s="160" t="str">
        <f t="shared" si="131"/>
        <v>yes</v>
      </c>
    </row>
    <row r="4173" spans="2:10">
      <c r="B4173" t="s">
        <v>20923</v>
      </c>
      <c r="C4173" t="s">
        <v>20924</v>
      </c>
      <c r="D4173">
        <v>1</v>
      </c>
      <c r="E4173" s="160">
        <v>45705</v>
      </c>
      <c r="F4173" s="160">
        <v>45706</v>
      </c>
      <c r="G4173" s="160"/>
      <c r="H4173" s="160"/>
      <c r="I4173" s="160" t="b">
        <f t="shared" si="130"/>
        <v>0</v>
      </c>
      <c r="J4173" s="160" t="str">
        <f t="shared" si="131"/>
        <v>yes</v>
      </c>
    </row>
    <row r="4174" spans="2:10">
      <c r="B4174" t="s">
        <v>20925</v>
      </c>
      <c r="C4174" t="s">
        <v>20926</v>
      </c>
      <c r="D4174">
        <v>1</v>
      </c>
      <c r="E4174" s="160">
        <v>45707</v>
      </c>
      <c r="F4174" s="160">
        <v>45708</v>
      </c>
      <c r="G4174" s="160"/>
      <c r="H4174" s="160"/>
      <c r="I4174" s="160" t="b">
        <f t="shared" si="130"/>
        <v>0</v>
      </c>
      <c r="J4174" s="160" t="str">
        <f t="shared" si="131"/>
        <v>yes</v>
      </c>
    </row>
    <row r="4175" spans="2:10">
      <c r="B4175" t="s">
        <v>20927</v>
      </c>
      <c r="C4175" t="s">
        <v>20928</v>
      </c>
      <c r="D4175">
        <v>1</v>
      </c>
      <c r="E4175" s="160">
        <v>45710</v>
      </c>
      <c r="F4175" s="160">
        <v>45711</v>
      </c>
      <c r="I4175" s="160" t="b">
        <f t="shared" si="130"/>
        <v>0</v>
      </c>
      <c r="J4175" s="160" t="str">
        <f t="shared" si="131"/>
        <v>yes</v>
      </c>
    </row>
    <row r="4176" spans="2:10">
      <c r="B4176" t="s">
        <v>20929</v>
      </c>
      <c r="C4176" t="s">
        <v>20930</v>
      </c>
      <c r="D4176">
        <v>1</v>
      </c>
      <c r="E4176" s="160">
        <v>45719</v>
      </c>
      <c r="F4176" s="160">
        <v>45720</v>
      </c>
      <c r="G4176" s="160"/>
      <c r="H4176" s="160"/>
      <c r="I4176" s="160" t="b">
        <f t="shared" si="130"/>
        <v>0</v>
      </c>
      <c r="J4176" s="160" t="str">
        <f t="shared" si="131"/>
        <v>yes</v>
      </c>
    </row>
    <row r="4177" spans="2:10">
      <c r="B4177" t="s">
        <v>20931</v>
      </c>
      <c r="C4177" t="s">
        <v>20932</v>
      </c>
      <c r="D4177">
        <v>1</v>
      </c>
      <c r="E4177" s="160">
        <v>45721</v>
      </c>
      <c r="F4177" s="160">
        <v>45722</v>
      </c>
      <c r="G4177" s="160"/>
      <c r="H4177" s="160"/>
      <c r="I4177" s="160" t="b">
        <f t="shared" si="130"/>
        <v>0</v>
      </c>
      <c r="J4177" s="160" t="str">
        <f t="shared" si="131"/>
        <v>yes</v>
      </c>
    </row>
    <row r="4178" spans="2:10">
      <c r="B4178" t="s">
        <v>20933</v>
      </c>
      <c r="C4178" t="s">
        <v>20934</v>
      </c>
      <c r="D4178">
        <v>1</v>
      </c>
      <c r="E4178" s="160">
        <v>45724</v>
      </c>
      <c r="F4178" s="160">
        <v>45725</v>
      </c>
      <c r="G4178" s="160"/>
      <c r="H4178" s="160"/>
      <c r="I4178" s="160" t="b">
        <f t="shared" si="130"/>
        <v>0</v>
      </c>
      <c r="J4178" s="160" t="str">
        <f t="shared" si="131"/>
        <v>yes</v>
      </c>
    </row>
    <row r="4179" spans="2:10">
      <c r="B4179" t="s">
        <v>20935</v>
      </c>
      <c r="C4179" t="s">
        <v>20936</v>
      </c>
      <c r="D4179">
        <v>1</v>
      </c>
      <c r="E4179" s="160">
        <v>45726</v>
      </c>
      <c r="F4179" s="160">
        <v>45727</v>
      </c>
      <c r="G4179" s="160"/>
      <c r="H4179" s="160"/>
      <c r="I4179" s="160" t="b">
        <f t="shared" si="130"/>
        <v>0</v>
      </c>
      <c r="J4179" s="160" t="str">
        <f t="shared" si="131"/>
        <v>yes</v>
      </c>
    </row>
    <row r="4180" spans="2:10">
      <c r="B4180" t="s">
        <v>20937</v>
      </c>
      <c r="C4180" t="s">
        <v>20938</v>
      </c>
      <c r="D4180">
        <v>1</v>
      </c>
      <c r="E4180" s="160">
        <v>45731</v>
      </c>
      <c r="F4180" s="160">
        <v>45732</v>
      </c>
      <c r="G4180" s="160"/>
      <c r="H4180" s="160"/>
      <c r="I4180" s="160" t="b">
        <f t="shared" si="130"/>
        <v>0</v>
      </c>
      <c r="J4180" s="160" t="str">
        <f t="shared" si="131"/>
        <v>yes</v>
      </c>
    </row>
    <row r="4181" spans="2:10">
      <c r="B4181" t="s">
        <v>20939</v>
      </c>
      <c r="C4181" t="s">
        <v>20940</v>
      </c>
      <c r="D4181">
        <v>1</v>
      </c>
      <c r="E4181" s="160">
        <v>45726</v>
      </c>
      <c r="F4181" s="160">
        <v>45727</v>
      </c>
      <c r="G4181" s="160"/>
      <c r="H4181" s="160"/>
      <c r="I4181" s="160" t="b">
        <f t="shared" si="130"/>
        <v>0</v>
      </c>
      <c r="J4181" s="160" t="str">
        <f t="shared" si="131"/>
        <v>yes</v>
      </c>
    </row>
    <row r="4182" spans="2:10">
      <c r="B4182" t="s">
        <v>20941</v>
      </c>
      <c r="C4182" t="s">
        <v>20942</v>
      </c>
      <c r="D4182">
        <v>1</v>
      </c>
      <c r="E4182" s="160">
        <v>45728</v>
      </c>
      <c r="F4182" s="160">
        <v>45729</v>
      </c>
      <c r="G4182" s="160"/>
      <c r="H4182" s="160"/>
      <c r="I4182" s="160" t="b">
        <f t="shared" si="130"/>
        <v>0</v>
      </c>
      <c r="J4182" s="160" t="str">
        <f t="shared" si="131"/>
        <v>yes</v>
      </c>
    </row>
    <row r="4183" spans="2:10">
      <c r="B4183" t="s">
        <v>20943</v>
      </c>
      <c r="C4183" t="s">
        <v>20944</v>
      </c>
      <c r="D4183">
        <v>1</v>
      </c>
      <c r="E4183" s="160">
        <v>45726</v>
      </c>
      <c r="F4183" s="160">
        <v>45727</v>
      </c>
      <c r="G4183" s="160"/>
      <c r="H4183" s="160"/>
      <c r="I4183" s="160" t="b">
        <f t="shared" si="130"/>
        <v>0</v>
      </c>
      <c r="J4183" s="160" t="str">
        <f t="shared" si="131"/>
        <v>yes</v>
      </c>
    </row>
    <row r="4184" spans="2:10">
      <c r="B4184" t="s">
        <v>20945</v>
      </c>
      <c r="C4184" t="s">
        <v>20946</v>
      </c>
      <c r="D4184">
        <v>1</v>
      </c>
      <c r="E4184" s="160">
        <v>45728</v>
      </c>
      <c r="F4184" s="160">
        <v>45729</v>
      </c>
      <c r="G4184" s="160"/>
      <c r="H4184" s="160"/>
      <c r="I4184" s="160" t="b">
        <f t="shared" si="130"/>
        <v>0</v>
      </c>
      <c r="J4184" s="160" t="str">
        <f t="shared" si="131"/>
        <v>yes</v>
      </c>
    </row>
    <row r="4185" spans="2:10">
      <c r="B4185" t="s">
        <v>20947</v>
      </c>
      <c r="C4185" t="s">
        <v>20948</v>
      </c>
      <c r="D4185">
        <v>1</v>
      </c>
      <c r="E4185" s="160">
        <v>45719</v>
      </c>
      <c r="F4185" s="160">
        <v>45720</v>
      </c>
      <c r="G4185" s="160"/>
      <c r="H4185" s="160"/>
      <c r="I4185" s="160" t="b">
        <f t="shared" si="130"/>
        <v>0</v>
      </c>
      <c r="J4185" s="160" t="str">
        <f t="shared" si="131"/>
        <v>yes</v>
      </c>
    </row>
    <row r="4186" spans="2:10">
      <c r="B4186" t="s">
        <v>20949</v>
      </c>
      <c r="C4186" t="s">
        <v>20950</v>
      </c>
      <c r="D4186">
        <v>1</v>
      </c>
      <c r="E4186" s="160">
        <v>45721</v>
      </c>
      <c r="F4186" s="160">
        <v>45722</v>
      </c>
      <c r="G4186" s="160"/>
      <c r="H4186" s="160"/>
      <c r="I4186" s="160" t="b">
        <f t="shared" si="130"/>
        <v>0</v>
      </c>
      <c r="J4186" s="160" t="str">
        <f t="shared" si="131"/>
        <v>yes</v>
      </c>
    </row>
    <row r="4187" spans="2:10">
      <c r="B4187" t="s">
        <v>20951</v>
      </c>
      <c r="C4187" t="s">
        <v>20952</v>
      </c>
      <c r="D4187">
        <v>1</v>
      </c>
      <c r="E4187" s="160">
        <v>45724</v>
      </c>
      <c r="F4187" s="160">
        <v>45725</v>
      </c>
      <c r="G4187" s="160"/>
      <c r="H4187" s="160"/>
      <c r="I4187" s="160" t="b">
        <f t="shared" si="130"/>
        <v>0</v>
      </c>
      <c r="J4187" s="160" t="str">
        <f t="shared" si="131"/>
        <v>yes</v>
      </c>
    </row>
    <row r="4188" spans="2:10">
      <c r="B4188" t="s">
        <v>20953</v>
      </c>
      <c r="C4188" t="s">
        <v>20954</v>
      </c>
      <c r="D4188">
        <v>1</v>
      </c>
      <c r="E4188" s="160">
        <v>45731</v>
      </c>
      <c r="F4188" s="160">
        <v>45732</v>
      </c>
      <c r="G4188" s="160"/>
      <c r="H4188" s="160"/>
      <c r="I4188" s="160" t="b">
        <f t="shared" si="130"/>
        <v>0</v>
      </c>
      <c r="J4188" s="160" t="str">
        <f t="shared" si="131"/>
        <v>yes</v>
      </c>
    </row>
    <row r="4189" spans="2:10">
      <c r="B4189" t="s">
        <v>20955</v>
      </c>
      <c r="C4189" t="s">
        <v>20956</v>
      </c>
      <c r="D4189">
        <v>1</v>
      </c>
      <c r="E4189" s="160">
        <v>45734</v>
      </c>
      <c r="F4189" s="160">
        <v>45735</v>
      </c>
      <c r="G4189" s="160"/>
      <c r="H4189" s="160"/>
      <c r="I4189" s="160" t="b">
        <f t="shared" si="130"/>
        <v>0</v>
      </c>
      <c r="J4189" s="160" t="str">
        <f t="shared" si="131"/>
        <v>yes</v>
      </c>
    </row>
    <row r="4190" spans="2:10">
      <c r="B4190" t="s">
        <v>20957</v>
      </c>
      <c r="C4190" t="s">
        <v>20958</v>
      </c>
      <c r="D4190">
        <v>1</v>
      </c>
      <c r="E4190" s="160">
        <v>45736</v>
      </c>
      <c r="F4190" s="160">
        <v>45738</v>
      </c>
      <c r="G4190" s="160"/>
      <c r="H4190" s="160"/>
      <c r="I4190" s="160" t="b">
        <f t="shared" si="130"/>
        <v>0</v>
      </c>
      <c r="J4190" s="160" t="str">
        <f t="shared" si="131"/>
        <v>yes</v>
      </c>
    </row>
    <row r="4191" spans="2:10">
      <c r="B4191" t="s">
        <v>20959</v>
      </c>
      <c r="C4191" t="s">
        <v>20960</v>
      </c>
      <c r="D4191">
        <v>1</v>
      </c>
      <c r="E4191" s="160">
        <v>45739</v>
      </c>
      <c r="F4191" s="160">
        <v>45740</v>
      </c>
      <c r="G4191" s="160"/>
      <c r="H4191" s="160"/>
      <c r="I4191" s="160" t="b">
        <f t="shared" si="130"/>
        <v>0</v>
      </c>
      <c r="J4191" s="160" t="str">
        <f t="shared" si="131"/>
        <v>yes</v>
      </c>
    </row>
    <row r="4192" spans="2:10">
      <c r="B4192" t="s">
        <v>20961</v>
      </c>
      <c r="C4192" t="s">
        <v>20962</v>
      </c>
      <c r="D4192">
        <v>1</v>
      </c>
      <c r="E4192" s="160">
        <v>45741</v>
      </c>
      <c r="F4192" s="160">
        <v>45742</v>
      </c>
      <c r="G4192" s="160"/>
      <c r="H4192" s="160"/>
      <c r="I4192" s="160" t="b">
        <f t="shared" si="130"/>
        <v>0</v>
      </c>
      <c r="J4192" s="160" t="str">
        <f t="shared" si="131"/>
        <v>yes</v>
      </c>
    </row>
    <row r="4193" spans="2:10">
      <c r="B4193" t="s">
        <v>20963</v>
      </c>
      <c r="C4193" t="s">
        <v>20964</v>
      </c>
      <c r="D4193">
        <v>1</v>
      </c>
      <c r="E4193" s="160">
        <v>45743</v>
      </c>
      <c r="F4193" s="160">
        <v>45745</v>
      </c>
      <c r="G4193" s="160"/>
      <c r="H4193" s="160"/>
      <c r="I4193" s="160" t="b">
        <f t="shared" si="130"/>
        <v>0</v>
      </c>
      <c r="J4193" s="160" t="str">
        <f t="shared" si="131"/>
        <v>yes</v>
      </c>
    </row>
    <row r="4194" spans="2:10">
      <c r="B4194" t="s">
        <v>20965</v>
      </c>
      <c r="C4194" t="s">
        <v>20966</v>
      </c>
      <c r="D4194">
        <v>1</v>
      </c>
      <c r="E4194" s="160">
        <v>45736</v>
      </c>
      <c r="F4194" s="160">
        <v>45738</v>
      </c>
      <c r="G4194" s="160"/>
      <c r="H4194" s="160"/>
      <c r="I4194" s="160" t="b">
        <f t="shared" si="130"/>
        <v>0</v>
      </c>
      <c r="J4194" s="160" t="str">
        <f t="shared" si="131"/>
        <v>yes</v>
      </c>
    </row>
    <row r="4195" spans="2:10">
      <c r="B4195" t="s">
        <v>20967</v>
      </c>
      <c r="C4195" t="s">
        <v>20968</v>
      </c>
      <c r="D4195">
        <v>1</v>
      </c>
      <c r="E4195" s="160">
        <v>45739</v>
      </c>
      <c r="F4195" s="160">
        <v>45740</v>
      </c>
      <c r="G4195" s="160"/>
      <c r="H4195" s="160"/>
      <c r="I4195" s="160" t="b">
        <f t="shared" si="130"/>
        <v>0</v>
      </c>
      <c r="J4195" s="160" t="str">
        <f t="shared" si="131"/>
        <v>yes</v>
      </c>
    </row>
    <row r="4196" spans="2:10">
      <c r="B4196" t="s">
        <v>20969</v>
      </c>
      <c r="C4196" t="s">
        <v>20970</v>
      </c>
      <c r="D4196">
        <v>1</v>
      </c>
      <c r="E4196" s="160">
        <v>45741</v>
      </c>
      <c r="F4196" s="160">
        <v>45742</v>
      </c>
      <c r="G4196" s="160"/>
      <c r="H4196" s="160"/>
      <c r="I4196" s="160" t="b">
        <f t="shared" si="130"/>
        <v>0</v>
      </c>
      <c r="J4196" s="160" t="str">
        <f t="shared" si="131"/>
        <v>yes</v>
      </c>
    </row>
    <row r="4197" spans="2:10">
      <c r="B4197" t="s">
        <v>20971</v>
      </c>
      <c r="C4197" t="s">
        <v>20972</v>
      </c>
      <c r="D4197">
        <v>1</v>
      </c>
      <c r="E4197" s="160"/>
      <c r="F4197" s="160"/>
      <c r="G4197" s="160"/>
      <c r="H4197" s="160"/>
      <c r="I4197" s="160" t="str">
        <f t="shared" si="130"/>
        <v>yes</v>
      </c>
      <c r="J4197" s="160" t="b">
        <f t="shared" si="131"/>
        <v>0</v>
      </c>
    </row>
    <row r="4198" spans="2:10">
      <c r="B4198" t="s">
        <v>20973</v>
      </c>
      <c r="C4198" t="s">
        <v>20974</v>
      </c>
      <c r="D4198">
        <v>1</v>
      </c>
      <c r="E4198" s="160">
        <v>46081</v>
      </c>
      <c r="F4198" s="160">
        <v>46083</v>
      </c>
      <c r="G4198" s="160"/>
      <c r="H4198" s="160"/>
      <c r="I4198" s="160" t="b">
        <f t="shared" si="130"/>
        <v>0</v>
      </c>
      <c r="J4198" s="160" t="str">
        <f t="shared" si="131"/>
        <v>yes</v>
      </c>
    </row>
    <row r="4199" spans="2:10">
      <c r="B4199" t="s">
        <v>20975</v>
      </c>
      <c r="C4199" t="s">
        <v>20976</v>
      </c>
      <c r="D4199">
        <v>1</v>
      </c>
      <c r="E4199" s="160">
        <v>46084</v>
      </c>
      <c r="F4199" s="160">
        <v>46086</v>
      </c>
      <c r="G4199" s="160"/>
      <c r="H4199" s="160"/>
      <c r="I4199" s="160" t="b">
        <f t="shared" si="130"/>
        <v>0</v>
      </c>
      <c r="J4199" s="160" t="str">
        <f t="shared" si="131"/>
        <v>yes</v>
      </c>
    </row>
    <row r="4200" spans="2:10">
      <c r="B4200" t="s">
        <v>20977</v>
      </c>
      <c r="C4200" t="s">
        <v>20978</v>
      </c>
      <c r="D4200">
        <v>1</v>
      </c>
      <c r="E4200" s="160">
        <v>46088</v>
      </c>
      <c r="F4200" s="160">
        <v>46093</v>
      </c>
      <c r="G4200" s="160"/>
      <c r="H4200" s="160"/>
      <c r="I4200" s="160" t="b">
        <f t="shared" si="130"/>
        <v>0</v>
      </c>
      <c r="J4200" s="160" t="str">
        <f t="shared" si="131"/>
        <v>yes</v>
      </c>
    </row>
    <row r="4201" spans="2:10">
      <c r="B4201" t="s">
        <v>20979</v>
      </c>
      <c r="C4201" t="s">
        <v>20980</v>
      </c>
      <c r="D4201">
        <v>1</v>
      </c>
      <c r="E4201" s="160">
        <v>46095</v>
      </c>
      <c r="F4201" s="160">
        <v>46098</v>
      </c>
      <c r="G4201" s="160"/>
      <c r="H4201" s="160"/>
      <c r="I4201" s="160" t="b">
        <f t="shared" si="130"/>
        <v>0</v>
      </c>
      <c r="J4201" s="160" t="str">
        <f t="shared" si="131"/>
        <v>yes</v>
      </c>
    </row>
    <row r="4202" spans="2:10">
      <c r="B4202" t="s">
        <v>20981</v>
      </c>
      <c r="C4202" t="s">
        <v>20982</v>
      </c>
      <c r="D4202">
        <v>1</v>
      </c>
      <c r="E4202" s="160">
        <v>46099</v>
      </c>
      <c r="F4202" s="160">
        <v>46103</v>
      </c>
      <c r="G4202" s="160"/>
      <c r="H4202" s="160"/>
      <c r="I4202" s="160" t="b">
        <f t="shared" si="130"/>
        <v>0</v>
      </c>
      <c r="J4202" s="160" t="str">
        <f t="shared" si="131"/>
        <v>yes</v>
      </c>
    </row>
    <row r="4203" spans="2:10">
      <c r="B4203" t="s">
        <v>20983</v>
      </c>
      <c r="C4203" t="s">
        <v>20984</v>
      </c>
      <c r="D4203">
        <v>1</v>
      </c>
      <c r="E4203" s="160">
        <v>46095</v>
      </c>
      <c r="F4203" s="160">
        <v>46096</v>
      </c>
      <c r="G4203" s="160"/>
      <c r="H4203" s="160"/>
      <c r="I4203" s="160" t="b">
        <f t="shared" si="130"/>
        <v>0</v>
      </c>
      <c r="J4203" s="160" t="str">
        <f t="shared" si="131"/>
        <v>yes</v>
      </c>
    </row>
    <row r="4204" spans="2:10">
      <c r="B4204" t="s">
        <v>20985</v>
      </c>
      <c r="C4204" t="s">
        <v>20986</v>
      </c>
      <c r="D4204">
        <v>1</v>
      </c>
      <c r="E4204" s="160">
        <v>46097</v>
      </c>
      <c r="F4204" s="160">
        <v>46098</v>
      </c>
      <c r="G4204" s="160"/>
      <c r="H4204" s="160"/>
      <c r="I4204" s="160" t="b">
        <f t="shared" si="130"/>
        <v>0</v>
      </c>
      <c r="J4204" s="160" t="str">
        <f t="shared" si="131"/>
        <v>yes</v>
      </c>
    </row>
    <row r="4205" spans="2:10">
      <c r="B4205" t="s">
        <v>20987</v>
      </c>
      <c r="C4205" t="s">
        <v>20988</v>
      </c>
      <c r="D4205">
        <v>1</v>
      </c>
      <c r="E4205" s="160">
        <v>46026</v>
      </c>
      <c r="F4205" s="160">
        <v>46027</v>
      </c>
      <c r="G4205" s="160"/>
      <c r="H4205" s="160"/>
      <c r="I4205" s="160" t="b">
        <f t="shared" si="130"/>
        <v>0</v>
      </c>
      <c r="J4205" s="160" t="str">
        <f t="shared" si="131"/>
        <v>yes</v>
      </c>
    </row>
    <row r="4206" spans="2:10">
      <c r="B4206" t="s">
        <v>20989</v>
      </c>
      <c r="C4206" t="s">
        <v>20990</v>
      </c>
      <c r="D4206">
        <v>1</v>
      </c>
      <c r="E4206" s="160">
        <v>46028</v>
      </c>
      <c r="F4206" s="160">
        <v>46029</v>
      </c>
      <c r="G4206" s="160"/>
      <c r="H4206" s="160"/>
      <c r="I4206" s="160" t="b">
        <f t="shared" si="130"/>
        <v>0</v>
      </c>
      <c r="J4206" s="160" t="str">
        <f t="shared" si="131"/>
        <v>yes</v>
      </c>
    </row>
    <row r="4207" spans="2:10">
      <c r="B4207" t="s">
        <v>20991</v>
      </c>
      <c r="C4207" t="s">
        <v>20992</v>
      </c>
      <c r="D4207">
        <v>1</v>
      </c>
      <c r="E4207" s="160">
        <v>46030</v>
      </c>
      <c r="F4207" s="160">
        <v>46032</v>
      </c>
      <c r="G4207" s="160"/>
      <c r="H4207" s="160"/>
      <c r="I4207" s="160" t="b">
        <f t="shared" si="130"/>
        <v>0</v>
      </c>
      <c r="J4207" s="160" t="str">
        <f t="shared" si="131"/>
        <v>yes</v>
      </c>
    </row>
    <row r="4208" spans="2:10">
      <c r="B4208" t="s">
        <v>20993</v>
      </c>
      <c r="C4208" t="s">
        <v>20994</v>
      </c>
      <c r="D4208">
        <v>1</v>
      </c>
      <c r="E4208" s="160">
        <v>46033</v>
      </c>
      <c r="F4208" s="160">
        <v>46034</v>
      </c>
      <c r="G4208" s="160"/>
      <c r="H4208" s="160"/>
      <c r="I4208" s="160" t="b">
        <f t="shared" si="130"/>
        <v>0</v>
      </c>
      <c r="J4208" s="160" t="str">
        <f t="shared" si="131"/>
        <v>yes</v>
      </c>
    </row>
    <row r="4209" spans="2:10">
      <c r="B4209" t="s">
        <v>20995</v>
      </c>
      <c r="C4209" t="s">
        <v>20996</v>
      </c>
      <c r="D4209">
        <v>1</v>
      </c>
      <c r="E4209" s="160">
        <v>46037</v>
      </c>
      <c r="F4209" s="160">
        <v>46039</v>
      </c>
      <c r="G4209" s="160"/>
      <c r="H4209" s="160"/>
      <c r="I4209" s="160" t="b">
        <f t="shared" si="130"/>
        <v>0</v>
      </c>
      <c r="J4209" s="160" t="str">
        <f t="shared" si="131"/>
        <v>yes</v>
      </c>
    </row>
    <row r="4210" spans="2:10">
      <c r="B4210" t="s">
        <v>20997</v>
      </c>
      <c r="C4210" t="s">
        <v>20998</v>
      </c>
      <c r="D4210">
        <v>1</v>
      </c>
      <c r="E4210" s="160">
        <v>46032</v>
      </c>
      <c r="F4210" s="160">
        <v>46034</v>
      </c>
      <c r="G4210" s="160">
        <v>45953</v>
      </c>
      <c r="H4210" s="160"/>
      <c r="I4210" s="160" t="b">
        <f t="shared" si="130"/>
        <v>0</v>
      </c>
      <c r="J4210" s="160" t="str">
        <f t="shared" si="131"/>
        <v>yes</v>
      </c>
    </row>
    <row r="4211" spans="2:10">
      <c r="B4211" t="s">
        <v>20999</v>
      </c>
      <c r="C4211" t="s">
        <v>21000</v>
      </c>
      <c r="D4211">
        <v>1</v>
      </c>
      <c r="E4211" s="160">
        <v>46035</v>
      </c>
      <c r="F4211" s="160">
        <v>46041</v>
      </c>
      <c r="G4211" s="160">
        <v>45955</v>
      </c>
      <c r="H4211" s="160"/>
      <c r="I4211" s="160" t="b">
        <f t="shared" si="130"/>
        <v>0</v>
      </c>
      <c r="J4211" s="160" t="str">
        <f t="shared" si="131"/>
        <v>yes</v>
      </c>
    </row>
    <row r="4212" spans="2:10">
      <c r="B4212" t="s">
        <v>21001</v>
      </c>
      <c r="C4212" t="s">
        <v>21002</v>
      </c>
      <c r="D4212">
        <v>1</v>
      </c>
      <c r="E4212" s="160">
        <v>46042</v>
      </c>
      <c r="F4212" s="160">
        <v>46046</v>
      </c>
      <c r="G4212" s="160"/>
      <c r="H4212" s="160"/>
      <c r="I4212" s="160" t="b">
        <f t="shared" si="130"/>
        <v>0</v>
      </c>
      <c r="J4212" s="160" t="str">
        <f t="shared" si="131"/>
        <v>yes</v>
      </c>
    </row>
    <row r="4213" spans="2:10">
      <c r="B4213" t="s">
        <v>21003</v>
      </c>
      <c r="C4213" t="s">
        <v>21004</v>
      </c>
      <c r="D4213">
        <v>1</v>
      </c>
      <c r="E4213" s="160">
        <v>46047</v>
      </c>
      <c r="F4213" s="160">
        <v>46050</v>
      </c>
      <c r="G4213" s="160"/>
      <c r="H4213" s="160"/>
      <c r="I4213" s="160" t="b">
        <f t="shared" si="130"/>
        <v>0</v>
      </c>
      <c r="J4213" s="160" t="str">
        <f t="shared" si="131"/>
        <v>yes</v>
      </c>
    </row>
    <row r="4214" spans="2:10">
      <c r="B4214" t="s">
        <v>21005</v>
      </c>
      <c r="C4214" t="s">
        <v>21006</v>
      </c>
      <c r="D4214">
        <v>1</v>
      </c>
      <c r="E4214" s="160">
        <v>46033</v>
      </c>
      <c r="F4214" s="160">
        <v>46034</v>
      </c>
      <c r="G4214" s="160"/>
      <c r="H4214" s="160"/>
      <c r="I4214" s="160" t="b">
        <f t="shared" si="130"/>
        <v>0</v>
      </c>
      <c r="J4214" s="160" t="str">
        <f t="shared" si="131"/>
        <v>yes</v>
      </c>
    </row>
    <row r="4215" spans="2:10">
      <c r="B4215" t="s">
        <v>21007</v>
      </c>
      <c r="C4215" t="s">
        <v>21008</v>
      </c>
      <c r="D4215">
        <v>1</v>
      </c>
      <c r="E4215" s="160">
        <v>46035</v>
      </c>
      <c r="F4215" s="160">
        <v>46036</v>
      </c>
      <c r="G4215" s="160"/>
      <c r="H4215" s="160"/>
      <c r="I4215" s="160" t="b">
        <f t="shared" si="130"/>
        <v>0</v>
      </c>
      <c r="J4215" s="160" t="str">
        <f t="shared" si="131"/>
        <v>yes</v>
      </c>
    </row>
    <row r="4216" spans="2:10">
      <c r="B4216" t="s">
        <v>21009</v>
      </c>
      <c r="C4216" t="s">
        <v>21010</v>
      </c>
      <c r="D4216">
        <v>1</v>
      </c>
      <c r="E4216" s="160">
        <v>46042</v>
      </c>
      <c r="F4216" s="160">
        <v>46043</v>
      </c>
      <c r="G4216" s="160"/>
      <c r="H4216" s="160"/>
      <c r="I4216" s="160" t="b">
        <f t="shared" si="130"/>
        <v>0</v>
      </c>
      <c r="J4216" s="160" t="str">
        <f t="shared" si="131"/>
        <v>yes</v>
      </c>
    </row>
    <row r="4217" spans="2:10">
      <c r="B4217" t="s">
        <v>21011</v>
      </c>
      <c r="C4217" t="s">
        <v>21012</v>
      </c>
      <c r="D4217">
        <v>1</v>
      </c>
      <c r="E4217" s="160">
        <v>46044</v>
      </c>
      <c r="F4217" s="160">
        <v>46046</v>
      </c>
      <c r="G4217" s="160"/>
      <c r="H4217" s="160"/>
      <c r="I4217" s="160" t="b">
        <f t="shared" si="130"/>
        <v>0</v>
      </c>
      <c r="J4217" s="160" t="str">
        <f t="shared" si="131"/>
        <v>yes</v>
      </c>
    </row>
    <row r="4218" spans="2:10">
      <c r="B4218" t="s">
        <v>21013</v>
      </c>
      <c r="C4218" t="s">
        <v>21014</v>
      </c>
      <c r="D4218">
        <v>1</v>
      </c>
      <c r="E4218" s="160">
        <v>46033</v>
      </c>
      <c r="F4218" s="160">
        <v>46034</v>
      </c>
      <c r="G4218" s="160"/>
      <c r="H4218" s="160"/>
      <c r="I4218" s="160" t="b">
        <f t="shared" si="130"/>
        <v>0</v>
      </c>
      <c r="J4218" s="160" t="str">
        <f t="shared" si="131"/>
        <v>yes</v>
      </c>
    </row>
    <row r="4219" spans="2:10">
      <c r="B4219" t="s">
        <v>21015</v>
      </c>
      <c r="C4219" t="s">
        <v>21016</v>
      </c>
      <c r="D4219">
        <v>1</v>
      </c>
      <c r="E4219" s="160">
        <v>46035</v>
      </c>
      <c r="F4219" s="160">
        <v>46036</v>
      </c>
      <c r="G4219" s="160"/>
      <c r="H4219" s="160"/>
      <c r="I4219" s="160" t="b">
        <f t="shared" si="130"/>
        <v>0</v>
      </c>
      <c r="J4219" s="160" t="str">
        <f t="shared" si="131"/>
        <v>yes</v>
      </c>
    </row>
    <row r="4220" spans="2:10">
      <c r="B4220" t="s">
        <v>21017</v>
      </c>
      <c r="C4220" t="s">
        <v>21018</v>
      </c>
      <c r="D4220">
        <v>1</v>
      </c>
      <c r="E4220" s="160">
        <v>46032</v>
      </c>
      <c r="F4220" s="160">
        <v>46033</v>
      </c>
      <c r="G4220" s="160"/>
      <c r="H4220" s="160"/>
      <c r="I4220" s="160" t="b">
        <f t="shared" si="130"/>
        <v>0</v>
      </c>
      <c r="J4220" s="160" t="str">
        <f t="shared" si="131"/>
        <v>yes</v>
      </c>
    </row>
    <row r="4221" spans="2:10">
      <c r="B4221" t="s">
        <v>21019</v>
      </c>
      <c r="C4221" t="s">
        <v>21020</v>
      </c>
      <c r="D4221">
        <v>1</v>
      </c>
      <c r="E4221" s="160">
        <v>46034</v>
      </c>
      <c r="F4221" s="160">
        <v>46035</v>
      </c>
      <c r="G4221" s="160"/>
      <c r="H4221" s="160"/>
      <c r="I4221" s="160" t="b">
        <f t="shared" si="130"/>
        <v>0</v>
      </c>
      <c r="J4221" s="160" t="str">
        <f t="shared" si="131"/>
        <v>yes</v>
      </c>
    </row>
    <row r="4222" spans="2:10">
      <c r="B4222" t="s">
        <v>21021</v>
      </c>
      <c r="C4222" t="s">
        <v>21022</v>
      </c>
      <c r="D4222">
        <v>1</v>
      </c>
      <c r="E4222" s="160">
        <v>46036</v>
      </c>
      <c r="F4222" s="160">
        <v>46037</v>
      </c>
      <c r="G4222" s="160"/>
      <c r="H4222" s="160"/>
      <c r="I4222" s="160" t="b">
        <f t="shared" si="130"/>
        <v>0</v>
      </c>
      <c r="J4222" s="160" t="str">
        <f t="shared" si="131"/>
        <v>yes</v>
      </c>
    </row>
    <row r="4223" spans="2:10">
      <c r="B4223" t="s">
        <v>21023</v>
      </c>
      <c r="C4223" t="s">
        <v>21024</v>
      </c>
      <c r="D4223">
        <v>1</v>
      </c>
      <c r="E4223" s="160">
        <v>46039</v>
      </c>
      <c r="F4223" s="160">
        <v>46040</v>
      </c>
      <c r="G4223" s="160"/>
      <c r="H4223" s="160"/>
      <c r="I4223" s="160" t="b">
        <f t="shared" si="130"/>
        <v>0</v>
      </c>
      <c r="J4223" s="160" t="str">
        <f t="shared" si="131"/>
        <v>yes</v>
      </c>
    </row>
    <row r="4224" spans="2:10">
      <c r="B4224" t="s">
        <v>21025</v>
      </c>
      <c r="C4224" t="s">
        <v>21026</v>
      </c>
      <c r="D4224">
        <v>1</v>
      </c>
      <c r="E4224" s="160"/>
      <c r="F4224" s="160"/>
      <c r="G4224" s="160"/>
      <c r="H4224" s="160"/>
      <c r="I4224" s="160" t="str">
        <f t="shared" si="130"/>
        <v>yes</v>
      </c>
      <c r="J4224" s="160" t="b">
        <f t="shared" si="131"/>
        <v>0</v>
      </c>
    </row>
    <row r="4225" spans="2:10">
      <c r="B4225" t="s">
        <v>21027</v>
      </c>
      <c r="C4225" t="s">
        <v>21028</v>
      </c>
      <c r="D4225">
        <v>1</v>
      </c>
      <c r="E4225" s="160">
        <v>46029</v>
      </c>
      <c r="F4225" s="160">
        <v>46030</v>
      </c>
      <c r="G4225" s="160"/>
      <c r="H4225" s="160"/>
      <c r="I4225" s="160" t="b">
        <f t="shared" si="130"/>
        <v>0</v>
      </c>
      <c r="J4225" s="160" t="str">
        <f t="shared" si="131"/>
        <v>yes</v>
      </c>
    </row>
    <row r="4226" spans="2:10">
      <c r="B4226" t="s">
        <v>21029</v>
      </c>
      <c r="C4226" t="s">
        <v>21030</v>
      </c>
      <c r="D4226">
        <v>1</v>
      </c>
      <c r="E4226" s="160">
        <v>46032</v>
      </c>
      <c r="F4226" s="160">
        <v>46034</v>
      </c>
      <c r="G4226" s="160"/>
      <c r="H4226" s="160"/>
      <c r="I4226" s="160" t="b">
        <f t="shared" si="130"/>
        <v>0</v>
      </c>
      <c r="J4226" s="160" t="str">
        <f t="shared" si="131"/>
        <v>yes</v>
      </c>
    </row>
    <row r="4227" spans="2:10">
      <c r="B4227" t="s">
        <v>21031</v>
      </c>
      <c r="C4227" t="s">
        <v>21032</v>
      </c>
      <c r="D4227">
        <v>1</v>
      </c>
      <c r="E4227" s="160">
        <v>46035</v>
      </c>
      <c r="F4227" s="160">
        <v>46039</v>
      </c>
      <c r="G4227" s="160"/>
      <c r="H4227" s="160"/>
      <c r="I4227" s="160" t="b">
        <f t="shared" si="130"/>
        <v>0</v>
      </c>
      <c r="J4227" s="160" t="str">
        <f t="shared" si="131"/>
        <v>yes</v>
      </c>
    </row>
    <row r="4228" spans="2:10">
      <c r="B4228" t="s">
        <v>21033</v>
      </c>
      <c r="C4228" t="s">
        <v>21034</v>
      </c>
      <c r="D4228">
        <v>1</v>
      </c>
      <c r="E4228" s="160">
        <v>46040</v>
      </c>
      <c r="F4228" s="160">
        <v>46042</v>
      </c>
      <c r="G4228" s="160"/>
      <c r="H4228" s="160"/>
      <c r="I4228" s="160" t="b">
        <f t="shared" si="130"/>
        <v>0</v>
      </c>
      <c r="J4228" s="160" t="str">
        <f t="shared" si="131"/>
        <v>yes</v>
      </c>
    </row>
    <row r="4229" spans="2:10">
      <c r="B4229" t="s">
        <v>21035</v>
      </c>
      <c r="C4229" t="s">
        <v>21036</v>
      </c>
      <c r="D4229">
        <v>1</v>
      </c>
      <c r="E4229" s="160">
        <v>46044</v>
      </c>
      <c r="F4229" s="160">
        <v>46047</v>
      </c>
      <c r="G4229" s="160"/>
      <c r="H4229" s="160"/>
      <c r="I4229" s="160" t="b">
        <f t="shared" si="130"/>
        <v>0</v>
      </c>
      <c r="J4229" s="160" t="str">
        <f t="shared" si="131"/>
        <v>yes</v>
      </c>
    </row>
    <row r="4230" spans="2:10">
      <c r="B4230" t="s">
        <v>21037</v>
      </c>
      <c r="C4230" t="s">
        <v>21038</v>
      </c>
      <c r="D4230">
        <v>1</v>
      </c>
      <c r="E4230" s="160">
        <v>46040</v>
      </c>
      <c r="F4230" s="160">
        <v>46041</v>
      </c>
      <c r="G4230" s="160"/>
      <c r="H4230" s="160"/>
      <c r="I4230" s="160" t="b">
        <f t="shared" si="130"/>
        <v>0</v>
      </c>
      <c r="J4230" s="160" t="str">
        <f t="shared" si="131"/>
        <v>yes</v>
      </c>
    </row>
    <row r="4231" spans="2:10">
      <c r="B4231" t="s">
        <v>21039</v>
      </c>
      <c r="C4231" t="s">
        <v>21040</v>
      </c>
      <c r="D4231">
        <v>1</v>
      </c>
      <c r="E4231" s="160">
        <v>46042</v>
      </c>
      <c r="F4231" s="160">
        <v>46043</v>
      </c>
      <c r="G4231" s="160"/>
      <c r="H4231" s="160"/>
      <c r="I4231" s="160" t="b">
        <f t="shared" si="130"/>
        <v>0</v>
      </c>
      <c r="J4231" s="160" t="str">
        <f t="shared" si="131"/>
        <v>yes</v>
      </c>
    </row>
    <row r="4232" spans="2:10">
      <c r="B4232" t="s">
        <v>21041</v>
      </c>
      <c r="C4232" t="s">
        <v>21042</v>
      </c>
      <c r="D4232">
        <v>1</v>
      </c>
      <c r="E4232" s="160"/>
      <c r="F4232" s="160"/>
      <c r="G4232" s="160"/>
      <c r="H4232" s="160"/>
      <c r="I4232" s="160" t="str">
        <f t="shared" si="130"/>
        <v>yes</v>
      </c>
      <c r="J4232" s="160" t="b">
        <f t="shared" si="131"/>
        <v>0</v>
      </c>
    </row>
    <row r="4233" spans="2:10">
      <c r="B4233" t="s">
        <v>21043</v>
      </c>
      <c r="C4233" t="s">
        <v>21044</v>
      </c>
      <c r="D4233">
        <v>1</v>
      </c>
      <c r="E4233" s="160">
        <v>46069</v>
      </c>
      <c r="F4233" s="160">
        <v>46070</v>
      </c>
      <c r="G4233" s="160"/>
      <c r="H4233" s="160"/>
      <c r="I4233" s="160" t="b">
        <f t="shared" si="130"/>
        <v>0</v>
      </c>
      <c r="J4233" s="160" t="str">
        <f t="shared" si="131"/>
        <v>yes</v>
      </c>
    </row>
    <row r="4234" spans="2:10">
      <c r="B4234" t="s">
        <v>21045</v>
      </c>
      <c r="C4234" t="s">
        <v>21046</v>
      </c>
      <c r="D4234">
        <v>1</v>
      </c>
      <c r="E4234" s="160">
        <v>46071</v>
      </c>
      <c r="F4234" s="160">
        <v>46072</v>
      </c>
      <c r="G4234" s="160"/>
      <c r="H4234" s="160"/>
      <c r="I4234" s="160" t="b">
        <f t="shared" si="130"/>
        <v>0</v>
      </c>
      <c r="J4234" s="160" t="str">
        <f t="shared" si="131"/>
        <v>yes</v>
      </c>
    </row>
    <row r="4235" spans="2:10">
      <c r="B4235" t="s">
        <v>21047</v>
      </c>
      <c r="C4235" t="s">
        <v>21048</v>
      </c>
      <c r="D4235">
        <v>1</v>
      </c>
      <c r="E4235" s="160">
        <v>46074</v>
      </c>
      <c r="F4235" s="160">
        <v>46077</v>
      </c>
      <c r="G4235" s="160"/>
      <c r="H4235" s="160"/>
      <c r="I4235" s="160" t="b">
        <f t="shared" ref="I4235:I4298" si="132">IF(E4235=G4235,"yes")</f>
        <v>0</v>
      </c>
      <c r="J4235" s="160" t="str">
        <f t="shared" ref="J4235:J4298" si="133">IF(E4235&gt;G4235,"yes")</f>
        <v>yes</v>
      </c>
    </row>
    <row r="4236" spans="2:10">
      <c r="B4236" t="s">
        <v>21049</v>
      </c>
      <c r="C4236" t="s">
        <v>21050</v>
      </c>
      <c r="D4236">
        <v>1</v>
      </c>
      <c r="E4236" s="160">
        <v>46078</v>
      </c>
      <c r="F4236" s="160">
        <v>46081</v>
      </c>
      <c r="G4236" s="160"/>
      <c r="H4236" s="160"/>
      <c r="I4236" s="160" t="b">
        <f t="shared" si="132"/>
        <v>0</v>
      </c>
      <c r="J4236" s="160" t="str">
        <f t="shared" si="133"/>
        <v>yes</v>
      </c>
    </row>
    <row r="4237" spans="2:10">
      <c r="B4237" t="s">
        <v>21051</v>
      </c>
      <c r="C4237" t="s">
        <v>21052</v>
      </c>
      <c r="D4237">
        <v>1</v>
      </c>
      <c r="E4237" s="160">
        <v>46083</v>
      </c>
      <c r="F4237" s="160">
        <v>46085</v>
      </c>
      <c r="G4237" s="160"/>
      <c r="H4237" s="160"/>
      <c r="I4237" s="160" t="b">
        <f t="shared" si="132"/>
        <v>0</v>
      </c>
      <c r="J4237" s="160" t="str">
        <f t="shared" si="133"/>
        <v>yes</v>
      </c>
    </row>
    <row r="4238" spans="2:10">
      <c r="B4238" t="s">
        <v>21053</v>
      </c>
      <c r="C4238" t="s">
        <v>21054</v>
      </c>
      <c r="D4238">
        <v>1</v>
      </c>
      <c r="E4238" s="160">
        <v>46078</v>
      </c>
      <c r="F4238" s="160">
        <v>46079</v>
      </c>
      <c r="G4238" s="160"/>
      <c r="H4238" s="160"/>
      <c r="I4238" s="160" t="b">
        <f t="shared" si="132"/>
        <v>0</v>
      </c>
      <c r="J4238" s="160" t="str">
        <f t="shared" si="133"/>
        <v>yes</v>
      </c>
    </row>
    <row r="4239" spans="2:10">
      <c r="B4239" t="s">
        <v>21055</v>
      </c>
      <c r="C4239" t="s">
        <v>21056</v>
      </c>
      <c r="D4239">
        <v>1</v>
      </c>
      <c r="E4239" s="160">
        <v>46081</v>
      </c>
      <c r="F4239" s="160">
        <v>46082</v>
      </c>
      <c r="G4239" s="160"/>
      <c r="H4239" s="160"/>
      <c r="I4239" s="160" t="b">
        <f t="shared" si="132"/>
        <v>0</v>
      </c>
      <c r="J4239" s="160" t="str">
        <f t="shared" si="133"/>
        <v>yes</v>
      </c>
    </row>
    <row r="4240" spans="2:10">
      <c r="B4240" t="s">
        <v>21057</v>
      </c>
      <c r="C4240" t="s">
        <v>21058</v>
      </c>
      <c r="D4240">
        <v>1</v>
      </c>
      <c r="E4240" s="160"/>
      <c r="F4240" s="160"/>
      <c r="G4240" s="160"/>
      <c r="H4240" s="160"/>
      <c r="I4240" s="160" t="str">
        <f t="shared" si="132"/>
        <v>yes</v>
      </c>
      <c r="J4240" s="160" t="b">
        <f t="shared" si="133"/>
        <v>0</v>
      </c>
    </row>
    <row r="4241" spans="2:10">
      <c r="B4241" t="s">
        <v>21059</v>
      </c>
      <c r="C4241" t="s">
        <v>21060</v>
      </c>
      <c r="D4241">
        <v>1</v>
      </c>
      <c r="E4241" s="160">
        <v>46060</v>
      </c>
      <c r="F4241" s="160">
        <v>46061</v>
      </c>
      <c r="G4241" s="160"/>
      <c r="H4241" s="160"/>
      <c r="I4241" s="160" t="b">
        <f t="shared" si="132"/>
        <v>0</v>
      </c>
      <c r="J4241" s="160" t="str">
        <f t="shared" si="133"/>
        <v>yes</v>
      </c>
    </row>
    <row r="4242" spans="2:10">
      <c r="B4242" t="s">
        <v>21061</v>
      </c>
      <c r="C4242" t="s">
        <v>21062</v>
      </c>
      <c r="D4242">
        <v>1</v>
      </c>
      <c r="E4242" s="160">
        <v>46062</v>
      </c>
      <c r="F4242" s="160">
        <v>46063</v>
      </c>
      <c r="G4242" s="160"/>
      <c r="H4242" s="160"/>
      <c r="I4242" s="160" t="b">
        <f t="shared" si="132"/>
        <v>0</v>
      </c>
      <c r="J4242" s="160" t="str">
        <f t="shared" si="133"/>
        <v>yes</v>
      </c>
    </row>
    <row r="4243" spans="2:10">
      <c r="B4243" t="s">
        <v>21063</v>
      </c>
      <c r="C4243" t="s">
        <v>21064</v>
      </c>
      <c r="D4243">
        <v>1</v>
      </c>
      <c r="E4243" s="160">
        <v>46064</v>
      </c>
      <c r="F4243" s="160">
        <v>46065</v>
      </c>
      <c r="G4243" s="160"/>
      <c r="H4243" s="160"/>
      <c r="I4243" s="160" t="b">
        <f t="shared" si="132"/>
        <v>0</v>
      </c>
      <c r="J4243" s="160" t="str">
        <f t="shared" si="133"/>
        <v>yes</v>
      </c>
    </row>
    <row r="4244" spans="2:10">
      <c r="B4244" t="s">
        <v>21065</v>
      </c>
      <c r="C4244" t="s">
        <v>21066</v>
      </c>
      <c r="D4244">
        <v>1</v>
      </c>
      <c r="E4244" s="160">
        <v>46067</v>
      </c>
      <c r="F4244" s="160">
        <v>46068</v>
      </c>
      <c r="G4244" s="160"/>
      <c r="H4244" s="160"/>
      <c r="I4244" s="160" t="b">
        <f t="shared" si="132"/>
        <v>0</v>
      </c>
      <c r="J4244" s="160" t="str">
        <f t="shared" si="133"/>
        <v>yes</v>
      </c>
    </row>
    <row r="4245" spans="2:10">
      <c r="B4245" t="s">
        <v>21067</v>
      </c>
      <c r="C4245" t="s">
        <v>21068</v>
      </c>
      <c r="D4245">
        <v>1</v>
      </c>
      <c r="E4245" s="160">
        <v>46071</v>
      </c>
      <c r="F4245" s="160">
        <v>46072</v>
      </c>
      <c r="G4245" s="160"/>
      <c r="H4245" s="160"/>
      <c r="I4245" s="160" t="b">
        <f t="shared" si="132"/>
        <v>0</v>
      </c>
      <c r="J4245" s="160" t="str">
        <f t="shared" si="133"/>
        <v>yes</v>
      </c>
    </row>
    <row r="4246" spans="2:10">
      <c r="B4246" t="s">
        <v>21069</v>
      </c>
      <c r="C4246" t="s">
        <v>21070</v>
      </c>
      <c r="D4246">
        <v>1</v>
      </c>
      <c r="E4246" s="160">
        <v>46067</v>
      </c>
      <c r="F4246" s="160">
        <v>46068</v>
      </c>
      <c r="G4246" s="160"/>
      <c r="H4246" s="160"/>
      <c r="I4246" s="160" t="b">
        <f t="shared" si="132"/>
        <v>0</v>
      </c>
      <c r="J4246" s="160" t="str">
        <f t="shared" si="133"/>
        <v>yes</v>
      </c>
    </row>
    <row r="4247" spans="2:10">
      <c r="B4247" t="s">
        <v>21071</v>
      </c>
      <c r="C4247" t="s">
        <v>21072</v>
      </c>
      <c r="D4247">
        <v>1</v>
      </c>
      <c r="E4247" s="160">
        <v>46069</v>
      </c>
      <c r="F4247" s="160">
        <v>46070</v>
      </c>
      <c r="G4247" s="160"/>
      <c r="H4247" s="160"/>
      <c r="I4247" s="160" t="b">
        <f t="shared" si="132"/>
        <v>0</v>
      </c>
      <c r="J4247" s="160" t="str">
        <f t="shared" si="133"/>
        <v>yes</v>
      </c>
    </row>
    <row r="4248" spans="2:10">
      <c r="B4248" t="s">
        <v>21073</v>
      </c>
      <c r="C4248" t="s">
        <v>21074</v>
      </c>
      <c r="D4248">
        <v>1</v>
      </c>
      <c r="E4248" s="160">
        <v>46048</v>
      </c>
      <c r="F4248" s="160">
        <v>46051</v>
      </c>
      <c r="G4248" s="160"/>
      <c r="H4248" s="160"/>
      <c r="I4248" s="160" t="b">
        <f t="shared" si="132"/>
        <v>0</v>
      </c>
      <c r="J4248" s="160" t="str">
        <f t="shared" si="133"/>
        <v>yes</v>
      </c>
    </row>
    <row r="4249" spans="2:10">
      <c r="B4249" t="s">
        <v>21075</v>
      </c>
      <c r="C4249" t="s">
        <v>21076</v>
      </c>
      <c r="D4249">
        <v>1</v>
      </c>
      <c r="E4249" s="160">
        <v>46053</v>
      </c>
      <c r="F4249" s="160">
        <v>46057</v>
      </c>
      <c r="G4249" s="160"/>
      <c r="H4249" s="160"/>
      <c r="I4249" s="160" t="b">
        <f t="shared" si="132"/>
        <v>0</v>
      </c>
      <c r="J4249" s="160" t="str">
        <f t="shared" si="133"/>
        <v>yes</v>
      </c>
    </row>
    <row r="4250" spans="2:10">
      <c r="B4250" t="s">
        <v>21077</v>
      </c>
      <c r="C4250" t="s">
        <v>21078</v>
      </c>
      <c r="D4250">
        <v>1</v>
      </c>
      <c r="E4250" s="160">
        <v>46058</v>
      </c>
      <c r="F4250" s="160">
        <v>46064</v>
      </c>
      <c r="G4250" s="160"/>
      <c r="H4250" s="160"/>
      <c r="I4250" s="160" t="b">
        <f t="shared" si="132"/>
        <v>0</v>
      </c>
      <c r="J4250" s="160" t="str">
        <f t="shared" si="133"/>
        <v>yes</v>
      </c>
    </row>
    <row r="4251" spans="2:10">
      <c r="B4251" t="s">
        <v>21079</v>
      </c>
      <c r="C4251" t="s">
        <v>21080</v>
      </c>
      <c r="D4251">
        <v>1</v>
      </c>
      <c r="E4251" s="160">
        <v>46065</v>
      </c>
      <c r="F4251" s="160">
        <v>46071</v>
      </c>
      <c r="G4251" s="160"/>
      <c r="H4251" s="160"/>
      <c r="I4251" s="160" t="b">
        <f t="shared" si="132"/>
        <v>0</v>
      </c>
      <c r="J4251" s="160" t="str">
        <f t="shared" si="133"/>
        <v>yes</v>
      </c>
    </row>
    <row r="4252" spans="2:10">
      <c r="B4252" t="s">
        <v>21081</v>
      </c>
      <c r="C4252" t="s">
        <v>21082</v>
      </c>
      <c r="D4252">
        <v>1</v>
      </c>
      <c r="E4252" s="160">
        <v>46072</v>
      </c>
      <c r="F4252" s="160">
        <v>46081</v>
      </c>
      <c r="G4252" s="160"/>
      <c r="H4252" s="160"/>
      <c r="I4252" s="160" t="b">
        <f t="shared" si="132"/>
        <v>0</v>
      </c>
      <c r="J4252" s="160" t="str">
        <f t="shared" si="133"/>
        <v>yes</v>
      </c>
    </row>
    <row r="4253" spans="2:10">
      <c r="B4253" t="s">
        <v>21083</v>
      </c>
      <c r="C4253" t="s">
        <v>21084</v>
      </c>
      <c r="D4253">
        <v>1</v>
      </c>
      <c r="E4253" s="160">
        <v>46053</v>
      </c>
      <c r="F4253" s="160">
        <v>46056</v>
      </c>
      <c r="G4253" s="160"/>
      <c r="H4253" s="160"/>
      <c r="I4253" s="160" t="b">
        <f t="shared" si="132"/>
        <v>0</v>
      </c>
      <c r="J4253" s="160" t="str">
        <f t="shared" si="133"/>
        <v>yes</v>
      </c>
    </row>
    <row r="4254" spans="2:10">
      <c r="B4254" t="s">
        <v>21085</v>
      </c>
      <c r="C4254" t="s">
        <v>21086</v>
      </c>
      <c r="D4254">
        <v>1</v>
      </c>
      <c r="E4254" s="160">
        <v>46057</v>
      </c>
      <c r="F4254" s="160">
        <v>46061</v>
      </c>
      <c r="G4254" s="160"/>
      <c r="H4254" s="160"/>
      <c r="I4254" s="160" t="b">
        <f t="shared" si="132"/>
        <v>0</v>
      </c>
      <c r="J4254" s="160" t="str">
        <f t="shared" si="133"/>
        <v>yes</v>
      </c>
    </row>
    <row r="4255" spans="2:10">
      <c r="B4255" t="s">
        <v>21087</v>
      </c>
      <c r="C4255" t="s">
        <v>21088</v>
      </c>
      <c r="D4255">
        <v>1</v>
      </c>
      <c r="E4255" s="160">
        <v>46062</v>
      </c>
      <c r="F4255" s="160">
        <v>46067</v>
      </c>
      <c r="G4255" s="160"/>
      <c r="H4255" s="160"/>
      <c r="I4255" s="160" t="b">
        <f t="shared" si="132"/>
        <v>0</v>
      </c>
      <c r="J4255" s="160" t="str">
        <f t="shared" si="133"/>
        <v>yes</v>
      </c>
    </row>
    <row r="4256" spans="2:10">
      <c r="B4256" t="s">
        <v>21089</v>
      </c>
      <c r="C4256" t="s">
        <v>21090</v>
      </c>
      <c r="D4256">
        <v>1</v>
      </c>
      <c r="E4256" s="160">
        <v>46068</v>
      </c>
      <c r="F4256" s="160">
        <v>46071</v>
      </c>
      <c r="G4256" s="160"/>
      <c r="H4256" s="160"/>
      <c r="I4256" s="160" t="b">
        <f t="shared" si="132"/>
        <v>0</v>
      </c>
      <c r="J4256" s="160" t="str">
        <f t="shared" si="133"/>
        <v>yes</v>
      </c>
    </row>
    <row r="4257" spans="2:10">
      <c r="B4257" t="s">
        <v>21091</v>
      </c>
      <c r="C4257" t="s">
        <v>21092</v>
      </c>
      <c r="D4257">
        <v>1</v>
      </c>
      <c r="E4257" s="160">
        <v>46072</v>
      </c>
      <c r="F4257" s="160">
        <v>46078</v>
      </c>
      <c r="G4257" s="160"/>
      <c r="H4257" s="160"/>
      <c r="I4257" s="160" t="b">
        <f t="shared" si="132"/>
        <v>0</v>
      </c>
      <c r="J4257" s="160" t="str">
        <f t="shared" si="133"/>
        <v>yes</v>
      </c>
    </row>
    <row r="4258" spans="2:10">
      <c r="B4258" t="s">
        <v>21093</v>
      </c>
      <c r="C4258" t="s">
        <v>21094</v>
      </c>
      <c r="D4258">
        <v>1</v>
      </c>
      <c r="E4258" s="160">
        <v>46057</v>
      </c>
      <c r="F4258" s="160">
        <v>46064</v>
      </c>
      <c r="G4258" s="160"/>
      <c r="H4258" s="160"/>
      <c r="I4258" s="160" t="b">
        <f t="shared" si="132"/>
        <v>0</v>
      </c>
      <c r="J4258" s="160" t="str">
        <f t="shared" si="133"/>
        <v>yes</v>
      </c>
    </row>
    <row r="4259" spans="2:10">
      <c r="B4259" t="s">
        <v>21095</v>
      </c>
      <c r="C4259" t="s">
        <v>21096</v>
      </c>
      <c r="D4259">
        <v>1</v>
      </c>
      <c r="E4259" s="160">
        <v>46065</v>
      </c>
      <c r="F4259" s="160">
        <v>46076</v>
      </c>
      <c r="G4259" s="160"/>
      <c r="H4259" s="160"/>
      <c r="I4259" s="160" t="b">
        <f t="shared" si="132"/>
        <v>0</v>
      </c>
      <c r="J4259" s="160" t="str">
        <f t="shared" si="133"/>
        <v>yes</v>
      </c>
    </row>
    <row r="4260" spans="2:10">
      <c r="B4260" t="s">
        <v>21097</v>
      </c>
      <c r="C4260" t="s">
        <v>21098</v>
      </c>
      <c r="D4260">
        <v>1</v>
      </c>
      <c r="E4260" s="160">
        <v>46077</v>
      </c>
      <c r="F4260" s="160">
        <v>46088</v>
      </c>
      <c r="G4260" s="160"/>
      <c r="H4260" s="160"/>
      <c r="I4260" s="160" t="b">
        <f t="shared" si="132"/>
        <v>0</v>
      </c>
      <c r="J4260" s="160" t="str">
        <f t="shared" si="133"/>
        <v>yes</v>
      </c>
    </row>
    <row r="4261" spans="2:10">
      <c r="B4261" t="s">
        <v>21099</v>
      </c>
      <c r="C4261" t="s">
        <v>21100</v>
      </c>
      <c r="D4261">
        <v>1</v>
      </c>
      <c r="E4261" s="160">
        <v>46089</v>
      </c>
      <c r="F4261" s="160">
        <v>46096</v>
      </c>
      <c r="G4261" s="160"/>
      <c r="H4261" s="160"/>
      <c r="I4261" s="160" t="b">
        <f t="shared" si="132"/>
        <v>0</v>
      </c>
      <c r="J4261" s="160" t="str">
        <f t="shared" si="133"/>
        <v>yes</v>
      </c>
    </row>
    <row r="4262" spans="2:10">
      <c r="B4262" t="s">
        <v>21101</v>
      </c>
      <c r="C4262" t="s">
        <v>21102</v>
      </c>
      <c r="D4262">
        <v>1</v>
      </c>
      <c r="E4262" s="160">
        <v>46065</v>
      </c>
      <c r="F4262" s="160">
        <v>46069</v>
      </c>
      <c r="G4262" s="160"/>
      <c r="H4262" s="160"/>
      <c r="I4262" s="160" t="b">
        <f t="shared" si="132"/>
        <v>0</v>
      </c>
      <c r="J4262" s="160" t="str">
        <f t="shared" si="133"/>
        <v>yes</v>
      </c>
    </row>
    <row r="4263" spans="2:10">
      <c r="B4263" t="s">
        <v>21103</v>
      </c>
      <c r="C4263" t="s">
        <v>21104</v>
      </c>
      <c r="D4263">
        <v>1</v>
      </c>
      <c r="E4263" s="160">
        <v>46070</v>
      </c>
      <c r="F4263" s="160">
        <v>46075</v>
      </c>
      <c r="G4263" s="160"/>
      <c r="H4263" s="160"/>
      <c r="I4263" s="160" t="b">
        <f t="shared" si="132"/>
        <v>0</v>
      </c>
      <c r="J4263" s="160" t="str">
        <f t="shared" si="133"/>
        <v>yes</v>
      </c>
    </row>
    <row r="4264" spans="2:10">
      <c r="B4264" t="s">
        <v>21105</v>
      </c>
      <c r="C4264" t="s">
        <v>21106</v>
      </c>
      <c r="D4264">
        <v>1</v>
      </c>
      <c r="E4264" s="160">
        <v>46076</v>
      </c>
      <c r="F4264" s="160">
        <v>46081</v>
      </c>
      <c r="G4264" s="160"/>
      <c r="H4264" s="160"/>
      <c r="I4264" s="160" t="b">
        <f t="shared" si="132"/>
        <v>0</v>
      </c>
      <c r="J4264" s="160" t="str">
        <f t="shared" si="133"/>
        <v>yes</v>
      </c>
    </row>
    <row r="4265" spans="2:10">
      <c r="B4265" t="s">
        <v>21107</v>
      </c>
      <c r="C4265" t="s">
        <v>21108</v>
      </c>
      <c r="D4265">
        <v>1</v>
      </c>
      <c r="E4265" s="160">
        <v>46082</v>
      </c>
      <c r="F4265" s="160">
        <v>46085</v>
      </c>
      <c r="G4265" s="160"/>
      <c r="H4265" s="160"/>
      <c r="I4265" s="160" t="b">
        <f t="shared" si="132"/>
        <v>0</v>
      </c>
      <c r="J4265" s="160" t="str">
        <f t="shared" si="133"/>
        <v>yes</v>
      </c>
    </row>
    <row r="4266" spans="2:10">
      <c r="B4266" t="s">
        <v>21109</v>
      </c>
      <c r="C4266" t="s">
        <v>21110</v>
      </c>
      <c r="D4266">
        <v>1</v>
      </c>
      <c r="E4266" s="160">
        <v>46105</v>
      </c>
      <c r="F4266" s="160">
        <v>46110</v>
      </c>
      <c r="G4266" s="160"/>
      <c r="H4266" s="160"/>
      <c r="I4266" s="160" t="b">
        <f t="shared" si="132"/>
        <v>0</v>
      </c>
      <c r="J4266" s="160" t="str">
        <f t="shared" si="133"/>
        <v>yes</v>
      </c>
    </row>
    <row r="4267" spans="2:10">
      <c r="B4267" t="s">
        <v>21111</v>
      </c>
      <c r="C4267" t="s">
        <v>21112</v>
      </c>
      <c r="D4267">
        <v>1</v>
      </c>
      <c r="E4267" s="160">
        <v>46111</v>
      </c>
      <c r="F4267" s="160">
        <v>46116</v>
      </c>
      <c r="G4267" s="160"/>
      <c r="H4267" s="160"/>
      <c r="I4267" s="160" t="b">
        <f t="shared" si="132"/>
        <v>0</v>
      </c>
      <c r="J4267" s="160" t="str">
        <f t="shared" si="133"/>
        <v>yes</v>
      </c>
    </row>
    <row r="4268" spans="2:10">
      <c r="B4268" t="s">
        <v>21113</v>
      </c>
      <c r="C4268" t="s">
        <v>21114</v>
      </c>
      <c r="D4268">
        <v>1</v>
      </c>
      <c r="E4268" s="160">
        <v>46117</v>
      </c>
      <c r="F4268" s="160">
        <v>46121</v>
      </c>
      <c r="G4268" s="160"/>
      <c r="H4268" s="160"/>
      <c r="I4268" s="160" t="b">
        <f t="shared" si="132"/>
        <v>0</v>
      </c>
      <c r="J4268" s="160" t="str">
        <f t="shared" si="133"/>
        <v>yes</v>
      </c>
    </row>
    <row r="4269" spans="2:10">
      <c r="B4269" t="s">
        <v>21115</v>
      </c>
      <c r="C4269" t="s">
        <v>21116</v>
      </c>
      <c r="D4269">
        <v>1</v>
      </c>
      <c r="E4269" s="160">
        <v>46123</v>
      </c>
      <c r="F4269" s="160">
        <v>46127</v>
      </c>
      <c r="G4269" s="160"/>
      <c r="H4269" s="160"/>
      <c r="I4269" s="160" t="b">
        <f t="shared" si="132"/>
        <v>0</v>
      </c>
      <c r="J4269" s="160" t="str">
        <f t="shared" si="133"/>
        <v>yes</v>
      </c>
    </row>
    <row r="4270" spans="2:10">
      <c r="B4270" t="s">
        <v>21117</v>
      </c>
      <c r="C4270" t="s">
        <v>21118</v>
      </c>
      <c r="D4270">
        <v>1</v>
      </c>
      <c r="E4270" s="160">
        <v>46128</v>
      </c>
      <c r="F4270" s="160">
        <v>46135</v>
      </c>
      <c r="G4270" s="160"/>
      <c r="H4270" s="160"/>
      <c r="I4270" s="160" t="b">
        <f t="shared" si="132"/>
        <v>0</v>
      </c>
      <c r="J4270" s="160" t="str">
        <f t="shared" si="133"/>
        <v>yes</v>
      </c>
    </row>
    <row r="4271" spans="2:10">
      <c r="B4271" t="s">
        <v>21119</v>
      </c>
      <c r="C4271" t="s">
        <v>21120</v>
      </c>
      <c r="D4271">
        <v>1</v>
      </c>
      <c r="E4271" s="160">
        <v>46111</v>
      </c>
      <c r="F4271" s="160">
        <v>46119</v>
      </c>
      <c r="G4271" s="160"/>
      <c r="H4271" s="160"/>
      <c r="I4271" s="160" t="b">
        <f t="shared" si="132"/>
        <v>0</v>
      </c>
      <c r="J4271" s="160" t="str">
        <f t="shared" si="133"/>
        <v>yes</v>
      </c>
    </row>
    <row r="4272" spans="2:10">
      <c r="B4272" t="s">
        <v>21121</v>
      </c>
      <c r="C4272" t="s">
        <v>21122</v>
      </c>
      <c r="D4272">
        <v>1</v>
      </c>
      <c r="E4272" s="160">
        <v>46120</v>
      </c>
      <c r="F4272" s="160">
        <v>46128</v>
      </c>
      <c r="G4272" s="160"/>
      <c r="H4272" s="160"/>
      <c r="I4272" s="160" t="b">
        <f t="shared" si="132"/>
        <v>0</v>
      </c>
      <c r="J4272" s="160" t="str">
        <f t="shared" si="133"/>
        <v>yes</v>
      </c>
    </row>
    <row r="4273" spans="2:10">
      <c r="B4273" t="s">
        <v>21123</v>
      </c>
      <c r="C4273" t="s">
        <v>21124</v>
      </c>
      <c r="D4273">
        <v>1</v>
      </c>
      <c r="E4273" s="160">
        <v>46130</v>
      </c>
      <c r="F4273" s="160">
        <v>46140</v>
      </c>
      <c r="G4273" s="160"/>
      <c r="H4273" s="160"/>
      <c r="I4273" s="160" t="b">
        <f t="shared" si="132"/>
        <v>0</v>
      </c>
      <c r="J4273" s="160" t="str">
        <f t="shared" si="133"/>
        <v>yes</v>
      </c>
    </row>
    <row r="4274" spans="2:10">
      <c r="B4274" t="s">
        <v>21125</v>
      </c>
      <c r="C4274" t="s">
        <v>21126</v>
      </c>
      <c r="D4274">
        <v>1</v>
      </c>
      <c r="E4274" s="160">
        <v>46141</v>
      </c>
      <c r="F4274" s="160">
        <v>46149</v>
      </c>
      <c r="G4274" s="160"/>
      <c r="H4274" s="160"/>
      <c r="I4274" s="160" t="b">
        <f t="shared" si="132"/>
        <v>0</v>
      </c>
      <c r="J4274" s="160" t="str">
        <f t="shared" si="133"/>
        <v>yes</v>
      </c>
    </row>
    <row r="4275" spans="2:10">
      <c r="B4275" t="s">
        <v>21127</v>
      </c>
      <c r="C4275" t="s">
        <v>21128</v>
      </c>
      <c r="D4275">
        <v>1</v>
      </c>
      <c r="E4275" s="160">
        <v>46151</v>
      </c>
      <c r="F4275" s="160">
        <v>46163</v>
      </c>
      <c r="G4275" s="160"/>
      <c r="H4275" s="160"/>
      <c r="I4275" s="160" t="b">
        <f t="shared" si="132"/>
        <v>0</v>
      </c>
      <c r="J4275" s="160" t="str">
        <f t="shared" si="133"/>
        <v>yes</v>
      </c>
    </row>
    <row r="4276" spans="2:10">
      <c r="B4276" t="s">
        <v>21129</v>
      </c>
      <c r="C4276" t="s">
        <v>21130</v>
      </c>
      <c r="D4276">
        <v>1</v>
      </c>
      <c r="E4276" s="160">
        <v>46120</v>
      </c>
      <c r="F4276" s="160">
        <v>46124</v>
      </c>
      <c r="G4276" s="160"/>
      <c r="H4276" s="160"/>
      <c r="I4276" s="160" t="b">
        <f t="shared" si="132"/>
        <v>0</v>
      </c>
      <c r="J4276" s="160" t="str">
        <f t="shared" si="133"/>
        <v>yes</v>
      </c>
    </row>
    <row r="4277" spans="2:10">
      <c r="B4277" t="s">
        <v>21131</v>
      </c>
      <c r="C4277" t="s">
        <v>21132</v>
      </c>
      <c r="D4277">
        <v>1</v>
      </c>
      <c r="E4277" s="160">
        <v>46125</v>
      </c>
      <c r="F4277" s="160">
        <v>46128</v>
      </c>
      <c r="G4277" s="160"/>
      <c r="H4277" s="160"/>
      <c r="I4277" s="160" t="b">
        <f t="shared" si="132"/>
        <v>0</v>
      </c>
      <c r="J4277" s="160" t="str">
        <f t="shared" si="133"/>
        <v>yes</v>
      </c>
    </row>
    <row r="4278" spans="2:10">
      <c r="B4278" t="s">
        <v>21133</v>
      </c>
      <c r="C4278" t="s">
        <v>21134</v>
      </c>
      <c r="D4278">
        <v>1</v>
      </c>
      <c r="E4278" s="160">
        <v>46130</v>
      </c>
      <c r="F4278" s="160">
        <v>46133</v>
      </c>
      <c r="G4278" s="160"/>
      <c r="H4278" s="160"/>
      <c r="I4278" s="160" t="b">
        <f t="shared" si="132"/>
        <v>0</v>
      </c>
      <c r="J4278" s="160" t="str">
        <f t="shared" si="133"/>
        <v>yes</v>
      </c>
    </row>
    <row r="4279" spans="2:10">
      <c r="B4279" t="s">
        <v>21135</v>
      </c>
      <c r="C4279" t="s">
        <v>21136</v>
      </c>
      <c r="D4279">
        <v>1</v>
      </c>
      <c r="E4279" s="160">
        <v>46134</v>
      </c>
      <c r="F4279" s="160">
        <v>46138</v>
      </c>
      <c r="G4279" s="160"/>
      <c r="H4279" s="160"/>
      <c r="I4279" s="160" t="b">
        <f t="shared" si="132"/>
        <v>0</v>
      </c>
      <c r="J4279" s="160" t="str">
        <f t="shared" si="133"/>
        <v>yes</v>
      </c>
    </row>
    <row r="4280" spans="2:10">
      <c r="B4280" t="s">
        <v>21137</v>
      </c>
      <c r="C4280" t="s">
        <v>21138</v>
      </c>
      <c r="D4280">
        <v>1</v>
      </c>
      <c r="E4280" s="160">
        <v>46139</v>
      </c>
      <c r="F4280" s="160">
        <v>46144</v>
      </c>
      <c r="G4280" s="160"/>
      <c r="H4280" s="160"/>
      <c r="I4280" s="160" t="b">
        <f t="shared" si="132"/>
        <v>0</v>
      </c>
      <c r="J4280" s="160" t="str">
        <f t="shared" si="133"/>
        <v>yes</v>
      </c>
    </row>
    <row r="4281" spans="2:10">
      <c r="B4281" t="s">
        <v>21139</v>
      </c>
      <c r="C4281" t="s">
        <v>21140</v>
      </c>
      <c r="D4281">
        <v>1</v>
      </c>
      <c r="E4281" s="160">
        <v>46125</v>
      </c>
      <c r="F4281" s="160">
        <v>46126</v>
      </c>
      <c r="G4281" s="160"/>
      <c r="H4281" s="160"/>
      <c r="I4281" s="160" t="b">
        <f t="shared" si="132"/>
        <v>0</v>
      </c>
      <c r="J4281" s="160" t="str">
        <f t="shared" si="133"/>
        <v>yes</v>
      </c>
    </row>
    <row r="4282" spans="2:10">
      <c r="B4282" t="s">
        <v>21141</v>
      </c>
      <c r="C4282" t="s">
        <v>21142</v>
      </c>
      <c r="D4282">
        <v>1</v>
      </c>
      <c r="E4282" s="160">
        <v>46127</v>
      </c>
      <c r="F4282" s="160">
        <v>46128</v>
      </c>
      <c r="G4282" s="160"/>
      <c r="H4282" s="160"/>
      <c r="I4282" s="160" t="b">
        <f t="shared" si="132"/>
        <v>0</v>
      </c>
      <c r="J4282" s="160" t="str">
        <f t="shared" si="133"/>
        <v>yes</v>
      </c>
    </row>
    <row r="4283" spans="2:10">
      <c r="B4283" t="s">
        <v>21143</v>
      </c>
      <c r="C4283" t="s">
        <v>21144</v>
      </c>
      <c r="D4283">
        <v>1</v>
      </c>
      <c r="E4283" s="160">
        <v>46130</v>
      </c>
      <c r="F4283" s="160">
        <v>46131</v>
      </c>
      <c r="G4283" s="160"/>
      <c r="H4283" s="160"/>
      <c r="I4283" s="160" t="b">
        <f t="shared" si="132"/>
        <v>0</v>
      </c>
      <c r="J4283" s="160" t="str">
        <f t="shared" si="133"/>
        <v>yes</v>
      </c>
    </row>
    <row r="4284" spans="2:10">
      <c r="B4284" t="s">
        <v>21145</v>
      </c>
      <c r="C4284" t="s">
        <v>21146</v>
      </c>
      <c r="D4284">
        <v>1</v>
      </c>
      <c r="E4284" s="160">
        <v>46132</v>
      </c>
      <c r="F4284" s="160">
        <v>46133</v>
      </c>
      <c r="G4284" s="160"/>
      <c r="H4284" s="160"/>
      <c r="I4284" s="160" t="b">
        <f t="shared" si="132"/>
        <v>0</v>
      </c>
      <c r="J4284" s="160" t="str">
        <f t="shared" si="133"/>
        <v>yes</v>
      </c>
    </row>
    <row r="4285" spans="2:10">
      <c r="B4285" t="s">
        <v>21147</v>
      </c>
      <c r="C4285" t="s">
        <v>21148</v>
      </c>
      <c r="D4285">
        <v>1</v>
      </c>
      <c r="E4285" s="160">
        <v>46134</v>
      </c>
      <c r="F4285" s="160">
        <v>46135</v>
      </c>
      <c r="G4285" s="160"/>
      <c r="H4285" s="160"/>
      <c r="I4285" s="160" t="b">
        <f t="shared" si="132"/>
        <v>0</v>
      </c>
      <c r="J4285" s="160" t="str">
        <f t="shared" si="133"/>
        <v>yes</v>
      </c>
    </row>
    <row r="4286" spans="2:10">
      <c r="B4286" t="s">
        <v>21149</v>
      </c>
      <c r="C4286" t="s">
        <v>21150</v>
      </c>
      <c r="D4286">
        <v>1</v>
      </c>
      <c r="E4286" s="160">
        <v>46127</v>
      </c>
      <c r="F4286" s="160">
        <v>46130</v>
      </c>
      <c r="G4286" s="160"/>
      <c r="H4286" s="160"/>
      <c r="I4286" s="160" t="b">
        <f t="shared" si="132"/>
        <v>0</v>
      </c>
      <c r="J4286" s="160" t="str">
        <f t="shared" si="133"/>
        <v>yes</v>
      </c>
    </row>
    <row r="4287" spans="2:10">
      <c r="B4287" t="s">
        <v>21151</v>
      </c>
      <c r="C4287" t="s">
        <v>21152</v>
      </c>
      <c r="D4287">
        <v>1</v>
      </c>
      <c r="E4287" s="160">
        <v>46131</v>
      </c>
      <c r="F4287" s="160">
        <v>46138</v>
      </c>
      <c r="G4287" s="160"/>
      <c r="H4287" s="160"/>
      <c r="I4287" s="160" t="b">
        <f t="shared" si="132"/>
        <v>0</v>
      </c>
      <c r="J4287" s="160" t="str">
        <f t="shared" si="133"/>
        <v>yes</v>
      </c>
    </row>
    <row r="4288" spans="2:10">
      <c r="B4288" t="s">
        <v>21153</v>
      </c>
      <c r="C4288" t="s">
        <v>21154</v>
      </c>
      <c r="D4288">
        <v>1</v>
      </c>
      <c r="E4288" s="160">
        <v>46139</v>
      </c>
      <c r="F4288" s="160">
        <v>46146</v>
      </c>
      <c r="G4288" s="160"/>
      <c r="H4288" s="160"/>
      <c r="I4288" s="160" t="b">
        <f t="shared" si="132"/>
        <v>0</v>
      </c>
      <c r="J4288" s="160" t="str">
        <f t="shared" si="133"/>
        <v>yes</v>
      </c>
    </row>
    <row r="4289" spans="2:10">
      <c r="B4289" t="s">
        <v>21155</v>
      </c>
      <c r="C4289" t="s">
        <v>21156</v>
      </c>
      <c r="D4289">
        <v>1</v>
      </c>
      <c r="E4289" s="160">
        <v>46147</v>
      </c>
      <c r="F4289" s="160">
        <v>46151</v>
      </c>
      <c r="G4289" s="160"/>
      <c r="H4289" s="160"/>
      <c r="I4289" s="160" t="b">
        <f t="shared" si="132"/>
        <v>0</v>
      </c>
      <c r="J4289" s="160" t="str">
        <f t="shared" si="133"/>
        <v>yes</v>
      </c>
    </row>
    <row r="4290" spans="2:10">
      <c r="B4290" t="s">
        <v>21157</v>
      </c>
      <c r="C4290" t="s">
        <v>21158</v>
      </c>
      <c r="D4290">
        <v>1</v>
      </c>
      <c r="E4290" s="160">
        <v>46152</v>
      </c>
      <c r="F4290" s="160">
        <v>46155</v>
      </c>
      <c r="G4290" s="160"/>
      <c r="H4290" s="160"/>
      <c r="I4290" s="160" t="b">
        <f t="shared" si="132"/>
        <v>0</v>
      </c>
      <c r="J4290" s="160" t="str">
        <f t="shared" si="133"/>
        <v>yes</v>
      </c>
    </row>
    <row r="4291" spans="2:10">
      <c r="B4291" t="s">
        <v>21159</v>
      </c>
      <c r="C4291" t="s">
        <v>21160</v>
      </c>
      <c r="D4291">
        <v>1</v>
      </c>
      <c r="E4291" s="160">
        <v>46131</v>
      </c>
      <c r="F4291" s="160">
        <v>46132</v>
      </c>
      <c r="G4291" s="160"/>
      <c r="H4291" s="160"/>
      <c r="I4291" s="160" t="b">
        <f t="shared" si="132"/>
        <v>0</v>
      </c>
      <c r="J4291" s="160" t="str">
        <f t="shared" si="133"/>
        <v>yes</v>
      </c>
    </row>
    <row r="4292" spans="2:10">
      <c r="B4292" t="s">
        <v>21161</v>
      </c>
      <c r="C4292" t="s">
        <v>21162</v>
      </c>
      <c r="D4292">
        <v>1</v>
      </c>
      <c r="E4292" s="160">
        <v>46133</v>
      </c>
      <c r="F4292" s="160">
        <v>46137</v>
      </c>
      <c r="G4292" s="160"/>
      <c r="H4292" s="160"/>
      <c r="I4292" s="160" t="b">
        <f t="shared" si="132"/>
        <v>0</v>
      </c>
      <c r="J4292" s="160" t="str">
        <f t="shared" si="133"/>
        <v>yes</v>
      </c>
    </row>
    <row r="4293" spans="2:10">
      <c r="B4293" t="s">
        <v>21163</v>
      </c>
      <c r="C4293" t="s">
        <v>21164</v>
      </c>
      <c r="D4293">
        <v>1</v>
      </c>
      <c r="E4293" s="160">
        <v>46138</v>
      </c>
      <c r="F4293" s="160">
        <v>46141</v>
      </c>
      <c r="G4293" s="160"/>
      <c r="H4293" s="160"/>
      <c r="I4293" s="160" t="b">
        <f t="shared" si="132"/>
        <v>0</v>
      </c>
      <c r="J4293" s="160" t="str">
        <f t="shared" si="133"/>
        <v>yes</v>
      </c>
    </row>
    <row r="4294" spans="2:10">
      <c r="B4294" t="s">
        <v>21165</v>
      </c>
      <c r="C4294" t="s">
        <v>21166</v>
      </c>
      <c r="D4294">
        <v>1</v>
      </c>
      <c r="E4294" s="160">
        <v>46142</v>
      </c>
      <c r="F4294" s="160">
        <v>46144</v>
      </c>
      <c r="G4294" s="160"/>
      <c r="H4294" s="160"/>
      <c r="I4294" s="160" t="b">
        <f t="shared" si="132"/>
        <v>0</v>
      </c>
      <c r="J4294" s="160" t="str">
        <f t="shared" si="133"/>
        <v>yes</v>
      </c>
    </row>
    <row r="4295" spans="2:10">
      <c r="B4295" t="s">
        <v>21167</v>
      </c>
      <c r="C4295" t="s">
        <v>21168</v>
      </c>
      <c r="D4295">
        <v>1</v>
      </c>
      <c r="E4295" s="160">
        <v>46145</v>
      </c>
      <c r="F4295" s="160">
        <v>46146</v>
      </c>
      <c r="G4295" s="160"/>
      <c r="H4295" s="160"/>
      <c r="I4295" s="160" t="b">
        <f t="shared" si="132"/>
        <v>0</v>
      </c>
      <c r="J4295" s="160" t="str">
        <f t="shared" si="133"/>
        <v>yes</v>
      </c>
    </row>
    <row r="4296" spans="2:10">
      <c r="B4296" t="s">
        <v>21169</v>
      </c>
      <c r="C4296" t="s">
        <v>21170</v>
      </c>
      <c r="D4296">
        <v>1</v>
      </c>
      <c r="E4296" s="160">
        <v>46133</v>
      </c>
      <c r="F4296" s="160">
        <v>46134</v>
      </c>
      <c r="G4296" s="160"/>
      <c r="H4296" s="160"/>
      <c r="I4296" s="160" t="b">
        <f t="shared" si="132"/>
        <v>0</v>
      </c>
      <c r="J4296" s="160" t="str">
        <f t="shared" si="133"/>
        <v>yes</v>
      </c>
    </row>
    <row r="4297" spans="2:10">
      <c r="B4297" t="s">
        <v>21171</v>
      </c>
      <c r="C4297" t="s">
        <v>21172</v>
      </c>
      <c r="D4297">
        <v>1</v>
      </c>
      <c r="E4297" s="160">
        <v>46135</v>
      </c>
      <c r="F4297" s="160">
        <v>46137</v>
      </c>
      <c r="G4297" s="160"/>
      <c r="H4297" s="160"/>
      <c r="I4297" s="160" t="b">
        <f t="shared" si="132"/>
        <v>0</v>
      </c>
      <c r="J4297" s="160" t="str">
        <f t="shared" si="133"/>
        <v>yes</v>
      </c>
    </row>
    <row r="4298" spans="2:10">
      <c r="B4298" t="s">
        <v>21173</v>
      </c>
      <c r="C4298" t="s">
        <v>17639</v>
      </c>
      <c r="D4298">
        <v>1</v>
      </c>
      <c r="E4298" s="160">
        <v>46138</v>
      </c>
      <c r="F4298" s="160">
        <v>46139</v>
      </c>
      <c r="G4298" s="160"/>
      <c r="H4298" s="160"/>
      <c r="I4298" s="160" t="b">
        <f t="shared" si="132"/>
        <v>0</v>
      </c>
      <c r="J4298" s="160" t="str">
        <f t="shared" si="133"/>
        <v>yes</v>
      </c>
    </row>
    <row r="4299" spans="2:10">
      <c r="B4299" t="s">
        <v>21174</v>
      </c>
      <c r="C4299" t="s">
        <v>21175</v>
      </c>
      <c r="D4299">
        <v>1</v>
      </c>
      <c r="E4299" s="160">
        <v>46140</v>
      </c>
      <c r="F4299" s="160">
        <v>46141</v>
      </c>
      <c r="G4299" s="160"/>
      <c r="H4299" s="160"/>
      <c r="I4299" s="160" t="b">
        <f t="shared" ref="I4299:I4362" si="134">IF(E4299=G4299,"yes")</f>
        <v>0</v>
      </c>
      <c r="J4299" s="160" t="str">
        <f t="shared" ref="J4299:J4362" si="135">IF(E4299&gt;G4299,"yes")</f>
        <v>yes</v>
      </c>
    </row>
    <row r="4300" spans="2:10">
      <c r="B4300" t="s">
        <v>21176</v>
      </c>
      <c r="C4300" t="s">
        <v>21177</v>
      </c>
      <c r="D4300">
        <v>1</v>
      </c>
      <c r="E4300" s="160">
        <v>46142</v>
      </c>
      <c r="F4300" s="160">
        <v>46144</v>
      </c>
      <c r="G4300" s="160"/>
      <c r="H4300" s="160"/>
      <c r="I4300" s="160" t="b">
        <f t="shared" si="134"/>
        <v>0</v>
      </c>
      <c r="J4300" s="160" t="str">
        <f t="shared" si="135"/>
        <v>yes</v>
      </c>
    </row>
    <row r="4301" spans="2:10">
      <c r="B4301" t="s">
        <v>21178</v>
      </c>
      <c r="C4301" t="s">
        <v>21179</v>
      </c>
      <c r="D4301">
        <v>1</v>
      </c>
      <c r="E4301" s="160">
        <v>46145</v>
      </c>
      <c r="F4301" s="160">
        <v>46146</v>
      </c>
      <c r="G4301" s="160"/>
      <c r="H4301" s="160"/>
      <c r="I4301" s="160" t="b">
        <f t="shared" si="134"/>
        <v>0</v>
      </c>
      <c r="J4301" s="160" t="str">
        <f t="shared" si="135"/>
        <v>yes</v>
      </c>
    </row>
    <row r="4302" spans="2:10">
      <c r="B4302" t="s">
        <v>21180</v>
      </c>
      <c r="C4302" t="s">
        <v>21181</v>
      </c>
      <c r="D4302">
        <v>1</v>
      </c>
      <c r="E4302" s="160">
        <v>46147</v>
      </c>
      <c r="F4302" s="160">
        <v>46148</v>
      </c>
      <c r="G4302" s="160"/>
      <c r="H4302" s="160"/>
      <c r="I4302" s="160" t="b">
        <f t="shared" si="134"/>
        <v>0</v>
      </c>
      <c r="J4302" s="160" t="str">
        <f t="shared" si="135"/>
        <v>yes</v>
      </c>
    </row>
    <row r="4303" spans="2:10">
      <c r="B4303" t="s">
        <v>21182</v>
      </c>
      <c r="C4303" t="s">
        <v>21183</v>
      </c>
      <c r="D4303">
        <v>1</v>
      </c>
      <c r="E4303" s="160"/>
      <c r="F4303" s="160"/>
      <c r="G4303" s="160"/>
      <c r="H4303" s="160"/>
      <c r="I4303" s="160" t="str">
        <f t="shared" si="134"/>
        <v>yes</v>
      </c>
      <c r="J4303" s="160" t="b">
        <f t="shared" si="135"/>
        <v>0</v>
      </c>
    </row>
    <row r="4304" spans="2:10">
      <c r="B4304" t="s">
        <v>21184</v>
      </c>
      <c r="C4304" t="s">
        <v>21185</v>
      </c>
      <c r="D4304">
        <v>1</v>
      </c>
      <c r="E4304" s="160">
        <v>46165</v>
      </c>
      <c r="F4304" s="160">
        <v>46166</v>
      </c>
      <c r="G4304" s="160"/>
      <c r="H4304" s="160"/>
      <c r="I4304" s="160" t="b">
        <f t="shared" si="134"/>
        <v>0</v>
      </c>
      <c r="J4304" s="160" t="str">
        <f t="shared" si="135"/>
        <v>yes</v>
      </c>
    </row>
    <row r="4305" spans="2:10">
      <c r="B4305" t="s">
        <v>21186</v>
      </c>
      <c r="C4305" t="s">
        <v>21187</v>
      </c>
      <c r="D4305">
        <v>1</v>
      </c>
      <c r="E4305" s="160">
        <v>46167</v>
      </c>
      <c r="F4305" s="160">
        <v>46168</v>
      </c>
      <c r="G4305" s="160"/>
      <c r="H4305" s="160"/>
      <c r="I4305" s="160" t="b">
        <f t="shared" si="134"/>
        <v>0</v>
      </c>
      <c r="J4305" s="160" t="str">
        <f t="shared" si="135"/>
        <v>yes</v>
      </c>
    </row>
    <row r="4306" spans="2:10">
      <c r="B4306" t="s">
        <v>21188</v>
      </c>
      <c r="C4306" t="s">
        <v>21189</v>
      </c>
      <c r="D4306">
        <v>1</v>
      </c>
      <c r="E4306" s="160">
        <v>46169</v>
      </c>
      <c r="F4306" s="160">
        <v>46170</v>
      </c>
      <c r="G4306" s="160"/>
      <c r="H4306" s="160"/>
      <c r="I4306" s="160" t="b">
        <f t="shared" si="134"/>
        <v>0</v>
      </c>
      <c r="J4306" s="160" t="str">
        <f t="shared" si="135"/>
        <v>yes</v>
      </c>
    </row>
    <row r="4307" spans="2:10">
      <c r="B4307" t="s">
        <v>21190</v>
      </c>
      <c r="C4307" t="s">
        <v>21191</v>
      </c>
      <c r="D4307">
        <v>1</v>
      </c>
      <c r="E4307" s="160">
        <v>46172</v>
      </c>
      <c r="F4307" s="160">
        <v>46173</v>
      </c>
      <c r="G4307" s="160"/>
      <c r="H4307" s="160"/>
      <c r="I4307" s="160" t="b">
        <f t="shared" si="134"/>
        <v>0</v>
      </c>
      <c r="J4307" s="160" t="str">
        <f t="shared" si="135"/>
        <v>yes</v>
      </c>
    </row>
    <row r="4308" spans="2:10">
      <c r="B4308" t="s">
        <v>21192</v>
      </c>
      <c r="C4308" t="s">
        <v>21193</v>
      </c>
      <c r="D4308">
        <v>1</v>
      </c>
      <c r="E4308" s="160">
        <v>46174</v>
      </c>
      <c r="F4308" s="160">
        <v>46175</v>
      </c>
      <c r="G4308" s="160"/>
      <c r="H4308" s="160"/>
      <c r="I4308" s="160" t="b">
        <f t="shared" si="134"/>
        <v>0</v>
      </c>
      <c r="J4308" s="160" t="str">
        <f t="shared" si="135"/>
        <v>yes</v>
      </c>
    </row>
    <row r="4309" spans="2:10">
      <c r="B4309" t="s">
        <v>21194</v>
      </c>
      <c r="C4309" t="s">
        <v>21195</v>
      </c>
      <c r="D4309">
        <v>1</v>
      </c>
      <c r="E4309" s="160">
        <v>46167</v>
      </c>
      <c r="F4309" s="160">
        <v>46174</v>
      </c>
      <c r="G4309" s="160"/>
      <c r="H4309" s="160"/>
      <c r="I4309" s="160" t="b">
        <f t="shared" si="134"/>
        <v>0</v>
      </c>
      <c r="J4309" s="160" t="str">
        <f t="shared" si="135"/>
        <v>yes</v>
      </c>
    </row>
    <row r="4310" spans="2:10">
      <c r="B4310" t="s">
        <v>21196</v>
      </c>
      <c r="C4310" t="s">
        <v>21197</v>
      </c>
      <c r="D4310">
        <v>1</v>
      </c>
      <c r="E4310" s="160">
        <v>46175</v>
      </c>
      <c r="F4310" s="160">
        <v>46182</v>
      </c>
      <c r="G4310" s="160"/>
      <c r="H4310" s="160"/>
      <c r="I4310" s="160" t="b">
        <f t="shared" si="134"/>
        <v>0</v>
      </c>
      <c r="J4310" s="160" t="str">
        <f t="shared" si="135"/>
        <v>yes</v>
      </c>
    </row>
    <row r="4311" spans="2:10">
      <c r="B4311" t="s">
        <v>21198</v>
      </c>
      <c r="C4311" t="s">
        <v>21199</v>
      </c>
      <c r="D4311">
        <v>1</v>
      </c>
      <c r="E4311" s="160">
        <v>46183</v>
      </c>
      <c r="F4311" s="160">
        <v>46191</v>
      </c>
      <c r="G4311" s="160"/>
      <c r="H4311" s="160"/>
      <c r="I4311" s="160" t="b">
        <f t="shared" si="134"/>
        <v>0</v>
      </c>
      <c r="J4311" s="160" t="str">
        <f t="shared" si="135"/>
        <v>yes</v>
      </c>
    </row>
    <row r="4312" spans="2:10">
      <c r="B4312" t="s">
        <v>21200</v>
      </c>
      <c r="C4312" t="s">
        <v>21201</v>
      </c>
      <c r="D4312">
        <v>1</v>
      </c>
      <c r="E4312" s="160">
        <v>46193</v>
      </c>
      <c r="F4312" s="160">
        <v>46200</v>
      </c>
      <c r="G4312" s="160"/>
      <c r="H4312" s="160"/>
      <c r="I4312" s="160" t="b">
        <f t="shared" si="134"/>
        <v>0</v>
      </c>
      <c r="J4312" s="160" t="str">
        <f t="shared" si="135"/>
        <v>yes</v>
      </c>
    </row>
    <row r="4313" spans="2:10">
      <c r="B4313" t="s">
        <v>21202</v>
      </c>
      <c r="C4313" t="s">
        <v>21203</v>
      </c>
      <c r="D4313">
        <v>1</v>
      </c>
      <c r="E4313" s="160">
        <v>46201</v>
      </c>
      <c r="F4313" s="160">
        <v>46211</v>
      </c>
      <c r="G4313" s="160"/>
      <c r="H4313" s="160"/>
      <c r="I4313" s="160" t="b">
        <f t="shared" si="134"/>
        <v>0</v>
      </c>
      <c r="J4313" s="160" t="str">
        <f t="shared" si="135"/>
        <v>yes</v>
      </c>
    </row>
    <row r="4314" spans="2:10">
      <c r="B4314" t="s">
        <v>21204</v>
      </c>
      <c r="C4314" t="s">
        <v>21205</v>
      </c>
      <c r="D4314">
        <v>1</v>
      </c>
      <c r="E4314" s="160">
        <v>46175</v>
      </c>
      <c r="F4314" s="160">
        <v>46177</v>
      </c>
      <c r="G4314" s="160"/>
      <c r="H4314" s="160"/>
      <c r="I4314" s="160" t="b">
        <f t="shared" si="134"/>
        <v>0</v>
      </c>
      <c r="J4314" s="160" t="str">
        <f t="shared" si="135"/>
        <v>yes</v>
      </c>
    </row>
    <row r="4315" spans="2:10">
      <c r="B4315" t="s">
        <v>21206</v>
      </c>
      <c r="C4315" t="s">
        <v>21207</v>
      </c>
      <c r="D4315">
        <v>1</v>
      </c>
      <c r="E4315" s="160">
        <v>46179</v>
      </c>
      <c r="F4315" s="160">
        <v>46181</v>
      </c>
      <c r="G4315" s="160"/>
      <c r="H4315" s="160"/>
      <c r="I4315" s="160" t="b">
        <f t="shared" si="134"/>
        <v>0</v>
      </c>
      <c r="J4315" s="160" t="str">
        <f t="shared" si="135"/>
        <v>yes</v>
      </c>
    </row>
    <row r="4316" spans="2:10">
      <c r="B4316" t="s">
        <v>21208</v>
      </c>
      <c r="C4316" t="s">
        <v>21209</v>
      </c>
      <c r="D4316">
        <v>1</v>
      </c>
      <c r="E4316" s="160">
        <v>46182</v>
      </c>
      <c r="F4316" s="160">
        <v>46186</v>
      </c>
      <c r="G4316" s="160"/>
      <c r="H4316" s="160"/>
      <c r="I4316" s="160" t="b">
        <f t="shared" si="134"/>
        <v>0</v>
      </c>
      <c r="J4316" s="160" t="str">
        <f t="shared" si="135"/>
        <v>yes</v>
      </c>
    </row>
    <row r="4317" spans="2:10">
      <c r="B4317" t="s">
        <v>21210</v>
      </c>
      <c r="C4317" t="s">
        <v>21211</v>
      </c>
      <c r="D4317">
        <v>1</v>
      </c>
      <c r="E4317" s="160">
        <v>46187</v>
      </c>
      <c r="F4317" s="160">
        <v>46189</v>
      </c>
      <c r="G4317" s="160"/>
      <c r="H4317" s="160"/>
      <c r="I4317" s="160" t="b">
        <f t="shared" si="134"/>
        <v>0</v>
      </c>
      <c r="J4317" s="160" t="str">
        <f t="shared" si="135"/>
        <v>yes</v>
      </c>
    </row>
    <row r="4318" spans="2:10">
      <c r="B4318" t="s">
        <v>21212</v>
      </c>
      <c r="C4318" t="s">
        <v>21213</v>
      </c>
      <c r="D4318">
        <v>1</v>
      </c>
      <c r="E4318" s="160">
        <v>46190</v>
      </c>
      <c r="F4318" s="160">
        <v>46195</v>
      </c>
      <c r="G4318" s="160"/>
      <c r="H4318" s="160"/>
      <c r="I4318" s="160" t="b">
        <f t="shared" si="134"/>
        <v>0</v>
      </c>
      <c r="J4318" s="160" t="str">
        <f t="shared" si="135"/>
        <v>yes</v>
      </c>
    </row>
    <row r="4319" spans="2:10">
      <c r="B4319" t="s">
        <v>21214</v>
      </c>
      <c r="C4319" t="s">
        <v>21215</v>
      </c>
      <c r="D4319">
        <v>1</v>
      </c>
      <c r="E4319" s="160">
        <v>46179</v>
      </c>
      <c r="F4319" s="160">
        <v>46180</v>
      </c>
      <c r="G4319" s="160"/>
      <c r="H4319" s="160"/>
      <c r="I4319" s="160" t="b">
        <f t="shared" si="134"/>
        <v>0</v>
      </c>
      <c r="J4319" s="160" t="str">
        <f t="shared" si="135"/>
        <v>yes</v>
      </c>
    </row>
    <row r="4320" spans="2:10">
      <c r="B4320" t="s">
        <v>21216</v>
      </c>
      <c r="C4320" t="s">
        <v>21217</v>
      </c>
      <c r="D4320">
        <v>1</v>
      </c>
      <c r="E4320" s="160">
        <v>46181</v>
      </c>
      <c r="F4320" s="160">
        <v>46182</v>
      </c>
      <c r="G4320" s="160"/>
      <c r="H4320" s="160"/>
      <c r="I4320" s="160" t="b">
        <f t="shared" si="134"/>
        <v>0</v>
      </c>
      <c r="J4320" s="160" t="str">
        <f t="shared" si="135"/>
        <v>yes</v>
      </c>
    </row>
    <row r="4321" spans="2:10">
      <c r="B4321" t="s">
        <v>21218</v>
      </c>
      <c r="C4321" t="s">
        <v>21219</v>
      </c>
      <c r="D4321">
        <v>1</v>
      </c>
      <c r="E4321" s="160">
        <v>46183</v>
      </c>
      <c r="F4321" s="160">
        <v>46184</v>
      </c>
      <c r="G4321" s="160"/>
      <c r="H4321" s="160"/>
      <c r="I4321" s="160" t="b">
        <f t="shared" si="134"/>
        <v>0</v>
      </c>
      <c r="J4321" s="160" t="str">
        <f t="shared" si="135"/>
        <v>yes</v>
      </c>
    </row>
    <row r="4322" spans="2:10">
      <c r="B4322" t="s">
        <v>21220</v>
      </c>
      <c r="C4322" t="s">
        <v>21221</v>
      </c>
      <c r="D4322">
        <v>1</v>
      </c>
      <c r="E4322" s="160">
        <v>46186</v>
      </c>
      <c r="F4322" s="160">
        <v>46187</v>
      </c>
      <c r="G4322" s="160"/>
      <c r="H4322" s="160"/>
      <c r="I4322" s="160" t="b">
        <f t="shared" si="134"/>
        <v>0</v>
      </c>
      <c r="J4322" s="160" t="str">
        <f t="shared" si="135"/>
        <v>yes</v>
      </c>
    </row>
    <row r="4323" spans="2:10">
      <c r="B4323" t="s">
        <v>21222</v>
      </c>
      <c r="C4323" t="s">
        <v>21223</v>
      </c>
      <c r="D4323">
        <v>1</v>
      </c>
      <c r="E4323" s="160">
        <v>46188</v>
      </c>
      <c r="F4323" s="160">
        <v>46189</v>
      </c>
      <c r="G4323" s="160"/>
      <c r="H4323" s="160"/>
      <c r="I4323" s="160" t="b">
        <f t="shared" si="134"/>
        <v>0</v>
      </c>
      <c r="J4323" s="160" t="str">
        <f t="shared" si="135"/>
        <v>yes</v>
      </c>
    </row>
    <row r="4324" spans="2:10">
      <c r="B4324" t="s">
        <v>21224</v>
      </c>
      <c r="C4324" t="s">
        <v>21225</v>
      </c>
      <c r="D4324">
        <v>1</v>
      </c>
      <c r="E4324" s="160">
        <v>46181</v>
      </c>
      <c r="F4324" s="160">
        <v>46182</v>
      </c>
      <c r="G4324" s="160"/>
      <c r="H4324" s="160"/>
      <c r="I4324" s="160" t="b">
        <f t="shared" si="134"/>
        <v>0</v>
      </c>
      <c r="J4324" s="160" t="str">
        <f t="shared" si="135"/>
        <v>yes</v>
      </c>
    </row>
    <row r="4325" spans="2:10">
      <c r="B4325" t="s">
        <v>21226</v>
      </c>
      <c r="C4325" t="s">
        <v>21227</v>
      </c>
      <c r="D4325">
        <v>1</v>
      </c>
      <c r="E4325" s="160">
        <v>46183</v>
      </c>
      <c r="F4325" s="160">
        <v>46184</v>
      </c>
      <c r="G4325" s="160"/>
      <c r="H4325" s="160"/>
      <c r="I4325" s="160" t="b">
        <f t="shared" si="134"/>
        <v>0</v>
      </c>
      <c r="J4325" s="160" t="str">
        <f t="shared" si="135"/>
        <v>yes</v>
      </c>
    </row>
    <row r="4326" spans="2:10">
      <c r="B4326" t="s">
        <v>21228</v>
      </c>
      <c r="C4326" t="s">
        <v>21144</v>
      </c>
      <c r="D4326">
        <v>1</v>
      </c>
      <c r="E4326" s="160">
        <v>46186</v>
      </c>
      <c r="F4326" s="160">
        <v>46187</v>
      </c>
      <c r="G4326" s="160"/>
      <c r="H4326" s="160"/>
      <c r="I4326" s="160" t="b">
        <f t="shared" si="134"/>
        <v>0</v>
      </c>
      <c r="J4326" s="160" t="str">
        <f t="shared" si="135"/>
        <v>yes</v>
      </c>
    </row>
    <row r="4327" spans="2:10">
      <c r="B4327" t="s">
        <v>21229</v>
      </c>
      <c r="C4327" t="s">
        <v>21230</v>
      </c>
      <c r="D4327">
        <v>1</v>
      </c>
      <c r="E4327" s="160">
        <v>46188</v>
      </c>
      <c r="F4327" s="160">
        <v>46189</v>
      </c>
      <c r="G4327" s="160"/>
      <c r="H4327" s="160"/>
      <c r="I4327" s="160" t="b">
        <f t="shared" si="134"/>
        <v>0</v>
      </c>
      <c r="J4327" s="160" t="str">
        <f t="shared" si="135"/>
        <v>yes</v>
      </c>
    </row>
    <row r="4328" spans="2:10">
      <c r="B4328" t="s">
        <v>21231</v>
      </c>
      <c r="C4328" t="s">
        <v>21232</v>
      </c>
      <c r="D4328">
        <v>1</v>
      </c>
      <c r="E4328" s="160">
        <v>46190</v>
      </c>
      <c r="F4328" s="160">
        <v>46191</v>
      </c>
      <c r="G4328" s="160"/>
      <c r="H4328" s="160"/>
      <c r="I4328" s="160" t="b">
        <f t="shared" si="134"/>
        <v>0</v>
      </c>
      <c r="J4328" s="160" t="str">
        <f t="shared" si="135"/>
        <v>yes</v>
      </c>
    </row>
    <row r="4329" spans="2:10">
      <c r="B4329" t="s">
        <v>21233</v>
      </c>
      <c r="C4329" t="s">
        <v>21234</v>
      </c>
      <c r="D4329">
        <v>1</v>
      </c>
      <c r="E4329" s="160">
        <v>46183</v>
      </c>
      <c r="F4329" s="160">
        <v>46184</v>
      </c>
      <c r="G4329" s="160"/>
      <c r="H4329" s="160"/>
      <c r="I4329" s="160" t="b">
        <f t="shared" si="134"/>
        <v>0</v>
      </c>
      <c r="J4329" s="160" t="str">
        <f t="shared" si="135"/>
        <v>yes</v>
      </c>
    </row>
    <row r="4330" spans="2:10">
      <c r="B4330" t="s">
        <v>21235</v>
      </c>
      <c r="C4330" t="s">
        <v>21236</v>
      </c>
      <c r="D4330">
        <v>1</v>
      </c>
      <c r="E4330" s="160">
        <v>46186</v>
      </c>
      <c r="F4330" s="160">
        <v>46190</v>
      </c>
      <c r="G4330" s="160"/>
      <c r="H4330" s="160"/>
      <c r="I4330" s="160" t="b">
        <f t="shared" si="134"/>
        <v>0</v>
      </c>
      <c r="J4330" s="160" t="str">
        <f t="shared" si="135"/>
        <v>yes</v>
      </c>
    </row>
    <row r="4331" spans="2:10">
      <c r="B4331" t="s">
        <v>21237</v>
      </c>
      <c r="C4331" t="s">
        <v>21154</v>
      </c>
      <c r="D4331">
        <v>1</v>
      </c>
      <c r="E4331" s="160">
        <v>46191</v>
      </c>
      <c r="F4331" s="160">
        <v>46196</v>
      </c>
      <c r="G4331" s="160"/>
      <c r="H4331" s="160"/>
      <c r="I4331" s="160" t="b">
        <f t="shared" si="134"/>
        <v>0</v>
      </c>
      <c r="J4331" s="160" t="str">
        <f t="shared" si="135"/>
        <v>yes</v>
      </c>
    </row>
    <row r="4332" spans="2:10">
      <c r="B4332" t="s">
        <v>21238</v>
      </c>
      <c r="C4332" t="s">
        <v>21239</v>
      </c>
      <c r="D4332">
        <v>1</v>
      </c>
      <c r="E4332" s="160">
        <v>46197</v>
      </c>
      <c r="F4332" s="160">
        <v>46200</v>
      </c>
      <c r="G4332" s="160"/>
      <c r="H4332" s="160"/>
      <c r="I4332" s="160" t="b">
        <f t="shared" si="134"/>
        <v>0</v>
      </c>
      <c r="J4332" s="160" t="str">
        <f t="shared" si="135"/>
        <v>yes</v>
      </c>
    </row>
    <row r="4333" spans="2:10">
      <c r="B4333" t="s">
        <v>21240</v>
      </c>
      <c r="C4333" t="s">
        <v>21241</v>
      </c>
      <c r="D4333">
        <v>1</v>
      </c>
      <c r="E4333" s="160">
        <v>46201</v>
      </c>
      <c r="F4333" s="160">
        <v>46203</v>
      </c>
      <c r="G4333" s="160"/>
      <c r="H4333" s="160"/>
      <c r="I4333" s="160" t="b">
        <f t="shared" si="134"/>
        <v>0</v>
      </c>
      <c r="J4333" s="160" t="str">
        <f t="shared" si="135"/>
        <v>yes</v>
      </c>
    </row>
    <row r="4334" spans="2:10">
      <c r="B4334" t="s">
        <v>21242</v>
      </c>
      <c r="C4334" t="s">
        <v>21243</v>
      </c>
      <c r="D4334">
        <v>1</v>
      </c>
      <c r="E4334" s="160">
        <v>46186</v>
      </c>
      <c r="F4334" s="160">
        <v>46187</v>
      </c>
      <c r="G4334" s="160"/>
      <c r="H4334" s="160"/>
      <c r="I4334" s="160" t="b">
        <f t="shared" si="134"/>
        <v>0</v>
      </c>
      <c r="J4334" s="160" t="str">
        <f t="shared" si="135"/>
        <v>yes</v>
      </c>
    </row>
    <row r="4335" spans="2:10">
      <c r="B4335" t="s">
        <v>21244</v>
      </c>
      <c r="C4335" t="s">
        <v>21245</v>
      </c>
      <c r="D4335">
        <v>1</v>
      </c>
      <c r="E4335" s="160">
        <v>46188</v>
      </c>
      <c r="F4335" s="160">
        <v>46189</v>
      </c>
      <c r="G4335" s="160"/>
      <c r="H4335" s="160"/>
      <c r="I4335" s="160" t="b">
        <f t="shared" si="134"/>
        <v>0</v>
      </c>
      <c r="J4335" s="160" t="str">
        <f t="shared" si="135"/>
        <v>yes</v>
      </c>
    </row>
    <row r="4336" spans="2:10">
      <c r="B4336" t="s">
        <v>21246</v>
      </c>
      <c r="C4336" t="s">
        <v>21164</v>
      </c>
      <c r="D4336">
        <v>1</v>
      </c>
      <c r="E4336" s="160">
        <v>46190</v>
      </c>
      <c r="F4336" s="160">
        <v>46191</v>
      </c>
      <c r="I4336" s="160" t="b">
        <f t="shared" si="134"/>
        <v>0</v>
      </c>
      <c r="J4336" s="160" t="str">
        <f t="shared" si="135"/>
        <v>yes</v>
      </c>
    </row>
    <row r="4337" spans="2:10">
      <c r="B4337" t="s">
        <v>21247</v>
      </c>
      <c r="C4337" t="s">
        <v>21248</v>
      </c>
      <c r="D4337">
        <v>1</v>
      </c>
      <c r="E4337" s="160">
        <v>46193</v>
      </c>
      <c r="F4337" s="160">
        <v>46194</v>
      </c>
      <c r="I4337" s="160" t="b">
        <f t="shared" si="134"/>
        <v>0</v>
      </c>
      <c r="J4337" s="160" t="str">
        <f t="shared" si="135"/>
        <v>yes</v>
      </c>
    </row>
    <row r="4338" spans="2:10">
      <c r="B4338" t="s">
        <v>21249</v>
      </c>
      <c r="C4338" t="s">
        <v>21250</v>
      </c>
      <c r="D4338">
        <v>1</v>
      </c>
      <c r="E4338" s="160">
        <v>46195</v>
      </c>
      <c r="F4338" s="160">
        <v>46196</v>
      </c>
      <c r="I4338" s="160" t="b">
        <f t="shared" si="134"/>
        <v>0</v>
      </c>
      <c r="J4338" s="160" t="str">
        <f t="shared" si="135"/>
        <v>yes</v>
      </c>
    </row>
    <row r="4339" spans="2:10">
      <c r="B4339" t="s">
        <v>21251</v>
      </c>
      <c r="C4339" t="s">
        <v>21252</v>
      </c>
      <c r="D4339">
        <v>1</v>
      </c>
      <c r="E4339" s="160">
        <v>46102</v>
      </c>
      <c r="F4339" s="160">
        <v>46103</v>
      </c>
      <c r="G4339" s="160"/>
      <c r="I4339" s="160" t="b">
        <f t="shared" si="134"/>
        <v>0</v>
      </c>
      <c r="J4339" s="160" t="str">
        <f t="shared" si="135"/>
        <v>yes</v>
      </c>
    </row>
    <row r="4340" spans="2:10">
      <c r="B4340" t="s">
        <v>21253</v>
      </c>
      <c r="C4340" t="s">
        <v>21254</v>
      </c>
      <c r="D4340">
        <v>1</v>
      </c>
      <c r="E4340" s="160">
        <v>46104</v>
      </c>
      <c r="F4340" s="160">
        <v>46105</v>
      </c>
      <c r="G4340" s="160"/>
      <c r="H4340" s="160"/>
      <c r="I4340" s="160" t="b">
        <f t="shared" si="134"/>
        <v>0</v>
      </c>
      <c r="J4340" s="160" t="str">
        <f t="shared" si="135"/>
        <v>yes</v>
      </c>
    </row>
    <row r="4341" spans="2:10">
      <c r="B4341" t="s">
        <v>21255</v>
      </c>
      <c r="C4341" t="s">
        <v>21256</v>
      </c>
      <c r="D4341">
        <v>1</v>
      </c>
      <c r="E4341" s="160">
        <v>46106</v>
      </c>
      <c r="F4341" s="160">
        <v>46107</v>
      </c>
      <c r="G4341" s="160"/>
      <c r="H4341" s="160"/>
      <c r="I4341" s="160" t="b">
        <f t="shared" si="134"/>
        <v>0</v>
      </c>
      <c r="J4341" s="160" t="str">
        <f t="shared" si="135"/>
        <v>yes</v>
      </c>
    </row>
    <row r="4342" spans="2:10">
      <c r="B4342" t="s">
        <v>21257</v>
      </c>
      <c r="C4342" t="s">
        <v>21258</v>
      </c>
      <c r="D4342">
        <v>1</v>
      </c>
      <c r="E4342" s="160">
        <v>46109</v>
      </c>
      <c r="F4342" s="160">
        <v>46110</v>
      </c>
      <c r="G4342" s="160"/>
      <c r="H4342" s="160"/>
      <c r="I4342" s="160" t="b">
        <f t="shared" si="134"/>
        <v>0</v>
      </c>
      <c r="J4342" s="160" t="str">
        <f t="shared" si="135"/>
        <v>yes</v>
      </c>
    </row>
    <row r="4343" spans="2:10">
      <c r="B4343" t="s">
        <v>21259</v>
      </c>
      <c r="C4343" t="s">
        <v>21260</v>
      </c>
      <c r="D4343">
        <v>1</v>
      </c>
      <c r="E4343" s="160">
        <v>46111</v>
      </c>
      <c r="F4343" s="160">
        <v>46112</v>
      </c>
      <c r="G4343" s="160"/>
      <c r="H4343" s="160"/>
      <c r="I4343" s="160" t="b">
        <f t="shared" si="134"/>
        <v>0</v>
      </c>
      <c r="J4343" s="160" t="str">
        <f t="shared" si="135"/>
        <v>yes</v>
      </c>
    </row>
    <row r="4344" spans="2:10">
      <c r="B4344" t="s">
        <v>21261</v>
      </c>
      <c r="C4344" t="s">
        <v>21262</v>
      </c>
      <c r="D4344">
        <v>1</v>
      </c>
      <c r="E4344" s="160">
        <v>46104</v>
      </c>
      <c r="F4344" s="160">
        <v>46110</v>
      </c>
      <c r="G4344" s="160"/>
      <c r="H4344" s="160"/>
      <c r="I4344" s="160" t="b">
        <f t="shared" si="134"/>
        <v>0</v>
      </c>
      <c r="J4344" s="160" t="str">
        <f t="shared" si="135"/>
        <v>yes</v>
      </c>
    </row>
    <row r="4345" spans="2:10">
      <c r="B4345" t="s">
        <v>21263</v>
      </c>
      <c r="C4345" t="s">
        <v>21264</v>
      </c>
      <c r="D4345">
        <v>1</v>
      </c>
      <c r="E4345" s="160">
        <v>46111</v>
      </c>
      <c r="F4345" s="160">
        <v>46117</v>
      </c>
      <c r="G4345" s="160"/>
      <c r="H4345" s="160"/>
      <c r="I4345" s="160" t="b">
        <f t="shared" si="134"/>
        <v>0</v>
      </c>
      <c r="J4345" s="160" t="str">
        <f t="shared" si="135"/>
        <v>yes</v>
      </c>
    </row>
    <row r="4346" spans="2:10">
      <c r="B4346" t="s">
        <v>21265</v>
      </c>
      <c r="C4346" t="s">
        <v>21266</v>
      </c>
      <c r="D4346">
        <v>1</v>
      </c>
      <c r="E4346" s="160">
        <v>46118</v>
      </c>
      <c r="F4346" s="160">
        <v>46125</v>
      </c>
      <c r="G4346" s="160"/>
      <c r="H4346" s="160"/>
      <c r="I4346" s="160" t="b">
        <f t="shared" si="134"/>
        <v>0</v>
      </c>
      <c r="J4346" s="160" t="str">
        <f t="shared" si="135"/>
        <v>yes</v>
      </c>
    </row>
    <row r="4347" spans="2:10">
      <c r="B4347" t="s">
        <v>21267</v>
      </c>
      <c r="C4347" t="s">
        <v>21268</v>
      </c>
      <c r="D4347">
        <v>1</v>
      </c>
      <c r="E4347" s="160">
        <v>46126</v>
      </c>
      <c r="F4347" s="160">
        <v>46132</v>
      </c>
      <c r="G4347" s="160"/>
      <c r="H4347" s="160"/>
      <c r="I4347" s="160" t="b">
        <f t="shared" si="134"/>
        <v>0</v>
      </c>
      <c r="J4347" s="160" t="str">
        <f t="shared" si="135"/>
        <v>yes</v>
      </c>
    </row>
    <row r="4348" spans="2:10">
      <c r="B4348" t="s">
        <v>21269</v>
      </c>
      <c r="C4348" t="s">
        <v>21270</v>
      </c>
      <c r="D4348">
        <v>1</v>
      </c>
      <c r="E4348" s="160">
        <v>46133</v>
      </c>
      <c r="F4348" s="160">
        <v>46142</v>
      </c>
      <c r="G4348" s="160"/>
      <c r="H4348" s="160"/>
      <c r="I4348" s="160" t="b">
        <f t="shared" si="134"/>
        <v>0</v>
      </c>
      <c r="J4348" s="160" t="str">
        <f t="shared" si="135"/>
        <v>yes</v>
      </c>
    </row>
    <row r="4349" spans="2:10">
      <c r="B4349" t="s">
        <v>21271</v>
      </c>
      <c r="C4349" t="s">
        <v>21272</v>
      </c>
      <c r="D4349">
        <v>1</v>
      </c>
      <c r="E4349" s="160">
        <v>46111</v>
      </c>
      <c r="F4349" s="160">
        <v>46112</v>
      </c>
      <c r="G4349" s="160"/>
      <c r="H4349" s="160"/>
      <c r="I4349" s="160" t="b">
        <f t="shared" si="134"/>
        <v>0</v>
      </c>
      <c r="J4349" s="160" t="str">
        <f t="shared" si="135"/>
        <v>yes</v>
      </c>
    </row>
    <row r="4350" spans="2:10">
      <c r="B4350" t="s">
        <v>21273</v>
      </c>
      <c r="C4350" t="s">
        <v>21274</v>
      </c>
      <c r="D4350">
        <v>1</v>
      </c>
      <c r="E4350" s="160">
        <v>46113</v>
      </c>
      <c r="F4350" s="160">
        <v>46114</v>
      </c>
      <c r="G4350" s="160"/>
      <c r="H4350" s="160"/>
      <c r="I4350" s="160" t="b">
        <f t="shared" si="134"/>
        <v>0</v>
      </c>
      <c r="J4350" s="160" t="str">
        <f t="shared" si="135"/>
        <v>yes</v>
      </c>
    </row>
    <row r="4351" spans="2:10">
      <c r="B4351" t="s">
        <v>21275</v>
      </c>
      <c r="C4351" t="s">
        <v>21276</v>
      </c>
      <c r="D4351">
        <v>1</v>
      </c>
      <c r="E4351" s="160">
        <v>46116</v>
      </c>
      <c r="F4351" s="160">
        <v>46117</v>
      </c>
      <c r="G4351" s="160"/>
      <c r="H4351" s="160"/>
      <c r="I4351" s="160" t="b">
        <f t="shared" si="134"/>
        <v>0</v>
      </c>
      <c r="J4351" s="160" t="str">
        <f t="shared" si="135"/>
        <v>yes</v>
      </c>
    </row>
    <row r="4352" spans="2:10">
      <c r="B4352" t="s">
        <v>21277</v>
      </c>
      <c r="C4352" t="s">
        <v>21278</v>
      </c>
      <c r="D4352">
        <v>1</v>
      </c>
      <c r="E4352" s="160">
        <v>46118</v>
      </c>
      <c r="F4352" s="160">
        <v>46119</v>
      </c>
      <c r="G4352" s="160"/>
      <c r="H4352" s="160"/>
      <c r="I4352" s="160" t="b">
        <f t="shared" si="134"/>
        <v>0</v>
      </c>
      <c r="J4352" s="160" t="str">
        <f t="shared" si="135"/>
        <v>yes</v>
      </c>
    </row>
    <row r="4353" spans="2:10">
      <c r="B4353" t="s">
        <v>21279</v>
      </c>
      <c r="C4353" t="s">
        <v>21280</v>
      </c>
      <c r="D4353">
        <v>1</v>
      </c>
      <c r="E4353" s="160">
        <v>46120</v>
      </c>
      <c r="F4353" s="160">
        <v>46121</v>
      </c>
      <c r="G4353" s="160"/>
      <c r="H4353" s="160"/>
      <c r="I4353" s="160" t="b">
        <f t="shared" si="134"/>
        <v>0</v>
      </c>
      <c r="J4353" s="160" t="str">
        <f t="shared" si="135"/>
        <v>yes</v>
      </c>
    </row>
    <row r="4354" spans="2:10">
      <c r="B4354" t="s">
        <v>21281</v>
      </c>
      <c r="C4354" t="s">
        <v>21282</v>
      </c>
      <c r="D4354">
        <v>1</v>
      </c>
      <c r="E4354" s="160">
        <v>46113</v>
      </c>
      <c r="F4354" s="160">
        <v>46114</v>
      </c>
      <c r="G4354" s="160"/>
      <c r="H4354" s="160"/>
      <c r="I4354" s="160" t="b">
        <f t="shared" si="134"/>
        <v>0</v>
      </c>
      <c r="J4354" s="160" t="str">
        <f t="shared" si="135"/>
        <v>yes</v>
      </c>
    </row>
    <row r="4355" spans="2:10">
      <c r="B4355" t="s">
        <v>21283</v>
      </c>
      <c r="C4355" t="s">
        <v>21284</v>
      </c>
      <c r="D4355">
        <v>1</v>
      </c>
      <c r="E4355" s="160">
        <v>46116</v>
      </c>
      <c r="F4355" s="160">
        <v>46119</v>
      </c>
      <c r="G4355" s="160"/>
      <c r="H4355" s="160"/>
      <c r="I4355" s="160" t="b">
        <f t="shared" si="134"/>
        <v>0</v>
      </c>
      <c r="J4355" s="160" t="str">
        <f t="shared" si="135"/>
        <v>yes</v>
      </c>
    </row>
    <row r="4356" spans="2:10">
      <c r="B4356" t="s">
        <v>21285</v>
      </c>
      <c r="C4356" t="s">
        <v>21286</v>
      </c>
      <c r="D4356">
        <v>1</v>
      </c>
      <c r="E4356" s="160">
        <v>46120</v>
      </c>
      <c r="F4356" s="160">
        <v>46124</v>
      </c>
      <c r="G4356" s="160"/>
      <c r="H4356" s="160"/>
      <c r="I4356" s="160" t="b">
        <f t="shared" si="134"/>
        <v>0</v>
      </c>
      <c r="J4356" s="160" t="str">
        <f t="shared" si="135"/>
        <v>yes</v>
      </c>
    </row>
    <row r="4357" spans="2:10">
      <c r="B4357" t="s">
        <v>21287</v>
      </c>
      <c r="C4357" t="s">
        <v>21288</v>
      </c>
      <c r="D4357">
        <v>1</v>
      </c>
      <c r="E4357" s="160">
        <v>46125</v>
      </c>
      <c r="F4357" s="160">
        <v>46127</v>
      </c>
      <c r="G4357" s="160"/>
      <c r="H4357" s="160"/>
      <c r="I4357" s="160" t="b">
        <f t="shared" si="134"/>
        <v>0</v>
      </c>
      <c r="J4357" s="160" t="str">
        <f t="shared" si="135"/>
        <v>yes</v>
      </c>
    </row>
    <row r="4358" spans="2:10">
      <c r="B4358" t="s">
        <v>21289</v>
      </c>
      <c r="C4358" t="s">
        <v>21290</v>
      </c>
      <c r="D4358">
        <v>1</v>
      </c>
      <c r="E4358" s="160">
        <v>46128</v>
      </c>
      <c r="F4358" s="160">
        <v>46130</v>
      </c>
      <c r="G4358" s="160"/>
      <c r="H4358" s="160"/>
      <c r="I4358" s="160" t="b">
        <f t="shared" si="134"/>
        <v>0</v>
      </c>
      <c r="J4358" s="160" t="str">
        <f t="shared" si="135"/>
        <v>yes</v>
      </c>
    </row>
    <row r="4359" spans="2:10">
      <c r="B4359" t="s">
        <v>21291</v>
      </c>
      <c r="C4359" t="s">
        <v>21292</v>
      </c>
      <c r="D4359">
        <v>1</v>
      </c>
      <c r="E4359" s="160">
        <v>46102</v>
      </c>
      <c r="F4359" s="160">
        <v>46104</v>
      </c>
      <c r="G4359" s="160"/>
      <c r="H4359" s="160"/>
      <c r="I4359" s="160" t="b">
        <f t="shared" si="134"/>
        <v>0</v>
      </c>
      <c r="J4359" s="160" t="str">
        <f t="shared" si="135"/>
        <v>yes</v>
      </c>
    </row>
    <row r="4360" spans="2:10">
      <c r="B4360" t="s">
        <v>21293</v>
      </c>
      <c r="C4360" t="s">
        <v>21294</v>
      </c>
      <c r="D4360">
        <v>1</v>
      </c>
      <c r="E4360" s="160">
        <v>46105</v>
      </c>
      <c r="F4360" s="160">
        <v>46107</v>
      </c>
      <c r="G4360" s="160"/>
      <c r="H4360" s="160"/>
      <c r="I4360" s="160" t="b">
        <f t="shared" si="134"/>
        <v>0</v>
      </c>
      <c r="J4360" s="160" t="str">
        <f t="shared" si="135"/>
        <v>yes</v>
      </c>
    </row>
    <row r="4361" spans="2:10">
      <c r="B4361" t="s">
        <v>21295</v>
      </c>
      <c r="C4361" t="s">
        <v>21296</v>
      </c>
      <c r="D4361">
        <v>1</v>
      </c>
      <c r="E4361" s="160">
        <v>46109</v>
      </c>
      <c r="F4361" s="160">
        <v>46111</v>
      </c>
      <c r="G4361" s="160"/>
      <c r="H4361" s="160"/>
      <c r="I4361" s="160" t="b">
        <f t="shared" si="134"/>
        <v>0</v>
      </c>
      <c r="J4361" s="160" t="str">
        <f t="shared" si="135"/>
        <v>yes</v>
      </c>
    </row>
    <row r="4362" spans="2:10">
      <c r="B4362" t="s">
        <v>21297</v>
      </c>
      <c r="C4362" t="s">
        <v>21298</v>
      </c>
      <c r="D4362">
        <v>1</v>
      </c>
      <c r="E4362" s="160">
        <v>46112</v>
      </c>
      <c r="F4362" s="160">
        <v>46114</v>
      </c>
      <c r="G4362" s="160"/>
      <c r="H4362" s="160"/>
      <c r="I4362" s="160" t="b">
        <f t="shared" si="134"/>
        <v>0</v>
      </c>
      <c r="J4362" s="160" t="str">
        <f t="shared" si="135"/>
        <v>yes</v>
      </c>
    </row>
    <row r="4363" spans="2:10">
      <c r="B4363" t="s">
        <v>21299</v>
      </c>
      <c r="C4363" t="s">
        <v>21300</v>
      </c>
      <c r="D4363">
        <v>1</v>
      </c>
      <c r="E4363" s="160">
        <v>46116</v>
      </c>
      <c r="F4363" s="160">
        <v>46119</v>
      </c>
      <c r="G4363" s="160"/>
      <c r="H4363" s="160"/>
      <c r="I4363" s="160" t="b">
        <f t="shared" ref="I4363:I4426" si="136">IF(E4363=G4363,"yes")</f>
        <v>0</v>
      </c>
      <c r="J4363" s="160" t="str">
        <f t="shared" ref="J4363:J4426" si="137">IF(E4363&gt;G4363,"yes")</f>
        <v>yes</v>
      </c>
    </row>
    <row r="4364" spans="2:10">
      <c r="B4364" t="s">
        <v>21301</v>
      </c>
      <c r="C4364" t="s">
        <v>21302</v>
      </c>
      <c r="D4364">
        <v>1</v>
      </c>
      <c r="E4364" s="160">
        <v>46116</v>
      </c>
      <c r="F4364" s="160">
        <v>46125</v>
      </c>
      <c r="G4364" s="160"/>
      <c r="H4364" s="160"/>
      <c r="I4364" s="160" t="b">
        <f t="shared" si="136"/>
        <v>0</v>
      </c>
      <c r="J4364" s="160" t="str">
        <f t="shared" si="137"/>
        <v>yes</v>
      </c>
    </row>
    <row r="4365" spans="2:10">
      <c r="B4365" t="s">
        <v>21303</v>
      </c>
      <c r="C4365" t="s">
        <v>21304</v>
      </c>
      <c r="D4365">
        <v>1</v>
      </c>
      <c r="E4365" s="160">
        <v>46126</v>
      </c>
      <c r="F4365" s="160">
        <v>46135</v>
      </c>
      <c r="G4365" s="160"/>
      <c r="H4365" s="160"/>
      <c r="I4365" s="160" t="b">
        <f t="shared" si="136"/>
        <v>0</v>
      </c>
      <c r="J4365" s="160" t="str">
        <f t="shared" si="137"/>
        <v>yes</v>
      </c>
    </row>
    <row r="4366" spans="2:10">
      <c r="B4366" t="s">
        <v>21305</v>
      </c>
      <c r="C4366" t="s">
        <v>21306</v>
      </c>
      <c r="D4366">
        <v>1</v>
      </c>
      <c r="E4366" s="160">
        <v>46137</v>
      </c>
      <c r="F4366" s="160">
        <v>46148</v>
      </c>
      <c r="G4366" s="160"/>
      <c r="H4366" s="160"/>
      <c r="I4366" s="160" t="b">
        <f t="shared" si="136"/>
        <v>0</v>
      </c>
      <c r="J4366" s="160" t="str">
        <f t="shared" si="137"/>
        <v>yes</v>
      </c>
    </row>
    <row r="4367" spans="2:10">
      <c r="B4367" t="s">
        <v>21307</v>
      </c>
      <c r="C4367" t="s">
        <v>21308</v>
      </c>
      <c r="D4367">
        <v>1</v>
      </c>
      <c r="E4367" s="160">
        <v>46149</v>
      </c>
      <c r="F4367" s="160">
        <v>46159</v>
      </c>
      <c r="G4367" s="160"/>
      <c r="H4367" s="160"/>
      <c r="I4367" s="160" t="b">
        <f t="shared" si="136"/>
        <v>0</v>
      </c>
      <c r="J4367" s="160" t="str">
        <f t="shared" si="137"/>
        <v>yes</v>
      </c>
    </row>
    <row r="4368" spans="2:10">
      <c r="B4368" t="s">
        <v>21309</v>
      </c>
      <c r="C4368" t="s">
        <v>21310</v>
      </c>
      <c r="D4368">
        <v>1</v>
      </c>
      <c r="E4368" s="160">
        <v>46160</v>
      </c>
      <c r="F4368" s="160">
        <v>46175</v>
      </c>
      <c r="G4368" s="160"/>
      <c r="H4368" s="160"/>
      <c r="I4368" s="160" t="b">
        <f t="shared" si="136"/>
        <v>0</v>
      </c>
      <c r="J4368" s="160" t="str">
        <f t="shared" si="137"/>
        <v>yes</v>
      </c>
    </row>
    <row r="4369" spans="2:10">
      <c r="B4369" t="s">
        <v>21311</v>
      </c>
      <c r="C4369" t="s">
        <v>21312</v>
      </c>
      <c r="D4369">
        <v>1</v>
      </c>
      <c r="E4369" s="160">
        <v>46126</v>
      </c>
      <c r="F4369" s="160">
        <v>46127</v>
      </c>
      <c r="G4369" s="160"/>
      <c r="H4369" s="160"/>
      <c r="I4369" s="160" t="b">
        <f t="shared" si="136"/>
        <v>0</v>
      </c>
      <c r="J4369" s="160" t="str">
        <f t="shared" si="137"/>
        <v>yes</v>
      </c>
    </row>
    <row r="4370" spans="2:10">
      <c r="B4370" t="s">
        <v>21313</v>
      </c>
      <c r="C4370" t="s">
        <v>21314</v>
      </c>
      <c r="D4370">
        <v>1</v>
      </c>
      <c r="E4370" s="160">
        <v>46128</v>
      </c>
      <c r="F4370" s="160">
        <v>46131</v>
      </c>
      <c r="G4370" s="160"/>
      <c r="H4370" s="160"/>
      <c r="I4370" s="160" t="b">
        <f t="shared" si="136"/>
        <v>0</v>
      </c>
      <c r="J4370" s="160" t="str">
        <f t="shared" si="137"/>
        <v>yes</v>
      </c>
    </row>
    <row r="4371" spans="2:10">
      <c r="B4371" t="s">
        <v>21315</v>
      </c>
      <c r="C4371" t="s">
        <v>21286</v>
      </c>
      <c r="D4371">
        <v>1</v>
      </c>
      <c r="E4371" s="160">
        <v>46132</v>
      </c>
      <c r="F4371" s="160">
        <v>46134</v>
      </c>
      <c r="G4371" s="160"/>
      <c r="H4371" s="160"/>
      <c r="I4371" s="160" t="b">
        <f t="shared" si="136"/>
        <v>0</v>
      </c>
      <c r="J4371" s="160" t="str">
        <f t="shared" si="137"/>
        <v>yes</v>
      </c>
    </row>
    <row r="4372" spans="2:10">
      <c r="B4372" t="s">
        <v>21316</v>
      </c>
      <c r="C4372" t="s">
        <v>21317</v>
      </c>
      <c r="D4372">
        <v>1</v>
      </c>
      <c r="E4372" s="160">
        <v>46135</v>
      </c>
      <c r="F4372" s="160">
        <v>46137</v>
      </c>
      <c r="G4372" s="160"/>
      <c r="H4372" s="160"/>
      <c r="I4372" s="160" t="b">
        <f t="shared" si="136"/>
        <v>0</v>
      </c>
      <c r="J4372" s="160" t="str">
        <f t="shared" si="137"/>
        <v>yes</v>
      </c>
    </row>
    <row r="4373" spans="2:10">
      <c r="B4373" t="s">
        <v>21318</v>
      </c>
      <c r="C4373" t="s">
        <v>21319</v>
      </c>
      <c r="D4373">
        <v>1</v>
      </c>
      <c r="E4373" s="160">
        <v>46138</v>
      </c>
      <c r="F4373" s="160">
        <v>46139</v>
      </c>
      <c r="G4373" s="160"/>
      <c r="H4373" s="160"/>
      <c r="I4373" s="160" t="b">
        <f t="shared" si="136"/>
        <v>0</v>
      </c>
      <c r="J4373" s="160" t="str">
        <f t="shared" si="137"/>
        <v>yes</v>
      </c>
    </row>
    <row r="4374" spans="2:10">
      <c r="B4374" t="s">
        <v>21320</v>
      </c>
      <c r="C4374" t="s">
        <v>21321</v>
      </c>
      <c r="D4374">
        <v>1</v>
      </c>
      <c r="E4374" s="160">
        <v>46128</v>
      </c>
      <c r="F4374" s="160">
        <v>46131</v>
      </c>
      <c r="G4374" s="160"/>
      <c r="H4374" s="160"/>
      <c r="I4374" s="160" t="b">
        <f t="shared" si="136"/>
        <v>0</v>
      </c>
      <c r="J4374" s="160" t="str">
        <f t="shared" si="137"/>
        <v>yes</v>
      </c>
    </row>
    <row r="4375" spans="2:10">
      <c r="B4375" t="s">
        <v>21322</v>
      </c>
      <c r="C4375" t="s">
        <v>21323</v>
      </c>
      <c r="D4375">
        <v>1</v>
      </c>
      <c r="E4375" s="160">
        <v>46132</v>
      </c>
      <c r="F4375" s="160">
        <v>46138</v>
      </c>
      <c r="G4375" s="160"/>
      <c r="H4375" s="160"/>
      <c r="I4375" s="160" t="b">
        <f t="shared" si="136"/>
        <v>0</v>
      </c>
      <c r="J4375" s="160" t="str">
        <f t="shared" si="137"/>
        <v>yes</v>
      </c>
    </row>
    <row r="4376" spans="2:10">
      <c r="B4376" t="s">
        <v>21324</v>
      </c>
      <c r="C4376" t="s">
        <v>21325</v>
      </c>
      <c r="D4376">
        <v>1</v>
      </c>
      <c r="E4376" s="160">
        <v>46139</v>
      </c>
      <c r="F4376" s="160">
        <v>46145</v>
      </c>
      <c r="G4376" s="160"/>
      <c r="H4376" s="160"/>
      <c r="I4376" s="160" t="b">
        <f t="shared" si="136"/>
        <v>0</v>
      </c>
      <c r="J4376" s="160" t="str">
        <f t="shared" si="137"/>
        <v>yes</v>
      </c>
    </row>
    <row r="4377" spans="2:10">
      <c r="B4377" t="s">
        <v>21326</v>
      </c>
      <c r="C4377" t="s">
        <v>21327</v>
      </c>
      <c r="D4377">
        <v>1</v>
      </c>
      <c r="E4377" s="160">
        <v>46146</v>
      </c>
      <c r="F4377" s="160">
        <v>46148</v>
      </c>
      <c r="G4377" s="160"/>
      <c r="H4377" s="160"/>
      <c r="I4377" s="160" t="b">
        <f t="shared" si="136"/>
        <v>0</v>
      </c>
      <c r="J4377" s="160" t="str">
        <f t="shared" si="137"/>
        <v>yes</v>
      </c>
    </row>
    <row r="4378" spans="2:10">
      <c r="B4378" t="s">
        <v>21328</v>
      </c>
      <c r="C4378" t="s">
        <v>21329</v>
      </c>
      <c r="D4378">
        <v>1</v>
      </c>
      <c r="E4378" s="160">
        <v>46149</v>
      </c>
      <c r="F4378" s="160">
        <v>46152</v>
      </c>
      <c r="G4378" s="160"/>
      <c r="H4378" s="160"/>
      <c r="I4378" s="160" t="b">
        <f t="shared" si="136"/>
        <v>0</v>
      </c>
      <c r="J4378" s="160" t="str">
        <f t="shared" si="137"/>
        <v>yes</v>
      </c>
    </row>
    <row r="4379" spans="2:10">
      <c r="B4379" t="s">
        <v>21330</v>
      </c>
      <c r="C4379" t="s">
        <v>21331</v>
      </c>
      <c r="D4379">
        <v>1</v>
      </c>
      <c r="E4379" s="160">
        <v>46144</v>
      </c>
      <c r="F4379" s="160">
        <v>46146</v>
      </c>
      <c r="G4379" s="160">
        <v>45955</v>
      </c>
      <c r="H4379" s="160"/>
      <c r="I4379" s="160" t="b">
        <f t="shared" si="136"/>
        <v>0</v>
      </c>
      <c r="J4379" s="160" t="str">
        <f t="shared" si="137"/>
        <v>yes</v>
      </c>
    </row>
    <row r="4380" spans="2:10">
      <c r="B4380" t="s">
        <v>21332</v>
      </c>
      <c r="C4380" t="s">
        <v>21333</v>
      </c>
      <c r="D4380">
        <v>1</v>
      </c>
      <c r="E4380" s="160">
        <v>46147</v>
      </c>
      <c r="F4380" s="160">
        <v>46149</v>
      </c>
      <c r="G4380" s="160">
        <v>45957</v>
      </c>
      <c r="H4380" s="160"/>
      <c r="I4380" s="160" t="b">
        <f t="shared" si="136"/>
        <v>0</v>
      </c>
      <c r="J4380" s="160" t="str">
        <f t="shared" si="137"/>
        <v>yes</v>
      </c>
    </row>
    <row r="4381" spans="2:10">
      <c r="B4381" t="s">
        <v>21334</v>
      </c>
      <c r="C4381" t="s">
        <v>21335</v>
      </c>
      <c r="D4381">
        <v>1</v>
      </c>
      <c r="E4381" s="160">
        <v>46151</v>
      </c>
      <c r="F4381" s="160">
        <v>46154</v>
      </c>
      <c r="G4381" s="160">
        <v>45960</v>
      </c>
      <c r="H4381" s="160"/>
      <c r="I4381" s="160" t="b">
        <f t="shared" si="136"/>
        <v>0</v>
      </c>
      <c r="J4381" s="160" t="str">
        <f t="shared" si="137"/>
        <v>yes</v>
      </c>
    </row>
    <row r="4382" spans="2:10">
      <c r="B4382" t="s">
        <v>21336</v>
      </c>
      <c r="C4382" t="s">
        <v>21337</v>
      </c>
      <c r="D4382">
        <v>1</v>
      </c>
      <c r="E4382" s="160">
        <v>46155</v>
      </c>
      <c r="F4382" s="160">
        <v>46158</v>
      </c>
      <c r="G4382" s="160"/>
      <c r="H4382" s="160"/>
      <c r="I4382" s="160" t="b">
        <f t="shared" si="136"/>
        <v>0</v>
      </c>
      <c r="J4382" s="160" t="str">
        <f t="shared" si="137"/>
        <v>yes</v>
      </c>
    </row>
    <row r="4383" spans="2:10">
      <c r="B4383" t="s">
        <v>21338</v>
      </c>
      <c r="C4383" t="s">
        <v>21339</v>
      </c>
      <c r="D4383">
        <v>1</v>
      </c>
      <c r="E4383" s="160">
        <v>46159</v>
      </c>
      <c r="F4383" s="160">
        <v>46162</v>
      </c>
      <c r="G4383" s="160"/>
      <c r="H4383" s="160"/>
      <c r="I4383" s="160" t="b">
        <f t="shared" si="136"/>
        <v>0</v>
      </c>
      <c r="J4383" s="160" t="str">
        <f t="shared" si="137"/>
        <v>yes</v>
      </c>
    </row>
    <row r="4384" spans="2:10">
      <c r="B4384" t="s">
        <v>21340</v>
      </c>
      <c r="C4384" t="s">
        <v>21341</v>
      </c>
      <c r="D4384">
        <v>1</v>
      </c>
      <c r="E4384" s="160">
        <v>46154</v>
      </c>
      <c r="F4384" s="160">
        <v>46155</v>
      </c>
      <c r="G4384" s="160"/>
      <c r="H4384" s="160"/>
      <c r="I4384" s="160" t="b">
        <f t="shared" si="136"/>
        <v>0</v>
      </c>
      <c r="J4384" s="160" t="str">
        <f t="shared" si="137"/>
        <v>yes</v>
      </c>
    </row>
    <row r="4385" spans="2:10">
      <c r="B4385" t="s">
        <v>21342</v>
      </c>
      <c r="C4385" t="s">
        <v>21343</v>
      </c>
      <c r="D4385">
        <v>1</v>
      </c>
      <c r="E4385" s="160">
        <v>46156</v>
      </c>
      <c r="F4385" s="160">
        <v>46158</v>
      </c>
      <c r="G4385" s="160"/>
      <c r="H4385" s="160"/>
      <c r="I4385" s="160" t="b">
        <f t="shared" si="136"/>
        <v>0</v>
      </c>
      <c r="J4385" s="160" t="str">
        <f t="shared" si="137"/>
        <v>yes</v>
      </c>
    </row>
    <row r="4386" spans="2:10">
      <c r="B4386" t="s">
        <v>21344</v>
      </c>
      <c r="C4386" t="s">
        <v>21345</v>
      </c>
      <c r="D4386">
        <v>1</v>
      </c>
      <c r="E4386" s="160">
        <v>46149</v>
      </c>
      <c r="F4386" s="160">
        <v>46151</v>
      </c>
      <c r="G4386" s="160"/>
      <c r="H4386" s="160"/>
      <c r="I4386" s="160" t="b">
        <f t="shared" si="136"/>
        <v>0</v>
      </c>
      <c r="J4386" s="160" t="str">
        <f t="shared" si="137"/>
        <v>yes</v>
      </c>
    </row>
    <row r="4387" spans="2:10">
      <c r="B4387" t="s">
        <v>21346</v>
      </c>
      <c r="C4387" t="s">
        <v>21347</v>
      </c>
      <c r="D4387">
        <v>1</v>
      </c>
      <c r="E4387" s="160">
        <v>46152</v>
      </c>
      <c r="F4387" s="160">
        <v>46153</v>
      </c>
      <c r="G4387" s="160"/>
      <c r="H4387" s="160"/>
      <c r="I4387" s="160" t="b">
        <f t="shared" si="136"/>
        <v>0</v>
      </c>
      <c r="J4387" s="160" t="str">
        <f t="shared" si="137"/>
        <v>yes</v>
      </c>
    </row>
    <row r="4388" spans="2:10">
      <c r="B4388" t="s">
        <v>21348</v>
      </c>
      <c r="C4388" t="s">
        <v>21286</v>
      </c>
      <c r="D4388">
        <v>1</v>
      </c>
      <c r="E4388" s="160">
        <v>46154</v>
      </c>
      <c r="F4388" s="160">
        <v>46155</v>
      </c>
      <c r="G4388" s="160"/>
      <c r="H4388" s="160"/>
      <c r="I4388" s="160" t="b">
        <f t="shared" si="136"/>
        <v>0</v>
      </c>
      <c r="J4388" s="160" t="str">
        <f t="shared" si="137"/>
        <v>yes</v>
      </c>
    </row>
    <row r="4389" spans="2:10">
      <c r="B4389" t="s">
        <v>21349</v>
      </c>
      <c r="C4389" t="s">
        <v>21350</v>
      </c>
      <c r="D4389">
        <v>1</v>
      </c>
      <c r="E4389" s="160">
        <v>46156</v>
      </c>
      <c r="F4389" s="160">
        <v>46158</v>
      </c>
      <c r="G4389" s="160"/>
      <c r="H4389" s="160"/>
      <c r="I4389" s="160" t="b">
        <f t="shared" si="136"/>
        <v>0</v>
      </c>
      <c r="J4389" s="160" t="str">
        <f t="shared" si="137"/>
        <v>yes</v>
      </c>
    </row>
    <row r="4390" spans="2:10">
      <c r="B4390" t="s">
        <v>21351</v>
      </c>
      <c r="C4390" t="s">
        <v>21352</v>
      </c>
      <c r="D4390">
        <v>1</v>
      </c>
      <c r="E4390" s="160">
        <v>46159</v>
      </c>
      <c r="F4390" s="160">
        <v>46160</v>
      </c>
      <c r="G4390" s="160"/>
      <c r="H4390" s="160"/>
      <c r="I4390" s="160" t="b">
        <f t="shared" si="136"/>
        <v>0</v>
      </c>
      <c r="J4390" s="160" t="str">
        <f t="shared" si="137"/>
        <v>yes</v>
      </c>
    </row>
    <row r="4391" spans="2:10">
      <c r="B4391" t="s">
        <v>21353</v>
      </c>
      <c r="C4391" t="s">
        <v>21354</v>
      </c>
      <c r="D4391">
        <v>1</v>
      </c>
      <c r="E4391" s="160">
        <v>46163</v>
      </c>
      <c r="F4391" s="160">
        <v>46168</v>
      </c>
      <c r="G4391" s="160"/>
      <c r="H4391" s="160"/>
      <c r="I4391" s="160" t="b">
        <f t="shared" si="136"/>
        <v>0</v>
      </c>
      <c r="J4391" s="160" t="str">
        <f t="shared" si="137"/>
        <v>yes</v>
      </c>
    </row>
    <row r="4392" spans="2:10">
      <c r="B4392" t="s">
        <v>21355</v>
      </c>
      <c r="C4392" t="s">
        <v>21356</v>
      </c>
      <c r="D4392">
        <v>1</v>
      </c>
      <c r="E4392" s="160">
        <v>46169</v>
      </c>
      <c r="F4392" s="160">
        <v>46174</v>
      </c>
      <c r="G4392" s="160"/>
      <c r="H4392" s="160"/>
      <c r="I4392" s="160" t="b">
        <f t="shared" si="136"/>
        <v>0</v>
      </c>
      <c r="J4392" s="160" t="str">
        <f t="shared" si="137"/>
        <v>yes</v>
      </c>
    </row>
    <row r="4393" spans="2:10">
      <c r="B4393" t="s">
        <v>21357</v>
      </c>
      <c r="C4393" t="s">
        <v>21358</v>
      </c>
      <c r="D4393">
        <v>1</v>
      </c>
      <c r="E4393" s="160">
        <v>46175</v>
      </c>
      <c r="F4393" s="160">
        <v>46181</v>
      </c>
      <c r="G4393" s="160"/>
      <c r="H4393" s="160"/>
      <c r="I4393" s="160" t="b">
        <f t="shared" si="136"/>
        <v>0</v>
      </c>
      <c r="J4393" s="160" t="str">
        <f t="shared" si="137"/>
        <v>yes</v>
      </c>
    </row>
    <row r="4394" spans="2:10">
      <c r="B4394" t="s">
        <v>21359</v>
      </c>
      <c r="C4394" t="s">
        <v>21360</v>
      </c>
      <c r="D4394">
        <v>1</v>
      </c>
      <c r="E4394" s="160">
        <v>46182</v>
      </c>
      <c r="F4394" s="160">
        <v>46187</v>
      </c>
      <c r="G4394" s="160"/>
      <c r="H4394" s="160"/>
      <c r="I4394" s="160" t="b">
        <f t="shared" si="136"/>
        <v>0</v>
      </c>
      <c r="J4394" s="160" t="str">
        <f t="shared" si="137"/>
        <v>yes</v>
      </c>
    </row>
    <row r="4395" spans="2:10">
      <c r="B4395" t="s">
        <v>21361</v>
      </c>
      <c r="C4395" t="s">
        <v>21362</v>
      </c>
      <c r="D4395">
        <v>1</v>
      </c>
      <c r="E4395" s="160">
        <v>46188</v>
      </c>
      <c r="F4395" s="160">
        <v>46196</v>
      </c>
      <c r="G4395" s="160"/>
      <c r="H4395" s="160"/>
      <c r="I4395" s="160" t="b">
        <f t="shared" si="136"/>
        <v>0</v>
      </c>
      <c r="J4395" s="160" t="str">
        <f t="shared" si="137"/>
        <v>yes</v>
      </c>
    </row>
    <row r="4396" spans="2:10">
      <c r="B4396" t="s">
        <v>21363</v>
      </c>
      <c r="C4396" t="s">
        <v>21364</v>
      </c>
      <c r="D4396">
        <v>1</v>
      </c>
      <c r="E4396" s="160">
        <v>46169</v>
      </c>
      <c r="F4396" s="160">
        <v>46174</v>
      </c>
      <c r="G4396" s="160"/>
      <c r="H4396" s="160"/>
      <c r="I4396" s="160" t="b">
        <f t="shared" si="136"/>
        <v>0</v>
      </c>
      <c r="J4396" s="160" t="str">
        <f t="shared" si="137"/>
        <v>yes</v>
      </c>
    </row>
    <row r="4397" spans="2:10">
      <c r="B4397" t="s">
        <v>21365</v>
      </c>
      <c r="C4397" t="s">
        <v>21366</v>
      </c>
      <c r="D4397">
        <v>1</v>
      </c>
      <c r="E4397" s="160">
        <v>46175</v>
      </c>
      <c r="F4397" s="160">
        <v>46180</v>
      </c>
      <c r="G4397" s="160"/>
      <c r="H4397" s="160"/>
      <c r="I4397" s="160" t="b">
        <f t="shared" si="136"/>
        <v>0</v>
      </c>
      <c r="J4397" s="160" t="str">
        <f t="shared" si="137"/>
        <v>yes</v>
      </c>
    </row>
    <row r="4398" spans="2:10">
      <c r="B4398" t="s">
        <v>21367</v>
      </c>
      <c r="C4398" t="s">
        <v>21368</v>
      </c>
      <c r="D4398">
        <v>1</v>
      </c>
      <c r="E4398" s="160">
        <v>46181</v>
      </c>
      <c r="F4398" s="160">
        <v>46187</v>
      </c>
      <c r="G4398" s="160"/>
      <c r="H4398" s="160"/>
      <c r="I4398" s="160" t="b">
        <f t="shared" si="136"/>
        <v>0</v>
      </c>
      <c r="J4398" s="160" t="str">
        <f t="shared" si="137"/>
        <v>yes</v>
      </c>
    </row>
    <row r="4399" spans="2:10">
      <c r="B4399" t="s">
        <v>21369</v>
      </c>
      <c r="C4399" t="s">
        <v>21370</v>
      </c>
      <c r="D4399">
        <v>1</v>
      </c>
      <c r="E4399" s="160">
        <v>46188</v>
      </c>
      <c r="F4399" s="160">
        <v>46193</v>
      </c>
      <c r="G4399" s="160"/>
      <c r="H4399" s="160"/>
      <c r="I4399" s="160" t="b">
        <f t="shared" si="136"/>
        <v>0</v>
      </c>
      <c r="J4399" s="160" t="str">
        <f t="shared" si="137"/>
        <v>yes</v>
      </c>
    </row>
    <row r="4400" spans="2:10">
      <c r="B4400" t="s">
        <v>21371</v>
      </c>
      <c r="C4400" t="s">
        <v>21372</v>
      </c>
      <c r="D4400">
        <v>1</v>
      </c>
      <c r="E4400" s="160">
        <v>46194</v>
      </c>
      <c r="F4400" s="160">
        <v>46201</v>
      </c>
      <c r="G4400" s="160"/>
      <c r="H4400" s="160"/>
      <c r="I4400" s="160" t="b">
        <f t="shared" si="136"/>
        <v>0</v>
      </c>
      <c r="J4400" s="160" t="str">
        <f t="shared" si="137"/>
        <v>yes</v>
      </c>
    </row>
    <row r="4401" spans="2:10">
      <c r="B4401" t="s">
        <v>21373</v>
      </c>
      <c r="C4401" t="s">
        <v>21374</v>
      </c>
      <c r="D4401">
        <v>1</v>
      </c>
      <c r="E4401" s="160">
        <v>46175</v>
      </c>
      <c r="F4401" s="160">
        <v>46176</v>
      </c>
      <c r="G4401" s="160"/>
      <c r="H4401" s="160"/>
      <c r="I4401" s="160" t="b">
        <f t="shared" si="136"/>
        <v>0</v>
      </c>
      <c r="J4401" s="160" t="str">
        <f t="shared" si="137"/>
        <v>yes</v>
      </c>
    </row>
    <row r="4402" spans="2:10">
      <c r="B4402" t="s">
        <v>21375</v>
      </c>
      <c r="C4402" t="s">
        <v>21376</v>
      </c>
      <c r="D4402">
        <v>1</v>
      </c>
      <c r="E4402" s="160">
        <v>46177</v>
      </c>
      <c r="F4402" s="160">
        <v>46181</v>
      </c>
      <c r="G4402" s="160"/>
      <c r="H4402" s="160"/>
      <c r="I4402" s="160" t="b">
        <f t="shared" si="136"/>
        <v>0</v>
      </c>
      <c r="J4402" s="160" t="str">
        <f t="shared" si="137"/>
        <v>yes</v>
      </c>
    </row>
    <row r="4403" spans="2:10">
      <c r="B4403" t="s">
        <v>21377</v>
      </c>
      <c r="C4403" t="s">
        <v>21286</v>
      </c>
      <c r="D4403">
        <v>1</v>
      </c>
      <c r="E4403" s="160">
        <v>46182</v>
      </c>
      <c r="F4403" s="160">
        <v>46186</v>
      </c>
      <c r="G4403" s="160"/>
      <c r="H4403" s="160"/>
      <c r="I4403" s="160" t="b">
        <f t="shared" si="136"/>
        <v>0</v>
      </c>
      <c r="J4403" s="160" t="str">
        <f t="shared" si="137"/>
        <v>yes</v>
      </c>
    </row>
    <row r="4404" spans="2:10">
      <c r="B4404" t="s">
        <v>21378</v>
      </c>
      <c r="C4404" t="s">
        <v>21379</v>
      </c>
      <c r="D4404">
        <v>1</v>
      </c>
      <c r="E4404" s="160">
        <v>46187</v>
      </c>
      <c r="F4404" s="160">
        <v>46189</v>
      </c>
      <c r="G4404" s="160"/>
      <c r="H4404" s="160"/>
      <c r="I4404" s="160" t="b">
        <f t="shared" si="136"/>
        <v>0</v>
      </c>
      <c r="J4404" s="160" t="str">
        <f t="shared" si="137"/>
        <v>yes</v>
      </c>
    </row>
    <row r="4405" spans="2:10">
      <c r="B4405" t="s">
        <v>21380</v>
      </c>
      <c r="C4405" t="s">
        <v>21381</v>
      </c>
      <c r="D4405">
        <v>1</v>
      </c>
      <c r="E4405" s="160">
        <v>46190</v>
      </c>
      <c r="F4405" s="160">
        <v>46191</v>
      </c>
      <c r="G4405" s="160"/>
      <c r="H4405" s="160"/>
      <c r="I4405" s="160" t="b">
        <f t="shared" si="136"/>
        <v>0</v>
      </c>
      <c r="J4405" s="160" t="str">
        <f t="shared" si="137"/>
        <v>yes</v>
      </c>
    </row>
    <row r="4406" spans="2:10">
      <c r="B4406" t="s">
        <v>21382</v>
      </c>
      <c r="C4406" t="s">
        <v>21383</v>
      </c>
      <c r="D4406">
        <v>1</v>
      </c>
      <c r="E4406" s="160">
        <v>46177</v>
      </c>
      <c r="F4406" s="160">
        <v>46179</v>
      </c>
      <c r="G4406" s="160"/>
      <c r="H4406" s="160"/>
      <c r="I4406" s="160" t="b">
        <f t="shared" si="136"/>
        <v>0</v>
      </c>
      <c r="J4406" s="160" t="str">
        <f t="shared" si="137"/>
        <v>yes</v>
      </c>
    </row>
    <row r="4407" spans="2:10">
      <c r="B4407" t="s">
        <v>21384</v>
      </c>
      <c r="C4407" t="s">
        <v>21385</v>
      </c>
      <c r="D4407">
        <v>1</v>
      </c>
      <c r="E4407" s="160">
        <v>46180</v>
      </c>
      <c r="F4407" s="160">
        <v>46181</v>
      </c>
      <c r="G4407" s="160"/>
      <c r="H4407" s="160"/>
      <c r="I4407" s="160" t="b">
        <f t="shared" si="136"/>
        <v>0</v>
      </c>
      <c r="J4407" s="160" t="str">
        <f t="shared" si="137"/>
        <v>yes</v>
      </c>
    </row>
    <row r="4408" spans="2:10">
      <c r="B4408" t="s">
        <v>21386</v>
      </c>
      <c r="C4408" t="s">
        <v>21325</v>
      </c>
      <c r="D4408">
        <v>1</v>
      </c>
      <c r="E4408" s="160">
        <v>46182</v>
      </c>
      <c r="F4408" s="160">
        <v>46183</v>
      </c>
      <c r="G4408" s="160"/>
      <c r="H4408" s="160"/>
      <c r="I4408" s="160" t="b">
        <f t="shared" si="136"/>
        <v>0</v>
      </c>
      <c r="J4408" s="160" t="str">
        <f t="shared" si="137"/>
        <v>yes</v>
      </c>
    </row>
    <row r="4409" spans="2:10">
      <c r="B4409" t="s">
        <v>21387</v>
      </c>
      <c r="C4409" t="s">
        <v>21388</v>
      </c>
      <c r="D4409">
        <v>1</v>
      </c>
      <c r="E4409" s="160">
        <v>46184</v>
      </c>
      <c r="F4409" s="160">
        <v>46186</v>
      </c>
      <c r="G4409" s="160"/>
      <c r="H4409" s="160"/>
      <c r="I4409" s="160" t="b">
        <f t="shared" si="136"/>
        <v>0</v>
      </c>
      <c r="J4409" s="160" t="str">
        <f t="shared" si="137"/>
        <v>yes</v>
      </c>
    </row>
    <row r="4410" spans="2:10">
      <c r="B4410" t="s">
        <v>21389</v>
      </c>
      <c r="C4410" t="s">
        <v>21390</v>
      </c>
      <c r="D4410">
        <v>1</v>
      </c>
      <c r="E4410" s="160">
        <v>46187</v>
      </c>
      <c r="F4410" s="160">
        <v>46188</v>
      </c>
      <c r="G4410" s="160"/>
      <c r="H4410" s="160"/>
      <c r="I4410" s="160" t="b">
        <f t="shared" si="136"/>
        <v>0</v>
      </c>
      <c r="J4410" s="160" t="str">
        <f t="shared" si="137"/>
        <v>yes</v>
      </c>
    </row>
    <row r="4411" spans="2:10">
      <c r="B4411" t="s">
        <v>21391</v>
      </c>
      <c r="C4411" t="s">
        <v>21392</v>
      </c>
      <c r="D4411">
        <v>1</v>
      </c>
      <c r="E4411" s="160">
        <v>46102</v>
      </c>
      <c r="F4411" s="160">
        <v>46103</v>
      </c>
      <c r="G4411" s="160"/>
      <c r="H4411" s="160"/>
      <c r="I4411" s="160" t="b">
        <f t="shared" si="136"/>
        <v>0</v>
      </c>
      <c r="J4411" s="160" t="str">
        <f t="shared" si="137"/>
        <v>yes</v>
      </c>
    </row>
    <row r="4412" spans="2:10">
      <c r="B4412" t="s">
        <v>21393</v>
      </c>
      <c r="C4412" t="s">
        <v>21394</v>
      </c>
      <c r="D4412">
        <v>1</v>
      </c>
      <c r="E4412" s="160">
        <v>46104</v>
      </c>
      <c r="F4412" s="160">
        <v>46105</v>
      </c>
      <c r="G4412" s="160"/>
      <c r="H4412" s="160"/>
      <c r="I4412" s="160" t="b">
        <f t="shared" si="136"/>
        <v>0</v>
      </c>
      <c r="J4412" s="160" t="str">
        <f t="shared" si="137"/>
        <v>yes</v>
      </c>
    </row>
    <row r="4413" spans="2:10">
      <c r="B4413" t="s">
        <v>21395</v>
      </c>
      <c r="C4413" t="s">
        <v>21396</v>
      </c>
      <c r="D4413">
        <v>1</v>
      </c>
      <c r="E4413" s="160">
        <v>46106</v>
      </c>
      <c r="F4413" s="160">
        <v>46107</v>
      </c>
      <c r="G4413" s="160"/>
      <c r="H4413" s="160"/>
      <c r="I4413" s="160" t="b">
        <f t="shared" si="136"/>
        <v>0</v>
      </c>
      <c r="J4413" s="160" t="str">
        <f t="shared" si="137"/>
        <v>yes</v>
      </c>
    </row>
    <row r="4414" spans="2:10">
      <c r="B4414" t="s">
        <v>21397</v>
      </c>
      <c r="C4414" t="s">
        <v>21398</v>
      </c>
      <c r="D4414">
        <v>1</v>
      </c>
      <c r="E4414" s="160">
        <v>46109</v>
      </c>
      <c r="F4414" s="160">
        <v>46110</v>
      </c>
      <c r="G4414" s="160"/>
      <c r="H4414" s="160"/>
      <c r="I4414" s="160" t="b">
        <f t="shared" si="136"/>
        <v>0</v>
      </c>
      <c r="J4414" s="160" t="str">
        <f t="shared" si="137"/>
        <v>yes</v>
      </c>
    </row>
    <row r="4415" spans="2:10">
      <c r="B4415" t="s">
        <v>21399</v>
      </c>
      <c r="C4415" t="s">
        <v>21400</v>
      </c>
      <c r="D4415">
        <v>1</v>
      </c>
      <c r="E4415" s="160">
        <v>46111</v>
      </c>
      <c r="F4415" s="160">
        <v>46113</v>
      </c>
      <c r="G4415" s="160"/>
      <c r="H4415" s="160"/>
      <c r="I4415" s="160" t="b">
        <f t="shared" si="136"/>
        <v>0</v>
      </c>
      <c r="J4415" s="160" t="str">
        <f t="shared" si="137"/>
        <v>yes</v>
      </c>
    </row>
    <row r="4416" spans="2:10">
      <c r="B4416" t="s">
        <v>21401</v>
      </c>
      <c r="C4416" t="s">
        <v>21402</v>
      </c>
      <c r="D4416">
        <v>1</v>
      </c>
      <c r="E4416" s="160">
        <v>46104</v>
      </c>
      <c r="F4416" s="160">
        <v>46107</v>
      </c>
      <c r="G4416" s="160"/>
      <c r="H4416" s="160"/>
      <c r="I4416" s="160" t="b">
        <f t="shared" si="136"/>
        <v>0</v>
      </c>
      <c r="J4416" s="160" t="str">
        <f t="shared" si="137"/>
        <v>yes</v>
      </c>
    </row>
    <row r="4417" spans="2:10">
      <c r="B4417" t="s">
        <v>21403</v>
      </c>
      <c r="C4417" t="s">
        <v>21404</v>
      </c>
      <c r="D4417">
        <v>1</v>
      </c>
      <c r="E4417" s="160">
        <v>46109</v>
      </c>
      <c r="F4417" s="160">
        <v>46112</v>
      </c>
      <c r="G4417" s="160"/>
      <c r="H4417" s="160"/>
      <c r="I4417" s="160" t="b">
        <f t="shared" si="136"/>
        <v>0</v>
      </c>
      <c r="J4417" s="160" t="str">
        <f t="shared" si="137"/>
        <v>yes</v>
      </c>
    </row>
    <row r="4418" spans="2:10">
      <c r="B4418" t="s">
        <v>21405</v>
      </c>
      <c r="C4418" t="s">
        <v>21406</v>
      </c>
      <c r="D4418">
        <v>1</v>
      </c>
      <c r="E4418" s="160">
        <v>46113</v>
      </c>
      <c r="F4418" s="160">
        <v>46118</v>
      </c>
      <c r="G4418" s="160"/>
      <c r="H4418" s="160"/>
      <c r="I4418" s="160" t="b">
        <f t="shared" si="136"/>
        <v>0</v>
      </c>
      <c r="J4418" s="160" t="str">
        <f t="shared" si="137"/>
        <v>yes</v>
      </c>
    </row>
    <row r="4419" spans="2:10">
      <c r="B4419" t="s">
        <v>21407</v>
      </c>
      <c r="C4419" t="s">
        <v>21408</v>
      </c>
      <c r="D4419">
        <v>1</v>
      </c>
      <c r="E4419" s="160">
        <v>46119</v>
      </c>
      <c r="F4419" s="160">
        <v>46123</v>
      </c>
      <c r="G4419" s="160"/>
      <c r="H4419" s="160"/>
      <c r="I4419" s="160" t="b">
        <f t="shared" si="136"/>
        <v>0</v>
      </c>
      <c r="J4419" s="160" t="str">
        <f t="shared" si="137"/>
        <v>yes</v>
      </c>
    </row>
    <row r="4420" spans="2:10">
      <c r="B4420" t="s">
        <v>21409</v>
      </c>
      <c r="C4420" t="s">
        <v>21410</v>
      </c>
      <c r="D4420">
        <v>1</v>
      </c>
      <c r="E4420" s="160">
        <v>46124</v>
      </c>
      <c r="F4420" s="160">
        <v>46130</v>
      </c>
      <c r="G4420" s="160"/>
      <c r="H4420" s="160"/>
      <c r="I4420" s="160" t="b">
        <f t="shared" si="136"/>
        <v>0</v>
      </c>
      <c r="J4420" s="160" t="str">
        <f t="shared" si="137"/>
        <v>yes</v>
      </c>
    </row>
    <row r="4421" spans="2:10">
      <c r="B4421" t="s">
        <v>21411</v>
      </c>
      <c r="C4421" t="s">
        <v>21412</v>
      </c>
      <c r="D4421">
        <v>1</v>
      </c>
      <c r="E4421" s="160">
        <v>46131</v>
      </c>
      <c r="F4421" s="160">
        <v>46132</v>
      </c>
      <c r="G4421" s="160"/>
      <c r="H4421" s="160"/>
      <c r="I4421" s="160" t="b">
        <f t="shared" si="136"/>
        <v>0</v>
      </c>
      <c r="J4421" s="160" t="str">
        <f t="shared" si="137"/>
        <v>yes</v>
      </c>
    </row>
    <row r="4422" spans="2:10">
      <c r="B4422" t="s">
        <v>21413</v>
      </c>
      <c r="C4422" t="s">
        <v>21414</v>
      </c>
      <c r="D4422">
        <v>1</v>
      </c>
      <c r="E4422" s="160">
        <v>46133</v>
      </c>
      <c r="F4422" s="160">
        <v>46134</v>
      </c>
      <c r="G4422" s="160"/>
      <c r="H4422" s="160"/>
      <c r="I4422" s="160" t="b">
        <f t="shared" si="136"/>
        <v>0</v>
      </c>
      <c r="J4422" s="160" t="str">
        <f t="shared" si="137"/>
        <v>yes</v>
      </c>
    </row>
    <row r="4423" spans="2:10">
      <c r="B4423" t="s">
        <v>21415</v>
      </c>
      <c r="C4423" t="s">
        <v>21416</v>
      </c>
      <c r="D4423">
        <v>1</v>
      </c>
      <c r="E4423" s="160">
        <v>46135</v>
      </c>
      <c r="F4423" s="160">
        <v>46137</v>
      </c>
      <c r="G4423" s="160"/>
      <c r="H4423" s="160"/>
      <c r="I4423" s="160" t="b">
        <f t="shared" si="136"/>
        <v>0</v>
      </c>
      <c r="J4423" s="160" t="str">
        <f t="shared" si="137"/>
        <v>yes</v>
      </c>
    </row>
    <row r="4424" spans="2:10">
      <c r="B4424" t="s">
        <v>21417</v>
      </c>
      <c r="C4424" t="s">
        <v>21418</v>
      </c>
      <c r="D4424">
        <v>1</v>
      </c>
      <c r="E4424" s="160">
        <v>46138</v>
      </c>
      <c r="F4424" s="160">
        <v>46139</v>
      </c>
      <c r="G4424" s="160"/>
      <c r="H4424" s="160"/>
      <c r="I4424" s="160" t="b">
        <f t="shared" si="136"/>
        <v>0</v>
      </c>
      <c r="J4424" s="160" t="str">
        <f t="shared" si="137"/>
        <v>yes</v>
      </c>
    </row>
    <row r="4425" spans="2:10">
      <c r="B4425" t="s">
        <v>21419</v>
      </c>
      <c r="C4425" t="s">
        <v>21420</v>
      </c>
      <c r="D4425">
        <v>1</v>
      </c>
      <c r="E4425" s="160">
        <v>46140</v>
      </c>
      <c r="F4425" s="160">
        <v>46141</v>
      </c>
      <c r="G4425" s="160"/>
      <c r="H4425" s="160"/>
      <c r="I4425" s="160" t="b">
        <f t="shared" si="136"/>
        <v>0</v>
      </c>
      <c r="J4425" s="160" t="str">
        <f t="shared" si="137"/>
        <v>yes</v>
      </c>
    </row>
    <row r="4426" spans="2:10">
      <c r="B4426" t="s">
        <v>21421</v>
      </c>
      <c r="C4426" t="s">
        <v>21422</v>
      </c>
      <c r="D4426">
        <v>1</v>
      </c>
      <c r="E4426" s="160">
        <v>46142</v>
      </c>
      <c r="F4426" s="160">
        <v>46148</v>
      </c>
      <c r="G4426" s="160"/>
      <c r="H4426" s="160"/>
      <c r="I4426" s="160" t="b">
        <f t="shared" si="136"/>
        <v>0</v>
      </c>
      <c r="J4426" s="160" t="str">
        <f t="shared" si="137"/>
        <v>yes</v>
      </c>
    </row>
    <row r="4427" spans="2:10">
      <c r="B4427" t="s">
        <v>21423</v>
      </c>
      <c r="C4427" t="s">
        <v>21424</v>
      </c>
      <c r="D4427">
        <v>1</v>
      </c>
      <c r="E4427" s="160">
        <v>46149</v>
      </c>
      <c r="F4427" s="160">
        <v>46155</v>
      </c>
      <c r="G4427" s="160"/>
      <c r="H4427" s="160"/>
      <c r="I4427" s="160" t="b">
        <f t="shared" ref="I4427:I4490" si="138">IF(E4427=G4427,"yes")</f>
        <v>0</v>
      </c>
      <c r="J4427" s="160" t="str">
        <f t="shared" ref="J4427:J4490" si="139">IF(E4427&gt;G4427,"yes")</f>
        <v>yes</v>
      </c>
    </row>
    <row r="4428" spans="2:10">
      <c r="B4428" t="s">
        <v>21425</v>
      </c>
      <c r="C4428" t="s">
        <v>21426</v>
      </c>
      <c r="D4428">
        <v>1</v>
      </c>
      <c r="E4428" s="160">
        <v>46156</v>
      </c>
      <c r="F4428" s="160">
        <v>46163</v>
      </c>
      <c r="G4428" s="160"/>
      <c r="H4428" s="160"/>
      <c r="I4428" s="160" t="b">
        <f t="shared" si="138"/>
        <v>0</v>
      </c>
      <c r="J4428" s="160" t="str">
        <f t="shared" si="139"/>
        <v>yes</v>
      </c>
    </row>
    <row r="4429" spans="2:10">
      <c r="B4429" t="s">
        <v>21427</v>
      </c>
      <c r="C4429" t="s">
        <v>21428</v>
      </c>
      <c r="D4429">
        <v>1</v>
      </c>
      <c r="E4429" s="160">
        <v>46165</v>
      </c>
      <c r="F4429" s="160">
        <v>46170</v>
      </c>
      <c r="G4429" s="160"/>
      <c r="H4429" s="160"/>
      <c r="I4429" s="160" t="b">
        <f t="shared" si="138"/>
        <v>0</v>
      </c>
      <c r="J4429" s="160" t="str">
        <f t="shared" si="139"/>
        <v>yes</v>
      </c>
    </row>
    <row r="4430" spans="2:10">
      <c r="B4430" t="s">
        <v>21429</v>
      </c>
      <c r="C4430" t="s">
        <v>21430</v>
      </c>
      <c r="D4430">
        <v>1</v>
      </c>
      <c r="E4430" s="160">
        <v>46172</v>
      </c>
      <c r="F4430" s="160">
        <v>46181</v>
      </c>
      <c r="G4430" s="160"/>
      <c r="H4430" s="160"/>
      <c r="I4430" s="160" t="b">
        <f t="shared" si="138"/>
        <v>0</v>
      </c>
      <c r="J4430" s="160" t="str">
        <f t="shared" si="139"/>
        <v>yes</v>
      </c>
    </row>
    <row r="4431" spans="2:10">
      <c r="B4431" t="s">
        <v>21431</v>
      </c>
      <c r="C4431" t="s">
        <v>21432</v>
      </c>
      <c r="D4431">
        <v>1</v>
      </c>
      <c r="E4431" s="160">
        <v>46149</v>
      </c>
      <c r="F4431" s="160">
        <v>46151</v>
      </c>
      <c r="G4431" s="160"/>
      <c r="H4431" s="160"/>
      <c r="I4431" s="160" t="b">
        <f t="shared" si="138"/>
        <v>0</v>
      </c>
      <c r="J4431" s="160" t="str">
        <f t="shared" si="139"/>
        <v>yes</v>
      </c>
    </row>
    <row r="4432" spans="2:10">
      <c r="B4432" t="s">
        <v>21433</v>
      </c>
      <c r="C4432" t="s">
        <v>21434</v>
      </c>
      <c r="D4432">
        <v>1</v>
      </c>
      <c r="E4432" s="160">
        <v>46152</v>
      </c>
      <c r="F4432" s="160">
        <v>46153</v>
      </c>
      <c r="G4432" s="160"/>
      <c r="H4432" s="160"/>
      <c r="I4432" s="160" t="b">
        <f t="shared" si="138"/>
        <v>0</v>
      </c>
      <c r="J4432" s="160" t="str">
        <f t="shared" si="139"/>
        <v>yes</v>
      </c>
    </row>
    <row r="4433" spans="2:10">
      <c r="B4433" t="s">
        <v>21435</v>
      </c>
      <c r="C4433" t="s">
        <v>21286</v>
      </c>
      <c r="D4433">
        <v>1</v>
      </c>
      <c r="E4433" s="160">
        <v>46154</v>
      </c>
      <c r="F4433" s="160">
        <v>46155</v>
      </c>
      <c r="G4433" s="160"/>
      <c r="H4433" s="160"/>
      <c r="I4433" s="160" t="b">
        <f t="shared" si="138"/>
        <v>0</v>
      </c>
      <c r="J4433" s="160" t="str">
        <f t="shared" si="139"/>
        <v>yes</v>
      </c>
    </row>
    <row r="4434" spans="2:10">
      <c r="B4434" t="s">
        <v>21436</v>
      </c>
      <c r="C4434" t="s">
        <v>21437</v>
      </c>
      <c r="D4434">
        <v>1</v>
      </c>
      <c r="E4434" s="160">
        <v>46156</v>
      </c>
      <c r="F4434" s="160">
        <v>46158</v>
      </c>
      <c r="G4434" s="160"/>
      <c r="H4434" s="160"/>
      <c r="I4434" s="160" t="b">
        <f t="shared" si="138"/>
        <v>0</v>
      </c>
      <c r="J4434" s="160" t="str">
        <f t="shared" si="139"/>
        <v>yes</v>
      </c>
    </row>
    <row r="4435" spans="2:10">
      <c r="B4435" t="s">
        <v>21438</v>
      </c>
      <c r="C4435" t="s">
        <v>21439</v>
      </c>
      <c r="D4435">
        <v>1</v>
      </c>
      <c r="E4435" s="160">
        <v>46159</v>
      </c>
      <c r="F4435" s="160">
        <v>46160</v>
      </c>
      <c r="G4435" s="160"/>
      <c r="H4435" s="160"/>
      <c r="I4435" s="160" t="b">
        <f t="shared" si="138"/>
        <v>0</v>
      </c>
      <c r="J4435" s="160" t="str">
        <f t="shared" si="139"/>
        <v>yes</v>
      </c>
    </row>
    <row r="4436" spans="2:10">
      <c r="B4436" t="s">
        <v>21440</v>
      </c>
      <c r="C4436" t="s">
        <v>21441</v>
      </c>
      <c r="D4436">
        <v>1</v>
      </c>
      <c r="E4436" s="160">
        <v>46152</v>
      </c>
      <c r="F4436" s="160">
        <v>46154</v>
      </c>
      <c r="G4436" s="160"/>
      <c r="H4436" s="160"/>
      <c r="I4436" s="160" t="b">
        <f t="shared" si="138"/>
        <v>0</v>
      </c>
      <c r="J4436" s="160" t="str">
        <f t="shared" si="139"/>
        <v>yes</v>
      </c>
    </row>
    <row r="4437" spans="2:10">
      <c r="B4437" t="s">
        <v>21442</v>
      </c>
      <c r="C4437" t="s">
        <v>21443</v>
      </c>
      <c r="D4437">
        <v>1</v>
      </c>
      <c r="E4437" s="160">
        <v>46155</v>
      </c>
      <c r="F4437" s="160">
        <v>46163</v>
      </c>
      <c r="G4437" s="160"/>
      <c r="H4437" s="160"/>
      <c r="I4437" s="160" t="b">
        <f t="shared" si="138"/>
        <v>0</v>
      </c>
      <c r="J4437" s="160" t="str">
        <f t="shared" si="139"/>
        <v>yes</v>
      </c>
    </row>
    <row r="4438" spans="2:10">
      <c r="B4438" t="s">
        <v>21444</v>
      </c>
      <c r="C4438" t="s">
        <v>21325</v>
      </c>
      <c r="D4438">
        <v>1</v>
      </c>
      <c r="E4438" s="160">
        <v>46165</v>
      </c>
      <c r="F4438" s="160">
        <v>46173</v>
      </c>
      <c r="G4438" s="160"/>
      <c r="H4438" s="160"/>
      <c r="I4438" s="160" t="b">
        <f t="shared" si="138"/>
        <v>0</v>
      </c>
      <c r="J4438" s="160" t="str">
        <f t="shared" si="139"/>
        <v>yes</v>
      </c>
    </row>
    <row r="4439" spans="2:10">
      <c r="B4439" t="s">
        <v>21445</v>
      </c>
      <c r="C4439" t="s">
        <v>21446</v>
      </c>
      <c r="D4439">
        <v>1</v>
      </c>
      <c r="E4439" s="160">
        <v>46174</v>
      </c>
      <c r="F4439" s="160">
        <v>46177</v>
      </c>
      <c r="G4439" s="160"/>
      <c r="H4439" s="160"/>
      <c r="I4439" s="160" t="b">
        <f t="shared" si="138"/>
        <v>0</v>
      </c>
      <c r="J4439" s="160" t="str">
        <f t="shared" si="139"/>
        <v>yes</v>
      </c>
    </row>
    <row r="4440" spans="2:10">
      <c r="B4440" t="s">
        <v>21447</v>
      </c>
      <c r="C4440" t="s">
        <v>21448</v>
      </c>
      <c r="D4440">
        <v>1</v>
      </c>
      <c r="E4440" s="160">
        <v>46179</v>
      </c>
      <c r="F4440" s="160">
        <v>46181</v>
      </c>
      <c r="G4440" s="160"/>
      <c r="H4440" s="160"/>
      <c r="I4440" s="160" t="b">
        <f t="shared" si="138"/>
        <v>0</v>
      </c>
      <c r="J4440" s="160" t="str">
        <f t="shared" si="139"/>
        <v>yes</v>
      </c>
    </row>
    <row r="4441" spans="2:10">
      <c r="B4441" t="s">
        <v>21449</v>
      </c>
      <c r="C4441" t="s">
        <v>21450</v>
      </c>
      <c r="D4441">
        <v>1</v>
      </c>
      <c r="E4441" s="160">
        <v>46068</v>
      </c>
      <c r="F4441" s="160">
        <v>46069</v>
      </c>
      <c r="G4441" s="160"/>
      <c r="H4441" s="160"/>
      <c r="I4441" s="160" t="b">
        <f t="shared" si="138"/>
        <v>0</v>
      </c>
      <c r="J4441" s="160" t="str">
        <f t="shared" si="139"/>
        <v>yes</v>
      </c>
    </row>
    <row r="4442" spans="2:10">
      <c r="B4442" t="s">
        <v>21451</v>
      </c>
      <c r="C4442" t="s">
        <v>21452</v>
      </c>
      <c r="D4442">
        <v>1</v>
      </c>
      <c r="E4442" s="160">
        <v>46070</v>
      </c>
      <c r="F4442" s="160">
        <v>46071</v>
      </c>
      <c r="G4442" s="160"/>
      <c r="H4442" s="160"/>
      <c r="I4442" s="160" t="b">
        <f t="shared" si="138"/>
        <v>0</v>
      </c>
      <c r="J4442" s="160" t="str">
        <f t="shared" si="139"/>
        <v>yes</v>
      </c>
    </row>
    <row r="4443" spans="2:10">
      <c r="B4443" t="s">
        <v>21453</v>
      </c>
      <c r="C4443" t="s">
        <v>21454</v>
      </c>
      <c r="D4443">
        <v>1</v>
      </c>
      <c r="E4443" s="160">
        <v>46072</v>
      </c>
      <c r="F4443" s="160">
        <v>46074</v>
      </c>
      <c r="G4443" s="160"/>
      <c r="H4443" s="160"/>
      <c r="I4443" s="160" t="b">
        <f t="shared" si="138"/>
        <v>0</v>
      </c>
      <c r="J4443" s="160" t="str">
        <f t="shared" si="139"/>
        <v>yes</v>
      </c>
    </row>
    <row r="4444" spans="2:10">
      <c r="B4444" t="s">
        <v>21455</v>
      </c>
      <c r="C4444" t="s">
        <v>21456</v>
      </c>
      <c r="D4444">
        <v>1</v>
      </c>
      <c r="E4444" s="160">
        <v>46075</v>
      </c>
      <c r="F4444" s="160">
        <v>46076</v>
      </c>
      <c r="G4444" s="160"/>
      <c r="H4444" s="160"/>
      <c r="I4444" s="160" t="b">
        <f t="shared" si="138"/>
        <v>0</v>
      </c>
      <c r="J4444" s="160" t="str">
        <f t="shared" si="139"/>
        <v>yes</v>
      </c>
    </row>
    <row r="4445" spans="2:10">
      <c r="B4445" t="s">
        <v>21457</v>
      </c>
      <c r="C4445" t="s">
        <v>21458</v>
      </c>
      <c r="D4445">
        <v>1</v>
      </c>
      <c r="E4445" s="160">
        <v>46077</v>
      </c>
      <c r="F4445" s="160">
        <v>46078</v>
      </c>
      <c r="G4445" s="160"/>
      <c r="H4445" s="160"/>
      <c r="I4445" s="160" t="b">
        <f t="shared" si="138"/>
        <v>0</v>
      </c>
      <c r="J4445" s="160" t="str">
        <f t="shared" si="139"/>
        <v>yes</v>
      </c>
    </row>
    <row r="4446" spans="2:10">
      <c r="B4446" t="s">
        <v>21459</v>
      </c>
      <c r="C4446" t="s">
        <v>21460</v>
      </c>
      <c r="D4446">
        <v>1</v>
      </c>
      <c r="E4446" s="160">
        <v>46070</v>
      </c>
      <c r="F4446" s="160">
        <v>46071</v>
      </c>
      <c r="G4446" s="160"/>
      <c r="H4446" s="160"/>
      <c r="I4446" s="160" t="b">
        <f t="shared" si="138"/>
        <v>0</v>
      </c>
      <c r="J4446" s="160" t="str">
        <f t="shared" si="139"/>
        <v>yes</v>
      </c>
    </row>
    <row r="4447" spans="2:10">
      <c r="B4447" t="s">
        <v>21461</v>
      </c>
      <c r="C4447" t="s">
        <v>21462</v>
      </c>
      <c r="D4447">
        <v>1</v>
      </c>
      <c r="E4447" s="160">
        <v>46072</v>
      </c>
      <c r="F4447" s="160">
        <v>46074</v>
      </c>
      <c r="G4447" s="160"/>
      <c r="H4447" s="160"/>
      <c r="I4447" s="160" t="b">
        <f t="shared" si="138"/>
        <v>0</v>
      </c>
      <c r="J4447" s="160" t="str">
        <f t="shared" si="139"/>
        <v>yes</v>
      </c>
    </row>
    <row r="4448" spans="2:10">
      <c r="B4448" t="s">
        <v>21463</v>
      </c>
      <c r="C4448" t="s">
        <v>21464</v>
      </c>
      <c r="D4448">
        <v>1</v>
      </c>
      <c r="E4448" s="160">
        <v>46075</v>
      </c>
      <c r="F4448" s="160">
        <v>46076</v>
      </c>
      <c r="G4448" s="160"/>
      <c r="H4448" s="160"/>
      <c r="I4448" s="160" t="b">
        <f t="shared" si="138"/>
        <v>0</v>
      </c>
      <c r="J4448" s="160" t="str">
        <f t="shared" si="139"/>
        <v>yes</v>
      </c>
    </row>
    <row r="4449" spans="2:10">
      <c r="B4449" t="s">
        <v>21465</v>
      </c>
      <c r="C4449" t="s">
        <v>21466</v>
      </c>
      <c r="D4449">
        <v>1</v>
      </c>
      <c r="E4449" s="160">
        <v>46077</v>
      </c>
      <c r="F4449" s="160">
        <v>46078</v>
      </c>
      <c r="G4449" s="160"/>
      <c r="H4449" s="160"/>
      <c r="I4449" s="160" t="b">
        <f t="shared" si="138"/>
        <v>0</v>
      </c>
      <c r="J4449" s="160" t="str">
        <f t="shared" si="139"/>
        <v>yes</v>
      </c>
    </row>
    <row r="4450" spans="2:10">
      <c r="B4450" t="s">
        <v>21467</v>
      </c>
      <c r="C4450" t="s">
        <v>21468</v>
      </c>
      <c r="D4450">
        <v>1</v>
      </c>
      <c r="E4450" s="160">
        <v>46079</v>
      </c>
      <c r="F4450" s="160">
        <v>46081</v>
      </c>
      <c r="G4450" s="160"/>
      <c r="H4450" s="160"/>
      <c r="I4450" s="160" t="b">
        <f t="shared" si="138"/>
        <v>0</v>
      </c>
      <c r="J4450" s="160" t="str">
        <f t="shared" si="139"/>
        <v>yes</v>
      </c>
    </row>
    <row r="4451" spans="2:10">
      <c r="B4451" t="s">
        <v>21469</v>
      </c>
      <c r="C4451" t="s">
        <v>21470</v>
      </c>
      <c r="D4451">
        <v>1</v>
      </c>
      <c r="E4451" s="160">
        <v>46072</v>
      </c>
      <c r="F4451" s="160">
        <v>46074</v>
      </c>
      <c r="G4451" s="160"/>
      <c r="H4451" s="160"/>
      <c r="I4451" s="160" t="b">
        <f t="shared" si="138"/>
        <v>0</v>
      </c>
      <c r="J4451" s="160" t="str">
        <f t="shared" si="139"/>
        <v>yes</v>
      </c>
    </row>
    <row r="4452" spans="2:10">
      <c r="B4452" t="s">
        <v>21471</v>
      </c>
      <c r="C4452" t="s">
        <v>21472</v>
      </c>
      <c r="D4452">
        <v>1</v>
      </c>
      <c r="E4452" s="160">
        <v>46075</v>
      </c>
      <c r="F4452" s="160">
        <v>46076</v>
      </c>
      <c r="I4452" s="160" t="b">
        <f t="shared" si="138"/>
        <v>0</v>
      </c>
      <c r="J4452" s="160" t="str">
        <f t="shared" si="139"/>
        <v>yes</v>
      </c>
    </row>
    <row r="4453" spans="2:10">
      <c r="B4453" t="s">
        <v>21473</v>
      </c>
      <c r="C4453" t="s">
        <v>21474</v>
      </c>
      <c r="D4453">
        <v>1</v>
      </c>
      <c r="E4453" s="160">
        <v>46077</v>
      </c>
      <c r="F4453" s="160">
        <v>46078</v>
      </c>
      <c r="G4453" s="160"/>
      <c r="H4453" s="160"/>
      <c r="I4453" s="160" t="b">
        <f t="shared" si="138"/>
        <v>0</v>
      </c>
      <c r="J4453" s="160" t="str">
        <f t="shared" si="139"/>
        <v>yes</v>
      </c>
    </row>
    <row r="4454" spans="2:10">
      <c r="B4454" t="s">
        <v>21475</v>
      </c>
      <c r="C4454" t="s">
        <v>21476</v>
      </c>
      <c r="D4454">
        <v>1</v>
      </c>
      <c r="E4454" s="160">
        <v>46079</v>
      </c>
      <c r="F4454" s="160">
        <v>46081</v>
      </c>
      <c r="G4454" s="160"/>
      <c r="H4454" s="160"/>
      <c r="I4454" s="160" t="b">
        <f t="shared" si="138"/>
        <v>0</v>
      </c>
      <c r="J4454" s="160" t="str">
        <f t="shared" si="139"/>
        <v>yes</v>
      </c>
    </row>
    <row r="4455" spans="2:10">
      <c r="B4455" t="s">
        <v>21477</v>
      </c>
      <c r="C4455" t="s">
        <v>21478</v>
      </c>
      <c r="D4455">
        <v>1</v>
      </c>
      <c r="E4455" s="160">
        <v>46075</v>
      </c>
      <c r="F4455" s="160">
        <v>46076</v>
      </c>
      <c r="G4455" s="160"/>
      <c r="H4455" s="160"/>
      <c r="I4455" s="160" t="b">
        <f t="shared" si="138"/>
        <v>0</v>
      </c>
      <c r="J4455" s="160" t="str">
        <f t="shared" si="139"/>
        <v>yes</v>
      </c>
    </row>
    <row r="4456" spans="2:10">
      <c r="B4456" t="s">
        <v>21479</v>
      </c>
      <c r="C4456" t="s">
        <v>21480</v>
      </c>
      <c r="D4456">
        <v>1</v>
      </c>
      <c r="E4456" s="160">
        <v>46077</v>
      </c>
      <c r="F4456" s="160">
        <v>46078</v>
      </c>
      <c r="G4456" s="160"/>
      <c r="H4456" s="160"/>
      <c r="I4456" s="160" t="b">
        <f t="shared" si="138"/>
        <v>0</v>
      </c>
      <c r="J4456" s="160" t="str">
        <f t="shared" si="139"/>
        <v>yes</v>
      </c>
    </row>
    <row r="4457" spans="2:10">
      <c r="B4457" t="s">
        <v>21481</v>
      </c>
      <c r="C4457" t="s">
        <v>21482</v>
      </c>
      <c r="D4457">
        <v>1</v>
      </c>
      <c r="E4457" s="160">
        <v>46079</v>
      </c>
      <c r="F4457" s="160">
        <v>46081</v>
      </c>
      <c r="I4457" s="160" t="b">
        <f t="shared" si="138"/>
        <v>0</v>
      </c>
      <c r="J4457" s="160" t="str">
        <f t="shared" si="139"/>
        <v>yes</v>
      </c>
    </row>
    <row r="4458" spans="2:10">
      <c r="B4458" t="s">
        <v>21483</v>
      </c>
      <c r="C4458" t="s">
        <v>21484</v>
      </c>
      <c r="D4458">
        <v>1</v>
      </c>
      <c r="E4458" s="160">
        <v>46082</v>
      </c>
      <c r="F4458" s="160">
        <v>46083</v>
      </c>
      <c r="I4458" s="160" t="b">
        <f t="shared" si="138"/>
        <v>0</v>
      </c>
      <c r="J4458" s="160" t="str">
        <f t="shared" si="139"/>
        <v>yes</v>
      </c>
    </row>
    <row r="4459" spans="2:10">
      <c r="B4459" t="s">
        <v>21485</v>
      </c>
      <c r="C4459" t="s">
        <v>21486</v>
      </c>
      <c r="D4459">
        <v>1</v>
      </c>
      <c r="E4459" s="160">
        <v>46051</v>
      </c>
      <c r="F4459" s="160">
        <v>46053</v>
      </c>
      <c r="G4459" s="160"/>
      <c r="I4459" s="160" t="b">
        <f t="shared" si="138"/>
        <v>0</v>
      </c>
      <c r="J4459" s="160" t="str">
        <f t="shared" si="139"/>
        <v>yes</v>
      </c>
    </row>
    <row r="4460" spans="2:10">
      <c r="B4460" t="s">
        <v>21487</v>
      </c>
      <c r="C4460" t="s">
        <v>21488</v>
      </c>
      <c r="D4460">
        <v>1</v>
      </c>
      <c r="E4460" s="160">
        <v>46054</v>
      </c>
      <c r="F4460" s="160">
        <v>46055</v>
      </c>
      <c r="G4460" s="160"/>
      <c r="I4460" s="160" t="b">
        <f t="shared" si="138"/>
        <v>0</v>
      </c>
      <c r="J4460" s="160" t="str">
        <f t="shared" si="139"/>
        <v>yes</v>
      </c>
    </row>
    <row r="4461" spans="2:10">
      <c r="B4461" t="s">
        <v>21489</v>
      </c>
      <c r="C4461" t="s">
        <v>21490</v>
      </c>
      <c r="D4461">
        <v>1</v>
      </c>
      <c r="E4461" s="160">
        <v>46056</v>
      </c>
      <c r="F4461" s="160">
        <v>46057</v>
      </c>
      <c r="G4461" s="160"/>
      <c r="I4461" s="160" t="b">
        <f t="shared" si="138"/>
        <v>0</v>
      </c>
      <c r="J4461" s="160" t="str">
        <f t="shared" si="139"/>
        <v>yes</v>
      </c>
    </row>
    <row r="4462" spans="2:10">
      <c r="B4462" t="s">
        <v>21491</v>
      </c>
      <c r="C4462" t="s">
        <v>21492</v>
      </c>
      <c r="D4462">
        <v>1</v>
      </c>
      <c r="E4462" s="160">
        <v>46058</v>
      </c>
      <c r="F4462" s="160">
        <v>46060</v>
      </c>
      <c r="G4462" s="160"/>
      <c r="I4462" s="160" t="b">
        <f t="shared" si="138"/>
        <v>0</v>
      </c>
      <c r="J4462" s="160" t="str">
        <f t="shared" si="139"/>
        <v>yes</v>
      </c>
    </row>
    <row r="4463" spans="2:10">
      <c r="B4463" t="s">
        <v>21493</v>
      </c>
      <c r="C4463" t="s">
        <v>21494</v>
      </c>
      <c r="D4463">
        <v>1</v>
      </c>
      <c r="E4463" s="160">
        <v>46061</v>
      </c>
      <c r="F4463" s="160">
        <v>46063</v>
      </c>
      <c r="G4463" s="160"/>
      <c r="I4463" s="160" t="b">
        <f t="shared" si="138"/>
        <v>0</v>
      </c>
      <c r="J4463" s="160" t="str">
        <f t="shared" si="139"/>
        <v>yes</v>
      </c>
    </row>
    <row r="4464" spans="2:10">
      <c r="B4464" t="s">
        <v>21495</v>
      </c>
      <c r="C4464" t="s">
        <v>21496</v>
      </c>
      <c r="D4464">
        <v>1</v>
      </c>
      <c r="E4464" s="160">
        <v>46054</v>
      </c>
      <c r="F4464" s="160">
        <v>46055</v>
      </c>
      <c r="G4464" s="160"/>
      <c r="I4464" s="160" t="b">
        <f t="shared" si="138"/>
        <v>0</v>
      </c>
      <c r="J4464" s="160" t="str">
        <f t="shared" si="139"/>
        <v>yes</v>
      </c>
    </row>
    <row r="4465" spans="2:10">
      <c r="B4465" t="s">
        <v>21497</v>
      </c>
      <c r="C4465" t="s">
        <v>21498</v>
      </c>
      <c r="D4465">
        <v>1</v>
      </c>
      <c r="E4465" s="160">
        <v>46056</v>
      </c>
      <c r="F4465" s="160">
        <v>46057</v>
      </c>
      <c r="G4465" s="160"/>
      <c r="I4465" s="160" t="b">
        <f t="shared" si="138"/>
        <v>0</v>
      </c>
      <c r="J4465" s="160" t="str">
        <f t="shared" si="139"/>
        <v>yes</v>
      </c>
    </row>
    <row r="4466" spans="2:10">
      <c r="B4466" t="s">
        <v>21499</v>
      </c>
      <c r="C4466" t="s">
        <v>21500</v>
      </c>
      <c r="D4466">
        <v>1</v>
      </c>
      <c r="E4466" s="160">
        <v>46058</v>
      </c>
      <c r="F4466" s="160">
        <v>46060</v>
      </c>
      <c r="I4466" s="160" t="b">
        <f t="shared" si="138"/>
        <v>0</v>
      </c>
      <c r="J4466" s="160" t="str">
        <f t="shared" si="139"/>
        <v>yes</v>
      </c>
    </row>
    <row r="4467" spans="2:10">
      <c r="B4467" t="s">
        <v>21501</v>
      </c>
      <c r="C4467" t="s">
        <v>21502</v>
      </c>
      <c r="D4467">
        <v>1</v>
      </c>
      <c r="E4467" s="160">
        <v>46061</v>
      </c>
      <c r="F4467" s="160">
        <v>46062</v>
      </c>
      <c r="G4467" s="160"/>
      <c r="H4467" s="160"/>
      <c r="I4467" s="160" t="b">
        <f t="shared" si="138"/>
        <v>0</v>
      </c>
      <c r="J4467" s="160" t="str">
        <f t="shared" si="139"/>
        <v>yes</v>
      </c>
    </row>
    <row r="4468" spans="2:10">
      <c r="B4468" t="s">
        <v>21503</v>
      </c>
      <c r="C4468" t="s">
        <v>21504</v>
      </c>
      <c r="D4468">
        <v>1</v>
      </c>
      <c r="E4468" s="160">
        <v>46063</v>
      </c>
      <c r="F4468" s="160">
        <v>46064</v>
      </c>
      <c r="G4468" s="160"/>
      <c r="H4468" s="160"/>
      <c r="I4468" s="160" t="b">
        <f t="shared" si="138"/>
        <v>0</v>
      </c>
      <c r="J4468" s="160" t="str">
        <f t="shared" si="139"/>
        <v>yes</v>
      </c>
    </row>
    <row r="4469" spans="2:10">
      <c r="B4469" t="s">
        <v>21505</v>
      </c>
      <c r="C4469" t="s">
        <v>21506</v>
      </c>
      <c r="D4469">
        <v>1</v>
      </c>
      <c r="E4469" s="160">
        <v>46056</v>
      </c>
      <c r="F4469" s="160">
        <v>46057</v>
      </c>
      <c r="G4469" s="160"/>
      <c r="H4469" s="160"/>
      <c r="I4469" s="160" t="b">
        <f t="shared" si="138"/>
        <v>0</v>
      </c>
      <c r="J4469" s="160" t="str">
        <f t="shared" si="139"/>
        <v>yes</v>
      </c>
    </row>
    <row r="4470" spans="2:10">
      <c r="B4470" t="s">
        <v>21507</v>
      </c>
      <c r="C4470" t="s">
        <v>21508</v>
      </c>
      <c r="D4470">
        <v>1</v>
      </c>
      <c r="E4470" s="160">
        <v>46058</v>
      </c>
      <c r="F4470" s="160">
        <v>46061</v>
      </c>
      <c r="G4470" s="160"/>
      <c r="H4470" s="160"/>
      <c r="I4470" s="160" t="b">
        <f t="shared" si="138"/>
        <v>0</v>
      </c>
      <c r="J4470" s="160" t="str">
        <f t="shared" si="139"/>
        <v>yes</v>
      </c>
    </row>
    <row r="4471" spans="2:10">
      <c r="B4471" t="s">
        <v>21509</v>
      </c>
      <c r="C4471" t="s">
        <v>21510</v>
      </c>
      <c r="D4471">
        <v>1</v>
      </c>
      <c r="E4471" s="160">
        <v>46062</v>
      </c>
      <c r="F4471" s="160">
        <v>46064</v>
      </c>
      <c r="G4471" s="160"/>
      <c r="H4471" s="160"/>
      <c r="I4471" s="160" t="b">
        <f t="shared" si="138"/>
        <v>0</v>
      </c>
      <c r="J4471" s="160" t="str">
        <f t="shared" si="139"/>
        <v>yes</v>
      </c>
    </row>
    <row r="4472" spans="2:10">
      <c r="B4472" t="s">
        <v>21511</v>
      </c>
      <c r="C4472" t="s">
        <v>21512</v>
      </c>
      <c r="D4472">
        <v>1</v>
      </c>
      <c r="E4472" s="160">
        <v>46065</v>
      </c>
      <c r="F4472" s="160">
        <v>46067</v>
      </c>
      <c r="G4472" s="160"/>
      <c r="H4472" s="160"/>
      <c r="I4472" s="160" t="b">
        <f t="shared" si="138"/>
        <v>0</v>
      </c>
      <c r="J4472" s="160" t="str">
        <f t="shared" si="139"/>
        <v>yes</v>
      </c>
    </row>
    <row r="4473" spans="2:10">
      <c r="B4473" t="s">
        <v>21513</v>
      </c>
      <c r="C4473" t="s">
        <v>21514</v>
      </c>
      <c r="D4473">
        <v>1</v>
      </c>
      <c r="E4473" s="160">
        <v>46058</v>
      </c>
      <c r="F4473" s="160">
        <v>46060</v>
      </c>
      <c r="G4473" s="160"/>
      <c r="H4473" s="160"/>
      <c r="I4473" s="160" t="b">
        <f t="shared" si="138"/>
        <v>0</v>
      </c>
      <c r="J4473" s="160" t="str">
        <f t="shared" si="139"/>
        <v>yes</v>
      </c>
    </row>
    <row r="4474" spans="2:10">
      <c r="B4474" t="s">
        <v>21515</v>
      </c>
      <c r="C4474" t="s">
        <v>21516</v>
      </c>
      <c r="D4474">
        <v>1</v>
      </c>
      <c r="E4474" s="160">
        <v>46061</v>
      </c>
      <c r="F4474" s="160">
        <v>46062</v>
      </c>
      <c r="G4474" s="160"/>
      <c r="H4474" s="160"/>
      <c r="I4474" s="160" t="b">
        <f t="shared" si="138"/>
        <v>0</v>
      </c>
      <c r="J4474" s="160" t="str">
        <f t="shared" si="139"/>
        <v>yes</v>
      </c>
    </row>
    <row r="4475" spans="2:10">
      <c r="B4475" t="s">
        <v>21517</v>
      </c>
      <c r="C4475" t="s">
        <v>21518</v>
      </c>
      <c r="D4475">
        <v>1</v>
      </c>
      <c r="E4475" s="160">
        <v>46063</v>
      </c>
      <c r="F4475" s="160">
        <v>46064</v>
      </c>
      <c r="G4475" s="160"/>
      <c r="H4475" s="160"/>
      <c r="I4475" s="160" t="b">
        <f t="shared" si="138"/>
        <v>0</v>
      </c>
      <c r="J4475" s="160" t="str">
        <f t="shared" si="139"/>
        <v>yes</v>
      </c>
    </row>
    <row r="4476" spans="2:10">
      <c r="B4476" t="s">
        <v>21519</v>
      </c>
      <c r="C4476" t="s">
        <v>21520</v>
      </c>
      <c r="D4476">
        <v>1</v>
      </c>
      <c r="E4476" s="160">
        <v>46065</v>
      </c>
      <c r="F4476" s="160">
        <v>46067</v>
      </c>
      <c r="G4476" s="160"/>
      <c r="H4476" s="160"/>
      <c r="I4476" s="160" t="b">
        <f t="shared" si="138"/>
        <v>0</v>
      </c>
      <c r="J4476" s="160" t="str">
        <f t="shared" si="139"/>
        <v>yes</v>
      </c>
    </row>
    <row r="4477" spans="2:10">
      <c r="B4477" t="s">
        <v>21521</v>
      </c>
      <c r="C4477" t="s">
        <v>21522</v>
      </c>
      <c r="D4477">
        <v>1</v>
      </c>
      <c r="E4477" s="160">
        <v>46081</v>
      </c>
      <c r="F4477" s="160">
        <v>46084</v>
      </c>
      <c r="G4477" s="160"/>
      <c r="H4477" s="160"/>
      <c r="I4477" s="160" t="b">
        <f t="shared" si="138"/>
        <v>0</v>
      </c>
      <c r="J4477" s="160" t="str">
        <f t="shared" si="139"/>
        <v>yes</v>
      </c>
    </row>
    <row r="4478" spans="2:10">
      <c r="B4478" t="s">
        <v>21523</v>
      </c>
      <c r="C4478" t="s">
        <v>21524</v>
      </c>
      <c r="D4478">
        <v>1</v>
      </c>
      <c r="E4478" s="160">
        <v>46085</v>
      </c>
      <c r="F4478" s="160">
        <v>46090</v>
      </c>
      <c r="G4478" s="160"/>
      <c r="H4478" s="160"/>
      <c r="I4478" s="160" t="b">
        <f t="shared" si="138"/>
        <v>0</v>
      </c>
      <c r="J4478" s="160" t="str">
        <f t="shared" si="139"/>
        <v>yes</v>
      </c>
    </row>
    <row r="4479" spans="2:10">
      <c r="B4479" t="s">
        <v>21525</v>
      </c>
      <c r="C4479" t="s">
        <v>21526</v>
      </c>
      <c r="D4479">
        <v>1</v>
      </c>
      <c r="E4479" s="160">
        <v>46091</v>
      </c>
      <c r="F4479" s="160">
        <v>46097</v>
      </c>
      <c r="G4479" s="160"/>
      <c r="H4479" s="160"/>
      <c r="I4479" s="160" t="b">
        <f t="shared" si="138"/>
        <v>0</v>
      </c>
      <c r="J4479" s="160" t="str">
        <f t="shared" si="139"/>
        <v>yes</v>
      </c>
    </row>
    <row r="4480" spans="2:10">
      <c r="B4480" t="s">
        <v>21527</v>
      </c>
      <c r="C4480" t="s">
        <v>21528</v>
      </c>
      <c r="D4480">
        <v>1</v>
      </c>
      <c r="E4480" s="160">
        <v>46098</v>
      </c>
      <c r="F4480" s="160">
        <v>46104</v>
      </c>
      <c r="G4480" s="160"/>
      <c r="H4480" s="160"/>
      <c r="I4480" s="160" t="b">
        <f t="shared" si="138"/>
        <v>0</v>
      </c>
      <c r="J4480" s="160" t="str">
        <f t="shared" si="139"/>
        <v>yes</v>
      </c>
    </row>
    <row r="4481" spans="2:10">
      <c r="B4481" t="s">
        <v>21529</v>
      </c>
      <c r="C4481" t="s">
        <v>21530</v>
      </c>
      <c r="D4481">
        <v>1</v>
      </c>
      <c r="E4481" s="160">
        <v>46105</v>
      </c>
      <c r="F4481" s="160">
        <v>46113</v>
      </c>
      <c r="G4481" s="160"/>
      <c r="H4481" s="160"/>
      <c r="I4481" s="160" t="b">
        <f t="shared" si="138"/>
        <v>0</v>
      </c>
      <c r="J4481" s="160" t="str">
        <f t="shared" si="139"/>
        <v>yes</v>
      </c>
    </row>
    <row r="4482" spans="2:10">
      <c r="B4482" t="s">
        <v>21531</v>
      </c>
      <c r="C4482" t="s">
        <v>21532</v>
      </c>
      <c r="D4482">
        <v>1</v>
      </c>
      <c r="E4482" s="160">
        <v>46088</v>
      </c>
      <c r="F4482" s="160">
        <v>46089</v>
      </c>
      <c r="G4482" s="160">
        <v>45878</v>
      </c>
      <c r="H4482" s="160"/>
      <c r="I4482" s="160" t="b">
        <f t="shared" si="138"/>
        <v>0</v>
      </c>
      <c r="J4482" s="160" t="str">
        <f t="shared" si="139"/>
        <v>yes</v>
      </c>
    </row>
    <row r="4483" spans="2:10">
      <c r="B4483" t="s">
        <v>21533</v>
      </c>
      <c r="C4483" t="s">
        <v>21534</v>
      </c>
      <c r="D4483">
        <v>1</v>
      </c>
      <c r="E4483" s="160">
        <v>46090</v>
      </c>
      <c r="F4483" s="160">
        <v>46091</v>
      </c>
      <c r="G4483" s="160">
        <v>45881</v>
      </c>
      <c r="H4483" s="160"/>
      <c r="I4483" s="160" t="b">
        <f t="shared" si="138"/>
        <v>0</v>
      </c>
      <c r="J4483" s="160" t="str">
        <f t="shared" si="139"/>
        <v>yes</v>
      </c>
    </row>
    <row r="4484" spans="2:10">
      <c r="B4484" t="s">
        <v>21535</v>
      </c>
      <c r="C4484" t="s">
        <v>21536</v>
      </c>
      <c r="D4484">
        <v>1</v>
      </c>
      <c r="E4484" s="160">
        <v>46092</v>
      </c>
      <c r="F4484" s="160">
        <v>46093</v>
      </c>
      <c r="G4484" s="160">
        <v>45883</v>
      </c>
      <c r="H4484" s="160"/>
      <c r="I4484" s="160" t="b">
        <f t="shared" si="138"/>
        <v>0</v>
      </c>
      <c r="J4484" s="160" t="str">
        <f t="shared" si="139"/>
        <v>yes</v>
      </c>
    </row>
    <row r="4485" spans="2:10">
      <c r="B4485" t="s">
        <v>21537</v>
      </c>
      <c r="C4485" t="s">
        <v>21538</v>
      </c>
      <c r="D4485">
        <v>1</v>
      </c>
      <c r="E4485" s="160">
        <v>46095</v>
      </c>
      <c r="F4485" s="160">
        <v>46096</v>
      </c>
      <c r="G4485" s="160">
        <v>45885</v>
      </c>
      <c r="H4485" s="160"/>
      <c r="I4485" s="160" t="b">
        <f t="shared" si="138"/>
        <v>0</v>
      </c>
      <c r="J4485" s="160" t="str">
        <f t="shared" si="139"/>
        <v>yes</v>
      </c>
    </row>
    <row r="4486" spans="2:10">
      <c r="B4486" t="s">
        <v>21539</v>
      </c>
      <c r="C4486" t="s">
        <v>21540</v>
      </c>
      <c r="D4486">
        <v>1</v>
      </c>
      <c r="E4486" s="160">
        <v>46097</v>
      </c>
      <c r="F4486" s="160">
        <v>46099</v>
      </c>
      <c r="G4486" s="160">
        <v>45888</v>
      </c>
      <c r="H4486" s="160"/>
      <c r="I4486" s="160" t="b">
        <f t="shared" si="138"/>
        <v>0</v>
      </c>
      <c r="J4486" s="160" t="str">
        <f t="shared" si="139"/>
        <v>yes</v>
      </c>
    </row>
    <row r="4487" spans="2:10">
      <c r="B4487" t="s">
        <v>21541</v>
      </c>
      <c r="C4487" t="s">
        <v>21542</v>
      </c>
      <c r="D4487">
        <v>1</v>
      </c>
      <c r="E4487" s="160">
        <v>46090</v>
      </c>
      <c r="F4487" s="160">
        <v>46091</v>
      </c>
      <c r="G4487" s="160">
        <v>45881</v>
      </c>
      <c r="H4487" s="160"/>
      <c r="I4487" s="160" t="b">
        <f t="shared" si="138"/>
        <v>0</v>
      </c>
      <c r="J4487" s="160" t="str">
        <f t="shared" si="139"/>
        <v>yes</v>
      </c>
    </row>
    <row r="4488" spans="2:10">
      <c r="B4488" t="s">
        <v>21543</v>
      </c>
      <c r="C4488" t="s">
        <v>21544</v>
      </c>
      <c r="D4488">
        <v>1</v>
      </c>
      <c r="E4488" s="160">
        <v>46092</v>
      </c>
      <c r="F4488" s="160">
        <v>46093</v>
      </c>
      <c r="G4488" s="160">
        <v>45883</v>
      </c>
      <c r="H4488" s="160"/>
      <c r="I4488" s="160" t="b">
        <f t="shared" si="138"/>
        <v>0</v>
      </c>
      <c r="J4488" s="160" t="str">
        <f t="shared" si="139"/>
        <v>yes</v>
      </c>
    </row>
    <row r="4489" spans="2:10">
      <c r="B4489" t="s">
        <v>21545</v>
      </c>
      <c r="C4489" t="s">
        <v>21546</v>
      </c>
      <c r="D4489">
        <v>1</v>
      </c>
      <c r="E4489" s="160">
        <v>46095</v>
      </c>
      <c r="F4489" s="160">
        <v>46096</v>
      </c>
      <c r="G4489" s="160">
        <v>45885</v>
      </c>
      <c r="H4489" s="160"/>
      <c r="I4489" s="160" t="b">
        <f t="shared" si="138"/>
        <v>0</v>
      </c>
      <c r="J4489" s="160" t="str">
        <f t="shared" si="139"/>
        <v>yes</v>
      </c>
    </row>
    <row r="4490" spans="2:10">
      <c r="B4490" t="s">
        <v>21547</v>
      </c>
      <c r="C4490" t="s">
        <v>21548</v>
      </c>
      <c r="D4490">
        <v>1</v>
      </c>
      <c r="E4490" s="160">
        <v>46097</v>
      </c>
      <c r="F4490" s="160">
        <v>46098</v>
      </c>
      <c r="G4490" s="160">
        <v>45888</v>
      </c>
      <c r="H4490" s="160"/>
      <c r="I4490" s="160" t="b">
        <f t="shared" si="138"/>
        <v>0</v>
      </c>
      <c r="J4490" s="160" t="str">
        <f t="shared" si="139"/>
        <v>yes</v>
      </c>
    </row>
    <row r="4491" spans="2:10">
      <c r="B4491" t="s">
        <v>21549</v>
      </c>
      <c r="C4491" t="s">
        <v>21550</v>
      </c>
      <c r="D4491">
        <v>1</v>
      </c>
      <c r="E4491" s="160">
        <v>46099</v>
      </c>
      <c r="F4491" s="160">
        <v>46100</v>
      </c>
      <c r="G4491" s="160">
        <v>45890</v>
      </c>
      <c r="H4491" s="160"/>
      <c r="I4491" s="160" t="b">
        <f t="shared" ref="I4491:I4554" si="140">IF(E4491=G4491,"yes")</f>
        <v>0</v>
      </c>
      <c r="J4491" s="160" t="str">
        <f t="shared" ref="J4491:J4554" si="141">IF(E4491&gt;G4491,"yes")</f>
        <v>yes</v>
      </c>
    </row>
    <row r="4492" spans="2:10">
      <c r="B4492" t="s">
        <v>21551</v>
      </c>
      <c r="C4492" t="s">
        <v>21552</v>
      </c>
      <c r="D4492">
        <v>1</v>
      </c>
      <c r="E4492" s="160">
        <v>46135</v>
      </c>
      <c r="F4492" s="160">
        <v>46137</v>
      </c>
      <c r="G4492" s="160">
        <v>45900</v>
      </c>
      <c r="H4492" s="160"/>
      <c r="I4492" s="160" t="b">
        <f t="shared" si="140"/>
        <v>0</v>
      </c>
      <c r="J4492" s="160" t="str">
        <f t="shared" si="141"/>
        <v>yes</v>
      </c>
    </row>
    <row r="4493" spans="2:10">
      <c r="B4493" t="s">
        <v>21553</v>
      </c>
      <c r="C4493" t="s">
        <v>21554</v>
      </c>
      <c r="D4493">
        <v>1</v>
      </c>
      <c r="E4493" s="160">
        <v>46138</v>
      </c>
      <c r="F4493" s="160">
        <v>46139</v>
      </c>
      <c r="G4493" s="160">
        <v>45903</v>
      </c>
      <c r="H4493" s="160"/>
      <c r="I4493" s="160" t="b">
        <f t="shared" si="140"/>
        <v>0</v>
      </c>
      <c r="J4493" s="160" t="str">
        <f t="shared" si="141"/>
        <v>yes</v>
      </c>
    </row>
    <row r="4494" spans="2:10">
      <c r="B4494" t="s">
        <v>21555</v>
      </c>
      <c r="C4494" t="s">
        <v>21556</v>
      </c>
      <c r="D4494">
        <v>1</v>
      </c>
      <c r="E4494" s="160">
        <v>46140</v>
      </c>
      <c r="F4494" s="160">
        <v>46141</v>
      </c>
      <c r="G4494" s="160">
        <v>45909</v>
      </c>
      <c r="H4494" s="160"/>
      <c r="I4494" s="160" t="b">
        <f t="shared" si="140"/>
        <v>0</v>
      </c>
      <c r="J4494" s="160" t="str">
        <f t="shared" si="141"/>
        <v>yes</v>
      </c>
    </row>
    <row r="4495" spans="2:10">
      <c r="B4495" t="s">
        <v>21557</v>
      </c>
      <c r="C4495" t="s">
        <v>21558</v>
      </c>
      <c r="D4495">
        <v>1</v>
      </c>
      <c r="E4495" s="160">
        <v>46142</v>
      </c>
      <c r="F4495" s="160">
        <v>46144</v>
      </c>
      <c r="G4495" s="160">
        <v>45915</v>
      </c>
      <c r="H4495" s="160"/>
      <c r="I4495" s="160" t="b">
        <f t="shared" si="140"/>
        <v>0</v>
      </c>
      <c r="J4495" s="160" t="str">
        <f t="shared" si="141"/>
        <v>yes</v>
      </c>
    </row>
    <row r="4496" spans="2:10">
      <c r="B4496" t="s">
        <v>21559</v>
      </c>
      <c r="C4496" t="s">
        <v>21560</v>
      </c>
      <c r="D4496">
        <v>1</v>
      </c>
      <c r="E4496" s="160">
        <v>46145</v>
      </c>
      <c r="F4496" s="160">
        <v>46147</v>
      </c>
      <c r="G4496" s="160">
        <v>45920</v>
      </c>
      <c r="H4496" s="160"/>
      <c r="I4496" s="160" t="b">
        <f t="shared" si="140"/>
        <v>0</v>
      </c>
      <c r="J4496" s="160" t="str">
        <f t="shared" si="141"/>
        <v>yes</v>
      </c>
    </row>
    <row r="4497" spans="2:10">
      <c r="B4497" t="s">
        <v>21561</v>
      </c>
      <c r="C4497" t="s">
        <v>21562</v>
      </c>
      <c r="D4497">
        <v>1</v>
      </c>
      <c r="E4497" s="160">
        <v>46138</v>
      </c>
      <c r="F4497" s="160">
        <v>46139</v>
      </c>
      <c r="G4497" s="160"/>
      <c r="H4497" s="160"/>
      <c r="I4497" s="160" t="b">
        <f t="shared" si="140"/>
        <v>0</v>
      </c>
      <c r="J4497" s="160" t="str">
        <f t="shared" si="141"/>
        <v>yes</v>
      </c>
    </row>
    <row r="4498" spans="2:10">
      <c r="B4498" t="s">
        <v>21563</v>
      </c>
      <c r="C4498" t="s">
        <v>21564</v>
      </c>
      <c r="D4498">
        <v>1</v>
      </c>
      <c r="E4498" s="160">
        <v>46140</v>
      </c>
      <c r="F4498" s="160">
        <v>46141</v>
      </c>
      <c r="G4498" s="160"/>
      <c r="H4498" s="160"/>
      <c r="I4498" s="160" t="b">
        <f t="shared" si="140"/>
        <v>0</v>
      </c>
      <c r="J4498" s="160" t="str">
        <f t="shared" si="141"/>
        <v>yes</v>
      </c>
    </row>
    <row r="4499" spans="2:10">
      <c r="B4499" t="s">
        <v>21565</v>
      </c>
      <c r="C4499" t="s">
        <v>21566</v>
      </c>
      <c r="D4499">
        <v>1</v>
      </c>
      <c r="E4499" s="160">
        <v>46142</v>
      </c>
      <c r="F4499" s="160">
        <v>46144</v>
      </c>
      <c r="G4499" s="160"/>
      <c r="H4499" s="160"/>
      <c r="I4499" s="160" t="b">
        <f t="shared" si="140"/>
        <v>0</v>
      </c>
      <c r="J4499" s="160" t="str">
        <f t="shared" si="141"/>
        <v>yes</v>
      </c>
    </row>
    <row r="4500" spans="2:10">
      <c r="B4500" t="s">
        <v>21567</v>
      </c>
      <c r="C4500" t="s">
        <v>21568</v>
      </c>
      <c r="D4500">
        <v>1</v>
      </c>
      <c r="E4500" s="160">
        <v>46145</v>
      </c>
      <c r="F4500" s="160">
        <v>46146</v>
      </c>
      <c r="G4500" s="160"/>
      <c r="H4500" s="160"/>
      <c r="I4500" s="160" t="b">
        <f t="shared" si="140"/>
        <v>0</v>
      </c>
      <c r="J4500" s="160" t="str">
        <f t="shared" si="141"/>
        <v>yes</v>
      </c>
    </row>
    <row r="4501" spans="2:10">
      <c r="B4501" t="s">
        <v>21569</v>
      </c>
      <c r="C4501" t="s">
        <v>21570</v>
      </c>
      <c r="D4501">
        <v>1</v>
      </c>
      <c r="E4501" s="160">
        <v>46147</v>
      </c>
      <c r="F4501" s="160">
        <v>46148</v>
      </c>
      <c r="G4501" s="160"/>
      <c r="H4501" s="160"/>
      <c r="I4501" s="160" t="b">
        <f t="shared" si="140"/>
        <v>0</v>
      </c>
      <c r="J4501" s="160" t="str">
        <f t="shared" si="141"/>
        <v>yes</v>
      </c>
    </row>
    <row r="4502" spans="2:10">
      <c r="B4502" t="s">
        <v>21571</v>
      </c>
      <c r="C4502" t="s">
        <v>21572</v>
      </c>
      <c r="D4502">
        <v>1</v>
      </c>
      <c r="E4502" s="160">
        <v>46151</v>
      </c>
      <c r="F4502" s="160">
        <v>46156</v>
      </c>
      <c r="G4502" s="160"/>
      <c r="H4502" s="160"/>
      <c r="I4502" s="160" t="b">
        <f t="shared" si="140"/>
        <v>0</v>
      </c>
      <c r="J4502" s="160" t="str">
        <f t="shared" si="141"/>
        <v>yes</v>
      </c>
    </row>
    <row r="4503" spans="2:10">
      <c r="B4503" t="s">
        <v>21573</v>
      </c>
      <c r="C4503" t="s">
        <v>21574</v>
      </c>
      <c r="D4503">
        <v>1</v>
      </c>
      <c r="E4503" s="160">
        <v>46158</v>
      </c>
      <c r="F4503" s="160">
        <v>46161</v>
      </c>
      <c r="G4503" s="160"/>
      <c r="H4503" s="160"/>
      <c r="I4503" s="160" t="b">
        <f t="shared" si="140"/>
        <v>0</v>
      </c>
      <c r="J4503" s="160" t="str">
        <f t="shared" si="141"/>
        <v>yes</v>
      </c>
    </row>
    <row r="4504" spans="2:10">
      <c r="B4504" t="s">
        <v>21575</v>
      </c>
      <c r="C4504" t="s">
        <v>21576</v>
      </c>
      <c r="D4504">
        <v>1</v>
      </c>
      <c r="E4504" s="160">
        <v>46162</v>
      </c>
      <c r="F4504" s="160">
        <v>46166</v>
      </c>
      <c r="G4504" s="160"/>
      <c r="H4504" s="160"/>
      <c r="I4504" s="160" t="b">
        <f t="shared" si="140"/>
        <v>0</v>
      </c>
      <c r="J4504" s="160" t="str">
        <f t="shared" si="141"/>
        <v>yes</v>
      </c>
    </row>
    <row r="4505" spans="2:10">
      <c r="B4505" t="s">
        <v>21577</v>
      </c>
      <c r="C4505" t="s">
        <v>21578</v>
      </c>
      <c r="D4505">
        <v>1</v>
      </c>
      <c r="E4505" s="160">
        <v>46144</v>
      </c>
      <c r="F4505" s="160">
        <v>46145</v>
      </c>
      <c r="G4505" s="160"/>
      <c r="H4505" s="160"/>
      <c r="I4505" s="160" t="b">
        <f t="shared" si="140"/>
        <v>0</v>
      </c>
      <c r="J4505" s="160" t="str">
        <f t="shared" si="141"/>
        <v>yes</v>
      </c>
    </row>
    <row r="4506" spans="2:10">
      <c r="B4506" t="s">
        <v>21579</v>
      </c>
      <c r="C4506" t="s">
        <v>21580</v>
      </c>
      <c r="D4506">
        <v>1</v>
      </c>
      <c r="E4506" s="160">
        <v>46146</v>
      </c>
      <c r="F4506" s="160">
        <v>46149</v>
      </c>
      <c r="G4506" s="160"/>
      <c r="H4506" s="160"/>
      <c r="I4506" s="160" t="b">
        <f t="shared" si="140"/>
        <v>0</v>
      </c>
      <c r="J4506" s="160" t="str">
        <f t="shared" si="141"/>
        <v>yes</v>
      </c>
    </row>
    <row r="4507" spans="2:10">
      <c r="B4507" t="s">
        <v>21581</v>
      </c>
      <c r="C4507" t="s">
        <v>21582</v>
      </c>
      <c r="D4507">
        <v>1</v>
      </c>
      <c r="E4507" s="160">
        <v>46151</v>
      </c>
      <c r="F4507" s="160">
        <v>46154</v>
      </c>
      <c r="G4507" s="160"/>
      <c r="H4507" s="160"/>
      <c r="I4507" s="160" t="b">
        <f t="shared" si="140"/>
        <v>0</v>
      </c>
      <c r="J4507" s="160" t="str">
        <f t="shared" si="141"/>
        <v>yes</v>
      </c>
    </row>
    <row r="4508" spans="2:10">
      <c r="B4508" t="s">
        <v>21583</v>
      </c>
      <c r="C4508" t="s">
        <v>21584</v>
      </c>
      <c r="D4508">
        <v>1</v>
      </c>
      <c r="E4508" s="160">
        <v>46155</v>
      </c>
      <c r="F4508" s="160">
        <v>46158</v>
      </c>
      <c r="G4508" s="160"/>
      <c r="H4508" s="160"/>
      <c r="I4508" s="160" t="b">
        <f t="shared" si="140"/>
        <v>0</v>
      </c>
      <c r="J4508" s="160" t="str">
        <f t="shared" si="141"/>
        <v>yes</v>
      </c>
    </row>
    <row r="4509" spans="2:10">
      <c r="B4509" t="s">
        <v>21585</v>
      </c>
      <c r="C4509" t="s">
        <v>21586</v>
      </c>
      <c r="D4509">
        <v>1</v>
      </c>
      <c r="E4509" s="160">
        <v>46159</v>
      </c>
      <c r="F4509" s="160">
        <v>46161</v>
      </c>
      <c r="G4509" s="160"/>
      <c r="H4509" s="160"/>
      <c r="I4509" s="160" t="b">
        <f t="shared" si="140"/>
        <v>0</v>
      </c>
      <c r="J4509" s="160" t="str">
        <f t="shared" si="141"/>
        <v>yes</v>
      </c>
    </row>
    <row r="4510" spans="2:10">
      <c r="B4510" t="s">
        <v>21587</v>
      </c>
      <c r="C4510" t="s">
        <v>21588</v>
      </c>
      <c r="D4510">
        <v>1</v>
      </c>
      <c r="E4510" s="160">
        <v>46146</v>
      </c>
      <c r="F4510" s="160">
        <v>46148</v>
      </c>
      <c r="G4510" s="160"/>
      <c r="H4510" s="160"/>
      <c r="I4510" s="160" t="b">
        <f t="shared" si="140"/>
        <v>0</v>
      </c>
      <c r="J4510" s="160" t="str">
        <f t="shared" si="141"/>
        <v>yes</v>
      </c>
    </row>
    <row r="4511" spans="2:10">
      <c r="B4511" t="s">
        <v>21589</v>
      </c>
      <c r="C4511" t="s">
        <v>21590</v>
      </c>
      <c r="D4511">
        <v>1</v>
      </c>
      <c r="E4511" s="160">
        <v>46149</v>
      </c>
      <c r="F4511" s="160">
        <v>46154</v>
      </c>
      <c r="G4511" s="160"/>
      <c r="H4511" s="160"/>
      <c r="I4511" s="160" t="b">
        <f t="shared" si="140"/>
        <v>0</v>
      </c>
      <c r="J4511" s="160" t="str">
        <f t="shared" si="141"/>
        <v>yes</v>
      </c>
    </row>
    <row r="4512" spans="2:10">
      <c r="B4512" t="s">
        <v>21591</v>
      </c>
      <c r="C4512" t="s">
        <v>21592</v>
      </c>
      <c r="D4512">
        <v>1</v>
      </c>
      <c r="E4512" s="160">
        <v>46155</v>
      </c>
      <c r="F4512" s="160">
        <v>46160</v>
      </c>
      <c r="G4512" s="160"/>
      <c r="H4512" s="160"/>
      <c r="I4512" s="160" t="b">
        <f t="shared" si="140"/>
        <v>0</v>
      </c>
      <c r="J4512" s="160" t="str">
        <f t="shared" si="141"/>
        <v>yes</v>
      </c>
    </row>
    <row r="4513" spans="2:10">
      <c r="B4513" t="s">
        <v>21593</v>
      </c>
      <c r="C4513" t="s">
        <v>21594</v>
      </c>
      <c r="D4513">
        <v>1</v>
      </c>
      <c r="E4513" s="160">
        <v>46161</v>
      </c>
      <c r="F4513" s="160">
        <v>46163</v>
      </c>
      <c r="G4513" s="160"/>
      <c r="I4513" s="160" t="b">
        <f t="shared" si="140"/>
        <v>0</v>
      </c>
      <c r="J4513" s="160" t="str">
        <f t="shared" si="141"/>
        <v>yes</v>
      </c>
    </row>
    <row r="4514" spans="2:10">
      <c r="B4514" t="s">
        <v>21595</v>
      </c>
      <c r="C4514" t="s">
        <v>21596</v>
      </c>
      <c r="D4514">
        <v>1</v>
      </c>
      <c r="E4514" s="160">
        <v>46149</v>
      </c>
      <c r="F4514" s="160">
        <v>46151</v>
      </c>
      <c r="G4514" s="160">
        <v>45955</v>
      </c>
      <c r="I4514" s="160" t="b">
        <f t="shared" si="140"/>
        <v>0</v>
      </c>
      <c r="J4514" s="160" t="str">
        <f t="shared" si="141"/>
        <v>yes</v>
      </c>
    </row>
    <row r="4515" spans="2:10">
      <c r="B4515" t="s">
        <v>21597</v>
      </c>
      <c r="C4515" t="s">
        <v>21598</v>
      </c>
      <c r="D4515">
        <v>1</v>
      </c>
      <c r="E4515" s="160">
        <v>46152</v>
      </c>
      <c r="F4515" s="160">
        <v>46154</v>
      </c>
      <c r="G4515" s="160">
        <v>45956</v>
      </c>
      <c r="H4515" s="160"/>
      <c r="I4515" s="160" t="b">
        <f t="shared" si="140"/>
        <v>0</v>
      </c>
      <c r="J4515" s="160" t="str">
        <f t="shared" si="141"/>
        <v>yes</v>
      </c>
    </row>
    <row r="4516" spans="2:10">
      <c r="B4516" t="s">
        <v>21599</v>
      </c>
      <c r="C4516" t="s">
        <v>21600</v>
      </c>
      <c r="D4516">
        <v>1</v>
      </c>
      <c r="E4516" s="160">
        <v>46155</v>
      </c>
      <c r="F4516" s="160">
        <v>46158</v>
      </c>
      <c r="G4516" s="160">
        <v>45957</v>
      </c>
      <c r="H4516" s="160"/>
      <c r="I4516" s="160" t="b">
        <f t="shared" si="140"/>
        <v>0</v>
      </c>
      <c r="J4516" s="160" t="str">
        <f t="shared" si="141"/>
        <v>yes</v>
      </c>
    </row>
    <row r="4517" spans="2:10">
      <c r="B4517" t="s">
        <v>21601</v>
      </c>
      <c r="C4517" t="s">
        <v>21602</v>
      </c>
      <c r="D4517">
        <v>1</v>
      </c>
      <c r="E4517" s="160">
        <v>46159</v>
      </c>
      <c r="F4517" s="160">
        <v>46160</v>
      </c>
      <c r="G4517" s="160">
        <v>45950</v>
      </c>
      <c r="H4517" s="160"/>
      <c r="I4517" s="160" t="b">
        <f t="shared" si="140"/>
        <v>0</v>
      </c>
      <c r="J4517" s="160" t="str">
        <f t="shared" si="141"/>
        <v>yes</v>
      </c>
    </row>
    <row r="4518" spans="2:10">
      <c r="B4518" t="s">
        <v>21603</v>
      </c>
      <c r="C4518" t="s">
        <v>21604</v>
      </c>
      <c r="D4518">
        <v>1</v>
      </c>
      <c r="E4518" s="160">
        <v>46175</v>
      </c>
      <c r="F4518" s="160">
        <v>46176</v>
      </c>
      <c r="G4518" s="160"/>
      <c r="I4518" s="160" t="b">
        <f t="shared" si="140"/>
        <v>0</v>
      </c>
      <c r="J4518" s="160" t="str">
        <f t="shared" si="141"/>
        <v>yes</v>
      </c>
    </row>
    <row r="4519" spans="2:10">
      <c r="B4519" t="s">
        <v>21605</v>
      </c>
      <c r="C4519" t="s">
        <v>21606</v>
      </c>
      <c r="D4519">
        <v>1</v>
      </c>
      <c r="E4519" s="160">
        <v>46177</v>
      </c>
      <c r="F4519" s="160">
        <v>46179</v>
      </c>
      <c r="G4519" s="160"/>
      <c r="H4519" s="160"/>
      <c r="I4519" s="160" t="b">
        <f t="shared" si="140"/>
        <v>0</v>
      </c>
      <c r="J4519" s="160" t="str">
        <f t="shared" si="141"/>
        <v>yes</v>
      </c>
    </row>
    <row r="4520" spans="2:10">
      <c r="B4520" t="s">
        <v>21607</v>
      </c>
      <c r="C4520" t="s">
        <v>21608</v>
      </c>
      <c r="D4520">
        <v>1</v>
      </c>
      <c r="E4520" s="160">
        <v>46175</v>
      </c>
      <c r="F4520" s="160">
        <v>46176</v>
      </c>
      <c r="G4520" s="160"/>
      <c r="H4520" s="160"/>
      <c r="I4520" s="160" t="b">
        <f t="shared" si="140"/>
        <v>0</v>
      </c>
      <c r="J4520" s="160" t="str">
        <f t="shared" si="141"/>
        <v>yes</v>
      </c>
    </row>
    <row r="4521" spans="2:10">
      <c r="B4521" t="s">
        <v>21609</v>
      </c>
      <c r="C4521" t="s">
        <v>21610</v>
      </c>
      <c r="D4521">
        <v>1</v>
      </c>
      <c r="E4521" s="160">
        <v>46177</v>
      </c>
      <c r="F4521" s="160">
        <v>46179</v>
      </c>
      <c r="G4521" s="160"/>
      <c r="H4521" s="160"/>
      <c r="I4521" s="160" t="b">
        <f t="shared" si="140"/>
        <v>0</v>
      </c>
      <c r="J4521" s="160" t="str">
        <f t="shared" si="141"/>
        <v>yes</v>
      </c>
    </row>
    <row r="4522" spans="2:10">
      <c r="B4522" t="s">
        <v>21611</v>
      </c>
      <c r="C4522" t="s">
        <v>21612</v>
      </c>
      <c r="D4522">
        <v>1</v>
      </c>
      <c r="E4522" s="160">
        <v>46149</v>
      </c>
      <c r="F4522" s="160">
        <v>46151</v>
      </c>
      <c r="G4522" s="160"/>
      <c r="H4522" s="160"/>
      <c r="I4522" s="160" t="b">
        <f t="shared" si="140"/>
        <v>0</v>
      </c>
      <c r="J4522" s="160" t="str">
        <f t="shared" si="141"/>
        <v>yes</v>
      </c>
    </row>
    <row r="4523" spans="2:10">
      <c r="B4523" t="s">
        <v>21613</v>
      </c>
      <c r="C4523" t="s">
        <v>21614</v>
      </c>
      <c r="D4523">
        <v>1</v>
      </c>
      <c r="E4523" s="160">
        <v>46149</v>
      </c>
      <c r="F4523" s="160">
        <v>46151</v>
      </c>
      <c r="G4523" s="160"/>
      <c r="H4523" s="160"/>
      <c r="I4523" s="160" t="b">
        <f t="shared" si="140"/>
        <v>0</v>
      </c>
      <c r="J4523" s="160" t="str">
        <f t="shared" si="141"/>
        <v>yes</v>
      </c>
    </row>
    <row r="4524" spans="2:10">
      <c r="B4524" t="s">
        <v>21615</v>
      </c>
      <c r="C4524" t="s">
        <v>21616</v>
      </c>
      <c r="D4524">
        <v>1</v>
      </c>
      <c r="E4524" s="160">
        <v>46152</v>
      </c>
      <c r="F4524" s="160">
        <v>46153</v>
      </c>
      <c r="G4524" s="160"/>
      <c r="H4524" s="160"/>
      <c r="I4524" s="160" t="b">
        <f t="shared" si="140"/>
        <v>0</v>
      </c>
      <c r="J4524" s="160" t="str">
        <f t="shared" si="141"/>
        <v>yes</v>
      </c>
    </row>
    <row r="4525" spans="2:10">
      <c r="B4525" t="s">
        <v>21617</v>
      </c>
      <c r="C4525" t="s">
        <v>21618</v>
      </c>
      <c r="D4525">
        <v>1</v>
      </c>
      <c r="E4525" s="160">
        <v>46152</v>
      </c>
      <c r="F4525" s="160">
        <v>46153</v>
      </c>
      <c r="G4525" s="160"/>
      <c r="I4525" s="160" t="b">
        <f t="shared" si="140"/>
        <v>0</v>
      </c>
      <c r="J4525" s="160" t="str">
        <f t="shared" si="141"/>
        <v>yes</v>
      </c>
    </row>
    <row r="4526" spans="2:10">
      <c r="B4526" t="s">
        <v>21619</v>
      </c>
      <c r="C4526" t="s">
        <v>21620</v>
      </c>
      <c r="D4526">
        <v>1</v>
      </c>
      <c r="E4526" s="160">
        <v>46154</v>
      </c>
      <c r="F4526" s="160">
        <v>46155</v>
      </c>
      <c r="G4526" s="160"/>
      <c r="H4526" s="160"/>
      <c r="I4526" s="160" t="b">
        <f t="shared" si="140"/>
        <v>0</v>
      </c>
      <c r="J4526" s="160" t="str">
        <f t="shared" si="141"/>
        <v>yes</v>
      </c>
    </row>
    <row r="4527" spans="2:10">
      <c r="B4527" t="s">
        <v>21621</v>
      </c>
      <c r="C4527" t="s">
        <v>21622</v>
      </c>
      <c r="D4527">
        <v>1</v>
      </c>
      <c r="E4527" s="160">
        <v>46154</v>
      </c>
      <c r="F4527" s="160">
        <v>46155</v>
      </c>
      <c r="G4527" s="160"/>
      <c r="I4527" s="160" t="b">
        <f t="shared" si="140"/>
        <v>0</v>
      </c>
      <c r="J4527" s="160" t="str">
        <f t="shared" si="141"/>
        <v>yes</v>
      </c>
    </row>
    <row r="4528" spans="2:10">
      <c r="B4528" t="s">
        <v>21623</v>
      </c>
      <c r="C4528" t="s">
        <v>21624</v>
      </c>
      <c r="D4528">
        <v>1</v>
      </c>
      <c r="E4528" s="160">
        <v>46180</v>
      </c>
      <c r="F4528" s="160">
        <v>46181</v>
      </c>
      <c r="G4528" s="160"/>
      <c r="H4528" s="160"/>
      <c r="I4528" s="160" t="b">
        <f t="shared" si="140"/>
        <v>0</v>
      </c>
      <c r="J4528" s="160" t="str">
        <f t="shared" si="141"/>
        <v>yes</v>
      </c>
    </row>
    <row r="4529" spans="2:10">
      <c r="B4529" t="s">
        <v>21625</v>
      </c>
      <c r="C4529" t="s">
        <v>21626</v>
      </c>
      <c r="D4529">
        <v>1</v>
      </c>
      <c r="E4529" s="160">
        <v>46180</v>
      </c>
      <c r="F4529" s="160">
        <v>46181</v>
      </c>
      <c r="G4529" s="160"/>
      <c r="I4529" s="160" t="b">
        <f t="shared" si="140"/>
        <v>0</v>
      </c>
      <c r="J4529" s="160" t="str">
        <f t="shared" si="141"/>
        <v>yes</v>
      </c>
    </row>
    <row r="4530" spans="2:10">
      <c r="B4530" t="s">
        <v>21627</v>
      </c>
      <c r="C4530" t="s">
        <v>21628</v>
      </c>
      <c r="D4530">
        <v>1</v>
      </c>
      <c r="E4530" s="160">
        <v>46147</v>
      </c>
      <c r="F4530" s="160">
        <v>46148</v>
      </c>
      <c r="G4530" s="160"/>
      <c r="I4530" s="160" t="b">
        <f t="shared" si="140"/>
        <v>0</v>
      </c>
      <c r="J4530" s="160" t="str">
        <f t="shared" si="141"/>
        <v>yes</v>
      </c>
    </row>
    <row r="4531" spans="2:10">
      <c r="B4531" t="s">
        <v>21629</v>
      </c>
      <c r="C4531" t="s">
        <v>21630</v>
      </c>
      <c r="D4531">
        <v>1</v>
      </c>
      <c r="E4531" s="160">
        <v>46149</v>
      </c>
      <c r="F4531" s="160">
        <v>46151</v>
      </c>
      <c r="G4531" s="160"/>
      <c r="I4531" s="160" t="b">
        <f t="shared" si="140"/>
        <v>0</v>
      </c>
      <c r="J4531" s="160" t="str">
        <f t="shared" si="141"/>
        <v>yes</v>
      </c>
    </row>
    <row r="4532" spans="2:10">
      <c r="B4532" t="s">
        <v>21631</v>
      </c>
      <c r="C4532" t="s">
        <v>21632</v>
      </c>
      <c r="D4532">
        <v>1</v>
      </c>
      <c r="E4532" s="160">
        <v>46152</v>
      </c>
      <c r="F4532" s="160">
        <v>46153</v>
      </c>
      <c r="I4532" s="160" t="b">
        <f t="shared" si="140"/>
        <v>0</v>
      </c>
      <c r="J4532" s="160" t="str">
        <f t="shared" si="141"/>
        <v>yes</v>
      </c>
    </row>
    <row r="4533" spans="2:10">
      <c r="B4533" t="s">
        <v>21633</v>
      </c>
      <c r="C4533" t="s">
        <v>21634</v>
      </c>
      <c r="D4533">
        <v>1</v>
      </c>
      <c r="E4533" s="160">
        <v>46154</v>
      </c>
      <c r="F4533" s="160">
        <v>46155</v>
      </c>
      <c r="I4533" s="160" t="b">
        <f t="shared" si="140"/>
        <v>0</v>
      </c>
      <c r="J4533" s="160" t="str">
        <f t="shared" si="141"/>
        <v>yes</v>
      </c>
    </row>
    <row r="4534" spans="2:10">
      <c r="B4534" t="s">
        <v>21635</v>
      </c>
      <c r="C4534" t="s">
        <v>21636</v>
      </c>
      <c r="D4534">
        <v>1</v>
      </c>
      <c r="E4534" s="160">
        <v>46159</v>
      </c>
      <c r="F4534" s="160">
        <v>46160</v>
      </c>
      <c r="G4534" s="160"/>
      <c r="I4534" s="160" t="b">
        <f t="shared" si="140"/>
        <v>0</v>
      </c>
      <c r="J4534" s="160" t="str">
        <f t="shared" si="141"/>
        <v>yes</v>
      </c>
    </row>
    <row r="4535" spans="2:10">
      <c r="B4535" t="s">
        <v>21637</v>
      </c>
      <c r="C4535" t="s">
        <v>21638</v>
      </c>
      <c r="D4535">
        <v>1</v>
      </c>
      <c r="E4535" s="160">
        <v>46154</v>
      </c>
      <c r="F4535" s="160">
        <v>46155</v>
      </c>
      <c r="G4535" s="160"/>
      <c r="H4535" s="160"/>
      <c r="I4535" s="160" t="b">
        <f t="shared" si="140"/>
        <v>0</v>
      </c>
      <c r="J4535" s="160" t="str">
        <f t="shared" si="141"/>
        <v>yes</v>
      </c>
    </row>
    <row r="4536" spans="2:10">
      <c r="B4536" t="s">
        <v>21639</v>
      </c>
      <c r="C4536" t="s">
        <v>21640</v>
      </c>
      <c r="D4536">
        <v>1</v>
      </c>
      <c r="E4536" s="160">
        <v>46156</v>
      </c>
      <c r="F4536" s="160">
        <v>46158</v>
      </c>
      <c r="G4536" s="160"/>
      <c r="H4536" s="160"/>
      <c r="I4536" s="160" t="b">
        <f t="shared" si="140"/>
        <v>0</v>
      </c>
      <c r="J4536" s="160" t="str">
        <f t="shared" si="141"/>
        <v>yes</v>
      </c>
    </row>
    <row r="4537" spans="2:10">
      <c r="B4537" t="s">
        <v>21641</v>
      </c>
      <c r="C4537" t="s">
        <v>21642</v>
      </c>
      <c r="D4537">
        <v>1</v>
      </c>
      <c r="E4537" s="160">
        <v>46182</v>
      </c>
      <c r="F4537" s="160">
        <v>46183</v>
      </c>
      <c r="G4537" s="160"/>
      <c r="H4537" s="160"/>
      <c r="I4537" s="160" t="b">
        <f t="shared" si="140"/>
        <v>0</v>
      </c>
      <c r="J4537" s="160" t="str">
        <f t="shared" si="141"/>
        <v>yes</v>
      </c>
    </row>
    <row r="4538" spans="2:10">
      <c r="B4538" t="s">
        <v>21643</v>
      </c>
      <c r="C4538" t="s">
        <v>21644</v>
      </c>
      <c r="D4538">
        <v>1</v>
      </c>
      <c r="E4538" s="160">
        <v>46184</v>
      </c>
      <c r="F4538" s="160">
        <v>46186</v>
      </c>
      <c r="I4538" s="160" t="b">
        <f t="shared" si="140"/>
        <v>0</v>
      </c>
      <c r="J4538" s="160" t="str">
        <f t="shared" si="141"/>
        <v>yes</v>
      </c>
    </row>
    <row r="4539" spans="2:10">
      <c r="B4539" t="s">
        <v>21645</v>
      </c>
      <c r="C4539" t="s">
        <v>21646</v>
      </c>
      <c r="D4539">
        <v>1</v>
      </c>
      <c r="E4539" s="160">
        <v>46187</v>
      </c>
      <c r="F4539" s="160">
        <v>46188</v>
      </c>
      <c r="G4539" s="160"/>
      <c r="H4539" s="160"/>
      <c r="I4539" s="160" t="b">
        <f t="shared" si="140"/>
        <v>0</v>
      </c>
      <c r="J4539" s="160" t="str">
        <f t="shared" si="141"/>
        <v>yes</v>
      </c>
    </row>
    <row r="4540" spans="2:10">
      <c r="B4540" t="s">
        <v>21647</v>
      </c>
      <c r="C4540" t="s">
        <v>21648</v>
      </c>
      <c r="D4540">
        <v>1</v>
      </c>
      <c r="E4540" s="160">
        <v>46187</v>
      </c>
      <c r="F4540" s="160">
        <v>46188</v>
      </c>
      <c r="G4540" s="160"/>
      <c r="H4540" s="160"/>
      <c r="I4540" s="160" t="b">
        <f t="shared" si="140"/>
        <v>0</v>
      </c>
      <c r="J4540" s="160" t="str">
        <f t="shared" si="141"/>
        <v>yes</v>
      </c>
    </row>
    <row r="4541" spans="2:10">
      <c r="B4541" t="s">
        <v>21649</v>
      </c>
      <c r="C4541" t="s">
        <v>21650</v>
      </c>
      <c r="D4541">
        <v>1</v>
      </c>
      <c r="E4541" s="160">
        <v>46154</v>
      </c>
      <c r="F4541" s="160">
        <v>46155</v>
      </c>
      <c r="G4541" s="160"/>
      <c r="H4541" s="160"/>
      <c r="I4541" s="160" t="b">
        <f t="shared" si="140"/>
        <v>0</v>
      </c>
      <c r="J4541" s="160" t="str">
        <f t="shared" si="141"/>
        <v>yes</v>
      </c>
    </row>
    <row r="4542" spans="2:10">
      <c r="B4542" t="s">
        <v>21651</v>
      </c>
      <c r="C4542" t="s">
        <v>21652</v>
      </c>
      <c r="D4542">
        <v>1</v>
      </c>
      <c r="E4542" s="160">
        <v>46189</v>
      </c>
      <c r="F4542" s="160">
        <v>46190</v>
      </c>
      <c r="G4542" s="160"/>
      <c r="H4542" s="160"/>
      <c r="I4542" s="160" t="b">
        <f t="shared" si="140"/>
        <v>0</v>
      </c>
      <c r="J4542" s="160" t="str">
        <f t="shared" si="141"/>
        <v>yes</v>
      </c>
    </row>
    <row r="4543" spans="2:10">
      <c r="B4543" t="s">
        <v>21653</v>
      </c>
      <c r="C4543" t="s">
        <v>21654</v>
      </c>
      <c r="D4543">
        <v>1</v>
      </c>
      <c r="E4543" s="160">
        <v>46189</v>
      </c>
      <c r="F4543" s="160">
        <v>46190</v>
      </c>
      <c r="G4543" s="160"/>
      <c r="H4543" s="160"/>
      <c r="I4543" s="160" t="b">
        <f t="shared" si="140"/>
        <v>0</v>
      </c>
      <c r="J4543" s="160" t="str">
        <f t="shared" si="141"/>
        <v>yes</v>
      </c>
    </row>
    <row r="4544" spans="2:10">
      <c r="B4544" t="s">
        <v>21655</v>
      </c>
      <c r="C4544" t="s">
        <v>21656</v>
      </c>
      <c r="D4544">
        <v>1</v>
      </c>
      <c r="E4544" s="160">
        <v>46156</v>
      </c>
      <c r="F4544" s="160">
        <v>46158</v>
      </c>
      <c r="G4544" s="160"/>
      <c r="H4544" s="160"/>
      <c r="I4544" s="160" t="b">
        <f t="shared" si="140"/>
        <v>0</v>
      </c>
      <c r="J4544" s="160" t="str">
        <f t="shared" si="141"/>
        <v>yes</v>
      </c>
    </row>
    <row r="4545" spans="2:10">
      <c r="B4545" t="s">
        <v>21657</v>
      </c>
      <c r="C4545" t="s">
        <v>21658</v>
      </c>
      <c r="D4545">
        <v>1</v>
      </c>
      <c r="E4545" s="160">
        <v>46191</v>
      </c>
      <c r="F4545" s="160">
        <v>46193</v>
      </c>
      <c r="G4545" s="160"/>
      <c r="H4545" s="160"/>
      <c r="I4545" s="160" t="b">
        <f t="shared" si="140"/>
        <v>0</v>
      </c>
      <c r="J4545" s="160" t="str">
        <f t="shared" si="141"/>
        <v>yes</v>
      </c>
    </row>
    <row r="4546" spans="2:10">
      <c r="B4546" t="s">
        <v>21659</v>
      </c>
      <c r="C4546" t="s">
        <v>21660</v>
      </c>
      <c r="D4546">
        <v>1</v>
      </c>
      <c r="E4546" s="160">
        <v>46191</v>
      </c>
      <c r="F4546" s="160">
        <v>46193</v>
      </c>
      <c r="G4546" s="160"/>
      <c r="H4546" s="160"/>
      <c r="I4546" s="160" t="b">
        <f t="shared" si="140"/>
        <v>0</v>
      </c>
      <c r="J4546" s="160" t="str">
        <f t="shared" si="141"/>
        <v>yes</v>
      </c>
    </row>
    <row r="4547" spans="2:10">
      <c r="B4547" t="s">
        <v>21661</v>
      </c>
      <c r="C4547" t="s">
        <v>21662</v>
      </c>
      <c r="D4547">
        <v>1</v>
      </c>
      <c r="E4547" s="160">
        <v>46194</v>
      </c>
      <c r="F4547" s="160">
        <v>46195</v>
      </c>
      <c r="G4547" s="160"/>
      <c r="H4547" s="160"/>
      <c r="I4547" s="160" t="b">
        <f t="shared" si="140"/>
        <v>0</v>
      </c>
      <c r="J4547" s="160" t="str">
        <f t="shared" si="141"/>
        <v>yes</v>
      </c>
    </row>
    <row r="4548" spans="2:10">
      <c r="B4548" t="s">
        <v>21663</v>
      </c>
      <c r="C4548" t="s">
        <v>21664</v>
      </c>
      <c r="D4548">
        <v>1</v>
      </c>
      <c r="E4548" s="160">
        <v>46194</v>
      </c>
      <c r="F4548" s="160">
        <v>46195</v>
      </c>
      <c r="G4548" s="160"/>
      <c r="H4548" s="160"/>
      <c r="I4548" s="160" t="b">
        <f t="shared" si="140"/>
        <v>0</v>
      </c>
      <c r="J4548" s="160" t="str">
        <f t="shared" si="141"/>
        <v>yes</v>
      </c>
    </row>
    <row r="4549" spans="2:10">
      <c r="B4549" t="s">
        <v>21665</v>
      </c>
      <c r="C4549" t="s">
        <v>21666</v>
      </c>
      <c r="D4549">
        <v>1</v>
      </c>
      <c r="E4549" s="160">
        <v>46196</v>
      </c>
      <c r="F4549" s="160">
        <v>46197</v>
      </c>
      <c r="I4549" s="160" t="b">
        <f t="shared" si="140"/>
        <v>0</v>
      </c>
      <c r="J4549" s="160" t="str">
        <f t="shared" si="141"/>
        <v>yes</v>
      </c>
    </row>
    <row r="4550" spans="2:10">
      <c r="B4550" t="s">
        <v>21667</v>
      </c>
      <c r="C4550" t="s">
        <v>21668</v>
      </c>
      <c r="D4550">
        <v>1</v>
      </c>
      <c r="E4550" s="160">
        <v>46099</v>
      </c>
      <c r="F4550" s="160">
        <v>46100</v>
      </c>
      <c r="G4550" s="160"/>
      <c r="H4550" s="160"/>
      <c r="I4550" s="160" t="b">
        <f t="shared" si="140"/>
        <v>0</v>
      </c>
      <c r="J4550" s="160" t="str">
        <f t="shared" si="141"/>
        <v>yes</v>
      </c>
    </row>
    <row r="4551" spans="2:10">
      <c r="B4551" t="s">
        <v>21669</v>
      </c>
      <c r="C4551" t="s">
        <v>21670</v>
      </c>
      <c r="D4551">
        <v>1</v>
      </c>
      <c r="E4551" s="160">
        <v>46102</v>
      </c>
      <c r="F4551" s="160">
        <v>46103</v>
      </c>
      <c r="G4551" s="160"/>
      <c r="I4551" s="160" t="b">
        <f t="shared" si="140"/>
        <v>0</v>
      </c>
      <c r="J4551" s="160" t="str">
        <f t="shared" si="141"/>
        <v>yes</v>
      </c>
    </row>
    <row r="4552" spans="2:10">
      <c r="B4552" t="s">
        <v>21671</v>
      </c>
      <c r="C4552" t="s">
        <v>21672</v>
      </c>
      <c r="D4552">
        <v>1</v>
      </c>
      <c r="E4552" s="160">
        <v>46104</v>
      </c>
      <c r="F4552" s="160">
        <v>46105</v>
      </c>
      <c r="G4552" s="160"/>
      <c r="I4552" s="160" t="b">
        <f t="shared" si="140"/>
        <v>0</v>
      </c>
      <c r="J4552" s="160" t="str">
        <f t="shared" si="141"/>
        <v>yes</v>
      </c>
    </row>
    <row r="4553" spans="2:10">
      <c r="B4553" t="s">
        <v>21673</v>
      </c>
      <c r="C4553" t="s">
        <v>21674</v>
      </c>
      <c r="D4553">
        <v>1</v>
      </c>
      <c r="E4553" s="160">
        <v>46106</v>
      </c>
      <c r="F4553" s="160">
        <v>46107</v>
      </c>
      <c r="G4553" s="160"/>
      <c r="I4553" s="160" t="b">
        <f t="shared" si="140"/>
        <v>0</v>
      </c>
      <c r="J4553" s="160" t="str">
        <f t="shared" si="141"/>
        <v>yes</v>
      </c>
    </row>
    <row r="4554" spans="2:10">
      <c r="B4554" t="s">
        <v>21675</v>
      </c>
      <c r="C4554" t="s">
        <v>21676</v>
      </c>
      <c r="D4554">
        <v>1</v>
      </c>
      <c r="E4554" s="160">
        <v>46109</v>
      </c>
      <c r="F4554" s="160">
        <v>46110</v>
      </c>
      <c r="G4554" s="160"/>
      <c r="I4554" s="160" t="b">
        <f t="shared" si="140"/>
        <v>0</v>
      </c>
      <c r="J4554" s="160" t="str">
        <f t="shared" si="141"/>
        <v>yes</v>
      </c>
    </row>
    <row r="4555" spans="2:10">
      <c r="B4555" t="s">
        <v>21677</v>
      </c>
      <c r="C4555" t="s">
        <v>21678</v>
      </c>
      <c r="D4555">
        <v>1</v>
      </c>
      <c r="E4555" s="160">
        <v>46085</v>
      </c>
      <c r="F4555" s="160">
        <v>46086</v>
      </c>
      <c r="I4555" s="160" t="b">
        <f t="shared" ref="I4555:I4618" si="142">IF(E4555=G4555,"yes")</f>
        <v>0</v>
      </c>
      <c r="J4555" s="160" t="str">
        <f t="shared" ref="J4555:J4618" si="143">IF(E4555&gt;G4555,"yes")</f>
        <v>yes</v>
      </c>
    </row>
    <row r="4556" spans="2:10">
      <c r="B4556" t="s">
        <v>21679</v>
      </c>
      <c r="C4556" t="s">
        <v>21680</v>
      </c>
      <c r="D4556">
        <v>1</v>
      </c>
      <c r="E4556" s="160">
        <v>46088</v>
      </c>
      <c r="F4556" s="160">
        <v>46089</v>
      </c>
      <c r="G4556" s="160"/>
      <c r="H4556" s="160"/>
      <c r="I4556" s="160" t="b">
        <f t="shared" si="142"/>
        <v>0</v>
      </c>
      <c r="J4556" s="160" t="str">
        <f t="shared" si="143"/>
        <v>yes</v>
      </c>
    </row>
    <row r="4557" spans="2:10">
      <c r="B4557" t="s">
        <v>21681</v>
      </c>
      <c r="C4557" t="s">
        <v>21682</v>
      </c>
      <c r="D4557">
        <v>1</v>
      </c>
      <c r="E4557" s="160">
        <v>46090</v>
      </c>
      <c r="F4557" s="160">
        <v>46091</v>
      </c>
      <c r="G4557" s="160"/>
      <c r="H4557" s="160"/>
      <c r="I4557" s="160" t="b">
        <f t="shared" si="142"/>
        <v>0</v>
      </c>
      <c r="J4557" s="160" t="str">
        <f t="shared" si="143"/>
        <v>yes</v>
      </c>
    </row>
    <row r="4558" spans="2:10">
      <c r="B4558" t="s">
        <v>21683</v>
      </c>
      <c r="C4558" t="s">
        <v>21684</v>
      </c>
      <c r="D4558">
        <v>1</v>
      </c>
      <c r="E4558" s="160">
        <v>46092</v>
      </c>
      <c r="F4558" s="160">
        <v>46093</v>
      </c>
      <c r="I4558" s="160" t="b">
        <f t="shared" si="142"/>
        <v>0</v>
      </c>
      <c r="J4558" s="160" t="str">
        <f t="shared" si="143"/>
        <v>yes</v>
      </c>
    </row>
    <row r="4559" spans="2:10">
      <c r="B4559" t="s">
        <v>21685</v>
      </c>
      <c r="C4559" t="s">
        <v>21686</v>
      </c>
      <c r="D4559">
        <v>1</v>
      </c>
      <c r="E4559" s="160">
        <v>46095</v>
      </c>
      <c r="F4559" s="160">
        <v>46096</v>
      </c>
      <c r="G4559" s="160"/>
      <c r="I4559" s="160" t="b">
        <f t="shared" si="142"/>
        <v>0</v>
      </c>
      <c r="J4559" s="160" t="str">
        <f t="shared" si="143"/>
        <v>yes</v>
      </c>
    </row>
    <row r="4560" spans="2:10">
      <c r="B4560" t="s">
        <v>21687</v>
      </c>
      <c r="C4560" t="s">
        <v>21688</v>
      </c>
      <c r="D4560">
        <v>1</v>
      </c>
      <c r="E4560" s="160">
        <v>46088</v>
      </c>
      <c r="F4560" s="160">
        <v>46089</v>
      </c>
      <c r="G4560" s="160">
        <v>45953</v>
      </c>
      <c r="H4560" s="160"/>
      <c r="I4560" s="160" t="b">
        <f t="shared" si="142"/>
        <v>0</v>
      </c>
      <c r="J4560" s="160" t="str">
        <f t="shared" si="143"/>
        <v>yes</v>
      </c>
    </row>
    <row r="4561" spans="2:10">
      <c r="B4561" t="s">
        <v>21689</v>
      </c>
      <c r="C4561" t="s">
        <v>21690</v>
      </c>
      <c r="D4561">
        <v>1</v>
      </c>
      <c r="E4561" s="160">
        <v>46090</v>
      </c>
      <c r="F4561" s="160">
        <v>46091</v>
      </c>
      <c r="G4561" s="160">
        <v>45956</v>
      </c>
      <c r="H4561" s="160"/>
      <c r="I4561" s="160" t="b">
        <f t="shared" si="142"/>
        <v>0</v>
      </c>
      <c r="J4561" s="160" t="str">
        <f t="shared" si="143"/>
        <v>yes</v>
      </c>
    </row>
    <row r="4562" spans="2:10">
      <c r="B4562" t="s">
        <v>21691</v>
      </c>
      <c r="C4562" t="s">
        <v>21692</v>
      </c>
      <c r="D4562">
        <v>1</v>
      </c>
      <c r="E4562" s="160">
        <v>46092</v>
      </c>
      <c r="F4562" s="160">
        <v>46093</v>
      </c>
      <c r="G4562" s="160">
        <v>45958</v>
      </c>
      <c r="H4562" s="160"/>
      <c r="I4562" s="160" t="b">
        <f t="shared" si="142"/>
        <v>0</v>
      </c>
      <c r="J4562" s="160" t="str">
        <f t="shared" si="143"/>
        <v>yes</v>
      </c>
    </row>
    <row r="4563" spans="2:10">
      <c r="B4563" t="s">
        <v>21693</v>
      </c>
      <c r="C4563" t="s">
        <v>21694</v>
      </c>
      <c r="D4563">
        <v>1</v>
      </c>
      <c r="E4563" s="160">
        <v>46095</v>
      </c>
      <c r="F4563" s="160">
        <v>46096</v>
      </c>
      <c r="G4563" s="160">
        <v>45958</v>
      </c>
      <c r="H4563" s="160"/>
      <c r="I4563" s="160" t="b">
        <f t="shared" si="142"/>
        <v>0</v>
      </c>
      <c r="J4563" s="160" t="str">
        <f t="shared" si="143"/>
        <v>yes</v>
      </c>
    </row>
    <row r="4564" spans="2:10">
      <c r="B4564" t="s">
        <v>21695</v>
      </c>
      <c r="C4564" t="s">
        <v>4777</v>
      </c>
      <c r="D4564">
        <v>1</v>
      </c>
      <c r="E4564" s="160">
        <v>46146</v>
      </c>
      <c r="F4564" s="160">
        <v>46151</v>
      </c>
      <c r="I4564" s="160" t="b">
        <f t="shared" si="142"/>
        <v>0</v>
      </c>
      <c r="J4564" s="160" t="str">
        <f t="shared" si="143"/>
        <v>yes</v>
      </c>
    </row>
    <row r="4565" spans="2:10">
      <c r="B4565" t="s">
        <v>21696</v>
      </c>
      <c r="C4565" t="s">
        <v>4784</v>
      </c>
      <c r="D4565">
        <v>1</v>
      </c>
      <c r="E4565" s="160">
        <v>46152</v>
      </c>
      <c r="F4565" s="160">
        <v>46156</v>
      </c>
      <c r="G4565" s="160"/>
      <c r="H4565" s="160"/>
      <c r="I4565" s="160" t="b">
        <f t="shared" si="142"/>
        <v>0</v>
      </c>
      <c r="J4565" s="160" t="str">
        <f t="shared" si="143"/>
        <v>yes</v>
      </c>
    </row>
    <row r="4566" spans="2:10">
      <c r="B4566" t="s">
        <v>21697</v>
      </c>
      <c r="C4566" t="s">
        <v>11818</v>
      </c>
      <c r="D4566">
        <v>1</v>
      </c>
      <c r="E4566" s="160">
        <v>46152</v>
      </c>
      <c r="F4566" s="160">
        <v>46158</v>
      </c>
      <c r="G4566" s="160"/>
      <c r="H4566" s="160"/>
      <c r="I4566" s="160" t="b">
        <f t="shared" si="142"/>
        <v>0</v>
      </c>
      <c r="J4566" s="160" t="str">
        <f t="shared" si="143"/>
        <v>yes</v>
      </c>
    </row>
    <row r="4567" spans="2:10">
      <c r="B4567" t="s">
        <v>21698</v>
      </c>
      <c r="C4567" t="s">
        <v>11819</v>
      </c>
      <c r="D4567">
        <v>1</v>
      </c>
      <c r="E4567" s="160">
        <v>46028</v>
      </c>
      <c r="F4567" s="160">
        <v>46034</v>
      </c>
      <c r="G4567" s="160"/>
      <c r="H4567" s="160"/>
      <c r="I4567" s="160" t="b">
        <f t="shared" si="142"/>
        <v>0</v>
      </c>
      <c r="J4567" s="160" t="str">
        <f t="shared" si="143"/>
        <v>yes</v>
      </c>
    </row>
    <row r="4568" spans="2:10">
      <c r="B4568" t="s">
        <v>21699</v>
      </c>
      <c r="C4568" t="s">
        <v>9673</v>
      </c>
      <c r="D4568">
        <v>1</v>
      </c>
      <c r="E4568" s="160"/>
      <c r="F4568" s="160"/>
      <c r="G4568" s="160"/>
      <c r="H4568" s="160"/>
      <c r="I4568" s="160" t="str">
        <f t="shared" si="142"/>
        <v>yes</v>
      </c>
      <c r="J4568" s="160" t="b">
        <f t="shared" si="143"/>
        <v>0</v>
      </c>
    </row>
    <row r="4569" spans="2:10">
      <c r="B4569" t="s">
        <v>21700</v>
      </c>
      <c r="C4569" t="s">
        <v>9674</v>
      </c>
      <c r="D4569">
        <v>1</v>
      </c>
      <c r="E4569" s="160"/>
      <c r="F4569" s="160"/>
      <c r="G4569" s="160"/>
      <c r="I4569" s="160" t="str">
        <f t="shared" si="142"/>
        <v>yes</v>
      </c>
      <c r="J4569" s="160" t="b">
        <f t="shared" si="143"/>
        <v>0</v>
      </c>
    </row>
    <row r="4570" spans="2:10">
      <c r="B4570" t="s">
        <v>21701</v>
      </c>
      <c r="C4570" t="s">
        <v>9672</v>
      </c>
      <c r="D4570">
        <v>1</v>
      </c>
      <c r="E4570" s="160"/>
      <c r="F4570" s="160"/>
      <c r="G4570" s="160"/>
      <c r="H4570" s="160"/>
      <c r="I4570" s="160" t="str">
        <f t="shared" si="142"/>
        <v>yes</v>
      </c>
      <c r="J4570" s="160" t="b">
        <f t="shared" si="143"/>
        <v>0</v>
      </c>
    </row>
    <row r="4571" spans="2:10">
      <c r="B4571" t="s">
        <v>21702</v>
      </c>
      <c r="C4571" t="s">
        <v>21703</v>
      </c>
      <c r="D4571">
        <v>1</v>
      </c>
      <c r="E4571" s="160"/>
      <c r="F4571" s="160">
        <v>45795</v>
      </c>
      <c r="G4571" s="160"/>
      <c r="H4571" s="160"/>
      <c r="I4571" s="160" t="str">
        <f t="shared" si="142"/>
        <v>yes</v>
      </c>
      <c r="J4571" s="160" t="b">
        <f t="shared" si="143"/>
        <v>0</v>
      </c>
    </row>
    <row r="4572" spans="2:10">
      <c r="B4572" t="s">
        <v>21704</v>
      </c>
      <c r="C4572" t="s">
        <v>184</v>
      </c>
      <c r="D4572">
        <v>1</v>
      </c>
      <c r="E4572" s="160"/>
      <c r="F4572" s="160">
        <v>46212</v>
      </c>
      <c r="G4572" s="160"/>
      <c r="H4572" s="160"/>
      <c r="I4572" s="160" t="str">
        <f t="shared" si="142"/>
        <v>yes</v>
      </c>
      <c r="J4572" s="160" t="b">
        <f t="shared" si="143"/>
        <v>0</v>
      </c>
    </row>
    <row r="4573" spans="2:10">
      <c r="B4573" t="s">
        <v>21705</v>
      </c>
      <c r="C4573" t="s">
        <v>177</v>
      </c>
      <c r="D4573">
        <v>1</v>
      </c>
      <c r="E4573" s="160"/>
      <c r="F4573" s="160">
        <v>46223</v>
      </c>
      <c r="G4573" s="160"/>
      <c r="H4573" s="160"/>
      <c r="I4573" s="160" t="str">
        <f t="shared" si="142"/>
        <v>yes</v>
      </c>
      <c r="J4573" s="160" t="b">
        <f t="shared" si="143"/>
        <v>0</v>
      </c>
    </row>
    <row r="4574" spans="2:10">
      <c r="B4574" t="s">
        <v>21706</v>
      </c>
      <c r="C4574" t="s">
        <v>175</v>
      </c>
      <c r="D4574">
        <v>1</v>
      </c>
      <c r="E4574" s="160"/>
      <c r="F4574" s="160">
        <v>46208</v>
      </c>
      <c r="G4574" s="160"/>
      <c r="H4574" s="160"/>
      <c r="I4574" s="160" t="str">
        <f t="shared" si="142"/>
        <v>yes</v>
      </c>
      <c r="J4574" s="160" t="b">
        <f t="shared" si="143"/>
        <v>0</v>
      </c>
    </row>
    <row r="4575" spans="2:10">
      <c r="B4575" t="s">
        <v>21707</v>
      </c>
      <c r="C4575" t="s">
        <v>21708</v>
      </c>
      <c r="D4575">
        <v>1</v>
      </c>
      <c r="E4575" s="160"/>
      <c r="F4575" s="160">
        <v>46211</v>
      </c>
      <c r="G4575" s="160"/>
      <c r="H4575" s="160"/>
      <c r="I4575" s="160" t="str">
        <f t="shared" si="142"/>
        <v>yes</v>
      </c>
      <c r="J4575" s="160" t="b">
        <f t="shared" si="143"/>
        <v>0</v>
      </c>
    </row>
    <row r="4576" spans="2:10">
      <c r="B4576" t="s">
        <v>21709</v>
      </c>
      <c r="C4576" t="s">
        <v>11820</v>
      </c>
      <c r="D4576">
        <v>1</v>
      </c>
      <c r="E4576" s="160"/>
      <c r="F4576" s="160">
        <v>46117</v>
      </c>
      <c r="G4576" s="160"/>
      <c r="H4576" s="160"/>
      <c r="I4576" s="160" t="str">
        <f t="shared" si="142"/>
        <v>yes</v>
      </c>
      <c r="J4576" s="160" t="b">
        <f t="shared" si="143"/>
        <v>0</v>
      </c>
    </row>
    <row r="4577" spans="2:10">
      <c r="B4577" t="s">
        <v>21710</v>
      </c>
      <c r="C4577" t="s">
        <v>4635</v>
      </c>
      <c r="D4577">
        <v>1</v>
      </c>
      <c r="E4577" s="160"/>
      <c r="F4577" s="160">
        <v>46208</v>
      </c>
      <c r="G4577" s="160"/>
      <c r="H4577" s="160"/>
      <c r="I4577" s="160" t="str">
        <f t="shared" si="142"/>
        <v>yes</v>
      </c>
      <c r="J4577" s="160" t="b">
        <f t="shared" si="143"/>
        <v>0</v>
      </c>
    </row>
    <row r="4578" spans="2:10">
      <c r="B4578" t="s">
        <v>21711</v>
      </c>
      <c r="C4578" t="s">
        <v>4681</v>
      </c>
      <c r="D4578">
        <v>1</v>
      </c>
      <c r="E4578" s="160"/>
      <c r="F4578" s="160">
        <v>46212</v>
      </c>
      <c r="G4578" s="160"/>
      <c r="I4578" s="160" t="str">
        <f t="shared" si="142"/>
        <v>yes</v>
      </c>
      <c r="J4578" s="160" t="b">
        <f t="shared" si="143"/>
        <v>0</v>
      </c>
    </row>
    <row r="4579" spans="2:10">
      <c r="B4579" t="s">
        <v>21712</v>
      </c>
      <c r="C4579" t="s">
        <v>4783</v>
      </c>
      <c r="D4579">
        <v>1</v>
      </c>
      <c r="E4579" s="160"/>
      <c r="F4579" s="160">
        <v>46208</v>
      </c>
      <c r="G4579" s="160"/>
      <c r="H4579" s="160"/>
      <c r="I4579" s="160" t="str">
        <f t="shared" si="142"/>
        <v>yes</v>
      </c>
      <c r="J4579" s="160" t="b">
        <f t="shared" si="143"/>
        <v>0</v>
      </c>
    </row>
    <row r="4580" spans="2:10">
      <c r="B4580" t="s">
        <v>21713</v>
      </c>
      <c r="C4580" t="s">
        <v>4788</v>
      </c>
      <c r="D4580">
        <v>1</v>
      </c>
      <c r="E4580" s="160"/>
      <c r="F4580" s="160">
        <v>46231</v>
      </c>
      <c r="G4580" s="160"/>
      <c r="H4580" s="160"/>
      <c r="I4580" s="160" t="str">
        <f t="shared" si="142"/>
        <v>yes</v>
      </c>
      <c r="J4580" s="160" t="b">
        <f t="shared" si="143"/>
        <v>0</v>
      </c>
    </row>
    <row r="4581" spans="2:10">
      <c r="B4581" t="s">
        <v>21714</v>
      </c>
      <c r="C4581" t="s">
        <v>176</v>
      </c>
      <c r="D4581">
        <v>1</v>
      </c>
      <c r="E4581" s="160"/>
      <c r="F4581" s="160">
        <v>46208</v>
      </c>
      <c r="G4581" s="160"/>
      <c r="H4581" s="160"/>
      <c r="I4581" s="160" t="str">
        <f t="shared" si="142"/>
        <v>yes</v>
      </c>
      <c r="J4581" s="160" t="b">
        <f t="shared" si="143"/>
        <v>0</v>
      </c>
    </row>
    <row r="4582" spans="2:10">
      <c r="B4582" t="s">
        <v>21715</v>
      </c>
      <c r="C4582" t="s">
        <v>21716</v>
      </c>
      <c r="D4582">
        <v>1</v>
      </c>
      <c r="E4582" s="160">
        <v>46194</v>
      </c>
      <c r="F4582" s="160">
        <v>46200</v>
      </c>
      <c r="G4582" s="160"/>
      <c r="H4582" s="160"/>
      <c r="I4582" s="160" t="b">
        <f t="shared" si="142"/>
        <v>0</v>
      </c>
      <c r="J4582" s="160" t="str">
        <f t="shared" si="143"/>
        <v>yes</v>
      </c>
    </row>
    <row r="4583" spans="2:10">
      <c r="B4583" t="s">
        <v>21717</v>
      </c>
      <c r="C4583" t="s">
        <v>21718</v>
      </c>
      <c r="D4583">
        <v>1</v>
      </c>
      <c r="E4583" s="160">
        <v>46194</v>
      </c>
      <c r="F4583" s="160">
        <v>46200</v>
      </c>
      <c r="G4583" s="160"/>
      <c r="I4583" s="160" t="b">
        <f t="shared" si="142"/>
        <v>0</v>
      </c>
      <c r="J4583" s="160" t="str">
        <f t="shared" si="143"/>
        <v>yes</v>
      </c>
    </row>
    <row r="4584" spans="2:10">
      <c r="B4584" t="s">
        <v>21719</v>
      </c>
      <c r="C4584" t="s">
        <v>21720</v>
      </c>
      <c r="D4584">
        <v>1</v>
      </c>
      <c r="E4584" s="160">
        <v>46214</v>
      </c>
      <c r="F4584" s="160">
        <v>46219</v>
      </c>
      <c r="G4584" s="160"/>
      <c r="H4584" s="160"/>
      <c r="I4584" s="160" t="b">
        <f t="shared" si="142"/>
        <v>0</v>
      </c>
      <c r="J4584" s="160" t="str">
        <f t="shared" si="143"/>
        <v>yes</v>
      </c>
    </row>
    <row r="4585" spans="2:10">
      <c r="B4585" t="s">
        <v>21721</v>
      </c>
      <c r="C4585" t="s">
        <v>21722</v>
      </c>
      <c r="D4585">
        <v>1</v>
      </c>
      <c r="E4585" s="160">
        <v>46212</v>
      </c>
      <c r="F4585" s="160">
        <v>46218</v>
      </c>
      <c r="G4585" s="160"/>
      <c r="H4585" s="160"/>
      <c r="I4585" s="160" t="b">
        <f t="shared" si="142"/>
        <v>0</v>
      </c>
      <c r="J4585" s="160" t="str">
        <f t="shared" si="143"/>
        <v>yes</v>
      </c>
    </row>
    <row r="4586" spans="2:10">
      <c r="B4586" t="s">
        <v>21723</v>
      </c>
      <c r="C4586" t="s">
        <v>21724</v>
      </c>
      <c r="D4586">
        <v>1</v>
      </c>
      <c r="E4586" s="160">
        <v>46215</v>
      </c>
      <c r="F4586" s="160">
        <v>46219</v>
      </c>
      <c r="G4586" s="160"/>
      <c r="H4586" s="160"/>
      <c r="I4586" s="160" t="b">
        <f t="shared" si="142"/>
        <v>0</v>
      </c>
      <c r="J4586" s="160" t="str">
        <f t="shared" si="143"/>
        <v>yes</v>
      </c>
    </row>
    <row r="4587" spans="2:10">
      <c r="B4587" t="s">
        <v>21725</v>
      </c>
      <c r="C4587" t="s">
        <v>21726</v>
      </c>
      <c r="D4587">
        <v>1</v>
      </c>
      <c r="E4587" s="160">
        <v>46201</v>
      </c>
      <c r="F4587" s="160">
        <v>46207</v>
      </c>
      <c r="G4587" s="160"/>
      <c r="H4587" s="160"/>
      <c r="I4587" s="160" t="b">
        <f t="shared" si="142"/>
        <v>0</v>
      </c>
      <c r="J4587" s="160" t="str">
        <f t="shared" si="143"/>
        <v>yes</v>
      </c>
    </row>
    <row r="4588" spans="2:10">
      <c r="B4588" t="s">
        <v>21727</v>
      </c>
      <c r="C4588" t="s">
        <v>21728</v>
      </c>
      <c r="D4588">
        <v>1</v>
      </c>
      <c r="E4588" s="160">
        <v>46201</v>
      </c>
      <c r="F4588" s="160">
        <v>46207</v>
      </c>
      <c r="G4588" s="160"/>
      <c r="H4588" s="160"/>
      <c r="I4588" s="160" t="b">
        <f t="shared" si="142"/>
        <v>0</v>
      </c>
      <c r="J4588" s="160" t="str">
        <f t="shared" si="143"/>
        <v>yes</v>
      </c>
    </row>
    <row r="4589" spans="2:10">
      <c r="B4589" t="s">
        <v>21729</v>
      </c>
      <c r="C4589" t="s">
        <v>21730</v>
      </c>
      <c r="D4589">
        <v>1</v>
      </c>
      <c r="E4589" s="160">
        <v>46208</v>
      </c>
      <c r="F4589" s="160">
        <v>46214</v>
      </c>
      <c r="G4589" s="160"/>
      <c r="H4589" s="160"/>
      <c r="I4589" s="160" t="b">
        <f t="shared" si="142"/>
        <v>0</v>
      </c>
      <c r="J4589" s="160" t="str">
        <f t="shared" si="143"/>
        <v>yes</v>
      </c>
    </row>
    <row r="4590" spans="2:10">
      <c r="B4590" t="s">
        <v>21731</v>
      </c>
      <c r="C4590" t="s">
        <v>21732</v>
      </c>
      <c r="D4590">
        <v>1</v>
      </c>
      <c r="E4590" s="160">
        <v>46208</v>
      </c>
      <c r="F4590" s="160">
        <v>46214</v>
      </c>
      <c r="G4590" s="160"/>
      <c r="I4590" s="160" t="b">
        <f t="shared" si="142"/>
        <v>0</v>
      </c>
      <c r="J4590" s="160" t="str">
        <f t="shared" si="143"/>
        <v>yes</v>
      </c>
    </row>
    <row r="4591" spans="2:10">
      <c r="B4591" t="s">
        <v>21733</v>
      </c>
      <c r="C4591" t="s">
        <v>21734</v>
      </c>
      <c r="D4591">
        <v>1</v>
      </c>
      <c r="E4591" s="160">
        <v>46208</v>
      </c>
      <c r="F4591" s="160">
        <v>46214</v>
      </c>
      <c r="G4591" s="160"/>
      <c r="I4591" s="160" t="b">
        <f t="shared" si="142"/>
        <v>0</v>
      </c>
      <c r="J4591" s="160" t="str">
        <f t="shared" si="143"/>
        <v>yes</v>
      </c>
    </row>
    <row r="4592" spans="2:10">
      <c r="B4592" t="s">
        <v>21735</v>
      </c>
      <c r="C4592" t="s">
        <v>21736</v>
      </c>
      <c r="D4592">
        <v>1</v>
      </c>
      <c r="E4592" s="160">
        <v>46208</v>
      </c>
      <c r="F4592" s="160">
        <v>46214</v>
      </c>
      <c r="G4592" s="160"/>
      <c r="H4592" s="160"/>
      <c r="I4592" s="160" t="b">
        <f t="shared" si="142"/>
        <v>0</v>
      </c>
      <c r="J4592" s="160" t="str">
        <f t="shared" si="143"/>
        <v>yes</v>
      </c>
    </row>
    <row r="4593" spans="2:10">
      <c r="B4593" t="s">
        <v>21737</v>
      </c>
      <c r="C4593" t="s">
        <v>21738</v>
      </c>
      <c r="D4593">
        <v>1</v>
      </c>
      <c r="E4593" s="160">
        <v>46035</v>
      </c>
      <c r="F4593" s="160">
        <v>46039</v>
      </c>
      <c r="G4593" s="160"/>
      <c r="H4593" s="160"/>
      <c r="I4593" s="160" t="b">
        <f t="shared" si="142"/>
        <v>0</v>
      </c>
      <c r="J4593" s="160" t="str">
        <f t="shared" si="143"/>
        <v>yes</v>
      </c>
    </row>
    <row r="4594" spans="2:10">
      <c r="B4594" t="s">
        <v>21739</v>
      </c>
      <c r="C4594" t="s">
        <v>21740</v>
      </c>
      <c r="D4594">
        <v>1</v>
      </c>
      <c r="E4594" s="160">
        <v>46189</v>
      </c>
      <c r="F4594" s="160">
        <v>46193</v>
      </c>
      <c r="G4594" s="160"/>
      <c r="H4594" s="160"/>
      <c r="I4594" s="160" t="b">
        <f t="shared" si="142"/>
        <v>0</v>
      </c>
      <c r="J4594" s="160" t="str">
        <f t="shared" si="143"/>
        <v>yes</v>
      </c>
    </row>
    <row r="4595" spans="2:10">
      <c r="B4595" t="s">
        <v>21741</v>
      </c>
      <c r="C4595" t="s">
        <v>21742</v>
      </c>
      <c r="D4595">
        <v>1</v>
      </c>
      <c r="E4595" s="160">
        <v>46209</v>
      </c>
      <c r="F4595" s="160">
        <v>46212</v>
      </c>
      <c r="G4595" s="160"/>
      <c r="I4595" s="160" t="b">
        <f t="shared" si="142"/>
        <v>0</v>
      </c>
      <c r="J4595" s="160" t="str">
        <f t="shared" si="143"/>
        <v>yes</v>
      </c>
    </row>
    <row r="4596" spans="2:10">
      <c r="B4596" t="s">
        <v>21743</v>
      </c>
      <c r="C4596" t="s">
        <v>21744</v>
      </c>
      <c r="D4596">
        <v>1</v>
      </c>
      <c r="E4596" s="160">
        <v>46208</v>
      </c>
      <c r="F4596" s="160">
        <v>46211</v>
      </c>
      <c r="G4596" s="160"/>
      <c r="I4596" s="160" t="b">
        <f t="shared" si="142"/>
        <v>0</v>
      </c>
      <c r="J4596" s="160" t="str">
        <f t="shared" si="143"/>
        <v>yes</v>
      </c>
    </row>
    <row r="4597" spans="2:10">
      <c r="B4597" t="s">
        <v>21745</v>
      </c>
      <c r="C4597" t="s">
        <v>21746</v>
      </c>
      <c r="D4597">
        <v>1</v>
      </c>
      <c r="E4597" s="160">
        <v>46212</v>
      </c>
      <c r="F4597" s="160">
        <v>46216</v>
      </c>
      <c r="G4597" s="160"/>
      <c r="I4597" s="160" t="b">
        <f t="shared" si="142"/>
        <v>0</v>
      </c>
      <c r="J4597" s="160" t="str">
        <f t="shared" si="143"/>
        <v>yes</v>
      </c>
    </row>
    <row r="4598" spans="2:10">
      <c r="B4598" t="s">
        <v>21747</v>
      </c>
      <c r="C4598" t="s">
        <v>21748</v>
      </c>
      <c r="D4598">
        <v>1</v>
      </c>
      <c r="E4598" s="160">
        <v>46212</v>
      </c>
      <c r="F4598" s="160">
        <v>46214</v>
      </c>
      <c r="G4598" s="160"/>
      <c r="I4598" s="160" t="b">
        <f t="shared" si="142"/>
        <v>0</v>
      </c>
      <c r="J4598" s="160" t="str">
        <f t="shared" si="143"/>
        <v>yes</v>
      </c>
    </row>
    <row r="4599" spans="2:10">
      <c r="B4599" t="s">
        <v>21749</v>
      </c>
      <c r="C4599" t="s">
        <v>21750</v>
      </c>
      <c r="D4599">
        <v>1</v>
      </c>
      <c r="E4599" s="160">
        <v>46212</v>
      </c>
      <c r="F4599" s="160">
        <v>46216</v>
      </c>
      <c r="G4599" s="160"/>
      <c r="H4599" s="160"/>
      <c r="I4599" s="160" t="b">
        <f t="shared" si="142"/>
        <v>0</v>
      </c>
      <c r="J4599" s="160" t="str">
        <f t="shared" si="143"/>
        <v>yes</v>
      </c>
    </row>
    <row r="4600" spans="2:10">
      <c r="B4600" t="s">
        <v>21751</v>
      </c>
      <c r="C4600" t="s">
        <v>21752</v>
      </c>
      <c r="D4600">
        <v>1</v>
      </c>
      <c r="E4600" s="160">
        <v>46114</v>
      </c>
      <c r="F4600" s="160">
        <v>46118</v>
      </c>
      <c r="G4600" s="160"/>
      <c r="H4600" s="160"/>
      <c r="I4600" s="160" t="b">
        <f t="shared" si="142"/>
        <v>0</v>
      </c>
      <c r="J4600" s="160" t="str">
        <f t="shared" si="143"/>
        <v>yes</v>
      </c>
    </row>
    <row r="4601" spans="2:10">
      <c r="B4601" t="s">
        <v>21753</v>
      </c>
      <c r="C4601" t="s">
        <v>21754</v>
      </c>
      <c r="D4601">
        <v>1</v>
      </c>
      <c r="E4601" s="160">
        <v>46099</v>
      </c>
      <c r="F4601" s="160">
        <v>46103</v>
      </c>
      <c r="G4601" s="160"/>
      <c r="H4601" s="160"/>
      <c r="I4601" s="160" t="b">
        <f t="shared" si="142"/>
        <v>0</v>
      </c>
      <c r="J4601" s="160" t="str">
        <f t="shared" si="143"/>
        <v>yes</v>
      </c>
    </row>
    <row r="4602" spans="2:10">
      <c r="B4602" t="s">
        <v>21755</v>
      </c>
      <c r="C4602" t="s">
        <v>21756</v>
      </c>
      <c r="D4602">
        <v>1</v>
      </c>
      <c r="E4602" s="160"/>
      <c r="F4602" s="160">
        <v>46212</v>
      </c>
      <c r="G4602" s="160"/>
      <c r="I4602" s="160" t="str">
        <f t="shared" si="142"/>
        <v>yes</v>
      </c>
      <c r="J4602" s="160" t="b">
        <f t="shared" si="143"/>
        <v>0</v>
      </c>
    </row>
    <row r="4603" spans="2:10">
      <c r="B4603" t="s">
        <v>21757</v>
      </c>
      <c r="C4603" t="s">
        <v>21758</v>
      </c>
      <c r="D4603">
        <v>1</v>
      </c>
      <c r="E4603" s="160">
        <v>46158</v>
      </c>
      <c r="F4603" s="160">
        <v>46162</v>
      </c>
      <c r="G4603" s="160"/>
      <c r="I4603" s="160" t="b">
        <f t="shared" si="142"/>
        <v>0</v>
      </c>
      <c r="J4603" s="160" t="str">
        <f t="shared" si="143"/>
        <v>yes</v>
      </c>
    </row>
    <row r="4604" spans="2:10">
      <c r="B4604" t="s">
        <v>21759</v>
      </c>
      <c r="C4604" t="s">
        <v>21760</v>
      </c>
      <c r="D4604">
        <v>1</v>
      </c>
      <c r="E4604" s="160">
        <v>46163</v>
      </c>
      <c r="F4604" s="160">
        <v>46169</v>
      </c>
      <c r="G4604" s="160"/>
      <c r="H4604" s="160"/>
      <c r="I4604" s="160" t="b">
        <f t="shared" si="142"/>
        <v>0</v>
      </c>
      <c r="J4604" s="160" t="str">
        <f t="shared" si="143"/>
        <v>yes</v>
      </c>
    </row>
    <row r="4605" spans="2:10">
      <c r="B4605" t="s">
        <v>21761</v>
      </c>
      <c r="C4605" t="s">
        <v>21762</v>
      </c>
      <c r="D4605">
        <v>1</v>
      </c>
      <c r="E4605" s="160"/>
      <c r="F4605" s="160">
        <v>46092</v>
      </c>
      <c r="G4605" s="160"/>
      <c r="H4605" s="160"/>
      <c r="I4605" s="160" t="str">
        <f t="shared" si="142"/>
        <v>yes</v>
      </c>
      <c r="J4605" s="160" t="b">
        <f t="shared" si="143"/>
        <v>0</v>
      </c>
    </row>
    <row r="4606" spans="2:10">
      <c r="B4606" t="s">
        <v>21763</v>
      </c>
      <c r="C4606" t="s">
        <v>21764</v>
      </c>
      <c r="D4606">
        <v>1</v>
      </c>
      <c r="E4606" s="160">
        <v>45726</v>
      </c>
      <c r="F4606" s="160">
        <v>45735</v>
      </c>
      <c r="G4606" s="160"/>
      <c r="H4606" s="160"/>
      <c r="I4606" s="160" t="b">
        <f t="shared" si="142"/>
        <v>0</v>
      </c>
      <c r="J4606" s="160" t="str">
        <f t="shared" si="143"/>
        <v>yes</v>
      </c>
    </row>
    <row r="4607" spans="2:10">
      <c r="B4607" t="s">
        <v>21765</v>
      </c>
      <c r="C4607" t="s">
        <v>21766</v>
      </c>
      <c r="D4607">
        <v>1</v>
      </c>
      <c r="E4607" s="160">
        <v>45748</v>
      </c>
      <c r="F4607" s="160">
        <v>45757</v>
      </c>
      <c r="G4607" s="160"/>
      <c r="H4607" s="160"/>
      <c r="I4607" s="160" t="b">
        <f t="shared" si="142"/>
        <v>0</v>
      </c>
      <c r="J4607" s="160" t="str">
        <f t="shared" si="143"/>
        <v>yes</v>
      </c>
    </row>
    <row r="4608" spans="2:10">
      <c r="B4608" t="s">
        <v>21767</v>
      </c>
      <c r="C4608" t="s">
        <v>21768</v>
      </c>
      <c r="D4608">
        <v>1</v>
      </c>
      <c r="E4608" s="160">
        <v>45799</v>
      </c>
      <c r="F4608" s="160">
        <v>45808</v>
      </c>
      <c r="G4608" s="160"/>
      <c r="H4608" s="160"/>
      <c r="I4608" s="160" t="b">
        <f t="shared" si="142"/>
        <v>0</v>
      </c>
      <c r="J4608" s="160" t="str">
        <f t="shared" si="143"/>
        <v>yes</v>
      </c>
    </row>
    <row r="4609" spans="2:10">
      <c r="B4609" t="s">
        <v>21769</v>
      </c>
      <c r="C4609" t="s">
        <v>21770</v>
      </c>
      <c r="D4609">
        <v>1</v>
      </c>
      <c r="E4609" s="160">
        <v>45821</v>
      </c>
      <c r="F4609" s="160">
        <v>45830</v>
      </c>
      <c r="G4609" s="160"/>
      <c r="H4609" s="160"/>
      <c r="I4609" s="160" t="b">
        <f t="shared" si="142"/>
        <v>0</v>
      </c>
      <c r="J4609" s="160" t="str">
        <f t="shared" si="143"/>
        <v>yes</v>
      </c>
    </row>
    <row r="4610" spans="2:10">
      <c r="B4610" t="s">
        <v>21771</v>
      </c>
      <c r="C4610" t="s">
        <v>21772</v>
      </c>
      <c r="D4610">
        <v>1</v>
      </c>
      <c r="E4610" s="160">
        <v>45843</v>
      </c>
      <c r="F4610" s="160">
        <v>45852</v>
      </c>
      <c r="G4610" s="160"/>
      <c r="H4610" s="160"/>
      <c r="I4610" s="160" t="b">
        <f t="shared" si="142"/>
        <v>0</v>
      </c>
      <c r="J4610" s="160" t="str">
        <f t="shared" si="143"/>
        <v>yes</v>
      </c>
    </row>
    <row r="4611" spans="2:10">
      <c r="B4611" t="s">
        <v>21773</v>
      </c>
      <c r="C4611" t="s">
        <v>21774</v>
      </c>
      <c r="D4611">
        <v>1</v>
      </c>
      <c r="E4611" s="160">
        <v>45770</v>
      </c>
      <c r="F4611" s="160">
        <v>45781</v>
      </c>
      <c r="G4611" s="160"/>
      <c r="I4611" s="160" t="b">
        <f t="shared" si="142"/>
        <v>0</v>
      </c>
      <c r="J4611" s="160" t="str">
        <f t="shared" si="143"/>
        <v>yes</v>
      </c>
    </row>
    <row r="4612" spans="2:10">
      <c r="B4612" t="s">
        <v>21775</v>
      </c>
      <c r="C4612" t="s">
        <v>21776</v>
      </c>
      <c r="D4612">
        <v>1</v>
      </c>
      <c r="E4612" s="160">
        <v>45782</v>
      </c>
      <c r="F4612" s="160">
        <v>45793</v>
      </c>
      <c r="I4612" s="160" t="b">
        <f t="shared" si="142"/>
        <v>0</v>
      </c>
      <c r="J4612" s="160" t="str">
        <f t="shared" si="143"/>
        <v>yes</v>
      </c>
    </row>
    <row r="4613" spans="2:10">
      <c r="B4613" t="s">
        <v>21777</v>
      </c>
      <c r="C4613" t="s">
        <v>21778</v>
      </c>
      <c r="D4613">
        <v>1</v>
      </c>
      <c r="E4613" s="160">
        <v>45794</v>
      </c>
      <c r="F4613" s="160">
        <v>45805</v>
      </c>
      <c r="I4613" s="160" t="b">
        <f t="shared" si="142"/>
        <v>0</v>
      </c>
      <c r="J4613" s="160" t="str">
        <f t="shared" si="143"/>
        <v>yes</v>
      </c>
    </row>
    <row r="4614" spans="2:10">
      <c r="B4614" t="s">
        <v>21779</v>
      </c>
      <c r="C4614" t="s">
        <v>21780</v>
      </c>
      <c r="D4614">
        <v>1</v>
      </c>
      <c r="E4614" s="160">
        <v>45806</v>
      </c>
      <c r="F4614" s="160">
        <v>45817</v>
      </c>
      <c r="I4614" s="160" t="b">
        <f t="shared" si="142"/>
        <v>0</v>
      </c>
      <c r="J4614" s="160" t="str">
        <f t="shared" si="143"/>
        <v>yes</v>
      </c>
    </row>
    <row r="4615" spans="2:10">
      <c r="B4615" t="s">
        <v>21781</v>
      </c>
      <c r="C4615" t="s">
        <v>21782</v>
      </c>
      <c r="D4615">
        <v>1</v>
      </c>
      <c r="E4615" s="160">
        <v>45830</v>
      </c>
      <c r="F4615" s="160">
        <v>45841</v>
      </c>
      <c r="I4615" s="160" t="b">
        <f t="shared" si="142"/>
        <v>0</v>
      </c>
      <c r="J4615" s="160" t="str">
        <f t="shared" si="143"/>
        <v>yes</v>
      </c>
    </row>
    <row r="4616" spans="2:10">
      <c r="B4616" t="s">
        <v>21783</v>
      </c>
      <c r="C4616" t="s">
        <v>21784</v>
      </c>
      <c r="D4616">
        <v>1</v>
      </c>
      <c r="E4616" s="160">
        <v>45854</v>
      </c>
      <c r="F4616" s="160">
        <v>45865</v>
      </c>
      <c r="I4616" s="160" t="b">
        <f t="shared" si="142"/>
        <v>0</v>
      </c>
      <c r="J4616" s="160" t="str">
        <f t="shared" si="143"/>
        <v>yes</v>
      </c>
    </row>
    <row r="4617" spans="2:10">
      <c r="B4617" t="s">
        <v>21785</v>
      </c>
      <c r="C4617" t="s">
        <v>21786</v>
      </c>
      <c r="D4617">
        <v>1</v>
      </c>
      <c r="E4617" s="160">
        <v>45536</v>
      </c>
      <c r="F4617" s="160">
        <v>45547</v>
      </c>
      <c r="G4617" s="160">
        <v>45960</v>
      </c>
      <c r="I4617" s="160" t="b">
        <f t="shared" si="142"/>
        <v>0</v>
      </c>
      <c r="J4617" s="160" t="b">
        <f t="shared" si="143"/>
        <v>0</v>
      </c>
    </row>
    <row r="4618" spans="2:10">
      <c r="B4618" t="s">
        <v>21787</v>
      </c>
      <c r="C4618" t="s">
        <v>21788</v>
      </c>
      <c r="D4618">
        <v>1</v>
      </c>
      <c r="E4618" s="160">
        <v>45548</v>
      </c>
      <c r="F4618" s="160">
        <v>45560</v>
      </c>
      <c r="G4618" s="160">
        <v>45962</v>
      </c>
      <c r="H4618" s="160"/>
      <c r="I4618" s="160" t="b">
        <f t="shared" si="142"/>
        <v>0</v>
      </c>
      <c r="J4618" s="160" t="b">
        <f t="shared" si="143"/>
        <v>0</v>
      </c>
    </row>
    <row r="4619" spans="2:10">
      <c r="B4619" t="s">
        <v>21789</v>
      </c>
      <c r="C4619" t="s">
        <v>21790</v>
      </c>
      <c r="D4619">
        <v>1</v>
      </c>
      <c r="E4619" s="160">
        <v>45561</v>
      </c>
      <c r="F4619" s="160">
        <v>45572</v>
      </c>
      <c r="G4619" s="160">
        <v>45963</v>
      </c>
      <c r="H4619" s="160"/>
      <c r="I4619" s="160" t="b">
        <f t="shared" ref="I4619:I4682" si="144">IF(E4619=G4619,"yes")</f>
        <v>0</v>
      </c>
      <c r="J4619" s="160" t="b">
        <f t="shared" ref="J4619:J4682" si="145">IF(E4619&gt;G4619,"yes")</f>
        <v>0</v>
      </c>
    </row>
    <row r="4620" spans="2:10">
      <c r="B4620" t="s">
        <v>21791</v>
      </c>
      <c r="C4620" t="s">
        <v>21792</v>
      </c>
      <c r="D4620">
        <v>1</v>
      </c>
      <c r="E4620" s="160">
        <v>45573</v>
      </c>
      <c r="F4620" s="160">
        <v>45584</v>
      </c>
      <c r="G4620" s="160">
        <v>45964</v>
      </c>
      <c r="H4620" s="160"/>
      <c r="I4620" s="160" t="b">
        <f t="shared" si="144"/>
        <v>0</v>
      </c>
      <c r="J4620" s="160" t="b">
        <f t="shared" si="145"/>
        <v>0</v>
      </c>
    </row>
    <row r="4621" spans="2:10">
      <c r="B4621" t="s">
        <v>21793</v>
      </c>
      <c r="C4621" t="s">
        <v>21794</v>
      </c>
      <c r="D4621">
        <v>1</v>
      </c>
      <c r="E4621" s="160">
        <v>45585</v>
      </c>
      <c r="F4621" s="160">
        <v>45596</v>
      </c>
      <c r="G4621" s="160">
        <v>45965</v>
      </c>
      <c r="I4621" s="160" t="b">
        <f t="shared" si="144"/>
        <v>0</v>
      </c>
      <c r="J4621" s="160" t="b">
        <f t="shared" si="145"/>
        <v>0</v>
      </c>
    </row>
    <row r="4622" spans="2:10">
      <c r="B4622" t="s">
        <v>21795</v>
      </c>
      <c r="C4622" t="s">
        <v>21796</v>
      </c>
      <c r="D4622">
        <v>1</v>
      </c>
      <c r="E4622" s="160">
        <v>45633</v>
      </c>
      <c r="F4622" s="160">
        <v>45644</v>
      </c>
      <c r="G4622" s="160">
        <v>45966</v>
      </c>
      <c r="I4622" s="160" t="b">
        <f t="shared" si="144"/>
        <v>0</v>
      </c>
      <c r="J4622" s="160" t="b">
        <f t="shared" si="145"/>
        <v>0</v>
      </c>
    </row>
    <row r="4623" spans="2:10">
      <c r="B4623" t="s">
        <v>21797</v>
      </c>
      <c r="C4623" t="s">
        <v>21798</v>
      </c>
      <c r="D4623">
        <v>1</v>
      </c>
      <c r="E4623" s="160">
        <v>45536</v>
      </c>
      <c r="F4623" s="160">
        <v>45547</v>
      </c>
      <c r="G4623" s="160">
        <v>45960</v>
      </c>
      <c r="I4623" s="160" t="b">
        <f t="shared" si="144"/>
        <v>0</v>
      </c>
      <c r="J4623" s="160" t="b">
        <f t="shared" si="145"/>
        <v>0</v>
      </c>
    </row>
    <row r="4624" spans="2:10">
      <c r="B4624" t="s">
        <v>21799</v>
      </c>
      <c r="C4624" t="s">
        <v>21800</v>
      </c>
      <c r="D4624">
        <v>1</v>
      </c>
      <c r="E4624" s="160">
        <v>45548</v>
      </c>
      <c r="F4624" s="160">
        <v>45560</v>
      </c>
      <c r="G4624" s="160">
        <v>45960</v>
      </c>
      <c r="I4624" s="160" t="b">
        <f t="shared" si="144"/>
        <v>0</v>
      </c>
      <c r="J4624" s="160" t="b">
        <f t="shared" si="145"/>
        <v>0</v>
      </c>
    </row>
    <row r="4625" spans="2:10">
      <c r="B4625" t="s">
        <v>21801</v>
      </c>
      <c r="C4625" t="s">
        <v>21802</v>
      </c>
      <c r="D4625">
        <v>1</v>
      </c>
      <c r="E4625" s="160">
        <v>45573</v>
      </c>
      <c r="F4625" s="160">
        <v>45584</v>
      </c>
      <c r="G4625" s="160">
        <v>45959</v>
      </c>
      <c r="I4625" s="160" t="b">
        <f t="shared" si="144"/>
        <v>0</v>
      </c>
      <c r="J4625" s="160" t="b">
        <f t="shared" si="145"/>
        <v>0</v>
      </c>
    </row>
    <row r="4626" spans="2:10">
      <c r="B4626" t="s">
        <v>21803</v>
      </c>
      <c r="C4626" t="s">
        <v>21804</v>
      </c>
      <c r="D4626">
        <v>1</v>
      </c>
      <c r="E4626" s="160">
        <v>45585</v>
      </c>
      <c r="F4626" s="160">
        <v>45599</v>
      </c>
      <c r="G4626" s="160">
        <v>45962</v>
      </c>
      <c r="I4626" s="160" t="b">
        <f t="shared" si="144"/>
        <v>0</v>
      </c>
      <c r="J4626" s="160" t="b">
        <f t="shared" si="145"/>
        <v>0</v>
      </c>
    </row>
    <row r="4627" spans="2:10">
      <c r="B4627" t="s">
        <v>21805</v>
      </c>
      <c r="C4627" t="s">
        <v>21806</v>
      </c>
      <c r="D4627">
        <v>1</v>
      </c>
      <c r="E4627" s="160">
        <v>45612</v>
      </c>
      <c r="F4627" s="160">
        <v>45623</v>
      </c>
      <c r="G4627" s="160">
        <v>45963</v>
      </c>
      <c r="I4627" s="160" t="b">
        <f t="shared" si="144"/>
        <v>0</v>
      </c>
      <c r="J4627" s="160" t="b">
        <f t="shared" si="145"/>
        <v>0</v>
      </c>
    </row>
    <row r="4628" spans="2:10">
      <c r="B4628" t="s">
        <v>21807</v>
      </c>
      <c r="C4628" t="s">
        <v>21808</v>
      </c>
      <c r="D4628">
        <v>1</v>
      </c>
      <c r="E4628" s="160">
        <v>45636</v>
      </c>
      <c r="F4628" s="160">
        <v>45647</v>
      </c>
      <c r="G4628" s="160">
        <v>45965</v>
      </c>
      <c r="H4628" s="160"/>
      <c r="I4628" s="160" t="b">
        <f t="shared" si="144"/>
        <v>0</v>
      </c>
      <c r="J4628" s="160" t="b">
        <f t="shared" si="145"/>
        <v>0</v>
      </c>
    </row>
    <row r="4629" spans="2:10">
      <c r="B4629" t="s">
        <v>21809</v>
      </c>
      <c r="C4629" t="s">
        <v>21810</v>
      </c>
      <c r="D4629">
        <v>1</v>
      </c>
      <c r="E4629" s="160">
        <v>45984</v>
      </c>
      <c r="F4629" s="160">
        <v>45993</v>
      </c>
      <c r="G4629" s="160"/>
      <c r="H4629" s="160"/>
      <c r="I4629" s="160" t="b">
        <f t="shared" si="144"/>
        <v>0</v>
      </c>
      <c r="J4629" s="160" t="str">
        <f t="shared" si="145"/>
        <v>yes</v>
      </c>
    </row>
    <row r="4630" spans="2:10">
      <c r="B4630" t="s">
        <v>21811</v>
      </c>
      <c r="C4630" t="s">
        <v>21812</v>
      </c>
      <c r="D4630">
        <v>1</v>
      </c>
      <c r="E4630" s="160">
        <v>45994</v>
      </c>
      <c r="F4630" s="160">
        <v>46003</v>
      </c>
      <c r="G4630" s="160"/>
      <c r="H4630" s="160"/>
      <c r="I4630" s="160" t="b">
        <f t="shared" si="144"/>
        <v>0</v>
      </c>
      <c r="J4630" s="160" t="str">
        <f t="shared" si="145"/>
        <v>yes</v>
      </c>
    </row>
    <row r="4631" spans="2:10">
      <c r="B4631" t="s">
        <v>21813</v>
      </c>
      <c r="C4631" t="s">
        <v>21814</v>
      </c>
      <c r="D4631">
        <v>1</v>
      </c>
      <c r="E4631" s="160">
        <v>46017</v>
      </c>
      <c r="F4631" s="160">
        <v>46026</v>
      </c>
      <c r="G4631" s="160"/>
      <c r="H4631" s="160"/>
      <c r="I4631" s="160" t="b">
        <f t="shared" si="144"/>
        <v>0</v>
      </c>
      <c r="J4631" s="160" t="str">
        <f t="shared" si="145"/>
        <v>yes</v>
      </c>
    </row>
    <row r="4632" spans="2:10">
      <c r="B4632" t="s">
        <v>21815</v>
      </c>
      <c r="C4632" t="s">
        <v>21816</v>
      </c>
      <c r="D4632">
        <v>1</v>
      </c>
      <c r="E4632" s="160">
        <v>45984</v>
      </c>
      <c r="F4632" s="160">
        <v>45993</v>
      </c>
      <c r="G4632" s="160"/>
      <c r="I4632" s="160" t="b">
        <f t="shared" si="144"/>
        <v>0</v>
      </c>
      <c r="J4632" s="160" t="str">
        <f t="shared" si="145"/>
        <v>yes</v>
      </c>
    </row>
    <row r="4633" spans="2:10">
      <c r="B4633" t="s">
        <v>21817</v>
      </c>
      <c r="C4633" t="s">
        <v>21818</v>
      </c>
      <c r="D4633">
        <v>1</v>
      </c>
      <c r="E4633" s="160">
        <v>46006</v>
      </c>
      <c r="F4633" s="160">
        <v>46015</v>
      </c>
      <c r="G4633" s="160"/>
      <c r="I4633" s="160" t="b">
        <f t="shared" si="144"/>
        <v>0</v>
      </c>
      <c r="J4633" s="160" t="str">
        <f t="shared" si="145"/>
        <v>yes</v>
      </c>
    </row>
    <row r="4634" spans="2:10">
      <c r="B4634" t="s">
        <v>21819</v>
      </c>
      <c r="C4634" t="s">
        <v>21820</v>
      </c>
      <c r="D4634">
        <v>1</v>
      </c>
      <c r="E4634" s="160">
        <v>46006</v>
      </c>
      <c r="F4634" s="160">
        <v>46015</v>
      </c>
      <c r="G4634" s="160"/>
      <c r="I4634" s="160" t="b">
        <f t="shared" si="144"/>
        <v>0</v>
      </c>
      <c r="J4634" s="160" t="str">
        <f t="shared" si="145"/>
        <v>yes</v>
      </c>
    </row>
    <row r="4635" spans="2:10">
      <c r="B4635" t="s">
        <v>21821</v>
      </c>
      <c r="C4635" t="s">
        <v>21822</v>
      </c>
      <c r="D4635">
        <v>1</v>
      </c>
      <c r="E4635" s="160">
        <v>45872</v>
      </c>
      <c r="F4635" s="160">
        <v>45883</v>
      </c>
      <c r="G4635" s="160">
        <v>45960</v>
      </c>
      <c r="H4635" s="160"/>
      <c r="I4635" s="160" t="b">
        <f t="shared" si="144"/>
        <v>0</v>
      </c>
      <c r="J4635" s="160" t="b">
        <f t="shared" si="145"/>
        <v>0</v>
      </c>
    </row>
    <row r="4636" spans="2:10">
      <c r="B4636" t="s">
        <v>21823</v>
      </c>
      <c r="C4636" t="s">
        <v>21824</v>
      </c>
      <c r="D4636">
        <v>1</v>
      </c>
      <c r="E4636" s="160">
        <v>45884</v>
      </c>
      <c r="F4636" s="160">
        <v>45895</v>
      </c>
      <c r="G4636" s="160">
        <v>45962</v>
      </c>
      <c r="H4636" s="160"/>
      <c r="I4636" s="160" t="b">
        <f t="shared" si="144"/>
        <v>0</v>
      </c>
      <c r="J4636" s="160" t="b">
        <f t="shared" si="145"/>
        <v>0</v>
      </c>
    </row>
    <row r="4637" spans="2:10">
      <c r="B4637" t="s">
        <v>21825</v>
      </c>
      <c r="C4637" t="s">
        <v>21826</v>
      </c>
      <c r="D4637">
        <v>1</v>
      </c>
      <c r="E4637" s="160">
        <v>45913</v>
      </c>
      <c r="F4637" s="160">
        <v>45924</v>
      </c>
      <c r="G4637" s="160">
        <v>45966</v>
      </c>
      <c r="I4637" s="160" t="b">
        <f t="shared" si="144"/>
        <v>0</v>
      </c>
      <c r="J4637" s="160" t="b">
        <f t="shared" si="145"/>
        <v>0</v>
      </c>
    </row>
    <row r="4638" spans="2:10">
      <c r="B4638" t="s">
        <v>21827</v>
      </c>
      <c r="C4638" t="s">
        <v>21828</v>
      </c>
      <c r="D4638">
        <v>1</v>
      </c>
      <c r="E4638" s="160">
        <v>45925</v>
      </c>
      <c r="F4638" s="160">
        <v>45936</v>
      </c>
      <c r="G4638" s="160">
        <v>45963</v>
      </c>
      <c r="I4638" s="160" t="b">
        <f t="shared" si="144"/>
        <v>0</v>
      </c>
      <c r="J4638" s="160" t="b">
        <f t="shared" si="145"/>
        <v>0</v>
      </c>
    </row>
    <row r="4639" spans="2:10">
      <c r="B4639" t="s">
        <v>21829</v>
      </c>
      <c r="C4639" t="s">
        <v>21830</v>
      </c>
      <c r="D4639">
        <v>1</v>
      </c>
      <c r="E4639" s="160">
        <v>45952</v>
      </c>
      <c r="F4639" s="160">
        <v>45963</v>
      </c>
      <c r="G4639" s="160">
        <v>45962</v>
      </c>
      <c r="I4639" s="160" t="b">
        <f t="shared" si="144"/>
        <v>0</v>
      </c>
      <c r="J4639" s="160" t="b">
        <f t="shared" si="145"/>
        <v>0</v>
      </c>
    </row>
    <row r="4640" spans="2:10">
      <c r="B4640" t="s">
        <v>21831</v>
      </c>
      <c r="C4640" t="s">
        <v>21832</v>
      </c>
      <c r="D4640">
        <v>1</v>
      </c>
      <c r="E4640" s="160">
        <v>45938</v>
      </c>
      <c r="F4640" s="160">
        <v>45949</v>
      </c>
      <c r="G4640" s="160">
        <v>45962</v>
      </c>
      <c r="H4640" s="160"/>
      <c r="I4640" s="160" t="b">
        <f t="shared" si="144"/>
        <v>0</v>
      </c>
      <c r="J4640" s="160" t="b">
        <f t="shared" si="145"/>
        <v>0</v>
      </c>
    </row>
    <row r="4641" spans="2:10">
      <c r="B4641" t="s">
        <v>21833</v>
      </c>
      <c r="C4641" t="s">
        <v>21834</v>
      </c>
      <c r="D4641">
        <v>1</v>
      </c>
      <c r="E4641" s="160">
        <v>45532</v>
      </c>
      <c r="F4641" s="160">
        <v>45592</v>
      </c>
      <c r="I4641" s="160" t="b">
        <f t="shared" si="144"/>
        <v>0</v>
      </c>
      <c r="J4641" s="160" t="str">
        <f t="shared" si="145"/>
        <v>yes</v>
      </c>
    </row>
    <row r="4642" spans="2:10">
      <c r="B4642" t="s">
        <v>21835</v>
      </c>
      <c r="C4642" t="s">
        <v>21836</v>
      </c>
      <c r="D4642">
        <v>1</v>
      </c>
      <c r="E4642" s="160">
        <v>45645</v>
      </c>
      <c r="F4642" s="160">
        <v>45704</v>
      </c>
      <c r="I4642" s="160" t="b">
        <f t="shared" si="144"/>
        <v>0</v>
      </c>
      <c r="J4642" s="160" t="str">
        <f t="shared" si="145"/>
        <v>yes</v>
      </c>
    </row>
    <row r="4643" spans="2:10">
      <c r="B4643" t="s">
        <v>21837</v>
      </c>
      <c r="C4643" t="s">
        <v>21838</v>
      </c>
      <c r="D4643">
        <v>1</v>
      </c>
      <c r="E4643" s="160">
        <v>45979</v>
      </c>
      <c r="F4643" s="160">
        <v>45990</v>
      </c>
      <c r="G4643" s="160"/>
      <c r="I4643" s="160" t="b">
        <f t="shared" si="144"/>
        <v>0</v>
      </c>
      <c r="J4643" s="160" t="str">
        <f t="shared" si="145"/>
        <v>yes</v>
      </c>
    </row>
    <row r="4644" spans="2:10">
      <c r="B4644" t="s">
        <v>21839</v>
      </c>
      <c r="C4644" t="s">
        <v>21840</v>
      </c>
      <c r="D4644">
        <v>1</v>
      </c>
      <c r="E4644" s="160">
        <v>46003</v>
      </c>
      <c r="F4644" s="160">
        <v>46014</v>
      </c>
      <c r="G4644" s="160"/>
      <c r="I4644" s="160" t="b">
        <f t="shared" si="144"/>
        <v>0</v>
      </c>
      <c r="J4644" s="160" t="str">
        <f t="shared" si="145"/>
        <v>yes</v>
      </c>
    </row>
    <row r="4645" spans="2:10">
      <c r="B4645" t="s">
        <v>21841</v>
      </c>
      <c r="C4645" t="s">
        <v>21842</v>
      </c>
      <c r="D4645">
        <v>1</v>
      </c>
      <c r="E4645" s="160">
        <v>46015</v>
      </c>
      <c r="F4645" s="160">
        <v>46026</v>
      </c>
      <c r="G4645" s="160"/>
      <c r="I4645" s="160" t="b">
        <f t="shared" si="144"/>
        <v>0</v>
      </c>
      <c r="J4645" s="160" t="str">
        <f t="shared" si="145"/>
        <v>yes</v>
      </c>
    </row>
    <row r="4646" spans="2:10">
      <c r="B4646" t="s">
        <v>21843</v>
      </c>
      <c r="C4646" t="s">
        <v>21844</v>
      </c>
      <c r="D4646">
        <v>1</v>
      </c>
      <c r="E4646" s="160">
        <v>46063</v>
      </c>
      <c r="F4646" s="160">
        <v>46074</v>
      </c>
      <c r="G4646" s="160"/>
      <c r="H4646" s="160"/>
      <c r="I4646" s="160" t="b">
        <f t="shared" si="144"/>
        <v>0</v>
      </c>
      <c r="J4646" s="160" t="str">
        <f t="shared" si="145"/>
        <v>yes</v>
      </c>
    </row>
    <row r="4647" spans="2:10">
      <c r="B4647" t="s">
        <v>21845</v>
      </c>
      <c r="C4647" t="s">
        <v>21846</v>
      </c>
      <c r="D4647">
        <v>1</v>
      </c>
      <c r="E4647" s="160">
        <v>45799</v>
      </c>
      <c r="F4647" s="160">
        <v>45810</v>
      </c>
      <c r="G4647" s="160"/>
      <c r="I4647" s="160" t="b">
        <f t="shared" si="144"/>
        <v>0</v>
      </c>
      <c r="J4647" s="160" t="str">
        <f t="shared" si="145"/>
        <v>yes</v>
      </c>
    </row>
    <row r="4648" spans="2:10">
      <c r="B4648" t="s">
        <v>21847</v>
      </c>
      <c r="C4648" t="s">
        <v>21848</v>
      </c>
      <c r="D4648">
        <v>1</v>
      </c>
      <c r="E4648" s="160">
        <v>45623</v>
      </c>
      <c r="F4648" s="160">
        <v>45632</v>
      </c>
      <c r="G4648" s="160"/>
      <c r="H4648" s="160"/>
      <c r="I4648" s="160" t="b">
        <f t="shared" si="144"/>
        <v>0</v>
      </c>
      <c r="J4648" s="160" t="str">
        <f t="shared" si="145"/>
        <v>yes</v>
      </c>
    </row>
    <row r="4649" spans="2:10">
      <c r="B4649" t="s">
        <v>21849</v>
      </c>
      <c r="C4649" t="s">
        <v>21850</v>
      </c>
      <c r="D4649">
        <v>1</v>
      </c>
      <c r="E4649" s="160">
        <v>45633</v>
      </c>
      <c r="F4649" s="160">
        <v>45692</v>
      </c>
      <c r="G4649" s="160"/>
      <c r="I4649" s="160" t="b">
        <f t="shared" si="144"/>
        <v>0</v>
      </c>
      <c r="J4649" s="160" t="str">
        <f t="shared" si="145"/>
        <v>yes</v>
      </c>
    </row>
    <row r="4650" spans="2:10">
      <c r="B4650" t="s">
        <v>21851</v>
      </c>
      <c r="C4650" t="s">
        <v>21852</v>
      </c>
      <c r="D4650">
        <v>1</v>
      </c>
      <c r="E4650" s="160">
        <v>45645</v>
      </c>
      <c r="F4650" s="160">
        <v>45704</v>
      </c>
      <c r="G4650" s="160"/>
      <c r="I4650" s="160" t="b">
        <f t="shared" si="144"/>
        <v>0</v>
      </c>
      <c r="J4650" s="160" t="str">
        <f t="shared" si="145"/>
        <v>yes</v>
      </c>
    </row>
    <row r="4651" spans="2:10">
      <c r="B4651" t="s">
        <v>21853</v>
      </c>
      <c r="C4651" t="s">
        <v>21854</v>
      </c>
      <c r="D4651">
        <v>1</v>
      </c>
      <c r="E4651" s="160">
        <v>45964</v>
      </c>
      <c r="F4651" s="160">
        <v>46023</v>
      </c>
      <c r="G4651" s="160"/>
      <c r="H4651" s="160"/>
      <c r="I4651" s="160" t="b">
        <f t="shared" si="144"/>
        <v>0</v>
      </c>
      <c r="J4651" s="160" t="str">
        <f t="shared" si="145"/>
        <v>yes</v>
      </c>
    </row>
    <row r="4652" spans="2:10">
      <c r="B4652" t="s">
        <v>21855</v>
      </c>
      <c r="C4652" t="s">
        <v>21856</v>
      </c>
      <c r="D4652">
        <v>1</v>
      </c>
      <c r="E4652" s="160">
        <v>45962</v>
      </c>
      <c r="F4652" s="160">
        <v>45973</v>
      </c>
      <c r="G4652" s="160"/>
      <c r="I4652" s="160" t="b">
        <f t="shared" si="144"/>
        <v>0</v>
      </c>
      <c r="J4652" s="160" t="str">
        <f t="shared" si="145"/>
        <v>yes</v>
      </c>
    </row>
    <row r="4653" spans="2:10">
      <c r="B4653" t="s">
        <v>21857</v>
      </c>
      <c r="C4653" t="s">
        <v>21858</v>
      </c>
      <c r="D4653">
        <v>1</v>
      </c>
      <c r="E4653" s="160">
        <v>45998</v>
      </c>
      <c r="F4653" s="160">
        <v>46009</v>
      </c>
      <c r="G4653" s="160"/>
      <c r="H4653" s="160"/>
      <c r="I4653" s="160" t="b">
        <f t="shared" si="144"/>
        <v>0</v>
      </c>
      <c r="J4653" s="160" t="str">
        <f t="shared" si="145"/>
        <v>yes</v>
      </c>
    </row>
    <row r="4654" spans="2:10">
      <c r="B4654" t="s">
        <v>21859</v>
      </c>
      <c r="C4654" t="s">
        <v>21860</v>
      </c>
      <c r="D4654">
        <v>1</v>
      </c>
      <c r="E4654" s="160">
        <v>46022</v>
      </c>
      <c r="F4654" s="160">
        <v>46033</v>
      </c>
      <c r="G4654" s="160"/>
      <c r="I4654" s="160" t="b">
        <f t="shared" si="144"/>
        <v>0</v>
      </c>
      <c r="J4654" s="160" t="str">
        <f t="shared" si="145"/>
        <v>yes</v>
      </c>
    </row>
    <row r="4655" spans="2:10">
      <c r="B4655" t="s">
        <v>21861</v>
      </c>
      <c r="C4655" t="s">
        <v>21862</v>
      </c>
      <c r="D4655">
        <v>1</v>
      </c>
      <c r="E4655" s="160">
        <v>46034</v>
      </c>
      <c r="F4655" s="160">
        <v>46045</v>
      </c>
      <c r="G4655" s="160"/>
      <c r="I4655" s="160" t="b">
        <f t="shared" si="144"/>
        <v>0</v>
      </c>
      <c r="J4655" s="160" t="str">
        <f t="shared" si="145"/>
        <v>yes</v>
      </c>
    </row>
    <row r="4656" spans="2:10">
      <c r="B4656" t="s">
        <v>21863</v>
      </c>
      <c r="C4656" t="s">
        <v>21864</v>
      </c>
      <c r="D4656">
        <v>1</v>
      </c>
      <c r="E4656" s="160">
        <v>46058</v>
      </c>
      <c r="F4656" s="160">
        <v>46068</v>
      </c>
      <c r="G4656" s="160"/>
      <c r="I4656" s="160" t="b">
        <f t="shared" si="144"/>
        <v>0</v>
      </c>
      <c r="J4656" s="160" t="str">
        <f t="shared" si="145"/>
        <v>yes</v>
      </c>
    </row>
    <row r="4657" spans="2:10">
      <c r="B4657" t="s">
        <v>21865</v>
      </c>
      <c r="C4657" t="s">
        <v>21866</v>
      </c>
      <c r="D4657">
        <v>1</v>
      </c>
      <c r="E4657" s="160">
        <v>46081</v>
      </c>
      <c r="F4657" s="160">
        <v>46091</v>
      </c>
      <c r="G4657" s="160"/>
      <c r="I4657" s="160" t="b">
        <f t="shared" si="144"/>
        <v>0</v>
      </c>
      <c r="J4657" s="160" t="str">
        <f t="shared" si="145"/>
        <v>yes</v>
      </c>
    </row>
    <row r="4658" spans="2:10">
      <c r="B4658" t="s">
        <v>21867</v>
      </c>
      <c r="C4658" t="s">
        <v>21868</v>
      </c>
      <c r="D4658">
        <v>1</v>
      </c>
      <c r="E4658" s="160">
        <v>45607</v>
      </c>
      <c r="F4658" s="160">
        <v>45618</v>
      </c>
      <c r="G4658" s="160"/>
      <c r="H4658" s="160"/>
      <c r="I4658" s="160" t="b">
        <f t="shared" si="144"/>
        <v>0</v>
      </c>
      <c r="J4658" s="160" t="str">
        <f t="shared" si="145"/>
        <v>yes</v>
      </c>
    </row>
    <row r="4659" spans="2:10">
      <c r="B4659" t="s">
        <v>21869</v>
      </c>
      <c r="C4659" t="s">
        <v>21870</v>
      </c>
      <c r="D4659">
        <v>1</v>
      </c>
      <c r="E4659" s="160">
        <v>45847</v>
      </c>
      <c r="F4659" s="160">
        <v>45858</v>
      </c>
      <c r="G4659" s="160"/>
      <c r="H4659" s="160"/>
      <c r="I4659" s="160" t="b">
        <f t="shared" si="144"/>
        <v>0</v>
      </c>
      <c r="J4659" s="160" t="str">
        <f t="shared" si="145"/>
        <v>yes</v>
      </c>
    </row>
    <row r="4660" spans="2:10">
      <c r="B4660" t="s">
        <v>21871</v>
      </c>
      <c r="C4660" t="s">
        <v>21872</v>
      </c>
      <c r="D4660">
        <v>1</v>
      </c>
      <c r="E4660" s="160">
        <v>45607</v>
      </c>
      <c r="F4660" s="160">
        <v>45618</v>
      </c>
      <c r="G4660" s="160"/>
      <c r="H4660" s="160"/>
      <c r="I4660" s="160" t="b">
        <f t="shared" si="144"/>
        <v>0</v>
      </c>
      <c r="J4660" s="160" t="str">
        <f t="shared" si="145"/>
        <v>yes</v>
      </c>
    </row>
    <row r="4661" spans="2:10">
      <c r="B4661" t="s">
        <v>21873</v>
      </c>
      <c r="C4661" t="s">
        <v>21874</v>
      </c>
      <c r="D4661">
        <v>1</v>
      </c>
      <c r="E4661" s="160"/>
      <c r="F4661" s="160">
        <v>45741</v>
      </c>
      <c r="G4661" s="160"/>
      <c r="H4661" s="160"/>
      <c r="I4661" s="160" t="str">
        <f t="shared" si="144"/>
        <v>yes</v>
      </c>
      <c r="J4661" s="160" t="b">
        <f t="shared" si="145"/>
        <v>0</v>
      </c>
    </row>
    <row r="4662" spans="2:10">
      <c r="B4662" t="s">
        <v>21875</v>
      </c>
      <c r="C4662" t="s">
        <v>21876</v>
      </c>
      <c r="D4662">
        <v>1</v>
      </c>
      <c r="E4662" s="160">
        <v>45643</v>
      </c>
      <c r="F4662" s="160">
        <v>45654</v>
      </c>
      <c r="G4662" s="160"/>
      <c r="I4662" s="160" t="b">
        <f t="shared" si="144"/>
        <v>0</v>
      </c>
      <c r="J4662" s="160" t="str">
        <f t="shared" si="145"/>
        <v>yes</v>
      </c>
    </row>
    <row r="4663" spans="2:10">
      <c r="B4663" t="s">
        <v>21877</v>
      </c>
      <c r="C4663" t="s">
        <v>21878</v>
      </c>
      <c r="D4663">
        <v>1</v>
      </c>
      <c r="E4663" s="160">
        <v>45655</v>
      </c>
      <c r="F4663" s="160">
        <v>45666</v>
      </c>
      <c r="G4663" s="160"/>
      <c r="H4663" s="160"/>
      <c r="I4663" s="160" t="b">
        <f t="shared" si="144"/>
        <v>0</v>
      </c>
      <c r="J4663" s="160" t="str">
        <f t="shared" si="145"/>
        <v>yes</v>
      </c>
    </row>
    <row r="4664" spans="2:10">
      <c r="B4664" t="s">
        <v>21879</v>
      </c>
      <c r="C4664" t="s">
        <v>21880</v>
      </c>
      <c r="D4664">
        <v>1</v>
      </c>
      <c r="E4664" s="160">
        <v>45667</v>
      </c>
      <c r="F4664" s="160">
        <v>45678</v>
      </c>
      <c r="G4664" s="160"/>
      <c r="H4664" s="160"/>
      <c r="I4664" s="160" t="b">
        <f t="shared" si="144"/>
        <v>0</v>
      </c>
      <c r="J4664" s="160" t="str">
        <f t="shared" si="145"/>
        <v>yes</v>
      </c>
    </row>
    <row r="4665" spans="2:10">
      <c r="B4665" t="s">
        <v>21881</v>
      </c>
      <c r="C4665" t="s">
        <v>21882</v>
      </c>
      <c r="D4665">
        <v>1</v>
      </c>
      <c r="E4665" s="160">
        <v>45679</v>
      </c>
      <c r="F4665" s="160">
        <v>45690</v>
      </c>
      <c r="G4665" s="160"/>
      <c r="H4665" s="160"/>
      <c r="I4665" s="160" t="b">
        <f t="shared" si="144"/>
        <v>0</v>
      </c>
      <c r="J4665" s="160" t="str">
        <f t="shared" si="145"/>
        <v>yes</v>
      </c>
    </row>
    <row r="4666" spans="2:10">
      <c r="B4666" t="s">
        <v>21883</v>
      </c>
      <c r="C4666" t="s">
        <v>21884</v>
      </c>
      <c r="D4666">
        <v>1</v>
      </c>
      <c r="E4666" s="160">
        <v>45691</v>
      </c>
      <c r="F4666" s="160">
        <v>45702</v>
      </c>
      <c r="G4666" s="160"/>
      <c r="H4666" s="160"/>
      <c r="I4666" s="160" t="b">
        <f t="shared" si="144"/>
        <v>0</v>
      </c>
      <c r="J4666" s="160" t="str">
        <f t="shared" si="145"/>
        <v>yes</v>
      </c>
    </row>
    <row r="4667" spans="2:10">
      <c r="B4667" t="s">
        <v>21885</v>
      </c>
      <c r="C4667" t="s">
        <v>21886</v>
      </c>
      <c r="D4667">
        <v>1</v>
      </c>
      <c r="E4667" s="160">
        <v>46047</v>
      </c>
      <c r="F4667" s="160">
        <v>46055</v>
      </c>
      <c r="G4667" s="160"/>
      <c r="H4667" s="160"/>
      <c r="I4667" s="160" t="b">
        <f t="shared" si="144"/>
        <v>0</v>
      </c>
      <c r="J4667" s="160" t="str">
        <f t="shared" si="145"/>
        <v>yes</v>
      </c>
    </row>
    <row r="4668" spans="2:10">
      <c r="B4668" t="s">
        <v>21887</v>
      </c>
      <c r="C4668" t="s">
        <v>21888</v>
      </c>
      <c r="D4668">
        <v>1</v>
      </c>
      <c r="E4668" s="160">
        <v>46056</v>
      </c>
      <c r="F4668" s="160">
        <v>46067</v>
      </c>
      <c r="G4668" s="160"/>
      <c r="H4668" s="160"/>
      <c r="I4668" s="160" t="b">
        <f t="shared" si="144"/>
        <v>0</v>
      </c>
      <c r="J4668" s="160" t="str">
        <f t="shared" si="145"/>
        <v>yes</v>
      </c>
    </row>
    <row r="4669" spans="2:10">
      <c r="B4669" t="s">
        <v>21889</v>
      </c>
      <c r="C4669" t="s">
        <v>21890</v>
      </c>
      <c r="D4669">
        <v>1</v>
      </c>
      <c r="E4669" s="160">
        <v>46068</v>
      </c>
      <c r="F4669" s="160">
        <v>46079</v>
      </c>
      <c r="G4669" s="160">
        <v>45960</v>
      </c>
      <c r="H4669" s="160"/>
      <c r="I4669" s="160" t="b">
        <f t="shared" si="144"/>
        <v>0</v>
      </c>
      <c r="J4669" s="160" t="str">
        <f t="shared" si="145"/>
        <v>yes</v>
      </c>
    </row>
    <row r="4670" spans="2:10">
      <c r="B4670" t="s">
        <v>21891</v>
      </c>
      <c r="C4670" t="s">
        <v>21892</v>
      </c>
      <c r="D4670">
        <v>1</v>
      </c>
      <c r="E4670" s="160">
        <v>46047</v>
      </c>
      <c r="F4670" s="160">
        <v>46058</v>
      </c>
      <c r="G4670" s="160"/>
      <c r="H4670" s="160"/>
      <c r="I4670" s="160" t="b">
        <f t="shared" si="144"/>
        <v>0</v>
      </c>
      <c r="J4670" s="160" t="str">
        <f t="shared" si="145"/>
        <v>yes</v>
      </c>
    </row>
    <row r="4671" spans="2:10">
      <c r="B4671" t="s">
        <v>21893</v>
      </c>
      <c r="C4671" t="s">
        <v>21894</v>
      </c>
      <c r="D4671">
        <v>1</v>
      </c>
      <c r="E4671" s="160">
        <v>46059</v>
      </c>
      <c r="F4671" s="160">
        <v>46070</v>
      </c>
      <c r="G4671" s="160">
        <v>45960</v>
      </c>
      <c r="I4671" s="160" t="b">
        <f t="shared" si="144"/>
        <v>0</v>
      </c>
      <c r="J4671" s="160" t="str">
        <f t="shared" si="145"/>
        <v>yes</v>
      </c>
    </row>
    <row r="4672" spans="2:10">
      <c r="B4672" t="s">
        <v>21895</v>
      </c>
      <c r="C4672" t="s">
        <v>21896</v>
      </c>
      <c r="D4672">
        <v>1</v>
      </c>
      <c r="E4672" s="160">
        <v>46071</v>
      </c>
      <c r="F4672" s="160">
        <v>46082</v>
      </c>
      <c r="G4672" s="160"/>
      <c r="H4672" s="160"/>
      <c r="I4672" s="160" t="b">
        <f t="shared" si="144"/>
        <v>0</v>
      </c>
      <c r="J4672" s="160" t="str">
        <f t="shared" si="145"/>
        <v>yes</v>
      </c>
    </row>
    <row r="4673" spans="2:10">
      <c r="B4673" t="s">
        <v>21897</v>
      </c>
      <c r="C4673" t="s">
        <v>21898</v>
      </c>
      <c r="D4673">
        <v>1</v>
      </c>
      <c r="E4673" s="160">
        <v>46068</v>
      </c>
      <c r="F4673" s="160">
        <v>46078</v>
      </c>
      <c r="G4673" s="160"/>
      <c r="I4673" s="160" t="b">
        <f t="shared" si="144"/>
        <v>0</v>
      </c>
      <c r="J4673" s="160" t="str">
        <f t="shared" si="145"/>
        <v>yes</v>
      </c>
    </row>
    <row r="4674" spans="2:10">
      <c r="B4674" t="s">
        <v>21899</v>
      </c>
      <c r="C4674" t="s">
        <v>21900</v>
      </c>
      <c r="D4674">
        <v>1</v>
      </c>
      <c r="E4674" s="160">
        <v>46079</v>
      </c>
      <c r="F4674" s="160">
        <v>46089</v>
      </c>
      <c r="G4674" s="160">
        <v>45960</v>
      </c>
      <c r="H4674" s="160"/>
      <c r="I4674" s="160" t="b">
        <f t="shared" si="144"/>
        <v>0</v>
      </c>
      <c r="J4674" s="160" t="str">
        <f t="shared" si="145"/>
        <v>yes</v>
      </c>
    </row>
    <row r="4675" spans="2:10">
      <c r="B4675" t="s">
        <v>21901</v>
      </c>
      <c r="C4675" t="s">
        <v>21902</v>
      </c>
      <c r="D4675">
        <v>1</v>
      </c>
      <c r="E4675" s="160">
        <v>46090</v>
      </c>
      <c r="F4675" s="160">
        <v>46100</v>
      </c>
      <c r="G4675" s="160"/>
      <c r="H4675" s="160"/>
      <c r="I4675" s="160" t="b">
        <f t="shared" si="144"/>
        <v>0</v>
      </c>
      <c r="J4675" s="160" t="str">
        <f t="shared" si="145"/>
        <v>yes</v>
      </c>
    </row>
    <row r="4676" spans="2:10">
      <c r="B4676" t="s">
        <v>21903</v>
      </c>
      <c r="C4676" t="s">
        <v>21904</v>
      </c>
      <c r="D4676">
        <v>1</v>
      </c>
      <c r="E4676" s="160">
        <v>46059</v>
      </c>
      <c r="F4676" s="160">
        <v>46069</v>
      </c>
      <c r="G4676" s="160"/>
      <c r="H4676" s="160"/>
      <c r="I4676" s="160" t="b">
        <f t="shared" si="144"/>
        <v>0</v>
      </c>
      <c r="J4676" s="160" t="str">
        <f t="shared" si="145"/>
        <v>yes</v>
      </c>
    </row>
    <row r="4677" spans="2:10">
      <c r="B4677" t="s">
        <v>21905</v>
      </c>
      <c r="C4677" t="s">
        <v>21906</v>
      </c>
      <c r="D4677">
        <v>1</v>
      </c>
      <c r="E4677" s="160">
        <v>46070</v>
      </c>
      <c r="F4677" s="160">
        <v>46080</v>
      </c>
      <c r="G4677" s="160">
        <v>45960</v>
      </c>
      <c r="H4677" s="160"/>
      <c r="I4677" s="160" t="b">
        <f t="shared" si="144"/>
        <v>0</v>
      </c>
      <c r="J4677" s="160" t="str">
        <f t="shared" si="145"/>
        <v>yes</v>
      </c>
    </row>
    <row r="4678" spans="2:10">
      <c r="B4678" t="s">
        <v>21907</v>
      </c>
      <c r="C4678" t="s">
        <v>21908</v>
      </c>
      <c r="D4678">
        <v>1</v>
      </c>
      <c r="E4678" s="160">
        <v>46081</v>
      </c>
      <c r="F4678" s="160">
        <v>46091</v>
      </c>
      <c r="G4678" s="160"/>
      <c r="H4678" s="160"/>
      <c r="I4678" s="160" t="b">
        <f t="shared" si="144"/>
        <v>0</v>
      </c>
      <c r="J4678" s="160" t="str">
        <f t="shared" si="145"/>
        <v>yes</v>
      </c>
    </row>
    <row r="4679" spans="2:10">
      <c r="B4679" t="s">
        <v>21909</v>
      </c>
      <c r="C4679" t="s">
        <v>21910</v>
      </c>
      <c r="D4679">
        <v>1</v>
      </c>
      <c r="E4679" s="160"/>
      <c r="F4679" s="160">
        <v>46092</v>
      </c>
      <c r="G4679" s="160"/>
      <c r="H4679" s="160"/>
      <c r="I4679" s="160" t="str">
        <f t="shared" si="144"/>
        <v>yes</v>
      </c>
      <c r="J4679" s="160" t="b">
        <f t="shared" si="145"/>
        <v>0</v>
      </c>
    </row>
    <row r="4680" spans="2:10">
      <c r="B4680" t="s">
        <v>21911</v>
      </c>
      <c r="C4680" t="s">
        <v>21912</v>
      </c>
      <c r="D4680">
        <v>1</v>
      </c>
      <c r="E4680" s="160">
        <v>45586</v>
      </c>
      <c r="F4680" s="160">
        <v>45595</v>
      </c>
      <c r="G4680" s="160"/>
      <c r="H4680" s="160"/>
      <c r="I4680" s="160" t="b">
        <f t="shared" si="144"/>
        <v>0</v>
      </c>
      <c r="J4680" s="160" t="str">
        <f t="shared" si="145"/>
        <v>yes</v>
      </c>
    </row>
    <row r="4681" spans="2:10">
      <c r="B4681" t="s">
        <v>21913</v>
      </c>
      <c r="C4681" t="s">
        <v>21914</v>
      </c>
      <c r="D4681">
        <v>1</v>
      </c>
      <c r="E4681" s="160">
        <v>45610</v>
      </c>
      <c r="F4681" s="160">
        <v>45619</v>
      </c>
      <c r="G4681" s="160"/>
      <c r="H4681" s="160"/>
      <c r="I4681" s="160" t="b">
        <f t="shared" si="144"/>
        <v>0</v>
      </c>
      <c r="J4681" s="160" t="str">
        <f t="shared" si="145"/>
        <v>yes</v>
      </c>
    </row>
    <row r="4682" spans="2:10">
      <c r="B4682" t="s">
        <v>21915</v>
      </c>
      <c r="C4682" t="s">
        <v>21916</v>
      </c>
      <c r="D4682">
        <v>1</v>
      </c>
      <c r="E4682" s="160">
        <v>45648</v>
      </c>
      <c r="F4682" s="160">
        <v>45657</v>
      </c>
      <c r="G4682" s="160"/>
      <c r="H4682" s="160"/>
      <c r="I4682" s="160" t="b">
        <f t="shared" si="144"/>
        <v>0</v>
      </c>
      <c r="J4682" s="160" t="str">
        <f t="shared" si="145"/>
        <v>yes</v>
      </c>
    </row>
    <row r="4683" spans="2:10">
      <c r="B4683" t="s">
        <v>21917</v>
      </c>
      <c r="C4683" t="s">
        <v>21918</v>
      </c>
      <c r="D4683">
        <v>1</v>
      </c>
      <c r="E4683" s="160">
        <v>45658</v>
      </c>
      <c r="F4683" s="160">
        <v>45667</v>
      </c>
      <c r="G4683" s="160"/>
      <c r="H4683" s="160"/>
      <c r="I4683" s="160" t="b">
        <f t="shared" ref="I4683:I4746" si="146">IF(E4683=G4683,"yes")</f>
        <v>0</v>
      </c>
      <c r="J4683" s="160" t="str">
        <f t="shared" ref="J4683:J4746" si="147">IF(E4683&gt;G4683,"yes")</f>
        <v>yes</v>
      </c>
    </row>
    <row r="4684" spans="2:10">
      <c r="B4684" t="s">
        <v>21919</v>
      </c>
      <c r="C4684" t="s">
        <v>21920</v>
      </c>
      <c r="D4684">
        <v>1</v>
      </c>
      <c r="E4684" s="160">
        <v>45572</v>
      </c>
      <c r="F4684" s="160">
        <v>45583</v>
      </c>
      <c r="G4684" s="160"/>
      <c r="H4684" s="160"/>
      <c r="I4684" s="160" t="b">
        <f t="shared" si="146"/>
        <v>0</v>
      </c>
      <c r="J4684" s="160" t="str">
        <f t="shared" si="147"/>
        <v>yes</v>
      </c>
    </row>
    <row r="4685" spans="2:10">
      <c r="B4685" t="s">
        <v>21921</v>
      </c>
      <c r="C4685" t="s">
        <v>21922</v>
      </c>
      <c r="D4685">
        <v>1</v>
      </c>
      <c r="E4685" s="160">
        <v>45620</v>
      </c>
      <c r="F4685" s="160">
        <v>45631</v>
      </c>
      <c r="G4685" s="160"/>
      <c r="H4685" s="160"/>
      <c r="I4685" s="160" t="b">
        <f t="shared" si="146"/>
        <v>0</v>
      </c>
      <c r="J4685" s="160" t="str">
        <f t="shared" si="147"/>
        <v>yes</v>
      </c>
    </row>
    <row r="4686" spans="2:10">
      <c r="B4686" t="s">
        <v>21923</v>
      </c>
      <c r="C4686" t="s">
        <v>21924</v>
      </c>
      <c r="D4686">
        <v>1</v>
      </c>
      <c r="E4686" s="160">
        <v>45572</v>
      </c>
      <c r="F4686" s="160">
        <v>45583</v>
      </c>
      <c r="G4686" s="160"/>
      <c r="H4686" s="160"/>
      <c r="I4686" s="160" t="b">
        <f t="shared" si="146"/>
        <v>0</v>
      </c>
      <c r="J4686" s="160" t="str">
        <f t="shared" si="147"/>
        <v>yes</v>
      </c>
    </row>
    <row r="4687" spans="2:10">
      <c r="B4687" t="s">
        <v>21925</v>
      </c>
      <c r="C4687" t="s">
        <v>21926</v>
      </c>
      <c r="D4687">
        <v>1</v>
      </c>
      <c r="E4687" s="160">
        <v>45608</v>
      </c>
      <c r="F4687" s="160">
        <v>45619</v>
      </c>
      <c r="G4687" s="160"/>
      <c r="H4687" s="160"/>
      <c r="I4687" s="160" t="b">
        <f t="shared" si="146"/>
        <v>0</v>
      </c>
      <c r="J4687" s="160" t="str">
        <f t="shared" si="147"/>
        <v>yes</v>
      </c>
    </row>
    <row r="4688" spans="2:10">
      <c r="B4688" t="s">
        <v>21927</v>
      </c>
      <c r="C4688" t="s">
        <v>21928</v>
      </c>
      <c r="D4688">
        <v>1</v>
      </c>
      <c r="E4688" s="160">
        <v>45620</v>
      </c>
      <c r="F4688" s="160">
        <v>45631</v>
      </c>
      <c r="G4688" s="160"/>
      <c r="H4688" s="160"/>
      <c r="I4688" s="160" t="b">
        <f t="shared" si="146"/>
        <v>0</v>
      </c>
      <c r="J4688" s="160" t="str">
        <f t="shared" si="147"/>
        <v>yes</v>
      </c>
    </row>
    <row r="4689" spans="2:10">
      <c r="B4689" t="s">
        <v>21929</v>
      </c>
      <c r="C4689" t="s">
        <v>21930</v>
      </c>
      <c r="D4689">
        <v>1</v>
      </c>
      <c r="E4689" s="160">
        <v>45630</v>
      </c>
      <c r="F4689" s="160">
        <v>45639</v>
      </c>
      <c r="G4689" s="160"/>
      <c r="H4689" s="160"/>
      <c r="I4689" s="160" t="b">
        <f t="shared" si="146"/>
        <v>0</v>
      </c>
      <c r="J4689" s="160" t="str">
        <f t="shared" si="147"/>
        <v>yes</v>
      </c>
    </row>
    <row r="4690" spans="2:10">
      <c r="B4690" t="s">
        <v>21931</v>
      </c>
      <c r="C4690" t="s">
        <v>21932</v>
      </c>
      <c r="D4690">
        <v>1</v>
      </c>
      <c r="E4690" s="160">
        <v>45640</v>
      </c>
      <c r="F4690" s="160">
        <v>45649</v>
      </c>
      <c r="G4690" s="160"/>
      <c r="I4690" s="160" t="b">
        <f t="shared" si="146"/>
        <v>0</v>
      </c>
      <c r="J4690" s="160" t="str">
        <f t="shared" si="147"/>
        <v>yes</v>
      </c>
    </row>
    <row r="4691" spans="2:10">
      <c r="B4691" t="s">
        <v>21933</v>
      </c>
      <c r="C4691" t="s">
        <v>21934</v>
      </c>
      <c r="D4691">
        <v>1</v>
      </c>
      <c r="E4691" s="160">
        <v>45658</v>
      </c>
      <c r="F4691" s="160">
        <v>45661</v>
      </c>
      <c r="G4691" s="160"/>
      <c r="I4691" s="160" t="b">
        <f t="shared" si="146"/>
        <v>0</v>
      </c>
      <c r="J4691" s="160" t="str">
        <f t="shared" si="147"/>
        <v>yes</v>
      </c>
    </row>
    <row r="4692" spans="2:10">
      <c r="B4692" t="s">
        <v>21935</v>
      </c>
      <c r="C4692" t="s">
        <v>21936</v>
      </c>
      <c r="D4692">
        <v>1</v>
      </c>
      <c r="E4692" s="160">
        <v>45674</v>
      </c>
      <c r="F4692" s="160">
        <v>45683</v>
      </c>
      <c r="G4692" s="160"/>
      <c r="H4692" s="160"/>
      <c r="I4692" s="160" t="b">
        <f t="shared" si="146"/>
        <v>0</v>
      </c>
      <c r="J4692" s="160" t="str">
        <f t="shared" si="147"/>
        <v>yes</v>
      </c>
    </row>
    <row r="4693" spans="2:10">
      <c r="B4693" t="s">
        <v>21937</v>
      </c>
      <c r="C4693" t="s">
        <v>21938</v>
      </c>
      <c r="D4693">
        <v>1</v>
      </c>
      <c r="E4693" s="160">
        <v>45696</v>
      </c>
      <c r="F4693" s="160">
        <v>45707</v>
      </c>
      <c r="G4693" s="160"/>
      <c r="I4693" s="160" t="b">
        <f t="shared" si="146"/>
        <v>0</v>
      </c>
      <c r="J4693" s="160" t="str">
        <f t="shared" si="147"/>
        <v>yes</v>
      </c>
    </row>
    <row r="4694" spans="2:10">
      <c r="B4694" t="s">
        <v>21939</v>
      </c>
      <c r="C4694" t="s">
        <v>21940</v>
      </c>
      <c r="D4694">
        <v>1</v>
      </c>
      <c r="E4694" s="160">
        <v>45974</v>
      </c>
      <c r="F4694" s="160">
        <v>45985</v>
      </c>
      <c r="G4694" s="160"/>
      <c r="H4694" s="160"/>
      <c r="I4694" s="160" t="b">
        <f t="shared" si="146"/>
        <v>0</v>
      </c>
      <c r="J4694" s="160" t="str">
        <f t="shared" si="147"/>
        <v>yes</v>
      </c>
    </row>
    <row r="4695" spans="2:10">
      <c r="B4695" t="s">
        <v>21941</v>
      </c>
      <c r="C4695" t="s">
        <v>21942</v>
      </c>
      <c r="D4695">
        <v>1</v>
      </c>
      <c r="E4695" s="160">
        <v>45986</v>
      </c>
      <c r="F4695" s="160">
        <v>45997</v>
      </c>
      <c r="G4695" s="160"/>
      <c r="H4695" s="160"/>
      <c r="I4695" s="160" t="b">
        <f t="shared" si="146"/>
        <v>0</v>
      </c>
      <c r="J4695" s="160" t="str">
        <f t="shared" si="147"/>
        <v>yes</v>
      </c>
    </row>
    <row r="4696" spans="2:10">
      <c r="B4696" t="s">
        <v>21943</v>
      </c>
      <c r="C4696" t="s">
        <v>21944</v>
      </c>
      <c r="D4696">
        <v>1</v>
      </c>
      <c r="E4696" s="160">
        <v>45998</v>
      </c>
      <c r="F4696" s="160">
        <v>46009</v>
      </c>
      <c r="G4696" s="160"/>
      <c r="H4696" s="160"/>
      <c r="I4696" s="160" t="b">
        <f t="shared" si="146"/>
        <v>0</v>
      </c>
      <c r="J4696" s="160" t="str">
        <f t="shared" si="147"/>
        <v>yes</v>
      </c>
    </row>
    <row r="4697" spans="2:10">
      <c r="B4697" t="s">
        <v>21945</v>
      </c>
      <c r="C4697" t="s">
        <v>21946</v>
      </c>
      <c r="D4697">
        <v>1</v>
      </c>
      <c r="E4697" s="160">
        <v>46010</v>
      </c>
      <c r="F4697" s="160">
        <v>46021</v>
      </c>
      <c r="G4697" s="160"/>
      <c r="H4697" s="160"/>
      <c r="I4697" s="160" t="b">
        <f t="shared" si="146"/>
        <v>0</v>
      </c>
      <c r="J4697" s="160" t="str">
        <f t="shared" si="147"/>
        <v>yes</v>
      </c>
    </row>
    <row r="4698" spans="2:10">
      <c r="B4698" t="s">
        <v>21947</v>
      </c>
      <c r="C4698" t="s">
        <v>21948</v>
      </c>
      <c r="D4698">
        <v>1</v>
      </c>
      <c r="E4698" s="160">
        <v>46068</v>
      </c>
      <c r="F4698" s="160">
        <v>46079</v>
      </c>
      <c r="G4698" s="160"/>
      <c r="H4698" s="160"/>
      <c r="I4698" s="160" t="b">
        <f t="shared" si="146"/>
        <v>0</v>
      </c>
      <c r="J4698" s="160" t="str">
        <f t="shared" si="147"/>
        <v>yes</v>
      </c>
    </row>
    <row r="4699" spans="2:10">
      <c r="B4699" t="s">
        <v>21949</v>
      </c>
      <c r="C4699" t="s">
        <v>21950</v>
      </c>
      <c r="D4699">
        <v>1</v>
      </c>
      <c r="E4699" s="160">
        <v>45630</v>
      </c>
      <c r="F4699" s="160">
        <v>45639</v>
      </c>
      <c r="G4699" s="160"/>
      <c r="H4699" s="160"/>
      <c r="I4699" s="160" t="b">
        <f t="shared" si="146"/>
        <v>0</v>
      </c>
      <c r="J4699" s="160" t="str">
        <f t="shared" si="147"/>
        <v>yes</v>
      </c>
    </row>
    <row r="4700" spans="2:10">
      <c r="B4700" t="s">
        <v>21951</v>
      </c>
      <c r="C4700" t="s">
        <v>21952</v>
      </c>
      <c r="D4700">
        <v>1</v>
      </c>
      <c r="E4700" s="160">
        <v>45640</v>
      </c>
      <c r="F4700" s="160">
        <v>45649</v>
      </c>
      <c r="G4700" s="160"/>
      <c r="H4700" s="160"/>
      <c r="I4700" s="160" t="b">
        <f t="shared" si="146"/>
        <v>0</v>
      </c>
      <c r="J4700" s="160" t="str">
        <f t="shared" si="147"/>
        <v>yes</v>
      </c>
    </row>
    <row r="4701" spans="2:10">
      <c r="B4701" t="s">
        <v>21953</v>
      </c>
      <c r="C4701" t="s">
        <v>21954</v>
      </c>
      <c r="D4701">
        <v>1</v>
      </c>
      <c r="E4701" s="160">
        <v>45650</v>
      </c>
      <c r="F4701" s="160">
        <v>45659</v>
      </c>
      <c r="G4701" s="160"/>
      <c r="H4701" s="160"/>
      <c r="I4701" s="160" t="b">
        <f t="shared" si="146"/>
        <v>0</v>
      </c>
      <c r="J4701" s="160" t="str">
        <f t="shared" si="147"/>
        <v>yes</v>
      </c>
    </row>
    <row r="4702" spans="2:10">
      <c r="B4702" t="s">
        <v>21955</v>
      </c>
      <c r="C4702" t="s">
        <v>21956</v>
      </c>
      <c r="D4702">
        <v>1</v>
      </c>
      <c r="E4702" s="160">
        <v>45694</v>
      </c>
      <c r="F4702" s="160">
        <v>45703</v>
      </c>
      <c r="G4702" s="160"/>
      <c r="H4702" s="160"/>
      <c r="I4702" s="160" t="b">
        <f t="shared" si="146"/>
        <v>0</v>
      </c>
      <c r="J4702" s="160" t="str">
        <f t="shared" si="147"/>
        <v>yes</v>
      </c>
    </row>
    <row r="4703" spans="2:10">
      <c r="B4703" t="s">
        <v>21957</v>
      </c>
      <c r="C4703" t="s">
        <v>21958</v>
      </c>
      <c r="D4703">
        <v>1</v>
      </c>
      <c r="E4703" s="160">
        <v>45704</v>
      </c>
      <c r="F4703" s="160">
        <v>45713</v>
      </c>
      <c r="G4703" s="160"/>
      <c r="H4703" s="160"/>
      <c r="I4703" s="160" t="b">
        <f t="shared" si="146"/>
        <v>0</v>
      </c>
      <c r="J4703" s="160" t="str">
        <f t="shared" si="147"/>
        <v>yes</v>
      </c>
    </row>
    <row r="4704" spans="2:10">
      <c r="B4704" t="s">
        <v>21959</v>
      </c>
      <c r="C4704" t="s">
        <v>21960</v>
      </c>
      <c r="D4704">
        <v>1</v>
      </c>
      <c r="E4704" s="160">
        <v>45974</v>
      </c>
      <c r="F4704" s="160">
        <v>45983</v>
      </c>
      <c r="G4704" s="160"/>
      <c r="I4704" s="160" t="b">
        <f t="shared" si="146"/>
        <v>0</v>
      </c>
      <c r="J4704" s="160" t="str">
        <f t="shared" si="147"/>
        <v>yes</v>
      </c>
    </row>
    <row r="4705" spans="2:10">
      <c r="B4705" t="s">
        <v>21961</v>
      </c>
      <c r="C4705" t="s">
        <v>21962</v>
      </c>
      <c r="D4705">
        <v>1</v>
      </c>
      <c r="E4705" s="160">
        <v>45998</v>
      </c>
      <c r="F4705" s="160">
        <v>46007</v>
      </c>
      <c r="G4705" s="160"/>
      <c r="I4705" s="160" t="b">
        <f t="shared" si="146"/>
        <v>0</v>
      </c>
      <c r="J4705" s="160" t="str">
        <f t="shared" si="147"/>
        <v>yes</v>
      </c>
    </row>
    <row r="4706" spans="2:10">
      <c r="B4706" t="s">
        <v>21963</v>
      </c>
      <c r="C4706" t="s">
        <v>21964</v>
      </c>
      <c r="D4706">
        <v>1</v>
      </c>
      <c r="E4706" s="160">
        <v>46008</v>
      </c>
      <c r="F4706" s="160">
        <v>46016</v>
      </c>
      <c r="I4706" s="160" t="b">
        <f t="shared" si="146"/>
        <v>0</v>
      </c>
      <c r="J4706" s="160" t="str">
        <f t="shared" si="147"/>
        <v>yes</v>
      </c>
    </row>
    <row r="4707" spans="2:10">
      <c r="B4707" t="s">
        <v>21965</v>
      </c>
      <c r="C4707" t="s">
        <v>21966</v>
      </c>
      <c r="D4707">
        <v>1</v>
      </c>
      <c r="E4707" s="160">
        <v>45974</v>
      </c>
      <c r="F4707" s="160">
        <v>45983</v>
      </c>
      <c r="I4707" s="160" t="b">
        <f t="shared" si="146"/>
        <v>0</v>
      </c>
      <c r="J4707" s="160" t="str">
        <f t="shared" si="147"/>
        <v>yes</v>
      </c>
    </row>
    <row r="4708" spans="2:10">
      <c r="B4708" t="s">
        <v>21967</v>
      </c>
      <c r="C4708" t="s">
        <v>21968</v>
      </c>
      <c r="D4708">
        <v>1</v>
      </c>
      <c r="E4708" s="160">
        <v>45667</v>
      </c>
      <c r="F4708" s="160">
        <v>45676</v>
      </c>
      <c r="G4708" s="160"/>
      <c r="H4708" s="160"/>
      <c r="I4708" s="160" t="b">
        <f t="shared" si="146"/>
        <v>0</v>
      </c>
      <c r="J4708" s="160" t="str">
        <f t="shared" si="147"/>
        <v>yes</v>
      </c>
    </row>
    <row r="4709" spans="2:10">
      <c r="B4709" t="s">
        <v>21969</v>
      </c>
      <c r="C4709" t="s">
        <v>21970</v>
      </c>
      <c r="D4709">
        <v>1</v>
      </c>
      <c r="E4709" s="160">
        <v>45700</v>
      </c>
      <c r="F4709" s="160">
        <v>45712</v>
      </c>
      <c r="G4709" s="160"/>
      <c r="H4709" s="160"/>
      <c r="I4709" s="160" t="b">
        <f t="shared" si="146"/>
        <v>0</v>
      </c>
      <c r="J4709" s="160" t="str">
        <f t="shared" si="147"/>
        <v>yes</v>
      </c>
    </row>
    <row r="4710" spans="2:10">
      <c r="B4710" t="s">
        <v>21971</v>
      </c>
      <c r="C4710" t="s">
        <v>21972</v>
      </c>
      <c r="D4710">
        <v>1</v>
      </c>
      <c r="E4710" s="160">
        <v>45736</v>
      </c>
      <c r="F4710" s="160">
        <v>45744</v>
      </c>
      <c r="G4710" s="160"/>
      <c r="H4710" s="160"/>
      <c r="I4710" s="160" t="b">
        <f t="shared" si="146"/>
        <v>0</v>
      </c>
      <c r="J4710" s="160" t="str">
        <f t="shared" si="147"/>
        <v>yes</v>
      </c>
    </row>
    <row r="4711" spans="2:10">
      <c r="B4711" t="s">
        <v>21973</v>
      </c>
      <c r="C4711" t="s">
        <v>21974</v>
      </c>
      <c r="D4711">
        <v>1</v>
      </c>
      <c r="E4711" s="160">
        <v>45744</v>
      </c>
      <c r="F4711" s="160">
        <v>45756</v>
      </c>
      <c r="G4711" s="160"/>
      <c r="I4711" s="160" t="b">
        <f t="shared" si="146"/>
        <v>0</v>
      </c>
      <c r="J4711" s="160" t="str">
        <f t="shared" si="147"/>
        <v>yes</v>
      </c>
    </row>
    <row r="4712" spans="2:10">
      <c r="B4712" t="s">
        <v>21975</v>
      </c>
      <c r="C4712" t="s">
        <v>21976</v>
      </c>
      <c r="D4712">
        <v>1</v>
      </c>
      <c r="E4712" s="160">
        <v>45756</v>
      </c>
      <c r="F4712" s="160">
        <v>45768</v>
      </c>
      <c r="G4712" s="160"/>
      <c r="I4712" s="160" t="b">
        <f t="shared" si="146"/>
        <v>0</v>
      </c>
      <c r="J4712" s="160" t="str">
        <f t="shared" si="147"/>
        <v>yes</v>
      </c>
    </row>
    <row r="4713" spans="2:10">
      <c r="B4713" t="s">
        <v>21977</v>
      </c>
      <c r="C4713" t="s">
        <v>21978</v>
      </c>
      <c r="D4713">
        <v>1</v>
      </c>
      <c r="E4713" s="160">
        <v>45828</v>
      </c>
      <c r="F4713" s="160">
        <v>45840</v>
      </c>
      <c r="G4713" s="160"/>
      <c r="I4713" s="160" t="b">
        <f t="shared" si="146"/>
        <v>0</v>
      </c>
      <c r="J4713" s="160" t="str">
        <f t="shared" si="147"/>
        <v>yes</v>
      </c>
    </row>
    <row r="4714" spans="2:10">
      <c r="B4714" t="s">
        <v>21979</v>
      </c>
      <c r="C4714" t="s">
        <v>21980</v>
      </c>
      <c r="D4714">
        <v>1</v>
      </c>
      <c r="E4714" s="160">
        <v>45864</v>
      </c>
      <c r="F4714" s="160">
        <v>45876</v>
      </c>
      <c r="G4714" s="160"/>
      <c r="H4714" s="160"/>
      <c r="I4714" s="160" t="b">
        <f t="shared" si="146"/>
        <v>0</v>
      </c>
      <c r="J4714" s="160" t="str">
        <f t="shared" si="147"/>
        <v>yes</v>
      </c>
    </row>
    <row r="4715" spans="2:10">
      <c r="B4715" t="s">
        <v>21981</v>
      </c>
      <c r="C4715" t="s">
        <v>21982</v>
      </c>
      <c r="D4715">
        <v>1</v>
      </c>
      <c r="E4715" s="160">
        <v>45900</v>
      </c>
      <c r="F4715" s="160">
        <v>45912</v>
      </c>
      <c r="G4715" s="160"/>
      <c r="H4715" s="160"/>
      <c r="I4715" s="160" t="b">
        <f t="shared" si="146"/>
        <v>0</v>
      </c>
      <c r="J4715" s="160" t="str">
        <f t="shared" si="147"/>
        <v>yes</v>
      </c>
    </row>
    <row r="4716" spans="2:10">
      <c r="B4716" t="s">
        <v>21983</v>
      </c>
      <c r="C4716" t="s">
        <v>21984</v>
      </c>
      <c r="D4716">
        <v>1</v>
      </c>
      <c r="E4716" s="160">
        <v>45912</v>
      </c>
      <c r="F4716" s="160">
        <v>45924</v>
      </c>
      <c r="G4716" s="160"/>
      <c r="H4716" s="160"/>
      <c r="I4716" s="160" t="b">
        <f t="shared" si="146"/>
        <v>0</v>
      </c>
      <c r="J4716" s="160" t="str">
        <f t="shared" si="147"/>
        <v>yes</v>
      </c>
    </row>
    <row r="4717" spans="2:10">
      <c r="B4717" t="s">
        <v>21985</v>
      </c>
      <c r="C4717" t="s">
        <v>21986</v>
      </c>
      <c r="D4717">
        <v>1</v>
      </c>
      <c r="E4717" s="160">
        <v>45924</v>
      </c>
      <c r="F4717" s="160">
        <v>45936</v>
      </c>
      <c r="G4717" s="160"/>
      <c r="H4717" s="160"/>
      <c r="I4717" s="160" t="b">
        <f t="shared" si="146"/>
        <v>0</v>
      </c>
      <c r="J4717" s="160" t="str">
        <f t="shared" si="147"/>
        <v>yes</v>
      </c>
    </row>
    <row r="4718" spans="2:10">
      <c r="B4718" t="s">
        <v>21987</v>
      </c>
      <c r="C4718" t="s">
        <v>21988</v>
      </c>
      <c r="D4718">
        <v>1</v>
      </c>
      <c r="E4718" s="160">
        <v>46057</v>
      </c>
      <c r="F4718" s="160">
        <v>46068</v>
      </c>
      <c r="G4718" s="160"/>
      <c r="H4718" s="160"/>
      <c r="I4718" s="160" t="b">
        <f t="shared" si="146"/>
        <v>0</v>
      </c>
      <c r="J4718" s="160" t="str">
        <f t="shared" si="147"/>
        <v>yes</v>
      </c>
    </row>
    <row r="4719" spans="2:10">
      <c r="B4719" t="s">
        <v>21989</v>
      </c>
      <c r="C4719" t="s">
        <v>21990</v>
      </c>
      <c r="D4719">
        <v>1</v>
      </c>
      <c r="E4719" s="160">
        <v>46105</v>
      </c>
      <c r="F4719" s="160">
        <v>46116</v>
      </c>
      <c r="G4719" s="160"/>
      <c r="H4719" s="160"/>
      <c r="I4719" s="160" t="b">
        <f t="shared" si="146"/>
        <v>0</v>
      </c>
      <c r="J4719" s="160" t="str">
        <f t="shared" si="147"/>
        <v>yes</v>
      </c>
    </row>
    <row r="4720" spans="2:10">
      <c r="B4720" t="s">
        <v>21991</v>
      </c>
      <c r="C4720" t="s">
        <v>21992</v>
      </c>
      <c r="D4720">
        <v>1</v>
      </c>
      <c r="E4720" s="160">
        <v>45883</v>
      </c>
      <c r="F4720" s="160">
        <v>45894</v>
      </c>
      <c r="G4720" s="160"/>
      <c r="H4720" s="160"/>
      <c r="I4720" s="160" t="b">
        <f t="shared" si="146"/>
        <v>0</v>
      </c>
      <c r="J4720" s="160" t="str">
        <f t="shared" si="147"/>
        <v>yes</v>
      </c>
    </row>
    <row r="4721" spans="2:10">
      <c r="B4721" t="s">
        <v>21993</v>
      </c>
      <c r="C4721" t="s">
        <v>21994</v>
      </c>
      <c r="D4721">
        <v>1</v>
      </c>
      <c r="E4721" s="160">
        <v>45907</v>
      </c>
      <c r="F4721" s="160">
        <v>45918</v>
      </c>
      <c r="G4721" s="160"/>
      <c r="H4721" s="160"/>
      <c r="I4721" s="160" t="b">
        <f t="shared" si="146"/>
        <v>0</v>
      </c>
      <c r="J4721" s="160" t="str">
        <f t="shared" si="147"/>
        <v>yes</v>
      </c>
    </row>
    <row r="4722" spans="2:10">
      <c r="B4722" t="s">
        <v>21995</v>
      </c>
      <c r="C4722" t="s">
        <v>21996</v>
      </c>
      <c r="D4722">
        <v>1</v>
      </c>
      <c r="E4722" s="160">
        <v>45943</v>
      </c>
      <c r="F4722" s="160">
        <v>45954</v>
      </c>
      <c r="G4722" s="160"/>
      <c r="H4722" s="160"/>
      <c r="I4722" s="160" t="b">
        <f t="shared" si="146"/>
        <v>0</v>
      </c>
      <c r="J4722" s="160" t="str">
        <f t="shared" si="147"/>
        <v>yes</v>
      </c>
    </row>
    <row r="4723" spans="2:10">
      <c r="B4723" t="s">
        <v>21997</v>
      </c>
      <c r="C4723" t="s">
        <v>21998</v>
      </c>
      <c r="D4723">
        <v>1</v>
      </c>
      <c r="E4723" s="160">
        <v>45955</v>
      </c>
      <c r="F4723" s="160">
        <v>45966</v>
      </c>
      <c r="G4723" s="160"/>
      <c r="H4723" s="160"/>
      <c r="I4723" s="160" t="b">
        <f t="shared" si="146"/>
        <v>0</v>
      </c>
      <c r="J4723" s="160" t="str">
        <f t="shared" si="147"/>
        <v>yes</v>
      </c>
    </row>
    <row r="4724" spans="2:10">
      <c r="B4724" t="s">
        <v>21999</v>
      </c>
      <c r="C4724" t="s">
        <v>22000</v>
      </c>
      <c r="D4724">
        <v>1</v>
      </c>
      <c r="E4724" s="160">
        <v>45620</v>
      </c>
      <c r="F4724" s="160">
        <v>45629</v>
      </c>
      <c r="G4724" s="160"/>
      <c r="H4724" s="160"/>
      <c r="I4724" s="160" t="b">
        <f t="shared" si="146"/>
        <v>0</v>
      </c>
      <c r="J4724" s="160" t="str">
        <f t="shared" si="147"/>
        <v>yes</v>
      </c>
    </row>
    <row r="4725" spans="2:10">
      <c r="B4725" t="s">
        <v>22001</v>
      </c>
      <c r="C4725" t="s">
        <v>22002</v>
      </c>
      <c r="D4725">
        <v>1</v>
      </c>
      <c r="E4725" s="160">
        <v>45631</v>
      </c>
      <c r="F4725" s="160">
        <v>45642</v>
      </c>
      <c r="G4725" s="160"/>
      <c r="H4725" s="160"/>
      <c r="I4725" s="160" t="b">
        <f t="shared" si="146"/>
        <v>0</v>
      </c>
      <c r="J4725" s="160" t="str">
        <f t="shared" si="147"/>
        <v>yes</v>
      </c>
    </row>
    <row r="4726" spans="2:10">
      <c r="B4726" t="s">
        <v>22003</v>
      </c>
      <c r="C4726" t="s">
        <v>22004</v>
      </c>
      <c r="D4726">
        <v>1</v>
      </c>
      <c r="E4726" s="160">
        <v>45643</v>
      </c>
      <c r="F4726" s="160">
        <v>45654</v>
      </c>
      <c r="G4726" s="160"/>
      <c r="H4726" s="160"/>
      <c r="I4726" s="160" t="b">
        <f t="shared" si="146"/>
        <v>0</v>
      </c>
      <c r="J4726" s="160" t="str">
        <f t="shared" si="147"/>
        <v>yes</v>
      </c>
    </row>
    <row r="4727" spans="2:10">
      <c r="B4727" t="s">
        <v>22005</v>
      </c>
      <c r="C4727" t="s">
        <v>22006</v>
      </c>
      <c r="D4727">
        <v>1</v>
      </c>
      <c r="E4727" s="160">
        <v>45787</v>
      </c>
      <c r="F4727" s="160">
        <v>45798</v>
      </c>
      <c r="G4727" s="160"/>
      <c r="H4727" s="160"/>
      <c r="I4727" s="160" t="b">
        <f t="shared" si="146"/>
        <v>0</v>
      </c>
      <c r="J4727" s="160" t="str">
        <f t="shared" si="147"/>
        <v>yes</v>
      </c>
    </row>
    <row r="4728" spans="2:10">
      <c r="B4728" t="s">
        <v>22007</v>
      </c>
      <c r="C4728" t="s">
        <v>22008</v>
      </c>
      <c r="D4728">
        <v>1</v>
      </c>
      <c r="E4728" s="160">
        <v>45799</v>
      </c>
      <c r="F4728" s="160">
        <v>45810</v>
      </c>
      <c r="I4728" s="160" t="b">
        <f t="shared" si="146"/>
        <v>0</v>
      </c>
      <c r="J4728" s="160" t="str">
        <f t="shared" si="147"/>
        <v>yes</v>
      </c>
    </row>
    <row r="4729" spans="2:10">
      <c r="B4729" t="s">
        <v>22009</v>
      </c>
      <c r="C4729" t="s">
        <v>22010</v>
      </c>
      <c r="D4729">
        <v>1</v>
      </c>
      <c r="E4729" s="160">
        <v>46117</v>
      </c>
      <c r="F4729" s="160">
        <v>46128</v>
      </c>
      <c r="G4729" s="160">
        <v>45960</v>
      </c>
      <c r="I4729" s="160" t="b">
        <f t="shared" si="146"/>
        <v>0</v>
      </c>
      <c r="J4729" s="160" t="str">
        <f t="shared" si="147"/>
        <v>yes</v>
      </c>
    </row>
    <row r="4730" spans="2:10">
      <c r="B4730" t="s">
        <v>22011</v>
      </c>
      <c r="C4730" t="s">
        <v>22012</v>
      </c>
      <c r="D4730">
        <v>1</v>
      </c>
      <c r="E4730" s="160">
        <v>45631</v>
      </c>
      <c r="F4730" s="160">
        <v>45642</v>
      </c>
      <c r="I4730" s="160" t="b">
        <f t="shared" si="146"/>
        <v>0</v>
      </c>
      <c r="J4730" s="160" t="str">
        <f t="shared" si="147"/>
        <v>yes</v>
      </c>
    </row>
    <row r="4731" spans="2:10">
      <c r="B4731" t="s">
        <v>22013</v>
      </c>
      <c r="C4731" t="s">
        <v>22014</v>
      </c>
      <c r="D4731">
        <v>1</v>
      </c>
      <c r="E4731" s="160">
        <v>45643</v>
      </c>
      <c r="F4731" s="160">
        <v>45654</v>
      </c>
      <c r="G4731" s="160"/>
      <c r="I4731" s="160" t="b">
        <f t="shared" si="146"/>
        <v>0</v>
      </c>
      <c r="J4731" s="160" t="str">
        <f t="shared" si="147"/>
        <v>yes</v>
      </c>
    </row>
    <row r="4732" spans="2:10">
      <c r="B4732" t="s">
        <v>22015</v>
      </c>
      <c r="C4732" t="s">
        <v>22016</v>
      </c>
      <c r="D4732">
        <v>1</v>
      </c>
      <c r="E4732" s="160"/>
      <c r="F4732" s="160">
        <v>46208</v>
      </c>
      <c r="G4732" s="160"/>
      <c r="H4732" s="160"/>
      <c r="I4732" s="160" t="str">
        <f t="shared" si="146"/>
        <v>yes</v>
      </c>
      <c r="J4732" s="160" t="b">
        <f t="shared" si="147"/>
        <v>0</v>
      </c>
    </row>
    <row r="4733" spans="2:10">
      <c r="B4733" t="s">
        <v>22017</v>
      </c>
      <c r="C4733" t="s">
        <v>22018</v>
      </c>
      <c r="D4733">
        <v>1</v>
      </c>
      <c r="E4733" s="160"/>
      <c r="F4733" s="160">
        <v>46126</v>
      </c>
      <c r="G4733" s="160"/>
      <c r="I4733" s="160" t="str">
        <f t="shared" si="146"/>
        <v>yes</v>
      </c>
      <c r="J4733" s="160" t="b">
        <f t="shared" si="147"/>
        <v>0</v>
      </c>
    </row>
    <row r="4734" spans="2:10">
      <c r="B4734" t="s">
        <v>22019</v>
      </c>
      <c r="C4734" t="s">
        <v>22020</v>
      </c>
      <c r="D4734">
        <v>1</v>
      </c>
      <c r="E4734" s="160">
        <v>45749</v>
      </c>
      <c r="F4734" s="160">
        <v>45757</v>
      </c>
      <c r="G4734" s="160"/>
      <c r="H4734" s="160"/>
      <c r="I4734" s="160" t="b">
        <f t="shared" si="146"/>
        <v>0</v>
      </c>
      <c r="J4734" s="160" t="str">
        <f t="shared" si="147"/>
        <v>yes</v>
      </c>
    </row>
    <row r="4735" spans="2:10">
      <c r="B4735" t="s">
        <v>22021</v>
      </c>
      <c r="C4735" t="s">
        <v>22022</v>
      </c>
      <c r="D4735">
        <v>1</v>
      </c>
      <c r="E4735" s="160">
        <v>45591</v>
      </c>
      <c r="F4735" s="160">
        <v>45596</v>
      </c>
      <c r="G4735" s="160"/>
      <c r="I4735" s="160" t="b">
        <f t="shared" si="146"/>
        <v>0</v>
      </c>
      <c r="J4735" s="160" t="str">
        <f t="shared" si="147"/>
        <v>yes</v>
      </c>
    </row>
    <row r="4736" spans="2:10">
      <c r="B4736" t="s">
        <v>22023</v>
      </c>
      <c r="C4736" t="s">
        <v>22024</v>
      </c>
      <c r="D4736">
        <v>1</v>
      </c>
      <c r="E4736" s="160">
        <v>45591</v>
      </c>
      <c r="F4736" s="160">
        <v>45596</v>
      </c>
      <c r="G4736" s="160"/>
      <c r="H4736" s="160"/>
      <c r="I4736" s="160" t="b">
        <f t="shared" si="146"/>
        <v>0</v>
      </c>
      <c r="J4736" s="160" t="str">
        <f t="shared" si="147"/>
        <v>yes</v>
      </c>
    </row>
    <row r="4737" spans="2:10">
      <c r="B4737" t="s">
        <v>22025</v>
      </c>
      <c r="C4737" t="s">
        <v>22026</v>
      </c>
      <c r="D4737">
        <v>1</v>
      </c>
      <c r="E4737" s="160">
        <v>45763</v>
      </c>
      <c r="F4737" s="160">
        <v>45774</v>
      </c>
      <c r="G4737" s="160"/>
      <c r="H4737" s="160"/>
      <c r="I4737" s="160" t="b">
        <f t="shared" si="146"/>
        <v>0</v>
      </c>
      <c r="J4737" s="160" t="str">
        <f t="shared" si="147"/>
        <v>yes</v>
      </c>
    </row>
    <row r="4738" spans="2:10">
      <c r="B4738" t="s">
        <v>22027</v>
      </c>
      <c r="C4738" t="s">
        <v>22028</v>
      </c>
      <c r="D4738">
        <v>1</v>
      </c>
      <c r="E4738" s="160">
        <v>45865</v>
      </c>
      <c r="F4738" s="160">
        <v>45870</v>
      </c>
      <c r="G4738" s="160"/>
      <c r="I4738" s="160" t="b">
        <f t="shared" si="146"/>
        <v>0</v>
      </c>
      <c r="J4738" s="160" t="str">
        <f t="shared" si="147"/>
        <v>yes</v>
      </c>
    </row>
    <row r="4739" spans="2:10">
      <c r="B4739" t="s">
        <v>22029</v>
      </c>
      <c r="C4739" t="s">
        <v>22030</v>
      </c>
      <c r="D4739">
        <v>1</v>
      </c>
      <c r="E4739" s="160">
        <v>45925</v>
      </c>
      <c r="F4739" s="160">
        <v>45930</v>
      </c>
      <c r="G4739" s="160"/>
      <c r="H4739" s="160"/>
      <c r="I4739" s="160" t="b">
        <f t="shared" si="146"/>
        <v>0</v>
      </c>
      <c r="J4739" s="160" t="str">
        <f t="shared" si="147"/>
        <v>yes</v>
      </c>
    </row>
    <row r="4740" spans="2:10">
      <c r="B4740" t="s">
        <v>22031</v>
      </c>
      <c r="C4740" t="s">
        <v>22032</v>
      </c>
      <c r="D4740">
        <v>1</v>
      </c>
      <c r="E4740" s="160">
        <v>45532</v>
      </c>
      <c r="F4740" s="160">
        <v>45592</v>
      </c>
      <c r="G4740" s="160"/>
      <c r="H4740" s="160"/>
      <c r="I4740" s="160" t="b">
        <f t="shared" si="146"/>
        <v>0</v>
      </c>
      <c r="J4740" s="160" t="str">
        <f t="shared" si="147"/>
        <v>yes</v>
      </c>
    </row>
    <row r="4741" spans="2:10">
      <c r="B4741" t="s">
        <v>22033</v>
      </c>
      <c r="C4741" t="s">
        <v>22034</v>
      </c>
      <c r="D4741">
        <v>1</v>
      </c>
      <c r="E4741" s="160">
        <v>45775</v>
      </c>
      <c r="F4741" s="160">
        <v>45834</v>
      </c>
      <c r="G4741" s="160"/>
      <c r="H4741" s="160"/>
      <c r="I4741" s="160" t="b">
        <f t="shared" si="146"/>
        <v>0</v>
      </c>
      <c r="J4741" s="160" t="str">
        <f t="shared" si="147"/>
        <v>yes</v>
      </c>
    </row>
    <row r="4742" spans="2:10">
      <c r="B4742" t="s">
        <v>22035</v>
      </c>
      <c r="C4742" t="s">
        <v>22036</v>
      </c>
      <c r="D4742">
        <v>1</v>
      </c>
      <c r="E4742" s="160">
        <v>45524</v>
      </c>
      <c r="F4742" s="160">
        <v>45531</v>
      </c>
      <c r="G4742" s="160"/>
      <c r="H4742" s="160"/>
      <c r="I4742" s="160" t="b">
        <f t="shared" si="146"/>
        <v>0</v>
      </c>
      <c r="J4742" s="160" t="str">
        <f t="shared" si="147"/>
        <v>yes</v>
      </c>
    </row>
    <row r="4743" spans="2:10">
      <c r="B4743" t="s">
        <v>22037</v>
      </c>
      <c r="C4743" t="s">
        <v>22038</v>
      </c>
      <c r="D4743">
        <v>1</v>
      </c>
      <c r="E4743" s="160">
        <v>45524</v>
      </c>
      <c r="F4743" s="160">
        <v>45531</v>
      </c>
      <c r="G4743" s="160"/>
      <c r="H4743" s="160"/>
      <c r="I4743" s="160" t="b">
        <f t="shared" si="146"/>
        <v>0</v>
      </c>
      <c r="J4743" s="160" t="str">
        <f t="shared" si="147"/>
        <v>yes</v>
      </c>
    </row>
    <row r="4744" spans="2:10">
      <c r="B4744" t="s">
        <v>22039</v>
      </c>
      <c r="C4744" t="s">
        <v>22040</v>
      </c>
      <c r="D4744">
        <v>1</v>
      </c>
      <c r="E4744" s="160">
        <v>45591</v>
      </c>
      <c r="F4744" s="160">
        <v>45596</v>
      </c>
      <c r="G4744" s="160"/>
      <c r="H4744" s="160"/>
      <c r="I4744" s="160" t="b">
        <f t="shared" si="146"/>
        <v>0</v>
      </c>
      <c r="J4744" s="160" t="str">
        <f t="shared" si="147"/>
        <v>yes</v>
      </c>
    </row>
    <row r="4745" spans="2:10">
      <c r="B4745" t="s">
        <v>22041</v>
      </c>
      <c r="C4745" t="s">
        <v>22042</v>
      </c>
      <c r="D4745">
        <v>1</v>
      </c>
      <c r="E4745" s="160">
        <v>46184</v>
      </c>
      <c r="F4745" s="160">
        <v>46189</v>
      </c>
      <c r="G4745" s="160"/>
      <c r="H4745" s="160"/>
      <c r="I4745" s="160" t="b">
        <f t="shared" si="146"/>
        <v>0</v>
      </c>
      <c r="J4745" s="160" t="str">
        <f t="shared" si="147"/>
        <v>yes</v>
      </c>
    </row>
    <row r="4746" spans="2:10">
      <c r="B4746" t="s">
        <v>22043</v>
      </c>
      <c r="C4746" t="s">
        <v>22044</v>
      </c>
      <c r="D4746">
        <v>1</v>
      </c>
      <c r="E4746" s="160">
        <v>46211</v>
      </c>
      <c r="F4746" s="160">
        <v>46216</v>
      </c>
      <c r="G4746" s="160"/>
      <c r="H4746" s="160"/>
      <c r="I4746" s="160" t="b">
        <f t="shared" si="146"/>
        <v>0</v>
      </c>
      <c r="J4746" s="160" t="str">
        <f t="shared" si="147"/>
        <v>yes</v>
      </c>
    </row>
    <row r="4747" spans="2:10">
      <c r="B4747" t="s">
        <v>22045</v>
      </c>
      <c r="C4747" t="s">
        <v>22046</v>
      </c>
      <c r="D4747">
        <v>1</v>
      </c>
      <c r="E4747" s="160">
        <v>46200</v>
      </c>
      <c r="F4747" s="160">
        <v>46204</v>
      </c>
      <c r="G4747" s="160"/>
      <c r="H4747" s="160"/>
      <c r="I4747" s="160" t="b">
        <f t="shared" ref="I4747:I4810" si="148">IF(E4747=G4747,"yes")</f>
        <v>0</v>
      </c>
      <c r="J4747" s="160" t="str">
        <f t="shared" ref="J4747:J4810" si="149">IF(E4747&gt;G4747,"yes")</f>
        <v>yes</v>
      </c>
    </row>
    <row r="4748" spans="2:10">
      <c r="B4748" t="s">
        <v>22047</v>
      </c>
      <c r="C4748" t="s">
        <v>22048</v>
      </c>
      <c r="D4748">
        <v>1</v>
      </c>
      <c r="E4748" s="160">
        <v>46190</v>
      </c>
      <c r="F4748" s="160">
        <v>46196</v>
      </c>
      <c r="G4748" s="160"/>
      <c r="H4748" s="160"/>
      <c r="I4748" s="160" t="b">
        <f t="shared" si="148"/>
        <v>0</v>
      </c>
      <c r="J4748" s="160" t="str">
        <f t="shared" si="149"/>
        <v>yes</v>
      </c>
    </row>
    <row r="4749" spans="2:10">
      <c r="B4749" t="s">
        <v>22049</v>
      </c>
      <c r="C4749" t="s">
        <v>22050</v>
      </c>
      <c r="D4749">
        <v>1</v>
      </c>
      <c r="E4749" s="160">
        <v>46217</v>
      </c>
      <c r="F4749" s="160">
        <v>46223</v>
      </c>
      <c r="G4749" s="160"/>
      <c r="H4749" s="160"/>
      <c r="I4749" s="160" t="b">
        <f t="shared" si="148"/>
        <v>0</v>
      </c>
      <c r="J4749" s="160" t="str">
        <f t="shared" si="149"/>
        <v>yes</v>
      </c>
    </row>
    <row r="4750" spans="2:10">
      <c r="B4750" t="s">
        <v>22051</v>
      </c>
      <c r="C4750" t="s">
        <v>22052</v>
      </c>
      <c r="D4750">
        <v>1</v>
      </c>
      <c r="E4750" s="160">
        <v>46224</v>
      </c>
      <c r="F4750" s="160">
        <v>46230</v>
      </c>
      <c r="G4750" s="160"/>
      <c r="I4750" s="160" t="b">
        <f t="shared" si="148"/>
        <v>0</v>
      </c>
      <c r="J4750" s="160" t="str">
        <f t="shared" si="149"/>
        <v>yes</v>
      </c>
    </row>
    <row r="4751" spans="2:10">
      <c r="B4751" t="s">
        <v>22053</v>
      </c>
      <c r="C4751" t="s">
        <v>22054</v>
      </c>
      <c r="D4751">
        <v>1</v>
      </c>
      <c r="E4751" s="160">
        <v>46180</v>
      </c>
      <c r="F4751" s="160">
        <v>46183</v>
      </c>
      <c r="G4751" s="160"/>
      <c r="H4751" s="160"/>
      <c r="I4751" s="160" t="b">
        <f t="shared" si="148"/>
        <v>0</v>
      </c>
      <c r="J4751" s="160" t="str">
        <f t="shared" si="149"/>
        <v>yes</v>
      </c>
    </row>
    <row r="4752" spans="2:10">
      <c r="B4752" t="s">
        <v>22055</v>
      </c>
      <c r="C4752" t="s">
        <v>22056</v>
      </c>
      <c r="D4752">
        <v>1</v>
      </c>
      <c r="E4752" s="160">
        <v>46209</v>
      </c>
      <c r="F4752" s="160">
        <v>46210</v>
      </c>
      <c r="G4752" s="160"/>
      <c r="H4752" s="160"/>
      <c r="I4752" s="160" t="b">
        <f t="shared" si="148"/>
        <v>0</v>
      </c>
      <c r="J4752" s="160" t="str">
        <f t="shared" si="149"/>
        <v>yes</v>
      </c>
    </row>
    <row r="4753" spans="2:10">
      <c r="B4753" t="s">
        <v>22057</v>
      </c>
      <c r="C4753" t="s">
        <v>22058</v>
      </c>
      <c r="D4753">
        <v>1</v>
      </c>
      <c r="E4753" s="160">
        <v>46196</v>
      </c>
      <c r="F4753" s="160">
        <v>46198</v>
      </c>
      <c r="G4753" s="160"/>
      <c r="H4753" s="160"/>
      <c r="I4753" s="160" t="b">
        <f t="shared" si="148"/>
        <v>0</v>
      </c>
      <c r="J4753" s="160" t="str">
        <f t="shared" si="149"/>
        <v>yes</v>
      </c>
    </row>
    <row r="4754" spans="2:10">
      <c r="B4754" t="s">
        <v>22059</v>
      </c>
      <c r="C4754" t="s">
        <v>22060</v>
      </c>
      <c r="D4754">
        <v>1</v>
      </c>
      <c r="E4754" s="160"/>
      <c r="F4754" s="160">
        <v>46208</v>
      </c>
      <c r="G4754" s="160"/>
      <c r="H4754" s="160"/>
      <c r="I4754" s="160" t="str">
        <f t="shared" si="148"/>
        <v>yes</v>
      </c>
      <c r="J4754" s="160" t="b">
        <f t="shared" si="149"/>
        <v>0</v>
      </c>
    </row>
    <row r="4755" spans="2:10">
      <c r="B4755" t="s">
        <v>22061</v>
      </c>
      <c r="C4755" t="s">
        <v>22062</v>
      </c>
      <c r="D4755">
        <v>1</v>
      </c>
      <c r="E4755" s="160">
        <v>46058</v>
      </c>
      <c r="F4755" s="160">
        <v>46064</v>
      </c>
      <c r="G4755" s="160"/>
      <c r="I4755" s="160" t="b">
        <f t="shared" si="148"/>
        <v>0</v>
      </c>
      <c r="J4755" s="160" t="str">
        <f t="shared" si="149"/>
        <v>yes</v>
      </c>
    </row>
    <row r="4756" spans="2:10">
      <c r="B4756" t="s">
        <v>22063</v>
      </c>
      <c r="C4756" t="s">
        <v>22064</v>
      </c>
      <c r="D4756">
        <v>1</v>
      </c>
      <c r="E4756" s="160">
        <v>46065</v>
      </c>
      <c r="F4756" s="160">
        <v>46071</v>
      </c>
      <c r="I4756" s="160" t="b">
        <f t="shared" si="148"/>
        <v>0</v>
      </c>
      <c r="J4756" s="160" t="str">
        <f t="shared" si="149"/>
        <v>yes</v>
      </c>
    </row>
    <row r="4757" spans="2:10">
      <c r="B4757" t="s">
        <v>22065</v>
      </c>
      <c r="C4757" t="s">
        <v>22066</v>
      </c>
      <c r="D4757">
        <v>1</v>
      </c>
      <c r="E4757" s="160">
        <v>46079</v>
      </c>
      <c r="F4757" s="160">
        <v>46085</v>
      </c>
      <c r="I4757" s="160" t="b">
        <f t="shared" si="148"/>
        <v>0</v>
      </c>
      <c r="J4757" s="160" t="str">
        <f t="shared" si="149"/>
        <v>yes</v>
      </c>
    </row>
    <row r="4758" spans="2:10">
      <c r="B4758" t="s">
        <v>22067</v>
      </c>
      <c r="C4758" t="s">
        <v>22068</v>
      </c>
      <c r="D4758">
        <v>1</v>
      </c>
      <c r="E4758" s="160">
        <v>46051</v>
      </c>
      <c r="F4758" s="160">
        <v>46057</v>
      </c>
      <c r="I4758" s="160" t="b">
        <f t="shared" si="148"/>
        <v>0</v>
      </c>
      <c r="J4758" s="160" t="str">
        <f t="shared" si="149"/>
        <v>yes</v>
      </c>
    </row>
    <row r="4759" spans="2:10">
      <c r="B4759" t="s">
        <v>22069</v>
      </c>
      <c r="C4759" t="s">
        <v>22070</v>
      </c>
      <c r="D4759">
        <v>1</v>
      </c>
      <c r="E4759" s="160">
        <v>46058</v>
      </c>
      <c r="F4759" s="160">
        <v>46064</v>
      </c>
      <c r="I4759" s="160" t="b">
        <f t="shared" si="148"/>
        <v>0</v>
      </c>
      <c r="J4759" s="160" t="str">
        <f t="shared" si="149"/>
        <v>yes</v>
      </c>
    </row>
    <row r="4760" spans="2:10">
      <c r="B4760" t="s">
        <v>22071</v>
      </c>
      <c r="C4760" t="s">
        <v>22072</v>
      </c>
      <c r="D4760">
        <v>1</v>
      </c>
      <c r="E4760" s="160">
        <v>46065</v>
      </c>
      <c r="F4760" s="160">
        <v>46071</v>
      </c>
      <c r="G4760" s="160"/>
      <c r="H4760" s="160"/>
      <c r="I4760" s="160" t="b">
        <f t="shared" si="148"/>
        <v>0</v>
      </c>
      <c r="J4760" s="160" t="str">
        <f t="shared" si="149"/>
        <v>yes</v>
      </c>
    </row>
    <row r="4761" spans="2:10">
      <c r="B4761" t="s">
        <v>22073</v>
      </c>
      <c r="C4761" t="s">
        <v>22074</v>
      </c>
      <c r="D4761">
        <v>1</v>
      </c>
      <c r="E4761" s="160">
        <v>46072</v>
      </c>
      <c r="F4761" s="160">
        <v>46078</v>
      </c>
      <c r="G4761" s="160"/>
      <c r="H4761" s="160"/>
      <c r="I4761" s="160" t="b">
        <f t="shared" si="148"/>
        <v>0</v>
      </c>
      <c r="J4761" s="160" t="str">
        <f t="shared" si="149"/>
        <v>yes</v>
      </c>
    </row>
    <row r="4762" spans="2:10">
      <c r="B4762" t="s">
        <v>22075</v>
      </c>
      <c r="C4762" t="s">
        <v>22076</v>
      </c>
      <c r="D4762">
        <v>1</v>
      </c>
      <c r="E4762" s="160">
        <v>46086</v>
      </c>
      <c r="F4762" s="160">
        <v>46092</v>
      </c>
      <c r="G4762" s="160"/>
      <c r="H4762" s="160"/>
      <c r="I4762" s="160" t="b">
        <f t="shared" si="148"/>
        <v>0</v>
      </c>
      <c r="J4762" s="160" t="str">
        <f t="shared" si="149"/>
        <v>yes</v>
      </c>
    </row>
    <row r="4763" spans="2:10">
      <c r="B4763" t="s">
        <v>22077</v>
      </c>
      <c r="C4763" t="s">
        <v>22078</v>
      </c>
      <c r="D4763">
        <v>1</v>
      </c>
      <c r="E4763" s="160">
        <v>46086</v>
      </c>
      <c r="F4763" s="160">
        <v>46092</v>
      </c>
      <c r="G4763" s="160"/>
      <c r="H4763" s="160"/>
      <c r="I4763" s="160" t="b">
        <f t="shared" si="148"/>
        <v>0</v>
      </c>
      <c r="J4763" s="160" t="str">
        <f t="shared" si="149"/>
        <v>yes</v>
      </c>
    </row>
    <row r="4764" spans="2:10">
      <c r="B4764" t="s">
        <v>22079</v>
      </c>
      <c r="C4764" t="s">
        <v>22080</v>
      </c>
      <c r="D4764">
        <v>1</v>
      </c>
      <c r="E4764" s="160">
        <v>46093</v>
      </c>
      <c r="F4764" s="160">
        <v>46099</v>
      </c>
      <c r="G4764" s="160"/>
      <c r="H4764" s="160"/>
      <c r="I4764" s="160" t="b">
        <f t="shared" si="148"/>
        <v>0</v>
      </c>
      <c r="J4764" s="160" t="str">
        <f t="shared" si="149"/>
        <v>yes</v>
      </c>
    </row>
    <row r="4765" spans="2:10">
      <c r="B4765" t="s">
        <v>22081</v>
      </c>
      <c r="C4765" t="s">
        <v>22082</v>
      </c>
      <c r="D4765">
        <v>1</v>
      </c>
      <c r="E4765" s="160">
        <v>46100</v>
      </c>
      <c r="F4765" s="160">
        <v>46106</v>
      </c>
      <c r="G4765" s="160"/>
      <c r="I4765" s="160" t="b">
        <f t="shared" si="148"/>
        <v>0</v>
      </c>
      <c r="J4765" s="160" t="str">
        <f t="shared" si="149"/>
        <v>yes</v>
      </c>
    </row>
    <row r="4766" spans="2:10">
      <c r="B4766" t="s">
        <v>22083</v>
      </c>
      <c r="C4766" t="s">
        <v>22084</v>
      </c>
      <c r="D4766">
        <v>1</v>
      </c>
      <c r="E4766" s="160">
        <v>45883</v>
      </c>
      <c r="F4766" s="160">
        <v>45887</v>
      </c>
      <c r="G4766" s="160"/>
      <c r="H4766" s="160"/>
      <c r="I4766" s="160" t="b">
        <f t="shared" si="148"/>
        <v>0</v>
      </c>
      <c r="J4766" s="160" t="str">
        <f t="shared" si="149"/>
        <v>yes</v>
      </c>
    </row>
    <row r="4767" spans="2:10">
      <c r="B4767" t="s">
        <v>22085</v>
      </c>
      <c r="C4767" t="s">
        <v>22086</v>
      </c>
      <c r="D4767">
        <v>1</v>
      </c>
      <c r="E4767" s="160">
        <v>45883</v>
      </c>
      <c r="F4767" s="160">
        <v>45887</v>
      </c>
      <c r="G4767" s="160"/>
      <c r="H4767" s="160"/>
      <c r="I4767" s="160" t="b">
        <f t="shared" si="148"/>
        <v>0</v>
      </c>
      <c r="J4767" s="160" t="str">
        <f t="shared" si="149"/>
        <v>yes</v>
      </c>
    </row>
    <row r="4768" spans="2:10">
      <c r="B4768" t="s">
        <v>22087</v>
      </c>
      <c r="C4768" t="s">
        <v>22088</v>
      </c>
      <c r="D4768">
        <v>1</v>
      </c>
      <c r="E4768" s="160">
        <v>45883</v>
      </c>
      <c r="F4768" s="160">
        <v>45887</v>
      </c>
      <c r="G4768" s="160"/>
      <c r="H4768" s="160"/>
      <c r="I4768" s="160" t="b">
        <f t="shared" si="148"/>
        <v>0</v>
      </c>
      <c r="J4768" s="160" t="str">
        <f t="shared" si="149"/>
        <v>yes</v>
      </c>
    </row>
    <row r="4769" spans="2:10">
      <c r="B4769" t="s">
        <v>22089</v>
      </c>
      <c r="C4769" t="s">
        <v>22090</v>
      </c>
      <c r="D4769">
        <v>1</v>
      </c>
      <c r="E4769" s="160">
        <v>45883</v>
      </c>
      <c r="F4769" s="160">
        <v>45887</v>
      </c>
      <c r="G4769" s="160"/>
      <c r="H4769" s="160"/>
      <c r="I4769" s="160" t="b">
        <f t="shared" si="148"/>
        <v>0</v>
      </c>
      <c r="J4769" s="160" t="str">
        <f t="shared" si="149"/>
        <v>yes</v>
      </c>
    </row>
    <row r="4770" spans="2:10">
      <c r="B4770" t="s">
        <v>22091</v>
      </c>
      <c r="C4770" t="s">
        <v>22092</v>
      </c>
      <c r="D4770">
        <v>1</v>
      </c>
      <c r="E4770" s="160">
        <v>45883</v>
      </c>
      <c r="F4770" s="160">
        <v>45887</v>
      </c>
      <c r="G4770" s="160"/>
      <c r="H4770" s="160"/>
      <c r="I4770" s="160" t="b">
        <f t="shared" si="148"/>
        <v>0</v>
      </c>
      <c r="J4770" s="160" t="str">
        <f t="shared" si="149"/>
        <v>yes</v>
      </c>
    </row>
    <row r="4771" spans="2:10">
      <c r="B4771" t="s">
        <v>22093</v>
      </c>
      <c r="C4771" t="s">
        <v>22094</v>
      </c>
      <c r="D4771">
        <v>1</v>
      </c>
      <c r="E4771" s="160">
        <v>45883</v>
      </c>
      <c r="F4771" s="160">
        <v>45887</v>
      </c>
      <c r="G4771" s="160"/>
      <c r="H4771" s="160"/>
      <c r="I4771" s="160" t="b">
        <f t="shared" si="148"/>
        <v>0</v>
      </c>
      <c r="J4771" s="160" t="str">
        <f t="shared" si="149"/>
        <v>yes</v>
      </c>
    </row>
    <row r="4772" spans="2:10">
      <c r="B4772" t="s">
        <v>22095</v>
      </c>
      <c r="C4772" t="s">
        <v>22096</v>
      </c>
      <c r="D4772">
        <v>1</v>
      </c>
      <c r="E4772" s="160"/>
      <c r="F4772" s="160">
        <v>45788</v>
      </c>
      <c r="G4772" s="160"/>
      <c r="H4772" s="160"/>
      <c r="I4772" s="160" t="str">
        <f t="shared" si="148"/>
        <v>yes</v>
      </c>
      <c r="J4772" s="160" t="b">
        <f t="shared" si="149"/>
        <v>0</v>
      </c>
    </row>
    <row r="4773" spans="2:10">
      <c r="B4773" t="s">
        <v>22097</v>
      </c>
      <c r="C4773" t="s">
        <v>22098</v>
      </c>
      <c r="D4773">
        <v>1</v>
      </c>
      <c r="E4773" s="160">
        <v>46100</v>
      </c>
      <c r="F4773" s="160">
        <v>46106</v>
      </c>
      <c r="G4773" s="160"/>
      <c r="H4773" s="160"/>
      <c r="I4773" s="160" t="b">
        <f t="shared" si="148"/>
        <v>0</v>
      </c>
      <c r="J4773" s="160" t="str">
        <f t="shared" si="149"/>
        <v>yes</v>
      </c>
    </row>
    <row r="4774" spans="2:10">
      <c r="B4774" t="s">
        <v>22099</v>
      </c>
      <c r="C4774" t="s">
        <v>22100</v>
      </c>
      <c r="D4774">
        <v>1</v>
      </c>
      <c r="E4774" s="160">
        <v>46107</v>
      </c>
      <c r="F4774" s="160">
        <v>46113</v>
      </c>
      <c r="G4774" s="160"/>
      <c r="H4774" s="160"/>
      <c r="I4774" s="160" t="b">
        <f t="shared" si="148"/>
        <v>0</v>
      </c>
      <c r="J4774" s="160" t="str">
        <f t="shared" si="149"/>
        <v>yes</v>
      </c>
    </row>
    <row r="4775" spans="2:10">
      <c r="B4775" t="s">
        <v>22101</v>
      </c>
      <c r="C4775" t="s">
        <v>22102</v>
      </c>
      <c r="D4775">
        <v>1</v>
      </c>
      <c r="E4775" s="160">
        <v>46121</v>
      </c>
      <c r="F4775" s="160">
        <v>46127</v>
      </c>
      <c r="G4775" s="160"/>
      <c r="H4775" s="160"/>
      <c r="I4775" s="160" t="b">
        <f t="shared" si="148"/>
        <v>0</v>
      </c>
      <c r="J4775" s="160" t="str">
        <f t="shared" si="149"/>
        <v>yes</v>
      </c>
    </row>
    <row r="4776" spans="2:10">
      <c r="B4776" t="s">
        <v>22103</v>
      </c>
      <c r="C4776" t="s">
        <v>22104</v>
      </c>
      <c r="D4776">
        <v>1</v>
      </c>
      <c r="E4776" s="160">
        <v>46093</v>
      </c>
      <c r="F4776" s="160">
        <v>46099</v>
      </c>
      <c r="G4776" s="160"/>
      <c r="H4776" s="160"/>
      <c r="I4776" s="160" t="b">
        <f t="shared" si="148"/>
        <v>0</v>
      </c>
      <c r="J4776" s="160" t="str">
        <f t="shared" si="149"/>
        <v>yes</v>
      </c>
    </row>
    <row r="4777" spans="2:10">
      <c r="B4777" t="s">
        <v>22105</v>
      </c>
      <c r="C4777" t="s">
        <v>22106</v>
      </c>
      <c r="D4777">
        <v>1</v>
      </c>
      <c r="E4777" s="160">
        <v>46100</v>
      </c>
      <c r="F4777" s="160">
        <v>46106</v>
      </c>
      <c r="G4777" s="160"/>
      <c r="H4777" s="160"/>
      <c r="I4777" s="160" t="b">
        <f t="shared" si="148"/>
        <v>0</v>
      </c>
      <c r="J4777" s="160" t="str">
        <f t="shared" si="149"/>
        <v>yes</v>
      </c>
    </row>
    <row r="4778" spans="2:10">
      <c r="B4778" t="s">
        <v>22107</v>
      </c>
      <c r="C4778" t="s">
        <v>22108</v>
      </c>
      <c r="D4778">
        <v>1</v>
      </c>
      <c r="E4778" s="160">
        <v>46107</v>
      </c>
      <c r="F4778" s="160">
        <v>46113</v>
      </c>
      <c r="G4778" s="160"/>
      <c r="H4778" s="160"/>
      <c r="I4778" s="160" t="b">
        <f t="shared" si="148"/>
        <v>0</v>
      </c>
      <c r="J4778" s="160" t="str">
        <f t="shared" si="149"/>
        <v>yes</v>
      </c>
    </row>
    <row r="4779" spans="2:10">
      <c r="B4779" t="s">
        <v>22109</v>
      </c>
      <c r="C4779" t="s">
        <v>22110</v>
      </c>
      <c r="D4779">
        <v>1</v>
      </c>
      <c r="E4779" s="160">
        <v>46114</v>
      </c>
      <c r="F4779" s="160">
        <v>46120</v>
      </c>
      <c r="G4779" s="160"/>
      <c r="H4779" s="160"/>
      <c r="I4779" s="160" t="b">
        <f t="shared" si="148"/>
        <v>0</v>
      </c>
      <c r="J4779" s="160" t="str">
        <f t="shared" si="149"/>
        <v>yes</v>
      </c>
    </row>
    <row r="4780" spans="2:10">
      <c r="B4780" t="s">
        <v>22111</v>
      </c>
      <c r="C4780" t="s">
        <v>22112</v>
      </c>
      <c r="D4780">
        <v>1</v>
      </c>
      <c r="E4780" s="160">
        <v>46121</v>
      </c>
      <c r="F4780" s="160">
        <v>46127</v>
      </c>
      <c r="I4780" s="160" t="b">
        <f t="shared" si="148"/>
        <v>0</v>
      </c>
      <c r="J4780" s="160" t="str">
        <f t="shared" si="149"/>
        <v>yes</v>
      </c>
    </row>
    <row r="4781" spans="2:10">
      <c r="B4781" t="s">
        <v>22113</v>
      </c>
      <c r="C4781" t="s">
        <v>22114</v>
      </c>
      <c r="D4781">
        <v>1</v>
      </c>
      <c r="E4781" s="160">
        <v>46128</v>
      </c>
      <c r="F4781" s="160">
        <v>46134</v>
      </c>
      <c r="G4781" s="160"/>
      <c r="H4781" s="160"/>
      <c r="I4781" s="160" t="b">
        <f t="shared" si="148"/>
        <v>0</v>
      </c>
      <c r="J4781" s="160" t="str">
        <f t="shared" si="149"/>
        <v>yes</v>
      </c>
    </row>
    <row r="4782" spans="2:10">
      <c r="B4782" t="s">
        <v>22115</v>
      </c>
      <c r="C4782" t="s">
        <v>22116</v>
      </c>
      <c r="D4782">
        <v>1</v>
      </c>
      <c r="E4782" s="160">
        <v>46128</v>
      </c>
      <c r="F4782" s="160">
        <v>46134</v>
      </c>
      <c r="G4782" s="160"/>
      <c r="H4782" s="160"/>
      <c r="I4782" s="160" t="b">
        <f t="shared" si="148"/>
        <v>0</v>
      </c>
      <c r="J4782" s="160" t="str">
        <f t="shared" si="149"/>
        <v>yes</v>
      </c>
    </row>
    <row r="4783" spans="2:10">
      <c r="B4783" t="s">
        <v>22117</v>
      </c>
      <c r="C4783" t="s">
        <v>22118</v>
      </c>
      <c r="D4783">
        <v>1</v>
      </c>
      <c r="E4783" s="160">
        <v>46135</v>
      </c>
      <c r="F4783" s="160">
        <v>46141</v>
      </c>
      <c r="G4783" s="160"/>
      <c r="I4783" s="160" t="b">
        <f t="shared" si="148"/>
        <v>0</v>
      </c>
      <c r="J4783" s="160" t="str">
        <f t="shared" si="149"/>
        <v>yes</v>
      </c>
    </row>
    <row r="4784" spans="2:10">
      <c r="B4784" t="s">
        <v>22119</v>
      </c>
      <c r="C4784" t="s">
        <v>22120</v>
      </c>
      <c r="D4784">
        <v>1</v>
      </c>
      <c r="E4784" s="160">
        <v>46142</v>
      </c>
      <c r="F4784" s="160">
        <v>46148</v>
      </c>
      <c r="I4784" s="160" t="b">
        <f t="shared" si="148"/>
        <v>0</v>
      </c>
      <c r="J4784" s="160" t="str">
        <f t="shared" si="149"/>
        <v>yes</v>
      </c>
    </row>
    <row r="4785" spans="2:10">
      <c r="B4785" t="s">
        <v>22121</v>
      </c>
      <c r="C4785" t="s">
        <v>22122</v>
      </c>
      <c r="D4785">
        <v>1</v>
      </c>
      <c r="E4785" s="160">
        <v>46149</v>
      </c>
      <c r="F4785" s="160">
        <v>46155</v>
      </c>
      <c r="I4785" s="160" t="b">
        <f t="shared" si="148"/>
        <v>0</v>
      </c>
      <c r="J4785" s="160" t="str">
        <f t="shared" si="149"/>
        <v>yes</v>
      </c>
    </row>
    <row r="4786" spans="2:10">
      <c r="B4786" t="s">
        <v>22123</v>
      </c>
      <c r="C4786" t="s">
        <v>22124</v>
      </c>
      <c r="D4786">
        <v>1</v>
      </c>
      <c r="E4786" s="160">
        <v>45883</v>
      </c>
      <c r="F4786" s="160">
        <v>45887</v>
      </c>
      <c r="G4786" s="160"/>
      <c r="H4786" s="160"/>
      <c r="I4786" s="160" t="b">
        <f t="shared" si="148"/>
        <v>0</v>
      </c>
      <c r="J4786" s="160" t="str">
        <f t="shared" si="149"/>
        <v>yes</v>
      </c>
    </row>
    <row r="4787" spans="2:10">
      <c r="B4787" t="s">
        <v>22125</v>
      </c>
      <c r="C4787" t="s">
        <v>22126</v>
      </c>
      <c r="D4787">
        <v>1</v>
      </c>
      <c r="E4787" s="160">
        <v>45888</v>
      </c>
      <c r="F4787" s="160">
        <v>45892</v>
      </c>
      <c r="G4787" s="160"/>
      <c r="H4787" s="160"/>
      <c r="I4787" s="160" t="b">
        <f t="shared" si="148"/>
        <v>0</v>
      </c>
      <c r="J4787" s="160" t="str">
        <f t="shared" si="149"/>
        <v>yes</v>
      </c>
    </row>
    <row r="4788" spans="2:10">
      <c r="B4788" t="s">
        <v>22127</v>
      </c>
      <c r="C4788" t="s">
        <v>22128</v>
      </c>
      <c r="D4788">
        <v>1</v>
      </c>
      <c r="E4788" s="160">
        <v>45893</v>
      </c>
      <c r="F4788" s="160">
        <v>45896</v>
      </c>
      <c r="G4788" s="160"/>
      <c r="I4788" s="160" t="b">
        <f t="shared" si="148"/>
        <v>0</v>
      </c>
      <c r="J4788" s="160" t="str">
        <f t="shared" si="149"/>
        <v>yes</v>
      </c>
    </row>
    <row r="4789" spans="2:10">
      <c r="B4789" t="s">
        <v>22129</v>
      </c>
      <c r="C4789" t="s">
        <v>22130</v>
      </c>
      <c r="D4789">
        <v>1</v>
      </c>
      <c r="E4789" s="160">
        <v>45897</v>
      </c>
      <c r="F4789" s="160">
        <v>45901</v>
      </c>
      <c r="I4789" s="160" t="b">
        <f t="shared" si="148"/>
        <v>0</v>
      </c>
      <c r="J4789" s="160" t="str">
        <f t="shared" si="149"/>
        <v>yes</v>
      </c>
    </row>
    <row r="4790" spans="2:10">
      <c r="B4790" t="s">
        <v>22131</v>
      </c>
      <c r="C4790" t="s">
        <v>22132</v>
      </c>
      <c r="D4790">
        <v>1</v>
      </c>
      <c r="E4790" s="160">
        <v>45902</v>
      </c>
      <c r="F4790" s="160">
        <v>45906</v>
      </c>
      <c r="I4790" s="160" t="b">
        <f t="shared" si="148"/>
        <v>0</v>
      </c>
      <c r="J4790" s="160" t="str">
        <f t="shared" si="149"/>
        <v>yes</v>
      </c>
    </row>
    <row r="4791" spans="2:10">
      <c r="B4791" t="s">
        <v>22133</v>
      </c>
      <c r="C4791" t="s">
        <v>22134</v>
      </c>
      <c r="D4791">
        <v>1</v>
      </c>
      <c r="E4791" s="160">
        <v>45907</v>
      </c>
      <c r="F4791" s="160">
        <v>45910</v>
      </c>
      <c r="I4791" s="160" t="b">
        <f t="shared" si="148"/>
        <v>0</v>
      </c>
      <c r="J4791" s="160" t="str">
        <f t="shared" si="149"/>
        <v>yes</v>
      </c>
    </row>
    <row r="4792" spans="2:10">
      <c r="B4792" t="s">
        <v>22135</v>
      </c>
      <c r="C4792" t="s">
        <v>22136</v>
      </c>
      <c r="D4792">
        <v>1</v>
      </c>
      <c r="E4792" s="160">
        <v>45911</v>
      </c>
      <c r="F4792" s="160">
        <v>45915</v>
      </c>
      <c r="I4792" s="160" t="b">
        <f t="shared" si="148"/>
        <v>0</v>
      </c>
      <c r="J4792" s="160" t="str">
        <f t="shared" si="149"/>
        <v>yes</v>
      </c>
    </row>
    <row r="4793" spans="2:10">
      <c r="B4793" t="s">
        <v>22137</v>
      </c>
      <c r="C4793" t="s">
        <v>22138</v>
      </c>
      <c r="D4793">
        <v>1</v>
      </c>
      <c r="E4793" s="160"/>
      <c r="F4793" s="160">
        <v>45822</v>
      </c>
      <c r="I4793" s="160" t="str">
        <f t="shared" si="148"/>
        <v>yes</v>
      </c>
      <c r="J4793" s="160" t="b">
        <f t="shared" si="149"/>
        <v>0</v>
      </c>
    </row>
    <row r="4794" spans="2:10">
      <c r="B4794" t="s">
        <v>22139</v>
      </c>
      <c r="C4794" t="s">
        <v>22140</v>
      </c>
      <c r="D4794">
        <v>1</v>
      </c>
      <c r="E4794" s="160">
        <v>46205</v>
      </c>
      <c r="F4794" s="160">
        <v>46211</v>
      </c>
      <c r="I4794" s="160" t="b">
        <f t="shared" si="148"/>
        <v>0</v>
      </c>
      <c r="J4794" s="160" t="str">
        <f t="shared" si="149"/>
        <v>yes</v>
      </c>
    </row>
    <row r="4795" spans="2:10">
      <c r="B4795" t="s">
        <v>22141</v>
      </c>
      <c r="C4795" t="s">
        <v>22142</v>
      </c>
      <c r="D4795">
        <v>1</v>
      </c>
      <c r="E4795" s="160">
        <v>46212</v>
      </c>
      <c r="F4795" s="160">
        <v>46218</v>
      </c>
      <c r="I4795" s="160" t="b">
        <f t="shared" si="148"/>
        <v>0</v>
      </c>
      <c r="J4795" s="160" t="str">
        <f t="shared" si="149"/>
        <v>yes</v>
      </c>
    </row>
    <row r="4796" spans="2:10">
      <c r="B4796" t="s">
        <v>22143</v>
      </c>
      <c r="C4796" t="s">
        <v>22144</v>
      </c>
      <c r="D4796">
        <v>1</v>
      </c>
      <c r="E4796" s="160">
        <v>46212</v>
      </c>
      <c r="F4796" s="160">
        <v>46218</v>
      </c>
      <c r="G4796" s="160"/>
      <c r="I4796" s="160" t="b">
        <f t="shared" si="148"/>
        <v>0</v>
      </c>
      <c r="J4796" s="160" t="str">
        <f t="shared" si="149"/>
        <v>yes</v>
      </c>
    </row>
    <row r="4797" spans="2:10">
      <c r="B4797" t="s">
        <v>22145</v>
      </c>
      <c r="C4797" t="s">
        <v>22146</v>
      </c>
      <c r="D4797">
        <v>1</v>
      </c>
      <c r="E4797" s="160">
        <v>46219</v>
      </c>
      <c r="F4797" s="160">
        <v>46225</v>
      </c>
      <c r="I4797" s="160" t="b">
        <f t="shared" si="148"/>
        <v>0</v>
      </c>
      <c r="J4797" s="160" t="str">
        <f t="shared" si="149"/>
        <v>yes</v>
      </c>
    </row>
    <row r="4798" spans="2:10">
      <c r="B4798" t="s">
        <v>22147</v>
      </c>
      <c r="C4798" t="s">
        <v>22148</v>
      </c>
      <c r="D4798">
        <v>1</v>
      </c>
      <c r="E4798" s="160">
        <v>45948</v>
      </c>
      <c r="F4798" s="160">
        <v>45951</v>
      </c>
      <c r="I4798" s="160" t="b">
        <f t="shared" si="148"/>
        <v>0</v>
      </c>
      <c r="J4798" s="160" t="str">
        <f t="shared" si="149"/>
        <v>yes</v>
      </c>
    </row>
    <row r="4799" spans="2:10">
      <c r="B4799" t="s">
        <v>22149</v>
      </c>
      <c r="C4799" t="s">
        <v>22150</v>
      </c>
      <c r="D4799">
        <v>1</v>
      </c>
      <c r="E4799" s="160">
        <v>45964</v>
      </c>
      <c r="F4799" s="160">
        <v>45967</v>
      </c>
      <c r="I4799" s="160" t="b">
        <f t="shared" si="148"/>
        <v>0</v>
      </c>
      <c r="J4799" s="160" t="str">
        <f t="shared" si="149"/>
        <v>yes</v>
      </c>
    </row>
    <row r="4800" spans="2:10">
      <c r="B4800" t="s">
        <v>22151</v>
      </c>
      <c r="C4800" t="s">
        <v>22152</v>
      </c>
      <c r="D4800">
        <v>1</v>
      </c>
      <c r="E4800" s="160"/>
      <c r="F4800" s="160">
        <v>45963</v>
      </c>
      <c r="I4800" s="160" t="str">
        <f t="shared" si="148"/>
        <v>yes</v>
      </c>
      <c r="J4800" s="160" t="b">
        <f t="shared" si="149"/>
        <v>0</v>
      </c>
    </row>
    <row r="4801" spans="2:10">
      <c r="B4801" t="s">
        <v>22153</v>
      </c>
      <c r="C4801" t="s">
        <v>22154</v>
      </c>
      <c r="D4801">
        <v>1</v>
      </c>
      <c r="E4801" s="160">
        <v>46051</v>
      </c>
      <c r="F4801" s="160">
        <v>46057</v>
      </c>
      <c r="I4801" s="160" t="b">
        <f t="shared" si="148"/>
        <v>0</v>
      </c>
      <c r="J4801" s="160" t="str">
        <f t="shared" si="149"/>
        <v>yes</v>
      </c>
    </row>
    <row r="4802" spans="2:10">
      <c r="B4802" t="s">
        <v>22155</v>
      </c>
      <c r="C4802" t="s">
        <v>22156</v>
      </c>
      <c r="D4802">
        <v>1</v>
      </c>
      <c r="E4802" s="160">
        <v>46058</v>
      </c>
      <c r="F4802" s="160">
        <v>46064</v>
      </c>
      <c r="I4802" s="160" t="b">
        <f t="shared" si="148"/>
        <v>0</v>
      </c>
      <c r="J4802" s="160" t="str">
        <f t="shared" si="149"/>
        <v>yes</v>
      </c>
    </row>
    <row r="4803" spans="2:10">
      <c r="B4803" t="s">
        <v>22157</v>
      </c>
      <c r="C4803" t="s">
        <v>22158</v>
      </c>
      <c r="D4803">
        <v>1</v>
      </c>
      <c r="E4803" s="160">
        <v>46028</v>
      </c>
      <c r="F4803" s="160">
        <v>46032</v>
      </c>
      <c r="I4803" s="160" t="b">
        <f t="shared" si="148"/>
        <v>0</v>
      </c>
      <c r="J4803" s="160" t="str">
        <f t="shared" si="149"/>
        <v>yes</v>
      </c>
    </row>
    <row r="4804" spans="2:10">
      <c r="B4804" t="s">
        <v>22159</v>
      </c>
      <c r="C4804" t="s">
        <v>22160</v>
      </c>
      <c r="D4804">
        <v>1</v>
      </c>
      <c r="E4804" s="160"/>
      <c r="F4804" s="160">
        <v>46027</v>
      </c>
      <c r="I4804" s="160" t="str">
        <f t="shared" si="148"/>
        <v>yes</v>
      </c>
      <c r="J4804" s="160" t="b">
        <f t="shared" si="149"/>
        <v>0</v>
      </c>
    </row>
    <row r="4805" spans="2:10">
      <c r="B4805" t="s">
        <v>22161</v>
      </c>
      <c r="C4805" t="s">
        <v>22162</v>
      </c>
      <c r="D4805">
        <v>1</v>
      </c>
      <c r="E4805" s="160">
        <v>46196</v>
      </c>
      <c r="F4805" s="160">
        <v>46202</v>
      </c>
      <c r="G4805" s="160"/>
      <c r="H4805" s="160"/>
      <c r="I4805" s="160" t="b">
        <f t="shared" si="148"/>
        <v>0</v>
      </c>
      <c r="J4805" s="160" t="str">
        <f t="shared" si="149"/>
        <v>yes</v>
      </c>
    </row>
    <row r="4806" spans="2:10">
      <c r="B4806" t="s">
        <v>22163</v>
      </c>
      <c r="C4806" t="s">
        <v>22164</v>
      </c>
      <c r="D4806">
        <v>1</v>
      </c>
      <c r="E4806" s="160">
        <v>46203</v>
      </c>
      <c r="F4806" s="160">
        <v>46209</v>
      </c>
      <c r="G4806" s="160"/>
      <c r="H4806" s="160"/>
      <c r="I4806" s="160" t="b">
        <f t="shared" si="148"/>
        <v>0</v>
      </c>
      <c r="J4806" s="160" t="str">
        <f t="shared" si="149"/>
        <v>yes</v>
      </c>
    </row>
    <row r="4807" spans="2:10">
      <c r="B4807" t="s">
        <v>22165</v>
      </c>
      <c r="C4807" t="s">
        <v>22166</v>
      </c>
      <c r="D4807">
        <v>1</v>
      </c>
      <c r="E4807" s="160">
        <v>46203</v>
      </c>
      <c r="F4807" s="160">
        <v>46209</v>
      </c>
      <c r="G4807" s="160"/>
      <c r="H4807" s="160"/>
      <c r="I4807" s="160" t="b">
        <f t="shared" si="148"/>
        <v>0</v>
      </c>
      <c r="J4807" s="160" t="str">
        <f t="shared" si="149"/>
        <v>yes</v>
      </c>
    </row>
    <row r="4808" spans="2:10">
      <c r="B4808" t="s">
        <v>22167</v>
      </c>
      <c r="C4808" t="s">
        <v>22168</v>
      </c>
      <c r="D4808">
        <v>1</v>
      </c>
      <c r="E4808" s="160">
        <v>46210</v>
      </c>
      <c r="F4808" s="160">
        <v>46216</v>
      </c>
      <c r="G4808" s="160"/>
      <c r="I4808" s="160" t="b">
        <f t="shared" si="148"/>
        <v>0</v>
      </c>
      <c r="J4808" s="160" t="str">
        <f t="shared" si="149"/>
        <v>yes</v>
      </c>
    </row>
    <row r="4809" spans="2:10">
      <c r="B4809" t="s">
        <v>22169</v>
      </c>
      <c r="C4809" t="s">
        <v>22170</v>
      </c>
      <c r="D4809">
        <v>1</v>
      </c>
      <c r="E4809" s="160">
        <v>46191</v>
      </c>
      <c r="F4809" s="160">
        <v>46195</v>
      </c>
      <c r="G4809" s="160"/>
      <c r="I4809" s="160" t="b">
        <f t="shared" si="148"/>
        <v>0</v>
      </c>
      <c r="J4809" s="160" t="str">
        <f t="shared" si="149"/>
        <v>yes</v>
      </c>
    </row>
    <row r="4810" spans="2:10">
      <c r="B4810" t="s">
        <v>22171</v>
      </c>
      <c r="C4810" t="s">
        <v>22172</v>
      </c>
      <c r="D4810">
        <v>1</v>
      </c>
      <c r="E4810" s="160">
        <v>46151</v>
      </c>
      <c r="F4810" s="160">
        <v>46154</v>
      </c>
      <c r="G4810" s="160"/>
      <c r="I4810" s="160" t="b">
        <f t="shared" si="148"/>
        <v>0</v>
      </c>
      <c r="J4810" s="160" t="str">
        <f t="shared" si="149"/>
        <v>yes</v>
      </c>
    </row>
    <row r="4811" spans="2:10">
      <c r="B4811" t="s">
        <v>22173</v>
      </c>
      <c r="C4811" t="s">
        <v>22174</v>
      </c>
      <c r="D4811">
        <v>1</v>
      </c>
      <c r="E4811" s="160"/>
      <c r="F4811" s="160">
        <v>46190</v>
      </c>
      <c r="G4811" s="160"/>
      <c r="I4811" s="160" t="str">
        <f t="shared" ref="I4811:I4874" si="150">IF(E4811=G4811,"yes")</f>
        <v>yes</v>
      </c>
      <c r="J4811" s="160" t="b">
        <f t="shared" ref="J4811:J4874" si="151">IF(E4811&gt;G4811,"yes")</f>
        <v>0</v>
      </c>
    </row>
    <row r="4812" spans="2:10">
      <c r="B4812" t="s">
        <v>22175</v>
      </c>
      <c r="C4812" t="s">
        <v>22176</v>
      </c>
      <c r="D4812">
        <v>1</v>
      </c>
      <c r="E4812" s="160">
        <v>46051</v>
      </c>
      <c r="F4812" s="160">
        <v>46057</v>
      </c>
      <c r="G4812" s="160"/>
      <c r="I4812" s="160" t="b">
        <f t="shared" si="150"/>
        <v>0</v>
      </c>
      <c r="J4812" s="160" t="str">
        <f t="shared" si="151"/>
        <v>yes</v>
      </c>
    </row>
    <row r="4813" spans="2:10">
      <c r="B4813" t="s">
        <v>22177</v>
      </c>
      <c r="C4813" t="s">
        <v>22178</v>
      </c>
      <c r="D4813">
        <v>1</v>
      </c>
      <c r="E4813" s="160">
        <v>46051</v>
      </c>
      <c r="F4813" s="160">
        <v>46057</v>
      </c>
      <c r="G4813" s="160"/>
      <c r="I4813" s="160" t="b">
        <f t="shared" si="150"/>
        <v>0</v>
      </c>
      <c r="J4813" s="160" t="str">
        <f t="shared" si="151"/>
        <v>yes</v>
      </c>
    </row>
    <row r="4814" spans="2:10">
      <c r="B4814" t="s">
        <v>22179</v>
      </c>
      <c r="C4814" t="s">
        <v>22180</v>
      </c>
      <c r="D4814">
        <v>1</v>
      </c>
      <c r="E4814" s="160">
        <v>46058</v>
      </c>
      <c r="F4814" s="160">
        <v>46064</v>
      </c>
      <c r="G4814" s="160"/>
      <c r="I4814" s="160" t="b">
        <f t="shared" si="150"/>
        <v>0</v>
      </c>
      <c r="J4814" s="160" t="str">
        <f t="shared" si="151"/>
        <v>yes</v>
      </c>
    </row>
    <row r="4815" spans="2:10">
      <c r="B4815" t="s">
        <v>22181</v>
      </c>
      <c r="C4815" t="s">
        <v>22182</v>
      </c>
      <c r="D4815">
        <v>1</v>
      </c>
      <c r="E4815" s="160">
        <v>46058</v>
      </c>
      <c r="F4815" s="160">
        <v>46064</v>
      </c>
      <c r="I4815" s="160" t="b">
        <f t="shared" si="150"/>
        <v>0</v>
      </c>
      <c r="J4815" s="160" t="str">
        <f t="shared" si="151"/>
        <v>yes</v>
      </c>
    </row>
    <row r="4816" spans="2:10">
      <c r="B4816" t="s">
        <v>22183</v>
      </c>
      <c r="C4816" t="s">
        <v>22184</v>
      </c>
      <c r="D4816">
        <v>1</v>
      </c>
      <c r="E4816" s="160">
        <v>45958</v>
      </c>
      <c r="F4816" s="160">
        <v>45962</v>
      </c>
      <c r="G4816" s="160"/>
      <c r="I4816" s="160" t="b">
        <f t="shared" si="150"/>
        <v>0</v>
      </c>
      <c r="J4816" s="160" t="str">
        <f t="shared" si="151"/>
        <v>yes</v>
      </c>
    </row>
    <row r="4817" spans="2:10">
      <c r="B4817" t="s">
        <v>22185</v>
      </c>
      <c r="C4817" t="s">
        <v>22186</v>
      </c>
      <c r="D4817">
        <v>1</v>
      </c>
      <c r="E4817" s="160">
        <v>45981</v>
      </c>
      <c r="F4817" s="160">
        <v>45985</v>
      </c>
      <c r="G4817" s="160"/>
      <c r="I4817" s="160" t="b">
        <f t="shared" si="150"/>
        <v>0</v>
      </c>
      <c r="J4817" s="160" t="str">
        <f t="shared" si="151"/>
        <v>yes</v>
      </c>
    </row>
    <row r="4818" spans="2:10">
      <c r="B4818" t="s">
        <v>22187</v>
      </c>
      <c r="C4818" t="s">
        <v>22188</v>
      </c>
      <c r="D4818">
        <v>1</v>
      </c>
      <c r="E4818" s="160"/>
      <c r="F4818" s="160">
        <v>45980</v>
      </c>
      <c r="G4818" s="160"/>
      <c r="I4818" s="160" t="str">
        <f t="shared" si="150"/>
        <v>yes</v>
      </c>
      <c r="J4818" s="160" t="b">
        <f t="shared" si="151"/>
        <v>0</v>
      </c>
    </row>
    <row r="4819" spans="2:10">
      <c r="B4819" t="s">
        <v>22189</v>
      </c>
      <c r="C4819" t="s">
        <v>22190</v>
      </c>
      <c r="D4819">
        <v>1</v>
      </c>
      <c r="E4819" s="160">
        <v>46098</v>
      </c>
      <c r="F4819" s="160">
        <v>46104</v>
      </c>
      <c r="G4819" s="160"/>
      <c r="I4819" s="160" t="b">
        <f t="shared" si="150"/>
        <v>0</v>
      </c>
      <c r="J4819" s="160" t="str">
        <f t="shared" si="151"/>
        <v>yes</v>
      </c>
    </row>
    <row r="4820" spans="2:10">
      <c r="B4820" t="s">
        <v>22191</v>
      </c>
      <c r="C4820" t="s">
        <v>22192</v>
      </c>
      <c r="D4820">
        <v>1</v>
      </c>
      <c r="E4820" s="160">
        <v>46105</v>
      </c>
      <c r="F4820" s="160">
        <v>46111</v>
      </c>
      <c r="G4820" s="160"/>
      <c r="I4820" s="160" t="b">
        <f t="shared" si="150"/>
        <v>0</v>
      </c>
      <c r="J4820" s="160" t="str">
        <f t="shared" si="151"/>
        <v>yes</v>
      </c>
    </row>
    <row r="4821" spans="2:10">
      <c r="B4821" t="s">
        <v>22193</v>
      </c>
      <c r="C4821" t="s">
        <v>22194</v>
      </c>
      <c r="D4821">
        <v>1</v>
      </c>
      <c r="E4821" s="160">
        <v>46097</v>
      </c>
      <c r="F4821" s="160">
        <v>46103</v>
      </c>
      <c r="G4821" s="160"/>
      <c r="I4821" s="160" t="b">
        <f t="shared" si="150"/>
        <v>0</v>
      </c>
      <c r="J4821" s="160" t="str">
        <f t="shared" si="151"/>
        <v>yes</v>
      </c>
    </row>
    <row r="4822" spans="2:10">
      <c r="B4822" t="s">
        <v>22195</v>
      </c>
      <c r="C4822" t="s">
        <v>22196</v>
      </c>
      <c r="D4822">
        <v>1</v>
      </c>
      <c r="E4822" s="160">
        <v>46210</v>
      </c>
      <c r="F4822" s="160">
        <v>46216</v>
      </c>
      <c r="G4822" s="160"/>
      <c r="I4822" s="160" t="b">
        <f t="shared" si="150"/>
        <v>0</v>
      </c>
      <c r="J4822" s="160" t="str">
        <f t="shared" si="151"/>
        <v>yes</v>
      </c>
    </row>
    <row r="4823" spans="2:10">
      <c r="B4823" t="s">
        <v>22197</v>
      </c>
      <c r="C4823" t="s">
        <v>22198</v>
      </c>
      <c r="D4823">
        <v>1</v>
      </c>
      <c r="E4823" s="160">
        <v>46217</v>
      </c>
      <c r="F4823" s="160">
        <v>46223</v>
      </c>
      <c r="G4823" s="160"/>
      <c r="I4823" s="160" t="b">
        <f t="shared" si="150"/>
        <v>0</v>
      </c>
      <c r="J4823" s="160" t="str">
        <f t="shared" si="151"/>
        <v>yes</v>
      </c>
    </row>
    <row r="4824" spans="2:10">
      <c r="B4824" t="s">
        <v>22199</v>
      </c>
      <c r="C4824" t="s">
        <v>22200</v>
      </c>
      <c r="D4824">
        <v>1</v>
      </c>
      <c r="E4824" s="160">
        <v>46224</v>
      </c>
      <c r="F4824" s="160">
        <v>46230</v>
      </c>
      <c r="G4824" s="160"/>
      <c r="I4824" s="160" t="b">
        <f t="shared" si="150"/>
        <v>0</v>
      </c>
      <c r="J4824" s="160" t="str">
        <f t="shared" si="151"/>
        <v>yes</v>
      </c>
    </row>
    <row r="4825" spans="2:10">
      <c r="B4825" t="s">
        <v>22201</v>
      </c>
      <c r="C4825" t="s">
        <v>22202</v>
      </c>
      <c r="D4825">
        <v>1</v>
      </c>
      <c r="E4825" s="160">
        <v>46093</v>
      </c>
      <c r="F4825" s="160">
        <v>46097</v>
      </c>
      <c r="G4825" s="160"/>
      <c r="I4825" s="160" t="b">
        <f t="shared" si="150"/>
        <v>0</v>
      </c>
      <c r="J4825" s="160" t="str">
        <f t="shared" si="151"/>
        <v>yes</v>
      </c>
    </row>
    <row r="4826" spans="2:10">
      <c r="B4826" t="s">
        <v>22203</v>
      </c>
      <c r="C4826" t="s">
        <v>22204</v>
      </c>
      <c r="D4826">
        <v>1</v>
      </c>
      <c r="E4826" s="160">
        <v>46127</v>
      </c>
      <c r="F4826" s="160">
        <v>46131</v>
      </c>
      <c r="G4826" s="160"/>
      <c r="I4826" s="160" t="b">
        <f t="shared" si="150"/>
        <v>0</v>
      </c>
      <c r="J4826" s="160" t="str">
        <f t="shared" si="151"/>
        <v>yes</v>
      </c>
    </row>
    <row r="4827" spans="2:10">
      <c r="B4827" t="s">
        <v>22205</v>
      </c>
      <c r="C4827" t="s">
        <v>22206</v>
      </c>
      <c r="D4827">
        <v>1</v>
      </c>
      <c r="E4827" s="160">
        <v>46092</v>
      </c>
      <c r="F4827" s="160">
        <v>46096</v>
      </c>
      <c r="G4827" s="160"/>
      <c r="I4827" s="160" t="b">
        <f t="shared" si="150"/>
        <v>0</v>
      </c>
      <c r="J4827" s="160" t="str">
        <f t="shared" si="151"/>
        <v>yes</v>
      </c>
    </row>
    <row r="4828" spans="2:10">
      <c r="B4828" t="s">
        <v>22207</v>
      </c>
      <c r="C4828" t="s">
        <v>22208</v>
      </c>
      <c r="D4828">
        <v>1</v>
      </c>
      <c r="E4828" s="160"/>
      <c r="F4828" s="160">
        <v>46126</v>
      </c>
      <c r="G4828" s="160"/>
      <c r="I4828" s="160" t="str">
        <f t="shared" si="150"/>
        <v>yes</v>
      </c>
      <c r="J4828" s="160" t="b">
        <f t="shared" si="151"/>
        <v>0</v>
      </c>
    </row>
    <row r="4829" spans="2:10">
      <c r="B4829" t="s">
        <v>22209</v>
      </c>
      <c r="C4829" t="s">
        <v>22210</v>
      </c>
      <c r="D4829">
        <v>1</v>
      </c>
      <c r="E4829" s="160">
        <v>46061</v>
      </c>
      <c r="F4829" s="160">
        <v>46067</v>
      </c>
      <c r="G4829" s="160"/>
      <c r="I4829" s="160" t="b">
        <f t="shared" si="150"/>
        <v>0</v>
      </c>
      <c r="J4829" s="160" t="str">
        <f t="shared" si="151"/>
        <v>yes</v>
      </c>
    </row>
    <row r="4830" spans="2:10">
      <c r="B4830" t="s">
        <v>22211</v>
      </c>
      <c r="C4830" t="s">
        <v>22212</v>
      </c>
      <c r="D4830">
        <v>1</v>
      </c>
      <c r="E4830" s="160">
        <v>46068</v>
      </c>
      <c r="F4830" s="160">
        <v>46074</v>
      </c>
      <c r="G4830" s="160"/>
      <c r="I4830" s="160" t="b">
        <f t="shared" si="150"/>
        <v>0</v>
      </c>
      <c r="J4830" s="160" t="str">
        <f t="shared" si="151"/>
        <v>yes</v>
      </c>
    </row>
    <row r="4831" spans="2:10">
      <c r="B4831" t="s">
        <v>22213</v>
      </c>
      <c r="C4831" t="s">
        <v>22214</v>
      </c>
      <c r="D4831">
        <v>1</v>
      </c>
      <c r="E4831" s="160">
        <v>46075</v>
      </c>
      <c r="F4831" s="160">
        <v>46081</v>
      </c>
      <c r="G4831" s="160"/>
      <c r="H4831" s="160"/>
      <c r="I4831" s="160" t="b">
        <f t="shared" si="150"/>
        <v>0</v>
      </c>
      <c r="J4831" s="160" t="str">
        <f t="shared" si="151"/>
        <v>yes</v>
      </c>
    </row>
    <row r="4832" spans="2:10">
      <c r="B4832" t="s">
        <v>22215</v>
      </c>
      <c r="C4832" t="s">
        <v>22216</v>
      </c>
      <c r="D4832">
        <v>1</v>
      </c>
      <c r="E4832" s="160">
        <v>46082</v>
      </c>
      <c r="F4832" s="160">
        <v>46088</v>
      </c>
      <c r="G4832" s="160"/>
      <c r="H4832" s="160"/>
      <c r="I4832" s="160" t="b">
        <f t="shared" si="150"/>
        <v>0</v>
      </c>
      <c r="J4832" s="160" t="str">
        <f t="shared" si="151"/>
        <v>yes</v>
      </c>
    </row>
    <row r="4833" spans="2:10">
      <c r="B4833" t="s">
        <v>22217</v>
      </c>
      <c r="C4833" t="s">
        <v>22218</v>
      </c>
      <c r="D4833">
        <v>1</v>
      </c>
      <c r="E4833" s="160">
        <v>46089</v>
      </c>
      <c r="F4833" s="160">
        <v>46095</v>
      </c>
      <c r="G4833" s="160"/>
      <c r="H4833" s="160"/>
      <c r="I4833" s="160" t="b">
        <f t="shared" si="150"/>
        <v>0</v>
      </c>
      <c r="J4833" s="160" t="str">
        <f t="shared" si="151"/>
        <v>yes</v>
      </c>
    </row>
    <row r="4834" spans="2:10">
      <c r="B4834" t="s">
        <v>22219</v>
      </c>
      <c r="C4834" t="s">
        <v>22220</v>
      </c>
      <c r="D4834">
        <v>1</v>
      </c>
      <c r="E4834" s="160">
        <v>46096</v>
      </c>
      <c r="F4834" s="160">
        <v>46102</v>
      </c>
      <c r="G4834" s="160"/>
      <c r="H4834" s="160"/>
      <c r="I4834" s="160" t="b">
        <f t="shared" si="150"/>
        <v>0</v>
      </c>
      <c r="J4834" s="160" t="str">
        <f t="shared" si="151"/>
        <v>yes</v>
      </c>
    </row>
    <row r="4835" spans="2:10">
      <c r="B4835" t="s">
        <v>22221</v>
      </c>
      <c r="C4835" t="s">
        <v>22222</v>
      </c>
      <c r="D4835">
        <v>1</v>
      </c>
      <c r="E4835" s="160">
        <v>46068</v>
      </c>
      <c r="F4835" s="160">
        <v>46074</v>
      </c>
      <c r="G4835" s="160"/>
      <c r="H4835" s="160"/>
      <c r="I4835" s="160" t="b">
        <f t="shared" si="150"/>
        <v>0</v>
      </c>
      <c r="J4835" s="160" t="str">
        <f t="shared" si="151"/>
        <v>yes</v>
      </c>
    </row>
    <row r="4836" spans="2:10">
      <c r="B4836" t="s">
        <v>22223</v>
      </c>
      <c r="C4836" t="s">
        <v>22224</v>
      </c>
      <c r="D4836">
        <v>1</v>
      </c>
      <c r="E4836" s="160">
        <v>46075</v>
      </c>
      <c r="F4836" s="160">
        <v>46081</v>
      </c>
      <c r="G4836" s="160"/>
      <c r="H4836" s="160"/>
      <c r="I4836" s="160" t="b">
        <f t="shared" si="150"/>
        <v>0</v>
      </c>
      <c r="J4836" s="160" t="str">
        <f t="shared" si="151"/>
        <v>yes</v>
      </c>
    </row>
    <row r="4837" spans="2:10">
      <c r="B4837" t="s">
        <v>22225</v>
      </c>
      <c r="C4837" t="s">
        <v>22226</v>
      </c>
      <c r="D4837">
        <v>1</v>
      </c>
      <c r="E4837" s="160">
        <v>46096</v>
      </c>
      <c r="F4837" s="160">
        <v>46102</v>
      </c>
      <c r="G4837" s="160"/>
      <c r="H4837" s="160"/>
      <c r="I4837" s="160" t="b">
        <f t="shared" si="150"/>
        <v>0</v>
      </c>
      <c r="J4837" s="160" t="str">
        <f t="shared" si="151"/>
        <v>yes</v>
      </c>
    </row>
    <row r="4838" spans="2:10">
      <c r="B4838" t="s">
        <v>22227</v>
      </c>
      <c r="C4838" t="s">
        <v>22228</v>
      </c>
      <c r="D4838">
        <v>1</v>
      </c>
      <c r="E4838" s="160">
        <v>46103</v>
      </c>
      <c r="F4838" s="160">
        <v>46109</v>
      </c>
      <c r="G4838" s="160"/>
      <c r="H4838" s="160"/>
      <c r="I4838" s="160" t="b">
        <f t="shared" si="150"/>
        <v>0</v>
      </c>
      <c r="J4838" s="160" t="str">
        <f t="shared" si="151"/>
        <v>yes</v>
      </c>
    </row>
    <row r="4839" spans="2:10">
      <c r="B4839" t="s">
        <v>22229</v>
      </c>
      <c r="C4839" t="s">
        <v>22230</v>
      </c>
      <c r="D4839">
        <v>1</v>
      </c>
      <c r="E4839" s="160">
        <v>46110</v>
      </c>
      <c r="F4839" s="160">
        <v>46116</v>
      </c>
      <c r="G4839" s="160"/>
      <c r="H4839" s="160"/>
      <c r="I4839" s="160" t="b">
        <f t="shared" si="150"/>
        <v>0</v>
      </c>
      <c r="J4839" s="160" t="str">
        <f t="shared" si="151"/>
        <v>yes</v>
      </c>
    </row>
    <row r="4840" spans="2:10">
      <c r="B4840" t="s">
        <v>22231</v>
      </c>
      <c r="C4840" t="s">
        <v>22232</v>
      </c>
      <c r="D4840">
        <v>1</v>
      </c>
      <c r="E4840" s="160">
        <v>46117</v>
      </c>
      <c r="F4840" s="160">
        <v>46123</v>
      </c>
      <c r="G4840" s="160"/>
      <c r="H4840" s="160"/>
      <c r="I4840" s="160" t="b">
        <f t="shared" si="150"/>
        <v>0</v>
      </c>
      <c r="J4840" s="160" t="str">
        <f t="shared" si="151"/>
        <v>yes</v>
      </c>
    </row>
    <row r="4841" spans="2:10">
      <c r="B4841" t="s">
        <v>22233</v>
      </c>
      <c r="C4841" t="s">
        <v>22234</v>
      </c>
      <c r="D4841">
        <v>1</v>
      </c>
      <c r="E4841" s="160">
        <v>45883</v>
      </c>
      <c r="F4841" s="160">
        <v>45887</v>
      </c>
      <c r="G4841" s="160"/>
      <c r="H4841" s="160"/>
      <c r="I4841" s="160" t="b">
        <f t="shared" si="150"/>
        <v>0</v>
      </c>
      <c r="J4841" s="160" t="str">
        <f t="shared" si="151"/>
        <v>yes</v>
      </c>
    </row>
    <row r="4842" spans="2:10">
      <c r="B4842" t="s">
        <v>22235</v>
      </c>
      <c r="C4842" t="s">
        <v>22236</v>
      </c>
      <c r="D4842">
        <v>1</v>
      </c>
      <c r="E4842" s="160">
        <v>45883</v>
      </c>
      <c r="F4842" s="160">
        <v>45887</v>
      </c>
      <c r="G4842" s="160"/>
      <c r="H4842" s="160"/>
      <c r="I4842" s="160" t="b">
        <f t="shared" si="150"/>
        <v>0</v>
      </c>
      <c r="J4842" s="160" t="str">
        <f t="shared" si="151"/>
        <v>yes</v>
      </c>
    </row>
    <row r="4843" spans="2:10">
      <c r="B4843" t="s">
        <v>22237</v>
      </c>
      <c r="C4843" t="s">
        <v>22238</v>
      </c>
      <c r="D4843">
        <v>1</v>
      </c>
      <c r="E4843" s="160">
        <v>45883</v>
      </c>
      <c r="F4843" s="160">
        <v>45887</v>
      </c>
      <c r="G4843" s="160"/>
      <c r="H4843" s="160"/>
      <c r="I4843" s="160" t="b">
        <f t="shared" si="150"/>
        <v>0</v>
      </c>
      <c r="J4843" s="160" t="str">
        <f t="shared" si="151"/>
        <v>yes</v>
      </c>
    </row>
    <row r="4844" spans="2:10">
      <c r="B4844" t="s">
        <v>22239</v>
      </c>
      <c r="C4844" t="s">
        <v>22240</v>
      </c>
      <c r="D4844">
        <v>1</v>
      </c>
      <c r="E4844" s="160">
        <v>45883</v>
      </c>
      <c r="F4844" s="160">
        <v>45887</v>
      </c>
      <c r="G4844" s="160"/>
      <c r="H4844" s="160"/>
      <c r="I4844" s="160" t="b">
        <f t="shared" si="150"/>
        <v>0</v>
      </c>
      <c r="J4844" s="160" t="str">
        <f t="shared" si="151"/>
        <v>yes</v>
      </c>
    </row>
    <row r="4845" spans="2:10">
      <c r="B4845" t="s">
        <v>22241</v>
      </c>
      <c r="C4845" t="s">
        <v>22242</v>
      </c>
      <c r="D4845">
        <v>1</v>
      </c>
      <c r="E4845" s="160">
        <v>45883</v>
      </c>
      <c r="F4845" s="160">
        <v>45887</v>
      </c>
      <c r="G4845" s="160"/>
      <c r="I4845" s="160" t="b">
        <f t="shared" si="150"/>
        <v>0</v>
      </c>
      <c r="J4845" s="160" t="str">
        <f t="shared" si="151"/>
        <v>yes</v>
      </c>
    </row>
    <row r="4846" spans="2:10">
      <c r="B4846" t="s">
        <v>22243</v>
      </c>
      <c r="C4846" t="s">
        <v>22244</v>
      </c>
      <c r="D4846">
        <v>1</v>
      </c>
      <c r="E4846" s="160">
        <v>45883</v>
      </c>
      <c r="F4846" s="160">
        <v>45887</v>
      </c>
      <c r="G4846" s="160"/>
      <c r="H4846" s="160"/>
      <c r="I4846" s="160" t="b">
        <f t="shared" si="150"/>
        <v>0</v>
      </c>
      <c r="J4846" s="160" t="str">
        <f t="shared" si="151"/>
        <v>yes</v>
      </c>
    </row>
    <row r="4847" spans="2:10">
      <c r="B4847" t="s">
        <v>22245</v>
      </c>
      <c r="C4847" t="s">
        <v>22246</v>
      </c>
      <c r="D4847">
        <v>1</v>
      </c>
      <c r="E4847" s="160"/>
      <c r="F4847" s="160">
        <v>45711</v>
      </c>
      <c r="G4847" s="160"/>
      <c r="H4847" s="160"/>
      <c r="I4847" s="160" t="str">
        <f t="shared" si="150"/>
        <v>yes</v>
      </c>
      <c r="J4847" s="160" t="b">
        <f t="shared" si="151"/>
        <v>0</v>
      </c>
    </row>
    <row r="4848" spans="2:10">
      <c r="B4848" t="s">
        <v>22247</v>
      </c>
      <c r="C4848" t="s">
        <v>22248</v>
      </c>
      <c r="D4848">
        <v>1</v>
      </c>
      <c r="E4848" s="160">
        <v>46051</v>
      </c>
      <c r="F4848" s="160">
        <v>46057</v>
      </c>
      <c r="G4848" s="160"/>
      <c r="H4848" s="160"/>
      <c r="I4848" s="160" t="b">
        <f t="shared" si="150"/>
        <v>0</v>
      </c>
      <c r="J4848" s="160" t="str">
        <f t="shared" si="151"/>
        <v>yes</v>
      </c>
    </row>
    <row r="4849" spans="2:10">
      <c r="B4849" t="s">
        <v>22249</v>
      </c>
      <c r="C4849" t="s">
        <v>22250</v>
      </c>
      <c r="D4849">
        <v>1</v>
      </c>
      <c r="E4849" s="160">
        <v>46056</v>
      </c>
      <c r="F4849" s="160">
        <v>46062</v>
      </c>
      <c r="G4849" s="160"/>
      <c r="H4849" s="160"/>
      <c r="I4849" s="160" t="b">
        <f t="shared" si="150"/>
        <v>0</v>
      </c>
      <c r="J4849" s="160" t="str">
        <f t="shared" si="151"/>
        <v>yes</v>
      </c>
    </row>
    <row r="4850" spans="2:10">
      <c r="B4850" t="s">
        <v>22251</v>
      </c>
      <c r="C4850" t="s">
        <v>22252</v>
      </c>
      <c r="D4850">
        <v>1</v>
      </c>
      <c r="E4850" s="160">
        <v>46054</v>
      </c>
      <c r="F4850" s="160">
        <v>46060</v>
      </c>
      <c r="G4850" s="160"/>
      <c r="H4850" s="160"/>
      <c r="I4850" s="160" t="b">
        <f t="shared" si="150"/>
        <v>0</v>
      </c>
      <c r="J4850" s="160" t="str">
        <f t="shared" si="151"/>
        <v>yes</v>
      </c>
    </row>
    <row r="4851" spans="2:10">
      <c r="B4851" t="s">
        <v>22253</v>
      </c>
      <c r="C4851" t="s">
        <v>22254</v>
      </c>
      <c r="D4851">
        <v>1</v>
      </c>
      <c r="E4851" s="160">
        <v>46058</v>
      </c>
      <c r="F4851" s="160">
        <v>46064</v>
      </c>
      <c r="G4851" s="160"/>
      <c r="H4851" s="160"/>
      <c r="I4851" s="160" t="b">
        <f t="shared" si="150"/>
        <v>0</v>
      </c>
      <c r="J4851" s="160" t="str">
        <f t="shared" si="151"/>
        <v>yes</v>
      </c>
    </row>
    <row r="4852" spans="2:10">
      <c r="B4852" t="s">
        <v>22255</v>
      </c>
      <c r="C4852" t="s">
        <v>22256</v>
      </c>
      <c r="D4852">
        <v>1</v>
      </c>
      <c r="E4852" s="160">
        <v>46063</v>
      </c>
      <c r="F4852" s="160">
        <v>46069</v>
      </c>
      <c r="G4852" s="160"/>
      <c r="H4852" s="160"/>
      <c r="I4852" s="160" t="b">
        <f t="shared" si="150"/>
        <v>0</v>
      </c>
      <c r="J4852" s="160" t="str">
        <f t="shared" si="151"/>
        <v>yes</v>
      </c>
    </row>
    <row r="4853" spans="2:10">
      <c r="B4853" t="s">
        <v>22257</v>
      </c>
      <c r="C4853" t="s">
        <v>22258</v>
      </c>
      <c r="D4853">
        <v>1</v>
      </c>
      <c r="E4853" s="160">
        <v>46061</v>
      </c>
      <c r="F4853" s="160">
        <v>46067</v>
      </c>
      <c r="G4853" s="160"/>
      <c r="H4853" s="160"/>
      <c r="I4853" s="160" t="b">
        <f t="shared" si="150"/>
        <v>0</v>
      </c>
      <c r="J4853" s="160" t="str">
        <f t="shared" si="151"/>
        <v>yes</v>
      </c>
    </row>
    <row r="4854" spans="2:10">
      <c r="B4854" t="s">
        <v>22259</v>
      </c>
      <c r="C4854" t="s">
        <v>22260</v>
      </c>
      <c r="D4854">
        <v>1</v>
      </c>
      <c r="E4854" s="160">
        <v>46032</v>
      </c>
      <c r="F4854" s="160">
        <v>46035</v>
      </c>
      <c r="G4854" s="160"/>
      <c r="H4854" s="160"/>
      <c r="I4854" s="160" t="b">
        <f t="shared" si="150"/>
        <v>0</v>
      </c>
      <c r="J4854" s="160" t="str">
        <f t="shared" si="151"/>
        <v>yes</v>
      </c>
    </row>
    <row r="4855" spans="2:10">
      <c r="B4855" t="s">
        <v>22261</v>
      </c>
      <c r="C4855" t="s">
        <v>22262</v>
      </c>
      <c r="D4855">
        <v>1</v>
      </c>
      <c r="E4855" s="160">
        <v>46051</v>
      </c>
      <c r="F4855" s="160">
        <v>46055</v>
      </c>
      <c r="G4855" s="160"/>
      <c r="H4855" s="160"/>
      <c r="I4855" s="160" t="b">
        <f t="shared" si="150"/>
        <v>0</v>
      </c>
      <c r="J4855" s="160" t="str">
        <f t="shared" si="151"/>
        <v>yes</v>
      </c>
    </row>
    <row r="4856" spans="2:10">
      <c r="B4856" t="s">
        <v>22263</v>
      </c>
      <c r="C4856" t="s">
        <v>22264</v>
      </c>
      <c r="D4856">
        <v>1</v>
      </c>
      <c r="E4856" s="160">
        <v>46049</v>
      </c>
      <c r="F4856" s="160">
        <v>46053</v>
      </c>
      <c r="G4856" s="160"/>
      <c r="H4856" s="160"/>
      <c r="I4856" s="160" t="b">
        <f t="shared" si="150"/>
        <v>0</v>
      </c>
      <c r="J4856" s="160" t="str">
        <f t="shared" si="151"/>
        <v>yes</v>
      </c>
    </row>
    <row r="4857" spans="2:10">
      <c r="B4857" t="s">
        <v>22265</v>
      </c>
      <c r="C4857" t="s">
        <v>22266</v>
      </c>
      <c r="D4857">
        <v>1</v>
      </c>
      <c r="E4857" s="160"/>
      <c r="F4857" s="160">
        <v>46050</v>
      </c>
      <c r="G4857" s="160"/>
      <c r="H4857" s="160"/>
      <c r="I4857" s="160" t="str">
        <f t="shared" si="150"/>
        <v>yes</v>
      </c>
      <c r="J4857" s="160" t="b">
        <f t="shared" si="151"/>
        <v>0</v>
      </c>
    </row>
    <row r="4858" spans="2:10">
      <c r="B4858" t="s">
        <v>22267</v>
      </c>
      <c r="C4858" t="s">
        <v>22268</v>
      </c>
      <c r="D4858">
        <v>1</v>
      </c>
      <c r="E4858" s="160">
        <v>46109</v>
      </c>
      <c r="F4858" s="160">
        <v>46114</v>
      </c>
      <c r="G4858" s="160"/>
      <c r="I4858" s="160" t="b">
        <f t="shared" si="150"/>
        <v>0</v>
      </c>
      <c r="J4858" s="160" t="str">
        <f t="shared" si="151"/>
        <v>yes</v>
      </c>
    </row>
    <row r="4859" spans="2:10">
      <c r="B4859" t="s">
        <v>22269</v>
      </c>
      <c r="C4859" t="s">
        <v>22270</v>
      </c>
      <c r="D4859">
        <v>1</v>
      </c>
      <c r="E4859" s="160">
        <v>46123</v>
      </c>
      <c r="F4859" s="160">
        <v>46128</v>
      </c>
      <c r="G4859" s="160"/>
      <c r="H4859" s="160"/>
      <c r="I4859" s="160" t="b">
        <f t="shared" si="150"/>
        <v>0</v>
      </c>
      <c r="J4859" s="160" t="str">
        <f t="shared" si="151"/>
        <v>yes</v>
      </c>
    </row>
    <row r="4860" spans="2:10">
      <c r="B4860" t="s">
        <v>22271</v>
      </c>
      <c r="C4860" t="s">
        <v>22272</v>
      </c>
      <c r="D4860">
        <v>1</v>
      </c>
      <c r="E4860" s="160">
        <v>46116</v>
      </c>
      <c r="F4860" s="160">
        <v>46121</v>
      </c>
      <c r="G4860" s="160"/>
      <c r="H4860" s="160"/>
      <c r="I4860" s="160" t="b">
        <f t="shared" si="150"/>
        <v>0</v>
      </c>
      <c r="J4860" s="160" t="str">
        <f t="shared" si="151"/>
        <v>yes</v>
      </c>
    </row>
    <row r="4861" spans="2:10">
      <c r="B4861" t="s">
        <v>22273</v>
      </c>
      <c r="C4861" t="s">
        <v>22274</v>
      </c>
      <c r="D4861">
        <v>1</v>
      </c>
      <c r="E4861" s="160">
        <v>46123</v>
      </c>
      <c r="F4861" s="160">
        <v>46128</v>
      </c>
      <c r="G4861" s="160"/>
      <c r="H4861" s="160"/>
      <c r="I4861" s="160" t="b">
        <f t="shared" si="150"/>
        <v>0</v>
      </c>
      <c r="J4861" s="160" t="str">
        <f t="shared" si="151"/>
        <v>yes</v>
      </c>
    </row>
    <row r="4862" spans="2:10">
      <c r="B4862" t="s">
        <v>22275</v>
      </c>
      <c r="C4862" t="s">
        <v>22276</v>
      </c>
      <c r="D4862">
        <v>1</v>
      </c>
      <c r="E4862" s="160">
        <v>46130</v>
      </c>
      <c r="F4862" s="160">
        <v>46135</v>
      </c>
      <c r="G4862" s="160"/>
      <c r="H4862" s="160"/>
      <c r="I4862" s="160" t="b">
        <f t="shared" si="150"/>
        <v>0</v>
      </c>
      <c r="J4862" s="160" t="str">
        <f t="shared" si="151"/>
        <v>yes</v>
      </c>
    </row>
    <row r="4863" spans="2:10">
      <c r="B4863" t="s">
        <v>22277</v>
      </c>
      <c r="C4863" t="s">
        <v>22278</v>
      </c>
      <c r="D4863">
        <v>1</v>
      </c>
      <c r="E4863" s="160">
        <v>46104</v>
      </c>
      <c r="F4863" s="160">
        <v>46107</v>
      </c>
      <c r="G4863" s="160"/>
      <c r="I4863" s="160" t="b">
        <f t="shared" si="150"/>
        <v>0</v>
      </c>
      <c r="J4863" s="160" t="str">
        <f t="shared" si="151"/>
        <v>yes</v>
      </c>
    </row>
    <row r="4864" spans="2:10">
      <c r="B4864" t="s">
        <v>22279</v>
      </c>
      <c r="C4864" t="s">
        <v>22280</v>
      </c>
      <c r="D4864">
        <v>1</v>
      </c>
      <c r="E4864" s="160">
        <v>46097</v>
      </c>
      <c r="F4864" s="160">
        <v>46100</v>
      </c>
      <c r="G4864" s="160"/>
      <c r="I4864" s="160" t="b">
        <f t="shared" si="150"/>
        <v>0</v>
      </c>
      <c r="J4864" s="160" t="str">
        <f t="shared" si="151"/>
        <v>yes</v>
      </c>
    </row>
    <row r="4865" spans="2:10">
      <c r="B4865" t="s">
        <v>22281</v>
      </c>
      <c r="C4865" t="s">
        <v>22282</v>
      </c>
      <c r="D4865">
        <v>1</v>
      </c>
      <c r="E4865" s="160">
        <v>46061</v>
      </c>
      <c r="F4865" s="160">
        <v>46064</v>
      </c>
      <c r="G4865" s="160"/>
      <c r="H4865" s="160"/>
      <c r="I4865" s="160" t="b">
        <f t="shared" si="150"/>
        <v>0</v>
      </c>
      <c r="J4865" s="160" t="str">
        <f t="shared" si="151"/>
        <v>yes</v>
      </c>
    </row>
    <row r="4866" spans="2:10">
      <c r="B4866" t="s">
        <v>22283</v>
      </c>
      <c r="C4866" t="s">
        <v>22284</v>
      </c>
      <c r="D4866">
        <v>1</v>
      </c>
      <c r="E4866" s="160"/>
      <c r="F4866" s="160">
        <v>46103</v>
      </c>
      <c r="G4866" s="160"/>
      <c r="H4866" s="160"/>
      <c r="I4866" s="160" t="str">
        <f t="shared" si="150"/>
        <v>yes</v>
      </c>
      <c r="J4866" s="160" t="b">
        <f t="shared" si="151"/>
        <v>0</v>
      </c>
    </row>
    <row r="4867" spans="2:10">
      <c r="B4867" t="s">
        <v>22285</v>
      </c>
      <c r="C4867" t="s">
        <v>22286</v>
      </c>
      <c r="D4867">
        <v>1</v>
      </c>
      <c r="E4867" s="160">
        <v>46224</v>
      </c>
      <c r="F4867" s="160">
        <v>46230</v>
      </c>
      <c r="G4867" s="160"/>
      <c r="H4867" s="160"/>
      <c r="I4867" s="160" t="b">
        <f t="shared" si="150"/>
        <v>0</v>
      </c>
      <c r="J4867" s="160" t="str">
        <f t="shared" si="151"/>
        <v>yes</v>
      </c>
    </row>
    <row r="4868" spans="2:10">
      <c r="B4868" t="s">
        <v>22287</v>
      </c>
      <c r="C4868" t="s">
        <v>22288</v>
      </c>
      <c r="D4868">
        <v>1</v>
      </c>
      <c r="E4868" s="160">
        <v>46217</v>
      </c>
      <c r="F4868" s="160">
        <v>46223</v>
      </c>
      <c r="I4868" s="160" t="b">
        <f t="shared" si="150"/>
        <v>0</v>
      </c>
      <c r="J4868" s="160" t="str">
        <f t="shared" si="151"/>
        <v>yes</v>
      </c>
    </row>
    <row r="4869" spans="2:10">
      <c r="B4869" t="s">
        <v>22289</v>
      </c>
      <c r="C4869" t="s">
        <v>22290</v>
      </c>
      <c r="D4869">
        <v>1</v>
      </c>
      <c r="E4869" s="160">
        <v>46212</v>
      </c>
      <c r="F4869" s="160">
        <v>46216</v>
      </c>
      <c r="I4869" s="160" t="b">
        <f t="shared" si="150"/>
        <v>0</v>
      </c>
      <c r="J4869" s="160" t="str">
        <f t="shared" si="151"/>
        <v>yes</v>
      </c>
    </row>
    <row r="4870" spans="2:10">
      <c r="B4870" t="s">
        <v>22291</v>
      </c>
      <c r="C4870" t="s">
        <v>22292</v>
      </c>
      <c r="D4870">
        <v>1</v>
      </c>
      <c r="E4870" s="160"/>
      <c r="F4870" s="160">
        <v>46211</v>
      </c>
      <c r="G4870" s="160"/>
      <c r="H4870" s="160"/>
      <c r="I4870" s="160" t="str">
        <f t="shared" si="150"/>
        <v>yes</v>
      </c>
      <c r="J4870" s="160" t="b">
        <f t="shared" si="151"/>
        <v>0</v>
      </c>
    </row>
    <row r="4871" spans="2:10">
      <c r="B4871" t="s">
        <v>22293</v>
      </c>
      <c r="C4871" t="s">
        <v>22294</v>
      </c>
      <c r="D4871">
        <v>1</v>
      </c>
      <c r="E4871" s="160">
        <v>46214</v>
      </c>
      <c r="F4871" s="160">
        <v>46219</v>
      </c>
      <c r="G4871" s="160"/>
      <c r="H4871" s="160"/>
      <c r="I4871" s="160" t="b">
        <f t="shared" si="150"/>
        <v>0</v>
      </c>
      <c r="J4871" s="160" t="str">
        <f t="shared" si="151"/>
        <v>yes</v>
      </c>
    </row>
    <row r="4872" spans="2:10">
      <c r="B4872" t="s">
        <v>22295</v>
      </c>
      <c r="C4872" t="s">
        <v>22296</v>
      </c>
      <c r="D4872">
        <v>1</v>
      </c>
      <c r="E4872" s="160">
        <v>46207</v>
      </c>
      <c r="F4872" s="160">
        <v>46212</v>
      </c>
      <c r="G4872" s="160"/>
      <c r="H4872" s="160"/>
      <c r="I4872" s="160" t="b">
        <f t="shared" si="150"/>
        <v>0</v>
      </c>
      <c r="J4872" s="160" t="str">
        <f t="shared" si="151"/>
        <v>yes</v>
      </c>
    </row>
    <row r="4873" spans="2:10">
      <c r="B4873" t="s">
        <v>22297</v>
      </c>
      <c r="C4873" t="s">
        <v>22298</v>
      </c>
      <c r="D4873">
        <v>1</v>
      </c>
      <c r="E4873" s="160">
        <v>46202</v>
      </c>
      <c r="F4873" s="160">
        <v>46205</v>
      </c>
      <c r="G4873" s="160"/>
      <c r="I4873" s="160" t="b">
        <f t="shared" si="150"/>
        <v>0</v>
      </c>
      <c r="J4873" s="160" t="str">
        <f t="shared" si="151"/>
        <v>yes</v>
      </c>
    </row>
    <row r="4874" spans="2:10">
      <c r="B4874" t="s">
        <v>22299</v>
      </c>
      <c r="C4874" t="s">
        <v>22300</v>
      </c>
      <c r="D4874">
        <v>1</v>
      </c>
      <c r="E4874" s="160"/>
      <c r="F4874" s="160">
        <v>46201</v>
      </c>
      <c r="G4874" s="160"/>
      <c r="I4874" s="160" t="str">
        <f t="shared" si="150"/>
        <v>yes</v>
      </c>
      <c r="J4874" s="160" t="b">
        <f t="shared" si="151"/>
        <v>0</v>
      </c>
    </row>
    <row r="4875" spans="2:10">
      <c r="B4875" t="s">
        <v>22301</v>
      </c>
      <c r="C4875" t="s">
        <v>22302</v>
      </c>
      <c r="D4875">
        <v>1</v>
      </c>
      <c r="E4875" s="160">
        <v>46105</v>
      </c>
      <c r="F4875" s="160">
        <v>46111</v>
      </c>
      <c r="G4875" s="160"/>
      <c r="H4875" s="160"/>
      <c r="I4875" s="160" t="b">
        <f t="shared" ref="I4875:I4894" si="152">IF(E4875=G4875,"yes")</f>
        <v>0</v>
      </c>
      <c r="J4875" s="160" t="str">
        <f t="shared" ref="J4875:J4894" si="153">IF(E4875&gt;G4875,"yes")</f>
        <v>yes</v>
      </c>
    </row>
    <row r="4876" spans="2:10">
      <c r="B4876" t="s">
        <v>22303</v>
      </c>
      <c r="C4876" t="s">
        <v>22304</v>
      </c>
      <c r="D4876">
        <v>1</v>
      </c>
      <c r="E4876" s="160">
        <v>46105</v>
      </c>
      <c r="F4876" s="160">
        <v>46111</v>
      </c>
      <c r="G4876" s="160"/>
      <c r="H4876" s="160"/>
      <c r="I4876" s="160" t="b">
        <f t="shared" si="152"/>
        <v>0</v>
      </c>
      <c r="J4876" s="160" t="str">
        <f t="shared" si="153"/>
        <v>yes</v>
      </c>
    </row>
    <row r="4877" spans="2:10">
      <c r="B4877" t="s">
        <v>22305</v>
      </c>
      <c r="C4877" t="s">
        <v>22306</v>
      </c>
      <c r="D4877">
        <v>1</v>
      </c>
      <c r="E4877" s="160">
        <v>46112</v>
      </c>
      <c r="F4877" s="160">
        <v>46118</v>
      </c>
      <c r="G4877" s="160"/>
      <c r="H4877" s="160"/>
      <c r="I4877" s="160" t="b">
        <f t="shared" si="152"/>
        <v>0</v>
      </c>
      <c r="J4877" s="160" t="str">
        <f t="shared" si="153"/>
        <v>yes</v>
      </c>
    </row>
    <row r="4878" spans="2:10">
      <c r="B4878" t="s">
        <v>22307</v>
      </c>
      <c r="C4878" t="s">
        <v>22308</v>
      </c>
      <c r="D4878">
        <v>1</v>
      </c>
      <c r="E4878" s="160">
        <v>46084</v>
      </c>
      <c r="F4878" s="160">
        <v>46088</v>
      </c>
      <c r="G4878" s="160"/>
      <c r="H4878" s="160"/>
      <c r="I4878" s="160" t="b">
        <f t="shared" si="152"/>
        <v>0</v>
      </c>
      <c r="J4878" s="160" t="str">
        <f t="shared" si="153"/>
        <v>yes</v>
      </c>
    </row>
    <row r="4879" spans="2:10">
      <c r="B4879" t="s">
        <v>22309</v>
      </c>
      <c r="C4879" t="s">
        <v>22310</v>
      </c>
      <c r="D4879">
        <v>1</v>
      </c>
      <c r="E4879" s="160">
        <v>46093</v>
      </c>
      <c r="F4879" s="160">
        <v>46097</v>
      </c>
      <c r="G4879" s="160"/>
      <c r="I4879" s="160" t="b">
        <f t="shared" si="152"/>
        <v>0</v>
      </c>
      <c r="J4879" s="160" t="str">
        <f t="shared" si="153"/>
        <v>yes</v>
      </c>
    </row>
    <row r="4880" spans="2:10">
      <c r="B4880" t="s">
        <v>22311</v>
      </c>
      <c r="C4880" t="s">
        <v>22312</v>
      </c>
      <c r="D4880">
        <v>1</v>
      </c>
      <c r="E4880" s="160"/>
      <c r="F4880" s="160">
        <v>46092</v>
      </c>
      <c r="G4880" s="160"/>
      <c r="H4880" s="160"/>
      <c r="I4880" s="160" t="str">
        <f t="shared" si="152"/>
        <v>yes</v>
      </c>
      <c r="J4880" s="160" t="b">
        <f t="shared" si="153"/>
        <v>0</v>
      </c>
    </row>
    <row r="4881" spans="2:10">
      <c r="B4881" t="s">
        <v>22313</v>
      </c>
      <c r="C4881" t="s">
        <v>22314</v>
      </c>
      <c r="D4881">
        <v>1</v>
      </c>
      <c r="E4881" s="160">
        <v>46112</v>
      </c>
      <c r="F4881" s="160">
        <v>46118</v>
      </c>
      <c r="G4881" s="160"/>
      <c r="H4881" s="160"/>
      <c r="I4881" s="160" t="b">
        <f t="shared" si="152"/>
        <v>0</v>
      </c>
      <c r="J4881" s="160" t="str">
        <f t="shared" si="153"/>
        <v>yes</v>
      </c>
    </row>
    <row r="4882" spans="2:10">
      <c r="B4882" t="s">
        <v>22315</v>
      </c>
      <c r="C4882" t="s">
        <v>22316</v>
      </c>
      <c r="D4882">
        <v>1</v>
      </c>
      <c r="E4882" s="160">
        <v>46119</v>
      </c>
      <c r="F4882" s="160">
        <v>46125</v>
      </c>
      <c r="G4882" s="160"/>
      <c r="H4882" s="160"/>
      <c r="I4882" s="160" t="b">
        <f t="shared" si="152"/>
        <v>0</v>
      </c>
      <c r="J4882" s="160" t="str">
        <f t="shared" si="153"/>
        <v>yes</v>
      </c>
    </row>
    <row r="4883" spans="2:10">
      <c r="B4883" t="s">
        <v>22317</v>
      </c>
      <c r="C4883" t="s">
        <v>22318</v>
      </c>
      <c r="D4883">
        <v>1</v>
      </c>
      <c r="E4883" s="160">
        <v>46068</v>
      </c>
      <c r="F4883" s="160">
        <v>46071</v>
      </c>
      <c r="G4883" s="160"/>
      <c r="I4883" s="160" t="b">
        <f t="shared" si="152"/>
        <v>0</v>
      </c>
      <c r="J4883" s="160" t="str">
        <f t="shared" si="153"/>
        <v>yes</v>
      </c>
    </row>
    <row r="4884" spans="2:10">
      <c r="B4884" t="s">
        <v>22319</v>
      </c>
      <c r="C4884" t="s">
        <v>22320</v>
      </c>
      <c r="D4884">
        <v>1</v>
      </c>
      <c r="E4884" s="160"/>
      <c r="F4884" s="160">
        <v>46067</v>
      </c>
      <c r="G4884" s="160"/>
      <c r="I4884" s="160" t="str">
        <f t="shared" si="152"/>
        <v>yes</v>
      </c>
      <c r="J4884" s="160" t="b">
        <f t="shared" si="153"/>
        <v>0</v>
      </c>
    </row>
    <row r="4885" spans="2:10">
      <c r="B4885" t="s">
        <v>22321</v>
      </c>
      <c r="C4885" t="s">
        <v>22322</v>
      </c>
      <c r="D4885">
        <v>1</v>
      </c>
      <c r="E4885" s="160">
        <v>46204</v>
      </c>
      <c r="F4885" s="160">
        <v>46210</v>
      </c>
      <c r="G4885" s="160"/>
      <c r="H4885" s="160"/>
      <c r="I4885" s="160" t="b">
        <f t="shared" si="152"/>
        <v>0</v>
      </c>
      <c r="J4885" s="160" t="str">
        <f t="shared" si="153"/>
        <v>yes</v>
      </c>
    </row>
    <row r="4886" spans="2:10">
      <c r="B4886" t="s">
        <v>22323</v>
      </c>
      <c r="C4886" t="s">
        <v>22324</v>
      </c>
      <c r="D4886">
        <v>1</v>
      </c>
      <c r="E4886" s="160">
        <v>46211</v>
      </c>
      <c r="F4886" s="160">
        <v>46217</v>
      </c>
      <c r="G4886" s="160"/>
      <c r="H4886" s="160"/>
      <c r="I4886" s="160" t="b">
        <f t="shared" si="152"/>
        <v>0</v>
      </c>
      <c r="J4886" s="160" t="str">
        <f t="shared" si="153"/>
        <v>yes</v>
      </c>
    </row>
    <row r="4887" spans="2:10">
      <c r="B4887" t="s">
        <v>22325</v>
      </c>
      <c r="C4887" t="s">
        <v>22326</v>
      </c>
      <c r="D4887">
        <v>1</v>
      </c>
      <c r="E4887" s="160">
        <v>46218</v>
      </c>
      <c r="F4887" s="160">
        <v>46224</v>
      </c>
      <c r="G4887" s="160"/>
      <c r="H4887" s="160"/>
      <c r="I4887" s="160" t="b">
        <f t="shared" si="152"/>
        <v>0</v>
      </c>
      <c r="J4887" s="160" t="str">
        <f t="shared" si="153"/>
        <v>yes</v>
      </c>
    </row>
    <row r="4888" spans="2:10">
      <c r="B4888" t="s">
        <v>22327</v>
      </c>
      <c r="C4888" t="s">
        <v>22328</v>
      </c>
      <c r="D4888">
        <v>1</v>
      </c>
      <c r="E4888" s="160">
        <v>46211</v>
      </c>
      <c r="F4888" s="160">
        <v>46217</v>
      </c>
      <c r="G4888" s="160"/>
      <c r="I4888" s="160" t="b">
        <f t="shared" si="152"/>
        <v>0</v>
      </c>
      <c r="J4888" s="160" t="str">
        <f t="shared" si="153"/>
        <v>yes</v>
      </c>
    </row>
    <row r="4889" spans="2:10">
      <c r="B4889" t="s">
        <v>22329</v>
      </c>
      <c r="C4889" t="s">
        <v>22330</v>
      </c>
      <c r="D4889">
        <v>1</v>
      </c>
      <c r="E4889" s="160">
        <v>46218</v>
      </c>
      <c r="F4889" s="160">
        <v>46224</v>
      </c>
      <c r="G4889" s="160"/>
      <c r="I4889" s="160" t="b">
        <f t="shared" si="152"/>
        <v>0</v>
      </c>
      <c r="J4889" s="160" t="str">
        <f t="shared" si="153"/>
        <v>yes</v>
      </c>
    </row>
    <row r="4890" spans="2:10">
      <c r="B4890" t="s">
        <v>22331</v>
      </c>
      <c r="C4890" t="s">
        <v>22332</v>
      </c>
      <c r="D4890">
        <v>1</v>
      </c>
      <c r="E4890" s="160">
        <v>46225</v>
      </c>
      <c r="F4890" s="160">
        <v>46231</v>
      </c>
      <c r="I4890" s="160" t="b">
        <f t="shared" si="152"/>
        <v>0</v>
      </c>
      <c r="J4890" s="160" t="str">
        <f t="shared" si="153"/>
        <v>yes</v>
      </c>
    </row>
    <row r="4891" spans="2:10">
      <c r="B4891" t="s">
        <v>22333</v>
      </c>
      <c r="C4891" t="s">
        <v>22334</v>
      </c>
      <c r="D4891">
        <v>1</v>
      </c>
      <c r="E4891" s="160">
        <v>46200</v>
      </c>
      <c r="F4891" s="160">
        <v>46203</v>
      </c>
      <c r="G4891" s="160"/>
      <c r="I4891" s="160" t="b">
        <f t="shared" si="152"/>
        <v>0</v>
      </c>
      <c r="J4891" s="160" t="str">
        <f t="shared" si="153"/>
        <v>yes</v>
      </c>
    </row>
    <row r="4892" spans="2:10">
      <c r="B4892" t="s">
        <v>22335</v>
      </c>
      <c r="C4892" t="s">
        <v>22336</v>
      </c>
      <c r="D4892">
        <v>1</v>
      </c>
      <c r="E4892" s="160">
        <v>46198</v>
      </c>
      <c r="F4892" s="160">
        <v>46202</v>
      </c>
      <c r="G4892" s="160"/>
      <c r="I4892" s="160" t="b">
        <f t="shared" si="152"/>
        <v>0</v>
      </c>
      <c r="J4892" s="160" t="str">
        <f t="shared" si="153"/>
        <v>yes</v>
      </c>
    </row>
    <row r="4893" spans="2:10">
      <c r="B4893" t="s">
        <v>22337</v>
      </c>
      <c r="C4893" t="s">
        <v>22338</v>
      </c>
      <c r="D4893">
        <v>1</v>
      </c>
      <c r="E4893" s="160">
        <v>46187</v>
      </c>
      <c r="F4893" s="160">
        <v>46190</v>
      </c>
      <c r="G4893" s="160"/>
      <c r="I4893" s="160" t="b">
        <f t="shared" si="152"/>
        <v>0</v>
      </c>
      <c r="J4893" s="160" t="str">
        <f t="shared" si="153"/>
        <v>yes</v>
      </c>
    </row>
    <row r="4894" spans="2:10">
      <c r="B4894" t="s">
        <v>22339</v>
      </c>
      <c r="C4894" t="s">
        <v>22340</v>
      </c>
      <c r="D4894">
        <v>1</v>
      </c>
      <c r="E4894" s="160"/>
      <c r="F4894" s="160">
        <v>46198</v>
      </c>
      <c r="G4894" s="160"/>
      <c r="I4894" s="160" t="str">
        <f t="shared" si="152"/>
        <v>yes</v>
      </c>
      <c r="J4894" s="160" t="b">
        <f t="shared" si="153"/>
        <v>0</v>
      </c>
    </row>
    <row r="4895" spans="2:10" ht="14.45" customHeight="1">
      <c r="E4895" s="160"/>
      <c r="F4895" s="160"/>
      <c r="G4895" s="160"/>
      <c r="H4895" s="160"/>
    </row>
    <row r="4896" spans="2:10" ht="14.45" customHeight="1">
      <c r="E4896" s="160"/>
      <c r="F4896" s="160"/>
      <c r="G4896" s="160"/>
      <c r="H4896" s="160"/>
    </row>
    <row r="4897" spans="2:8" ht="14.45" customHeight="1">
      <c r="E4897" s="160"/>
      <c r="F4897" s="160"/>
      <c r="G4897" s="160"/>
      <c r="H4897" s="160"/>
    </row>
    <row r="4898" spans="2:8" ht="14.45" customHeight="1">
      <c r="E4898" s="160"/>
      <c r="F4898" s="160"/>
      <c r="G4898" s="160"/>
      <c r="H4898" s="160"/>
    </row>
    <row r="4899" spans="2:8" ht="14.45" customHeight="1">
      <c r="E4899" s="160"/>
      <c r="F4899" s="160"/>
      <c r="G4899" s="160"/>
      <c r="H4899" s="160"/>
    </row>
    <row r="4900" spans="2:8" ht="14.45" customHeight="1">
      <c r="E4900" s="160"/>
      <c r="F4900" s="160"/>
      <c r="G4900" s="160"/>
      <c r="H4900" s="160"/>
    </row>
    <row r="4901" spans="2:8">
      <c r="B4901" t="s">
        <v>708</v>
      </c>
      <c r="C4901" t="s">
        <v>709</v>
      </c>
      <c r="D4901" t="s">
        <v>746</v>
      </c>
      <c r="E4901" s="160" t="s">
        <v>710</v>
      </c>
      <c r="F4901" s="160" t="s">
        <v>711</v>
      </c>
      <c r="G4901" s="160" t="s">
        <v>789</v>
      </c>
      <c r="H4901" s="160" t="s">
        <v>790</v>
      </c>
    </row>
    <row r="4902" spans="2:8">
      <c r="B4902" t="s">
        <v>1294</v>
      </c>
      <c r="C4902" t="s">
        <v>1295</v>
      </c>
      <c r="D4902">
        <v>1</v>
      </c>
      <c r="E4902" s="160">
        <v>45631</v>
      </c>
      <c r="F4902" s="160"/>
      <c r="G4902" s="160"/>
      <c r="H4902" s="160"/>
    </row>
    <row r="4903" spans="2:8">
      <c r="B4903" t="s">
        <v>3266</v>
      </c>
      <c r="C4903" t="s">
        <v>3267</v>
      </c>
      <c r="D4903">
        <v>1</v>
      </c>
      <c r="E4903" s="160"/>
      <c r="F4903" s="160">
        <v>45741</v>
      </c>
      <c r="G4903" s="160"/>
      <c r="H4903" s="160"/>
    </row>
    <row r="4904" spans="2:8">
      <c r="B4904" t="s">
        <v>2814</v>
      </c>
      <c r="C4904" t="s">
        <v>2815</v>
      </c>
      <c r="D4904">
        <v>1</v>
      </c>
      <c r="E4904" s="160">
        <v>45633</v>
      </c>
      <c r="F4904" s="160"/>
      <c r="G4904" s="160"/>
      <c r="H4904" s="160"/>
    </row>
    <row r="4905" spans="2:8">
      <c r="B4905" t="s">
        <v>3583</v>
      </c>
      <c r="C4905" t="s">
        <v>3584</v>
      </c>
      <c r="D4905">
        <v>1</v>
      </c>
      <c r="E4905" s="160"/>
      <c r="F4905" s="160">
        <v>45671</v>
      </c>
      <c r="G4905" s="160"/>
      <c r="H4905" s="160"/>
    </row>
    <row r="4906" spans="2:8">
      <c r="B4906" t="s">
        <v>1296</v>
      </c>
      <c r="C4906" t="s">
        <v>1297</v>
      </c>
      <c r="D4906">
        <v>1</v>
      </c>
      <c r="E4906" s="160">
        <v>45633</v>
      </c>
      <c r="F4906" s="160"/>
      <c r="G4906" s="160"/>
      <c r="H4906" s="160"/>
    </row>
    <row r="4907" spans="2:8">
      <c r="B4907" t="s">
        <v>3122</v>
      </c>
      <c r="C4907" t="s">
        <v>3123</v>
      </c>
      <c r="D4907">
        <v>1</v>
      </c>
      <c r="E4907" s="160"/>
      <c r="F4907" s="160">
        <v>45633</v>
      </c>
      <c r="G4907" s="160"/>
      <c r="H4907" s="160"/>
    </row>
    <row r="4908" spans="2:8">
      <c r="B4908" t="s">
        <v>1298</v>
      </c>
      <c r="C4908" t="s">
        <v>1299</v>
      </c>
      <c r="D4908">
        <v>1</v>
      </c>
      <c r="E4908" s="160">
        <v>45705</v>
      </c>
      <c r="F4908" s="160"/>
      <c r="G4908" s="160"/>
      <c r="H4908" s="160"/>
    </row>
    <row r="4909" spans="2:8">
      <c r="B4909" t="s">
        <v>1429</v>
      </c>
      <c r="C4909" t="s">
        <v>1430</v>
      </c>
      <c r="D4909">
        <v>1</v>
      </c>
      <c r="E4909" s="160">
        <v>45620</v>
      </c>
      <c r="F4909" s="160"/>
      <c r="G4909" s="160"/>
      <c r="H4909" s="160"/>
    </row>
    <row r="4910" spans="2:8">
      <c r="B4910" t="s">
        <v>3938</v>
      </c>
      <c r="C4910" t="s">
        <v>3939</v>
      </c>
      <c r="D4910">
        <v>1</v>
      </c>
      <c r="E4910" s="160"/>
      <c r="F4910" s="160">
        <v>45788</v>
      </c>
      <c r="G4910" s="160"/>
      <c r="H4910" s="160"/>
    </row>
    <row r="4911" spans="2:8">
      <c r="B4911" t="s">
        <v>2911</v>
      </c>
      <c r="C4911" t="s">
        <v>2912</v>
      </c>
      <c r="D4911">
        <v>1</v>
      </c>
      <c r="E4911" s="160">
        <v>45648</v>
      </c>
      <c r="F4911" s="160"/>
      <c r="G4911" s="160"/>
      <c r="H4911" s="160"/>
    </row>
    <row r="4912" spans="2:8">
      <c r="B4912" t="s">
        <v>4571</v>
      </c>
      <c r="C4912" t="s">
        <v>4572</v>
      </c>
      <c r="D4912">
        <v>1</v>
      </c>
      <c r="E4912" s="160"/>
      <c r="F4912" s="160">
        <v>45728</v>
      </c>
      <c r="G4912" s="160"/>
      <c r="H4912" s="160"/>
    </row>
    <row r="4913" spans="2:8">
      <c r="B4913" t="s">
        <v>2949</v>
      </c>
      <c r="C4913" t="s">
        <v>2950</v>
      </c>
      <c r="D4913">
        <v>1</v>
      </c>
      <c r="E4913" s="160">
        <v>45871</v>
      </c>
      <c r="F4913" s="160"/>
      <c r="G4913" s="160"/>
      <c r="H4913" s="160"/>
    </row>
    <row r="4914" spans="2:8">
      <c r="B4914" t="s">
        <v>1866</v>
      </c>
      <c r="C4914" t="s">
        <v>1867</v>
      </c>
      <c r="D4914">
        <v>1</v>
      </c>
      <c r="E4914" s="160">
        <v>45620</v>
      </c>
      <c r="F4914" s="160"/>
      <c r="G4914" s="160"/>
      <c r="H4914" s="160"/>
    </row>
    <row r="4915" spans="2:8">
      <c r="B4915" t="s">
        <v>1925</v>
      </c>
      <c r="C4915" t="s">
        <v>1926</v>
      </c>
      <c r="D4915">
        <v>1</v>
      </c>
      <c r="E4915" s="160">
        <v>45633</v>
      </c>
      <c r="F4915" s="160"/>
      <c r="G4915" s="160"/>
      <c r="H4915" s="160"/>
    </row>
    <row r="4916" spans="2:8">
      <c r="B4916" t="s">
        <v>4149</v>
      </c>
      <c r="C4916" t="s">
        <v>4150</v>
      </c>
      <c r="D4916">
        <v>1</v>
      </c>
      <c r="E4916" s="160"/>
      <c r="F4916" s="160">
        <v>45652</v>
      </c>
      <c r="G4916" s="160"/>
      <c r="H4916" s="160"/>
    </row>
    <row r="4917" spans="2:8">
      <c r="B4917" t="s">
        <v>1400</v>
      </c>
      <c r="C4917" t="s">
        <v>1401</v>
      </c>
      <c r="D4917">
        <v>1</v>
      </c>
      <c r="E4917" s="160">
        <v>45633</v>
      </c>
      <c r="F4917" s="160"/>
      <c r="G4917" s="160"/>
      <c r="H4917" s="160"/>
    </row>
    <row r="4918" spans="2:8">
      <c r="B4918" t="s">
        <v>1485</v>
      </c>
      <c r="C4918" t="s">
        <v>1486</v>
      </c>
      <c r="D4918">
        <v>1</v>
      </c>
      <c r="E4918" s="160">
        <v>45911</v>
      </c>
      <c r="F4918" s="160"/>
      <c r="G4918" s="160"/>
      <c r="H4918" s="160"/>
    </row>
    <row r="4919" spans="2:8">
      <c r="B4919" t="s">
        <v>1643</v>
      </c>
      <c r="C4919" t="s">
        <v>1644</v>
      </c>
      <c r="D4919">
        <v>1</v>
      </c>
      <c r="E4919" s="160">
        <v>45633</v>
      </c>
      <c r="F4919" s="160"/>
      <c r="G4919" s="160"/>
      <c r="H4919" s="160"/>
    </row>
    <row r="4920" spans="2:8">
      <c r="B4920" t="s">
        <v>4151</v>
      </c>
      <c r="C4920" t="s">
        <v>4152</v>
      </c>
      <c r="D4920">
        <v>1</v>
      </c>
      <c r="E4920" s="160"/>
      <c r="F4920" s="160">
        <v>45788</v>
      </c>
      <c r="G4920" s="160"/>
      <c r="H4920" s="160"/>
    </row>
    <row r="4921" spans="2:8">
      <c r="B4921" t="s">
        <v>3519</v>
      </c>
      <c r="C4921" t="s">
        <v>3520</v>
      </c>
      <c r="D4921">
        <v>1</v>
      </c>
      <c r="E4921" s="160">
        <v>45609</v>
      </c>
      <c r="F4921" s="160"/>
      <c r="G4921" s="160"/>
      <c r="H4921" s="160"/>
    </row>
    <row r="4922" spans="2:8">
      <c r="B4922" t="s">
        <v>4451</v>
      </c>
      <c r="C4922" t="s">
        <v>4452</v>
      </c>
      <c r="D4922">
        <v>1</v>
      </c>
      <c r="E4922" s="160"/>
      <c r="F4922" s="160">
        <v>45677</v>
      </c>
      <c r="G4922" s="160"/>
      <c r="H4922" s="160"/>
    </row>
    <row r="4923" spans="2:8">
      <c r="B4923" t="s">
        <v>3744</v>
      </c>
      <c r="C4923" t="s">
        <v>3745</v>
      </c>
      <c r="D4923">
        <v>1</v>
      </c>
      <c r="E4923" s="160">
        <v>45911</v>
      </c>
      <c r="F4923" s="160"/>
      <c r="G4923" s="160"/>
      <c r="H4923" s="160"/>
    </row>
    <row r="4924" spans="2:8">
      <c r="B4924" t="s">
        <v>4145</v>
      </c>
      <c r="C4924" t="s">
        <v>4146</v>
      </c>
      <c r="D4924">
        <v>1</v>
      </c>
      <c r="E4924" s="160">
        <v>45871</v>
      </c>
      <c r="F4924" s="160"/>
      <c r="G4924" s="160"/>
      <c r="H4924" s="160"/>
    </row>
    <row r="4925" spans="2:8">
      <c r="B4925" t="s">
        <v>2761</v>
      </c>
      <c r="C4925" t="s">
        <v>2762</v>
      </c>
      <c r="D4925">
        <v>1</v>
      </c>
      <c r="E4925" s="160">
        <v>45633</v>
      </c>
      <c r="F4925" s="160"/>
      <c r="G4925" s="160"/>
      <c r="H4925" s="160"/>
    </row>
    <row r="4926" spans="2:8">
      <c r="B4926" t="s">
        <v>2526</v>
      </c>
      <c r="C4926" t="s">
        <v>2527</v>
      </c>
      <c r="D4926">
        <v>1</v>
      </c>
      <c r="E4926" s="160">
        <v>45648</v>
      </c>
      <c r="F4926" s="160"/>
      <c r="G4926" s="160"/>
      <c r="H4926" s="160"/>
    </row>
    <row r="4927" spans="2:8">
      <c r="B4927" t="s">
        <v>4234</v>
      </c>
      <c r="C4927" t="s">
        <v>4235</v>
      </c>
      <c r="D4927">
        <v>1</v>
      </c>
      <c r="E4927" s="160"/>
      <c r="F4927" s="160">
        <v>45648</v>
      </c>
      <c r="G4927" s="160"/>
      <c r="H4927" s="160"/>
    </row>
    <row r="4928" spans="2:8">
      <c r="B4928" t="s">
        <v>1388</v>
      </c>
      <c r="C4928" t="s">
        <v>1389</v>
      </c>
      <c r="D4928">
        <v>1</v>
      </c>
      <c r="E4928" s="160">
        <v>45705</v>
      </c>
      <c r="F4928" s="160"/>
      <c r="G4928" s="160"/>
      <c r="H4928" s="160"/>
    </row>
    <row r="4929" spans="2:8">
      <c r="B4929" t="s">
        <v>1897</v>
      </c>
      <c r="C4929" t="s">
        <v>1898</v>
      </c>
      <c r="D4929">
        <v>1</v>
      </c>
      <c r="E4929" s="160">
        <v>45633</v>
      </c>
      <c r="F4929" s="160"/>
      <c r="G4929" s="160"/>
      <c r="H4929" s="160"/>
    </row>
    <row r="4930" spans="2:8">
      <c r="B4930" t="s">
        <v>3541</v>
      </c>
      <c r="C4930" t="s">
        <v>3542</v>
      </c>
      <c r="D4930">
        <v>1</v>
      </c>
      <c r="E4930" s="160"/>
      <c r="F4930" s="160">
        <v>45741</v>
      </c>
      <c r="G4930" s="160"/>
      <c r="H4930" s="160"/>
    </row>
    <row r="4931" spans="2:8">
      <c r="B4931" t="s">
        <v>3746</v>
      </c>
      <c r="C4931" t="s">
        <v>3747</v>
      </c>
      <c r="D4931">
        <v>1</v>
      </c>
      <c r="E4931" s="160">
        <v>45711</v>
      </c>
      <c r="F4931" s="160"/>
      <c r="G4931" s="160"/>
      <c r="H4931" s="160"/>
    </row>
    <row r="4932" spans="2:8">
      <c r="B4932" t="s">
        <v>4541</v>
      </c>
      <c r="C4932" t="s">
        <v>4542</v>
      </c>
      <c r="D4932">
        <v>1</v>
      </c>
      <c r="E4932" s="160"/>
      <c r="F4932" s="160">
        <v>45711</v>
      </c>
      <c r="G4932" s="160"/>
      <c r="H4932" s="160"/>
    </row>
    <row r="4933" spans="2:8">
      <c r="B4933" t="s">
        <v>2667</v>
      </c>
      <c r="C4933" t="s">
        <v>2668</v>
      </c>
      <c r="D4933">
        <v>1</v>
      </c>
      <c r="E4933" s="160">
        <v>45598</v>
      </c>
      <c r="F4933" s="160"/>
      <c r="G4933" s="160"/>
      <c r="H4933" s="160"/>
    </row>
    <row r="4934" spans="2:8">
      <c r="B4934" t="s">
        <v>4548</v>
      </c>
      <c r="C4934" t="s">
        <v>4549</v>
      </c>
      <c r="D4934">
        <v>1</v>
      </c>
      <c r="E4934" s="160"/>
      <c r="F4934" s="160">
        <v>45711</v>
      </c>
      <c r="G4934" s="160"/>
      <c r="H4934" s="160"/>
    </row>
    <row r="4935" spans="2:8">
      <c r="B4935" t="s">
        <v>4539</v>
      </c>
      <c r="C4935" t="s">
        <v>4540</v>
      </c>
      <c r="D4935">
        <v>1</v>
      </c>
      <c r="E4935" s="160">
        <v>45579</v>
      </c>
      <c r="F4935" s="160"/>
      <c r="G4935" s="160"/>
      <c r="H4935" s="160"/>
    </row>
    <row r="4936" spans="2:8">
      <c r="B4936" t="s">
        <v>4614</v>
      </c>
      <c r="C4936" t="s">
        <v>4615</v>
      </c>
      <c r="D4936">
        <v>1</v>
      </c>
      <c r="E4936" s="160">
        <v>45871</v>
      </c>
      <c r="F4936" s="160"/>
      <c r="G4936" s="160"/>
      <c r="H4936" s="160"/>
    </row>
    <row r="4937" spans="2:8">
      <c r="B4937" t="s">
        <v>2816</v>
      </c>
      <c r="C4937" t="s">
        <v>2817</v>
      </c>
      <c r="D4937">
        <v>1</v>
      </c>
      <c r="E4937" s="160">
        <v>45836</v>
      </c>
      <c r="F4937" s="160"/>
      <c r="G4937" s="160"/>
      <c r="H4937" s="160"/>
    </row>
    <row r="4938" spans="2:8">
      <c r="B4938" t="s">
        <v>3799</v>
      </c>
      <c r="C4938" t="s">
        <v>3800</v>
      </c>
      <c r="D4938">
        <v>1</v>
      </c>
      <c r="E4938" s="160">
        <v>45762</v>
      </c>
      <c r="F4938" s="160"/>
      <c r="G4938" s="160"/>
      <c r="H4938" s="160"/>
    </row>
    <row r="4939" spans="2:8">
      <c r="B4939" t="s">
        <v>4574</v>
      </c>
      <c r="C4939" t="s">
        <v>4575</v>
      </c>
      <c r="D4939">
        <v>1</v>
      </c>
      <c r="E4939" s="160"/>
      <c r="F4939" s="160">
        <v>45795</v>
      </c>
      <c r="G4939" s="160"/>
      <c r="H4939" s="160"/>
    </row>
    <row r="4940" spans="2:8">
      <c r="B4940" t="s">
        <v>4638</v>
      </c>
      <c r="C4940" t="s">
        <v>4639</v>
      </c>
      <c r="D4940">
        <v>1</v>
      </c>
      <c r="E4940" s="160">
        <v>45582</v>
      </c>
      <c r="F4940" s="160"/>
      <c r="G4940" s="160">
        <v>45703</v>
      </c>
      <c r="H4940" s="160"/>
    </row>
    <row r="4941" spans="2:8">
      <c r="B4941" t="s">
        <v>4652</v>
      </c>
      <c r="C4941" t="s">
        <v>4653</v>
      </c>
      <c r="D4941">
        <v>1</v>
      </c>
      <c r="E4941" s="160"/>
      <c r="F4941" s="160">
        <v>45822</v>
      </c>
      <c r="G4941" s="160"/>
      <c r="H4941" s="160"/>
    </row>
    <row r="4942" spans="2:8">
      <c r="B4942" t="s">
        <v>4659</v>
      </c>
      <c r="C4942" t="s">
        <v>9638</v>
      </c>
      <c r="D4942">
        <v>1</v>
      </c>
      <c r="E4942" s="160">
        <v>45911</v>
      </c>
      <c r="F4942" s="160"/>
      <c r="G4942" s="160"/>
      <c r="H4942" s="160"/>
    </row>
    <row r="4943" spans="2:8">
      <c r="B4943" t="s">
        <v>807</v>
      </c>
      <c r="C4943" t="s">
        <v>9639</v>
      </c>
      <c r="D4943">
        <v>1</v>
      </c>
      <c r="E4943" s="160">
        <v>45503</v>
      </c>
      <c r="F4943" s="160">
        <v>45505</v>
      </c>
      <c r="G4943" s="160">
        <v>45556</v>
      </c>
      <c r="H4943" s="160">
        <v>45586</v>
      </c>
    </row>
    <row r="4944" spans="2:8">
      <c r="B4944" t="s">
        <v>1051</v>
      </c>
      <c r="C4944" t="s">
        <v>9640</v>
      </c>
      <c r="D4944">
        <v>1</v>
      </c>
      <c r="E4944" s="160">
        <v>45508</v>
      </c>
      <c r="F4944" s="160">
        <v>45517</v>
      </c>
      <c r="G4944" s="160">
        <v>45575</v>
      </c>
      <c r="H4944" s="160">
        <v>45664</v>
      </c>
    </row>
    <row r="4945" spans="2:8">
      <c r="B4945" t="s">
        <v>1052</v>
      </c>
      <c r="C4945" t="s">
        <v>9641</v>
      </c>
      <c r="D4945">
        <v>1</v>
      </c>
      <c r="E4945" s="160">
        <v>45507</v>
      </c>
      <c r="F4945" s="160">
        <v>45509</v>
      </c>
      <c r="G4945" s="160">
        <v>45610</v>
      </c>
      <c r="H4945" s="160">
        <v>45640</v>
      </c>
    </row>
    <row r="4946" spans="2:8">
      <c r="B4946" t="s">
        <v>1067</v>
      </c>
      <c r="C4946" t="s">
        <v>9642</v>
      </c>
      <c r="D4946">
        <v>1</v>
      </c>
      <c r="E4946" s="160">
        <v>45518</v>
      </c>
      <c r="F4946" s="160">
        <v>45529</v>
      </c>
      <c r="G4946" s="160">
        <v>45612</v>
      </c>
      <c r="H4946" s="160">
        <v>45700</v>
      </c>
    </row>
    <row r="4947" spans="2:8">
      <c r="B4947" t="s">
        <v>1041</v>
      </c>
      <c r="C4947" t="s">
        <v>9643</v>
      </c>
      <c r="D4947">
        <v>1</v>
      </c>
      <c r="E4947" s="160">
        <v>45503</v>
      </c>
      <c r="F4947" s="160">
        <v>45505</v>
      </c>
      <c r="G4947" s="160">
        <v>45596</v>
      </c>
      <c r="H4947" s="160">
        <v>45626</v>
      </c>
    </row>
    <row r="4948" spans="2:8">
      <c r="B4948" t="s">
        <v>1053</v>
      </c>
      <c r="C4948" t="s">
        <v>9644</v>
      </c>
      <c r="D4948">
        <v>1</v>
      </c>
      <c r="E4948" s="160">
        <v>45508</v>
      </c>
      <c r="F4948" s="160">
        <v>45517</v>
      </c>
      <c r="G4948" s="160">
        <v>45598</v>
      </c>
      <c r="H4948" s="160">
        <v>45686</v>
      </c>
    </row>
    <row r="4949" spans="2:8">
      <c r="B4949" t="s">
        <v>1042</v>
      </c>
      <c r="C4949" t="s">
        <v>9645</v>
      </c>
      <c r="D4949">
        <v>1</v>
      </c>
      <c r="E4949" s="160">
        <v>45503</v>
      </c>
      <c r="F4949" s="160">
        <v>45505</v>
      </c>
      <c r="G4949" s="160">
        <v>45616</v>
      </c>
      <c r="H4949" s="160">
        <v>45645</v>
      </c>
    </row>
    <row r="4950" spans="2:8">
      <c r="B4950" t="s">
        <v>1054</v>
      </c>
      <c r="C4950" t="s">
        <v>9646</v>
      </c>
      <c r="D4950">
        <v>1</v>
      </c>
      <c r="E4950" s="160">
        <v>45508</v>
      </c>
      <c r="F4950" s="160">
        <v>45517</v>
      </c>
      <c r="G4950" s="160">
        <v>45625</v>
      </c>
      <c r="H4950" s="160">
        <v>45714</v>
      </c>
    </row>
    <row r="4951" spans="2:8">
      <c r="B4951" t="s">
        <v>808</v>
      </c>
      <c r="C4951" t="s">
        <v>9647</v>
      </c>
      <c r="D4951">
        <v>1</v>
      </c>
      <c r="E4951" s="160">
        <v>45503</v>
      </c>
      <c r="F4951" s="160">
        <v>45505</v>
      </c>
      <c r="G4951" s="160">
        <v>45559</v>
      </c>
      <c r="H4951" s="160">
        <v>45588</v>
      </c>
    </row>
    <row r="4952" spans="2:8">
      <c r="B4952" t="s">
        <v>1055</v>
      </c>
      <c r="C4952" t="s">
        <v>9648</v>
      </c>
      <c r="D4952">
        <v>1</v>
      </c>
      <c r="E4952" s="160">
        <v>45508</v>
      </c>
      <c r="F4952" s="160">
        <v>45517</v>
      </c>
      <c r="G4952" s="160">
        <v>45564</v>
      </c>
      <c r="H4952" s="160">
        <v>45651</v>
      </c>
    </row>
    <row r="4953" spans="2:8">
      <c r="B4953" t="s">
        <v>1043</v>
      </c>
      <c r="C4953" t="s">
        <v>9649</v>
      </c>
      <c r="D4953">
        <v>1</v>
      </c>
      <c r="E4953" s="160">
        <v>45503</v>
      </c>
      <c r="F4953" s="160">
        <v>45505</v>
      </c>
      <c r="G4953" s="160">
        <v>45627</v>
      </c>
      <c r="H4953" s="160">
        <v>45656</v>
      </c>
    </row>
    <row r="4954" spans="2:8">
      <c r="B4954" t="s">
        <v>1056</v>
      </c>
      <c r="C4954" t="s">
        <v>9650</v>
      </c>
      <c r="D4954">
        <v>1</v>
      </c>
      <c r="E4954" s="160">
        <v>45508</v>
      </c>
      <c r="F4954" s="160">
        <v>45517</v>
      </c>
      <c r="G4954" s="160">
        <v>45637</v>
      </c>
      <c r="H4954" s="160">
        <v>45726</v>
      </c>
    </row>
    <row r="4955" spans="2:8">
      <c r="B4955" t="s">
        <v>1044</v>
      </c>
      <c r="C4955" t="s">
        <v>9651</v>
      </c>
      <c r="D4955">
        <v>1</v>
      </c>
      <c r="E4955" s="160">
        <v>45503</v>
      </c>
      <c r="F4955" s="160">
        <v>45505</v>
      </c>
      <c r="G4955" s="160">
        <v>45666</v>
      </c>
      <c r="H4955" s="160">
        <v>45696</v>
      </c>
    </row>
    <row r="4956" spans="2:8">
      <c r="B4956" t="s">
        <v>1057</v>
      </c>
      <c r="C4956" t="s">
        <v>9652</v>
      </c>
      <c r="D4956">
        <v>1</v>
      </c>
      <c r="E4956" s="160">
        <v>45508</v>
      </c>
      <c r="F4956" s="160">
        <v>45517</v>
      </c>
      <c r="G4956" s="160">
        <v>45670</v>
      </c>
      <c r="H4956" s="160">
        <v>45757</v>
      </c>
    </row>
    <row r="4957" spans="2:8">
      <c r="B4957" t="s">
        <v>1045</v>
      </c>
      <c r="C4957" t="s">
        <v>9653</v>
      </c>
      <c r="D4957">
        <v>1</v>
      </c>
      <c r="E4957" s="160">
        <v>45503</v>
      </c>
      <c r="F4957" s="160">
        <v>45505</v>
      </c>
      <c r="G4957" s="160">
        <v>45636</v>
      </c>
      <c r="H4957" s="160">
        <v>45665</v>
      </c>
    </row>
    <row r="4958" spans="2:8">
      <c r="B4958" t="s">
        <v>1058</v>
      </c>
      <c r="C4958" t="s">
        <v>9654</v>
      </c>
      <c r="D4958">
        <v>1</v>
      </c>
      <c r="E4958" s="160">
        <v>45508</v>
      </c>
      <c r="F4958" s="160">
        <v>45517</v>
      </c>
      <c r="G4958" s="160">
        <v>45643</v>
      </c>
      <c r="H4958" s="160">
        <v>45732</v>
      </c>
    </row>
    <row r="4959" spans="2:8">
      <c r="B4959" t="s">
        <v>1046</v>
      </c>
      <c r="C4959" t="s">
        <v>9655</v>
      </c>
      <c r="D4959">
        <v>1</v>
      </c>
      <c r="E4959" s="160">
        <v>45503</v>
      </c>
      <c r="F4959" s="160">
        <v>45505</v>
      </c>
      <c r="G4959" s="160">
        <v>45721</v>
      </c>
      <c r="H4959" s="160">
        <v>45750</v>
      </c>
    </row>
    <row r="4960" spans="2:8">
      <c r="B4960" t="s">
        <v>1059</v>
      </c>
      <c r="C4960" t="s">
        <v>9656</v>
      </c>
      <c r="D4960">
        <v>1</v>
      </c>
      <c r="E4960" s="160">
        <v>45508</v>
      </c>
      <c r="F4960" s="160">
        <v>45517</v>
      </c>
      <c r="G4960" s="160">
        <v>45728</v>
      </c>
      <c r="H4960" s="160">
        <v>45817</v>
      </c>
    </row>
    <row r="4961" spans="2:8">
      <c r="B4961" t="s">
        <v>1047</v>
      </c>
      <c r="C4961" t="s">
        <v>9657</v>
      </c>
      <c r="D4961">
        <v>1</v>
      </c>
      <c r="E4961" s="160">
        <v>45503</v>
      </c>
      <c r="F4961" s="160">
        <v>45505</v>
      </c>
      <c r="G4961" s="160">
        <v>45598</v>
      </c>
      <c r="H4961" s="160">
        <v>45627</v>
      </c>
    </row>
    <row r="4962" spans="2:8">
      <c r="B4962" t="s">
        <v>1060</v>
      </c>
      <c r="C4962" t="s">
        <v>9658</v>
      </c>
      <c r="D4962">
        <v>1</v>
      </c>
      <c r="E4962" s="160">
        <v>45508</v>
      </c>
      <c r="F4962" s="160">
        <v>45517</v>
      </c>
      <c r="G4962" s="160">
        <v>45602</v>
      </c>
      <c r="H4962" s="160">
        <v>45691</v>
      </c>
    </row>
    <row r="4963" spans="2:8">
      <c r="B4963" t="s">
        <v>1048</v>
      </c>
      <c r="C4963" t="s">
        <v>9659</v>
      </c>
      <c r="D4963">
        <v>1</v>
      </c>
      <c r="E4963" s="160">
        <v>45503</v>
      </c>
      <c r="F4963" s="160">
        <v>45505</v>
      </c>
      <c r="G4963" s="160">
        <v>45698</v>
      </c>
      <c r="H4963" s="160">
        <v>45727</v>
      </c>
    </row>
    <row r="4964" spans="2:8">
      <c r="B4964" t="s">
        <v>1061</v>
      </c>
      <c r="C4964" t="s">
        <v>9660</v>
      </c>
      <c r="D4964">
        <v>1</v>
      </c>
      <c r="E4964" s="160">
        <v>45508</v>
      </c>
      <c r="F4964" s="160">
        <v>45517</v>
      </c>
      <c r="G4964" s="160">
        <v>45706</v>
      </c>
      <c r="H4964" s="160">
        <v>45795</v>
      </c>
    </row>
    <row r="4965" spans="2:8">
      <c r="B4965" t="s">
        <v>1049</v>
      </c>
      <c r="C4965" t="s">
        <v>9661</v>
      </c>
      <c r="D4965">
        <v>1</v>
      </c>
      <c r="E4965" s="160">
        <v>45503</v>
      </c>
      <c r="F4965" s="160">
        <v>45505</v>
      </c>
      <c r="G4965" s="160">
        <v>45596</v>
      </c>
      <c r="H4965" s="160">
        <v>45626</v>
      </c>
    </row>
    <row r="4966" spans="2:8">
      <c r="B4966" t="s">
        <v>1062</v>
      </c>
      <c r="C4966" t="s">
        <v>9662</v>
      </c>
      <c r="D4966">
        <v>1</v>
      </c>
      <c r="E4966" s="160">
        <v>45508</v>
      </c>
      <c r="F4966" s="160">
        <v>45517</v>
      </c>
      <c r="G4966" s="160">
        <v>45601</v>
      </c>
      <c r="H4966" s="160">
        <v>45690</v>
      </c>
    </row>
    <row r="4967" spans="2:8">
      <c r="B4967" t="s">
        <v>939</v>
      </c>
      <c r="C4967" t="s">
        <v>940</v>
      </c>
      <c r="D4967">
        <v>1</v>
      </c>
      <c r="E4967" s="160">
        <v>45911</v>
      </c>
      <c r="F4967" s="160">
        <v>45914</v>
      </c>
      <c r="G4967" s="160">
        <v>45854</v>
      </c>
      <c r="H4967" s="160">
        <v>45868</v>
      </c>
    </row>
    <row r="4968" spans="2:8">
      <c r="B4968" t="s">
        <v>955</v>
      </c>
      <c r="C4968" t="s">
        <v>956</v>
      </c>
      <c r="D4968">
        <v>1</v>
      </c>
      <c r="E4968" s="160">
        <v>45911</v>
      </c>
      <c r="F4968" s="160">
        <v>45918</v>
      </c>
      <c r="G4968" s="160">
        <v>45850</v>
      </c>
      <c r="H4968" s="160">
        <v>45859</v>
      </c>
    </row>
    <row r="4969" spans="2:8" ht="14.45" customHeight="1">
      <c r="B4969" t="s">
        <v>953</v>
      </c>
      <c r="C4969" t="s">
        <v>954</v>
      </c>
      <c r="D4969">
        <v>1</v>
      </c>
      <c r="E4969" s="160">
        <v>45911</v>
      </c>
      <c r="F4969" s="160">
        <v>45918</v>
      </c>
      <c r="G4969" s="160">
        <v>45861</v>
      </c>
      <c r="H4969" s="160">
        <v>45868</v>
      </c>
    </row>
    <row r="4970" spans="2:8" ht="14.45" customHeight="1">
      <c r="B4970" t="s">
        <v>965</v>
      </c>
      <c r="C4970" t="s">
        <v>966</v>
      </c>
      <c r="D4970">
        <v>1</v>
      </c>
      <c r="E4970" s="160">
        <v>45911</v>
      </c>
      <c r="F4970" s="160">
        <v>45918</v>
      </c>
      <c r="G4970" s="160">
        <v>45839</v>
      </c>
      <c r="H4970" s="160">
        <v>45846</v>
      </c>
    </row>
    <row r="4971" spans="2:8" ht="14.45" customHeight="1">
      <c r="B4971" t="s">
        <v>902</v>
      </c>
      <c r="C4971" t="s">
        <v>903</v>
      </c>
      <c r="D4971">
        <v>1</v>
      </c>
      <c r="E4971" s="160">
        <v>45531</v>
      </c>
      <c r="F4971" s="160">
        <v>45538</v>
      </c>
      <c r="G4971" s="160">
        <v>45748</v>
      </c>
      <c r="H4971" s="160">
        <v>45755</v>
      </c>
    </row>
    <row r="4972" spans="2:8" ht="14.45" customHeight="1">
      <c r="B4972" t="s">
        <v>967</v>
      </c>
      <c r="C4972" t="s">
        <v>968</v>
      </c>
      <c r="D4972">
        <v>1</v>
      </c>
      <c r="E4972" s="160">
        <v>45531</v>
      </c>
      <c r="F4972" s="160">
        <v>45538</v>
      </c>
      <c r="G4972" s="160">
        <v>45839</v>
      </c>
      <c r="H4972" s="160">
        <v>45853</v>
      </c>
    </row>
    <row r="4973" spans="2:8" ht="14.45" customHeight="1">
      <c r="B4973" t="s">
        <v>945</v>
      </c>
      <c r="C4973" t="s">
        <v>946</v>
      </c>
      <c r="D4973">
        <v>1</v>
      </c>
      <c r="E4973" s="160">
        <v>45531</v>
      </c>
      <c r="F4973" s="160">
        <v>45538</v>
      </c>
      <c r="G4973" s="160">
        <v>45748</v>
      </c>
      <c r="H4973" s="160">
        <v>45752</v>
      </c>
    </row>
    <row r="4974" spans="2:8" ht="14.45" customHeight="1">
      <c r="B4974" t="s">
        <v>963</v>
      </c>
      <c r="C4974" t="s">
        <v>964</v>
      </c>
      <c r="D4974">
        <v>1</v>
      </c>
      <c r="E4974" s="160">
        <v>45631</v>
      </c>
      <c r="F4974" s="160">
        <v>45638</v>
      </c>
      <c r="G4974" s="160">
        <v>45748</v>
      </c>
      <c r="H4974" s="160">
        <v>45752</v>
      </c>
    </row>
    <row r="4975" spans="2:8" ht="14.45" customHeight="1">
      <c r="B4975" t="s">
        <v>985</v>
      </c>
      <c r="C4975" t="s">
        <v>986</v>
      </c>
      <c r="D4975">
        <v>1</v>
      </c>
      <c r="E4975" s="160">
        <v>45631</v>
      </c>
      <c r="F4975" s="160">
        <v>45638</v>
      </c>
      <c r="G4975" s="160">
        <v>45818</v>
      </c>
      <c r="H4975" s="160">
        <v>45826</v>
      </c>
    </row>
    <row r="4976" spans="2:8" ht="14.45" customHeight="1">
      <c r="B4976" t="s">
        <v>1000</v>
      </c>
      <c r="C4976" t="s">
        <v>1001</v>
      </c>
      <c r="D4976">
        <v>1</v>
      </c>
      <c r="E4976" s="160">
        <v>45531</v>
      </c>
      <c r="F4976" s="160">
        <v>45538</v>
      </c>
      <c r="G4976" s="160">
        <v>45698</v>
      </c>
      <c r="H4976" s="160">
        <v>45713</v>
      </c>
    </row>
    <row r="4977" spans="2:8" ht="14.45" customHeight="1">
      <c r="B4977" t="s">
        <v>1006</v>
      </c>
      <c r="C4977" t="s">
        <v>1007</v>
      </c>
      <c r="D4977">
        <v>1</v>
      </c>
      <c r="E4977" s="160">
        <v>45633</v>
      </c>
      <c r="F4977" s="160">
        <v>45640</v>
      </c>
      <c r="G4977" s="160">
        <v>45698</v>
      </c>
      <c r="H4977" s="160">
        <v>45714</v>
      </c>
    </row>
    <row r="4978" spans="2:8" ht="14.45" customHeight="1">
      <c r="B4978" t="s">
        <v>1002</v>
      </c>
      <c r="C4978" t="s">
        <v>1003</v>
      </c>
      <c r="D4978">
        <v>1</v>
      </c>
      <c r="E4978" s="160">
        <v>45633</v>
      </c>
      <c r="F4978" s="160">
        <v>45640</v>
      </c>
      <c r="G4978" s="160">
        <v>45698</v>
      </c>
      <c r="H4978" s="160">
        <v>45707</v>
      </c>
    </row>
    <row r="4979" spans="2:8" ht="14.45" customHeight="1">
      <c r="B4979" t="s">
        <v>1016</v>
      </c>
      <c r="C4979" t="s">
        <v>1017</v>
      </c>
      <c r="D4979">
        <v>1</v>
      </c>
      <c r="E4979" s="160">
        <v>45911</v>
      </c>
      <c r="F4979" s="160">
        <v>45918</v>
      </c>
      <c r="G4979" s="160">
        <v>45846</v>
      </c>
      <c r="H4979" s="160">
        <v>45860</v>
      </c>
    </row>
    <row r="4980" spans="2:8" ht="14.45" customHeight="1">
      <c r="B4980" t="s">
        <v>1018</v>
      </c>
      <c r="C4980" t="s">
        <v>1019</v>
      </c>
      <c r="D4980">
        <v>1</v>
      </c>
      <c r="E4980" s="160">
        <v>45911</v>
      </c>
      <c r="F4980" s="160">
        <v>45918</v>
      </c>
      <c r="G4980" s="160">
        <v>45839</v>
      </c>
      <c r="H4980" s="160">
        <v>45854</v>
      </c>
    </row>
    <row r="4981" spans="2:8" ht="14.45" customHeight="1">
      <c r="B4981" t="s">
        <v>1024</v>
      </c>
      <c r="C4981" t="s">
        <v>1025</v>
      </c>
      <c r="D4981">
        <v>1</v>
      </c>
      <c r="E4981" s="160">
        <v>45911</v>
      </c>
      <c r="F4981" s="160">
        <v>45918</v>
      </c>
      <c r="G4981" s="160">
        <v>45857</v>
      </c>
      <c r="H4981" s="160">
        <v>45869</v>
      </c>
    </row>
    <row r="4982" spans="2:8" ht="14.45" customHeight="1">
      <c r="B4982" t="s">
        <v>1026</v>
      </c>
      <c r="C4982" t="s">
        <v>1027</v>
      </c>
      <c r="D4982">
        <v>1</v>
      </c>
      <c r="E4982" s="160">
        <v>45911</v>
      </c>
      <c r="F4982" s="160">
        <v>45918</v>
      </c>
      <c r="G4982" s="160">
        <v>45845</v>
      </c>
      <c r="H4982" s="160">
        <v>45861</v>
      </c>
    </row>
    <row r="4983" spans="2:8" ht="14.45" customHeight="1">
      <c r="B4983" t="s">
        <v>1004</v>
      </c>
      <c r="C4983" t="s">
        <v>1005</v>
      </c>
      <c r="D4983">
        <v>1</v>
      </c>
      <c r="E4983" s="160">
        <v>45871</v>
      </c>
      <c r="F4983" s="160">
        <v>45878</v>
      </c>
      <c r="G4983" s="160">
        <v>45860</v>
      </c>
      <c r="H4983" s="160">
        <v>45867</v>
      </c>
    </row>
    <row r="4984" spans="2:8" ht="14.45" customHeight="1">
      <c r="B4984" t="s">
        <v>1008</v>
      </c>
      <c r="C4984" t="s">
        <v>1009</v>
      </c>
      <c r="D4984">
        <v>1</v>
      </c>
      <c r="E4984" s="160">
        <v>45879</v>
      </c>
      <c r="F4984" s="160">
        <v>45886</v>
      </c>
      <c r="G4984" s="160">
        <v>45748</v>
      </c>
      <c r="H4984" s="160">
        <v>45761</v>
      </c>
    </row>
    <row r="4985" spans="2:8" ht="14.45" customHeight="1">
      <c r="B4985" t="s">
        <v>1010</v>
      </c>
      <c r="C4985" t="s">
        <v>1011</v>
      </c>
      <c r="D4985">
        <v>1</v>
      </c>
      <c r="E4985" s="160">
        <v>45887</v>
      </c>
      <c r="F4985" s="160">
        <v>45894</v>
      </c>
      <c r="G4985" s="160">
        <v>45692</v>
      </c>
      <c r="H4985" s="160">
        <v>45699</v>
      </c>
    </row>
    <row r="4986" spans="2:8" ht="14.45" customHeight="1">
      <c r="B4986" t="s">
        <v>1012</v>
      </c>
      <c r="C4986" t="s">
        <v>1013</v>
      </c>
      <c r="D4986">
        <v>1</v>
      </c>
      <c r="E4986" s="160">
        <v>45895</v>
      </c>
      <c r="F4986" s="160">
        <v>45902</v>
      </c>
      <c r="G4986" s="160">
        <v>45600</v>
      </c>
      <c r="H4986" s="160">
        <v>45606</v>
      </c>
    </row>
    <row r="4987" spans="2:8" ht="14.45" customHeight="1">
      <c r="B4987" t="s">
        <v>1020</v>
      </c>
      <c r="C4987" t="s">
        <v>1021</v>
      </c>
      <c r="D4987">
        <v>1</v>
      </c>
      <c r="E4987" s="160">
        <v>45903</v>
      </c>
      <c r="F4987" s="160">
        <v>45910</v>
      </c>
      <c r="G4987" s="160">
        <v>45599</v>
      </c>
      <c r="H4987" s="160">
        <v>45607</v>
      </c>
    </row>
    <row r="4988" spans="2:8" ht="14.45" customHeight="1">
      <c r="B4988" t="s">
        <v>969</v>
      </c>
      <c r="C4988" t="s">
        <v>970</v>
      </c>
      <c r="D4988">
        <v>1</v>
      </c>
      <c r="E4988" s="160">
        <v>45679</v>
      </c>
      <c r="F4988" s="160">
        <v>45686</v>
      </c>
      <c r="G4988" s="160">
        <v>45643</v>
      </c>
      <c r="H4988" s="160">
        <v>45657</v>
      </c>
    </row>
    <row r="4989" spans="2:8" ht="14.45" customHeight="1">
      <c r="B4989" t="s">
        <v>971</v>
      </c>
      <c r="C4989" t="s">
        <v>972</v>
      </c>
      <c r="D4989">
        <v>1</v>
      </c>
      <c r="E4989" s="160">
        <v>45620</v>
      </c>
      <c r="F4989" s="160">
        <v>45627</v>
      </c>
      <c r="G4989" s="160">
        <v>45602</v>
      </c>
      <c r="H4989" s="160">
        <v>45621</v>
      </c>
    </row>
    <row r="4990" spans="2:8" ht="14.45" customHeight="1">
      <c r="B4990" t="s">
        <v>987</v>
      </c>
      <c r="C4990" t="s">
        <v>988</v>
      </c>
      <c r="D4990">
        <v>1</v>
      </c>
      <c r="E4990" s="160">
        <v>45620</v>
      </c>
      <c r="F4990" s="160">
        <v>45627</v>
      </c>
      <c r="G4990" s="160">
        <v>45608</v>
      </c>
      <c r="H4990" s="160">
        <v>45624</v>
      </c>
    </row>
    <row r="4991" spans="2:8" ht="14.45" customHeight="1">
      <c r="B4991" t="s">
        <v>992</v>
      </c>
      <c r="C4991" t="s">
        <v>993</v>
      </c>
      <c r="D4991">
        <v>1</v>
      </c>
      <c r="E4991" s="160">
        <v>45620</v>
      </c>
      <c r="F4991" s="160">
        <v>45627</v>
      </c>
      <c r="G4991" s="160">
        <v>45598</v>
      </c>
      <c r="H4991" s="160">
        <v>45608</v>
      </c>
    </row>
    <row r="4992" spans="2:8" ht="14.45" customHeight="1">
      <c r="B4992" t="s">
        <v>994</v>
      </c>
      <c r="C4992" t="s">
        <v>995</v>
      </c>
      <c r="D4992">
        <v>1</v>
      </c>
      <c r="E4992" s="160">
        <v>45628</v>
      </c>
      <c r="F4992" s="160">
        <v>45635</v>
      </c>
      <c r="G4992" s="160">
        <v>45658</v>
      </c>
      <c r="H4992" s="160">
        <v>45665</v>
      </c>
    </row>
    <row r="4993" spans="2:8">
      <c r="B4993" t="s">
        <v>998</v>
      </c>
      <c r="C4993" t="s">
        <v>999</v>
      </c>
      <c r="D4993">
        <v>1</v>
      </c>
      <c r="E4993" s="160">
        <v>45636</v>
      </c>
      <c r="F4993" s="160">
        <v>45643</v>
      </c>
      <c r="G4993" s="160">
        <v>45733</v>
      </c>
      <c r="H4993" s="160">
        <v>45745</v>
      </c>
    </row>
    <row r="4994" spans="2:8">
      <c r="B4994" t="s">
        <v>1014</v>
      </c>
      <c r="C4994" t="s">
        <v>1015</v>
      </c>
      <c r="D4994">
        <v>1</v>
      </c>
      <c r="E4994" s="160">
        <v>45644</v>
      </c>
      <c r="F4994" s="160">
        <v>45651</v>
      </c>
      <c r="G4994" s="160">
        <v>45608</v>
      </c>
      <c r="H4994" s="160">
        <v>45624</v>
      </c>
    </row>
    <row r="4995" spans="2:8">
      <c r="B4995" t="s">
        <v>1022</v>
      </c>
      <c r="C4995" t="s">
        <v>1023</v>
      </c>
      <c r="D4995">
        <v>1</v>
      </c>
      <c r="E4995" s="160">
        <v>45652</v>
      </c>
      <c r="F4995" s="160">
        <v>45659</v>
      </c>
      <c r="G4995" s="160">
        <v>45699</v>
      </c>
      <c r="H4995" s="160">
        <v>45713</v>
      </c>
    </row>
    <row r="4996" spans="2:8">
      <c r="B4996" t="s">
        <v>904</v>
      </c>
      <c r="C4996" t="s">
        <v>905</v>
      </c>
      <c r="D4996">
        <v>1</v>
      </c>
      <c r="E4996" s="160">
        <v>45531</v>
      </c>
      <c r="F4996" s="160">
        <v>45538</v>
      </c>
      <c r="G4996" s="160">
        <v>45598</v>
      </c>
      <c r="H4996" s="160">
        <v>45608</v>
      </c>
    </row>
    <row r="4997" spans="2:8">
      <c r="B4997" t="s">
        <v>957</v>
      </c>
      <c r="C4997" t="s">
        <v>958</v>
      </c>
      <c r="D4997">
        <v>1</v>
      </c>
      <c r="E4997" s="160">
        <v>45531</v>
      </c>
      <c r="F4997" s="160">
        <v>45538</v>
      </c>
      <c r="G4997" s="160">
        <v>45579</v>
      </c>
      <c r="H4997" s="160">
        <v>45593</v>
      </c>
    </row>
    <row r="4998" spans="2:8">
      <c r="B4998" t="s">
        <v>975</v>
      </c>
      <c r="C4998" t="s">
        <v>976</v>
      </c>
      <c r="D4998">
        <v>1</v>
      </c>
      <c r="E4998" s="160">
        <v>45531</v>
      </c>
      <c r="F4998" s="160">
        <v>45538</v>
      </c>
      <c r="G4998" s="160">
        <v>45601</v>
      </c>
      <c r="H4998" s="160">
        <v>45616</v>
      </c>
    </row>
    <row r="4999" spans="2:8">
      <c r="B4999" t="s">
        <v>935</v>
      </c>
      <c r="C4999" t="s">
        <v>936</v>
      </c>
      <c r="D4999">
        <v>1</v>
      </c>
      <c r="E4999" s="160">
        <v>45531</v>
      </c>
      <c r="F4999" s="160">
        <v>45538</v>
      </c>
      <c r="G4999" s="160">
        <v>45775</v>
      </c>
      <c r="H4999" s="160">
        <v>45778</v>
      </c>
    </row>
    <row r="5000" spans="2:8">
      <c r="B5000" t="s">
        <v>949</v>
      </c>
      <c r="C5000" t="s">
        <v>950</v>
      </c>
      <c r="D5000">
        <v>1</v>
      </c>
      <c r="E5000" s="160">
        <v>45640</v>
      </c>
      <c r="F5000" s="160">
        <v>45647</v>
      </c>
      <c r="G5000" s="160">
        <v>45820</v>
      </c>
      <c r="H5000" s="160">
        <v>45826</v>
      </c>
    </row>
    <row r="5001" spans="2:8">
      <c r="B5001" t="s">
        <v>973</v>
      </c>
      <c r="C5001" t="s">
        <v>974</v>
      </c>
      <c r="D5001">
        <v>1</v>
      </c>
      <c r="E5001" s="160">
        <v>45782</v>
      </c>
      <c r="F5001" s="160">
        <v>45789</v>
      </c>
      <c r="G5001" s="160">
        <v>45665</v>
      </c>
      <c r="H5001" s="160">
        <v>45673</v>
      </c>
    </row>
    <row r="5002" spans="2:8">
      <c r="B5002" t="s">
        <v>959</v>
      </c>
      <c r="C5002" t="s">
        <v>960</v>
      </c>
      <c r="D5002">
        <v>1</v>
      </c>
      <c r="E5002" s="160">
        <v>45896</v>
      </c>
      <c r="F5002" s="160">
        <v>45903</v>
      </c>
      <c r="G5002" s="160">
        <v>45748</v>
      </c>
      <c r="H5002" s="160">
        <v>45754</v>
      </c>
    </row>
    <row r="5003" spans="2:8">
      <c r="B5003" t="s">
        <v>3389</v>
      </c>
      <c r="C5003" t="s">
        <v>3390</v>
      </c>
      <c r="D5003">
        <v>1</v>
      </c>
      <c r="E5003" s="160">
        <v>45871</v>
      </c>
      <c r="F5003" s="160">
        <v>45878</v>
      </c>
      <c r="G5003" s="160">
        <v>45755</v>
      </c>
      <c r="H5003" s="160">
        <v>45759</v>
      </c>
    </row>
    <row r="5004" spans="2:8">
      <c r="B5004" t="s">
        <v>3748</v>
      </c>
      <c r="C5004" t="s">
        <v>3749</v>
      </c>
      <c r="D5004">
        <v>1</v>
      </c>
      <c r="E5004" s="160">
        <v>45531</v>
      </c>
      <c r="F5004" s="160">
        <v>45538</v>
      </c>
      <c r="G5004" s="160">
        <v>45754</v>
      </c>
      <c r="H5004" s="160">
        <v>45759</v>
      </c>
    </row>
    <row r="5005" spans="2:8">
      <c r="B5005" t="s">
        <v>3980</v>
      </c>
      <c r="C5005" t="s">
        <v>3981</v>
      </c>
      <c r="D5005">
        <v>1</v>
      </c>
      <c r="E5005" s="160">
        <v>45640</v>
      </c>
      <c r="F5005" s="160">
        <v>45647</v>
      </c>
      <c r="G5005" s="160">
        <v>45748</v>
      </c>
      <c r="H5005" s="160">
        <v>45755</v>
      </c>
    </row>
    <row r="5006" spans="2:8">
      <c r="B5006" t="s">
        <v>2291</v>
      </c>
      <c r="C5006" t="s">
        <v>2292</v>
      </c>
      <c r="D5006">
        <v>1</v>
      </c>
      <c r="E5006" s="160">
        <v>45879</v>
      </c>
      <c r="F5006" s="160">
        <v>45886</v>
      </c>
      <c r="G5006" s="160">
        <v>45817</v>
      </c>
      <c r="H5006" s="160">
        <v>45822</v>
      </c>
    </row>
    <row r="5007" spans="2:8">
      <c r="B5007" t="s">
        <v>996</v>
      </c>
      <c r="C5007" t="s">
        <v>997</v>
      </c>
      <c r="D5007">
        <v>1</v>
      </c>
      <c r="E5007" s="160">
        <v>45887</v>
      </c>
      <c r="F5007" s="160">
        <v>45894</v>
      </c>
      <c r="G5007" s="160">
        <v>45756</v>
      </c>
      <c r="H5007" s="160">
        <v>45760</v>
      </c>
    </row>
    <row r="5008" spans="2:8">
      <c r="B5008" t="s">
        <v>943</v>
      </c>
      <c r="C5008" t="s">
        <v>944</v>
      </c>
      <c r="D5008">
        <v>1</v>
      </c>
      <c r="E5008" s="160">
        <v>45895</v>
      </c>
      <c r="F5008" s="160">
        <v>45902</v>
      </c>
      <c r="G5008" s="160">
        <v>45601</v>
      </c>
      <c r="H5008" s="160">
        <v>45628</v>
      </c>
    </row>
    <row r="5009" spans="2:8">
      <c r="B5009" t="s">
        <v>951</v>
      </c>
      <c r="C5009" t="s">
        <v>952</v>
      </c>
      <c r="D5009">
        <v>1</v>
      </c>
      <c r="E5009" s="160">
        <v>45911</v>
      </c>
      <c r="F5009" s="160">
        <v>45918</v>
      </c>
      <c r="G5009" s="160">
        <v>45627</v>
      </c>
      <c r="H5009" s="160">
        <v>45636</v>
      </c>
    </row>
    <row r="5010" spans="2:8">
      <c r="B5010" t="s">
        <v>989</v>
      </c>
      <c r="C5010" t="s">
        <v>990</v>
      </c>
      <c r="D5010">
        <v>1</v>
      </c>
      <c r="E5010" s="160">
        <v>45920</v>
      </c>
      <c r="F5010" s="160">
        <v>45927</v>
      </c>
      <c r="G5010" s="160">
        <v>45573</v>
      </c>
      <c r="H5010" s="160">
        <v>45580</v>
      </c>
    </row>
    <row r="5011" spans="2:8">
      <c r="B5011" t="s">
        <v>9663</v>
      </c>
      <c r="C5011" t="s">
        <v>9664</v>
      </c>
      <c r="D5011">
        <v>1</v>
      </c>
      <c r="E5011" s="160">
        <v>45546</v>
      </c>
      <c r="F5011" s="160"/>
      <c r="G5011" s="160">
        <v>45563</v>
      </c>
      <c r="H5011" s="160"/>
    </row>
    <row r="5012" spans="2:8">
      <c r="B5012" t="s">
        <v>9665</v>
      </c>
      <c r="C5012" t="s">
        <v>2220</v>
      </c>
      <c r="D5012">
        <v>1</v>
      </c>
      <c r="E5012" s="160">
        <v>45871</v>
      </c>
      <c r="F5012" s="160"/>
      <c r="G5012" s="160"/>
      <c r="H5012" s="160"/>
    </row>
    <row r="5013" spans="2:8">
      <c r="B5013" t="s">
        <v>9666</v>
      </c>
      <c r="C5013" t="s">
        <v>9667</v>
      </c>
      <c r="D5013">
        <v>1</v>
      </c>
      <c r="E5013" s="160">
        <v>45911</v>
      </c>
      <c r="F5013" s="160"/>
      <c r="G5013" s="160"/>
      <c r="H5013" s="160"/>
    </row>
    <row r="5014" spans="2:8">
      <c r="B5014" t="s">
        <v>9668</v>
      </c>
      <c r="C5014" t="s">
        <v>4573</v>
      </c>
      <c r="D5014">
        <v>1</v>
      </c>
      <c r="E5014" s="160"/>
      <c r="F5014" s="160">
        <v>45788</v>
      </c>
      <c r="G5014" s="160"/>
      <c r="H5014" s="160"/>
    </row>
    <row r="5015" spans="2:8">
      <c r="B5015" t="s">
        <v>9669</v>
      </c>
      <c r="C5015" t="s">
        <v>2471</v>
      </c>
      <c r="D5015">
        <v>1</v>
      </c>
      <c r="E5015" s="160">
        <v>45742</v>
      </c>
      <c r="F5015" s="160"/>
      <c r="G5015" s="160"/>
      <c r="H5015" s="160"/>
    </row>
    <row r="5016" spans="2:8">
      <c r="B5016" t="s">
        <v>9670</v>
      </c>
      <c r="C5016" t="s">
        <v>4576</v>
      </c>
      <c r="D5016">
        <v>1</v>
      </c>
      <c r="E5016" s="160"/>
      <c r="F5016" s="160">
        <v>45685</v>
      </c>
      <c r="G5016" s="160"/>
      <c r="H5016" s="160"/>
    </row>
    <row r="5017" spans="2:8">
      <c r="B5017" t="s">
        <v>9671</v>
      </c>
      <c r="C5017" t="s">
        <v>3639</v>
      </c>
      <c r="D5017">
        <v>1</v>
      </c>
      <c r="E5017" s="160">
        <v>45655</v>
      </c>
      <c r="F5017" s="160"/>
      <c r="G5017" s="160"/>
      <c r="H5017" s="160"/>
    </row>
    <row r="5018" spans="2:8">
      <c r="B5018" t="s">
        <v>9675</v>
      </c>
      <c r="C5018" t="s">
        <v>2785</v>
      </c>
      <c r="D5018">
        <v>1</v>
      </c>
      <c r="E5018" s="160">
        <v>45903</v>
      </c>
      <c r="F5018" s="160">
        <v>45910</v>
      </c>
      <c r="G5018" s="160">
        <v>45845</v>
      </c>
      <c r="H5018" s="160">
        <v>45853</v>
      </c>
    </row>
    <row r="5019" spans="2:8">
      <c r="B5019" t="s">
        <v>9676</v>
      </c>
      <c r="C5019" t="s">
        <v>9677</v>
      </c>
      <c r="D5019">
        <v>1</v>
      </c>
      <c r="E5019" s="160">
        <v>45879</v>
      </c>
      <c r="F5019" s="160">
        <v>45882</v>
      </c>
      <c r="G5019" s="160"/>
      <c r="H5019" s="160"/>
    </row>
    <row r="5020" spans="2:8">
      <c r="B5020" t="s">
        <v>9678</v>
      </c>
      <c r="C5020" t="s">
        <v>8445</v>
      </c>
      <c r="D5020">
        <v>1</v>
      </c>
      <c r="E5020" s="160">
        <v>45545</v>
      </c>
      <c r="F5020" s="160">
        <v>45560</v>
      </c>
      <c r="G5020" s="160">
        <v>45782</v>
      </c>
      <c r="H5020" s="160">
        <v>45869</v>
      </c>
    </row>
    <row r="5021" spans="2:8">
      <c r="B5021" t="s">
        <v>9679</v>
      </c>
      <c r="C5021" t="s">
        <v>8493</v>
      </c>
      <c r="D5021">
        <v>1</v>
      </c>
      <c r="E5021" s="160">
        <v>45561</v>
      </c>
      <c r="F5021" s="160">
        <v>45573</v>
      </c>
      <c r="G5021" s="160">
        <v>45871</v>
      </c>
      <c r="H5021" s="160"/>
    </row>
    <row r="5022" spans="2:8">
      <c r="B5022" t="s">
        <v>9680</v>
      </c>
      <c r="C5022" t="s">
        <v>8065</v>
      </c>
      <c r="D5022">
        <v>1</v>
      </c>
      <c r="E5022" s="160">
        <v>45574</v>
      </c>
      <c r="F5022" s="160">
        <v>45595</v>
      </c>
      <c r="G5022" s="160">
        <v>45792</v>
      </c>
      <c r="H5022" s="160">
        <v>45869</v>
      </c>
    </row>
    <row r="5023" spans="2:8">
      <c r="B5023" t="s">
        <v>9681</v>
      </c>
      <c r="C5023" t="s">
        <v>8355</v>
      </c>
      <c r="D5023">
        <v>1</v>
      </c>
      <c r="E5023" s="160">
        <v>45596</v>
      </c>
      <c r="F5023" s="160">
        <v>45613</v>
      </c>
      <c r="G5023" s="160">
        <v>45885</v>
      </c>
      <c r="H5023" s="160"/>
    </row>
    <row r="5024" spans="2:8">
      <c r="B5024" t="s">
        <v>9682</v>
      </c>
      <c r="C5024" t="s">
        <v>8074</v>
      </c>
      <c r="D5024">
        <v>1</v>
      </c>
      <c r="E5024" s="160">
        <v>45614</v>
      </c>
      <c r="F5024" s="160">
        <v>45615</v>
      </c>
      <c r="G5024" s="160">
        <v>45881</v>
      </c>
      <c r="H5024" s="160">
        <v>45894</v>
      </c>
    </row>
    <row r="5025" spans="2:8">
      <c r="B5025" t="s">
        <v>9683</v>
      </c>
      <c r="C5025" t="s">
        <v>8075</v>
      </c>
      <c r="D5025">
        <v>1</v>
      </c>
      <c r="E5025" s="160">
        <v>45616</v>
      </c>
      <c r="F5025" s="160">
        <v>45617</v>
      </c>
      <c r="G5025" s="160">
        <v>45884</v>
      </c>
      <c r="H5025" s="160">
        <v>45894</v>
      </c>
    </row>
    <row r="5026" spans="2:8">
      <c r="B5026" t="s">
        <v>9684</v>
      </c>
      <c r="C5026" t="s">
        <v>8076</v>
      </c>
      <c r="D5026">
        <v>1</v>
      </c>
      <c r="E5026" s="160">
        <v>45619</v>
      </c>
      <c r="F5026" s="160">
        <v>45621</v>
      </c>
      <c r="G5026" s="160">
        <v>45887</v>
      </c>
      <c r="H5026" s="160">
        <v>45896</v>
      </c>
    </row>
    <row r="5027" spans="2:8">
      <c r="B5027" t="s">
        <v>9685</v>
      </c>
      <c r="C5027" t="s">
        <v>8077</v>
      </c>
      <c r="D5027">
        <v>1</v>
      </c>
      <c r="E5027" s="160">
        <v>45622</v>
      </c>
      <c r="F5027" s="160">
        <v>45623</v>
      </c>
      <c r="G5027" s="160">
        <v>45890</v>
      </c>
      <c r="H5027" s="160">
        <v>45897</v>
      </c>
    </row>
    <row r="5028" spans="2:8">
      <c r="B5028" t="s">
        <v>9686</v>
      </c>
      <c r="C5028" t="s">
        <v>8078</v>
      </c>
      <c r="D5028">
        <v>1</v>
      </c>
      <c r="E5028" s="160">
        <v>45624</v>
      </c>
      <c r="F5028" s="160">
        <v>45627</v>
      </c>
      <c r="G5028" s="160">
        <v>45892</v>
      </c>
      <c r="H5028" s="160">
        <v>45899</v>
      </c>
    </row>
    <row r="5029" spans="2:8">
      <c r="B5029" t="s">
        <v>9687</v>
      </c>
      <c r="C5029" t="s">
        <v>8456</v>
      </c>
      <c r="D5029">
        <v>1</v>
      </c>
      <c r="E5029" s="160">
        <v>45614</v>
      </c>
      <c r="F5029" s="160">
        <v>45615</v>
      </c>
      <c r="G5029" s="160">
        <v>45881</v>
      </c>
      <c r="H5029" s="160">
        <v>45894</v>
      </c>
    </row>
    <row r="5030" spans="2:8">
      <c r="B5030" t="s">
        <v>9688</v>
      </c>
      <c r="C5030" t="s">
        <v>8079</v>
      </c>
      <c r="D5030">
        <v>1</v>
      </c>
      <c r="E5030" s="160">
        <v>45616</v>
      </c>
      <c r="F5030" s="160">
        <v>45617</v>
      </c>
      <c r="G5030" s="160">
        <v>45887</v>
      </c>
      <c r="H5030" s="160">
        <v>45896</v>
      </c>
    </row>
    <row r="5031" spans="2:8">
      <c r="B5031" t="s">
        <v>9689</v>
      </c>
      <c r="C5031" t="s">
        <v>8080</v>
      </c>
      <c r="D5031">
        <v>1</v>
      </c>
      <c r="E5031" s="160">
        <v>45619</v>
      </c>
      <c r="F5031" s="160">
        <v>45620</v>
      </c>
      <c r="G5031" s="160"/>
      <c r="H5031" s="160"/>
    </row>
    <row r="5032" spans="2:8">
      <c r="B5032" t="s">
        <v>9690</v>
      </c>
      <c r="C5032" t="s">
        <v>8081</v>
      </c>
      <c r="D5032">
        <v>1</v>
      </c>
      <c r="E5032" s="160">
        <v>45621</v>
      </c>
      <c r="F5032" s="160">
        <v>45622</v>
      </c>
      <c r="G5032" s="160"/>
      <c r="H5032" s="160"/>
    </row>
    <row r="5033" spans="2:8">
      <c r="B5033" t="s">
        <v>9691</v>
      </c>
      <c r="C5033" t="s">
        <v>8082</v>
      </c>
      <c r="D5033">
        <v>1</v>
      </c>
      <c r="E5033" s="160">
        <v>45623</v>
      </c>
      <c r="F5033" s="160">
        <v>45624</v>
      </c>
      <c r="G5033" s="160"/>
      <c r="H5033" s="160"/>
    </row>
    <row r="5034" spans="2:8">
      <c r="B5034" t="s">
        <v>9692</v>
      </c>
      <c r="C5034" t="s">
        <v>7930</v>
      </c>
      <c r="D5034">
        <v>1</v>
      </c>
      <c r="E5034" s="160">
        <v>45628</v>
      </c>
      <c r="F5034" s="160">
        <v>45629</v>
      </c>
      <c r="G5034" s="160"/>
      <c r="H5034" s="160"/>
    </row>
    <row r="5035" spans="2:8">
      <c r="B5035" t="s">
        <v>9693</v>
      </c>
      <c r="C5035" t="s">
        <v>7931</v>
      </c>
      <c r="D5035">
        <v>1</v>
      </c>
      <c r="E5035" s="160">
        <v>45630</v>
      </c>
      <c r="F5035" s="160">
        <v>45631</v>
      </c>
      <c r="G5035" s="160"/>
      <c r="H5035" s="160"/>
    </row>
    <row r="5036" spans="2:8">
      <c r="B5036" t="s">
        <v>9694</v>
      </c>
      <c r="C5036" t="s">
        <v>7932</v>
      </c>
      <c r="D5036">
        <v>1</v>
      </c>
      <c r="E5036" s="160">
        <v>45633</v>
      </c>
      <c r="F5036" s="160">
        <v>45634</v>
      </c>
      <c r="G5036" s="160"/>
      <c r="H5036" s="160"/>
    </row>
    <row r="5037" spans="2:8">
      <c r="B5037" t="s">
        <v>9695</v>
      </c>
      <c r="C5037" t="s">
        <v>7933</v>
      </c>
      <c r="D5037">
        <v>1</v>
      </c>
      <c r="E5037" s="160">
        <v>45635</v>
      </c>
      <c r="F5037" s="160">
        <v>45636</v>
      </c>
      <c r="G5037" s="160"/>
      <c r="H5037" s="160"/>
    </row>
    <row r="5038" spans="2:8">
      <c r="B5038" t="s">
        <v>9696</v>
      </c>
      <c r="C5038" t="s">
        <v>7934</v>
      </c>
      <c r="D5038">
        <v>1</v>
      </c>
      <c r="E5038" s="160">
        <v>45640</v>
      </c>
      <c r="F5038" s="160">
        <v>45641</v>
      </c>
      <c r="G5038" s="160"/>
      <c r="H5038" s="160"/>
    </row>
    <row r="5039" spans="2:8">
      <c r="B5039" t="s">
        <v>9697</v>
      </c>
      <c r="C5039" t="s">
        <v>7935</v>
      </c>
      <c r="D5039">
        <v>1</v>
      </c>
      <c r="E5039" s="160">
        <v>45630</v>
      </c>
      <c r="F5039" s="160">
        <v>45631</v>
      </c>
      <c r="G5039" s="160">
        <v>45668</v>
      </c>
      <c r="H5039" s="160">
        <v>45685</v>
      </c>
    </row>
    <row r="5040" spans="2:8">
      <c r="B5040" t="s">
        <v>9698</v>
      </c>
      <c r="C5040" t="s">
        <v>7936</v>
      </c>
      <c r="D5040">
        <v>1</v>
      </c>
      <c r="E5040" s="160">
        <v>45633</v>
      </c>
      <c r="F5040" s="160">
        <v>45634</v>
      </c>
      <c r="G5040" s="160">
        <v>45672</v>
      </c>
      <c r="H5040" s="160">
        <v>45690</v>
      </c>
    </row>
    <row r="5041" spans="2:8">
      <c r="B5041" t="s">
        <v>9699</v>
      </c>
      <c r="C5041" t="s">
        <v>7937</v>
      </c>
      <c r="D5041">
        <v>1</v>
      </c>
      <c r="E5041" s="160">
        <v>45635</v>
      </c>
      <c r="F5041" s="160">
        <v>45636</v>
      </c>
      <c r="G5041" s="160">
        <v>45708</v>
      </c>
      <c r="H5041" s="160">
        <v>45726</v>
      </c>
    </row>
    <row r="5042" spans="2:8">
      <c r="B5042" t="s">
        <v>9700</v>
      </c>
      <c r="C5042" t="s">
        <v>7938</v>
      </c>
      <c r="D5042">
        <v>1</v>
      </c>
      <c r="E5042" s="160">
        <v>45637</v>
      </c>
      <c r="F5042" s="160">
        <v>45638</v>
      </c>
      <c r="G5042" s="160">
        <v>45742</v>
      </c>
      <c r="H5042" s="160">
        <v>45760</v>
      </c>
    </row>
    <row r="5043" spans="2:8">
      <c r="B5043" t="s">
        <v>9701</v>
      </c>
      <c r="C5043" t="s">
        <v>7939</v>
      </c>
      <c r="D5043">
        <v>1</v>
      </c>
      <c r="E5043" s="160">
        <v>45640</v>
      </c>
      <c r="F5043" s="160">
        <v>45641</v>
      </c>
      <c r="G5043" s="160">
        <v>45767</v>
      </c>
      <c r="H5043" s="160">
        <v>45784</v>
      </c>
    </row>
    <row r="5044" spans="2:8">
      <c r="B5044" t="s">
        <v>9702</v>
      </c>
      <c r="C5044" t="s">
        <v>8083</v>
      </c>
      <c r="D5044">
        <v>1</v>
      </c>
      <c r="E5044" s="160">
        <v>45635</v>
      </c>
      <c r="F5044" s="160">
        <v>45636</v>
      </c>
      <c r="G5044" s="160"/>
      <c r="H5044" s="160"/>
    </row>
    <row r="5045" spans="2:8">
      <c r="B5045" t="s">
        <v>9703</v>
      </c>
      <c r="C5045" t="s">
        <v>8084</v>
      </c>
      <c r="D5045">
        <v>1</v>
      </c>
      <c r="E5045" s="160">
        <v>45637</v>
      </c>
      <c r="F5045" s="160">
        <v>45638</v>
      </c>
      <c r="G5045" s="160"/>
      <c r="H5045" s="160"/>
    </row>
    <row r="5046" spans="2:8">
      <c r="B5046" t="s">
        <v>9704</v>
      </c>
      <c r="C5046" t="s">
        <v>8446</v>
      </c>
      <c r="D5046">
        <v>1</v>
      </c>
      <c r="E5046" s="160">
        <v>45648</v>
      </c>
      <c r="F5046" s="160">
        <v>45649</v>
      </c>
      <c r="G5046" s="160">
        <v>45829</v>
      </c>
      <c r="H5046" s="160">
        <v>45846</v>
      </c>
    </row>
    <row r="5047" spans="2:8">
      <c r="B5047" t="s">
        <v>9705</v>
      </c>
      <c r="C5047" t="s">
        <v>8494</v>
      </c>
      <c r="D5047">
        <v>1</v>
      </c>
      <c r="E5047" s="160">
        <v>45651</v>
      </c>
      <c r="F5047" s="160">
        <v>45668</v>
      </c>
      <c r="G5047" s="160">
        <v>45875</v>
      </c>
      <c r="H5047" s="160"/>
    </row>
    <row r="5048" spans="2:8">
      <c r="B5048" t="s">
        <v>9706</v>
      </c>
      <c r="C5048" t="s">
        <v>8066</v>
      </c>
      <c r="D5048">
        <v>1</v>
      </c>
      <c r="E5048" s="160">
        <v>45669</v>
      </c>
      <c r="F5048" s="160">
        <v>45685</v>
      </c>
      <c r="G5048" s="160">
        <v>45885</v>
      </c>
      <c r="H5048" s="160"/>
    </row>
    <row r="5049" spans="2:8">
      <c r="B5049" t="s">
        <v>9707</v>
      </c>
      <c r="C5049" t="s">
        <v>8085</v>
      </c>
      <c r="D5049">
        <v>1</v>
      </c>
      <c r="E5049" s="160">
        <v>45686</v>
      </c>
      <c r="F5049" s="160">
        <v>45687</v>
      </c>
      <c r="G5049" s="160">
        <v>45873</v>
      </c>
      <c r="H5049" s="160">
        <v>45885</v>
      </c>
    </row>
    <row r="5050" spans="2:8">
      <c r="B5050" t="s">
        <v>9708</v>
      </c>
      <c r="C5050" t="s">
        <v>8086</v>
      </c>
      <c r="D5050">
        <v>1</v>
      </c>
      <c r="E5050" s="160">
        <v>45689</v>
      </c>
      <c r="F5050" s="160">
        <v>45690</v>
      </c>
      <c r="G5050" s="160">
        <v>45875</v>
      </c>
      <c r="H5050" s="160">
        <v>45885</v>
      </c>
    </row>
    <row r="5051" spans="2:8">
      <c r="B5051" t="s">
        <v>9709</v>
      </c>
      <c r="C5051" t="s">
        <v>8087</v>
      </c>
      <c r="D5051">
        <v>1</v>
      </c>
      <c r="E5051" s="160">
        <v>45691</v>
      </c>
      <c r="F5051" s="160">
        <v>45692</v>
      </c>
      <c r="G5051" s="160">
        <v>45881</v>
      </c>
      <c r="H5051" s="160">
        <v>45887</v>
      </c>
    </row>
    <row r="5052" spans="2:8">
      <c r="B5052" t="s">
        <v>9710</v>
      </c>
      <c r="C5052" t="s">
        <v>8088</v>
      </c>
      <c r="D5052">
        <v>1</v>
      </c>
      <c r="E5052" s="160">
        <v>45693</v>
      </c>
      <c r="F5052" s="160">
        <v>45694</v>
      </c>
      <c r="G5052" s="160">
        <v>45883</v>
      </c>
      <c r="H5052" s="160">
        <v>45888</v>
      </c>
    </row>
    <row r="5053" spans="2:8">
      <c r="B5053" t="s">
        <v>9711</v>
      </c>
      <c r="C5053" t="s">
        <v>8089</v>
      </c>
      <c r="D5053">
        <v>1</v>
      </c>
      <c r="E5053" s="160">
        <v>45696</v>
      </c>
      <c r="F5053" s="160">
        <v>45697</v>
      </c>
      <c r="G5053" s="160">
        <v>45885</v>
      </c>
      <c r="H5053" s="160">
        <v>45892</v>
      </c>
    </row>
    <row r="5054" spans="2:8">
      <c r="B5054" t="s">
        <v>9712</v>
      </c>
      <c r="C5054" t="s">
        <v>8457</v>
      </c>
      <c r="D5054">
        <v>1</v>
      </c>
      <c r="E5054" s="160">
        <v>45689</v>
      </c>
      <c r="F5054" s="160">
        <v>45690</v>
      </c>
      <c r="G5054" s="160">
        <v>45873</v>
      </c>
      <c r="H5054" s="160">
        <v>45885</v>
      </c>
    </row>
    <row r="5055" spans="2:8">
      <c r="B5055" t="s">
        <v>9713</v>
      </c>
      <c r="C5055" t="s">
        <v>8090</v>
      </c>
      <c r="D5055">
        <v>1</v>
      </c>
      <c r="E5055" s="160">
        <v>45691</v>
      </c>
      <c r="F5055" s="160">
        <v>45692</v>
      </c>
      <c r="G5055" s="160">
        <v>45881</v>
      </c>
      <c r="H5055" s="160">
        <v>45887</v>
      </c>
    </row>
    <row r="5056" spans="2:8">
      <c r="B5056" t="s">
        <v>9714</v>
      </c>
      <c r="C5056" t="s">
        <v>8091</v>
      </c>
      <c r="D5056">
        <v>1</v>
      </c>
      <c r="E5056" s="160">
        <v>45693</v>
      </c>
      <c r="F5056" s="160">
        <v>45694</v>
      </c>
      <c r="G5056" s="160"/>
      <c r="H5056" s="160"/>
    </row>
    <row r="5057" spans="2:8">
      <c r="B5057" t="s">
        <v>9715</v>
      </c>
      <c r="C5057" t="s">
        <v>8092</v>
      </c>
      <c r="D5057">
        <v>1</v>
      </c>
      <c r="E5057" s="160">
        <v>45696</v>
      </c>
      <c r="F5057" s="160">
        <v>45697</v>
      </c>
      <c r="G5057" s="160"/>
      <c r="H5057" s="160"/>
    </row>
    <row r="5058" spans="2:8">
      <c r="B5058" t="s">
        <v>9716</v>
      </c>
      <c r="C5058" t="s">
        <v>8093</v>
      </c>
      <c r="D5058">
        <v>1</v>
      </c>
      <c r="E5058" s="160">
        <v>45698</v>
      </c>
      <c r="F5058" s="160">
        <v>45699</v>
      </c>
      <c r="G5058" s="160"/>
      <c r="H5058" s="160"/>
    </row>
    <row r="5059" spans="2:8">
      <c r="B5059" t="s">
        <v>9717</v>
      </c>
      <c r="C5059" t="s">
        <v>7940</v>
      </c>
      <c r="D5059">
        <v>1</v>
      </c>
      <c r="E5059" s="160">
        <v>45700</v>
      </c>
      <c r="F5059" s="160">
        <v>45701</v>
      </c>
      <c r="G5059" s="160"/>
      <c r="H5059" s="160"/>
    </row>
    <row r="5060" spans="2:8">
      <c r="B5060" t="s">
        <v>9718</v>
      </c>
      <c r="C5060" t="s">
        <v>7941</v>
      </c>
      <c r="D5060">
        <v>1</v>
      </c>
      <c r="E5060" s="160">
        <v>45703</v>
      </c>
      <c r="F5060" s="160">
        <v>45704</v>
      </c>
      <c r="G5060" s="160"/>
      <c r="H5060" s="160"/>
    </row>
    <row r="5061" spans="2:8">
      <c r="B5061" t="s">
        <v>9719</v>
      </c>
      <c r="C5061" t="s">
        <v>7942</v>
      </c>
      <c r="D5061">
        <v>1</v>
      </c>
      <c r="E5061" s="160">
        <v>45705</v>
      </c>
      <c r="F5061" s="160">
        <v>45706</v>
      </c>
      <c r="G5061" s="160"/>
      <c r="H5061" s="160"/>
    </row>
    <row r="5062" spans="2:8">
      <c r="B5062" t="s">
        <v>9720</v>
      </c>
      <c r="C5062" t="s">
        <v>7943</v>
      </c>
      <c r="D5062">
        <v>1</v>
      </c>
      <c r="E5062" s="160">
        <v>45707</v>
      </c>
      <c r="F5062" s="160">
        <v>45708</v>
      </c>
      <c r="G5062" s="160"/>
      <c r="H5062" s="160"/>
    </row>
    <row r="5063" spans="2:8">
      <c r="B5063" t="s">
        <v>9721</v>
      </c>
      <c r="C5063" t="s">
        <v>7944</v>
      </c>
      <c r="D5063">
        <v>1</v>
      </c>
      <c r="E5063" s="160">
        <v>45719</v>
      </c>
      <c r="F5063" s="160">
        <v>45720</v>
      </c>
      <c r="G5063" s="160"/>
      <c r="H5063" s="160"/>
    </row>
    <row r="5064" spans="2:8">
      <c r="B5064" t="s">
        <v>9722</v>
      </c>
      <c r="C5064" t="s">
        <v>8094</v>
      </c>
      <c r="D5064">
        <v>1</v>
      </c>
      <c r="E5064" s="160">
        <v>45700</v>
      </c>
      <c r="F5064" s="160">
        <v>45701</v>
      </c>
      <c r="G5064" s="160"/>
      <c r="H5064" s="160"/>
    </row>
    <row r="5065" spans="2:8">
      <c r="B5065" t="s">
        <v>9723</v>
      </c>
      <c r="C5065" t="s">
        <v>8095</v>
      </c>
      <c r="D5065">
        <v>1</v>
      </c>
      <c r="E5065" s="160">
        <v>45703</v>
      </c>
      <c r="F5065" s="160">
        <v>45704</v>
      </c>
      <c r="G5065" s="160"/>
      <c r="H5065" s="160"/>
    </row>
    <row r="5066" spans="2:8">
      <c r="B5066" t="s">
        <v>9724</v>
      </c>
      <c r="C5066" t="s">
        <v>8096</v>
      </c>
      <c r="D5066">
        <v>1</v>
      </c>
      <c r="E5066" s="160">
        <v>45705</v>
      </c>
      <c r="F5066" s="160">
        <v>45706</v>
      </c>
      <c r="G5066" s="160"/>
      <c r="H5066" s="160"/>
    </row>
    <row r="5067" spans="2:8">
      <c r="B5067" t="s">
        <v>9725</v>
      </c>
      <c r="C5067" t="s">
        <v>8097</v>
      </c>
      <c r="D5067">
        <v>1</v>
      </c>
      <c r="E5067" s="160">
        <v>45707</v>
      </c>
      <c r="F5067" s="160">
        <v>45708</v>
      </c>
      <c r="G5067" s="160"/>
      <c r="H5067" s="160"/>
    </row>
    <row r="5068" spans="2:8">
      <c r="B5068" t="s">
        <v>9726</v>
      </c>
      <c r="C5068" t="s">
        <v>8098</v>
      </c>
      <c r="D5068">
        <v>1</v>
      </c>
      <c r="E5068" s="160">
        <v>45719</v>
      </c>
      <c r="F5068" s="160">
        <v>45720</v>
      </c>
      <c r="G5068" s="160"/>
      <c r="H5068" s="160"/>
    </row>
    <row r="5069" spans="2:8">
      <c r="B5069" t="s">
        <v>9727</v>
      </c>
      <c r="C5069" t="s">
        <v>7945</v>
      </c>
      <c r="D5069">
        <v>1</v>
      </c>
      <c r="E5069" s="160">
        <v>45700</v>
      </c>
      <c r="F5069" s="160">
        <v>45703</v>
      </c>
      <c r="G5069" s="160">
        <v>45880</v>
      </c>
      <c r="H5069" s="160"/>
    </row>
    <row r="5070" spans="2:8">
      <c r="B5070" t="s">
        <v>9728</v>
      </c>
      <c r="C5070" t="s">
        <v>7946</v>
      </c>
      <c r="D5070">
        <v>1</v>
      </c>
      <c r="E5070" s="160">
        <v>45704</v>
      </c>
      <c r="F5070" s="160">
        <v>45706</v>
      </c>
      <c r="G5070" s="160">
        <v>45885</v>
      </c>
      <c r="H5070" s="160"/>
    </row>
    <row r="5071" spans="2:8">
      <c r="B5071" t="s">
        <v>9729</v>
      </c>
      <c r="C5071" t="s">
        <v>7947</v>
      </c>
      <c r="D5071">
        <v>1</v>
      </c>
      <c r="E5071" s="160">
        <v>45707</v>
      </c>
      <c r="F5071" s="160">
        <v>45713</v>
      </c>
      <c r="G5071" s="160">
        <v>45887</v>
      </c>
      <c r="H5071" s="160"/>
    </row>
    <row r="5072" spans="2:8">
      <c r="B5072" t="s">
        <v>9730</v>
      </c>
      <c r="C5072" t="s">
        <v>7948</v>
      </c>
      <c r="D5072">
        <v>1</v>
      </c>
      <c r="E5072" s="160">
        <v>45714</v>
      </c>
      <c r="F5072" s="160">
        <v>45718</v>
      </c>
      <c r="G5072" s="160">
        <v>45916</v>
      </c>
      <c r="H5072" s="160"/>
    </row>
    <row r="5073" spans="2:8">
      <c r="B5073" t="s">
        <v>9731</v>
      </c>
      <c r="C5073" t="s">
        <v>7949</v>
      </c>
      <c r="D5073">
        <v>1</v>
      </c>
      <c r="E5073" s="160">
        <v>45719</v>
      </c>
      <c r="F5073" s="160">
        <v>45722</v>
      </c>
      <c r="G5073" s="160">
        <v>45895</v>
      </c>
      <c r="H5073" s="160"/>
    </row>
    <row r="5074" spans="2:8">
      <c r="B5074" t="s">
        <v>1510</v>
      </c>
      <c r="C5074" t="s">
        <v>1511</v>
      </c>
      <c r="D5074">
        <v>1</v>
      </c>
      <c r="E5074" s="160">
        <v>45700</v>
      </c>
      <c r="F5074" s="160">
        <v>45701</v>
      </c>
      <c r="G5074" s="160"/>
      <c r="H5074" s="160"/>
    </row>
    <row r="5075" spans="2:8">
      <c r="B5075" t="s">
        <v>1534</v>
      </c>
      <c r="C5075" t="s">
        <v>1535</v>
      </c>
      <c r="D5075">
        <v>1</v>
      </c>
      <c r="E5075" s="160">
        <v>45703</v>
      </c>
      <c r="F5075" s="160">
        <v>45704</v>
      </c>
      <c r="G5075" s="160"/>
      <c r="H5075" s="160"/>
    </row>
    <row r="5076" spans="2:8">
      <c r="B5076" t="s">
        <v>1549</v>
      </c>
      <c r="C5076" t="s">
        <v>1550</v>
      </c>
      <c r="D5076">
        <v>1</v>
      </c>
      <c r="E5076" s="160">
        <v>45705</v>
      </c>
      <c r="F5076" s="160">
        <v>45706</v>
      </c>
      <c r="G5076" s="160"/>
      <c r="H5076" s="160"/>
    </row>
    <row r="5077" spans="2:8">
      <c r="B5077" t="s">
        <v>1627</v>
      </c>
      <c r="C5077" t="s">
        <v>1628</v>
      </c>
      <c r="D5077">
        <v>1</v>
      </c>
      <c r="E5077" s="160">
        <v>45707</v>
      </c>
      <c r="F5077" s="160">
        <v>45708</v>
      </c>
      <c r="G5077" s="160"/>
      <c r="H5077" s="160"/>
    </row>
    <row r="5078" spans="2:8">
      <c r="B5078" t="s">
        <v>1668</v>
      </c>
      <c r="C5078" t="s">
        <v>1669</v>
      </c>
      <c r="D5078">
        <v>1</v>
      </c>
      <c r="E5078" s="160">
        <v>45719</v>
      </c>
      <c r="F5078" s="160">
        <v>45720</v>
      </c>
      <c r="G5078" s="160"/>
      <c r="H5078" s="160"/>
    </row>
    <row r="5079" spans="2:8">
      <c r="B5079" t="s">
        <v>9732</v>
      </c>
      <c r="C5079" t="s">
        <v>8099</v>
      </c>
      <c r="D5079">
        <v>1</v>
      </c>
      <c r="E5079" s="160">
        <v>45700</v>
      </c>
      <c r="F5079" s="160">
        <v>45701</v>
      </c>
      <c r="G5079" s="160"/>
      <c r="H5079" s="160"/>
    </row>
    <row r="5080" spans="2:8">
      <c r="B5080" t="s">
        <v>9733</v>
      </c>
      <c r="C5080" t="s">
        <v>8100</v>
      </c>
      <c r="D5080">
        <v>1</v>
      </c>
      <c r="E5080" s="160">
        <v>45703</v>
      </c>
      <c r="F5080" s="160">
        <v>45704</v>
      </c>
      <c r="G5080" s="160"/>
      <c r="H5080" s="160"/>
    </row>
    <row r="5081" spans="2:8">
      <c r="B5081" t="s">
        <v>9734</v>
      </c>
      <c r="C5081" t="s">
        <v>8101</v>
      </c>
      <c r="D5081">
        <v>1</v>
      </c>
      <c r="E5081" s="160">
        <v>45705</v>
      </c>
      <c r="F5081" s="160">
        <v>45706</v>
      </c>
      <c r="G5081" s="160"/>
      <c r="H5081" s="160"/>
    </row>
    <row r="5082" spans="2:8">
      <c r="B5082" t="s">
        <v>9735</v>
      </c>
      <c r="C5082" t="s">
        <v>8102</v>
      </c>
      <c r="D5082">
        <v>1</v>
      </c>
      <c r="E5082" s="160">
        <v>45707</v>
      </c>
      <c r="F5082" s="160">
        <v>45708</v>
      </c>
      <c r="G5082" s="160"/>
      <c r="H5082" s="160"/>
    </row>
    <row r="5083" spans="2:8">
      <c r="B5083" t="s">
        <v>9736</v>
      </c>
      <c r="C5083" t="s">
        <v>8103</v>
      </c>
      <c r="D5083">
        <v>1</v>
      </c>
      <c r="E5083" s="160">
        <v>45719</v>
      </c>
      <c r="F5083" s="160">
        <v>45720</v>
      </c>
      <c r="G5083" s="160"/>
      <c r="H5083" s="160"/>
    </row>
    <row r="5084" spans="2:8">
      <c r="B5084" t="s">
        <v>9737</v>
      </c>
      <c r="C5084" t="s">
        <v>7950</v>
      </c>
      <c r="D5084">
        <v>1</v>
      </c>
      <c r="E5084" s="160">
        <v>45714</v>
      </c>
      <c r="F5084" s="160">
        <v>45715</v>
      </c>
      <c r="G5084" s="160"/>
      <c r="H5084" s="160"/>
    </row>
    <row r="5085" spans="2:8">
      <c r="B5085" t="s">
        <v>9738</v>
      </c>
      <c r="C5085" t="s">
        <v>7951</v>
      </c>
      <c r="D5085">
        <v>1</v>
      </c>
      <c r="E5085" s="160">
        <v>45717</v>
      </c>
      <c r="F5085" s="160">
        <v>45718</v>
      </c>
      <c r="G5085" s="160"/>
      <c r="H5085" s="160"/>
    </row>
    <row r="5086" spans="2:8">
      <c r="B5086" t="s">
        <v>1582</v>
      </c>
      <c r="C5086" t="s">
        <v>1583</v>
      </c>
      <c r="D5086">
        <v>1</v>
      </c>
      <c r="E5086" s="160">
        <v>45714</v>
      </c>
      <c r="F5086" s="160">
        <v>45715</v>
      </c>
      <c r="G5086" s="160"/>
      <c r="H5086" s="160"/>
    </row>
    <row r="5087" spans="2:8">
      <c r="B5087" t="s">
        <v>1606</v>
      </c>
      <c r="C5087" t="s">
        <v>1607</v>
      </c>
      <c r="D5087">
        <v>1</v>
      </c>
      <c r="E5087" s="160">
        <v>45717</v>
      </c>
      <c r="F5087" s="160">
        <v>45718</v>
      </c>
      <c r="G5087" s="160"/>
      <c r="H5087" s="160"/>
    </row>
    <row r="5088" spans="2:8">
      <c r="B5088" t="s">
        <v>1608</v>
      </c>
      <c r="C5088" t="s">
        <v>1609</v>
      </c>
      <c r="D5088">
        <v>1</v>
      </c>
      <c r="E5088" s="160">
        <v>45714</v>
      </c>
      <c r="F5088" s="160">
        <v>45715</v>
      </c>
      <c r="G5088" s="160"/>
      <c r="H5088" s="160"/>
    </row>
    <row r="5089" spans="2:8">
      <c r="B5089" t="s">
        <v>1629</v>
      </c>
      <c r="C5089" t="s">
        <v>1630</v>
      </c>
      <c r="D5089">
        <v>1</v>
      </c>
      <c r="E5089" s="160">
        <v>45717</v>
      </c>
      <c r="F5089" s="160">
        <v>45718</v>
      </c>
      <c r="G5089" s="160"/>
      <c r="H5089" s="160"/>
    </row>
    <row r="5090" spans="2:8">
      <c r="B5090" t="s">
        <v>1773</v>
      </c>
      <c r="C5090" t="s">
        <v>1774</v>
      </c>
      <c r="D5090">
        <v>1</v>
      </c>
      <c r="E5090" s="160">
        <v>45714</v>
      </c>
      <c r="F5090" s="160">
        <v>45715</v>
      </c>
      <c r="G5090" s="160"/>
      <c r="H5090" s="160"/>
    </row>
    <row r="5091" spans="2:8">
      <c r="B5091" t="s">
        <v>1778</v>
      </c>
      <c r="C5091" t="s">
        <v>1779</v>
      </c>
      <c r="D5091">
        <v>1</v>
      </c>
      <c r="E5091" s="160">
        <v>45717</v>
      </c>
      <c r="F5091" s="160">
        <v>45718</v>
      </c>
      <c r="G5091" s="160"/>
      <c r="H5091" s="160"/>
    </row>
    <row r="5092" spans="2:8">
      <c r="B5092" t="s">
        <v>1584</v>
      </c>
      <c r="C5092" t="s">
        <v>1585</v>
      </c>
      <c r="D5092">
        <v>1</v>
      </c>
      <c r="E5092" s="160">
        <v>45700</v>
      </c>
      <c r="F5092" s="160">
        <v>45701</v>
      </c>
      <c r="G5092" s="160"/>
      <c r="H5092" s="160"/>
    </row>
    <row r="5093" spans="2:8">
      <c r="B5093" t="s">
        <v>1610</v>
      </c>
      <c r="C5093" t="s">
        <v>1611</v>
      </c>
      <c r="D5093">
        <v>1</v>
      </c>
      <c r="E5093" s="160">
        <v>45703</v>
      </c>
      <c r="F5093" s="160">
        <v>45704</v>
      </c>
      <c r="G5093" s="160"/>
      <c r="H5093" s="160"/>
    </row>
    <row r="5094" spans="2:8">
      <c r="B5094" t="s">
        <v>1631</v>
      </c>
      <c r="C5094" t="s">
        <v>1632</v>
      </c>
      <c r="D5094">
        <v>1</v>
      </c>
      <c r="E5094" s="160">
        <v>45705</v>
      </c>
      <c r="F5094" s="160">
        <v>45706</v>
      </c>
      <c r="G5094" s="160"/>
      <c r="H5094" s="160"/>
    </row>
    <row r="5095" spans="2:8">
      <c r="B5095" t="s">
        <v>1653</v>
      </c>
      <c r="C5095" t="s">
        <v>1654</v>
      </c>
      <c r="D5095">
        <v>1</v>
      </c>
      <c r="E5095" s="160">
        <v>45707</v>
      </c>
      <c r="F5095" s="160">
        <v>45708</v>
      </c>
      <c r="G5095" s="160"/>
      <c r="H5095" s="160"/>
    </row>
    <row r="5096" spans="2:8">
      <c r="B5096" t="s">
        <v>1712</v>
      </c>
      <c r="C5096" t="s">
        <v>1713</v>
      </c>
      <c r="D5096">
        <v>1</v>
      </c>
      <c r="E5096" s="160">
        <v>45700</v>
      </c>
      <c r="F5096" s="160">
        <v>45701</v>
      </c>
      <c r="G5096" s="160"/>
      <c r="H5096" s="160"/>
    </row>
    <row r="5097" spans="2:8">
      <c r="B5097" t="s">
        <v>1723</v>
      </c>
      <c r="C5097" t="s">
        <v>1724</v>
      </c>
      <c r="D5097">
        <v>1</v>
      </c>
      <c r="E5097" s="160">
        <v>45703</v>
      </c>
      <c r="F5097" s="160">
        <v>45704</v>
      </c>
      <c r="G5097" s="160"/>
      <c r="H5097" s="160"/>
    </row>
    <row r="5098" spans="2:8">
      <c r="B5098" t="s">
        <v>1762</v>
      </c>
      <c r="C5098" t="s">
        <v>1763</v>
      </c>
      <c r="D5098">
        <v>1</v>
      </c>
      <c r="E5098" s="160">
        <v>45705</v>
      </c>
      <c r="F5098" s="160">
        <v>45706</v>
      </c>
      <c r="G5098" s="160"/>
      <c r="H5098" s="160"/>
    </row>
    <row r="5099" spans="2:8">
      <c r="B5099" t="s">
        <v>1889</v>
      </c>
      <c r="C5099" t="s">
        <v>1890</v>
      </c>
      <c r="D5099">
        <v>1</v>
      </c>
      <c r="E5099" s="160">
        <v>45707</v>
      </c>
      <c r="F5099" s="160">
        <v>45708</v>
      </c>
      <c r="G5099" s="160"/>
      <c r="H5099" s="160"/>
    </row>
    <row r="5100" spans="2:8">
      <c r="B5100" t="s">
        <v>1416</v>
      </c>
      <c r="C5100" t="s">
        <v>1417</v>
      </c>
      <c r="D5100">
        <v>1</v>
      </c>
      <c r="E5100" s="160">
        <v>45790</v>
      </c>
      <c r="F5100" s="160">
        <v>45792</v>
      </c>
      <c r="G5100" s="160">
        <v>45675</v>
      </c>
      <c r="H5100" s="160">
        <v>45795</v>
      </c>
    </row>
    <row r="5101" spans="2:8">
      <c r="B5101" t="s">
        <v>1517</v>
      </c>
      <c r="C5101" t="s">
        <v>1518</v>
      </c>
      <c r="D5101">
        <v>1</v>
      </c>
      <c r="E5101" s="160">
        <v>45794</v>
      </c>
      <c r="F5101" s="160">
        <v>45796</v>
      </c>
      <c r="G5101" s="160">
        <v>45677</v>
      </c>
      <c r="H5101" s="160">
        <v>45825</v>
      </c>
    </row>
    <row r="5102" spans="2:8">
      <c r="B5102" t="s">
        <v>1547</v>
      </c>
      <c r="C5102" t="s">
        <v>1548</v>
      </c>
      <c r="D5102">
        <v>1</v>
      </c>
      <c r="E5102" s="160">
        <v>45797</v>
      </c>
      <c r="F5102" s="160">
        <v>45801</v>
      </c>
      <c r="G5102" s="160">
        <v>45726</v>
      </c>
      <c r="H5102" s="160">
        <v>45837</v>
      </c>
    </row>
    <row r="5103" spans="2:8">
      <c r="B5103" t="s">
        <v>1664</v>
      </c>
      <c r="C5103" t="s">
        <v>1665</v>
      </c>
      <c r="D5103">
        <v>1</v>
      </c>
      <c r="E5103" s="160">
        <v>45802</v>
      </c>
      <c r="F5103" s="160">
        <v>45804</v>
      </c>
      <c r="G5103" s="160">
        <v>45745</v>
      </c>
      <c r="H5103" s="160">
        <v>45855</v>
      </c>
    </row>
    <row r="5104" spans="2:8">
      <c r="B5104" t="s">
        <v>1771</v>
      </c>
      <c r="C5104" t="s">
        <v>1772</v>
      </c>
      <c r="D5104">
        <v>1</v>
      </c>
      <c r="E5104" s="160">
        <v>45805</v>
      </c>
      <c r="F5104" s="160">
        <v>45809</v>
      </c>
      <c r="G5104" s="160">
        <v>45749</v>
      </c>
      <c r="H5104" s="160">
        <v>45869</v>
      </c>
    </row>
    <row r="5105" spans="2:8">
      <c r="B5105" t="s">
        <v>1390</v>
      </c>
      <c r="C5105" t="s">
        <v>1391</v>
      </c>
      <c r="D5105">
        <v>1</v>
      </c>
      <c r="E5105" s="160">
        <v>45790</v>
      </c>
      <c r="F5105" s="160">
        <v>45791</v>
      </c>
      <c r="G5105" s="160">
        <v>45678</v>
      </c>
      <c r="H5105" s="160">
        <v>45724</v>
      </c>
    </row>
    <row r="5106" spans="2:8">
      <c r="B5106" t="s">
        <v>1403</v>
      </c>
      <c r="C5106" t="s">
        <v>1404</v>
      </c>
      <c r="D5106">
        <v>1</v>
      </c>
      <c r="E5106" s="160">
        <v>45792</v>
      </c>
      <c r="F5106" s="160">
        <v>45794</v>
      </c>
      <c r="G5106" s="160">
        <v>45680</v>
      </c>
      <c r="H5106" s="160">
        <v>45726</v>
      </c>
    </row>
    <row r="5107" spans="2:8">
      <c r="B5107" t="s">
        <v>1418</v>
      </c>
      <c r="C5107" t="s">
        <v>1419</v>
      </c>
      <c r="D5107">
        <v>1</v>
      </c>
      <c r="E5107" s="160">
        <v>45795</v>
      </c>
      <c r="F5107" s="160">
        <v>45796</v>
      </c>
      <c r="G5107" s="160">
        <v>45682</v>
      </c>
      <c r="H5107" s="160">
        <v>45718</v>
      </c>
    </row>
    <row r="5108" spans="2:8">
      <c r="B5108" t="s">
        <v>1435</v>
      </c>
      <c r="C5108" t="s">
        <v>1436</v>
      </c>
      <c r="D5108">
        <v>1</v>
      </c>
      <c r="E5108" s="160">
        <v>45797</v>
      </c>
      <c r="F5108" s="160">
        <v>45798</v>
      </c>
      <c r="G5108" s="160">
        <v>45684</v>
      </c>
      <c r="H5108" s="160">
        <v>45720</v>
      </c>
    </row>
    <row r="5109" spans="2:8">
      <c r="B5109" t="s">
        <v>1463</v>
      </c>
      <c r="C5109" t="s">
        <v>1464</v>
      </c>
      <c r="D5109">
        <v>1</v>
      </c>
      <c r="E5109" s="160">
        <v>45799</v>
      </c>
      <c r="F5109" s="160">
        <v>45801</v>
      </c>
      <c r="G5109" s="160">
        <v>45721</v>
      </c>
      <c r="H5109" s="160">
        <v>45767</v>
      </c>
    </row>
    <row r="5110" spans="2:8">
      <c r="B5110" t="s">
        <v>1405</v>
      </c>
      <c r="C5110" t="s">
        <v>1406</v>
      </c>
      <c r="D5110">
        <v>1</v>
      </c>
      <c r="E5110" s="160">
        <v>45790</v>
      </c>
      <c r="F5110" s="160">
        <v>45791</v>
      </c>
      <c r="G5110" s="160">
        <v>45678</v>
      </c>
      <c r="H5110" s="160">
        <v>45724</v>
      </c>
    </row>
    <row r="5111" spans="2:8">
      <c r="B5111" t="s">
        <v>9739</v>
      </c>
      <c r="C5111" t="s">
        <v>8104</v>
      </c>
      <c r="D5111">
        <v>1</v>
      </c>
      <c r="E5111" s="160">
        <v>45790</v>
      </c>
      <c r="F5111" s="160">
        <v>45791</v>
      </c>
      <c r="G5111" s="160">
        <v>45870</v>
      </c>
      <c r="H5111" s="160">
        <v>45872</v>
      </c>
    </row>
    <row r="5112" spans="2:8">
      <c r="B5112" t="s">
        <v>1420</v>
      </c>
      <c r="C5112" t="s">
        <v>1421</v>
      </c>
      <c r="D5112">
        <v>1</v>
      </c>
      <c r="E5112" s="160">
        <v>45792</v>
      </c>
      <c r="F5112" s="160">
        <v>45795</v>
      </c>
      <c r="G5112" s="160">
        <v>45679</v>
      </c>
      <c r="H5112" s="160">
        <v>45790</v>
      </c>
    </row>
    <row r="5113" spans="2:8">
      <c r="B5113" t="s">
        <v>9740</v>
      </c>
      <c r="C5113" t="s">
        <v>8105</v>
      </c>
      <c r="D5113">
        <v>1</v>
      </c>
      <c r="E5113" s="160">
        <v>45792</v>
      </c>
      <c r="F5113" s="160">
        <v>45794</v>
      </c>
      <c r="G5113" s="160">
        <v>45873</v>
      </c>
      <c r="H5113" s="160">
        <v>45874</v>
      </c>
    </row>
    <row r="5114" spans="2:8">
      <c r="B5114" t="s">
        <v>1507</v>
      </c>
      <c r="C5114" t="s">
        <v>1508</v>
      </c>
      <c r="D5114">
        <v>1</v>
      </c>
      <c r="E5114" s="160">
        <v>45796</v>
      </c>
      <c r="F5114" s="160">
        <v>45798</v>
      </c>
      <c r="G5114" s="160">
        <v>45760</v>
      </c>
      <c r="H5114" s="160">
        <v>45869</v>
      </c>
    </row>
    <row r="5115" spans="2:8">
      <c r="B5115" t="s">
        <v>9741</v>
      </c>
      <c r="C5115" t="s">
        <v>8106</v>
      </c>
      <c r="D5115">
        <v>1</v>
      </c>
      <c r="E5115" s="160">
        <v>45795</v>
      </c>
      <c r="F5115" s="160">
        <v>45796</v>
      </c>
      <c r="G5115" s="160"/>
      <c r="H5115" s="160"/>
    </row>
    <row r="5116" spans="2:8">
      <c r="B5116" t="s">
        <v>1641</v>
      </c>
      <c r="C5116" t="s">
        <v>1642</v>
      </c>
      <c r="D5116">
        <v>1</v>
      </c>
      <c r="E5116" s="160">
        <v>45799</v>
      </c>
      <c r="F5116" s="160">
        <v>45801</v>
      </c>
      <c r="G5116" s="160"/>
      <c r="H5116" s="160"/>
    </row>
    <row r="5117" spans="2:8">
      <c r="B5117" t="s">
        <v>9742</v>
      </c>
      <c r="C5117" t="s">
        <v>8107</v>
      </c>
      <c r="D5117">
        <v>1</v>
      </c>
      <c r="E5117" s="160">
        <v>45797</v>
      </c>
      <c r="F5117" s="160">
        <v>45798</v>
      </c>
      <c r="G5117" s="160"/>
      <c r="H5117" s="160"/>
    </row>
    <row r="5118" spans="2:8">
      <c r="B5118" t="s">
        <v>1690</v>
      </c>
      <c r="C5118" t="s">
        <v>1691</v>
      </c>
      <c r="D5118">
        <v>1</v>
      </c>
      <c r="E5118" s="160">
        <v>45802</v>
      </c>
      <c r="F5118" s="160">
        <v>45803</v>
      </c>
      <c r="G5118" s="160"/>
      <c r="H5118" s="160"/>
    </row>
    <row r="5119" spans="2:8">
      <c r="B5119" t="s">
        <v>9743</v>
      </c>
      <c r="C5119" t="s">
        <v>8108</v>
      </c>
      <c r="D5119">
        <v>1</v>
      </c>
      <c r="E5119" s="160">
        <v>45799</v>
      </c>
      <c r="F5119" s="160">
        <v>45801</v>
      </c>
      <c r="G5119" s="160"/>
      <c r="H5119" s="160"/>
    </row>
    <row r="5120" spans="2:8">
      <c r="B5120" t="s">
        <v>9744</v>
      </c>
      <c r="C5120" t="s">
        <v>8447</v>
      </c>
      <c r="D5120">
        <v>1</v>
      </c>
      <c r="E5120" s="160">
        <v>45802</v>
      </c>
      <c r="F5120" s="160">
        <v>45824</v>
      </c>
      <c r="G5120" s="160">
        <v>45755</v>
      </c>
      <c r="H5120" s="160">
        <v>45869</v>
      </c>
    </row>
    <row r="5121" spans="2:8">
      <c r="B5121" t="s">
        <v>9745</v>
      </c>
      <c r="C5121" t="s">
        <v>8495</v>
      </c>
      <c r="D5121">
        <v>1</v>
      </c>
      <c r="E5121" s="160">
        <v>45825</v>
      </c>
      <c r="F5121" s="160">
        <v>45840</v>
      </c>
      <c r="G5121" s="160">
        <v>45886</v>
      </c>
      <c r="H5121" s="160"/>
    </row>
    <row r="5122" spans="2:8">
      <c r="B5122" t="s">
        <v>9746</v>
      </c>
      <c r="C5122" t="s">
        <v>8495</v>
      </c>
      <c r="D5122">
        <v>1</v>
      </c>
      <c r="E5122" s="160">
        <v>45841</v>
      </c>
      <c r="F5122" s="160">
        <v>45857</v>
      </c>
      <c r="G5122" s="160"/>
      <c r="H5122" s="160"/>
    </row>
    <row r="5123" spans="2:8">
      <c r="B5123" t="s">
        <v>9747</v>
      </c>
      <c r="C5123" t="s">
        <v>8067</v>
      </c>
      <c r="D5123">
        <v>1</v>
      </c>
      <c r="E5123" s="160">
        <v>45858</v>
      </c>
      <c r="F5123" s="160">
        <v>45875</v>
      </c>
      <c r="G5123" s="160">
        <v>45767</v>
      </c>
      <c r="H5123" s="160">
        <v>45869</v>
      </c>
    </row>
    <row r="5124" spans="2:8">
      <c r="B5124" t="s">
        <v>9748</v>
      </c>
      <c r="C5124" t="s">
        <v>8067</v>
      </c>
      <c r="D5124">
        <v>1</v>
      </c>
      <c r="E5124" s="160">
        <v>45876</v>
      </c>
      <c r="F5124" s="160">
        <v>45899</v>
      </c>
      <c r="G5124" s="160">
        <v>45833</v>
      </c>
      <c r="H5124" s="160">
        <v>45869</v>
      </c>
    </row>
    <row r="5125" spans="2:8">
      <c r="B5125" t="s">
        <v>9749</v>
      </c>
      <c r="C5125" t="s">
        <v>8356</v>
      </c>
      <c r="D5125">
        <v>1</v>
      </c>
      <c r="E5125" s="160">
        <v>45900</v>
      </c>
      <c r="F5125" s="160">
        <v>45914</v>
      </c>
      <c r="G5125" s="160"/>
      <c r="H5125" s="160"/>
    </row>
    <row r="5126" spans="2:8">
      <c r="B5126" t="s">
        <v>9750</v>
      </c>
      <c r="C5126" t="s">
        <v>8067</v>
      </c>
      <c r="D5126">
        <v>1</v>
      </c>
      <c r="E5126" s="160">
        <v>45915</v>
      </c>
      <c r="F5126" s="160">
        <v>45932</v>
      </c>
      <c r="G5126" s="160">
        <v>45886</v>
      </c>
      <c r="H5126" s="160"/>
    </row>
    <row r="5127" spans="2:8">
      <c r="B5127" t="s">
        <v>9751</v>
      </c>
      <c r="C5127" t="s">
        <v>8109</v>
      </c>
      <c r="D5127">
        <v>1</v>
      </c>
      <c r="E5127" s="160">
        <v>45810</v>
      </c>
      <c r="F5127" s="160">
        <v>45811</v>
      </c>
      <c r="G5127" s="160"/>
      <c r="H5127" s="160"/>
    </row>
    <row r="5128" spans="2:8">
      <c r="B5128" t="s">
        <v>9752</v>
      </c>
      <c r="C5128" t="s">
        <v>8110</v>
      </c>
      <c r="D5128">
        <v>1</v>
      </c>
      <c r="E5128" s="160">
        <v>45812</v>
      </c>
      <c r="F5128" s="160">
        <v>45813</v>
      </c>
      <c r="G5128" s="160"/>
      <c r="H5128" s="160"/>
    </row>
    <row r="5129" spans="2:8">
      <c r="B5129" t="s">
        <v>9753</v>
      </c>
      <c r="C5129" t="s">
        <v>8111</v>
      </c>
      <c r="D5129">
        <v>1</v>
      </c>
      <c r="E5129" s="160">
        <v>45815</v>
      </c>
      <c r="F5129" s="160">
        <v>45816</v>
      </c>
      <c r="G5129" s="160"/>
      <c r="H5129" s="160"/>
    </row>
    <row r="5130" spans="2:8">
      <c r="B5130" t="s">
        <v>9754</v>
      </c>
      <c r="C5130" t="s">
        <v>8112</v>
      </c>
      <c r="D5130">
        <v>1</v>
      </c>
      <c r="E5130" s="160">
        <v>45817</v>
      </c>
      <c r="F5130" s="160">
        <v>45818</v>
      </c>
      <c r="G5130" s="160"/>
      <c r="H5130" s="160"/>
    </row>
    <row r="5131" spans="2:8">
      <c r="B5131" t="s">
        <v>9755</v>
      </c>
      <c r="C5131" t="s">
        <v>8113</v>
      </c>
      <c r="D5131">
        <v>1</v>
      </c>
      <c r="E5131" s="160">
        <v>45819</v>
      </c>
      <c r="F5131" s="160">
        <v>45820</v>
      </c>
      <c r="G5131" s="160"/>
      <c r="H5131" s="160"/>
    </row>
    <row r="5132" spans="2:8">
      <c r="B5132" t="s">
        <v>9756</v>
      </c>
      <c r="C5132" t="s">
        <v>8114</v>
      </c>
      <c r="D5132">
        <v>1</v>
      </c>
      <c r="E5132" s="160">
        <v>45810</v>
      </c>
      <c r="F5132" s="160">
        <v>45811</v>
      </c>
      <c r="G5132" s="160"/>
      <c r="H5132" s="160"/>
    </row>
    <row r="5133" spans="2:8">
      <c r="B5133" t="s">
        <v>9757</v>
      </c>
      <c r="C5133" t="s">
        <v>8115</v>
      </c>
      <c r="D5133">
        <v>1</v>
      </c>
      <c r="E5133" s="160">
        <v>45812</v>
      </c>
      <c r="F5133" s="160">
        <v>45813</v>
      </c>
      <c r="G5133" s="160"/>
      <c r="H5133" s="160"/>
    </row>
    <row r="5134" spans="2:8">
      <c r="B5134" t="s">
        <v>9758</v>
      </c>
      <c r="C5134" t="s">
        <v>8116</v>
      </c>
      <c r="D5134">
        <v>1</v>
      </c>
      <c r="E5134" s="160">
        <v>45815</v>
      </c>
      <c r="F5134" s="160">
        <v>45816</v>
      </c>
      <c r="G5134" s="160"/>
      <c r="H5134" s="160"/>
    </row>
    <row r="5135" spans="2:8">
      <c r="B5135" t="s">
        <v>9759</v>
      </c>
      <c r="C5135" t="s">
        <v>8117</v>
      </c>
      <c r="D5135">
        <v>1</v>
      </c>
      <c r="E5135" s="160">
        <v>45817</v>
      </c>
      <c r="F5135" s="160">
        <v>45818</v>
      </c>
      <c r="G5135" s="160"/>
      <c r="H5135" s="160"/>
    </row>
    <row r="5136" spans="2:8">
      <c r="B5136" t="s">
        <v>9760</v>
      </c>
      <c r="C5136" t="s">
        <v>8118</v>
      </c>
      <c r="D5136">
        <v>1</v>
      </c>
      <c r="E5136" s="160">
        <v>45824</v>
      </c>
      <c r="F5136" s="160">
        <v>45825</v>
      </c>
      <c r="G5136" s="160"/>
      <c r="H5136" s="160"/>
    </row>
    <row r="5137" spans="2:8">
      <c r="B5137" t="s">
        <v>9761</v>
      </c>
      <c r="C5137" t="s">
        <v>8119</v>
      </c>
      <c r="D5137">
        <v>1</v>
      </c>
      <c r="E5137" s="160">
        <v>45810</v>
      </c>
      <c r="F5137" s="160">
        <v>45811</v>
      </c>
      <c r="G5137" s="160"/>
      <c r="H5137" s="160"/>
    </row>
    <row r="5138" spans="2:8">
      <c r="B5138" t="s">
        <v>9762</v>
      </c>
      <c r="C5138" t="s">
        <v>8120</v>
      </c>
      <c r="D5138">
        <v>1</v>
      </c>
      <c r="E5138" s="160">
        <v>45812</v>
      </c>
      <c r="F5138" s="160">
        <v>45813</v>
      </c>
      <c r="G5138" s="160"/>
      <c r="H5138" s="160"/>
    </row>
    <row r="5139" spans="2:8">
      <c r="B5139" t="s">
        <v>9763</v>
      </c>
      <c r="C5139" t="s">
        <v>8121</v>
      </c>
      <c r="D5139">
        <v>1</v>
      </c>
      <c r="E5139" s="160">
        <v>45815</v>
      </c>
      <c r="F5139" s="160">
        <v>45816</v>
      </c>
      <c r="G5139" s="160"/>
      <c r="H5139" s="160"/>
    </row>
    <row r="5140" spans="2:8">
      <c r="B5140" t="s">
        <v>9764</v>
      </c>
      <c r="C5140" t="s">
        <v>8122</v>
      </c>
      <c r="D5140">
        <v>1</v>
      </c>
      <c r="E5140" s="160">
        <v>45817</v>
      </c>
      <c r="F5140" s="160">
        <v>45818</v>
      </c>
      <c r="G5140" s="160"/>
      <c r="H5140" s="160"/>
    </row>
    <row r="5141" spans="2:8">
      <c r="B5141" t="s">
        <v>9765</v>
      </c>
      <c r="C5141" t="s">
        <v>8123</v>
      </c>
      <c r="D5141">
        <v>1</v>
      </c>
      <c r="E5141" s="160">
        <v>45824</v>
      </c>
      <c r="F5141" s="160">
        <v>45825</v>
      </c>
      <c r="G5141" s="160"/>
      <c r="H5141" s="160"/>
    </row>
    <row r="5142" spans="2:8">
      <c r="B5142" t="s">
        <v>9766</v>
      </c>
      <c r="C5142" t="s">
        <v>8435</v>
      </c>
      <c r="D5142">
        <v>1</v>
      </c>
      <c r="E5142" s="160">
        <v>45810</v>
      </c>
      <c r="F5142" s="160">
        <v>45811</v>
      </c>
      <c r="G5142" s="160"/>
      <c r="H5142" s="160"/>
    </row>
    <row r="5143" spans="2:8">
      <c r="B5143" t="s">
        <v>9767</v>
      </c>
      <c r="C5143" t="s">
        <v>7952</v>
      </c>
      <c r="D5143">
        <v>1</v>
      </c>
      <c r="E5143" s="160">
        <v>45812</v>
      </c>
      <c r="F5143" s="160">
        <v>45813</v>
      </c>
      <c r="G5143" s="160"/>
      <c r="H5143" s="160"/>
    </row>
    <row r="5144" spans="2:8">
      <c r="B5144" t="s">
        <v>9768</v>
      </c>
      <c r="C5144" t="s">
        <v>7953</v>
      </c>
      <c r="D5144">
        <v>1</v>
      </c>
      <c r="E5144" s="160">
        <v>45815</v>
      </c>
      <c r="F5144" s="160">
        <v>45816</v>
      </c>
      <c r="G5144" s="160"/>
      <c r="H5144" s="160"/>
    </row>
    <row r="5145" spans="2:8">
      <c r="B5145" t="s">
        <v>9769</v>
      </c>
      <c r="C5145" t="s">
        <v>7954</v>
      </c>
      <c r="D5145">
        <v>1</v>
      </c>
      <c r="E5145" s="160">
        <v>45817</v>
      </c>
      <c r="F5145" s="160">
        <v>45818</v>
      </c>
      <c r="G5145" s="160"/>
      <c r="H5145" s="160"/>
    </row>
    <row r="5146" spans="2:8">
      <c r="B5146" t="s">
        <v>9770</v>
      </c>
      <c r="C5146" t="s">
        <v>7955</v>
      </c>
      <c r="D5146">
        <v>1</v>
      </c>
      <c r="E5146" s="160">
        <v>45819</v>
      </c>
      <c r="F5146" s="160">
        <v>45820</v>
      </c>
      <c r="G5146" s="160"/>
      <c r="H5146" s="160"/>
    </row>
    <row r="5147" spans="2:8">
      <c r="B5147" t="s">
        <v>9771</v>
      </c>
      <c r="C5147" t="s">
        <v>8436</v>
      </c>
      <c r="D5147">
        <v>1</v>
      </c>
      <c r="E5147" s="160">
        <v>45810</v>
      </c>
      <c r="F5147" s="160">
        <v>45811</v>
      </c>
      <c r="G5147" s="160"/>
      <c r="H5147" s="160"/>
    </row>
    <row r="5148" spans="2:8">
      <c r="B5148" t="s">
        <v>9772</v>
      </c>
      <c r="C5148" t="s">
        <v>7956</v>
      </c>
      <c r="D5148">
        <v>1</v>
      </c>
      <c r="E5148" s="160">
        <v>45812</v>
      </c>
      <c r="F5148" s="160">
        <v>45813</v>
      </c>
      <c r="G5148" s="160"/>
      <c r="H5148" s="160"/>
    </row>
    <row r="5149" spans="2:8">
      <c r="B5149" t="s">
        <v>9773</v>
      </c>
      <c r="C5149" t="s">
        <v>7957</v>
      </c>
      <c r="D5149">
        <v>1</v>
      </c>
      <c r="E5149" s="160">
        <v>45815</v>
      </c>
      <c r="F5149" s="160">
        <v>45816</v>
      </c>
      <c r="G5149" s="160"/>
      <c r="H5149" s="160"/>
    </row>
    <row r="5150" spans="2:8">
      <c r="B5150" t="s">
        <v>9774</v>
      </c>
      <c r="C5150" t="s">
        <v>7958</v>
      </c>
      <c r="D5150">
        <v>1</v>
      </c>
      <c r="E5150" s="160">
        <v>45817</v>
      </c>
      <c r="F5150" s="160">
        <v>45818</v>
      </c>
      <c r="G5150" s="160"/>
      <c r="H5150" s="160"/>
    </row>
    <row r="5151" spans="2:8">
      <c r="B5151" t="s">
        <v>9775</v>
      </c>
      <c r="C5151" t="s">
        <v>7959</v>
      </c>
      <c r="D5151">
        <v>1</v>
      </c>
      <c r="E5151" s="160">
        <v>45819</v>
      </c>
      <c r="F5151" s="160">
        <v>45820</v>
      </c>
      <c r="G5151" s="160"/>
      <c r="H5151" s="160"/>
    </row>
    <row r="5152" spans="2:8">
      <c r="B5152" t="s">
        <v>9776</v>
      </c>
      <c r="C5152" t="s">
        <v>8458</v>
      </c>
      <c r="D5152">
        <v>1</v>
      </c>
      <c r="E5152" s="160">
        <v>45810</v>
      </c>
      <c r="F5152" s="160">
        <v>45811</v>
      </c>
      <c r="G5152" s="160"/>
      <c r="H5152" s="160"/>
    </row>
    <row r="5153" spans="2:8">
      <c r="B5153" t="s">
        <v>9777</v>
      </c>
      <c r="C5153" t="s">
        <v>8124</v>
      </c>
      <c r="D5153">
        <v>1</v>
      </c>
      <c r="E5153" s="160">
        <v>45812</v>
      </c>
      <c r="F5153" s="160">
        <v>45813</v>
      </c>
      <c r="G5153" s="160"/>
      <c r="H5153" s="160"/>
    </row>
    <row r="5154" spans="2:8">
      <c r="B5154" t="s">
        <v>9778</v>
      </c>
      <c r="C5154" t="s">
        <v>8125</v>
      </c>
      <c r="D5154">
        <v>1</v>
      </c>
      <c r="E5154" s="160">
        <v>45815</v>
      </c>
      <c r="F5154" s="160">
        <v>45816</v>
      </c>
      <c r="G5154" s="160"/>
      <c r="H5154" s="160"/>
    </row>
    <row r="5155" spans="2:8">
      <c r="B5155" t="s">
        <v>9779</v>
      </c>
      <c r="C5155" t="s">
        <v>8126</v>
      </c>
      <c r="D5155">
        <v>1</v>
      </c>
      <c r="E5155" s="160">
        <v>45817</v>
      </c>
      <c r="F5155" s="160">
        <v>45818</v>
      </c>
      <c r="G5155" s="160"/>
      <c r="H5155" s="160"/>
    </row>
    <row r="5156" spans="2:8">
      <c r="B5156" t="s">
        <v>9780</v>
      </c>
      <c r="C5156" t="s">
        <v>8127</v>
      </c>
      <c r="D5156">
        <v>1</v>
      </c>
      <c r="E5156" s="160">
        <v>45819</v>
      </c>
      <c r="F5156" s="160">
        <v>45820</v>
      </c>
      <c r="G5156" s="160"/>
      <c r="H5156" s="160"/>
    </row>
    <row r="5157" spans="2:8">
      <c r="B5157" t="s">
        <v>9781</v>
      </c>
      <c r="C5157" t="s">
        <v>8459</v>
      </c>
      <c r="D5157">
        <v>1</v>
      </c>
      <c r="E5157" s="160">
        <v>45810</v>
      </c>
      <c r="F5157" s="160">
        <v>45811</v>
      </c>
      <c r="G5157" s="160"/>
      <c r="H5157" s="160"/>
    </row>
    <row r="5158" spans="2:8">
      <c r="B5158" t="s">
        <v>9782</v>
      </c>
      <c r="C5158" t="s">
        <v>8128</v>
      </c>
      <c r="D5158">
        <v>1</v>
      </c>
      <c r="E5158" s="160">
        <v>45812</v>
      </c>
      <c r="F5158" s="160">
        <v>45813</v>
      </c>
      <c r="G5158" s="160"/>
      <c r="H5158" s="160"/>
    </row>
    <row r="5159" spans="2:8">
      <c r="B5159" t="s">
        <v>9783</v>
      </c>
      <c r="C5159" t="s">
        <v>8129</v>
      </c>
      <c r="D5159">
        <v>1</v>
      </c>
      <c r="E5159" s="160">
        <v>45815</v>
      </c>
      <c r="F5159" s="160">
        <v>45816</v>
      </c>
      <c r="G5159" s="160"/>
      <c r="H5159" s="160"/>
    </row>
    <row r="5160" spans="2:8">
      <c r="B5160" t="s">
        <v>9784</v>
      </c>
      <c r="C5160" t="s">
        <v>8130</v>
      </c>
      <c r="D5160">
        <v>1</v>
      </c>
      <c r="E5160" s="160">
        <v>45817</v>
      </c>
      <c r="F5160" s="160">
        <v>45818</v>
      </c>
      <c r="G5160" s="160"/>
      <c r="H5160" s="160"/>
    </row>
    <row r="5161" spans="2:8">
      <c r="B5161" t="s">
        <v>9785</v>
      </c>
      <c r="C5161" t="s">
        <v>8460</v>
      </c>
      <c r="D5161">
        <v>1</v>
      </c>
      <c r="E5161" s="160">
        <v>45817</v>
      </c>
      <c r="F5161" s="160">
        <v>45823</v>
      </c>
      <c r="G5161" s="160"/>
      <c r="H5161" s="160"/>
    </row>
    <row r="5162" spans="2:8">
      <c r="B5162" t="s">
        <v>9786</v>
      </c>
      <c r="C5162" t="s">
        <v>7960</v>
      </c>
      <c r="D5162">
        <v>1</v>
      </c>
      <c r="E5162" s="160">
        <v>45812</v>
      </c>
      <c r="F5162" s="160">
        <v>45817</v>
      </c>
      <c r="G5162" s="160">
        <v>45880</v>
      </c>
      <c r="H5162" s="160"/>
    </row>
    <row r="5163" spans="2:8">
      <c r="B5163" t="s">
        <v>9787</v>
      </c>
      <c r="C5163" t="s">
        <v>7961</v>
      </c>
      <c r="D5163">
        <v>1</v>
      </c>
      <c r="E5163" s="160">
        <v>45818</v>
      </c>
      <c r="F5163" s="160">
        <v>45824</v>
      </c>
      <c r="G5163" s="160">
        <v>45886</v>
      </c>
      <c r="H5163" s="160"/>
    </row>
    <row r="5164" spans="2:8">
      <c r="B5164" t="s">
        <v>9788</v>
      </c>
      <c r="C5164" t="s">
        <v>7962</v>
      </c>
      <c r="D5164">
        <v>1</v>
      </c>
      <c r="E5164" s="160">
        <v>45825</v>
      </c>
      <c r="F5164" s="160">
        <v>45836</v>
      </c>
      <c r="G5164" s="160">
        <v>45893</v>
      </c>
      <c r="H5164" s="160"/>
    </row>
    <row r="5165" spans="2:8" ht="14.45" customHeight="1">
      <c r="B5165" t="s">
        <v>9789</v>
      </c>
      <c r="C5165" t="s">
        <v>7963</v>
      </c>
      <c r="D5165">
        <v>1</v>
      </c>
      <c r="E5165" s="160">
        <v>45837</v>
      </c>
      <c r="F5165" s="160">
        <v>45844</v>
      </c>
      <c r="G5165" s="160">
        <v>45916</v>
      </c>
      <c r="H5165" s="160"/>
    </row>
    <row r="5166" spans="2:8" ht="14.45" customHeight="1">
      <c r="B5166" t="s">
        <v>9790</v>
      </c>
      <c r="C5166" t="s">
        <v>7964</v>
      </c>
      <c r="D5166">
        <v>1</v>
      </c>
      <c r="E5166" s="160">
        <v>45845</v>
      </c>
      <c r="F5166" s="160">
        <v>45852</v>
      </c>
      <c r="G5166" s="160">
        <v>45881</v>
      </c>
      <c r="H5166" s="160"/>
    </row>
    <row r="5167" spans="2:8" ht="14.45" customHeight="1">
      <c r="B5167" t="s">
        <v>1666</v>
      </c>
      <c r="C5167" t="s">
        <v>1667</v>
      </c>
      <c r="D5167">
        <v>1</v>
      </c>
      <c r="E5167" s="160">
        <v>45853</v>
      </c>
      <c r="F5167" s="160">
        <v>45869</v>
      </c>
      <c r="G5167" s="160">
        <v>45890</v>
      </c>
      <c r="H5167" s="160"/>
    </row>
    <row r="5168" spans="2:8" ht="14.45" customHeight="1">
      <c r="B5168" t="s">
        <v>1714</v>
      </c>
      <c r="C5168" t="s">
        <v>1715</v>
      </c>
      <c r="D5168">
        <v>1</v>
      </c>
      <c r="E5168" s="160">
        <v>45871</v>
      </c>
      <c r="F5168" s="160">
        <v>45888</v>
      </c>
      <c r="G5168" s="160">
        <v>45897</v>
      </c>
      <c r="H5168" s="160"/>
    </row>
    <row r="5169" spans="2:8" ht="14.45" customHeight="1">
      <c r="B5169" t="s">
        <v>1738</v>
      </c>
      <c r="C5169" t="s">
        <v>1739</v>
      </c>
      <c r="D5169">
        <v>1</v>
      </c>
      <c r="E5169" s="160">
        <v>45889</v>
      </c>
      <c r="F5169" s="160">
        <v>45906</v>
      </c>
      <c r="G5169" s="160">
        <v>45900</v>
      </c>
      <c r="H5169" s="160"/>
    </row>
    <row r="5170" spans="2:8" ht="14.45" customHeight="1">
      <c r="B5170" t="s">
        <v>1816</v>
      </c>
      <c r="C5170" t="s">
        <v>1817</v>
      </c>
      <c r="D5170">
        <v>1</v>
      </c>
      <c r="E5170" s="160">
        <v>45907</v>
      </c>
      <c r="F5170" s="160">
        <v>45928</v>
      </c>
      <c r="G5170" s="160"/>
      <c r="H5170" s="160"/>
    </row>
    <row r="5171" spans="2:8" ht="14.45" customHeight="1">
      <c r="B5171" t="s">
        <v>1839</v>
      </c>
      <c r="C5171" t="s">
        <v>1840</v>
      </c>
      <c r="D5171">
        <v>1</v>
      </c>
      <c r="E5171" s="160">
        <v>45929</v>
      </c>
      <c r="F5171" s="160">
        <v>45950</v>
      </c>
      <c r="G5171" s="160">
        <v>45902</v>
      </c>
      <c r="H5171" s="160"/>
    </row>
    <row r="5172" spans="2:8" ht="14.45" customHeight="1">
      <c r="B5172" t="s">
        <v>9791</v>
      </c>
      <c r="C5172" t="s">
        <v>7965</v>
      </c>
      <c r="D5172">
        <v>1</v>
      </c>
      <c r="E5172" s="160">
        <v>45871</v>
      </c>
      <c r="F5172" s="160">
        <v>45872</v>
      </c>
      <c r="G5172" s="160"/>
      <c r="H5172" s="160"/>
    </row>
    <row r="5173" spans="2:8" ht="14.45" customHeight="1">
      <c r="B5173" t="s">
        <v>9792</v>
      </c>
      <c r="C5173" t="s">
        <v>7966</v>
      </c>
      <c r="D5173">
        <v>1</v>
      </c>
      <c r="E5173" s="160">
        <v>45873</v>
      </c>
      <c r="F5173" s="160">
        <v>45874</v>
      </c>
      <c r="G5173" s="160"/>
      <c r="H5173" s="160"/>
    </row>
    <row r="5174" spans="2:8" ht="14.45" customHeight="1">
      <c r="B5174" t="s">
        <v>9793</v>
      </c>
      <c r="C5174" t="s">
        <v>7967</v>
      </c>
      <c r="D5174">
        <v>1</v>
      </c>
      <c r="E5174" s="160">
        <v>45875</v>
      </c>
      <c r="F5174" s="160">
        <v>45876</v>
      </c>
      <c r="G5174" s="160"/>
      <c r="H5174" s="160"/>
    </row>
    <row r="5175" spans="2:8" ht="14.45" customHeight="1">
      <c r="B5175" t="s">
        <v>9794</v>
      </c>
      <c r="C5175" t="s">
        <v>7968</v>
      </c>
      <c r="D5175">
        <v>1</v>
      </c>
      <c r="E5175" s="160">
        <v>45878</v>
      </c>
      <c r="F5175" s="160">
        <v>45879</v>
      </c>
      <c r="G5175" s="160"/>
      <c r="H5175" s="160"/>
    </row>
    <row r="5176" spans="2:8">
      <c r="B5176" t="s">
        <v>9795</v>
      </c>
      <c r="C5176" t="s">
        <v>7969</v>
      </c>
      <c r="D5176">
        <v>1</v>
      </c>
      <c r="E5176" s="160">
        <v>45880</v>
      </c>
      <c r="F5176" s="160">
        <v>45881</v>
      </c>
      <c r="G5176" s="160"/>
      <c r="H5176" s="160"/>
    </row>
    <row r="5177" spans="2:8">
      <c r="B5177" t="s">
        <v>9796</v>
      </c>
      <c r="C5177" t="s">
        <v>7970</v>
      </c>
      <c r="D5177">
        <v>1</v>
      </c>
      <c r="E5177" s="160">
        <v>45873</v>
      </c>
      <c r="F5177" s="160">
        <v>45874</v>
      </c>
      <c r="G5177" s="160"/>
      <c r="H5177" s="160"/>
    </row>
    <row r="5178" spans="2:8">
      <c r="B5178" t="s">
        <v>9797</v>
      </c>
      <c r="C5178" t="s">
        <v>7971</v>
      </c>
      <c r="D5178">
        <v>1</v>
      </c>
      <c r="E5178" s="160">
        <v>45875</v>
      </c>
      <c r="F5178" s="160">
        <v>45876</v>
      </c>
      <c r="G5178" s="160"/>
      <c r="H5178" s="160"/>
    </row>
    <row r="5179" spans="2:8">
      <c r="B5179" t="s">
        <v>9798</v>
      </c>
      <c r="C5179" t="s">
        <v>7972</v>
      </c>
      <c r="D5179">
        <v>1</v>
      </c>
      <c r="E5179" s="160">
        <v>45878</v>
      </c>
      <c r="F5179" s="160">
        <v>45879</v>
      </c>
      <c r="G5179" s="160"/>
      <c r="H5179" s="160"/>
    </row>
    <row r="5180" spans="2:8">
      <c r="B5180" t="s">
        <v>9799</v>
      </c>
      <c r="C5180" t="s">
        <v>7973</v>
      </c>
      <c r="D5180">
        <v>1</v>
      </c>
      <c r="E5180" s="160">
        <v>45880</v>
      </c>
      <c r="F5180" s="160">
        <v>45881</v>
      </c>
      <c r="G5180" s="160"/>
      <c r="H5180" s="160"/>
    </row>
    <row r="5181" spans="2:8">
      <c r="B5181" t="s">
        <v>9800</v>
      </c>
      <c r="C5181" t="s">
        <v>7974</v>
      </c>
      <c r="D5181">
        <v>1</v>
      </c>
      <c r="E5181" s="160">
        <v>45882</v>
      </c>
      <c r="F5181" s="160">
        <v>45883</v>
      </c>
      <c r="G5181" s="160"/>
      <c r="H5181" s="160"/>
    </row>
    <row r="5182" spans="2:8">
      <c r="B5182" t="s">
        <v>9801</v>
      </c>
      <c r="C5182" t="s">
        <v>7975</v>
      </c>
      <c r="D5182">
        <v>1</v>
      </c>
      <c r="E5182" s="160">
        <v>45875</v>
      </c>
      <c r="F5182" s="160">
        <v>45876</v>
      </c>
      <c r="G5182" s="160"/>
      <c r="H5182" s="160"/>
    </row>
    <row r="5183" spans="2:8">
      <c r="B5183" t="s">
        <v>9802</v>
      </c>
      <c r="C5183" t="s">
        <v>7976</v>
      </c>
      <c r="D5183">
        <v>1</v>
      </c>
      <c r="E5183" s="160">
        <v>45878</v>
      </c>
      <c r="F5183" s="160">
        <v>45879</v>
      </c>
      <c r="G5183" s="160"/>
      <c r="H5183" s="160"/>
    </row>
    <row r="5184" spans="2:8" ht="14.45" customHeight="1">
      <c r="B5184" t="s">
        <v>9803</v>
      </c>
      <c r="C5184" t="s">
        <v>7977</v>
      </c>
      <c r="D5184">
        <v>1</v>
      </c>
      <c r="E5184" s="160">
        <v>45880</v>
      </c>
      <c r="F5184" s="160">
        <v>45881</v>
      </c>
      <c r="G5184" s="160"/>
      <c r="H5184" s="160"/>
    </row>
    <row r="5185" spans="2:8" ht="14.45" customHeight="1">
      <c r="B5185" t="s">
        <v>9804</v>
      </c>
      <c r="C5185" t="s">
        <v>7978</v>
      </c>
      <c r="D5185">
        <v>1</v>
      </c>
      <c r="E5185" s="160">
        <v>45882</v>
      </c>
      <c r="F5185" s="160">
        <v>45883</v>
      </c>
      <c r="G5185" s="160"/>
      <c r="H5185" s="160"/>
    </row>
    <row r="5186" spans="2:8" ht="14.45" customHeight="1">
      <c r="B5186" t="s">
        <v>9805</v>
      </c>
      <c r="C5186" t="s">
        <v>7979</v>
      </c>
      <c r="D5186">
        <v>1</v>
      </c>
      <c r="E5186" s="160">
        <v>45892</v>
      </c>
      <c r="F5186" s="160">
        <v>45893</v>
      </c>
      <c r="G5186" s="160"/>
      <c r="H5186" s="160"/>
    </row>
    <row r="5187" spans="2:8" ht="14.45" customHeight="1">
      <c r="B5187" t="s">
        <v>9806</v>
      </c>
      <c r="C5187" t="s">
        <v>7980</v>
      </c>
      <c r="D5187">
        <v>1</v>
      </c>
      <c r="E5187" s="160">
        <v>45878</v>
      </c>
      <c r="F5187" s="160">
        <v>45879</v>
      </c>
      <c r="G5187" s="160"/>
      <c r="H5187" s="160"/>
    </row>
    <row r="5188" spans="2:8" ht="14.45" customHeight="1">
      <c r="B5188" t="s">
        <v>9807</v>
      </c>
      <c r="C5188" t="s">
        <v>7981</v>
      </c>
      <c r="D5188">
        <v>1</v>
      </c>
      <c r="E5188" s="160">
        <v>45880</v>
      </c>
      <c r="F5188" s="160">
        <v>45881</v>
      </c>
      <c r="G5188" s="160"/>
      <c r="H5188" s="160"/>
    </row>
    <row r="5189" spans="2:8">
      <c r="B5189" t="s">
        <v>9808</v>
      </c>
      <c r="C5189" t="s">
        <v>7982</v>
      </c>
      <c r="D5189">
        <v>1</v>
      </c>
      <c r="E5189" s="160">
        <v>45882</v>
      </c>
      <c r="F5189" s="160">
        <v>45883</v>
      </c>
      <c r="G5189" s="160"/>
      <c r="H5189" s="160"/>
    </row>
    <row r="5190" spans="2:8">
      <c r="B5190" t="s">
        <v>9809</v>
      </c>
      <c r="C5190" t="s">
        <v>7983</v>
      </c>
      <c r="D5190">
        <v>1</v>
      </c>
      <c r="E5190" s="160">
        <v>45885</v>
      </c>
      <c r="F5190" s="160">
        <v>45886</v>
      </c>
      <c r="G5190" s="160"/>
      <c r="H5190" s="160"/>
    </row>
    <row r="5191" spans="2:8" ht="14.45" customHeight="1">
      <c r="B5191" t="s">
        <v>9810</v>
      </c>
      <c r="C5191" t="s">
        <v>7984</v>
      </c>
      <c r="D5191">
        <v>1</v>
      </c>
      <c r="E5191" s="160">
        <v>45892</v>
      </c>
      <c r="F5191" s="160">
        <v>45893</v>
      </c>
      <c r="G5191" s="160"/>
      <c r="H5191" s="160"/>
    </row>
    <row r="5192" spans="2:8" ht="14.45" customHeight="1">
      <c r="B5192" t="s">
        <v>9811</v>
      </c>
      <c r="C5192" t="s">
        <v>7985</v>
      </c>
      <c r="D5192">
        <v>1</v>
      </c>
      <c r="E5192" s="160">
        <v>45880</v>
      </c>
      <c r="F5192" s="160">
        <v>45881</v>
      </c>
      <c r="G5192" s="160"/>
      <c r="H5192" s="160"/>
    </row>
    <row r="5193" spans="2:8" ht="14.45" customHeight="1">
      <c r="B5193" t="s">
        <v>9812</v>
      </c>
      <c r="C5193" t="s">
        <v>7986</v>
      </c>
      <c r="D5193">
        <v>1</v>
      </c>
      <c r="E5193" s="160">
        <v>45882</v>
      </c>
      <c r="F5193" s="160">
        <v>45883</v>
      </c>
      <c r="G5193" s="160"/>
      <c r="H5193" s="160"/>
    </row>
    <row r="5194" spans="2:8" ht="14.45" customHeight="1">
      <c r="B5194" t="s">
        <v>9813</v>
      </c>
      <c r="C5194" t="s">
        <v>7987</v>
      </c>
      <c r="D5194">
        <v>1</v>
      </c>
      <c r="E5194" s="160">
        <v>45885</v>
      </c>
      <c r="F5194" s="160">
        <v>45886</v>
      </c>
      <c r="G5194" s="160"/>
      <c r="H5194" s="160"/>
    </row>
    <row r="5195" spans="2:8" ht="14.45" customHeight="1">
      <c r="B5195" t="s">
        <v>9814</v>
      </c>
      <c r="C5195" t="s">
        <v>7988</v>
      </c>
      <c r="D5195">
        <v>1</v>
      </c>
      <c r="E5195" s="160">
        <v>45887</v>
      </c>
      <c r="F5195" s="160">
        <v>45888</v>
      </c>
      <c r="G5195" s="160"/>
      <c r="H5195" s="160"/>
    </row>
    <row r="5196" spans="2:8" ht="14.45" customHeight="1">
      <c r="B5196" t="s">
        <v>9815</v>
      </c>
      <c r="C5196" t="s">
        <v>7989</v>
      </c>
      <c r="D5196">
        <v>1</v>
      </c>
      <c r="E5196" s="160">
        <v>45892</v>
      </c>
      <c r="F5196" s="160">
        <v>45893</v>
      </c>
      <c r="G5196" s="160"/>
      <c r="H5196" s="160"/>
    </row>
    <row r="5197" spans="2:8" ht="14.45" customHeight="1">
      <c r="B5197" t="s">
        <v>1812</v>
      </c>
      <c r="C5197" t="s">
        <v>1813</v>
      </c>
      <c r="D5197">
        <v>1</v>
      </c>
      <c r="E5197" s="160">
        <v>45880</v>
      </c>
      <c r="F5197" s="160">
        <v>45885</v>
      </c>
      <c r="G5197" s="160"/>
      <c r="H5197" s="160"/>
    </row>
    <row r="5198" spans="2:8" ht="14.45" customHeight="1">
      <c r="B5198" t="s">
        <v>1852</v>
      </c>
      <c r="C5198" t="s">
        <v>1853</v>
      </c>
      <c r="D5198">
        <v>1</v>
      </c>
      <c r="E5198" s="160">
        <v>45886</v>
      </c>
      <c r="F5198" s="160">
        <v>45890</v>
      </c>
      <c r="G5198" s="160"/>
      <c r="H5198" s="160"/>
    </row>
    <row r="5199" spans="2:8" ht="14.45" customHeight="1">
      <c r="B5199" t="s">
        <v>1814</v>
      </c>
      <c r="C5199" t="s">
        <v>1815</v>
      </c>
      <c r="D5199">
        <v>1</v>
      </c>
      <c r="E5199" s="160">
        <v>45880</v>
      </c>
      <c r="F5199" s="160">
        <v>45882</v>
      </c>
      <c r="G5199" s="160"/>
      <c r="H5199" s="160"/>
    </row>
    <row r="5200" spans="2:8" ht="14.45" customHeight="1">
      <c r="B5200" t="s">
        <v>1837</v>
      </c>
      <c r="C5200" t="s">
        <v>1838</v>
      </c>
      <c r="D5200">
        <v>1</v>
      </c>
      <c r="E5200" s="160">
        <v>45883</v>
      </c>
      <c r="F5200" s="160">
        <v>45886</v>
      </c>
      <c r="G5200" s="160"/>
      <c r="H5200" s="160"/>
    </row>
    <row r="5201" spans="2:8">
      <c r="B5201" t="s">
        <v>9816</v>
      </c>
      <c r="C5201" t="s">
        <v>7990</v>
      </c>
      <c r="D5201">
        <v>1</v>
      </c>
      <c r="E5201" s="160">
        <v>45880</v>
      </c>
      <c r="F5201" s="160">
        <v>45881</v>
      </c>
      <c r="G5201" s="160"/>
      <c r="H5201" s="160"/>
    </row>
    <row r="5202" spans="2:8">
      <c r="B5202" t="s">
        <v>9817</v>
      </c>
      <c r="C5202" t="s">
        <v>7991</v>
      </c>
      <c r="D5202">
        <v>1</v>
      </c>
      <c r="E5202" s="160">
        <v>45882</v>
      </c>
      <c r="F5202" s="160">
        <v>45883</v>
      </c>
      <c r="G5202" s="160"/>
      <c r="H5202" s="160"/>
    </row>
    <row r="5203" spans="2:8">
      <c r="B5203" t="s">
        <v>9818</v>
      </c>
      <c r="C5203" t="s">
        <v>7992</v>
      </c>
      <c r="D5203">
        <v>1</v>
      </c>
      <c r="E5203" s="160">
        <v>45880</v>
      </c>
      <c r="F5203" s="160">
        <v>45881</v>
      </c>
      <c r="G5203" s="160"/>
      <c r="H5203" s="160"/>
    </row>
    <row r="5204" spans="2:8">
      <c r="B5204" t="s">
        <v>9819</v>
      </c>
      <c r="C5204" t="s">
        <v>7993</v>
      </c>
      <c r="D5204">
        <v>1</v>
      </c>
      <c r="E5204" s="160">
        <v>45882</v>
      </c>
      <c r="F5204" s="160">
        <v>45883</v>
      </c>
      <c r="G5204" s="160"/>
      <c r="H5204" s="160"/>
    </row>
    <row r="5205" spans="2:8">
      <c r="B5205" t="s">
        <v>1909</v>
      </c>
      <c r="C5205" t="s">
        <v>1910</v>
      </c>
      <c r="D5205">
        <v>1</v>
      </c>
      <c r="E5205" s="160">
        <v>45880</v>
      </c>
      <c r="F5205" s="160">
        <v>45881</v>
      </c>
      <c r="G5205" s="160"/>
      <c r="H5205" s="160"/>
    </row>
    <row r="5206" spans="2:8">
      <c r="B5206" t="s">
        <v>1935</v>
      </c>
      <c r="C5206" t="s">
        <v>1936</v>
      </c>
      <c r="D5206">
        <v>1</v>
      </c>
      <c r="E5206" s="160">
        <v>45882</v>
      </c>
      <c r="F5206" s="160">
        <v>45883</v>
      </c>
      <c r="G5206" s="160"/>
      <c r="H5206" s="160"/>
    </row>
    <row r="5207" spans="2:8">
      <c r="B5207" t="s">
        <v>9820</v>
      </c>
      <c r="C5207" t="s">
        <v>8437</v>
      </c>
      <c r="D5207">
        <v>1</v>
      </c>
      <c r="E5207" s="160">
        <v>45882</v>
      </c>
      <c r="F5207" s="160">
        <v>45883</v>
      </c>
      <c r="G5207" s="160"/>
      <c r="H5207" s="160"/>
    </row>
    <row r="5208" spans="2:8">
      <c r="B5208" t="s">
        <v>9821</v>
      </c>
      <c r="C5208" t="s">
        <v>7994</v>
      </c>
      <c r="D5208">
        <v>1</v>
      </c>
      <c r="E5208" s="160">
        <v>45885</v>
      </c>
      <c r="F5208" s="160">
        <v>45886</v>
      </c>
      <c r="G5208" s="160"/>
      <c r="H5208" s="160"/>
    </row>
    <row r="5209" spans="2:8">
      <c r="B5209" t="s">
        <v>9822</v>
      </c>
      <c r="C5209" t="s">
        <v>7995</v>
      </c>
      <c r="D5209">
        <v>1</v>
      </c>
      <c r="E5209" s="160">
        <v>45887</v>
      </c>
      <c r="F5209" s="160">
        <v>45888</v>
      </c>
      <c r="G5209" s="160"/>
      <c r="H5209" s="160"/>
    </row>
    <row r="5210" spans="2:8">
      <c r="B5210" t="s">
        <v>9823</v>
      </c>
      <c r="C5210" t="s">
        <v>7996</v>
      </c>
      <c r="D5210">
        <v>1</v>
      </c>
      <c r="E5210" s="160">
        <v>45892</v>
      </c>
      <c r="F5210" s="160">
        <v>45893</v>
      </c>
      <c r="G5210" s="160"/>
      <c r="H5210" s="160"/>
    </row>
    <row r="5211" spans="2:8">
      <c r="B5211" t="s">
        <v>9824</v>
      </c>
      <c r="C5211" t="s">
        <v>8438</v>
      </c>
      <c r="D5211">
        <v>1</v>
      </c>
      <c r="E5211" s="160">
        <v>45885</v>
      </c>
      <c r="F5211" s="160">
        <v>45886</v>
      </c>
      <c r="G5211" s="160"/>
      <c r="H5211" s="160"/>
    </row>
    <row r="5212" spans="2:8">
      <c r="B5212" t="s">
        <v>9825</v>
      </c>
      <c r="C5212" t="s">
        <v>7997</v>
      </c>
      <c r="D5212">
        <v>1</v>
      </c>
      <c r="E5212" s="160">
        <v>45887</v>
      </c>
      <c r="F5212" s="160">
        <v>45888</v>
      </c>
      <c r="G5212" s="160"/>
      <c r="H5212" s="160"/>
    </row>
    <row r="5213" spans="2:8">
      <c r="B5213" t="s">
        <v>9826</v>
      </c>
      <c r="C5213" t="s">
        <v>7998</v>
      </c>
      <c r="D5213">
        <v>1</v>
      </c>
      <c r="E5213" s="160">
        <v>45889</v>
      </c>
      <c r="F5213" s="160">
        <v>45890</v>
      </c>
      <c r="G5213" s="160"/>
      <c r="H5213" s="160"/>
    </row>
    <row r="5214" spans="2:8" ht="14.45" customHeight="1">
      <c r="B5214" t="s">
        <v>9827</v>
      </c>
      <c r="C5214" t="s">
        <v>7999</v>
      </c>
      <c r="D5214">
        <v>1</v>
      </c>
      <c r="E5214" s="160">
        <v>45892</v>
      </c>
      <c r="F5214" s="160">
        <v>45893</v>
      </c>
      <c r="G5214" s="160"/>
      <c r="H5214" s="160"/>
    </row>
    <row r="5215" spans="2:8" ht="14.45" customHeight="1">
      <c r="B5215" t="s">
        <v>1854</v>
      </c>
      <c r="C5215" t="s">
        <v>1855</v>
      </c>
      <c r="D5215">
        <v>1</v>
      </c>
      <c r="E5215" s="160">
        <v>45887</v>
      </c>
      <c r="F5215" s="160">
        <v>45888</v>
      </c>
      <c r="G5215" s="160"/>
      <c r="H5215" s="160"/>
    </row>
    <row r="5216" spans="2:8" ht="14.45" customHeight="1">
      <c r="B5216" t="s">
        <v>1868</v>
      </c>
      <c r="C5216" t="s">
        <v>1869</v>
      </c>
      <c r="D5216">
        <v>1</v>
      </c>
      <c r="E5216" s="160">
        <v>45889</v>
      </c>
      <c r="F5216" s="160">
        <v>45890</v>
      </c>
      <c r="G5216" s="160"/>
      <c r="H5216" s="160"/>
    </row>
    <row r="5217" spans="2:8">
      <c r="B5217" t="s">
        <v>1891</v>
      </c>
      <c r="C5217" t="s">
        <v>1892</v>
      </c>
      <c r="D5217">
        <v>1</v>
      </c>
      <c r="E5217" s="160">
        <v>45892</v>
      </c>
      <c r="F5217" s="160">
        <v>45893</v>
      </c>
      <c r="G5217" s="160"/>
      <c r="H5217" s="160"/>
    </row>
    <row r="5218" spans="2:8" ht="14.45" customHeight="1">
      <c r="B5218" t="s">
        <v>1999</v>
      </c>
      <c r="C5218" t="s">
        <v>2000</v>
      </c>
      <c r="D5218">
        <v>1</v>
      </c>
      <c r="E5218" s="160">
        <v>45894</v>
      </c>
      <c r="F5218" s="160">
        <v>45895</v>
      </c>
      <c r="G5218" s="160"/>
      <c r="H5218" s="160"/>
    </row>
    <row r="5219" spans="2:8">
      <c r="B5219" t="s">
        <v>9828</v>
      </c>
      <c r="C5219" t="s">
        <v>8448</v>
      </c>
      <c r="D5219">
        <v>1</v>
      </c>
      <c r="E5219" s="160">
        <v>45904</v>
      </c>
      <c r="F5219" s="160">
        <v>45923</v>
      </c>
      <c r="G5219" s="160">
        <v>45757</v>
      </c>
      <c r="H5219" s="160"/>
    </row>
    <row r="5220" spans="2:8">
      <c r="B5220" t="s">
        <v>9829</v>
      </c>
      <c r="C5220" t="s">
        <v>8496</v>
      </c>
      <c r="D5220">
        <v>1</v>
      </c>
      <c r="E5220" s="160">
        <v>45924</v>
      </c>
      <c r="F5220" s="160">
        <v>45936</v>
      </c>
      <c r="G5220" s="160"/>
      <c r="H5220" s="160"/>
    </row>
    <row r="5221" spans="2:8">
      <c r="B5221" t="s">
        <v>9830</v>
      </c>
      <c r="C5221" t="s">
        <v>8000</v>
      </c>
      <c r="D5221">
        <v>1</v>
      </c>
      <c r="E5221" s="160">
        <v>45904</v>
      </c>
      <c r="F5221" s="160">
        <v>45906</v>
      </c>
      <c r="G5221" s="160"/>
      <c r="H5221" s="160"/>
    </row>
    <row r="5222" spans="2:8">
      <c r="B5222" t="s">
        <v>9831</v>
      </c>
      <c r="C5222" t="s">
        <v>8001</v>
      </c>
      <c r="D5222">
        <v>1</v>
      </c>
      <c r="E5222" s="160">
        <v>45907</v>
      </c>
      <c r="F5222" s="160">
        <v>45908</v>
      </c>
      <c r="G5222" s="160"/>
      <c r="H5222" s="160"/>
    </row>
    <row r="5223" spans="2:8">
      <c r="B5223" t="s">
        <v>9832</v>
      </c>
      <c r="C5223" t="s">
        <v>8002</v>
      </c>
      <c r="D5223">
        <v>1</v>
      </c>
      <c r="E5223" s="160">
        <v>45909</v>
      </c>
      <c r="F5223" s="160">
        <v>45913</v>
      </c>
      <c r="G5223" s="160"/>
      <c r="H5223" s="160"/>
    </row>
    <row r="5224" spans="2:8">
      <c r="B5224" t="s">
        <v>9833</v>
      </c>
      <c r="C5224" t="s">
        <v>8003</v>
      </c>
      <c r="D5224">
        <v>1</v>
      </c>
      <c r="E5224" s="160">
        <v>45914</v>
      </c>
      <c r="F5224" s="160">
        <v>45920</v>
      </c>
      <c r="G5224" s="160"/>
      <c r="H5224" s="160"/>
    </row>
    <row r="5225" spans="2:8">
      <c r="B5225" t="s">
        <v>9834</v>
      </c>
      <c r="C5225" t="s">
        <v>8004</v>
      </c>
      <c r="D5225">
        <v>1</v>
      </c>
      <c r="E5225" s="160">
        <v>45921</v>
      </c>
      <c r="F5225" s="160">
        <v>45927</v>
      </c>
      <c r="G5225" s="160"/>
      <c r="H5225" s="160"/>
    </row>
    <row r="5226" spans="2:8">
      <c r="B5226" t="s">
        <v>9835</v>
      </c>
      <c r="C5226" t="s">
        <v>8005</v>
      </c>
      <c r="D5226">
        <v>1</v>
      </c>
      <c r="E5226" s="160">
        <v>45928</v>
      </c>
      <c r="F5226" s="160">
        <v>45929</v>
      </c>
      <c r="G5226" s="160"/>
      <c r="H5226" s="160"/>
    </row>
    <row r="5227" spans="2:8">
      <c r="B5227" t="s">
        <v>9836</v>
      </c>
      <c r="C5227" t="s">
        <v>8006</v>
      </c>
      <c r="D5227">
        <v>1</v>
      </c>
      <c r="E5227" s="160">
        <v>45930</v>
      </c>
      <c r="F5227" s="160">
        <v>45931</v>
      </c>
      <c r="G5227" s="160"/>
      <c r="H5227" s="160"/>
    </row>
    <row r="5228" spans="2:8">
      <c r="B5228" t="s">
        <v>9837</v>
      </c>
      <c r="C5228" t="s">
        <v>8131</v>
      </c>
      <c r="D5228">
        <v>1</v>
      </c>
      <c r="E5228" s="160">
        <v>45907</v>
      </c>
      <c r="F5228" s="160">
        <v>45909</v>
      </c>
      <c r="G5228" s="160"/>
      <c r="H5228" s="160"/>
    </row>
    <row r="5229" spans="2:8">
      <c r="B5229" t="s">
        <v>9838</v>
      </c>
      <c r="C5229" t="s">
        <v>8132</v>
      </c>
      <c r="D5229">
        <v>1</v>
      </c>
      <c r="E5229" s="160">
        <v>45910</v>
      </c>
      <c r="F5229" s="160">
        <v>45911</v>
      </c>
      <c r="G5229" s="160"/>
      <c r="H5229" s="160"/>
    </row>
    <row r="5230" spans="2:8">
      <c r="B5230" t="s">
        <v>9839</v>
      </c>
      <c r="C5230" t="s">
        <v>8133</v>
      </c>
      <c r="D5230">
        <v>1</v>
      </c>
      <c r="E5230" s="160">
        <v>45913</v>
      </c>
      <c r="F5230" s="160">
        <v>45923</v>
      </c>
      <c r="G5230" s="160"/>
      <c r="H5230" s="160"/>
    </row>
    <row r="5231" spans="2:8">
      <c r="B5231" t="s">
        <v>9840</v>
      </c>
      <c r="C5231" t="s">
        <v>8134</v>
      </c>
      <c r="D5231">
        <v>1</v>
      </c>
      <c r="E5231" s="160">
        <v>45924</v>
      </c>
      <c r="F5231" s="160">
        <v>45941</v>
      </c>
      <c r="G5231" s="160"/>
      <c r="H5231" s="160"/>
    </row>
    <row r="5232" spans="2:8">
      <c r="B5232" t="s">
        <v>9841</v>
      </c>
      <c r="C5232" t="s">
        <v>8007</v>
      </c>
      <c r="D5232">
        <v>1</v>
      </c>
      <c r="E5232" s="160">
        <v>45910</v>
      </c>
      <c r="F5232" s="160">
        <v>45913</v>
      </c>
      <c r="G5232" s="160"/>
      <c r="H5232" s="160"/>
    </row>
    <row r="5233" spans="2:8">
      <c r="B5233" t="s">
        <v>9842</v>
      </c>
      <c r="C5233" t="s">
        <v>8008</v>
      </c>
      <c r="D5233">
        <v>1</v>
      </c>
      <c r="E5233" s="160">
        <v>45914</v>
      </c>
      <c r="F5233" s="160">
        <v>45915</v>
      </c>
      <c r="G5233" s="160"/>
      <c r="H5233" s="160"/>
    </row>
    <row r="5234" spans="2:8">
      <c r="B5234" t="s">
        <v>9843</v>
      </c>
      <c r="C5234" t="s">
        <v>8009</v>
      </c>
      <c r="D5234">
        <v>1</v>
      </c>
      <c r="E5234" s="160">
        <v>45916</v>
      </c>
      <c r="F5234" s="160">
        <v>45927</v>
      </c>
      <c r="G5234" s="160"/>
      <c r="H5234" s="160"/>
    </row>
    <row r="5235" spans="2:8">
      <c r="B5235" t="s">
        <v>9844</v>
      </c>
      <c r="C5235" t="s">
        <v>8010</v>
      </c>
      <c r="D5235">
        <v>1</v>
      </c>
      <c r="E5235" s="160">
        <v>45928</v>
      </c>
      <c r="F5235" s="160">
        <v>45944</v>
      </c>
      <c r="G5235" s="160"/>
      <c r="H5235" s="160"/>
    </row>
    <row r="5236" spans="2:8">
      <c r="B5236" t="s">
        <v>9845</v>
      </c>
      <c r="C5236" t="s">
        <v>8135</v>
      </c>
      <c r="D5236">
        <v>1</v>
      </c>
      <c r="E5236" s="160">
        <v>45914</v>
      </c>
      <c r="F5236" s="160">
        <v>45915</v>
      </c>
      <c r="G5236" s="160"/>
      <c r="H5236" s="160"/>
    </row>
    <row r="5237" spans="2:8">
      <c r="B5237" t="s">
        <v>9846</v>
      </c>
      <c r="C5237" t="s">
        <v>8136</v>
      </c>
      <c r="D5237">
        <v>1</v>
      </c>
      <c r="E5237" s="160">
        <v>45916</v>
      </c>
      <c r="F5237" s="160">
        <v>45917</v>
      </c>
      <c r="G5237" s="160"/>
      <c r="H5237" s="160"/>
    </row>
    <row r="5238" spans="2:8">
      <c r="B5238" t="s">
        <v>9847</v>
      </c>
      <c r="C5238" t="s">
        <v>8137</v>
      </c>
      <c r="D5238">
        <v>1</v>
      </c>
      <c r="E5238" s="160">
        <v>45918</v>
      </c>
      <c r="F5238" s="160">
        <v>45920</v>
      </c>
      <c r="G5238" s="160"/>
      <c r="H5238" s="160"/>
    </row>
    <row r="5239" spans="2:8">
      <c r="B5239" t="s">
        <v>9848</v>
      </c>
      <c r="C5239" t="s">
        <v>8138</v>
      </c>
      <c r="D5239">
        <v>1</v>
      </c>
      <c r="E5239" s="160">
        <v>45921</v>
      </c>
      <c r="F5239" s="160">
        <v>45922</v>
      </c>
      <c r="G5239" s="160"/>
      <c r="H5239" s="160"/>
    </row>
    <row r="5240" spans="2:8">
      <c r="B5240" t="s">
        <v>9849</v>
      </c>
      <c r="C5240" t="s">
        <v>8139</v>
      </c>
      <c r="D5240">
        <v>1</v>
      </c>
      <c r="E5240" s="160">
        <v>45923</v>
      </c>
      <c r="F5240" s="160">
        <v>45924</v>
      </c>
      <c r="G5240" s="160"/>
      <c r="H5240" s="160"/>
    </row>
    <row r="5241" spans="2:8">
      <c r="B5241" t="s">
        <v>9850</v>
      </c>
      <c r="C5241" t="s">
        <v>8140</v>
      </c>
      <c r="D5241">
        <v>1</v>
      </c>
      <c r="E5241" s="160">
        <v>45925</v>
      </c>
      <c r="F5241" s="160">
        <v>45927</v>
      </c>
      <c r="G5241" s="160"/>
      <c r="H5241" s="160"/>
    </row>
    <row r="5242" spans="2:8">
      <c r="B5242" t="s">
        <v>9851</v>
      </c>
      <c r="C5242" t="s">
        <v>8141</v>
      </c>
      <c r="D5242">
        <v>1</v>
      </c>
      <c r="E5242" s="160">
        <v>45928</v>
      </c>
      <c r="F5242" s="160">
        <v>45929</v>
      </c>
      <c r="G5242" s="160"/>
      <c r="H5242" s="160"/>
    </row>
    <row r="5243" spans="2:8">
      <c r="B5243" t="s">
        <v>9852</v>
      </c>
      <c r="C5243" t="s">
        <v>8142</v>
      </c>
      <c r="D5243">
        <v>1</v>
      </c>
      <c r="E5243" s="160">
        <v>45930</v>
      </c>
      <c r="F5243" s="160">
        <v>45931</v>
      </c>
      <c r="G5243" s="160"/>
      <c r="H5243" s="160"/>
    </row>
    <row r="5244" spans="2:8">
      <c r="B5244" t="s">
        <v>9853</v>
      </c>
      <c r="C5244" t="s">
        <v>8449</v>
      </c>
      <c r="D5244">
        <v>1</v>
      </c>
      <c r="E5244" s="160">
        <v>45879</v>
      </c>
      <c r="F5244" s="160">
        <v>45897</v>
      </c>
      <c r="G5244" s="160">
        <v>45762</v>
      </c>
      <c r="H5244" s="160">
        <v>45869</v>
      </c>
    </row>
    <row r="5245" spans="2:8">
      <c r="B5245" t="s">
        <v>9854</v>
      </c>
      <c r="C5245" t="s">
        <v>8497</v>
      </c>
      <c r="D5245">
        <v>1</v>
      </c>
      <c r="E5245" s="160">
        <v>45899</v>
      </c>
      <c r="F5245" s="160">
        <v>45911</v>
      </c>
      <c r="G5245" s="160">
        <v>45886</v>
      </c>
      <c r="H5245" s="160"/>
    </row>
    <row r="5246" spans="2:8" ht="14.45" customHeight="1">
      <c r="B5246" t="s">
        <v>9855</v>
      </c>
      <c r="C5246" t="s">
        <v>8068</v>
      </c>
      <c r="D5246" s="160">
        <v>1</v>
      </c>
      <c r="E5246" s="160">
        <v>45913</v>
      </c>
      <c r="F5246" s="160">
        <v>45930</v>
      </c>
      <c r="G5246" s="160">
        <v>45803</v>
      </c>
      <c r="H5246" s="160">
        <v>45869</v>
      </c>
    </row>
    <row r="5247" spans="2:8" ht="14.45" customHeight="1">
      <c r="B5247" t="s">
        <v>9856</v>
      </c>
      <c r="C5247" t="s">
        <v>8011</v>
      </c>
      <c r="D5247">
        <v>1</v>
      </c>
      <c r="E5247" s="160">
        <v>45619</v>
      </c>
      <c r="F5247" s="160">
        <v>45634</v>
      </c>
      <c r="G5247" s="160">
        <v>45668</v>
      </c>
      <c r="H5247" s="160">
        <v>45797</v>
      </c>
    </row>
    <row r="5248" spans="2:8" ht="14.45" customHeight="1">
      <c r="B5248" t="s">
        <v>9857</v>
      </c>
      <c r="C5248" t="s">
        <v>9858</v>
      </c>
      <c r="D5248">
        <v>1</v>
      </c>
      <c r="E5248" s="160">
        <v>45635</v>
      </c>
      <c r="F5248" s="160">
        <v>45636</v>
      </c>
      <c r="G5248" s="160"/>
      <c r="H5248" s="160"/>
    </row>
    <row r="5249" spans="2:8" ht="14.45" customHeight="1">
      <c r="B5249" t="s">
        <v>9859</v>
      </c>
      <c r="C5249" t="s">
        <v>8148</v>
      </c>
      <c r="D5249">
        <v>1</v>
      </c>
      <c r="E5249" s="160">
        <v>45637</v>
      </c>
      <c r="F5249" s="160">
        <v>45638</v>
      </c>
      <c r="G5249" s="160"/>
      <c r="H5249" s="160"/>
    </row>
    <row r="5250" spans="2:8" ht="14.45" customHeight="1">
      <c r="B5250" t="s">
        <v>9860</v>
      </c>
      <c r="C5250" t="s">
        <v>8450</v>
      </c>
      <c r="D5250">
        <v>1</v>
      </c>
      <c r="E5250" s="160">
        <v>45545</v>
      </c>
      <c r="F5250" s="160">
        <v>45567</v>
      </c>
      <c r="G5250" s="160">
        <v>45762</v>
      </c>
      <c r="H5250" s="160"/>
    </row>
    <row r="5251" spans="2:8" ht="14.45" customHeight="1">
      <c r="B5251" t="s">
        <v>9861</v>
      </c>
      <c r="C5251" t="s">
        <v>8498</v>
      </c>
      <c r="D5251">
        <v>1</v>
      </c>
      <c r="E5251" s="160">
        <v>45568</v>
      </c>
      <c r="F5251" s="160">
        <v>45579</v>
      </c>
      <c r="G5251" s="160"/>
      <c r="H5251" s="160"/>
    </row>
    <row r="5252" spans="2:8" ht="14.45" customHeight="1">
      <c r="B5252" t="s">
        <v>9862</v>
      </c>
      <c r="C5252" t="s">
        <v>8069</v>
      </c>
      <c r="D5252">
        <v>1</v>
      </c>
      <c r="E5252" s="160">
        <v>45568</v>
      </c>
      <c r="F5252" s="160">
        <v>45581</v>
      </c>
      <c r="G5252" s="160">
        <v>45829</v>
      </c>
      <c r="H5252" s="160">
        <v>45869</v>
      </c>
    </row>
    <row r="5253" spans="2:8" ht="14.45" customHeight="1">
      <c r="B5253" t="s">
        <v>9863</v>
      </c>
      <c r="C5253" t="s">
        <v>8357</v>
      </c>
      <c r="D5253">
        <v>1</v>
      </c>
      <c r="E5253" s="160">
        <v>45582</v>
      </c>
      <c r="F5253" s="160">
        <v>45606</v>
      </c>
      <c r="G5253" s="160">
        <v>45882</v>
      </c>
      <c r="H5253" s="160"/>
    </row>
    <row r="5254" spans="2:8" ht="14.45" customHeight="1">
      <c r="B5254" t="s">
        <v>9864</v>
      </c>
      <c r="C5254" t="s">
        <v>8143</v>
      </c>
      <c r="D5254">
        <v>1</v>
      </c>
      <c r="E5254" s="160">
        <v>45607</v>
      </c>
      <c r="F5254" s="160">
        <v>45608</v>
      </c>
      <c r="G5254" s="160"/>
      <c r="H5254" s="160"/>
    </row>
    <row r="5255" spans="2:8" ht="14.45" customHeight="1">
      <c r="B5255" t="s">
        <v>9865</v>
      </c>
      <c r="C5255" t="s">
        <v>8144</v>
      </c>
      <c r="D5255">
        <v>1</v>
      </c>
      <c r="E5255" s="160">
        <v>45609</v>
      </c>
      <c r="F5255" s="160">
        <v>45610</v>
      </c>
      <c r="G5255" s="160"/>
      <c r="H5255" s="160"/>
    </row>
    <row r="5256" spans="2:8" ht="14.45" customHeight="1">
      <c r="B5256" t="s">
        <v>9866</v>
      </c>
      <c r="C5256" t="s">
        <v>8145</v>
      </c>
      <c r="D5256">
        <v>1</v>
      </c>
      <c r="E5256" s="160">
        <v>45612</v>
      </c>
      <c r="F5256" s="160">
        <v>45613</v>
      </c>
      <c r="G5256" s="160"/>
      <c r="H5256" s="160"/>
    </row>
    <row r="5257" spans="2:8" ht="14.45" customHeight="1">
      <c r="B5257" t="s">
        <v>9867</v>
      </c>
      <c r="C5257" t="s">
        <v>8146</v>
      </c>
      <c r="D5257">
        <v>1</v>
      </c>
      <c r="E5257" s="160">
        <v>45614</v>
      </c>
      <c r="F5257" s="160">
        <v>45615</v>
      </c>
      <c r="G5257" s="160"/>
      <c r="H5257" s="160"/>
    </row>
    <row r="5258" spans="2:8" ht="14.45" customHeight="1">
      <c r="B5258" t="s">
        <v>9868</v>
      </c>
      <c r="C5258" t="s">
        <v>8147</v>
      </c>
      <c r="D5258">
        <v>1</v>
      </c>
      <c r="E5258" s="160">
        <v>45616</v>
      </c>
      <c r="F5258" s="160">
        <v>45617</v>
      </c>
      <c r="G5258" s="160"/>
      <c r="H5258" s="160"/>
    </row>
    <row r="5259" spans="2:8" ht="14.45" customHeight="1">
      <c r="B5259" t="s">
        <v>9869</v>
      </c>
      <c r="C5259" t="s">
        <v>8451</v>
      </c>
      <c r="D5259">
        <v>1</v>
      </c>
      <c r="E5259" s="160">
        <v>45648</v>
      </c>
      <c r="F5259" s="160">
        <v>45666</v>
      </c>
      <c r="G5259" s="160">
        <v>45757</v>
      </c>
      <c r="H5259" s="160"/>
    </row>
    <row r="5260" spans="2:8" ht="14.45" customHeight="1">
      <c r="B5260" t="s">
        <v>9870</v>
      </c>
      <c r="C5260" t="s">
        <v>8499</v>
      </c>
      <c r="D5260" s="160">
        <v>1</v>
      </c>
      <c r="E5260" s="160">
        <v>45668</v>
      </c>
      <c r="F5260" s="160">
        <v>45683</v>
      </c>
      <c r="G5260" s="160"/>
      <c r="H5260" s="160"/>
    </row>
    <row r="5261" spans="2:8">
      <c r="B5261" t="s">
        <v>9871</v>
      </c>
      <c r="C5261" t="s">
        <v>8070</v>
      </c>
      <c r="D5261">
        <v>1</v>
      </c>
      <c r="E5261" s="160">
        <v>45668</v>
      </c>
      <c r="F5261" s="160">
        <v>45690</v>
      </c>
      <c r="G5261" s="160">
        <v>45762</v>
      </c>
      <c r="H5261" s="160"/>
    </row>
    <row r="5262" spans="2:8">
      <c r="B5262" t="s">
        <v>9872</v>
      </c>
      <c r="C5262" t="s">
        <v>8358</v>
      </c>
      <c r="D5262">
        <v>1</v>
      </c>
      <c r="E5262" s="160">
        <v>45691</v>
      </c>
      <c r="F5262" s="160">
        <v>45708</v>
      </c>
      <c r="G5262" s="160"/>
      <c r="H5262" s="160"/>
    </row>
    <row r="5263" spans="2:8">
      <c r="B5263" t="s">
        <v>9873</v>
      </c>
      <c r="C5263" t="s">
        <v>8149</v>
      </c>
      <c r="D5263">
        <v>1</v>
      </c>
      <c r="E5263" s="160">
        <v>45757</v>
      </c>
      <c r="F5263" s="160">
        <v>45761</v>
      </c>
      <c r="G5263" s="160">
        <v>45880</v>
      </c>
      <c r="H5263" s="160"/>
    </row>
    <row r="5264" spans="2:8">
      <c r="B5264" t="s">
        <v>9874</v>
      </c>
      <c r="C5264" t="s">
        <v>8150</v>
      </c>
      <c r="D5264">
        <v>1</v>
      </c>
      <c r="E5264" s="160">
        <v>45762</v>
      </c>
      <c r="F5264" s="160">
        <v>45766</v>
      </c>
      <c r="G5264" s="160">
        <v>45882</v>
      </c>
      <c r="H5264" s="160"/>
    </row>
    <row r="5265" spans="2:8">
      <c r="B5265" t="s">
        <v>9875</v>
      </c>
      <c r="C5265" t="s">
        <v>8151</v>
      </c>
      <c r="D5265">
        <v>1</v>
      </c>
      <c r="E5265" s="160">
        <v>45767</v>
      </c>
      <c r="F5265" s="160">
        <v>45770</v>
      </c>
      <c r="G5265" s="160">
        <v>45884</v>
      </c>
      <c r="H5265" s="160"/>
    </row>
    <row r="5266" spans="2:8" ht="14.45" customHeight="1">
      <c r="B5266" t="s">
        <v>9876</v>
      </c>
      <c r="C5266" t="s">
        <v>8152</v>
      </c>
      <c r="D5266">
        <v>1</v>
      </c>
      <c r="E5266" s="160">
        <v>45771</v>
      </c>
      <c r="F5266" s="160">
        <v>45775</v>
      </c>
      <c r="G5266" s="160"/>
      <c r="H5266" s="160"/>
    </row>
    <row r="5267" spans="2:8" ht="14.45" customHeight="1">
      <c r="B5267" t="s">
        <v>9877</v>
      </c>
      <c r="C5267" t="s">
        <v>8153</v>
      </c>
      <c r="D5267">
        <v>1</v>
      </c>
      <c r="E5267" s="160">
        <v>45776</v>
      </c>
      <c r="F5267" s="160">
        <v>45781</v>
      </c>
      <c r="G5267" s="160"/>
      <c r="H5267" s="160"/>
    </row>
    <row r="5268" spans="2:8">
      <c r="B5268" t="s">
        <v>9878</v>
      </c>
      <c r="C5268" t="s">
        <v>8012</v>
      </c>
      <c r="D5268">
        <v>1</v>
      </c>
      <c r="E5268" s="160">
        <v>45712</v>
      </c>
      <c r="F5268" s="160">
        <v>45713</v>
      </c>
      <c r="G5268" s="160"/>
      <c r="H5268" s="160"/>
    </row>
    <row r="5269" spans="2:8" ht="14.45" customHeight="1">
      <c r="B5269" t="s">
        <v>9879</v>
      </c>
      <c r="C5269" t="s">
        <v>8013</v>
      </c>
      <c r="D5269">
        <v>1</v>
      </c>
      <c r="E5269" s="160">
        <v>45714</v>
      </c>
      <c r="F5269" s="160">
        <v>45715</v>
      </c>
      <c r="G5269" s="160"/>
      <c r="H5269" s="160"/>
    </row>
    <row r="5270" spans="2:8" ht="14.45" customHeight="1">
      <c r="B5270" t="s">
        <v>9880</v>
      </c>
      <c r="C5270" t="s">
        <v>8014</v>
      </c>
      <c r="D5270">
        <v>1</v>
      </c>
      <c r="E5270" s="160">
        <v>45717</v>
      </c>
      <c r="F5270" s="160">
        <v>45724</v>
      </c>
      <c r="G5270" s="160"/>
      <c r="H5270" s="160"/>
    </row>
    <row r="5271" spans="2:8">
      <c r="B5271" t="s">
        <v>9881</v>
      </c>
      <c r="C5271" t="s">
        <v>8015</v>
      </c>
      <c r="D5271">
        <v>1</v>
      </c>
      <c r="E5271" s="160">
        <v>45725</v>
      </c>
      <c r="F5271" s="160">
        <v>45735</v>
      </c>
      <c r="G5271" s="160"/>
      <c r="H5271" s="160"/>
    </row>
    <row r="5272" spans="2:8" ht="14.45" customHeight="1">
      <c r="B5272" t="s">
        <v>9882</v>
      </c>
      <c r="C5272" t="s">
        <v>8016</v>
      </c>
      <c r="D5272">
        <v>1</v>
      </c>
      <c r="E5272" s="160">
        <v>45736</v>
      </c>
      <c r="F5272" s="160">
        <v>45747</v>
      </c>
      <c r="G5272" s="160"/>
      <c r="H5272" s="160"/>
    </row>
    <row r="5273" spans="2:8">
      <c r="B5273" t="s">
        <v>9883</v>
      </c>
      <c r="C5273" t="s">
        <v>8017</v>
      </c>
      <c r="D5273">
        <v>1</v>
      </c>
      <c r="E5273" s="160">
        <v>45748</v>
      </c>
      <c r="F5273" s="160">
        <v>45752</v>
      </c>
      <c r="G5273" s="160"/>
      <c r="H5273" s="160"/>
    </row>
    <row r="5274" spans="2:8">
      <c r="B5274" t="s">
        <v>9884</v>
      </c>
      <c r="C5274" t="s">
        <v>8018</v>
      </c>
      <c r="D5274" s="160">
        <v>1</v>
      </c>
      <c r="E5274" s="160">
        <v>45753</v>
      </c>
      <c r="F5274" s="160">
        <v>45754</v>
      </c>
      <c r="G5274" s="160"/>
      <c r="H5274" s="160"/>
    </row>
    <row r="5275" spans="2:8">
      <c r="B5275" t="s">
        <v>9885</v>
      </c>
      <c r="C5275" t="s">
        <v>8154</v>
      </c>
      <c r="D5275">
        <v>1</v>
      </c>
      <c r="E5275" s="160">
        <v>45710</v>
      </c>
      <c r="F5275" s="160">
        <v>45711</v>
      </c>
      <c r="G5275" s="160"/>
      <c r="H5275" s="160"/>
    </row>
    <row r="5276" spans="2:8">
      <c r="B5276" t="s">
        <v>9886</v>
      </c>
      <c r="C5276" t="s">
        <v>8155</v>
      </c>
      <c r="D5276">
        <v>1</v>
      </c>
      <c r="E5276" s="160">
        <v>45712</v>
      </c>
      <c r="F5276" s="160">
        <v>45713</v>
      </c>
      <c r="G5276" s="160"/>
      <c r="H5276" s="160"/>
    </row>
    <row r="5277" spans="2:8">
      <c r="B5277" t="s">
        <v>9887</v>
      </c>
      <c r="C5277" t="s">
        <v>8156</v>
      </c>
      <c r="D5277">
        <v>1</v>
      </c>
      <c r="E5277" s="160">
        <v>45714</v>
      </c>
      <c r="F5277" s="160">
        <v>45721</v>
      </c>
      <c r="G5277" s="160"/>
      <c r="H5277" s="160"/>
    </row>
    <row r="5278" spans="2:8">
      <c r="B5278" t="s">
        <v>9888</v>
      </c>
      <c r="C5278" t="s">
        <v>8157</v>
      </c>
      <c r="D5278">
        <v>1</v>
      </c>
      <c r="E5278" s="160">
        <v>45722</v>
      </c>
      <c r="F5278" s="160">
        <v>45733</v>
      </c>
      <c r="G5278" s="160"/>
      <c r="H5278" s="160"/>
    </row>
    <row r="5279" spans="2:8">
      <c r="B5279" t="s">
        <v>9889</v>
      </c>
      <c r="C5279" t="s">
        <v>8158</v>
      </c>
      <c r="D5279">
        <v>1</v>
      </c>
      <c r="E5279" s="160">
        <v>45734</v>
      </c>
      <c r="F5279" s="160">
        <v>45745</v>
      </c>
      <c r="G5279" s="160"/>
      <c r="H5279" s="160"/>
    </row>
    <row r="5280" spans="2:8">
      <c r="B5280" t="s">
        <v>9890</v>
      </c>
      <c r="C5280" t="s">
        <v>8159</v>
      </c>
      <c r="D5280">
        <v>1</v>
      </c>
      <c r="E5280" s="160">
        <v>45746</v>
      </c>
      <c r="F5280" s="160">
        <v>45749</v>
      </c>
      <c r="G5280" s="160"/>
      <c r="H5280" s="160"/>
    </row>
    <row r="5281" spans="2:8">
      <c r="B5281" t="s">
        <v>9891</v>
      </c>
      <c r="C5281" t="s">
        <v>8160</v>
      </c>
      <c r="D5281">
        <v>1</v>
      </c>
      <c r="E5281" s="160">
        <v>45750</v>
      </c>
      <c r="F5281" s="160">
        <v>45752</v>
      </c>
      <c r="G5281" s="160"/>
      <c r="H5281" s="160"/>
    </row>
    <row r="5282" spans="2:8">
      <c r="B5282" t="s">
        <v>9892</v>
      </c>
      <c r="C5282" t="s">
        <v>8461</v>
      </c>
      <c r="D5282">
        <v>1</v>
      </c>
      <c r="E5282" s="160">
        <v>45755</v>
      </c>
      <c r="F5282" s="160">
        <v>45756</v>
      </c>
      <c r="G5282" s="160"/>
      <c r="H5282" s="160"/>
    </row>
    <row r="5283" spans="2:8">
      <c r="B5283" t="s">
        <v>9893</v>
      </c>
      <c r="C5283" t="s">
        <v>8161</v>
      </c>
      <c r="D5283">
        <v>1</v>
      </c>
      <c r="E5283" s="160">
        <v>45757</v>
      </c>
      <c r="F5283" s="160">
        <v>45759</v>
      </c>
      <c r="G5283" s="160"/>
      <c r="H5283" s="160"/>
    </row>
    <row r="5284" spans="2:8">
      <c r="B5284" t="s">
        <v>9894</v>
      </c>
      <c r="C5284" t="s">
        <v>8162</v>
      </c>
      <c r="D5284">
        <v>1</v>
      </c>
      <c r="E5284" s="160">
        <v>45760</v>
      </c>
      <c r="F5284" s="160">
        <v>45761</v>
      </c>
      <c r="G5284" s="160"/>
      <c r="H5284" s="160"/>
    </row>
    <row r="5285" spans="2:8">
      <c r="B5285" t="s">
        <v>9895</v>
      </c>
      <c r="C5285" t="s">
        <v>8163</v>
      </c>
      <c r="D5285">
        <v>1</v>
      </c>
      <c r="E5285" s="160">
        <v>45762</v>
      </c>
      <c r="F5285" s="160">
        <v>45763</v>
      </c>
      <c r="G5285" s="160"/>
      <c r="H5285" s="160"/>
    </row>
    <row r="5286" spans="2:8">
      <c r="B5286" t="s">
        <v>9896</v>
      </c>
      <c r="C5286" t="s">
        <v>8164</v>
      </c>
      <c r="D5286">
        <v>1</v>
      </c>
      <c r="E5286" s="160">
        <v>45764</v>
      </c>
      <c r="F5286" s="160">
        <v>45766</v>
      </c>
      <c r="G5286" s="160"/>
      <c r="H5286" s="160"/>
    </row>
    <row r="5287" spans="2:8">
      <c r="B5287" t="s">
        <v>9897</v>
      </c>
      <c r="C5287" t="s">
        <v>8462</v>
      </c>
      <c r="D5287">
        <v>1</v>
      </c>
      <c r="E5287" s="160">
        <v>45757</v>
      </c>
      <c r="F5287" s="160">
        <v>45759</v>
      </c>
      <c r="G5287" s="160">
        <v>45880</v>
      </c>
      <c r="H5287" s="160"/>
    </row>
    <row r="5288" spans="2:8">
      <c r="B5288" t="s">
        <v>9898</v>
      </c>
      <c r="C5288" t="s">
        <v>8165</v>
      </c>
      <c r="D5288">
        <v>1</v>
      </c>
      <c r="E5288" s="160">
        <v>45760</v>
      </c>
      <c r="F5288" s="160">
        <v>45761</v>
      </c>
      <c r="G5288" s="160">
        <v>45884</v>
      </c>
      <c r="H5288" s="160"/>
    </row>
    <row r="5289" spans="2:8">
      <c r="B5289" t="s">
        <v>9899</v>
      </c>
      <c r="C5289" t="s">
        <v>8166</v>
      </c>
      <c r="D5289">
        <v>1</v>
      </c>
      <c r="E5289" s="160">
        <v>45762</v>
      </c>
      <c r="F5289" s="160">
        <v>45763</v>
      </c>
      <c r="G5289" s="160"/>
      <c r="H5289" s="160"/>
    </row>
    <row r="5290" spans="2:8">
      <c r="B5290" t="s">
        <v>9900</v>
      </c>
      <c r="C5290" t="s">
        <v>8167</v>
      </c>
      <c r="D5290">
        <v>1</v>
      </c>
      <c r="E5290" s="160">
        <v>45764</v>
      </c>
      <c r="F5290" s="160">
        <v>45766</v>
      </c>
      <c r="G5290" s="160"/>
      <c r="H5290" s="160"/>
    </row>
    <row r="5291" spans="2:8">
      <c r="B5291" t="s">
        <v>9901</v>
      </c>
      <c r="C5291" t="s">
        <v>8168</v>
      </c>
      <c r="D5291" s="160">
        <v>1</v>
      </c>
      <c r="E5291" s="160">
        <v>45767</v>
      </c>
      <c r="F5291" s="160">
        <v>45768</v>
      </c>
      <c r="G5291" s="160"/>
      <c r="H5291" s="160"/>
    </row>
    <row r="5292" spans="2:8">
      <c r="B5292" t="s">
        <v>9902</v>
      </c>
      <c r="C5292" t="s">
        <v>8452</v>
      </c>
      <c r="D5292">
        <v>1</v>
      </c>
      <c r="E5292" s="160">
        <v>45887</v>
      </c>
      <c r="F5292" s="160">
        <v>45908</v>
      </c>
      <c r="G5292" s="160">
        <v>45823</v>
      </c>
      <c r="H5292" s="160">
        <v>45869</v>
      </c>
    </row>
    <row r="5293" spans="2:8">
      <c r="B5293" t="s">
        <v>9903</v>
      </c>
      <c r="C5293" t="s">
        <v>8500</v>
      </c>
      <c r="D5293">
        <v>1</v>
      </c>
      <c r="E5293" s="160">
        <v>45909</v>
      </c>
      <c r="F5293" s="160">
        <v>45932</v>
      </c>
      <c r="G5293" s="160">
        <v>45888</v>
      </c>
      <c r="H5293" s="160"/>
    </row>
    <row r="5294" spans="2:8">
      <c r="B5294" t="s">
        <v>9904</v>
      </c>
      <c r="C5294" t="s">
        <v>8453</v>
      </c>
      <c r="D5294">
        <v>1</v>
      </c>
      <c r="E5294" s="160">
        <v>45895</v>
      </c>
      <c r="F5294" s="160">
        <v>45917</v>
      </c>
      <c r="G5294" s="160">
        <v>45762</v>
      </c>
      <c r="H5294" s="160">
        <v>45869</v>
      </c>
    </row>
    <row r="5295" spans="2:8">
      <c r="B5295" t="s">
        <v>9905</v>
      </c>
      <c r="C5295" t="s">
        <v>8501</v>
      </c>
      <c r="D5295">
        <v>1</v>
      </c>
      <c r="E5295" s="160">
        <v>45918</v>
      </c>
      <c r="F5295" s="160">
        <v>45936</v>
      </c>
      <c r="G5295" s="160"/>
      <c r="H5295" s="160"/>
    </row>
    <row r="5296" spans="2:8">
      <c r="B5296" t="s">
        <v>9906</v>
      </c>
      <c r="C5296" t="s">
        <v>8171</v>
      </c>
      <c r="D5296">
        <v>1</v>
      </c>
      <c r="E5296" s="160">
        <v>45903</v>
      </c>
      <c r="F5296" s="160">
        <v>45904</v>
      </c>
      <c r="G5296" s="160"/>
      <c r="H5296" s="160"/>
    </row>
    <row r="5297" spans="2:8">
      <c r="B5297" t="s">
        <v>9907</v>
      </c>
      <c r="C5297" t="s">
        <v>8172</v>
      </c>
      <c r="D5297" s="160">
        <v>1</v>
      </c>
      <c r="E5297" s="160">
        <v>45906</v>
      </c>
      <c r="F5297" s="160">
        <v>45907</v>
      </c>
      <c r="G5297" s="160"/>
      <c r="H5297" s="160"/>
    </row>
    <row r="5298" spans="2:8">
      <c r="B5298" t="s">
        <v>9908</v>
      </c>
      <c r="C5298" t="s">
        <v>8173</v>
      </c>
      <c r="D5298">
        <v>1</v>
      </c>
      <c r="E5298" s="160">
        <v>45908</v>
      </c>
      <c r="F5298" s="160">
        <v>45909</v>
      </c>
      <c r="G5298" s="160"/>
      <c r="H5298" s="160"/>
    </row>
    <row r="5299" spans="2:8">
      <c r="B5299" t="s">
        <v>9909</v>
      </c>
      <c r="C5299" t="s">
        <v>8174</v>
      </c>
      <c r="D5299">
        <v>1</v>
      </c>
      <c r="E5299" s="160">
        <v>45910</v>
      </c>
      <c r="F5299" s="160">
        <v>45911</v>
      </c>
      <c r="G5299" s="160"/>
      <c r="H5299" s="160"/>
    </row>
    <row r="5300" spans="2:8">
      <c r="B5300" t="s">
        <v>9910</v>
      </c>
      <c r="C5300" t="s">
        <v>8175</v>
      </c>
      <c r="D5300">
        <v>1</v>
      </c>
      <c r="E5300" s="160">
        <v>45913</v>
      </c>
      <c r="F5300" s="160">
        <v>45914</v>
      </c>
      <c r="G5300" s="160"/>
      <c r="H5300" s="160"/>
    </row>
    <row r="5301" spans="2:8">
      <c r="B5301" t="s">
        <v>9911</v>
      </c>
      <c r="C5301" t="s">
        <v>8176</v>
      </c>
      <c r="D5301">
        <v>1</v>
      </c>
      <c r="E5301" s="160">
        <v>45906</v>
      </c>
      <c r="F5301" s="160">
        <v>45911</v>
      </c>
      <c r="G5301" s="160"/>
      <c r="H5301" s="160"/>
    </row>
    <row r="5302" spans="2:8">
      <c r="B5302" t="s">
        <v>9912</v>
      </c>
      <c r="C5302" t="s">
        <v>8177</v>
      </c>
      <c r="D5302">
        <v>1</v>
      </c>
      <c r="E5302" s="160">
        <v>45915</v>
      </c>
      <c r="F5302" s="160">
        <v>45921</v>
      </c>
      <c r="G5302" s="160"/>
      <c r="H5302" s="160"/>
    </row>
    <row r="5303" spans="2:8">
      <c r="B5303" t="s">
        <v>9913</v>
      </c>
      <c r="C5303" t="s">
        <v>8178</v>
      </c>
      <c r="D5303">
        <v>1</v>
      </c>
      <c r="E5303" s="160">
        <v>45922</v>
      </c>
      <c r="F5303" s="160">
        <v>45929</v>
      </c>
      <c r="G5303" s="160"/>
      <c r="H5303" s="160"/>
    </row>
    <row r="5304" spans="2:8">
      <c r="B5304" t="s">
        <v>9914</v>
      </c>
      <c r="C5304" t="s">
        <v>8179</v>
      </c>
      <c r="D5304">
        <v>1</v>
      </c>
      <c r="E5304" s="160">
        <v>45930</v>
      </c>
      <c r="F5304" s="160">
        <v>45936</v>
      </c>
      <c r="G5304" s="160"/>
      <c r="H5304" s="160"/>
    </row>
    <row r="5305" spans="2:8">
      <c r="B5305" t="s">
        <v>9915</v>
      </c>
      <c r="C5305" t="s">
        <v>8180</v>
      </c>
      <c r="D5305">
        <v>1</v>
      </c>
      <c r="E5305" s="160">
        <v>45913</v>
      </c>
      <c r="F5305" s="160">
        <v>45914</v>
      </c>
      <c r="G5305" s="160"/>
      <c r="H5305" s="160"/>
    </row>
    <row r="5306" spans="2:8">
      <c r="B5306" t="s">
        <v>9916</v>
      </c>
      <c r="C5306" t="s">
        <v>8181</v>
      </c>
      <c r="D5306">
        <v>1</v>
      </c>
      <c r="E5306" s="160">
        <v>45915</v>
      </c>
      <c r="F5306" s="160">
        <v>45916</v>
      </c>
      <c r="G5306" s="160"/>
      <c r="H5306" s="160"/>
    </row>
    <row r="5307" spans="2:8">
      <c r="B5307" t="s">
        <v>9917</v>
      </c>
      <c r="C5307" t="s">
        <v>8182</v>
      </c>
      <c r="D5307">
        <v>1</v>
      </c>
      <c r="E5307" s="160">
        <v>45917</v>
      </c>
      <c r="F5307" s="160">
        <v>45920</v>
      </c>
      <c r="G5307" s="160"/>
      <c r="H5307" s="160"/>
    </row>
    <row r="5308" spans="2:8">
      <c r="B5308" t="s">
        <v>9918</v>
      </c>
      <c r="C5308" t="s">
        <v>8183</v>
      </c>
      <c r="D5308">
        <v>1</v>
      </c>
      <c r="E5308" s="160">
        <v>45921</v>
      </c>
      <c r="F5308" s="160">
        <v>45922</v>
      </c>
      <c r="G5308" s="160"/>
      <c r="H5308" s="160"/>
    </row>
    <row r="5309" spans="2:8">
      <c r="B5309" t="s">
        <v>9919</v>
      </c>
      <c r="C5309" t="s">
        <v>8184</v>
      </c>
      <c r="D5309">
        <v>1</v>
      </c>
      <c r="E5309" s="160">
        <v>45923</v>
      </c>
      <c r="F5309" s="160">
        <v>45925</v>
      </c>
      <c r="G5309" s="160"/>
      <c r="H5309" s="160"/>
    </row>
    <row r="5310" spans="2:8">
      <c r="B5310" t="s">
        <v>9920</v>
      </c>
      <c r="C5310" t="s">
        <v>8185</v>
      </c>
      <c r="D5310">
        <v>1</v>
      </c>
      <c r="E5310" s="160">
        <v>45915</v>
      </c>
      <c r="F5310" s="160">
        <v>45917</v>
      </c>
      <c r="G5310" s="160"/>
      <c r="H5310" s="160"/>
    </row>
    <row r="5311" spans="2:8">
      <c r="B5311" t="s">
        <v>9921</v>
      </c>
      <c r="C5311" t="s">
        <v>8186</v>
      </c>
      <c r="D5311">
        <v>1</v>
      </c>
      <c r="E5311" s="160">
        <v>45918</v>
      </c>
      <c r="F5311" s="160">
        <v>45921</v>
      </c>
      <c r="G5311" s="160"/>
      <c r="H5311" s="160"/>
    </row>
    <row r="5312" spans="2:8">
      <c r="B5312" t="s">
        <v>9922</v>
      </c>
      <c r="C5312" t="s">
        <v>8187</v>
      </c>
      <c r="D5312">
        <v>1</v>
      </c>
      <c r="E5312" s="160">
        <v>45922</v>
      </c>
      <c r="F5312" s="160">
        <v>45924</v>
      </c>
      <c r="G5312" s="160"/>
      <c r="H5312" s="160"/>
    </row>
    <row r="5313" spans="2:8">
      <c r="B5313" t="s">
        <v>9923</v>
      </c>
      <c r="C5313" t="s">
        <v>8188</v>
      </c>
      <c r="D5313">
        <v>1</v>
      </c>
      <c r="E5313" s="160">
        <v>45925</v>
      </c>
      <c r="F5313" s="160">
        <v>45928</v>
      </c>
      <c r="G5313" s="160"/>
      <c r="H5313" s="160"/>
    </row>
    <row r="5314" spans="2:8">
      <c r="B5314" t="s">
        <v>9924</v>
      </c>
      <c r="C5314" t="s">
        <v>8189</v>
      </c>
      <c r="D5314" s="160">
        <v>1</v>
      </c>
      <c r="E5314" s="160">
        <v>45929</v>
      </c>
      <c r="F5314" s="160">
        <v>45932</v>
      </c>
      <c r="G5314" s="160"/>
      <c r="H5314" s="160"/>
    </row>
    <row r="5315" spans="2:8">
      <c r="B5315" t="s">
        <v>9925</v>
      </c>
      <c r="C5315" t="s">
        <v>8190</v>
      </c>
      <c r="D5315">
        <v>1</v>
      </c>
      <c r="E5315" s="160">
        <v>45918</v>
      </c>
      <c r="F5315" s="160">
        <v>45922</v>
      </c>
      <c r="G5315" s="160"/>
      <c r="H5315" s="160"/>
    </row>
    <row r="5316" spans="2:8">
      <c r="B5316" t="s">
        <v>9926</v>
      </c>
      <c r="C5316" t="s">
        <v>8191</v>
      </c>
      <c r="D5316">
        <v>1</v>
      </c>
      <c r="E5316" s="160">
        <v>45923</v>
      </c>
      <c r="F5316" s="160">
        <v>45927</v>
      </c>
      <c r="G5316" s="160"/>
      <c r="H5316" s="160"/>
    </row>
    <row r="5317" spans="2:8">
      <c r="B5317" t="s">
        <v>9927</v>
      </c>
      <c r="C5317" t="s">
        <v>8192</v>
      </c>
      <c r="D5317" s="160">
        <v>1</v>
      </c>
      <c r="E5317" s="160">
        <v>45928</v>
      </c>
      <c r="F5317" s="160">
        <v>45932</v>
      </c>
      <c r="G5317" s="160"/>
      <c r="H5317" s="160"/>
    </row>
    <row r="5318" spans="2:8">
      <c r="B5318" t="s">
        <v>9928</v>
      </c>
      <c r="C5318" t="s">
        <v>8193</v>
      </c>
      <c r="D5318">
        <v>1</v>
      </c>
      <c r="E5318" s="160">
        <v>45923</v>
      </c>
      <c r="F5318" s="160">
        <v>45924</v>
      </c>
      <c r="G5318" s="160"/>
      <c r="H5318" s="160"/>
    </row>
    <row r="5319" spans="2:8">
      <c r="B5319" t="s">
        <v>9929</v>
      </c>
      <c r="C5319" t="s">
        <v>8197</v>
      </c>
      <c r="D5319">
        <v>1</v>
      </c>
      <c r="E5319" s="160">
        <v>45925</v>
      </c>
      <c r="F5319" s="160">
        <v>45929</v>
      </c>
      <c r="G5319" s="160"/>
      <c r="H5319" s="160"/>
    </row>
    <row r="5320" spans="2:8">
      <c r="B5320" t="s">
        <v>9930</v>
      </c>
      <c r="C5320" t="s">
        <v>8194</v>
      </c>
      <c r="D5320">
        <v>1</v>
      </c>
      <c r="E5320" s="160">
        <v>45925</v>
      </c>
      <c r="F5320" s="160">
        <v>45927</v>
      </c>
      <c r="G5320" s="160"/>
      <c r="H5320" s="160"/>
    </row>
    <row r="5321" spans="2:8">
      <c r="B5321" t="s">
        <v>9931</v>
      </c>
      <c r="C5321" t="s">
        <v>8198</v>
      </c>
      <c r="D5321">
        <v>1</v>
      </c>
      <c r="E5321" s="160">
        <v>45930</v>
      </c>
      <c r="F5321" s="160">
        <v>45934</v>
      </c>
      <c r="G5321" s="160"/>
      <c r="H5321" s="160"/>
    </row>
    <row r="5322" spans="2:8">
      <c r="B5322" t="s">
        <v>9932</v>
      </c>
      <c r="C5322" t="s">
        <v>8195</v>
      </c>
      <c r="D5322">
        <v>1</v>
      </c>
      <c r="E5322" s="160">
        <v>45928</v>
      </c>
      <c r="F5322" s="160">
        <v>45929</v>
      </c>
      <c r="G5322" s="160"/>
      <c r="H5322" s="160"/>
    </row>
    <row r="5323" spans="2:8">
      <c r="B5323" t="s">
        <v>9933</v>
      </c>
      <c r="C5323" t="s">
        <v>8196</v>
      </c>
      <c r="D5323">
        <v>1</v>
      </c>
      <c r="E5323" s="160">
        <v>45930</v>
      </c>
      <c r="F5323" s="160">
        <v>45931</v>
      </c>
      <c r="G5323" s="160"/>
      <c r="H5323" s="160"/>
    </row>
    <row r="5324" spans="2:8">
      <c r="B5324" t="s">
        <v>9934</v>
      </c>
      <c r="C5324" t="s">
        <v>8199</v>
      </c>
      <c r="D5324">
        <v>1</v>
      </c>
      <c r="E5324" s="160">
        <v>45930</v>
      </c>
      <c r="F5324" s="160">
        <v>45931</v>
      </c>
      <c r="G5324" s="160"/>
      <c r="H5324" s="160"/>
    </row>
    <row r="5325" spans="2:8">
      <c r="B5325" t="s">
        <v>9935</v>
      </c>
      <c r="C5325" t="s">
        <v>8200</v>
      </c>
      <c r="D5325">
        <v>1</v>
      </c>
      <c r="E5325" s="160">
        <v>45911</v>
      </c>
      <c r="F5325" s="160">
        <v>45931</v>
      </c>
      <c r="G5325" s="160"/>
      <c r="H5325" s="160"/>
    </row>
    <row r="5326" spans="2:8">
      <c r="B5326" t="s">
        <v>1725</v>
      </c>
      <c r="C5326" t="s">
        <v>1726</v>
      </c>
      <c r="D5326" s="160">
        <v>1</v>
      </c>
      <c r="E5326" s="160">
        <v>45920</v>
      </c>
      <c r="F5326" s="160">
        <v>45921</v>
      </c>
      <c r="G5326" s="160">
        <v>45647</v>
      </c>
      <c r="H5326" s="160">
        <v>45683</v>
      </c>
    </row>
    <row r="5327" spans="2:8">
      <c r="B5327" t="s">
        <v>1760</v>
      </c>
      <c r="C5327" t="s">
        <v>1761</v>
      </c>
      <c r="D5327">
        <v>1</v>
      </c>
      <c r="E5327" s="160">
        <v>45922</v>
      </c>
      <c r="F5327" s="160">
        <v>45923</v>
      </c>
      <c r="G5327" s="160">
        <v>45657</v>
      </c>
      <c r="H5327" s="160">
        <v>45712</v>
      </c>
    </row>
    <row r="5328" spans="2:8">
      <c r="B5328" t="s">
        <v>1799</v>
      </c>
      <c r="C5328" t="s">
        <v>1800</v>
      </c>
      <c r="D5328">
        <v>1</v>
      </c>
      <c r="E5328" s="160">
        <v>45924</v>
      </c>
      <c r="F5328" s="160">
        <v>45925</v>
      </c>
      <c r="G5328" s="160">
        <v>45657</v>
      </c>
      <c r="H5328" s="160">
        <v>45693</v>
      </c>
    </row>
    <row r="5329" spans="2:8">
      <c r="B5329" t="s">
        <v>1810</v>
      </c>
      <c r="C5329" t="s">
        <v>1811</v>
      </c>
      <c r="D5329" s="160">
        <v>1</v>
      </c>
      <c r="E5329" s="160">
        <v>45927</v>
      </c>
      <c r="F5329" s="160">
        <v>45928</v>
      </c>
      <c r="G5329" s="160">
        <v>45663</v>
      </c>
      <c r="H5329" s="160">
        <v>45680</v>
      </c>
    </row>
    <row r="5330" spans="2:8" ht="14.45" customHeight="1">
      <c r="B5330" t="s">
        <v>1835</v>
      </c>
      <c r="C5330" t="s">
        <v>1836</v>
      </c>
      <c r="D5330">
        <v>1</v>
      </c>
      <c r="E5330" s="160">
        <v>45929</v>
      </c>
      <c r="F5330" s="160">
        <v>45930</v>
      </c>
      <c r="G5330" s="160">
        <v>45748</v>
      </c>
      <c r="H5330" s="160">
        <v>45822</v>
      </c>
    </row>
    <row r="5331" spans="2:8" ht="14.45" customHeight="1">
      <c r="B5331" t="s">
        <v>9936</v>
      </c>
      <c r="C5331" t="s">
        <v>8020</v>
      </c>
      <c r="D5331">
        <v>1</v>
      </c>
      <c r="E5331" s="160">
        <v>45920</v>
      </c>
      <c r="F5331" s="160">
        <v>45921</v>
      </c>
      <c r="G5331" s="160">
        <v>45657</v>
      </c>
      <c r="H5331" s="160">
        <v>45675</v>
      </c>
    </row>
    <row r="5332" spans="2:8" ht="14.45" customHeight="1">
      <c r="B5332" t="s">
        <v>9937</v>
      </c>
      <c r="C5332" t="s">
        <v>8021</v>
      </c>
      <c r="D5332">
        <v>1</v>
      </c>
      <c r="E5332" s="160">
        <v>45922</v>
      </c>
      <c r="F5332" s="160">
        <v>45923</v>
      </c>
      <c r="G5332" s="160">
        <v>45663</v>
      </c>
      <c r="H5332" s="160">
        <v>45680</v>
      </c>
    </row>
    <row r="5333" spans="2:8">
      <c r="B5333" t="s">
        <v>9938</v>
      </c>
      <c r="C5333" t="s">
        <v>8022</v>
      </c>
      <c r="D5333">
        <v>1</v>
      </c>
      <c r="E5333" s="160">
        <v>45924</v>
      </c>
      <c r="F5333" s="160">
        <v>45925</v>
      </c>
      <c r="G5333" s="160">
        <v>45678</v>
      </c>
      <c r="H5333" s="160">
        <v>45696</v>
      </c>
    </row>
    <row r="5334" spans="2:8" ht="14.45" customHeight="1">
      <c r="B5334" t="s">
        <v>9939</v>
      </c>
      <c r="C5334" t="s">
        <v>8023</v>
      </c>
      <c r="D5334" s="160">
        <v>1</v>
      </c>
      <c r="E5334" s="160">
        <v>45927</v>
      </c>
      <c r="F5334" s="160">
        <v>45928</v>
      </c>
      <c r="G5334" s="160">
        <v>45663</v>
      </c>
      <c r="H5334" s="160">
        <v>45680</v>
      </c>
    </row>
    <row r="5335" spans="2:8" ht="14.45" customHeight="1">
      <c r="B5335" t="s">
        <v>9940</v>
      </c>
      <c r="C5335" t="s">
        <v>8024</v>
      </c>
      <c r="D5335">
        <v>1</v>
      </c>
      <c r="E5335" s="160">
        <v>45929</v>
      </c>
      <c r="F5335" s="160">
        <v>45930</v>
      </c>
      <c r="G5335" s="160">
        <v>45886</v>
      </c>
      <c r="H5335" s="160">
        <v>45887</v>
      </c>
    </row>
    <row r="5336" spans="2:8" ht="14.45" customHeight="1">
      <c r="B5336" t="s">
        <v>1519</v>
      </c>
      <c r="C5336" t="s">
        <v>1520</v>
      </c>
      <c r="D5336">
        <v>1</v>
      </c>
      <c r="E5336" s="160">
        <v>45920</v>
      </c>
      <c r="F5336" s="160">
        <v>45923</v>
      </c>
      <c r="G5336" s="160">
        <v>45642</v>
      </c>
      <c r="H5336" s="160">
        <v>45659</v>
      </c>
    </row>
    <row r="5337" spans="2:8" ht="14.45" customHeight="1">
      <c r="B5337" t="s">
        <v>1543</v>
      </c>
      <c r="C5337" t="s">
        <v>1544</v>
      </c>
      <c r="D5337">
        <v>1</v>
      </c>
      <c r="E5337" s="160">
        <v>45924</v>
      </c>
      <c r="F5337" s="160">
        <v>45928</v>
      </c>
      <c r="G5337" s="160">
        <v>45645</v>
      </c>
      <c r="H5337" s="160">
        <v>45663</v>
      </c>
    </row>
    <row r="5338" spans="2:8">
      <c r="B5338" t="s">
        <v>1565</v>
      </c>
      <c r="C5338" t="s">
        <v>1566</v>
      </c>
      <c r="D5338">
        <v>1</v>
      </c>
      <c r="E5338" s="160">
        <v>45929</v>
      </c>
      <c r="F5338" s="160">
        <v>45932</v>
      </c>
      <c r="G5338" s="160">
        <v>45651</v>
      </c>
      <c r="H5338" s="160">
        <v>45669</v>
      </c>
    </row>
    <row r="5339" spans="2:8">
      <c r="B5339" t="s">
        <v>9941</v>
      </c>
      <c r="C5339" t="s">
        <v>8025</v>
      </c>
      <c r="D5339">
        <v>1</v>
      </c>
      <c r="E5339" s="160">
        <v>45920</v>
      </c>
      <c r="F5339" s="160">
        <v>45921</v>
      </c>
      <c r="G5339" s="160">
        <v>45645</v>
      </c>
      <c r="H5339" s="160">
        <v>45663</v>
      </c>
    </row>
    <row r="5340" spans="2:8">
      <c r="B5340" t="s">
        <v>9942</v>
      </c>
      <c r="C5340" t="s">
        <v>8026</v>
      </c>
      <c r="D5340">
        <v>1</v>
      </c>
      <c r="E5340" s="160">
        <v>45922</v>
      </c>
      <c r="F5340" s="160">
        <v>45923</v>
      </c>
      <c r="G5340" s="160">
        <v>45663</v>
      </c>
      <c r="H5340" s="160">
        <v>45680</v>
      </c>
    </row>
    <row r="5341" spans="2:8">
      <c r="B5341" t="s">
        <v>9943</v>
      </c>
      <c r="C5341" t="s">
        <v>8027</v>
      </c>
      <c r="D5341">
        <v>1</v>
      </c>
      <c r="E5341" s="160">
        <v>45924</v>
      </c>
      <c r="F5341" s="160">
        <v>45925</v>
      </c>
      <c r="G5341" s="160">
        <v>45670</v>
      </c>
      <c r="H5341" s="160">
        <v>45687</v>
      </c>
    </row>
    <row r="5342" spans="2:8">
      <c r="B5342" t="s">
        <v>9944</v>
      </c>
      <c r="C5342" t="s">
        <v>8028</v>
      </c>
      <c r="D5342">
        <v>1</v>
      </c>
      <c r="E5342" s="160">
        <v>45927</v>
      </c>
      <c r="F5342" s="160">
        <v>45928</v>
      </c>
      <c r="G5342" s="160">
        <v>45679</v>
      </c>
      <c r="H5342" s="160">
        <v>45697</v>
      </c>
    </row>
    <row r="5343" spans="2:8">
      <c r="B5343" t="s">
        <v>1567</v>
      </c>
      <c r="C5343" t="s">
        <v>1568</v>
      </c>
      <c r="D5343" s="160">
        <v>1</v>
      </c>
      <c r="E5343" s="160">
        <v>45920</v>
      </c>
      <c r="F5343" s="160">
        <v>45921</v>
      </c>
      <c r="G5343" s="160">
        <v>45642</v>
      </c>
      <c r="H5343" s="160">
        <v>45669</v>
      </c>
    </row>
    <row r="5344" spans="2:8">
      <c r="B5344" t="s">
        <v>1596</v>
      </c>
      <c r="C5344" t="s">
        <v>1597</v>
      </c>
      <c r="D5344">
        <v>1</v>
      </c>
      <c r="E5344" s="160">
        <v>45922</v>
      </c>
      <c r="F5344" s="160">
        <v>45923</v>
      </c>
      <c r="G5344" s="160">
        <v>45656</v>
      </c>
      <c r="H5344" s="160">
        <v>45692</v>
      </c>
    </row>
    <row r="5345" spans="2:8">
      <c r="B5345" t="s">
        <v>9945</v>
      </c>
      <c r="C5345" t="s">
        <v>8029</v>
      </c>
      <c r="D5345">
        <v>1</v>
      </c>
      <c r="E5345" s="160">
        <v>45920</v>
      </c>
      <c r="F5345" s="160">
        <v>45921</v>
      </c>
      <c r="G5345" s="160">
        <v>45650</v>
      </c>
      <c r="H5345" s="160">
        <v>45668</v>
      </c>
    </row>
    <row r="5346" spans="2:8">
      <c r="B5346" t="s">
        <v>9946</v>
      </c>
      <c r="C5346" t="s">
        <v>8030</v>
      </c>
      <c r="D5346">
        <v>1</v>
      </c>
      <c r="E5346" s="160">
        <v>45922</v>
      </c>
      <c r="F5346" s="160">
        <v>45924</v>
      </c>
      <c r="G5346" s="160">
        <v>45665</v>
      </c>
      <c r="H5346" s="160">
        <v>45692</v>
      </c>
    </row>
    <row r="5347" spans="2:8">
      <c r="B5347" t="s">
        <v>9947</v>
      </c>
      <c r="C5347" t="s">
        <v>8031</v>
      </c>
      <c r="D5347">
        <v>1</v>
      </c>
      <c r="E5347" s="160">
        <v>45925</v>
      </c>
      <c r="F5347" s="160">
        <v>45928</v>
      </c>
      <c r="G5347" s="160">
        <v>45679</v>
      </c>
      <c r="H5347" s="160">
        <v>45706</v>
      </c>
    </row>
    <row r="5348" spans="2:8">
      <c r="B5348" t="s">
        <v>9948</v>
      </c>
      <c r="C5348" t="s">
        <v>8032</v>
      </c>
      <c r="D5348">
        <v>1</v>
      </c>
      <c r="E5348" s="160">
        <v>45920</v>
      </c>
      <c r="F5348" s="160">
        <v>45921</v>
      </c>
      <c r="G5348" s="160">
        <v>45752</v>
      </c>
      <c r="H5348" s="160">
        <v>45769</v>
      </c>
    </row>
    <row r="5349" spans="2:8">
      <c r="B5349" t="s">
        <v>9949</v>
      </c>
      <c r="C5349" t="s">
        <v>8033</v>
      </c>
      <c r="D5349">
        <v>1</v>
      </c>
      <c r="E5349" s="160">
        <v>45922</v>
      </c>
      <c r="F5349" s="160">
        <v>45923</v>
      </c>
      <c r="G5349" s="160">
        <v>45788</v>
      </c>
      <c r="H5349" s="160">
        <v>45805</v>
      </c>
    </row>
    <row r="5350" spans="2:8">
      <c r="B5350" t="s">
        <v>9950</v>
      </c>
      <c r="C5350" t="s">
        <v>8034</v>
      </c>
      <c r="D5350">
        <v>1</v>
      </c>
      <c r="E5350" s="160">
        <v>45924</v>
      </c>
      <c r="F5350" s="160">
        <v>45925</v>
      </c>
      <c r="G5350" s="160">
        <v>45788</v>
      </c>
      <c r="H5350" s="160">
        <v>45805</v>
      </c>
    </row>
    <row r="5351" spans="2:8">
      <c r="B5351" t="s">
        <v>2261</v>
      </c>
      <c r="C5351" t="s">
        <v>2262</v>
      </c>
      <c r="D5351">
        <v>1</v>
      </c>
      <c r="E5351" s="160">
        <v>45920</v>
      </c>
      <c r="F5351" s="160">
        <v>45923</v>
      </c>
      <c r="G5351" s="160">
        <v>45664</v>
      </c>
      <c r="H5351" s="160">
        <v>45682</v>
      </c>
    </row>
    <row r="5352" spans="2:8">
      <c r="B5352" t="s">
        <v>2307</v>
      </c>
      <c r="C5352" t="s">
        <v>2308</v>
      </c>
      <c r="D5352">
        <v>1</v>
      </c>
      <c r="E5352" s="160">
        <v>45924</v>
      </c>
      <c r="F5352" s="160">
        <v>45928</v>
      </c>
      <c r="G5352" s="160">
        <v>45727</v>
      </c>
      <c r="H5352" s="160">
        <v>45754</v>
      </c>
    </row>
    <row r="5353" spans="2:8">
      <c r="B5353" t="s">
        <v>2353</v>
      </c>
      <c r="C5353" t="s">
        <v>2354</v>
      </c>
      <c r="D5353">
        <v>1</v>
      </c>
      <c r="E5353" s="160">
        <v>45929</v>
      </c>
      <c r="F5353" s="160">
        <v>45932</v>
      </c>
      <c r="G5353" s="160">
        <v>45754</v>
      </c>
      <c r="H5353" s="160">
        <v>45781</v>
      </c>
    </row>
    <row r="5354" spans="2:8">
      <c r="B5354" t="s">
        <v>9951</v>
      </c>
      <c r="C5354" t="s">
        <v>8454</v>
      </c>
      <c r="D5354">
        <v>1</v>
      </c>
      <c r="E5354" s="160">
        <v>45928</v>
      </c>
      <c r="F5354" s="160">
        <v>45941</v>
      </c>
      <c r="G5354" s="160"/>
      <c r="H5354" s="160"/>
    </row>
    <row r="5355" spans="2:8">
      <c r="B5355" t="s">
        <v>9952</v>
      </c>
      <c r="C5355" t="s">
        <v>8444</v>
      </c>
      <c r="D5355">
        <v>1</v>
      </c>
      <c r="E5355" s="160">
        <v>45871</v>
      </c>
      <c r="F5355" s="160">
        <v>45893</v>
      </c>
      <c r="G5355" s="160">
        <v>45749</v>
      </c>
      <c r="H5355" s="160">
        <v>45869</v>
      </c>
    </row>
    <row r="5356" spans="2:8">
      <c r="B5356" t="s">
        <v>9953</v>
      </c>
      <c r="C5356" t="s">
        <v>8444</v>
      </c>
      <c r="D5356">
        <v>1</v>
      </c>
      <c r="E5356" s="160">
        <v>45894</v>
      </c>
      <c r="F5356" s="160">
        <v>45902</v>
      </c>
      <c r="G5356" s="160">
        <v>45839</v>
      </c>
      <c r="H5356" s="160">
        <v>45869</v>
      </c>
    </row>
    <row r="5357" spans="2:8">
      <c r="B5357" t="s">
        <v>9954</v>
      </c>
      <c r="C5357" t="s">
        <v>8492</v>
      </c>
      <c r="D5357">
        <v>1</v>
      </c>
      <c r="E5357" s="160">
        <v>45903</v>
      </c>
      <c r="F5357" s="160">
        <v>45922</v>
      </c>
      <c r="G5357" s="160">
        <v>45881</v>
      </c>
      <c r="H5357" s="160">
        <v>45900</v>
      </c>
    </row>
    <row r="5358" spans="2:8">
      <c r="B5358" t="s">
        <v>9955</v>
      </c>
      <c r="C5358" t="s">
        <v>8492</v>
      </c>
      <c r="D5358">
        <v>1</v>
      </c>
      <c r="E5358" s="160">
        <v>45923</v>
      </c>
      <c r="F5358" s="160">
        <v>45942</v>
      </c>
      <c r="G5358" s="160">
        <v>45871</v>
      </c>
      <c r="H5358" s="160"/>
    </row>
    <row r="5359" spans="2:8">
      <c r="B5359" t="s">
        <v>9956</v>
      </c>
      <c r="C5359" t="s">
        <v>8073</v>
      </c>
      <c r="D5359">
        <v>1</v>
      </c>
      <c r="E5359" s="160">
        <v>45923</v>
      </c>
      <c r="F5359" s="160">
        <v>45930</v>
      </c>
      <c r="G5359" s="160"/>
      <c r="H5359" s="160"/>
    </row>
    <row r="5360" spans="2:8">
      <c r="B5360" t="s">
        <v>1036</v>
      </c>
      <c r="C5360" t="s">
        <v>1037</v>
      </c>
      <c r="D5360">
        <v>1</v>
      </c>
      <c r="E5360" s="160">
        <v>45701</v>
      </c>
      <c r="F5360" s="160">
        <v>45712</v>
      </c>
      <c r="G5360" s="160">
        <v>45573</v>
      </c>
      <c r="H5360" s="160">
        <v>45693</v>
      </c>
    </row>
    <row r="5361" spans="2:8">
      <c r="B5361" t="s">
        <v>4683</v>
      </c>
      <c r="C5361" t="s">
        <v>4684</v>
      </c>
      <c r="D5361">
        <v>1</v>
      </c>
      <c r="E5361" s="160">
        <v>45713</v>
      </c>
      <c r="F5361" s="160">
        <v>45714</v>
      </c>
      <c r="G5361" s="160">
        <v>45614</v>
      </c>
      <c r="H5361" s="160">
        <v>45631</v>
      </c>
    </row>
    <row r="5362" spans="2:8">
      <c r="B5362" t="s">
        <v>1028</v>
      </c>
      <c r="C5362" t="s">
        <v>8361</v>
      </c>
      <c r="E5362" s="160"/>
      <c r="F5362" s="160"/>
      <c r="G5362" s="160"/>
      <c r="H5362" s="160"/>
    </row>
    <row r="5363" spans="2:8">
      <c r="B5363" t="s">
        <v>12618</v>
      </c>
      <c r="C5363">
        <v>1</v>
      </c>
      <c r="D5363" s="160">
        <v>45546</v>
      </c>
      <c r="E5363" s="160">
        <v>45568</v>
      </c>
      <c r="F5363" s="160">
        <v>45563</v>
      </c>
      <c r="G5363" s="160">
        <v>45692</v>
      </c>
      <c r="H5363" s="160"/>
    </row>
    <row r="5364" spans="2:8">
      <c r="B5364" t="s">
        <v>4774</v>
      </c>
      <c r="C5364" t="s">
        <v>4721</v>
      </c>
      <c r="D5364">
        <v>1</v>
      </c>
      <c r="E5364" s="160">
        <v>45914</v>
      </c>
      <c r="F5364" s="160">
        <v>45915</v>
      </c>
      <c r="G5364" s="160"/>
      <c r="H5364" s="160"/>
    </row>
    <row r="5365" spans="2:8">
      <c r="B5365" t="s">
        <v>4692</v>
      </c>
      <c r="C5365" t="s">
        <v>4674</v>
      </c>
      <c r="D5365">
        <v>1</v>
      </c>
      <c r="E5365" s="160">
        <v>45643</v>
      </c>
      <c r="F5365" s="160">
        <v>45647</v>
      </c>
      <c r="G5365" s="160">
        <v>45689</v>
      </c>
      <c r="H5365" s="160">
        <v>45706</v>
      </c>
    </row>
    <row r="5366" spans="2:8">
      <c r="B5366" t="s">
        <v>4776</v>
      </c>
      <c r="C5366" t="s">
        <v>4737</v>
      </c>
      <c r="D5366">
        <v>1</v>
      </c>
      <c r="E5366" s="160">
        <v>45916</v>
      </c>
      <c r="F5366" s="160">
        <v>45917</v>
      </c>
      <c r="G5366" s="160">
        <v>45691</v>
      </c>
      <c r="H5366" s="160">
        <v>45708</v>
      </c>
    </row>
    <row r="5367" spans="2:8">
      <c r="B5367" t="s">
        <v>4666</v>
      </c>
      <c r="C5367" t="s">
        <v>1034</v>
      </c>
      <c r="D5367" s="160">
        <v>1</v>
      </c>
      <c r="E5367" s="160">
        <v>45882</v>
      </c>
      <c r="F5367" s="160">
        <v>45889</v>
      </c>
      <c r="G5367" s="160">
        <v>45598</v>
      </c>
      <c r="H5367" s="160">
        <v>45699</v>
      </c>
    </row>
    <row r="5368" spans="2:8">
      <c r="B5368" t="s">
        <v>4677</v>
      </c>
      <c r="C5368" t="s">
        <v>4665</v>
      </c>
      <c r="D5368">
        <v>1</v>
      </c>
      <c r="E5368" s="160">
        <v>45890</v>
      </c>
      <c r="F5368" s="160">
        <v>45892</v>
      </c>
      <c r="G5368" s="160">
        <v>45647</v>
      </c>
      <c r="H5368" s="160">
        <v>45664</v>
      </c>
    </row>
    <row r="5369" spans="2:8">
      <c r="B5369" t="s">
        <v>4680</v>
      </c>
      <c r="C5369" t="s">
        <v>4672</v>
      </c>
      <c r="D5369">
        <v>1</v>
      </c>
      <c r="E5369" s="160">
        <v>45893</v>
      </c>
      <c r="F5369" s="160">
        <v>45900</v>
      </c>
      <c r="G5369" s="160">
        <v>45647</v>
      </c>
      <c r="H5369" s="160">
        <v>45776</v>
      </c>
    </row>
    <row r="5370" spans="2:8">
      <c r="B5370" t="s">
        <v>4710</v>
      </c>
      <c r="C5370" t="s">
        <v>6967</v>
      </c>
      <c r="D5370">
        <v>1</v>
      </c>
      <c r="E5370" s="160">
        <v>45901</v>
      </c>
      <c r="F5370" s="160">
        <v>45902</v>
      </c>
      <c r="G5370" s="160"/>
      <c r="H5370" s="160"/>
    </row>
    <row r="5371" spans="2:8">
      <c r="B5371" t="s">
        <v>4711</v>
      </c>
      <c r="C5371" t="s">
        <v>4704</v>
      </c>
      <c r="D5371">
        <v>1</v>
      </c>
      <c r="E5371" s="160">
        <v>45903</v>
      </c>
      <c r="F5371" s="160">
        <v>45904</v>
      </c>
      <c r="G5371" s="160">
        <v>45692</v>
      </c>
      <c r="H5371" s="160">
        <v>45710</v>
      </c>
    </row>
    <row r="5372" spans="2:8">
      <c r="B5372" t="s">
        <v>4678</v>
      </c>
      <c r="C5372" t="s">
        <v>8395</v>
      </c>
      <c r="D5372">
        <v>1</v>
      </c>
      <c r="E5372" s="160">
        <v>45906</v>
      </c>
      <c r="F5372" s="160">
        <v>45913</v>
      </c>
      <c r="G5372" s="160">
        <v>45603</v>
      </c>
      <c r="H5372" s="160">
        <v>45705</v>
      </c>
    </row>
    <row r="5373" spans="2:8">
      <c r="B5373" t="s">
        <v>4690</v>
      </c>
      <c r="C5373" t="s">
        <v>4691</v>
      </c>
      <c r="D5373">
        <v>1</v>
      </c>
      <c r="E5373" s="160">
        <v>45715</v>
      </c>
      <c r="F5373" s="160">
        <v>45727</v>
      </c>
      <c r="G5373" s="160">
        <v>45614</v>
      </c>
      <c r="H5373" s="160">
        <v>45715</v>
      </c>
    </row>
    <row r="5374" spans="2:8">
      <c r="B5374" t="s">
        <v>4688</v>
      </c>
      <c r="C5374" t="s">
        <v>6968</v>
      </c>
      <c r="D5374">
        <v>1</v>
      </c>
      <c r="E5374" s="160">
        <v>45914</v>
      </c>
      <c r="F5374" s="160">
        <v>45915</v>
      </c>
      <c r="G5374" s="160">
        <v>45606</v>
      </c>
      <c r="H5374" s="160">
        <v>45623</v>
      </c>
    </row>
    <row r="5375" spans="2:8">
      <c r="B5375" t="s">
        <v>4645</v>
      </c>
      <c r="C5375" t="s">
        <v>1029</v>
      </c>
      <c r="D5375">
        <v>1</v>
      </c>
      <c r="E5375" s="160">
        <v>45650</v>
      </c>
      <c r="F5375" s="160">
        <v>45671</v>
      </c>
      <c r="G5375" s="160">
        <v>45593</v>
      </c>
      <c r="H5375" s="160">
        <v>45722</v>
      </c>
    </row>
    <row r="5376" spans="2:8">
      <c r="B5376" t="s">
        <v>4693</v>
      </c>
      <c r="C5376" t="s">
        <v>6969</v>
      </c>
      <c r="D5376">
        <v>1</v>
      </c>
      <c r="E5376" s="160">
        <v>45916</v>
      </c>
      <c r="F5376" s="160">
        <v>45923</v>
      </c>
      <c r="G5376" s="160">
        <v>45652</v>
      </c>
      <c r="H5376" s="160">
        <v>45782</v>
      </c>
    </row>
    <row r="5377" spans="2:8">
      <c r="B5377" t="s">
        <v>4723</v>
      </c>
      <c r="C5377" t="s">
        <v>6970</v>
      </c>
      <c r="D5377">
        <v>1</v>
      </c>
      <c r="E5377" s="160">
        <v>45924</v>
      </c>
      <c r="F5377" s="160">
        <v>45925</v>
      </c>
      <c r="G5377" s="160"/>
      <c r="H5377" s="160"/>
    </row>
    <row r="5378" spans="2:8">
      <c r="B5378" t="s">
        <v>4725</v>
      </c>
      <c r="C5378" t="s">
        <v>6971</v>
      </c>
      <c r="D5378">
        <v>1</v>
      </c>
      <c r="E5378" s="160">
        <v>45927</v>
      </c>
      <c r="F5378" s="160">
        <v>45928</v>
      </c>
      <c r="G5378" s="160">
        <v>45692</v>
      </c>
      <c r="H5378" s="160">
        <v>45710</v>
      </c>
    </row>
    <row r="5379" spans="2:8">
      <c r="B5379" t="s">
        <v>4689</v>
      </c>
      <c r="C5379" t="s">
        <v>8395</v>
      </c>
      <c r="D5379">
        <v>1</v>
      </c>
      <c r="E5379" s="160">
        <v>45929</v>
      </c>
      <c r="F5379" s="160">
        <v>45936</v>
      </c>
      <c r="G5379" s="160">
        <v>45636</v>
      </c>
      <c r="H5379" s="160">
        <v>45738</v>
      </c>
    </row>
    <row r="5380" spans="2:8">
      <c r="B5380" t="s">
        <v>4658</v>
      </c>
      <c r="C5380" t="s">
        <v>4634</v>
      </c>
      <c r="D5380">
        <v>1</v>
      </c>
      <c r="E5380" s="160">
        <v>45672</v>
      </c>
      <c r="F5380" s="160">
        <v>45673</v>
      </c>
      <c r="G5380" s="160">
        <v>45593</v>
      </c>
      <c r="H5380" s="160">
        <v>45610</v>
      </c>
    </row>
    <row r="5381" spans="2:8">
      <c r="B5381" t="s">
        <v>4712</v>
      </c>
      <c r="C5381" t="s">
        <v>4713</v>
      </c>
      <c r="D5381">
        <v>1</v>
      </c>
      <c r="E5381" s="160">
        <v>45728</v>
      </c>
      <c r="F5381" s="160">
        <v>45729</v>
      </c>
      <c r="G5381" s="160"/>
      <c r="H5381" s="160"/>
    </row>
    <row r="5382" spans="2:8">
      <c r="B5382" t="s">
        <v>4705</v>
      </c>
      <c r="C5382" t="s">
        <v>1034</v>
      </c>
      <c r="D5382">
        <v>1</v>
      </c>
      <c r="E5382" s="160">
        <v>45867</v>
      </c>
      <c r="F5382" s="160">
        <v>45874</v>
      </c>
      <c r="G5382" s="160">
        <v>45638</v>
      </c>
      <c r="H5382" s="160">
        <v>45740</v>
      </c>
    </row>
    <row r="5383" spans="2:8">
      <c r="B5383" t="s">
        <v>4716</v>
      </c>
      <c r="C5383" t="s">
        <v>4665</v>
      </c>
      <c r="D5383">
        <v>1</v>
      </c>
      <c r="E5383" s="160">
        <v>45875</v>
      </c>
      <c r="F5383" s="160">
        <v>45876</v>
      </c>
      <c r="G5383" s="160">
        <v>45641</v>
      </c>
      <c r="H5383" s="160">
        <v>45658</v>
      </c>
    </row>
    <row r="5384" spans="2:8">
      <c r="B5384" t="s">
        <v>4722</v>
      </c>
      <c r="C5384" t="s">
        <v>4672</v>
      </c>
      <c r="D5384">
        <v>1</v>
      </c>
      <c r="E5384" s="160">
        <v>45878</v>
      </c>
      <c r="F5384" s="160">
        <v>45885</v>
      </c>
      <c r="G5384" s="160">
        <v>45672</v>
      </c>
      <c r="H5384" s="160">
        <v>45802</v>
      </c>
    </row>
    <row r="5385" spans="2:8">
      <c r="B5385" t="s">
        <v>4751</v>
      </c>
      <c r="C5385" t="s">
        <v>6972</v>
      </c>
      <c r="D5385">
        <v>1</v>
      </c>
      <c r="E5385" s="160">
        <v>45886</v>
      </c>
      <c r="F5385" s="160">
        <v>45887</v>
      </c>
      <c r="G5385" s="160"/>
      <c r="H5385" s="160"/>
    </row>
    <row r="5386" spans="2:8">
      <c r="B5386" t="s">
        <v>4752</v>
      </c>
      <c r="C5386" t="s">
        <v>4704</v>
      </c>
      <c r="D5386">
        <v>1</v>
      </c>
      <c r="E5386" s="160">
        <v>45888</v>
      </c>
      <c r="F5386" s="160">
        <v>45889</v>
      </c>
      <c r="G5386" s="160">
        <v>45692</v>
      </c>
      <c r="H5386" s="160">
        <v>45710</v>
      </c>
    </row>
    <row r="5387" spans="2:8" ht="14.45" customHeight="1">
      <c r="B5387" t="s">
        <v>4717</v>
      </c>
      <c r="C5387" t="s">
        <v>8395</v>
      </c>
      <c r="D5387">
        <v>1</v>
      </c>
      <c r="E5387" s="160">
        <v>45890</v>
      </c>
      <c r="F5387" s="160">
        <v>45897</v>
      </c>
      <c r="G5387" s="160">
        <v>45641</v>
      </c>
      <c r="H5387" s="160">
        <v>45742</v>
      </c>
    </row>
    <row r="5388" spans="2:8">
      <c r="B5388" t="s">
        <v>4729</v>
      </c>
      <c r="C5388" t="s">
        <v>6968</v>
      </c>
      <c r="D5388">
        <v>1</v>
      </c>
      <c r="E5388" s="160">
        <v>45899</v>
      </c>
      <c r="F5388" s="160">
        <v>45900</v>
      </c>
      <c r="G5388" s="160">
        <v>45643</v>
      </c>
      <c r="H5388" s="160">
        <v>45661</v>
      </c>
    </row>
    <row r="5389" spans="2:8" ht="14.45" customHeight="1">
      <c r="B5389" t="s">
        <v>4714</v>
      </c>
      <c r="C5389" t="s">
        <v>4715</v>
      </c>
      <c r="D5389">
        <v>1</v>
      </c>
      <c r="E5389" s="160">
        <v>45731</v>
      </c>
      <c r="F5389" s="160">
        <v>45732</v>
      </c>
      <c r="G5389" s="160">
        <v>45689</v>
      </c>
      <c r="H5389" s="160">
        <v>45706</v>
      </c>
    </row>
    <row r="5390" spans="2:8" ht="14.45" customHeight="1">
      <c r="B5390" t="s">
        <v>4734</v>
      </c>
      <c r="C5390" t="s">
        <v>6969</v>
      </c>
      <c r="D5390" s="160">
        <v>1</v>
      </c>
      <c r="E5390" s="160">
        <v>45901</v>
      </c>
      <c r="F5390" s="160">
        <v>45908</v>
      </c>
      <c r="G5390" s="160">
        <v>45673</v>
      </c>
      <c r="H5390" s="160">
        <v>45803</v>
      </c>
    </row>
    <row r="5391" spans="2:8">
      <c r="B5391" t="s">
        <v>4660</v>
      </c>
      <c r="C5391" t="s">
        <v>4637</v>
      </c>
      <c r="D5391">
        <v>1</v>
      </c>
      <c r="E5391" s="160">
        <v>45675</v>
      </c>
      <c r="F5391" s="160">
        <v>45696</v>
      </c>
      <c r="G5391" s="160">
        <v>45593</v>
      </c>
      <c r="H5391" s="160">
        <v>45769</v>
      </c>
    </row>
    <row r="5392" spans="2:8">
      <c r="B5392" t="s">
        <v>4760</v>
      </c>
      <c r="C5392" t="s">
        <v>6970</v>
      </c>
      <c r="D5392">
        <v>1</v>
      </c>
      <c r="E5392" s="160">
        <v>45909</v>
      </c>
      <c r="F5392" s="160">
        <v>45910</v>
      </c>
      <c r="G5392" s="160"/>
      <c r="H5392" s="160"/>
    </row>
    <row r="5393" spans="2:8">
      <c r="B5393" t="s">
        <v>4762</v>
      </c>
      <c r="C5393" t="s">
        <v>6971</v>
      </c>
      <c r="D5393">
        <v>1</v>
      </c>
      <c r="E5393" s="160">
        <v>45911</v>
      </c>
      <c r="F5393" s="160">
        <v>45913</v>
      </c>
      <c r="G5393" s="160">
        <v>45692</v>
      </c>
      <c r="H5393" s="160">
        <v>45710</v>
      </c>
    </row>
    <row r="5394" spans="2:8">
      <c r="B5394" t="s">
        <v>4730</v>
      </c>
      <c r="C5394" t="s">
        <v>8395</v>
      </c>
      <c r="D5394">
        <v>1</v>
      </c>
      <c r="E5394" s="160">
        <v>45914</v>
      </c>
      <c r="F5394" s="160">
        <v>45921</v>
      </c>
      <c r="G5394" s="160">
        <v>45642</v>
      </c>
      <c r="H5394" s="160">
        <v>45743</v>
      </c>
    </row>
    <row r="5395" spans="2:8">
      <c r="B5395" t="s">
        <v>4741</v>
      </c>
      <c r="C5395" t="s">
        <v>6968</v>
      </c>
      <c r="D5395">
        <v>1</v>
      </c>
      <c r="E5395" s="160">
        <v>45922</v>
      </c>
      <c r="F5395" s="160">
        <v>45923</v>
      </c>
      <c r="G5395" s="160">
        <v>45644</v>
      </c>
      <c r="H5395" s="160">
        <v>45662</v>
      </c>
    </row>
    <row r="5396" spans="2:8">
      <c r="B5396" t="s">
        <v>4745</v>
      </c>
      <c r="C5396" t="s">
        <v>6969</v>
      </c>
      <c r="D5396">
        <v>1</v>
      </c>
      <c r="E5396" s="160">
        <v>45924</v>
      </c>
      <c r="F5396" s="160">
        <v>45931</v>
      </c>
      <c r="G5396" s="160">
        <v>45675</v>
      </c>
      <c r="H5396" s="160">
        <v>45804</v>
      </c>
    </row>
    <row r="5397" spans="2:8">
      <c r="B5397" t="s">
        <v>1031</v>
      </c>
      <c r="C5397" t="s">
        <v>1032</v>
      </c>
      <c r="D5397">
        <v>1</v>
      </c>
      <c r="E5397" s="160">
        <v>45570</v>
      </c>
      <c r="F5397" s="160">
        <v>45593</v>
      </c>
      <c r="G5397" s="160">
        <v>45565</v>
      </c>
      <c r="H5397" s="160">
        <v>45713</v>
      </c>
    </row>
    <row r="5398" spans="2:8">
      <c r="B5398" t="s">
        <v>4667</v>
      </c>
      <c r="C5398" t="s">
        <v>4668</v>
      </c>
      <c r="D5398">
        <v>1</v>
      </c>
      <c r="E5398" s="160">
        <v>45594</v>
      </c>
      <c r="F5398" s="160">
        <v>45595</v>
      </c>
      <c r="G5398" s="160">
        <v>45619</v>
      </c>
      <c r="H5398" s="160">
        <v>45636</v>
      </c>
    </row>
    <row r="5399" spans="2:8">
      <c r="B5399" t="s">
        <v>4694</v>
      </c>
      <c r="C5399" t="s">
        <v>4670</v>
      </c>
      <c r="D5399">
        <v>1</v>
      </c>
      <c r="E5399" s="160">
        <v>45701</v>
      </c>
      <c r="F5399" s="160">
        <v>45703</v>
      </c>
      <c r="G5399" s="160"/>
      <c r="H5399" s="160"/>
    </row>
    <row r="5400" spans="2:8">
      <c r="B5400" t="s">
        <v>4695</v>
      </c>
      <c r="C5400" t="s">
        <v>4674</v>
      </c>
      <c r="D5400">
        <v>1</v>
      </c>
      <c r="E5400" s="160">
        <v>45697</v>
      </c>
      <c r="F5400" s="160">
        <v>45700</v>
      </c>
      <c r="G5400" s="160">
        <v>45689</v>
      </c>
      <c r="H5400" s="160">
        <v>45706</v>
      </c>
    </row>
    <row r="5401" spans="2:8">
      <c r="B5401" t="s">
        <v>4675</v>
      </c>
      <c r="C5401" t="s">
        <v>4676</v>
      </c>
      <c r="D5401">
        <v>1</v>
      </c>
      <c r="E5401" s="160">
        <v>45596</v>
      </c>
      <c r="F5401" s="160">
        <v>45607</v>
      </c>
      <c r="G5401" s="160">
        <v>45619</v>
      </c>
      <c r="H5401" s="160">
        <v>45767</v>
      </c>
    </row>
    <row r="5402" spans="2:8">
      <c r="B5402" t="s">
        <v>1039</v>
      </c>
      <c r="C5402" t="s">
        <v>1037</v>
      </c>
      <c r="D5402">
        <v>1</v>
      </c>
      <c r="E5402" s="160">
        <v>45733</v>
      </c>
      <c r="F5402" s="160">
        <v>45743</v>
      </c>
      <c r="G5402" s="160">
        <v>45584</v>
      </c>
      <c r="H5402" s="160">
        <v>45704</v>
      </c>
    </row>
    <row r="5403" spans="2:8">
      <c r="B5403" t="s">
        <v>4696</v>
      </c>
      <c r="C5403" t="s">
        <v>4684</v>
      </c>
      <c r="D5403">
        <v>1</v>
      </c>
      <c r="E5403" s="160">
        <v>45745</v>
      </c>
      <c r="F5403" s="160">
        <v>45746</v>
      </c>
      <c r="G5403" s="160">
        <v>45620</v>
      </c>
      <c r="H5403" s="160">
        <v>45637</v>
      </c>
    </row>
    <row r="5404" spans="2:8">
      <c r="B5404" t="s">
        <v>4633</v>
      </c>
      <c r="C5404" t="s">
        <v>6702</v>
      </c>
      <c r="E5404" s="160"/>
      <c r="F5404" s="160"/>
      <c r="G5404" s="160"/>
      <c r="H5404" s="160"/>
    </row>
    <row r="5405" spans="2:8">
      <c r="B5405" t="s">
        <v>12618</v>
      </c>
      <c r="C5405">
        <v>1</v>
      </c>
      <c r="D5405" s="160">
        <v>45570</v>
      </c>
      <c r="E5405" s="160">
        <v>45571</v>
      </c>
      <c r="F5405" s="160">
        <v>45616</v>
      </c>
      <c r="G5405" s="160">
        <v>45634</v>
      </c>
      <c r="H5405" s="160"/>
    </row>
    <row r="5406" spans="2:8">
      <c r="B5406" t="s">
        <v>4732</v>
      </c>
      <c r="C5406" t="s">
        <v>6709</v>
      </c>
      <c r="D5406">
        <v>1</v>
      </c>
      <c r="E5406" s="160">
        <v>45608</v>
      </c>
      <c r="F5406" s="160">
        <v>45609</v>
      </c>
      <c r="G5406" s="160"/>
      <c r="H5406" s="160"/>
    </row>
    <row r="5407" spans="2:8">
      <c r="B5407" t="s">
        <v>4736</v>
      </c>
      <c r="C5407" t="s">
        <v>4737</v>
      </c>
      <c r="D5407">
        <v>1</v>
      </c>
      <c r="E5407" s="160">
        <v>45610</v>
      </c>
      <c r="F5407" s="160">
        <v>45612</v>
      </c>
      <c r="G5407" s="160">
        <v>45691</v>
      </c>
      <c r="H5407" s="160">
        <v>45708</v>
      </c>
    </row>
    <row r="5408" spans="2:8">
      <c r="B5408" t="s">
        <v>4699</v>
      </c>
      <c r="C5408" t="s">
        <v>4691</v>
      </c>
      <c r="D5408">
        <v>1</v>
      </c>
      <c r="E5408" s="160">
        <v>45747</v>
      </c>
      <c r="F5408" s="160">
        <v>45759</v>
      </c>
      <c r="G5408" s="160">
        <v>45620</v>
      </c>
      <c r="H5408" s="160">
        <v>45721</v>
      </c>
    </row>
    <row r="5409" spans="2:8">
      <c r="B5409" t="s">
        <v>1033</v>
      </c>
      <c r="C5409" t="s">
        <v>1034</v>
      </c>
      <c r="D5409">
        <v>1</v>
      </c>
      <c r="E5409" s="160">
        <v>45859</v>
      </c>
      <c r="F5409" s="160">
        <v>45866</v>
      </c>
      <c r="G5409" s="160">
        <v>45588</v>
      </c>
      <c r="H5409" s="160">
        <v>45690</v>
      </c>
    </row>
    <row r="5410" spans="2:8">
      <c r="B5410" t="s">
        <v>4664</v>
      </c>
      <c r="C5410" t="s">
        <v>4665</v>
      </c>
      <c r="D5410" s="160">
        <v>1</v>
      </c>
      <c r="E5410" s="160">
        <v>45867</v>
      </c>
      <c r="F5410" s="160">
        <v>45868</v>
      </c>
      <c r="G5410" s="160">
        <v>45630</v>
      </c>
      <c r="H5410" s="160">
        <v>45648</v>
      </c>
    </row>
    <row r="5411" spans="2:8">
      <c r="B5411" t="s">
        <v>4726</v>
      </c>
      <c r="C5411" t="s">
        <v>6956</v>
      </c>
      <c r="D5411">
        <v>1</v>
      </c>
      <c r="E5411" s="160">
        <v>45760</v>
      </c>
      <c r="F5411" s="160">
        <v>45761</v>
      </c>
      <c r="G5411" s="160"/>
      <c r="H5411" s="160"/>
    </row>
    <row r="5412" spans="2:8">
      <c r="B5412" t="s">
        <v>4731</v>
      </c>
      <c r="C5412" t="s">
        <v>4715</v>
      </c>
      <c r="D5412">
        <v>1</v>
      </c>
      <c r="E5412" s="160">
        <v>45762</v>
      </c>
      <c r="F5412" s="160">
        <v>45763</v>
      </c>
      <c r="G5412" s="160">
        <v>45689</v>
      </c>
      <c r="H5412" s="160">
        <v>45706</v>
      </c>
    </row>
    <row r="5413" spans="2:8">
      <c r="B5413" t="s">
        <v>4671</v>
      </c>
      <c r="C5413" t="s">
        <v>4672</v>
      </c>
      <c r="D5413">
        <v>1</v>
      </c>
      <c r="E5413" s="160">
        <v>45869</v>
      </c>
      <c r="F5413" s="160">
        <v>45876</v>
      </c>
      <c r="G5413" s="160">
        <v>45630</v>
      </c>
      <c r="H5413" s="160">
        <v>45760</v>
      </c>
    </row>
    <row r="5414" spans="2:8">
      <c r="B5414" t="s">
        <v>4697</v>
      </c>
      <c r="C5414" t="s">
        <v>8393</v>
      </c>
      <c r="D5414">
        <v>1</v>
      </c>
      <c r="E5414" s="160">
        <v>45764</v>
      </c>
      <c r="F5414" s="160">
        <v>45775</v>
      </c>
      <c r="G5414" s="160">
        <v>45591</v>
      </c>
      <c r="H5414" s="160">
        <v>45711</v>
      </c>
    </row>
    <row r="5415" spans="2:8">
      <c r="B5415" t="s">
        <v>4706</v>
      </c>
      <c r="C5415" t="s">
        <v>6957</v>
      </c>
      <c r="D5415">
        <v>1</v>
      </c>
      <c r="E5415" s="160">
        <v>45776</v>
      </c>
      <c r="F5415" s="160">
        <v>45777</v>
      </c>
      <c r="G5415" s="160">
        <v>45633</v>
      </c>
      <c r="H5415" s="160">
        <v>45650</v>
      </c>
    </row>
    <row r="5416" spans="2:8">
      <c r="B5416" t="s">
        <v>4700</v>
      </c>
      <c r="C5416" t="s">
        <v>4701</v>
      </c>
      <c r="D5416">
        <v>1</v>
      </c>
      <c r="E5416" s="160">
        <v>45878</v>
      </c>
      <c r="F5416" s="160">
        <v>45879</v>
      </c>
      <c r="G5416" s="160"/>
      <c r="H5416" s="160"/>
    </row>
    <row r="5417" spans="2:8">
      <c r="B5417" t="s">
        <v>4703</v>
      </c>
      <c r="C5417" t="s">
        <v>4704</v>
      </c>
      <c r="D5417">
        <v>1</v>
      </c>
      <c r="E5417" s="160">
        <v>45880</v>
      </c>
      <c r="F5417" s="160">
        <v>45881</v>
      </c>
      <c r="G5417" s="160">
        <v>45692</v>
      </c>
      <c r="H5417" s="160">
        <v>45710</v>
      </c>
    </row>
    <row r="5418" spans="2:8">
      <c r="B5418" t="s">
        <v>4708</v>
      </c>
      <c r="C5418" t="s">
        <v>6958</v>
      </c>
      <c r="D5418">
        <v>1</v>
      </c>
      <c r="E5418" s="160">
        <v>45778</v>
      </c>
      <c r="F5418" s="160">
        <v>45790</v>
      </c>
      <c r="G5418" s="160">
        <v>45633</v>
      </c>
      <c r="H5418" s="160">
        <v>45734</v>
      </c>
    </row>
    <row r="5419" spans="2:8">
      <c r="B5419" t="s">
        <v>4743</v>
      </c>
      <c r="C5419" t="s">
        <v>6959</v>
      </c>
      <c r="D5419" s="160">
        <v>1</v>
      </c>
      <c r="E5419" s="160">
        <v>45791</v>
      </c>
      <c r="F5419" s="160">
        <v>45792</v>
      </c>
      <c r="G5419" s="160"/>
      <c r="H5419" s="160"/>
    </row>
    <row r="5420" spans="2:8">
      <c r="B5420" t="s">
        <v>4744</v>
      </c>
      <c r="C5420" t="s">
        <v>6960</v>
      </c>
      <c r="D5420">
        <v>1</v>
      </c>
      <c r="E5420" s="160">
        <v>45794</v>
      </c>
      <c r="F5420" s="160">
        <v>45795</v>
      </c>
      <c r="G5420" s="160">
        <v>45689</v>
      </c>
      <c r="H5420" s="160">
        <v>45706</v>
      </c>
    </row>
    <row r="5421" spans="2:8">
      <c r="B5421" t="s">
        <v>4707</v>
      </c>
      <c r="C5421" t="s">
        <v>8393</v>
      </c>
      <c r="D5421">
        <v>1</v>
      </c>
      <c r="E5421" s="160">
        <v>45796</v>
      </c>
      <c r="F5421" s="160">
        <v>45806</v>
      </c>
      <c r="G5421" s="160">
        <v>45605</v>
      </c>
      <c r="H5421" s="160">
        <v>45725</v>
      </c>
    </row>
    <row r="5422" spans="2:8">
      <c r="B5422" t="s">
        <v>4718</v>
      </c>
      <c r="C5422" t="s">
        <v>6957</v>
      </c>
      <c r="D5422">
        <v>1</v>
      </c>
      <c r="E5422" s="160">
        <v>45808</v>
      </c>
      <c r="F5422" s="160">
        <v>45809</v>
      </c>
      <c r="G5422" s="160">
        <v>45605</v>
      </c>
      <c r="H5422" s="160">
        <v>45622</v>
      </c>
    </row>
    <row r="5423" spans="2:8">
      <c r="B5423" t="s">
        <v>4724</v>
      </c>
      <c r="C5423" t="s">
        <v>6958</v>
      </c>
      <c r="D5423">
        <v>1</v>
      </c>
      <c r="E5423" s="160">
        <v>45810</v>
      </c>
      <c r="F5423" s="160">
        <v>45822</v>
      </c>
      <c r="G5423" s="160">
        <v>45605</v>
      </c>
      <c r="H5423" s="160">
        <v>45706</v>
      </c>
    </row>
    <row r="5424" spans="2:8">
      <c r="B5424" t="s">
        <v>4749</v>
      </c>
      <c r="C5424" t="s">
        <v>6959</v>
      </c>
      <c r="D5424">
        <v>1</v>
      </c>
      <c r="E5424" s="160">
        <v>45823</v>
      </c>
      <c r="F5424" s="160">
        <v>45824</v>
      </c>
      <c r="G5424" s="160"/>
      <c r="H5424" s="160"/>
    </row>
    <row r="5425" spans="2:8">
      <c r="B5425" t="s">
        <v>4750</v>
      </c>
      <c r="C5425" t="s">
        <v>6960</v>
      </c>
      <c r="D5425">
        <v>1</v>
      </c>
      <c r="E5425" s="160">
        <v>45825</v>
      </c>
      <c r="F5425" s="160">
        <v>45826</v>
      </c>
      <c r="G5425" s="160">
        <v>45689</v>
      </c>
      <c r="H5425" s="160">
        <v>45706</v>
      </c>
    </row>
    <row r="5426" spans="2:8">
      <c r="B5426" t="s">
        <v>4719</v>
      </c>
      <c r="C5426" t="s">
        <v>8393</v>
      </c>
      <c r="D5426">
        <v>1</v>
      </c>
      <c r="E5426" s="160">
        <v>45827</v>
      </c>
      <c r="F5426" s="160">
        <v>45838</v>
      </c>
      <c r="G5426" s="160">
        <v>45631</v>
      </c>
      <c r="H5426" s="160">
        <v>45742</v>
      </c>
    </row>
    <row r="5427" spans="2:8">
      <c r="B5427" t="s">
        <v>4636</v>
      </c>
      <c r="C5427" t="s">
        <v>6703</v>
      </c>
      <c r="E5427" s="160"/>
      <c r="F5427" s="160"/>
      <c r="G5427" s="160"/>
      <c r="H5427" s="160"/>
    </row>
    <row r="5428" spans="2:8">
      <c r="B5428" t="s">
        <v>12618</v>
      </c>
      <c r="C5428">
        <v>1</v>
      </c>
      <c r="D5428" s="160">
        <v>45572</v>
      </c>
      <c r="E5428" s="160">
        <v>45593</v>
      </c>
      <c r="F5428" s="160">
        <v>45616</v>
      </c>
      <c r="G5428" s="160">
        <v>45802</v>
      </c>
      <c r="H5428" s="160"/>
    </row>
    <row r="5429" spans="2:8">
      <c r="B5429" t="s">
        <v>4735</v>
      </c>
      <c r="C5429" t="s">
        <v>6957</v>
      </c>
      <c r="D5429">
        <v>1</v>
      </c>
      <c r="E5429" s="160">
        <v>45839</v>
      </c>
      <c r="F5429" s="160">
        <v>45840</v>
      </c>
      <c r="G5429" s="160">
        <v>45631</v>
      </c>
      <c r="H5429" s="160">
        <v>45649</v>
      </c>
    </row>
    <row r="5430" spans="2:8">
      <c r="B5430" t="s">
        <v>1030</v>
      </c>
      <c r="C5430" t="s">
        <v>1029</v>
      </c>
      <c r="D5430">
        <v>1</v>
      </c>
      <c r="E5430" s="160">
        <v>45599</v>
      </c>
      <c r="F5430" s="160">
        <v>45620</v>
      </c>
      <c r="G5430" s="160">
        <v>45586</v>
      </c>
      <c r="H5430" s="160">
        <v>45715</v>
      </c>
    </row>
    <row r="5431" spans="2:8">
      <c r="B5431" t="s">
        <v>4740</v>
      </c>
      <c r="C5431" t="s">
        <v>6958</v>
      </c>
      <c r="D5431">
        <v>1</v>
      </c>
      <c r="E5431" s="160">
        <v>45841</v>
      </c>
      <c r="F5431" s="160">
        <v>45853</v>
      </c>
      <c r="G5431" s="160">
        <v>45631</v>
      </c>
      <c r="H5431" s="160">
        <v>45733</v>
      </c>
    </row>
    <row r="5432" spans="2:8">
      <c r="B5432" t="s">
        <v>4758</v>
      </c>
      <c r="C5432" t="s">
        <v>6959</v>
      </c>
      <c r="D5432">
        <v>1</v>
      </c>
      <c r="E5432" s="160">
        <v>45854</v>
      </c>
      <c r="F5432" s="160">
        <v>45855</v>
      </c>
      <c r="G5432" s="160"/>
      <c r="H5432" s="160"/>
    </row>
    <row r="5433" spans="2:8">
      <c r="B5433" t="s">
        <v>4759</v>
      </c>
      <c r="C5433" t="s">
        <v>6960</v>
      </c>
      <c r="D5433">
        <v>1</v>
      </c>
      <c r="E5433" s="160">
        <v>45857</v>
      </c>
      <c r="F5433" s="160">
        <v>45858</v>
      </c>
      <c r="G5433" s="160">
        <v>45689</v>
      </c>
      <c r="H5433" s="160">
        <v>45706</v>
      </c>
    </row>
    <row r="5434" spans="2:8">
      <c r="B5434" t="s">
        <v>1035</v>
      </c>
      <c r="C5434" t="s">
        <v>1032</v>
      </c>
      <c r="D5434">
        <v>1</v>
      </c>
      <c r="E5434" s="160">
        <v>45613</v>
      </c>
      <c r="F5434" s="160">
        <v>45636</v>
      </c>
      <c r="G5434" s="160">
        <v>45578</v>
      </c>
      <c r="H5434" s="160">
        <v>45726</v>
      </c>
    </row>
    <row r="5435" spans="2:8">
      <c r="B5435" t="s">
        <v>4682</v>
      </c>
      <c r="C5435" t="s">
        <v>4668</v>
      </c>
      <c r="D5435">
        <v>1</v>
      </c>
      <c r="E5435" s="160">
        <v>45637</v>
      </c>
      <c r="F5435" s="160">
        <v>45638</v>
      </c>
      <c r="G5435" s="160">
        <v>45628</v>
      </c>
      <c r="H5435" s="160">
        <v>45645</v>
      </c>
    </row>
    <row r="5436" spans="2:8">
      <c r="B5436" t="s">
        <v>4687</v>
      </c>
      <c r="C5436" t="s">
        <v>4676</v>
      </c>
      <c r="D5436">
        <v>1</v>
      </c>
      <c r="E5436" s="160">
        <v>45640</v>
      </c>
      <c r="F5436" s="160">
        <v>45650</v>
      </c>
      <c r="G5436" s="160">
        <v>45628</v>
      </c>
      <c r="H5436" s="160">
        <v>45776</v>
      </c>
    </row>
    <row r="5437" spans="2:8">
      <c r="B5437" t="s">
        <v>4644</v>
      </c>
      <c r="C5437" t="s">
        <v>4634</v>
      </c>
      <c r="D5437">
        <v>1</v>
      </c>
      <c r="E5437" s="160">
        <v>45621</v>
      </c>
      <c r="F5437" s="160">
        <v>45622</v>
      </c>
      <c r="G5437" s="160">
        <v>45623</v>
      </c>
      <c r="H5437" s="160">
        <v>45641</v>
      </c>
    </row>
    <row r="5438" spans="2:8">
      <c r="B5438" t="s">
        <v>4720</v>
      </c>
      <c r="C5438" t="s">
        <v>6961</v>
      </c>
      <c r="D5438">
        <v>1</v>
      </c>
      <c r="E5438" s="160">
        <v>45651</v>
      </c>
      <c r="F5438" s="160">
        <v>45652</v>
      </c>
      <c r="G5438" s="160"/>
      <c r="H5438" s="160"/>
    </row>
    <row r="5439" spans="2:8">
      <c r="B5439" t="s">
        <v>4738</v>
      </c>
      <c r="C5439" t="s">
        <v>4737</v>
      </c>
      <c r="D5439">
        <v>1</v>
      </c>
      <c r="E5439" s="160">
        <v>45654</v>
      </c>
      <c r="F5439" s="160">
        <v>45655</v>
      </c>
      <c r="G5439" s="160">
        <v>45691</v>
      </c>
      <c r="H5439" s="160">
        <v>45708</v>
      </c>
    </row>
    <row r="5440" spans="2:8">
      <c r="B5440" t="s">
        <v>9957</v>
      </c>
      <c r="C5440" t="s">
        <v>8232</v>
      </c>
      <c r="D5440">
        <v>1</v>
      </c>
      <c r="E5440" s="160">
        <v>45666</v>
      </c>
      <c r="F5440" s="160">
        <v>45685</v>
      </c>
      <c r="G5440" s="160"/>
      <c r="H5440" s="160"/>
    </row>
    <row r="5441" spans="2:8">
      <c r="B5441" t="s">
        <v>9958</v>
      </c>
      <c r="C5441" t="s">
        <v>8247</v>
      </c>
      <c r="D5441">
        <v>1</v>
      </c>
      <c r="E5441" s="160">
        <v>45691</v>
      </c>
      <c r="F5441" s="160">
        <v>45713</v>
      </c>
      <c r="G5441" s="160"/>
      <c r="H5441" s="160"/>
    </row>
    <row r="5442" spans="2:8">
      <c r="B5442" t="s">
        <v>1038</v>
      </c>
      <c r="C5442" t="s">
        <v>8394</v>
      </c>
      <c r="D5442">
        <v>1</v>
      </c>
      <c r="E5442" s="160">
        <v>45656</v>
      </c>
      <c r="F5442" s="160">
        <v>45679</v>
      </c>
      <c r="G5442" s="160">
        <v>45586</v>
      </c>
      <c r="H5442" s="160">
        <v>45734</v>
      </c>
    </row>
    <row r="5443" spans="2:8">
      <c r="B5443" t="s">
        <v>4698</v>
      </c>
      <c r="C5443" t="s">
        <v>6962</v>
      </c>
      <c r="D5443">
        <v>1</v>
      </c>
      <c r="E5443" s="160">
        <v>45680</v>
      </c>
      <c r="F5443" s="160">
        <v>45682</v>
      </c>
      <c r="G5443" s="160">
        <v>45635</v>
      </c>
      <c r="H5443" s="160">
        <v>45652</v>
      </c>
    </row>
    <row r="5444" spans="2:8">
      <c r="B5444" t="s">
        <v>4702</v>
      </c>
      <c r="C5444" t="s">
        <v>6963</v>
      </c>
      <c r="D5444">
        <v>1</v>
      </c>
      <c r="E5444" s="160">
        <v>45683</v>
      </c>
      <c r="F5444" s="160">
        <v>45693</v>
      </c>
      <c r="G5444" s="160">
        <v>45635</v>
      </c>
      <c r="H5444" s="160">
        <v>45783</v>
      </c>
    </row>
    <row r="5445" spans="2:8">
      <c r="B5445" t="s">
        <v>4753</v>
      </c>
      <c r="C5445" t="s">
        <v>6964</v>
      </c>
      <c r="D5445">
        <v>1</v>
      </c>
      <c r="E5445" s="160">
        <v>45694</v>
      </c>
      <c r="F5445" s="160">
        <v>45696</v>
      </c>
      <c r="G5445" s="160"/>
      <c r="H5445" s="160"/>
    </row>
    <row r="5446" spans="2:8">
      <c r="B5446" t="s">
        <v>4756</v>
      </c>
      <c r="C5446" t="s">
        <v>6965</v>
      </c>
      <c r="D5446">
        <v>1</v>
      </c>
      <c r="E5446" s="160">
        <v>45697</v>
      </c>
      <c r="F5446" s="160">
        <v>45698</v>
      </c>
      <c r="G5446" s="160">
        <v>45691</v>
      </c>
      <c r="H5446" s="160">
        <v>45708</v>
      </c>
    </row>
    <row r="5447" spans="2:8" ht="14.45" customHeight="1">
      <c r="B5447" t="s">
        <v>4669</v>
      </c>
      <c r="C5447" t="s">
        <v>6704</v>
      </c>
      <c r="E5447" s="160"/>
      <c r="F5447" s="160"/>
      <c r="G5447" s="160"/>
      <c r="H5447" s="160"/>
    </row>
    <row r="5448" spans="2:8" ht="14.45" customHeight="1">
      <c r="B5448" t="s">
        <v>12618</v>
      </c>
      <c r="C5448">
        <v>1</v>
      </c>
      <c r="D5448" s="160">
        <v>45599</v>
      </c>
      <c r="E5448" s="160">
        <v>45600</v>
      </c>
      <c r="F5448" s="160">
        <v>45908</v>
      </c>
      <c r="G5448" s="160"/>
      <c r="H5448" s="160"/>
    </row>
    <row r="5449" spans="2:8" ht="14.45" customHeight="1">
      <c r="B5449" t="s">
        <v>1040</v>
      </c>
      <c r="C5449" t="s">
        <v>8394</v>
      </c>
      <c r="D5449">
        <v>1</v>
      </c>
      <c r="E5449" s="160">
        <v>45699</v>
      </c>
      <c r="F5449" s="160">
        <v>45722</v>
      </c>
      <c r="G5449" s="160">
        <v>45591</v>
      </c>
      <c r="H5449" s="160">
        <v>45739</v>
      </c>
    </row>
    <row r="5450" spans="2:8">
      <c r="B5450" t="s">
        <v>4739</v>
      </c>
      <c r="C5450" t="s">
        <v>6962</v>
      </c>
      <c r="D5450">
        <v>1</v>
      </c>
      <c r="E5450" s="160">
        <v>45724</v>
      </c>
      <c r="F5450" s="160">
        <v>45725</v>
      </c>
      <c r="G5450" s="160">
        <v>45631</v>
      </c>
      <c r="H5450" s="160">
        <v>45649</v>
      </c>
    </row>
    <row r="5451" spans="2:8" ht="14.45" customHeight="1">
      <c r="B5451" t="s">
        <v>4742</v>
      </c>
      <c r="C5451" t="s">
        <v>6963</v>
      </c>
      <c r="D5451">
        <v>1</v>
      </c>
      <c r="E5451" s="160">
        <v>45726</v>
      </c>
      <c r="F5451" s="160">
        <v>45736</v>
      </c>
      <c r="G5451" s="160">
        <v>45631</v>
      </c>
      <c r="H5451" s="160">
        <v>45780</v>
      </c>
    </row>
    <row r="5452" spans="2:8" ht="14.45" customHeight="1">
      <c r="B5452" t="s">
        <v>4765</v>
      </c>
      <c r="C5452" t="s">
        <v>6964</v>
      </c>
      <c r="D5452">
        <v>1</v>
      </c>
      <c r="E5452" s="160">
        <v>45738</v>
      </c>
      <c r="F5452" s="160">
        <v>45739</v>
      </c>
      <c r="G5452" s="160"/>
      <c r="H5452" s="160"/>
    </row>
    <row r="5453" spans="2:8" ht="14.45" customHeight="1">
      <c r="B5453" t="s">
        <v>4766</v>
      </c>
      <c r="C5453" t="s">
        <v>6965</v>
      </c>
      <c r="D5453">
        <v>1</v>
      </c>
      <c r="E5453" s="160">
        <v>45740</v>
      </c>
      <c r="F5453" s="160">
        <v>45741</v>
      </c>
      <c r="G5453" s="160">
        <v>45691</v>
      </c>
      <c r="H5453" s="160">
        <v>45708</v>
      </c>
    </row>
    <row r="5454" spans="2:8" ht="14.45" customHeight="1">
      <c r="B5454" t="s">
        <v>4709</v>
      </c>
      <c r="C5454" t="s">
        <v>8394</v>
      </c>
      <c r="D5454">
        <v>1</v>
      </c>
      <c r="E5454" s="160">
        <v>45742</v>
      </c>
      <c r="F5454" s="160">
        <v>45766</v>
      </c>
      <c r="G5454" s="160">
        <v>45595</v>
      </c>
      <c r="H5454" s="160">
        <v>45743</v>
      </c>
    </row>
    <row r="5455" spans="2:8">
      <c r="B5455" t="s">
        <v>4727</v>
      </c>
      <c r="C5455" t="s">
        <v>6962</v>
      </c>
      <c r="D5455">
        <v>1</v>
      </c>
      <c r="E5455" s="160">
        <v>45767</v>
      </c>
      <c r="F5455" s="160">
        <v>45768</v>
      </c>
      <c r="G5455" s="160">
        <v>45636</v>
      </c>
      <c r="H5455" s="160">
        <v>45654</v>
      </c>
    </row>
    <row r="5456" spans="2:8" ht="14.45" customHeight="1">
      <c r="B5456" t="s">
        <v>4673</v>
      </c>
      <c r="C5456" t="s">
        <v>6705</v>
      </c>
      <c r="E5456" s="160"/>
      <c r="F5456" s="160"/>
      <c r="G5456" s="160"/>
      <c r="H5456" s="160"/>
    </row>
    <row r="5457" spans="2:8">
      <c r="B5457" t="s">
        <v>12618</v>
      </c>
      <c r="C5457">
        <v>1</v>
      </c>
      <c r="D5457" s="160">
        <v>45594</v>
      </c>
      <c r="E5457" s="160">
        <v>45598</v>
      </c>
      <c r="F5457" s="160">
        <v>45689</v>
      </c>
      <c r="G5457" s="160">
        <v>45706</v>
      </c>
      <c r="H5457" s="160"/>
    </row>
    <row r="5458" spans="2:8">
      <c r="B5458" t="s">
        <v>4733</v>
      </c>
      <c r="C5458" t="s">
        <v>6963</v>
      </c>
      <c r="D5458">
        <v>1</v>
      </c>
      <c r="E5458" s="160">
        <v>45769</v>
      </c>
      <c r="F5458" s="160">
        <v>45780</v>
      </c>
      <c r="G5458" s="160">
        <v>45636</v>
      </c>
      <c r="H5458" s="160">
        <v>45784</v>
      </c>
    </row>
    <row r="5459" spans="2:8">
      <c r="B5459" t="s">
        <v>4655</v>
      </c>
      <c r="C5459" t="s">
        <v>4637</v>
      </c>
      <c r="D5459">
        <v>1</v>
      </c>
      <c r="E5459" s="160">
        <v>45621</v>
      </c>
      <c r="F5459" s="160">
        <v>45642</v>
      </c>
      <c r="G5459" s="160">
        <v>45623</v>
      </c>
      <c r="H5459" s="160">
        <v>45799</v>
      </c>
    </row>
    <row r="5460" spans="2:8">
      <c r="B5460" t="s">
        <v>4761</v>
      </c>
      <c r="C5460" t="s">
        <v>6964</v>
      </c>
      <c r="D5460">
        <v>1</v>
      </c>
      <c r="E5460" s="160">
        <v>45781</v>
      </c>
      <c r="F5460" s="160">
        <v>45782</v>
      </c>
      <c r="G5460" s="160"/>
      <c r="H5460" s="160"/>
    </row>
    <row r="5461" spans="2:8">
      <c r="B5461" t="s">
        <v>4768</v>
      </c>
      <c r="C5461" t="s">
        <v>6965</v>
      </c>
      <c r="D5461">
        <v>1</v>
      </c>
      <c r="E5461" s="160">
        <v>45783</v>
      </c>
      <c r="F5461" s="160">
        <v>45783</v>
      </c>
      <c r="G5461" s="160">
        <v>45691</v>
      </c>
      <c r="H5461" s="160">
        <v>45708</v>
      </c>
    </row>
    <row r="5462" spans="2:8">
      <c r="B5462" t="s">
        <v>4728</v>
      </c>
      <c r="C5462" t="s">
        <v>1032</v>
      </c>
      <c r="D5462">
        <v>1</v>
      </c>
      <c r="E5462" s="160">
        <v>45784</v>
      </c>
      <c r="F5462" s="160">
        <v>45808</v>
      </c>
      <c r="G5462" s="160">
        <v>45601</v>
      </c>
      <c r="H5462" s="160">
        <v>45749</v>
      </c>
    </row>
    <row r="5463" spans="2:8">
      <c r="B5463" t="s">
        <v>4746</v>
      </c>
      <c r="C5463" t="s">
        <v>4668</v>
      </c>
      <c r="D5463">
        <v>1</v>
      </c>
      <c r="E5463" s="160">
        <v>45809</v>
      </c>
      <c r="F5463" s="160">
        <v>45810</v>
      </c>
      <c r="G5463" s="160">
        <v>45606</v>
      </c>
      <c r="H5463" s="160">
        <v>45623</v>
      </c>
    </row>
    <row r="5464" spans="2:8">
      <c r="B5464" t="s">
        <v>4748</v>
      </c>
      <c r="C5464" t="s">
        <v>4676</v>
      </c>
      <c r="D5464">
        <v>1</v>
      </c>
      <c r="E5464" s="160">
        <v>45811</v>
      </c>
      <c r="F5464" s="160">
        <v>45822</v>
      </c>
      <c r="G5464" s="160">
        <v>45643</v>
      </c>
      <c r="H5464" s="160">
        <v>45791</v>
      </c>
    </row>
    <row r="5465" spans="2:8">
      <c r="B5465" t="s">
        <v>4770</v>
      </c>
      <c r="C5465" t="s">
        <v>4721</v>
      </c>
      <c r="D5465">
        <v>1</v>
      </c>
      <c r="E5465" s="160">
        <v>45823</v>
      </c>
      <c r="F5465" s="160">
        <v>45824</v>
      </c>
      <c r="G5465" s="160"/>
      <c r="H5465" s="160"/>
    </row>
    <row r="5466" spans="2:8">
      <c r="B5466" t="s">
        <v>4771</v>
      </c>
      <c r="C5466" t="s">
        <v>4737</v>
      </c>
      <c r="D5466">
        <v>1</v>
      </c>
      <c r="E5466" s="160">
        <v>45825</v>
      </c>
      <c r="F5466" s="160">
        <v>45826</v>
      </c>
      <c r="G5466" s="160">
        <v>45691</v>
      </c>
      <c r="H5466" s="160">
        <v>45708</v>
      </c>
    </row>
    <row r="5467" spans="2:8">
      <c r="B5467" t="s">
        <v>4747</v>
      </c>
      <c r="C5467" t="s">
        <v>8394</v>
      </c>
      <c r="D5467">
        <v>1</v>
      </c>
      <c r="E5467" s="160">
        <v>45827</v>
      </c>
      <c r="F5467" s="160">
        <v>45851</v>
      </c>
      <c r="G5467" s="160">
        <v>45608</v>
      </c>
      <c r="H5467" s="160">
        <v>45756</v>
      </c>
    </row>
    <row r="5468" spans="2:8">
      <c r="B5468" t="s">
        <v>4754</v>
      </c>
      <c r="C5468" t="s">
        <v>6962</v>
      </c>
      <c r="D5468">
        <v>1</v>
      </c>
      <c r="E5468" s="160">
        <v>45852</v>
      </c>
      <c r="F5468" s="160">
        <v>45853</v>
      </c>
      <c r="G5468" s="160">
        <v>45616</v>
      </c>
      <c r="H5468" s="160">
        <v>45634</v>
      </c>
    </row>
    <row r="5469" spans="2:8">
      <c r="B5469" t="s">
        <v>4757</v>
      </c>
      <c r="C5469" t="s">
        <v>6963</v>
      </c>
      <c r="D5469">
        <v>1</v>
      </c>
      <c r="E5469" s="160">
        <v>45854</v>
      </c>
      <c r="F5469" s="160">
        <v>45865</v>
      </c>
      <c r="G5469" s="160">
        <v>45652</v>
      </c>
      <c r="H5469" s="160">
        <v>45801</v>
      </c>
    </row>
    <row r="5470" spans="2:8">
      <c r="B5470" t="s">
        <v>4769</v>
      </c>
      <c r="C5470" t="s">
        <v>6964</v>
      </c>
      <c r="D5470">
        <v>1</v>
      </c>
      <c r="E5470" s="160">
        <v>45866</v>
      </c>
      <c r="F5470" s="160">
        <v>45867</v>
      </c>
      <c r="G5470" s="160"/>
      <c r="H5470" s="160"/>
    </row>
    <row r="5471" spans="2:8">
      <c r="B5471" t="s">
        <v>4772</v>
      </c>
      <c r="C5471" t="s">
        <v>6965</v>
      </c>
      <c r="D5471">
        <v>1</v>
      </c>
      <c r="E5471" s="160">
        <v>45868</v>
      </c>
      <c r="F5471" s="160">
        <v>45869</v>
      </c>
      <c r="G5471" s="160">
        <v>45691</v>
      </c>
      <c r="H5471" s="160">
        <v>45708</v>
      </c>
    </row>
    <row r="5472" spans="2:8">
      <c r="B5472" t="s">
        <v>4755</v>
      </c>
      <c r="C5472" t="s">
        <v>8394</v>
      </c>
      <c r="D5472">
        <v>1</v>
      </c>
      <c r="E5472" s="160">
        <v>45871</v>
      </c>
      <c r="F5472" s="160">
        <v>45894</v>
      </c>
      <c r="G5472" s="160">
        <v>45608</v>
      </c>
      <c r="H5472" s="160">
        <v>45756</v>
      </c>
    </row>
    <row r="5473" spans="2:8">
      <c r="B5473" t="s">
        <v>4763</v>
      </c>
      <c r="C5473" t="s">
        <v>6962</v>
      </c>
      <c r="D5473">
        <v>1</v>
      </c>
      <c r="E5473" s="160">
        <v>45895</v>
      </c>
      <c r="F5473" s="160">
        <v>45896</v>
      </c>
      <c r="G5473" s="160">
        <v>45616</v>
      </c>
      <c r="H5473" s="160">
        <v>45634</v>
      </c>
    </row>
    <row r="5474" spans="2:8">
      <c r="B5474" t="s">
        <v>4686</v>
      </c>
      <c r="C5474" t="s">
        <v>4670</v>
      </c>
      <c r="D5474">
        <v>1</v>
      </c>
      <c r="E5474" s="160">
        <v>45648</v>
      </c>
      <c r="F5474" s="160">
        <v>45649</v>
      </c>
      <c r="G5474" s="160">
        <v>45908</v>
      </c>
      <c r="H5474" s="160"/>
    </row>
    <row r="5475" spans="2:8">
      <c r="B5475" t="s">
        <v>4767</v>
      </c>
      <c r="C5475" t="s">
        <v>6963</v>
      </c>
      <c r="D5475">
        <v>1</v>
      </c>
      <c r="E5475" s="160">
        <v>45897</v>
      </c>
      <c r="F5475" s="160">
        <v>45908</v>
      </c>
      <c r="G5475" s="160">
        <v>45662</v>
      </c>
      <c r="H5475" s="160">
        <v>45810</v>
      </c>
    </row>
    <row r="5476" spans="2:8">
      <c r="B5476" t="s">
        <v>4773</v>
      </c>
      <c r="C5476" t="s">
        <v>6964</v>
      </c>
      <c r="D5476">
        <v>1</v>
      </c>
      <c r="E5476" s="160">
        <v>45909</v>
      </c>
      <c r="F5476" s="160">
        <v>45910</v>
      </c>
      <c r="G5476" s="160"/>
      <c r="H5476" s="160"/>
    </row>
    <row r="5477" spans="2:8">
      <c r="B5477" t="s">
        <v>4775</v>
      </c>
      <c r="C5477" t="s">
        <v>6965</v>
      </c>
      <c r="D5477">
        <v>1</v>
      </c>
      <c r="E5477" s="160">
        <v>45911</v>
      </c>
      <c r="F5477" s="160">
        <v>45913</v>
      </c>
      <c r="G5477" s="160">
        <v>45691</v>
      </c>
      <c r="H5477" s="160">
        <v>45708</v>
      </c>
    </row>
    <row r="5478" spans="2:8">
      <c r="B5478" t="s">
        <v>4764</v>
      </c>
      <c r="C5478" t="s">
        <v>1032</v>
      </c>
      <c r="D5478">
        <v>1</v>
      </c>
      <c r="E5478" s="160">
        <v>45918</v>
      </c>
      <c r="F5478" s="160">
        <v>45942</v>
      </c>
      <c r="G5478" s="160">
        <v>45614</v>
      </c>
      <c r="H5478" s="160">
        <v>45715</v>
      </c>
    </row>
    <row r="5479" spans="2:8">
      <c r="B5479" t="s">
        <v>2632</v>
      </c>
      <c r="C5479" t="s">
        <v>2633</v>
      </c>
      <c r="D5479">
        <v>1</v>
      </c>
      <c r="E5479" s="160">
        <v>45670</v>
      </c>
      <c r="F5479" s="160">
        <v>45672</v>
      </c>
      <c r="G5479" s="160"/>
      <c r="H5479" s="160"/>
    </row>
    <row r="5480" spans="2:8">
      <c r="B5480" t="s">
        <v>2682</v>
      </c>
      <c r="C5480" t="s">
        <v>2683</v>
      </c>
      <c r="D5480">
        <v>1</v>
      </c>
      <c r="E5480" s="160">
        <v>45742</v>
      </c>
      <c r="F5480" s="160">
        <v>45745</v>
      </c>
      <c r="G5480" s="160"/>
      <c r="H5480" s="160"/>
    </row>
    <row r="5481" spans="2:8">
      <c r="B5481" t="s">
        <v>2744</v>
      </c>
      <c r="C5481" t="s">
        <v>2745</v>
      </c>
      <c r="D5481">
        <v>1</v>
      </c>
      <c r="E5481" s="160">
        <v>45746</v>
      </c>
      <c r="F5481" s="160">
        <v>45748</v>
      </c>
      <c r="G5481" s="160"/>
      <c r="H5481" s="160"/>
    </row>
    <row r="5482" spans="2:8">
      <c r="B5482" t="s">
        <v>2797</v>
      </c>
      <c r="C5482" t="s">
        <v>2798</v>
      </c>
      <c r="D5482">
        <v>1</v>
      </c>
      <c r="E5482" s="160">
        <v>45749</v>
      </c>
      <c r="F5482" s="160">
        <v>45752</v>
      </c>
      <c r="G5482" s="160"/>
      <c r="H5482" s="160"/>
    </row>
    <row r="5483" spans="2:8">
      <c r="B5483" t="s">
        <v>9959</v>
      </c>
      <c r="C5483" t="s">
        <v>7015</v>
      </c>
      <c r="D5483">
        <v>1</v>
      </c>
      <c r="E5483" s="160">
        <v>45746</v>
      </c>
      <c r="F5483" s="160">
        <v>45748</v>
      </c>
      <c r="G5483" s="160"/>
      <c r="H5483" s="160"/>
    </row>
    <row r="5484" spans="2:8">
      <c r="B5484" t="s">
        <v>9960</v>
      </c>
      <c r="C5484" t="s">
        <v>7016</v>
      </c>
      <c r="D5484">
        <v>1</v>
      </c>
      <c r="E5484" s="160">
        <v>45749</v>
      </c>
      <c r="F5484" s="160">
        <v>45752</v>
      </c>
      <c r="G5484" s="160"/>
      <c r="H5484" s="160"/>
    </row>
    <row r="5485" spans="2:8">
      <c r="B5485" t="s">
        <v>2684</v>
      </c>
      <c r="C5485" t="s">
        <v>2685</v>
      </c>
      <c r="D5485">
        <v>1</v>
      </c>
      <c r="E5485" s="160">
        <v>45675</v>
      </c>
      <c r="F5485" s="160">
        <v>45676</v>
      </c>
      <c r="G5485" s="160"/>
      <c r="H5485" s="160"/>
    </row>
    <row r="5486" spans="2:8">
      <c r="B5486" t="s">
        <v>2712</v>
      </c>
      <c r="C5486" t="s">
        <v>2713</v>
      </c>
      <c r="D5486">
        <v>1</v>
      </c>
      <c r="E5486" s="160">
        <v>45677</v>
      </c>
      <c r="F5486" s="160">
        <v>45678</v>
      </c>
      <c r="G5486" s="160"/>
      <c r="H5486" s="160"/>
    </row>
    <row r="5487" spans="2:8">
      <c r="B5487" t="s">
        <v>2729</v>
      </c>
      <c r="C5487" t="s">
        <v>2730</v>
      </c>
      <c r="D5487">
        <v>1</v>
      </c>
      <c r="E5487" s="160">
        <v>45679</v>
      </c>
      <c r="F5487" s="160">
        <v>45680</v>
      </c>
      <c r="G5487" s="160"/>
      <c r="H5487" s="160"/>
    </row>
    <row r="5488" spans="2:8">
      <c r="B5488" t="s">
        <v>2754</v>
      </c>
      <c r="C5488" t="s">
        <v>2755</v>
      </c>
      <c r="D5488">
        <v>1</v>
      </c>
      <c r="E5488" s="160">
        <v>45682</v>
      </c>
      <c r="F5488" s="160">
        <v>45684</v>
      </c>
      <c r="G5488" s="160"/>
      <c r="H5488" s="160"/>
    </row>
    <row r="5489" spans="2:8">
      <c r="B5489" t="s">
        <v>2799</v>
      </c>
      <c r="C5489" t="s">
        <v>2800</v>
      </c>
      <c r="D5489">
        <v>1</v>
      </c>
      <c r="E5489" s="160">
        <v>45753</v>
      </c>
      <c r="F5489" s="160">
        <v>45755</v>
      </c>
      <c r="G5489" s="160"/>
      <c r="H5489" s="160"/>
    </row>
    <row r="5490" spans="2:8">
      <c r="B5490" t="s">
        <v>2871</v>
      </c>
      <c r="C5490" t="s">
        <v>2872</v>
      </c>
      <c r="D5490">
        <v>1</v>
      </c>
      <c r="E5490" s="160">
        <v>45682</v>
      </c>
      <c r="F5490" s="160">
        <v>45683</v>
      </c>
      <c r="G5490" s="160"/>
      <c r="H5490" s="160"/>
    </row>
    <row r="5491" spans="2:8">
      <c r="B5491" t="s">
        <v>2893</v>
      </c>
      <c r="C5491" t="s">
        <v>2894</v>
      </c>
      <c r="D5491">
        <v>1</v>
      </c>
      <c r="E5491" s="160">
        <v>45679</v>
      </c>
      <c r="F5491" s="160">
        <v>45680</v>
      </c>
      <c r="G5491" s="160"/>
      <c r="H5491" s="160"/>
    </row>
    <row r="5492" spans="2:8">
      <c r="B5492" t="s">
        <v>9961</v>
      </c>
      <c r="C5492" t="s">
        <v>7017</v>
      </c>
      <c r="D5492">
        <v>1</v>
      </c>
      <c r="E5492" s="160">
        <v>45677</v>
      </c>
      <c r="F5492" s="160">
        <v>45678</v>
      </c>
      <c r="G5492" s="160"/>
      <c r="H5492" s="160"/>
    </row>
    <row r="5493" spans="2:8">
      <c r="B5493" t="s">
        <v>9962</v>
      </c>
      <c r="C5493" t="s">
        <v>7018</v>
      </c>
      <c r="D5493">
        <v>1</v>
      </c>
      <c r="E5493" s="160">
        <v>45679</v>
      </c>
      <c r="F5493" s="160">
        <v>45680</v>
      </c>
      <c r="G5493" s="160"/>
      <c r="H5493" s="160"/>
    </row>
    <row r="5494" spans="2:8">
      <c r="B5494" t="s">
        <v>9963</v>
      </c>
      <c r="C5494" t="s">
        <v>7019</v>
      </c>
      <c r="D5494">
        <v>1</v>
      </c>
      <c r="E5494" s="160">
        <v>45682</v>
      </c>
      <c r="F5494" s="160">
        <v>45683</v>
      </c>
      <c r="G5494" s="160"/>
      <c r="H5494" s="160"/>
    </row>
    <row r="5495" spans="2:8">
      <c r="B5495" t="s">
        <v>9964</v>
      </c>
      <c r="C5495" t="s">
        <v>6980</v>
      </c>
      <c r="D5495">
        <v>1</v>
      </c>
      <c r="E5495" s="160">
        <v>45539</v>
      </c>
      <c r="F5495" s="160">
        <v>45542</v>
      </c>
      <c r="G5495" s="160">
        <v>45757</v>
      </c>
      <c r="H5495" s="160">
        <v>45775</v>
      </c>
    </row>
    <row r="5496" spans="2:8">
      <c r="B5496" t="s">
        <v>9965</v>
      </c>
      <c r="C5496" t="s">
        <v>6981</v>
      </c>
      <c r="D5496">
        <v>1</v>
      </c>
      <c r="E5496" s="160">
        <v>45543</v>
      </c>
      <c r="F5496" s="160">
        <v>45545</v>
      </c>
      <c r="G5496" s="160">
        <v>45767</v>
      </c>
      <c r="H5496" s="160">
        <v>45794</v>
      </c>
    </row>
    <row r="5497" spans="2:8">
      <c r="B5497" t="s">
        <v>9966</v>
      </c>
      <c r="C5497" t="s">
        <v>6982</v>
      </c>
      <c r="D5497">
        <v>1</v>
      </c>
      <c r="E5497" s="160">
        <v>45546</v>
      </c>
      <c r="F5497" s="160">
        <v>45549</v>
      </c>
      <c r="G5497" s="160">
        <v>45769</v>
      </c>
      <c r="H5497" s="160">
        <v>45805</v>
      </c>
    </row>
    <row r="5498" spans="2:8">
      <c r="B5498" t="s">
        <v>9967</v>
      </c>
      <c r="C5498" t="s">
        <v>6983</v>
      </c>
      <c r="D5498">
        <v>1</v>
      </c>
      <c r="E5498" s="160">
        <v>45550</v>
      </c>
      <c r="F5498" s="160">
        <v>45552</v>
      </c>
      <c r="G5498" s="160">
        <v>45818</v>
      </c>
      <c r="H5498" s="160">
        <v>45854</v>
      </c>
    </row>
    <row r="5499" spans="2:8">
      <c r="B5499" t="s">
        <v>9968</v>
      </c>
      <c r="C5499" t="s">
        <v>6984</v>
      </c>
      <c r="D5499">
        <v>1</v>
      </c>
      <c r="E5499" s="160">
        <v>45553</v>
      </c>
      <c r="F5499" s="160">
        <v>45557</v>
      </c>
      <c r="G5499" s="160">
        <v>45822</v>
      </c>
      <c r="H5499" s="160">
        <v>45858</v>
      </c>
    </row>
    <row r="5500" spans="2:8">
      <c r="B5500" t="s">
        <v>9969</v>
      </c>
      <c r="C5500" t="s">
        <v>9970</v>
      </c>
      <c r="D5500">
        <v>1</v>
      </c>
      <c r="E5500" s="160">
        <v>45559</v>
      </c>
      <c r="F5500" s="160">
        <v>45560</v>
      </c>
      <c r="G5500" s="160"/>
      <c r="H5500" s="160"/>
    </row>
    <row r="5501" spans="2:8">
      <c r="B5501" t="s">
        <v>1353</v>
      </c>
      <c r="C5501" t="s">
        <v>1354</v>
      </c>
      <c r="D5501">
        <v>1</v>
      </c>
      <c r="E5501" s="160">
        <v>45539</v>
      </c>
      <c r="F5501" s="160">
        <v>45540</v>
      </c>
      <c r="G5501" s="160">
        <v>45871</v>
      </c>
      <c r="H5501" s="160">
        <v>45872</v>
      </c>
    </row>
    <row r="5502" spans="2:8">
      <c r="B5502" t="s">
        <v>1355</v>
      </c>
      <c r="C5502" t="s">
        <v>1356</v>
      </c>
      <c r="D5502">
        <v>1</v>
      </c>
      <c r="E5502" s="160">
        <v>45542</v>
      </c>
      <c r="F5502" s="160">
        <v>45543</v>
      </c>
      <c r="G5502" s="160">
        <v>45873</v>
      </c>
      <c r="H5502" s="160">
        <v>45874</v>
      </c>
    </row>
    <row r="5503" spans="2:8">
      <c r="B5503" t="s">
        <v>1364</v>
      </c>
      <c r="C5503" t="s">
        <v>1365</v>
      </c>
      <c r="D5503">
        <v>1</v>
      </c>
      <c r="E5503" s="160">
        <v>45544</v>
      </c>
      <c r="F5503" s="160">
        <v>45545</v>
      </c>
      <c r="G5503" s="160">
        <v>45875</v>
      </c>
      <c r="H5503" s="160">
        <v>45876</v>
      </c>
    </row>
    <row r="5504" spans="2:8">
      <c r="B5504" t="s">
        <v>1374</v>
      </c>
      <c r="C5504" t="s">
        <v>1375</v>
      </c>
      <c r="D5504">
        <v>1</v>
      </c>
      <c r="E5504" s="160">
        <v>45546</v>
      </c>
      <c r="F5504" s="160">
        <v>45547</v>
      </c>
      <c r="G5504" s="160">
        <v>45878</v>
      </c>
      <c r="H5504" s="160">
        <v>45879</v>
      </c>
    </row>
    <row r="5505" spans="2:8">
      <c r="B5505" t="s">
        <v>1381</v>
      </c>
      <c r="C5505" t="s">
        <v>1382</v>
      </c>
      <c r="D5505">
        <v>1</v>
      </c>
      <c r="E5505" s="160">
        <v>45549</v>
      </c>
      <c r="F5505" s="160">
        <v>45550</v>
      </c>
      <c r="G5505" s="160">
        <v>45880</v>
      </c>
      <c r="H5505" s="160">
        <v>45881</v>
      </c>
    </row>
    <row r="5506" spans="2:8">
      <c r="B5506" t="s">
        <v>1283</v>
      </c>
      <c r="C5506" t="s">
        <v>1284</v>
      </c>
      <c r="D5506">
        <v>1</v>
      </c>
      <c r="E5506" s="160">
        <v>45559</v>
      </c>
      <c r="F5506" s="160">
        <v>45560</v>
      </c>
      <c r="G5506" s="160">
        <v>45757</v>
      </c>
      <c r="H5506" s="160">
        <v>45794</v>
      </c>
    </row>
    <row r="5507" spans="2:8">
      <c r="B5507" t="s">
        <v>9971</v>
      </c>
      <c r="C5507" t="s">
        <v>9972</v>
      </c>
      <c r="D5507">
        <v>1</v>
      </c>
      <c r="E5507" s="160">
        <v>45561</v>
      </c>
      <c r="F5507" s="160">
        <v>45563</v>
      </c>
      <c r="G5507" s="160">
        <v>45871</v>
      </c>
      <c r="H5507" s="160">
        <v>45872</v>
      </c>
    </row>
    <row r="5508" spans="2:8">
      <c r="B5508" t="s">
        <v>1324</v>
      </c>
      <c r="C5508" t="s">
        <v>1325</v>
      </c>
      <c r="D5508">
        <v>1</v>
      </c>
      <c r="E5508" s="160">
        <v>45561</v>
      </c>
      <c r="F5508" s="160">
        <v>45564</v>
      </c>
      <c r="G5508" s="160">
        <v>45769</v>
      </c>
      <c r="H5508" s="160">
        <v>45869</v>
      </c>
    </row>
    <row r="5509" spans="2:8">
      <c r="B5509" t="s">
        <v>9973</v>
      </c>
      <c r="C5509" t="s">
        <v>9974</v>
      </c>
      <c r="D5509">
        <v>1</v>
      </c>
      <c r="E5509" s="160">
        <v>45565</v>
      </c>
      <c r="F5509" s="160">
        <v>45566</v>
      </c>
      <c r="G5509" s="160">
        <v>45873</v>
      </c>
      <c r="H5509" s="160">
        <v>45874</v>
      </c>
    </row>
    <row r="5510" spans="2:8">
      <c r="B5510" t="s">
        <v>1366</v>
      </c>
      <c r="C5510" t="s">
        <v>1367</v>
      </c>
      <c r="D5510">
        <v>1</v>
      </c>
      <c r="E5510" s="160">
        <v>45567</v>
      </c>
      <c r="F5510" s="160">
        <v>45570</v>
      </c>
      <c r="G5510" s="160">
        <v>45875</v>
      </c>
      <c r="H5510" s="160"/>
    </row>
    <row r="5511" spans="2:8">
      <c r="B5511" t="s">
        <v>1410</v>
      </c>
      <c r="C5511" t="s">
        <v>1411</v>
      </c>
      <c r="D5511">
        <v>1</v>
      </c>
      <c r="E5511" s="160">
        <v>45571</v>
      </c>
      <c r="F5511" s="160">
        <v>45572</v>
      </c>
      <c r="G5511" s="160"/>
      <c r="H5511" s="160"/>
    </row>
    <row r="5512" spans="2:8">
      <c r="B5512" t="s">
        <v>1445</v>
      </c>
      <c r="C5512" t="s">
        <v>1446</v>
      </c>
      <c r="D5512">
        <v>1</v>
      </c>
      <c r="E5512" s="160">
        <v>45573</v>
      </c>
      <c r="F5512" s="160">
        <v>45574</v>
      </c>
      <c r="G5512" s="160"/>
      <c r="H5512" s="160"/>
    </row>
    <row r="5513" spans="2:8">
      <c r="B5513" t="s">
        <v>1493</v>
      </c>
      <c r="C5513" t="s">
        <v>1494</v>
      </c>
      <c r="D5513">
        <v>1</v>
      </c>
      <c r="E5513" s="160">
        <v>45573</v>
      </c>
      <c r="F5513" s="160">
        <v>45574</v>
      </c>
      <c r="G5513" s="160"/>
      <c r="H5513" s="160"/>
    </row>
    <row r="5514" spans="2:8">
      <c r="B5514" t="s">
        <v>1512</v>
      </c>
      <c r="C5514" t="s">
        <v>1513</v>
      </c>
      <c r="D5514">
        <v>1</v>
      </c>
      <c r="E5514" s="160">
        <v>45575</v>
      </c>
      <c r="F5514" s="160">
        <v>45577</v>
      </c>
      <c r="G5514" s="160"/>
      <c r="H5514" s="160"/>
    </row>
    <row r="5515" spans="2:8">
      <c r="B5515" t="s">
        <v>1551</v>
      </c>
      <c r="C5515" t="s">
        <v>1552</v>
      </c>
      <c r="D5515">
        <v>1</v>
      </c>
      <c r="E5515" s="160">
        <v>45578</v>
      </c>
      <c r="F5515" s="160">
        <v>45580</v>
      </c>
      <c r="G5515" s="160"/>
      <c r="H5515" s="160"/>
    </row>
    <row r="5516" spans="2:8">
      <c r="B5516" t="s">
        <v>1588</v>
      </c>
      <c r="C5516" t="s">
        <v>1589</v>
      </c>
      <c r="D5516">
        <v>1</v>
      </c>
      <c r="E5516" s="160">
        <v>45581</v>
      </c>
      <c r="F5516" s="160">
        <v>45584</v>
      </c>
      <c r="G5516" s="160"/>
      <c r="H5516" s="160"/>
    </row>
    <row r="5517" spans="2:8">
      <c r="B5517" t="s">
        <v>1621</v>
      </c>
      <c r="C5517" t="s">
        <v>1622</v>
      </c>
      <c r="D5517">
        <v>1</v>
      </c>
      <c r="E5517" s="160">
        <v>45585</v>
      </c>
      <c r="F5517" s="160">
        <v>45587</v>
      </c>
      <c r="G5517" s="160"/>
      <c r="H5517" s="160"/>
    </row>
    <row r="5518" spans="2:8">
      <c r="B5518" t="s">
        <v>1514</v>
      </c>
      <c r="C5518" t="s">
        <v>1515</v>
      </c>
      <c r="D5518">
        <v>1</v>
      </c>
      <c r="E5518" s="160">
        <v>45561</v>
      </c>
      <c r="F5518" s="160">
        <v>45563</v>
      </c>
      <c r="G5518" s="160">
        <v>45775</v>
      </c>
      <c r="H5518" s="160">
        <v>45792</v>
      </c>
    </row>
    <row r="5519" spans="2:8">
      <c r="B5519" t="s">
        <v>9975</v>
      </c>
      <c r="C5519" t="s">
        <v>9976</v>
      </c>
      <c r="D5519">
        <v>1</v>
      </c>
      <c r="E5519" s="160">
        <v>45575</v>
      </c>
      <c r="F5519" s="160">
        <v>45577</v>
      </c>
      <c r="G5519" s="160"/>
      <c r="H5519" s="160"/>
    </row>
    <row r="5520" spans="2:8">
      <c r="B5520" t="s">
        <v>1536</v>
      </c>
      <c r="C5520" t="s">
        <v>1537</v>
      </c>
      <c r="D5520">
        <v>1</v>
      </c>
      <c r="E5520" s="160">
        <v>45564</v>
      </c>
      <c r="F5520" s="160">
        <v>45565</v>
      </c>
      <c r="G5520" s="160">
        <v>45776</v>
      </c>
      <c r="H5520" s="160">
        <v>45794</v>
      </c>
    </row>
    <row r="5521" spans="2:8">
      <c r="B5521" t="s">
        <v>9977</v>
      </c>
      <c r="C5521" t="s">
        <v>9978</v>
      </c>
      <c r="D5521">
        <v>1</v>
      </c>
      <c r="E5521" s="160">
        <v>45578</v>
      </c>
      <c r="F5521" s="160">
        <v>45579</v>
      </c>
      <c r="G5521" s="160"/>
      <c r="H5521" s="160"/>
    </row>
    <row r="5522" spans="2:8">
      <c r="B5522" t="s">
        <v>1553</v>
      </c>
      <c r="C5522" t="s">
        <v>1554</v>
      </c>
      <c r="D5522">
        <v>1</v>
      </c>
      <c r="E5522" s="160">
        <v>45566</v>
      </c>
      <c r="F5522" s="160">
        <v>45568</v>
      </c>
      <c r="G5522" s="160">
        <v>45777</v>
      </c>
      <c r="H5522" s="160">
        <v>45795</v>
      </c>
    </row>
    <row r="5523" spans="2:8">
      <c r="B5523" t="s">
        <v>9979</v>
      </c>
      <c r="C5523" t="s">
        <v>9980</v>
      </c>
      <c r="D5523">
        <v>1</v>
      </c>
      <c r="E5523" s="160">
        <v>45580</v>
      </c>
      <c r="F5523" s="160">
        <v>45581</v>
      </c>
      <c r="G5523" s="160"/>
      <c r="H5523" s="160"/>
    </row>
    <row r="5524" spans="2:8">
      <c r="B5524" t="s">
        <v>1569</v>
      </c>
      <c r="C5524" t="s">
        <v>1570</v>
      </c>
      <c r="D5524">
        <v>1</v>
      </c>
      <c r="E5524" s="160">
        <v>45582</v>
      </c>
      <c r="F5524" s="160">
        <v>45584</v>
      </c>
      <c r="G5524" s="160">
        <v>45906</v>
      </c>
      <c r="H5524" s="160"/>
    </row>
    <row r="5525" spans="2:8">
      <c r="B5525" t="s">
        <v>1600</v>
      </c>
      <c r="C5525" t="s">
        <v>1601</v>
      </c>
      <c r="D5525">
        <v>1</v>
      </c>
      <c r="E5525" s="160">
        <v>45585</v>
      </c>
      <c r="F5525" s="160">
        <v>45587</v>
      </c>
      <c r="G5525" s="160"/>
      <c r="H5525" s="160"/>
    </row>
    <row r="5526" spans="2:8">
      <c r="B5526" t="s">
        <v>9981</v>
      </c>
      <c r="C5526" t="s">
        <v>6985</v>
      </c>
      <c r="D5526">
        <v>1</v>
      </c>
      <c r="E5526" s="160">
        <v>45575</v>
      </c>
      <c r="F5526" s="160">
        <v>45577</v>
      </c>
      <c r="G5526" s="160"/>
      <c r="H5526" s="160"/>
    </row>
    <row r="5527" spans="2:8">
      <c r="B5527" t="s">
        <v>9982</v>
      </c>
      <c r="C5527" t="s">
        <v>6986</v>
      </c>
      <c r="D5527">
        <v>1</v>
      </c>
      <c r="E5527" s="160">
        <v>45578</v>
      </c>
      <c r="F5527" s="160">
        <v>45579</v>
      </c>
      <c r="G5527" s="160"/>
      <c r="H5527" s="160"/>
    </row>
    <row r="5528" spans="2:8">
      <c r="B5528" t="s">
        <v>9983</v>
      </c>
      <c r="C5528" t="s">
        <v>6987</v>
      </c>
      <c r="D5528">
        <v>1</v>
      </c>
      <c r="E5528" s="160">
        <v>45580</v>
      </c>
      <c r="F5528" s="160">
        <v>45581</v>
      </c>
      <c r="G5528" s="160"/>
      <c r="H5528" s="160"/>
    </row>
    <row r="5529" spans="2:8">
      <c r="B5529" t="s">
        <v>9984</v>
      </c>
      <c r="C5529" t="s">
        <v>6988</v>
      </c>
      <c r="D5529">
        <v>1</v>
      </c>
      <c r="E5529" s="160">
        <v>45582</v>
      </c>
      <c r="F5529" s="160">
        <v>45584</v>
      </c>
      <c r="G5529" s="160"/>
      <c r="H5529" s="160"/>
    </row>
    <row r="5530" spans="2:8">
      <c r="B5530" t="s">
        <v>9985</v>
      </c>
      <c r="C5530" t="s">
        <v>6989</v>
      </c>
      <c r="D5530">
        <v>1</v>
      </c>
      <c r="E5530" s="160">
        <v>45585</v>
      </c>
      <c r="F5530" s="160">
        <v>45586</v>
      </c>
      <c r="G5530" s="160"/>
      <c r="H5530" s="160"/>
    </row>
    <row r="5531" spans="2:8">
      <c r="B5531" t="s">
        <v>1538</v>
      </c>
      <c r="C5531" t="s">
        <v>1539</v>
      </c>
      <c r="D5531">
        <v>1</v>
      </c>
      <c r="E5531" s="160">
        <v>45578</v>
      </c>
      <c r="F5531" s="160">
        <v>45579</v>
      </c>
      <c r="G5531" s="160">
        <v>45886</v>
      </c>
      <c r="H5531" s="160">
        <v>45887</v>
      </c>
    </row>
    <row r="5532" spans="2:8">
      <c r="B5532" t="s">
        <v>1555</v>
      </c>
      <c r="C5532" t="s">
        <v>1556</v>
      </c>
      <c r="D5532">
        <v>1</v>
      </c>
      <c r="E5532" s="160">
        <v>45580</v>
      </c>
      <c r="F5532" s="160">
        <v>45581</v>
      </c>
      <c r="G5532" s="160">
        <v>45888</v>
      </c>
      <c r="H5532" s="160">
        <v>45889</v>
      </c>
    </row>
    <row r="5533" spans="2:8">
      <c r="B5533" t="s">
        <v>1571</v>
      </c>
      <c r="C5533" t="s">
        <v>1572</v>
      </c>
      <c r="D5533">
        <v>1</v>
      </c>
      <c r="E5533" s="160">
        <v>45582</v>
      </c>
      <c r="F5533" s="160">
        <v>45584</v>
      </c>
      <c r="G5533" s="160">
        <v>45890</v>
      </c>
      <c r="H5533" s="160">
        <v>45892</v>
      </c>
    </row>
    <row r="5534" spans="2:8">
      <c r="B5534" t="s">
        <v>1602</v>
      </c>
      <c r="C5534" t="s">
        <v>1603</v>
      </c>
      <c r="D5534">
        <v>1</v>
      </c>
      <c r="E5534" s="160">
        <v>45585</v>
      </c>
      <c r="F5534" s="160">
        <v>45586</v>
      </c>
      <c r="G5534" s="160">
        <v>45893</v>
      </c>
      <c r="H5534" s="160">
        <v>45894</v>
      </c>
    </row>
    <row r="5535" spans="2:8">
      <c r="B5535" t="s">
        <v>1659</v>
      </c>
      <c r="C5535" t="s">
        <v>1660</v>
      </c>
      <c r="D5535">
        <v>1</v>
      </c>
      <c r="E5535" s="160">
        <v>45587</v>
      </c>
      <c r="F5535" s="160">
        <v>45588</v>
      </c>
      <c r="G5535" s="160">
        <v>45895</v>
      </c>
      <c r="H5535" s="160">
        <v>45896</v>
      </c>
    </row>
    <row r="5536" spans="2:8">
      <c r="B5536" t="s">
        <v>9986</v>
      </c>
      <c r="C5536" t="s">
        <v>6990</v>
      </c>
      <c r="D5536">
        <v>1</v>
      </c>
      <c r="E5536" s="160">
        <v>45575</v>
      </c>
      <c r="F5536" s="160">
        <v>45577</v>
      </c>
      <c r="G5536" s="160">
        <v>45883</v>
      </c>
      <c r="H5536" s="160">
        <v>45885</v>
      </c>
    </row>
    <row r="5537" spans="2:8">
      <c r="B5537" t="s">
        <v>9987</v>
      </c>
      <c r="C5537" t="s">
        <v>6991</v>
      </c>
      <c r="D5537">
        <v>1</v>
      </c>
      <c r="E5537" s="160">
        <v>45578</v>
      </c>
      <c r="F5537" s="160">
        <v>45579</v>
      </c>
      <c r="G5537" s="160">
        <v>45886</v>
      </c>
      <c r="H5537" s="160">
        <v>45887</v>
      </c>
    </row>
    <row r="5538" spans="2:8">
      <c r="B5538" t="s">
        <v>9988</v>
      </c>
      <c r="C5538" t="s">
        <v>6992</v>
      </c>
      <c r="D5538">
        <v>1</v>
      </c>
      <c r="E5538" s="160">
        <v>45580</v>
      </c>
      <c r="F5538" s="160">
        <v>45581</v>
      </c>
      <c r="G5538" s="160">
        <v>45888</v>
      </c>
      <c r="H5538" s="160">
        <v>45889</v>
      </c>
    </row>
    <row r="5539" spans="2:8">
      <c r="B5539" t="s">
        <v>9989</v>
      </c>
      <c r="C5539" t="s">
        <v>6993</v>
      </c>
      <c r="D5539">
        <v>1</v>
      </c>
      <c r="E5539" s="160">
        <v>45582</v>
      </c>
      <c r="F5539" s="160">
        <v>45584</v>
      </c>
      <c r="G5539" s="160">
        <v>45890</v>
      </c>
      <c r="H5539" s="160">
        <v>45892</v>
      </c>
    </row>
    <row r="5540" spans="2:8">
      <c r="B5540" t="s">
        <v>9990</v>
      </c>
      <c r="C5540" t="s">
        <v>6994</v>
      </c>
      <c r="D5540">
        <v>1</v>
      </c>
      <c r="E5540" s="160">
        <v>45585</v>
      </c>
      <c r="F5540" s="160">
        <v>45586</v>
      </c>
      <c r="G5540" s="160">
        <v>45893</v>
      </c>
      <c r="H5540" s="160">
        <v>45894</v>
      </c>
    </row>
    <row r="5541" spans="2:8" ht="14.45" customHeight="1">
      <c r="B5541" t="s">
        <v>1557</v>
      </c>
      <c r="C5541" t="s">
        <v>1558</v>
      </c>
      <c r="D5541">
        <v>1</v>
      </c>
      <c r="E5541" s="160">
        <v>45578</v>
      </c>
      <c r="F5541" s="160">
        <v>45579</v>
      </c>
      <c r="G5541" s="160">
        <v>45886</v>
      </c>
      <c r="H5541" s="160">
        <v>45903</v>
      </c>
    </row>
    <row r="5542" spans="2:8" ht="14.45" customHeight="1">
      <c r="B5542" t="s">
        <v>1573</v>
      </c>
      <c r="C5542" t="s">
        <v>1574</v>
      </c>
      <c r="D5542">
        <v>1</v>
      </c>
      <c r="E5542" s="160">
        <v>45580</v>
      </c>
      <c r="F5542" s="160">
        <v>45581</v>
      </c>
      <c r="G5542" s="160">
        <v>45888</v>
      </c>
      <c r="H5542" s="160">
        <v>45906</v>
      </c>
    </row>
    <row r="5543" spans="2:8" ht="14.45" customHeight="1">
      <c r="B5543" t="s">
        <v>1604</v>
      </c>
      <c r="C5543" t="s">
        <v>1605</v>
      </c>
      <c r="D5543">
        <v>1</v>
      </c>
      <c r="E5543" s="160">
        <v>45582</v>
      </c>
      <c r="F5543" s="160">
        <v>45584</v>
      </c>
      <c r="G5543" s="160">
        <v>45892</v>
      </c>
      <c r="H5543" s="160">
        <v>45909</v>
      </c>
    </row>
    <row r="5544" spans="2:8">
      <c r="B5544" t="s">
        <v>1623</v>
      </c>
      <c r="C5544" t="s">
        <v>1624</v>
      </c>
      <c r="D5544">
        <v>1</v>
      </c>
      <c r="E5544" s="160">
        <v>45585</v>
      </c>
      <c r="F5544" s="160">
        <v>45586</v>
      </c>
      <c r="G5544" s="160">
        <v>45895</v>
      </c>
      <c r="H5544" s="160"/>
    </row>
    <row r="5545" spans="2:8" ht="14.45" customHeight="1">
      <c r="B5545" t="s">
        <v>1678</v>
      </c>
      <c r="C5545" t="s">
        <v>1679</v>
      </c>
      <c r="D5545">
        <v>1</v>
      </c>
      <c r="E5545" s="160">
        <v>45587</v>
      </c>
      <c r="F5545" s="160">
        <v>45588</v>
      </c>
      <c r="G5545" s="160">
        <v>45899</v>
      </c>
      <c r="H5545" s="160"/>
    </row>
    <row r="5546" spans="2:8">
      <c r="B5546" t="s">
        <v>9991</v>
      </c>
      <c r="C5546" t="s">
        <v>6995</v>
      </c>
      <c r="D5546">
        <v>1</v>
      </c>
      <c r="E5546" s="160">
        <v>45580</v>
      </c>
      <c r="F5546" s="160">
        <v>45581</v>
      </c>
      <c r="G5546" s="160">
        <v>45889</v>
      </c>
      <c r="H5546" s="160"/>
    </row>
    <row r="5547" spans="2:8">
      <c r="B5547" t="s">
        <v>9992</v>
      </c>
      <c r="C5547" t="s">
        <v>6996</v>
      </c>
      <c r="D5547">
        <v>1</v>
      </c>
      <c r="E5547" s="160">
        <v>45582</v>
      </c>
      <c r="F5547" s="160">
        <v>45584</v>
      </c>
      <c r="G5547" s="160">
        <v>45895</v>
      </c>
      <c r="H5547" s="160"/>
    </row>
    <row r="5548" spans="2:8">
      <c r="B5548" t="s">
        <v>9993</v>
      </c>
      <c r="C5548" t="s">
        <v>6997</v>
      </c>
      <c r="D5548">
        <v>1</v>
      </c>
      <c r="E5548" s="160">
        <v>45585</v>
      </c>
      <c r="F5548" s="160">
        <v>45586</v>
      </c>
      <c r="G5548" s="160">
        <v>45897</v>
      </c>
      <c r="H5548" s="160"/>
    </row>
    <row r="5549" spans="2:8">
      <c r="B5549" t="s">
        <v>9994</v>
      </c>
      <c r="C5549" t="s">
        <v>6998</v>
      </c>
      <c r="D5549">
        <v>1</v>
      </c>
      <c r="E5549" s="160">
        <v>45587</v>
      </c>
      <c r="F5549" s="160">
        <v>45588</v>
      </c>
      <c r="G5549" s="160">
        <v>45917</v>
      </c>
      <c r="H5549" s="160"/>
    </row>
    <row r="5550" spans="2:8">
      <c r="B5550" t="s">
        <v>9995</v>
      </c>
      <c r="C5550" t="s">
        <v>6999</v>
      </c>
      <c r="D5550">
        <v>1</v>
      </c>
      <c r="E5550" s="160">
        <v>45589</v>
      </c>
      <c r="F5550" s="160">
        <v>45591</v>
      </c>
      <c r="G5550" s="160">
        <v>45920</v>
      </c>
      <c r="H5550" s="160"/>
    </row>
    <row r="5551" spans="2:8">
      <c r="B5551" t="s">
        <v>1423</v>
      </c>
      <c r="C5551" t="s">
        <v>1424</v>
      </c>
      <c r="D5551">
        <v>1</v>
      </c>
      <c r="E5551" s="160">
        <v>45566</v>
      </c>
      <c r="F5551" s="160">
        <v>45567</v>
      </c>
      <c r="G5551" s="160">
        <v>45838</v>
      </c>
      <c r="H5551" s="160">
        <v>45855</v>
      </c>
    </row>
    <row r="5552" spans="2:8">
      <c r="B5552" t="s">
        <v>9996</v>
      </c>
      <c r="C5552" t="s">
        <v>9997</v>
      </c>
      <c r="D5552">
        <v>1</v>
      </c>
      <c r="E5552" s="160">
        <v>45578</v>
      </c>
      <c r="F5552" s="160">
        <v>45579</v>
      </c>
      <c r="G5552" s="160">
        <v>45889</v>
      </c>
      <c r="H5552" s="160">
        <v>45894</v>
      </c>
    </row>
    <row r="5553" spans="2:8">
      <c r="B5553" t="s">
        <v>1431</v>
      </c>
      <c r="C5553" t="s">
        <v>1432</v>
      </c>
      <c r="D5553">
        <v>1</v>
      </c>
      <c r="E5553" s="160">
        <v>45568</v>
      </c>
      <c r="F5553" s="160">
        <v>45570</v>
      </c>
      <c r="G5553" s="160">
        <v>45840</v>
      </c>
      <c r="H5553" s="160">
        <v>45858</v>
      </c>
    </row>
    <row r="5554" spans="2:8">
      <c r="B5554" t="s">
        <v>9998</v>
      </c>
      <c r="C5554" t="s">
        <v>9999</v>
      </c>
      <c r="D5554">
        <v>1</v>
      </c>
      <c r="E5554" s="160">
        <v>45580</v>
      </c>
      <c r="F5554" s="160">
        <v>45581</v>
      </c>
      <c r="G5554" s="160">
        <v>45895</v>
      </c>
      <c r="H5554" s="160">
        <v>45896</v>
      </c>
    </row>
    <row r="5555" spans="2:8">
      <c r="B5555" t="s">
        <v>1437</v>
      </c>
      <c r="C5555" t="s">
        <v>1438</v>
      </c>
      <c r="D5555">
        <v>1</v>
      </c>
      <c r="E5555" s="160">
        <v>45571</v>
      </c>
      <c r="F5555" s="160">
        <v>45572</v>
      </c>
      <c r="G5555" s="160">
        <v>45843</v>
      </c>
      <c r="H5555" s="160">
        <v>45860</v>
      </c>
    </row>
    <row r="5556" spans="2:8">
      <c r="B5556" t="s">
        <v>10000</v>
      </c>
      <c r="C5556" t="s">
        <v>10001</v>
      </c>
      <c r="D5556">
        <v>1</v>
      </c>
      <c r="E5556" s="160">
        <v>45582</v>
      </c>
      <c r="F5556" s="160">
        <v>45584</v>
      </c>
      <c r="G5556" s="160">
        <v>45897</v>
      </c>
      <c r="H5556" s="160">
        <v>45899</v>
      </c>
    </row>
    <row r="5557" spans="2:8">
      <c r="B5557" t="s">
        <v>1449</v>
      </c>
      <c r="C5557" t="s">
        <v>1450</v>
      </c>
      <c r="D5557">
        <v>1</v>
      </c>
      <c r="E5557" s="160">
        <v>45585</v>
      </c>
      <c r="F5557" s="160">
        <v>45586</v>
      </c>
      <c r="G5557" s="160">
        <v>45899</v>
      </c>
      <c r="H5557" s="160">
        <v>45917</v>
      </c>
    </row>
    <row r="5558" spans="2:8">
      <c r="B5558" t="s">
        <v>1467</v>
      </c>
      <c r="C5558" t="s">
        <v>1468</v>
      </c>
      <c r="D5558">
        <v>1</v>
      </c>
      <c r="E5558" s="160">
        <v>45587</v>
      </c>
      <c r="F5558" s="160">
        <v>45588</v>
      </c>
      <c r="G5558" s="160">
        <v>45900</v>
      </c>
      <c r="H5558" s="160">
        <v>45920</v>
      </c>
    </row>
    <row r="5559" spans="2:8">
      <c r="B5559" t="s">
        <v>1433</v>
      </c>
      <c r="C5559" t="s">
        <v>1434</v>
      </c>
      <c r="D5559">
        <v>1</v>
      </c>
      <c r="E5559" s="160">
        <v>45568</v>
      </c>
      <c r="F5559" s="160">
        <v>45570</v>
      </c>
      <c r="G5559" s="160">
        <v>45838</v>
      </c>
      <c r="H5559" s="160">
        <v>45855</v>
      </c>
    </row>
    <row r="5560" spans="2:8">
      <c r="B5560" t="s">
        <v>1439</v>
      </c>
      <c r="C5560" t="s">
        <v>1440</v>
      </c>
      <c r="D5560">
        <v>1</v>
      </c>
      <c r="E5560" s="160">
        <v>45571</v>
      </c>
      <c r="F5560" s="160">
        <v>45572</v>
      </c>
      <c r="G5560" s="160">
        <v>45840</v>
      </c>
      <c r="H5560" s="160">
        <v>45858</v>
      </c>
    </row>
    <row r="5561" spans="2:8">
      <c r="B5561" t="s">
        <v>1451</v>
      </c>
      <c r="C5561" t="s">
        <v>1452</v>
      </c>
      <c r="D5561">
        <v>1</v>
      </c>
      <c r="E5561" s="160">
        <v>45573</v>
      </c>
      <c r="F5561" s="160">
        <v>45574</v>
      </c>
      <c r="G5561" s="160">
        <v>45843</v>
      </c>
      <c r="H5561" s="160">
        <v>45860</v>
      </c>
    </row>
    <row r="5562" spans="2:8">
      <c r="B5562" t="s">
        <v>1469</v>
      </c>
      <c r="C5562" t="s">
        <v>1470</v>
      </c>
      <c r="D5562">
        <v>1</v>
      </c>
      <c r="E5562" s="160">
        <v>45587</v>
      </c>
      <c r="F5562" s="160">
        <v>45588</v>
      </c>
      <c r="G5562" s="160">
        <v>45895</v>
      </c>
      <c r="H5562" s="160">
        <v>45896</v>
      </c>
    </row>
    <row r="5563" spans="2:8">
      <c r="B5563" t="s">
        <v>1505</v>
      </c>
      <c r="C5563" t="s">
        <v>1506</v>
      </c>
      <c r="D5563">
        <v>1</v>
      </c>
      <c r="E5563" s="160">
        <v>45589</v>
      </c>
      <c r="F5563" s="160">
        <v>45591</v>
      </c>
      <c r="G5563" s="160"/>
      <c r="H5563" s="160"/>
    </row>
    <row r="5564" spans="2:8">
      <c r="B5564" t="s">
        <v>1441</v>
      </c>
      <c r="C5564" t="s">
        <v>1442</v>
      </c>
      <c r="D5564">
        <v>1</v>
      </c>
      <c r="E5564" s="160">
        <v>45571</v>
      </c>
      <c r="F5564" s="160">
        <v>45572</v>
      </c>
      <c r="G5564" s="160">
        <v>45787</v>
      </c>
      <c r="H5564" s="160">
        <v>45804</v>
      </c>
    </row>
    <row r="5565" spans="2:8">
      <c r="B5565" t="s">
        <v>1453</v>
      </c>
      <c r="C5565" t="s">
        <v>1454</v>
      </c>
      <c r="D5565">
        <v>1</v>
      </c>
      <c r="E5565" s="160">
        <v>45573</v>
      </c>
      <c r="F5565" s="160">
        <v>45574</v>
      </c>
      <c r="G5565" s="160">
        <v>45788</v>
      </c>
      <c r="H5565" s="160">
        <v>45805</v>
      </c>
    </row>
    <row r="5566" spans="2:8">
      <c r="B5566" t="s">
        <v>1471</v>
      </c>
      <c r="C5566" t="s">
        <v>1472</v>
      </c>
      <c r="D5566">
        <v>1</v>
      </c>
      <c r="E5566" s="160">
        <v>45575</v>
      </c>
      <c r="F5566" s="160">
        <v>45577</v>
      </c>
      <c r="G5566" s="160">
        <v>45792</v>
      </c>
      <c r="H5566" s="160">
        <v>45810</v>
      </c>
    </row>
    <row r="5567" spans="2:8">
      <c r="B5567" t="s">
        <v>1495</v>
      </c>
      <c r="C5567" t="s">
        <v>1496</v>
      </c>
      <c r="D5567">
        <v>1</v>
      </c>
      <c r="E5567" s="160">
        <v>45589</v>
      </c>
      <c r="F5567" s="160">
        <v>45591</v>
      </c>
      <c r="G5567" s="160">
        <v>45889</v>
      </c>
      <c r="H5567" s="160">
        <v>45890</v>
      </c>
    </row>
    <row r="5568" spans="2:8">
      <c r="B5568" t="s">
        <v>1530</v>
      </c>
      <c r="C5568" t="s">
        <v>1531</v>
      </c>
      <c r="D5568">
        <v>1</v>
      </c>
      <c r="E5568" s="160">
        <v>45592</v>
      </c>
      <c r="F5568" s="160">
        <v>45593</v>
      </c>
      <c r="G5568" s="160">
        <v>45892</v>
      </c>
      <c r="H5568" s="160">
        <v>45893</v>
      </c>
    </row>
    <row r="5569" spans="2:8">
      <c r="B5569" t="s">
        <v>1443</v>
      </c>
      <c r="C5569" t="s">
        <v>1444</v>
      </c>
      <c r="D5569">
        <v>1</v>
      </c>
      <c r="E5569" s="160">
        <v>45573</v>
      </c>
      <c r="F5569" s="160">
        <v>45574</v>
      </c>
      <c r="G5569" s="160">
        <v>45787</v>
      </c>
      <c r="H5569" s="160">
        <v>45804</v>
      </c>
    </row>
    <row r="5570" spans="2:8">
      <c r="B5570" t="s">
        <v>1455</v>
      </c>
      <c r="C5570" t="s">
        <v>1456</v>
      </c>
      <c r="D5570">
        <v>1</v>
      </c>
      <c r="E5570" s="160">
        <v>45575</v>
      </c>
      <c r="F5570" s="160">
        <v>45577</v>
      </c>
      <c r="G5570" s="160">
        <v>45788</v>
      </c>
      <c r="H5570" s="160">
        <v>45805</v>
      </c>
    </row>
    <row r="5571" spans="2:8">
      <c r="B5571" t="s">
        <v>1473</v>
      </c>
      <c r="C5571" t="s">
        <v>1474</v>
      </c>
      <c r="D5571">
        <v>1</v>
      </c>
      <c r="E5571" s="160">
        <v>45578</v>
      </c>
      <c r="F5571" s="160">
        <v>45579</v>
      </c>
      <c r="G5571" s="160">
        <v>45823</v>
      </c>
      <c r="H5571" s="160">
        <v>45840</v>
      </c>
    </row>
    <row r="5572" spans="2:8">
      <c r="B5572" t="s">
        <v>1497</v>
      </c>
      <c r="C5572" t="s">
        <v>1498</v>
      </c>
      <c r="D5572">
        <v>1</v>
      </c>
      <c r="E5572" s="160">
        <v>45592</v>
      </c>
      <c r="F5572" s="160">
        <v>45593</v>
      </c>
      <c r="G5572" s="160">
        <v>45890</v>
      </c>
      <c r="H5572" s="160">
        <v>45892</v>
      </c>
    </row>
    <row r="5573" spans="2:8">
      <c r="B5573" t="s">
        <v>1559</v>
      </c>
      <c r="C5573" t="s">
        <v>1560</v>
      </c>
      <c r="D5573">
        <v>1</v>
      </c>
      <c r="E5573" s="160">
        <v>45594</v>
      </c>
      <c r="F5573" s="160">
        <v>45595</v>
      </c>
      <c r="G5573" s="160">
        <v>45894</v>
      </c>
      <c r="H5573" s="160">
        <v>45895</v>
      </c>
    </row>
    <row r="5574" spans="2:8">
      <c r="B5574" t="s">
        <v>10002</v>
      </c>
      <c r="C5574" t="s">
        <v>8396</v>
      </c>
      <c r="D5574">
        <v>1</v>
      </c>
      <c r="E5574" s="160">
        <v>45582</v>
      </c>
      <c r="F5574" s="160">
        <v>45584</v>
      </c>
      <c r="G5574" s="160">
        <v>45886</v>
      </c>
      <c r="H5574" s="160"/>
    </row>
    <row r="5575" spans="2:8">
      <c r="B5575" t="s">
        <v>10003</v>
      </c>
      <c r="C5575" t="s">
        <v>7000</v>
      </c>
      <c r="D5575">
        <v>1</v>
      </c>
      <c r="E5575" s="160">
        <v>45585</v>
      </c>
      <c r="F5575" s="160">
        <v>45586</v>
      </c>
      <c r="G5575" s="160">
        <v>45888</v>
      </c>
      <c r="H5575" s="160"/>
    </row>
    <row r="5576" spans="2:8">
      <c r="B5576" t="s">
        <v>10004</v>
      </c>
      <c r="C5576" t="s">
        <v>7001</v>
      </c>
      <c r="D5576">
        <v>1</v>
      </c>
      <c r="E5576" s="160">
        <v>45587</v>
      </c>
      <c r="F5576" s="160">
        <v>45588</v>
      </c>
      <c r="G5576" s="160">
        <v>45917</v>
      </c>
      <c r="H5576" s="160"/>
    </row>
    <row r="5577" spans="2:8">
      <c r="B5577" t="s">
        <v>10005</v>
      </c>
      <c r="C5577" t="s">
        <v>7002</v>
      </c>
      <c r="D5577">
        <v>1</v>
      </c>
      <c r="E5577" s="160">
        <v>45589</v>
      </c>
      <c r="F5577" s="160">
        <v>45591</v>
      </c>
      <c r="G5577" s="160"/>
      <c r="H5577" s="160"/>
    </row>
    <row r="5578" spans="2:8">
      <c r="B5578" t="s">
        <v>10006</v>
      </c>
      <c r="C5578" t="s">
        <v>7003</v>
      </c>
      <c r="D5578">
        <v>1</v>
      </c>
      <c r="E5578" s="160">
        <v>45592</v>
      </c>
      <c r="F5578" s="160">
        <v>45593</v>
      </c>
      <c r="G5578" s="160"/>
      <c r="H5578" s="160"/>
    </row>
    <row r="5579" spans="2:8">
      <c r="B5579" t="s">
        <v>1457</v>
      </c>
      <c r="C5579" t="s">
        <v>8362</v>
      </c>
      <c r="D5579">
        <v>1</v>
      </c>
      <c r="E5579" s="160">
        <v>45568</v>
      </c>
      <c r="F5579" s="160">
        <v>45570</v>
      </c>
      <c r="G5579" s="160">
        <v>45787</v>
      </c>
      <c r="H5579" s="160">
        <v>45804</v>
      </c>
    </row>
    <row r="5580" spans="2:8">
      <c r="B5580" t="s">
        <v>10007</v>
      </c>
      <c r="C5580" t="s">
        <v>10008</v>
      </c>
      <c r="D5580">
        <v>1</v>
      </c>
      <c r="E5580" s="160">
        <v>45585</v>
      </c>
      <c r="F5580" s="160">
        <v>45586</v>
      </c>
      <c r="G5580" s="160">
        <v>45903</v>
      </c>
      <c r="H5580" s="160">
        <v>45906</v>
      </c>
    </row>
    <row r="5581" spans="2:8">
      <c r="B5581" t="s">
        <v>1475</v>
      </c>
      <c r="C5581" t="s">
        <v>6728</v>
      </c>
      <c r="D5581">
        <v>1</v>
      </c>
      <c r="E5581" s="160">
        <v>45571</v>
      </c>
      <c r="F5581" s="160">
        <v>45572</v>
      </c>
      <c r="G5581" s="160">
        <v>45802</v>
      </c>
      <c r="H5581" s="160">
        <v>45819</v>
      </c>
    </row>
    <row r="5582" spans="2:8">
      <c r="B5582" t="s">
        <v>10009</v>
      </c>
      <c r="C5582" t="s">
        <v>10010</v>
      </c>
      <c r="D5582">
        <v>1</v>
      </c>
      <c r="E5582" s="160">
        <v>45587</v>
      </c>
      <c r="F5582" s="160">
        <v>45588</v>
      </c>
      <c r="G5582" s="160">
        <v>45907</v>
      </c>
      <c r="H5582" s="160">
        <v>45910</v>
      </c>
    </row>
    <row r="5583" spans="2:8">
      <c r="B5583" t="s">
        <v>1499</v>
      </c>
      <c r="C5583" t="s">
        <v>6730</v>
      </c>
      <c r="D5583">
        <v>1</v>
      </c>
      <c r="E5583" s="160">
        <v>45573</v>
      </c>
      <c r="F5583" s="160">
        <v>45574</v>
      </c>
      <c r="G5583" s="160">
        <v>45824</v>
      </c>
      <c r="H5583" s="160">
        <v>45841</v>
      </c>
    </row>
    <row r="5584" spans="2:8">
      <c r="B5584" t="s">
        <v>10011</v>
      </c>
      <c r="C5584" t="s">
        <v>10012</v>
      </c>
      <c r="D5584">
        <v>1</v>
      </c>
      <c r="E5584" s="160">
        <v>45589</v>
      </c>
      <c r="F5584" s="160">
        <v>45591</v>
      </c>
      <c r="G5584" s="160">
        <v>45911</v>
      </c>
      <c r="H5584" s="160"/>
    </row>
    <row r="5585" spans="2:8">
      <c r="B5585" t="s">
        <v>1516</v>
      </c>
      <c r="C5585" t="s">
        <v>6732</v>
      </c>
      <c r="D5585">
        <v>1</v>
      </c>
      <c r="E5585" s="160">
        <v>45592</v>
      </c>
      <c r="F5585" s="160">
        <v>45593</v>
      </c>
      <c r="G5585" s="160"/>
      <c r="H5585" s="160"/>
    </row>
    <row r="5586" spans="2:8">
      <c r="B5586" t="s">
        <v>1540</v>
      </c>
      <c r="C5586" t="s">
        <v>6733</v>
      </c>
      <c r="D5586">
        <v>1</v>
      </c>
      <c r="E5586" s="160">
        <v>45594</v>
      </c>
      <c r="F5586" s="160">
        <v>45595</v>
      </c>
      <c r="G5586" s="160"/>
      <c r="H5586" s="160"/>
    </row>
    <row r="5587" spans="2:8">
      <c r="B5587" t="s">
        <v>10013</v>
      </c>
      <c r="C5587" t="s">
        <v>8397</v>
      </c>
      <c r="D5587">
        <v>1</v>
      </c>
      <c r="E5587" s="160">
        <v>45585</v>
      </c>
      <c r="F5587" s="160">
        <v>45586</v>
      </c>
      <c r="G5587" s="160">
        <v>45916</v>
      </c>
      <c r="H5587" s="160"/>
    </row>
    <row r="5588" spans="2:8">
      <c r="B5588" t="s">
        <v>10014</v>
      </c>
      <c r="C5588" t="s">
        <v>7004</v>
      </c>
      <c r="D5588">
        <v>1</v>
      </c>
      <c r="E5588" s="160">
        <v>45587</v>
      </c>
      <c r="F5588" s="160">
        <v>45588</v>
      </c>
      <c r="G5588" s="160">
        <v>45918</v>
      </c>
      <c r="H5588" s="160"/>
    </row>
    <row r="5589" spans="2:8">
      <c r="B5589" t="s">
        <v>10015</v>
      </c>
      <c r="C5589" t="s">
        <v>7005</v>
      </c>
      <c r="D5589">
        <v>1</v>
      </c>
      <c r="E5589" s="160">
        <v>45589</v>
      </c>
      <c r="F5589" s="160">
        <v>45591</v>
      </c>
      <c r="G5589" s="160"/>
      <c r="H5589" s="160"/>
    </row>
    <row r="5590" spans="2:8">
      <c r="B5590" t="s">
        <v>10016</v>
      </c>
      <c r="C5590" t="s">
        <v>7006</v>
      </c>
      <c r="D5590">
        <v>1</v>
      </c>
      <c r="E5590" s="160">
        <v>45592</v>
      </c>
      <c r="F5590" s="160">
        <v>45593</v>
      </c>
      <c r="G5590" s="160"/>
      <c r="H5590" s="160"/>
    </row>
    <row r="5591" spans="2:8">
      <c r="B5591" t="s">
        <v>10017</v>
      </c>
      <c r="C5591" t="s">
        <v>7007</v>
      </c>
      <c r="D5591">
        <v>1</v>
      </c>
      <c r="E5591" s="160">
        <v>45594</v>
      </c>
      <c r="F5591" s="160">
        <v>45595</v>
      </c>
      <c r="G5591" s="160"/>
      <c r="H5591" s="160"/>
    </row>
    <row r="5592" spans="2:8">
      <c r="B5592" t="s">
        <v>1458</v>
      </c>
      <c r="C5592" t="s">
        <v>8363</v>
      </c>
      <c r="D5592">
        <v>1</v>
      </c>
      <c r="E5592" s="160">
        <v>45587</v>
      </c>
      <c r="F5592" s="160">
        <v>45588</v>
      </c>
      <c r="G5592" s="160">
        <v>45787</v>
      </c>
      <c r="H5592" s="160">
        <v>45823</v>
      </c>
    </row>
    <row r="5593" spans="2:8">
      <c r="B5593" t="s">
        <v>1500</v>
      </c>
      <c r="C5593" t="s">
        <v>6734</v>
      </c>
      <c r="D5593">
        <v>1</v>
      </c>
      <c r="E5593" s="160">
        <v>45589</v>
      </c>
      <c r="F5593" s="160">
        <v>45591</v>
      </c>
      <c r="G5593" s="160">
        <v>45789</v>
      </c>
      <c r="H5593" s="160">
        <v>45862</v>
      </c>
    </row>
    <row r="5594" spans="2:8">
      <c r="B5594" t="s">
        <v>1575</v>
      </c>
      <c r="C5594" t="s">
        <v>6735</v>
      </c>
      <c r="D5594">
        <v>1</v>
      </c>
      <c r="E5594" s="160">
        <v>45592</v>
      </c>
      <c r="F5594" s="160">
        <v>45593</v>
      </c>
      <c r="G5594" s="160">
        <v>45838</v>
      </c>
      <c r="H5594" s="160">
        <v>45869</v>
      </c>
    </row>
    <row r="5595" spans="2:8">
      <c r="B5595" t="s">
        <v>10018</v>
      </c>
      <c r="C5595" t="s">
        <v>10019</v>
      </c>
      <c r="D5595">
        <v>1</v>
      </c>
      <c r="E5595" s="160">
        <v>45594</v>
      </c>
      <c r="F5595" s="160">
        <v>45595</v>
      </c>
      <c r="G5595" s="160"/>
      <c r="H5595" s="160"/>
    </row>
    <row r="5596" spans="2:8">
      <c r="B5596" t="s">
        <v>1661</v>
      </c>
      <c r="C5596" t="s">
        <v>6736</v>
      </c>
      <c r="D5596">
        <v>1</v>
      </c>
      <c r="E5596" s="160">
        <v>45596</v>
      </c>
      <c r="F5596" s="160">
        <v>45598</v>
      </c>
      <c r="G5596" s="160"/>
      <c r="H5596" s="160"/>
    </row>
    <row r="5597" spans="2:8">
      <c r="B5597" t="s">
        <v>1716</v>
      </c>
      <c r="C5597" t="s">
        <v>6737</v>
      </c>
      <c r="D5597">
        <v>1</v>
      </c>
      <c r="E5597" s="160">
        <v>45599</v>
      </c>
      <c r="F5597" s="160">
        <v>45600</v>
      </c>
      <c r="G5597" s="160"/>
      <c r="H5597" s="160"/>
    </row>
    <row r="5598" spans="2:8">
      <c r="B5598" t="s">
        <v>1734</v>
      </c>
      <c r="C5598" t="s">
        <v>1735</v>
      </c>
      <c r="D5598">
        <v>1</v>
      </c>
      <c r="E5598" s="160">
        <v>45587</v>
      </c>
      <c r="F5598" s="160">
        <v>45588</v>
      </c>
      <c r="G5598" s="160"/>
      <c r="H5598" s="160"/>
    </row>
    <row r="5599" spans="2:8">
      <c r="B5599" t="s">
        <v>1766</v>
      </c>
      <c r="C5599" t="s">
        <v>6738</v>
      </c>
      <c r="D5599">
        <v>1</v>
      </c>
      <c r="E5599" s="160">
        <v>45589</v>
      </c>
      <c r="F5599" s="160">
        <v>45592</v>
      </c>
      <c r="G5599" s="160"/>
      <c r="H5599" s="160"/>
    </row>
    <row r="5600" spans="2:8">
      <c r="B5600" t="s">
        <v>1780</v>
      </c>
      <c r="C5600" t="s">
        <v>6739</v>
      </c>
      <c r="D5600">
        <v>1</v>
      </c>
      <c r="E5600" s="160">
        <v>45593</v>
      </c>
      <c r="F5600" s="160">
        <v>45595</v>
      </c>
      <c r="G5600" s="160"/>
      <c r="H5600" s="160"/>
    </row>
    <row r="5601" spans="2:8">
      <c r="B5601" t="s">
        <v>1806</v>
      </c>
      <c r="C5601" t="s">
        <v>1807</v>
      </c>
      <c r="D5601">
        <v>1</v>
      </c>
      <c r="E5601" s="160">
        <v>45596</v>
      </c>
      <c r="F5601" s="160">
        <v>45598</v>
      </c>
      <c r="G5601" s="160"/>
      <c r="H5601" s="160"/>
    </row>
    <row r="5602" spans="2:8">
      <c r="B5602" t="s">
        <v>1767</v>
      </c>
      <c r="C5602" t="s">
        <v>1768</v>
      </c>
      <c r="D5602">
        <v>1</v>
      </c>
      <c r="E5602" s="160">
        <v>45589</v>
      </c>
      <c r="F5602" s="160">
        <v>45591</v>
      </c>
      <c r="G5602" s="160"/>
      <c r="H5602" s="160"/>
    </row>
    <row r="5603" spans="2:8">
      <c r="B5603" t="s">
        <v>1775</v>
      </c>
      <c r="C5603" t="s">
        <v>6740</v>
      </c>
      <c r="D5603">
        <v>1</v>
      </c>
      <c r="E5603" s="160">
        <v>45592</v>
      </c>
      <c r="F5603" s="160">
        <v>45594</v>
      </c>
      <c r="G5603" s="160"/>
      <c r="H5603" s="160"/>
    </row>
    <row r="5604" spans="2:8">
      <c r="B5604" t="s">
        <v>1792</v>
      </c>
      <c r="C5604" t="s">
        <v>6741</v>
      </c>
      <c r="D5604">
        <v>1</v>
      </c>
      <c r="E5604" s="160">
        <v>45595</v>
      </c>
      <c r="F5604" s="160">
        <v>45598</v>
      </c>
      <c r="G5604" s="160"/>
      <c r="H5604" s="160"/>
    </row>
    <row r="5605" spans="2:8">
      <c r="B5605" t="s">
        <v>1833</v>
      </c>
      <c r="C5605" t="s">
        <v>1834</v>
      </c>
      <c r="D5605">
        <v>1</v>
      </c>
      <c r="E5605" s="160">
        <v>45599</v>
      </c>
      <c r="F5605" s="160">
        <v>45600</v>
      </c>
      <c r="G5605" s="160"/>
      <c r="H5605" s="160"/>
    </row>
    <row r="5606" spans="2:8">
      <c r="B5606" t="s">
        <v>2885</v>
      </c>
      <c r="C5606" t="s">
        <v>2886</v>
      </c>
      <c r="D5606">
        <v>1</v>
      </c>
      <c r="E5606" s="160">
        <v>45673</v>
      </c>
      <c r="F5606" s="160">
        <v>45675</v>
      </c>
      <c r="G5606" s="160"/>
      <c r="H5606" s="160"/>
    </row>
    <row r="5607" spans="2:8">
      <c r="B5607" t="s">
        <v>2913</v>
      </c>
      <c r="C5607" t="s">
        <v>2914</v>
      </c>
      <c r="D5607">
        <v>1</v>
      </c>
      <c r="E5607" s="160">
        <v>45676</v>
      </c>
      <c r="F5607" s="160">
        <v>45679</v>
      </c>
      <c r="G5607" s="160"/>
      <c r="H5607" s="160"/>
    </row>
    <row r="5608" spans="2:8">
      <c r="B5608" t="s">
        <v>2951</v>
      </c>
      <c r="C5608" t="s">
        <v>2952</v>
      </c>
      <c r="D5608">
        <v>1</v>
      </c>
      <c r="E5608" s="160">
        <v>45680</v>
      </c>
      <c r="F5608" s="160">
        <v>45684</v>
      </c>
      <c r="G5608" s="160"/>
      <c r="H5608" s="160"/>
    </row>
    <row r="5609" spans="2:8">
      <c r="B5609" t="s">
        <v>2994</v>
      </c>
      <c r="C5609" t="s">
        <v>2995</v>
      </c>
      <c r="D5609">
        <v>1</v>
      </c>
      <c r="E5609" s="160">
        <v>45756</v>
      </c>
      <c r="F5609" s="160">
        <v>45757</v>
      </c>
      <c r="G5609" s="160"/>
      <c r="H5609" s="160"/>
    </row>
    <row r="5610" spans="2:8">
      <c r="B5610" t="s">
        <v>2915</v>
      </c>
      <c r="C5610" t="s">
        <v>2916</v>
      </c>
      <c r="D5610">
        <v>1</v>
      </c>
      <c r="E5610" s="160">
        <v>45676</v>
      </c>
      <c r="F5610" s="160">
        <v>45677</v>
      </c>
      <c r="G5610" s="160"/>
      <c r="H5610" s="160"/>
    </row>
    <row r="5611" spans="2:8">
      <c r="B5611" t="s">
        <v>2953</v>
      </c>
      <c r="C5611" t="s">
        <v>2954</v>
      </c>
      <c r="D5611">
        <v>1</v>
      </c>
      <c r="E5611" s="160">
        <v>45678</v>
      </c>
      <c r="F5611" s="160">
        <v>45679</v>
      </c>
      <c r="G5611" s="160"/>
      <c r="H5611" s="160"/>
    </row>
    <row r="5612" spans="2:8">
      <c r="B5612" t="s">
        <v>3050</v>
      </c>
      <c r="C5612" t="s">
        <v>3051</v>
      </c>
      <c r="D5612">
        <v>1</v>
      </c>
      <c r="E5612" s="160">
        <v>45680</v>
      </c>
      <c r="F5612" s="160">
        <v>45682</v>
      </c>
      <c r="G5612" s="160"/>
      <c r="H5612" s="160"/>
    </row>
    <row r="5613" spans="2:8">
      <c r="B5613" t="s">
        <v>10020</v>
      </c>
      <c r="C5613" t="s">
        <v>7008</v>
      </c>
      <c r="D5613">
        <v>1</v>
      </c>
      <c r="E5613" s="160">
        <v>45601</v>
      </c>
      <c r="F5613" s="160">
        <v>45602</v>
      </c>
      <c r="G5613" s="160"/>
      <c r="H5613" s="160"/>
    </row>
    <row r="5614" spans="2:8">
      <c r="B5614" t="s">
        <v>10021</v>
      </c>
      <c r="C5614" t="s">
        <v>7009</v>
      </c>
      <c r="D5614">
        <v>1</v>
      </c>
      <c r="E5614" s="160">
        <v>45603</v>
      </c>
      <c r="F5614" s="160">
        <v>45605</v>
      </c>
      <c r="G5614" s="160"/>
      <c r="H5614" s="160"/>
    </row>
    <row r="5615" spans="2:8">
      <c r="B5615" t="s">
        <v>10022</v>
      </c>
      <c r="C5615" t="s">
        <v>7010</v>
      </c>
      <c r="D5615">
        <v>1</v>
      </c>
      <c r="E5615" s="160">
        <v>45633</v>
      </c>
      <c r="F5615" s="160">
        <v>45634</v>
      </c>
      <c r="G5615" s="160"/>
      <c r="H5615" s="160"/>
    </row>
    <row r="5616" spans="2:8">
      <c r="B5616" t="s">
        <v>10023</v>
      </c>
      <c r="C5616" t="s">
        <v>7011</v>
      </c>
      <c r="D5616">
        <v>1</v>
      </c>
      <c r="E5616" s="160">
        <v>45635</v>
      </c>
      <c r="F5616" s="160">
        <v>45636</v>
      </c>
      <c r="G5616" s="160"/>
      <c r="H5616" s="160"/>
    </row>
    <row r="5617" spans="2:8">
      <c r="B5617" t="s">
        <v>10024</v>
      </c>
      <c r="C5617" t="s">
        <v>7012</v>
      </c>
      <c r="D5617">
        <v>1</v>
      </c>
      <c r="E5617" s="160">
        <v>45649</v>
      </c>
      <c r="F5617" s="160">
        <v>45650</v>
      </c>
      <c r="G5617" s="160"/>
      <c r="H5617" s="160"/>
    </row>
    <row r="5618" spans="2:8">
      <c r="B5618" t="s">
        <v>1590</v>
      </c>
      <c r="C5618" t="s">
        <v>1591</v>
      </c>
      <c r="D5618">
        <v>1</v>
      </c>
      <c r="E5618" s="160">
        <v>45603</v>
      </c>
      <c r="F5618" s="160">
        <v>45607</v>
      </c>
      <c r="G5618" s="160">
        <v>45885</v>
      </c>
      <c r="H5618" s="160">
        <v>45895</v>
      </c>
    </row>
    <row r="5619" spans="2:8">
      <c r="B5619" t="s">
        <v>1635</v>
      </c>
      <c r="C5619" t="s">
        <v>1636</v>
      </c>
      <c r="D5619">
        <v>1</v>
      </c>
      <c r="E5619" s="160">
        <v>45608</v>
      </c>
      <c r="F5619" s="160">
        <v>45613</v>
      </c>
      <c r="G5619" s="160">
        <v>45885</v>
      </c>
      <c r="H5619" s="160">
        <v>45895</v>
      </c>
    </row>
    <row r="5620" spans="2:8">
      <c r="B5620" t="s">
        <v>1672</v>
      </c>
      <c r="C5620" t="s">
        <v>1673</v>
      </c>
      <c r="D5620">
        <v>1</v>
      </c>
      <c r="E5620" s="160">
        <v>45633</v>
      </c>
      <c r="F5620" s="160">
        <v>45641</v>
      </c>
      <c r="G5620" s="160">
        <v>45903</v>
      </c>
      <c r="H5620" s="160"/>
    </row>
    <row r="5621" spans="2:8">
      <c r="B5621" t="s">
        <v>1736</v>
      </c>
      <c r="C5621" t="s">
        <v>1737</v>
      </c>
      <c r="D5621">
        <v>1</v>
      </c>
      <c r="E5621" s="160">
        <v>45642</v>
      </c>
      <c r="F5621" s="160">
        <v>45647</v>
      </c>
      <c r="G5621" s="160">
        <v>45906</v>
      </c>
      <c r="H5621" s="160"/>
    </row>
    <row r="5622" spans="2:8">
      <c r="B5622" t="s">
        <v>1801</v>
      </c>
      <c r="C5622" t="s">
        <v>1802</v>
      </c>
      <c r="D5622">
        <v>1</v>
      </c>
      <c r="E5622" s="160">
        <v>45651</v>
      </c>
      <c r="F5622" s="160">
        <v>45656</v>
      </c>
      <c r="G5622" s="160">
        <v>45909</v>
      </c>
      <c r="H5622" s="160"/>
    </row>
    <row r="5623" spans="2:8">
      <c r="B5623" t="s">
        <v>1674</v>
      </c>
      <c r="C5623" t="s">
        <v>1675</v>
      </c>
      <c r="D5623">
        <v>1</v>
      </c>
      <c r="E5623" s="160">
        <v>45642</v>
      </c>
      <c r="F5623" s="160">
        <v>45644</v>
      </c>
      <c r="G5623" s="160"/>
      <c r="H5623" s="160"/>
    </row>
    <row r="5624" spans="2:8">
      <c r="B5624" t="s">
        <v>1688</v>
      </c>
      <c r="C5624" t="s">
        <v>1689</v>
      </c>
      <c r="D5624">
        <v>1</v>
      </c>
      <c r="E5624" s="160">
        <v>45645</v>
      </c>
      <c r="F5624" s="160">
        <v>45648</v>
      </c>
      <c r="G5624" s="160"/>
      <c r="H5624" s="160"/>
    </row>
    <row r="5625" spans="2:8" ht="14.45" customHeight="1">
      <c r="B5625" t="s">
        <v>10025</v>
      </c>
      <c r="C5625" t="s">
        <v>7013</v>
      </c>
      <c r="D5625">
        <v>1</v>
      </c>
      <c r="E5625" s="160">
        <v>45642</v>
      </c>
      <c r="F5625" s="160">
        <v>45643</v>
      </c>
      <c r="G5625" s="160"/>
      <c r="H5625" s="160"/>
    </row>
    <row r="5626" spans="2:8" ht="14.45" customHeight="1">
      <c r="B5626" t="s">
        <v>10026</v>
      </c>
      <c r="C5626" t="s">
        <v>7014</v>
      </c>
      <c r="D5626">
        <v>1</v>
      </c>
      <c r="E5626" s="160">
        <v>45644</v>
      </c>
      <c r="F5626" s="160">
        <v>45645</v>
      </c>
      <c r="G5626" s="160"/>
      <c r="H5626" s="160"/>
    </row>
    <row r="5627" spans="2:8" ht="14.45" customHeight="1">
      <c r="B5627" t="s">
        <v>1843</v>
      </c>
      <c r="C5627" t="s">
        <v>1844</v>
      </c>
      <c r="D5627">
        <v>1</v>
      </c>
      <c r="E5627" s="160">
        <v>45608</v>
      </c>
      <c r="F5627" s="160">
        <v>45613</v>
      </c>
      <c r="G5627" s="160">
        <v>45889</v>
      </c>
      <c r="H5627" s="160"/>
    </row>
    <row r="5628" spans="2:8" ht="14.45" customHeight="1">
      <c r="B5628" t="s">
        <v>1893</v>
      </c>
      <c r="C5628" t="s">
        <v>1894</v>
      </c>
      <c r="D5628">
        <v>1</v>
      </c>
      <c r="E5628" s="160">
        <v>45614</v>
      </c>
      <c r="F5628" s="160">
        <v>45619</v>
      </c>
      <c r="G5628" s="160">
        <v>45895</v>
      </c>
      <c r="H5628" s="160"/>
    </row>
    <row r="5629" spans="2:8">
      <c r="B5629" t="s">
        <v>1985</v>
      </c>
      <c r="C5629" t="s">
        <v>1986</v>
      </c>
      <c r="D5629">
        <v>1</v>
      </c>
      <c r="E5629" s="160">
        <v>45620</v>
      </c>
      <c r="F5629" s="160">
        <v>45629</v>
      </c>
      <c r="G5629" s="160">
        <v>45903</v>
      </c>
      <c r="H5629" s="160"/>
    </row>
    <row r="5630" spans="2:8">
      <c r="B5630" t="s">
        <v>2157</v>
      </c>
      <c r="C5630" t="s">
        <v>2158</v>
      </c>
      <c r="D5630">
        <v>1</v>
      </c>
      <c r="E5630" s="160">
        <v>45630</v>
      </c>
      <c r="F5630" s="160">
        <v>45636</v>
      </c>
      <c r="G5630" s="160"/>
      <c r="H5630" s="160"/>
    </row>
    <row r="5631" spans="2:8">
      <c r="B5631" t="s">
        <v>2293</v>
      </c>
      <c r="C5631" t="s">
        <v>2294</v>
      </c>
      <c r="D5631">
        <v>1</v>
      </c>
      <c r="E5631" s="160">
        <v>45668</v>
      </c>
      <c r="F5631" s="160">
        <v>45673</v>
      </c>
      <c r="G5631" s="160"/>
      <c r="H5631" s="160"/>
    </row>
    <row r="5632" spans="2:8">
      <c r="B5632" t="s">
        <v>2159</v>
      </c>
      <c r="C5632" t="s">
        <v>2160</v>
      </c>
      <c r="D5632">
        <v>1</v>
      </c>
      <c r="E5632" s="160">
        <v>45661</v>
      </c>
      <c r="F5632" s="160">
        <v>45663</v>
      </c>
      <c r="G5632" s="160"/>
      <c r="H5632" s="160"/>
    </row>
    <row r="5633" spans="2:8">
      <c r="B5633" t="s">
        <v>2221</v>
      </c>
      <c r="C5633" t="s">
        <v>2222</v>
      </c>
      <c r="D5633">
        <v>1</v>
      </c>
      <c r="E5633" s="160">
        <v>45664</v>
      </c>
      <c r="F5633" s="160">
        <v>45666</v>
      </c>
      <c r="G5633" s="160"/>
      <c r="H5633" s="160"/>
    </row>
    <row r="5634" spans="2:8">
      <c r="B5634" t="s">
        <v>2223</v>
      </c>
      <c r="C5634" t="s">
        <v>2224</v>
      </c>
      <c r="D5634">
        <v>1</v>
      </c>
      <c r="E5634" s="160">
        <v>45661</v>
      </c>
      <c r="F5634" s="160">
        <v>45662</v>
      </c>
      <c r="G5634" s="160"/>
      <c r="H5634" s="160"/>
    </row>
    <row r="5635" spans="2:8">
      <c r="B5635" t="s">
        <v>2247</v>
      </c>
      <c r="C5635" t="s">
        <v>2248</v>
      </c>
      <c r="D5635">
        <v>1</v>
      </c>
      <c r="E5635" s="160">
        <v>45663</v>
      </c>
      <c r="F5635" s="160">
        <v>45664</v>
      </c>
      <c r="G5635" s="160"/>
      <c r="H5635" s="160"/>
    </row>
    <row r="5636" spans="2:8">
      <c r="B5636" t="s">
        <v>2185</v>
      </c>
      <c r="C5636" t="s">
        <v>2186</v>
      </c>
      <c r="D5636">
        <v>1</v>
      </c>
      <c r="E5636" s="160">
        <v>45651</v>
      </c>
      <c r="F5636" s="160">
        <v>45652</v>
      </c>
      <c r="G5636" s="160"/>
      <c r="H5636" s="160"/>
    </row>
    <row r="5637" spans="2:8">
      <c r="B5637" t="s">
        <v>2225</v>
      </c>
      <c r="C5637" t="s">
        <v>2226</v>
      </c>
      <c r="D5637">
        <v>1</v>
      </c>
      <c r="E5637" s="160">
        <v>45654</v>
      </c>
      <c r="F5637" s="160">
        <v>45655</v>
      </c>
      <c r="G5637" s="160"/>
      <c r="H5637" s="160"/>
    </row>
    <row r="5638" spans="2:8">
      <c r="B5638" t="s">
        <v>2295</v>
      </c>
      <c r="C5638" t="s">
        <v>2296</v>
      </c>
      <c r="D5638">
        <v>1</v>
      </c>
      <c r="E5638" s="160">
        <v>45656</v>
      </c>
      <c r="F5638" s="160">
        <v>45657</v>
      </c>
      <c r="G5638" s="160"/>
      <c r="H5638" s="160"/>
    </row>
    <row r="5639" spans="2:8">
      <c r="B5639" t="s">
        <v>2161</v>
      </c>
      <c r="C5639" t="s">
        <v>2162</v>
      </c>
      <c r="D5639">
        <v>1</v>
      </c>
      <c r="E5639" s="160">
        <v>45654</v>
      </c>
      <c r="F5639" s="160">
        <v>45655</v>
      </c>
      <c r="G5639" s="160"/>
      <c r="H5639" s="160"/>
    </row>
    <row r="5640" spans="2:8">
      <c r="B5640" t="s">
        <v>2170</v>
      </c>
      <c r="C5640" t="s">
        <v>2171</v>
      </c>
      <c r="D5640">
        <v>1</v>
      </c>
      <c r="E5640" s="160">
        <v>45656</v>
      </c>
      <c r="F5640" s="160">
        <v>45657</v>
      </c>
      <c r="G5640" s="160"/>
      <c r="H5640" s="160"/>
    </row>
    <row r="5641" spans="2:8" ht="14.45" customHeight="1">
      <c r="B5641" t="s">
        <v>2187</v>
      </c>
      <c r="C5641" t="s">
        <v>2188</v>
      </c>
      <c r="D5641">
        <v>1</v>
      </c>
      <c r="E5641" s="160">
        <v>45658</v>
      </c>
      <c r="F5641" s="160">
        <v>45659</v>
      </c>
      <c r="G5641" s="160"/>
      <c r="H5641" s="160"/>
    </row>
    <row r="5642" spans="2:8" ht="14.45" customHeight="1">
      <c r="B5642" t="s">
        <v>2297</v>
      </c>
      <c r="C5642" t="s">
        <v>2298</v>
      </c>
      <c r="D5642">
        <v>1</v>
      </c>
      <c r="E5642" s="160">
        <v>45668</v>
      </c>
      <c r="F5642" s="160">
        <v>45669</v>
      </c>
      <c r="G5642" s="160"/>
      <c r="H5642" s="160"/>
    </row>
    <row r="5643" spans="2:8" ht="14.45" customHeight="1">
      <c r="B5643" t="s">
        <v>10027</v>
      </c>
      <c r="C5643" t="s">
        <v>7020</v>
      </c>
      <c r="D5643">
        <v>1</v>
      </c>
      <c r="E5643" s="160">
        <v>45633</v>
      </c>
      <c r="F5643" s="160">
        <v>45636</v>
      </c>
      <c r="G5643" s="160">
        <v>45892</v>
      </c>
      <c r="H5643" s="160"/>
    </row>
    <row r="5644" spans="2:8" ht="14.45" customHeight="1">
      <c r="B5644" t="s">
        <v>10028</v>
      </c>
      <c r="C5644" t="s">
        <v>7021</v>
      </c>
      <c r="D5644">
        <v>1</v>
      </c>
      <c r="E5644" s="160">
        <v>45637</v>
      </c>
      <c r="F5644" s="160">
        <v>45641</v>
      </c>
      <c r="G5644" s="160">
        <v>45903</v>
      </c>
      <c r="H5644" s="160"/>
    </row>
    <row r="5645" spans="2:8" ht="14.45" customHeight="1">
      <c r="B5645" t="s">
        <v>10029</v>
      </c>
      <c r="C5645" t="s">
        <v>7022</v>
      </c>
      <c r="D5645">
        <v>1</v>
      </c>
      <c r="E5645" s="160">
        <v>45642</v>
      </c>
      <c r="F5645" s="160">
        <v>45649</v>
      </c>
      <c r="G5645" s="160">
        <v>45906</v>
      </c>
      <c r="H5645" s="160"/>
    </row>
    <row r="5646" spans="2:8" ht="14.45" customHeight="1">
      <c r="B5646" t="s">
        <v>10030</v>
      </c>
      <c r="C5646" t="s">
        <v>7023</v>
      </c>
      <c r="D5646">
        <v>1</v>
      </c>
      <c r="E5646" s="160">
        <v>45650</v>
      </c>
      <c r="F5646" s="160">
        <v>45655</v>
      </c>
      <c r="G5646" s="160">
        <v>45909</v>
      </c>
      <c r="H5646" s="160"/>
    </row>
    <row r="5647" spans="2:8" ht="14.45" customHeight="1">
      <c r="B5647" t="s">
        <v>10031</v>
      </c>
      <c r="C5647" t="s">
        <v>7024</v>
      </c>
      <c r="D5647">
        <v>1</v>
      </c>
      <c r="E5647" s="160">
        <v>45656</v>
      </c>
      <c r="F5647" s="160">
        <v>45661</v>
      </c>
      <c r="G5647" s="160">
        <v>45914</v>
      </c>
      <c r="H5647" s="160"/>
    </row>
    <row r="5648" spans="2:8" ht="14.45" customHeight="1">
      <c r="B5648" t="s">
        <v>10032</v>
      </c>
      <c r="C5648" t="s">
        <v>7025</v>
      </c>
      <c r="D5648">
        <v>1</v>
      </c>
      <c r="E5648" s="160">
        <v>45637</v>
      </c>
      <c r="F5648" s="160">
        <v>45638</v>
      </c>
      <c r="G5648" s="160"/>
      <c r="H5648" s="160"/>
    </row>
    <row r="5649" spans="2:8" ht="14.45" customHeight="1">
      <c r="B5649" t="s">
        <v>10033</v>
      </c>
      <c r="C5649" t="s">
        <v>7026</v>
      </c>
      <c r="D5649">
        <v>1</v>
      </c>
      <c r="E5649" s="160">
        <v>45640</v>
      </c>
      <c r="F5649" s="160">
        <v>45641</v>
      </c>
      <c r="G5649" s="160"/>
      <c r="H5649" s="160"/>
    </row>
    <row r="5650" spans="2:8" ht="14.45" customHeight="1">
      <c r="B5650" t="s">
        <v>10034</v>
      </c>
      <c r="C5650" t="s">
        <v>7027</v>
      </c>
      <c r="D5650">
        <v>1</v>
      </c>
      <c r="E5650" s="160">
        <v>45642</v>
      </c>
      <c r="F5650" s="160">
        <v>45643</v>
      </c>
      <c r="G5650" s="160"/>
      <c r="H5650" s="160"/>
    </row>
    <row r="5651" spans="2:8" ht="14.45" customHeight="1">
      <c r="B5651" t="s">
        <v>10035</v>
      </c>
      <c r="C5651" t="s">
        <v>7028</v>
      </c>
      <c r="D5651">
        <v>1</v>
      </c>
      <c r="E5651" s="160">
        <v>45644</v>
      </c>
      <c r="F5651" s="160">
        <v>45645</v>
      </c>
      <c r="G5651" s="160"/>
      <c r="H5651" s="160"/>
    </row>
    <row r="5652" spans="2:8" ht="14.45" customHeight="1">
      <c r="B5652" t="s">
        <v>10036</v>
      </c>
      <c r="C5652" t="s">
        <v>7029</v>
      </c>
      <c r="D5652">
        <v>1</v>
      </c>
      <c r="E5652" s="160">
        <v>45655</v>
      </c>
      <c r="F5652" s="160">
        <v>45656</v>
      </c>
      <c r="G5652" s="160"/>
      <c r="H5652" s="160"/>
    </row>
    <row r="5653" spans="2:8" ht="14.45" customHeight="1">
      <c r="B5653" t="s">
        <v>1881</v>
      </c>
      <c r="C5653" t="s">
        <v>1882</v>
      </c>
      <c r="D5653">
        <v>1</v>
      </c>
      <c r="E5653" s="160">
        <v>45650</v>
      </c>
      <c r="F5653" s="160">
        <v>45651</v>
      </c>
      <c r="G5653" s="160"/>
      <c r="H5653" s="160"/>
    </row>
    <row r="5654" spans="2:8" ht="14.45" customHeight="1">
      <c r="B5654" t="s">
        <v>1913</v>
      </c>
      <c r="C5654" t="s">
        <v>1914</v>
      </c>
      <c r="D5654">
        <v>1</v>
      </c>
      <c r="E5654" s="160">
        <v>45652</v>
      </c>
      <c r="F5654" s="160">
        <v>45654</v>
      </c>
      <c r="G5654" s="160"/>
      <c r="H5654" s="160"/>
    </row>
    <row r="5655" spans="2:8">
      <c r="B5655" t="s">
        <v>3072</v>
      </c>
      <c r="C5655" t="s">
        <v>3073</v>
      </c>
      <c r="D5655">
        <v>1</v>
      </c>
      <c r="E5655" s="160">
        <v>45767</v>
      </c>
      <c r="F5655" s="160">
        <v>45769</v>
      </c>
      <c r="G5655" s="160"/>
      <c r="H5655" s="160"/>
    </row>
    <row r="5656" spans="2:8">
      <c r="B5656" t="s">
        <v>3221</v>
      </c>
      <c r="C5656" t="s">
        <v>3222</v>
      </c>
      <c r="D5656">
        <v>1</v>
      </c>
      <c r="E5656" s="160">
        <v>45770</v>
      </c>
      <c r="F5656" s="160">
        <v>45773</v>
      </c>
      <c r="G5656" s="160"/>
      <c r="H5656" s="160"/>
    </row>
    <row r="5657" spans="2:8">
      <c r="B5657" t="s">
        <v>3336</v>
      </c>
      <c r="C5657" t="s">
        <v>3337</v>
      </c>
      <c r="D5657">
        <v>1</v>
      </c>
      <c r="E5657" s="160">
        <v>45774</v>
      </c>
      <c r="F5657" s="160">
        <v>45776</v>
      </c>
      <c r="G5657" s="160"/>
      <c r="H5657" s="160"/>
    </row>
    <row r="5658" spans="2:8">
      <c r="B5658" t="s">
        <v>3473</v>
      </c>
      <c r="C5658" t="s">
        <v>3474</v>
      </c>
      <c r="D5658">
        <v>1</v>
      </c>
      <c r="E5658" s="160">
        <v>45782</v>
      </c>
      <c r="F5658" s="160">
        <v>45784</v>
      </c>
      <c r="G5658" s="160"/>
      <c r="H5658" s="160"/>
    </row>
    <row r="5659" spans="2:8">
      <c r="B5659" t="s">
        <v>10037</v>
      </c>
      <c r="C5659" t="s">
        <v>7066</v>
      </c>
      <c r="D5659">
        <v>1</v>
      </c>
      <c r="E5659" s="160">
        <v>45775</v>
      </c>
      <c r="F5659" s="160">
        <v>45777</v>
      </c>
      <c r="G5659" s="160"/>
      <c r="H5659" s="160"/>
    </row>
    <row r="5660" spans="2:8">
      <c r="B5660" t="s">
        <v>10038</v>
      </c>
      <c r="C5660" t="s">
        <v>7067</v>
      </c>
      <c r="D5660">
        <v>1</v>
      </c>
      <c r="E5660" s="160">
        <v>45778</v>
      </c>
      <c r="F5660" s="160">
        <v>45781</v>
      </c>
      <c r="G5660" s="160"/>
      <c r="H5660" s="160"/>
    </row>
    <row r="5661" spans="2:8">
      <c r="B5661" t="s">
        <v>3223</v>
      </c>
      <c r="C5661" t="s">
        <v>3224</v>
      </c>
      <c r="D5661">
        <v>1</v>
      </c>
      <c r="E5661" s="160">
        <v>45770</v>
      </c>
      <c r="F5661" s="160">
        <v>45771</v>
      </c>
      <c r="G5661" s="160"/>
      <c r="H5661" s="160"/>
    </row>
    <row r="5662" spans="2:8">
      <c r="B5662" t="s">
        <v>3295</v>
      </c>
      <c r="C5662" t="s">
        <v>3296</v>
      </c>
      <c r="D5662">
        <v>1</v>
      </c>
      <c r="E5662" s="160">
        <v>45773</v>
      </c>
      <c r="F5662" s="160">
        <v>45774</v>
      </c>
      <c r="G5662" s="160"/>
      <c r="H5662" s="160"/>
    </row>
    <row r="5663" spans="2:8">
      <c r="B5663" t="s">
        <v>3367</v>
      </c>
      <c r="C5663" t="s">
        <v>3368</v>
      </c>
      <c r="D5663">
        <v>1</v>
      </c>
      <c r="E5663" s="160">
        <v>45775</v>
      </c>
      <c r="F5663" s="160">
        <v>45776</v>
      </c>
      <c r="G5663" s="160"/>
      <c r="H5663" s="160"/>
    </row>
    <row r="5664" spans="2:8">
      <c r="B5664" t="s">
        <v>3449</v>
      </c>
      <c r="C5664" t="s">
        <v>3450</v>
      </c>
      <c r="D5664">
        <v>1</v>
      </c>
      <c r="E5664" s="160">
        <v>45777</v>
      </c>
      <c r="F5664" s="160">
        <v>45781</v>
      </c>
      <c r="G5664" s="160"/>
      <c r="H5664" s="160"/>
    </row>
    <row r="5665" spans="2:8" ht="14.45" customHeight="1">
      <c r="B5665" t="s">
        <v>3585</v>
      </c>
      <c r="C5665" t="s">
        <v>3586</v>
      </c>
      <c r="D5665">
        <v>1</v>
      </c>
      <c r="E5665" s="160">
        <v>45784</v>
      </c>
      <c r="F5665" s="160">
        <v>45788</v>
      </c>
      <c r="G5665" s="160"/>
      <c r="H5665" s="160"/>
    </row>
    <row r="5666" spans="2:8">
      <c r="B5666" t="s">
        <v>3679</v>
      </c>
      <c r="C5666" t="s">
        <v>3680</v>
      </c>
      <c r="D5666">
        <v>1</v>
      </c>
      <c r="E5666" s="160">
        <v>45782</v>
      </c>
      <c r="F5666" s="160">
        <v>45783</v>
      </c>
      <c r="G5666" s="160"/>
      <c r="H5666" s="160"/>
    </row>
    <row r="5667" spans="2:8">
      <c r="B5667" t="s">
        <v>10039</v>
      </c>
      <c r="C5667" t="s">
        <v>7068</v>
      </c>
      <c r="D5667">
        <v>1</v>
      </c>
      <c r="E5667" s="160">
        <v>45773</v>
      </c>
      <c r="F5667" s="160">
        <v>45774</v>
      </c>
      <c r="G5667" s="160"/>
      <c r="H5667" s="160"/>
    </row>
    <row r="5668" spans="2:8" ht="14.45" customHeight="1">
      <c r="B5668" t="s">
        <v>10040</v>
      </c>
      <c r="C5668" t="s">
        <v>7069</v>
      </c>
      <c r="D5668">
        <v>1</v>
      </c>
      <c r="E5668" s="160">
        <v>45775</v>
      </c>
      <c r="F5668" s="160">
        <v>45776</v>
      </c>
      <c r="G5668" s="160"/>
      <c r="H5668" s="160"/>
    </row>
    <row r="5669" spans="2:8">
      <c r="B5669" t="s">
        <v>10041</v>
      </c>
      <c r="C5669" t="s">
        <v>7070</v>
      </c>
      <c r="D5669">
        <v>1</v>
      </c>
      <c r="E5669" s="160">
        <v>45777</v>
      </c>
      <c r="F5669" s="160">
        <v>45778</v>
      </c>
      <c r="G5669" s="160"/>
      <c r="H5669" s="160"/>
    </row>
    <row r="5670" spans="2:8" ht="14.45" customHeight="1">
      <c r="B5670" t="s">
        <v>10042</v>
      </c>
      <c r="C5670" t="s">
        <v>7071</v>
      </c>
      <c r="D5670">
        <v>1</v>
      </c>
      <c r="E5670" s="160">
        <v>45782</v>
      </c>
      <c r="F5670" s="160">
        <v>45783</v>
      </c>
      <c r="G5670" s="160"/>
      <c r="H5670" s="160"/>
    </row>
    <row r="5671" spans="2:8" ht="14.45" customHeight="1">
      <c r="B5671" t="s">
        <v>10043</v>
      </c>
      <c r="C5671" t="s">
        <v>7072</v>
      </c>
      <c r="D5671">
        <v>1</v>
      </c>
      <c r="E5671" s="160">
        <v>45775</v>
      </c>
      <c r="F5671" s="160">
        <v>45776</v>
      </c>
      <c r="G5671" s="160"/>
      <c r="H5671" s="160"/>
    </row>
    <row r="5672" spans="2:8">
      <c r="B5672" t="s">
        <v>10044</v>
      </c>
      <c r="C5672" t="s">
        <v>7073</v>
      </c>
      <c r="D5672">
        <v>1</v>
      </c>
      <c r="E5672" s="160">
        <v>45777</v>
      </c>
      <c r="F5672" s="160">
        <v>45778</v>
      </c>
      <c r="G5672" s="160"/>
      <c r="H5672" s="160"/>
    </row>
    <row r="5673" spans="2:8">
      <c r="B5673" t="s">
        <v>10045</v>
      </c>
      <c r="C5673" t="s">
        <v>7074</v>
      </c>
      <c r="D5673">
        <v>1</v>
      </c>
      <c r="E5673" s="160">
        <v>45782</v>
      </c>
      <c r="F5673" s="160">
        <v>45783</v>
      </c>
      <c r="G5673" s="160"/>
      <c r="H5673" s="160"/>
    </row>
    <row r="5674" spans="2:8">
      <c r="B5674" t="s">
        <v>3297</v>
      </c>
      <c r="C5674" t="s">
        <v>3298</v>
      </c>
      <c r="D5674">
        <v>1</v>
      </c>
      <c r="E5674" s="160">
        <v>45777</v>
      </c>
      <c r="F5674" s="160">
        <v>45778</v>
      </c>
      <c r="G5674" s="160"/>
      <c r="H5674" s="160"/>
    </row>
    <row r="5675" spans="2:8">
      <c r="B5675" t="s">
        <v>3338</v>
      </c>
      <c r="C5675" t="s">
        <v>3339</v>
      </c>
      <c r="D5675">
        <v>1</v>
      </c>
      <c r="E5675" s="160">
        <v>45780</v>
      </c>
      <c r="F5675" s="160">
        <v>45781</v>
      </c>
      <c r="G5675" s="160"/>
      <c r="H5675" s="160"/>
    </row>
    <row r="5676" spans="2:8">
      <c r="B5676" t="s">
        <v>3409</v>
      </c>
      <c r="C5676" t="s">
        <v>3410</v>
      </c>
      <c r="D5676">
        <v>1</v>
      </c>
      <c r="E5676" s="160">
        <v>45782</v>
      </c>
      <c r="F5676" s="160">
        <v>45783</v>
      </c>
      <c r="G5676" s="160"/>
      <c r="H5676" s="160"/>
    </row>
    <row r="5677" spans="2:8" ht="14.45" customHeight="1">
      <c r="B5677" t="s">
        <v>10046</v>
      </c>
      <c r="C5677" t="s">
        <v>8104</v>
      </c>
      <c r="D5677">
        <v>1</v>
      </c>
      <c r="E5677" s="160">
        <v>45665</v>
      </c>
      <c r="F5677" s="160">
        <v>45666</v>
      </c>
      <c r="G5677" s="160">
        <v>45871</v>
      </c>
      <c r="H5677" s="160"/>
    </row>
    <row r="5678" spans="2:8">
      <c r="B5678" t="s">
        <v>10047</v>
      </c>
      <c r="C5678" t="s">
        <v>8105</v>
      </c>
      <c r="D5678">
        <v>1</v>
      </c>
      <c r="E5678" s="160">
        <v>45668</v>
      </c>
      <c r="F5678" s="160">
        <v>45669</v>
      </c>
      <c r="G5678" s="160">
        <v>45873</v>
      </c>
      <c r="H5678" s="160"/>
    </row>
    <row r="5679" spans="2:8" ht="14.45" customHeight="1">
      <c r="B5679" t="s">
        <v>10048</v>
      </c>
      <c r="C5679" t="s">
        <v>8106</v>
      </c>
      <c r="D5679">
        <v>1</v>
      </c>
      <c r="E5679" s="160">
        <v>45670</v>
      </c>
      <c r="F5679" s="160">
        <v>45671</v>
      </c>
      <c r="G5679" s="160"/>
      <c r="H5679" s="160"/>
    </row>
    <row r="5680" spans="2:8">
      <c r="B5680" t="s">
        <v>10049</v>
      </c>
      <c r="C5680" t="s">
        <v>8107</v>
      </c>
      <c r="D5680">
        <v>1</v>
      </c>
      <c r="E5680" s="160">
        <v>45672</v>
      </c>
      <c r="F5680" s="160">
        <v>45673</v>
      </c>
      <c r="G5680" s="160"/>
      <c r="H5680" s="160"/>
    </row>
    <row r="5681" spans="2:8" ht="14.45" customHeight="1">
      <c r="B5681" t="s">
        <v>10050</v>
      </c>
      <c r="C5681" t="s">
        <v>8108</v>
      </c>
      <c r="D5681">
        <v>1</v>
      </c>
      <c r="E5681" s="160">
        <v>45675</v>
      </c>
      <c r="F5681" s="160">
        <v>45676</v>
      </c>
      <c r="G5681" s="160"/>
      <c r="H5681" s="160"/>
    </row>
    <row r="5682" spans="2:8" ht="14.45" customHeight="1">
      <c r="B5682" t="s">
        <v>1487</v>
      </c>
      <c r="C5682" t="s">
        <v>1488</v>
      </c>
      <c r="D5682">
        <v>1</v>
      </c>
      <c r="E5682" s="160">
        <v>45655</v>
      </c>
      <c r="F5682" s="160">
        <v>45656</v>
      </c>
      <c r="G5682" s="160">
        <v>45753</v>
      </c>
      <c r="H5682" s="160">
        <v>45869</v>
      </c>
    </row>
    <row r="5683" spans="2:8" ht="14.45" customHeight="1">
      <c r="B5683" t="s">
        <v>10051</v>
      </c>
      <c r="C5683" t="s">
        <v>10052</v>
      </c>
      <c r="D5683">
        <v>1</v>
      </c>
      <c r="E5683" s="160">
        <v>45657</v>
      </c>
      <c r="F5683" s="160">
        <v>45658</v>
      </c>
      <c r="G5683" s="160">
        <v>45871</v>
      </c>
      <c r="H5683" s="160">
        <v>45872</v>
      </c>
    </row>
    <row r="5684" spans="2:8">
      <c r="B5684" t="s">
        <v>1637</v>
      </c>
      <c r="C5684" t="s">
        <v>1638</v>
      </c>
      <c r="D5684">
        <v>1</v>
      </c>
      <c r="E5684" s="160">
        <v>45657</v>
      </c>
      <c r="F5684" s="160">
        <v>45658</v>
      </c>
      <c r="G5684" s="160">
        <v>45754</v>
      </c>
      <c r="H5684" s="160">
        <v>45869</v>
      </c>
    </row>
    <row r="5685" spans="2:8">
      <c r="B5685" t="s">
        <v>10053</v>
      </c>
      <c r="C5685" t="s">
        <v>10054</v>
      </c>
      <c r="D5685">
        <v>1</v>
      </c>
      <c r="E5685" s="160">
        <v>45659</v>
      </c>
      <c r="F5685" s="160">
        <v>45661</v>
      </c>
      <c r="G5685" s="160">
        <v>45873</v>
      </c>
      <c r="H5685" s="160">
        <v>45874</v>
      </c>
    </row>
    <row r="5686" spans="2:8">
      <c r="B5686" t="s">
        <v>1769</v>
      </c>
      <c r="C5686" t="s">
        <v>1770</v>
      </c>
      <c r="D5686">
        <v>1</v>
      </c>
      <c r="E5686" s="160">
        <v>45659</v>
      </c>
      <c r="F5686" s="160">
        <v>45662</v>
      </c>
      <c r="G5686" s="160">
        <v>45755</v>
      </c>
      <c r="H5686" s="160">
        <v>45866</v>
      </c>
    </row>
    <row r="5687" spans="2:8">
      <c r="B5687" t="s">
        <v>10055</v>
      </c>
      <c r="C5687" t="s">
        <v>10056</v>
      </c>
      <c r="D5687">
        <v>1</v>
      </c>
      <c r="E5687" s="160">
        <v>45663</v>
      </c>
      <c r="F5687" s="160">
        <v>45664</v>
      </c>
      <c r="G5687" s="160">
        <v>45875</v>
      </c>
      <c r="H5687" s="160">
        <v>45876</v>
      </c>
    </row>
    <row r="5688" spans="2:8">
      <c r="B5688" t="s">
        <v>1845</v>
      </c>
      <c r="C5688" t="s">
        <v>1846</v>
      </c>
      <c r="D5688">
        <v>1</v>
      </c>
      <c r="E5688" s="160">
        <v>45663</v>
      </c>
      <c r="F5688" s="160">
        <v>45664</v>
      </c>
      <c r="G5688" s="160">
        <v>45763</v>
      </c>
      <c r="H5688" s="160">
        <v>45869</v>
      </c>
    </row>
    <row r="5689" spans="2:8">
      <c r="B5689" t="s">
        <v>10057</v>
      </c>
      <c r="C5689" t="s">
        <v>10058</v>
      </c>
      <c r="D5689">
        <v>1</v>
      </c>
      <c r="E5689" s="160">
        <v>45665</v>
      </c>
      <c r="F5689" s="160">
        <v>45666</v>
      </c>
      <c r="G5689" s="160">
        <v>45878</v>
      </c>
      <c r="H5689" s="160">
        <v>45879</v>
      </c>
    </row>
    <row r="5690" spans="2:8">
      <c r="B5690" t="s">
        <v>2055</v>
      </c>
      <c r="C5690" t="s">
        <v>2056</v>
      </c>
      <c r="D5690">
        <v>1</v>
      </c>
      <c r="E5690" s="160">
        <v>45665</v>
      </c>
      <c r="F5690" s="160">
        <v>45668</v>
      </c>
      <c r="G5690" s="160">
        <v>45792</v>
      </c>
      <c r="H5690" s="160">
        <v>45869</v>
      </c>
    </row>
    <row r="5691" spans="2:8">
      <c r="B5691" t="s">
        <v>10059</v>
      </c>
      <c r="C5691" t="s">
        <v>10060</v>
      </c>
      <c r="D5691">
        <v>1</v>
      </c>
      <c r="E5691" s="160">
        <v>45669</v>
      </c>
      <c r="F5691" s="160">
        <v>45670</v>
      </c>
      <c r="G5691" s="160">
        <v>45880</v>
      </c>
      <c r="H5691" s="160">
        <v>45881</v>
      </c>
    </row>
    <row r="5692" spans="2:8">
      <c r="B5692" t="s">
        <v>1447</v>
      </c>
      <c r="C5692" t="s">
        <v>1448</v>
      </c>
      <c r="D5692">
        <v>1</v>
      </c>
      <c r="E5692" s="160">
        <v>45657</v>
      </c>
      <c r="F5692" s="160">
        <v>45659</v>
      </c>
      <c r="G5692" s="160">
        <v>45755</v>
      </c>
      <c r="H5692" s="160">
        <v>45791</v>
      </c>
    </row>
    <row r="5693" spans="2:8">
      <c r="B5693" t="s">
        <v>10061</v>
      </c>
      <c r="C5693" t="s">
        <v>10062</v>
      </c>
      <c r="D5693">
        <v>1</v>
      </c>
      <c r="E5693" s="160">
        <v>45661</v>
      </c>
      <c r="F5693" s="160">
        <v>45662</v>
      </c>
      <c r="G5693" s="160">
        <v>45873</v>
      </c>
      <c r="H5693" s="160">
        <v>45874</v>
      </c>
    </row>
    <row r="5694" spans="2:8">
      <c r="B5694" t="s">
        <v>1489</v>
      </c>
      <c r="C5694" t="s">
        <v>1490</v>
      </c>
      <c r="D5694">
        <v>1</v>
      </c>
      <c r="E5694" s="160">
        <v>45661</v>
      </c>
      <c r="F5694" s="160">
        <v>45663</v>
      </c>
      <c r="G5694" s="160">
        <v>45763</v>
      </c>
      <c r="H5694" s="160">
        <v>45809</v>
      </c>
    </row>
    <row r="5695" spans="2:8">
      <c r="B5695" t="s">
        <v>10063</v>
      </c>
      <c r="C5695" t="s">
        <v>10064</v>
      </c>
      <c r="D5695">
        <v>1</v>
      </c>
      <c r="E5695" s="160">
        <v>45664</v>
      </c>
      <c r="F5695" s="160">
        <v>45665</v>
      </c>
      <c r="G5695" s="160">
        <v>45875</v>
      </c>
      <c r="H5695" s="160">
        <v>45876</v>
      </c>
    </row>
    <row r="5696" spans="2:8">
      <c r="B5696" t="s">
        <v>1541</v>
      </c>
      <c r="C5696" t="s">
        <v>1542</v>
      </c>
      <c r="D5696">
        <v>1</v>
      </c>
      <c r="E5696" s="160">
        <v>45664</v>
      </c>
      <c r="F5696" s="160">
        <v>45666</v>
      </c>
      <c r="G5696" s="160">
        <v>45764</v>
      </c>
      <c r="H5696" s="160">
        <v>45801</v>
      </c>
    </row>
    <row r="5697" spans="2:8">
      <c r="B5697" t="s">
        <v>10065</v>
      </c>
      <c r="C5697" t="s">
        <v>10066</v>
      </c>
      <c r="D5697">
        <v>1</v>
      </c>
      <c r="E5697" s="160">
        <v>45668</v>
      </c>
      <c r="F5697" s="160">
        <v>45669</v>
      </c>
      <c r="G5697" s="160">
        <v>45878</v>
      </c>
      <c r="H5697" s="160">
        <v>45879</v>
      </c>
    </row>
    <row r="5698" spans="2:8">
      <c r="B5698" t="s">
        <v>1576</v>
      </c>
      <c r="C5698" t="s">
        <v>1577</v>
      </c>
      <c r="D5698">
        <v>1</v>
      </c>
      <c r="E5698" s="160">
        <v>45668</v>
      </c>
      <c r="F5698" s="160">
        <v>45670</v>
      </c>
      <c r="G5698" s="160">
        <v>45767</v>
      </c>
      <c r="H5698" s="160">
        <v>45803</v>
      </c>
    </row>
    <row r="5699" spans="2:8">
      <c r="B5699" t="s">
        <v>10067</v>
      </c>
      <c r="C5699" t="s">
        <v>10068</v>
      </c>
      <c r="D5699">
        <v>1</v>
      </c>
      <c r="E5699" s="160">
        <v>45671</v>
      </c>
      <c r="F5699" s="160">
        <v>45672</v>
      </c>
      <c r="G5699" s="160">
        <v>45880</v>
      </c>
      <c r="H5699" s="160">
        <v>45881</v>
      </c>
    </row>
    <row r="5700" spans="2:8">
      <c r="B5700" t="s">
        <v>1625</v>
      </c>
      <c r="C5700" t="s">
        <v>1626</v>
      </c>
      <c r="D5700">
        <v>1</v>
      </c>
      <c r="E5700" s="160">
        <v>45671</v>
      </c>
      <c r="F5700" s="160">
        <v>45675</v>
      </c>
      <c r="G5700" s="160">
        <v>45792</v>
      </c>
      <c r="H5700" s="160">
        <v>45829</v>
      </c>
    </row>
    <row r="5701" spans="2:8">
      <c r="B5701" t="s">
        <v>10069</v>
      </c>
      <c r="C5701" t="s">
        <v>10070</v>
      </c>
      <c r="D5701">
        <v>1</v>
      </c>
      <c r="E5701" s="160">
        <v>45676</v>
      </c>
      <c r="F5701" s="160">
        <v>45677</v>
      </c>
      <c r="G5701" s="160">
        <v>45882</v>
      </c>
      <c r="H5701" s="160"/>
    </row>
    <row r="5702" spans="2:8">
      <c r="B5702" t="s">
        <v>10071</v>
      </c>
      <c r="C5702" t="s">
        <v>7030</v>
      </c>
      <c r="D5702">
        <v>1</v>
      </c>
      <c r="E5702" s="160">
        <v>45661</v>
      </c>
      <c r="F5702" s="160">
        <v>45662</v>
      </c>
      <c r="G5702" s="160">
        <v>45753</v>
      </c>
      <c r="H5702" s="160">
        <v>45770</v>
      </c>
    </row>
    <row r="5703" spans="2:8">
      <c r="B5703" t="s">
        <v>10072</v>
      </c>
      <c r="C5703" t="s">
        <v>7031</v>
      </c>
      <c r="D5703">
        <v>1</v>
      </c>
      <c r="E5703" s="160">
        <v>45663</v>
      </c>
      <c r="F5703" s="160">
        <v>45664</v>
      </c>
      <c r="G5703" s="160">
        <v>45767</v>
      </c>
      <c r="H5703" s="160">
        <v>45784</v>
      </c>
    </row>
    <row r="5704" spans="2:8">
      <c r="B5704" t="s">
        <v>10073</v>
      </c>
      <c r="C5704" t="s">
        <v>1402</v>
      </c>
      <c r="D5704">
        <v>1</v>
      </c>
      <c r="E5704" s="160">
        <v>45665</v>
      </c>
      <c r="F5704" s="160">
        <v>45666</v>
      </c>
      <c r="G5704" s="160"/>
      <c r="H5704" s="160"/>
    </row>
    <row r="5705" spans="2:8" ht="14.45" customHeight="1">
      <c r="B5705" t="s">
        <v>10074</v>
      </c>
      <c r="C5705" t="s">
        <v>7032</v>
      </c>
      <c r="D5705">
        <v>1</v>
      </c>
      <c r="E5705" s="160">
        <v>45668</v>
      </c>
      <c r="F5705" s="160">
        <v>45669</v>
      </c>
      <c r="G5705" s="160"/>
      <c r="H5705" s="160"/>
    </row>
    <row r="5706" spans="2:8" ht="14.45" customHeight="1">
      <c r="B5706" t="s">
        <v>10075</v>
      </c>
      <c r="C5706" t="s">
        <v>7033</v>
      </c>
      <c r="D5706">
        <v>1</v>
      </c>
      <c r="E5706" s="160">
        <v>45670</v>
      </c>
      <c r="F5706" s="160">
        <v>45671</v>
      </c>
      <c r="G5706" s="160"/>
      <c r="H5706" s="160"/>
    </row>
    <row r="5707" spans="2:8">
      <c r="B5707" t="s">
        <v>10076</v>
      </c>
      <c r="C5707" t="s">
        <v>7034</v>
      </c>
      <c r="D5707">
        <v>1</v>
      </c>
      <c r="E5707" s="160">
        <v>45663</v>
      </c>
      <c r="F5707" s="160">
        <v>45664</v>
      </c>
      <c r="G5707" s="160">
        <v>45755</v>
      </c>
      <c r="H5707" s="160">
        <v>45773</v>
      </c>
    </row>
    <row r="5708" spans="2:8">
      <c r="B5708" t="s">
        <v>10077</v>
      </c>
      <c r="C5708" t="s">
        <v>10078</v>
      </c>
      <c r="D5708">
        <v>1</v>
      </c>
      <c r="E5708" s="160">
        <v>45665</v>
      </c>
      <c r="F5708" s="160">
        <v>45666</v>
      </c>
      <c r="G5708" s="160">
        <v>45871</v>
      </c>
      <c r="H5708" s="160">
        <v>45872</v>
      </c>
    </row>
    <row r="5709" spans="2:8">
      <c r="B5709" t="s">
        <v>10079</v>
      </c>
      <c r="C5709" t="s">
        <v>7035</v>
      </c>
      <c r="D5709">
        <v>1</v>
      </c>
      <c r="E5709" s="160">
        <v>45665</v>
      </c>
      <c r="F5709" s="160">
        <v>45666</v>
      </c>
      <c r="G5709" s="160">
        <v>45767</v>
      </c>
      <c r="H5709" s="160">
        <v>45784</v>
      </c>
    </row>
    <row r="5710" spans="2:8" ht="14.45" customHeight="1">
      <c r="B5710" t="s">
        <v>10080</v>
      </c>
      <c r="C5710" t="s">
        <v>10081</v>
      </c>
      <c r="D5710">
        <v>1</v>
      </c>
      <c r="E5710" s="160">
        <v>45668</v>
      </c>
      <c r="F5710" s="160">
        <v>45669</v>
      </c>
      <c r="G5710" s="160">
        <v>45873</v>
      </c>
      <c r="H5710" s="160">
        <v>45874</v>
      </c>
    </row>
    <row r="5711" spans="2:8">
      <c r="B5711" t="s">
        <v>10082</v>
      </c>
      <c r="C5711" t="s">
        <v>1367</v>
      </c>
      <c r="D5711">
        <v>1</v>
      </c>
      <c r="E5711" s="160">
        <v>45670</v>
      </c>
      <c r="F5711" s="160">
        <v>45671</v>
      </c>
      <c r="G5711" s="160"/>
      <c r="H5711" s="160"/>
    </row>
    <row r="5712" spans="2:8" ht="14.45" customHeight="1">
      <c r="B5712" t="s">
        <v>10083</v>
      </c>
      <c r="C5712" t="s">
        <v>7036</v>
      </c>
      <c r="D5712">
        <v>1</v>
      </c>
      <c r="E5712" s="160">
        <v>45672</v>
      </c>
      <c r="F5712" s="160">
        <v>45673</v>
      </c>
      <c r="G5712" s="160"/>
      <c r="H5712" s="160"/>
    </row>
    <row r="5713" spans="2:8" ht="14.45" customHeight="1">
      <c r="B5713" t="s">
        <v>10084</v>
      </c>
      <c r="C5713" t="s">
        <v>7037</v>
      </c>
      <c r="D5713">
        <v>1</v>
      </c>
      <c r="E5713" s="160">
        <v>45675</v>
      </c>
      <c r="F5713" s="160">
        <v>45676</v>
      </c>
      <c r="G5713" s="160"/>
      <c r="H5713" s="160"/>
    </row>
    <row r="5714" spans="2:8" ht="14.45" customHeight="1">
      <c r="B5714" t="s">
        <v>2026</v>
      </c>
      <c r="C5714" t="s">
        <v>2027</v>
      </c>
      <c r="D5714">
        <v>1</v>
      </c>
      <c r="E5714" s="160">
        <v>45678</v>
      </c>
      <c r="F5714" s="160">
        <v>45680</v>
      </c>
      <c r="G5714" s="160"/>
      <c r="H5714" s="160"/>
    </row>
    <row r="5715" spans="2:8" ht="14.45" customHeight="1">
      <c r="B5715" t="s">
        <v>2064</v>
      </c>
      <c r="C5715" t="s">
        <v>2065</v>
      </c>
      <c r="D5715">
        <v>1</v>
      </c>
      <c r="E5715" s="160">
        <v>45682</v>
      </c>
      <c r="F5715" s="160">
        <v>45684</v>
      </c>
      <c r="G5715" s="160"/>
      <c r="H5715" s="160"/>
    </row>
    <row r="5716" spans="2:8" ht="14.45" customHeight="1">
      <c r="B5716" t="s">
        <v>2121</v>
      </c>
      <c r="C5716" t="s">
        <v>2122</v>
      </c>
      <c r="D5716">
        <v>1</v>
      </c>
      <c r="E5716" s="160">
        <v>45685</v>
      </c>
      <c r="F5716" s="160">
        <v>45689</v>
      </c>
      <c r="G5716" s="160"/>
      <c r="H5716" s="160"/>
    </row>
    <row r="5717" spans="2:8" ht="14.45" customHeight="1">
      <c r="B5717" t="s">
        <v>2189</v>
      </c>
      <c r="C5717" t="s">
        <v>2190</v>
      </c>
      <c r="D5717">
        <v>1</v>
      </c>
      <c r="E5717" s="160">
        <v>45690</v>
      </c>
      <c r="F5717" s="160">
        <v>45693</v>
      </c>
      <c r="G5717" s="160"/>
      <c r="H5717" s="160"/>
    </row>
    <row r="5718" spans="2:8" ht="14.45" customHeight="1">
      <c r="B5718" t="s">
        <v>2249</v>
      </c>
      <c r="C5718" t="s">
        <v>2250</v>
      </c>
      <c r="D5718">
        <v>1</v>
      </c>
      <c r="E5718" s="160">
        <v>45694</v>
      </c>
      <c r="F5718" s="160">
        <v>45699</v>
      </c>
      <c r="G5718" s="160"/>
      <c r="H5718" s="160"/>
    </row>
    <row r="5719" spans="2:8" ht="14.45" customHeight="1">
      <c r="B5719" t="s">
        <v>2028</v>
      </c>
      <c r="C5719" t="s">
        <v>2029</v>
      </c>
      <c r="D5719">
        <v>1</v>
      </c>
      <c r="E5719" s="160">
        <v>45682</v>
      </c>
      <c r="F5719" s="160">
        <v>45683</v>
      </c>
      <c r="G5719" s="160"/>
      <c r="H5719" s="160"/>
    </row>
    <row r="5720" spans="2:8" ht="14.45" customHeight="1">
      <c r="B5720" t="s">
        <v>2057</v>
      </c>
      <c r="C5720" t="s">
        <v>2058</v>
      </c>
      <c r="D5720">
        <v>1</v>
      </c>
      <c r="E5720" s="160">
        <v>45684</v>
      </c>
      <c r="F5720" s="160">
        <v>45685</v>
      </c>
      <c r="G5720" s="160"/>
      <c r="H5720" s="160"/>
    </row>
    <row r="5721" spans="2:8" ht="14.45" customHeight="1">
      <c r="B5721" t="s">
        <v>2081</v>
      </c>
      <c r="C5721" t="s">
        <v>2082</v>
      </c>
      <c r="D5721">
        <v>1</v>
      </c>
      <c r="E5721" s="160">
        <v>45686</v>
      </c>
      <c r="F5721" s="160">
        <v>45687</v>
      </c>
      <c r="G5721" s="160"/>
      <c r="H5721" s="160"/>
    </row>
    <row r="5722" spans="2:8">
      <c r="B5722" t="s">
        <v>2109</v>
      </c>
      <c r="C5722" t="s">
        <v>2110</v>
      </c>
      <c r="D5722">
        <v>1</v>
      </c>
      <c r="E5722" s="160">
        <v>45689</v>
      </c>
      <c r="F5722" s="160">
        <v>45690</v>
      </c>
      <c r="G5722" s="160"/>
      <c r="H5722" s="160"/>
    </row>
    <row r="5723" spans="2:8">
      <c r="B5723" t="s">
        <v>2133</v>
      </c>
      <c r="C5723" t="s">
        <v>2134</v>
      </c>
      <c r="D5723">
        <v>1</v>
      </c>
      <c r="E5723" s="160">
        <v>45691</v>
      </c>
      <c r="F5723" s="160">
        <v>45692</v>
      </c>
      <c r="G5723" s="160"/>
      <c r="H5723" s="160"/>
    </row>
    <row r="5724" spans="2:8">
      <c r="B5724" t="s">
        <v>10085</v>
      </c>
      <c r="C5724" t="s">
        <v>7038</v>
      </c>
      <c r="D5724">
        <v>1</v>
      </c>
      <c r="E5724" s="160">
        <v>45665</v>
      </c>
      <c r="F5724" s="160">
        <v>45666</v>
      </c>
      <c r="G5724" s="160">
        <v>45752</v>
      </c>
      <c r="H5724" s="160">
        <v>45769</v>
      </c>
    </row>
    <row r="5725" spans="2:8">
      <c r="B5725" t="s">
        <v>10086</v>
      </c>
      <c r="C5725" t="s">
        <v>10087</v>
      </c>
      <c r="D5725">
        <v>1</v>
      </c>
      <c r="E5725" s="160">
        <v>45684</v>
      </c>
      <c r="F5725" s="160">
        <v>45685</v>
      </c>
      <c r="G5725" s="160"/>
      <c r="H5725" s="160"/>
    </row>
    <row r="5726" spans="2:8">
      <c r="B5726" t="s">
        <v>10088</v>
      </c>
      <c r="C5726" t="s">
        <v>7039</v>
      </c>
      <c r="D5726">
        <v>1</v>
      </c>
      <c r="E5726" s="160">
        <v>45668</v>
      </c>
      <c r="F5726" s="160">
        <v>45669</v>
      </c>
      <c r="G5726" s="160">
        <v>45754</v>
      </c>
      <c r="H5726" s="160">
        <v>45771</v>
      </c>
    </row>
    <row r="5727" spans="2:8">
      <c r="B5727" t="s">
        <v>10089</v>
      </c>
      <c r="C5727" t="s">
        <v>10090</v>
      </c>
      <c r="D5727">
        <v>1</v>
      </c>
      <c r="E5727" s="160">
        <v>45686</v>
      </c>
      <c r="F5727" s="160">
        <v>45687</v>
      </c>
      <c r="G5727" s="160"/>
      <c r="H5727" s="160"/>
    </row>
    <row r="5728" spans="2:8">
      <c r="B5728" t="s">
        <v>10091</v>
      </c>
      <c r="C5728" t="s">
        <v>7040</v>
      </c>
      <c r="D5728">
        <v>1</v>
      </c>
      <c r="E5728" s="160">
        <v>45670</v>
      </c>
      <c r="F5728" s="160">
        <v>45671</v>
      </c>
      <c r="G5728" s="160">
        <v>45756</v>
      </c>
      <c r="H5728" s="160">
        <v>45774</v>
      </c>
    </row>
    <row r="5729" spans="2:8">
      <c r="B5729" t="s">
        <v>10092</v>
      </c>
      <c r="C5729" t="s">
        <v>10093</v>
      </c>
      <c r="D5729">
        <v>1</v>
      </c>
      <c r="E5729" s="160">
        <v>45689</v>
      </c>
      <c r="F5729" s="160">
        <v>45690</v>
      </c>
      <c r="G5729" s="160"/>
      <c r="H5729" s="160"/>
    </row>
    <row r="5730" spans="2:8">
      <c r="B5730" t="s">
        <v>10094</v>
      </c>
      <c r="C5730" t="s">
        <v>7041</v>
      </c>
      <c r="D5730">
        <v>1</v>
      </c>
      <c r="E5730" s="160">
        <v>45691</v>
      </c>
      <c r="F5730" s="160">
        <v>45692</v>
      </c>
      <c r="G5730" s="160">
        <v>45894</v>
      </c>
      <c r="H5730" s="160"/>
    </row>
    <row r="5731" spans="2:8">
      <c r="B5731" t="s">
        <v>10095</v>
      </c>
      <c r="C5731" t="s">
        <v>7042</v>
      </c>
      <c r="D5731">
        <v>1</v>
      </c>
      <c r="E5731" s="160">
        <v>45693</v>
      </c>
      <c r="F5731" s="160">
        <v>45694</v>
      </c>
      <c r="G5731" s="160">
        <v>45899</v>
      </c>
      <c r="H5731" s="160"/>
    </row>
    <row r="5732" spans="2:8">
      <c r="B5732" t="s">
        <v>10096</v>
      </c>
      <c r="C5732" t="s">
        <v>7043</v>
      </c>
      <c r="D5732">
        <v>1</v>
      </c>
      <c r="E5732" s="160">
        <v>45668</v>
      </c>
      <c r="F5732" s="160">
        <v>45669</v>
      </c>
      <c r="G5732" s="160">
        <v>45819</v>
      </c>
      <c r="H5732" s="160">
        <v>45837</v>
      </c>
    </row>
    <row r="5733" spans="2:8">
      <c r="B5733" t="s">
        <v>10097</v>
      </c>
      <c r="C5733" t="s">
        <v>7044</v>
      </c>
      <c r="D5733">
        <v>1</v>
      </c>
      <c r="E5733" s="160">
        <v>45670</v>
      </c>
      <c r="F5733" s="160">
        <v>45671</v>
      </c>
      <c r="G5733" s="160">
        <v>45820</v>
      </c>
      <c r="H5733" s="160">
        <v>45838</v>
      </c>
    </row>
    <row r="5734" spans="2:8">
      <c r="B5734" t="s">
        <v>10098</v>
      </c>
      <c r="C5734" t="s">
        <v>7045</v>
      </c>
      <c r="D5734">
        <v>1</v>
      </c>
      <c r="E5734" s="160">
        <v>45672</v>
      </c>
      <c r="F5734" s="160">
        <v>45673</v>
      </c>
      <c r="G5734" s="160">
        <v>45822</v>
      </c>
      <c r="H5734" s="160">
        <v>45839</v>
      </c>
    </row>
    <row r="5735" spans="2:8">
      <c r="B5735" t="s">
        <v>10099</v>
      </c>
      <c r="C5735" t="s">
        <v>7046</v>
      </c>
      <c r="D5735">
        <v>1</v>
      </c>
      <c r="E5735" s="160">
        <v>45675</v>
      </c>
      <c r="F5735" s="160">
        <v>45676</v>
      </c>
      <c r="G5735" s="160">
        <v>45824</v>
      </c>
      <c r="H5735" s="160">
        <v>45841</v>
      </c>
    </row>
    <row r="5736" spans="2:8">
      <c r="B5736" t="s">
        <v>10100</v>
      </c>
      <c r="C5736" t="s">
        <v>7047</v>
      </c>
      <c r="D5736">
        <v>1</v>
      </c>
      <c r="E5736" s="160">
        <v>45677</v>
      </c>
      <c r="F5736" s="160">
        <v>45678</v>
      </c>
      <c r="G5736" s="160">
        <v>45825</v>
      </c>
      <c r="H5736" s="160">
        <v>45843</v>
      </c>
    </row>
    <row r="5737" spans="2:8">
      <c r="B5737" t="s">
        <v>1847</v>
      </c>
      <c r="C5737" t="s">
        <v>1848</v>
      </c>
      <c r="D5737">
        <v>1</v>
      </c>
      <c r="E5737" s="160">
        <v>45670</v>
      </c>
      <c r="F5737" s="160">
        <v>45671</v>
      </c>
      <c r="G5737" s="160">
        <v>45753</v>
      </c>
      <c r="H5737" s="160">
        <v>45770</v>
      </c>
    </row>
    <row r="5738" spans="2:8">
      <c r="B5738" t="s">
        <v>1860</v>
      </c>
      <c r="C5738" t="s">
        <v>1861</v>
      </c>
      <c r="D5738">
        <v>1</v>
      </c>
      <c r="E5738" s="160">
        <v>45672</v>
      </c>
      <c r="F5738" s="160">
        <v>45673</v>
      </c>
      <c r="G5738" s="160">
        <v>45754</v>
      </c>
      <c r="H5738" s="160">
        <v>45771</v>
      </c>
    </row>
    <row r="5739" spans="2:8">
      <c r="B5739" t="s">
        <v>1883</v>
      </c>
      <c r="C5739" t="s">
        <v>1884</v>
      </c>
      <c r="D5739">
        <v>1</v>
      </c>
      <c r="E5739" s="160">
        <v>45675</v>
      </c>
      <c r="F5739" s="160">
        <v>45676</v>
      </c>
      <c r="G5739" s="160">
        <v>45755</v>
      </c>
      <c r="H5739" s="160">
        <v>45782</v>
      </c>
    </row>
    <row r="5740" spans="2:8">
      <c r="B5740" t="s">
        <v>1915</v>
      </c>
      <c r="C5740" t="s">
        <v>1916</v>
      </c>
      <c r="D5740">
        <v>1</v>
      </c>
      <c r="E5740" s="160">
        <v>45677</v>
      </c>
      <c r="F5740" s="160">
        <v>45678</v>
      </c>
      <c r="G5740" s="160">
        <v>45789</v>
      </c>
      <c r="H5740" s="160">
        <v>45816</v>
      </c>
    </row>
    <row r="5741" spans="2:8">
      <c r="B5741" t="s">
        <v>10101</v>
      </c>
      <c r="C5741" t="s">
        <v>10102</v>
      </c>
      <c r="D5741">
        <v>1</v>
      </c>
      <c r="E5741" s="160">
        <v>45693</v>
      </c>
      <c r="F5741" s="160">
        <v>45694</v>
      </c>
      <c r="G5741" s="160">
        <v>45890</v>
      </c>
      <c r="H5741" s="160">
        <v>45892</v>
      </c>
    </row>
    <row r="5742" spans="2:8">
      <c r="B5742" t="s">
        <v>1969</v>
      </c>
      <c r="C5742" t="s">
        <v>1970</v>
      </c>
      <c r="D5742">
        <v>1</v>
      </c>
      <c r="E5742" s="160">
        <v>45696</v>
      </c>
      <c r="F5742" s="160">
        <v>45697</v>
      </c>
      <c r="G5742" s="160">
        <v>45893</v>
      </c>
      <c r="H5742" s="160">
        <v>45894</v>
      </c>
    </row>
    <row r="5743" spans="2:8">
      <c r="B5743" t="s">
        <v>1862</v>
      </c>
      <c r="C5743" t="s">
        <v>1863</v>
      </c>
      <c r="D5743">
        <v>1</v>
      </c>
      <c r="E5743" s="160">
        <v>45679</v>
      </c>
      <c r="F5743" s="160">
        <v>45680</v>
      </c>
      <c r="G5743" s="160">
        <v>45819</v>
      </c>
      <c r="H5743" s="160">
        <v>45837</v>
      </c>
    </row>
    <row r="5744" spans="2:8">
      <c r="B5744" t="s">
        <v>10103</v>
      </c>
      <c r="C5744" t="s">
        <v>10104</v>
      </c>
      <c r="D5744">
        <v>1</v>
      </c>
      <c r="E5744" s="160">
        <v>45686</v>
      </c>
      <c r="F5744" s="160">
        <v>45687</v>
      </c>
      <c r="G5744" s="160"/>
      <c r="H5744" s="160"/>
    </row>
    <row r="5745" spans="2:8">
      <c r="B5745" t="s">
        <v>1885</v>
      </c>
      <c r="C5745" t="s">
        <v>1886</v>
      </c>
      <c r="D5745">
        <v>1</v>
      </c>
      <c r="E5745" s="160">
        <v>45682</v>
      </c>
      <c r="F5745" s="160">
        <v>45683</v>
      </c>
      <c r="G5745" s="160">
        <v>45820</v>
      </c>
      <c r="H5745" s="160">
        <v>45838</v>
      </c>
    </row>
    <row r="5746" spans="2:8">
      <c r="B5746" t="s">
        <v>10105</v>
      </c>
      <c r="C5746" t="s">
        <v>10106</v>
      </c>
      <c r="D5746">
        <v>1</v>
      </c>
      <c r="E5746" s="160">
        <v>45689</v>
      </c>
      <c r="F5746" s="160">
        <v>45690</v>
      </c>
      <c r="G5746" s="160"/>
      <c r="H5746" s="160"/>
    </row>
    <row r="5747" spans="2:8">
      <c r="B5747" t="s">
        <v>1899</v>
      </c>
      <c r="C5747" t="s">
        <v>1900</v>
      </c>
      <c r="D5747">
        <v>1</v>
      </c>
      <c r="E5747" s="160">
        <v>45684</v>
      </c>
      <c r="F5747" s="160">
        <v>45685</v>
      </c>
      <c r="G5747" s="160">
        <v>45822</v>
      </c>
      <c r="H5747" s="160">
        <v>45839</v>
      </c>
    </row>
    <row r="5748" spans="2:8">
      <c r="B5748" t="s">
        <v>10107</v>
      </c>
      <c r="C5748" t="s">
        <v>10108</v>
      </c>
      <c r="D5748">
        <v>1</v>
      </c>
      <c r="E5748" s="160">
        <v>45691</v>
      </c>
      <c r="F5748" s="160">
        <v>45692</v>
      </c>
      <c r="G5748" s="160"/>
      <c r="H5748" s="160"/>
    </row>
    <row r="5749" spans="2:8">
      <c r="B5749" t="s">
        <v>1927</v>
      </c>
      <c r="C5749" t="s">
        <v>1928</v>
      </c>
      <c r="D5749">
        <v>1</v>
      </c>
      <c r="E5749" s="160">
        <v>45686</v>
      </c>
      <c r="F5749" s="160">
        <v>45687</v>
      </c>
      <c r="G5749" s="160">
        <v>45824</v>
      </c>
      <c r="H5749" s="160">
        <v>45841</v>
      </c>
    </row>
    <row r="5750" spans="2:8">
      <c r="B5750" t="s">
        <v>10109</v>
      </c>
      <c r="C5750" t="s">
        <v>10110</v>
      </c>
      <c r="D5750">
        <v>1</v>
      </c>
      <c r="E5750" s="160">
        <v>45693</v>
      </c>
      <c r="F5750" s="160">
        <v>45694</v>
      </c>
      <c r="G5750" s="160"/>
      <c r="H5750" s="160"/>
    </row>
    <row r="5751" spans="2:8">
      <c r="B5751" t="s">
        <v>1953</v>
      </c>
      <c r="C5751" t="s">
        <v>1954</v>
      </c>
      <c r="D5751">
        <v>1</v>
      </c>
      <c r="E5751" s="160">
        <v>45689</v>
      </c>
      <c r="F5751" s="160">
        <v>45690</v>
      </c>
      <c r="G5751" s="160">
        <v>45825</v>
      </c>
      <c r="H5751" s="160">
        <v>45843</v>
      </c>
    </row>
    <row r="5752" spans="2:8">
      <c r="B5752" t="s">
        <v>10111</v>
      </c>
      <c r="C5752" t="s">
        <v>10112</v>
      </c>
      <c r="D5752">
        <v>1</v>
      </c>
      <c r="E5752" s="160">
        <v>45698</v>
      </c>
      <c r="F5752" s="160">
        <v>45699</v>
      </c>
      <c r="G5752" s="160"/>
      <c r="H5752" s="160"/>
    </row>
    <row r="5753" spans="2:8" ht="14.45" customHeight="1">
      <c r="B5753" t="s">
        <v>1887</v>
      </c>
      <c r="C5753" t="s">
        <v>1888</v>
      </c>
      <c r="D5753">
        <v>1</v>
      </c>
      <c r="E5753" s="160">
        <v>45682</v>
      </c>
      <c r="F5753" s="160">
        <v>45683</v>
      </c>
      <c r="G5753" s="160">
        <v>45753</v>
      </c>
      <c r="H5753" s="160">
        <v>45770</v>
      </c>
    </row>
    <row r="5754" spans="2:8">
      <c r="B5754" t="s">
        <v>1901</v>
      </c>
      <c r="C5754" t="s">
        <v>1902</v>
      </c>
      <c r="D5754">
        <v>1</v>
      </c>
      <c r="E5754" s="160">
        <v>45684</v>
      </c>
      <c r="F5754" s="160">
        <v>45685</v>
      </c>
      <c r="G5754" s="160">
        <v>45754</v>
      </c>
      <c r="H5754" s="160">
        <v>45771</v>
      </c>
    </row>
    <row r="5755" spans="2:8" ht="14.45" customHeight="1">
      <c r="B5755" t="s">
        <v>1929</v>
      </c>
      <c r="C5755" t="s">
        <v>1930</v>
      </c>
      <c r="D5755">
        <v>1</v>
      </c>
      <c r="E5755" s="160">
        <v>45686</v>
      </c>
      <c r="F5755" s="160">
        <v>45687</v>
      </c>
      <c r="G5755" s="160">
        <v>45762</v>
      </c>
      <c r="H5755" s="160">
        <v>45789</v>
      </c>
    </row>
    <row r="5756" spans="2:8">
      <c r="B5756" t="s">
        <v>1961</v>
      </c>
      <c r="C5756" t="s">
        <v>1962</v>
      </c>
      <c r="D5756">
        <v>1</v>
      </c>
      <c r="E5756" s="160">
        <v>45689</v>
      </c>
      <c r="F5756" s="160">
        <v>45690</v>
      </c>
      <c r="G5756" s="160">
        <v>45795</v>
      </c>
      <c r="H5756" s="160">
        <v>45822</v>
      </c>
    </row>
    <row r="5757" spans="2:8" ht="14.45" customHeight="1">
      <c r="B5757" t="s">
        <v>2035</v>
      </c>
      <c r="C5757" t="s">
        <v>2036</v>
      </c>
      <c r="D5757">
        <v>1</v>
      </c>
      <c r="E5757" s="160">
        <v>45691</v>
      </c>
      <c r="F5757" s="160">
        <v>45693</v>
      </c>
      <c r="G5757" s="160">
        <v>45796</v>
      </c>
      <c r="H5757" s="160">
        <v>45823</v>
      </c>
    </row>
    <row r="5758" spans="2:8">
      <c r="B5758" t="s">
        <v>10113</v>
      </c>
      <c r="C5758" t="s">
        <v>10114</v>
      </c>
      <c r="D5758">
        <v>1</v>
      </c>
      <c r="E5758" s="160">
        <v>45694</v>
      </c>
      <c r="F5758" s="160">
        <v>45696</v>
      </c>
      <c r="G5758" s="160">
        <v>45895</v>
      </c>
      <c r="H5758" s="160">
        <v>45896</v>
      </c>
    </row>
    <row r="5759" spans="2:8">
      <c r="B5759" t="s">
        <v>1903</v>
      </c>
      <c r="C5759" t="s">
        <v>1904</v>
      </c>
      <c r="D5759">
        <v>1</v>
      </c>
      <c r="E5759" s="160">
        <v>45684</v>
      </c>
      <c r="F5759" s="160">
        <v>45685</v>
      </c>
      <c r="G5759" s="160">
        <v>45759</v>
      </c>
      <c r="H5759" s="160">
        <v>45776</v>
      </c>
    </row>
    <row r="5760" spans="2:8">
      <c r="B5760" t="s">
        <v>1931</v>
      </c>
      <c r="C5760" t="s">
        <v>1932</v>
      </c>
      <c r="D5760">
        <v>1</v>
      </c>
      <c r="E5760" s="160">
        <v>45686</v>
      </c>
      <c r="F5760" s="160">
        <v>45687</v>
      </c>
      <c r="G5760" s="160">
        <v>45761</v>
      </c>
      <c r="H5760" s="160">
        <v>45778</v>
      </c>
    </row>
    <row r="5761" spans="2:8">
      <c r="B5761" t="s">
        <v>1955</v>
      </c>
      <c r="C5761" t="s">
        <v>1956</v>
      </c>
      <c r="D5761">
        <v>1</v>
      </c>
      <c r="E5761" s="160">
        <v>45689</v>
      </c>
      <c r="F5761" s="160">
        <v>45690</v>
      </c>
      <c r="G5761" s="160">
        <v>45762</v>
      </c>
      <c r="H5761" s="160">
        <v>45780</v>
      </c>
    </row>
    <row r="5762" spans="2:8">
      <c r="B5762" t="s">
        <v>1971</v>
      </c>
      <c r="C5762" t="s">
        <v>1972</v>
      </c>
      <c r="D5762">
        <v>1</v>
      </c>
      <c r="E5762" s="160">
        <v>45691</v>
      </c>
      <c r="F5762" s="160">
        <v>45692</v>
      </c>
      <c r="G5762" s="160">
        <v>45788</v>
      </c>
      <c r="H5762" s="160">
        <v>45805</v>
      </c>
    </row>
    <row r="5763" spans="2:8">
      <c r="B5763" t="s">
        <v>2008</v>
      </c>
      <c r="C5763" t="s">
        <v>2009</v>
      </c>
      <c r="D5763">
        <v>1</v>
      </c>
      <c r="E5763" s="160">
        <v>45693</v>
      </c>
      <c r="F5763" s="160">
        <v>45694</v>
      </c>
      <c r="G5763" s="160">
        <v>45789</v>
      </c>
      <c r="H5763" s="160">
        <v>45806</v>
      </c>
    </row>
    <row r="5764" spans="2:8">
      <c r="B5764" t="s">
        <v>1933</v>
      </c>
      <c r="C5764" t="s">
        <v>1934</v>
      </c>
      <c r="D5764">
        <v>1</v>
      </c>
      <c r="E5764" s="160">
        <v>45686</v>
      </c>
      <c r="F5764" s="160">
        <v>45687</v>
      </c>
      <c r="G5764" s="160">
        <v>45819</v>
      </c>
      <c r="H5764" s="160">
        <v>45837</v>
      </c>
    </row>
    <row r="5765" spans="2:8">
      <c r="B5765" t="s">
        <v>1957</v>
      </c>
      <c r="C5765" t="s">
        <v>1958</v>
      </c>
      <c r="D5765">
        <v>1</v>
      </c>
      <c r="E5765" s="160">
        <v>45689</v>
      </c>
      <c r="F5765" s="160">
        <v>45690</v>
      </c>
      <c r="G5765" s="160">
        <v>45820</v>
      </c>
      <c r="H5765" s="160">
        <v>45838</v>
      </c>
    </row>
    <row r="5766" spans="2:8" ht="14.45" customHeight="1">
      <c r="B5766" t="s">
        <v>1973</v>
      </c>
      <c r="C5766" t="s">
        <v>1974</v>
      </c>
      <c r="D5766">
        <v>1</v>
      </c>
      <c r="E5766" s="160">
        <v>45691</v>
      </c>
      <c r="F5766" s="160">
        <v>45692</v>
      </c>
      <c r="G5766" s="160">
        <v>45822</v>
      </c>
      <c r="H5766" s="160">
        <v>45839</v>
      </c>
    </row>
    <row r="5767" spans="2:8" ht="14.45" customHeight="1">
      <c r="B5767" t="s">
        <v>2001</v>
      </c>
      <c r="C5767" t="s">
        <v>2002</v>
      </c>
      <c r="D5767">
        <v>1</v>
      </c>
      <c r="E5767" s="160">
        <v>45693</v>
      </c>
      <c r="F5767" s="160">
        <v>45694</v>
      </c>
      <c r="G5767" s="160">
        <v>45824</v>
      </c>
      <c r="H5767" s="160">
        <v>45841</v>
      </c>
    </row>
    <row r="5768" spans="2:8">
      <c r="B5768" t="s">
        <v>2037</v>
      </c>
      <c r="C5768" t="s">
        <v>2038</v>
      </c>
      <c r="D5768">
        <v>1</v>
      </c>
      <c r="E5768" s="160">
        <v>45696</v>
      </c>
      <c r="F5768" s="160">
        <v>45697</v>
      </c>
      <c r="G5768" s="160">
        <v>45825</v>
      </c>
      <c r="H5768" s="160">
        <v>45843</v>
      </c>
    </row>
    <row r="5769" spans="2:8">
      <c r="B5769" t="s">
        <v>1959</v>
      </c>
      <c r="C5769" t="s">
        <v>1960</v>
      </c>
      <c r="D5769">
        <v>1</v>
      </c>
      <c r="E5769" s="160">
        <v>45689</v>
      </c>
      <c r="F5769" s="160">
        <v>45690</v>
      </c>
      <c r="G5769" s="160">
        <v>45809</v>
      </c>
      <c r="H5769" s="160">
        <v>45826</v>
      </c>
    </row>
    <row r="5770" spans="2:8">
      <c r="B5770" t="s">
        <v>1975</v>
      </c>
      <c r="C5770" t="s">
        <v>1976</v>
      </c>
      <c r="D5770">
        <v>1</v>
      </c>
      <c r="E5770" s="160">
        <v>45691</v>
      </c>
      <c r="F5770" s="160">
        <v>45692</v>
      </c>
      <c r="G5770" s="160">
        <v>45810</v>
      </c>
      <c r="H5770" s="160">
        <v>45827</v>
      </c>
    </row>
    <row r="5771" spans="2:8">
      <c r="B5771" t="s">
        <v>2003</v>
      </c>
      <c r="C5771" t="s">
        <v>2004</v>
      </c>
      <c r="D5771">
        <v>1</v>
      </c>
      <c r="E5771" s="160">
        <v>45693</v>
      </c>
      <c r="F5771" s="160">
        <v>45694</v>
      </c>
      <c r="G5771" s="160">
        <v>45811</v>
      </c>
      <c r="H5771" s="160">
        <v>45838</v>
      </c>
    </row>
    <row r="5772" spans="2:8">
      <c r="B5772" t="s">
        <v>2039</v>
      </c>
      <c r="C5772" t="s">
        <v>2040</v>
      </c>
      <c r="D5772">
        <v>1</v>
      </c>
      <c r="E5772" s="160">
        <v>45696</v>
      </c>
      <c r="F5772" s="160">
        <v>45697</v>
      </c>
      <c r="G5772" s="160">
        <v>45824</v>
      </c>
      <c r="H5772" s="160">
        <v>45851</v>
      </c>
    </row>
    <row r="5773" spans="2:8">
      <c r="B5773" t="s">
        <v>2083</v>
      </c>
      <c r="C5773" t="s">
        <v>2084</v>
      </c>
      <c r="D5773">
        <v>1</v>
      </c>
      <c r="E5773" s="160">
        <v>45698</v>
      </c>
      <c r="F5773" s="160">
        <v>45700</v>
      </c>
      <c r="G5773" s="160">
        <v>45825</v>
      </c>
      <c r="H5773" s="160">
        <v>45852</v>
      </c>
    </row>
    <row r="5774" spans="2:8">
      <c r="B5774" t="s">
        <v>10115</v>
      </c>
      <c r="C5774" t="s">
        <v>8398</v>
      </c>
      <c r="D5774">
        <v>1</v>
      </c>
      <c r="E5774" s="160">
        <v>45694</v>
      </c>
      <c r="F5774" s="160">
        <v>45696</v>
      </c>
      <c r="G5774" s="160">
        <v>45762</v>
      </c>
      <c r="H5774" s="160">
        <v>45780</v>
      </c>
    </row>
    <row r="5775" spans="2:8">
      <c r="B5775" t="s">
        <v>10116</v>
      </c>
      <c r="C5775" t="s">
        <v>10117</v>
      </c>
      <c r="D5775">
        <v>1</v>
      </c>
      <c r="E5775" s="160">
        <v>45697</v>
      </c>
      <c r="F5775" s="160">
        <v>45698</v>
      </c>
      <c r="G5775" s="160"/>
      <c r="H5775" s="160"/>
    </row>
    <row r="5776" spans="2:8">
      <c r="B5776" t="s">
        <v>10118</v>
      </c>
      <c r="C5776" t="s">
        <v>7048</v>
      </c>
      <c r="D5776">
        <v>1</v>
      </c>
      <c r="E5776" s="160">
        <v>45697</v>
      </c>
      <c r="F5776" s="160">
        <v>45698</v>
      </c>
      <c r="G5776" s="160">
        <v>45788</v>
      </c>
      <c r="H5776" s="160">
        <v>45805</v>
      </c>
    </row>
    <row r="5777" spans="2:8">
      <c r="B5777" t="s">
        <v>10119</v>
      </c>
      <c r="C5777" t="s">
        <v>10120</v>
      </c>
      <c r="D5777">
        <v>1</v>
      </c>
      <c r="E5777" s="160">
        <v>45699</v>
      </c>
      <c r="F5777" s="160">
        <v>45700</v>
      </c>
      <c r="G5777" s="160"/>
      <c r="H5777" s="160"/>
    </row>
    <row r="5778" spans="2:8">
      <c r="B5778" t="s">
        <v>10121</v>
      </c>
      <c r="C5778" t="s">
        <v>7049</v>
      </c>
      <c r="D5778">
        <v>1</v>
      </c>
      <c r="E5778" s="160">
        <v>45699</v>
      </c>
      <c r="F5778" s="160">
        <v>45700</v>
      </c>
      <c r="G5778" s="160">
        <v>45824</v>
      </c>
      <c r="H5778" s="160">
        <v>45841</v>
      </c>
    </row>
    <row r="5779" spans="2:8">
      <c r="B5779" t="s">
        <v>10122</v>
      </c>
      <c r="C5779" t="s">
        <v>10123</v>
      </c>
      <c r="D5779">
        <v>1</v>
      </c>
      <c r="E5779" s="160">
        <v>45701</v>
      </c>
      <c r="F5779" s="160">
        <v>45703</v>
      </c>
      <c r="G5779" s="160"/>
      <c r="H5779" s="160"/>
    </row>
    <row r="5780" spans="2:8">
      <c r="B5780" t="s">
        <v>10124</v>
      </c>
      <c r="C5780" t="s">
        <v>7050</v>
      </c>
      <c r="D5780">
        <v>1</v>
      </c>
      <c r="E5780" s="160">
        <v>45704</v>
      </c>
      <c r="F5780" s="160">
        <v>45705</v>
      </c>
      <c r="G5780" s="160"/>
      <c r="H5780" s="160"/>
    </row>
    <row r="5781" spans="2:8">
      <c r="B5781" t="s">
        <v>10125</v>
      </c>
      <c r="C5781" t="s">
        <v>7051</v>
      </c>
      <c r="D5781">
        <v>1</v>
      </c>
      <c r="E5781" s="160">
        <v>45706</v>
      </c>
      <c r="F5781" s="160">
        <v>45707</v>
      </c>
      <c r="G5781" s="160"/>
      <c r="H5781" s="160"/>
    </row>
    <row r="5782" spans="2:8">
      <c r="B5782" t="s">
        <v>1977</v>
      </c>
      <c r="C5782" t="s">
        <v>8364</v>
      </c>
      <c r="D5782">
        <v>1</v>
      </c>
      <c r="E5782" s="160">
        <v>45697</v>
      </c>
      <c r="F5782" s="160">
        <v>45698</v>
      </c>
      <c r="G5782" s="160">
        <v>45762</v>
      </c>
      <c r="H5782" s="160">
        <v>45780</v>
      </c>
    </row>
    <row r="5783" spans="2:8">
      <c r="B5783" t="s">
        <v>2005</v>
      </c>
      <c r="C5783" t="s">
        <v>6749</v>
      </c>
      <c r="D5783">
        <v>1</v>
      </c>
      <c r="E5783" s="160">
        <v>45699</v>
      </c>
      <c r="F5783" s="160">
        <v>45700</v>
      </c>
      <c r="G5783" s="160">
        <v>45824</v>
      </c>
      <c r="H5783" s="160">
        <v>45841</v>
      </c>
    </row>
    <row r="5784" spans="2:8">
      <c r="B5784" t="s">
        <v>2030</v>
      </c>
      <c r="C5784" t="s">
        <v>6750</v>
      </c>
      <c r="D5784">
        <v>1</v>
      </c>
      <c r="E5784" s="160">
        <v>45701</v>
      </c>
      <c r="F5784" s="160">
        <v>45703</v>
      </c>
      <c r="G5784" s="160">
        <v>45838</v>
      </c>
      <c r="H5784" s="160">
        <v>45855</v>
      </c>
    </row>
    <row r="5785" spans="2:8">
      <c r="B5785" t="s">
        <v>10126</v>
      </c>
      <c r="C5785" t="s">
        <v>10127</v>
      </c>
      <c r="D5785">
        <v>1</v>
      </c>
      <c r="E5785" s="160">
        <v>45704</v>
      </c>
      <c r="F5785" s="160">
        <v>45705</v>
      </c>
      <c r="G5785" s="160"/>
      <c r="H5785" s="160"/>
    </row>
    <row r="5786" spans="2:8">
      <c r="B5786" t="s">
        <v>2059</v>
      </c>
      <c r="C5786" t="s">
        <v>6751</v>
      </c>
      <c r="D5786">
        <v>1</v>
      </c>
      <c r="E5786" s="160">
        <v>45706</v>
      </c>
      <c r="F5786" s="160">
        <v>45707</v>
      </c>
      <c r="G5786" s="160"/>
      <c r="H5786" s="160"/>
    </row>
    <row r="5787" spans="2:8">
      <c r="B5787" t="s">
        <v>2085</v>
      </c>
      <c r="C5787" t="s">
        <v>6752</v>
      </c>
      <c r="D5787">
        <v>1</v>
      </c>
      <c r="E5787" s="160">
        <v>45708</v>
      </c>
      <c r="F5787" s="160">
        <v>45710</v>
      </c>
      <c r="G5787" s="160"/>
      <c r="H5787" s="160"/>
    </row>
    <row r="5788" spans="2:8">
      <c r="B5788" t="s">
        <v>10128</v>
      </c>
      <c r="C5788" t="s">
        <v>8463</v>
      </c>
      <c r="D5788">
        <v>1</v>
      </c>
      <c r="E5788" s="160">
        <v>45699</v>
      </c>
      <c r="F5788" s="160">
        <v>45700</v>
      </c>
      <c r="G5788" s="160">
        <v>45895</v>
      </c>
      <c r="H5788" s="160">
        <v>45896</v>
      </c>
    </row>
    <row r="5789" spans="2:8">
      <c r="B5789" t="s">
        <v>10129</v>
      </c>
      <c r="C5789" t="s">
        <v>8201</v>
      </c>
      <c r="D5789">
        <v>1</v>
      </c>
      <c r="E5789" s="160">
        <v>45701</v>
      </c>
      <c r="F5789" s="160">
        <v>45703</v>
      </c>
      <c r="G5789" s="160">
        <v>45897</v>
      </c>
      <c r="H5789" s="160">
        <v>45899</v>
      </c>
    </row>
    <row r="5790" spans="2:8">
      <c r="B5790" t="s">
        <v>10130</v>
      </c>
      <c r="C5790" t="s">
        <v>8202</v>
      </c>
      <c r="D5790">
        <v>1</v>
      </c>
      <c r="E5790" s="160">
        <v>45704</v>
      </c>
      <c r="F5790" s="160">
        <v>45705</v>
      </c>
      <c r="G5790" s="160"/>
      <c r="H5790" s="160"/>
    </row>
    <row r="5791" spans="2:8">
      <c r="B5791" t="s">
        <v>10131</v>
      </c>
      <c r="C5791" t="s">
        <v>8203</v>
      </c>
      <c r="D5791">
        <v>1</v>
      </c>
      <c r="E5791" s="160">
        <v>45706</v>
      </c>
      <c r="F5791" s="160">
        <v>45707</v>
      </c>
      <c r="G5791" s="160"/>
      <c r="H5791" s="160"/>
    </row>
    <row r="5792" spans="2:8">
      <c r="B5792" t="s">
        <v>10132</v>
      </c>
      <c r="C5792" t="s">
        <v>8204</v>
      </c>
      <c r="D5792">
        <v>1</v>
      </c>
      <c r="E5792" s="160">
        <v>45708</v>
      </c>
      <c r="F5792" s="160">
        <v>45710</v>
      </c>
      <c r="G5792" s="160"/>
      <c r="H5792" s="160"/>
    </row>
    <row r="5793" spans="2:8">
      <c r="B5793" t="s">
        <v>10133</v>
      </c>
      <c r="C5793" t="s">
        <v>8399</v>
      </c>
      <c r="D5793">
        <v>1</v>
      </c>
      <c r="E5793" s="160">
        <v>45701</v>
      </c>
      <c r="F5793" s="160">
        <v>45703</v>
      </c>
      <c r="G5793" s="160">
        <v>45762</v>
      </c>
      <c r="H5793" s="160">
        <v>45780</v>
      </c>
    </row>
    <row r="5794" spans="2:8">
      <c r="B5794" t="s">
        <v>10134</v>
      </c>
      <c r="C5794" t="s">
        <v>7052</v>
      </c>
      <c r="D5794">
        <v>1</v>
      </c>
      <c r="E5794" s="160">
        <v>45704</v>
      </c>
      <c r="F5794" s="160">
        <v>45705</v>
      </c>
      <c r="G5794" s="160">
        <v>45824</v>
      </c>
      <c r="H5794" s="160">
        <v>45841</v>
      </c>
    </row>
    <row r="5795" spans="2:8">
      <c r="B5795" t="s">
        <v>10135</v>
      </c>
      <c r="C5795" t="s">
        <v>7053</v>
      </c>
      <c r="D5795">
        <v>1</v>
      </c>
      <c r="E5795" s="160">
        <v>45706</v>
      </c>
      <c r="F5795" s="160">
        <v>45707</v>
      </c>
      <c r="G5795" s="160">
        <v>45838</v>
      </c>
      <c r="H5795" s="160">
        <v>45855</v>
      </c>
    </row>
    <row r="5796" spans="2:8">
      <c r="B5796" t="s">
        <v>10136</v>
      </c>
      <c r="C5796" t="s">
        <v>10137</v>
      </c>
      <c r="D5796">
        <v>1</v>
      </c>
      <c r="E5796" s="160">
        <v>45708</v>
      </c>
      <c r="F5796" s="160">
        <v>45710</v>
      </c>
      <c r="G5796" s="160">
        <v>45889</v>
      </c>
      <c r="H5796" s="160"/>
    </row>
    <row r="5797" spans="2:8">
      <c r="B5797" t="s">
        <v>10138</v>
      </c>
      <c r="C5797" t="s">
        <v>7054</v>
      </c>
      <c r="D5797">
        <v>1</v>
      </c>
      <c r="E5797" s="160">
        <v>45711</v>
      </c>
      <c r="F5797" s="160">
        <v>45712</v>
      </c>
      <c r="G5797" s="160"/>
      <c r="H5797" s="160"/>
    </row>
    <row r="5798" spans="2:8">
      <c r="B5798" t="s">
        <v>10139</v>
      </c>
      <c r="C5798" t="s">
        <v>7055</v>
      </c>
      <c r="D5798">
        <v>1</v>
      </c>
      <c r="E5798" s="160">
        <v>45713</v>
      </c>
      <c r="F5798" s="160">
        <v>45714</v>
      </c>
      <c r="G5798" s="160"/>
      <c r="H5798" s="160"/>
    </row>
    <row r="5799" spans="2:8" ht="14.45" customHeight="1">
      <c r="B5799" t="s">
        <v>2138</v>
      </c>
      <c r="C5799" t="s">
        <v>2139</v>
      </c>
      <c r="D5799">
        <v>1</v>
      </c>
      <c r="E5799" s="160">
        <v>45701</v>
      </c>
      <c r="F5799" s="160">
        <v>45703</v>
      </c>
      <c r="G5799" s="160"/>
      <c r="H5799" s="160"/>
    </row>
    <row r="5800" spans="2:8" ht="14.45" customHeight="1">
      <c r="B5800" t="s">
        <v>2150</v>
      </c>
      <c r="C5800" t="s">
        <v>6753</v>
      </c>
      <c r="D5800">
        <v>1</v>
      </c>
      <c r="E5800" s="160">
        <v>45704</v>
      </c>
      <c r="F5800" s="160">
        <v>45706</v>
      </c>
      <c r="G5800" s="160"/>
      <c r="H5800" s="160"/>
    </row>
    <row r="5801" spans="2:8" ht="14.45" customHeight="1">
      <c r="B5801" t="s">
        <v>2172</v>
      </c>
      <c r="C5801" t="s">
        <v>6754</v>
      </c>
      <c r="D5801">
        <v>1</v>
      </c>
      <c r="E5801" s="160">
        <v>45707</v>
      </c>
      <c r="F5801" s="160">
        <v>45710</v>
      </c>
      <c r="G5801" s="160"/>
      <c r="H5801" s="160"/>
    </row>
    <row r="5802" spans="2:8" ht="14.45" customHeight="1">
      <c r="B5802" t="s">
        <v>2212</v>
      </c>
      <c r="C5802" t="s">
        <v>2213</v>
      </c>
      <c r="D5802">
        <v>1</v>
      </c>
      <c r="E5802" s="160">
        <v>45711</v>
      </c>
      <c r="F5802" s="160">
        <v>45712</v>
      </c>
      <c r="G5802" s="160"/>
      <c r="H5802" s="160"/>
    </row>
    <row r="5803" spans="2:8" ht="14.45" customHeight="1">
      <c r="B5803" t="s">
        <v>2151</v>
      </c>
      <c r="C5803" t="s">
        <v>2152</v>
      </c>
      <c r="D5803">
        <v>1</v>
      </c>
      <c r="E5803" s="160">
        <v>45704</v>
      </c>
      <c r="F5803" s="160">
        <v>45705</v>
      </c>
      <c r="G5803" s="160"/>
      <c r="H5803" s="160"/>
    </row>
    <row r="5804" spans="2:8" ht="14.45" customHeight="1">
      <c r="B5804" t="s">
        <v>2167</v>
      </c>
      <c r="C5804" t="s">
        <v>6755</v>
      </c>
      <c r="D5804">
        <v>1</v>
      </c>
      <c r="E5804" s="160">
        <v>45706</v>
      </c>
      <c r="F5804" s="160">
        <v>45708</v>
      </c>
      <c r="G5804" s="160"/>
      <c r="H5804" s="160"/>
    </row>
    <row r="5805" spans="2:8" ht="14.45" customHeight="1">
      <c r="B5805" t="s">
        <v>2191</v>
      </c>
      <c r="C5805" t="s">
        <v>6756</v>
      </c>
      <c r="D5805">
        <v>1</v>
      </c>
      <c r="E5805" s="160">
        <v>45710</v>
      </c>
      <c r="F5805" s="160">
        <v>45712</v>
      </c>
      <c r="G5805" s="160"/>
      <c r="H5805" s="160"/>
    </row>
    <row r="5806" spans="2:8">
      <c r="B5806" t="s">
        <v>2235</v>
      </c>
      <c r="C5806" t="s">
        <v>2236</v>
      </c>
      <c r="D5806">
        <v>1</v>
      </c>
      <c r="E5806" s="160">
        <v>45715</v>
      </c>
      <c r="F5806" s="160">
        <v>45717</v>
      </c>
      <c r="G5806" s="160"/>
      <c r="H5806" s="160"/>
    </row>
    <row r="5807" spans="2:8">
      <c r="B5807" t="s">
        <v>3940</v>
      </c>
      <c r="C5807" t="s">
        <v>3941</v>
      </c>
      <c r="D5807">
        <v>1</v>
      </c>
      <c r="E5807" s="160">
        <v>45767</v>
      </c>
      <c r="F5807" s="160">
        <v>45768</v>
      </c>
      <c r="G5807" s="160"/>
      <c r="H5807" s="160"/>
    </row>
    <row r="5808" spans="2:8">
      <c r="B5808" t="s">
        <v>4003</v>
      </c>
      <c r="C5808" t="s">
        <v>4004</v>
      </c>
      <c r="D5808">
        <v>1</v>
      </c>
      <c r="E5808" s="160">
        <v>45769</v>
      </c>
      <c r="F5808" s="160">
        <v>45773</v>
      </c>
      <c r="G5808" s="160"/>
      <c r="H5808" s="160"/>
    </row>
    <row r="5809" spans="2:8">
      <c r="B5809" t="s">
        <v>4048</v>
      </c>
      <c r="C5809" t="s">
        <v>4049</v>
      </c>
      <c r="D5809">
        <v>1</v>
      </c>
      <c r="E5809" s="160">
        <v>45774</v>
      </c>
      <c r="F5809" s="160">
        <v>45777</v>
      </c>
      <c r="G5809" s="160"/>
      <c r="H5809" s="160"/>
    </row>
    <row r="5810" spans="2:8">
      <c r="B5810" t="s">
        <v>4120</v>
      </c>
      <c r="C5810" t="s">
        <v>4121</v>
      </c>
      <c r="D5810">
        <v>1</v>
      </c>
      <c r="E5810" s="160">
        <v>45778</v>
      </c>
      <c r="F5810" s="160">
        <v>45780</v>
      </c>
      <c r="G5810" s="160"/>
      <c r="H5810" s="160"/>
    </row>
    <row r="5811" spans="2:8" ht="14.45" customHeight="1">
      <c r="B5811" t="s">
        <v>4005</v>
      </c>
      <c r="C5811" t="s">
        <v>4006</v>
      </c>
      <c r="D5811">
        <v>1</v>
      </c>
      <c r="E5811" s="160">
        <v>45769</v>
      </c>
      <c r="F5811" s="160">
        <v>45770</v>
      </c>
      <c r="G5811" s="160"/>
      <c r="H5811" s="160"/>
    </row>
    <row r="5812" spans="2:8">
      <c r="B5812" t="s">
        <v>4050</v>
      </c>
      <c r="C5812" t="s">
        <v>4051</v>
      </c>
      <c r="D5812">
        <v>1</v>
      </c>
      <c r="E5812" s="160">
        <v>45771</v>
      </c>
      <c r="F5812" s="160">
        <v>45773</v>
      </c>
      <c r="G5812" s="160"/>
      <c r="H5812" s="160"/>
    </row>
    <row r="5813" spans="2:8" ht="14.45" customHeight="1">
      <c r="B5813" t="s">
        <v>4090</v>
      </c>
      <c r="C5813" t="s">
        <v>4091</v>
      </c>
      <c r="D5813">
        <v>1</v>
      </c>
      <c r="E5813" s="160">
        <v>45774</v>
      </c>
      <c r="F5813" s="160">
        <v>45775</v>
      </c>
      <c r="G5813" s="160"/>
      <c r="H5813" s="160"/>
    </row>
    <row r="5814" spans="2:8">
      <c r="B5814" t="s">
        <v>10140</v>
      </c>
      <c r="C5814" t="s">
        <v>7061</v>
      </c>
      <c r="D5814">
        <v>1</v>
      </c>
      <c r="E5814" s="160">
        <v>45718</v>
      </c>
      <c r="F5814" s="160">
        <v>45721</v>
      </c>
      <c r="G5814" s="160">
        <v>45878</v>
      </c>
      <c r="H5814" s="160"/>
    </row>
    <row r="5815" spans="2:8" ht="14.45" customHeight="1">
      <c r="B5815" t="s">
        <v>10141</v>
      </c>
      <c r="C5815" t="s">
        <v>7062</v>
      </c>
      <c r="D5815">
        <v>1</v>
      </c>
      <c r="E5815" s="160">
        <v>45722</v>
      </c>
      <c r="F5815" s="160">
        <v>45726</v>
      </c>
      <c r="G5815" s="160">
        <v>45883</v>
      </c>
      <c r="H5815" s="160"/>
    </row>
    <row r="5816" spans="2:8">
      <c r="B5816" t="s">
        <v>10142</v>
      </c>
      <c r="C5816" t="s">
        <v>7063</v>
      </c>
      <c r="D5816">
        <v>1</v>
      </c>
      <c r="E5816" s="160">
        <v>45727</v>
      </c>
      <c r="F5816" s="160">
        <v>45734</v>
      </c>
      <c r="G5816" s="160">
        <v>45887</v>
      </c>
      <c r="H5816" s="160"/>
    </row>
    <row r="5817" spans="2:8">
      <c r="B5817" t="s">
        <v>10143</v>
      </c>
      <c r="C5817" t="s">
        <v>7064</v>
      </c>
      <c r="D5817">
        <v>1</v>
      </c>
      <c r="E5817" s="160">
        <v>45735</v>
      </c>
      <c r="F5817" s="160">
        <v>45740</v>
      </c>
      <c r="G5817" s="160">
        <v>45900</v>
      </c>
      <c r="H5817" s="160"/>
    </row>
    <row r="5818" spans="2:8">
      <c r="B5818" t="s">
        <v>10144</v>
      </c>
      <c r="C5818" t="s">
        <v>7065</v>
      </c>
      <c r="D5818">
        <v>1</v>
      </c>
      <c r="E5818" s="160">
        <v>45741</v>
      </c>
      <c r="F5818" s="160">
        <v>45746</v>
      </c>
      <c r="G5818" s="160">
        <v>45894</v>
      </c>
      <c r="H5818" s="160"/>
    </row>
    <row r="5819" spans="2:8" ht="14.45" customHeight="1">
      <c r="B5819" t="s">
        <v>2540</v>
      </c>
      <c r="C5819" t="s">
        <v>2541</v>
      </c>
      <c r="D5819">
        <v>1</v>
      </c>
      <c r="E5819" s="160">
        <v>45735</v>
      </c>
      <c r="F5819" s="160">
        <v>45736</v>
      </c>
      <c r="G5819" s="160"/>
      <c r="H5819" s="160"/>
    </row>
    <row r="5820" spans="2:8">
      <c r="B5820" t="s">
        <v>2576</v>
      </c>
      <c r="C5820" t="s">
        <v>2577</v>
      </c>
      <c r="D5820">
        <v>1</v>
      </c>
      <c r="E5820" s="160">
        <v>45738</v>
      </c>
      <c r="F5820" s="160">
        <v>45739</v>
      </c>
      <c r="G5820" s="160"/>
      <c r="H5820" s="160"/>
    </row>
    <row r="5821" spans="2:8">
      <c r="B5821" t="s">
        <v>2634</v>
      </c>
      <c r="C5821" t="s">
        <v>2635</v>
      </c>
      <c r="D5821">
        <v>1</v>
      </c>
      <c r="E5821" s="160">
        <v>45727</v>
      </c>
      <c r="F5821" s="160">
        <v>45731</v>
      </c>
      <c r="G5821" s="160">
        <v>45894</v>
      </c>
      <c r="H5821" s="160">
        <v>45902</v>
      </c>
    </row>
    <row r="5822" spans="2:8">
      <c r="B5822" t="s">
        <v>2686</v>
      </c>
      <c r="C5822" t="s">
        <v>2687</v>
      </c>
      <c r="D5822">
        <v>1</v>
      </c>
      <c r="E5822" s="160">
        <v>45732</v>
      </c>
      <c r="F5822" s="160">
        <v>45736</v>
      </c>
      <c r="G5822" s="160">
        <v>45903</v>
      </c>
      <c r="H5822" s="160">
        <v>45906</v>
      </c>
    </row>
    <row r="5823" spans="2:8">
      <c r="B5823" t="s">
        <v>2772</v>
      </c>
      <c r="C5823" t="s">
        <v>2773</v>
      </c>
      <c r="D5823">
        <v>1</v>
      </c>
      <c r="E5823" s="160">
        <v>45738</v>
      </c>
      <c r="F5823" s="160">
        <v>45746</v>
      </c>
      <c r="G5823" s="160">
        <v>45906</v>
      </c>
      <c r="H5823" s="160">
        <v>45915</v>
      </c>
    </row>
    <row r="5824" spans="2:8">
      <c r="B5824" t="s">
        <v>3068</v>
      </c>
      <c r="C5824" t="s">
        <v>3069</v>
      </c>
      <c r="D5824">
        <v>1</v>
      </c>
      <c r="E5824" s="160">
        <v>45747</v>
      </c>
      <c r="F5824" s="160">
        <v>45752</v>
      </c>
      <c r="G5824" s="160"/>
      <c r="H5824" s="160"/>
    </row>
    <row r="5825" spans="2:8">
      <c r="B5825" t="s">
        <v>3293</v>
      </c>
      <c r="C5825" t="s">
        <v>3294</v>
      </c>
      <c r="D5825">
        <v>1</v>
      </c>
      <c r="E5825" s="160">
        <v>45761</v>
      </c>
      <c r="F5825" s="160">
        <v>45766</v>
      </c>
      <c r="G5825" s="160"/>
      <c r="H5825" s="160"/>
    </row>
    <row r="5826" spans="2:8">
      <c r="B5826" t="s">
        <v>10145</v>
      </c>
      <c r="C5826" t="s">
        <v>7056</v>
      </c>
      <c r="D5826">
        <v>1</v>
      </c>
      <c r="E5826" s="160">
        <v>45747</v>
      </c>
      <c r="F5826" s="160">
        <v>45748</v>
      </c>
      <c r="G5826" s="160"/>
      <c r="H5826" s="160"/>
    </row>
    <row r="5827" spans="2:8">
      <c r="B5827" t="s">
        <v>10146</v>
      </c>
      <c r="C5827" t="s">
        <v>7057</v>
      </c>
      <c r="D5827">
        <v>1</v>
      </c>
      <c r="E5827" s="160">
        <v>45749</v>
      </c>
      <c r="F5827" s="160">
        <v>45750</v>
      </c>
      <c r="G5827" s="160"/>
      <c r="H5827" s="160"/>
    </row>
    <row r="5828" spans="2:8">
      <c r="B5828" t="s">
        <v>10147</v>
      </c>
      <c r="C5828" t="s">
        <v>7058</v>
      </c>
      <c r="D5828">
        <v>1</v>
      </c>
      <c r="E5828" s="160">
        <v>45752</v>
      </c>
      <c r="F5828" s="160">
        <v>45753</v>
      </c>
      <c r="G5828" s="160"/>
      <c r="H5828" s="160"/>
    </row>
    <row r="5829" spans="2:8">
      <c r="B5829" t="s">
        <v>10148</v>
      </c>
      <c r="C5829" t="s">
        <v>7059</v>
      </c>
      <c r="D5829">
        <v>1</v>
      </c>
      <c r="E5829" s="160">
        <v>45754</v>
      </c>
      <c r="F5829" s="160">
        <v>45755</v>
      </c>
      <c r="G5829" s="160"/>
      <c r="H5829" s="160"/>
    </row>
    <row r="5830" spans="2:8">
      <c r="B5830" t="s">
        <v>10149</v>
      </c>
      <c r="C5830" t="s">
        <v>7060</v>
      </c>
      <c r="D5830">
        <v>1</v>
      </c>
      <c r="E5830" s="160">
        <v>45761</v>
      </c>
      <c r="F5830" s="160">
        <v>45762</v>
      </c>
      <c r="G5830" s="160"/>
      <c r="H5830" s="160"/>
    </row>
    <row r="5831" spans="2:8">
      <c r="B5831" t="s">
        <v>2818</v>
      </c>
      <c r="C5831" t="s">
        <v>2819</v>
      </c>
      <c r="D5831">
        <v>1</v>
      </c>
      <c r="E5831" s="160">
        <v>45754</v>
      </c>
      <c r="F5831" s="160">
        <v>45755</v>
      </c>
      <c r="G5831" s="160"/>
      <c r="H5831" s="160"/>
    </row>
    <row r="5832" spans="2:8">
      <c r="B5832" t="s">
        <v>2996</v>
      </c>
      <c r="C5832" t="s">
        <v>2997</v>
      </c>
      <c r="D5832">
        <v>1</v>
      </c>
      <c r="E5832" s="160">
        <v>45756</v>
      </c>
      <c r="F5832" s="160">
        <v>45757</v>
      </c>
      <c r="G5832" s="160"/>
      <c r="H5832" s="160"/>
    </row>
    <row r="5833" spans="2:8">
      <c r="B5833" t="s">
        <v>3070</v>
      </c>
      <c r="C5833" t="s">
        <v>3071</v>
      </c>
      <c r="D5833">
        <v>1</v>
      </c>
      <c r="E5833" s="160">
        <v>45749</v>
      </c>
      <c r="F5833" s="160">
        <v>45750</v>
      </c>
      <c r="G5833" s="160"/>
      <c r="H5833" s="160"/>
    </row>
    <row r="5834" spans="2:8">
      <c r="B5834" t="s">
        <v>3124</v>
      </c>
      <c r="C5834" t="s">
        <v>3125</v>
      </c>
      <c r="D5834">
        <v>1</v>
      </c>
      <c r="E5834" s="160">
        <v>45752</v>
      </c>
      <c r="F5834" s="160">
        <v>45753</v>
      </c>
      <c r="G5834" s="160"/>
      <c r="H5834" s="160"/>
    </row>
    <row r="5835" spans="2:8">
      <c r="B5835" t="s">
        <v>3184</v>
      </c>
      <c r="C5835" t="s">
        <v>3185</v>
      </c>
      <c r="D5835">
        <v>1</v>
      </c>
      <c r="E5835" s="160">
        <v>45759</v>
      </c>
      <c r="F5835" s="160">
        <v>45760</v>
      </c>
      <c r="G5835" s="160"/>
      <c r="H5835" s="160"/>
    </row>
    <row r="5836" spans="2:8">
      <c r="B5836" t="s">
        <v>3436</v>
      </c>
      <c r="C5836" t="s">
        <v>3437</v>
      </c>
      <c r="D5836">
        <v>1</v>
      </c>
      <c r="E5836" s="160">
        <v>45742</v>
      </c>
      <c r="F5836" s="160">
        <v>45745</v>
      </c>
      <c r="G5836" s="160"/>
      <c r="H5836" s="160"/>
    </row>
    <row r="5837" spans="2:8">
      <c r="B5837" t="s">
        <v>3587</v>
      </c>
      <c r="C5837" t="s">
        <v>3588</v>
      </c>
      <c r="D5837">
        <v>1</v>
      </c>
      <c r="E5837" s="160">
        <v>45746</v>
      </c>
      <c r="F5837" s="160">
        <v>45748</v>
      </c>
      <c r="G5837" s="160"/>
      <c r="H5837" s="160"/>
    </row>
    <row r="5838" spans="2:8">
      <c r="B5838" t="s">
        <v>3755</v>
      </c>
      <c r="C5838" t="s">
        <v>3756</v>
      </c>
      <c r="D5838">
        <v>1</v>
      </c>
      <c r="E5838" s="160">
        <v>45749</v>
      </c>
      <c r="F5838" s="160">
        <v>45752</v>
      </c>
      <c r="G5838" s="160"/>
      <c r="H5838" s="160"/>
    </row>
    <row r="5839" spans="2:8">
      <c r="B5839" t="s">
        <v>4110</v>
      </c>
      <c r="C5839" t="s">
        <v>4111</v>
      </c>
      <c r="D5839">
        <v>1</v>
      </c>
      <c r="E5839" s="160">
        <v>45756</v>
      </c>
      <c r="F5839" s="160">
        <v>45759</v>
      </c>
      <c r="G5839" s="160"/>
      <c r="H5839" s="160"/>
    </row>
    <row r="5840" spans="2:8">
      <c r="B5840" t="s">
        <v>10150</v>
      </c>
      <c r="C5840" t="s">
        <v>7115</v>
      </c>
      <c r="D5840">
        <v>1</v>
      </c>
      <c r="E5840" s="160">
        <v>45749</v>
      </c>
      <c r="F5840" s="160">
        <v>45752</v>
      </c>
      <c r="G5840" s="160"/>
      <c r="H5840" s="160"/>
    </row>
    <row r="5841" spans="2:8">
      <c r="B5841" t="s">
        <v>10151</v>
      </c>
      <c r="C5841" t="s">
        <v>7116</v>
      </c>
      <c r="D5841">
        <v>1</v>
      </c>
      <c r="E5841" s="160">
        <v>45753</v>
      </c>
      <c r="F5841" s="160">
        <v>45755</v>
      </c>
      <c r="G5841" s="160"/>
      <c r="H5841" s="160"/>
    </row>
    <row r="5842" spans="2:8">
      <c r="B5842" t="s">
        <v>3589</v>
      </c>
      <c r="C5842" t="s">
        <v>3590</v>
      </c>
      <c r="D5842">
        <v>1</v>
      </c>
      <c r="E5842" s="160">
        <v>45746</v>
      </c>
      <c r="F5842" s="160">
        <v>45747</v>
      </c>
      <c r="G5842" s="160"/>
      <c r="H5842" s="160"/>
    </row>
    <row r="5843" spans="2:8">
      <c r="B5843" t="s">
        <v>3640</v>
      </c>
      <c r="C5843" t="s">
        <v>3641</v>
      </c>
      <c r="D5843">
        <v>1</v>
      </c>
      <c r="E5843" s="160">
        <v>45748</v>
      </c>
      <c r="F5843" s="160">
        <v>45749</v>
      </c>
      <c r="G5843" s="160"/>
      <c r="H5843" s="160"/>
    </row>
    <row r="5844" spans="2:8">
      <c r="B5844" t="s">
        <v>3681</v>
      </c>
      <c r="C5844" t="s">
        <v>3682</v>
      </c>
      <c r="D5844">
        <v>1</v>
      </c>
      <c r="E5844" s="160">
        <v>45750</v>
      </c>
      <c r="F5844" s="160">
        <v>45752</v>
      </c>
      <c r="G5844" s="160"/>
      <c r="H5844" s="160"/>
    </row>
    <row r="5845" spans="2:8">
      <c r="B5845" t="s">
        <v>3724</v>
      </c>
      <c r="C5845" t="s">
        <v>3725</v>
      </c>
      <c r="D5845">
        <v>1</v>
      </c>
      <c r="E5845" s="160">
        <v>45753</v>
      </c>
      <c r="F5845" s="160">
        <v>45756</v>
      </c>
      <c r="G5845" s="160"/>
      <c r="H5845" s="160"/>
    </row>
    <row r="5846" spans="2:8">
      <c r="B5846" t="s">
        <v>3802</v>
      </c>
      <c r="C5846" t="s">
        <v>3803</v>
      </c>
      <c r="D5846">
        <v>1</v>
      </c>
      <c r="E5846" s="160">
        <v>45757</v>
      </c>
      <c r="F5846" s="160">
        <v>45761</v>
      </c>
      <c r="G5846" s="160"/>
      <c r="H5846" s="160"/>
    </row>
    <row r="5847" spans="2:8">
      <c r="B5847" t="s">
        <v>3915</v>
      </c>
      <c r="C5847" t="s">
        <v>3916</v>
      </c>
      <c r="D5847">
        <v>1</v>
      </c>
      <c r="E5847" s="160">
        <v>45757</v>
      </c>
      <c r="F5847" s="160">
        <v>45759</v>
      </c>
      <c r="G5847" s="160"/>
      <c r="H5847" s="160"/>
    </row>
    <row r="5848" spans="2:8" ht="14.45" customHeight="1">
      <c r="B5848" t="s">
        <v>4078</v>
      </c>
      <c r="C5848" t="s">
        <v>4079</v>
      </c>
      <c r="D5848">
        <v>1</v>
      </c>
      <c r="E5848" s="160">
        <v>45757</v>
      </c>
      <c r="F5848" s="160">
        <v>45759</v>
      </c>
      <c r="G5848" s="160"/>
      <c r="H5848" s="160"/>
    </row>
    <row r="5849" spans="2:8">
      <c r="B5849" t="s">
        <v>3642</v>
      </c>
      <c r="C5849" t="s">
        <v>3643</v>
      </c>
      <c r="D5849">
        <v>1</v>
      </c>
      <c r="E5849" s="160">
        <v>45748</v>
      </c>
      <c r="F5849" s="160">
        <v>45749</v>
      </c>
      <c r="G5849" s="160"/>
      <c r="H5849" s="160"/>
    </row>
    <row r="5850" spans="2:8" ht="14.45" customHeight="1">
      <c r="B5850" t="s">
        <v>3683</v>
      </c>
      <c r="C5850" t="s">
        <v>3684</v>
      </c>
      <c r="D5850">
        <v>1</v>
      </c>
      <c r="E5850" s="160">
        <v>45750</v>
      </c>
      <c r="F5850" s="160">
        <v>45752</v>
      </c>
      <c r="G5850" s="160"/>
      <c r="H5850" s="160"/>
    </row>
    <row r="5851" spans="2:8" ht="14.45" customHeight="1">
      <c r="B5851" t="s">
        <v>3787</v>
      </c>
      <c r="C5851" t="s">
        <v>3788</v>
      </c>
      <c r="D5851">
        <v>1</v>
      </c>
      <c r="E5851" s="160">
        <v>45753</v>
      </c>
      <c r="F5851" s="160">
        <v>45754</v>
      </c>
      <c r="G5851" s="160"/>
      <c r="H5851" s="160"/>
    </row>
    <row r="5852" spans="2:8">
      <c r="B5852" t="s">
        <v>3982</v>
      </c>
      <c r="C5852" t="s">
        <v>3983</v>
      </c>
      <c r="D5852">
        <v>1</v>
      </c>
      <c r="E5852" s="160">
        <v>45755</v>
      </c>
      <c r="F5852" s="160">
        <v>45756</v>
      </c>
      <c r="G5852" s="160"/>
      <c r="H5852" s="160"/>
    </row>
    <row r="5853" spans="2:8">
      <c r="B5853" t="s">
        <v>10152</v>
      </c>
      <c r="C5853" t="s">
        <v>7117</v>
      </c>
      <c r="D5853">
        <v>1</v>
      </c>
      <c r="E5853" s="160">
        <v>45750</v>
      </c>
      <c r="F5853" s="160">
        <v>45752</v>
      </c>
      <c r="G5853" s="160"/>
      <c r="H5853" s="160"/>
    </row>
    <row r="5854" spans="2:8">
      <c r="B5854" t="s">
        <v>10153</v>
      </c>
      <c r="C5854" t="s">
        <v>7118</v>
      </c>
      <c r="D5854">
        <v>1</v>
      </c>
      <c r="E5854" s="160">
        <v>45753</v>
      </c>
      <c r="F5854" s="160">
        <v>45754</v>
      </c>
      <c r="G5854" s="160"/>
      <c r="H5854" s="160"/>
    </row>
    <row r="5855" spans="2:8">
      <c r="B5855" t="s">
        <v>10154</v>
      </c>
      <c r="C5855" t="s">
        <v>7119</v>
      </c>
      <c r="D5855">
        <v>1</v>
      </c>
      <c r="E5855" s="160">
        <v>45755</v>
      </c>
      <c r="F5855" s="160">
        <v>45756</v>
      </c>
      <c r="G5855" s="160"/>
      <c r="H5855" s="160"/>
    </row>
    <row r="5856" spans="2:8">
      <c r="B5856" t="s">
        <v>3726</v>
      </c>
      <c r="C5856" t="s">
        <v>3727</v>
      </c>
      <c r="D5856">
        <v>1</v>
      </c>
      <c r="E5856" s="160">
        <v>45753</v>
      </c>
      <c r="F5856" s="160">
        <v>45754</v>
      </c>
      <c r="G5856" s="160"/>
      <c r="H5856" s="160"/>
    </row>
    <row r="5857" spans="2:8">
      <c r="B5857" t="s">
        <v>3789</v>
      </c>
      <c r="C5857" t="s">
        <v>3790</v>
      </c>
      <c r="D5857">
        <v>1</v>
      </c>
      <c r="E5857" s="160">
        <v>45755</v>
      </c>
      <c r="F5857" s="160">
        <v>45756</v>
      </c>
      <c r="G5857" s="160"/>
      <c r="H5857" s="160"/>
    </row>
    <row r="5858" spans="2:8">
      <c r="B5858" t="s">
        <v>3847</v>
      </c>
      <c r="C5858" t="s">
        <v>3848</v>
      </c>
      <c r="D5858">
        <v>1</v>
      </c>
      <c r="E5858" s="160">
        <v>45760</v>
      </c>
      <c r="F5858" s="160">
        <v>45761</v>
      </c>
      <c r="G5858" s="160"/>
      <c r="H5858" s="160"/>
    </row>
    <row r="5859" spans="2:8">
      <c r="B5859" t="s">
        <v>10155</v>
      </c>
      <c r="C5859" t="s">
        <v>8104</v>
      </c>
      <c r="D5859">
        <v>1</v>
      </c>
      <c r="E5859" s="160">
        <v>45655</v>
      </c>
      <c r="F5859" s="160">
        <v>45656</v>
      </c>
      <c r="G5859" s="160"/>
      <c r="H5859" s="160"/>
    </row>
    <row r="5860" spans="2:8">
      <c r="B5860" t="s">
        <v>10156</v>
      </c>
      <c r="C5860" t="s">
        <v>8105</v>
      </c>
      <c r="D5860">
        <v>1</v>
      </c>
      <c r="E5860" s="160">
        <v>45657</v>
      </c>
      <c r="F5860" s="160">
        <v>45658</v>
      </c>
      <c r="G5860" s="160"/>
      <c r="H5860" s="160"/>
    </row>
    <row r="5861" spans="2:8">
      <c r="B5861" t="s">
        <v>10157</v>
      </c>
      <c r="C5861" t="s">
        <v>8106</v>
      </c>
      <c r="D5861">
        <v>1</v>
      </c>
      <c r="E5861" s="160">
        <v>45659</v>
      </c>
      <c r="F5861" s="160">
        <v>45661</v>
      </c>
      <c r="G5861" s="160"/>
      <c r="H5861" s="160"/>
    </row>
    <row r="5862" spans="2:8" ht="14.45" customHeight="1">
      <c r="B5862" t="s">
        <v>10158</v>
      </c>
      <c r="C5862" t="s">
        <v>8107</v>
      </c>
      <c r="D5862">
        <v>1</v>
      </c>
      <c r="E5862" s="160">
        <v>45662</v>
      </c>
      <c r="F5862" s="160">
        <v>45663</v>
      </c>
      <c r="G5862" s="160"/>
      <c r="H5862" s="160"/>
    </row>
    <row r="5863" spans="2:8" ht="14.45" customHeight="1">
      <c r="B5863" t="s">
        <v>10159</v>
      </c>
      <c r="C5863" t="s">
        <v>8108</v>
      </c>
      <c r="D5863">
        <v>1</v>
      </c>
      <c r="E5863" s="160">
        <v>45664</v>
      </c>
      <c r="F5863" s="160">
        <v>45665</v>
      </c>
      <c r="G5863" s="160"/>
      <c r="H5863" s="160"/>
    </row>
    <row r="5864" spans="2:8" ht="14.45" customHeight="1">
      <c r="B5864" t="s">
        <v>1978</v>
      </c>
      <c r="C5864" t="s">
        <v>1979</v>
      </c>
      <c r="D5864">
        <v>1</v>
      </c>
      <c r="E5864" s="160">
        <v>45640</v>
      </c>
      <c r="F5864" s="160">
        <v>45644</v>
      </c>
      <c r="G5864" s="160">
        <v>45755</v>
      </c>
      <c r="H5864" s="160">
        <v>45829</v>
      </c>
    </row>
    <row r="5865" spans="2:8" ht="14.45" customHeight="1">
      <c r="B5865" t="s">
        <v>10160</v>
      </c>
      <c r="C5865" t="s">
        <v>10161</v>
      </c>
      <c r="D5865">
        <v>1</v>
      </c>
      <c r="E5865" s="160">
        <v>45645</v>
      </c>
      <c r="F5865" s="160">
        <v>45647</v>
      </c>
      <c r="G5865" s="160">
        <v>45871</v>
      </c>
      <c r="H5865" s="160">
        <v>45872</v>
      </c>
    </row>
    <row r="5866" spans="2:8" ht="14.45" customHeight="1">
      <c r="B5866" t="s">
        <v>2086</v>
      </c>
      <c r="C5866" t="s">
        <v>2087</v>
      </c>
      <c r="D5866">
        <v>1</v>
      </c>
      <c r="E5866" s="160">
        <v>45645</v>
      </c>
      <c r="F5866" s="160">
        <v>45650</v>
      </c>
      <c r="G5866" s="160">
        <v>45762</v>
      </c>
      <c r="H5866" s="160">
        <v>45854</v>
      </c>
    </row>
    <row r="5867" spans="2:8">
      <c r="B5867" t="s">
        <v>10162</v>
      </c>
      <c r="C5867" t="s">
        <v>10163</v>
      </c>
      <c r="D5867">
        <v>1</v>
      </c>
      <c r="E5867" s="160">
        <v>45651</v>
      </c>
      <c r="F5867" s="160">
        <v>45652</v>
      </c>
      <c r="G5867" s="160">
        <v>45873</v>
      </c>
      <c r="H5867" s="160">
        <v>45874</v>
      </c>
    </row>
    <row r="5868" spans="2:8">
      <c r="B5868" t="s">
        <v>2173</v>
      </c>
      <c r="C5868" t="s">
        <v>2174</v>
      </c>
      <c r="D5868">
        <v>1</v>
      </c>
      <c r="E5868" s="160">
        <v>45651</v>
      </c>
      <c r="F5868" s="160">
        <v>45656</v>
      </c>
      <c r="G5868" s="160">
        <v>45761</v>
      </c>
      <c r="H5868" s="160">
        <v>45834</v>
      </c>
    </row>
    <row r="5869" spans="2:8">
      <c r="B5869" t="s">
        <v>10164</v>
      </c>
      <c r="C5869" t="s">
        <v>10165</v>
      </c>
      <c r="D5869">
        <v>1</v>
      </c>
      <c r="E5869" s="160">
        <v>45657</v>
      </c>
      <c r="F5869" s="160">
        <v>45658</v>
      </c>
      <c r="G5869" s="160">
        <v>45875</v>
      </c>
      <c r="H5869" s="160">
        <v>45876</v>
      </c>
    </row>
    <row r="5870" spans="2:8">
      <c r="B5870" t="s">
        <v>2299</v>
      </c>
      <c r="C5870" t="s">
        <v>2300</v>
      </c>
      <c r="D5870">
        <v>1</v>
      </c>
      <c r="E5870" s="160">
        <v>45657</v>
      </c>
      <c r="F5870" s="160">
        <v>45662</v>
      </c>
      <c r="G5870" s="160">
        <v>45770</v>
      </c>
      <c r="H5870" s="160">
        <v>45844</v>
      </c>
    </row>
    <row r="5871" spans="2:8">
      <c r="B5871" t="s">
        <v>10166</v>
      </c>
      <c r="C5871" t="s">
        <v>10167</v>
      </c>
      <c r="D5871">
        <v>1</v>
      </c>
      <c r="E5871" s="160">
        <v>45663</v>
      </c>
      <c r="F5871" s="160">
        <v>45664</v>
      </c>
      <c r="G5871" s="160">
        <v>45878</v>
      </c>
      <c r="H5871" s="160">
        <v>45879</v>
      </c>
    </row>
    <row r="5872" spans="2:8">
      <c r="B5872" t="s">
        <v>2404</v>
      </c>
      <c r="C5872" t="s">
        <v>2405</v>
      </c>
      <c r="D5872">
        <v>1</v>
      </c>
      <c r="E5872" s="160">
        <v>45663</v>
      </c>
      <c r="F5872" s="160">
        <v>45670</v>
      </c>
      <c r="G5872" s="160">
        <v>45818</v>
      </c>
      <c r="H5872" s="160">
        <v>45869</v>
      </c>
    </row>
    <row r="5873" spans="2:8">
      <c r="B5873" t="s">
        <v>10168</v>
      </c>
      <c r="C5873" t="s">
        <v>10169</v>
      </c>
      <c r="D5873">
        <v>1</v>
      </c>
      <c r="E5873" s="160">
        <v>45671</v>
      </c>
      <c r="F5873" s="160">
        <v>45672</v>
      </c>
      <c r="G5873" s="160">
        <v>45880</v>
      </c>
      <c r="H5873" s="160">
        <v>45881</v>
      </c>
    </row>
    <row r="5874" spans="2:8">
      <c r="B5874" t="s">
        <v>1849</v>
      </c>
      <c r="C5874" t="s">
        <v>1850</v>
      </c>
      <c r="D5874">
        <v>1</v>
      </c>
      <c r="E5874" s="160">
        <v>45645</v>
      </c>
      <c r="F5874" s="160">
        <v>45649</v>
      </c>
      <c r="G5874" s="160">
        <v>45755</v>
      </c>
      <c r="H5874" s="160">
        <v>45810</v>
      </c>
    </row>
    <row r="5875" spans="2:8">
      <c r="B5875" t="s">
        <v>10170</v>
      </c>
      <c r="C5875" t="s">
        <v>10171</v>
      </c>
      <c r="D5875">
        <v>1</v>
      </c>
      <c r="E5875" s="160">
        <v>45650</v>
      </c>
      <c r="F5875" s="160">
        <v>45651</v>
      </c>
      <c r="G5875" s="160">
        <v>45873</v>
      </c>
      <c r="H5875" s="160">
        <v>45874</v>
      </c>
    </row>
    <row r="5876" spans="2:8">
      <c r="B5876" t="s">
        <v>1905</v>
      </c>
      <c r="C5876" t="s">
        <v>1906</v>
      </c>
      <c r="D5876">
        <v>1</v>
      </c>
      <c r="E5876" s="160">
        <v>45650</v>
      </c>
      <c r="F5876" s="160">
        <v>45654</v>
      </c>
      <c r="G5876" s="160">
        <v>45761</v>
      </c>
      <c r="H5876" s="160">
        <v>45816</v>
      </c>
    </row>
    <row r="5877" spans="2:8">
      <c r="B5877" t="s">
        <v>10172</v>
      </c>
      <c r="C5877" t="s">
        <v>10173</v>
      </c>
      <c r="D5877">
        <v>1</v>
      </c>
      <c r="E5877" s="160">
        <v>45655</v>
      </c>
      <c r="F5877" s="160">
        <v>45656</v>
      </c>
      <c r="G5877" s="160">
        <v>45875</v>
      </c>
      <c r="H5877" s="160">
        <v>45876</v>
      </c>
    </row>
    <row r="5878" spans="2:8">
      <c r="B5878" t="s">
        <v>1980</v>
      </c>
      <c r="C5878" t="s">
        <v>1981</v>
      </c>
      <c r="D5878">
        <v>1</v>
      </c>
      <c r="E5878" s="160">
        <v>45655</v>
      </c>
      <c r="F5878" s="160">
        <v>45659</v>
      </c>
      <c r="G5878" s="160">
        <v>45755</v>
      </c>
      <c r="H5878" s="160">
        <v>45791</v>
      </c>
    </row>
    <row r="5879" spans="2:8">
      <c r="B5879" t="s">
        <v>10174</v>
      </c>
      <c r="C5879" t="s">
        <v>10175</v>
      </c>
      <c r="D5879">
        <v>1</v>
      </c>
      <c r="E5879" s="160">
        <v>45661</v>
      </c>
      <c r="F5879" s="160">
        <v>45662</v>
      </c>
      <c r="G5879" s="160">
        <v>45878</v>
      </c>
      <c r="H5879" s="160">
        <v>45879</v>
      </c>
    </row>
    <row r="5880" spans="2:8">
      <c r="B5880" t="s">
        <v>2031</v>
      </c>
      <c r="C5880" t="s">
        <v>2032</v>
      </c>
      <c r="D5880">
        <v>1</v>
      </c>
      <c r="E5880" s="160">
        <v>45661</v>
      </c>
      <c r="F5880" s="160">
        <v>45664</v>
      </c>
      <c r="G5880" s="160">
        <v>45755</v>
      </c>
      <c r="H5880" s="160">
        <v>45791</v>
      </c>
    </row>
    <row r="5881" spans="2:8">
      <c r="B5881" t="s">
        <v>10176</v>
      </c>
      <c r="C5881" t="s">
        <v>10177</v>
      </c>
      <c r="D5881">
        <v>1</v>
      </c>
      <c r="E5881" s="160">
        <v>45665</v>
      </c>
      <c r="F5881" s="160">
        <v>45666</v>
      </c>
      <c r="G5881" s="160"/>
      <c r="H5881" s="160"/>
    </row>
    <row r="5882" spans="2:8">
      <c r="B5882" t="s">
        <v>2088</v>
      </c>
      <c r="C5882" t="s">
        <v>2089</v>
      </c>
      <c r="D5882">
        <v>1</v>
      </c>
      <c r="E5882" s="160">
        <v>45668</v>
      </c>
      <c r="F5882" s="160">
        <v>45673</v>
      </c>
      <c r="G5882" s="160">
        <v>45882</v>
      </c>
      <c r="H5882" s="160"/>
    </row>
    <row r="5883" spans="2:8">
      <c r="B5883" t="s">
        <v>10178</v>
      </c>
      <c r="C5883" t="s">
        <v>7075</v>
      </c>
      <c r="D5883">
        <v>1</v>
      </c>
      <c r="E5883" s="160">
        <v>45640</v>
      </c>
      <c r="F5883" s="160">
        <v>45641</v>
      </c>
      <c r="G5883" s="160">
        <v>45755</v>
      </c>
      <c r="H5883" s="160">
        <v>45773</v>
      </c>
    </row>
    <row r="5884" spans="2:8">
      <c r="B5884" t="s">
        <v>10179</v>
      </c>
      <c r="C5884" t="s">
        <v>7076</v>
      </c>
      <c r="D5884">
        <v>1</v>
      </c>
      <c r="E5884" s="160">
        <v>45642</v>
      </c>
      <c r="F5884" s="160">
        <v>45643</v>
      </c>
      <c r="G5884" s="160">
        <v>45762</v>
      </c>
      <c r="H5884" s="160">
        <v>45780</v>
      </c>
    </row>
    <row r="5885" spans="2:8">
      <c r="B5885" t="s">
        <v>10180</v>
      </c>
      <c r="C5885" t="s">
        <v>1402</v>
      </c>
      <c r="D5885">
        <v>1</v>
      </c>
      <c r="E5885" s="160">
        <v>45644</v>
      </c>
      <c r="F5885" s="160">
        <v>45645</v>
      </c>
      <c r="G5885" s="160">
        <v>45764</v>
      </c>
      <c r="H5885" s="160">
        <v>45782</v>
      </c>
    </row>
    <row r="5886" spans="2:8">
      <c r="B5886" t="s">
        <v>10181</v>
      </c>
      <c r="C5886" t="s">
        <v>7077</v>
      </c>
      <c r="D5886">
        <v>1</v>
      </c>
      <c r="E5886" s="160">
        <v>45647</v>
      </c>
      <c r="F5886" s="160">
        <v>45648</v>
      </c>
      <c r="G5886" s="160"/>
      <c r="H5886" s="160"/>
    </row>
    <row r="5887" spans="2:8">
      <c r="B5887" t="s">
        <v>10182</v>
      </c>
      <c r="C5887" t="s">
        <v>7078</v>
      </c>
      <c r="D5887">
        <v>1</v>
      </c>
      <c r="E5887" s="160">
        <v>45649</v>
      </c>
      <c r="F5887" s="160">
        <v>45650</v>
      </c>
      <c r="G5887" s="160"/>
      <c r="H5887" s="160"/>
    </row>
    <row r="5888" spans="2:8">
      <c r="B5888" t="s">
        <v>10183</v>
      </c>
      <c r="C5888" t="s">
        <v>7079</v>
      </c>
      <c r="D5888">
        <v>1</v>
      </c>
      <c r="E5888" s="160">
        <v>45650</v>
      </c>
      <c r="F5888" s="160">
        <v>45651</v>
      </c>
      <c r="G5888" s="160">
        <v>45755</v>
      </c>
      <c r="H5888" s="160">
        <v>45773</v>
      </c>
    </row>
    <row r="5889" spans="2:8">
      <c r="B5889" t="s">
        <v>10184</v>
      </c>
      <c r="C5889" t="s">
        <v>10185</v>
      </c>
      <c r="D5889">
        <v>1</v>
      </c>
      <c r="E5889" s="160">
        <v>45652</v>
      </c>
      <c r="F5889" s="160">
        <v>45654</v>
      </c>
      <c r="G5889" s="160"/>
      <c r="H5889" s="160"/>
    </row>
    <row r="5890" spans="2:8">
      <c r="B5890" t="s">
        <v>10186</v>
      </c>
      <c r="C5890" t="s">
        <v>7080</v>
      </c>
      <c r="D5890">
        <v>1</v>
      </c>
      <c r="E5890" s="160">
        <v>45652</v>
      </c>
      <c r="F5890" s="160">
        <v>45657</v>
      </c>
      <c r="G5890" s="160">
        <v>45762</v>
      </c>
      <c r="H5890" s="160">
        <v>45808</v>
      </c>
    </row>
    <row r="5891" spans="2:8">
      <c r="B5891" t="s">
        <v>10187</v>
      </c>
      <c r="C5891" t="s">
        <v>10188</v>
      </c>
      <c r="D5891">
        <v>1</v>
      </c>
      <c r="E5891" s="160">
        <v>45658</v>
      </c>
      <c r="F5891" s="160">
        <v>45659</v>
      </c>
      <c r="G5891" s="160"/>
      <c r="H5891" s="160"/>
    </row>
    <row r="5892" spans="2:8">
      <c r="B5892" t="s">
        <v>10189</v>
      </c>
      <c r="C5892" t="s">
        <v>1367</v>
      </c>
      <c r="D5892">
        <v>1</v>
      </c>
      <c r="E5892" s="160">
        <v>45658</v>
      </c>
      <c r="F5892" s="160">
        <v>45663</v>
      </c>
      <c r="G5892" s="160">
        <v>45764</v>
      </c>
      <c r="H5892" s="160">
        <v>45810</v>
      </c>
    </row>
    <row r="5893" spans="2:8">
      <c r="B5893" t="s">
        <v>10190</v>
      </c>
      <c r="C5893" t="s">
        <v>1367</v>
      </c>
      <c r="D5893">
        <v>1</v>
      </c>
      <c r="E5893" s="160">
        <v>45664</v>
      </c>
      <c r="F5893" s="160">
        <v>45665</v>
      </c>
      <c r="G5893" s="160"/>
      <c r="H5893" s="160"/>
    </row>
    <row r="5894" spans="2:8">
      <c r="B5894" t="s">
        <v>10191</v>
      </c>
      <c r="C5894" t="s">
        <v>7081</v>
      </c>
      <c r="D5894">
        <v>1</v>
      </c>
      <c r="E5894" s="160">
        <v>45666</v>
      </c>
      <c r="F5894" s="160">
        <v>45669</v>
      </c>
      <c r="G5894" s="160"/>
      <c r="H5894" s="160"/>
    </row>
    <row r="5895" spans="2:8">
      <c r="B5895" t="s">
        <v>10192</v>
      </c>
      <c r="C5895" t="s">
        <v>7082</v>
      </c>
      <c r="D5895">
        <v>1</v>
      </c>
      <c r="E5895" s="160">
        <v>45670</v>
      </c>
      <c r="F5895" s="160">
        <v>45671</v>
      </c>
      <c r="G5895" s="160"/>
      <c r="H5895" s="160"/>
    </row>
    <row r="5896" spans="2:8">
      <c r="B5896" t="s">
        <v>10193</v>
      </c>
      <c r="C5896" t="s">
        <v>8464</v>
      </c>
      <c r="D5896">
        <v>1</v>
      </c>
      <c r="E5896" s="160">
        <v>45696</v>
      </c>
      <c r="F5896" s="160">
        <v>45698</v>
      </c>
      <c r="G5896" s="160"/>
      <c r="H5896" s="160"/>
    </row>
    <row r="5897" spans="2:8">
      <c r="B5897" t="s">
        <v>2406</v>
      </c>
      <c r="C5897" t="s">
        <v>2407</v>
      </c>
      <c r="D5897">
        <v>1</v>
      </c>
      <c r="E5897" s="160">
        <v>45675</v>
      </c>
      <c r="F5897" s="160">
        <v>45676</v>
      </c>
      <c r="G5897" s="160"/>
      <c r="H5897" s="160"/>
    </row>
    <row r="5898" spans="2:8">
      <c r="B5898" t="s">
        <v>2447</v>
      </c>
      <c r="C5898" t="s">
        <v>2448</v>
      </c>
      <c r="D5898">
        <v>1</v>
      </c>
      <c r="E5898" s="160">
        <v>45677</v>
      </c>
      <c r="F5898" s="160">
        <v>45679</v>
      </c>
      <c r="G5898" s="160"/>
      <c r="H5898" s="160"/>
    </row>
    <row r="5899" spans="2:8">
      <c r="B5899" t="s">
        <v>2498</v>
      </c>
      <c r="C5899" t="s">
        <v>2499</v>
      </c>
      <c r="D5899">
        <v>1</v>
      </c>
      <c r="E5899" s="160">
        <v>45680</v>
      </c>
      <c r="F5899" s="160">
        <v>45683</v>
      </c>
      <c r="G5899" s="160"/>
      <c r="H5899" s="160"/>
    </row>
    <row r="5900" spans="2:8">
      <c r="B5900" t="s">
        <v>2555</v>
      </c>
      <c r="C5900" t="s">
        <v>2556</v>
      </c>
      <c r="D5900">
        <v>1</v>
      </c>
      <c r="E5900" s="160">
        <v>45684</v>
      </c>
      <c r="F5900" s="160">
        <v>45686</v>
      </c>
      <c r="G5900" s="160"/>
      <c r="H5900" s="160"/>
    </row>
    <row r="5901" spans="2:8">
      <c r="B5901" t="s">
        <v>2602</v>
      </c>
      <c r="C5901" t="s">
        <v>2603</v>
      </c>
      <c r="D5901">
        <v>1</v>
      </c>
      <c r="E5901" s="160">
        <v>45699</v>
      </c>
      <c r="F5901" s="160">
        <v>45703</v>
      </c>
      <c r="G5901" s="160"/>
      <c r="H5901" s="160"/>
    </row>
    <row r="5902" spans="2:8">
      <c r="B5902" t="s">
        <v>10194</v>
      </c>
      <c r="C5902" t="s">
        <v>7083</v>
      </c>
      <c r="D5902">
        <v>1</v>
      </c>
      <c r="E5902" s="160">
        <v>45677</v>
      </c>
      <c r="F5902" s="160">
        <v>45678</v>
      </c>
      <c r="G5902" s="160"/>
      <c r="H5902" s="160"/>
    </row>
    <row r="5903" spans="2:8">
      <c r="B5903" t="s">
        <v>10195</v>
      </c>
      <c r="C5903" t="s">
        <v>7084</v>
      </c>
      <c r="D5903">
        <v>1</v>
      </c>
      <c r="E5903" s="160">
        <v>45679</v>
      </c>
      <c r="F5903" s="160">
        <v>45680</v>
      </c>
      <c r="G5903" s="160"/>
      <c r="H5903" s="160"/>
    </row>
    <row r="5904" spans="2:8">
      <c r="B5904" t="s">
        <v>10196</v>
      </c>
      <c r="C5904" t="s">
        <v>7085</v>
      </c>
      <c r="D5904">
        <v>1</v>
      </c>
      <c r="E5904" s="160">
        <v>45682</v>
      </c>
      <c r="F5904" s="160">
        <v>45683</v>
      </c>
      <c r="G5904" s="160"/>
      <c r="H5904" s="160"/>
    </row>
    <row r="5905" spans="2:8">
      <c r="B5905" t="s">
        <v>10197</v>
      </c>
      <c r="C5905" t="s">
        <v>7086</v>
      </c>
      <c r="D5905">
        <v>1</v>
      </c>
      <c r="E5905" s="160">
        <v>45684</v>
      </c>
      <c r="F5905" s="160">
        <v>45685</v>
      </c>
      <c r="G5905" s="160"/>
      <c r="H5905" s="160"/>
    </row>
    <row r="5906" spans="2:8">
      <c r="B5906" t="s">
        <v>10198</v>
      </c>
      <c r="C5906" t="s">
        <v>7087</v>
      </c>
      <c r="D5906">
        <v>1</v>
      </c>
      <c r="E5906" s="160">
        <v>45704</v>
      </c>
      <c r="F5906" s="160">
        <v>45705</v>
      </c>
      <c r="G5906" s="160"/>
      <c r="H5906" s="160"/>
    </row>
    <row r="5907" spans="2:8">
      <c r="B5907" t="s">
        <v>10199</v>
      </c>
      <c r="C5907" t="s">
        <v>7088</v>
      </c>
      <c r="D5907">
        <v>1</v>
      </c>
      <c r="E5907" s="160">
        <v>45679</v>
      </c>
      <c r="F5907" s="160">
        <v>45680</v>
      </c>
      <c r="G5907" s="160"/>
      <c r="H5907" s="160"/>
    </row>
    <row r="5908" spans="2:8">
      <c r="B5908" t="s">
        <v>10200</v>
      </c>
      <c r="C5908" t="s">
        <v>7089</v>
      </c>
      <c r="D5908">
        <v>1</v>
      </c>
      <c r="E5908" s="160">
        <v>45682</v>
      </c>
      <c r="F5908" s="160">
        <v>45683</v>
      </c>
      <c r="G5908" s="160"/>
      <c r="H5908" s="160"/>
    </row>
    <row r="5909" spans="2:8">
      <c r="B5909" t="s">
        <v>10201</v>
      </c>
      <c r="C5909" t="s">
        <v>7090</v>
      </c>
      <c r="D5909">
        <v>1</v>
      </c>
      <c r="E5909" s="160">
        <v>45684</v>
      </c>
      <c r="F5909" s="160">
        <v>45685</v>
      </c>
      <c r="G5909" s="160"/>
      <c r="H5909" s="160"/>
    </row>
    <row r="5910" spans="2:8">
      <c r="B5910" t="s">
        <v>10202</v>
      </c>
      <c r="C5910" t="s">
        <v>7091</v>
      </c>
      <c r="D5910">
        <v>1</v>
      </c>
      <c r="E5910" s="160">
        <v>45686</v>
      </c>
      <c r="F5910" s="160">
        <v>45687</v>
      </c>
      <c r="G5910" s="160"/>
      <c r="H5910" s="160"/>
    </row>
    <row r="5911" spans="2:8">
      <c r="B5911" t="s">
        <v>10203</v>
      </c>
      <c r="C5911" t="s">
        <v>7092</v>
      </c>
      <c r="D5911">
        <v>1</v>
      </c>
      <c r="E5911" s="160">
        <v>45706</v>
      </c>
      <c r="F5911" s="160">
        <v>45707</v>
      </c>
      <c r="G5911" s="160"/>
      <c r="H5911" s="160"/>
    </row>
    <row r="5912" spans="2:8">
      <c r="B5912" t="s">
        <v>2449</v>
      </c>
      <c r="C5912" t="s">
        <v>2450</v>
      </c>
      <c r="D5912">
        <v>1</v>
      </c>
      <c r="E5912" s="160">
        <v>45640</v>
      </c>
      <c r="F5912" s="160">
        <v>45641</v>
      </c>
      <c r="G5912" s="160">
        <v>45727</v>
      </c>
      <c r="H5912" s="160">
        <v>45745</v>
      </c>
    </row>
    <row r="5913" spans="2:8">
      <c r="B5913" t="s">
        <v>2472</v>
      </c>
      <c r="C5913" t="s">
        <v>2473</v>
      </c>
      <c r="D5913">
        <v>1</v>
      </c>
      <c r="E5913" s="160">
        <v>45642</v>
      </c>
      <c r="F5913" s="160">
        <v>45643</v>
      </c>
      <c r="G5913" s="160">
        <v>45733</v>
      </c>
      <c r="H5913" s="160">
        <v>45750</v>
      </c>
    </row>
    <row r="5914" spans="2:8" ht="14.45" customHeight="1">
      <c r="B5914" t="s">
        <v>2500</v>
      </c>
      <c r="C5914" t="s">
        <v>2501</v>
      </c>
      <c r="D5914">
        <v>1</v>
      </c>
      <c r="E5914" s="160">
        <v>45644</v>
      </c>
      <c r="F5914" s="160">
        <v>45645</v>
      </c>
      <c r="G5914" s="160">
        <v>45734</v>
      </c>
      <c r="H5914" s="160">
        <v>45752</v>
      </c>
    </row>
    <row r="5915" spans="2:8" ht="14.45" customHeight="1">
      <c r="B5915" t="s">
        <v>2528</v>
      </c>
      <c r="C5915" t="s">
        <v>2529</v>
      </c>
      <c r="D5915">
        <v>1</v>
      </c>
      <c r="E5915" s="160">
        <v>45652</v>
      </c>
      <c r="F5915" s="160">
        <v>45654</v>
      </c>
      <c r="G5915" s="160">
        <v>45789</v>
      </c>
      <c r="H5915" s="160">
        <v>45806</v>
      </c>
    </row>
    <row r="5916" spans="2:8" ht="14.45" customHeight="1">
      <c r="B5916" t="s">
        <v>10204</v>
      </c>
      <c r="C5916" t="s">
        <v>10205</v>
      </c>
      <c r="D5916">
        <v>1</v>
      </c>
      <c r="E5916" s="160">
        <v>45689</v>
      </c>
      <c r="F5916" s="160">
        <v>45690</v>
      </c>
      <c r="G5916" s="160">
        <v>45889</v>
      </c>
      <c r="H5916" s="160">
        <v>45890</v>
      </c>
    </row>
    <row r="5917" spans="2:8" ht="14.45" customHeight="1">
      <c r="B5917" t="s">
        <v>2557</v>
      </c>
      <c r="C5917" t="s">
        <v>2558</v>
      </c>
      <c r="D5917">
        <v>1</v>
      </c>
      <c r="E5917" s="160">
        <v>45691</v>
      </c>
      <c r="F5917" s="160">
        <v>45692</v>
      </c>
      <c r="G5917" s="160">
        <v>45892</v>
      </c>
      <c r="H5917" s="160">
        <v>45893</v>
      </c>
    </row>
    <row r="5918" spans="2:8" ht="14.45" customHeight="1">
      <c r="B5918" t="s">
        <v>2214</v>
      </c>
      <c r="C5918" t="s">
        <v>2215</v>
      </c>
      <c r="D5918">
        <v>1</v>
      </c>
      <c r="E5918" s="160">
        <v>45640</v>
      </c>
      <c r="F5918" s="160">
        <v>45641</v>
      </c>
      <c r="G5918" s="160">
        <v>45733</v>
      </c>
      <c r="H5918" s="160">
        <v>45750</v>
      </c>
    </row>
    <row r="5919" spans="2:8" ht="14.45" customHeight="1">
      <c r="B5919" t="s">
        <v>2237</v>
      </c>
      <c r="C5919" t="s">
        <v>2238</v>
      </c>
      <c r="D5919">
        <v>1</v>
      </c>
      <c r="E5919" s="160">
        <v>45642</v>
      </c>
      <c r="F5919" s="160">
        <v>45643</v>
      </c>
      <c r="G5919" s="160">
        <v>45745</v>
      </c>
      <c r="H5919" s="160">
        <v>45762</v>
      </c>
    </row>
    <row r="5920" spans="2:8">
      <c r="B5920" t="s">
        <v>2272</v>
      </c>
      <c r="C5920" t="s">
        <v>2273</v>
      </c>
      <c r="D5920">
        <v>1</v>
      </c>
      <c r="E5920" s="160">
        <v>45644</v>
      </c>
      <c r="F5920" s="160">
        <v>45645</v>
      </c>
      <c r="G5920" s="160">
        <v>45750</v>
      </c>
      <c r="H5920" s="160">
        <v>45777</v>
      </c>
    </row>
    <row r="5921" spans="2:8" ht="14.45" customHeight="1">
      <c r="B5921" t="s">
        <v>2325</v>
      </c>
      <c r="C5921" t="s">
        <v>2326</v>
      </c>
      <c r="D5921">
        <v>1</v>
      </c>
      <c r="E5921" s="160">
        <v>45655</v>
      </c>
      <c r="F5921" s="160">
        <v>45656</v>
      </c>
      <c r="G5921" s="160">
        <v>45789</v>
      </c>
      <c r="H5921" s="160">
        <v>45816</v>
      </c>
    </row>
    <row r="5922" spans="2:8" ht="14.45" customHeight="1">
      <c r="B5922" t="s">
        <v>10206</v>
      </c>
      <c r="C5922" t="s">
        <v>10207</v>
      </c>
      <c r="D5922">
        <v>1</v>
      </c>
      <c r="E5922" s="160">
        <v>45691</v>
      </c>
      <c r="F5922" s="160">
        <v>45692</v>
      </c>
      <c r="G5922" s="160">
        <v>45884</v>
      </c>
      <c r="H5922" s="160">
        <v>45886</v>
      </c>
    </row>
    <row r="5923" spans="2:8" ht="14.45" customHeight="1">
      <c r="B5923" t="s">
        <v>2390</v>
      </c>
      <c r="C5923" t="s">
        <v>2391</v>
      </c>
      <c r="D5923">
        <v>1</v>
      </c>
      <c r="E5923" s="160">
        <v>45693</v>
      </c>
      <c r="F5923" s="160">
        <v>45694</v>
      </c>
      <c r="G5923" s="160">
        <v>45886</v>
      </c>
      <c r="H5923" s="160">
        <v>45888</v>
      </c>
    </row>
    <row r="5924" spans="2:8">
      <c r="B5924" t="s">
        <v>2239</v>
      </c>
      <c r="C5924" t="s">
        <v>2240</v>
      </c>
      <c r="D5924">
        <v>1</v>
      </c>
      <c r="E5924" s="160">
        <v>45640</v>
      </c>
      <c r="F5924" s="160">
        <v>45641</v>
      </c>
      <c r="G5924" s="160">
        <v>45753</v>
      </c>
      <c r="H5924" s="160">
        <v>45770</v>
      </c>
    </row>
    <row r="5925" spans="2:8" ht="14.45" customHeight="1">
      <c r="B5925" t="s">
        <v>2274</v>
      </c>
      <c r="C5925" t="s">
        <v>2275</v>
      </c>
      <c r="D5925">
        <v>1</v>
      </c>
      <c r="E5925" s="160">
        <v>45642</v>
      </c>
      <c r="F5925" s="160">
        <v>45643</v>
      </c>
      <c r="G5925" s="160">
        <v>45754</v>
      </c>
      <c r="H5925" s="160">
        <v>45771</v>
      </c>
    </row>
    <row r="5926" spans="2:8">
      <c r="B5926" t="s">
        <v>2319</v>
      </c>
      <c r="C5926" t="s">
        <v>2320</v>
      </c>
      <c r="D5926">
        <v>1</v>
      </c>
      <c r="E5926" s="160">
        <v>45644</v>
      </c>
      <c r="F5926" s="160">
        <v>45645</v>
      </c>
      <c r="G5926" s="160">
        <v>45755</v>
      </c>
      <c r="H5926" s="160">
        <v>45773</v>
      </c>
    </row>
    <row r="5927" spans="2:8" ht="14.45" customHeight="1">
      <c r="B5927" t="s">
        <v>2341</v>
      </c>
      <c r="C5927" t="s">
        <v>2342</v>
      </c>
      <c r="D5927">
        <v>1</v>
      </c>
      <c r="E5927" s="160">
        <v>45657</v>
      </c>
      <c r="F5927" s="160">
        <v>45658</v>
      </c>
      <c r="G5927" s="160">
        <v>45789</v>
      </c>
      <c r="H5927" s="160">
        <v>45806</v>
      </c>
    </row>
    <row r="5928" spans="2:8">
      <c r="B5928" t="s">
        <v>10208</v>
      </c>
      <c r="C5928" t="s">
        <v>10209</v>
      </c>
      <c r="D5928">
        <v>1</v>
      </c>
      <c r="E5928" s="160">
        <v>45693</v>
      </c>
      <c r="F5928" s="160">
        <v>45694</v>
      </c>
      <c r="G5928" s="160">
        <v>45887</v>
      </c>
      <c r="H5928" s="160">
        <v>45888</v>
      </c>
    </row>
    <row r="5929" spans="2:8">
      <c r="B5929" t="s">
        <v>2361</v>
      </c>
      <c r="C5929" t="s">
        <v>2362</v>
      </c>
      <c r="D5929">
        <v>1</v>
      </c>
      <c r="E5929" s="160">
        <v>45696</v>
      </c>
      <c r="F5929" s="160">
        <v>45697</v>
      </c>
      <c r="G5929" s="160">
        <v>45889</v>
      </c>
      <c r="H5929" s="160">
        <v>45890</v>
      </c>
    </row>
    <row r="5930" spans="2:8" ht="14.45" customHeight="1">
      <c r="B5930" t="s">
        <v>2276</v>
      </c>
      <c r="C5930" t="s">
        <v>2277</v>
      </c>
      <c r="D5930">
        <v>1</v>
      </c>
      <c r="E5930" s="160">
        <v>45659</v>
      </c>
      <c r="F5930" s="160">
        <v>45662</v>
      </c>
      <c r="G5930" s="160">
        <v>45734</v>
      </c>
      <c r="H5930" s="160">
        <v>45761</v>
      </c>
    </row>
    <row r="5931" spans="2:8" ht="14.45" customHeight="1">
      <c r="B5931" t="s">
        <v>10210</v>
      </c>
      <c r="C5931" t="s">
        <v>10211</v>
      </c>
      <c r="D5931">
        <v>1</v>
      </c>
      <c r="E5931" s="160">
        <v>45682</v>
      </c>
      <c r="F5931" s="160">
        <v>45683</v>
      </c>
      <c r="G5931" s="160">
        <v>45889</v>
      </c>
      <c r="H5931" s="160">
        <v>45890</v>
      </c>
    </row>
    <row r="5932" spans="2:8">
      <c r="B5932" t="s">
        <v>2327</v>
      </c>
      <c r="C5932" t="s">
        <v>2328</v>
      </c>
      <c r="D5932">
        <v>1</v>
      </c>
      <c r="E5932" s="160">
        <v>45663</v>
      </c>
      <c r="F5932" s="160">
        <v>45665</v>
      </c>
      <c r="G5932" s="160">
        <v>45745</v>
      </c>
      <c r="H5932" s="160">
        <v>45771</v>
      </c>
    </row>
    <row r="5933" spans="2:8">
      <c r="B5933" t="s">
        <v>10212</v>
      </c>
      <c r="C5933" t="s">
        <v>10213</v>
      </c>
      <c r="D5933">
        <v>1</v>
      </c>
      <c r="E5933" s="160">
        <v>45684</v>
      </c>
      <c r="F5933" s="160">
        <v>45685</v>
      </c>
      <c r="G5933" s="160">
        <v>45892</v>
      </c>
      <c r="H5933" s="160">
        <v>45893</v>
      </c>
    </row>
    <row r="5934" spans="2:8">
      <c r="B5934" t="s">
        <v>2363</v>
      </c>
      <c r="C5934" t="s">
        <v>2364</v>
      </c>
      <c r="D5934">
        <v>1</v>
      </c>
      <c r="E5934" s="160">
        <v>45666</v>
      </c>
      <c r="F5934" s="160">
        <v>45669</v>
      </c>
      <c r="G5934" s="160">
        <v>45750</v>
      </c>
      <c r="H5934" s="160">
        <v>45787</v>
      </c>
    </row>
    <row r="5935" spans="2:8">
      <c r="B5935" t="s">
        <v>10214</v>
      </c>
      <c r="C5935" t="s">
        <v>10215</v>
      </c>
      <c r="D5935">
        <v>1</v>
      </c>
      <c r="E5935" s="160">
        <v>45686</v>
      </c>
      <c r="F5935" s="160">
        <v>45687</v>
      </c>
      <c r="G5935" s="160">
        <v>45894</v>
      </c>
      <c r="H5935" s="160">
        <v>45895</v>
      </c>
    </row>
    <row r="5936" spans="2:8">
      <c r="B5936" t="s">
        <v>2420</v>
      </c>
      <c r="C5936" t="s">
        <v>2421</v>
      </c>
      <c r="D5936">
        <v>1</v>
      </c>
      <c r="E5936" s="160">
        <v>45670</v>
      </c>
      <c r="F5936" s="160">
        <v>45672</v>
      </c>
      <c r="G5936" s="160">
        <v>45790</v>
      </c>
      <c r="H5936" s="160">
        <v>45826</v>
      </c>
    </row>
    <row r="5937" spans="2:8">
      <c r="B5937" t="s">
        <v>10216</v>
      </c>
      <c r="C5937" t="s">
        <v>10217</v>
      </c>
      <c r="D5937">
        <v>1</v>
      </c>
      <c r="E5937" s="160">
        <v>45689</v>
      </c>
      <c r="F5937" s="160">
        <v>45690</v>
      </c>
      <c r="G5937" s="160">
        <v>45903</v>
      </c>
      <c r="H5937" s="160">
        <v>45909</v>
      </c>
    </row>
    <row r="5938" spans="2:8">
      <c r="B5938" t="s">
        <v>2578</v>
      </c>
      <c r="C5938" t="s">
        <v>2579</v>
      </c>
      <c r="D5938">
        <v>1</v>
      </c>
      <c r="E5938" s="160">
        <v>45698</v>
      </c>
      <c r="F5938" s="160">
        <v>45701</v>
      </c>
      <c r="G5938" s="160">
        <v>45900</v>
      </c>
      <c r="H5938" s="160"/>
    </row>
    <row r="5939" spans="2:8">
      <c r="B5939" t="s">
        <v>2329</v>
      </c>
      <c r="C5939" t="s">
        <v>2330</v>
      </c>
      <c r="D5939">
        <v>1</v>
      </c>
      <c r="E5939" s="160">
        <v>45640</v>
      </c>
      <c r="F5939" s="160">
        <v>45641</v>
      </c>
      <c r="G5939" s="160">
        <v>45752</v>
      </c>
      <c r="H5939" s="160">
        <v>45769</v>
      </c>
    </row>
    <row r="5940" spans="2:8">
      <c r="B5940" t="s">
        <v>2355</v>
      </c>
      <c r="C5940" t="s">
        <v>2356</v>
      </c>
      <c r="D5940">
        <v>1</v>
      </c>
      <c r="E5940" s="160">
        <v>45642</v>
      </c>
      <c r="F5940" s="160">
        <v>45643</v>
      </c>
      <c r="G5940" s="160">
        <v>45753</v>
      </c>
      <c r="H5940" s="160">
        <v>45780</v>
      </c>
    </row>
    <row r="5941" spans="2:8">
      <c r="B5941" t="s">
        <v>2392</v>
      </c>
      <c r="C5941" t="s">
        <v>2393</v>
      </c>
      <c r="D5941">
        <v>1</v>
      </c>
      <c r="E5941" s="160">
        <v>45644</v>
      </c>
      <c r="F5941" s="160">
        <v>45645</v>
      </c>
      <c r="G5941" s="160">
        <v>45754</v>
      </c>
      <c r="H5941" s="160">
        <v>45781</v>
      </c>
    </row>
    <row r="5942" spans="2:8">
      <c r="B5942" t="s">
        <v>2434</v>
      </c>
      <c r="C5942" t="s">
        <v>2435</v>
      </c>
      <c r="D5942">
        <v>1</v>
      </c>
      <c r="E5942" s="160">
        <v>45663</v>
      </c>
      <c r="F5942" s="160">
        <v>45664</v>
      </c>
      <c r="G5942" s="160">
        <v>45790</v>
      </c>
      <c r="H5942" s="160">
        <v>45817</v>
      </c>
    </row>
    <row r="5943" spans="2:8">
      <c r="B5943" t="s">
        <v>10218</v>
      </c>
      <c r="C5943" t="s">
        <v>10219</v>
      </c>
      <c r="D5943">
        <v>1</v>
      </c>
      <c r="E5943" s="160">
        <v>45691</v>
      </c>
      <c r="F5943" s="160">
        <v>45692</v>
      </c>
      <c r="G5943" s="160">
        <v>45875</v>
      </c>
      <c r="H5943" s="160">
        <v>45876</v>
      </c>
    </row>
    <row r="5944" spans="2:8">
      <c r="B5944" t="s">
        <v>2515</v>
      </c>
      <c r="C5944" t="s">
        <v>2516</v>
      </c>
      <c r="D5944">
        <v>1</v>
      </c>
      <c r="E5944" s="160">
        <v>45703</v>
      </c>
      <c r="F5944" s="160">
        <v>45704</v>
      </c>
      <c r="G5944" s="160">
        <v>45879</v>
      </c>
      <c r="H5944" s="160">
        <v>45880</v>
      </c>
    </row>
    <row r="5945" spans="2:8">
      <c r="B5945" t="s">
        <v>10220</v>
      </c>
      <c r="C5945" t="s">
        <v>8205</v>
      </c>
      <c r="D5945">
        <v>1</v>
      </c>
      <c r="E5945" s="160">
        <v>45684</v>
      </c>
      <c r="F5945" s="160">
        <v>45685</v>
      </c>
      <c r="G5945" s="160">
        <v>45889</v>
      </c>
      <c r="H5945" s="160">
        <v>45890</v>
      </c>
    </row>
    <row r="5946" spans="2:8">
      <c r="B5946" t="s">
        <v>10221</v>
      </c>
      <c r="C5946" t="s">
        <v>8206</v>
      </c>
      <c r="D5946">
        <v>1</v>
      </c>
      <c r="E5946" s="160">
        <v>45686</v>
      </c>
      <c r="F5946" s="160">
        <v>45687</v>
      </c>
      <c r="G5946" s="160">
        <v>45891</v>
      </c>
      <c r="H5946" s="160">
        <v>45893</v>
      </c>
    </row>
    <row r="5947" spans="2:8">
      <c r="B5947" t="s">
        <v>10222</v>
      </c>
      <c r="C5947" t="s">
        <v>8207</v>
      </c>
      <c r="D5947">
        <v>1</v>
      </c>
      <c r="E5947" s="160">
        <v>45689</v>
      </c>
      <c r="F5947" s="160">
        <v>45690</v>
      </c>
      <c r="G5947" s="160">
        <v>45894</v>
      </c>
      <c r="H5947" s="160">
        <v>45895</v>
      </c>
    </row>
    <row r="5948" spans="2:8">
      <c r="B5948" t="s">
        <v>10223</v>
      </c>
      <c r="C5948" t="s">
        <v>8208</v>
      </c>
      <c r="D5948">
        <v>1</v>
      </c>
      <c r="E5948" s="160">
        <v>45691</v>
      </c>
      <c r="F5948" s="160">
        <v>45692</v>
      </c>
      <c r="G5948" s="160"/>
      <c r="H5948" s="160"/>
    </row>
    <row r="5949" spans="2:8">
      <c r="B5949" t="s">
        <v>10224</v>
      </c>
      <c r="C5949" t="s">
        <v>8209</v>
      </c>
      <c r="D5949">
        <v>1</v>
      </c>
      <c r="E5949" s="160">
        <v>45705</v>
      </c>
      <c r="F5949" s="160">
        <v>45706</v>
      </c>
      <c r="G5949" s="160"/>
      <c r="H5949" s="160"/>
    </row>
    <row r="5950" spans="2:8">
      <c r="B5950" t="s">
        <v>2357</v>
      </c>
      <c r="C5950" t="s">
        <v>2358</v>
      </c>
      <c r="D5950">
        <v>1</v>
      </c>
      <c r="E5950" s="160">
        <v>45640</v>
      </c>
      <c r="F5950" s="160">
        <v>45641</v>
      </c>
      <c r="G5950" s="160">
        <v>45823</v>
      </c>
      <c r="H5950" s="160">
        <v>45840</v>
      </c>
    </row>
    <row r="5951" spans="2:8">
      <c r="B5951" t="s">
        <v>2377</v>
      </c>
      <c r="C5951" t="s">
        <v>2378</v>
      </c>
      <c r="D5951">
        <v>1</v>
      </c>
      <c r="E5951" s="160">
        <v>45642</v>
      </c>
      <c r="F5951" s="160">
        <v>45643</v>
      </c>
      <c r="G5951" s="160">
        <v>45833</v>
      </c>
      <c r="H5951" s="160">
        <v>45851</v>
      </c>
    </row>
    <row r="5952" spans="2:8">
      <c r="B5952" t="s">
        <v>2408</v>
      </c>
      <c r="C5952" t="s">
        <v>2409</v>
      </c>
      <c r="D5952">
        <v>1</v>
      </c>
      <c r="E5952" s="160">
        <v>45644</v>
      </c>
      <c r="F5952" s="160">
        <v>45645</v>
      </c>
      <c r="G5952" s="160">
        <v>45838</v>
      </c>
      <c r="H5952" s="160">
        <v>45855</v>
      </c>
    </row>
    <row r="5953" spans="2:8">
      <c r="B5953" t="s">
        <v>2436</v>
      </c>
      <c r="C5953" t="s">
        <v>2437</v>
      </c>
      <c r="D5953">
        <v>1</v>
      </c>
      <c r="E5953" s="160">
        <v>45693</v>
      </c>
      <c r="F5953" s="160">
        <v>45694</v>
      </c>
      <c r="G5953" s="160"/>
      <c r="H5953" s="160"/>
    </row>
    <row r="5954" spans="2:8" ht="14.45" customHeight="1">
      <c r="B5954" t="s">
        <v>2466</v>
      </c>
      <c r="C5954" t="s">
        <v>2467</v>
      </c>
      <c r="D5954">
        <v>1</v>
      </c>
      <c r="E5954" s="160">
        <v>45707</v>
      </c>
      <c r="F5954" s="160">
        <v>45708</v>
      </c>
      <c r="G5954" s="160"/>
      <c r="H5954" s="160"/>
    </row>
    <row r="5955" spans="2:8" ht="14.45" customHeight="1">
      <c r="B5955" t="s">
        <v>2379</v>
      </c>
      <c r="C5955" t="s">
        <v>2380</v>
      </c>
      <c r="D5955">
        <v>1</v>
      </c>
      <c r="E5955" s="160">
        <v>45665</v>
      </c>
      <c r="F5955" s="160">
        <v>45666</v>
      </c>
      <c r="G5955" s="160">
        <v>45789</v>
      </c>
      <c r="H5955" s="160">
        <v>45806</v>
      </c>
    </row>
    <row r="5956" spans="2:8" ht="14.45" customHeight="1">
      <c r="B5956" t="s">
        <v>10225</v>
      </c>
      <c r="C5956" t="s">
        <v>10226</v>
      </c>
      <c r="D5956">
        <v>1</v>
      </c>
      <c r="E5956" s="160">
        <v>45686</v>
      </c>
      <c r="F5956" s="160">
        <v>45687</v>
      </c>
      <c r="G5956" s="160">
        <v>45883</v>
      </c>
      <c r="H5956" s="160">
        <v>45885</v>
      </c>
    </row>
    <row r="5957" spans="2:8" ht="14.45" customHeight="1">
      <c r="B5957" t="s">
        <v>2410</v>
      </c>
      <c r="C5957" t="s">
        <v>2411</v>
      </c>
      <c r="D5957">
        <v>1</v>
      </c>
      <c r="E5957" s="160">
        <v>45689</v>
      </c>
      <c r="F5957" s="160">
        <v>45690</v>
      </c>
      <c r="G5957" s="160">
        <v>45886</v>
      </c>
      <c r="H5957" s="160">
        <v>45887</v>
      </c>
    </row>
    <row r="5958" spans="2:8" ht="14.45" customHeight="1">
      <c r="B5958" t="s">
        <v>2438</v>
      </c>
      <c r="C5958" t="s">
        <v>2439</v>
      </c>
      <c r="D5958">
        <v>1</v>
      </c>
      <c r="E5958" s="160">
        <v>45691</v>
      </c>
      <c r="F5958" s="160">
        <v>45692</v>
      </c>
      <c r="G5958" s="160">
        <v>45889</v>
      </c>
      <c r="H5958" s="160">
        <v>45890</v>
      </c>
    </row>
    <row r="5959" spans="2:8" ht="14.45" customHeight="1">
      <c r="B5959" t="s">
        <v>2468</v>
      </c>
      <c r="C5959" t="s">
        <v>2469</v>
      </c>
      <c r="D5959">
        <v>1</v>
      </c>
      <c r="E5959" s="160">
        <v>45693</v>
      </c>
      <c r="F5959" s="160">
        <v>45694</v>
      </c>
      <c r="G5959" s="160"/>
      <c r="H5959" s="160"/>
    </row>
    <row r="5960" spans="2:8" ht="14.45" customHeight="1">
      <c r="B5960" t="s">
        <v>2489</v>
      </c>
      <c r="C5960" t="s">
        <v>2490</v>
      </c>
      <c r="D5960">
        <v>1</v>
      </c>
      <c r="E5960" s="160">
        <v>45710</v>
      </c>
      <c r="F5960" s="160">
        <v>45711</v>
      </c>
      <c r="G5960" s="160"/>
      <c r="H5960" s="160"/>
    </row>
    <row r="5961" spans="2:8" ht="14.45" customHeight="1">
      <c r="B5961" t="s">
        <v>10227</v>
      </c>
      <c r="C5961" t="s">
        <v>7093</v>
      </c>
      <c r="D5961">
        <v>1</v>
      </c>
      <c r="E5961" s="160">
        <v>45689</v>
      </c>
      <c r="F5961" s="160">
        <v>45690</v>
      </c>
      <c r="G5961" s="160"/>
      <c r="H5961" s="160"/>
    </row>
    <row r="5962" spans="2:8" ht="14.45" customHeight="1">
      <c r="B5962" t="s">
        <v>10228</v>
      </c>
      <c r="C5962" t="s">
        <v>7094</v>
      </c>
      <c r="D5962">
        <v>1</v>
      </c>
      <c r="E5962" s="160">
        <v>45691</v>
      </c>
      <c r="F5962" s="160">
        <v>45692</v>
      </c>
      <c r="G5962" s="160"/>
      <c r="H5962" s="160"/>
    </row>
    <row r="5963" spans="2:8">
      <c r="B5963" t="s">
        <v>10229</v>
      </c>
      <c r="C5963" t="s">
        <v>7095</v>
      </c>
      <c r="D5963">
        <v>1</v>
      </c>
      <c r="E5963" s="160">
        <v>45693</v>
      </c>
      <c r="F5963" s="160">
        <v>45694</v>
      </c>
      <c r="G5963" s="160"/>
      <c r="H5963" s="160"/>
    </row>
    <row r="5964" spans="2:8">
      <c r="B5964" t="s">
        <v>10230</v>
      </c>
      <c r="C5964" t="s">
        <v>7096</v>
      </c>
      <c r="D5964">
        <v>1</v>
      </c>
      <c r="E5964" s="160">
        <v>45696</v>
      </c>
      <c r="F5964" s="160">
        <v>45697</v>
      </c>
      <c r="G5964" s="160"/>
      <c r="H5964" s="160"/>
    </row>
    <row r="5965" spans="2:8">
      <c r="B5965" t="s">
        <v>10231</v>
      </c>
      <c r="C5965" t="s">
        <v>7097</v>
      </c>
      <c r="D5965">
        <v>1</v>
      </c>
      <c r="E5965" s="160">
        <v>45712</v>
      </c>
      <c r="F5965" s="160">
        <v>45713</v>
      </c>
      <c r="G5965" s="160"/>
      <c r="H5965" s="160"/>
    </row>
    <row r="5966" spans="2:8">
      <c r="B5966" t="s">
        <v>10232</v>
      </c>
      <c r="C5966" t="s">
        <v>8400</v>
      </c>
      <c r="D5966">
        <v>1</v>
      </c>
      <c r="E5966" s="160">
        <v>45640</v>
      </c>
      <c r="F5966" s="160">
        <v>45641</v>
      </c>
      <c r="G5966" s="160">
        <v>45753</v>
      </c>
      <c r="H5966" s="160">
        <v>45770</v>
      </c>
    </row>
    <row r="5967" spans="2:8">
      <c r="B5967" t="s">
        <v>10233</v>
      </c>
      <c r="C5967" t="s">
        <v>7098</v>
      </c>
      <c r="D5967">
        <v>1</v>
      </c>
      <c r="E5967" s="160">
        <v>45668</v>
      </c>
      <c r="F5967" s="160">
        <v>45669</v>
      </c>
      <c r="G5967" s="160">
        <v>45790</v>
      </c>
      <c r="H5967" s="160">
        <v>45808</v>
      </c>
    </row>
    <row r="5968" spans="2:8">
      <c r="B5968" t="s">
        <v>10234</v>
      </c>
      <c r="C5968" t="s">
        <v>7099</v>
      </c>
      <c r="D5968">
        <v>1</v>
      </c>
      <c r="E5968" s="160">
        <v>45670</v>
      </c>
      <c r="F5968" s="160">
        <v>45671</v>
      </c>
      <c r="G5968" s="160">
        <v>45824</v>
      </c>
      <c r="H5968" s="160">
        <v>45841</v>
      </c>
    </row>
    <row r="5969" spans="2:8">
      <c r="B5969" t="s">
        <v>10235</v>
      </c>
      <c r="C5969" t="s">
        <v>10236</v>
      </c>
      <c r="D5969">
        <v>1</v>
      </c>
      <c r="E5969" s="160">
        <v>45696</v>
      </c>
      <c r="F5969" s="160">
        <v>45697</v>
      </c>
      <c r="G5969" s="160"/>
      <c r="H5969" s="160"/>
    </row>
    <row r="5970" spans="2:8">
      <c r="B5970" t="s">
        <v>10237</v>
      </c>
      <c r="C5970" t="s">
        <v>7100</v>
      </c>
      <c r="D5970">
        <v>1</v>
      </c>
      <c r="E5970" s="160">
        <v>45698</v>
      </c>
      <c r="F5970" s="160">
        <v>45699</v>
      </c>
      <c r="G5970" s="160"/>
      <c r="H5970" s="160"/>
    </row>
    <row r="5971" spans="2:8">
      <c r="B5971" t="s">
        <v>10238</v>
      </c>
      <c r="C5971" t="s">
        <v>7101</v>
      </c>
      <c r="D5971">
        <v>1</v>
      </c>
      <c r="E5971" s="160">
        <v>45714</v>
      </c>
      <c r="F5971" s="160">
        <v>45715</v>
      </c>
      <c r="G5971" s="160"/>
      <c r="H5971" s="160"/>
    </row>
    <row r="5972" spans="2:8">
      <c r="B5972" t="s">
        <v>2412</v>
      </c>
      <c r="C5972" t="s">
        <v>8365</v>
      </c>
      <c r="D5972">
        <v>1</v>
      </c>
      <c r="E5972" s="160">
        <v>45640</v>
      </c>
      <c r="F5972" s="160">
        <v>45641</v>
      </c>
      <c r="G5972" s="160">
        <v>45753</v>
      </c>
      <c r="H5972" s="160">
        <v>45770</v>
      </c>
    </row>
    <row r="5973" spans="2:8">
      <c r="B5973" t="s">
        <v>2440</v>
      </c>
      <c r="C5973" t="s">
        <v>6759</v>
      </c>
      <c r="D5973">
        <v>1</v>
      </c>
      <c r="E5973" s="160">
        <v>45670</v>
      </c>
      <c r="F5973" s="160">
        <v>45671</v>
      </c>
      <c r="G5973" s="160">
        <v>45790</v>
      </c>
      <c r="H5973" s="160">
        <v>45817</v>
      </c>
    </row>
    <row r="5974" spans="2:8">
      <c r="B5974" t="s">
        <v>10239</v>
      </c>
      <c r="C5974" t="s">
        <v>10240</v>
      </c>
      <c r="D5974">
        <v>1</v>
      </c>
      <c r="E5974" s="160">
        <v>45698</v>
      </c>
      <c r="F5974" s="160">
        <v>45699</v>
      </c>
      <c r="G5974" s="160"/>
      <c r="H5974" s="160"/>
    </row>
    <row r="5975" spans="2:8">
      <c r="B5975" t="s">
        <v>2474</v>
      </c>
      <c r="C5975" t="s">
        <v>6760</v>
      </c>
      <c r="D5975">
        <v>1</v>
      </c>
      <c r="E5975" s="160">
        <v>45672</v>
      </c>
      <c r="F5975" s="160">
        <v>45673</v>
      </c>
      <c r="G5975" s="160">
        <v>45838</v>
      </c>
      <c r="H5975" s="160">
        <v>45865</v>
      </c>
    </row>
    <row r="5976" spans="2:8">
      <c r="B5976" t="s">
        <v>10241</v>
      </c>
      <c r="C5976" t="s">
        <v>10242</v>
      </c>
      <c r="D5976">
        <v>1</v>
      </c>
      <c r="E5976" s="160">
        <v>45700</v>
      </c>
      <c r="F5976" s="160">
        <v>45701</v>
      </c>
      <c r="G5976" s="160"/>
      <c r="H5976" s="160"/>
    </row>
    <row r="5977" spans="2:8">
      <c r="B5977" t="s">
        <v>2517</v>
      </c>
      <c r="C5977" t="s">
        <v>6762</v>
      </c>
      <c r="D5977">
        <v>1</v>
      </c>
      <c r="E5977" s="160">
        <v>45703</v>
      </c>
      <c r="F5977" s="160">
        <v>45704</v>
      </c>
      <c r="G5977" s="160"/>
      <c r="H5977" s="160"/>
    </row>
    <row r="5978" spans="2:8">
      <c r="B5978" t="s">
        <v>2542</v>
      </c>
      <c r="C5978" t="s">
        <v>6763</v>
      </c>
      <c r="D5978">
        <v>1</v>
      </c>
      <c r="E5978" s="160">
        <v>45717</v>
      </c>
      <c r="F5978" s="160">
        <v>45718</v>
      </c>
      <c r="G5978" s="160"/>
      <c r="H5978" s="160"/>
    </row>
    <row r="5979" spans="2:8">
      <c r="B5979" t="s">
        <v>10243</v>
      </c>
      <c r="C5979" t="s">
        <v>8401</v>
      </c>
      <c r="D5979">
        <v>1</v>
      </c>
      <c r="E5979" s="160">
        <v>45640</v>
      </c>
      <c r="F5979" s="160">
        <v>45641</v>
      </c>
      <c r="G5979" s="160">
        <v>45753</v>
      </c>
      <c r="H5979" s="160">
        <v>45770</v>
      </c>
    </row>
    <row r="5980" spans="2:8">
      <c r="B5980" t="s">
        <v>10244</v>
      </c>
      <c r="C5980" t="s">
        <v>7102</v>
      </c>
      <c r="D5980">
        <v>1</v>
      </c>
      <c r="E5980" s="160">
        <v>45700</v>
      </c>
      <c r="F5980" s="160">
        <v>45701</v>
      </c>
      <c r="G5980" s="160"/>
      <c r="H5980" s="160"/>
    </row>
    <row r="5981" spans="2:8">
      <c r="B5981" t="s">
        <v>10245</v>
      </c>
      <c r="C5981" t="s">
        <v>7103</v>
      </c>
      <c r="D5981">
        <v>1</v>
      </c>
      <c r="E5981" s="160">
        <v>45703</v>
      </c>
      <c r="F5981" s="160">
        <v>45704</v>
      </c>
      <c r="G5981" s="160"/>
      <c r="H5981" s="160"/>
    </row>
    <row r="5982" spans="2:8">
      <c r="B5982" t="s">
        <v>10246</v>
      </c>
      <c r="C5982" t="s">
        <v>7104</v>
      </c>
      <c r="D5982">
        <v>1</v>
      </c>
      <c r="E5982" s="160">
        <v>45705</v>
      </c>
      <c r="F5982" s="160">
        <v>45706</v>
      </c>
      <c r="G5982" s="160"/>
      <c r="H5982" s="160"/>
    </row>
    <row r="5983" spans="2:8">
      <c r="B5983" t="s">
        <v>10247</v>
      </c>
      <c r="C5983" t="s">
        <v>7105</v>
      </c>
      <c r="D5983">
        <v>1</v>
      </c>
      <c r="E5983" s="160">
        <v>45719</v>
      </c>
      <c r="F5983" s="160">
        <v>45720</v>
      </c>
      <c r="G5983" s="160"/>
      <c r="H5983" s="160"/>
    </row>
    <row r="5984" spans="2:8">
      <c r="B5984" t="s">
        <v>10248</v>
      </c>
      <c r="C5984" t="s">
        <v>8402</v>
      </c>
      <c r="D5984">
        <v>1</v>
      </c>
      <c r="E5984" s="160">
        <v>45672</v>
      </c>
      <c r="F5984" s="160">
        <v>45673</v>
      </c>
      <c r="G5984" s="160">
        <v>45753</v>
      </c>
      <c r="H5984" s="160">
        <v>45770</v>
      </c>
    </row>
    <row r="5985" spans="2:8">
      <c r="B5985" t="s">
        <v>10249</v>
      </c>
      <c r="C5985" t="s">
        <v>10250</v>
      </c>
      <c r="D5985">
        <v>1</v>
      </c>
      <c r="E5985" s="160">
        <v>45703</v>
      </c>
      <c r="F5985" s="160">
        <v>45704</v>
      </c>
      <c r="G5985" s="160"/>
      <c r="H5985" s="160"/>
    </row>
    <row r="5986" spans="2:8">
      <c r="B5986" t="s">
        <v>10251</v>
      </c>
      <c r="C5986" t="s">
        <v>7106</v>
      </c>
      <c r="D5986">
        <v>1</v>
      </c>
      <c r="E5986" s="160">
        <v>45675</v>
      </c>
      <c r="F5986" s="160">
        <v>45676</v>
      </c>
      <c r="G5986" s="160">
        <v>45790</v>
      </c>
      <c r="H5986" s="160">
        <v>45808</v>
      </c>
    </row>
    <row r="5987" spans="2:8">
      <c r="B5987" t="s">
        <v>10252</v>
      </c>
      <c r="C5987" t="s">
        <v>10253</v>
      </c>
      <c r="D5987">
        <v>1</v>
      </c>
      <c r="E5987" s="160">
        <v>45705</v>
      </c>
      <c r="F5987" s="160">
        <v>45706</v>
      </c>
      <c r="G5987" s="160"/>
      <c r="H5987" s="160"/>
    </row>
    <row r="5988" spans="2:8">
      <c r="B5988" t="s">
        <v>10254</v>
      </c>
      <c r="C5988" t="s">
        <v>7107</v>
      </c>
      <c r="D5988">
        <v>1</v>
      </c>
      <c r="E5988" s="160">
        <v>45677</v>
      </c>
      <c r="F5988" s="160">
        <v>45678</v>
      </c>
      <c r="G5988" s="160">
        <v>45838</v>
      </c>
      <c r="H5988" s="160">
        <v>45855</v>
      </c>
    </row>
    <row r="5989" spans="2:8">
      <c r="B5989" t="s">
        <v>10255</v>
      </c>
      <c r="C5989" t="s">
        <v>10256</v>
      </c>
      <c r="D5989">
        <v>1</v>
      </c>
      <c r="E5989" s="160">
        <v>45707</v>
      </c>
      <c r="F5989" s="160">
        <v>45708</v>
      </c>
      <c r="G5989" s="160"/>
      <c r="H5989" s="160"/>
    </row>
    <row r="5990" spans="2:8">
      <c r="B5990" t="s">
        <v>10257</v>
      </c>
      <c r="C5990" t="s">
        <v>7108</v>
      </c>
      <c r="D5990">
        <v>1</v>
      </c>
      <c r="E5990" s="160">
        <v>45710</v>
      </c>
      <c r="F5990" s="160">
        <v>45711</v>
      </c>
      <c r="G5990" s="160"/>
      <c r="H5990" s="160"/>
    </row>
    <row r="5991" spans="2:8">
      <c r="B5991" t="s">
        <v>10258</v>
      </c>
      <c r="C5991" t="s">
        <v>7109</v>
      </c>
      <c r="D5991">
        <v>1</v>
      </c>
      <c r="E5991" s="160">
        <v>45721</v>
      </c>
      <c r="F5991" s="160">
        <v>45722</v>
      </c>
      <c r="G5991" s="160"/>
      <c r="H5991" s="160"/>
    </row>
    <row r="5992" spans="2:8" ht="14.45" customHeight="1">
      <c r="B5992" t="s">
        <v>2559</v>
      </c>
      <c r="C5992" t="s">
        <v>2560</v>
      </c>
      <c r="D5992">
        <v>1</v>
      </c>
      <c r="E5992" s="160">
        <v>45705</v>
      </c>
      <c r="F5992" s="160">
        <v>45706</v>
      </c>
      <c r="G5992" s="160"/>
      <c r="H5992" s="160"/>
    </row>
    <row r="5993" spans="2:8" ht="14.45" customHeight="1">
      <c r="B5993" t="s">
        <v>2582</v>
      </c>
      <c r="C5993" t="s">
        <v>6764</v>
      </c>
      <c r="D5993">
        <v>1</v>
      </c>
      <c r="E5993" s="160">
        <v>45707</v>
      </c>
      <c r="F5993" s="160">
        <v>45710</v>
      </c>
      <c r="G5993" s="160"/>
      <c r="H5993" s="160"/>
    </row>
    <row r="5994" spans="2:8" ht="14.45" customHeight="1">
      <c r="B5994" t="s">
        <v>2615</v>
      </c>
      <c r="C5994" t="s">
        <v>6765</v>
      </c>
      <c r="D5994">
        <v>1</v>
      </c>
      <c r="E5994" s="160">
        <v>45711</v>
      </c>
      <c r="F5994" s="160">
        <v>45713</v>
      </c>
      <c r="G5994" s="160"/>
      <c r="H5994" s="160"/>
    </row>
    <row r="5995" spans="2:8" ht="14.45" customHeight="1">
      <c r="B5995" t="s">
        <v>2642</v>
      </c>
      <c r="C5995" t="s">
        <v>2643</v>
      </c>
      <c r="D5995">
        <v>1</v>
      </c>
      <c r="E5995" s="160">
        <v>45724</v>
      </c>
      <c r="F5995" s="160">
        <v>45725</v>
      </c>
      <c r="G5995" s="160"/>
      <c r="H5995" s="160"/>
    </row>
    <row r="5996" spans="2:8" ht="14.45" customHeight="1">
      <c r="B5996" t="s">
        <v>2583</v>
      </c>
      <c r="C5996" t="s">
        <v>2584</v>
      </c>
      <c r="D5996">
        <v>1</v>
      </c>
      <c r="E5996" s="160">
        <v>45707</v>
      </c>
      <c r="F5996" s="160">
        <v>45708</v>
      </c>
      <c r="G5996" s="160"/>
      <c r="H5996" s="160"/>
    </row>
    <row r="5997" spans="2:8" ht="14.45" customHeight="1">
      <c r="B5997" t="s">
        <v>2616</v>
      </c>
      <c r="C5997" t="s">
        <v>6766</v>
      </c>
      <c r="D5997">
        <v>1</v>
      </c>
      <c r="E5997" s="160">
        <v>45710</v>
      </c>
      <c r="F5997" s="160">
        <v>45712</v>
      </c>
      <c r="G5997" s="160"/>
      <c r="H5997" s="160"/>
    </row>
    <row r="5998" spans="2:8" ht="14.45" customHeight="1">
      <c r="B5998" t="s">
        <v>2644</v>
      </c>
      <c r="C5998" t="s">
        <v>6767</v>
      </c>
      <c r="D5998">
        <v>1</v>
      </c>
      <c r="E5998" s="160">
        <v>45713</v>
      </c>
      <c r="F5998" s="160">
        <v>45715</v>
      </c>
      <c r="G5998" s="160"/>
      <c r="H5998" s="160"/>
    </row>
    <row r="5999" spans="2:8" ht="14.45" customHeight="1">
      <c r="B5999" t="s">
        <v>2669</v>
      </c>
      <c r="C5999" t="s">
        <v>2670</v>
      </c>
      <c r="D5999">
        <v>1</v>
      </c>
      <c r="E5999" s="160">
        <v>45717</v>
      </c>
      <c r="F5999" s="160">
        <v>45718</v>
      </c>
      <c r="G5999" s="160"/>
      <c r="H5999" s="160"/>
    </row>
    <row r="6000" spans="2:8" ht="14.45" customHeight="1">
      <c r="B6000" t="s">
        <v>4208</v>
      </c>
      <c r="C6000" t="s">
        <v>4209</v>
      </c>
      <c r="D6000">
        <v>1</v>
      </c>
      <c r="E6000" s="160">
        <v>45755</v>
      </c>
      <c r="F6000" s="160">
        <v>45756</v>
      </c>
      <c r="G6000" s="160"/>
      <c r="H6000" s="160"/>
    </row>
    <row r="6001" spans="2:8" ht="14.45" customHeight="1">
      <c r="B6001" t="s">
        <v>4236</v>
      </c>
      <c r="C6001" t="s">
        <v>4237</v>
      </c>
      <c r="D6001">
        <v>1</v>
      </c>
      <c r="E6001" s="160">
        <v>45757</v>
      </c>
      <c r="F6001" s="160">
        <v>45761</v>
      </c>
      <c r="G6001" s="160"/>
      <c r="H6001" s="160"/>
    </row>
    <row r="6002" spans="2:8" ht="14.45" customHeight="1">
      <c r="B6002" t="s">
        <v>4280</v>
      </c>
      <c r="C6002" t="s">
        <v>4281</v>
      </c>
      <c r="D6002">
        <v>1</v>
      </c>
      <c r="E6002" s="160">
        <v>45762</v>
      </c>
      <c r="F6002" s="160">
        <v>45766</v>
      </c>
      <c r="G6002" s="160"/>
      <c r="H6002" s="160"/>
    </row>
    <row r="6003" spans="2:8" ht="14.45" customHeight="1">
      <c r="B6003" t="s">
        <v>4377</v>
      </c>
      <c r="C6003" t="s">
        <v>4378</v>
      </c>
      <c r="D6003">
        <v>1</v>
      </c>
      <c r="E6003" s="160">
        <v>45767</v>
      </c>
      <c r="F6003" s="160">
        <v>45768</v>
      </c>
      <c r="G6003" s="160"/>
      <c r="H6003" s="160"/>
    </row>
    <row r="6004" spans="2:8" ht="14.45" customHeight="1">
      <c r="B6004" t="s">
        <v>4238</v>
      </c>
      <c r="C6004" t="s">
        <v>4239</v>
      </c>
      <c r="D6004">
        <v>1</v>
      </c>
      <c r="E6004" s="160">
        <v>45757</v>
      </c>
      <c r="F6004" s="160">
        <v>45759</v>
      </c>
      <c r="G6004" s="160"/>
      <c r="H6004" s="160"/>
    </row>
    <row r="6005" spans="2:8">
      <c r="B6005" t="s">
        <v>4282</v>
      </c>
      <c r="C6005" t="s">
        <v>4283</v>
      </c>
      <c r="D6005">
        <v>1</v>
      </c>
      <c r="E6005" s="160">
        <v>45760</v>
      </c>
      <c r="F6005" s="160">
        <v>45761</v>
      </c>
      <c r="G6005" s="160"/>
      <c r="H6005" s="160"/>
    </row>
    <row r="6006" spans="2:8" ht="14.45" customHeight="1">
      <c r="B6006" t="s">
        <v>4327</v>
      </c>
      <c r="C6006" t="s">
        <v>4328</v>
      </c>
      <c r="D6006">
        <v>1</v>
      </c>
      <c r="E6006" s="160">
        <v>45762</v>
      </c>
      <c r="F6006" s="160">
        <v>45763</v>
      </c>
      <c r="G6006" s="160"/>
      <c r="H6006" s="160"/>
    </row>
    <row r="6007" spans="2:8">
      <c r="B6007" t="s">
        <v>10259</v>
      </c>
      <c r="C6007" t="s">
        <v>7110</v>
      </c>
      <c r="D6007">
        <v>1</v>
      </c>
      <c r="E6007" s="160">
        <v>45710</v>
      </c>
      <c r="F6007" s="160">
        <v>45712</v>
      </c>
      <c r="G6007" s="160"/>
      <c r="H6007" s="160"/>
    </row>
    <row r="6008" spans="2:8">
      <c r="B6008" t="s">
        <v>10260</v>
      </c>
      <c r="C6008" t="s">
        <v>7111</v>
      </c>
      <c r="D6008">
        <v>1</v>
      </c>
      <c r="E6008" s="160">
        <v>45713</v>
      </c>
      <c r="F6008" s="160">
        <v>45715</v>
      </c>
      <c r="G6008" s="160"/>
      <c r="H6008" s="160"/>
    </row>
    <row r="6009" spans="2:8">
      <c r="B6009" t="s">
        <v>10261</v>
      </c>
      <c r="C6009" t="s">
        <v>7112</v>
      </c>
      <c r="D6009">
        <v>1</v>
      </c>
      <c r="E6009" s="160">
        <v>45717</v>
      </c>
      <c r="F6009" s="160">
        <v>45722</v>
      </c>
      <c r="G6009" s="160"/>
      <c r="H6009" s="160"/>
    </row>
    <row r="6010" spans="2:8">
      <c r="B6010" t="s">
        <v>10262</v>
      </c>
      <c r="C6010" t="s">
        <v>7113</v>
      </c>
      <c r="D6010">
        <v>1</v>
      </c>
      <c r="E6010" s="160">
        <v>45726</v>
      </c>
      <c r="F6010" s="160">
        <v>45729</v>
      </c>
      <c r="G6010" s="160"/>
      <c r="H6010" s="160"/>
    </row>
    <row r="6011" spans="2:8">
      <c r="B6011" t="s">
        <v>10263</v>
      </c>
      <c r="C6011" t="s">
        <v>7114</v>
      </c>
      <c r="D6011">
        <v>1</v>
      </c>
      <c r="E6011" s="160">
        <v>45731</v>
      </c>
      <c r="F6011" s="160">
        <v>45734</v>
      </c>
      <c r="G6011" s="160"/>
      <c r="H6011" s="160"/>
    </row>
    <row r="6012" spans="2:8">
      <c r="B6012" t="s">
        <v>2604</v>
      </c>
      <c r="C6012" t="s">
        <v>2605</v>
      </c>
      <c r="D6012">
        <v>1</v>
      </c>
      <c r="E6012" s="160">
        <v>45724</v>
      </c>
      <c r="F6012" s="160">
        <v>45725</v>
      </c>
      <c r="G6012" s="160"/>
      <c r="H6012" s="160"/>
    </row>
    <row r="6013" spans="2:8">
      <c r="B6013" t="s">
        <v>2622</v>
      </c>
      <c r="C6013" t="s">
        <v>2623</v>
      </c>
      <c r="D6013">
        <v>1</v>
      </c>
      <c r="E6013" s="160">
        <v>45726</v>
      </c>
      <c r="F6013" s="160">
        <v>45727</v>
      </c>
      <c r="G6013" s="160"/>
      <c r="H6013" s="160"/>
    </row>
    <row r="6014" spans="2:8">
      <c r="B6014" t="s">
        <v>2688</v>
      </c>
      <c r="C6014" t="s">
        <v>2689</v>
      </c>
      <c r="D6014">
        <v>1</v>
      </c>
      <c r="E6014" s="160">
        <v>45713</v>
      </c>
      <c r="F6014" s="160">
        <v>45717</v>
      </c>
      <c r="G6014" s="160">
        <v>45885</v>
      </c>
      <c r="H6014" s="160"/>
    </row>
    <row r="6015" spans="2:8">
      <c r="B6015" t="s">
        <v>2731</v>
      </c>
      <c r="C6015" t="s">
        <v>2732</v>
      </c>
      <c r="D6015">
        <v>1</v>
      </c>
      <c r="E6015" s="160">
        <v>45718</v>
      </c>
      <c r="F6015" s="160">
        <v>45722</v>
      </c>
      <c r="G6015" s="160">
        <v>45889</v>
      </c>
      <c r="H6015" s="160"/>
    </row>
    <row r="6016" spans="2:8">
      <c r="B6016" t="s">
        <v>2801</v>
      </c>
      <c r="C6016" t="s">
        <v>2802</v>
      </c>
      <c r="D6016">
        <v>1</v>
      </c>
      <c r="E6016" s="160">
        <v>45724</v>
      </c>
      <c r="F6016" s="160">
        <v>45732</v>
      </c>
      <c r="G6016" s="160">
        <v>45892</v>
      </c>
      <c r="H6016" s="160"/>
    </row>
    <row r="6017" spans="2:8">
      <c r="B6017" t="s">
        <v>3008</v>
      </c>
      <c r="C6017" t="s">
        <v>3009</v>
      </c>
      <c r="D6017">
        <v>1</v>
      </c>
      <c r="E6017" s="160">
        <v>45733</v>
      </c>
      <c r="F6017" s="160">
        <v>45738</v>
      </c>
      <c r="G6017" s="160">
        <v>45916</v>
      </c>
      <c r="H6017" s="160"/>
    </row>
    <row r="6018" spans="2:8">
      <c r="B6018" t="s">
        <v>3186</v>
      </c>
      <c r="C6018" t="s">
        <v>3187</v>
      </c>
      <c r="D6018">
        <v>1</v>
      </c>
      <c r="E6018" s="160">
        <v>45742</v>
      </c>
      <c r="F6018" s="160">
        <v>45747</v>
      </c>
      <c r="G6018" s="160">
        <v>45896</v>
      </c>
      <c r="H6018" s="160"/>
    </row>
    <row r="6019" spans="2:8">
      <c r="B6019" t="s">
        <v>2803</v>
      </c>
      <c r="C6019" t="s">
        <v>2804</v>
      </c>
      <c r="D6019">
        <v>1</v>
      </c>
      <c r="E6019" s="160">
        <v>45724</v>
      </c>
      <c r="F6019" s="160">
        <v>45725</v>
      </c>
      <c r="G6019" s="160"/>
      <c r="H6019" s="160"/>
    </row>
    <row r="6020" spans="2:8">
      <c r="B6020" t="s">
        <v>2895</v>
      </c>
      <c r="C6020" t="s">
        <v>2896</v>
      </c>
      <c r="D6020">
        <v>1</v>
      </c>
      <c r="E6020" s="160">
        <v>45726</v>
      </c>
      <c r="F6020" s="160">
        <v>45727</v>
      </c>
      <c r="G6020" s="160"/>
      <c r="H6020" s="160"/>
    </row>
    <row r="6021" spans="2:8" ht="14.45" customHeight="1">
      <c r="B6021" t="s">
        <v>3369</v>
      </c>
      <c r="C6021" t="s">
        <v>3370</v>
      </c>
      <c r="D6021">
        <v>1</v>
      </c>
      <c r="E6021" s="160">
        <v>45735</v>
      </c>
      <c r="F6021" s="160">
        <v>45736</v>
      </c>
      <c r="G6021" s="160"/>
      <c r="H6021" s="160"/>
    </row>
    <row r="6022" spans="2:8">
      <c r="B6022" t="s">
        <v>3434</v>
      </c>
      <c r="C6022" t="s">
        <v>3435</v>
      </c>
      <c r="D6022">
        <v>1</v>
      </c>
      <c r="E6022" s="160">
        <v>45738</v>
      </c>
      <c r="F6022" s="160">
        <v>45739</v>
      </c>
      <c r="G6022" s="160"/>
      <c r="H6022" s="160"/>
    </row>
    <row r="6023" spans="2:8">
      <c r="B6023" t="s">
        <v>3475</v>
      </c>
      <c r="C6023" t="s">
        <v>3476</v>
      </c>
      <c r="D6023">
        <v>1</v>
      </c>
      <c r="E6023" s="160">
        <v>45740</v>
      </c>
      <c r="F6023" s="160">
        <v>45741</v>
      </c>
      <c r="G6023" s="160"/>
      <c r="H6023" s="160"/>
    </row>
    <row r="6024" spans="2:8">
      <c r="B6024" t="s">
        <v>4153</v>
      </c>
      <c r="C6024" t="s">
        <v>4154</v>
      </c>
      <c r="D6024">
        <v>1</v>
      </c>
      <c r="E6024" s="160">
        <v>45738</v>
      </c>
      <c r="F6024" s="160">
        <v>45740</v>
      </c>
      <c r="G6024" s="160"/>
      <c r="H6024" s="160"/>
    </row>
    <row r="6025" spans="2:8">
      <c r="B6025" t="s">
        <v>4210</v>
      </c>
      <c r="C6025" t="s">
        <v>4211</v>
      </c>
      <c r="D6025">
        <v>1</v>
      </c>
      <c r="E6025" s="160">
        <v>45742</v>
      </c>
      <c r="F6025" s="160">
        <v>45745</v>
      </c>
      <c r="G6025" s="160"/>
      <c r="H6025" s="160"/>
    </row>
    <row r="6026" spans="2:8">
      <c r="B6026" t="s">
        <v>4284</v>
      </c>
      <c r="C6026" t="s">
        <v>4285</v>
      </c>
      <c r="D6026">
        <v>1</v>
      </c>
      <c r="E6026" s="160">
        <v>45746</v>
      </c>
      <c r="F6026" s="160">
        <v>45748</v>
      </c>
      <c r="G6026" s="160"/>
      <c r="H6026" s="160"/>
    </row>
    <row r="6027" spans="2:8">
      <c r="B6027" t="s">
        <v>4379</v>
      </c>
      <c r="C6027" t="s">
        <v>4380</v>
      </c>
      <c r="D6027">
        <v>1</v>
      </c>
      <c r="E6027" s="160">
        <v>45753</v>
      </c>
      <c r="F6027" s="160">
        <v>45755</v>
      </c>
      <c r="G6027" s="160"/>
      <c r="H6027" s="160"/>
    </row>
    <row r="6028" spans="2:8">
      <c r="B6028" t="s">
        <v>10264</v>
      </c>
      <c r="C6028" t="s">
        <v>7168</v>
      </c>
      <c r="D6028">
        <v>1</v>
      </c>
      <c r="E6028" s="160">
        <v>45746</v>
      </c>
      <c r="F6028" s="160">
        <v>45748</v>
      </c>
      <c r="G6028" s="160"/>
      <c r="H6028" s="160"/>
    </row>
    <row r="6029" spans="2:8">
      <c r="B6029" t="s">
        <v>10265</v>
      </c>
      <c r="C6029" t="s">
        <v>7169</v>
      </c>
      <c r="D6029">
        <v>1</v>
      </c>
      <c r="E6029" s="160">
        <v>45749</v>
      </c>
      <c r="F6029" s="160">
        <v>45752</v>
      </c>
      <c r="G6029" s="160"/>
      <c r="H6029" s="160"/>
    </row>
    <row r="6030" spans="2:8">
      <c r="B6030" t="s">
        <v>4212</v>
      </c>
      <c r="C6030" t="s">
        <v>4213</v>
      </c>
      <c r="D6030">
        <v>1</v>
      </c>
      <c r="E6030" s="160">
        <v>45741</v>
      </c>
      <c r="F6030" s="160">
        <v>45742</v>
      </c>
      <c r="G6030" s="160"/>
      <c r="H6030" s="160"/>
    </row>
    <row r="6031" spans="2:8">
      <c r="B6031" t="s">
        <v>4240</v>
      </c>
      <c r="C6031" t="s">
        <v>4241</v>
      </c>
      <c r="D6031">
        <v>1</v>
      </c>
      <c r="E6031" s="160">
        <v>45743</v>
      </c>
      <c r="F6031" s="160">
        <v>45745</v>
      </c>
      <c r="G6031" s="160"/>
      <c r="H6031" s="160"/>
    </row>
    <row r="6032" spans="2:8">
      <c r="B6032" t="s">
        <v>4286</v>
      </c>
      <c r="C6032" t="s">
        <v>4287</v>
      </c>
      <c r="D6032">
        <v>1</v>
      </c>
      <c r="E6032" s="160">
        <v>45746</v>
      </c>
      <c r="F6032" s="160">
        <v>45747</v>
      </c>
      <c r="G6032" s="160"/>
      <c r="H6032" s="160"/>
    </row>
    <row r="6033" spans="2:8" ht="14.45" customHeight="1">
      <c r="B6033" t="s">
        <v>4329</v>
      </c>
      <c r="C6033" t="s">
        <v>4330</v>
      </c>
      <c r="D6033">
        <v>1</v>
      </c>
      <c r="E6033" s="160">
        <v>45748</v>
      </c>
      <c r="F6033" s="160">
        <v>45750</v>
      </c>
      <c r="G6033" s="160"/>
      <c r="H6033" s="160"/>
    </row>
    <row r="6034" spans="2:8" ht="14.45" customHeight="1">
      <c r="B6034" t="s">
        <v>4453</v>
      </c>
      <c r="C6034" t="s">
        <v>4454</v>
      </c>
      <c r="D6034">
        <v>1</v>
      </c>
      <c r="E6034" s="160">
        <v>45752</v>
      </c>
      <c r="F6034" s="160">
        <v>45754</v>
      </c>
      <c r="G6034" s="160"/>
      <c r="H6034" s="160"/>
    </row>
    <row r="6035" spans="2:8" ht="14.45" customHeight="1">
      <c r="B6035" t="s">
        <v>4494</v>
      </c>
      <c r="C6035" t="s">
        <v>4495</v>
      </c>
      <c r="D6035">
        <v>1</v>
      </c>
      <c r="E6035" s="160">
        <v>45746</v>
      </c>
      <c r="F6035" s="160">
        <v>45747</v>
      </c>
      <c r="G6035" s="160"/>
      <c r="H6035" s="160"/>
    </row>
    <row r="6036" spans="2:8" ht="14.45" customHeight="1">
      <c r="B6036" t="s">
        <v>4528</v>
      </c>
      <c r="C6036" t="s">
        <v>4529</v>
      </c>
      <c r="D6036">
        <v>1</v>
      </c>
      <c r="E6036" s="160">
        <v>45748</v>
      </c>
      <c r="F6036" s="160">
        <v>45749</v>
      </c>
      <c r="G6036" s="160"/>
      <c r="H6036" s="160"/>
    </row>
    <row r="6037" spans="2:8" ht="14.45" customHeight="1">
      <c r="B6037" t="s">
        <v>10266</v>
      </c>
      <c r="C6037" t="s">
        <v>7170</v>
      </c>
      <c r="D6037">
        <v>1</v>
      </c>
      <c r="E6037" s="160">
        <v>45743</v>
      </c>
      <c r="F6037" s="160">
        <v>45745</v>
      </c>
      <c r="G6037" s="160"/>
      <c r="H6037" s="160"/>
    </row>
    <row r="6038" spans="2:8">
      <c r="B6038" t="s">
        <v>10267</v>
      </c>
      <c r="C6038" t="s">
        <v>7171</v>
      </c>
      <c r="D6038">
        <v>1</v>
      </c>
      <c r="E6038" s="160">
        <v>45746</v>
      </c>
      <c r="F6038" s="160">
        <v>45747</v>
      </c>
      <c r="G6038" s="160"/>
      <c r="H6038" s="160"/>
    </row>
    <row r="6039" spans="2:8">
      <c r="B6039" t="s">
        <v>10268</v>
      </c>
      <c r="C6039" t="s">
        <v>7172</v>
      </c>
      <c r="D6039">
        <v>1</v>
      </c>
      <c r="E6039" s="160">
        <v>45748</v>
      </c>
      <c r="F6039" s="160">
        <v>45749</v>
      </c>
      <c r="G6039" s="160"/>
      <c r="H6039" s="160"/>
    </row>
    <row r="6040" spans="2:8">
      <c r="B6040" t="s">
        <v>10269</v>
      </c>
      <c r="C6040" t="s">
        <v>7173</v>
      </c>
      <c r="D6040">
        <v>1</v>
      </c>
      <c r="E6040" s="160">
        <v>45750</v>
      </c>
      <c r="F6040" s="160">
        <v>45752</v>
      </c>
      <c r="G6040" s="160"/>
      <c r="H6040" s="160"/>
    </row>
    <row r="6041" spans="2:8">
      <c r="B6041" t="s">
        <v>10270</v>
      </c>
      <c r="C6041" t="s">
        <v>7174</v>
      </c>
      <c r="D6041">
        <v>1</v>
      </c>
      <c r="E6041" s="160">
        <v>45746</v>
      </c>
      <c r="F6041" s="160">
        <v>45747</v>
      </c>
      <c r="G6041" s="160"/>
      <c r="H6041" s="160"/>
    </row>
    <row r="6042" spans="2:8">
      <c r="B6042" t="s">
        <v>10271</v>
      </c>
      <c r="C6042" t="s">
        <v>7175</v>
      </c>
      <c r="D6042">
        <v>1</v>
      </c>
      <c r="E6042" s="160">
        <v>45748</v>
      </c>
      <c r="F6042" s="160">
        <v>45749</v>
      </c>
      <c r="G6042" s="160"/>
      <c r="H6042" s="160"/>
    </row>
    <row r="6043" spans="2:8">
      <c r="B6043" t="s">
        <v>10272</v>
      </c>
      <c r="C6043" t="s">
        <v>7176</v>
      </c>
      <c r="D6043">
        <v>1</v>
      </c>
      <c r="E6043" s="160">
        <v>45750</v>
      </c>
      <c r="F6043" s="160">
        <v>45752</v>
      </c>
      <c r="G6043" s="160"/>
      <c r="H6043" s="160"/>
    </row>
    <row r="6044" spans="2:8">
      <c r="B6044" t="s">
        <v>10273</v>
      </c>
      <c r="C6044" t="s">
        <v>7177</v>
      </c>
      <c r="D6044">
        <v>1</v>
      </c>
      <c r="E6044" s="160">
        <v>45748</v>
      </c>
      <c r="F6044" s="160">
        <v>45749</v>
      </c>
      <c r="G6044" s="160"/>
      <c r="H6044" s="160"/>
    </row>
    <row r="6045" spans="2:8">
      <c r="B6045" t="s">
        <v>10274</v>
      </c>
      <c r="C6045" t="s">
        <v>7178</v>
      </c>
      <c r="D6045">
        <v>1</v>
      </c>
      <c r="E6045" s="160">
        <v>45750</v>
      </c>
      <c r="F6045" s="160">
        <v>45752</v>
      </c>
      <c r="G6045" s="160"/>
      <c r="H6045" s="160"/>
    </row>
    <row r="6046" spans="2:8">
      <c r="B6046" t="s">
        <v>10275</v>
      </c>
      <c r="C6046" t="s">
        <v>7179</v>
      </c>
      <c r="D6046">
        <v>1</v>
      </c>
      <c r="E6046" s="160">
        <v>45753</v>
      </c>
      <c r="F6046" s="160">
        <v>45754</v>
      </c>
      <c r="G6046" s="160"/>
      <c r="H6046" s="160"/>
    </row>
    <row r="6047" spans="2:8" ht="14.45" customHeight="1">
      <c r="B6047" t="s">
        <v>4242</v>
      </c>
      <c r="C6047" t="s">
        <v>4243</v>
      </c>
      <c r="D6047">
        <v>1</v>
      </c>
      <c r="E6047" s="160">
        <v>45750</v>
      </c>
      <c r="F6047" s="160">
        <v>45752</v>
      </c>
      <c r="G6047" s="160"/>
      <c r="H6047" s="160"/>
    </row>
    <row r="6048" spans="2:8" ht="14.45" customHeight="1">
      <c r="B6048" t="s">
        <v>4288</v>
      </c>
      <c r="C6048" t="s">
        <v>4289</v>
      </c>
      <c r="D6048">
        <v>1</v>
      </c>
      <c r="E6048" s="160">
        <v>45753</v>
      </c>
      <c r="F6048" s="160">
        <v>45754</v>
      </c>
      <c r="G6048" s="160"/>
      <c r="H6048" s="160"/>
    </row>
    <row r="6049" spans="2:8" ht="14.45" customHeight="1">
      <c r="B6049" t="s">
        <v>4331</v>
      </c>
      <c r="C6049" t="s">
        <v>4332</v>
      </c>
      <c r="D6049">
        <v>1</v>
      </c>
      <c r="E6049" s="160">
        <v>45755</v>
      </c>
      <c r="F6049" s="160">
        <v>45756</v>
      </c>
      <c r="G6049" s="160"/>
      <c r="H6049" s="160"/>
    </row>
    <row r="6050" spans="2:8" ht="14.45" customHeight="1">
      <c r="B6050" t="s">
        <v>4290</v>
      </c>
      <c r="C6050" t="s">
        <v>4291</v>
      </c>
      <c r="D6050">
        <v>1</v>
      </c>
      <c r="E6050" s="160">
        <v>45753</v>
      </c>
      <c r="F6050" s="160">
        <v>45754</v>
      </c>
      <c r="G6050" s="160"/>
      <c r="H6050" s="160"/>
    </row>
    <row r="6051" spans="2:8" ht="14.45" customHeight="1">
      <c r="B6051" t="s">
        <v>10276</v>
      </c>
      <c r="C6051" t="s">
        <v>8215</v>
      </c>
      <c r="D6051">
        <v>1</v>
      </c>
      <c r="E6051" s="160">
        <v>45755</v>
      </c>
      <c r="F6051" s="160">
        <v>45756</v>
      </c>
      <c r="G6051" s="160"/>
      <c r="H6051" s="160"/>
    </row>
    <row r="6052" spans="2:8">
      <c r="B6052" t="s">
        <v>4333</v>
      </c>
      <c r="C6052" t="s">
        <v>4334</v>
      </c>
      <c r="D6052">
        <v>1</v>
      </c>
      <c r="E6052" s="160">
        <v>45755</v>
      </c>
      <c r="F6052" s="160">
        <v>45756</v>
      </c>
      <c r="G6052" s="160"/>
      <c r="H6052" s="160"/>
    </row>
    <row r="6053" spans="2:8">
      <c r="B6053" t="s">
        <v>10277</v>
      </c>
      <c r="C6053" t="s">
        <v>8216</v>
      </c>
      <c r="D6053">
        <v>1</v>
      </c>
      <c r="E6053" s="160">
        <v>45757</v>
      </c>
      <c r="F6053" s="160">
        <v>45759</v>
      </c>
      <c r="G6053" s="160"/>
      <c r="H6053" s="160"/>
    </row>
    <row r="6054" spans="2:8">
      <c r="B6054" t="s">
        <v>4381</v>
      </c>
      <c r="C6054" t="s">
        <v>4382</v>
      </c>
      <c r="D6054">
        <v>1</v>
      </c>
      <c r="E6054" s="160">
        <v>45757</v>
      </c>
      <c r="F6054" s="160">
        <v>45759</v>
      </c>
      <c r="G6054" s="160"/>
      <c r="H6054" s="160"/>
    </row>
    <row r="6055" spans="2:8">
      <c r="B6055" t="s">
        <v>10278</v>
      </c>
      <c r="C6055" t="s">
        <v>8217</v>
      </c>
      <c r="D6055">
        <v>1</v>
      </c>
      <c r="E6055" s="160">
        <v>45760</v>
      </c>
      <c r="F6055" s="160">
        <v>45761</v>
      </c>
      <c r="G6055" s="160"/>
      <c r="H6055" s="160"/>
    </row>
    <row r="6056" spans="2:8">
      <c r="B6056" t="s">
        <v>10279</v>
      </c>
      <c r="C6056" t="s">
        <v>8104</v>
      </c>
      <c r="D6056">
        <v>1</v>
      </c>
      <c r="E6056" s="160">
        <v>45696</v>
      </c>
      <c r="F6056" s="160">
        <v>45697</v>
      </c>
      <c r="G6056" s="160">
        <v>45887</v>
      </c>
      <c r="H6056" s="160"/>
    </row>
    <row r="6057" spans="2:8">
      <c r="B6057" t="s">
        <v>10280</v>
      </c>
      <c r="C6057" t="s">
        <v>8105</v>
      </c>
      <c r="D6057">
        <v>1</v>
      </c>
      <c r="E6057" s="160">
        <v>45698</v>
      </c>
      <c r="F6057" s="160">
        <v>45701</v>
      </c>
      <c r="G6057" s="160">
        <v>45890</v>
      </c>
      <c r="H6057" s="160"/>
    </row>
    <row r="6058" spans="2:8">
      <c r="B6058" t="s">
        <v>10281</v>
      </c>
      <c r="C6058" t="s">
        <v>8106</v>
      </c>
      <c r="D6058">
        <v>1</v>
      </c>
      <c r="E6058" s="160">
        <v>45703</v>
      </c>
      <c r="F6058" s="160">
        <v>45706</v>
      </c>
      <c r="G6058" s="160">
        <v>45894</v>
      </c>
      <c r="H6058" s="160"/>
    </row>
    <row r="6059" spans="2:8">
      <c r="B6059" t="s">
        <v>10282</v>
      </c>
      <c r="C6059" t="s">
        <v>8107</v>
      </c>
      <c r="D6059">
        <v>1</v>
      </c>
      <c r="E6059" s="160">
        <v>45707</v>
      </c>
      <c r="F6059" s="160">
        <v>45708</v>
      </c>
      <c r="G6059" s="160"/>
      <c r="H6059" s="160"/>
    </row>
    <row r="6060" spans="2:8">
      <c r="B6060" t="s">
        <v>10283</v>
      </c>
      <c r="C6060" t="s">
        <v>8108</v>
      </c>
      <c r="D6060">
        <v>1</v>
      </c>
      <c r="E6060" s="160">
        <v>45710</v>
      </c>
      <c r="F6060" s="160">
        <v>45711</v>
      </c>
      <c r="G6060" s="160"/>
      <c r="H6060" s="160"/>
    </row>
    <row r="6061" spans="2:8">
      <c r="B6061" t="s">
        <v>2606</v>
      </c>
      <c r="C6061" t="s">
        <v>2607</v>
      </c>
      <c r="D6061">
        <v>1</v>
      </c>
      <c r="E6061" s="160">
        <v>45684</v>
      </c>
      <c r="F6061" s="160">
        <v>45685</v>
      </c>
      <c r="G6061" s="160"/>
      <c r="H6061" s="160"/>
    </row>
    <row r="6062" spans="2:8">
      <c r="B6062" t="s">
        <v>2636</v>
      </c>
      <c r="C6062" t="s">
        <v>2637</v>
      </c>
      <c r="D6062">
        <v>1</v>
      </c>
      <c r="E6062" s="160">
        <v>45686</v>
      </c>
      <c r="F6062" s="160">
        <v>45687</v>
      </c>
      <c r="G6062" s="160"/>
      <c r="H6062" s="160"/>
    </row>
    <row r="6063" spans="2:8">
      <c r="B6063" t="s">
        <v>2671</v>
      </c>
      <c r="C6063" t="s">
        <v>2672</v>
      </c>
      <c r="D6063">
        <v>1</v>
      </c>
      <c r="E6063" s="160">
        <v>45689</v>
      </c>
      <c r="F6063" s="160">
        <v>45690</v>
      </c>
      <c r="G6063" s="160"/>
      <c r="H6063" s="160"/>
    </row>
    <row r="6064" spans="2:8">
      <c r="B6064" t="s">
        <v>2714</v>
      </c>
      <c r="C6064" t="s">
        <v>2715</v>
      </c>
      <c r="D6064">
        <v>1</v>
      </c>
      <c r="E6064" s="160">
        <v>45691</v>
      </c>
      <c r="F6064" s="160">
        <v>45692</v>
      </c>
      <c r="G6064" s="160"/>
      <c r="H6064" s="160"/>
    </row>
    <row r="6065" spans="2:8">
      <c r="B6065" t="s">
        <v>2746</v>
      </c>
      <c r="C6065" t="s">
        <v>2747</v>
      </c>
      <c r="D6065">
        <v>1</v>
      </c>
      <c r="E6065" s="160">
        <v>45693</v>
      </c>
      <c r="F6065" s="160">
        <v>45694</v>
      </c>
      <c r="G6065" s="160"/>
      <c r="H6065" s="160"/>
    </row>
    <row r="6066" spans="2:8">
      <c r="B6066" t="s">
        <v>2413</v>
      </c>
      <c r="C6066" t="s">
        <v>2414</v>
      </c>
      <c r="D6066">
        <v>1</v>
      </c>
      <c r="E6066" s="160">
        <v>45686</v>
      </c>
      <c r="F6066" s="160">
        <v>45690</v>
      </c>
      <c r="G6066" s="160">
        <v>45883</v>
      </c>
      <c r="H6066" s="160"/>
    </row>
    <row r="6067" spans="2:8">
      <c r="B6067" t="s">
        <v>2475</v>
      </c>
      <c r="C6067" t="s">
        <v>2476</v>
      </c>
      <c r="D6067">
        <v>1</v>
      </c>
      <c r="E6067" s="160">
        <v>45691</v>
      </c>
      <c r="F6067" s="160">
        <v>45694</v>
      </c>
      <c r="G6067" s="160">
        <v>45887</v>
      </c>
      <c r="H6067" s="160"/>
    </row>
    <row r="6068" spans="2:8">
      <c r="B6068" t="s">
        <v>2561</v>
      </c>
      <c r="C6068" t="s">
        <v>2562</v>
      </c>
      <c r="D6068">
        <v>1</v>
      </c>
      <c r="E6068" s="160">
        <v>45696</v>
      </c>
      <c r="F6068" s="160">
        <v>45700</v>
      </c>
      <c r="G6068" s="160">
        <v>45893</v>
      </c>
      <c r="H6068" s="160"/>
    </row>
    <row r="6069" spans="2:8">
      <c r="B6069" t="s">
        <v>2608</v>
      </c>
      <c r="C6069" t="s">
        <v>2609</v>
      </c>
      <c r="D6069">
        <v>1</v>
      </c>
      <c r="E6069" s="160">
        <v>45701</v>
      </c>
      <c r="F6069" s="160">
        <v>45705</v>
      </c>
      <c r="G6069" s="160">
        <v>45903</v>
      </c>
      <c r="H6069" s="160"/>
    </row>
    <row r="6070" spans="2:8">
      <c r="B6070" t="s">
        <v>2645</v>
      </c>
      <c r="C6070" t="s">
        <v>2646</v>
      </c>
      <c r="D6070">
        <v>1</v>
      </c>
      <c r="E6070" s="160">
        <v>45712</v>
      </c>
      <c r="F6070" s="160">
        <v>45718</v>
      </c>
      <c r="G6070" s="160">
        <v>45909</v>
      </c>
      <c r="H6070" s="160"/>
    </row>
    <row r="6071" spans="2:8">
      <c r="B6071" t="s">
        <v>2655</v>
      </c>
      <c r="C6071" t="s">
        <v>2656</v>
      </c>
      <c r="D6071">
        <v>1</v>
      </c>
      <c r="E6071" s="160">
        <v>45691</v>
      </c>
      <c r="F6071" s="160">
        <v>45692</v>
      </c>
      <c r="G6071" s="160"/>
      <c r="H6071" s="160"/>
    </row>
    <row r="6072" spans="2:8">
      <c r="B6072" t="s">
        <v>2706</v>
      </c>
      <c r="C6072" t="s">
        <v>2707</v>
      </c>
      <c r="D6072">
        <v>1</v>
      </c>
      <c r="E6072" s="160">
        <v>45693</v>
      </c>
      <c r="F6072" s="160">
        <v>45694</v>
      </c>
      <c r="G6072" s="160"/>
      <c r="H6072" s="160"/>
    </row>
    <row r="6073" spans="2:8">
      <c r="B6073" t="s">
        <v>2786</v>
      </c>
      <c r="C6073" t="s">
        <v>1402</v>
      </c>
      <c r="D6073">
        <v>1</v>
      </c>
      <c r="E6073" s="160">
        <v>45696</v>
      </c>
      <c r="F6073" s="160">
        <v>45697</v>
      </c>
      <c r="G6073" s="160"/>
      <c r="H6073" s="160"/>
    </row>
    <row r="6074" spans="2:8">
      <c r="B6074" t="s">
        <v>2917</v>
      </c>
      <c r="C6074" t="s">
        <v>2918</v>
      </c>
      <c r="D6074">
        <v>1</v>
      </c>
      <c r="E6074" s="160">
        <v>45698</v>
      </c>
      <c r="F6074" s="160">
        <v>45699</v>
      </c>
      <c r="G6074" s="160"/>
      <c r="H6074" s="160"/>
    </row>
    <row r="6075" spans="2:8">
      <c r="B6075" t="s">
        <v>3010</v>
      </c>
      <c r="C6075" t="s">
        <v>3011</v>
      </c>
      <c r="D6075">
        <v>1</v>
      </c>
      <c r="E6075" s="160">
        <v>45700</v>
      </c>
      <c r="F6075" s="160">
        <v>45701</v>
      </c>
      <c r="G6075" s="160"/>
      <c r="H6075" s="160"/>
    </row>
    <row r="6076" spans="2:8">
      <c r="B6076" t="s">
        <v>2502</v>
      </c>
      <c r="C6076" t="s">
        <v>2503</v>
      </c>
      <c r="D6076">
        <v>1</v>
      </c>
      <c r="E6076" s="160">
        <v>45693</v>
      </c>
      <c r="F6076" s="160">
        <v>45694</v>
      </c>
      <c r="G6076" s="160"/>
      <c r="H6076" s="160"/>
    </row>
    <row r="6077" spans="2:8">
      <c r="B6077" t="s">
        <v>2530</v>
      </c>
      <c r="C6077" t="s">
        <v>2531</v>
      </c>
      <c r="D6077">
        <v>1</v>
      </c>
      <c r="E6077" s="160">
        <v>45696</v>
      </c>
      <c r="F6077" s="160">
        <v>45697</v>
      </c>
      <c r="G6077" s="160"/>
      <c r="H6077" s="160"/>
    </row>
    <row r="6078" spans="2:8">
      <c r="B6078" t="s">
        <v>2563</v>
      </c>
      <c r="C6078" t="s">
        <v>2564</v>
      </c>
      <c r="D6078">
        <v>1</v>
      </c>
      <c r="E6078" s="160">
        <v>45698</v>
      </c>
      <c r="F6078" s="160">
        <v>45699</v>
      </c>
      <c r="G6078" s="160"/>
      <c r="H6078" s="160"/>
    </row>
    <row r="6079" spans="2:8">
      <c r="B6079" t="s">
        <v>2585</v>
      </c>
      <c r="C6079" t="s">
        <v>2586</v>
      </c>
      <c r="D6079">
        <v>1</v>
      </c>
      <c r="E6079" s="160">
        <v>45700</v>
      </c>
      <c r="F6079" s="160">
        <v>45701</v>
      </c>
      <c r="G6079" s="160"/>
      <c r="H6079" s="160"/>
    </row>
    <row r="6080" spans="2:8">
      <c r="B6080" t="s">
        <v>2610</v>
      </c>
      <c r="C6080" t="s">
        <v>2611</v>
      </c>
      <c r="D6080">
        <v>1</v>
      </c>
      <c r="E6080" s="160">
        <v>45703</v>
      </c>
      <c r="F6080" s="160">
        <v>45704</v>
      </c>
      <c r="G6080" s="160"/>
      <c r="H6080" s="160"/>
    </row>
    <row r="6081" spans="2:8">
      <c r="B6081" t="s">
        <v>2624</v>
      </c>
      <c r="C6081" t="s">
        <v>2625</v>
      </c>
      <c r="D6081">
        <v>1</v>
      </c>
      <c r="E6081" s="160">
        <v>45705</v>
      </c>
      <c r="F6081" s="160">
        <v>45706</v>
      </c>
      <c r="G6081" s="160"/>
      <c r="H6081" s="160"/>
    </row>
    <row r="6082" spans="2:8">
      <c r="B6082" t="s">
        <v>2647</v>
      </c>
      <c r="C6082" t="s">
        <v>2648</v>
      </c>
      <c r="D6082">
        <v>1</v>
      </c>
      <c r="E6082" s="160">
        <v>45707</v>
      </c>
      <c r="F6082" s="160">
        <v>45708</v>
      </c>
      <c r="G6082" s="160"/>
      <c r="H6082" s="160"/>
    </row>
    <row r="6083" spans="2:8">
      <c r="B6083" t="s">
        <v>3074</v>
      </c>
      <c r="C6083" t="s">
        <v>3075</v>
      </c>
      <c r="D6083">
        <v>1</v>
      </c>
      <c r="E6083" s="160">
        <v>45739</v>
      </c>
      <c r="F6083" s="160">
        <v>45740</v>
      </c>
      <c r="G6083" s="160"/>
      <c r="H6083" s="160"/>
    </row>
    <row r="6084" spans="2:8">
      <c r="B6084" t="s">
        <v>3156</v>
      </c>
      <c r="C6084" t="s">
        <v>3157</v>
      </c>
      <c r="D6084">
        <v>1</v>
      </c>
      <c r="E6084" s="160">
        <v>45741</v>
      </c>
      <c r="F6084" s="160">
        <v>45743</v>
      </c>
      <c r="G6084" s="160"/>
      <c r="H6084" s="160"/>
    </row>
    <row r="6085" spans="2:8">
      <c r="B6085" t="s">
        <v>3242</v>
      </c>
      <c r="C6085" t="s">
        <v>3243</v>
      </c>
      <c r="D6085">
        <v>1</v>
      </c>
      <c r="E6085" s="160">
        <v>45745</v>
      </c>
      <c r="F6085" s="160">
        <v>45747</v>
      </c>
      <c r="G6085" s="160"/>
      <c r="H6085" s="160"/>
    </row>
    <row r="6086" spans="2:8">
      <c r="B6086" t="s">
        <v>3340</v>
      </c>
      <c r="C6086" t="s">
        <v>3341</v>
      </c>
      <c r="D6086">
        <v>1</v>
      </c>
      <c r="E6086" s="160">
        <v>45748</v>
      </c>
      <c r="F6086" s="160">
        <v>45750</v>
      </c>
      <c r="G6086" s="160"/>
      <c r="H6086" s="160"/>
    </row>
    <row r="6087" spans="2:8">
      <c r="B6087" t="s">
        <v>3591</v>
      </c>
      <c r="C6087" t="s">
        <v>3592</v>
      </c>
      <c r="D6087">
        <v>1</v>
      </c>
      <c r="E6087" s="160">
        <v>45752</v>
      </c>
      <c r="F6087" s="160">
        <v>45755</v>
      </c>
      <c r="G6087" s="160"/>
      <c r="H6087" s="160"/>
    </row>
    <row r="6088" spans="2:8">
      <c r="B6088" t="s">
        <v>3158</v>
      </c>
      <c r="C6088" t="s">
        <v>3159</v>
      </c>
      <c r="D6088">
        <v>1</v>
      </c>
      <c r="E6088" s="160">
        <v>45741</v>
      </c>
      <c r="F6088" s="160">
        <v>45742</v>
      </c>
      <c r="G6088" s="160"/>
      <c r="H6088" s="160"/>
    </row>
    <row r="6089" spans="2:8">
      <c r="B6089" t="s">
        <v>3225</v>
      </c>
      <c r="C6089" t="s">
        <v>3226</v>
      </c>
      <c r="D6089">
        <v>1</v>
      </c>
      <c r="E6089" s="160">
        <v>45743</v>
      </c>
      <c r="F6089" s="160">
        <v>45745</v>
      </c>
      <c r="G6089" s="160"/>
      <c r="H6089" s="160"/>
    </row>
    <row r="6090" spans="2:8">
      <c r="B6090" t="s">
        <v>3268</v>
      </c>
      <c r="C6090" t="s">
        <v>3269</v>
      </c>
      <c r="D6090">
        <v>1</v>
      </c>
      <c r="E6090" s="160">
        <v>45746</v>
      </c>
      <c r="F6090" s="160">
        <v>45747</v>
      </c>
      <c r="G6090" s="160"/>
      <c r="H6090" s="160"/>
    </row>
    <row r="6091" spans="2:8">
      <c r="B6091" t="s">
        <v>3318</v>
      </c>
      <c r="C6091" t="s">
        <v>3319</v>
      </c>
      <c r="D6091">
        <v>1</v>
      </c>
      <c r="E6091" s="160">
        <v>45748</v>
      </c>
      <c r="F6091" s="160">
        <v>45749</v>
      </c>
      <c r="G6091" s="160"/>
      <c r="H6091" s="160"/>
    </row>
    <row r="6092" spans="2:8">
      <c r="B6092" t="s">
        <v>3371</v>
      </c>
      <c r="C6092" t="s">
        <v>3372</v>
      </c>
      <c r="D6092">
        <v>1</v>
      </c>
      <c r="E6092" s="160">
        <v>45750</v>
      </c>
      <c r="F6092" s="160">
        <v>45752</v>
      </c>
      <c r="G6092" s="160"/>
      <c r="H6092" s="160"/>
    </row>
    <row r="6093" spans="2:8">
      <c r="B6093" t="s">
        <v>10284</v>
      </c>
      <c r="C6093" t="s">
        <v>7120</v>
      </c>
      <c r="D6093">
        <v>1</v>
      </c>
      <c r="E6093" s="160">
        <v>45743</v>
      </c>
      <c r="F6093" s="160">
        <v>45745</v>
      </c>
      <c r="G6093" s="160"/>
      <c r="H6093" s="160"/>
    </row>
    <row r="6094" spans="2:8">
      <c r="B6094" t="s">
        <v>10285</v>
      </c>
      <c r="C6094" t="s">
        <v>7121</v>
      </c>
      <c r="D6094">
        <v>1</v>
      </c>
      <c r="E6094" s="160">
        <v>45746</v>
      </c>
      <c r="F6094" s="160">
        <v>45747</v>
      </c>
      <c r="G6094" s="160"/>
      <c r="H6094" s="160"/>
    </row>
    <row r="6095" spans="2:8">
      <c r="B6095" t="s">
        <v>10286</v>
      </c>
      <c r="C6095" t="s">
        <v>7122</v>
      </c>
      <c r="D6095">
        <v>1</v>
      </c>
      <c r="E6095" s="160">
        <v>45748</v>
      </c>
      <c r="F6095" s="160">
        <v>45749</v>
      </c>
      <c r="G6095" s="160"/>
      <c r="H6095" s="160"/>
    </row>
    <row r="6096" spans="2:8">
      <c r="B6096" t="s">
        <v>10287</v>
      </c>
      <c r="C6096" t="s">
        <v>7123</v>
      </c>
      <c r="D6096">
        <v>1</v>
      </c>
      <c r="E6096" s="160">
        <v>45750</v>
      </c>
      <c r="F6096" s="160">
        <v>45752</v>
      </c>
      <c r="G6096" s="160"/>
      <c r="H6096" s="160"/>
    </row>
    <row r="6097" spans="2:8">
      <c r="B6097" t="s">
        <v>10288</v>
      </c>
      <c r="C6097" t="s">
        <v>7124</v>
      </c>
      <c r="D6097">
        <v>1</v>
      </c>
      <c r="E6097" s="160">
        <v>45753</v>
      </c>
      <c r="F6097" s="160">
        <v>45754</v>
      </c>
      <c r="G6097" s="160"/>
      <c r="H6097" s="160"/>
    </row>
    <row r="6098" spans="2:8">
      <c r="B6098" t="s">
        <v>3270</v>
      </c>
      <c r="C6098" t="s">
        <v>3271</v>
      </c>
      <c r="D6098">
        <v>1</v>
      </c>
      <c r="E6098" s="160">
        <v>45746</v>
      </c>
      <c r="F6098" s="160">
        <v>45747</v>
      </c>
      <c r="G6098" s="160">
        <v>45892</v>
      </c>
      <c r="H6098" s="160"/>
    </row>
    <row r="6099" spans="2:8">
      <c r="B6099" t="s">
        <v>3320</v>
      </c>
      <c r="C6099" t="s">
        <v>3321</v>
      </c>
      <c r="D6099">
        <v>1</v>
      </c>
      <c r="E6099" s="160">
        <v>45748</v>
      </c>
      <c r="F6099" s="160">
        <v>45749</v>
      </c>
      <c r="G6099" s="160">
        <v>45894</v>
      </c>
      <c r="H6099" s="160"/>
    </row>
    <row r="6100" spans="2:8">
      <c r="B6100" t="s">
        <v>3373</v>
      </c>
      <c r="C6100" t="s">
        <v>3374</v>
      </c>
      <c r="D6100">
        <v>1</v>
      </c>
      <c r="E6100" s="160">
        <v>45750</v>
      </c>
      <c r="F6100" s="160">
        <v>45752</v>
      </c>
      <c r="G6100" s="160">
        <v>45896</v>
      </c>
      <c r="H6100" s="160"/>
    </row>
    <row r="6101" spans="2:8">
      <c r="B6101" t="s">
        <v>3438</v>
      </c>
      <c r="C6101" t="s">
        <v>3439</v>
      </c>
      <c r="D6101">
        <v>1</v>
      </c>
      <c r="E6101" s="160">
        <v>45753</v>
      </c>
      <c r="F6101" s="160">
        <v>45754</v>
      </c>
      <c r="G6101" s="160"/>
      <c r="H6101" s="160"/>
    </row>
    <row r="6102" spans="2:8">
      <c r="B6102" t="s">
        <v>3477</v>
      </c>
      <c r="C6102" t="s">
        <v>3478</v>
      </c>
      <c r="D6102">
        <v>1</v>
      </c>
      <c r="E6102" s="160">
        <v>45756</v>
      </c>
      <c r="F6102" s="160">
        <v>45757</v>
      </c>
      <c r="G6102" s="160"/>
      <c r="H6102" s="160"/>
    </row>
    <row r="6103" spans="2:8">
      <c r="B6103" t="s">
        <v>10289</v>
      </c>
      <c r="C6103" t="s">
        <v>7125</v>
      </c>
      <c r="D6103">
        <v>1</v>
      </c>
      <c r="E6103" s="160">
        <v>45748</v>
      </c>
      <c r="F6103" s="160">
        <v>45749</v>
      </c>
      <c r="G6103" s="160"/>
      <c r="H6103" s="160"/>
    </row>
    <row r="6104" spans="2:8">
      <c r="B6104" t="s">
        <v>10290</v>
      </c>
      <c r="C6104" t="s">
        <v>7126</v>
      </c>
      <c r="D6104">
        <v>1</v>
      </c>
      <c r="E6104" s="160">
        <v>45750</v>
      </c>
      <c r="F6104" s="160">
        <v>45752</v>
      </c>
      <c r="G6104" s="160"/>
      <c r="H6104" s="160"/>
    </row>
    <row r="6105" spans="2:8">
      <c r="B6105" t="s">
        <v>10291</v>
      </c>
      <c r="C6105" t="s">
        <v>7127</v>
      </c>
      <c r="D6105">
        <v>1</v>
      </c>
      <c r="E6105" s="160">
        <v>45753</v>
      </c>
      <c r="F6105" s="160">
        <v>45754</v>
      </c>
      <c r="G6105" s="160"/>
      <c r="H6105" s="160"/>
    </row>
    <row r="6106" spans="2:8">
      <c r="B6106" t="s">
        <v>10292</v>
      </c>
      <c r="C6106" t="s">
        <v>7128</v>
      </c>
      <c r="D6106">
        <v>1</v>
      </c>
      <c r="E6106" s="160">
        <v>45755</v>
      </c>
      <c r="F6106" s="160">
        <v>45756</v>
      </c>
      <c r="G6106" s="160"/>
      <c r="H6106" s="160"/>
    </row>
    <row r="6107" spans="2:8">
      <c r="B6107" t="s">
        <v>10293</v>
      </c>
      <c r="C6107" t="s">
        <v>7129</v>
      </c>
      <c r="D6107">
        <v>1</v>
      </c>
      <c r="E6107" s="160">
        <v>45759</v>
      </c>
      <c r="F6107" s="160">
        <v>45760</v>
      </c>
      <c r="G6107" s="160"/>
      <c r="H6107" s="160"/>
    </row>
    <row r="6108" spans="2:8">
      <c r="B6108" t="s">
        <v>3322</v>
      </c>
      <c r="C6108" t="s">
        <v>3323</v>
      </c>
      <c r="D6108">
        <v>1</v>
      </c>
      <c r="E6108" s="160">
        <v>45750</v>
      </c>
      <c r="F6108" s="160">
        <v>45752</v>
      </c>
      <c r="G6108" s="160"/>
      <c r="H6108" s="160"/>
    </row>
    <row r="6109" spans="2:8">
      <c r="B6109" t="s">
        <v>3375</v>
      </c>
      <c r="C6109" t="s">
        <v>3376</v>
      </c>
      <c r="D6109">
        <v>1</v>
      </c>
      <c r="E6109" s="160">
        <v>45753</v>
      </c>
      <c r="F6109" s="160">
        <v>45754</v>
      </c>
      <c r="G6109" s="160"/>
      <c r="H6109" s="160"/>
    </row>
    <row r="6110" spans="2:8">
      <c r="B6110" t="s">
        <v>3440</v>
      </c>
      <c r="C6110" t="s">
        <v>3441</v>
      </c>
      <c r="D6110">
        <v>1</v>
      </c>
      <c r="E6110" s="160">
        <v>45755</v>
      </c>
      <c r="F6110" s="160">
        <v>45756</v>
      </c>
      <c r="G6110" s="160"/>
      <c r="H6110" s="160"/>
    </row>
    <row r="6111" spans="2:8">
      <c r="B6111" t="s">
        <v>3479</v>
      </c>
      <c r="C6111" t="s">
        <v>3480</v>
      </c>
      <c r="D6111">
        <v>1</v>
      </c>
      <c r="E6111" s="160">
        <v>45757</v>
      </c>
      <c r="F6111" s="160">
        <v>45759</v>
      </c>
      <c r="G6111" s="160"/>
      <c r="H6111" s="160"/>
    </row>
    <row r="6112" spans="2:8">
      <c r="B6112" t="s">
        <v>3543</v>
      </c>
      <c r="C6112" t="s">
        <v>3544</v>
      </c>
      <c r="D6112">
        <v>1</v>
      </c>
      <c r="E6112" s="160">
        <v>45761</v>
      </c>
      <c r="F6112" s="160">
        <v>45762</v>
      </c>
      <c r="G6112" s="160"/>
      <c r="H6112" s="160"/>
    </row>
    <row r="6113" spans="2:8">
      <c r="B6113" t="s">
        <v>2873</v>
      </c>
      <c r="C6113" t="s">
        <v>2874</v>
      </c>
      <c r="D6113">
        <v>1</v>
      </c>
      <c r="E6113" s="160">
        <v>45753</v>
      </c>
      <c r="F6113" s="160">
        <v>45754</v>
      </c>
      <c r="G6113" s="160">
        <v>45892</v>
      </c>
      <c r="H6113" s="160"/>
    </row>
    <row r="6114" spans="2:8">
      <c r="B6114" t="s">
        <v>2897</v>
      </c>
      <c r="C6114" t="s">
        <v>2898</v>
      </c>
      <c r="D6114">
        <v>1</v>
      </c>
      <c r="E6114" s="160">
        <v>45755</v>
      </c>
      <c r="F6114" s="160">
        <v>45756</v>
      </c>
      <c r="G6114" s="160">
        <v>45894</v>
      </c>
      <c r="H6114" s="160"/>
    </row>
    <row r="6115" spans="2:8">
      <c r="B6115" t="s">
        <v>2929</v>
      </c>
      <c r="C6115" t="s">
        <v>2930</v>
      </c>
      <c r="D6115">
        <v>1</v>
      </c>
      <c r="E6115" s="160">
        <v>45757</v>
      </c>
      <c r="F6115" s="160">
        <v>45759</v>
      </c>
      <c r="G6115" s="160">
        <v>45896</v>
      </c>
      <c r="H6115" s="160"/>
    </row>
    <row r="6116" spans="2:8">
      <c r="B6116" t="s">
        <v>2998</v>
      </c>
      <c r="C6116" t="s">
        <v>2999</v>
      </c>
      <c r="D6116">
        <v>1</v>
      </c>
      <c r="E6116" s="160">
        <v>45760</v>
      </c>
      <c r="F6116" s="160">
        <v>45761</v>
      </c>
      <c r="G6116" s="160">
        <v>45899</v>
      </c>
      <c r="H6116" s="160"/>
    </row>
    <row r="6117" spans="2:8">
      <c r="B6117" t="s">
        <v>3076</v>
      </c>
      <c r="C6117" t="s">
        <v>3077</v>
      </c>
      <c r="D6117">
        <v>1</v>
      </c>
      <c r="E6117" s="160">
        <v>45763</v>
      </c>
      <c r="F6117" s="160">
        <v>45764</v>
      </c>
      <c r="G6117" s="160"/>
      <c r="H6117" s="160"/>
    </row>
    <row r="6118" spans="2:8">
      <c r="B6118" t="s">
        <v>2899</v>
      </c>
      <c r="C6118" t="s">
        <v>2900</v>
      </c>
      <c r="D6118">
        <v>1</v>
      </c>
      <c r="E6118" s="160">
        <v>45755</v>
      </c>
      <c r="F6118" s="160">
        <v>45756</v>
      </c>
      <c r="G6118" s="160">
        <v>45892</v>
      </c>
      <c r="H6118" s="160"/>
    </row>
    <row r="6119" spans="2:8">
      <c r="B6119" t="s">
        <v>2931</v>
      </c>
      <c r="C6119" t="s">
        <v>2932</v>
      </c>
      <c r="D6119">
        <v>1</v>
      </c>
      <c r="E6119" s="160">
        <v>45757</v>
      </c>
      <c r="F6119" s="160">
        <v>45759</v>
      </c>
      <c r="G6119" s="160">
        <v>45894</v>
      </c>
      <c r="H6119" s="160"/>
    </row>
    <row r="6120" spans="2:8">
      <c r="B6120" t="s">
        <v>2967</v>
      </c>
      <c r="C6120" t="s">
        <v>2968</v>
      </c>
      <c r="D6120">
        <v>1</v>
      </c>
      <c r="E6120" s="160">
        <v>45760</v>
      </c>
      <c r="F6120" s="160">
        <v>45761</v>
      </c>
      <c r="G6120" s="160">
        <v>45896</v>
      </c>
      <c r="H6120" s="160"/>
    </row>
    <row r="6121" spans="2:8">
      <c r="B6121" t="s">
        <v>3012</v>
      </c>
      <c r="C6121" t="s">
        <v>3013</v>
      </c>
      <c r="D6121">
        <v>1</v>
      </c>
      <c r="E6121" s="160">
        <v>45762</v>
      </c>
      <c r="F6121" s="160">
        <v>45763</v>
      </c>
      <c r="G6121" s="160"/>
      <c r="H6121" s="160"/>
    </row>
    <row r="6122" spans="2:8">
      <c r="B6122" t="s">
        <v>3160</v>
      </c>
      <c r="C6122" t="s">
        <v>3161</v>
      </c>
      <c r="D6122">
        <v>1</v>
      </c>
      <c r="E6122" s="160">
        <v>45766</v>
      </c>
      <c r="F6122" s="160">
        <v>45767</v>
      </c>
      <c r="G6122" s="160"/>
      <c r="H6122" s="160"/>
    </row>
    <row r="6123" spans="2:8">
      <c r="B6123" t="s">
        <v>2716</v>
      </c>
      <c r="C6123" t="s">
        <v>2717</v>
      </c>
      <c r="D6123">
        <v>1</v>
      </c>
      <c r="E6123" s="160">
        <v>45757</v>
      </c>
      <c r="F6123" s="160">
        <v>45759</v>
      </c>
      <c r="G6123" s="160"/>
      <c r="H6123" s="160"/>
    </row>
    <row r="6124" spans="2:8">
      <c r="B6124" t="s">
        <v>2733</v>
      </c>
      <c r="C6124" t="s">
        <v>2734</v>
      </c>
      <c r="D6124">
        <v>1</v>
      </c>
      <c r="E6124" s="160">
        <v>45760</v>
      </c>
      <c r="F6124" s="160">
        <v>45761</v>
      </c>
      <c r="G6124" s="160"/>
      <c r="H6124" s="160"/>
    </row>
    <row r="6125" spans="2:8" ht="14.45" customHeight="1">
      <c r="B6125" t="s">
        <v>2756</v>
      </c>
      <c r="C6125" t="s">
        <v>2757</v>
      </c>
      <c r="D6125">
        <v>1</v>
      </c>
      <c r="E6125" s="160">
        <v>45762</v>
      </c>
      <c r="F6125" s="160">
        <v>45763</v>
      </c>
      <c r="G6125" s="160"/>
      <c r="H6125" s="160"/>
    </row>
    <row r="6126" spans="2:8" ht="14.45" customHeight="1">
      <c r="B6126" t="s">
        <v>2774</v>
      </c>
      <c r="C6126" t="s">
        <v>2775</v>
      </c>
      <c r="D6126">
        <v>1</v>
      </c>
      <c r="E6126" s="160">
        <v>45764</v>
      </c>
      <c r="F6126" s="160">
        <v>45766</v>
      </c>
      <c r="G6126" s="160"/>
      <c r="H6126" s="160"/>
    </row>
    <row r="6127" spans="2:8" ht="14.45" customHeight="1">
      <c r="B6127" t="s">
        <v>2805</v>
      </c>
      <c r="C6127" t="s">
        <v>2806</v>
      </c>
      <c r="D6127">
        <v>1</v>
      </c>
      <c r="E6127" s="160">
        <v>45768</v>
      </c>
      <c r="F6127" s="160">
        <v>45769</v>
      </c>
      <c r="G6127" s="160"/>
      <c r="H6127" s="160"/>
    </row>
    <row r="6128" spans="2:8">
      <c r="B6128" t="s">
        <v>10294</v>
      </c>
      <c r="C6128" t="s">
        <v>7130</v>
      </c>
      <c r="D6128">
        <v>1</v>
      </c>
      <c r="E6128" s="160">
        <v>45711</v>
      </c>
      <c r="F6128" s="160">
        <v>45712</v>
      </c>
      <c r="G6128" s="160">
        <v>45914</v>
      </c>
      <c r="H6128" s="160">
        <v>45916</v>
      </c>
    </row>
    <row r="6129" spans="2:8">
      <c r="B6129" t="s">
        <v>10295</v>
      </c>
      <c r="C6129" t="s">
        <v>7131</v>
      </c>
      <c r="D6129">
        <v>1</v>
      </c>
      <c r="E6129" s="160">
        <v>45713</v>
      </c>
      <c r="F6129" s="160">
        <v>45714</v>
      </c>
      <c r="G6129" s="160">
        <v>45917</v>
      </c>
      <c r="H6129" s="160">
        <v>45918</v>
      </c>
    </row>
    <row r="6130" spans="2:8" ht="14.45" customHeight="1">
      <c r="B6130" t="s">
        <v>10296</v>
      </c>
      <c r="C6130" t="s">
        <v>7132</v>
      </c>
      <c r="D6130">
        <v>1</v>
      </c>
      <c r="E6130" s="160">
        <v>45715</v>
      </c>
      <c r="F6130" s="160">
        <v>45719</v>
      </c>
      <c r="G6130" s="160"/>
      <c r="H6130" s="160"/>
    </row>
    <row r="6131" spans="2:8" ht="14.45" customHeight="1">
      <c r="B6131" t="s">
        <v>10297</v>
      </c>
      <c r="C6131" t="s">
        <v>7133</v>
      </c>
      <c r="D6131">
        <v>1</v>
      </c>
      <c r="E6131" s="160">
        <v>45720</v>
      </c>
      <c r="F6131" s="160">
        <v>45726</v>
      </c>
      <c r="G6131" s="160"/>
      <c r="H6131" s="160"/>
    </row>
    <row r="6132" spans="2:8" ht="14.45" customHeight="1">
      <c r="B6132" t="s">
        <v>10298</v>
      </c>
      <c r="C6132" t="s">
        <v>7134</v>
      </c>
      <c r="D6132">
        <v>1</v>
      </c>
      <c r="E6132" s="160">
        <v>45727</v>
      </c>
      <c r="F6132" s="160">
        <v>45733</v>
      </c>
      <c r="G6132" s="160"/>
      <c r="H6132" s="160"/>
    </row>
    <row r="6133" spans="2:8">
      <c r="B6133" t="s">
        <v>10299</v>
      </c>
      <c r="C6133" t="s">
        <v>7135</v>
      </c>
      <c r="D6133">
        <v>1</v>
      </c>
      <c r="E6133" s="160">
        <v>45734</v>
      </c>
      <c r="F6133" s="160">
        <v>45735</v>
      </c>
      <c r="G6133" s="160"/>
      <c r="H6133" s="160"/>
    </row>
    <row r="6134" spans="2:8">
      <c r="B6134" t="s">
        <v>10300</v>
      </c>
      <c r="C6134" t="s">
        <v>7136</v>
      </c>
      <c r="D6134">
        <v>1</v>
      </c>
      <c r="E6134" s="160">
        <v>45736</v>
      </c>
      <c r="F6134" s="160">
        <v>45738</v>
      </c>
      <c r="G6134" s="160"/>
      <c r="H6134" s="160"/>
    </row>
    <row r="6135" spans="2:8" ht="14.45" customHeight="1">
      <c r="B6135" t="s">
        <v>10301</v>
      </c>
      <c r="C6135" t="s">
        <v>7137</v>
      </c>
      <c r="D6135">
        <v>1</v>
      </c>
      <c r="E6135" s="160">
        <v>45640</v>
      </c>
      <c r="F6135" s="160">
        <v>45643</v>
      </c>
      <c r="G6135" s="160">
        <v>45839</v>
      </c>
      <c r="H6135" s="160">
        <v>45869</v>
      </c>
    </row>
    <row r="6136" spans="2:8" ht="14.45" customHeight="1">
      <c r="B6136" t="s">
        <v>10302</v>
      </c>
      <c r="C6136" t="s">
        <v>7137</v>
      </c>
      <c r="D6136">
        <v>1</v>
      </c>
      <c r="E6136" s="160">
        <v>45644</v>
      </c>
      <c r="F6136" s="160">
        <v>45645</v>
      </c>
      <c r="G6136" s="160">
        <v>45871</v>
      </c>
      <c r="H6136" s="160">
        <v>45873</v>
      </c>
    </row>
    <row r="6137" spans="2:8" ht="14.45" customHeight="1">
      <c r="B6137" t="s">
        <v>10303</v>
      </c>
      <c r="C6137" t="s">
        <v>7138</v>
      </c>
      <c r="D6137">
        <v>1</v>
      </c>
      <c r="E6137" s="160">
        <v>45644</v>
      </c>
      <c r="F6137" s="160">
        <v>45645</v>
      </c>
      <c r="G6137" s="160">
        <v>45843</v>
      </c>
      <c r="H6137" s="160">
        <v>45860</v>
      </c>
    </row>
    <row r="6138" spans="2:8">
      <c r="B6138" t="s">
        <v>10304</v>
      </c>
      <c r="C6138" t="s">
        <v>7138</v>
      </c>
      <c r="D6138">
        <v>1</v>
      </c>
      <c r="E6138" s="160">
        <v>45647</v>
      </c>
      <c r="F6138" s="160">
        <v>45648</v>
      </c>
      <c r="G6138" s="160">
        <v>45872</v>
      </c>
      <c r="H6138" s="160">
        <v>45903</v>
      </c>
    </row>
    <row r="6139" spans="2:8">
      <c r="B6139" t="s">
        <v>10305</v>
      </c>
      <c r="C6139" t="s">
        <v>7139</v>
      </c>
      <c r="D6139">
        <v>1</v>
      </c>
      <c r="E6139" s="160">
        <v>45647</v>
      </c>
      <c r="F6139" s="160">
        <v>45658</v>
      </c>
      <c r="G6139" s="160">
        <v>45843</v>
      </c>
      <c r="H6139" s="160">
        <v>45869</v>
      </c>
    </row>
    <row r="6140" spans="2:8" ht="14.45" customHeight="1">
      <c r="B6140" t="s">
        <v>10306</v>
      </c>
      <c r="C6140" t="s">
        <v>7139</v>
      </c>
      <c r="D6140">
        <v>1</v>
      </c>
      <c r="E6140" s="160">
        <v>45659</v>
      </c>
      <c r="F6140" s="160">
        <v>45661</v>
      </c>
      <c r="G6140" s="160">
        <v>45875</v>
      </c>
      <c r="H6140" s="160"/>
    </row>
    <row r="6141" spans="2:8" ht="14.45" customHeight="1">
      <c r="B6141" t="s">
        <v>10307</v>
      </c>
      <c r="C6141" t="s">
        <v>7140</v>
      </c>
      <c r="D6141">
        <v>1</v>
      </c>
      <c r="E6141" s="160">
        <v>45662</v>
      </c>
      <c r="F6141" s="160">
        <v>45680</v>
      </c>
      <c r="G6141" s="160">
        <v>45878</v>
      </c>
      <c r="H6141" s="160"/>
    </row>
    <row r="6142" spans="2:8" ht="14.45" customHeight="1">
      <c r="B6142" t="s">
        <v>10308</v>
      </c>
      <c r="C6142" t="s">
        <v>7141</v>
      </c>
      <c r="D6142">
        <v>1</v>
      </c>
      <c r="E6142" s="160">
        <v>45682</v>
      </c>
      <c r="F6142" s="160">
        <v>45700</v>
      </c>
      <c r="G6142" s="160">
        <v>45892</v>
      </c>
      <c r="H6142" s="160"/>
    </row>
    <row r="6143" spans="2:8" ht="14.45" customHeight="1">
      <c r="B6143" t="s">
        <v>10309</v>
      </c>
      <c r="C6143" t="s">
        <v>7142</v>
      </c>
      <c r="D6143">
        <v>1</v>
      </c>
      <c r="E6143" s="160">
        <v>45701</v>
      </c>
      <c r="F6143" s="160">
        <v>45707</v>
      </c>
      <c r="G6143" s="160">
        <v>45897</v>
      </c>
      <c r="H6143" s="160"/>
    </row>
    <row r="6144" spans="2:8" ht="14.45" customHeight="1">
      <c r="B6144" t="s">
        <v>10310</v>
      </c>
      <c r="C6144" t="s">
        <v>7143</v>
      </c>
      <c r="D6144">
        <v>1</v>
      </c>
      <c r="E6144" s="160">
        <v>45708</v>
      </c>
      <c r="F6144" s="160">
        <v>45710</v>
      </c>
      <c r="G6144" s="160">
        <v>45899</v>
      </c>
      <c r="H6144" s="160"/>
    </row>
    <row r="6145" spans="2:8">
      <c r="B6145" t="s">
        <v>10311</v>
      </c>
      <c r="C6145" t="s">
        <v>8403</v>
      </c>
      <c r="D6145">
        <v>1</v>
      </c>
      <c r="E6145" s="160">
        <v>45713</v>
      </c>
      <c r="F6145" s="160">
        <v>45714</v>
      </c>
      <c r="G6145" s="160">
        <v>45878</v>
      </c>
      <c r="H6145" s="160"/>
    </row>
    <row r="6146" spans="2:8">
      <c r="B6146" t="s">
        <v>10312</v>
      </c>
      <c r="C6146" t="s">
        <v>7144</v>
      </c>
      <c r="D6146">
        <v>1</v>
      </c>
      <c r="E6146" s="160">
        <v>45715</v>
      </c>
      <c r="F6146" s="160">
        <v>45717</v>
      </c>
      <c r="G6146" s="160">
        <v>45881</v>
      </c>
      <c r="H6146" s="160"/>
    </row>
    <row r="6147" spans="2:8" ht="14.45" customHeight="1">
      <c r="B6147" t="s">
        <v>10313</v>
      </c>
      <c r="C6147" t="s">
        <v>7145</v>
      </c>
      <c r="D6147">
        <v>1</v>
      </c>
      <c r="E6147" s="160">
        <v>45718</v>
      </c>
      <c r="F6147" s="160">
        <v>45719</v>
      </c>
      <c r="G6147" s="160"/>
      <c r="H6147" s="160"/>
    </row>
    <row r="6148" spans="2:8" ht="14.45" customHeight="1">
      <c r="B6148" t="s">
        <v>10314</v>
      </c>
      <c r="C6148" t="s">
        <v>7146</v>
      </c>
      <c r="D6148">
        <v>1</v>
      </c>
      <c r="E6148" s="160">
        <v>45720</v>
      </c>
      <c r="F6148" s="160">
        <v>45721</v>
      </c>
      <c r="G6148" s="160"/>
      <c r="H6148" s="160"/>
    </row>
    <row r="6149" spans="2:8" ht="14.45" customHeight="1">
      <c r="B6149" t="s">
        <v>10315</v>
      </c>
      <c r="C6149" t="s">
        <v>7147</v>
      </c>
      <c r="D6149">
        <v>1</v>
      </c>
      <c r="E6149" s="160">
        <v>45722</v>
      </c>
      <c r="F6149" s="160">
        <v>45724</v>
      </c>
      <c r="G6149" s="160"/>
      <c r="H6149" s="160"/>
    </row>
    <row r="6150" spans="2:8">
      <c r="B6150" t="s">
        <v>2969</v>
      </c>
      <c r="C6150" t="s">
        <v>8366</v>
      </c>
      <c r="D6150">
        <v>1</v>
      </c>
      <c r="E6150" s="160">
        <v>45719</v>
      </c>
      <c r="F6150" s="160">
        <v>45720</v>
      </c>
      <c r="G6150" s="160">
        <v>45885</v>
      </c>
      <c r="H6150" s="160">
        <v>45903</v>
      </c>
    </row>
    <row r="6151" spans="2:8">
      <c r="B6151" t="s">
        <v>3014</v>
      </c>
      <c r="C6151" t="s">
        <v>6769</v>
      </c>
      <c r="D6151">
        <v>1</v>
      </c>
      <c r="E6151" s="160">
        <v>45721</v>
      </c>
      <c r="F6151" s="160">
        <v>45722</v>
      </c>
      <c r="G6151" s="160">
        <v>45904</v>
      </c>
      <c r="H6151" s="160">
        <v>45907</v>
      </c>
    </row>
    <row r="6152" spans="2:8" ht="14.45" customHeight="1">
      <c r="B6152" t="s">
        <v>3078</v>
      </c>
      <c r="C6152" t="s">
        <v>6770</v>
      </c>
      <c r="D6152">
        <v>1</v>
      </c>
      <c r="E6152" s="160">
        <v>45724</v>
      </c>
      <c r="F6152" s="160">
        <v>45725</v>
      </c>
      <c r="G6152" s="160"/>
      <c r="H6152" s="160"/>
    </row>
    <row r="6153" spans="2:8" ht="14.45" customHeight="1">
      <c r="B6153" t="s">
        <v>3126</v>
      </c>
      <c r="C6153" t="s">
        <v>6771</v>
      </c>
      <c r="D6153">
        <v>1</v>
      </c>
      <c r="E6153" s="160">
        <v>45726</v>
      </c>
      <c r="F6153" s="160">
        <v>45727</v>
      </c>
      <c r="G6153" s="160"/>
      <c r="H6153" s="160"/>
    </row>
    <row r="6154" spans="2:8" ht="14.45" customHeight="1">
      <c r="B6154" t="s">
        <v>3188</v>
      </c>
      <c r="C6154" t="s">
        <v>6772</v>
      </c>
      <c r="D6154">
        <v>1</v>
      </c>
      <c r="E6154" s="160">
        <v>45728</v>
      </c>
      <c r="F6154" s="160">
        <v>45729</v>
      </c>
      <c r="G6154" s="160"/>
      <c r="H6154" s="160"/>
    </row>
    <row r="6155" spans="2:8">
      <c r="B6155" t="s">
        <v>10316</v>
      </c>
      <c r="C6155" t="s">
        <v>8404</v>
      </c>
      <c r="D6155">
        <v>1</v>
      </c>
      <c r="E6155" s="160">
        <v>45721</v>
      </c>
      <c r="F6155" s="160">
        <v>45722</v>
      </c>
      <c r="G6155" s="160"/>
      <c r="H6155" s="160"/>
    </row>
    <row r="6156" spans="2:8">
      <c r="B6156" t="s">
        <v>10317</v>
      </c>
      <c r="C6156" t="s">
        <v>7148</v>
      </c>
      <c r="D6156">
        <v>1</v>
      </c>
      <c r="E6156" s="160">
        <v>45724</v>
      </c>
      <c r="F6156" s="160">
        <v>45725</v>
      </c>
      <c r="G6156" s="160"/>
      <c r="H6156" s="160"/>
    </row>
    <row r="6157" spans="2:8" ht="14.45" customHeight="1">
      <c r="B6157" t="s">
        <v>10318</v>
      </c>
      <c r="C6157" t="s">
        <v>7149</v>
      </c>
      <c r="D6157">
        <v>1</v>
      </c>
      <c r="E6157" s="160">
        <v>45726</v>
      </c>
      <c r="F6157" s="160">
        <v>45727</v>
      </c>
      <c r="G6157" s="160"/>
      <c r="H6157" s="160"/>
    </row>
    <row r="6158" spans="2:8" ht="14.45" customHeight="1">
      <c r="B6158" t="s">
        <v>10319</v>
      </c>
      <c r="C6158" t="s">
        <v>7150</v>
      </c>
      <c r="D6158">
        <v>1</v>
      </c>
      <c r="E6158" s="160">
        <v>45728</v>
      </c>
      <c r="F6158" s="160">
        <v>45729</v>
      </c>
      <c r="G6158" s="160"/>
      <c r="H6158" s="160"/>
    </row>
    <row r="6159" spans="2:8" ht="14.45" customHeight="1">
      <c r="B6159" t="s">
        <v>10320</v>
      </c>
      <c r="C6159" t="s">
        <v>7151</v>
      </c>
      <c r="D6159">
        <v>1</v>
      </c>
      <c r="E6159" s="160">
        <v>45731</v>
      </c>
      <c r="F6159" s="160">
        <v>45732</v>
      </c>
      <c r="G6159" s="160"/>
      <c r="H6159" s="160"/>
    </row>
    <row r="6160" spans="2:8">
      <c r="B6160" t="s">
        <v>2735</v>
      </c>
      <c r="C6160" t="s">
        <v>8367</v>
      </c>
      <c r="D6160">
        <v>1</v>
      </c>
      <c r="E6160" s="160">
        <v>45724</v>
      </c>
      <c r="F6160" s="160">
        <v>45725</v>
      </c>
      <c r="G6160" s="160"/>
      <c r="H6160" s="160"/>
    </row>
    <row r="6161" spans="2:8">
      <c r="B6161" t="s">
        <v>2758</v>
      </c>
      <c r="C6161" t="s">
        <v>6773</v>
      </c>
      <c r="D6161">
        <v>1</v>
      </c>
      <c r="E6161" s="160">
        <v>45726</v>
      </c>
      <c r="F6161" s="160">
        <v>45727</v>
      </c>
      <c r="G6161" s="160"/>
      <c r="H6161" s="160"/>
    </row>
    <row r="6162" spans="2:8" ht="14.45" customHeight="1">
      <c r="B6162" t="s">
        <v>2776</v>
      </c>
      <c r="C6162" t="s">
        <v>6774</v>
      </c>
      <c r="D6162">
        <v>1</v>
      </c>
      <c r="E6162" s="160">
        <v>45728</v>
      </c>
      <c r="F6162" s="160">
        <v>45729</v>
      </c>
      <c r="G6162" s="160"/>
      <c r="H6162" s="160"/>
    </row>
    <row r="6163" spans="2:8" ht="14.45" customHeight="1">
      <c r="B6163" t="s">
        <v>2807</v>
      </c>
      <c r="C6163" t="s">
        <v>6775</v>
      </c>
      <c r="D6163">
        <v>1</v>
      </c>
      <c r="E6163" s="160">
        <v>45731</v>
      </c>
      <c r="F6163" s="160">
        <v>45732</v>
      </c>
      <c r="G6163" s="160"/>
      <c r="H6163" s="160"/>
    </row>
    <row r="6164" spans="2:8" ht="14.45" customHeight="1">
      <c r="B6164" t="s">
        <v>2839</v>
      </c>
      <c r="C6164" t="s">
        <v>6776</v>
      </c>
      <c r="D6164">
        <v>1</v>
      </c>
      <c r="E6164" s="160">
        <v>45733</v>
      </c>
      <c r="F6164" s="160">
        <v>45734</v>
      </c>
      <c r="G6164" s="160"/>
      <c r="H6164" s="160"/>
    </row>
    <row r="6165" spans="2:8">
      <c r="B6165" t="s">
        <v>3523</v>
      </c>
      <c r="C6165" t="s">
        <v>3524</v>
      </c>
      <c r="D6165">
        <v>1</v>
      </c>
      <c r="E6165" s="160">
        <v>45726</v>
      </c>
      <c r="F6165" s="160">
        <v>45728</v>
      </c>
      <c r="G6165" s="160"/>
      <c r="H6165" s="160"/>
    </row>
    <row r="6166" spans="2:8">
      <c r="B6166" t="s">
        <v>3593</v>
      </c>
      <c r="C6166" t="s">
        <v>6777</v>
      </c>
      <c r="D6166">
        <v>1</v>
      </c>
      <c r="E6166" s="160">
        <v>45729</v>
      </c>
      <c r="F6166" s="160">
        <v>45733</v>
      </c>
      <c r="G6166" s="160"/>
      <c r="H6166" s="160"/>
    </row>
    <row r="6167" spans="2:8">
      <c r="B6167" t="s">
        <v>3685</v>
      </c>
      <c r="C6167" t="s">
        <v>6778</v>
      </c>
      <c r="D6167">
        <v>1</v>
      </c>
      <c r="E6167" s="160">
        <v>45734</v>
      </c>
      <c r="F6167" s="160">
        <v>45738</v>
      </c>
      <c r="G6167" s="160"/>
      <c r="H6167" s="160"/>
    </row>
    <row r="6168" spans="2:8">
      <c r="B6168" t="s">
        <v>3791</v>
      </c>
      <c r="C6168" t="s">
        <v>3792</v>
      </c>
      <c r="D6168">
        <v>1</v>
      </c>
      <c r="E6168" s="160">
        <v>45739</v>
      </c>
      <c r="F6168" s="160">
        <v>45741</v>
      </c>
      <c r="G6168" s="160"/>
      <c r="H6168" s="160"/>
    </row>
    <row r="6169" spans="2:8">
      <c r="B6169" t="s">
        <v>3594</v>
      </c>
      <c r="C6169" t="s">
        <v>3595</v>
      </c>
      <c r="D6169">
        <v>1</v>
      </c>
      <c r="E6169" s="160">
        <v>45729</v>
      </c>
      <c r="F6169" s="160">
        <v>45731</v>
      </c>
      <c r="G6169" s="160"/>
      <c r="H6169" s="160"/>
    </row>
    <row r="6170" spans="2:8">
      <c r="B6170" t="s">
        <v>3644</v>
      </c>
      <c r="C6170" t="s">
        <v>6779</v>
      </c>
      <c r="D6170">
        <v>1</v>
      </c>
      <c r="E6170" s="160">
        <v>45732</v>
      </c>
      <c r="F6170" s="160">
        <v>45734</v>
      </c>
      <c r="G6170" s="160"/>
      <c r="H6170" s="160"/>
    </row>
    <row r="6171" spans="2:8">
      <c r="B6171" t="s">
        <v>3700</v>
      </c>
      <c r="C6171" t="s">
        <v>6780</v>
      </c>
      <c r="D6171">
        <v>1</v>
      </c>
      <c r="E6171" s="160">
        <v>45735</v>
      </c>
      <c r="F6171" s="160">
        <v>45738</v>
      </c>
      <c r="G6171" s="160"/>
      <c r="H6171" s="160"/>
    </row>
    <row r="6172" spans="2:8" ht="14.45" customHeight="1">
      <c r="B6172" t="s">
        <v>3868</v>
      </c>
      <c r="C6172" t="s">
        <v>3869</v>
      </c>
      <c r="D6172">
        <v>1</v>
      </c>
      <c r="E6172" s="160">
        <v>45739</v>
      </c>
      <c r="F6172" s="160">
        <v>45740</v>
      </c>
      <c r="G6172" s="160"/>
      <c r="H6172" s="160"/>
    </row>
    <row r="6173" spans="2:8" ht="14.45" customHeight="1">
      <c r="B6173" t="s">
        <v>4521</v>
      </c>
      <c r="C6173" t="s">
        <v>4522</v>
      </c>
      <c r="D6173">
        <v>1</v>
      </c>
      <c r="E6173" s="160">
        <v>45756</v>
      </c>
      <c r="F6173" s="160">
        <v>45757</v>
      </c>
      <c r="G6173" s="160"/>
      <c r="H6173" s="160"/>
    </row>
    <row r="6174" spans="2:8" ht="14.45" customHeight="1">
      <c r="B6174" t="s">
        <v>4530</v>
      </c>
      <c r="C6174" t="s">
        <v>4531</v>
      </c>
      <c r="D6174">
        <v>1</v>
      </c>
      <c r="E6174" s="160">
        <v>45759</v>
      </c>
      <c r="F6174" s="160">
        <v>45762</v>
      </c>
      <c r="G6174" s="160"/>
      <c r="H6174" s="160"/>
    </row>
    <row r="6175" spans="2:8">
      <c r="B6175" t="s">
        <v>4543</v>
      </c>
      <c r="C6175" t="s">
        <v>4544</v>
      </c>
      <c r="D6175">
        <v>1</v>
      </c>
      <c r="E6175" s="160">
        <v>45763</v>
      </c>
      <c r="F6175" s="160">
        <v>45767</v>
      </c>
      <c r="G6175" s="160"/>
      <c r="H6175" s="160"/>
    </row>
    <row r="6176" spans="2:8">
      <c r="B6176" t="s">
        <v>4563</v>
      </c>
      <c r="C6176" t="s">
        <v>4564</v>
      </c>
      <c r="D6176">
        <v>1</v>
      </c>
      <c r="E6176" s="160">
        <v>45782</v>
      </c>
      <c r="F6176" s="160">
        <v>45783</v>
      </c>
      <c r="G6176" s="160"/>
      <c r="H6176" s="160"/>
    </row>
    <row r="6177" spans="2:8">
      <c r="B6177" t="s">
        <v>4532</v>
      </c>
      <c r="C6177" t="s">
        <v>4533</v>
      </c>
      <c r="D6177">
        <v>1</v>
      </c>
      <c r="E6177" s="160">
        <v>45771</v>
      </c>
      <c r="F6177" s="160">
        <v>45773</v>
      </c>
      <c r="G6177" s="160"/>
      <c r="H6177" s="160"/>
    </row>
    <row r="6178" spans="2:8">
      <c r="B6178" t="s">
        <v>4545</v>
      </c>
      <c r="C6178" t="s">
        <v>4546</v>
      </c>
      <c r="D6178">
        <v>1</v>
      </c>
      <c r="E6178" s="160">
        <v>45774</v>
      </c>
      <c r="F6178" s="160">
        <v>45775</v>
      </c>
      <c r="G6178" s="160"/>
      <c r="H6178" s="160"/>
    </row>
    <row r="6179" spans="2:8">
      <c r="B6179" t="s">
        <v>4557</v>
      </c>
      <c r="C6179" t="s">
        <v>4558</v>
      </c>
      <c r="D6179">
        <v>1</v>
      </c>
      <c r="E6179" s="160">
        <v>45776</v>
      </c>
      <c r="F6179" s="160">
        <v>45777</v>
      </c>
      <c r="G6179" s="160"/>
      <c r="H6179" s="160"/>
    </row>
    <row r="6180" spans="2:8">
      <c r="B6180" t="s">
        <v>10321</v>
      </c>
      <c r="C6180" t="s">
        <v>8210</v>
      </c>
      <c r="D6180">
        <v>1</v>
      </c>
      <c r="E6180" s="160">
        <v>45729</v>
      </c>
      <c r="F6180" s="160">
        <v>45731</v>
      </c>
      <c r="G6180" s="160"/>
      <c r="H6180" s="160"/>
    </row>
    <row r="6181" spans="2:8">
      <c r="B6181" t="s">
        <v>10322</v>
      </c>
      <c r="C6181" t="s">
        <v>8211</v>
      </c>
      <c r="D6181">
        <v>1</v>
      </c>
      <c r="E6181" s="160">
        <v>45742</v>
      </c>
      <c r="F6181" s="160">
        <v>45743</v>
      </c>
      <c r="G6181" s="160"/>
      <c r="H6181" s="160"/>
    </row>
    <row r="6182" spans="2:8" ht="14.45" customHeight="1">
      <c r="B6182" t="s">
        <v>10323</v>
      </c>
      <c r="C6182" t="s">
        <v>8212</v>
      </c>
      <c r="D6182">
        <v>1</v>
      </c>
      <c r="E6182" s="160">
        <v>45745</v>
      </c>
      <c r="F6182" s="160">
        <v>45746</v>
      </c>
      <c r="G6182" s="160"/>
      <c r="H6182" s="160"/>
    </row>
    <row r="6183" spans="2:8" ht="14.45" customHeight="1">
      <c r="B6183" t="s">
        <v>10324</v>
      </c>
      <c r="C6183" t="s">
        <v>8213</v>
      </c>
      <c r="D6183">
        <v>1</v>
      </c>
      <c r="E6183" s="160">
        <v>45770</v>
      </c>
      <c r="F6183" s="160">
        <v>45771</v>
      </c>
      <c r="G6183" s="160"/>
      <c r="H6183" s="160"/>
    </row>
    <row r="6184" spans="2:8" ht="14.45" customHeight="1">
      <c r="B6184" t="s">
        <v>10325</v>
      </c>
      <c r="C6184" t="s">
        <v>8214</v>
      </c>
      <c r="D6184">
        <v>1</v>
      </c>
      <c r="E6184" s="160">
        <v>45773</v>
      </c>
      <c r="F6184" s="160">
        <v>45774</v>
      </c>
      <c r="G6184" s="160"/>
      <c r="H6184" s="160"/>
    </row>
    <row r="6185" spans="2:8">
      <c r="B6185" t="s">
        <v>3342</v>
      </c>
      <c r="C6185" t="s">
        <v>3343</v>
      </c>
      <c r="D6185">
        <v>1</v>
      </c>
      <c r="E6185" s="160">
        <v>45732</v>
      </c>
      <c r="F6185" s="160">
        <v>45735</v>
      </c>
      <c r="G6185" s="160"/>
      <c r="H6185" s="160"/>
    </row>
    <row r="6186" spans="2:8">
      <c r="B6186" t="s">
        <v>3451</v>
      </c>
      <c r="C6186" t="s">
        <v>3452</v>
      </c>
      <c r="D6186">
        <v>1</v>
      </c>
      <c r="E6186" s="160">
        <v>45736</v>
      </c>
      <c r="F6186" s="160">
        <v>45740</v>
      </c>
      <c r="G6186" s="160"/>
      <c r="H6186" s="160"/>
    </row>
    <row r="6187" spans="2:8" ht="14.45" customHeight="1">
      <c r="B6187" t="s">
        <v>3567</v>
      </c>
      <c r="C6187" t="s">
        <v>3568</v>
      </c>
      <c r="D6187">
        <v>1</v>
      </c>
      <c r="E6187" s="160">
        <v>45741</v>
      </c>
      <c r="F6187" s="160">
        <v>45748</v>
      </c>
      <c r="G6187" s="160"/>
      <c r="H6187" s="160"/>
    </row>
    <row r="6188" spans="2:8" ht="14.45" customHeight="1">
      <c r="B6188" t="s">
        <v>3728</v>
      </c>
      <c r="C6188" t="s">
        <v>3729</v>
      </c>
      <c r="D6188">
        <v>1</v>
      </c>
      <c r="E6188" s="160">
        <v>45770</v>
      </c>
      <c r="F6188" s="160">
        <v>45775</v>
      </c>
      <c r="G6188" s="160"/>
      <c r="H6188" s="160"/>
    </row>
    <row r="6189" spans="2:8" ht="14.45" customHeight="1">
      <c r="B6189" t="s">
        <v>4052</v>
      </c>
      <c r="C6189" t="s">
        <v>4053</v>
      </c>
      <c r="D6189">
        <v>1</v>
      </c>
      <c r="E6189" s="160">
        <v>45776</v>
      </c>
      <c r="F6189" s="160">
        <v>45781</v>
      </c>
      <c r="G6189" s="160"/>
      <c r="H6189" s="160"/>
    </row>
    <row r="6190" spans="2:8">
      <c r="B6190" t="s">
        <v>3569</v>
      </c>
      <c r="C6190" t="s">
        <v>3570</v>
      </c>
      <c r="D6190">
        <v>1</v>
      </c>
      <c r="E6190" s="160">
        <v>45749</v>
      </c>
      <c r="F6190" s="160">
        <v>45750</v>
      </c>
      <c r="G6190" s="160"/>
      <c r="H6190" s="160"/>
    </row>
    <row r="6191" spans="2:8">
      <c r="B6191" t="s">
        <v>3686</v>
      </c>
      <c r="C6191" t="s">
        <v>3687</v>
      </c>
      <c r="D6191">
        <v>1</v>
      </c>
      <c r="E6191" s="160">
        <v>45754</v>
      </c>
      <c r="F6191" s="160">
        <v>45755</v>
      </c>
      <c r="G6191" s="160"/>
      <c r="H6191" s="160"/>
    </row>
    <row r="6192" spans="2:8">
      <c r="B6192" t="s">
        <v>10326</v>
      </c>
      <c r="C6192" t="s">
        <v>7166</v>
      </c>
      <c r="D6192">
        <v>1</v>
      </c>
      <c r="E6192" s="160">
        <v>45749</v>
      </c>
      <c r="F6192" s="160">
        <v>45750</v>
      </c>
      <c r="G6192" s="160"/>
      <c r="H6192" s="160"/>
    </row>
    <row r="6193" spans="2:8">
      <c r="B6193" t="s">
        <v>10327</v>
      </c>
      <c r="C6193" t="s">
        <v>7167</v>
      </c>
      <c r="D6193">
        <v>1</v>
      </c>
      <c r="E6193" s="160">
        <v>45752</v>
      </c>
      <c r="F6193" s="160">
        <v>45753</v>
      </c>
      <c r="G6193" s="160"/>
      <c r="H6193" s="160"/>
    </row>
    <row r="6194" spans="2:8">
      <c r="B6194" t="s">
        <v>3757</v>
      </c>
      <c r="C6194" t="s">
        <v>3758</v>
      </c>
      <c r="D6194">
        <v>1</v>
      </c>
      <c r="E6194" s="160">
        <v>45749</v>
      </c>
      <c r="F6194" s="160">
        <v>45750</v>
      </c>
      <c r="G6194" s="160"/>
      <c r="H6194" s="160"/>
    </row>
    <row r="6195" spans="2:8">
      <c r="B6195" t="s">
        <v>3804</v>
      </c>
      <c r="C6195" t="s">
        <v>3805</v>
      </c>
      <c r="D6195">
        <v>1</v>
      </c>
      <c r="E6195" s="160">
        <v>45752</v>
      </c>
      <c r="F6195" s="160">
        <v>45753</v>
      </c>
      <c r="G6195" s="160"/>
      <c r="H6195" s="160"/>
    </row>
    <row r="6196" spans="2:8">
      <c r="B6196" t="s">
        <v>3612</v>
      </c>
      <c r="C6196" t="s">
        <v>3613</v>
      </c>
      <c r="D6196">
        <v>1</v>
      </c>
      <c r="E6196" s="160">
        <v>45736</v>
      </c>
      <c r="F6196" s="160">
        <v>45738</v>
      </c>
      <c r="G6196" s="160"/>
      <c r="H6196" s="160"/>
    </row>
    <row r="6197" spans="2:8">
      <c r="B6197" t="s">
        <v>3659</v>
      </c>
      <c r="C6197" t="s">
        <v>3660</v>
      </c>
      <c r="D6197">
        <v>1</v>
      </c>
      <c r="E6197" s="160">
        <v>45739</v>
      </c>
      <c r="F6197" s="160">
        <v>45740</v>
      </c>
      <c r="G6197" s="160"/>
      <c r="H6197" s="160"/>
    </row>
    <row r="6198" spans="2:8">
      <c r="B6198" t="s">
        <v>3701</v>
      </c>
      <c r="C6198" t="s">
        <v>3702</v>
      </c>
      <c r="D6198">
        <v>1</v>
      </c>
      <c r="E6198" s="160">
        <v>45741</v>
      </c>
      <c r="F6198" s="160">
        <v>45742</v>
      </c>
      <c r="G6198" s="160"/>
      <c r="H6198" s="160"/>
    </row>
    <row r="6199" spans="2:8">
      <c r="B6199" t="s">
        <v>3870</v>
      </c>
      <c r="C6199" t="s">
        <v>3871</v>
      </c>
      <c r="D6199">
        <v>1</v>
      </c>
      <c r="E6199" s="160">
        <v>45743</v>
      </c>
      <c r="F6199" s="160">
        <v>45745</v>
      </c>
      <c r="G6199" s="160"/>
      <c r="H6199" s="160"/>
    </row>
    <row r="6200" spans="2:8">
      <c r="B6200" t="s">
        <v>10328</v>
      </c>
      <c r="C6200" t="s">
        <v>7152</v>
      </c>
      <c r="D6200">
        <v>1</v>
      </c>
      <c r="E6200" s="160">
        <v>45732</v>
      </c>
      <c r="F6200" s="160">
        <v>45733</v>
      </c>
      <c r="G6200" s="160"/>
      <c r="H6200" s="160"/>
    </row>
    <row r="6201" spans="2:8">
      <c r="B6201" t="s">
        <v>10329</v>
      </c>
      <c r="C6201" t="s">
        <v>7153</v>
      </c>
      <c r="D6201">
        <v>1</v>
      </c>
      <c r="E6201" s="160">
        <v>45734</v>
      </c>
      <c r="F6201" s="160">
        <v>45735</v>
      </c>
      <c r="G6201" s="160"/>
      <c r="H6201" s="160"/>
    </row>
    <row r="6202" spans="2:8">
      <c r="B6202" t="s">
        <v>10330</v>
      </c>
      <c r="C6202" t="s">
        <v>7154</v>
      </c>
      <c r="D6202">
        <v>1</v>
      </c>
      <c r="E6202" s="160">
        <v>45736</v>
      </c>
      <c r="F6202" s="160">
        <v>45738</v>
      </c>
      <c r="G6202" s="160"/>
      <c r="H6202" s="160"/>
    </row>
    <row r="6203" spans="2:8">
      <c r="B6203" t="s">
        <v>10331</v>
      </c>
      <c r="C6203" t="s">
        <v>7155</v>
      </c>
      <c r="D6203">
        <v>1</v>
      </c>
      <c r="E6203" s="160">
        <v>45739</v>
      </c>
      <c r="F6203" s="160">
        <v>45740</v>
      </c>
      <c r="G6203" s="160"/>
      <c r="H6203" s="160"/>
    </row>
    <row r="6204" spans="2:8">
      <c r="B6204" t="s">
        <v>10332</v>
      </c>
      <c r="C6204" t="s">
        <v>7156</v>
      </c>
      <c r="D6204">
        <v>1</v>
      </c>
      <c r="E6204" s="160">
        <v>45754</v>
      </c>
      <c r="F6204" s="160">
        <v>45755</v>
      </c>
      <c r="G6204" s="160"/>
      <c r="H6204" s="160"/>
    </row>
    <row r="6205" spans="2:8">
      <c r="B6205" t="s">
        <v>10333</v>
      </c>
      <c r="C6205" t="s">
        <v>7157</v>
      </c>
      <c r="D6205">
        <v>1</v>
      </c>
      <c r="E6205" s="160">
        <v>45734</v>
      </c>
      <c r="F6205" s="160">
        <v>45736</v>
      </c>
      <c r="G6205" s="160"/>
      <c r="H6205" s="160"/>
    </row>
    <row r="6206" spans="2:8">
      <c r="B6206" t="s">
        <v>10334</v>
      </c>
      <c r="C6206" t="s">
        <v>7158</v>
      </c>
      <c r="D6206">
        <v>1</v>
      </c>
      <c r="E6206" s="160">
        <v>45738</v>
      </c>
      <c r="F6206" s="160">
        <v>45741</v>
      </c>
      <c r="G6206" s="160"/>
      <c r="H6206" s="160"/>
    </row>
    <row r="6207" spans="2:8">
      <c r="B6207" t="s">
        <v>10335</v>
      </c>
      <c r="C6207" t="s">
        <v>7159</v>
      </c>
      <c r="D6207">
        <v>1</v>
      </c>
      <c r="E6207" s="160">
        <v>45742</v>
      </c>
      <c r="F6207" s="160">
        <v>45748</v>
      </c>
      <c r="G6207" s="160"/>
      <c r="H6207" s="160"/>
    </row>
    <row r="6208" spans="2:8">
      <c r="B6208" t="s">
        <v>10336</v>
      </c>
      <c r="C6208" t="s">
        <v>7160</v>
      </c>
      <c r="D6208">
        <v>1</v>
      </c>
      <c r="E6208" s="160">
        <v>45762</v>
      </c>
      <c r="F6208" s="160">
        <v>45766</v>
      </c>
      <c r="G6208" s="160"/>
      <c r="H6208" s="160"/>
    </row>
    <row r="6209" spans="2:8">
      <c r="B6209" t="s">
        <v>10337</v>
      </c>
      <c r="C6209" t="s">
        <v>7161</v>
      </c>
      <c r="D6209">
        <v>1</v>
      </c>
      <c r="E6209" s="160">
        <v>45767</v>
      </c>
      <c r="F6209" s="160">
        <v>45770</v>
      </c>
      <c r="G6209" s="160"/>
      <c r="H6209" s="160"/>
    </row>
    <row r="6210" spans="2:8">
      <c r="B6210" t="s">
        <v>10338</v>
      </c>
      <c r="C6210" t="s">
        <v>7162</v>
      </c>
      <c r="D6210">
        <v>1</v>
      </c>
      <c r="E6210" s="160">
        <v>45749</v>
      </c>
      <c r="F6210" s="160">
        <v>45750</v>
      </c>
      <c r="G6210" s="160"/>
      <c r="H6210" s="160"/>
    </row>
    <row r="6211" spans="2:8">
      <c r="B6211" t="s">
        <v>10339</v>
      </c>
      <c r="C6211" t="s">
        <v>7163</v>
      </c>
      <c r="D6211">
        <v>1</v>
      </c>
      <c r="E6211" s="160">
        <v>45752</v>
      </c>
      <c r="F6211" s="160">
        <v>45753</v>
      </c>
      <c r="G6211" s="160"/>
      <c r="H6211" s="160"/>
    </row>
    <row r="6212" spans="2:8">
      <c r="B6212" t="s">
        <v>10340</v>
      </c>
      <c r="C6212" t="s">
        <v>8405</v>
      </c>
      <c r="D6212">
        <v>1</v>
      </c>
      <c r="E6212" s="160">
        <v>45738</v>
      </c>
      <c r="F6212" s="160">
        <v>45739</v>
      </c>
      <c r="G6212" s="160"/>
      <c r="H6212" s="160"/>
    </row>
    <row r="6213" spans="2:8">
      <c r="B6213" t="s">
        <v>10341</v>
      </c>
      <c r="C6213" t="s">
        <v>7164</v>
      </c>
      <c r="D6213">
        <v>1</v>
      </c>
      <c r="E6213" s="160">
        <v>45740</v>
      </c>
      <c r="F6213" s="160">
        <v>45741</v>
      </c>
      <c r="G6213" s="160"/>
      <c r="H6213" s="160"/>
    </row>
    <row r="6214" spans="2:8">
      <c r="B6214" t="s">
        <v>10342</v>
      </c>
      <c r="C6214" t="s">
        <v>7165</v>
      </c>
      <c r="D6214">
        <v>1</v>
      </c>
      <c r="E6214" s="160">
        <v>45742</v>
      </c>
      <c r="F6214" s="160">
        <v>45743</v>
      </c>
      <c r="G6214" s="160"/>
      <c r="H6214" s="160"/>
    </row>
    <row r="6215" spans="2:8" ht="14.45" customHeight="1">
      <c r="B6215" t="s">
        <v>10343</v>
      </c>
      <c r="C6215" t="s">
        <v>7248</v>
      </c>
      <c r="D6215">
        <v>1</v>
      </c>
      <c r="E6215" s="160">
        <v>45767</v>
      </c>
      <c r="F6215" s="160">
        <v>45768</v>
      </c>
      <c r="G6215" s="160">
        <v>45873</v>
      </c>
      <c r="H6215" s="160">
        <v>45879</v>
      </c>
    </row>
    <row r="6216" spans="2:8" ht="14.45" customHeight="1">
      <c r="B6216" t="s">
        <v>10344</v>
      </c>
      <c r="C6216" t="s">
        <v>7249</v>
      </c>
      <c r="D6216">
        <v>1</v>
      </c>
      <c r="E6216" s="160">
        <v>45769</v>
      </c>
      <c r="F6216" s="160">
        <v>45770</v>
      </c>
      <c r="G6216" s="160">
        <v>45879</v>
      </c>
      <c r="H6216" s="160">
        <v>45885</v>
      </c>
    </row>
    <row r="6217" spans="2:8" ht="14.45" customHeight="1">
      <c r="B6217" t="s">
        <v>10345</v>
      </c>
      <c r="C6217" t="s">
        <v>7250</v>
      </c>
      <c r="D6217">
        <v>1</v>
      </c>
      <c r="E6217" s="160">
        <v>45771</v>
      </c>
      <c r="F6217" s="160">
        <v>45773</v>
      </c>
      <c r="G6217" s="160">
        <v>45886</v>
      </c>
      <c r="H6217" s="160">
        <v>45889</v>
      </c>
    </row>
    <row r="6218" spans="2:8" ht="14.45" customHeight="1">
      <c r="B6218" t="s">
        <v>10346</v>
      </c>
      <c r="C6218" t="s">
        <v>7251</v>
      </c>
      <c r="D6218">
        <v>1</v>
      </c>
      <c r="E6218" s="160">
        <v>45774</v>
      </c>
      <c r="F6218" s="160">
        <v>45776</v>
      </c>
      <c r="G6218" s="160">
        <v>45890</v>
      </c>
      <c r="H6218" s="160">
        <v>45893</v>
      </c>
    </row>
    <row r="6219" spans="2:8" ht="14.45" customHeight="1">
      <c r="B6219" t="s">
        <v>10347</v>
      </c>
      <c r="C6219" t="s">
        <v>7252</v>
      </c>
      <c r="D6219">
        <v>1</v>
      </c>
      <c r="E6219" s="160">
        <v>45777</v>
      </c>
      <c r="F6219" s="160">
        <v>45780</v>
      </c>
      <c r="G6219" s="160"/>
      <c r="H6219" s="160"/>
    </row>
    <row r="6220" spans="2:8" ht="14.45" customHeight="1">
      <c r="B6220" t="s">
        <v>10348</v>
      </c>
      <c r="C6220" t="s">
        <v>7253</v>
      </c>
      <c r="D6220">
        <v>1</v>
      </c>
      <c r="E6220" s="160">
        <v>45774</v>
      </c>
      <c r="F6220" s="160">
        <v>45775</v>
      </c>
      <c r="G6220" s="160">
        <v>45890</v>
      </c>
      <c r="H6220" s="160">
        <v>45893</v>
      </c>
    </row>
    <row r="6221" spans="2:8">
      <c r="B6221" t="s">
        <v>10349</v>
      </c>
      <c r="C6221" t="s">
        <v>7254</v>
      </c>
      <c r="D6221">
        <v>1</v>
      </c>
      <c r="E6221" s="160">
        <v>45769</v>
      </c>
      <c r="F6221" s="160">
        <v>45770</v>
      </c>
      <c r="G6221" s="160">
        <v>45873</v>
      </c>
      <c r="H6221" s="160">
        <v>45879</v>
      </c>
    </row>
    <row r="6222" spans="2:8">
      <c r="B6222" t="s">
        <v>10350</v>
      </c>
      <c r="C6222" t="s">
        <v>7255</v>
      </c>
      <c r="D6222">
        <v>1</v>
      </c>
      <c r="E6222" s="160">
        <v>45771</v>
      </c>
      <c r="F6222" s="160">
        <v>45773</v>
      </c>
      <c r="G6222" s="160">
        <v>45879</v>
      </c>
      <c r="H6222" s="160">
        <v>45885</v>
      </c>
    </row>
    <row r="6223" spans="2:8" ht="14.45" customHeight="1">
      <c r="B6223" t="s">
        <v>10351</v>
      </c>
      <c r="C6223" t="s">
        <v>7256</v>
      </c>
      <c r="D6223">
        <v>1</v>
      </c>
      <c r="E6223" s="160">
        <v>45774</v>
      </c>
      <c r="F6223" s="160">
        <v>45775</v>
      </c>
      <c r="G6223" s="160">
        <v>45886</v>
      </c>
      <c r="H6223" s="160">
        <v>45889</v>
      </c>
    </row>
    <row r="6224" spans="2:8" ht="14.45" customHeight="1">
      <c r="B6224" t="s">
        <v>3942</v>
      </c>
      <c r="C6224" t="s">
        <v>3943</v>
      </c>
      <c r="D6224">
        <v>1</v>
      </c>
      <c r="E6224" s="160">
        <v>45689</v>
      </c>
      <c r="F6224" s="160">
        <v>45691</v>
      </c>
      <c r="G6224" s="160">
        <v>45872</v>
      </c>
      <c r="H6224" s="160"/>
    </row>
    <row r="6225" spans="2:8">
      <c r="B6225" t="s">
        <v>4054</v>
      </c>
      <c r="C6225" t="s">
        <v>4055</v>
      </c>
      <c r="D6225">
        <v>1</v>
      </c>
      <c r="E6225" s="160">
        <v>45692</v>
      </c>
      <c r="F6225" s="160">
        <v>45694</v>
      </c>
      <c r="G6225" s="160">
        <v>45876</v>
      </c>
      <c r="H6225" s="160"/>
    </row>
    <row r="6226" spans="2:8">
      <c r="B6226" t="s">
        <v>4122</v>
      </c>
      <c r="C6226" t="s">
        <v>4123</v>
      </c>
      <c r="D6226">
        <v>1</v>
      </c>
      <c r="E6226" s="160">
        <v>45696</v>
      </c>
      <c r="F6226" s="160">
        <v>45699</v>
      </c>
      <c r="G6226" s="160">
        <v>45879</v>
      </c>
      <c r="H6226" s="160"/>
    </row>
    <row r="6227" spans="2:8">
      <c r="B6227" t="s">
        <v>4192</v>
      </c>
      <c r="C6227" t="s">
        <v>4193</v>
      </c>
      <c r="D6227">
        <v>1</v>
      </c>
      <c r="E6227" s="160">
        <v>45700</v>
      </c>
      <c r="F6227" s="160">
        <v>45704</v>
      </c>
      <c r="G6227" s="160"/>
      <c r="H6227" s="160"/>
    </row>
    <row r="6228" spans="2:8">
      <c r="B6228" t="s">
        <v>4292</v>
      </c>
      <c r="C6228" t="s">
        <v>4293</v>
      </c>
      <c r="D6228">
        <v>1</v>
      </c>
      <c r="E6228" s="160">
        <v>45724</v>
      </c>
      <c r="F6228" s="160">
        <v>45728</v>
      </c>
      <c r="G6228" s="160"/>
      <c r="H6228" s="160"/>
    </row>
    <row r="6229" spans="2:8">
      <c r="B6229" t="s">
        <v>4056</v>
      </c>
      <c r="C6229" t="s">
        <v>4057</v>
      </c>
      <c r="D6229">
        <v>1</v>
      </c>
      <c r="E6229" s="160">
        <v>45692</v>
      </c>
      <c r="F6229" s="160">
        <v>45693</v>
      </c>
      <c r="G6229" s="160"/>
      <c r="H6229" s="160"/>
    </row>
    <row r="6230" spans="2:8">
      <c r="B6230" t="s">
        <v>4092</v>
      </c>
      <c r="C6230" t="s">
        <v>4093</v>
      </c>
      <c r="D6230">
        <v>1</v>
      </c>
      <c r="E6230" s="160">
        <v>45694</v>
      </c>
      <c r="F6230" s="160">
        <v>45696</v>
      </c>
      <c r="G6230" s="160"/>
      <c r="H6230" s="160"/>
    </row>
    <row r="6231" spans="2:8">
      <c r="B6231" t="s">
        <v>4124</v>
      </c>
      <c r="C6231" t="s">
        <v>4125</v>
      </c>
      <c r="D6231">
        <v>1</v>
      </c>
      <c r="E6231" s="160">
        <v>45697</v>
      </c>
      <c r="F6231" s="160">
        <v>45698</v>
      </c>
      <c r="G6231" s="160"/>
      <c r="H6231" s="160"/>
    </row>
    <row r="6232" spans="2:8">
      <c r="B6232" t="s">
        <v>4155</v>
      </c>
      <c r="C6232" t="s">
        <v>4156</v>
      </c>
      <c r="D6232">
        <v>1</v>
      </c>
      <c r="E6232" s="160">
        <v>45699</v>
      </c>
      <c r="F6232" s="160">
        <v>45700</v>
      </c>
      <c r="G6232" s="160"/>
      <c r="H6232" s="160"/>
    </row>
    <row r="6233" spans="2:8">
      <c r="B6233" t="s">
        <v>4177</v>
      </c>
      <c r="C6233" t="s">
        <v>4178</v>
      </c>
      <c r="D6233">
        <v>1</v>
      </c>
      <c r="E6233" s="160">
        <v>45721</v>
      </c>
      <c r="F6233" s="160">
        <v>45722</v>
      </c>
      <c r="G6233" s="160"/>
      <c r="H6233" s="160"/>
    </row>
    <row r="6234" spans="2:8">
      <c r="B6234" t="s">
        <v>10352</v>
      </c>
      <c r="C6234" t="s">
        <v>7180</v>
      </c>
      <c r="D6234">
        <v>1</v>
      </c>
      <c r="E6234" s="160">
        <v>45539</v>
      </c>
      <c r="F6234" s="160">
        <v>45540</v>
      </c>
      <c r="G6234" s="160">
        <v>45843</v>
      </c>
      <c r="H6234" s="160">
        <v>45860</v>
      </c>
    </row>
    <row r="6235" spans="2:8">
      <c r="B6235" t="s">
        <v>10353</v>
      </c>
      <c r="C6235" t="s">
        <v>10354</v>
      </c>
      <c r="D6235">
        <v>1</v>
      </c>
      <c r="E6235" s="160">
        <v>45694</v>
      </c>
      <c r="F6235" s="160">
        <v>45696</v>
      </c>
      <c r="G6235" s="160">
        <v>45878</v>
      </c>
      <c r="H6235" s="160">
        <v>45880</v>
      </c>
    </row>
    <row r="6236" spans="2:8">
      <c r="B6236" t="s">
        <v>10355</v>
      </c>
      <c r="C6236" t="s">
        <v>7181</v>
      </c>
      <c r="D6236">
        <v>1</v>
      </c>
      <c r="E6236" s="160">
        <v>45542</v>
      </c>
      <c r="F6236" s="160">
        <v>45543</v>
      </c>
      <c r="G6236" s="160">
        <v>45879</v>
      </c>
      <c r="H6236" s="160">
        <v>45880</v>
      </c>
    </row>
    <row r="6237" spans="2:8">
      <c r="B6237" t="s">
        <v>10356</v>
      </c>
      <c r="C6237" t="s">
        <v>10357</v>
      </c>
      <c r="D6237">
        <v>1</v>
      </c>
      <c r="E6237" s="160">
        <v>45697</v>
      </c>
      <c r="F6237" s="160">
        <v>45698</v>
      </c>
      <c r="G6237" s="160">
        <v>45880</v>
      </c>
      <c r="H6237" s="160">
        <v>45881</v>
      </c>
    </row>
    <row r="6238" spans="2:8">
      <c r="B6238" t="s">
        <v>10358</v>
      </c>
      <c r="C6238" t="s">
        <v>7182</v>
      </c>
      <c r="D6238">
        <v>1</v>
      </c>
      <c r="E6238" s="160">
        <v>45699</v>
      </c>
      <c r="F6238" s="160">
        <v>45700</v>
      </c>
      <c r="G6238" s="160">
        <v>45883</v>
      </c>
      <c r="H6238" s="160">
        <v>45884</v>
      </c>
    </row>
    <row r="6239" spans="2:8">
      <c r="B6239" t="s">
        <v>10359</v>
      </c>
      <c r="C6239" t="s">
        <v>7183</v>
      </c>
      <c r="D6239">
        <v>1</v>
      </c>
      <c r="E6239" s="160">
        <v>45701</v>
      </c>
      <c r="F6239" s="160">
        <v>45703</v>
      </c>
      <c r="G6239" s="160">
        <v>45885</v>
      </c>
      <c r="H6239" s="160">
        <v>45886</v>
      </c>
    </row>
    <row r="6240" spans="2:8">
      <c r="B6240" t="s">
        <v>10360</v>
      </c>
      <c r="C6240" t="s">
        <v>7184</v>
      </c>
      <c r="D6240">
        <v>1</v>
      </c>
      <c r="E6240" s="160">
        <v>45721</v>
      </c>
      <c r="F6240" s="160">
        <v>45722</v>
      </c>
      <c r="G6240" s="160">
        <v>45887</v>
      </c>
      <c r="H6240" s="160">
        <v>45889</v>
      </c>
    </row>
    <row r="6241" spans="2:8">
      <c r="B6241" t="s">
        <v>3344</v>
      </c>
      <c r="C6241" t="s">
        <v>3345</v>
      </c>
      <c r="D6241">
        <v>1</v>
      </c>
      <c r="E6241" s="160">
        <v>45542</v>
      </c>
      <c r="F6241" s="160">
        <v>45543</v>
      </c>
      <c r="G6241" s="160">
        <v>45838</v>
      </c>
      <c r="H6241" s="160">
        <v>45855</v>
      </c>
    </row>
    <row r="6242" spans="2:8">
      <c r="B6242" t="s">
        <v>3411</v>
      </c>
      <c r="C6242" t="s">
        <v>3412</v>
      </c>
      <c r="D6242">
        <v>1</v>
      </c>
      <c r="E6242" s="160">
        <v>45544</v>
      </c>
      <c r="F6242" s="160">
        <v>45545</v>
      </c>
      <c r="G6242" s="160">
        <v>45841</v>
      </c>
      <c r="H6242" s="160">
        <v>45859</v>
      </c>
    </row>
    <row r="6243" spans="2:8">
      <c r="B6243" t="s">
        <v>3453</v>
      </c>
      <c r="C6243" t="s">
        <v>3454</v>
      </c>
      <c r="D6243">
        <v>1</v>
      </c>
      <c r="E6243" s="160">
        <v>45544</v>
      </c>
      <c r="F6243" s="160">
        <v>45545</v>
      </c>
      <c r="G6243" s="160">
        <v>45844</v>
      </c>
      <c r="H6243" s="160">
        <v>45869</v>
      </c>
    </row>
    <row r="6244" spans="2:8">
      <c r="B6244" t="s">
        <v>3525</v>
      </c>
      <c r="C6244" t="s">
        <v>3526</v>
      </c>
      <c r="D6244">
        <v>1</v>
      </c>
      <c r="E6244" s="160">
        <v>45546</v>
      </c>
      <c r="F6244" s="160">
        <v>45547</v>
      </c>
      <c r="G6244" s="160">
        <v>45845</v>
      </c>
      <c r="H6244" s="160">
        <v>45869</v>
      </c>
    </row>
    <row r="6245" spans="2:8">
      <c r="B6245" t="s">
        <v>10361</v>
      </c>
      <c r="C6245" t="s">
        <v>10362</v>
      </c>
      <c r="D6245">
        <v>1</v>
      </c>
      <c r="E6245" s="160">
        <v>45704</v>
      </c>
      <c r="F6245" s="160">
        <v>45705</v>
      </c>
      <c r="G6245" s="160">
        <v>45887</v>
      </c>
      <c r="H6245" s="160">
        <v>45889</v>
      </c>
    </row>
    <row r="6246" spans="2:8">
      <c r="B6246" t="s">
        <v>3596</v>
      </c>
      <c r="C6246" t="s">
        <v>3597</v>
      </c>
      <c r="D6246">
        <v>1</v>
      </c>
      <c r="E6246" s="160">
        <v>45549</v>
      </c>
      <c r="F6246" s="160">
        <v>45550</v>
      </c>
      <c r="G6246" s="160">
        <v>45846</v>
      </c>
      <c r="H6246" s="160">
        <v>45869</v>
      </c>
    </row>
    <row r="6247" spans="2:8">
      <c r="B6247" t="s">
        <v>10363</v>
      </c>
      <c r="C6247" t="s">
        <v>10364</v>
      </c>
      <c r="D6247">
        <v>1</v>
      </c>
      <c r="E6247" s="160">
        <v>45706</v>
      </c>
      <c r="F6247" s="160">
        <v>45707</v>
      </c>
      <c r="G6247" s="160">
        <v>45890</v>
      </c>
      <c r="H6247" s="160">
        <v>45892</v>
      </c>
    </row>
    <row r="6248" spans="2:8">
      <c r="B6248" t="s">
        <v>3413</v>
      </c>
      <c r="C6248" t="s">
        <v>3414</v>
      </c>
      <c r="D6248">
        <v>1</v>
      </c>
      <c r="E6248" s="160">
        <v>45549</v>
      </c>
      <c r="F6248" s="160">
        <v>45550</v>
      </c>
      <c r="G6248" s="160">
        <v>45843</v>
      </c>
      <c r="H6248" s="160">
        <v>45860</v>
      </c>
    </row>
    <row r="6249" spans="2:8">
      <c r="B6249" t="s">
        <v>10365</v>
      </c>
      <c r="C6249" t="s">
        <v>10366</v>
      </c>
      <c r="D6249">
        <v>1</v>
      </c>
      <c r="E6249" s="160">
        <v>45697</v>
      </c>
      <c r="F6249" s="160">
        <v>45698</v>
      </c>
      <c r="G6249" s="160">
        <v>45880</v>
      </c>
      <c r="H6249" s="160">
        <v>45881</v>
      </c>
    </row>
    <row r="6250" spans="2:8">
      <c r="B6250" t="s">
        <v>3455</v>
      </c>
      <c r="C6250" t="s">
        <v>3456</v>
      </c>
      <c r="D6250">
        <v>1</v>
      </c>
      <c r="E6250" s="160">
        <v>45551</v>
      </c>
      <c r="F6250" s="160">
        <v>45552</v>
      </c>
      <c r="G6250" s="160">
        <v>45846</v>
      </c>
      <c r="H6250" s="160">
        <v>45869</v>
      </c>
    </row>
    <row r="6251" spans="2:8">
      <c r="B6251" t="s">
        <v>10367</v>
      </c>
      <c r="C6251" t="s">
        <v>10368</v>
      </c>
      <c r="D6251">
        <v>1</v>
      </c>
      <c r="E6251" s="160">
        <v>45699</v>
      </c>
      <c r="F6251" s="160">
        <v>45700</v>
      </c>
      <c r="G6251" s="160">
        <v>45883</v>
      </c>
      <c r="H6251" s="160">
        <v>45885</v>
      </c>
    </row>
    <row r="6252" spans="2:8">
      <c r="B6252" t="s">
        <v>3527</v>
      </c>
      <c r="C6252" t="s">
        <v>3528</v>
      </c>
      <c r="D6252">
        <v>1</v>
      </c>
      <c r="E6252" s="160">
        <v>45701</v>
      </c>
      <c r="F6252" s="160">
        <v>45704</v>
      </c>
      <c r="G6252" s="160">
        <v>45885</v>
      </c>
      <c r="H6252" s="160">
        <v>45887</v>
      </c>
    </row>
    <row r="6253" spans="2:8">
      <c r="B6253" t="s">
        <v>3614</v>
      </c>
      <c r="C6253" t="s">
        <v>3615</v>
      </c>
      <c r="D6253">
        <v>1</v>
      </c>
      <c r="E6253" s="160">
        <v>45705</v>
      </c>
      <c r="F6253" s="160">
        <v>45706</v>
      </c>
      <c r="G6253" s="160">
        <v>45889</v>
      </c>
      <c r="H6253" s="160">
        <v>45890</v>
      </c>
    </row>
    <row r="6254" spans="2:8">
      <c r="B6254" t="s">
        <v>3703</v>
      </c>
      <c r="C6254" t="s">
        <v>3704</v>
      </c>
      <c r="D6254">
        <v>1</v>
      </c>
      <c r="E6254" s="160">
        <v>45724</v>
      </c>
      <c r="F6254" s="160">
        <v>45726</v>
      </c>
      <c r="G6254" s="160">
        <v>45891</v>
      </c>
      <c r="H6254" s="160"/>
    </row>
    <row r="6255" spans="2:8">
      <c r="B6255" t="s">
        <v>3457</v>
      </c>
      <c r="C6255" t="s">
        <v>3458</v>
      </c>
      <c r="D6255">
        <v>1</v>
      </c>
      <c r="E6255" s="160">
        <v>45539</v>
      </c>
      <c r="F6255" s="160">
        <v>45540</v>
      </c>
      <c r="G6255" s="160">
        <v>45684</v>
      </c>
      <c r="H6255" s="160">
        <v>45701</v>
      </c>
    </row>
    <row r="6256" spans="2:8">
      <c r="B6256" t="s">
        <v>3497</v>
      </c>
      <c r="C6256" t="s">
        <v>3498</v>
      </c>
      <c r="D6256">
        <v>1</v>
      </c>
      <c r="E6256" s="160">
        <v>45542</v>
      </c>
      <c r="F6256" s="160">
        <v>45543</v>
      </c>
      <c r="G6256" s="160">
        <v>45685</v>
      </c>
      <c r="H6256" s="160">
        <v>45703</v>
      </c>
    </row>
    <row r="6257" spans="2:8">
      <c r="B6257" t="s">
        <v>3545</v>
      </c>
      <c r="C6257" t="s">
        <v>3546</v>
      </c>
      <c r="D6257">
        <v>1</v>
      </c>
      <c r="E6257" s="160">
        <v>45544</v>
      </c>
      <c r="F6257" s="160">
        <v>45545</v>
      </c>
      <c r="G6257" s="160">
        <v>45686</v>
      </c>
      <c r="H6257" s="160">
        <v>45704</v>
      </c>
    </row>
    <row r="6258" spans="2:8">
      <c r="B6258" t="s">
        <v>3598</v>
      </c>
      <c r="C6258" t="s">
        <v>3599</v>
      </c>
      <c r="D6258">
        <v>1</v>
      </c>
      <c r="E6258" s="160">
        <v>45546</v>
      </c>
      <c r="F6258" s="160">
        <v>45547</v>
      </c>
      <c r="G6258" s="160">
        <v>45752</v>
      </c>
      <c r="H6258" s="160">
        <v>45769</v>
      </c>
    </row>
    <row r="6259" spans="2:8">
      <c r="B6259" t="s">
        <v>3661</v>
      </c>
      <c r="C6259" t="s">
        <v>3662</v>
      </c>
      <c r="D6259">
        <v>1</v>
      </c>
      <c r="E6259" s="160">
        <v>45551</v>
      </c>
      <c r="F6259" s="160">
        <v>45552</v>
      </c>
      <c r="G6259" s="160">
        <v>45752</v>
      </c>
      <c r="H6259" s="160">
        <v>45769</v>
      </c>
    </row>
    <row r="6260" spans="2:8">
      <c r="B6260" t="s">
        <v>10369</v>
      </c>
      <c r="C6260" t="s">
        <v>10370</v>
      </c>
      <c r="D6260">
        <v>1</v>
      </c>
      <c r="E6260" s="160">
        <v>45727</v>
      </c>
      <c r="F6260" s="160">
        <v>45728</v>
      </c>
      <c r="G6260" s="160">
        <v>45889</v>
      </c>
      <c r="H6260" s="160"/>
    </row>
    <row r="6261" spans="2:8">
      <c r="B6261" t="s">
        <v>10371</v>
      </c>
      <c r="C6261" t="s">
        <v>7185</v>
      </c>
      <c r="D6261">
        <v>1</v>
      </c>
      <c r="E6261" s="160">
        <v>45539</v>
      </c>
      <c r="F6261" s="160">
        <v>45540</v>
      </c>
      <c r="G6261" s="160">
        <v>45820</v>
      </c>
      <c r="H6261" s="160">
        <v>45838</v>
      </c>
    </row>
    <row r="6262" spans="2:8">
      <c r="B6262" t="s">
        <v>10372</v>
      </c>
      <c r="C6262" t="s">
        <v>7186</v>
      </c>
      <c r="D6262">
        <v>1</v>
      </c>
      <c r="E6262" s="160">
        <v>45542</v>
      </c>
      <c r="F6262" s="160">
        <v>45543</v>
      </c>
      <c r="G6262" s="160">
        <v>45822</v>
      </c>
      <c r="H6262" s="160">
        <v>45839</v>
      </c>
    </row>
    <row r="6263" spans="2:8">
      <c r="B6263" t="s">
        <v>10373</v>
      </c>
      <c r="C6263" t="s">
        <v>7187</v>
      </c>
      <c r="D6263">
        <v>1</v>
      </c>
      <c r="E6263" s="160">
        <v>45544</v>
      </c>
      <c r="F6263" s="160">
        <v>45545</v>
      </c>
      <c r="G6263" s="160">
        <v>45824</v>
      </c>
      <c r="H6263" s="160">
        <v>45841</v>
      </c>
    </row>
    <row r="6264" spans="2:8">
      <c r="B6264" t="s">
        <v>10374</v>
      </c>
      <c r="C6264" t="s">
        <v>7188</v>
      </c>
      <c r="D6264">
        <v>1</v>
      </c>
      <c r="E6264" s="160">
        <v>45707</v>
      </c>
      <c r="F6264" s="160">
        <v>45708</v>
      </c>
      <c r="G6264" s="160">
        <v>45880</v>
      </c>
      <c r="H6264" s="160">
        <v>45882</v>
      </c>
    </row>
    <row r="6265" spans="2:8">
      <c r="B6265" t="s">
        <v>10375</v>
      </c>
      <c r="C6265" t="s">
        <v>7189</v>
      </c>
      <c r="D6265">
        <v>1</v>
      </c>
      <c r="E6265" s="160">
        <v>45710</v>
      </c>
      <c r="F6265" s="160">
        <v>45711</v>
      </c>
      <c r="G6265" s="160">
        <v>45883</v>
      </c>
      <c r="H6265" s="160">
        <v>45884</v>
      </c>
    </row>
    <row r="6266" spans="2:8">
      <c r="B6266" t="s">
        <v>3499</v>
      </c>
      <c r="C6266" t="s">
        <v>3500</v>
      </c>
      <c r="D6266">
        <v>1</v>
      </c>
      <c r="E6266" s="160">
        <v>45539</v>
      </c>
      <c r="F6266" s="160">
        <v>45540</v>
      </c>
      <c r="G6266" s="160">
        <v>45820</v>
      </c>
      <c r="H6266" s="160">
        <v>45838</v>
      </c>
    </row>
    <row r="6267" spans="2:8">
      <c r="B6267" t="s">
        <v>3547</v>
      </c>
      <c r="C6267" t="s">
        <v>3548</v>
      </c>
      <c r="D6267">
        <v>1</v>
      </c>
      <c r="E6267" s="160">
        <v>45542</v>
      </c>
      <c r="F6267" s="160">
        <v>45543</v>
      </c>
      <c r="G6267" s="160">
        <v>45822</v>
      </c>
      <c r="H6267" s="160">
        <v>45848</v>
      </c>
    </row>
    <row r="6268" spans="2:8">
      <c r="B6268" t="s">
        <v>3616</v>
      </c>
      <c r="C6268" t="s">
        <v>3617</v>
      </c>
      <c r="D6268">
        <v>1</v>
      </c>
      <c r="E6268" s="160">
        <v>45553</v>
      </c>
      <c r="F6268" s="160">
        <v>45554</v>
      </c>
      <c r="G6268" s="160">
        <v>45824</v>
      </c>
      <c r="H6268" s="160">
        <v>45851</v>
      </c>
    </row>
    <row r="6269" spans="2:8">
      <c r="B6269" t="s">
        <v>10376</v>
      </c>
      <c r="C6269" t="s">
        <v>10377</v>
      </c>
      <c r="D6269">
        <v>1</v>
      </c>
      <c r="E6269" s="160">
        <v>45705</v>
      </c>
      <c r="F6269" s="160">
        <v>45706</v>
      </c>
      <c r="G6269" s="160">
        <v>45880</v>
      </c>
      <c r="H6269" s="160">
        <v>45882</v>
      </c>
    </row>
    <row r="6270" spans="2:8">
      <c r="B6270" t="s">
        <v>3688</v>
      </c>
      <c r="C6270" t="s">
        <v>3689</v>
      </c>
      <c r="D6270">
        <v>1</v>
      </c>
      <c r="E6270" s="160">
        <v>45707</v>
      </c>
      <c r="F6270" s="160">
        <v>45708</v>
      </c>
      <c r="G6270" s="160">
        <v>45883</v>
      </c>
      <c r="H6270" s="160">
        <v>45884</v>
      </c>
    </row>
    <row r="6271" spans="2:8">
      <c r="B6271" t="s">
        <v>3806</v>
      </c>
      <c r="C6271" t="s">
        <v>3807</v>
      </c>
      <c r="D6271">
        <v>1</v>
      </c>
      <c r="E6271" s="160">
        <v>45712</v>
      </c>
      <c r="F6271" s="160">
        <v>45714</v>
      </c>
      <c r="G6271" s="160">
        <v>45885</v>
      </c>
      <c r="H6271" s="160"/>
    </row>
    <row r="6272" spans="2:8">
      <c r="B6272" t="s">
        <v>3549</v>
      </c>
      <c r="C6272" t="s">
        <v>3550</v>
      </c>
      <c r="D6272">
        <v>1</v>
      </c>
      <c r="E6272" s="160">
        <v>45539</v>
      </c>
      <c r="F6272" s="160">
        <v>45542</v>
      </c>
      <c r="G6272" s="160">
        <v>45798</v>
      </c>
      <c r="H6272" s="160">
        <v>45825</v>
      </c>
    </row>
    <row r="6273" spans="2:8">
      <c r="B6273" t="s">
        <v>3618</v>
      </c>
      <c r="C6273" t="s">
        <v>3619</v>
      </c>
      <c r="D6273">
        <v>1</v>
      </c>
      <c r="E6273" s="160">
        <v>45543</v>
      </c>
      <c r="F6273" s="160">
        <v>45545</v>
      </c>
      <c r="G6273" s="160">
        <v>45799</v>
      </c>
      <c r="H6273" s="160">
        <v>45836</v>
      </c>
    </row>
    <row r="6274" spans="2:8">
      <c r="B6274" t="s">
        <v>3705</v>
      </c>
      <c r="C6274" t="s">
        <v>3706</v>
      </c>
      <c r="D6274">
        <v>1</v>
      </c>
      <c r="E6274" s="160">
        <v>45546</v>
      </c>
      <c r="F6274" s="160">
        <v>45549</v>
      </c>
      <c r="G6274" s="160">
        <v>45820</v>
      </c>
      <c r="H6274" s="160">
        <v>45857</v>
      </c>
    </row>
    <row r="6275" spans="2:8">
      <c r="B6275" t="s">
        <v>3808</v>
      </c>
      <c r="C6275" t="s">
        <v>3809</v>
      </c>
      <c r="D6275">
        <v>1</v>
      </c>
      <c r="E6275" s="160">
        <v>45710</v>
      </c>
      <c r="F6275" s="160">
        <v>45712</v>
      </c>
      <c r="G6275" s="160">
        <v>45885</v>
      </c>
      <c r="H6275" s="160">
        <v>45887</v>
      </c>
    </row>
    <row r="6276" spans="2:8">
      <c r="B6276" t="s">
        <v>3944</v>
      </c>
      <c r="C6276" t="s">
        <v>3945</v>
      </c>
      <c r="D6276">
        <v>1</v>
      </c>
      <c r="E6276" s="160">
        <v>45715</v>
      </c>
      <c r="F6276" s="160">
        <v>45719</v>
      </c>
      <c r="G6276" s="160">
        <v>45887</v>
      </c>
      <c r="H6276" s="160">
        <v>45889</v>
      </c>
    </row>
    <row r="6277" spans="2:8">
      <c r="B6277" t="s">
        <v>2933</v>
      </c>
      <c r="C6277" t="s">
        <v>2934</v>
      </c>
      <c r="D6277">
        <v>1</v>
      </c>
      <c r="E6277" s="160">
        <v>45699</v>
      </c>
      <c r="F6277" s="160">
        <v>45700</v>
      </c>
      <c r="G6277" s="160">
        <v>45880</v>
      </c>
      <c r="H6277" s="160">
        <v>45882</v>
      </c>
    </row>
    <row r="6278" spans="2:8">
      <c r="B6278" t="s">
        <v>2970</v>
      </c>
      <c r="C6278" t="s">
        <v>2971</v>
      </c>
      <c r="D6278">
        <v>1</v>
      </c>
      <c r="E6278" s="160">
        <v>45701</v>
      </c>
      <c r="F6278" s="160">
        <v>45703</v>
      </c>
      <c r="G6278" s="160">
        <v>45883</v>
      </c>
      <c r="H6278" s="160">
        <v>45884</v>
      </c>
    </row>
    <row r="6279" spans="2:8">
      <c r="B6279" t="s">
        <v>3015</v>
      </c>
      <c r="C6279" t="s">
        <v>3016</v>
      </c>
      <c r="D6279">
        <v>1</v>
      </c>
      <c r="E6279" s="160">
        <v>45704</v>
      </c>
      <c r="F6279" s="160">
        <v>45705</v>
      </c>
      <c r="G6279" s="160">
        <v>45885</v>
      </c>
      <c r="H6279" s="160">
        <v>45886</v>
      </c>
    </row>
    <row r="6280" spans="2:8">
      <c r="B6280" t="s">
        <v>3101</v>
      </c>
      <c r="C6280" t="s">
        <v>3102</v>
      </c>
      <c r="D6280">
        <v>1</v>
      </c>
      <c r="E6280" s="160">
        <v>45706</v>
      </c>
      <c r="F6280" s="160">
        <v>45707</v>
      </c>
      <c r="G6280" s="160">
        <v>45887</v>
      </c>
      <c r="H6280" s="160">
        <v>45889</v>
      </c>
    </row>
    <row r="6281" spans="2:8">
      <c r="B6281" t="s">
        <v>3189</v>
      </c>
      <c r="C6281" t="s">
        <v>3190</v>
      </c>
      <c r="D6281">
        <v>1</v>
      </c>
      <c r="E6281" s="160">
        <v>45721</v>
      </c>
      <c r="F6281" s="160">
        <v>45722</v>
      </c>
      <c r="G6281" s="160">
        <v>45890</v>
      </c>
      <c r="H6281" s="160">
        <v>45892</v>
      </c>
    </row>
    <row r="6282" spans="2:8">
      <c r="B6282" t="s">
        <v>10378</v>
      </c>
      <c r="C6282" t="s">
        <v>7190</v>
      </c>
      <c r="D6282">
        <v>1</v>
      </c>
      <c r="E6282" s="160">
        <v>45556</v>
      </c>
      <c r="F6282" s="160">
        <v>45565</v>
      </c>
      <c r="G6282" s="160">
        <v>45662</v>
      </c>
      <c r="H6282" s="160">
        <v>45735</v>
      </c>
    </row>
    <row r="6283" spans="2:8">
      <c r="B6283" t="s">
        <v>10379</v>
      </c>
      <c r="C6283" t="s">
        <v>7191</v>
      </c>
      <c r="D6283">
        <v>1</v>
      </c>
      <c r="E6283" s="160">
        <v>45566</v>
      </c>
      <c r="F6283" s="160">
        <v>45568</v>
      </c>
      <c r="G6283" s="160">
        <v>45668</v>
      </c>
      <c r="H6283" s="160">
        <v>45694</v>
      </c>
    </row>
    <row r="6284" spans="2:8">
      <c r="B6284" t="s">
        <v>10380</v>
      </c>
      <c r="C6284" t="s">
        <v>7191</v>
      </c>
      <c r="D6284">
        <v>1</v>
      </c>
      <c r="E6284" s="160">
        <v>45570</v>
      </c>
      <c r="F6284" s="160">
        <v>45571</v>
      </c>
      <c r="G6284" s="160">
        <v>45871</v>
      </c>
      <c r="H6284" s="160">
        <v>45872</v>
      </c>
    </row>
    <row r="6285" spans="2:8">
      <c r="B6285" t="s">
        <v>10381</v>
      </c>
      <c r="C6285" t="s">
        <v>7192</v>
      </c>
      <c r="D6285">
        <v>1</v>
      </c>
      <c r="E6285" s="160">
        <v>45570</v>
      </c>
      <c r="F6285" s="160">
        <v>45584</v>
      </c>
      <c r="G6285" s="160">
        <v>45671</v>
      </c>
      <c r="H6285" s="160">
        <v>45791</v>
      </c>
    </row>
    <row r="6286" spans="2:8">
      <c r="B6286" t="s">
        <v>10382</v>
      </c>
      <c r="C6286" t="s">
        <v>7192</v>
      </c>
      <c r="D6286">
        <v>1</v>
      </c>
      <c r="E6286" s="160">
        <v>45585</v>
      </c>
      <c r="F6286" s="160">
        <v>45586</v>
      </c>
      <c r="G6286" s="160">
        <v>45873</v>
      </c>
      <c r="H6286" s="160">
        <v>45874</v>
      </c>
    </row>
    <row r="6287" spans="2:8">
      <c r="B6287" t="s">
        <v>10383</v>
      </c>
      <c r="C6287" t="s">
        <v>7193</v>
      </c>
      <c r="D6287">
        <v>1</v>
      </c>
      <c r="E6287" s="160">
        <v>45585</v>
      </c>
      <c r="F6287" s="160">
        <v>45607</v>
      </c>
      <c r="G6287" s="160">
        <v>45693</v>
      </c>
      <c r="H6287" s="160">
        <v>45869</v>
      </c>
    </row>
    <row r="6288" spans="2:8">
      <c r="B6288" t="s">
        <v>10384</v>
      </c>
      <c r="C6288" t="s">
        <v>7193</v>
      </c>
      <c r="D6288">
        <v>1</v>
      </c>
      <c r="E6288" s="160">
        <v>45608</v>
      </c>
      <c r="F6288" s="160">
        <v>45609</v>
      </c>
      <c r="G6288" s="160">
        <v>45875</v>
      </c>
      <c r="H6288" s="160"/>
    </row>
    <row r="6289" spans="2:8">
      <c r="B6289" t="s">
        <v>10385</v>
      </c>
      <c r="C6289" t="s">
        <v>7194</v>
      </c>
      <c r="D6289">
        <v>1</v>
      </c>
      <c r="E6289" s="160">
        <v>45608</v>
      </c>
      <c r="F6289" s="160">
        <v>45630</v>
      </c>
      <c r="G6289" s="160">
        <v>45721</v>
      </c>
      <c r="H6289" s="160">
        <v>45869</v>
      </c>
    </row>
    <row r="6290" spans="2:8">
      <c r="B6290" t="s">
        <v>10386</v>
      </c>
      <c r="C6290" t="s">
        <v>7194</v>
      </c>
      <c r="D6290">
        <v>1</v>
      </c>
      <c r="E6290" s="160">
        <v>45631</v>
      </c>
      <c r="F6290" s="160">
        <v>45633</v>
      </c>
      <c r="G6290" s="160">
        <v>45878</v>
      </c>
      <c r="H6290" s="160"/>
    </row>
    <row r="6291" spans="2:8">
      <c r="B6291" t="s">
        <v>10387</v>
      </c>
      <c r="C6291" t="s">
        <v>7195</v>
      </c>
      <c r="D6291">
        <v>1</v>
      </c>
      <c r="E6291" s="160">
        <v>45631</v>
      </c>
      <c r="F6291" s="160">
        <v>45645</v>
      </c>
      <c r="G6291" s="160">
        <v>45797</v>
      </c>
      <c r="H6291" s="160">
        <v>45869</v>
      </c>
    </row>
    <row r="6292" spans="2:8">
      <c r="B6292" t="s">
        <v>10388</v>
      </c>
      <c r="C6292" t="s">
        <v>7195</v>
      </c>
      <c r="D6292">
        <v>1</v>
      </c>
      <c r="E6292" s="160">
        <v>45647</v>
      </c>
      <c r="F6292" s="160">
        <v>45648</v>
      </c>
      <c r="G6292" s="160">
        <v>45880</v>
      </c>
      <c r="H6292" s="160"/>
    </row>
    <row r="6293" spans="2:8">
      <c r="B6293" t="s">
        <v>10389</v>
      </c>
      <c r="C6293" t="s">
        <v>7196</v>
      </c>
      <c r="D6293">
        <v>1</v>
      </c>
      <c r="E6293" s="160">
        <v>45647</v>
      </c>
      <c r="F6293" s="160">
        <v>45650</v>
      </c>
      <c r="G6293" s="160">
        <v>45802</v>
      </c>
      <c r="H6293" s="160">
        <v>45838</v>
      </c>
    </row>
    <row r="6294" spans="2:8">
      <c r="B6294" t="s">
        <v>10390</v>
      </c>
      <c r="C6294" t="s">
        <v>7196</v>
      </c>
      <c r="D6294">
        <v>1</v>
      </c>
      <c r="E6294" s="160">
        <v>45662</v>
      </c>
      <c r="F6294" s="160">
        <v>45663</v>
      </c>
      <c r="G6294" s="160">
        <v>45885</v>
      </c>
      <c r="H6294" s="160"/>
    </row>
    <row r="6295" spans="2:8">
      <c r="B6295" t="s">
        <v>10391</v>
      </c>
      <c r="C6295" t="s">
        <v>7197</v>
      </c>
      <c r="D6295">
        <v>1</v>
      </c>
      <c r="E6295" s="160">
        <v>45572</v>
      </c>
      <c r="F6295" s="160">
        <v>45573</v>
      </c>
      <c r="G6295" s="160">
        <v>45903</v>
      </c>
      <c r="H6295" s="160"/>
    </row>
    <row r="6296" spans="2:8">
      <c r="B6296" t="s">
        <v>10392</v>
      </c>
      <c r="C6296" t="s">
        <v>7198</v>
      </c>
      <c r="D6296">
        <v>1</v>
      </c>
      <c r="E6296" s="160">
        <v>45574</v>
      </c>
      <c r="F6296" s="160">
        <v>45575</v>
      </c>
      <c r="G6296" s="160"/>
      <c r="H6296" s="160"/>
    </row>
    <row r="6297" spans="2:8">
      <c r="B6297" t="s">
        <v>10393</v>
      </c>
      <c r="C6297" t="s">
        <v>7199</v>
      </c>
      <c r="D6297">
        <v>1</v>
      </c>
      <c r="E6297" s="160">
        <v>45577</v>
      </c>
      <c r="F6297" s="160">
        <v>45582</v>
      </c>
      <c r="G6297" s="160"/>
      <c r="H6297" s="160"/>
    </row>
    <row r="6298" spans="2:8">
      <c r="B6298" t="s">
        <v>10394</v>
      </c>
      <c r="C6298" t="s">
        <v>7200</v>
      </c>
      <c r="D6298">
        <v>1</v>
      </c>
      <c r="E6298" s="160">
        <v>45664</v>
      </c>
      <c r="F6298" s="160">
        <v>45672</v>
      </c>
      <c r="G6298" s="160"/>
      <c r="H6298" s="160"/>
    </row>
    <row r="6299" spans="2:8">
      <c r="B6299" t="s">
        <v>10395</v>
      </c>
      <c r="C6299" t="s">
        <v>7201</v>
      </c>
      <c r="D6299">
        <v>1</v>
      </c>
      <c r="E6299" s="160">
        <v>45673</v>
      </c>
      <c r="F6299" s="160">
        <v>45682</v>
      </c>
      <c r="G6299" s="160"/>
      <c r="H6299" s="160"/>
    </row>
    <row r="6300" spans="2:8">
      <c r="B6300" t="s">
        <v>10396</v>
      </c>
      <c r="C6300" t="s">
        <v>7202</v>
      </c>
      <c r="D6300">
        <v>1</v>
      </c>
      <c r="E6300" s="160">
        <v>45683</v>
      </c>
      <c r="F6300" s="160">
        <v>45685</v>
      </c>
      <c r="G6300" s="160"/>
      <c r="H6300" s="160"/>
    </row>
    <row r="6301" spans="2:8">
      <c r="B6301" t="s">
        <v>10397</v>
      </c>
      <c r="C6301" t="s">
        <v>7203</v>
      </c>
      <c r="D6301">
        <v>1</v>
      </c>
      <c r="E6301" s="160">
        <v>45686</v>
      </c>
      <c r="F6301" s="160">
        <v>45687</v>
      </c>
      <c r="G6301" s="160"/>
      <c r="H6301" s="160"/>
    </row>
    <row r="6302" spans="2:8">
      <c r="B6302" t="s">
        <v>3620</v>
      </c>
      <c r="C6302" t="s">
        <v>8368</v>
      </c>
      <c r="D6302">
        <v>1</v>
      </c>
      <c r="E6302" s="160">
        <v>45566</v>
      </c>
      <c r="F6302" s="160">
        <v>45567</v>
      </c>
      <c r="G6302" s="160">
        <v>45802</v>
      </c>
      <c r="H6302" s="160">
        <v>45819</v>
      </c>
    </row>
    <row r="6303" spans="2:8">
      <c r="B6303" t="s">
        <v>10398</v>
      </c>
      <c r="C6303" t="s">
        <v>10399</v>
      </c>
      <c r="D6303">
        <v>1</v>
      </c>
      <c r="E6303" s="160">
        <v>45701</v>
      </c>
      <c r="F6303" s="160">
        <v>45703</v>
      </c>
      <c r="G6303" s="160">
        <v>45878</v>
      </c>
      <c r="H6303" s="160">
        <v>45879</v>
      </c>
    </row>
    <row r="6304" spans="2:8">
      <c r="B6304" t="s">
        <v>3663</v>
      </c>
      <c r="C6304" t="s">
        <v>6785</v>
      </c>
      <c r="D6304">
        <v>1</v>
      </c>
      <c r="E6304" s="160">
        <v>45704</v>
      </c>
      <c r="F6304" s="160">
        <v>45705</v>
      </c>
      <c r="G6304" s="160">
        <v>45880</v>
      </c>
      <c r="H6304" s="160">
        <v>45881</v>
      </c>
    </row>
    <row r="6305" spans="2:8">
      <c r="B6305" t="s">
        <v>3707</v>
      </c>
      <c r="C6305" t="s">
        <v>6786</v>
      </c>
      <c r="D6305">
        <v>1</v>
      </c>
      <c r="E6305" s="160">
        <v>45706</v>
      </c>
      <c r="F6305" s="160">
        <v>45707</v>
      </c>
      <c r="G6305" s="160"/>
      <c r="H6305" s="160"/>
    </row>
    <row r="6306" spans="2:8">
      <c r="B6306" t="s">
        <v>3759</v>
      </c>
      <c r="C6306" t="s">
        <v>6787</v>
      </c>
      <c r="D6306">
        <v>1</v>
      </c>
      <c r="E6306" s="160">
        <v>45708</v>
      </c>
      <c r="F6306" s="160">
        <v>45710</v>
      </c>
      <c r="G6306" s="160"/>
      <c r="H6306" s="160"/>
    </row>
    <row r="6307" spans="2:8">
      <c r="B6307" t="s">
        <v>3810</v>
      </c>
      <c r="C6307" t="s">
        <v>6788</v>
      </c>
      <c r="D6307">
        <v>1</v>
      </c>
      <c r="E6307" s="160">
        <v>45711</v>
      </c>
      <c r="F6307" s="160">
        <v>45712</v>
      </c>
      <c r="G6307" s="160"/>
      <c r="H6307" s="160"/>
    </row>
    <row r="6308" spans="2:8">
      <c r="B6308" t="s">
        <v>3664</v>
      </c>
      <c r="C6308" t="s">
        <v>8369</v>
      </c>
      <c r="D6308">
        <v>1</v>
      </c>
      <c r="E6308" s="160">
        <v>45568</v>
      </c>
      <c r="F6308" s="160">
        <v>45570</v>
      </c>
      <c r="G6308" s="160">
        <v>45802</v>
      </c>
      <c r="H6308" s="160">
        <v>45819</v>
      </c>
    </row>
    <row r="6309" spans="2:8">
      <c r="B6309" t="s">
        <v>10400</v>
      </c>
      <c r="C6309" t="s">
        <v>10401</v>
      </c>
      <c r="D6309">
        <v>1</v>
      </c>
      <c r="E6309" s="160">
        <v>45704</v>
      </c>
      <c r="F6309" s="160">
        <v>45705</v>
      </c>
      <c r="G6309" s="160">
        <v>45880</v>
      </c>
      <c r="H6309" s="160">
        <v>45881</v>
      </c>
    </row>
    <row r="6310" spans="2:8">
      <c r="B6310" t="s">
        <v>3708</v>
      </c>
      <c r="C6310" t="s">
        <v>6789</v>
      </c>
      <c r="D6310">
        <v>1</v>
      </c>
      <c r="E6310" s="160">
        <v>45571</v>
      </c>
      <c r="F6310" s="160">
        <v>45572</v>
      </c>
      <c r="G6310" s="160">
        <v>45805</v>
      </c>
      <c r="H6310" s="160">
        <v>45823</v>
      </c>
    </row>
    <row r="6311" spans="2:8">
      <c r="B6311" t="s">
        <v>10402</v>
      </c>
      <c r="C6311" t="s">
        <v>10403</v>
      </c>
      <c r="D6311">
        <v>1</v>
      </c>
      <c r="E6311" s="160">
        <v>45706</v>
      </c>
      <c r="F6311" s="160">
        <v>45707</v>
      </c>
      <c r="G6311" s="160">
        <v>45883</v>
      </c>
      <c r="H6311" s="160">
        <v>45885</v>
      </c>
    </row>
    <row r="6312" spans="2:8">
      <c r="B6312" t="s">
        <v>3760</v>
      </c>
      <c r="C6312" t="s">
        <v>6790</v>
      </c>
      <c r="D6312">
        <v>1</v>
      </c>
      <c r="E6312" s="160">
        <v>45573</v>
      </c>
      <c r="F6312" s="160">
        <v>45574</v>
      </c>
      <c r="G6312" s="160">
        <v>45809</v>
      </c>
      <c r="H6312" s="160">
        <v>45826</v>
      </c>
    </row>
    <row r="6313" spans="2:8">
      <c r="B6313" t="s">
        <v>10404</v>
      </c>
      <c r="C6313" t="s">
        <v>10405</v>
      </c>
      <c r="D6313">
        <v>1</v>
      </c>
      <c r="E6313" s="160">
        <v>45708</v>
      </c>
      <c r="F6313" s="160">
        <v>45710</v>
      </c>
      <c r="G6313" s="160"/>
      <c r="H6313" s="160"/>
    </row>
    <row r="6314" spans="2:8">
      <c r="B6314" t="s">
        <v>3811</v>
      </c>
      <c r="C6314" t="s">
        <v>6791</v>
      </c>
      <c r="D6314">
        <v>1</v>
      </c>
      <c r="E6314" s="160">
        <v>45711</v>
      </c>
      <c r="F6314" s="160">
        <v>45712</v>
      </c>
      <c r="G6314" s="160"/>
      <c r="H6314" s="160"/>
    </row>
    <row r="6315" spans="2:8">
      <c r="B6315" t="s">
        <v>3872</v>
      </c>
      <c r="C6315" t="s">
        <v>6792</v>
      </c>
      <c r="D6315">
        <v>1</v>
      </c>
      <c r="E6315" s="160">
        <v>45713</v>
      </c>
      <c r="F6315" s="160">
        <v>45714</v>
      </c>
      <c r="G6315" s="160"/>
      <c r="H6315" s="160"/>
    </row>
    <row r="6316" spans="2:8">
      <c r="B6316" t="s">
        <v>10406</v>
      </c>
      <c r="C6316" t="s">
        <v>8406</v>
      </c>
      <c r="D6316">
        <v>1</v>
      </c>
      <c r="E6316" s="160">
        <v>45706</v>
      </c>
      <c r="F6316" s="160">
        <v>45707</v>
      </c>
      <c r="G6316" s="160"/>
      <c r="H6316" s="160"/>
    </row>
    <row r="6317" spans="2:8">
      <c r="B6317" t="s">
        <v>10407</v>
      </c>
      <c r="C6317" t="s">
        <v>7204</v>
      </c>
      <c r="D6317">
        <v>1</v>
      </c>
      <c r="E6317" s="160">
        <v>45708</v>
      </c>
      <c r="F6317" s="160">
        <v>45711</v>
      </c>
      <c r="G6317" s="160"/>
      <c r="H6317" s="160"/>
    </row>
    <row r="6318" spans="2:8">
      <c r="B6318" t="s">
        <v>10408</v>
      </c>
      <c r="C6318" t="s">
        <v>7205</v>
      </c>
      <c r="D6318">
        <v>1</v>
      </c>
      <c r="E6318" s="160">
        <v>45712</v>
      </c>
      <c r="F6318" s="160">
        <v>45714</v>
      </c>
      <c r="G6318" s="160"/>
      <c r="H6318" s="160"/>
    </row>
    <row r="6319" spans="2:8">
      <c r="B6319" t="s">
        <v>10409</v>
      </c>
      <c r="C6319" t="s">
        <v>7206</v>
      </c>
      <c r="D6319">
        <v>1</v>
      </c>
      <c r="E6319" s="160">
        <v>45715</v>
      </c>
      <c r="F6319" s="160">
        <v>45717</v>
      </c>
      <c r="G6319" s="160"/>
      <c r="H6319" s="160"/>
    </row>
    <row r="6320" spans="2:8">
      <c r="B6320" t="s">
        <v>10410</v>
      </c>
      <c r="C6320" t="s">
        <v>7207</v>
      </c>
      <c r="D6320">
        <v>1</v>
      </c>
      <c r="E6320" s="160">
        <v>45718</v>
      </c>
      <c r="F6320" s="160">
        <v>45719</v>
      </c>
      <c r="G6320" s="160"/>
      <c r="H6320" s="160"/>
    </row>
    <row r="6321" spans="2:8">
      <c r="B6321" t="s">
        <v>2972</v>
      </c>
      <c r="C6321" t="s">
        <v>8370</v>
      </c>
      <c r="D6321">
        <v>1</v>
      </c>
      <c r="E6321" s="160">
        <v>45539</v>
      </c>
      <c r="F6321" s="160">
        <v>45540</v>
      </c>
      <c r="G6321" s="160">
        <v>45802</v>
      </c>
      <c r="H6321" s="160">
        <v>45819</v>
      </c>
    </row>
    <row r="6322" spans="2:8">
      <c r="B6322" t="s">
        <v>3017</v>
      </c>
      <c r="C6322" t="s">
        <v>6793</v>
      </c>
      <c r="D6322">
        <v>1</v>
      </c>
      <c r="E6322" s="160">
        <v>45712</v>
      </c>
      <c r="F6322" s="160">
        <v>45714</v>
      </c>
      <c r="G6322" s="160">
        <v>45889</v>
      </c>
      <c r="H6322" s="160">
        <v>45890</v>
      </c>
    </row>
    <row r="6323" spans="2:8">
      <c r="B6323" t="s">
        <v>3079</v>
      </c>
      <c r="C6323" t="s">
        <v>6794</v>
      </c>
      <c r="D6323">
        <v>1</v>
      </c>
      <c r="E6323" s="160">
        <v>45715</v>
      </c>
      <c r="F6323" s="160">
        <v>45718</v>
      </c>
      <c r="G6323" s="160">
        <v>45892</v>
      </c>
      <c r="H6323" s="160">
        <v>45894</v>
      </c>
    </row>
    <row r="6324" spans="2:8">
      <c r="B6324" t="s">
        <v>3127</v>
      </c>
      <c r="C6324" t="s">
        <v>6795</v>
      </c>
      <c r="D6324">
        <v>1</v>
      </c>
      <c r="E6324" s="160">
        <v>45719</v>
      </c>
      <c r="F6324" s="160">
        <v>45720</v>
      </c>
      <c r="G6324" s="160"/>
      <c r="H6324" s="160"/>
    </row>
    <row r="6325" spans="2:8">
      <c r="B6325" t="s">
        <v>3299</v>
      </c>
      <c r="C6325" t="s">
        <v>6796</v>
      </c>
      <c r="D6325">
        <v>1</v>
      </c>
      <c r="E6325" s="160">
        <v>45721</v>
      </c>
      <c r="F6325" s="160">
        <v>45722</v>
      </c>
      <c r="G6325" s="160"/>
      <c r="H6325" s="160"/>
    </row>
    <row r="6326" spans="2:8">
      <c r="B6326" t="s">
        <v>4294</v>
      </c>
      <c r="C6326" t="s">
        <v>4295</v>
      </c>
      <c r="D6326">
        <v>1</v>
      </c>
      <c r="E6326" s="160">
        <v>45708</v>
      </c>
      <c r="F6326" s="160">
        <v>45711</v>
      </c>
      <c r="G6326" s="160">
        <v>45885</v>
      </c>
      <c r="H6326" s="160"/>
    </row>
    <row r="6327" spans="2:8">
      <c r="B6327" t="s">
        <v>4383</v>
      </c>
      <c r="C6327" t="s">
        <v>6797</v>
      </c>
      <c r="D6327">
        <v>1</v>
      </c>
      <c r="E6327" s="160">
        <v>45712</v>
      </c>
      <c r="F6327" s="160">
        <v>45715</v>
      </c>
      <c r="G6327" s="160"/>
      <c r="H6327" s="160"/>
    </row>
    <row r="6328" spans="2:8">
      <c r="B6328" t="s">
        <v>4487</v>
      </c>
      <c r="C6328" t="s">
        <v>6798</v>
      </c>
      <c r="D6328">
        <v>1</v>
      </c>
      <c r="E6328" s="160">
        <v>45717</v>
      </c>
      <c r="F6328" s="160">
        <v>45720</v>
      </c>
      <c r="G6328" s="160"/>
      <c r="H6328" s="160"/>
    </row>
    <row r="6329" spans="2:8">
      <c r="B6329" t="s">
        <v>4525</v>
      </c>
      <c r="C6329" t="s">
        <v>4526</v>
      </c>
      <c r="D6329">
        <v>1</v>
      </c>
      <c r="E6329" s="160">
        <v>45724</v>
      </c>
      <c r="F6329" s="160">
        <v>45726</v>
      </c>
      <c r="G6329" s="160"/>
      <c r="H6329" s="160"/>
    </row>
    <row r="6330" spans="2:8">
      <c r="B6330" t="s">
        <v>4384</v>
      </c>
      <c r="C6330" t="s">
        <v>4385</v>
      </c>
      <c r="D6330">
        <v>1</v>
      </c>
      <c r="E6330" s="160">
        <v>45712</v>
      </c>
      <c r="F6330" s="160">
        <v>45713</v>
      </c>
      <c r="G6330" s="160"/>
      <c r="H6330" s="160"/>
    </row>
    <row r="6331" spans="2:8">
      <c r="B6331" t="s">
        <v>4455</v>
      </c>
      <c r="C6331" t="s">
        <v>6799</v>
      </c>
      <c r="D6331">
        <v>1</v>
      </c>
      <c r="E6331" s="160">
        <v>45714</v>
      </c>
      <c r="F6331" s="160">
        <v>45717</v>
      </c>
      <c r="G6331" s="160"/>
      <c r="H6331" s="160"/>
    </row>
    <row r="6332" spans="2:8">
      <c r="B6332" t="s">
        <v>4496</v>
      </c>
      <c r="C6332" t="s">
        <v>6800</v>
      </c>
      <c r="D6332">
        <v>1</v>
      </c>
      <c r="E6332" s="160">
        <v>45718</v>
      </c>
      <c r="F6332" s="160">
        <v>45720</v>
      </c>
      <c r="G6332" s="160"/>
      <c r="H6332" s="160"/>
    </row>
    <row r="6333" spans="2:8" ht="14.45" customHeight="1">
      <c r="B6333" t="s">
        <v>4550</v>
      </c>
      <c r="C6333" t="s">
        <v>4551</v>
      </c>
      <c r="D6333">
        <v>1</v>
      </c>
      <c r="E6333" s="160">
        <v>45727</v>
      </c>
      <c r="F6333" s="160">
        <v>45728</v>
      </c>
      <c r="G6333" s="160"/>
      <c r="H6333" s="160"/>
    </row>
    <row r="6334" spans="2:8" ht="14.45" customHeight="1">
      <c r="B6334" t="s">
        <v>10411</v>
      </c>
      <c r="C6334" t="s">
        <v>8465</v>
      </c>
      <c r="D6334">
        <v>1</v>
      </c>
      <c r="E6334" s="160">
        <v>45701</v>
      </c>
      <c r="F6334" s="160">
        <v>45720</v>
      </c>
      <c r="G6334" s="160"/>
      <c r="H6334" s="160"/>
    </row>
    <row r="6335" spans="2:8" ht="14.45" customHeight="1">
      <c r="B6335" t="s">
        <v>10412</v>
      </c>
      <c r="C6335" t="s">
        <v>7208</v>
      </c>
      <c r="D6335">
        <v>1</v>
      </c>
      <c r="E6335" s="160">
        <v>45729</v>
      </c>
      <c r="F6335" s="160">
        <v>45731</v>
      </c>
      <c r="G6335" s="160"/>
      <c r="H6335" s="160"/>
    </row>
    <row r="6336" spans="2:8">
      <c r="B6336" t="s">
        <v>10413</v>
      </c>
      <c r="C6336" t="s">
        <v>7209</v>
      </c>
      <c r="D6336">
        <v>1</v>
      </c>
      <c r="E6336" s="160">
        <v>45732</v>
      </c>
      <c r="F6336" s="160">
        <v>45733</v>
      </c>
      <c r="G6336" s="160"/>
      <c r="H6336" s="160"/>
    </row>
    <row r="6337" spans="2:8">
      <c r="B6337" t="s">
        <v>10414</v>
      </c>
      <c r="C6337" t="s">
        <v>7210</v>
      </c>
      <c r="D6337">
        <v>1</v>
      </c>
      <c r="E6337" s="160">
        <v>45734</v>
      </c>
      <c r="F6337" s="160">
        <v>45736</v>
      </c>
      <c r="G6337" s="160"/>
      <c r="H6337" s="160"/>
    </row>
    <row r="6338" spans="2:8">
      <c r="B6338" t="s">
        <v>10415</v>
      </c>
      <c r="C6338" t="s">
        <v>7211</v>
      </c>
      <c r="D6338">
        <v>1</v>
      </c>
      <c r="E6338" s="160">
        <v>45738</v>
      </c>
      <c r="F6338" s="160">
        <v>45739</v>
      </c>
      <c r="G6338" s="160"/>
      <c r="H6338" s="160"/>
    </row>
    <row r="6339" spans="2:8">
      <c r="B6339" t="s">
        <v>10416</v>
      </c>
      <c r="C6339" t="s">
        <v>7212</v>
      </c>
      <c r="D6339">
        <v>1</v>
      </c>
      <c r="E6339" s="160">
        <v>45755</v>
      </c>
      <c r="F6339" s="160">
        <v>45756</v>
      </c>
      <c r="G6339" s="160"/>
      <c r="H6339" s="160"/>
    </row>
    <row r="6340" spans="2:8">
      <c r="B6340" t="s">
        <v>10417</v>
      </c>
      <c r="C6340" t="s">
        <v>7213</v>
      </c>
      <c r="D6340">
        <v>1</v>
      </c>
      <c r="E6340" s="160">
        <v>45732</v>
      </c>
      <c r="F6340" s="160">
        <v>45733</v>
      </c>
      <c r="G6340" s="160"/>
      <c r="H6340" s="160"/>
    </row>
    <row r="6341" spans="2:8">
      <c r="B6341" t="s">
        <v>10418</v>
      </c>
      <c r="C6341" t="s">
        <v>7214</v>
      </c>
      <c r="D6341">
        <v>1</v>
      </c>
      <c r="E6341" s="160">
        <v>45734</v>
      </c>
      <c r="F6341" s="160">
        <v>45735</v>
      </c>
      <c r="G6341" s="160"/>
      <c r="H6341" s="160"/>
    </row>
    <row r="6342" spans="2:8">
      <c r="B6342" t="s">
        <v>10419</v>
      </c>
      <c r="C6342" t="s">
        <v>7215</v>
      </c>
      <c r="D6342">
        <v>1</v>
      </c>
      <c r="E6342" s="160">
        <v>45736</v>
      </c>
      <c r="F6342" s="160">
        <v>45738</v>
      </c>
      <c r="G6342" s="160"/>
      <c r="H6342" s="160"/>
    </row>
    <row r="6343" spans="2:8">
      <c r="B6343" t="s">
        <v>10420</v>
      </c>
      <c r="C6343" t="s">
        <v>7216</v>
      </c>
      <c r="D6343">
        <v>1</v>
      </c>
      <c r="E6343" s="160">
        <v>45739</v>
      </c>
      <c r="F6343" s="160">
        <v>45740</v>
      </c>
      <c r="G6343" s="160"/>
      <c r="H6343" s="160"/>
    </row>
    <row r="6344" spans="2:8">
      <c r="B6344" t="s">
        <v>10421</v>
      </c>
      <c r="C6344" t="s">
        <v>7217</v>
      </c>
      <c r="D6344">
        <v>1</v>
      </c>
      <c r="E6344" s="160">
        <v>45755</v>
      </c>
      <c r="F6344" s="160">
        <v>45756</v>
      </c>
      <c r="G6344" s="160"/>
      <c r="H6344" s="160"/>
    </row>
    <row r="6345" spans="2:8">
      <c r="B6345" t="s">
        <v>10422</v>
      </c>
      <c r="C6345" t="s">
        <v>8218</v>
      </c>
      <c r="D6345">
        <v>1</v>
      </c>
      <c r="E6345" s="160">
        <v>45734</v>
      </c>
      <c r="F6345" s="160">
        <v>45735</v>
      </c>
      <c r="G6345" s="160"/>
      <c r="H6345" s="160"/>
    </row>
    <row r="6346" spans="2:8">
      <c r="B6346" t="s">
        <v>10423</v>
      </c>
      <c r="C6346" t="s">
        <v>8219</v>
      </c>
      <c r="D6346">
        <v>1</v>
      </c>
      <c r="E6346" s="160">
        <v>45736</v>
      </c>
      <c r="F6346" s="160">
        <v>45738</v>
      </c>
      <c r="G6346" s="160"/>
      <c r="H6346" s="160"/>
    </row>
    <row r="6347" spans="2:8">
      <c r="B6347" t="s">
        <v>10424</v>
      </c>
      <c r="C6347" t="s">
        <v>8220</v>
      </c>
      <c r="D6347">
        <v>1</v>
      </c>
      <c r="E6347" s="160">
        <v>45739</v>
      </c>
      <c r="F6347" s="160">
        <v>45740</v>
      </c>
      <c r="G6347" s="160"/>
      <c r="H6347" s="160"/>
    </row>
    <row r="6348" spans="2:8">
      <c r="B6348" t="s">
        <v>10425</v>
      </c>
      <c r="C6348" t="s">
        <v>8221</v>
      </c>
      <c r="D6348">
        <v>1</v>
      </c>
      <c r="E6348" s="160">
        <v>45741</v>
      </c>
      <c r="F6348" s="160">
        <v>45742</v>
      </c>
      <c r="G6348" s="160"/>
      <c r="H6348" s="160"/>
    </row>
    <row r="6349" spans="2:8">
      <c r="B6349" t="s">
        <v>10426</v>
      </c>
      <c r="C6349" t="s">
        <v>8222</v>
      </c>
      <c r="D6349">
        <v>1</v>
      </c>
      <c r="E6349" s="160">
        <v>45755</v>
      </c>
      <c r="F6349" s="160">
        <v>45756</v>
      </c>
      <c r="G6349" s="160"/>
      <c r="H6349" s="160"/>
    </row>
    <row r="6350" spans="2:8">
      <c r="B6350" t="s">
        <v>10427</v>
      </c>
      <c r="C6350" t="s">
        <v>7218</v>
      </c>
      <c r="D6350">
        <v>1</v>
      </c>
      <c r="E6350" s="160">
        <v>45736</v>
      </c>
      <c r="F6350" s="160">
        <v>45738</v>
      </c>
      <c r="G6350" s="160">
        <v>45878</v>
      </c>
      <c r="H6350" s="160">
        <v>45879</v>
      </c>
    </row>
    <row r="6351" spans="2:8" ht="14.45" customHeight="1">
      <c r="B6351" t="s">
        <v>10428</v>
      </c>
      <c r="C6351" t="s">
        <v>7219</v>
      </c>
      <c r="D6351">
        <v>1</v>
      </c>
      <c r="E6351" s="160">
        <v>45739</v>
      </c>
      <c r="F6351" s="160">
        <v>45740</v>
      </c>
      <c r="G6351" s="160">
        <v>45880</v>
      </c>
      <c r="H6351" s="160">
        <v>45881</v>
      </c>
    </row>
    <row r="6352" spans="2:8" ht="14.45" customHeight="1">
      <c r="B6352" t="s">
        <v>10429</v>
      </c>
      <c r="C6352" t="s">
        <v>7220</v>
      </c>
      <c r="D6352">
        <v>1</v>
      </c>
      <c r="E6352" s="160">
        <v>45741</v>
      </c>
      <c r="F6352" s="160">
        <v>45743</v>
      </c>
      <c r="G6352" s="160">
        <v>45882</v>
      </c>
      <c r="H6352" s="160">
        <v>45885</v>
      </c>
    </row>
    <row r="6353" spans="2:8" ht="14.45" customHeight="1">
      <c r="B6353" t="s">
        <v>10430</v>
      </c>
      <c r="C6353" t="s">
        <v>7221</v>
      </c>
      <c r="D6353">
        <v>1</v>
      </c>
      <c r="E6353" s="160">
        <v>45745</v>
      </c>
      <c r="F6353" s="160">
        <v>45746</v>
      </c>
      <c r="G6353" s="160">
        <v>45916</v>
      </c>
      <c r="H6353" s="160">
        <v>45920</v>
      </c>
    </row>
    <row r="6354" spans="2:8">
      <c r="B6354" t="s">
        <v>10431</v>
      </c>
      <c r="C6354" t="s">
        <v>7222</v>
      </c>
      <c r="D6354">
        <v>1</v>
      </c>
      <c r="E6354" s="160">
        <v>45755</v>
      </c>
      <c r="F6354" s="160">
        <v>45756</v>
      </c>
      <c r="G6354" s="160">
        <v>45896</v>
      </c>
      <c r="H6354" s="160">
        <v>45897</v>
      </c>
    </row>
    <row r="6355" spans="2:8" ht="14.45" customHeight="1">
      <c r="B6355" t="s">
        <v>10432</v>
      </c>
      <c r="C6355" t="s">
        <v>7223</v>
      </c>
      <c r="D6355">
        <v>1</v>
      </c>
      <c r="E6355" s="160">
        <v>45739</v>
      </c>
      <c r="F6355" s="160">
        <v>45740</v>
      </c>
      <c r="G6355" s="160">
        <v>45880</v>
      </c>
      <c r="H6355" s="160">
        <v>45902</v>
      </c>
    </row>
    <row r="6356" spans="2:8">
      <c r="B6356" t="s">
        <v>10433</v>
      </c>
      <c r="C6356" t="s">
        <v>7224</v>
      </c>
      <c r="D6356">
        <v>1</v>
      </c>
      <c r="E6356" s="160">
        <v>45741</v>
      </c>
      <c r="F6356" s="160">
        <v>45742</v>
      </c>
      <c r="G6356" s="160">
        <v>45882</v>
      </c>
      <c r="H6356" s="160">
        <v>45904</v>
      </c>
    </row>
    <row r="6357" spans="2:8">
      <c r="B6357" t="s">
        <v>10434</v>
      </c>
      <c r="C6357" t="s">
        <v>7225</v>
      </c>
      <c r="D6357">
        <v>1</v>
      </c>
      <c r="E6357" s="160">
        <v>45743</v>
      </c>
      <c r="F6357" s="160">
        <v>45745</v>
      </c>
      <c r="G6357" s="160">
        <v>45885</v>
      </c>
      <c r="H6357" s="160">
        <v>45906</v>
      </c>
    </row>
    <row r="6358" spans="2:8">
      <c r="B6358" t="s">
        <v>10435</v>
      </c>
      <c r="C6358" t="s">
        <v>7226</v>
      </c>
      <c r="D6358">
        <v>1</v>
      </c>
      <c r="E6358" s="160">
        <v>45746</v>
      </c>
      <c r="F6358" s="160">
        <v>45747</v>
      </c>
      <c r="G6358" s="160">
        <v>45916</v>
      </c>
      <c r="H6358" s="160">
        <v>45920</v>
      </c>
    </row>
    <row r="6359" spans="2:8">
      <c r="B6359" t="s">
        <v>10436</v>
      </c>
      <c r="C6359" t="s">
        <v>7227</v>
      </c>
      <c r="D6359">
        <v>1</v>
      </c>
      <c r="E6359" s="160">
        <v>45748</v>
      </c>
      <c r="F6359" s="160">
        <v>45749</v>
      </c>
      <c r="G6359" s="160">
        <v>45889</v>
      </c>
      <c r="H6359" s="160"/>
    </row>
    <row r="6360" spans="2:8">
      <c r="B6360" t="s">
        <v>3761</v>
      </c>
      <c r="C6360" t="s">
        <v>3762</v>
      </c>
      <c r="D6360">
        <v>1</v>
      </c>
      <c r="E6360" s="160">
        <v>45741</v>
      </c>
      <c r="F6360" s="160">
        <v>45742</v>
      </c>
      <c r="G6360" s="160">
        <v>45900</v>
      </c>
      <c r="H6360" s="160">
        <v>45902</v>
      </c>
    </row>
    <row r="6361" spans="2:8">
      <c r="B6361" t="s">
        <v>3812</v>
      </c>
      <c r="C6361" t="s">
        <v>3813</v>
      </c>
      <c r="D6361">
        <v>1</v>
      </c>
      <c r="E6361" s="160">
        <v>45743</v>
      </c>
      <c r="F6361" s="160">
        <v>45745</v>
      </c>
      <c r="G6361" s="160">
        <v>45902</v>
      </c>
      <c r="H6361" s="160">
        <v>45904</v>
      </c>
    </row>
    <row r="6362" spans="2:8" ht="14.45" customHeight="1">
      <c r="B6362" t="s">
        <v>3917</v>
      </c>
      <c r="C6362" t="s">
        <v>3918</v>
      </c>
      <c r="D6362">
        <v>1</v>
      </c>
      <c r="E6362" s="160">
        <v>45746</v>
      </c>
      <c r="F6362" s="160">
        <v>45747</v>
      </c>
      <c r="G6362" s="160">
        <v>45904</v>
      </c>
      <c r="H6362" s="160">
        <v>45906</v>
      </c>
    </row>
    <row r="6363" spans="2:8" ht="14.45" customHeight="1">
      <c r="B6363" t="s">
        <v>4029</v>
      </c>
      <c r="C6363" t="s">
        <v>4030</v>
      </c>
      <c r="D6363">
        <v>1</v>
      </c>
      <c r="E6363" s="160">
        <v>45748</v>
      </c>
      <c r="F6363" s="160">
        <v>45749</v>
      </c>
      <c r="G6363" s="160">
        <v>45916</v>
      </c>
      <c r="H6363" s="160">
        <v>45920</v>
      </c>
    </row>
    <row r="6364" spans="2:8" ht="14.45" customHeight="1">
      <c r="B6364" t="s">
        <v>4403</v>
      </c>
      <c r="C6364" t="s">
        <v>4404</v>
      </c>
      <c r="D6364">
        <v>1</v>
      </c>
      <c r="E6364" s="160">
        <v>45750</v>
      </c>
      <c r="F6364" s="160">
        <v>45752</v>
      </c>
      <c r="G6364" s="160"/>
      <c r="H6364" s="160"/>
    </row>
    <row r="6365" spans="2:8" ht="14.45" customHeight="1">
      <c r="B6365" t="s">
        <v>3551</v>
      </c>
      <c r="C6365" t="s">
        <v>3552</v>
      </c>
      <c r="D6365">
        <v>1</v>
      </c>
      <c r="E6365" s="160">
        <v>45743</v>
      </c>
      <c r="F6365" s="160">
        <v>45745</v>
      </c>
      <c r="G6365" s="160">
        <v>45900</v>
      </c>
      <c r="H6365" s="160">
        <v>45902</v>
      </c>
    </row>
    <row r="6366" spans="2:8" ht="14.45" customHeight="1">
      <c r="B6366" t="s">
        <v>3645</v>
      </c>
      <c r="C6366" t="s">
        <v>3646</v>
      </c>
      <c r="D6366">
        <v>1</v>
      </c>
      <c r="E6366" s="160">
        <v>45746</v>
      </c>
      <c r="F6366" s="160">
        <v>45747</v>
      </c>
      <c r="G6366" s="160">
        <v>45902</v>
      </c>
      <c r="H6366" s="160">
        <v>45904</v>
      </c>
    </row>
    <row r="6367" spans="2:8" ht="14.45" customHeight="1">
      <c r="B6367" t="s">
        <v>3763</v>
      </c>
      <c r="C6367" t="s">
        <v>3764</v>
      </c>
      <c r="D6367">
        <v>1</v>
      </c>
      <c r="E6367" s="160">
        <v>45748</v>
      </c>
      <c r="F6367" s="160">
        <v>45749</v>
      </c>
      <c r="G6367" s="160">
        <v>45904</v>
      </c>
      <c r="H6367" s="160">
        <v>45906</v>
      </c>
    </row>
    <row r="6368" spans="2:8">
      <c r="B6368" t="s">
        <v>4031</v>
      </c>
      <c r="C6368" t="s">
        <v>4032</v>
      </c>
      <c r="D6368">
        <v>1</v>
      </c>
      <c r="E6368" s="160">
        <v>45750</v>
      </c>
      <c r="F6368" s="160">
        <v>45752</v>
      </c>
      <c r="G6368" s="160">
        <v>45916</v>
      </c>
      <c r="H6368" s="160">
        <v>45920</v>
      </c>
    </row>
    <row r="6369" spans="2:8" ht="14.45" customHeight="1">
      <c r="B6369" t="s">
        <v>4179</v>
      </c>
      <c r="C6369" t="s">
        <v>4180</v>
      </c>
      <c r="D6369">
        <v>1</v>
      </c>
      <c r="E6369" s="160">
        <v>45753</v>
      </c>
      <c r="F6369" s="160">
        <v>45754</v>
      </c>
      <c r="G6369" s="160"/>
      <c r="H6369" s="160"/>
    </row>
    <row r="6370" spans="2:8" ht="14.45" customHeight="1">
      <c r="B6370" t="s">
        <v>3501</v>
      </c>
      <c r="C6370" t="s">
        <v>3502</v>
      </c>
      <c r="D6370">
        <v>1</v>
      </c>
      <c r="E6370" s="160">
        <v>45746</v>
      </c>
      <c r="F6370" s="160">
        <v>45747</v>
      </c>
      <c r="G6370" s="160">
        <v>45900</v>
      </c>
      <c r="H6370" s="160">
        <v>45902</v>
      </c>
    </row>
    <row r="6371" spans="2:8" ht="14.45" customHeight="1">
      <c r="B6371" t="s">
        <v>3553</v>
      </c>
      <c r="C6371" t="s">
        <v>3554</v>
      </c>
      <c r="D6371">
        <v>1</v>
      </c>
      <c r="E6371" s="160">
        <v>45748</v>
      </c>
      <c r="F6371" s="160">
        <v>45749</v>
      </c>
      <c r="G6371" s="160">
        <v>45902</v>
      </c>
      <c r="H6371" s="160">
        <v>45904</v>
      </c>
    </row>
    <row r="6372" spans="2:8">
      <c r="B6372" t="s">
        <v>3600</v>
      </c>
      <c r="C6372" t="s">
        <v>3601</v>
      </c>
      <c r="D6372">
        <v>1</v>
      </c>
      <c r="E6372" s="160">
        <v>45750</v>
      </c>
      <c r="F6372" s="160">
        <v>45752</v>
      </c>
      <c r="G6372" s="160">
        <v>45904</v>
      </c>
      <c r="H6372" s="160">
        <v>45906</v>
      </c>
    </row>
    <row r="6373" spans="2:8">
      <c r="B6373" t="s">
        <v>3690</v>
      </c>
      <c r="C6373" t="s">
        <v>3691</v>
      </c>
      <c r="D6373">
        <v>1</v>
      </c>
      <c r="E6373" s="160">
        <v>45753</v>
      </c>
      <c r="F6373" s="160">
        <v>45754</v>
      </c>
      <c r="G6373" s="160">
        <v>45916</v>
      </c>
      <c r="H6373" s="160">
        <v>45920</v>
      </c>
    </row>
    <row r="6374" spans="2:8" ht="14.45" customHeight="1">
      <c r="B6374" t="s">
        <v>3849</v>
      </c>
      <c r="C6374" t="s">
        <v>3850</v>
      </c>
      <c r="D6374">
        <v>1</v>
      </c>
      <c r="E6374" s="160">
        <v>45755</v>
      </c>
      <c r="F6374" s="160">
        <v>45756</v>
      </c>
      <c r="G6374" s="160"/>
      <c r="H6374" s="160"/>
    </row>
    <row r="6375" spans="2:8" ht="14.45" customHeight="1">
      <c r="B6375" t="s">
        <v>10437</v>
      </c>
      <c r="C6375" t="s">
        <v>8223</v>
      </c>
      <c r="D6375">
        <v>1</v>
      </c>
      <c r="E6375" s="160">
        <v>45748</v>
      </c>
      <c r="F6375" s="160">
        <v>45749</v>
      </c>
      <c r="G6375" s="160">
        <v>45889</v>
      </c>
      <c r="H6375" s="160">
        <v>45890</v>
      </c>
    </row>
    <row r="6376" spans="2:8" ht="14.45" customHeight="1">
      <c r="B6376" t="s">
        <v>10438</v>
      </c>
      <c r="C6376" t="s">
        <v>8224</v>
      </c>
      <c r="D6376">
        <v>1</v>
      </c>
      <c r="E6376" s="160">
        <v>45750</v>
      </c>
      <c r="F6376" s="160">
        <v>45752</v>
      </c>
      <c r="G6376" s="160">
        <v>45892</v>
      </c>
      <c r="H6376" s="160">
        <v>45893</v>
      </c>
    </row>
    <row r="6377" spans="2:8" ht="14.45" customHeight="1">
      <c r="B6377" t="s">
        <v>10439</v>
      </c>
      <c r="C6377" t="s">
        <v>8225</v>
      </c>
      <c r="D6377">
        <v>1</v>
      </c>
      <c r="E6377" s="160">
        <v>45753</v>
      </c>
      <c r="F6377" s="160">
        <v>45754</v>
      </c>
      <c r="G6377" s="160">
        <v>45894</v>
      </c>
      <c r="H6377" s="160">
        <v>45895</v>
      </c>
    </row>
    <row r="6378" spans="2:8">
      <c r="B6378" t="s">
        <v>10440</v>
      </c>
      <c r="C6378" t="s">
        <v>8226</v>
      </c>
      <c r="D6378">
        <v>1</v>
      </c>
      <c r="E6378" s="160">
        <v>45755</v>
      </c>
      <c r="F6378" s="160">
        <v>45756</v>
      </c>
      <c r="G6378" s="160"/>
      <c r="H6378" s="160"/>
    </row>
    <row r="6379" spans="2:8">
      <c r="B6379" t="s">
        <v>10441</v>
      </c>
      <c r="C6379" t="s">
        <v>8227</v>
      </c>
      <c r="D6379">
        <v>1</v>
      </c>
      <c r="E6379" s="160">
        <v>45757</v>
      </c>
      <c r="F6379" s="160">
        <v>45759</v>
      </c>
      <c r="G6379" s="160"/>
      <c r="H6379" s="160"/>
    </row>
    <row r="6380" spans="2:8">
      <c r="B6380" t="s">
        <v>10442</v>
      </c>
      <c r="C6380" t="s">
        <v>7228</v>
      </c>
      <c r="D6380">
        <v>1</v>
      </c>
      <c r="E6380" s="160">
        <v>45750</v>
      </c>
      <c r="F6380" s="160">
        <v>45752</v>
      </c>
      <c r="G6380" s="160">
        <v>45892</v>
      </c>
      <c r="H6380" s="160">
        <v>45893</v>
      </c>
    </row>
    <row r="6381" spans="2:8">
      <c r="B6381" t="s">
        <v>10443</v>
      </c>
      <c r="C6381" t="s">
        <v>7229</v>
      </c>
      <c r="D6381">
        <v>1</v>
      </c>
      <c r="E6381" s="160">
        <v>45753</v>
      </c>
      <c r="F6381" s="160">
        <v>45754</v>
      </c>
      <c r="G6381" s="160">
        <v>45894</v>
      </c>
      <c r="H6381" s="160">
        <v>45895</v>
      </c>
    </row>
    <row r="6382" spans="2:8">
      <c r="B6382" t="s">
        <v>10444</v>
      </c>
      <c r="C6382" t="s">
        <v>7230</v>
      </c>
      <c r="D6382">
        <v>1</v>
      </c>
      <c r="E6382" s="160">
        <v>45755</v>
      </c>
      <c r="F6382" s="160">
        <v>45756</v>
      </c>
      <c r="G6382" s="160">
        <v>45896</v>
      </c>
      <c r="H6382" s="160">
        <v>45897</v>
      </c>
    </row>
    <row r="6383" spans="2:8">
      <c r="B6383" t="s">
        <v>10445</v>
      </c>
      <c r="C6383" t="s">
        <v>7231</v>
      </c>
      <c r="D6383">
        <v>1</v>
      </c>
      <c r="E6383" s="160">
        <v>45757</v>
      </c>
      <c r="F6383" s="160">
        <v>45759</v>
      </c>
      <c r="G6383" s="160">
        <v>45899</v>
      </c>
      <c r="H6383" s="160"/>
    </row>
    <row r="6384" spans="2:8">
      <c r="B6384" t="s">
        <v>10446</v>
      </c>
      <c r="C6384" t="s">
        <v>7232</v>
      </c>
      <c r="D6384">
        <v>1</v>
      </c>
      <c r="E6384" s="160">
        <v>45760</v>
      </c>
      <c r="F6384" s="160">
        <v>45762</v>
      </c>
      <c r="G6384" s="160"/>
      <c r="H6384" s="160"/>
    </row>
    <row r="6385" spans="2:8">
      <c r="B6385" t="s">
        <v>10447</v>
      </c>
      <c r="C6385" t="s">
        <v>7233</v>
      </c>
      <c r="D6385">
        <v>1</v>
      </c>
      <c r="E6385" s="160">
        <v>45753</v>
      </c>
      <c r="F6385" s="160">
        <v>45754</v>
      </c>
      <c r="G6385" s="160">
        <v>45894</v>
      </c>
      <c r="H6385" s="160">
        <v>45895</v>
      </c>
    </row>
    <row r="6386" spans="2:8">
      <c r="B6386" t="s">
        <v>10448</v>
      </c>
      <c r="C6386" t="s">
        <v>7234</v>
      </c>
      <c r="D6386">
        <v>1</v>
      </c>
      <c r="E6386" s="160">
        <v>45755</v>
      </c>
      <c r="F6386" s="160">
        <v>45756</v>
      </c>
      <c r="G6386" s="160">
        <v>45896</v>
      </c>
      <c r="H6386" s="160">
        <v>45897</v>
      </c>
    </row>
    <row r="6387" spans="2:8" ht="14.45" customHeight="1">
      <c r="B6387" t="s">
        <v>10449</v>
      </c>
      <c r="C6387" t="s">
        <v>7235</v>
      </c>
      <c r="D6387">
        <v>1</v>
      </c>
      <c r="E6387" s="160">
        <v>45757</v>
      </c>
      <c r="F6387" s="160">
        <v>45759</v>
      </c>
      <c r="G6387" s="160">
        <v>45899</v>
      </c>
      <c r="H6387" s="160">
        <v>45900</v>
      </c>
    </row>
    <row r="6388" spans="2:8" ht="14.45" customHeight="1">
      <c r="B6388" t="s">
        <v>10450</v>
      </c>
      <c r="C6388" t="s">
        <v>7236</v>
      </c>
      <c r="D6388">
        <v>1</v>
      </c>
      <c r="E6388" s="160">
        <v>45760</v>
      </c>
      <c r="F6388" s="160">
        <v>45761</v>
      </c>
      <c r="G6388" s="160"/>
      <c r="H6388" s="160"/>
    </row>
    <row r="6389" spans="2:8" ht="14.45" customHeight="1">
      <c r="B6389" t="s">
        <v>10451</v>
      </c>
      <c r="C6389" t="s">
        <v>7237</v>
      </c>
      <c r="D6389">
        <v>1</v>
      </c>
      <c r="E6389" s="160">
        <v>45762</v>
      </c>
      <c r="F6389" s="160">
        <v>45763</v>
      </c>
      <c r="G6389" s="160"/>
      <c r="H6389" s="160"/>
    </row>
    <row r="6390" spans="2:8" ht="14.45" customHeight="1">
      <c r="B6390" t="s">
        <v>10452</v>
      </c>
      <c r="C6390" t="s">
        <v>7238</v>
      </c>
      <c r="D6390">
        <v>1</v>
      </c>
      <c r="E6390" s="160">
        <v>45755</v>
      </c>
      <c r="F6390" s="160">
        <v>45756</v>
      </c>
      <c r="G6390" s="160">
        <v>45889</v>
      </c>
      <c r="H6390" s="160">
        <v>45890</v>
      </c>
    </row>
    <row r="6391" spans="2:8" ht="14.45" customHeight="1">
      <c r="B6391" t="s">
        <v>10453</v>
      </c>
      <c r="C6391" t="s">
        <v>7239</v>
      </c>
      <c r="D6391">
        <v>1</v>
      </c>
      <c r="E6391" s="160">
        <v>45757</v>
      </c>
      <c r="F6391" s="160">
        <v>45759</v>
      </c>
      <c r="G6391" s="160">
        <v>45892</v>
      </c>
      <c r="H6391" s="160">
        <v>45893</v>
      </c>
    </row>
    <row r="6392" spans="2:8" ht="14.45" customHeight="1">
      <c r="B6392" t="s">
        <v>10454</v>
      </c>
      <c r="C6392" t="s">
        <v>7240</v>
      </c>
      <c r="D6392">
        <v>1</v>
      </c>
      <c r="E6392" s="160">
        <v>45760</v>
      </c>
      <c r="F6392" s="160">
        <v>45761</v>
      </c>
      <c r="G6392" s="160">
        <v>45895</v>
      </c>
      <c r="H6392" s="160">
        <v>45896</v>
      </c>
    </row>
    <row r="6393" spans="2:8" ht="14.45" customHeight="1">
      <c r="B6393" t="s">
        <v>10455</v>
      </c>
      <c r="C6393" t="s">
        <v>7241</v>
      </c>
      <c r="D6393">
        <v>1</v>
      </c>
      <c r="E6393" s="160">
        <v>45762</v>
      </c>
      <c r="F6393" s="160">
        <v>45763</v>
      </c>
      <c r="G6393" s="160"/>
      <c r="H6393" s="160"/>
    </row>
    <row r="6394" spans="2:8" ht="14.45" customHeight="1">
      <c r="B6394" t="s">
        <v>10456</v>
      </c>
      <c r="C6394" t="s">
        <v>7242</v>
      </c>
      <c r="D6394">
        <v>1</v>
      </c>
      <c r="E6394" s="160">
        <v>45764</v>
      </c>
      <c r="F6394" s="160">
        <v>45766</v>
      </c>
      <c r="G6394" s="160"/>
      <c r="H6394" s="160"/>
    </row>
    <row r="6395" spans="2:8">
      <c r="B6395" t="s">
        <v>10457</v>
      </c>
      <c r="C6395" t="s">
        <v>7243</v>
      </c>
      <c r="D6395">
        <v>1</v>
      </c>
      <c r="E6395" s="160">
        <v>45743</v>
      </c>
      <c r="F6395" s="160">
        <v>45745</v>
      </c>
      <c r="G6395" s="160">
        <v>45885</v>
      </c>
      <c r="H6395" s="160">
        <v>45886</v>
      </c>
    </row>
    <row r="6396" spans="2:8" ht="14.45" customHeight="1">
      <c r="B6396" t="s">
        <v>10458</v>
      </c>
      <c r="C6396" t="s">
        <v>7244</v>
      </c>
      <c r="D6396">
        <v>1</v>
      </c>
      <c r="E6396" s="160">
        <v>45746</v>
      </c>
      <c r="F6396" s="160">
        <v>45747</v>
      </c>
      <c r="G6396" s="160">
        <v>45887</v>
      </c>
      <c r="H6396" s="160">
        <v>45888</v>
      </c>
    </row>
    <row r="6397" spans="2:8">
      <c r="B6397" t="s">
        <v>10459</v>
      </c>
      <c r="C6397" t="s">
        <v>7245</v>
      </c>
      <c r="D6397">
        <v>1</v>
      </c>
      <c r="E6397" s="160">
        <v>45748</v>
      </c>
      <c r="F6397" s="160">
        <v>45749</v>
      </c>
      <c r="G6397" s="160">
        <v>45889</v>
      </c>
      <c r="H6397" s="160">
        <v>45890</v>
      </c>
    </row>
    <row r="6398" spans="2:8" ht="14.45" customHeight="1">
      <c r="B6398" t="s">
        <v>10460</v>
      </c>
      <c r="C6398" t="s">
        <v>7246</v>
      </c>
      <c r="D6398">
        <v>1</v>
      </c>
      <c r="E6398" s="160">
        <v>45750</v>
      </c>
      <c r="F6398" s="160">
        <v>45752</v>
      </c>
      <c r="G6398" s="160"/>
      <c r="H6398" s="160"/>
    </row>
    <row r="6399" spans="2:8">
      <c r="B6399" t="s">
        <v>10461</v>
      </c>
      <c r="C6399" t="s">
        <v>7247</v>
      </c>
      <c r="D6399">
        <v>1</v>
      </c>
      <c r="E6399" s="160">
        <v>45753</v>
      </c>
      <c r="F6399" s="160">
        <v>45754</v>
      </c>
      <c r="G6399" s="160"/>
      <c r="H6399" s="160"/>
    </row>
    <row r="6400" spans="2:8">
      <c r="B6400" t="s">
        <v>3602</v>
      </c>
      <c r="C6400" t="s">
        <v>3603</v>
      </c>
      <c r="D6400">
        <v>1</v>
      </c>
      <c r="E6400" s="160">
        <v>45750</v>
      </c>
      <c r="F6400" s="160">
        <v>45752</v>
      </c>
      <c r="G6400" s="160"/>
      <c r="H6400" s="160"/>
    </row>
    <row r="6401" spans="2:8" ht="14.45" customHeight="1">
      <c r="B6401" t="s">
        <v>3647</v>
      </c>
      <c r="C6401" t="s">
        <v>3648</v>
      </c>
      <c r="D6401">
        <v>1</v>
      </c>
      <c r="E6401" s="160">
        <v>45753</v>
      </c>
      <c r="F6401" s="160">
        <v>45754</v>
      </c>
      <c r="G6401" s="160"/>
      <c r="H6401" s="160"/>
    </row>
    <row r="6402" spans="2:8" ht="14.45" customHeight="1">
      <c r="B6402" t="s">
        <v>3765</v>
      </c>
      <c r="C6402" t="s">
        <v>3766</v>
      </c>
      <c r="D6402">
        <v>1</v>
      </c>
      <c r="E6402" s="160">
        <v>45753</v>
      </c>
      <c r="F6402" s="160">
        <v>45754</v>
      </c>
      <c r="G6402" s="160"/>
      <c r="H6402" s="160"/>
    </row>
    <row r="6403" spans="2:8" ht="14.45" customHeight="1">
      <c r="B6403" t="s">
        <v>3814</v>
      </c>
      <c r="C6403" t="s">
        <v>3815</v>
      </c>
      <c r="D6403">
        <v>1</v>
      </c>
      <c r="E6403" s="160">
        <v>45755</v>
      </c>
      <c r="F6403" s="160">
        <v>45756</v>
      </c>
      <c r="G6403" s="160"/>
      <c r="H6403" s="160"/>
    </row>
    <row r="6404" spans="2:8">
      <c r="B6404" t="s">
        <v>4080</v>
      </c>
      <c r="C6404" t="s">
        <v>4081</v>
      </c>
      <c r="D6404">
        <v>1</v>
      </c>
      <c r="E6404" s="160">
        <v>45745</v>
      </c>
      <c r="F6404" s="160">
        <v>45746</v>
      </c>
      <c r="G6404" s="160"/>
      <c r="H6404" s="160"/>
    </row>
    <row r="6405" spans="2:8">
      <c r="B6405" t="s">
        <v>4112</v>
      </c>
      <c r="C6405" t="s">
        <v>4113</v>
      </c>
      <c r="D6405">
        <v>1</v>
      </c>
      <c r="E6405" s="160">
        <v>45747</v>
      </c>
      <c r="F6405" s="160">
        <v>45748</v>
      </c>
      <c r="G6405" s="160"/>
      <c r="H6405" s="160"/>
    </row>
    <row r="6406" spans="2:8" ht="14.45" customHeight="1">
      <c r="B6406" t="s">
        <v>3851</v>
      </c>
      <c r="C6406" t="s">
        <v>3852</v>
      </c>
      <c r="D6406">
        <v>1</v>
      </c>
      <c r="E6406" s="160">
        <v>45746</v>
      </c>
      <c r="F6406" s="160">
        <v>45747</v>
      </c>
      <c r="G6406" s="160"/>
      <c r="H6406" s="160"/>
    </row>
    <row r="6407" spans="2:8" ht="14.45" customHeight="1">
      <c r="B6407" t="s">
        <v>3919</v>
      </c>
      <c r="C6407" t="s">
        <v>3920</v>
      </c>
      <c r="D6407">
        <v>1</v>
      </c>
      <c r="E6407" s="160">
        <v>45748</v>
      </c>
      <c r="F6407" s="160">
        <v>45749</v>
      </c>
      <c r="G6407" s="160"/>
      <c r="H6407" s="160"/>
    </row>
    <row r="6408" spans="2:8">
      <c r="B6408" t="s">
        <v>3984</v>
      </c>
      <c r="C6408" t="s">
        <v>3985</v>
      </c>
      <c r="D6408">
        <v>1</v>
      </c>
      <c r="E6408" s="160">
        <v>45750</v>
      </c>
      <c r="F6408" s="160">
        <v>45752</v>
      </c>
      <c r="G6408" s="160"/>
      <c r="H6408" s="160"/>
    </row>
    <row r="6409" spans="2:8">
      <c r="B6409" t="s">
        <v>4033</v>
      </c>
      <c r="C6409" t="s">
        <v>4034</v>
      </c>
      <c r="D6409">
        <v>1</v>
      </c>
      <c r="E6409" s="160">
        <v>45753</v>
      </c>
      <c r="F6409" s="160">
        <v>45754</v>
      </c>
      <c r="G6409" s="160"/>
      <c r="H6409" s="160"/>
    </row>
    <row r="6410" spans="2:8">
      <c r="B6410" t="s">
        <v>3921</v>
      </c>
      <c r="C6410" t="s">
        <v>3922</v>
      </c>
      <c r="D6410">
        <v>1</v>
      </c>
      <c r="E6410" s="160">
        <v>45748</v>
      </c>
      <c r="F6410" s="160">
        <v>45749</v>
      </c>
      <c r="G6410" s="160"/>
      <c r="H6410" s="160"/>
    </row>
    <row r="6411" spans="2:8">
      <c r="B6411" t="s">
        <v>3986</v>
      </c>
      <c r="C6411" t="s">
        <v>3987</v>
      </c>
      <c r="D6411">
        <v>1</v>
      </c>
      <c r="E6411" s="160">
        <v>45750</v>
      </c>
      <c r="F6411" s="160">
        <v>45752</v>
      </c>
      <c r="G6411" s="160"/>
      <c r="H6411" s="160"/>
    </row>
    <row r="6412" spans="2:8">
      <c r="B6412" t="s">
        <v>4035</v>
      </c>
      <c r="C6412" t="s">
        <v>4036</v>
      </c>
      <c r="D6412">
        <v>1</v>
      </c>
      <c r="E6412" s="160">
        <v>45753</v>
      </c>
      <c r="F6412" s="160">
        <v>45754</v>
      </c>
      <c r="G6412" s="160"/>
      <c r="H6412" s="160"/>
    </row>
    <row r="6413" spans="2:8">
      <c r="B6413" t="s">
        <v>4147</v>
      </c>
      <c r="C6413" t="s">
        <v>4148</v>
      </c>
      <c r="D6413">
        <v>1</v>
      </c>
      <c r="E6413" s="160">
        <v>45755</v>
      </c>
      <c r="F6413" s="160">
        <v>45756</v>
      </c>
      <c r="G6413" s="160"/>
      <c r="H6413" s="160"/>
    </row>
    <row r="6414" spans="2:8">
      <c r="B6414" t="s">
        <v>10462</v>
      </c>
      <c r="C6414" t="s">
        <v>7341</v>
      </c>
      <c r="D6414">
        <v>1</v>
      </c>
      <c r="E6414" s="160">
        <v>45521</v>
      </c>
      <c r="F6414" s="160">
        <v>45525</v>
      </c>
      <c r="G6414" s="160">
        <v>45703</v>
      </c>
      <c r="H6414" s="160">
        <v>45748</v>
      </c>
    </row>
    <row r="6415" spans="2:8">
      <c r="B6415" t="s">
        <v>10463</v>
      </c>
      <c r="C6415" t="s">
        <v>7342</v>
      </c>
      <c r="D6415">
        <v>1</v>
      </c>
      <c r="E6415" s="160">
        <v>45582</v>
      </c>
      <c r="F6415" s="160">
        <v>45584</v>
      </c>
      <c r="G6415" s="160">
        <v>45708</v>
      </c>
      <c r="H6415" s="160">
        <v>45726</v>
      </c>
    </row>
    <row r="6416" spans="2:8">
      <c r="B6416" t="s">
        <v>10464</v>
      </c>
      <c r="C6416" t="s">
        <v>7343</v>
      </c>
      <c r="D6416">
        <v>1</v>
      </c>
      <c r="E6416" s="160">
        <v>45662</v>
      </c>
      <c r="F6416" s="160">
        <v>45663</v>
      </c>
      <c r="G6416" s="160">
        <v>45833</v>
      </c>
      <c r="H6416" s="160">
        <v>45851</v>
      </c>
    </row>
    <row r="6417" spans="2:8">
      <c r="B6417" t="s">
        <v>10465</v>
      </c>
      <c r="C6417" t="s">
        <v>10466</v>
      </c>
      <c r="D6417">
        <v>1</v>
      </c>
      <c r="E6417" s="160">
        <v>45766</v>
      </c>
      <c r="F6417" s="160">
        <v>45767</v>
      </c>
      <c r="G6417" s="160">
        <v>45889</v>
      </c>
      <c r="H6417" s="160">
        <v>45890</v>
      </c>
    </row>
    <row r="6418" spans="2:8">
      <c r="B6418" t="s">
        <v>10467</v>
      </c>
      <c r="C6418" t="s">
        <v>7344</v>
      </c>
      <c r="D6418">
        <v>1</v>
      </c>
      <c r="E6418" s="160">
        <v>45664</v>
      </c>
      <c r="F6418" s="160">
        <v>45665</v>
      </c>
      <c r="G6418" s="160">
        <v>45836</v>
      </c>
      <c r="H6418" s="160">
        <v>45853</v>
      </c>
    </row>
    <row r="6419" spans="2:8">
      <c r="B6419" t="s">
        <v>10468</v>
      </c>
      <c r="C6419" t="s">
        <v>10469</v>
      </c>
      <c r="D6419">
        <v>1</v>
      </c>
      <c r="E6419" s="160">
        <v>45768</v>
      </c>
      <c r="F6419" s="160">
        <v>45769</v>
      </c>
      <c r="G6419" s="160">
        <v>45892</v>
      </c>
      <c r="H6419" s="160">
        <v>45893</v>
      </c>
    </row>
    <row r="6420" spans="2:8">
      <c r="B6420" t="s">
        <v>10470</v>
      </c>
      <c r="C6420" t="s">
        <v>7345</v>
      </c>
      <c r="D6420">
        <v>1</v>
      </c>
      <c r="E6420" s="160">
        <v>45770</v>
      </c>
      <c r="F6420" s="160">
        <v>45771</v>
      </c>
      <c r="G6420" s="160">
        <v>45920</v>
      </c>
      <c r="H6420" s="160">
        <v>45925</v>
      </c>
    </row>
    <row r="6421" spans="2:8">
      <c r="B6421" t="s">
        <v>10471</v>
      </c>
      <c r="C6421" t="s">
        <v>7346</v>
      </c>
      <c r="D6421">
        <v>1</v>
      </c>
      <c r="E6421" s="160">
        <v>45773</v>
      </c>
      <c r="F6421" s="160">
        <v>45774</v>
      </c>
      <c r="G6421" s="160">
        <v>45922</v>
      </c>
      <c r="H6421" s="160">
        <v>45926</v>
      </c>
    </row>
    <row r="6422" spans="2:8">
      <c r="B6422" t="s">
        <v>10472</v>
      </c>
      <c r="C6422" t="s">
        <v>7347</v>
      </c>
      <c r="D6422">
        <v>1</v>
      </c>
      <c r="E6422" s="160">
        <v>45775</v>
      </c>
      <c r="F6422" s="160">
        <v>45789</v>
      </c>
      <c r="G6422" s="160">
        <v>45885</v>
      </c>
      <c r="H6422" s="160">
        <v>45920</v>
      </c>
    </row>
    <row r="6423" spans="2:8">
      <c r="B6423" t="s">
        <v>10473</v>
      </c>
      <c r="C6423" t="s">
        <v>8233</v>
      </c>
      <c r="D6423">
        <v>1</v>
      </c>
      <c r="E6423" s="160">
        <v>45790</v>
      </c>
      <c r="F6423" s="160">
        <v>45791</v>
      </c>
      <c r="G6423" s="160">
        <v>45885</v>
      </c>
      <c r="H6423" s="160">
        <v>45920</v>
      </c>
    </row>
    <row r="6424" spans="2:8" ht="14.45" customHeight="1">
      <c r="B6424" t="s">
        <v>10474</v>
      </c>
      <c r="C6424" t="s">
        <v>8234</v>
      </c>
      <c r="D6424">
        <v>1</v>
      </c>
      <c r="E6424" s="160">
        <v>45792</v>
      </c>
      <c r="F6424" s="160">
        <v>45794</v>
      </c>
      <c r="G6424" s="160"/>
      <c r="H6424" s="160"/>
    </row>
    <row r="6425" spans="2:8">
      <c r="B6425" t="s">
        <v>10475</v>
      </c>
      <c r="C6425" t="s">
        <v>8235</v>
      </c>
      <c r="D6425">
        <v>1</v>
      </c>
      <c r="E6425" s="160">
        <v>45795</v>
      </c>
      <c r="F6425" s="160">
        <v>45796</v>
      </c>
      <c r="G6425" s="160"/>
      <c r="H6425" s="160"/>
    </row>
    <row r="6426" spans="2:8" ht="14.45" customHeight="1">
      <c r="B6426" t="s">
        <v>10476</v>
      </c>
      <c r="C6426" t="s">
        <v>8236</v>
      </c>
      <c r="D6426">
        <v>1</v>
      </c>
      <c r="E6426" s="160">
        <v>45797</v>
      </c>
      <c r="F6426" s="160">
        <v>45798</v>
      </c>
      <c r="G6426" s="160"/>
      <c r="H6426" s="160"/>
    </row>
    <row r="6427" spans="2:8">
      <c r="B6427" t="s">
        <v>10477</v>
      </c>
      <c r="C6427" t="s">
        <v>8237</v>
      </c>
      <c r="D6427">
        <v>1</v>
      </c>
      <c r="E6427" s="160">
        <v>45799</v>
      </c>
      <c r="F6427" s="160">
        <v>45801</v>
      </c>
      <c r="G6427" s="160"/>
      <c r="H6427" s="160"/>
    </row>
    <row r="6428" spans="2:8" ht="14.45" customHeight="1">
      <c r="B6428" t="s">
        <v>4646</v>
      </c>
      <c r="C6428" t="s">
        <v>4647</v>
      </c>
      <c r="D6428">
        <v>1</v>
      </c>
      <c r="E6428" s="160">
        <v>45802</v>
      </c>
      <c r="F6428" s="160">
        <v>45803</v>
      </c>
      <c r="G6428" s="160"/>
      <c r="H6428" s="160"/>
    </row>
    <row r="6429" spans="2:8">
      <c r="B6429" t="s">
        <v>10478</v>
      </c>
      <c r="C6429" t="s">
        <v>8238</v>
      </c>
      <c r="D6429">
        <v>1</v>
      </c>
      <c r="E6429" s="160">
        <v>45792</v>
      </c>
      <c r="F6429" s="160">
        <v>45794</v>
      </c>
      <c r="G6429" s="160"/>
      <c r="H6429" s="160"/>
    </row>
    <row r="6430" spans="2:8">
      <c r="B6430" t="s">
        <v>10479</v>
      </c>
      <c r="C6430" t="s">
        <v>8239</v>
      </c>
      <c r="D6430">
        <v>1</v>
      </c>
      <c r="E6430" s="160">
        <v>45795</v>
      </c>
      <c r="F6430" s="160">
        <v>45796</v>
      </c>
      <c r="G6430" s="160"/>
      <c r="H6430" s="160"/>
    </row>
    <row r="6431" spans="2:8">
      <c r="B6431" t="s">
        <v>10480</v>
      </c>
      <c r="C6431" t="s">
        <v>7337</v>
      </c>
      <c r="D6431">
        <v>1</v>
      </c>
      <c r="E6431" s="160">
        <v>45762</v>
      </c>
      <c r="F6431" s="160">
        <v>45764</v>
      </c>
      <c r="G6431" s="160">
        <v>45875</v>
      </c>
      <c r="H6431" s="160">
        <v>45880</v>
      </c>
    </row>
    <row r="6432" spans="2:8" ht="14.45" customHeight="1">
      <c r="B6432" t="s">
        <v>10481</v>
      </c>
      <c r="C6432" t="s">
        <v>7338</v>
      </c>
      <c r="D6432">
        <v>1</v>
      </c>
      <c r="E6432" s="160">
        <v>45766</v>
      </c>
      <c r="F6432" s="160">
        <v>45768</v>
      </c>
      <c r="G6432" s="160">
        <v>45889</v>
      </c>
      <c r="H6432" s="160">
        <v>45896</v>
      </c>
    </row>
    <row r="6433" spans="2:8">
      <c r="B6433" t="s">
        <v>10482</v>
      </c>
      <c r="C6433" t="s">
        <v>7339</v>
      </c>
      <c r="D6433">
        <v>1</v>
      </c>
      <c r="E6433" s="160">
        <v>45769</v>
      </c>
      <c r="F6433" s="160">
        <v>45771</v>
      </c>
      <c r="G6433" s="160">
        <v>45897</v>
      </c>
      <c r="H6433" s="160">
        <v>45902</v>
      </c>
    </row>
    <row r="6434" spans="2:8">
      <c r="B6434" t="s">
        <v>10483</v>
      </c>
      <c r="C6434" t="s">
        <v>7340</v>
      </c>
      <c r="D6434">
        <v>1</v>
      </c>
      <c r="E6434" s="160">
        <v>45776</v>
      </c>
      <c r="F6434" s="160">
        <v>45778</v>
      </c>
      <c r="G6434" s="160"/>
      <c r="H6434" s="160"/>
    </row>
    <row r="6435" spans="2:8">
      <c r="B6435" t="s">
        <v>4194</v>
      </c>
      <c r="C6435" t="s">
        <v>4195</v>
      </c>
      <c r="D6435">
        <v>1</v>
      </c>
      <c r="E6435" s="160">
        <v>45769</v>
      </c>
      <c r="F6435" s="160">
        <v>45771</v>
      </c>
      <c r="G6435" s="160"/>
      <c r="H6435" s="160"/>
    </row>
    <row r="6436" spans="2:8">
      <c r="B6436" t="s">
        <v>4262</v>
      </c>
      <c r="C6436" t="s">
        <v>4263</v>
      </c>
      <c r="D6436">
        <v>1</v>
      </c>
      <c r="E6436" s="160">
        <v>45773</v>
      </c>
      <c r="F6436" s="160">
        <v>45775</v>
      </c>
      <c r="G6436" s="160"/>
      <c r="H6436" s="160"/>
    </row>
    <row r="6437" spans="2:8">
      <c r="B6437" t="s">
        <v>10484</v>
      </c>
      <c r="C6437" t="s">
        <v>7257</v>
      </c>
      <c r="D6437">
        <v>1</v>
      </c>
      <c r="E6437" s="160">
        <v>45641</v>
      </c>
      <c r="F6437" s="160">
        <v>45642</v>
      </c>
      <c r="G6437" s="160">
        <v>45662</v>
      </c>
      <c r="H6437" s="160">
        <v>45679</v>
      </c>
    </row>
    <row r="6438" spans="2:8">
      <c r="B6438" t="s">
        <v>10485</v>
      </c>
      <c r="C6438" t="s">
        <v>7258</v>
      </c>
      <c r="D6438">
        <v>1</v>
      </c>
      <c r="E6438" s="160">
        <v>45643</v>
      </c>
      <c r="F6438" s="160">
        <v>45644</v>
      </c>
      <c r="G6438" s="160">
        <v>45670</v>
      </c>
      <c r="H6438" s="160">
        <v>45687</v>
      </c>
    </row>
    <row r="6439" spans="2:8">
      <c r="B6439" t="s">
        <v>10486</v>
      </c>
      <c r="C6439" t="s">
        <v>7259</v>
      </c>
      <c r="D6439">
        <v>1</v>
      </c>
      <c r="E6439" s="160">
        <v>45645</v>
      </c>
      <c r="F6439" s="160">
        <v>45647</v>
      </c>
      <c r="G6439" s="160">
        <v>45671</v>
      </c>
      <c r="H6439" s="160">
        <v>45689</v>
      </c>
    </row>
    <row r="6440" spans="2:8">
      <c r="B6440" t="s">
        <v>10487</v>
      </c>
      <c r="C6440" t="s">
        <v>7260</v>
      </c>
      <c r="D6440">
        <v>1</v>
      </c>
      <c r="E6440" s="160">
        <v>45648</v>
      </c>
      <c r="F6440" s="160">
        <v>45649</v>
      </c>
      <c r="G6440" s="160">
        <v>45675</v>
      </c>
      <c r="H6440" s="160">
        <v>45692</v>
      </c>
    </row>
    <row r="6441" spans="2:8">
      <c r="B6441" t="s">
        <v>10488</v>
      </c>
      <c r="C6441" t="s">
        <v>7261</v>
      </c>
      <c r="D6441">
        <v>1</v>
      </c>
      <c r="E6441" s="160">
        <v>45650</v>
      </c>
      <c r="F6441" s="160">
        <v>45651</v>
      </c>
      <c r="G6441" s="160">
        <v>45685</v>
      </c>
      <c r="H6441" s="160">
        <v>45703</v>
      </c>
    </row>
    <row r="6442" spans="2:8">
      <c r="B6442" t="s">
        <v>10489</v>
      </c>
      <c r="C6442" t="s">
        <v>7262</v>
      </c>
      <c r="D6442">
        <v>1</v>
      </c>
      <c r="E6442" s="160">
        <v>45641</v>
      </c>
      <c r="F6442" s="160">
        <v>45643</v>
      </c>
      <c r="G6442" s="160">
        <v>45670</v>
      </c>
      <c r="H6442" s="160">
        <v>45687</v>
      </c>
    </row>
    <row r="6443" spans="2:8">
      <c r="B6443" t="s">
        <v>10490</v>
      </c>
      <c r="C6443" t="s">
        <v>7263</v>
      </c>
      <c r="D6443">
        <v>1</v>
      </c>
      <c r="E6443" s="160">
        <v>45644</v>
      </c>
      <c r="F6443" s="160">
        <v>45647</v>
      </c>
      <c r="G6443" s="160">
        <v>45672</v>
      </c>
      <c r="H6443" s="160">
        <v>45699</v>
      </c>
    </row>
    <row r="6444" spans="2:8">
      <c r="B6444" t="s">
        <v>10491</v>
      </c>
      <c r="C6444" t="s">
        <v>7264</v>
      </c>
      <c r="D6444">
        <v>1</v>
      </c>
      <c r="E6444" s="160">
        <v>45648</v>
      </c>
      <c r="F6444" s="160">
        <v>45650</v>
      </c>
      <c r="G6444" s="160">
        <v>45678</v>
      </c>
      <c r="H6444" s="160">
        <v>45714</v>
      </c>
    </row>
    <row r="6445" spans="2:8">
      <c r="B6445" t="s">
        <v>10492</v>
      </c>
      <c r="C6445" t="s">
        <v>7265</v>
      </c>
      <c r="D6445">
        <v>1</v>
      </c>
      <c r="E6445" s="160">
        <v>45651</v>
      </c>
      <c r="F6445" s="160">
        <v>45654</v>
      </c>
      <c r="G6445" s="160">
        <v>45685</v>
      </c>
      <c r="H6445" s="160">
        <v>45721</v>
      </c>
    </row>
    <row r="6446" spans="2:8">
      <c r="B6446" t="s">
        <v>10493</v>
      </c>
      <c r="C6446" t="s">
        <v>7266</v>
      </c>
      <c r="D6446">
        <v>1</v>
      </c>
      <c r="E6446" s="160">
        <v>45655</v>
      </c>
      <c r="F6446" s="160">
        <v>45658</v>
      </c>
      <c r="G6446" s="160">
        <v>45693</v>
      </c>
      <c r="H6446" s="160">
        <v>45729</v>
      </c>
    </row>
    <row r="6447" spans="2:8">
      <c r="B6447" t="s">
        <v>10494</v>
      </c>
      <c r="C6447" t="s">
        <v>7267</v>
      </c>
      <c r="D6447">
        <v>1</v>
      </c>
      <c r="E6447" s="160">
        <v>45641</v>
      </c>
      <c r="F6447" s="160">
        <v>45642</v>
      </c>
      <c r="G6447" s="160">
        <v>45673</v>
      </c>
      <c r="H6447" s="160">
        <v>45691</v>
      </c>
    </row>
    <row r="6448" spans="2:8">
      <c r="B6448" t="s">
        <v>10495</v>
      </c>
      <c r="C6448" t="s">
        <v>7268</v>
      </c>
      <c r="D6448">
        <v>1</v>
      </c>
      <c r="E6448" s="160">
        <v>45643</v>
      </c>
      <c r="F6448" s="160">
        <v>45644</v>
      </c>
      <c r="G6448" s="160">
        <v>45675</v>
      </c>
      <c r="H6448" s="160">
        <v>45692</v>
      </c>
    </row>
    <row r="6449" spans="2:8">
      <c r="B6449" t="s">
        <v>10496</v>
      </c>
      <c r="C6449" t="s">
        <v>7269</v>
      </c>
      <c r="D6449">
        <v>1</v>
      </c>
      <c r="E6449" s="160">
        <v>45645</v>
      </c>
      <c r="F6449" s="160">
        <v>45648</v>
      </c>
      <c r="G6449" s="160">
        <v>45679</v>
      </c>
      <c r="H6449" s="160">
        <v>45706</v>
      </c>
    </row>
    <row r="6450" spans="2:8">
      <c r="B6450" t="s">
        <v>10497</v>
      </c>
      <c r="C6450" t="s">
        <v>7270</v>
      </c>
      <c r="D6450">
        <v>1</v>
      </c>
      <c r="E6450" s="160">
        <v>45649</v>
      </c>
      <c r="F6450" s="160">
        <v>45650</v>
      </c>
      <c r="G6450" s="160">
        <v>45687</v>
      </c>
      <c r="H6450" s="160">
        <v>45714</v>
      </c>
    </row>
    <row r="6451" spans="2:8">
      <c r="B6451" t="s">
        <v>10498</v>
      </c>
      <c r="C6451" t="s">
        <v>7271</v>
      </c>
      <c r="D6451">
        <v>1</v>
      </c>
      <c r="E6451" s="160">
        <v>45651</v>
      </c>
      <c r="F6451" s="160">
        <v>45654</v>
      </c>
      <c r="G6451" s="160">
        <v>45693</v>
      </c>
      <c r="H6451" s="160">
        <v>45729</v>
      </c>
    </row>
    <row r="6452" spans="2:8">
      <c r="B6452" t="s">
        <v>10499</v>
      </c>
      <c r="C6452" t="s">
        <v>7272</v>
      </c>
      <c r="D6452">
        <v>1</v>
      </c>
      <c r="E6452" s="160">
        <v>45641</v>
      </c>
      <c r="F6452" s="160">
        <v>45642</v>
      </c>
      <c r="G6452" s="160">
        <v>45679</v>
      </c>
      <c r="H6452" s="160">
        <v>45697</v>
      </c>
    </row>
    <row r="6453" spans="2:8">
      <c r="B6453" t="s">
        <v>10500</v>
      </c>
      <c r="C6453" t="s">
        <v>7273</v>
      </c>
      <c r="D6453">
        <v>1</v>
      </c>
      <c r="E6453" s="160">
        <v>45643</v>
      </c>
      <c r="F6453" s="160">
        <v>45644</v>
      </c>
      <c r="G6453" s="160">
        <v>45682</v>
      </c>
      <c r="H6453" s="160">
        <v>45699</v>
      </c>
    </row>
    <row r="6454" spans="2:8">
      <c r="B6454" t="s">
        <v>10501</v>
      </c>
      <c r="C6454" t="s">
        <v>7274</v>
      </c>
      <c r="D6454">
        <v>1</v>
      </c>
      <c r="E6454" s="160">
        <v>45645</v>
      </c>
      <c r="F6454" s="160">
        <v>45647</v>
      </c>
      <c r="G6454" s="160">
        <v>45777</v>
      </c>
      <c r="H6454" s="160">
        <v>45795</v>
      </c>
    </row>
    <row r="6455" spans="2:8">
      <c r="B6455" t="s">
        <v>10502</v>
      </c>
      <c r="C6455" t="s">
        <v>7275</v>
      </c>
      <c r="D6455">
        <v>1</v>
      </c>
      <c r="E6455" s="160">
        <v>45648</v>
      </c>
      <c r="F6455" s="160">
        <v>45649</v>
      </c>
      <c r="G6455" s="160">
        <v>45782</v>
      </c>
      <c r="H6455" s="160">
        <v>45799</v>
      </c>
    </row>
    <row r="6456" spans="2:8">
      <c r="B6456" t="s">
        <v>10503</v>
      </c>
      <c r="C6456" t="s">
        <v>7276</v>
      </c>
      <c r="D6456">
        <v>1</v>
      </c>
      <c r="E6456" s="160">
        <v>45650</v>
      </c>
      <c r="F6456" s="160">
        <v>45651</v>
      </c>
      <c r="G6456" s="160">
        <v>45818</v>
      </c>
      <c r="H6456" s="160">
        <v>45836</v>
      </c>
    </row>
    <row r="6457" spans="2:8">
      <c r="B6457" t="s">
        <v>10504</v>
      </c>
      <c r="C6457" t="s">
        <v>8228</v>
      </c>
      <c r="D6457">
        <v>1</v>
      </c>
      <c r="E6457" s="160">
        <v>45652</v>
      </c>
      <c r="F6457" s="160">
        <v>45654</v>
      </c>
      <c r="G6457" s="160">
        <v>45871</v>
      </c>
      <c r="H6457" s="160">
        <v>45872</v>
      </c>
    </row>
    <row r="6458" spans="2:8">
      <c r="B6458" t="s">
        <v>10505</v>
      </c>
      <c r="C6458" t="s">
        <v>8229</v>
      </c>
      <c r="D6458">
        <v>1</v>
      </c>
      <c r="E6458" s="160">
        <v>45655</v>
      </c>
      <c r="F6458" s="160">
        <v>45656</v>
      </c>
      <c r="G6458" s="160">
        <v>45873</v>
      </c>
      <c r="H6458" s="160">
        <v>45874</v>
      </c>
    </row>
    <row r="6459" spans="2:8">
      <c r="B6459" t="s">
        <v>10506</v>
      </c>
      <c r="C6459" t="s">
        <v>7365</v>
      </c>
      <c r="D6459">
        <v>1</v>
      </c>
      <c r="E6459" s="160">
        <v>45657</v>
      </c>
      <c r="F6459" s="160">
        <v>45658</v>
      </c>
      <c r="G6459" s="160">
        <v>45875</v>
      </c>
      <c r="H6459" s="160">
        <v>45876</v>
      </c>
    </row>
    <row r="6460" spans="2:8">
      <c r="B6460" t="s">
        <v>10507</v>
      </c>
      <c r="C6460" t="s">
        <v>8230</v>
      </c>
      <c r="D6460">
        <v>1</v>
      </c>
      <c r="E6460" s="160">
        <v>45659</v>
      </c>
      <c r="F6460" s="160">
        <v>45661</v>
      </c>
      <c r="G6460" s="160"/>
      <c r="H6460" s="160"/>
    </row>
    <row r="6461" spans="2:8">
      <c r="B6461" t="s">
        <v>10508</v>
      </c>
      <c r="C6461" t="s">
        <v>8231</v>
      </c>
      <c r="D6461">
        <v>1</v>
      </c>
      <c r="E6461" s="160">
        <v>45668</v>
      </c>
      <c r="F6461" s="160">
        <v>45669</v>
      </c>
      <c r="G6461" s="160">
        <v>45883</v>
      </c>
      <c r="H6461" s="160">
        <v>45885</v>
      </c>
    </row>
    <row r="6462" spans="2:8">
      <c r="B6462" t="s">
        <v>10509</v>
      </c>
      <c r="C6462" t="s">
        <v>7277</v>
      </c>
      <c r="D6462">
        <v>1</v>
      </c>
      <c r="E6462" s="160">
        <v>45641</v>
      </c>
      <c r="F6462" s="160">
        <v>45642</v>
      </c>
      <c r="G6462" s="160">
        <v>45757</v>
      </c>
      <c r="H6462" s="160">
        <v>45775</v>
      </c>
    </row>
    <row r="6463" spans="2:8">
      <c r="B6463" t="s">
        <v>10510</v>
      </c>
      <c r="C6463" t="s">
        <v>7278</v>
      </c>
      <c r="D6463">
        <v>1</v>
      </c>
      <c r="E6463" s="160">
        <v>45643</v>
      </c>
      <c r="F6463" s="160">
        <v>45644</v>
      </c>
      <c r="G6463" s="160">
        <v>45762</v>
      </c>
      <c r="H6463" s="160">
        <v>45780</v>
      </c>
    </row>
    <row r="6464" spans="2:8">
      <c r="B6464" t="s">
        <v>10511</v>
      </c>
      <c r="C6464" t="s">
        <v>1347</v>
      </c>
      <c r="D6464">
        <v>1</v>
      </c>
      <c r="E6464" s="160">
        <v>45645</v>
      </c>
      <c r="F6464" s="160">
        <v>45647</v>
      </c>
      <c r="G6464" s="160">
        <v>45767</v>
      </c>
      <c r="H6464" s="160">
        <v>45784</v>
      </c>
    </row>
    <row r="6465" spans="2:8">
      <c r="B6465" t="s">
        <v>10512</v>
      </c>
      <c r="C6465" t="s">
        <v>7279</v>
      </c>
      <c r="D6465">
        <v>1</v>
      </c>
      <c r="E6465" s="160">
        <v>45648</v>
      </c>
      <c r="F6465" s="160">
        <v>45649</v>
      </c>
      <c r="G6465" s="160">
        <v>45769</v>
      </c>
      <c r="H6465" s="160">
        <v>45787</v>
      </c>
    </row>
    <row r="6466" spans="2:8">
      <c r="B6466" t="s">
        <v>10513</v>
      </c>
      <c r="C6466" t="s">
        <v>7280</v>
      </c>
      <c r="D6466">
        <v>1</v>
      </c>
      <c r="E6466" s="160">
        <v>45650</v>
      </c>
      <c r="F6466" s="160">
        <v>45651</v>
      </c>
      <c r="G6466" s="160">
        <v>45777</v>
      </c>
      <c r="H6466" s="160">
        <v>45795</v>
      </c>
    </row>
    <row r="6467" spans="2:8">
      <c r="B6467" t="s">
        <v>10514</v>
      </c>
      <c r="C6467" t="s">
        <v>7281</v>
      </c>
      <c r="D6467">
        <v>1</v>
      </c>
      <c r="E6467" s="160">
        <v>45652</v>
      </c>
      <c r="F6467" s="160">
        <v>45654</v>
      </c>
      <c r="G6467" s="160">
        <v>45782</v>
      </c>
      <c r="H6467" s="160">
        <v>45799</v>
      </c>
    </row>
    <row r="6468" spans="2:8">
      <c r="B6468" t="s">
        <v>10515</v>
      </c>
      <c r="C6468" t="s">
        <v>7282</v>
      </c>
      <c r="D6468">
        <v>1</v>
      </c>
      <c r="E6468" s="160">
        <v>45655</v>
      </c>
      <c r="F6468" s="160">
        <v>45656</v>
      </c>
      <c r="G6468" s="160">
        <v>45818</v>
      </c>
      <c r="H6468" s="160">
        <v>45836</v>
      </c>
    </row>
    <row r="6469" spans="2:8">
      <c r="B6469" t="s">
        <v>10516</v>
      </c>
      <c r="C6469" t="s">
        <v>7283</v>
      </c>
      <c r="D6469">
        <v>1</v>
      </c>
      <c r="E6469" s="160">
        <v>45641</v>
      </c>
      <c r="F6469" s="160">
        <v>45642</v>
      </c>
      <c r="G6469" s="160">
        <v>45767</v>
      </c>
      <c r="H6469" s="160">
        <v>45784</v>
      </c>
    </row>
    <row r="6470" spans="2:8">
      <c r="B6470" t="s">
        <v>10517</v>
      </c>
      <c r="C6470" t="s">
        <v>7284</v>
      </c>
      <c r="D6470">
        <v>1</v>
      </c>
      <c r="E6470" s="160">
        <v>45643</v>
      </c>
      <c r="F6470" s="160">
        <v>45644</v>
      </c>
      <c r="G6470" s="160">
        <v>45769</v>
      </c>
      <c r="H6470" s="160">
        <v>45787</v>
      </c>
    </row>
    <row r="6471" spans="2:8">
      <c r="B6471" t="s">
        <v>10518</v>
      </c>
      <c r="C6471" t="s">
        <v>7285</v>
      </c>
      <c r="D6471">
        <v>1</v>
      </c>
      <c r="E6471" s="160">
        <v>45645</v>
      </c>
      <c r="F6471" s="160">
        <v>45647</v>
      </c>
      <c r="G6471" s="160">
        <v>45777</v>
      </c>
      <c r="H6471" s="160">
        <v>45795</v>
      </c>
    </row>
    <row r="6472" spans="2:8">
      <c r="B6472" t="s">
        <v>10519</v>
      </c>
      <c r="C6472" t="s">
        <v>7286</v>
      </c>
      <c r="D6472">
        <v>1</v>
      </c>
      <c r="E6472" s="160">
        <v>45648</v>
      </c>
      <c r="F6472" s="160">
        <v>45649</v>
      </c>
      <c r="G6472" s="160">
        <v>45782</v>
      </c>
      <c r="H6472" s="160">
        <v>45799</v>
      </c>
    </row>
    <row r="6473" spans="2:8">
      <c r="B6473" t="s">
        <v>10520</v>
      </c>
      <c r="C6473" t="s">
        <v>7287</v>
      </c>
      <c r="D6473">
        <v>1</v>
      </c>
      <c r="E6473" s="160">
        <v>45650</v>
      </c>
      <c r="F6473" s="160">
        <v>45651</v>
      </c>
      <c r="G6473" s="160">
        <v>45818</v>
      </c>
      <c r="H6473" s="160">
        <v>45836</v>
      </c>
    </row>
    <row r="6474" spans="2:8">
      <c r="B6474" t="s">
        <v>10521</v>
      </c>
      <c r="C6474" t="s">
        <v>7288</v>
      </c>
      <c r="D6474">
        <v>1</v>
      </c>
      <c r="E6474" s="160">
        <v>45641</v>
      </c>
      <c r="F6474" s="160">
        <v>45642</v>
      </c>
      <c r="G6474" s="160">
        <v>45757</v>
      </c>
      <c r="H6474" s="160">
        <v>45775</v>
      </c>
    </row>
    <row r="6475" spans="2:8">
      <c r="B6475" t="s">
        <v>10522</v>
      </c>
      <c r="C6475" t="s">
        <v>7289</v>
      </c>
      <c r="D6475">
        <v>1</v>
      </c>
      <c r="E6475" s="160">
        <v>45643</v>
      </c>
      <c r="F6475" s="160">
        <v>45644</v>
      </c>
      <c r="G6475" s="160">
        <v>45762</v>
      </c>
      <c r="H6475" s="160">
        <v>45780</v>
      </c>
    </row>
    <row r="6476" spans="2:8">
      <c r="B6476" t="s">
        <v>10523</v>
      </c>
      <c r="C6476" t="s">
        <v>2564</v>
      </c>
      <c r="D6476">
        <v>1</v>
      </c>
      <c r="E6476" s="160">
        <v>45645</v>
      </c>
      <c r="F6476" s="160">
        <v>45647</v>
      </c>
      <c r="G6476" s="160">
        <v>45767</v>
      </c>
      <c r="H6476" s="160">
        <v>45784</v>
      </c>
    </row>
    <row r="6477" spans="2:8">
      <c r="B6477" t="s">
        <v>10524</v>
      </c>
      <c r="C6477" t="s">
        <v>7290</v>
      </c>
      <c r="D6477">
        <v>1</v>
      </c>
      <c r="E6477" s="160">
        <v>45648</v>
      </c>
      <c r="F6477" s="160">
        <v>45649</v>
      </c>
      <c r="G6477" s="160">
        <v>45769</v>
      </c>
      <c r="H6477" s="160">
        <v>45787</v>
      </c>
    </row>
    <row r="6478" spans="2:8">
      <c r="B6478" t="s">
        <v>10525</v>
      </c>
      <c r="C6478" t="s">
        <v>7291</v>
      </c>
      <c r="D6478">
        <v>1</v>
      </c>
      <c r="E6478" s="160">
        <v>45650</v>
      </c>
      <c r="F6478" s="160">
        <v>45651</v>
      </c>
      <c r="G6478" s="160">
        <v>45777</v>
      </c>
      <c r="H6478" s="160">
        <v>45795</v>
      </c>
    </row>
    <row r="6479" spans="2:8">
      <c r="B6479" t="s">
        <v>10526</v>
      </c>
      <c r="C6479" t="s">
        <v>7292</v>
      </c>
      <c r="D6479">
        <v>1</v>
      </c>
      <c r="E6479" s="160">
        <v>45652</v>
      </c>
      <c r="F6479" s="160">
        <v>45654</v>
      </c>
      <c r="G6479" s="160">
        <v>45782</v>
      </c>
      <c r="H6479" s="160">
        <v>45799</v>
      </c>
    </row>
    <row r="6480" spans="2:8">
      <c r="B6480" t="s">
        <v>10527</v>
      </c>
      <c r="C6480" t="s">
        <v>7293</v>
      </c>
      <c r="D6480">
        <v>1</v>
      </c>
      <c r="E6480" s="160">
        <v>45655</v>
      </c>
      <c r="F6480" s="160">
        <v>45656</v>
      </c>
      <c r="G6480" s="160">
        <v>45818</v>
      </c>
      <c r="H6480" s="160">
        <v>45836</v>
      </c>
    </row>
    <row r="6481" spans="2:8">
      <c r="B6481" t="s">
        <v>10528</v>
      </c>
      <c r="C6481" t="s">
        <v>8104</v>
      </c>
      <c r="D6481">
        <v>1</v>
      </c>
      <c r="E6481" s="160">
        <v>45655</v>
      </c>
      <c r="F6481" s="160">
        <v>45656</v>
      </c>
      <c r="G6481" s="160">
        <v>45873</v>
      </c>
      <c r="H6481" s="160">
        <v>45874</v>
      </c>
    </row>
    <row r="6482" spans="2:8">
      <c r="B6482" t="s">
        <v>10529</v>
      </c>
      <c r="C6482" t="s">
        <v>8105</v>
      </c>
      <c r="D6482">
        <v>1</v>
      </c>
      <c r="E6482" s="160">
        <v>45657</v>
      </c>
      <c r="F6482" s="160">
        <v>45658</v>
      </c>
      <c r="G6482" s="160">
        <v>45875</v>
      </c>
      <c r="H6482" s="160">
        <v>45876</v>
      </c>
    </row>
    <row r="6483" spans="2:8">
      <c r="B6483" t="s">
        <v>10530</v>
      </c>
      <c r="C6483" t="s">
        <v>8106</v>
      </c>
      <c r="D6483">
        <v>1</v>
      </c>
      <c r="E6483" s="160">
        <v>45659</v>
      </c>
      <c r="F6483" s="160">
        <v>45661</v>
      </c>
      <c r="G6483" s="160">
        <v>45878</v>
      </c>
      <c r="H6483" s="160">
        <v>45879</v>
      </c>
    </row>
    <row r="6484" spans="2:8">
      <c r="B6484" t="s">
        <v>10531</v>
      </c>
      <c r="C6484" t="s">
        <v>8107</v>
      </c>
      <c r="D6484">
        <v>1</v>
      </c>
      <c r="E6484" s="160">
        <v>45662</v>
      </c>
      <c r="F6484" s="160">
        <v>45663</v>
      </c>
      <c r="G6484" s="160"/>
      <c r="H6484" s="160"/>
    </row>
    <row r="6485" spans="2:8">
      <c r="B6485" t="s">
        <v>10532</v>
      </c>
      <c r="C6485" t="s">
        <v>8108</v>
      </c>
      <c r="D6485">
        <v>1</v>
      </c>
      <c r="E6485" s="160">
        <v>45668</v>
      </c>
      <c r="F6485" s="160">
        <v>45669</v>
      </c>
      <c r="G6485" s="160">
        <v>45883</v>
      </c>
      <c r="H6485" s="160">
        <v>45885</v>
      </c>
    </row>
    <row r="6486" spans="2:8">
      <c r="B6486" t="s">
        <v>3459</v>
      </c>
      <c r="C6486" t="s">
        <v>3460</v>
      </c>
      <c r="D6486">
        <v>1</v>
      </c>
      <c r="E6486" s="160">
        <v>45641</v>
      </c>
      <c r="F6486" s="160">
        <v>45642</v>
      </c>
      <c r="G6486" s="160">
        <v>45721</v>
      </c>
      <c r="H6486" s="160">
        <v>45748</v>
      </c>
    </row>
    <row r="6487" spans="2:8">
      <c r="B6487" t="s">
        <v>10533</v>
      </c>
      <c r="C6487" t="s">
        <v>10534</v>
      </c>
      <c r="D6487">
        <v>1</v>
      </c>
      <c r="E6487" s="160">
        <v>45657</v>
      </c>
      <c r="F6487" s="160">
        <v>45658</v>
      </c>
      <c r="G6487" s="160">
        <v>45875</v>
      </c>
      <c r="H6487" s="160">
        <v>45876</v>
      </c>
    </row>
    <row r="6488" spans="2:8">
      <c r="B6488" t="s">
        <v>3529</v>
      </c>
      <c r="C6488" t="s">
        <v>3530</v>
      </c>
      <c r="D6488">
        <v>1</v>
      </c>
      <c r="E6488" s="160">
        <v>45643</v>
      </c>
      <c r="F6488" s="160">
        <v>45645</v>
      </c>
      <c r="G6488" s="160">
        <v>45728</v>
      </c>
      <c r="H6488" s="160">
        <v>45764</v>
      </c>
    </row>
    <row r="6489" spans="2:8">
      <c r="B6489" t="s">
        <v>10535</v>
      </c>
      <c r="C6489" t="s">
        <v>10536</v>
      </c>
      <c r="D6489">
        <v>1</v>
      </c>
      <c r="E6489" s="160">
        <v>45659</v>
      </c>
      <c r="F6489" s="160">
        <v>45661</v>
      </c>
      <c r="G6489" s="160">
        <v>45878</v>
      </c>
      <c r="H6489" s="160">
        <v>45879</v>
      </c>
    </row>
    <row r="6490" spans="2:8">
      <c r="B6490" t="s">
        <v>3621</v>
      </c>
      <c r="C6490" t="s">
        <v>3622</v>
      </c>
      <c r="D6490">
        <v>1</v>
      </c>
      <c r="E6490" s="160">
        <v>45647</v>
      </c>
      <c r="F6490" s="160">
        <v>45649</v>
      </c>
      <c r="G6490" s="160">
        <v>45731</v>
      </c>
      <c r="H6490" s="160">
        <v>45767</v>
      </c>
    </row>
    <row r="6491" spans="2:8">
      <c r="B6491" t="s">
        <v>10537</v>
      </c>
      <c r="C6491" t="s">
        <v>10538</v>
      </c>
      <c r="D6491">
        <v>1</v>
      </c>
      <c r="E6491" s="160">
        <v>45662</v>
      </c>
      <c r="F6491" s="160">
        <v>45663</v>
      </c>
      <c r="G6491" s="160">
        <v>45880</v>
      </c>
      <c r="H6491" s="160">
        <v>45881</v>
      </c>
    </row>
    <row r="6492" spans="2:8">
      <c r="B6492" t="s">
        <v>3709</v>
      </c>
      <c r="C6492" t="s">
        <v>3710</v>
      </c>
      <c r="D6492">
        <v>1</v>
      </c>
      <c r="E6492" s="160">
        <v>45650</v>
      </c>
      <c r="F6492" s="160">
        <v>45652</v>
      </c>
      <c r="G6492" s="160">
        <v>45792</v>
      </c>
      <c r="H6492" s="160">
        <v>45829</v>
      </c>
    </row>
    <row r="6493" spans="2:8">
      <c r="B6493" t="s">
        <v>10539</v>
      </c>
      <c r="C6493" t="s">
        <v>10540</v>
      </c>
      <c r="D6493">
        <v>1</v>
      </c>
      <c r="E6493" s="160">
        <v>45664</v>
      </c>
      <c r="F6493" s="160">
        <v>45665</v>
      </c>
      <c r="G6493" s="160">
        <v>45882</v>
      </c>
      <c r="H6493" s="160">
        <v>45883</v>
      </c>
    </row>
    <row r="6494" spans="2:8">
      <c r="B6494" t="s">
        <v>3946</v>
      </c>
      <c r="C6494" t="s">
        <v>3947</v>
      </c>
      <c r="D6494">
        <v>1</v>
      </c>
      <c r="E6494" s="160">
        <v>45654</v>
      </c>
      <c r="F6494" s="160">
        <v>45657</v>
      </c>
      <c r="G6494" s="160">
        <v>45823</v>
      </c>
      <c r="H6494" s="160">
        <v>45868</v>
      </c>
    </row>
    <row r="6495" spans="2:8">
      <c r="B6495" t="s">
        <v>10541</v>
      </c>
      <c r="C6495" t="s">
        <v>10542</v>
      </c>
      <c r="D6495">
        <v>1</v>
      </c>
      <c r="E6495" s="160">
        <v>45666</v>
      </c>
      <c r="F6495" s="160">
        <v>45668</v>
      </c>
      <c r="G6495" s="160">
        <v>45885</v>
      </c>
      <c r="H6495" s="160">
        <v>45886</v>
      </c>
    </row>
    <row r="6496" spans="2:8">
      <c r="B6496" t="s">
        <v>3531</v>
      </c>
      <c r="C6496" t="s">
        <v>3532</v>
      </c>
      <c r="D6496">
        <v>1</v>
      </c>
      <c r="E6496" s="160">
        <v>45641</v>
      </c>
      <c r="F6496" s="160">
        <v>45642</v>
      </c>
      <c r="G6496" s="160">
        <v>45671</v>
      </c>
      <c r="H6496" s="160">
        <v>45689</v>
      </c>
    </row>
    <row r="6497" spans="2:8">
      <c r="B6497" t="s">
        <v>3571</v>
      </c>
      <c r="C6497" t="s">
        <v>3572</v>
      </c>
      <c r="D6497">
        <v>1</v>
      </c>
      <c r="E6497" s="160">
        <v>45643</v>
      </c>
      <c r="F6497" s="160">
        <v>45644</v>
      </c>
      <c r="G6497" s="160">
        <v>45672</v>
      </c>
      <c r="H6497" s="160">
        <v>45690</v>
      </c>
    </row>
    <row r="6498" spans="2:8">
      <c r="B6498" t="s">
        <v>3623</v>
      </c>
      <c r="C6498" t="s">
        <v>3624</v>
      </c>
      <c r="D6498">
        <v>1</v>
      </c>
      <c r="E6498" s="160">
        <v>45645</v>
      </c>
      <c r="F6498" s="160">
        <v>45647</v>
      </c>
      <c r="G6498" s="160">
        <v>45673</v>
      </c>
      <c r="H6498" s="160">
        <v>45700</v>
      </c>
    </row>
    <row r="6499" spans="2:8">
      <c r="B6499" t="s">
        <v>3692</v>
      </c>
      <c r="C6499" t="s">
        <v>3693</v>
      </c>
      <c r="D6499">
        <v>1</v>
      </c>
      <c r="E6499" s="160">
        <v>45648</v>
      </c>
      <c r="F6499" s="160">
        <v>45649</v>
      </c>
      <c r="G6499" s="160">
        <v>45679</v>
      </c>
      <c r="H6499" s="160">
        <v>45706</v>
      </c>
    </row>
    <row r="6500" spans="2:8">
      <c r="B6500" t="s">
        <v>3816</v>
      </c>
      <c r="C6500" t="s">
        <v>3817</v>
      </c>
      <c r="D6500">
        <v>1</v>
      </c>
      <c r="E6500" s="160">
        <v>45650</v>
      </c>
      <c r="F6500" s="160">
        <v>45652</v>
      </c>
      <c r="G6500" s="160">
        <v>45693</v>
      </c>
      <c r="H6500" s="160">
        <v>45729</v>
      </c>
    </row>
    <row r="6501" spans="2:8">
      <c r="B6501" t="s">
        <v>10543</v>
      </c>
      <c r="C6501" t="s">
        <v>7294</v>
      </c>
      <c r="D6501">
        <v>1</v>
      </c>
      <c r="E6501" s="160">
        <v>45641</v>
      </c>
      <c r="F6501" s="160">
        <v>45642</v>
      </c>
      <c r="G6501" s="160">
        <v>45671</v>
      </c>
      <c r="H6501" s="160">
        <v>45689</v>
      </c>
    </row>
    <row r="6502" spans="2:8">
      <c r="B6502" t="s">
        <v>10544</v>
      </c>
      <c r="C6502" t="s">
        <v>7295</v>
      </c>
      <c r="D6502">
        <v>1</v>
      </c>
      <c r="E6502" s="160">
        <v>45643</v>
      </c>
      <c r="F6502" s="160">
        <v>45644</v>
      </c>
      <c r="G6502" s="160">
        <v>45672</v>
      </c>
      <c r="H6502" s="160">
        <v>45690</v>
      </c>
    </row>
    <row r="6503" spans="2:8">
      <c r="B6503" t="s">
        <v>10545</v>
      </c>
      <c r="C6503" t="s">
        <v>7296</v>
      </c>
      <c r="D6503">
        <v>1</v>
      </c>
      <c r="E6503" s="160">
        <v>45645</v>
      </c>
      <c r="F6503" s="160">
        <v>45647</v>
      </c>
      <c r="G6503" s="160">
        <v>45673</v>
      </c>
      <c r="H6503" s="160">
        <v>45691</v>
      </c>
    </row>
    <row r="6504" spans="2:8">
      <c r="B6504" t="s">
        <v>10546</v>
      </c>
      <c r="C6504" t="s">
        <v>7297</v>
      </c>
      <c r="D6504">
        <v>1</v>
      </c>
      <c r="E6504" s="160">
        <v>45648</v>
      </c>
      <c r="F6504" s="160">
        <v>45649</v>
      </c>
      <c r="G6504" s="160">
        <v>45679</v>
      </c>
      <c r="H6504" s="160">
        <v>45697</v>
      </c>
    </row>
    <row r="6505" spans="2:8">
      <c r="B6505" t="s">
        <v>10547</v>
      </c>
      <c r="C6505" t="s">
        <v>7298</v>
      </c>
      <c r="D6505">
        <v>1</v>
      </c>
      <c r="E6505" s="160">
        <v>45650</v>
      </c>
      <c r="F6505" s="160">
        <v>45651</v>
      </c>
      <c r="G6505" s="160">
        <v>45693</v>
      </c>
      <c r="H6505" s="160">
        <v>45711</v>
      </c>
    </row>
    <row r="6506" spans="2:8">
      <c r="B6506" t="s">
        <v>10548</v>
      </c>
      <c r="C6506" t="s">
        <v>7299</v>
      </c>
      <c r="D6506">
        <v>1</v>
      </c>
      <c r="E6506" s="160">
        <v>45641</v>
      </c>
      <c r="F6506" s="160">
        <v>45642</v>
      </c>
      <c r="G6506" s="160">
        <v>45671</v>
      </c>
      <c r="H6506" s="160">
        <v>45689</v>
      </c>
    </row>
    <row r="6507" spans="2:8">
      <c r="B6507" t="s">
        <v>10549</v>
      </c>
      <c r="C6507" t="s">
        <v>7300</v>
      </c>
      <c r="D6507">
        <v>1</v>
      </c>
      <c r="E6507" s="160">
        <v>45643</v>
      </c>
      <c r="F6507" s="160">
        <v>45644</v>
      </c>
      <c r="G6507" s="160">
        <v>45672</v>
      </c>
      <c r="H6507" s="160">
        <v>45690</v>
      </c>
    </row>
    <row r="6508" spans="2:8">
      <c r="B6508" t="s">
        <v>10550</v>
      </c>
      <c r="C6508" t="s">
        <v>7301</v>
      </c>
      <c r="D6508">
        <v>1</v>
      </c>
      <c r="E6508" s="160">
        <v>45645</v>
      </c>
      <c r="F6508" s="160">
        <v>45647</v>
      </c>
      <c r="G6508" s="160">
        <v>45673</v>
      </c>
      <c r="H6508" s="160">
        <v>45691</v>
      </c>
    </row>
    <row r="6509" spans="2:8">
      <c r="B6509" t="s">
        <v>10551</v>
      </c>
      <c r="C6509" t="s">
        <v>7302</v>
      </c>
      <c r="D6509">
        <v>1</v>
      </c>
      <c r="E6509" s="160">
        <v>45648</v>
      </c>
      <c r="F6509" s="160">
        <v>45649</v>
      </c>
      <c r="G6509" s="160">
        <v>45679</v>
      </c>
      <c r="H6509" s="160">
        <v>45697</v>
      </c>
    </row>
    <row r="6510" spans="2:8">
      <c r="B6510" t="s">
        <v>10552</v>
      </c>
      <c r="C6510" t="s">
        <v>7303</v>
      </c>
      <c r="D6510">
        <v>1</v>
      </c>
      <c r="E6510" s="160">
        <v>45650</v>
      </c>
      <c r="F6510" s="160">
        <v>45651</v>
      </c>
      <c r="G6510" s="160">
        <v>45693</v>
      </c>
      <c r="H6510" s="160">
        <v>45711</v>
      </c>
    </row>
    <row r="6511" spans="2:8">
      <c r="B6511" t="s">
        <v>2973</v>
      </c>
      <c r="C6511" t="s">
        <v>2974</v>
      </c>
      <c r="D6511">
        <v>1</v>
      </c>
      <c r="E6511" s="160">
        <v>45641</v>
      </c>
      <c r="F6511" s="160">
        <v>45644</v>
      </c>
      <c r="G6511" s="160">
        <v>45665</v>
      </c>
      <c r="H6511" s="160">
        <v>45683</v>
      </c>
    </row>
    <row r="6512" spans="2:8">
      <c r="B6512" t="s">
        <v>3018</v>
      </c>
      <c r="C6512" t="s">
        <v>3019</v>
      </c>
      <c r="D6512">
        <v>1</v>
      </c>
      <c r="E6512" s="160">
        <v>45645</v>
      </c>
      <c r="F6512" s="160">
        <v>45649</v>
      </c>
      <c r="G6512" s="160">
        <v>45666</v>
      </c>
      <c r="H6512" s="160">
        <v>45684</v>
      </c>
    </row>
    <row r="6513" spans="2:8">
      <c r="B6513" t="s">
        <v>3080</v>
      </c>
      <c r="C6513" t="s">
        <v>3081</v>
      </c>
      <c r="D6513">
        <v>1</v>
      </c>
      <c r="E6513" s="160">
        <v>45650</v>
      </c>
      <c r="F6513" s="160">
        <v>45655</v>
      </c>
      <c r="G6513" s="160">
        <v>45672</v>
      </c>
      <c r="H6513" s="160">
        <v>45699</v>
      </c>
    </row>
    <row r="6514" spans="2:8">
      <c r="B6514" t="s">
        <v>3162</v>
      </c>
      <c r="C6514" t="s">
        <v>3163</v>
      </c>
      <c r="D6514">
        <v>1</v>
      </c>
      <c r="E6514" s="160">
        <v>45656</v>
      </c>
      <c r="F6514" s="160">
        <v>45659</v>
      </c>
      <c r="G6514" s="160">
        <v>45673</v>
      </c>
      <c r="H6514" s="160">
        <v>45700</v>
      </c>
    </row>
    <row r="6515" spans="2:8">
      <c r="B6515" t="s">
        <v>3244</v>
      </c>
      <c r="C6515" t="s">
        <v>3245</v>
      </c>
      <c r="D6515">
        <v>1</v>
      </c>
      <c r="E6515" s="160">
        <v>45661</v>
      </c>
      <c r="F6515" s="160">
        <v>45666</v>
      </c>
      <c r="G6515" s="160">
        <v>45693</v>
      </c>
      <c r="H6515" s="160">
        <v>45720</v>
      </c>
    </row>
    <row r="6516" spans="2:8">
      <c r="B6516" t="s">
        <v>3020</v>
      </c>
      <c r="C6516" t="s">
        <v>3021</v>
      </c>
      <c r="D6516">
        <v>1</v>
      </c>
      <c r="E6516" s="160">
        <v>45641</v>
      </c>
      <c r="F6516" s="160">
        <v>45642</v>
      </c>
      <c r="G6516" s="160">
        <v>45678</v>
      </c>
      <c r="H6516" s="160">
        <v>45696</v>
      </c>
    </row>
    <row r="6517" spans="2:8">
      <c r="B6517" t="s">
        <v>3082</v>
      </c>
      <c r="C6517" t="s">
        <v>3083</v>
      </c>
      <c r="D6517">
        <v>1</v>
      </c>
      <c r="E6517" s="160">
        <v>45643</v>
      </c>
      <c r="F6517" s="160">
        <v>45644</v>
      </c>
      <c r="G6517" s="160">
        <v>45679</v>
      </c>
      <c r="H6517" s="160">
        <v>45697</v>
      </c>
    </row>
    <row r="6518" spans="2:8">
      <c r="B6518" t="s">
        <v>3128</v>
      </c>
      <c r="C6518" t="s">
        <v>3129</v>
      </c>
      <c r="D6518">
        <v>1</v>
      </c>
      <c r="E6518" s="160">
        <v>45645</v>
      </c>
      <c r="F6518" s="160">
        <v>45647</v>
      </c>
      <c r="G6518" s="160">
        <v>45693</v>
      </c>
      <c r="H6518" s="160">
        <v>45720</v>
      </c>
    </row>
    <row r="6519" spans="2:8">
      <c r="B6519" t="s">
        <v>3227</v>
      </c>
      <c r="C6519" t="s">
        <v>3228</v>
      </c>
      <c r="D6519">
        <v>1</v>
      </c>
      <c r="E6519" s="160">
        <v>45648</v>
      </c>
      <c r="F6519" s="160">
        <v>45649</v>
      </c>
      <c r="G6519" s="160">
        <v>45699</v>
      </c>
      <c r="H6519" s="160">
        <v>45726</v>
      </c>
    </row>
    <row r="6520" spans="2:8">
      <c r="B6520" t="s">
        <v>3324</v>
      </c>
      <c r="C6520" t="s">
        <v>3325</v>
      </c>
      <c r="D6520">
        <v>1</v>
      </c>
      <c r="E6520" s="160">
        <v>45650</v>
      </c>
      <c r="F6520" s="160">
        <v>45651</v>
      </c>
      <c r="G6520" s="160">
        <v>45696</v>
      </c>
      <c r="H6520" s="160">
        <v>45722</v>
      </c>
    </row>
    <row r="6521" spans="2:8">
      <c r="B6521" t="s">
        <v>10553</v>
      </c>
      <c r="C6521" t="s">
        <v>7304</v>
      </c>
      <c r="D6521">
        <v>1</v>
      </c>
      <c r="E6521" s="160">
        <v>45641</v>
      </c>
      <c r="F6521" s="160">
        <v>45642</v>
      </c>
      <c r="G6521" s="160">
        <v>45671</v>
      </c>
      <c r="H6521" s="160">
        <v>45689</v>
      </c>
    </row>
    <row r="6522" spans="2:8">
      <c r="B6522" t="s">
        <v>10554</v>
      </c>
      <c r="C6522" t="s">
        <v>7305</v>
      </c>
      <c r="D6522">
        <v>1</v>
      </c>
      <c r="E6522" s="160">
        <v>45643</v>
      </c>
      <c r="F6522" s="160">
        <v>45644</v>
      </c>
      <c r="G6522" s="160">
        <v>45672</v>
      </c>
      <c r="H6522" s="160">
        <v>45690</v>
      </c>
    </row>
    <row r="6523" spans="2:8">
      <c r="B6523" t="s">
        <v>10555</v>
      </c>
      <c r="C6523" t="s">
        <v>7306</v>
      </c>
      <c r="D6523">
        <v>1</v>
      </c>
      <c r="E6523" s="160">
        <v>45645</v>
      </c>
      <c r="F6523" s="160">
        <v>45647</v>
      </c>
      <c r="G6523" s="160">
        <v>45673</v>
      </c>
      <c r="H6523" s="160">
        <v>45691</v>
      </c>
    </row>
    <row r="6524" spans="2:8">
      <c r="B6524" t="s">
        <v>10556</v>
      </c>
      <c r="C6524" t="s">
        <v>7307</v>
      </c>
      <c r="D6524">
        <v>1</v>
      </c>
      <c r="E6524" s="160">
        <v>45648</v>
      </c>
      <c r="F6524" s="160">
        <v>45649</v>
      </c>
      <c r="G6524" s="160">
        <v>45679</v>
      </c>
      <c r="H6524" s="160">
        <v>45697</v>
      </c>
    </row>
    <row r="6525" spans="2:8">
      <c r="B6525" t="s">
        <v>10557</v>
      </c>
      <c r="C6525" t="s">
        <v>7308</v>
      </c>
      <c r="D6525">
        <v>1</v>
      </c>
      <c r="E6525" s="160">
        <v>45650</v>
      </c>
      <c r="F6525" s="160">
        <v>45651</v>
      </c>
      <c r="G6525" s="160">
        <v>45696</v>
      </c>
      <c r="H6525" s="160">
        <v>45713</v>
      </c>
    </row>
    <row r="6526" spans="2:8">
      <c r="B6526" t="s">
        <v>10558</v>
      </c>
      <c r="C6526" t="s">
        <v>8407</v>
      </c>
      <c r="D6526">
        <v>1</v>
      </c>
      <c r="E6526" s="160">
        <v>45641</v>
      </c>
      <c r="F6526" s="160">
        <v>45642</v>
      </c>
      <c r="G6526" s="160">
        <v>45679</v>
      </c>
      <c r="H6526" s="160">
        <v>45697</v>
      </c>
    </row>
    <row r="6527" spans="2:8">
      <c r="B6527" t="s">
        <v>10559</v>
      </c>
      <c r="C6527" t="s">
        <v>7309</v>
      </c>
      <c r="D6527">
        <v>1</v>
      </c>
      <c r="E6527" s="160">
        <v>45643</v>
      </c>
      <c r="F6527" s="160">
        <v>45647</v>
      </c>
      <c r="G6527" s="160">
        <v>45713</v>
      </c>
      <c r="H6527" s="160">
        <v>45749</v>
      </c>
    </row>
    <row r="6528" spans="2:8">
      <c r="B6528" t="s">
        <v>10560</v>
      </c>
      <c r="C6528" t="s">
        <v>7310</v>
      </c>
      <c r="D6528">
        <v>1</v>
      </c>
      <c r="E6528" s="160">
        <v>45648</v>
      </c>
      <c r="F6528" s="160">
        <v>45651</v>
      </c>
      <c r="G6528" s="160">
        <v>45787</v>
      </c>
      <c r="H6528" s="160">
        <v>45823</v>
      </c>
    </row>
    <row r="6529" spans="2:8">
      <c r="B6529" t="s">
        <v>10561</v>
      </c>
      <c r="C6529" t="s">
        <v>7311</v>
      </c>
      <c r="D6529">
        <v>1</v>
      </c>
      <c r="E6529" s="160">
        <v>45652</v>
      </c>
      <c r="F6529" s="160">
        <v>45654</v>
      </c>
      <c r="G6529" s="160">
        <v>45810</v>
      </c>
      <c r="H6529" s="160">
        <v>45827</v>
      </c>
    </row>
    <row r="6530" spans="2:8">
      <c r="B6530" t="s">
        <v>10562</v>
      </c>
      <c r="C6530" t="s">
        <v>7312</v>
      </c>
      <c r="D6530">
        <v>1</v>
      </c>
      <c r="E6530" s="160">
        <v>45666</v>
      </c>
      <c r="F6530" s="160">
        <v>45668</v>
      </c>
      <c r="G6530" s="160"/>
      <c r="H6530" s="160"/>
    </row>
    <row r="6531" spans="2:8">
      <c r="B6531" t="s">
        <v>10563</v>
      </c>
      <c r="C6531" t="s">
        <v>8408</v>
      </c>
      <c r="D6531">
        <v>1</v>
      </c>
      <c r="E6531" s="160">
        <v>45641</v>
      </c>
      <c r="F6531" s="160">
        <v>45642</v>
      </c>
      <c r="G6531" s="160">
        <v>45679</v>
      </c>
      <c r="H6531" s="160">
        <v>45697</v>
      </c>
    </row>
    <row r="6532" spans="2:8">
      <c r="B6532" t="s">
        <v>10564</v>
      </c>
      <c r="C6532" t="s">
        <v>7313</v>
      </c>
      <c r="D6532">
        <v>1</v>
      </c>
      <c r="E6532" s="160">
        <v>45643</v>
      </c>
      <c r="F6532" s="160">
        <v>45644</v>
      </c>
      <c r="G6532" s="160">
        <v>45713</v>
      </c>
      <c r="H6532" s="160">
        <v>45731</v>
      </c>
    </row>
    <row r="6533" spans="2:8">
      <c r="B6533" t="s">
        <v>10565</v>
      </c>
      <c r="C6533" t="s">
        <v>7314</v>
      </c>
      <c r="D6533">
        <v>1</v>
      </c>
      <c r="E6533" s="160">
        <v>45645</v>
      </c>
      <c r="F6533" s="160">
        <v>45647</v>
      </c>
      <c r="G6533" s="160">
        <v>45787</v>
      </c>
      <c r="H6533" s="160">
        <v>45804</v>
      </c>
    </row>
    <row r="6534" spans="2:8">
      <c r="B6534" t="s">
        <v>10566</v>
      </c>
      <c r="C6534" t="s">
        <v>7315</v>
      </c>
      <c r="D6534">
        <v>1</v>
      </c>
      <c r="E6534" s="160">
        <v>45648</v>
      </c>
      <c r="F6534" s="160">
        <v>45649</v>
      </c>
      <c r="G6534" s="160">
        <v>45810</v>
      </c>
      <c r="H6534" s="160">
        <v>45827</v>
      </c>
    </row>
    <row r="6535" spans="2:8">
      <c r="B6535" t="s">
        <v>10567</v>
      </c>
      <c r="C6535" t="s">
        <v>7316</v>
      </c>
      <c r="D6535">
        <v>1</v>
      </c>
      <c r="E6535" s="160">
        <v>45669</v>
      </c>
      <c r="F6535" s="160">
        <v>45670</v>
      </c>
      <c r="G6535" s="160"/>
      <c r="H6535" s="160"/>
    </row>
    <row r="6536" spans="2:8">
      <c r="B6536" t="s">
        <v>4114</v>
      </c>
      <c r="C6536" t="s">
        <v>4115</v>
      </c>
      <c r="D6536">
        <v>1</v>
      </c>
      <c r="E6536" s="160">
        <v>45643</v>
      </c>
      <c r="F6536" s="160">
        <v>45645</v>
      </c>
      <c r="G6536" s="160">
        <v>45738</v>
      </c>
      <c r="H6536" s="160">
        <v>45764</v>
      </c>
    </row>
    <row r="6537" spans="2:8">
      <c r="B6537" t="s">
        <v>10568</v>
      </c>
      <c r="C6537" t="s">
        <v>10569</v>
      </c>
      <c r="D6537">
        <v>1</v>
      </c>
      <c r="E6537" s="160">
        <v>45659</v>
      </c>
      <c r="F6537" s="160">
        <v>45661</v>
      </c>
      <c r="G6537" s="160">
        <v>45878</v>
      </c>
      <c r="H6537" s="160">
        <v>45879</v>
      </c>
    </row>
    <row r="6538" spans="2:8">
      <c r="B6538" t="s">
        <v>4157</v>
      </c>
      <c r="C6538" t="s">
        <v>6805</v>
      </c>
      <c r="D6538">
        <v>1</v>
      </c>
      <c r="E6538" s="160">
        <v>45647</v>
      </c>
      <c r="F6538" s="160">
        <v>45650</v>
      </c>
      <c r="G6538" s="160">
        <v>45762</v>
      </c>
      <c r="H6538" s="160">
        <v>45798</v>
      </c>
    </row>
    <row r="6539" spans="2:8">
      <c r="B6539" t="s">
        <v>10570</v>
      </c>
      <c r="C6539" t="s">
        <v>10571</v>
      </c>
      <c r="D6539">
        <v>1</v>
      </c>
      <c r="E6539" s="160">
        <v>45662</v>
      </c>
      <c r="F6539" s="160">
        <v>45663</v>
      </c>
      <c r="G6539" s="160">
        <v>45880</v>
      </c>
      <c r="H6539" s="160">
        <v>45881</v>
      </c>
    </row>
    <row r="6540" spans="2:8">
      <c r="B6540" t="s">
        <v>4214</v>
      </c>
      <c r="C6540" t="s">
        <v>6806</v>
      </c>
      <c r="D6540">
        <v>1</v>
      </c>
      <c r="E6540" s="160">
        <v>45664</v>
      </c>
      <c r="F6540" s="160">
        <v>45668</v>
      </c>
      <c r="G6540" s="160"/>
      <c r="H6540" s="160"/>
    </row>
    <row r="6541" spans="2:8">
      <c r="B6541" t="s">
        <v>4296</v>
      </c>
      <c r="C6541" t="s">
        <v>4297</v>
      </c>
      <c r="D6541">
        <v>1</v>
      </c>
      <c r="E6541" s="160">
        <v>45669</v>
      </c>
      <c r="F6541" s="160">
        <v>45671</v>
      </c>
      <c r="G6541" s="160"/>
      <c r="H6541" s="160"/>
    </row>
    <row r="6542" spans="2:8">
      <c r="B6542" t="s">
        <v>4158</v>
      </c>
      <c r="C6542" t="s">
        <v>4159</v>
      </c>
      <c r="D6542">
        <v>1</v>
      </c>
      <c r="E6542" s="160">
        <v>45647</v>
      </c>
      <c r="F6542" s="160">
        <v>45648</v>
      </c>
      <c r="G6542" s="160">
        <v>45787</v>
      </c>
      <c r="H6542" s="160">
        <v>45804</v>
      </c>
    </row>
    <row r="6543" spans="2:8" ht="14.45" customHeight="1">
      <c r="B6543" t="s">
        <v>10572</v>
      </c>
      <c r="C6543" t="s">
        <v>10573</v>
      </c>
      <c r="D6543">
        <v>1</v>
      </c>
      <c r="E6543" s="160">
        <v>45662</v>
      </c>
      <c r="F6543" s="160">
        <v>45663</v>
      </c>
      <c r="G6543" s="160">
        <v>45880</v>
      </c>
      <c r="H6543" s="160">
        <v>45881</v>
      </c>
    </row>
    <row r="6544" spans="2:8">
      <c r="B6544" t="s">
        <v>4181</v>
      </c>
      <c r="C6544" t="s">
        <v>6807</v>
      </c>
      <c r="D6544">
        <v>1</v>
      </c>
      <c r="E6544" s="160">
        <v>45649</v>
      </c>
      <c r="F6544" s="160">
        <v>45651</v>
      </c>
      <c r="G6544" s="160">
        <v>45792</v>
      </c>
      <c r="H6544" s="160">
        <v>45819</v>
      </c>
    </row>
    <row r="6545" spans="2:8">
      <c r="B6545" t="s">
        <v>10574</v>
      </c>
      <c r="C6545" t="s">
        <v>10575</v>
      </c>
      <c r="D6545">
        <v>1</v>
      </c>
      <c r="E6545" s="160">
        <v>45664</v>
      </c>
      <c r="F6545" s="160">
        <v>45665</v>
      </c>
      <c r="G6545" s="160">
        <v>45882</v>
      </c>
      <c r="H6545" s="160">
        <v>45883</v>
      </c>
    </row>
    <row r="6546" spans="2:8">
      <c r="B6546" t="s">
        <v>4219</v>
      </c>
      <c r="C6546" t="s">
        <v>6808</v>
      </c>
      <c r="D6546">
        <v>1</v>
      </c>
      <c r="E6546" s="160">
        <v>45666</v>
      </c>
      <c r="F6546" s="160">
        <v>45669</v>
      </c>
      <c r="G6546" s="160"/>
      <c r="H6546" s="160"/>
    </row>
    <row r="6547" spans="2:8">
      <c r="B6547" t="s">
        <v>4358</v>
      </c>
      <c r="C6547" t="s">
        <v>4359</v>
      </c>
      <c r="D6547">
        <v>1</v>
      </c>
      <c r="E6547" s="160">
        <v>45670</v>
      </c>
      <c r="F6547" s="160">
        <v>45671</v>
      </c>
      <c r="G6547" s="160"/>
      <c r="H6547" s="160"/>
    </row>
    <row r="6548" spans="2:8">
      <c r="B6548" t="s">
        <v>10576</v>
      </c>
      <c r="C6548" t="s">
        <v>8466</v>
      </c>
      <c r="D6548">
        <v>1</v>
      </c>
      <c r="E6548" s="160">
        <v>45664</v>
      </c>
      <c r="F6548" s="160">
        <v>45666</v>
      </c>
      <c r="G6548" s="160"/>
      <c r="H6548" s="160"/>
    </row>
    <row r="6549" spans="2:8">
      <c r="B6549" t="s">
        <v>10577</v>
      </c>
      <c r="C6549" t="s">
        <v>8467</v>
      </c>
      <c r="D6549">
        <v>1</v>
      </c>
      <c r="E6549" s="160">
        <v>45657</v>
      </c>
      <c r="F6549" s="160">
        <v>45665</v>
      </c>
      <c r="G6549" s="160"/>
      <c r="H6549" s="160"/>
    </row>
    <row r="6550" spans="2:8">
      <c r="B6550" t="s">
        <v>4167</v>
      </c>
      <c r="C6550" t="s">
        <v>4168</v>
      </c>
      <c r="D6550">
        <v>1</v>
      </c>
      <c r="E6550" s="160">
        <v>45780</v>
      </c>
      <c r="F6550" s="160">
        <v>45781</v>
      </c>
      <c r="G6550" s="160">
        <v>45879</v>
      </c>
      <c r="H6550" s="160"/>
    </row>
    <row r="6551" spans="2:8" ht="14.45" customHeight="1">
      <c r="B6551" t="s">
        <v>4196</v>
      </c>
      <c r="C6551" t="s">
        <v>4197</v>
      </c>
      <c r="D6551">
        <v>1</v>
      </c>
      <c r="E6551" s="160">
        <v>45782</v>
      </c>
      <c r="F6551" s="160">
        <v>45787</v>
      </c>
      <c r="G6551" s="160">
        <v>45885</v>
      </c>
      <c r="H6551" s="160"/>
    </row>
    <row r="6552" spans="2:8" ht="14.45" customHeight="1">
      <c r="B6552" t="s">
        <v>4222</v>
      </c>
      <c r="C6552" t="s">
        <v>4223</v>
      </c>
      <c r="D6552">
        <v>1</v>
      </c>
      <c r="E6552" s="160">
        <v>45788</v>
      </c>
      <c r="F6552" s="160">
        <v>45792</v>
      </c>
      <c r="G6552" s="160">
        <v>45889</v>
      </c>
      <c r="H6552" s="160"/>
    </row>
    <row r="6553" spans="2:8" ht="14.45" customHeight="1">
      <c r="B6553" t="s">
        <v>4313</v>
      </c>
      <c r="C6553" t="s">
        <v>4314</v>
      </c>
      <c r="D6553">
        <v>1</v>
      </c>
      <c r="E6553" s="160">
        <v>45794</v>
      </c>
      <c r="F6553" s="160">
        <v>45795</v>
      </c>
      <c r="G6553" s="160"/>
      <c r="H6553" s="160"/>
    </row>
    <row r="6554" spans="2:8" ht="14.45" customHeight="1">
      <c r="B6554" t="s">
        <v>4198</v>
      </c>
      <c r="C6554" t="s">
        <v>4199</v>
      </c>
      <c r="D6554">
        <v>1</v>
      </c>
      <c r="E6554" s="160">
        <v>45782</v>
      </c>
      <c r="F6554" s="160">
        <v>45784</v>
      </c>
      <c r="G6554" s="160"/>
      <c r="H6554" s="160"/>
    </row>
    <row r="6555" spans="2:8" ht="14.45" customHeight="1">
      <c r="B6555" t="s">
        <v>4224</v>
      </c>
      <c r="C6555" t="s">
        <v>4225</v>
      </c>
      <c r="D6555">
        <v>1</v>
      </c>
      <c r="E6555" s="160">
        <v>45785</v>
      </c>
      <c r="F6555" s="160">
        <v>45788</v>
      </c>
      <c r="G6555" s="160"/>
      <c r="H6555" s="160"/>
    </row>
    <row r="6556" spans="2:8" ht="14.45" customHeight="1">
      <c r="B6556" t="s">
        <v>4264</v>
      </c>
      <c r="C6556" t="s">
        <v>4265</v>
      </c>
      <c r="D6556">
        <v>1</v>
      </c>
      <c r="E6556" s="160">
        <v>45789</v>
      </c>
      <c r="F6556" s="160">
        <v>45791</v>
      </c>
      <c r="G6556" s="160"/>
      <c r="H6556" s="160"/>
    </row>
    <row r="6557" spans="2:8" ht="14.45" customHeight="1">
      <c r="B6557" t="s">
        <v>10578</v>
      </c>
      <c r="C6557" t="s">
        <v>7317</v>
      </c>
      <c r="D6557">
        <v>1</v>
      </c>
      <c r="E6557" s="160">
        <v>45649</v>
      </c>
      <c r="F6557" s="160">
        <v>45650</v>
      </c>
      <c r="G6557" s="160">
        <v>45778</v>
      </c>
      <c r="H6557" s="160">
        <v>45796</v>
      </c>
    </row>
    <row r="6558" spans="2:8">
      <c r="B6558" t="s">
        <v>10579</v>
      </c>
      <c r="C6558" t="s">
        <v>10580</v>
      </c>
      <c r="D6558">
        <v>1</v>
      </c>
      <c r="E6558" s="160">
        <v>45666</v>
      </c>
      <c r="F6558" s="160">
        <v>45668</v>
      </c>
      <c r="G6558" s="160">
        <v>45885</v>
      </c>
      <c r="H6558" s="160">
        <v>45886</v>
      </c>
    </row>
    <row r="6559" spans="2:8" ht="14.45" customHeight="1">
      <c r="B6559" t="s">
        <v>10581</v>
      </c>
      <c r="C6559" t="s">
        <v>7318</v>
      </c>
      <c r="D6559">
        <v>1</v>
      </c>
      <c r="E6559" s="160">
        <v>45651</v>
      </c>
      <c r="F6559" s="160">
        <v>45652</v>
      </c>
      <c r="G6559" s="160">
        <v>45787</v>
      </c>
      <c r="H6559" s="160">
        <v>45804</v>
      </c>
    </row>
    <row r="6560" spans="2:8" ht="14.45" customHeight="1">
      <c r="B6560" t="s">
        <v>10582</v>
      </c>
      <c r="C6560" t="s">
        <v>10583</v>
      </c>
      <c r="D6560">
        <v>1</v>
      </c>
      <c r="E6560" s="160">
        <v>45669</v>
      </c>
      <c r="F6560" s="160">
        <v>45670</v>
      </c>
      <c r="G6560" s="160">
        <v>45887</v>
      </c>
      <c r="H6560" s="160">
        <v>45888</v>
      </c>
    </row>
    <row r="6561" spans="2:8">
      <c r="B6561" t="s">
        <v>10584</v>
      </c>
      <c r="C6561" t="s">
        <v>7319</v>
      </c>
      <c r="D6561">
        <v>1</v>
      </c>
      <c r="E6561" s="160">
        <v>45654</v>
      </c>
      <c r="F6561" s="160">
        <v>45655</v>
      </c>
      <c r="G6561" s="160">
        <v>45794</v>
      </c>
      <c r="H6561" s="160">
        <v>45830</v>
      </c>
    </row>
    <row r="6562" spans="2:8">
      <c r="B6562" t="s">
        <v>10585</v>
      </c>
      <c r="C6562" t="s">
        <v>10586</v>
      </c>
      <c r="D6562">
        <v>1</v>
      </c>
      <c r="E6562" s="160">
        <v>45671</v>
      </c>
      <c r="F6562" s="160">
        <v>45672</v>
      </c>
      <c r="G6562" s="160">
        <v>45889</v>
      </c>
      <c r="H6562" s="160">
        <v>45890</v>
      </c>
    </row>
    <row r="6563" spans="2:8">
      <c r="B6563" t="s">
        <v>10587</v>
      </c>
      <c r="C6563" t="s">
        <v>7320</v>
      </c>
      <c r="D6563">
        <v>1</v>
      </c>
      <c r="E6563" s="160">
        <v>45656</v>
      </c>
      <c r="F6563" s="160">
        <v>45657</v>
      </c>
      <c r="G6563" s="160">
        <v>45838</v>
      </c>
      <c r="H6563" s="160">
        <v>45869</v>
      </c>
    </row>
    <row r="6564" spans="2:8">
      <c r="B6564" t="s">
        <v>10588</v>
      </c>
      <c r="C6564" t="s">
        <v>10589</v>
      </c>
      <c r="D6564">
        <v>1</v>
      </c>
      <c r="E6564" s="160">
        <v>45673</v>
      </c>
      <c r="F6564" s="160">
        <v>45675</v>
      </c>
      <c r="G6564" s="160">
        <v>45892</v>
      </c>
      <c r="H6564" s="160">
        <v>45893</v>
      </c>
    </row>
    <row r="6565" spans="2:8">
      <c r="B6565" t="s">
        <v>10590</v>
      </c>
      <c r="C6565" t="s">
        <v>7321</v>
      </c>
      <c r="D6565">
        <v>1</v>
      </c>
      <c r="E6565" s="160">
        <v>45658</v>
      </c>
      <c r="F6565" s="160">
        <v>45659</v>
      </c>
      <c r="G6565" s="160">
        <v>45802</v>
      </c>
      <c r="H6565" s="160">
        <v>45819</v>
      </c>
    </row>
    <row r="6566" spans="2:8">
      <c r="B6566" t="s">
        <v>10591</v>
      </c>
      <c r="C6566" t="s">
        <v>10592</v>
      </c>
      <c r="D6566">
        <v>1</v>
      </c>
      <c r="E6566" s="160">
        <v>45676</v>
      </c>
      <c r="F6566" s="160">
        <v>45677</v>
      </c>
      <c r="G6566" s="160">
        <v>45894</v>
      </c>
      <c r="H6566" s="160">
        <v>45895</v>
      </c>
    </row>
    <row r="6567" spans="2:8">
      <c r="B6567" t="s">
        <v>10593</v>
      </c>
      <c r="C6567" t="s">
        <v>7322</v>
      </c>
      <c r="D6567">
        <v>1</v>
      </c>
      <c r="E6567" s="160">
        <v>45609</v>
      </c>
      <c r="F6567" s="160">
        <v>45610</v>
      </c>
      <c r="G6567" s="160">
        <v>45778</v>
      </c>
      <c r="H6567" s="160">
        <v>45796</v>
      </c>
    </row>
    <row r="6568" spans="2:8">
      <c r="B6568" t="s">
        <v>10594</v>
      </c>
      <c r="C6568" t="s">
        <v>7323</v>
      </c>
      <c r="D6568">
        <v>1</v>
      </c>
      <c r="E6568" s="160">
        <v>45612</v>
      </c>
      <c r="F6568" s="160">
        <v>45614</v>
      </c>
      <c r="G6568" s="160">
        <v>45787</v>
      </c>
      <c r="H6568" s="160">
        <v>45813</v>
      </c>
    </row>
    <row r="6569" spans="2:8">
      <c r="B6569" t="s">
        <v>10595</v>
      </c>
      <c r="C6569" t="s">
        <v>7324</v>
      </c>
      <c r="D6569">
        <v>1</v>
      </c>
      <c r="E6569" s="160">
        <v>45615</v>
      </c>
      <c r="F6569" s="160">
        <v>45619</v>
      </c>
      <c r="G6569" s="160">
        <v>45794</v>
      </c>
      <c r="H6569" s="160">
        <v>45869</v>
      </c>
    </row>
    <row r="6570" spans="2:8">
      <c r="B6570" t="s">
        <v>10596</v>
      </c>
      <c r="C6570" t="s">
        <v>7325</v>
      </c>
      <c r="D6570">
        <v>1</v>
      </c>
      <c r="E6570" s="160">
        <v>45620</v>
      </c>
      <c r="F6570" s="160">
        <v>45622</v>
      </c>
      <c r="G6570" s="160">
        <v>45838</v>
      </c>
      <c r="H6570" s="160">
        <v>45869</v>
      </c>
    </row>
    <row r="6571" spans="2:8">
      <c r="B6571" t="s">
        <v>10597</v>
      </c>
      <c r="C6571" t="s">
        <v>7326</v>
      </c>
      <c r="D6571">
        <v>1</v>
      </c>
      <c r="E6571" s="160">
        <v>45623</v>
      </c>
      <c r="F6571" s="160">
        <v>45626</v>
      </c>
      <c r="G6571" s="160">
        <v>45802</v>
      </c>
      <c r="H6571" s="160">
        <v>45829</v>
      </c>
    </row>
    <row r="6572" spans="2:8">
      <c r="B6572" t="s">
        <v>10598</v>
      </c>
      <c r="C6572" t="s">
        <v>7327</v>
      </c>
      <c r="D6572">
        <v>1</v>
      </c>
      <c r="E6572" s="160">
        <v>45609</v>
      </c>
      <c r="F6572" s="160">
        <v>45610</v>
      </c>
      <c r="G6572" s="160">
        <v>45778</v>
      </c>
      <c r="H6572" s="160">
        <v>45796</v>
      </c>
    </row>
    <row r="6573" spans="2:8">
      <c r="B6573" t="s">
        <v>10599</v>
      </c>
      <c r="C6573" t="s">
        <v>7328</v>
      </c>
      <c r="D6573">
        <v>1</v>
      </c>
      <c r="E6573" s="160">
        <v>45612</v>
      </c>
      <c r="F6573" s="160">
        <v>45613</v>
      </c>
      <c r="G6573" s="160">
        <v>45787</v>
      </c>
      <c r="H6573" s="160">
        <v>45804</v>
      </c>
    </row>
    <row r="6574" spans="2:8">
      <c r="B6574" t="s">
        <v>10600</v>
      </c>
      <c r="C6574" t="s">
        <v>7329</v>
      </c>
      <c r="D6574">
        <v>1</v>
      </c>
      <c r="E6574" s="160">
        <v>45614</v>
      </c>
      <c r="F6574" s="160">
        <v>45615</v>
      </c>
      <c r="G6574" s="160">
        <v>45794</v>
      </c>
      <c r="H6574" s="160">
        <v>45830</v>
      </c>
    </row>
    <row r="6575" spans="2:8">
      <c r="B6575" t="s">
        <v>10601</v>
      </c>
      <c r="C6575" t="s">
        <v>7330</v>
      </c>
      <c r="D6575">
        <v>1</v>
      </c>
      <c r="E6575" s="160">
        <v>45616</v>
      </c>
      <c r="F6575" s="160">
        <v>45617</v>
      </c>
      <c r="G6575" s="160">
        <v>45838</v>
      </c>
      <c r="H6575" s="160">
        <v>45869</v>
      </c>
    </row>
    <row r="6576" spans="2:8">
      <c r="B6576" t="s">
        <v>10602</v>
      </c>
      <c r="C6576" t="s">
        <v>7331</v>
      </c>
      <c r="D6576">
        <v>1</v>
      </c>
      <c r="E6576" s="160">
        <v>45619</v>
      </c>
      <c r="F6576" s="160">
        <v>45620</v>
      </c>
      <c r="G6576" s="160">
        <v>45802</v>
      </c>
      <c r="H6576" s="160">
        <v>45819</v>
      </c>
    </row>
    <row r="6577" spans="2:8">
      <c r="B6577" t="s">
        <v>3853</v>
      </c>
      <c r="C6577" t="s">
        <v>3854</v>
      </c>
      <c r="D6577">
        <v>1</v>
      </c>
      <c r="E6577" s="160">
        <v>45609</v>
      </c>
      <c r="F6577" s="160">
        <v>45610</v>
      </c>
      <c r="G6577" s="160">
        <v>45664</v>
      </c>
      <c r="H6577" s="160">
        <v>45682</v>
      </c>
    </row>
    <row r="6578" spans="2:8">
      <c r="B6578" t="s">
        <v>3923</v>
      </c>
      <c r="C6578" t="s">
        <v>3924</v>
      </c>
      <c r="D6578">
        <v>1</v>
      </c>
      <c r="E6578" s="160">
        <v>45651</v>
      </c>
      <c r="F6578" s="160">
        <v>45652</v>
      </c>
      <c r="G6578" s="160">
        <v>45794</v>
      </c>
      <c r="H6578" s="160">
        <v>45811</v>
      </c>
    </row>
    <row r="6579" spans="2:8">
      <c r="B6579" t="s">
        <v>3988</v>
      </c>
      <c r="C6579" t="s">
        <v>3989</v>
      </c>
      <c r="D6579">
        <v>1</v>
      </c>
      <c r="E6579" s="160">
        <v>45651</v>
      </c>
      <c r="F6579" s="160">
        <v>45652</v>
      </c>
      <c r="G6579" s="160">
        <v>45794</v>
      </c>
      <c r="H6579" s="160">
        <v>45820</v>
      </c>
    </row>
    <row r="6580" spans="2:8">
      <c r="B6580" t="s">
        <v>4060</v>
      </c>
      <c r="C6580" t="s">
        <v>4061</v>
      </c>
      <c r="D6580">
        <v>1</v>
      </c>
      <c r="E6580" s="160">
        <v>45654</v>
      </c>
      <c r="F6580" s="160">
        <v>45655</v>
      </c>
      <c r="G6580" s="160">
        <v>45838</v>
      </c>
      <c r="H6580" s="160">
        <v>45869</v>
      </c>
    </row>
    <row r="6581" spans="2:8">
      <c r="B6581" t="s">
        <v>4220</v>
      </c>
      <c r="C6581" t="s">
        <v>4221</v>
      </c>
      <c r="D6581">
        <v>1</v>
      </c>
      <c r="E6581" s="160">
        <v>45656</v>
      </c>
      <c r="F6581" s="160">
        <v>45657</v>
      </c>
      <c r="G6581" s="160">
        <v>45802</v>
      </c>
      <c r="H6581" s="160">
        <v>45819</v>
      </c>
    </row>
    <row r="6582" spans="2:8">
      <c r="B6582" t="s">
        <v>10603</v>
      </c>
      <c r="C6582" t="s">
        <v>7332</v>
      </c>
      <c r="D6582">
        <v>1</v>
      </c>
      <c r="E6582" s="160">
        <v>45609</v>
      </c>
      <c r="F6582" s="160">
        <v>45610</v>
      </c>
      <c r="G6582" s="160">
        <v>45778</v>
      </c>
      <c r="H6582" s="160">
        <v>45796</v>
      </c>
    </row>
    <row r="6583" spans="2:8">
      <c r="B6583" t="s">
        <v>10604</v>
      </c>
      <c r="C6583" t="s">
        <v>7333</v>
      </c>
      <c r="D6583">
        <v>1</v>
      </c>
      <c r="E6583" s="160">
        <v>45612</v>
      </c>
      <c r="F6583" s="160">
        <v>45613</v>
      </c>
      <c r="G6583" s="160">
        <v>45787</v>
      </c>
      <c r="H6583" s="160">
        <v>45804</v>
      </c>
    </row>
    <row r="6584" spans="2:8">
      <c r="B6584" t="s">
        <v>10605</v>
      </c>
      <c r="C6584" t="s">
        <v>7334</v>
      </c>
      <c r="D6584">
        <v>1</v>
      </c>
      <c r="E6584" s="160">
        <v>45614</v>
      </c>
      <c r="F6584" s="160">
        <v>45615</v>
      </c>
      <c r="G6584" s="160">
        <v>45794</v>
      </c>
      <c r="H6584" s="160">
        <v>45811</v>
      </c>
    </row>
    <row r="6585" spans="2:8">
      <c r="B6585" t="s">
        <v>10606</v>
      </c>
      <c r="C6585" t="s">
        <v>7335</v>
      </c>
      <c r="D6585">
        <v>1</v>
      </c>
      <c r="E6585" s="160">
        <v>45616</v>
      </c>
      <c r="F6585" s="160">
        <v>45617</v>
      </c>
      <c r="G6585" s="160">
        <v>45838</v>
      </c>
      <c r="H6585" s="160">
        <v>45855</v>
      </c>
    </row>
    <row r="6586" spans="2:8">
      <c r="B6586" t="s">
        <v>10607</v>
      </c>
      <c r="C6586" t="s">
        <v>7336</v>
      </c>
      <c r="D6586">
        <v>1</v>
      </c>
      <c r="E6586" s="160">
        <v>45619</v>
      </c>
      <c r="F6586" s="160">
        <v>45620</v>
      </c>
      <c r="G6586" s="160">
        <v>45802</v>
      </c>
      <c r="H6586" s="160">
        <v>45819</v>
      </c>
    </row>
    <row r="6587" spans="2:8">
      <c r="B6587" t="s">
        <v>3822</v>
      </c>
      <c r="C6587" t="s">
        <v>3823</v>
      </c>
      <c r="D6587">
        <v>1</v>
      </c>
      <c r="E6587" s="160">
        <v>45654</v>
      </c>
      <c r="F6587" s="160">
        <v>45655</v>
      </c>
      <c r="G6587" s="160">
        <v>45823</v>
      </c>
      <c r="H6587" s="160">
        <v>45859</v>
      </c>
    </row>
    <row r="6588" spans="2:8">
      <c r="B6588" t="s">
        <v>10608</v>
      </c>
      <c r="C6588" t="s">
        <v>10609</v>
      </c>
      <c r="D6588">
        <v>1</v>
      </c>
      <c r="E6588" s="160">
        <v>45671</v>
      </c>
      <c r="F6588" s="160">
        <v>45672</v>
      </c>
      <c r="G6588" s="160"/>
      <c r="H6588" s="160"/>
    </row>
    <row r="6589" spans="2:8">
      <c r="B6589" t="s">
        <v>3948</v>
      </c>
      <c r="C6589" t="s">
        <v>3949</v>
      </c>
      <c r="D6589">
        <v>1</v>
      </c>
      <c r="E6589" s="160">
        <v>45656</v>
      </c>
      <c r="F6589" s="160">
        <v>45657</v>
      </c>
      <c r="G6589" s="160">
        <v>45833</v>
      </c>
      <c r="H6589" s="160">
        <v>45869</v>
      </c>
    </row>
    <row r="6590" spans="2:8">
      <c r="B6590" t="s">
        <v>10610</v>
      </c>
      <c r="C6590" t="s">
        <v>10611</v>
      </c>
      <c r="D6590">
        <v>1</v>
      </c>
      <c r="E6590" s="160">
        <v>45673</v>
      </c>
      <c r="F6590" s="160">
        <v>45675</v>
      </c>
      <c r="G6590" s="160"/>
      <c r="H6590" s="160"/>
    </row>
    <row r="6591" spans="2:8">
      <c r="B6591" t="s">
        <v>3824</v>
      </c>
      <c r="C6591" t="s">
        <v>3825</v>
      </c>
      <c r="D6591">
        <v>1</v>
      </c>
      <c r="E6591" s="160">
        <v>45693</v>
      </c>
      <c r="F6591" s="160">
        <v>45694</v>
      </c>
      <c r="G6591" s="160"/>
      <c r="H6591" s="160"/>
    </row>
    <row r="6592" spans="2:8">
      <c r="B6592" t="s">
        <v>3873</v>
      </c>
      <c r="C6592" t="s">
        <v>3874</v>
      </c>
      <c r="D6592">
        <v>1</v>
      </c>
      <c r="E6592" s="160">
        <v>45696</v>
      </c>
      <c r="F6592" s="160">
        <v>45697</v>
      </c>
      <c r="G6592" s="160"/>
      <c r="H6592" s="160"/>
    </row>
    <row r="6593" spans="2:8">
      <c r="B6593" t="s">
        <v>3826</v>
      </c>
      <c r="C6593" t="s">
        <v>3827</v>
      </c>
      <c r="D6593">
        <v>1</v>
      </c>
      <c r="E6593" s="160">
        <v>45693</v>
      </c>
      <c r="F6593" s="160">
        <v>45694</v>
      </c>
      <c r="G6593" s="160"/>
      <c r="H6593" s="160"/>
    </row>
    <row r="6594" spans="2:8">
      <c r="B6594" t="s">
        <v>3875</v>
      </c>
      <c r="C6594" t="s">
        <v>3876</v>
      </c>
      <c r="D6594">
        <v>1</v>
      </c>
      <c r="E6594" s="160">
        <v>45696</v>
      </c>
      <c r="F6594" s="160">
        <v>45697</v>
      </c>
      <c r="G6594" s="160"/>
      <c r="H6594" s="160"/>
    </row>
    <row r="6595" spans="2:8">
      <c r="B6595" t="s">
        <v>4184</v>
      </c>
      <c r="C6595" t="s">
        <v>4185</v>
      </c>
      <c r="D6595">
        <v>1</v>
      </c>
      <c r="E6595" s="160">
        <v>45666</v>
      </c>
      <c r="F6595" s="160">
        <v>45668</v>
      </c>
      <c r="G6595" s="160"/>
      <c r="H6595" s="160"/>
    </row>
    <row r="6596" spans="2:8">
      <c r="B6596" t="s">
        <v>4215</v>
      </c>
      <c r="C6596" t="s">
        <v>4216</v>
      </c>
      <c r="D6596">
        <v>1</v>
      </c>
      <c r="E6596" s="160">
        <v>45669</v>
      </c>
      <c r="F6596" s="160">
        <v>45670</v>
      </c>
      <c r="G6596" s="160"/>
      <c r="H6596" s="160"/>
    </row>
    <row r="6597" spans="2:8">
      <c r="B6597" t="s">
        <v>4244</v>
      </c>
      <c r="C6597" t="s">
        <v>4245</v>
      </c>
      <c r="D6597">
        <v>1</v>
      </c>
      <c r="E6597" s="160">
        <v>45671</v>
      </c>
      <c r="F6597" s="160">
        <v>45672</v>
      </c>
      <c r="G6597" s="160"/>
      <c r="H6597" s="160"/>
    </row>
    <row r="6598" spans="2:8">
      <c r="B6598" t="s">
        <v>4300</v>
      </c>
      <c r="C6598" t="s">
        <v>4301</v>
      </c>
      <c r="D6598">
        <v>1</v>
      </c>
      <c r="E6598" s="160">
        <v>45673</v>
      </c>
      <c r="F6598" s="160">
        <v>45675</v>
      </c>
      <c r="G6598" s="160"/>
      <c r="H6598" s="160"/>
    </row>
    <row r="6599" spans="2:8">
      <c r="B6599" t="s">
        <v>4339</v>
      </c>
      <c r="C6599" t="s">
        <v>4340</v>
      </c>
      <c r="D6599">
        <v>1</v>
      </c>
      <c r="E6599" s="160">
        <v>45669</v>
      </c>
      <c r="F6599" s="160">
        <v>45670</v>
      </c>
      <c r="G6599" s="160"/>
      <c r="H6599" s="160"/>
    </row>
    <row r="6600" spans="2:8">
      <c r="B6600" t="s">
        <v>4405</v>
      </c>
      <c r="C6600" t="s">
        <v>4406</v>
      </c>
      <c r="D6600">
        <v>1</v>
      </c>
      <c r="E6600" s="160">
        <v>45671</v>
      </c>
      <c r="F6600" s="160">
        <v>45672</v>
      </c>
      <c r="G6600" s="160"/>
      <c r="H6600" s="160"/>
    </row>
    <row r="6601" spans="2:8">
      <c r="B6601" t="s">
        <v>4439</v>
      </c>
      <c r="C6601" t="s">
        <v>4440</v>
      </c>
      <c r="D6601">
        <v>1</v>
      </c>
      <c r="E6601" s="160">
        <v>45673</v>
      </c>
      <c r="F6601" s="160">
        <v>45675</v>
      </c>
      <c r="G6601" s="160"/>
      <c r="H6601" s="160"/>
    </row>
    <row r="6602" spans="2:8">
      <c r="B6602" t="s">
        <v>4467</v>
      </c>
      <c r="C6602" t="s">
        <v>4468</v>
      </c>
      <c r="D6602">
        <v>1</v>
      </c>
      <c r="E6602" s="160">
        <v>45676</v>
      </c>
      <c r="F6602" s="160">
        <v>45677</v>
      </c>
      <c r="G6602" s="160"/>
      <c r="H6602" s="160"/>
    </row>
    <row r="6603" spans="2:8">
      <c r="B6603" t="s">
        <v>3555</v>
      </c>
      <c r="C6603" t="s">
        <v>3556</v>
      </c>
      <c r="D6603">
        <v>1</v>
      </c>
      <c r="E6603" s="160">
        <v>45656</v>
      </c>
      <c r="F6603" s="160">
        <v>45661</v>
      </c>
      <c r="G6603" s="160">
        <v>45666</v>
      </c>
      <c r="H6603" s="160">
        <v>45740</v>
      </c>
    </row>
    <row r="6604" spans="2:8">
      <c r="B6604" t="s">
        <v>10612</v>
      </c>
      <c r="C6604" t="s">
        <v>10613</v>
      </c>
      <c r="D6604">
        <v>1</v>
      </c>
      <c r="E6604" s="160">
        <v>45678</v>
      </c>
      <c r="F6604" s="160">
        <v>45679</v>
      </c>
      <c r="G6604" s="160">
        <v>45892</v>
      </c>
      <c r="H6604" s="160">
        <v>45893</v>
      </c>
    </row>
    <row r="6605" spans="2:8">
      <c r="B6605" t="s">
        <v>3730</v>
      </c>
      <c r="C6605" t="s">
        <v>3731</v>
      </c>
      <c r="D6605">
        <v>1</v>
      </c>
      <c r="E6605" s="160">
        <v>45662</v>
      </c>
      <c r="F6605" s="160">
        <v>45666</v>
      </c>
      <c r="G6605" s="160">
        <v>45672</v>
      </c>
      <c r="H6605" s="160">
        <v>45783</v>
      </c>
    </row>
    <row r="6606" spans="2:8">
      <c r="B6606" t="s">
        <v>10614</v>
      </c>
      <c r="C6606" t="s">
        <v>10615</v>
      </c>
      <c r="D6606">
        <v>1</v>
      </c>
      <c r="E6606" s="160">
        <v>45680</v>
      </c>
      <c r="F6606" s="160">
        <v>45682</v>
      </c>
      <c r="G6606" s="160">
        <v>45894</v>
      </c>
      <c r="H6606" s="160">
        <v>45895</v>
      </c>
    </row>
    <row r="6607" spans="2:8">
      <c r="B6607" t="s">
        <v>3818</v>
      </c>
      <c r="C6607" t="s">
        <v>3819</v>
      </c>
      <c r="D6607">
        <v>1</v>
      </c>
      <c r="E6607" s="160">
        <v>45668</v>
      </c>
      <c r="F6607" s="160">
        <v>45677</v>
      </c>
      <c r="G6607" s="160">
        <v>45673</v>
      </c>
      <c r="H6607" s="160">
        <v>45822</v>
      </c>
    </row>
    <row r="6608" spans="2:8">
      <c r="B6608" t="s">
        <v>10616</v>
      </c>
      <c r="C6608" t="s">
        <v>10617</v>
      </c>
      <c r="D6608">
        <v>1</v>
      </c>
      <c r="E6608" s="160">
        <v>45683</v>
      </c>
      <c r="F6608" s="160">
        <v>45684</v>
      </c>
      <c r="G6608" s="160">
        <v>45896</v>
      </c>
      <c r="H6608" s="160">
        <v>45897</v>
      </c>
    </row>
    <row r="6609" spans="2:8">
      <c r="B6609" t="s">
        <v>4182</v>
      </c>
      <c r="C6609" t="s">
        <v>4183</v>
      </c>
      <c r="D6609">
        <v>1</v>
      </c>
      <c r="E6609" s="160">
        <v>45678</v>
      </c>
      <c r="F6609" s="160">
        <v>45684</v>
      </c>
      <c r="G6609" s="160">
        <v>45678</v>
      </c>
      <c r="H6609" s="160">
        <v>45733</v>
      </c>
    </row>
    <row r="6610" spans="2:8">
      <c r="B6610" t="s">
        <v>10618</v>
      </c>
      <c r="C6610" t="s">
        <v>10619</v>
      </c>
      <c r="D6610">
        <v>1</v>
      </c>
      <c r="E6610" s="160">
        <v>45685</v>
      </c>
      <c r="F6610" s="160">
        <v>45686</v>
      </c>
      <c r="G6610" s="160">
        <v>45897</v>
      </c>
      <c r="H6610" s="160">
        <v>45899</v>
      </c>
    </row>
    <row r="6611" spans="2:8">
      <c r="B6611" t="s">
        <v>4335</v>
      </c>
      <c r="C6611" t="s">
        <v>4336</v>
      </c>
      <c r="D6611">
        <v>1</v>
      </c>
      <c r="E6611" s="160">
        <v>45685</v>
      </c>
      <c r="F6611" s="160">
        <v>45691</v>
      </c>
      <c r="G6611" s="160">
        <v>45818</v>
      </c>
      <c r="H6611" s="160">
        <v>45869</v>
      </c>
    </row>
    <row r="6612" spans="2:8">
      <c r="B6612" t="s">
        <v>10620</v>
      </c>
      <c r="C6612" t="s">
        <v>10621</v>
      </c>
      <c r="D6612">
        <v>1</v>
      </c>
      <c r="E6612" s="160">
        <v>45692</v>
      </c>
      <c r="F6612" s="160">
        <v>45693</v>
      </c>
      <c r="G6612" s="160">
        <v>45899</v>
      </c>
      <c r="H6612" s="160">
        <v>45900</v>
      </c>
    </row>
    <row r="6613" spans="2:8">
      <c r="B6613" t="s">
        <v>3820</v>
      </c>
      <c r="C6613" t="s">
        <v>3821</v>
      </c>
      <c r="D6613">
        <v>1</v>
      </c>
      <c r="E6613" s="160">
        <v>45685</v>
      </c>
      <c r="F6613" s="160">
        <v>45687</v>
      </c>
      <c r="G6613" s="160"/>
      <c r="H6613" s="160"/>
    </row>
    <row r="6614" spans="2:8">
      <c r="B6614" t="s">
        <v>4058</v>
      </c>
      <c r="C6614" t="s">
        <v>4059</v>
      </c>
      <c r="D6614">
        <v>1</v>
      </c>
      <c r="E6614" s="160">
        <v>45689</v>
      </c>
      <c r="F6614" s="160">
        <v>45691</v>
      </c>
      <c r="G6614" s="160"/>
      <c r="H6614" s="160"/>
    </row>
    <row r="6615" spans="2:8">
      <c r="B6615" t="s">
        <v>4298</v>
      </c>
      <c r="C6615" t="s">
        <v>4299</v>
      </c>
      <c r="D6615">
        <v>1</v>
      </c>
      <c r="E6615" s="160">
        <v>45680</v>
      </c>
      <c r="F6615" s="160">
        <v>45682</v>
      </c>
      <c r="G6615" s="160"/>
      <c r="H6615" s="160"/>
    </row>
    <row r="6616" spans="2:8">
      <c r="B6616" t="s">
        <v>4337</v>
      </c>
      <c r="C6616" t="s">
        <v>4338</v>
      </c>
      <c r="D6616">
        <v>1</v>
      </c>
      <c r="E6616" s="160">
        <v>45683</v>
      </c>
      <c r="F6616" s="160">
        <v>45684</v>
      </c>
      <c r="G6616" s="160"/>
      <c r="H6616" s="160"/>
    </row>
    <row r="6617" spans="2:8">
      <c r="B6617" t="s">
        <v>4386</v>
      </c>
      <c r="C6617" t="s">
        <v>4387</v>
      </c>
      <c r="D6617">
        <v>1</v>
      </c>
      <c r="E6617" s="160">
        <v>45685</v>
      </c>
      <c r="F6617" s="160">
        <v>45686</v>
      </c>
      <c r="G6617" s="160"/>
      <c r="H6617" s="160"/>
    </row>
    <row r="6618" spans="2:8">
      <c r="B6618" t="s">
        <v>10622</v>
      </c>
      <c r="C6618" t="s">
        <v>8072</v>
      </c>
      <c r="D6618">
        <v>1</v>
      </c>
      <c r="E6618" s="160">
        <v>45762</v>
      </c>
      <c r="F6618" s="160">
        <v>45763</v>
      </c>
      <c r="G6618" s="160">
        <v>45853</v>
      </c>
      <c r="H6618" s="160">
        <v>45854</v>
      </c>
    </row>
    <row r="6619" spans="2:8">
      <c r="B6619" t="s">
        <v>10623</v>
      </c>
      <c r="C6619" t="s">
        <v>8258</v>
      </c>
      <c r="D6619">
        <v>1</v>
      </c>
      <c r="E6619" s="160">
        <v>45764</v>
      </c>
      <c r="F6619" s="160">
        <v>45766</v>
      </c>
      <c r="G6619" s="160">
        <v>45857</v>
      </c>
      <c r="H6619" s="160">
        <v>45858</v>
      </c>
    </row>
    <row r="6620" spans="2:8">
      <c r="B6620" t="s">
        <v>10624</v>
      </c>
      <c r="C6620" t="s">
        <v>7444</v>
      </c>
      <c r="D6620">
        <v>1</v>
      </c>
      <c r="E6620" s="160">
        <v>45664</v>
      </c>
      <c r="F6620" s="160">
        <v>45668</v>
      </c>
      <c r="G6620" s="160">
        <v>45708</v>
      </c>
      <c r="H6620" s="160">
        <v>45745</v>
      </c>
    </row>
    <row r="6621" spans="2:8">
      <c r="B6621" t="s">
        <v>10625</v>
      </c>
      <c r="C6621" t="s">
        <v>7342</v>
      </c>
      <c r="D6621">
        <v>1</v>
      </c>
      <c r="E6621" s="160">
        <v>45669</v>
      </c>
      <c r="F6621" s="160">
        <v>45670</v>
      </c>
      <c r="G6621" s="160">
        <v>45708</v>
      </c>
      <c r="H6621" s="160">
        <v>45726</v>
      </c>
    </row>
    <row r="6622" spans="2:8">
      <c r="B6622" t="s">
        <v>10626</v>
      </c>
      <c r="C6622" t="s">
        <v>7445</v>
      </c>
      <c r="D6622">
        <v>1</v>
      </c>
      <c r="E6622" s="160">
        <v>45682</v>
      </c>
      <c r="F6622" s="160">
        <v>45683</v>
      </c>
      <c r="G6622" s="160">
        <v>45833</v>
      </c>
      <c r="H6622" s="160">
        <v>45851</v>
      </c>
    </row>
    <row r="6623" spans="2:8">
      <c r="B6623" t="s">
        <v>10627</v>
      </c>
      <c r="C6623" t="s">
        <v>10628</v>
      </c>
      <c r="D6623">
        <v>1</v>
      </c>
      <c r="E6623" s="160">
        <v>45781</v>
      </c>
      <c r="F6623" s="160">
        <v>45782</v>
      </c>
      <c r="G6623" s="160">
        <v>45885</v>
      </c>
      <c r="H6623" s="160">
        <v>45886</v>
      </c>
    </row>
    <row r="6624" spans="2:8">
      <c r="B6624" t="s">
        <v>10629</v>
      </c>
      <c r="C6624" t="s">
        <v>7446</v>
      </c>
      <c r="D6624">
        <v>1</v>
      </c>
      <c r="E6624" s="160">
        <v>45684</v>
      </c>
      <c r="F6624" s="160">
        <v>45685</v>
      </c>
      <c r="G6624" s="160">
        <v>45836</v>
      </c>
      <c r="H6624" s="160">
        <v>45853</v>
      </c>
    </row>
    <row r="6625" spans="2:8">
      <c r="B6625" t="s">
        <v>10630</v>
      </c>
      <c r="C6625" t="s">
        <v>10631</v>
      </c>
      <c r="D6625">
        <v>1</v>
      </c>
      <c r="E6625" s="160">
        <v>45783</v>
      </c>
      <c r="F6625" s="160">
        <v>45784</v>
      </c>
      <c r="G6625" s="160">
        <v>45888</v>
      </c>
      <c r="H6625" s="160">
        <v>45889</v>
      </c>
    </row>
    <row r="6626" spans="2:8">
      <c r="B6626" t="s">
        <v>10632</v>
      </c>
      <c r="C6626" t="s">
        <v>7447</v>
      </c>
      <c r="D6626">
        <v>1</v>
      </c>
      <c r="E6626" s="160">
        <v>45785</v>
      </c>
      <c r="F6626" s="160">
        <v>45787</v>
      </c>
      <c r="G6626" s="160">
        <v>45928</v>
      </c>
      <c r="H6626" s="160">
        <v>45929</v>
      </c>
    </row>
    <row r="6627" spans="2:8">
      <c r="B6627" t="s">
        <v>10633</v>
      </c>
      <c r="C6627" t="s">
        <v>7448</v>
      </c>
      <c r="D6627">
        <v>1</v>
      </c>
      <c r="E6627" s="160">
        <v>45788</v>
      </c>
      <c r="F6627" s="160">
        <v>45789</v>
      </c>
      <c r="G6627" s="160">
        <v>45929</v>
      </c>
      <c r="H6627" s="160">
        <v>45930</v>
      </c>
    </row>
    <row r="6628" spans="2:8">
      <c r="B6628" t="s">
        <v>10634</v>
      </c>
      <c r="C6628" t="s">
        <v>7449</v>
      </c>
      <c r="D6628">
        <v>1</v>
      </c>
      <c r="E6628" s="160">
        <v>45790</v>
      </c>
      <c r="F6628" s="160">
        <v>45803</v>
      </c>
      <c r="G6628" s="160">
        <v>45885</v>
      </c>
      <c r="H6628" s="160">
        <v>45920</v>
      </c>
    </row>
    <row r="6629" spans="2:8">
      <c r="B6629" t="s">
        <v>10635</v>
      </c>
      <c r="C6629" t="s">
        <v>8259</v>
      </c>
      <c r="D6629">
        <v>1</v>
      </c>
      <c r="E6629" s="160">
        <v>45804</v>
      </c>
      <c r="F6629" s="160">
        <v>45805</v>
      </c>
      <c r="G6629" s="160">
        <v>45885</v>
      </c>
      <c r="H6629" s="160">
        <v>45920</v>
      </c>
    </row>
    <row r="6630" spans="2:8">
      <c r="B6630" t="s">
        <v>10636</v>
      </c>
      <c r="C6630" t="s">
        <v>8260</v>
      </c>
      <c r="D6630">
        <v>1</v>
      </c>
      <c r="E6630" s="160">
        <v>45806</v>
      </c>
      <c r="F6630" s="160">
        <v>45808</v>
      </c>
      <c r="G6630" s="160"/>
      <c r="H6630" s="160"/>
    </row>
    <row r="6631" spans="2:8">
      <c r="B6631" t="s">
        <v>10637</v>
      </c>
      <c r="C6631" t="s">
        <v>8261</v>
      </c>
      <c r="D6631">
        <v>1</v>
      </c>
      <c r="E6631" s="160">
        <v>45809</v>
      </c>
      <c r="F6631" s="160">
        <v>45810</v>
      </c>
      <c r="G6631" s="160"/>
      <c r="H6631" s="160"/>
    </row>
    <row r="6632" spans="2:8">
      <c r="B6632" t="s">
        <v>10638</v>
      </c>
      <c r="C6632" t="s">
        <v>8262</v>
      </c>
      <c r="D6632">
        <v>1</v>
      </c>
      <c r="E6632" s="160">
        <v>45811</v>
      </c>
      <c r="F6632" s="160">
        <v>45815</v>
      </c>
      <c r="G6632" s="160"/>
      <c r="H6632" s="160"/>
    </row>
    <row r="6633" spans="2:8">
      <c r="B6633" t="s">
        <v>4648</v>
      </c>
      <c r="C6633" t="s">
        <v>4649</v>
      </c>
      <c r="D6633">
        <v>1</v>
      </c>
      <c r="E6633" s="160">
        <v>45816</v>
      </c>
      <c r="F6633" s="160">
        <v>45819</v>
      </c>
      <c r="G6633" s="160"/>
      <c r="H6633" s="160"/>
    </row>
    <row r="6634" spans="2:8">
      <c r="B6634" t="s">
        <v>10639</v>
      </c>
      <c r="C6634" t="s">
        <v>8263</v>
      </c>
      <c r="D6634">
        <v>1</v>
      </c>
      <c r="E6634" s="160">
        <v>45820</v>
      </c>
      <c r="F6634" s="160">
        <v>45822</v>
      </c>
      <c r="G6634" s="160"/>
      <c r="H6634" s="160"/>
    </row>
    <row r="6635" spans="2:8">
      <c r="B6635" t="s">
        <v>4062</v>
      </c>
      <c r="C6635" t="s">
        <v>4063</v>
      </c>
      <c r="D6635">
        <v>1</v>
      </c>
      <c r="E6635" s="160">
        <v>45710</v>
      </c>
      <c r="F6635" s="160">
        <v>45711</v>
      </c>
      <c r="G6635" s="160">
        <v>45875</v>
      </c>
      <c r="H6635" s="160">
        <v>45880</v>
      </c>
    </row>
    <row r="6636" spans="2:8">
      <c r="B6636" t="s">
        <v>4302</v>
      </c>
      <c r="C6636" t="s">
        <v>4303</v>
      </c>
      <c r="D6636">
        <v>1</v>
      </c>
      <c r="E6636" s="160">
        <v>45712</v>
      </c>
      <c r="F6636" s="160">
        <v>45713</v>
      </c>
      <c r="G6636" s="160">
        <v>45889</v>
      </c>
      <c r="H6636" s="160">
        <v>45896</v>
      </c>
    </row>
    <row r="6637" spans="2:8">
      <c r="B6637" t="s">
        <v>4510</v>
      </c>
      <c r="C6637" t="s">
        <v>4511</v>
      </c>
      <c r="D6637">
        <v>1</v>
      </c>
      <c r="E6637" s="160">
        <v>45714</v>
      </c>
      <c r="F6637" s="160">
        <v>45715</v>
      </c>
      <c r="G6637" s="160">
        <v>45897</v>
      </c>
      <c r="H6637" s="160">
        <v>45902</v>
      </c>
    </row>
    <row r="6638" spans="2:8">
      <c r="B6638" t="s">
        <v>4559</v>
      </c>
      <c r="C6638" t="s">
        <v>4560</v>
      </c>
      <c r="D6638">
        <v>1</v>
      </c>
      <c r="E6638" s="160">
        <v>45717</v>
      </c>
      <c r="F6638" s="160">
        <v>45718</v>
      </c>
      <c r="G6638" s="160"/>
      <c r="H6638" s="160"/>
    </row>
    <row r="6639" spans="2:8">
      <c r="B6639" t="s">
        <v>10640</v>
      </c>
      <c r="C6639" t="s">
        <v>7432</v>
      </c>
      <c r="D6639">
        <v>1</v>
      </c>
      <c r="E6639" s="160">
        <v>45714</v>
      </c>
      <c r="F6639" s="160">
        <v>45715</v>
      </c>
      <c r="G6639" s="160"/>
      <c r="H6639" s="160"/>
    </row>
    <row r="6640" spans="2:8">
      <c r="B6640" t="s">
        <v>10641</v>
      </c>
      <c r="C6640" t="s">
        <v>7433</v>
      </c>
      <c r="D6640">
        <v>1</v>
      </c>
      <c r="E6640" s="160">
        <v>45717</v>
      </c>
      <c r="F6640" s="160">
        <v>45718</v>
      </c>
      <c r="G6640" s="160"/>
      <c r="H6640" s="160"/>
    </row>
    <row r="6641" spans="2:8">
      <c r="B6641" t="s">
        <v>10642</v>
      </c>
      <c r="C6641" t="s">
        <v>7434</v>
      </c>
      <c r="D6641">
        <v>1</v>
      </c>
      <c r="E6641" s="160">
        <v>45712</v>
      </c>
      <c r="F6641" s="160">
        <v>45713</v>
      </c>
      <c r="G6641" s="160">
        <v>45873</v>
      </c>
      <c r="H6641" s="160">
        <v>45879</v>
      </c>
    </row>
    <row r="6642" spans="2:8">
      <c r="B6642" t="s">
        <v>10643</v>
      </c>
      <c r="C6642" t="s">
        <v>7435</v>
      </c>
      <c r="D6642">
        <v>1</v>
      </c>
      <c r="E6642" s="160">
        <v>45714</v>
      </c>
      <c r="F6642" s="160">
        <v>45715</v>
      </c>
      <c r="G6642" s="160">
        <v>45879</v>
      </c>
      <c r="H6642" s="160">
        <v>45885</v>
      </c>
    </row>
    <row r="6643" spans="2:8">
      <c r="B6643" t="s">
        <v>10644</v>
      </c>
      <c r="C6643" t="s">
        <v>7436</v>
      </c>
      <c r="D6643">
        <v>1</v>
      </c>
      <c r="E6643" s="160">
        <v>45717</v>
      </c>
      <c r="F6643" s="160">
        <v>45718</v>
      </c>
      <c r="G6643" s="160">
        <v>45886</v>
      </c>
      <c r="H6643" s="160">
        <v>45889</v>
      </c>
    </row>
    <row r="6644" spans="2:8">
      <c r="B6644" t="s">
        <v>10645</v>
      </c>
      <c r="C6644" t="s">
        <v>7437</v>
      </c>
      <c r="D6644">
        <v>1</v>
      </c>
      <c r="E6644" s="160">
        <v>45719</v>
      </c>
      <c r="F6644" s="160">
        <v>45721</v>
      </c>
      <c r="G6644" s="160">
        <v>45890</v>
      </c>
      <c r="H6644" s="160">
        <v>45893</v>
      </c>
    </row>
    <row r="6645" spans="2:8">
      <c r="B6645" t="s">
        <v>10646</v>
      </c>
      <c r="C6645" t="s">
        <v>7438</v>
      </c>
      <c r="D6645">
        <v>1</v>
      </c>
      <c r="E6645" s="160">
        <v>45722</v>
      </c>
      <c r="F6645" s="160">
        <v>45725</v>
      </c>
      <c r="G6645" s="160"/>
      <c r="H6645" s="160"/>
    </row>
    <row r="6646" spans="2:8">
      <c r="B6646" t="s">
        <v>10647</v>
      </c>
      <c r="C6646" t="s">
        <v>7439</v>
      </c>
      <c r="D6646">
        <v>1</v>
      </c>
      <c r="E6646" s="160">
        <v>45717</v>
      </c>
      <c r="F6646" s="160">
        <v>45718</v>
      </c>
      <c r="G6646" s="160">
        <v>45890</v>
      </c>
      <c r="H6646" s="160">
        <v>45893</v>
      </c>
    </row>
    <row r="6647" spans="2:8">
      <c r="B6647" t="s">
        <v>10648</v>
      </c>
      <c r="C6647" t="s">
        <v>7440</v>
      </c>
      <c r="D6647">
        <v>1</v>
      </c>
      <c r="E6647" s="160">
        <v>45717</v>
      </c>
      <c r="F6647" s="160">
        <v>45718</v>
      </c>
      <c r="G6647" s="160"/>
      <c r="H6647" s="160"/>
    </row>
    <row r="6648" spans="2:8">
      <c r="B6648" t="s">
        <v>10649</v>
      </c>
      <c r="C6648" t="s">
        <v>7441</v>
      </c>
      <c r="D6648">
        <v>1</v>
      </c>
      <c r="E6648" s="160">
        <v>45714</v>
      </c>
      <c r="F6648" s="160">
        <v>45717</v>
      </c>
      <c r="G6648" s="160">
        <v>45873</v>
      </c>
      <c r="H6648" s="160"/>
    </row>
    <row r="6649" spans="2:8">
      <c r="B6649" t="s">
        <v>10650</v>
      </c>
      <c r="C6649" t="s">
        <v>7442</v>
      </c>
      <c r="D6649">
        <v>1</v>
      </c>
      <c r="E6649" s="160">
        <v>45718</v>
      </c>
      <c r="F6649" s="160">
        <v>45720</v>
      </c>
      <c r="G6649" s="160">
        <v>45879</v>
      </c>
      <c r="H6649" s="160"/>
    </row>
    <row r="6650" spans="2:8">
      <c r="B6650" t="s">
        <v>10651</v>
      </c>
      <c r="C6650" t="s">
        <v>7443</v>
      </c>
      <c r="D6650">
        <v>1</v>
      </c>
      <c r="E6650" s="160">
        <v>45721</v>
      </c>
      <c r="F6650" s="160">
        <v>45724</v>
      </c>
      <c r="G6650" s="160">
        <v>45886</v>
      </c>
      <c r="H6650" s="160"/>
    </row>
    <row r="6651" spans="2:8">
      <c r="B6651" t="s">
        <v>10652</v>
      </c>
      <c r="C6651" t="s">
        <v>7348</v>
      </c>
      <c r="D6651">
        <v>1</v>
      </c>
      <c r="E6651" s="160">
        <v>45641</v>
      </c>
      <c r="F6651" s="160">
        <v>45642</v>
      </c>
      <c r="G6651" s="160">
        <v>45666</v>
      </c>
      <c r="H6651" s="160">
        <v>45684</v>
      </c>
    </row>
    <row r="6652" spans="2:8">
      <c r="B6652" t="s">
        <v>10653</v>
      </c>
      <c r="C6652" t="s">
        <v>7349</v>
      </c>
      <c r="D6652">
        <v>1</v>
      </c>
      <c r="E6652" s="160">
        <v>45643</v>
      </c>
      <c r="F6652" s="160">
        <v>45644</v>
      </c>
      <c r="G6652" s="160">
        <v>45668</v>
      </c>
      <c r="H6652" s="160">
        <v>45685</v>
      </c>
    </row>
    <row r="6653" spans="2:8">
      <c r="B6653" t="s">
        <v>10654</v>
      </c>
      <c r="C6653" t="s">
        <v>7350</v>
      </c>
      <c r="D6653">
        <v>1</v>
      </c>
      <c r="E6653" s="160">
        <v>45645</v>
      </c>
      <c r="F6653" s="160">
        <v>45647</v>
      </c>
      <c r="G6653" s="160">
        <v>45670</v>
      </c>
      <c r="H6653" s="160">
        <v>45687</v>
      </c>
    </row>
    <row r="6654" spans="2:8">
      <c r="B6654" t="s">
        <v>10655</v>
      </c>
      <c r="C6654" t="s">
        <v>7351</v>
      </c>
      <c r="D6654">
        <v>1</v>
      </c>
      <c r="E6654" s="160">
        <v>45648</v>
      </c>
      <c r="F6654" s="160">
        <v>45649</v>
      </c>
      <c r="G6654" s="160">
        <v>45691</v>
      </c>
      <c r="H6654" s="160">
        <v>45708</v>
      </c>
    </row>
    <row r="6655" spans="2:8">
      <c r="B6655" t="s">
        <v>10656</v>
      </c>
      <c r="C6655" t="s">
        <v>7352</v>
      </c>
      <c r="D6655">
        <v>1</v>
      </c>
      <c r="E6655" s="160">
        <v>45650</v>
      </c>
      <c r="F6655" s="160">
        <v>45651</v>
      </c>
      <c r="G6655" s="160">
        <v>45706</v>
      </c>
      <c r="H6655" s="160">
        <v>45724</v>
      </c>
    </row>
    <row r="6656" spans="2:8">
      <c r="B6656" t="s">
        <v>2919</v>
      </c>
      <c r="C6656" t="s">
        <v>2920</v>
      </c>
      <c r="D6656">
        <v>1</v>
      </c>
      <c r="E6656" s="160">
        <v>45641</v>
      </c>
      <c r="F6656" s="160">
        <v>45642</v>
      </c>
      <c r="G6656" s="160">
        <v>45671</v>
      </c>
      <c r="H6656" s="160">
        <v>45707</v>
      </c>
    </row>
    <row r="6657" spans="2:8">
      <c r="B6657" t="s">
        <v>3000</v>
      </c>
      <c r="C6657" t="s">
        <v>3001</v>
      </c>
      <c r="D6657">
        <v>1</v>
      </c>
      <c r="E6657" s="160">
        <v>45643</v>
      </c>
      <c r="F6657" s="160">
        <v>45644</v>
      </c>
      <c r="G6657" s="160">
        <v>45672</v>
      </c>
      <c r="H6657" s="160">
        <v>45708</v>
      </c>
    </row>
    <row r="6658" spans="2:8">
      <c r="B6658" t="s">
        <v>3103</v>
      </c>
      <c r="C6658" t="s">
        <v>3104</v>
      </c>
      <c r="D6658">
        <v>1</v>
      </c>
      <c r="E6658" s="160">
        <v>45645</v>
      </c>
      <c r="F6658" s="160">
        <v>45647</v>
      </c>
      <c r="G6658" s="160">
        <v>45672</v>
      </c>
      <c r="H6658" s="160">
        <v>45708</v>
      </c>
    </row>
    <row r="6659" spans="2:8" ht="14.45" customHeight="1">
      <c r="B6659" t="s">
        <v>3229</v>
      </c>
      <c r="C6659" t="s">
        <v>3230</v>
      </c>
      <c r="D6659">
        <v>1</v>
      </c>
      <c r="E6659" s="160">
        <v>45648</v>
      </c>
      <c r="F6659" s="160">
        <v>45649</v>
      </c>
      <c r="G6659" s="160">
        <v>45700</v>
      </c>
      <c r="H6659" s="160">
        <v>45736</v>
      </c>
    </row>
    <row r="6660" spans="2:8" ht="14.45" customHeight="1">
      <c r="B6660" t="s">
        <v>3442</v>
      </c>
      <c r="C6660" t="s">
        <v>3443</v>
      </c>
      <c r="D6660">
        <v>1</v>
      </c>
      <c r="E6660" s="160">
        <v>45650</v>
      </c>
      <c r="F6660" s="160">
        <v>45652</v>
      </c>
      <c r="G6660" s="160">
        <v>45770</v>
      </c>
      <c r="H6660" s="160">
        <v>45834</v>
      </c>
    </row>
    <row r="6661" spans="2:8" ht="14.45" customHeight="1">
      <c r="B6661" t="s">
        <v>2867</v>
      </c>
      <c r="C6661" t="s">
        <v>2868</v>
      </c>
      <c r="D6661">
        <v>1</v>
      </c>
      <c r="E6661" s="160">
        <v>45641</v>
      </c>
      <c r="F6661" s="160">
        <v>45642</v>
      </c>
      <c r="G6661" s="160">
        <v>45664</v>
      </c>
      <c r="H6661" s="160">
        <v>45700</v>
      </c>
    </row>
    <row r="6662" spans="2:8">
      <c r="B6662" t="s">
        <v>2921</v>
      </c>
      <c r="C6662" t="s">
        <v>2922</v>
      </c>
      <c r="D6662">
        <v>1</v>
      </c>
      <c r="E6662" s="160">
        <v>45643</v>
      </c>
      <c r="F6662" s="160">
        <v>45644</v>
      </c>
      <c r="G6662" s="160">
        <v>45664</v>
      </c>
      <c r="H6662" s="160">
        <v>45700</v>
      </c>
    </row>
    <row r="6663" spans="2:8">
      <c r="B6663" t="s">
        <v>3002</v>
      </c>
      <c r="C6663" t="s">
        <v>3003</v>
      </c>
      <c r="D6663">
        <v>1</v>
      </c>
      <c r="E6663" s="160">
        <v>45645</v>
      </c>
      <c r="F6663" s="160">
        <v>45647</v>
      </c>
      <c r="G6663" s="160">
        <v>45672</v>
      </c>
      <c r="H6663" s="160">
        <v>45708</v>
      </c>
    </row>
    <row r="6664" spans="2:8" ht="14.45" customHeight="1">
      <c r="B6664" t="s">
        <v>3105</v>
      </c>
      <c r="C6664" t="s">
        <v>3106</v>
      </c>
      <c r="D6664">
        <v>1</v>
      </c>
      <c r="E6664" s="160">
        <v>45648</v>
      </c>
      <c r="F6664" s="160">
        <v>45649</v>
      </c>
      <c r="G6664" s="160">
        <v>45679</v>
      </c>
      <c r="H6664" s="160">
        <v>45715</v>
      </c>
    </row>
    <row r="6665" spans="2:8" ht="14.45" customHeight="1">
      <c r="B6665" t="s">
        <v>3231</v>
      </c>
      <c r="C6665" t="s">
        <v>3232</v>
      </c>
      <c r="D6665">
        <v>1</v>
      </c>
      <c r="E6665" s="160">
        <v>45650</v>
      </c>
      <c r="F6665" s="160">
        <v>45651</v>
      </c>
      <c r="G6665" s="160">
        <v>45679</v>
      </c>
      <c r="H6665" s="160">
        <v>45753</v>
      </c>
    </row>
    <row r="6666" spans="2:8" ht="14.45" customHeight="1">
      <c r="B6666" t="s">
        <v>10657</v>
      </c>
      <c r="C6666" t="s">
        <v>7353</v>
      </c>
      <c r="D6666">
        <v>1</v>
      </c>
      <c r="E6666" s="160">
        <v>45641</v>
      </c>
      <c r="F6666" s="160">
        <v>45642</v>
      </c>
      <c r="G6666" s="160">
        <v>45664</v>
      </c>
      <c r="H6666" s="160">
        <v>45682</v>
      </c>
    </row>
    <row r="6667" spans="2:8" ht="14.45" customHeight="1">
      <c r="B6667" t="s">
        <v>10658</v>
      </c>
      <c r="C6667" t="s">
        <v>7354</v>
      </c>
      <c r="D6667">
        <v>1</v>
      </c>
      <c r="E6667" s="160">
        <v>45643</v>
      </c>
      <c r="F6667" s="160">
        <v>45644</v>
      </c>
      <c r="G6667" s="160">
        <v>45670</v>
      </c>
      <c r="H6667" s="160">
        <v>45687</v>
      </c>
    </row>
    <row r="6668" spans="2:8" ht="14.45" customHeight="1">
      <c r="B6668" t="s">
        <v>10659</v>
      </c>
      <c r="C6668" t="s">
        <v>7355</v>
      </c>
      <c r="D6668">
        <v>1</v>
      </c>
      <c r="E6668" s="160">
        <v>45645</v>
      </c>
      <c r="F6668" s="160">
        <v>45647</v>
      </c>
      <c r="G6668" s="160">
        <v>45672</v>
      </c>
      <c r="H6668" s="160">
        <v>45690</v>
      </c>
    </row>
    <row r="6669" spans="2:8" ht="14.45" customHeight="1">
      <c r="B6669" t="s">
        <v>10660</v>
      </c>
      <c r="C6669" t="s">
        <v>7356</v>
      </c>
      <c r="D6669">
        <v>1</v>
      </c>
      <c r="E6669" s="160">
        <v>45648</v>
      </c>
      <c r="F6669" s="160">
        <v>45649</v>
      </c>
      <c r="G6669" s="160">
        <v>45679</v>
      </c>
      <c r="H6669" s="160">
        <v>45697</v>
      </c>
    </row>
    <row r="6670" spans="2:8" ht="14.45" customHeight="1">
      <c r="B6670" t="s">
        <v>10661</v>
      </c>
      <c r="C6670" t="s">
        <v>7357</v>
      </c>
      <c r="D6670">
        <v>1</v>
      </c>
      <c r="E6670" s="160">
        <v>45650</v>
      </c>
      <c r="F6670" s="160">
        <v>45651</v>
      </c>
      <c r="G6670" s="160">
        <v>45692</v>
      </c>
      <c r="H6670" s="160">
        <v>45710</v>
      </c>
    </row>
    <row r="6671" spans="2:8" ht="14.45" customHeight="1">
      <c r="B6671" t="s">
        <v>10662</v>
      </c>
      <c r="C6671" t="s">
        <v>10663</v>
      </c>
      <c r="D6671">
        <v>1</v>
      </c>
      <c r="E6671" s="160">
        <v>45652</v>
      </c>
      <c r="F6671" s="160">
        <v>45654</v>
      </c>
      <c r="G6671" s="160">
        <v>45871</v>
      </c>
      <c r="H6671" s="160">
        <v>45872</v>
      </c>
    </row>
    <row r="6672" spans="2:8" ht="14.45" customHeight="1">
      <c r="B6672" t="s">
        <v>10664</v>
      </c>
      <c r="C6672" t="s">
        <v>7358</v>
      </c>
      <c r="D6672">
        <v>1</v>
      </c>
      <c r="E6672" s="160">
        <v>45641</v>
      </c>
      <c r="F6672" s="160">
        <v>45642</v>
      </c>
      <c r="G6672" s="160">
        <v>45693</v>
      </c>
      <c r="H6672" s="160">
        <v>45711</v>
      </c>
    </row>
    <row r="6673" spans="2:8" ht="14.45" customHeight="1">
      <c r="B6673" t="s">
        <v>10665</v>
      </c>
      <c r="C6673" t="s">
        <v>7359</v>
      </c>
      <c r="D6673">
        <v>1</v>
      </c>
      <c r="E6673" s="160">
        <v>45643</v>
      </c>
      <c r="F6673" s="160">
        <v>45644</v>
      </c>
      <c r="G6673" s="160">
        <v>45697</v>
      </c>
      <c r="H6673" s="160">
        <v>45714</v>
      </c>
    </row>
    <row r="6674" spans="2:8" ht="14.45" customHeight="1">
      <c r="B6674" t="s">
        <v>10666</v>
      </c>
      <c r="C6674" t="s">
        <v>7360</v>
      </c>
      <c r="D6674">
        <v>1</v>
      </c>
      <c r="E6674" s="160">
        <v>45645</v>
      </c>
      <c r="F6674" s="160">
        <v>45647</v>
      </c>
      <c r="G6674" s="160">
        <v>45699</v>
      </c>
      <c r="H6674" s="160">
        <v>45717</v>
      </c>
    </row>
    <row r="6675" spans="2:8" ht="14.45" customHeight="1">
      <c r="B6675" t="s">
        <v>10667</v>
      </c>
      <c r="C6675" t="s">
        <v>7361</v>
      </c>
      <c r="D6675">
        <v>1</v>
      </c>
      <c r="E6675" s="160">
        <v>45648</v>
      </c>
      <c r="F6675" s="160">
        <v>45649</v>
      </c>
      <c r="G6675" s="160">
        <v>45706</v>
      </c>
      <c r="H6675" s="160">
        <v>45724</v>
      </c>
    </row>
    <row r="6676" spans="2:8" ht="14.45" customHeight="1">
      <c r="B6676" t="s">
        <v>10668</v>
      </c>
      <c r="C6676" t="s">
        <v>7362</v>
      </c>
      <c r="D6676">
        <v>1</v>
      </c>
      <c r="E6676" s="160">
        <v>45650</v>
      </c>
      <c r="F6676" s="160">
        <v>45651</v>
      </c>
      <c r="G6676" s="160">
        <v>45713</v>
      </c>
      <c r="H6676" s="160">
        <v>45731</v>
      </c>
    </row>
    <row r="6677" spans="2:8" ht="14.45" customHeight="1">
      <c r="B6677" t="s">
        <v>10669</v>
      </c>
      <c r="C6677" t="s">
        <v>7363</v>
      </c>
      <c r="D6677">
        <v>1</v>
      </c>
      <c r="E6677" s="160">
        <v>45641</v>
      </c>
      <c r="F6677" s="160">
        <v>45642</v>
      </c>
      <c r="G6677" s="160">
        <v>45699</v>
      </c>
      <c r="H6677" s="160">
        <v>45717</v>
      </c>
    </row>
    <row r="6678" spans="2:8" ht="14.45" customHeight="1">
      <c r="B6678" t="s">
        <v>10670</v>
      </c>
      <c r="C6678" t="s">
        <v>7364</v>
      </c>
      <c r="D6678">
        <v>1</v>
      </c>
      <c r="E6678" s="160">
        <v>45643</v>
      </c>
      <c r="F6678" s="160">
        <v>45644</v>
      </c>
      <c r="G6678" s="160">
        <v>45701</v>
      </c>
      <c r="H6678" s="160">
        <v>45719</v>
      </c>
    </row>
    <row r="6679" spans="2:8" ht="14.45" customHeight="1">
      <c r="B6679" t="s">
        <v>10671</v>
      </c>
      <c r="C6679" t="s">
        <v>7365</v>
      </c>
      <c r="D6679">
        <v>1</v>
      </c>
      <c r="E6679" s="160">
        <v>45645</v>
      </c>
      <c r="F6679" s="160">
        <v>45647</v>
      </c>
      <c r="G6679" s="160">
        <v>45705</v>
      </c>
      <c r="H6679" s="160">
        <v>45722</v>
      </c>
    </row>
    <row r="6680" spans="2:8" ht="14.45" customHeight="1">
      <c r="B6680" t="s">
        <v>10672</v>
      </c>
      <c r="C6680" t="s">
        <v>7366</v>
      </c>
      <c r="D6680">
        <v>1</v>
      </c>
      <c r="E6680" s="160">
        <v>45648</v>
      </c>
      <c r="F6680" s="160">
        <v>45649</v>
      </c>
      <c r="G6680" s="160">
        <v>45818</v>
      </c>
      <c r="H6680" s="160">
        <v>45836</v>
      </c>
    </row>
    <row r="6681" spans="2:8" ht="14.45" customHeight="1">
      <c r="B6681" t="s">
        <v>10673</v>
      </c>
      <c r="C6681" t="s">
        <v>7367</v>
      </c>
      <c r="D6681">
        <v>1</v>
      </c>
      <c r="E6681" s="160">
        <v>45650</v>
      </c>
      <c r="F6681" s="160">
        <v>45651</v>
      </c>
      <c r="G6681" s="160">
        <v>45823</v>
      </c>
      <c r="H6681" s="160">
        <v>45840</v>
      </c>
    </row>
    <row r="6682" spans="2:8" ht="14.45" customHeight="1">
      <c r="B6682" t="s">
        <v>10674</v>
      </c>
      <c r="C6682" t="s">
        <v>7368</v>
      </c>
      <c r="D6682">
        <v>1</v>
      </c>
      <c r="E6682" s="160">
        <v>45641</v>
      </c>
      <c r="F6682" s="160">
        <v>45642</v>
      </c>
      <c r="G6682" s="160">
        <v>45699</v>
      </c>
      <c r="H6682" s="160">
        <v>45717</v>
      </c>
    </row>
    <row r="6683" spans="2:8" ht="14.45" customHeight="1">
      <c r="B6683" t="s">
        <v>10675</v>
      </c>
      <c r="C6683" t="s">
        <v>7369</v>
      </c>
      <c r="D6683">
        <v>1</v>
      </c>
      <c r="E6683" s="160">
        <v>45643</v>
      </c>
      <c r="F6683" s="160">
        <v>45647</v>
      </c>
      <c r="G6683" s="160">
        <v>45705</v>
      </c>
      <c r="H6683" s="160">
        <v>45741</v>
      </c>
    </row>
    <row r="6684" spans="2:8" ht="14.45" customHeight="1">
      <c r="B6684" t="s">
        <v>10676</v>
      </c>
      <c r="C6684" t="s">
        <v>7285</v>
      </c>
      <c r="D6684">
        <v>1</v>
      </c>
      <c r="E6684" s="160">
        <v>45648</v>
      </c>
      <c r="F6684" s="160">
        <v>45651</v>
      </c>
      <c r="G6684" s="160">
        <v>45707</v>
      </c>
      <c r="H6684" s="160">
        <v>45743</v>
      </c>
    </row>
    <row r="6685" spans="2:8" ht="14.45" customHeight="1">
      <c r="B6685" t="s">
        <v>10677</v>
      </c>
      <c r="C6685" t="s">
        <v>7370</v>
      </c>
      <c r="D6685">
        <v>1</v>
      </c>
      <c r="E6685" s="160">
        <v>45652</v>
      </c>
      <c r="F6685" s="160">
        <v>45654</v>
      </c>
      <c r="G6685" s="160">
        <v>45818</v>
      </c>
      <c r="H6685" s="160">
        <v>45836</v>
      </c>
    </row>
    <row r="6686" spans="2:8" ht="14.45" customHeight="1">
      <c r="B6686" t="s">
        <v>10678</v>
      </c>
      <c r="C6686" t="s">
        <v>7371</v>
      </c>
      <c r="D6686">
        <v>1</v>
      </c>
      <c r="E6686" s="160">
        <v>45655</v>
      </c>
      <c r="F6686" s="160">
        <v>45656</v>
      </c>
      <c r="G6686" s="160">
        <v>45823</v>
      </c>
      <c r="H6686" s="160">
        <v>45840</v>
      </c>
    </row>
    <row r="6687" spans="2:8">
      <c r="B6687" t="s">
        <v>10679</v>
      </c>
      <c r="C6687" t="s">
        <v>7372</v>
      </c>
      <c r="D6687">
        <v>1</v>
      </c>
      <c r="E6687" s="160">
        <v>45641</v>
      </c>
      <c r="F6687" s="160">
        <v>45642</v>
      </c>
      <c r="G6687" s="160"/>
      <c r="H6687" s="160"/>
    </row>
    <row r="6688" spans="2:8">
      <c r="B6688" t="s">
        <v>10680</v>
      </c>
      <c r="C6688" t="s">
        <v>7373</v>
      </c>
      <c r="D6688">
        <v>1</v>
      </c>
      <c r="E6688" s="160">
        <v>45643</v>
      </c>
      <c r="F6688" s="160">
        <v>45644</v>
      </c>
      <c r="G6688" s="160"/>
      <c r="H6688" s="160"/>
    </row>
    <row r="6689" spans="2:8" ht="14.45" customHeight="1">
      <c r="B6689" t="s">
        <v>10681</v>
      </c>
      <c r="C6689" t="s">
        <v>7374</v>
      </c>
      <c r="D6689">
        <v>1</v>
      </c>
      <c r="E6689" s="160">
        <v>45645</v>
      </c>
      <c r="F6689" s="160">
        <v>45647</v>
      </c>
      <c r="G6689" s="160"/>
      <c r="H6689" s="160"/>
    </row>
    <row r="6690" spans="2:8" ht="14.45" customHeight="1">
      <c r="B6690" t="s">
        <v>10682</v>
      </c>
      <c r="C6690" t="s">
        <v>7375</v>
      </c>
      <c r="D6690">
        <v>1</v>
      </c>
      <c r="E6690" s="160">
        <v>45648</v>
      </c>
      <c r="F6690" s="160">
        <v>45649</v>
      </c>
      <c r="G6690" s="160"/>
      <c r="H6690" s="160"/>
    </row>
    <row r="6691" spans="2:8" ht="14.45" customHeight="1">
      <c r="B6691" t="s">
        <v>10683</v>
      </c>
      <c r="C6691" t="s">
        <v>7376</v>
      </c>
      <c r="D6691">
        <v>1</v>
      </c>
      <c r="E6691" s="160">
        <v>45650</v>
      </c>
      <c r="F6691" s="160">
        <v>45651</v>
      </c>
      <c r="G6691" s="160"/>
      <c r="H6691" s="160"/>
    </row>
    <row r="6692" spans="2:8" ht="14.45" customHeight="1">
      <c r="B6692" t="s">
        <v>10684</v>
      </c>
      <c r="C6692" t="s">
        <v>7377</v>
      </c>
      <c r="D6692">
        <v>1</v>
      </c>
      <c r="E6692" s="160">
        <v>45641</v>
      </c>
      <c r="F6692" s="160">
        <v>45642</v>
      </c>
      <c r="G6692" s="160">
        <v>45833</v>
      </c>
      <c r="H6692" s="160">
        <v>45851</v>
      </c>
    </row>
    <row r="6693" spans="2:8">
      <c r="B6693" t="s">
        <v>10685</v>
      </c>
      <c r="C6693" t="s">
        <v>7378</v>
      </c>
      <c r="D6693">
        <v>1</v>
      </c>
      <c r="E6693" s="160">
        <v>45643</v>
      </c>
      <c r="F6693" s="160">
        <v>45644</v>
      </c>
      <c r="G6693" s="160">
        <v>45836</v>
      </c>
      <c r="H6693" s="160">
        <v>45853</v>
      </c>
    </row>
    <row r="6694" spans="2:8">
      <c r="B6694" t="s">
        <v>10686</v>
      </c>
      <c r="C6694" t="s">
        <v>7379</v>
      </c>
      <c r="D6694">
        <v>1</v>
      </c>
      <c r="E6694" s="160">
        <v>45645</v>
      </c>
      <c r="F6694" s="160">
        <v>45647</v>
      </c>
      <c r="G6694" s="160">
        <v>45838</v>
      </c>
      <c r="H6694" s="160">
        <v>45855</v>
      </c>
    </row>
    <row r="6695" spans="2:8">
      <c r="B6695" t="s">
        <v>10687</v>
      </c>
      <c r="C6695" t="s">
        <v>7380</v>
      </c>
      <c r="D6695">
        <v>1</v>
      </c>
      <c r="E6695" s="160">
        <v>45648</v>
      </c>
      <c r="F6695" s="160">
        <v>45649</v>
      </c>
      <c r="G6695" s="160">
        <v>45841</v>
      </c>
      <c r="H6695" s="160">
        <v>45859</v>
      </c>
    </row>
    <row r="6696" spans="2:8">
      <c r="B6696" t="s">
        <v>10688</v>
      </c>
      <c r="C6696" t="s">
        <v>7381</v>
      </c>
      <c r="D6696">
        <v>1</v>
      </c>
      <c r="E6696" s="160">
        <v>45650</v>
      </c>
      <c r="F6696" s="160">
        <v>45651</v>
      </c>
      <c r="G6696" s="160">
        <v>45844</v>
      </c>
      <c r="H6696" s="160">
        <v>45861</v>
      </c>
    </row>
    <row r="6697" spans="2:8">
      <c r="B6697" t="s">
        <v>10689</v>
      </c>
      <c r="C6697" t="s">
        <v>7382</v>
      </c>
      <c r="D6697">
        <v>1</v>
      </c>
      <c r="E6697" s="160">
        <v>45641</v>
      </c>
      <c r="F6697" s="160">
        <v>45642</v>
      </c>
      <c r="G6697" s="160">
        <v>45833</v>
      </c>
      <c r="H6697" s="160">
        <v>45851</v>
      </c>
    </row>
    <row r="6698" spans="2:8">
      <c r="B6698" t="s">
        <v>10690</v>
      </c>
      <c r="C6698" t="s">
        <v>7383</v>
      </c>
      <c r="D6698">
        <v>1</v>
      </c>
      <c r="E6698" s="160">
        <v>45643</v>
      </c>
      <c r="F6698" s="160">
        <v>45644</v>
      </c>
      <c r="G6698" s="160">
        <v>45836</v>
      </c>
      <c r="H6698" s="160">
        <v>45853</v>
      </c>
    </row>
    <row r="6699" spans="2:8">
      <c r="B6699" t="s">
        <v>10691</v>
      </c>
      <c r="C6699" t="s">
        <v>7384</v>
      </c>
      <c r="D6699">
        <v>1</v>
      </c>
      <c r="E6699" s="160">
        <v>45645</v>
      </c>
      <c r="F6699" s="160">
        <v>45647</v>
      </c>
      <c r="G6699" s="160">
        <v>45838</v>
      </c>
      <c r="H6699" s="160">
        <v>45855</v>
      </c>
    </row>
    <row r="6700" spans="2:8">
      <c r="B6700" t="s">
        <v>10692</v>
      </c>
      <c r="C6700" t="s">
        <v>7385</v>
      </c>
      <c r="D6700">
        <v>1</v>
      </c>
      <c r="E6700" s="160">
        <v>45648</v>
      </c>
      <c r="F6700" s="160">
        <v>45649</v>
      </c>
      <c r="G6700" s="160">
        <v>45841</v>
      </c>
      <c r="H6700" s="160">
        <v>45859</v>
      </c>
    </row>
    <row r="6701" spans="2:8" ht="14.45" customHeight="1">
      <c r="B6701" t="s">
        <v>10693</v>
      </c>
      <c r="C6701" t="s">
        <v>7386</v>
      </c>
      <c r="D6701">
        <v>1</v>
      </c>
      <c r="E6701" s="160">
        <v>45650</v>
      </c>
      <c r="F6701" s="160">
        <v>45651</v>
      </c>
      <c r="G6701" s="160">
        <v>45844</v>
      </c>
      <c r="H6701" s="160">
        <v>45861</v>
      </c>
    </row>
    <row r="6702" spans="2:8" ht="14.45" customHeight="1">
      <c r="B6702" t="s">
        <v>10694</v>
      </c>
      <c r="C6702" t="s">
        <v>8409</v>
      </c>
      <c r="D6702">
        <v>1</v>
      </c>
      <c r="E6702" s="160">
        <v>45655</v>
      </c>
      <c r="F6702" s="160">
        <v>45656</v>
      </c>
      <c r="G6702" s="160">
        <v>45873</v>
      </c>
      <c r="H6702" s="160">
        <v>45874</v>
      </c>
    </row>
    <row r="6703" spans="2:8" ht="14.45" customHeight="1">
      <c r="B6703" t="s">
        <v>10695</v>
      </c>
      <c r="C6703" t="s">
        <v>7387</v>
      </c>
      <c r="D6703">
        <v>1</v>
      </c>
      <c r="E6703" s="160">
        <v>45657</v>
      </c>
      <c r="F6703" s="160">
        <v>45658</v>
      </c>
      <c r="G6703" s="160">
        <v>45875</v>
      </c>
      <c r="H6703" s="160">
        <v>45876</v>
      </c>
    </row>
    <row r="6704" spans="2:8" ht="14.45" customHeight="1">
      <c r="B6704" t="s">
        <v>10696</v>
      </c>
      <c r="C6704" t="s">
        <v>7388</v>
      </c>
      <c r="D6704">
        <v>1</v>
      </c>
      <c r="E6704" s="160">
        <v>45659</v>
      </c>
      <c r="F6704" s="160">
        <v>45661</v>
      </c>
      <c r="G6704" s="160">
        <v>45878</v>
      </c>
      <c r="H6704" s="160">
        <v>45879</v>
      </c>
    </row>
    <row r="6705" spans="2:8" ht="14.45" customHeight="1">
      <c r="B6705" t="s">
        <v>10697</v>
      </c>
      <c r="C6705" t="s">
        <v>7389</v>
      </c>
      <c r="D6705">
        <v>1</v>
      </c>
      <c r="E6705" s="160">
        <v>45662</v>
      </c>
      <c r="F6705" s="160">
        <v>45663</v>
      </c>
      <c r="G6705" s="160">
        <v>45880</v>
      </c>
      <c r="H6705" s="160">
        <v>45881</v>
      </c>
    </row>
    <row r="6706" spans="2:8" ht="14.45" customHeight="1">
      <c r="B6706" t="s">
        <v>10698</v>
      </c>
      <c r="C6706" t="s">
        <v>7390</v>
      </c>
      <c r="D6706">
        <v>1</v>
      </c>
      <c r="E6706" s="160">
        <v>45664</v>
      </c>
      <c r="F6706" s="160">
        <v>45665</v>
      </c>
      <c r="G6706" s="160"/>
      <c r="H6706" s="160"/>
    </row>
    <row r="6707" spans="2:8" ht="14.45" customHeight="1">
      <c r="B6707" t="s">
        <v>10699</v>
      </c>
      <c r="C6707" t="s">
        <v>8410</v>
      </c>
      <c r="D6707">
        <v>1</v>
      </c>
      <c r="E6707" s="160">
        <v>45657</v>
      </c>
      <c r="F6707" s="160">
        <v>45658</v>
      </c>
      <c r="G6707" s="160">
        <v>45875</v>
      </c>
      <c r="H6707" s="160">
        <v>45876</v>
      </c>
    </row>
    <row r="6708" spans="2:8">
      <c r="B6708" t="s">
        <v>10700</v>
      </c>
      <c r="C6708" t="s">
        <v>7391</v>
      </c>
      <c r="D6708">
        <v>1</v>
      </c>
      <c r="E6708" s="160">
        <v>45659</v>
      </c>
      <c r="F6708" s="160">
        <v>45661</v>
      </c>
      <c r="G6708" s="160">
        <v>45878</v>
      </c>
      <c r="H6708" s="160">
        <v>45879</v>
      </c>
    </row>
    <row r="6709" spans="2:8">
      <c r="B6709" t="s">
        <v>10701</v>
      </c>
      <c r="C6709" t="s">
        <v>7392</v>
      </c>
      <c r="D6709">
        <v>1</v>
      </c>
      <c r="E6709" s="160">
        <v>45662</v>
      </c>
      <c r="F6709" s="160">
        <v>45663</v>
      </c>
      <c r="G6709" s="160">
        <v>45880</v>
      </c>
      <c r="H6709" s="160">
        <v>45881</v>
      </c>
    </row>
    <row r="6710" spans="2:8">
      <c r="B6710" t="s">
        <v>10702</v>
      </c>
      <c r="C6710" t="s">
        <v>7393</v>
      </c>
      <c r="D6710">
        <v>1</v>
      </c>
      <c r="E6710" s="160">
        <v>45664</v>
      </c>
      <c r="F6710" s="160">
        <v>45665</v>
      </c>
      <c r="G6710" s="160">
        <v>45882</v>
      </c>
      <c r="H6710" s="160">
        <v>45883</v>
      </c>
    </row>
    <row r="6711" spans="2:8">
      <c r="B6711" t="s">
        <v>10703</v>
      </c>
      <c r="C6711" t="s">
        <v>7394</v>
      </c>
      <c r="D6711">
        <v>1</v>
      </c>
      <c r="E6711" s="160">
        <v>45666</v>
      </c>
      <c r="F6711" s="160">
        <v>45668</v>
      </c>
      <c r="G6711" s="160"/>
      <c r="H6711" s="160"/>
    </row>
    <row r="6712" spans="2:8">
      <c r="B6712" t="s">
        <v>10704</v>
      </c>
      <c r="C6712" t="s">
        <v>8468</v>
      </c>
      <c r="D6712">
        <v>1</v>
      </c>
      <c r="E6712" s="160">
        <v>45659</v>
      </c>
      <c r="F6712" s="160">
        <v>45661</v>
      </c>
      <c r="G6712" s="160"/>
      <c r="H6712" s="160"/>
    </row>
    <row r="6713" spans="2:8">
      <c r="B6713" t="s">
        <v>10705</v>
      </c>
      <c r="C6713" t="s">
        <v>8240</v>
      </c>
      <c r="D6713">
        <v>1</v>
      </c>
      <c r="E6713" s="160">
        <v>45662</v>
      </c>
      <c r="F6713" s="160">
        <v>45663</v>
      </c>
      <c r="G6713" s="160"/>
      <c r="H6713" s="160"/>
    </row>
    <row r="6714" spans="2:8">
      <c r="B6714" t="s">
        <v>10706</v>
      </c>
      <c r="C6714" t="s">
        <v>8241</v>
      </c>
      <c r="D6714">
        <v>1</v>
      </c>
      <c r="E6714" s="160">
        <v>45664</v>
      </c>
      <c r="F6714" s="160">
        <v>45665</v>
      </c>
      <c r="G6714" s="160"/>
      <c r="H6714" s="160"/>
    </row>
    <row r="6715" spans="2:8" ht="14.45" customHeight="1">
      <c r="B6715" t="s">
        <v>10707</v>
      </c>
      <c r="C6715" t="s">
        <v>8242</v>
      </c>
      <c r="D6715">
        <v>1</v>
      </c>
      <c r="E6715" s="160">
        <v>45666</v>
      </c>
      <c r="F6715" s="160">
        <v>45668</v>
      </c>
      <c r="G6715" s="160"/>
      <c r="H6715" s="160"/>
    </row>
    <row r="6716" spans="2:8">
      <c r="B6716" t="s">
        <v>10708</v>
      </c>
      <c r="C6716" t="s">
        <v>8243</v>
      </c>
      <c r="D6716">
        <v>1</v>
      </c>
      <c r="E6716" s="160">
        <v>45669</v>
      </c>
      <c r="F6716" s="160">
        <v>45670</v>
      </c>
      <c r="G6716" s="160"/>
      <c r="H6716" s="160"/>
    </row>
    <row r="6717" spans="2:8" ht="14.45" customHeight="1">
      <c r="B6717" t="s">
        <v>10709</v>
      </c>
      <c r="C6717" t="s">
        <v>8469</v>
      </c>
      <c r="D6717">
        <v>1</v>
      </c>
      <c r="E6717" s="160">
        <v>45662</v>
      </c>
      <c r="F6717" s="160">
        <v>45663</v>
      </c>
      <c r="G6717" s="160"/>
      <c r="H6717" s="160"/>
    </row>
    <row r="6718" spans="2:8">
      <c r="B6718" t="s">
        <v>10710</v>
      </c>
      <c r="C6718" t="s">
        <v>8244</v>
      </c>
      <c r="D6718">
        <v>1</v>
      </c>
      <c r="E6718" s="160">
        <v>45664</v>
      </c>
      <c r="F6718" s="160">
        <v>45665</v>
      </c>
      <c r="G6718" s="160"/>
      <c r="H6718" s="160"/>
    </row>
    <row r="6719" spans="2:8" ht="14.45" customHeight="1">
      <c r="B6719" t="s">
        <v>10711</v>
      </c>
      <c r="C6719" t="s">
        <v>8245</v>
      </c>
      <c r="D6719">
        <v>1</v>
      </c>
      <c r="E6719" s="160">
        <v>45666</v>
      </c>
      <c r="F6719" s="160">
        <v>45668</v>
      </c>
      <c r="G6719" s="160"/>
      <c r="H6719" s="160"/>
    </row>
    <row r="6720" spans="2:8">
      <c r="B6720" t="s">
        <v>10712</v>
      </c>
      <c r="C6720" t="s">
        <v>8246</v>
      </c>
      <c r="D6720">
        <v>1</v>
      </c>
      <c r="E6720" s="160">
        <v>45669</v>
      </c>
      <c r="F6720" s="160">
        <v>45670</v>
      </c>
      <c r="G6720" s="160"/>
      <c r="H6720" s="160"/>
    </row>
    <row r="6721" spans="2:8">
      <c r="B6721" t="s">
        <v>10713</v>
      </c>
      <c r="C6721" t="s">
        <v>8470</v>
      </c>
      <c r="D6721">
        <v>1</v>
      </c>
      <c r="E6721" s="160">
        <v>45683</v>
      </c>
      <c r="F6721" s="160">
        <v>45690</v>
      </c>
      <c r="G6721" s="160"/>
      <c r="H6721" s="160"/>
    </row>
    <row r="6722" spans="2:8">
      <c r="B6722" t="s">
        <v>4202</v>
      </c>
      <c r="C6722" t="s">
        <v>4203</v>
      </c>
      <c r="D6722">
        <v>1</v>
      </c>
      <c r="E6722" s="160">
        <v>45767</v>
      </c>
      <c r="F6722" s="160">
        <v>45769</v>
      </c>
      <c r="G6722" s="160">
        <v>45879</v>
      </c>
      <c r="H6722" s="160"/>
    </row>
    <row r="6723" spans="2:8" ht="14.45" customHeight="1">
      <c r="B6723" t="s">
        <v>4226</v>
      </c>
      <c r="C6723" t="s">
        <v>4227</v>
      </c>
      <c r="D6723">
        <v>1</v>
      </c>
      <c r="E6723" s="160">
        <v>45770</v>
      </c>
      <c r="F6723" s="160">
        <v>45776</v>
      </c>
      <c r="G6723" s="160">
        <v>45885</v>
      </c>
      <c r="H6723" s="160"/>
    </row>
    <row r="6724" spans="2:8" ht="14.45" customHeight="1">
      <c r="B6724" t="s">
        <v>4266</v>
      </c>
      <c r="C6724" t="s">
        <v>4267</v>
      </c>
      <c r="D6724">
        <v>1</v>
      </c>
      <c r="E6724" s="160">
        <v>45777</v>
      </c>
      <c r="F6724" s="160">
        <v>45783</v>
      </c>
      <c r="G6724" s="160">
        <v>45889</v>
      </c>
      <c r="H6724" s="160"/>
    </row>
    <row r="6725" spans="2:8" ht="14.45" customHeight="1">
      <c r="B6725" t="s">
        <v>4317</v>
      </c>
      <c r="C6725" t="s">
        <v>4318</v>
      </c>
      <c r="D6725">
        <v>1</v>
      </c>
      <c r="E6725" s="160">
        <v>45784</v>
      </c>
      <c r="F6725" s="160">
        <v>45787</v>
      </c>
      <c r="G6725" s="160"/>
      <c r="H6725" s="160"/>
    </row>
    <row r="6726" spans="2:8" ht="14.45" customHeight="1">
      <c r="B6726" t="s">
        <v>4228</v>
      </c>
      <c r="C6726" t="s">
        <v>4229</v>
      </c>
      <c r="D6726">
        <v>1</v>
      </c>
      <c r="E6726" s="160">
        <v>45770</v>
      </c>
      <c r="F6726" s="160">
        <v>45773</v>
      </c>
      <c r="G6726" s="160">
        <v>45879</v>
      </c>
      <c r="H6726" s="160"/>
    </row>
    <row r="6727" spans="2:8" ht="14.45" customHeight="1">
      <c r="B6727" t="s">
        <v>4304</v>
      </c>
      <c r="C6727" t="s">
        <v>4305</v>
      </c>
      <c r="D6727">
        <v>1</v>
      </c>
      <c r="E6727" s="160">
        <v>45774</v>
      </c>
      <c r="F6727" s="160">
        <v>45776</v>
      </c>
      <c r="G6727" s="160">
        <v>45885</v>
      </c>
      <c r="H6727" s="160"/>
    </row>
    <row r="6728" spans="2:8" ht="14.45" customHeight="1">
      <c r="B6728" t="s">
        <v>4360</v>
      </c>
      <c r="C6728" t="s">
        <v>4361</v>
      </c>
      <c r="D6728">
        <v>1</v>
      </c>
      <c r="E6728" s="160">
        <v>45777</v>
      </c>
      <c r="F6728" s="160">
        <v>45780</v>
      </c>
      <c r="G6728" s="160">
        <v>45889</v>
      </c>
      <c r="H6728" s="160"/>
    </row>
    <row r="6729" spans="2:8" ht="14.45" customHeight="1">
      <c r="B6729" t="s">
        <v>10714</v>
      </c>
      <c r="C6729" t="s">
        <v>7400</v>
      </c>
      <c r="D6729">
        <v>1</v>
      </c>
      <c r="E6729" s="160">
        <v>45652</v>
      </c>
      <c r="F6729" s="160">
        <v>45654</v>
      </c>
      <c r="G6729" s="160">
        <v>45672</v>
      </c>
      <c r="H6729" s="160">
        <v>45690</v>
      </c>
    </row>
    <row r="6730" spans="2:8">
      <c r="B6730" t="s">
        <v>10715</v>
      </c>
      <c r="C6730" t="s">
        <v>7401</v>
      </c>
      <c r="D6730">
        <v>1</v>
      </c>
      <c r="E6730" s="160">
        <v>45655</v>
      </c>
      <c r="F6730" s="160">
        <v>45656</v>
      </c>
      <c r="G6730" s="160">
        <v>45673</v>
      </c>
      <c r="H6730" s="160">
        <v>45691</v>
      </c>
    </row>
    <row r="6731" spans="2:8" ht="14.45" customHeight="1">
      <c r="B6731" t="s">
        <v>10716</v>
      </c>
      <c r="C6731" t="s">
        <v>7402</v>
      </c>
      <c r="D6731">
        <v>1</v>
      </c>
      <c r="E6731" s="160">
        <v>45657</v>
      </c>
      <c r="F6731" s="160">
        <v>45658</v>
      </c>
      <c r="G6731" s="160">
        <v>45794</v>
      </c>
      <c r="H6731" s="160">
        <v>45820</v>
      </c>
    </row>
    <row r="6732" spans="2:8" ht="14.45" customHeight="1">
      <c r="B6732" t="s">
        <v>10717</v>
      </c>
      <c r="C6732" t="s">
        <v>7403</v>
      </c>
      <c r="D6732">
        <v>1</v>
      </c>
      <c r="E6732" s="160">
        <v>45659</v>
      </c>
      <c r="F6732" s="160">
        <v>45661</v>
      </c>
      <c r="G6732" s="160">
        <v>45838</v>
      </c>
      <c r="H6732" s="160">
        <v>45865</v>
      </c>
    </row>
    <row r="6733" spans="2:8" ht="14.45" customHeight="1">
      <c r="B6733" t="s">
        <v>10718</v>
      </c>
      <c r="C6733" t="s">
        <v>7404</v>
      </c>
      <c r="D6733">
        <v>1</v>
      </c>
      <c r="E6733" s="160">
        <v>45662</v>
      </c>
      <c r="F6733" s="160">
        <v>45663</v>
      </c>
      <c r="G6733" s="160">
        <v>45802</v>
      </c>
      <c r="H6733" s="160">
        <v>45819</v>
      </c>
    </row>
    <row r="6734" spans="2:8">
      <c r="B6734" t="s">
        <v>10719</v>
      </c>
      <c r="C6734" t="s">
        <v>8248</v>
      </c>
      <c r="D6734">
        <v>1</v>
      </c>
      <c r="E6734" s="160">
        <v>45671</v>
      </c>
      <c r="F6734" s="160">
        <v>45672</v>
      </c>
      <c r="G6734" s="160"/>
      <c r="H6734" s="160"/>
    </row>
    <row r="6735" spans="2:8" ht="14.45" customHeight="1">
      <c r="B6735" t="s">
        <v>10720</v>
      </c>
      <c r="C6735" t="s">
        <v>8249</v>
      </c>
      <c r="D6735">
        <v>1</v>
      </c>
      <c r="E6735" s="160">
        <v>45673</v>
      </c>
      <c r="F6735" s="160">
        <v>45675</v>
      </c>
      <c r="G6735" s="160"/>
      <c r="H6735" s="160"/>
    </row>
    <row r="6736" spans="2:8">
      <c r="B6736" t="s">
        <v>10721</v>
      </c>
      <c r="C6736" t="s">
        <v>8250</v>
      </c>
      <c r="D6736">
        <v>1</v>
      </c>
      <c r="E6736" s="160">
        <v>45676</v>
      </c>
      <c r="F6736" s="160">
        <v>45677</v>
      </c>
      <c r="G6736" s="160"/>
      <c r="H6736" s="160"/>
    </row>
    <row r="6737" spans="2:8" ht="14.45" customHeight="1">
      <c r="B6737" t="s">
        <v>10722</v>
      </c>
      <c r="C6737" t="s">
        <v>8251</v>
      </c>
      <c r="D6737">
        <v>1</v>
      </c>
      <c r="E6737" s="160">
        <v>45678</v>
      </c>
      <c r="F6737" s="160">
        <v>45679</v>
      </c>
      <c r="G6737" s="160"/>
      <c r="H6737" s="160"/>
    </row>
    <row r="6738" spans="2:8">
      <c r="B6738" t="s">
        <v>10723</v>
      </c>
      <c r="C6738" t="s">
        <v>8252</v>
      </c>
      <c r="D6738">
        <v>1</v>
      </c>
      <c r="E6738" s="160">
        <v>45680</v>
      </c>
      <c r="F6738" s="160">
        <v>45682</v>
      </c>
      <c r="G6738" s="160"/>
      <c r="H6738" s="160"/>
    </row>
    <row r="6739" spans="2:8" ht="14.45" customHeight="1">
      <c r="B6739" t="s">
        <v>10724</v>
      </c>
      <c r="C6739" t="s">
        <v>7405</v>
      </c>
      <c r="D6739">
        <v>1</v>
      </c>
      <c r="E6739" s="160">
        <v>45652</v>
      </c>
      <c r="F6739" s="160">
        <v>45655</v>
      </c>
      <c r="G6739" s="160">
        <v>45668</v>
      </c>
      <c r="H6739" s="160">
        <v>45685</v>
      </c>
    </row>
    <row r="6740" spans="2:8" ht="14.45" customHeight="1">
      <c r="B6740" t="s">
        <v>10725</v>
      </c>
      <c r="C6740" t="s">
        <v>7406</v>
      </c>
      <c r="D6740">
        <v>1</v>
      </c>
      <c r="E6740" s="160">
        <v>45656</v>
      </c>
      <c r="F6740" s="160">
        <v>45658</v>
      </c>
      <c r="G6740" s="160">
        <v>45672</v>
      </c>
      <c r="H6740" s="160">
        <v>45699</v>
      </c>
    </row>
    <row r="6741" spans="2:8" ht="14.45" customHeight="1">
      <c r="B6741" t="s">
        <v>10726</v>
      </c>
      <c r="C6741" t="s">
        <v>7407</v>
      </c>
      <c r="D6741">
        <v>1</v>
      </c>
      <c r="E6741" s="160">
        <v>45659</v>
      </c>
      <c r="F6741" s="160">
        <v>45664</v>
      </c>
      <c r="G6741" s="160">
        <v>45682</v>
      </c>
      <c r="H6741" s="160">
        <v>45774</v>
      </c>
    </row>
    <row r="6742" spans="2:8" ht="14.45" customHeight="1">
      <c r="B6742" t="s">
        <v>10727</v>
      </c>
      <c r="C6742" t="s">
        <v>7408</v>
      </c>
      <c r="D6742">
        <v>1</v>
      </c>
      <c r="E6742" s="160">
        <v>45665</v>
      </c>
      <c r="F6742" s="160">
        <v>45668</v>
      </c>
      <c r="G6742" s="160">
        <v>45838</v>
      </c>
      <c r="H6742" s="160">
        <v>45869</v>
      </c>
    </row>
    <row r="6743" spans="2:8" ht="14.45" customHeight="1">
      <c r="B6743" t="s">
        <v>10728</v>
      </c>
      <c r="C6743" t="s">
        <v>7409</v>
      </c>
      <c r="D6743">
        <v>1</v>
      </c>
      <c r="E6743" s="160">
        <v>45669</v>
      </c>
      <c r="F6743" s="160">
        <v>45671</v>
      </c>
      <c r="G6743" s="160">
        <v>45818</v>
      </c>
      <c r="H6743" s="160">
        <v>45845</v>
      </c>
    </row>
    <row r="6744" spans="2:8" ht="14.45" customHeight="1">
      <c r="B6744" t="s">
        <v>10729</v>
      </c>
      <c r="C6744" t="s">
        <v>7410</v>
      </c>
      <c r="D6744">
        <v>1</v>
      </c>
      <c r="E6744" s="160">
        <v>45652</v>
      </c>
      <c r="F6744" s="160">
        <v>45654</v>
      </c>
      <c r="G6744" s="160">
        <v>45664</v>
      </c>
      <c r="H6744" s="160">
        <v>45682</v>
      </c>
    </row>
    <row r="6745" spans="2:8" ht="14.45" customHeight="1">
      <c r="B6745" t="s">
        <v>10730</v>
      </c>
      <c r="C6745" t="s">
        <v>7411</v>
      </c>
      <c r="D6745">
        <v>1</v>
      </c>
      <c r="E6745" s="160">
        <v>45655</v>
      </c>
      <c r="F6745" s="160">
        <v>45656</v>
      </c>
      <c r="G6745" s="160">
        <v>45787</v>
      </c>
      <c r="H6745" s="160">
        <v>45804</v>
      </c>
    </row>
    <row r="6746" spans="2:8" ht="14.45" customHeight="1">
      <c r="B6746" t="s">
        <v>10731</v>
      </c>
      <c r="C6746" t="s">
        <v>7412</v>
      </c>
      <c r="D6746">
        <v>1</v>
      </c>
      <c r="E6746" s="160">
        <v>45657</v>
      </c>
      <c r="F6746" s="160">
        <v>45658</v>
      </c>
      <c r="G6746" s="160">
        <v>45794</v>
      </c>
      <c r="H6746" s="160">
        <v>45811</v>
      </c>
    </row>
    <row r="6747" spans="2:8" ht="14.45" customHeight="1">
      <c r="B6747" t="s">
        <v>10732</v>
      </c>
      <c r="C6747" t="s">
        <v>7413</v>
      </c>
      <c r="D6747">
        <v>1</v>
      </c>
      <c r="E6747" s="160">
        <v>45659</v>
      </c>
      <c r="F6747" s="160">
        <v>45661</v>
      </c>
      <c r="G6747" s="160">
        <v>45838</v>
      </c>
      <c r="H6747" s="160">
        <v>45855</v>
      </c>
    </row>
    <row r="6748" spans="2:8">
      <c r="B6748" t="s">
        <v>10733</v>
      </c>
      <c r="C6748" t="s">
        <v>7414</v>
      </c>
      <c r="D6748">
        <v>1</v>
      </c>
      <c r="E6748" s="160">
        <v>45662</v>
      </c>
      <c r="F6748" s="160">
        <v>45663</v>
      </c>
      <c r="G6748" s="160">
        <v>45802</v>
      </c>
      <c r="H6748" s="160">
        <v>45819</v>
      </c>
    </row>
    <row r="6749" spans="2:8" ht="14.45" customHeight="1">
      <c r="B6749" t="s">
        <v>10734</v>
      </c>
      <c r="C6749" t="s">
        <v>7415</v>
      </c>
      <c r="D6749">
        <v>1</v>
      </c>
      <c r="E6749" s="160">
        <v>45652</v>
      </c>
      <c r="F6749" s="160">
        <v>45654</v>
      </c>
      <c r="G6749" s="160">
        <v>45664</v>
      </c>
      <c r="H6749" s="160">
        <v>45682</v>
      </c>
    </row>
    <row r="6750" spans="2:8">
      <c r="B6750" t="s">
        <v>10735</v>
      </c>
      <c r="C6750" t="s">
        <v>7416</v>
      </c>
      <c r="D6750">
        <v>1</v>
      </c>
      <c r="E6750" s="160">
        <v>45655</v>
      </c>
      <c r="F6750" s="160">
        <v>45656</v>
      </c>
      <c r="G6750" s="160">
        <v>45787</v>
      </c>
      <c r="H6750" s="160">
        <v>45804</v>
      </c>
    </row>
    <row r="6751" spans="2:8" ht="14.45" customHeight="1">
      <c r="B6751" t="s">
        <v>10736</v>
      </c>
      <c r="C6751" t="s">
        <v>7417</v>
      </c>
      <c r="D6751">
        <v>1</v>
      </c>
      <c r="E6751" s="160">
        <v>45657</v>
      </c>
      <c r="F6751" s="160">
        <v>45658</v>
      </c>
      <c r="G6751" s="160">
        <v>45794</v>
      </c>
      <c r="H6751" s="160">
        <v>45811</v>
      </c>
    </row>
    <row r="6752" spans="2:8" ht="14.45" customHeight="1">
      <c r="B6752" t="s">
        <v>10737</v>
      </c>
      <c r="C6752" t="s">
        <v>7418</v>
      </c>
      <c r="D6752">
        <v>1</v>
      </c>
      <c r="E6752" s="160">
        <v>45659</v>
      </c>
      <c r="F6752" s="160">
        <v>45661</v>
      </c>
      <c r="G6752" s="160">
        <v>45838</v>
      </c>
      <c r="H6752" s="160">
        <v>45855</v>
      </c>
    </row>
    <row r="6753" spans="2:8" ht="14.45" customHeight="1">
      <c r="B6753" t="s">
        <v>10738</v>
      </c>
      <c r="C6753" t="s">
        <v>7419</v>
      </c>
      <c r="D6753">
        <v>1</v>
      </c>
      <c r="E6753" s="160">
        <v>45662</v>
      </c>
      <c r="F6753" s="160">
        <v>45663</v>
      </c>
      <c r="G6753" s="160">
        <v>45802</v>
      </c>
      <c r="H6753" s="160">
        <v>45819</v>
      </c>
    </row>
    <row r="6754" spans="2:8" ht="14.45" customHeight="1">
      <c r="B6754" t="s">
        <v>10739</v>
      </c>
      <c r="C6754" t="s">
        <v>7420</v>
      </c>
      <c r="D6754">
        <v>1</v>
      </c>
      <c r="E6754" s="160">
        <v>45652</v>
      </c>
      <c r="F6754" s="160">
        <v>45654</v>
      </c>
      <c r="G6754" s="160">
        <v>45668</v>
      </c>
      <c r="H6754" s="160">
        <v>45685</v>
      </c>
    </row>
    <row r="6755" spans="2:8" ht="14.45" customHeight="1">
      <c r="B6755" t="s">
        <v>10740</v>
      </c>
      <c r="C6755" t="s">
        <v>7421</v>
      </c>
      <c r="D6755">
        <v>1</v>
      </c>
      <c r="E6755" s="160">
        <v>45655</v>
      </c>
      <c r="F6755" s="160">
        <v>45656</v>
      </c>
      <c r="G6755" s="160">
        <v>45672</v>
      </c>
      <c r="H6755" s="160">
        <v>45690</v>
      </c>
    </row>
    <row r="6756" spans="2:8" ht="14.45" customHeight="1">
      <c r="B6756" t="s">
        <v>10741</v>
      </c>
      <c r="C6756" t="s">
        <v>7422</v>
      </c>
      <c r="D6756">
        <v>1</v>
      </c>
      <c r="E6756" s="160">
        <v>45657</v>
      </c>
      <c r="F6756" s="160">
        <v>45658</v>
      </c>
      <c r="G6756" s="160">
        <v>45682</v>
      </c>
      <c r="H6756" s="160">
        <v>45699</v>
      </c>
    </row>
    <row r="6757" spans="2:8" ht="14.45" customHeight="1">
      <c r="B6757" t="s">
        <v>10742</v>
      </c>
      <c r="C6757" t="s">
        <v>7423</v>
      </c>
      <c r="D6757">
        <v>1</v>
      </c>
      <c r="E6757" s="160">
        <v>45659</v>
      </c>
      <c r="F6757" s="160">
        <v>45661</v>
      </c>
      <c r="G6757" s="160">
        <v>45838</v>
      </c>
      <c r="H6757" s="160">
        <v>45855</v>
      </c>
    </row>
    <row r="6758" spans="2:8">
      <c r="B6758" t="s">
        <v>10743</v>
      </c>
      <c r="C6758" t="s">
        <v>7424</v>
      </c>
      <c r="D6758">
        <v>1</v>
      </c>
      <c r="E6758" s="160">
        <v>45672</v>
      </c>
      <c r="F6758" s="160">
        <v>45673</v>
      </c>
      <c r="G6758" s="160">
        <v>45818</v>
      </c>
      <c r="H6758" s="160">
        <v>45836</v>
      </c>
    </row>
    <row r="6759" spans="2:8" ht="14.45" customHeight="1">
      <c r="B6759" t="s">
        <v>10744</v>
      </c>
      <c r="C6759" t="s">
        <v>8253</v>
      </c>
      <c r="D6759">
        <v>1</v>
      </c>
      <c r="E6759" s="160">
        <v>45673</v>
      </c>
      <c r="F6759" s="160">
        <v>45675</v>
      </c>
      <c r="G6759" s="160"/>
      <c r="H6759" s="160"/>
    </row>
    <row r="6760" spans="2:8">
      <c r="B6760" t="s">
        <v>10745</v>
      </c>
      <c r="C6760" t="s">
        <v>8254</v>
      </c>
      <c r="D6760">
        <v>1</v>
      </c>
      <c r="E6760" s="160">
        <v>45676</v>
      </c>
      <c r="F6760" s="160">
        <v>45677</v>
      </c>
      <c r="G6760" s="160"/>
      <c r="H6760" s="160"/>
    </row>
    <row r="6761" spans="2:8" ht="14.45" customHeight="1">
      <c r="B6761" t="s">
        <v>10746</v>
      </c>
      <c r="C6761" t="s">
        <v>8255</v>
      </c>
      <c r="D6761">
        <v>1</v>
      </c>
      <c r="E6761" s="160">
        <v>45678</v>
      </c>
      <c r="F6761" s="160">
        <v>45679</v>
      </c>
      <c r="G6761" s="160"/>
      <c r="H6761" s="160"/>
    </row>
    <row r="6762" spans="2:8">
      <c r="B6762" t="s">
        <v>10747</v>
      </c>
      <c r="C6762" t="s">
        <v>8256</v>
      </c>
      <c r="D6762">
        <v>1</v>
      </c>
      <c r="E6762" s="160">
        <v>45680</v>
      </c>
      <c r="F6762" s="160">
        <v>45682</v>
      </c>
      <c r="G6762" s="160"/>
      <c r="H6762" s="160"/>
    </row>
    <row r="6763" spans="2:8" ht="14.45" customHeight="1">
      <c r="B6763" t="s">
        <v>10748</v>
      </c>
      <c r="C6763" t="s">
        <v>8257</v>
      </c>
      <c r="D6763">
        <v>1</v>
      </c>
      <c r="E6763" s="160">
        <v>45685</v>
      </c>
      <c r="F6763" s="160">
        <v>45686</v>
      </c>
      <c r="G6763" s="160"/>
      <c r="H6763" s="160"/>
    </row>
    <row r="6764" spans="2:8">
      <c r="B6764" t="s">
        <v>10749</v>
      </c>
      <c r="C6764" t="s">
        <v>7425</v>
      </c>
      <c r="D6764">
        <v>1</v>
      </c>
      <c r="E6764" s="160">
        <v>45675</v>
      </c>
      <c r="F6764" s="160">
        <v>45676</v>
      </c>
      <c r="G6764" s="160">
        <v>45818</v>
      </c>
      <c r="H6764" s="160">
        <v>45836</v>
      </c>
    </row>
    <row r="6765" spans="2:8" ht="14.45" customHeight="1">
      <c r="B6765" t="s">
        <v>10750</v>
      </c>
      <c r="C6765" t="s">
        <v>10751</v>
      </c>
      <c r="D6765">
        <v>1</v>
      </c>
      <c r="E6765" s="160">
        <v>45680</v>
      </c>
      <c r="F6765" s="160">
        <v>45682</v>
      </c>
      <c r="G6765" s="160"/>
      <c r="H6765" s="160"/>
    </row>
    <row r="6766" spans="2:8">
      <c r="B6766" t="s">
        <v>10752</v>
      </c>
      <c r="C6766" t="s">
        <v>7426</v>
      </c>
      <c r="D6766">
        <v>1</v>
      </c>
      <c r="E6766" s="160">
        <v>45677</v>
      </c>
      <c r="F6766" s="160">
        <v>45678</v>
      </c>
      <c r="G6766" s="160">
        <v>45838</v>
      </c>
      <c r="H6766" s="160">
        <v>45855</v>
      </c>
    </row>
    <row r="6767" spans="2:8" ht="14.45" customHeight="1">
      <c r="B6767" t="s">
        <v>10753</v>
      </c>
      <c r="C6767" t="s">
        <v>10754</v>
      </c>
      <c r="D6767">
        <v>1</v>
      </c>
      <c r="E6767" s="160">
        <v>45683</v>
      </c>
      <c r="F6767" s="160">
        <v>45684</v>
      </c>
      <c r="G6767" s="160"/>
      <c r="H6767" s="160"/>
    </row>
    <row r="6768" spans="2:8">
      <c r="B6768" t="s">
        <v>10755</v>
      </c>
      <c r="C6768" t="s">
        <v>7427</v>
      </c>
      <c r="D6768">
        <v>1</v>
      </c>
      <c r="E6768" s="160">
        <v>45683</v>
      </c>
      <c r="F6768" s="160">
        <v>45684</v>
      </c>
      <c r="G6768" s="160"/>
      <c r="H6768" s="160"/>
    </row>
    <row r="6769" spans="2:8" ht="14.45" customHeight="1">
      <c r="B6769" t="s">
        <v>10756</v>
      </c>
      <c r="C6769" t="s">
        <v>7428</v>
      </c>
      <c r="D6769">
        <v>1</v>
      </c>
      <c r="E6769" s="160">
        <v>45685</v>
      </c>
      <c r="F6769" s="160">
        <v>45686</v>
      </c>
      <c r="G6769" s="160"/>
      <c r="H6769" s="160"/>
    </row>
    <row r="6770" spans="2:8">
      <c r="B6770" t="s">
        <v>10757</v>
      </c>
      <c r="C6770" t="s">
        <v>8411</v>
      </c>
      <c r="D6770">
        <v>1</v>
      </c>
      <c r="E6770" s="160">
        <v>45676</v>
      </c>
      <c r="F6770" s="160">
        <v>45677</v>
      </c>
      <c r="G6770" s="160"/>
      <c r="H6770" s="160"/>
    </row>
    <row r="6771" spans="2:8" ht="14.45" customHeight="1">
      <c r="B6771" t="s">
        <v>10758</v>
      </c>
      <c r="C6771" t="s">
        <v>7429</v>
      </c>
      <c r="D6771">
        <v>1</v>
      </c>
      <c r="E6771" s="160">
        <v>45678</v>
      </c>
      <c r="F6771" s="160">
        <v>45679</v>
      </c>
      <c r="G6771" s="160"/>
      <c r="H6771" s="160"/>
    </row>
    <row r="6772" spans="2:8" ht="14.45" customHeight="1">
      <c r="B6772" t="s">
        <v>10759</v>
      </c>
      <c r="C6772" t="s">
        <v>7430</v>
      </c>
      <c r="D6772">
        <v>1</v>
      </c>
      <c r="E6772" s="160">
        <v>45680</v>
      </c>
      <c r="F6772" s="160">
        <v>45682</v>
      </c>
      <c r="G6772" s="160"/>
      <c r="H6772" s="160"/>
    </row>
    <row r="6773" spans="2:8" ht="14.45" customHeight="1">
      <c r="B6773" t="s">
        <v>10760</v>
      </c>
      <c r="C6773" t="s">
        <v>7431</v>
      </c>
      <c r="D6773">
        <v>1</v>
      </c>
      <c r="E6773" s="160">
        <v>45687</v>
      </c>
      <c r="F6773" s="160">
        <v>45689</v>
      </c>
      <c r="G6773" s="160"/>
      <c r="H6773" s="160"/>
    </row>
    <row r="6774" spans="2:8">
      <c r="B6774" t="s">
        <v>3732</v>
      </c>
      <c r="C6774" t="s">
        <v>3733</v>
      </c>
      <c r="D6774">
        <v>1</v>
      </c>
      <c r="E6774" s="160">
        <v>45677</v>
      </c>
      <c r="F6774" s="160">
        <v>45680</v>
      </c>
      <c r="G6774" s="160">
        <v>45671</v>
      </c>
      <c r="H6774" s="160">
        <v>45754</v>
      </c>
    </row>
    <row r="6775" spans="2:8">
      <c r="B6775" t="s">
        <v>10761</v>
      </c>
      <c r="C6775" t="s">
        <v>10762</v>
      </c>
      <c r="D6775">
        <v>1</v>
      </c>
      <c r="E6775" s="160">
        <v>45683</v>
      </c>
      <c r="F6775" s="160">
        <v>45684</v>
      </c>
      <c r="G6775" s="160"/>
      <c r="H6775" s="160"/>
    </row>
    <row r="6776" spans="2:8" ht="14.45" customHeight="1">
      <c r="B6776" t="s">
        <v>4007</v>
      </c>
      <c r="C6776" t="s">
        <v>4008</v>
      </c>
      <c r="D6776">
        <v>1</v>
      </c>
      <c r="E6776" s="160">
        <v>45682</v>
      </c>
      <c r="F6776" s="160">
        <v>45685</v>
      </c>
      <c r="G6776" s="160">
        <v>45672</v>
      </c>
      <c r="H6776" s="160">
        <v>45802</v>
      </c>
    </row>
    <row r="6777" spans="2:8">
      <c r="B6777" t="s">
        <v>10763</v>
      </c>
      <c r="C6777" t="s">
        <v>10764</v>
      </c>
      <c r="D6777">
        <v>1</v>
      </c>
      <c r="E6777" s="160">
        <v>45686</v>
      </c>
      <c r="F6777" s="160">
        <v>45687</v>
      </c>
      <c r="G6777" s="160"/>
      <c r="H6777" s="160"/>
    </row>
    <row r="6778" spans="2:8" ht="14.45" customHeight="1">
      <c r="B6778" t="s">
        <v>4094</v>
      </c>
      <c r="C6778" t="s">
        <v>4095</v>
      </c>
      <c r="D6778">
        <v>1</v>
      </c>
      <c r="E6778" s="160">
        <v>45686</v>
      </c>
      <c r="F6778" s="160">
        <v>45694</v>
      </c>
      <c r="G6778" s="160">
        <v>45673</v>
      </c>
      <c r="H6778" s="160">
        <v>45803</v>
      </c>
    </row>
    <row r="6779" spans="2:8">
      <c r="B6779" t="s">
        <v>10765</v>
      </c>
      <c r="C6779" t="s">
        <v>10766</v>
      </c>
      <c r="D6779">
        <v>1</v>
      </c>
      <c r="E6779" s="160">
        <v>45696</v>
      </c>
      <c r="F6779" s="160">
        <v>45697</v>
      </c>
      <c r="G6779" s="160"/>
      <c r="H6779" s="160"/>
    </row>
    <row r="6780" spans="2:8" ht="14.45" customHeight="1">
      <c r="B6780" t="s">
        <v>4341</v>
      </c>
      <c r="C6780" t="s">
        <v>4342</v>
      </c>
      <c r="D6780">
        <v>1</v>
      </c>
      <c r="E6780" s="160">
        <v>45696</v>
      </c>
      <c r="F6780" s="160">
        <v>45700</v>
      </c>
      <c r="G6780" s="160">
        <v>45678</v>
      </c>
      <c r="H6780" s="160">
        <v>45733</v>
      </c>
    </row>
    <row r="6781" spans="2:8">
      <c r="B6781" t="s">
        <v>10767</v>
      </c>
      <c r="C6781" t="s">
        <v>10768</v>
      </c>
      <c r="D6781">
        <v>1</v>
      </c>
      <c r="E6781" s="160">
        <v>45701</v>
      </c>
      <c r="F6781" s="160">
        <v>45703</v>
      </c>
      <c r="G6781" s="160"/>
      <c r="H6781" s="160"/>
    </row>
    <row r="6782" spans="2:8" ht="14.45" customHeight="1">
      <c r="B6782" t="s">
        <v>4456</v>
      </c>
      <c r="C6782" t="s">
        <v>4457</v>
      </c>
      <c r="D6782">
        <v>1</v>
      </c>
      <c r="E6782" s="160">
        <v>45701</v>
      </c>
      <c r="F6782" s="160">
        <v>45706</v>
      </c>
      <c r="G6782" s="160">
        <v>45818</v>
      </c>
      <c r="H6782" s="160">
        <v>45869</v>
      </c>
    </row>
    <row r="6783" spans="2:8">
      <c r="B6783" t="s">
        <v>10769</v>
      </c>
      <c r="C6783" t="s">
        <v>10770</v>
      </c>
      <c r="D6783">
        <v>1</v>
      </c>
      <c r="E6783" s="160">
        <v>45707</v>
      </c>
      <c r="F6783" s="160">
        <v>45708</v>
      </c>
      <c r="G6783" s="160"/>
      <c r="H6783" s="160"/>
    </row>
    <row r="6784" spans="2:8" ht="14.45" customHeight="1">
      <c r="B6784" t="s">
        <v>10771</v>
      </c>
      <c r="C6784" t="s">
        <v>7395</v>
      </c>
      <c r="D6784">
        <v>1</v>
      </c>
      <c r="E6784" s="160">
        <v>45690</v>
      </c>
      <c r="F6784" s="160">
        <v>45691</v>
      </c>
      <c r="G6784" s="160"/>
      <c r="H6784" s="160"/>
    </row>
    <row r="6785" spans="2:8">
      <c r="B6785" t="s">
        <v>10772</v>
      </c>
      <c r="C6785" t="s">
        <v>7396</v>
      </c>
      <c r="D6785">
        <v>1</v>
      </c>
      <c r="E6785" s="160">
        <v>45692</v>
      </c>
      <c r="F6785" s="160">
        <v>45693</v>
      </c>
      <c r="G6785" s="160"/>
      <c r="H6785" s="160"/>
    </row>
    <row r="6786" spans="2:8" ht="14.45" customHeight="1">
      <c r="B6786" t="s">
        <v>10773</v>
      </c>
      <c r="C6786" t="s">
        <v>7397</v>
      </c>
      <c r="D6786">
        <v>1</v>
      </c>
      <c r="E6786" s="160">
        <v>45694</v>
      </c>
      <c r="F6786" s="160">
        <v>45696</v>
      </c>
      <c r="G6786" s="160"/>
      <c r="H6786" s="160"/>
    </row>
    <row r="6787" spans="2:8">
      <c r="B6787" t="s">
        <v>10774</v>
      </c>
      <c r="C6787" t="s">
        <v>7398</v>
      </c>
      <c r="D6787">
        <v>1</v>
      </c>
      <c r="E6787" s="160">
        <v>45697</v>
      </c>
      <c r="F6787" s="160">
        <v>45698</v>
      </c>
      <c r="G6787" s="160"/>
      <c r="H6787" s="160"/>
    </row>
    <row r="6788" spans="2:8" ht="14.45" customHeight="1">
      <c r="B6788" t="s">
        <v>10775</v>
      </c>
      <c r="C6788" t="s">
        <v>7399</v>
      </c>
      <c r="D6788">
        <v>1</v>
      </c>
      <c r="E6788" s="160">
        <v>45701</v>
      </c>
      <c r="F6788" s="160">
        <v>45703</v>
      </c>
      <c r="G6788" s="160"/>
      <c r="H6788" s="160"/>
    </row>
    <row r="6789" spans="2:8">
      <c r="B6789" t="s">
        <v>4096</v>
      </c>
      <c r="C6789" t="s">
        <v>4097</v>
      </c>
      <c r="D6789">
        <v>1</v>
      </c>
      <c r="E6789" s="160">
        <v>45697</v>
      </c>
      <c r="F6789" s="160">
        <v>45698</v>
      </c>
      <c r="G6789" s="160"/>
      <c r="H6789" s="160"/>
    </row>
    <row r="6790" spans="2:8" ht="14.45" customHeight="1">
      <c r="B6790" t="s">
        <v>4200</v>
      </c>
      <c r="C6790" t="s">
        <v>4201</v>
      </c>
      <c r="D6790">
        <v>1</v>
      </c>
      <c r="E6790" s="160">
        <v>45699</v>
      </c>
      <c r="F6790" s="160">
        <v>45700</v>
      </c>
      <c r="G6790" s="160"/>
      <c r="H6790" s="160"/>
    </row>
    <row r="6791" spans="2:8">
      <c r="B6791" t="s">
        <v>4246</v>
      </c>
      <c r="C6791" t="s">
        <v>4247</v>
      </c>
      <c r="D6791">
        <v>1</v>
      </c>
      <c r="E6791" s="160">
        <v>45697</v>
      </c>
      <c r="F6791" s="160">
        <v>45698</v>
      </c>
      <c r="G6791" s="160"/>
      <c r="H6791" s="160"/>
    </row>
    <row r="6792" spans="2:8" ht="14.45" customHeight="1">
      <c r="B6792" t="s">
        <v>4315</v>
      </c>
      <c r="C6792" t="s">
        <v>4316</v>
      </c>
      <c r="D6792">
        <v>1</v>
      </c>
      <c r="E6792" s="160">
        <v>45699</v>
      </c>
      <c r="F6792" s="160">
        <v>45700</v>
      </c>
      <c r="G6792" s="160"/>
      <c r="H6792" s="160"/>
    </row>
    <row r="6793" spans="2:8">
      <c r="B6793" t="s">
        <v>4343</v>
      </c>
      <c r="C6793" t="s">
        <v>4344</v>
      </c>
      <c r="D6793">
        <v>1</v>
      </c>
      <c r="E6793" s="160">
        <v>45692</v>
      </c>
      <c r="F6793" s="160">
        <v>45693</v>
      </c>
      <c r="G6793" s="160"/>
      <c r="H6793" s="160"/>
    </row>
    <row r="6794" spans="2:8" ht="14.45" customHeight="1">
      <c r="B6794" t="s">
        <v>4388</v>
      </c>
      <c r="C6794" t="s">
        <v>4389</v>
      </c>
      <c r="D6794">
        <v>1</v>
      </c>
      <c r="E6794" s="160">
        <v>45694</v>
      </c>
      <c r="F6794" s="160">
        <v>45696</v>
      </c>
      <c r="G6794" s="160"/>
      <c r="H6794" s="160"/>
    </row>
    <row r="6795" spans="2:8">
      <c r="B6795" t="s">
        <v>4421</v>
      </c>
      <c r="C6795" t="s">
        <v>4422</v>
      </c>
      <c r="D6795">
        <v>1</v>
      </c>
      <c r="E6795" s="160">
        <v>45697</v>
      </c>
      <c r="F6795" s="160">
        <v>45698</v>
      </c>
      <c r="G6795" s="160"/>
      <c r="H6795" s="160"/>
    </row>
    <row r="6796" spans="2:8" ht="14.45" customHeight="1">
      <c r="B6796" t="s">
        <v>10776</v>
      </c>
      <c r="C6796" t="s">
        <v>8049</v>
      </c>
      <c r="D6796">
        <v>1</v>
      </c>
      <c r="E6796" s="160">
        <v>45528</v>
      </c>
      <c r="F6796" s="160">
        <v>45529</v>
      </c>
      <c r="G6796" s="160">
        <v>45799</v>
      </c>
      <c r="H6796" s="160">
        <v>45817</v>
      </c>
    </row>
    <row r="6797" spans="2:8" ht="14.45" customHeight="1">
      <c r="B6797" t="s">
        <v>10777</v>
      </c>
      <c r="C6797" t="s">
        <v>10778</v>
      </c>
      <c r="D6797">
        <v>1</v>
      </c>
      <c r="E6797" s="160">
        <v>45530</v>
      </c>
      <c r="F6797" s="160">
        <v>45531</v>
      </c>
      <c r="G6797" s="160"/>
      <c r="H6797" s="160"/>
    </row>
    <row r="6798" spans="2:8" ht="14.45" customHeight="1">
      <c r="B6798" t="s">
        <v>10779</v>
      </c>
      <c r="C6798" t="s">
        <v>8050</v>
      </c>
      <c r="D6798">
        <v>1</v>
      </c>
      <c r="E6798" s="160">
        <v>45530</v>
      </c>
      <c r="F6798" s="160">
        <v>45531</v>
      </c>
      <c r="G6798" s="160">
        <v>45803</v>
      </c>
      <c r="H6798" s="160">
        <v>45820</v>
      </c>
    </row>
    <row r="6799" spans="2:8" ht="14.45" customHeight="1">
      <c r="B6799" t="s">
        <v>10780</v>
      </c>
      <c r="C6799" t="s">
        <v>10781</v>
      </c>
      <c r="D6799">
        <v>1</v>
      </c>
      <c r="E6799" s="160">
        <v>45532</v>
      </c>
      <c r="F6799" s="160">
        <v>45533</v>
      </c>
      <c r="G6799" s="160"/>
      <c r="H6799" s="160"/>
    </row>
    <row r="6800" spans="2:8" ht="14.45" customHeight="1">
      <c r="B6800" t="s">
        <v>10782</v>
      </c>
      <c r="C6800" t="s">
        <v>8051</v>
      </c>
      <c r="D6800">
        <v>1</v>
      </c>
      <c r="E6800" s="160">
        <v>45532</v>
      </c>
      <c r="F6800" s="160">
        <v>45533</v>
      </c>
      <c r="G6800" s="160">
        <v>45820</v>
      </c>
      <c r="H6800" s="160">
        <v>45838</v>
      </c>
    </row>
    <row r="6801" spans="2:8" ht="14.45" customHeight="1">
      <c r="B6801" t="s">
        <v>10783</v>
      </c>
      <c r="C6801" t="s">
        <v>10784</v>
      </c>
      <c r="D6801">
        <v>1</v>
      </c>
      <c r="E6801" s="160">
        <v>45535</v>
      </c>
      <c r="F6801" s="160">
        <v>45536</v>
      </c>
      <c r="G6801" s="160"/>
      <c r="H6801" s="160"/>
    </row>
    <row r="6802" spans="2:8" ht="14.45" customHeight="1">
      <c r="B6802" t="s">
        <v>10785</v>
      </c>
      <c r="C6802" t="s">
        <v>8052</v>
      </c>
      <c r="D6802">
        <v>1</v>
      </c>
      <c r="E6802" s="160">
        <v>45535</v>
      </c>
      <c r="F6802" s="160">
        <v>45536</v>
      </c>
      <c r="G6802" s="160">
        <v>45826</v>
      </c>
      <c r="H6802" s="160">
        <v>45844</v>
      </c>
    </row>
    <row r="6803" spans="2:8" ht="14.45" customHeight="1">
      <c r="B6803" t="s">
        <v>10786</v>
      </c>
      <c r="C6803" t="s">
        <v>10787</v>
      </c>
      <c r="D6803">
        <v>1</v>
      </c>
      <c r="E6803" s="160">
        <v>45537</v>
      </c>
      <c r="F6803" s="160">
        <v>45538</v>
      </c>
      <c r="G6803" s="160"/>
      <c r="H6803" s="160"/>
    </row>
    <row r="6804" spans="2:8" ht="14.45" customHeight="1">
      <c r="B6804" t="s">
        <v>10788</v>
      </c>
      <c r="C6804" t="s">
        <v>8053</v>
      </c>
      <c r="D6804">
        <v>1</v>
      </c>
      <c r="E6804" s="160">
        <v>45537</v>
      </c>
      <c r="F6804" s="160">
        <v>45538</v>
      </c>
      <c r="G6804" s="160">
        <v>45838</v>
      </c>
      <c r="H6804" s="160">
        <v>45855</v>
      </c>
    </row>
    <row r="6805" spans="2:8" ht="14.45" customHeight="1">
      <c r="B6805" t="s">
        <v>10789</v>
      </c>
      <c r="C6805" t="s">
        <v>10790</v>
      </c>
      <c r="D6805">
        <v>1</v>
      </c>
      <c r="E6805" s="160">
        <v>45539</v>
      </c>
      <c r="F6805" s="160">
        <v>45540</v>
      </c>
      <c r="G6805" s="160"/>
      <c r="H6805" s="160"/>
    </row>
    <row r="6806" spans="2:8" ht="14.45" customHeight="1">
      <c r="B6806" t="s">
        <v>10791</v>
      </c>
      <c r="C6806" t="s">
        <v>8054</v>
      </c>
      <c r="D6806">
        <v>1</v>
      </c>
      <c r="E6806" s="160">
        <v>45648</v>
      </c>
      <c r="F6806" s="160">
        <v>45649</v>
      </c>
      <c r="G6806" s="160"/>
      <c r="H6806" s="160"/>
    </row>
    <row r="6807" spans="2:8" ht="14.45" customHeight="1">
      <c r="B6807" t="s">
        <v>10792</v>
      </c>
      <c r="C6807" t="s">
        <v>8055</v>
      </c>
      <c r="D6807">
        <v>1</v>
      </c>
      <c r="E6807" s="160">
        <v>45650</v>
      </c>
      <c r="F6807" s="160">
        <v>45651</v>
      </c>
      <c r="G6807" s="160"/>
      <c r="H6807" s="160"/>
    </row>
    <row r="6808" spans="2:8" ht="14.45" customHeight="1">
      <c r="B6808" t="s">
        <v>10793</v>
      </c>
      <c r="C6808" t="s">
        <v>8056</v>
      </c>
      <c r="D6808">
        <v>1</v>
      </c>
      <c r="E6808" s="160">
        <v>45652</v>
      </c>
      <c r="F6808" s="160">
        <v>45654</v>
      </c>
      <c r="G6808" s="160"/>
      <c r="H6808" s="160"/>
    </row>
    <row r="6809" spans="2:8" ht="14.45" customHeight="1">
      <c r="B6809" t="s">
        <v>10794</v>
      </c>
      <c r="C6809" t="s">
        <v>8057</v>
      </c>
      <c r="D6809">
        <v>1</v>
      </c>
      <c r="E6809" s="160">
        <v>45655</v>
      </c>
      <c r="F6809" s="160">
        <v>45656</v>
      </c>
      <c r="G6809" s="160"/>
      <c r="H6809" s="160"/>
    </row>
    <row r="6810" spans="2:8" ht="14.45" customHeight="1">
      <c r="B6810" t="s">
        <v>10795</v>
      </c>
      <c r="C6810" t="s">
        <v>8058</v>
      </c>
      <c r="D6810">
        <v>1</v>
      </c>
      <c r="E6810" s="160">
        <v>45659</v>
      </c>
      <c r="F6810" s="160">
        <v>45661</v>
      </c>
      <c r="G6810" s="160"/>
      <c r="H6810" s="160"/>
    </row>
    <row r="6811" spans="2:8" ht="14.45" customHeight="1">
      <c r="B6811" t="s">
        <v>10796</v>
      </c>
      <c r="C6811" t="s">
        <v>8442</v>
      </c>
      <c r="D6811">
        <v>1</v>
      </c>
      <c r="E6811" s="160">
        <v>45650</v>
      </c>
      <c r="F6811" s="160">
        <v>45651</v>
      </c>
      <c r="G6811" s="160"/>
      <c r="H6811" s="160"/>
    </row>
    <row r="6812" spans="2:8" ht="14.45" customHeight="1">
      <c r="B6812" t="s">
        <v>10797</v>
      </c>
      <c r="C6812" t="s">
        <v>8059</v>
      </c>
      <c r="D6812">
        <v>1</v>
      </c>
      <c r="E6812" s="160">
        <v>45652</v>
      </c>
      <c r="F6812" s="160">
        <v>45654</v>
      </c>
      <c r="G6812" s="160"/>
      <c r="H6812" s="160"/>
    </row>
    <row r="6813" spans="2:8" ht="14.45" customHeight="1">
      <c r="B6813" t="s">
        <v>10798</v>
      </c>
      <c r="C6813" t="s">
        <v>8060</v>
      </c>
      <c r="D6813">
        <v>1</v>
      </c>
      <c r="E6813" s="160">
        <v>45655</v>
      </c>
      <c r="F6813" s="160">
        <v>45656</v>
      </c>
      <c r="G6813" s="160"/>
      <c r="H6813" s="160"/>
    </row>
    <row r="6814" spans="2:8">
      <c r="B6814" t="s">
        <v>10799</v>
      </c>
      <c r="C6814" t="s">
        <v>8061</v>
      </c>
      <c r="D6814">
        <v>1</v>
      </c>
      <c r="E6814" s="160">
        <v>45657</v>
      </c>
      <c r="F6814" s="160">
        <v>45658</v>
      </c>
      <c r="G6814" s="160"/>
      <c r="H6814" s="160"/>
    </row>
    <row r="6815" spans="2:8" ht="14.45" customHeight="1">
      <c r="B6815" t="s">
        <v>10800</v>
      </c>
      <c r="C6815" t="s">
        <v>8443</v>
      </c>
      <c r="D6815">
        <v>1</v>
      </c>
      <c r="E6815" s="160">
        <v>45648</v>
      </c>
      <c r="F6815" s="160">
        <v>45649</v>
      </c>
      <c r="G6815" s="160">
        <v>45799</v>
      </c>
      <c r="H6815" s="160">
        <v>45817</v>
      </c>
    </row>
    <row r="6816" spans="2:8">
      <c r="B6816" t="s">
        <v>10801</v>
      </c>
      <c r="C6816" t="s">
        <v>8062</v>
      </c>
      <c r="D6816">
        <v>1</v>
      </c>
      <c r="E6816" s="160">
        <v>45650</v>
      </c>
      <c r="F6816" s="160">
        <v>45651</v>
      </c>
      <c r="G6816" s="160">
        <v>45826</v>
      </c>
      <c r="H6816" s="160">
        <v>45844</v>
      </c>
    </row>
    <row r="6817" spans="2:8" ht="14.45" customHeight="1">
      <c r="B6817" t="s">
        <v>10802</v>
      </c>
      <c r="C6817" t="s">
        <v>8063</v>
      </c>
      <c r="D6817">
        <v>1</v>
      </c>
      <c r="E6817" s="160">
        <v>45652</v>
      </c>
      <c r="F6817" s="160">
        <v>45654</v>
      </c>
      <c r="G6817" s="160"/>
      <c r="H6817" s="160"/>
    </row>
    <row r="6818" spans="2:8">
      <c r="B6818" t="s">
        <v>10803</v>
      </c>
      <c r="C6818" t="s">
        <v>8064</v>
      </c>
      <c r="D6818">
        <v>1</v>
      </c>
      <c r="E6818" s="160">
        <v>45655</v>
      </c>
      <c r="F6818" s="160">
        <v>45656</v>
      </c>
      <c r="G6818" s="160"/>
      <c r="H6818" s="160"/>
    </row>
    <row r="6819" spans="2:8">
      <c r="B6819" t="s">
        <v>10804</v>
      </c>
      <c r="C6819" t="s">
        <v>6973</v>
      </c>
      <c r="D6819">
        <v>1</v>
      </c>
      <c r="E6819" s="160">
        <v>45915</v>
      </c>
      <c r="F6819" s="160">
        <v>45917</v>
      </c>
      <c r="G6819" s="160"/>
      <c r="H6819" s="160"/>
    </row>
    <row r="6820" spans="2:8">
      <c r="B6820" t="s">
        <v>10805</v>
      </c>
      <c r="C6820" t="s">
        <v>6974</v>
      </c>
      <c r="D6820">
        <v>1</v>
      </c>
      <c r="E6820" s="160">
        <v>45918</v>
      </c>
      <c r="F6820" s="160">
        <v>45921</v>
      </c>
      <c r="G6820" s="160"/>
      <c r="H6820" s="160"/>
    </row>
    <row r="6821" spans="2:8" ht="14.45" customHeight="1">
      <c r="B6821" t="s">
        <v>10806</v>
      </c>
      <c r="C6821" t="s">
        <v>6975</v>
      </c>
      <c r="D6821">
        <v>1</v>
      </c>
      <c r="E6821" s="160">
        <v>45922</v>
      </c>
      <c r="F6821" s="160">
        <v>45927</v>
      </c>
      <c r="G6821" s="160"/>
      <c r="H6821" s="160"/>
    </row>
    <row r="6822" spans="2:8" ht="14.45" customHeight="1">
      <c r="B6822" t="s">
        <v>10807</v>
      </c>
      <c r="C6822" t="s">
        <v>6976</v>
      </c>
      <c r="D6822">
        <v>1</v>
      </c>
      <c r="E6822" s="160">
        <v>45928</v>
      </c>
      <c r="F6822" s="160">
        <v>45930</v>
      </c>
      <c r="G6822" s="160"/>
      <c r="H6822" s="160"/>
    </row>
    <row r="6823" spans="2:8" ht="14.45" customHeight="1">
      <c r="B6823" t="s">
        <v>1465</v>
      </c>
      <c r="C6823" t="s">
        <v>1466</v>
      </c>
      <c r="D6823">
        <v>1</v>
      </c>
      <c r="E6823" s="160">
        <v>45918</v>
      </c>
      <c r="F6823" s="160">
        <v>45922</v>
      </c>
      <c r="G6823" s="160"/>
      <c r="H6823" s="160"/>
    </row>
    <row r="6824" spans="2:8" ht="14.45" customHeight="1">
      <c r="B6824" t="s">
        <v>1503</v>
      </c>
      <c r="C6824" t="s">
        <v>1504</v>
      </c>
      <c r="D6824">
        <v>1</v>
      </c>
      <c r="E6824" s="160">
        <v>45923</v>
      </c>
      <c r="F6824" s="160">
        <v>45927</v>
      </c>
      <c r="G6824" s="160"/>
      <c r="H6824" s="160"/>
    </row>
    <row r="6825" spans="2:8" ht="14.45" customHeight="1">
      <c r="B6825" t="s">
        <v>1545</v>
      </c>
      <c r="C6825" t="s">
        <v>1546</v>
      </c>
      <c r="D6825">
        <v>1</v>
      </c>
      <c r="E6825" s="160">
        <v>45928</v>
      </c>
      <c r="F6825" s="160">
        <v>45935</v>
      </c>
      <c r="G6825" s="160"/>
      <c r="H6825" s="160"/>
    </row>
    <row r="6826" spans="2:8">
      <c r="B6826" t="s">
        <v>1586</v>
      </c>
      <c r="C6826" t="s">
        <v>1587</v>
      </c>
      <c r="D6826">
        <v>1</v>
      </c>
      <c r="E6826" s="160">
        <v>45923</v>
      </c>
      <c r="F6826" s="160">
        <v>45924</v>
      </c>
      <c r="G6826" s="160"/>
      <c r="H6826" s="160"/>
    </row>
    <row r="6827" spans="2:8">
      <c r="B6827" t="s">
        <v>1612</v>
      </c>
      <c r="C6827" t="s">
        <v>1613</v>
      </c>
      <c r="D6827">
        <v>1</v>
      </c>
      <c r="E6827" s="160">
        <v>45925</v>
      </c>
      <c r="F6827" s="160">
        <v>45927</v>
      </c>
      <c r="G6827" s="160"/>
      <c r="H6827" s="160"/>
    </row>
    <row r="6828" spans="2:8">
      <c r="B6828" t="s">
        <v>1633</v>
      </c>
      <c r="C6828" t="s">
        <v>1634</v>
      </c>
      <c r="D6828">
        <v>1</v>
      </c>
      <c r="E6828" s="160">
        <v>45928</v>
      </c>
      <c r="F6828" s="160">
        <v>45929</v>
      </c>
      <c r="G6828" s="160"/>
      <c r="H6828" s="160"/>
    </row>
    <row r="6829" spans="2:8">
      <c r="B6829" t="s">
        <v>1598</v>
      </c>
      <c r="C6829" t="s">
        <v>1599</v>
      </c>
      <c r="D6829">
        <v>1</v>
      </c>
      <c r="E6829" s="160">
        <v>45920</v>
      </c>
      <c r="F6829" s="160">
        <v>45921</v>
      </c>
      <c r="G6829" s="160"/>
      <c r="H6829" s="160"/>
    </row>
    <row r="6830" spans="2:8">
      <c r="B6830" t="s">
        <v>1619</v>
      </c>
      <c r="C6830" t="s">
        <v>1620</v>
      </c>
      <c r="D6830">
        <v>1</v>
      </c>
      <c r="E6830" s="160">
        <v>45922</v>
      </c>
      <c r="F6830" s="160">
        <v>45923</v>
      </c>
      <c r="G6830" s="160"/>
      <c r="H6830" s="160"/>
    </row>
    <row r="6831" spans="2:8">
      <c r="B6831" t="s">
        <v>1645</v>
      </c>
      <c r="C6831" t="s">
        <v>1646</v>
      </c>
      <c r="D6831">
        <v>1</v>
      </c>
      <c r="E6831" s="160">
        <v>45924</v>
      </c>
      <c r="F6831" s="160">
        <v>45927</v>
      </c>
      <c r="G6831" s="160"/>
      <c r="H6831" s="160"/>
    </row>
    <row r="6832" spans="2:8">
      <c r="B6832" t="s">
        <v>1682</v>
      </c>
      <c r="C6832" t="s">
        <v>1683</v>
      </c>
      <c r="D6832">
        <v>1</v>
      </c>
      <c r="E6832" s="160">
        <v>45928</v>
      </c>
      <c r="F6832" s="160">
        <v>45929</v>
      </c>
      <c r="G6832" s="160"/>
      <c r="H6832" s="160"/>
    </row>
    <row r="6833" spans="2:8">
      <c r="B6833" t="s">
        <v>1764</v>
      </c>
      <c r="C6833" t="s">
        <v>1765</v>
      </c>
      <c r="D6833">
        <v>1</v>
      </c>
      <c r="E6833" s="160">
        <v>45930</v>
      </c>
      <c r="F6833" s="160">
        <v>45931</v>
      </c>
      <c r="G6833" s="160"/>
      <c r="H6833" s="160"/>
    </row>
    <row r="6834" spans="2:8">
      <c r="B6834" t="s">
        <v>1647</v>
      </c>
      <c r="C6834" t="s">
        <v>1648</v>
      </c>
      <c r="D6834">
        <v>1</v>
      </c>
      <c r="E6834" s="160">
        <v>45924</v>
      </c>
      <c r="F6834" s="160">
        <v>45925</v>
      </c>
      <c r="G6834" s="160"/>
      <c r="H6834" s="160"/>
    </row>
    <row r="6835" spans="2:8">
      <c r="B6835" t="s">
        <v>1662</v>
      </c>
      <c r="C6835" t="s">
        <v>1663</v>
      </c>
      <c r="D6835">
        <v>1</v>
      </c>
      <c r="E6835" s="160">
        <v>45927</v>
      </c>
      <c r="F6835" s="160">
        <v>45928</v>
      </c>
      <c r="G6835" s="160"/>
      <c r="H6835" s="160"/>
    </row>
    <row r="6836" spans="2:8">
      <c r="B6836" t="s">
        <v>1657</v>
      </c>
      <c r="C6836" t="s">
        <v>1658</v>
      </c>
      <c r="D6836">
        <v>1</v>
      </c>
      <c r="E6836" s="160">
        <v>45920</v>
      </c>
      <c r="F6836" s="160">
        <v>45921</v>
      </c>
      <c r="G6836" s="160">
        <v>45889</v>
      </c>
      <c r="H6836" s="160">
        <v>45890</v>
      </c>
    </row>
    <row r="6837" spans="2:8">
      <c r="B6837" t="s">
        <v>1670</v>
      </c>
      <c r="C6837" t="s">
        <v>1671</v>
      </c>
      <c r="D6837">
        <v>1</v>
      </c>
      <c r="E6837" s="160">
        <v>45922</v>
      </c>
      <c r="F6837" s="160">
        <v>45924</v>
      </c>
      <c r="G6837" s="160">
        <v>45892</v>
      </c>
      <c r="H6837" s="160">
        <v>45894</v>
      </c>
    </row>
    <row r="6838" spans="2:8">
      <c r="B6838" t="s">
        <v>1684</v>
      </c>
      <c r="C6838" t="s">
        <v>1685</v>
      </c>
      <c r="D6838">
        <v>1</v>
      </c>
      <c r="E6838" s="160">
        <v>45925</v>
      </c>
      <c r="F6838" s="160">
        <v>45929</v>
      </c>
      <c r="G6838" s="160">
        <v>45895</v>
      </c>
      <c r="H6838" s="160">
        <v>45899</v>
      </c>
    </row>
    <row r="6839" spans="2:8" ht="14.45" customHeight="1">
      <c r="B6839" t="s">
        <v>1732</v>
      </c>
      <c r="C6839" t="s">
        <v>1733</v>
      </c>
      <c r="D6839">
        <v>1</v>
      </c>
      <c r="E6839" s="160">
        <v>45930</v>
      </c>
      <c r="F6839" s="160">
        <v>45932</v>
      </c>
      <c r="G6839" s="160"/>
      <c r="H6839" s="160"/>
    </row>
    <row r="6840" spans="2:8">
      <c r="B6840" t="s">
        <v>1686</v>
      </c>
      <c r="C6840" t="s">
        <v>1687</v>
      </c>
      <c r="D6840">
        <v>1</v>
      </c>
      <c r="E6840" s="160">
        <v>45925</v>
      </c>
      <c r="F6840" s="160">
        <v>45927</v>
      </c>
      <c r="G6840" s="160"/>
      <c r="H6840" s="160"/>
    </row>
    <row r="6841" spans="2:8" ht="14.45" customHeight="1">
      <c r="B6841" t="s">
        <v>1719</v>
      </c>
      <c r="C6841" t="s">
        <v>1720</v>
      </c>
      <c r="D6841">
        <v>1</v>
      </c>
      <c r="E6841" s="160">
        <v>45928</v>
      </c>
      <c r="F6841" s="160">
        <v>45929</v>
      </c>
      <c r="G6841" s="160"/>
      <c r="H6841" s="160"/>
    </row>
    <row r="6842" spans="2:8">
      <c r="B6842" t="s">
        <v>10808</v>
      </c>
      <c r="C6842" t="s">
        <v>6977</v>
      </c>
      <c r="D6842">
        <v>1</v>
      </c>
      <c r="E6842" s="160">
        <v>45920</v>
      </c>
      <c r="F6842" s="160">
        <v>45922</v>
      </c>
      <c r="G6842" s="160"/>
      <c r="H6842" s="160"/>
    </row>
    <row r="6843" spans="2:8" ht="14.45" customHeight="1">
      <c r="B6843" t="s">
        <v>10809</v>
      </c>
      <c r="C6843" t="s">
        <v>6978</v>
      </c>
      <c r="D6843">
        <v>1</v>
      </c>
      <c r="E6843" s="160">
        <v>45923</v>
      </c>
      <c r="F6843" s="160">
        <v>45925</v>
      </c>
      <c r="G6843" s="160"/>
      <c r="H6843" s="160"/>
    </row>
    <row r="6844" spans="2:8">
      <c r="B6844" t="s">
        <v>10810</v>
      </c>
      <c r="C6844" t="s">
        <v>6979</v>
      </c>
      <c r="D6844">
        <v>1</v>
      </c>
      <c r="E6844" s="160">
        <v>45927</v>
      </c>
      <c r="F6844" s="160">
        <v>45931</v>
      </c>
      <c r="G6844" s="160"/>
      <c r="H6844" s="160"/>
    </row>
    <row r="6845" spans="2:8">
      <c r="B6845" t="s">
        <v>1819</v>
      </c>
      <c r="C6845" t="s">
        <v>1820</v>
      </c>
      <c r="D6845">
        <v>1</v>
      </c>
      <c r="E6845" s="160">
        <v>45923</v>
      </c>
      <c r="F6845" s="160">
        <v>45924</v>
      </c>
      <c r="G6845" s="160"/>
      <c r="H6845" s="160"/>
    </row>
    <row r="6846" spans="2:8">
      <c r="B6846" t="s">
        <v>1841</v>
      </c>
      <c r="C6846" t="s">
        <v>1842</v>
      </c>
      <c r="D6846">
        <v>1</v>
      </c>
      <c r="E6846" s="160">
        <v>45925</v>
      </c>
      <c r="F6846" s="160">
        <v>45927</v>
      </c>
      <c r="G6846" s="160"/>
      <c r="H6846" s="160"/>
    </row>
    <row r="6847" spans="2:8">
      <c r="B6847" t="s">
        <v>1856</v>
      </c>
      <c r="C6847" t="s">
        <v>1857</v>
      </c>
      <c r="D6847">
        <v>1</v>
      </c>
      <c r="E6847" s="160">
        <v>45928</v>
      </c>
      <c r="F6847" s="160">
        <v>45929</v>
      </c>
      <c r="G6847" s="160"/>
      <c r="H6847" s="160"/>
    </row>
    <row r="6848" spans="2:8">
      <c r="B6848" t="s">
        <v>1911</v>
      </c>
      <c r="C6848" t="s">
        <v>1912</v>
      </c>
      <c r="D6848">
        <v>1</v>
      </c>
      <c r="E6848" s="160">
        <v>45930</v>
      </c>
      <c r="F6848" s="160">
        <v>45931</v>
      </c>
      <c r="G6848" s="160"/>
      <c r="H6848" s="160"/>
    </row>
    <row r="6849" spans="2:8">
      <c r="B6849" t="s">
        <v>10811</v>
      </c>
      <c r="C6849" t="s">
        <v>8040</v>
      </c>
      <c r="D6849">
        <v>1</v>
      </c>
      <c r="E6849" s="160">
        <v>45911</v>
      </c>
      <c r="F6849" s="160">
        <v>45916</v>
      </c>
      <c r="G6849" s="160"/>
      <c r="H6849" s="160"/>
    </row>
    <row r="6850" spans="2:8">
      <c r="B6850" t="s">
        <v>10812</v>
      </c>
      <c r="C6850" t="s">
        <v>8041</v>
      </c>
      <c r="D6850">
        <v>1</v>
      </c>
      <c r="E6850" s="160">
        <v>45917</v>
      </c>
      <c r="F6850" s="160">
        <v>45923</v>
      </c>
      <c r="G6850" s="160"/>
      <c r="H6850" s="160"/>
    </row>
    <row r="6851" spans="2:8">
      <c r="B6851" t="s">
        <v>10813</v>
      </c>
      <c r="C6851" t="s">
        <v>8042</v>
      </c>
      <c r="D6851">
        <v>1</v>
      </c>
      <c r="E6851" s="160">
        <v>45924</v>
      </c>
      <c r="F6851" s="160">
        <v>45931</v>
      </c>
      <c r="G6851" s="160"/>
      <c r="H6851" s="160"/>
    </row>
    <row r="6852" spans="2:8">
      <c r="B6852" t="s">
        <v>10814</v>
      </c>
      <c r="C6852" t="s">
        <v>8043</v>
      </c>
      <c r="D6852">
        <v>1</v>
      </c>
      <c r="E6852" s="160">
        <v>45917</v>
      </c>
      <c r="F6852" s="160">
        <v>45922</v>
      </c>
      <c r="G6852" s="160"/>
      <c r="H6852" s="160"/>
    </row>
    <row r="6853" spans="2:8">
      <c r="B6853" t="s">
        <v>10815</v>
      </c>
      <c r="C6853" t="s">
        <v>8044</v>
      </c>
      <c r="D6853">
        <v>1</v>
      </c>
      <c r="E6853" s="160">
        <v>45923</v>
      </c>
      <c r="F6853" s="160">
        <v>45928</v>
      </c>
      <c r="G6853" s="160"/>
      <c r="H6853" s="160"/>
    </row>
    <row r="6854" spans="2:8">
      <c r="B6854" t="s">
        <v>10816</v>
      </c>
      <c r="C6854" t="s">
        <v>8045</v>
      </c>
      <c r="D6854">
        <v>1</v>
      </c>
      <c r="E6854" s="160">
        <v>45929</v>
      </c>
      <c r="F6854" s="160">
        <v>45935</v>
      </c>
      <c r="G6854" s="160"/>
      <c r="H6854" s="160"/>
    </row>
    <row r="6855" spans="2:8">
      <c r="B6855" t="s">
        <v>10817</v>
      </c>
      <c r="C6855" t="s">
        <v>8440</v>
      </c>
      <c r="D6855">
        <v>1</v>
      </c>
      <c r="E6855" s="160">
        <v>45917</v>
      </c>
      <c r="F6855" s="160">
        <v>45925</v>
      </c>
      <c r="G6855" s="160"/>
      <c r="H6855" s="160"/>
    </row>
    <row r="6856" spans="2:8">
      <c r="B6856" t="s">
        <v>10818</v>
      </c>
      <c r="C6856" t="s">
        <v>8046</v>
      </c>
      <c r="D6856">
        <v>1</v>
      </c>
      <c r="E6856" s="160">
        <v>45927</v>
      </c>
      <c r="F6856" s="160">
        <v>45939</v>
      </c>
      <c r="G6856" s="160"/>
      <c r="H6856" s="160"/>
    </row>
    <row r="6857" spans="2:8">
      <c r="B6857" t="s">
        <v>10819</v>
      </c>
      <c r="C6857" t="s">
        <v>8441</v>
      </c>
      <c r="D6857">
        <v>1</v>
      </c>
      <c r="E6857" s="160">
        <v>45917</v>
      </c>
      <c r="F6857" s="160">
        <v>45921</v>
      </c>
      <c r="G6857" s="160"/>
      <c r="H6857" s="160"/>
    </row>
    <row r="6858" spans="2:8">
      <c r="B6858" t="s">
        <v>10820</v>
      </c>
      <c r="C6858" t="s">
        <v>8047</v>
      </c>
      <c r="D6858">
        <v>1</v>
      </c>
      <c r="E6858" s="160">
        <v>45922</v>
      </c>
      <c r="F6858" s="160">
        <v>45928</v>
      </c>
      <c r="G6858" s="160"/>
      <c r="H6858" s="160"/>
    </row>
    <row r="6859" spans="2:8">
      <c r="B6859" t="s">
        <v>10821</v>
      </c>
      <c r="C6859" t="s">
        <v>8048</v>
      </c>
      <c r="D6859">
        <v>1</v>
      </c>
      <c r="E6859" s="160">
        <v>45929</v>
      </c>
      <c r="F6859" s="160">
        <v>45935</v>
      </c>
      <c r="G6859" s="160"/>
      <c r="H6859" s="160"/>
    </row>
    <row r="6860" spans="2:8">
      <c r="B6860" t="s">
        <v>10822</v>
      </c>
      <c r="C6860" t="s">
        <v>7450</v>
      </c>
      <c r="D6860">
        <v>1</v>
      </c>
      <c r="E6860" s="160">
        <v>45920</v>
      </c>
      <c r="F6860" s="160">
        <v>45921</v>
      </c>
      <c r="G6860" s="160"/>
      <c r="H6860" s="160"/>
    </row>
    <row r="6861" spans="2:8">
      <c r="B6861" t="s">
        <v>10823</v>
      </c>
      <c r="C6861" t="s">
        <v>7451</v>
      </c>
      <c r="D6861">
        <v>1</v>
      </c>
      <c r="E6861" s="160">
        <v>45922</v>
      </c>
      <c r="F6861" s="160">
        <v>45923</v>
      </c>
      <c r="G6861" s="160"/>
      <c r="H6861" s="160"/>
    </row>
    <row r="6862" spans="2:8">
      <c r="B6862" t="s">
        <v>10824</v>
      </c>
      <c r="C6862" t="s">
        <v>7452</v>
      </c>
      <c r="D6862">
        <v>1</v>
      </c>
      <c r="E6862" s="160">
        <v>45924</v>
      </c>
      <c r="F6862" s="160">
        <v>45925</v>
      </c>
      <c r="G6862" s="160"/>
      <c r="H6862" s="160"/>
    </row>
    <row r="6863" spans="2:8">
      <c r="B6863" t="s">
        <v>10825</v>
      </c>
      <c r="C6863" t="s">
        <v>7453</v>
      </c>
      <c r="D6863">
        <v>1</v>
      </c>
      <c r="E6863" s="160">
        <v>45927</v>
      </c>
      <c r="F6863" s="160">
        <v>45928</v>
      </c>
      <c r="G6863" s="160"/>
      <c r="H6863" s="160"/>
    </row>
    <row r="6864" spans="2:8">
      <c r="B6864" t="s">
        <v>3649</v>
      </c>
      <c r="C6864" t="s">
        <v>3650</v>
      </c>
      <c r="D6864">
        <v>1</v>
      </c>
      <c r="E6864" s="160">
        <v>45922</v>
      </c>
      <c r="F6864" s="160">
        <v>45925</v>
      </c>
      <c r="G6864" s="160">
        <v>45902</v>
      </c>
      <c r="H6864" s="160">
        <v>45920</v>
      </c>
    </row>
    <row r="6865" spans="2:8">
      <c r="B6865" t="s">
        <v>3734</v>
      </c>
      <c r="C6865" t="s">
        <v>3735</v>
      </c>
      <c r="D6865">
        <v>1</v>
      </c>
      <c r="E6865" s="160">
        <v>45927</v>
      </c>
      <c r="F6865" s="160">
        <v>45930</v>
      </c>
      <c r="G6865" s="160">
        <v>45906</v>
      </c>
      <c r="H6865" s="160">
        <v>45923</v>
      </c>
    </row>
    <row r="6866" spans="2:8">
      <c r="B6866" t="s">
        <v>10826</v>
      </c>
      <c r="C6866" t="s">
        <v>7454</v>
      </c>
      <c r="D6866">
        <v>1</v>
      </c>
      <c r="E6866" s="160">
        <v>45927</v>
      </c>
      <c r="F6866" s="160">
        <v>45928</v>
      </c>
      <c r="G6866" s="160"/>
      <c r="H6866" s="160"/>
    </row>
    <row r="6867" spans="2:8" ht="14.45" customHeight="1">
      <c r="B6867" t="s">
        <v>10827</v>
      </c>
      <c r="C6867" t="s">
        <v>7455</v>
      </c>
      <c r="D6867">
        <v>1</v>
      </c>
      <c r="E6867" s="160">
        <v>45929</v>
      </c>
      <c r="F6867" s="160">
        <v>45930</v>
      </c>
      <c r="G6867" s="160"/>
      <c r="H6867" s="160"/>
    </row>
    <row r="6868" spans="2:8">
      <c r="B6868" t="s">
        <v>3736</v>
      </c>
      <c r="C6868" t="s">
        <v>3737</v>
      </c>
      <c r="D6868">
        <v>1</v>
      </c>
      <c r="E6868" s="160">
        <v>45920</v>
      </c>
      <c r="F6868" s="160">
        <v>45924</v>
      </c>
      <c r="G6868" s="160"/>
      <c r="H6868" s="160"/>
    </row>
    <row r="6869" spans="2:8" ht="14.45" customHeight="1">
      <c r="B6869" t="s">
        <v>3793</v>
      </c>
      <c r="C6869" t="s">
        <v>3794</v>
      </c>
      <c r="D6869">
        <v>1</v>
      </c>
      <c r="E6869" s="160">
        <v>45925</v>
      </c>
      <c r="F6869" s="160">
        <v>45930</v>
      </c>
      <c r="G6869" s="160"/>
      <c r="H6869" s="160"/>
    </row>
    <row r="6870" spans="2:8">
      <c r="B6870" t="s">
        <v>3865</v>
      </c>
      <c r="C6870" t="s">
        <v>3866</v>
      </c>
      <c r="D6870">
        <v>1</v>
      </c>
      <c r="E6870" s="160">
        <v>45920</v>
      </c>
      <c r="F6870" s="160">
        <v>45924</v>
      </c>
      <c r="G6870" s="160"/>
      <c r="H6870" s="160"/>
    </row>
    <row r="6871" spans="2:8" ht="14.45" customHeight="1">
      <c r="B6871" t="s">
        <v>3933</v>
      </c>
      <c r="C6871" t="s">
        <v>3934</v>
      </c>
      <c r="D6871">
        <v>1</v>
      </c>
      <c r="E6871" s="160">
        <v>45925</v>
      </c>
      <c r="F6871" s="160">
        <v>45930</v>
      </c>
      <c r="G6871" s="160"/>
      <c r="H6871" s="160"/>
    </row>
    <row r="6872" spans="2:8">
      <c r="B6872" t="s">
        <v>10828</v>
      </c>
      <c r="C6872" t="s">
        <v>7456</v>
      </c>
      <c r="D6872">
        <v>1</v>
      </c>
      <c r="E6872" s="160">
        <v>45920</v>
      </c>
      <c r="F6872" s="160">
        <v>45921</v>
      </c>
      <c r="G6872" s="160"/>
      <c r="H6872" s="160"/>
    </row>
    <row r="6873" spans="2:8">
      <c r="B6873" t="s">
        <v>10829</v>
      </c>
      <c r="C6873" t="s">
        <v>7457</v>
      </c>
      <c r="D6873">
        <v>1</v>
      </c>
      <c r="E6873" s="160">
        <v>45922</v>
      </c>
      <c r="F6873" s="160">
        <v>45923</v>
      </c>
      <c r="G6873" s="160"/>
      <c r="H6873" s="160"/>
    </row>
    <row r="6874" spans="2:8">
      <c r="B6874" t="s">
        <v>10830</v>
      </c>
      <c r="C6874" t="s">
        <v>7458</v>
      </c>
      <c r="D6874">
        <v>1</v>
      </c>
      <c r="E6874" s="160">
        <v>45924</v>
      </c>
      <c r="F6874" s="160">
        <v>45925</v>
      </c>
      <c r="G6874" s="160"/>
      <c r="H6874" s="160"/>
    </row>
    <row r="6875" spans="2:8">
      <c r="B6875" t="s">
        <v>10831</v>
      </c>
      <c r="C6875" t="s">
        <v>7459</v>
      </c>
      <c r="D6875">
        <v>1</v>
      </c>
      <c r="E6875" s="160">
        <v>45927</v>
      </c>
      <c r="F6875" s="160">
        <v>45928</v>
      </c>
      <c r="G6875" s="160"/>
      <c r="H6875" s="160"/>
    </row>
    <row r="6876" spans="2:8">
      <c r="B6876" t="s">
        <v>3935</v>
      </c>
      <c r="C6876" t="s">
        <v>3936</v>
      </c>
      <c r="D6876">
        <v>1</v>
      </c>
      <c r="E6876" s="160">
        <v>45922</v>
      </c>
      <c r="F6876" s="160">
        <v>45927</v>
      </c>
      <c r="G6876" s="160"/>
      <c r="H6876" s="160"/>
    </row>
    <row r="6877" spans="2:8">
      <c r="B6877" t="s">
        <v>4088</v>
      </c>
      <c r="C6877" t="s">
        <v>4089</v>
      </c>
      <c r="D6877">
        <v>1</v>
      </c>
      <c r="E6877" s="160">
        <v>45928</v>
      </c>
      <c r="F6877" s="160">
        <v>45932</v>
      </c>
      <c r="G6877" s="160"/>
      <c r="H6877" s="160"/>
    </row>
    <row r="6878" spans="2:8">
      <c r="B6878" t="s">
        <v>10832</v>
      </c>
      <c r="C6878" t="s">
        <v>7460</v>
      </c>
      <c r="D6878">
        <v>1</v>
      </c>
      <c r="E6878" s="160">
        <v>45927</v>
      </c>
      <c r="F6878" s="160">
        <v>45928</v>
      </c>
      <c r="G6878" s="160"/>
      <c r="H6878" s="160"/>
    </row>
    <row r="6879" spans="2:8">
      <c r="B6879" t="s">
        <v>10833</v>
      </c>
      <c r="C6879" t="s">
        <v>7461</v>
      </c>
      <c r="D6879">
        <v>1</v>
      </c>
      <c r="E6879" s="160">
        <v>45929</v>
      </c>
      <c r="F6879" s="160">
        <v>45930</v>
      </c>
      <c r="G6879" s="160"/>
      <c r="H6879" s="160"/>
    </row>
    <row r="6880" spans="2:8">
      <c r="B6880" t="s">
        <v>10834</v>
      </c>
      <c r="C6880" t="s">
        <v>8412</v>
      </c>
      <c r="D6880">
        <v>1</v>
      </c>
      <c r="E6880" s="160">
        <v>45928</v>
      </c>
      <c r="F6880" s="160">
        <v>45929</v>
      </c>
      <c r="G6880" s="160"/>
      <c r="H6880" s="160"/>
    </row>
    <row r="6881" spans="2:8">
      <c r="B6881" t="s">
        <v>10835</v>
      </c>
      <c r="C6881" t="s">
        <v>7462</v>
      </c>
      <c r="D6881">
        <v>1</v>
      </c>
      <c r="E6881" s="160">
        <v>45930</v>
      </c>
      <c r="F6881" s="160">
        <v>45931</v>
      </c>
      <c r="G6881" s="160"/>
      <c r="H6881" s="160"/>
    </row>
    <row r="6882" spans="2:8" ht="14.45" customHeight="1">
      <c r="B6882" t="s">
        <v>10836</v>
      </c>
      <c r="C6882" t="s">
        <v>8035</v>
      </c>
      <c r="D6882">
        <v>1</v>
      </c>
      <c r="E6882" s="160">
        <v>45911</v>
      </c>
      <c r="F6882" s="160">
        <v>45917</v>
      </c>
      <c r="G6882" s="160"/>
      <c r="H6882" s="160"/>
    </row>
    <row r="6883" spans="2:8">
      <c r="B6883" t="s">
        <v>10837</v>
      </c>
      <c r="C6883" t="s">
        <v>8036</v>
      </c>
      <c r="D6883">
        <v>1</v>
      </c>
      <c r="E6883" s="160">
        <v>45918</v>
      </c>
      <c r="F6883" s="160">
        <v>45925</v>
      </c>
      <c r="G6883" s="160"/>
      <c r="H6883" s="160"/>
    </row>
    <row r="6884" spans="2:8" ht="14.45" customHeight="1">
      <c r="B6884" t="s">
        <v>10838</v>
      </c>
      <c r="C6884" t="s">
        <v>8037</v>
      </c>
      <c r="D6884">
        <v>1</v>
      </c>
      <c r="E6884" s="160">
        <v>45927</v>
      </c>
      <c r="F6884" s="160">
        <v>45936</v>
      </c>
      <c r="G6884" s="160"/>
      <c r="H6884" s="160"/>
    </row>
    <row r="6885" spans="2:8">
      <c r="B6885" t="s">
        <v>10839</v>
      </c>
      <c r="C6885" t="s">
        <v>8038</v>
      </c>
      <c r="D6885">
        <v>1</v>
      </c>
      <c r="E6885" s="160">
        <v>45918</v>
      </c>
      <c r="F6885" s="160">
        <v>45924</v>
      </c>
      <c r="G6885" s="160"/>
      <c r="H6885" s="160"/>
    </row>
    <row r="6886" spans="2:8" ht="14.45" customHeight="1">
      <c r="B6886" t="s">
        <v>10840</v>
      </c>
      <c r="C6886" t="s">
        <v>8039</v>
      </c>
      <c r="D6886">
        <v>1</v>
      </c>
      <c r="E6886" s="160">
        <v>45925</v>
      </c>
      <c r="F6886" s="160">
        <v>45931</v>
      </c>
      <c r="G6886" s="160"/>
      <c r="H6886" s="160"/>
    </row>
    <row r="6887" spans="2:8">
      <c r="B6887" t="s">
        <v>10841</v>
      </c>
      <c r="C6887" t="s">
        <v>8439</v>
      </c>
      <c r="D6887">
        <v>1</v>
      </c>
      <c r="E6887" s="160">
        <v>45925</v>
      </c>
      <c r="F6887" s="160">
        <v>45936</v>
      </c>
      <c r="G6887" s="160"/>
      <c r="H6887" s="160"/>
    </row>
    <row r="6888" spans="2:8">
      <c r="B6888" t="s">
        <v>10842</v>
      </c>
      <c r="C6888" t="s">
        <v>7463</v>
      </c>
      <c r="D6888">
        <v>1</v>
      </c>
      <c r="E6888" s="160">
        <v>45879</v>
      </c>
      <c r="F6888" s="160">
        <v>45881</v>
      </c>
      <c r="G6888" s="160"/>
      <c r="H6888" s="160"/>
    </row>
    <row r="6889" spans="2:8">
      <c r="B6889" t="s">
        <v>10843</v>
      </c>
      <c r="C6889" t="s">
        <v>7464</v>
      </c>
      <c r="D6889">
        <v>1</v>
      </c>
      <c r="E6889" s="160">
        <v>45882</v>
      </c>
      <c r="F6889" s="160">
        <v>45885</v>
      </c>
      <c r="G6889" s="160"/>
      <c r="H6889" s="160"/>
    </row>
    <row r="6890" spans="2:8">
      <c r="B6890" t="s">
        <v>10844</v>
      </c>
      <c r="C6890" t="s">
        <v>7465</v>
      </c>
      <c r="D6890">
        <v>1</v>
      </c>
      <c r="E6890" s="160">
        <v>45886</v>
      </c>
      <c r="F6890" s="160">
        <v>45889</v>
      </c>
      <c r="G6890" s="160"/>
      <c r="H6890" s="160"/>
    </row>
    <row r="6891" spans="2:8">
      <c r="B6891" t="s">
        <v>10845</v>
      </c>
      <c r="C6891" t="s">
        <v>7466</v>
      </c>
      <c r="D6891">
        <v>1</v>
      </c>
      <c r="E6891" s="160">
        <v>45890</v>
      </c>
      <c r="F6891" s="160">
        <v>45894</v>
      </c>
      <c r="G6891" s="160"/>
      <c r="H6891" s="160"/>
    </row>
    <row r="6892" spans="2:8">
      <c r="B6892" t="s">
        <v>10846</v>
      </c>
      <c r="C6892" t="s">
        <v>7467</v>
      </c>
      <c r="D6892">
        <v>1</v>
      </c>
      <c r="E6892" s="160">
        <v>45903</v>
      </c>
      <c r="F6892" s="160">
        <v>45908</v>
      </c>
      <c r="G6892" s="160"/>
      <c r="H6892" s="160"/>
    </row>
    <row r="6893" spans="2:8">
      <c r="B6893" t="s">
        <v>10847</v>
      </c>
      <c r="C6893" t="s">
        <v>7468</v>
      </c>
      <c r="D6893">
        <v>1</v>
      </c>
      <c r="E6893" s="160">
        <v>45882</v>
      </c>
      <c r="F6893" s="160">
        <v>45883</v>
      </c>
      <c r="G6893" s="160">
        <v>45884</v>
      </c>
      <c r="H6893" s="160">
        <v>45886</v>
      </c>
    </row>
    <row r="6894" spans="2:8">
      <c r="B6894" t="s">
        <v>10848</v>
      </c>
      <c r="C6894" t="s">
        <v>7469</v>
      </c>
      <c r="D6894">
        <v>1</v>
      </c>
      <c r="E6894" s="160">
        <v>45885</v>
      </c>
      <c r="F6894" s="160">
        <v>45886</v>
      </c>
      <c r="G6894" s="160">
        <v>45887</v>
      </c>
      <c r="H6894" s="160">
        <v>45888</v>
      </c>
    </row>
    <row r="6895" spans="2:8">
      <c r="B6895" t="s">
        <v>10849</v>
      </c>
      <c r="C6895" t="s">
        <v>7470</v>
      </c>
      <c r="D6895">
        <v>1</v>
      </c>
      <c r="E6895" s="160">
        <v>45887</v>
      </c>
      <c r="F6895" s="160">
        <v>45888</v>
      </c>
      <c r="G6895" s="160">
        <v>45889</v>
      </c>
      <c r="H6895" s="160">
        <v>45890</v>
      </c>
    </row>
    <row r="6896" spans="2:8">
      <c r="B6896" t="s">
        <v>10850</v>
      </c>
      <c r="C6896" t="s">
        <v>7471</v>
      </c>
      <c r="D6896">
        <v>1</v>
      </c>
      <c r="E6896" s="160">
        <v>45889</v>
      </c>
      <c r="F6896" s="160">
        <v>45890</v>
      </c>
      <c r="G6896" s="160">
        <v>45891</v>
      </c>
      <c r="H6896" s="160">
        <v>45893</v>
      </c>
    </row>
    <row r="6897" spans="2:8">
      <c r="B6897" t="s">
        <v>10851</v>
      </c>
      <c r="C6897" t="s">
        <v>7472</v>
      </c>
      <c r="D6897">
        <v>1</v>
      </c>
      <c r="E6897" s="160">
        <v>45903</v>
      </c>
      <c r="F6897" s="160">
        <v>45904</v>
      </c>
      <c r="G6897" s="160">
        <v>45894</v>
      </c>
      <c r="H6897" s="160">
        <v>45895</v>
      </c>
    </row>
    <row r="6898" spans="2:8">
      <c r="B6898" t="s">
        <v>2935</v>
      </c>
      <c r="C6898" t="s">
        <v>2936</v>
      </c>
      <c r="D6898">
        <v>1</v>
      </c>
      <c r="E6898" s="160">
        <v>45885</v>
      </c>
      <c r="F6898" s="160">
        <v>45886</v>
      </c>
      <c r="G6898" s="160">
        <v>45889</v>
      </c>
      <c r="H6898" s="160"/>
    </row>
    <row r="6899" spans="2:8">
      <c r="B6899" t="s">
        <v>2975</v>
      </c>
      <c r="C6899" t="s">
        <v>2976</v>
      </c>
      <c r="D6899">
        <v>1</v>
      </c>
      <c r="E6899" s="160">
        <v>45887</v>
      </c>
      <c r="F6899" s="160">
        <v>45888</v>
      </c>
      <c r="G6899" s="160">
        <v>45892</v>
      </c>
      <c r="H6899" s="160"/>
    </row>
    <row r="6900" spans="2:8">
      <c r="B6900" t="s">
        <v>3022</v>
      </c>
      <c r="C6900" t="s">
        <v>3023</v>
      </c>
      <c r="D6900">
        <v>1</v>
      </c>
      <c r="E6900" s="160">
        <v>45889</v>
      </c>
      <c r="F6900" s="160">
        <v>45890</v>
      </c>
      <c r="G6900" s="160">
        <v>45894</v>
      </c>
      <c r="H6900" s="160"/>
    </row>
    <row r="6901" spans="2:8">
      <c r="B6901" t="s">
        <v>3084</v>
      </c>
      <c r="C6901" t="s">
        <v>3085</v>
      </c>
      <c r="D6901">
        <v>1</v>
      </c>
      <c r="E6901" s="160">
        <v>45892</v>
      </c>
      <c r="F6901" s="160">
        <v>45893</v>
      </c>
      <c r="G6901" s="160"/>
      <c r="H6901" s="160"/>
    </row>
    <row r="6902" spans="2:8">
      <c r="B6902" t="s">
        <v>3130</v>
      </c>
      <c r="C6902" t="s">
        <v>3131</v>
      </c>
      <c r="D6902">
        <v>1</v>
      </c>
      <c r="E6902" s="160">
        <v>45903</v>
      </c>
      <c r="F6902" s="160">
        <v>45904</v>
      </c>
      <c r="G6902" s="160"/>
      <c r="H6902" s="160"/>
    </row>
    <row r="6903" spans="2:8">
      <c r="B6903" t="s">
        <v>2977</v>
      </c>
      <c r="C6903" t="s">
        <v>2978</v>
      </c>
      <c r="D6903">
        <v>1</v>
      </c>
      <c r="E6903" s="160">
        <v>45879</v>
      </c>
      <c r="F6903" s="160">
        <v>45880</v>
      </c>
      <c r="G6903" s="160">
        <v>45820</v>
      </c>
      <c r="H6903" s="160">
        <v>45838</v>
      </c>
    </row>
    <row r="6904" spans="2:8">
      <c r="B6904" t="s">
        <v>3024</v>
      </c>
      <c r="C6904" t="s">
        <v>3025</v>
      </c>
      <c r="D6904">
        <v>1</v>
      </c>
      <c r="E6904" s="160">
        <v>45881</v>
      </c>
      <c r="F6904" s="160">
        <v>45882</v>
      </c>
      <c r="G6904" s="160">
        <v>45824</v>
      </c>
      <c r="H6904" s="160">
        <v>45841</v>
      </c>
    </row>
    <row r="6905" spans="2:8">
      <c r="B6905" t="s">
        <v>3086</v>
      </c>
      <c r="C6905" t="s">
        <v>3087</v>
      </c>
      <c r="D6905">
        <v>1</v>
      </c>
      <c r="E6905" s="160">
        <v>45883</v>
      </c>
      <c r="F6905" s="160">
        <v>45885</v>
      </c>
      <c r="G6905" s="160">
        <v>45826</v>
      </c>
      <c r="H6905" s="160">
        <v>45844</v>
      </c>
    </row>
    <row r="6906" spans="2:8">
      <c r="B6906" t="s">
        <v>3132</v>
      </c>
      <c r="C6906" t="s">
        <v>3133</v>
      </c>
      <c r="D6906">
        <v>1</v>
      </c>
      <c r="E6906" s="160">
        <v>45894</v>
      </c>
      <c r="F6906" s="160">
        <v>45895</v>
      </c>
      <c r="G6906" s="160">
        <v>45887</v>
      </c>
      <c r="H6906" s="160">
        <v>45890</v>
      </c>
    </row>
    <row r="6907" spans="2:8">
      <c r="B6907" t="s">
        <v>3191</v>
      </c>
      <c r="C6907" t="s">
        <v>3192</v>
      </c>
      <c r="D6907">
        <v>1</v>
      </c>
      <c r="E6907" s="160">
        <v>45903</v>
      </c>
      <c r="F6907" s="160">
        <v>45904</v>
      </c>
      <c r="G6907" s="160"/>
      <c r="H6907" s="160"/>
    </row>
    <row r="6908" spans="2:8">
      <c r="B6908" t="s">
        <v>3026</v>
      </c>
      <c r="C6908" t="s">
        <v>3027</v>
      </c>
      <c r="D6908">
        <v>1</v>
      </c>
      <c r="E6908" s="160">
        <v>45879</v>
      </c>
      <c r="F6908" s="160">
        <v>45881</v>
      </c>
      <c r="G6908" s="160">
        <v>45820</v>
      </c>
      <c r="H6908" s="160">
        <v>45823</v>
      </c>
    </row>
    <row r="6909" spans="2:8">
      <c r="B6909" t="s">
        <v>10852</v>
      </c>
      <c r="C6909" t="s">
        <v>10853</v>
      </c>
      <c r="D6909">
        <v>1</v>
      </c>
      <c r="E6909" s="160">
        <v>45887</v>
      </c>
      <c r="F6909" s="160">
        <v>45888</v>
      </c>
      <c r="G6909" s="160">
        <v>45889</v>
      </c>
      <c r="H6909" s="160">
        <v>45890</v>
      </c>
    </row>
    <row r="6910" spans="2:8">
      <c r="B6910" t="s">
        <v>3107</v>
      </c>
      <c r="C6910" t="s">
        <v>3108</v>
      </c>
      <c r="D6910">
        <v>1</v>
      </c>
      <c r="E6910" s="160">
        <v>45882</v>
      </c>
      <c r="F6910" s="160">
        <v>45885</v>
      </c>
      <c r="G6910" s="160">
        <v>45824</v>
      </c>
      <c r="H6910" s="160">
        <v>45826</v>
      </c>
    </row>
    <row r="6911" spans="2:8">
      <c r="B6911" t="s">
        <v>10854</v>
      </c>
      <c r="C6911" t="s">
        <v>10855</v>
      </c>
      <c r="D6911">
        <v>1</v>
      </c>
      <c r="E6911" s="160">
        <v>45889</v>
      </c>
      <c r="F6911" s="160">
        <v>45890</v>
      </c>
      <c r="G6911" s="160">
        <v>45893</v>
      </c>
      <c r="H6911" s="160">
        <v>45893</v>
      </c>
    </row>
    <row r="6912" spans="2:8">
      <c r="B6912" t="s">
        <v>3193</v>
      </c>
      <c r="C6912" t="s">
        <v>3194</v>
      </c>
      <c r="D6912">
        <v>1</v>
      </c>
      <c r="E6912" s="160">
        <v>45886</v>
      </c>
      <c r="F6912" s="160">
        <v>45888</v>
      </c>
      <c r="G6912" s="160">
        <v>45826</v>
      </c>
      <c r="H6912" s="160">
        <v>45830</v>
      </c>
    </row>
    <row r="6913" spans="2:8">
      <c r="B6913" t="s">
        <v>10856</v>
      </c>
      <c r="C6913" t="s">
        <v>10857</v>
      </c>
      <c r="D6913">
        <v>1</v>
      </c>
      <c r="E6913" s="160">
        <v>45892</v>
      </c>
      <c r="F6913" s="160">
        <v>45893</v>
      </c>
      <c r="G6913" s="160">
        <v>45893</v>
      </c>
      <c r="H6913" s="160">
        <v>45920</v>
      </c>
    </row>
    <row r="6914" spans="2:8">
      <c r="B6914" t="s">
        <v>3300</v>
      </c>
      <c r="C6914" t="s">
        <v>3301</v>
      </c>
      <c r="D6914">
        <v>1</v>
      </c>
      <c r="E6914" s="160">
        <v>45894</v>
      </c>
      <c r="F6914" s="160">
        <v>45896</v>
      </c>
      <c r="G6914" s="160">
        <v>45889</v>
      </c>
      <c r="H6914" s="160"/>
    </row>
    <row r="6915" spans="2:8">
      <c r="B6915" t="s">
        <v>3481</v>
      </c>
      <c r="C6915" t="s">
        <v>3482</v>
      </c>
      <c r="D6915">
        <v>1</v>
      </c>
      <c r="E6915" s="160">
        <v>45903</v>
      </c>
      <c r="F6915" s="160">
        <v>45907</v>
      </c>
      <c r="G6915" s="160"/>
      <c r="H6915" s="160"/>
    </row>
    <row r="6916" spans="2:8">
      <c r="B6916" t="s">
        <v>3109</v>
      </c>
      <c r="C6916" t="s">
        <v>3110</v>
      </c>
      <c r="D6916">
        <v>1</v>
      </c>
      <c r="E6916" s="160">
        <v>45879</v>
      </c>
      <c r="F6916" s="160">
        <v>45882</v>
      </c>
      <c r="G6916" s="160">
        <v>45820</v>
      </c>
      <c r="H6916" s="160">
        <v>45857</v>
      </c>
    </row>
    <row r="6917" spans="2:8">
      <c r="B6917" t="s">
        <v>3233</v>
      </c>
      <c r="C6917" t="s">
        <v>3234</v>
      </c>
      <c r="D6917">
        <v>1</v>
      </c>
      <c r="E6917" s="160">
        <v>45883</v>
      </c>
      <c r="F6917" s="160">
        <v>45887</v>
      </c>
      <c r="G6917" s="160">
        <v>45824</v>
      </c>
      <c r="H6917" s="160">
        <v>45869</v>
      </c>
    </row>
    <row r="6918" spans="2:8">
      <c r="B6918" t="s">
        <v>3346</v>
      </c>
      <c r="C6918" t="s">
        <v>3347</v>
      </c>
      <c r="D6918">
        <v>1</v>
      </c>
      <c r="E6918" s="160">
        <v>45888</v>
      </c>
      <c r="F6918" s="160">
        <v>45893</v>
      </c>
      <c r="G6918" s="160">
        <v>45826</v>
      </c>
      <c r="H6918" s="160">
        <v>45869</v>
      </c>
    </row>
    <row r="6919" spans="2:8">
      <c r="B6919" t="s">
        <v>10858</v>
      </c>
      <c r="C6919" t="s">
        <v>10859</v>
      </c>
      <c r="D6919">
        <v>1</v>
      </c>
      <c r="E6919" s="160">
        <v>45894</v>
      </c>
      <c r="F6919" s="160">
        <v>45895</v>
      </c>
      <c r="G6919" s="160">
        <v>45896</v>
      </c>
      <c r="H6919" s="160">
        <v>45897</v>
      </c>
    </row>
    <row r="6920" spans="2:8">
      <c r="B6920" t="s">
        <v>3503</v>
      </c>
      <c r="C6920" t="s">
        <v>3504</v>
      </c>
      <c r="D6920">
        <v>1</v>
      </c>
      <c r="E6920" s="160">
        <v>45896</v>
      </c>
      <c r="F6920" s="160">
        <v>45900</v>
      </c>
      <c r="G6920" s="160">
        <v>45826</v>
      </c>
      <c r="H6920" s="160"/>
    </row>
    <row r="6921" spans="2:8">
      <c r="B6921" t="s">
        <v>3651</v>
      </c>
      <c r="C6921" t="s">
        <v>3652</v>
      </c>
      <c r="D6921">
        <v>1</v>
      </c>
      <c r="E6921" s="160">
        <v>45903</v>
      </c>
      <c r="F6921" s="160">
        <v>45909</v>
      </c>
      <c r="G6921" s="160"/>
      <c r="H6921" s="160"/>
    </row>
    <row r="6922" spans="2:8">
      <c r="B6922" t="s">
        <v>3235</v>
      </c>
      <c r="C6922" t="s">
        <v>3236</v>
      </c>
      <c r="D6922">
        <v>1</v>
      </c>
      <c r="E6922" s="160">
        <v>45887</v>
      </c>
      <c r="F6922" s="160">
        <v>45888</v>
      </c>
      <c r="G6922" s="160">
        <v>45889</v>
      </c>
      <c r="H6922" s="160">
        <v>45890</v>
      </c>
    </row>
    <row r="6923" spans="2:8">
      <c r="B6923" t="s">
        <v>3272</v>
      </c>
      <c r="C6923" t="s">
        <v>3273</v>
      </c>
      <c r="D6923">
        <v>1</v>
      </c>
      <c r="E6923" s="160">
        <v>45889</v>
      </c>
      <c r="F6923" s="160">
        <v>45890</v>
      </c>
      <c r="G6923" s="160">
        <v>45903</v>
      </c>
      <c r="H6923" s="160">
        <v>45906</v>
      </c>
    </row>
    <row r="6924" spans="2:8">
      <c r="B6924" t="s">
        <v>3326</v>
      </c>
      <c r="C6924" t="s">
        <v>3327</v>
      </c>
      <c r="D6924">
        <v>1</v>
      </c>
      <c r="E6924" s="160">
        <v>45892</v>
      </c>
      <c r="F6924" s="160">
        <v>45893</v>
      </c>
      <c r="G6924" s="160">
        <v>45907</v>
      </c>
      <c r="H6924" s="160">
        <v>45909</v>
      </c>
    </row>
    <row r="6925" spans="2:8">
      <c r="B6925" t="s">
        <v>3377</v>
      </c>
      <c r="C6925" t="s">
        <v>3378</v>
      </c>
      <c r="D6925">
        <v>1</v>
      </c>
      <c r="E6925" s="160">
        <v>45894</v>
      </c>
      <c r="F6925" s="160">
        <v>45895</v>
      </c>
      <c r="G6925" s="160"/>
      <c r="H6925" s="160"/>
    </row>
    <row r="6926" spans="2:8">
      <c r="B6926" t="s">
        <v>3444</v>
      </c>
      <c r="C6926" t="s">
        <v>3445</v>
      </c>
      <c r="D6926">
        <v>1</v>
      </c>
      <c r="E6926" s="160">
        <v>45903</v>
      </c>
      <c r="F6926" s="160">
        <v>45904</v>
      </c>
      <c r="G6926" s="160"/>
      <c r="H6926" s="160"/>
    </row>
    <row r="6927" spans="2:8">
      <c r="B6927" t="s">
        <v>10860</v>
      </c>
      <c r="C6927" t="s">
        <v>8264</v>
      </c>
      <c r="D6927">
        <v>1</v>
      </c>
      <c r="E6927" s="160">
        <v>45889</v>
      </c>
      <c r="F6927" s="160">
        <v>45890</v>
      </c>
      <c r="G6927" s="160">
        <v>45891</v>
      </c>
      <c r="H6927" s="160">
        <v>45893</v>
      </c>
    </row>
    <row r="6928" spans="2:8">
      <c r="B6928" t="s">
        <v>10861</v>
      </c>
      <c r="C6928" t="s">
        <v>8265</v>
      </c>
      <c r="D6928">
        <v>1</v>
      </c>
      <c r="E6928" s="160">
        <v>45892</v>
      </c>
      <c r="F6928" s="160">
        <v>45893</v>
      </c>
      <c r="G6928" s="160">
        <v>45894</v>
      </c>
      <c r="H6928" s="160">
        <v>45895</v>
      </c>
    </row>
    <row r="6929" spans="2:8">
      <c r="B6929" t="s">
        <v>10862</v>
      </c>
      <c r="C6929" t="s">
        <v>8266</v>
      </c>
      <c r="D6929">
        <v>1</v>
      </c>
      <c r="E6929" s="160">
        <v>45894</v>
      </c>
      <c r="F6929" s="160">
        <v>45895</v>
      </c>
      <c r="G6929" s="160">
        <v>45894</v>
      </c>
      <c r="H6929" s="160">
        <v>45896</v>
      </c>
    </row>
    <row r="6930" spans="2:8">
      <c r="B6930" t="s">
        <v>10863</v>
      </c>
      <c r="C6930" t="s">
        <v>8267</v>
      </c>
      <c r="D6930">
        <v>1</v>
      </c>
      <c r="E6930" s="160">
        <v>45896</v>
      </c>
      <c r="F6930" s="160">
        <v>45897</v>
      </c>
      <c r="G6930" s="160"/>
      <c r="H6930" s="160"/>
    </row>
    <row r="6931" spans="2:8">
      <c r="B6931" t="s">
        <v>10864</v>
      </c>
      <c r="C6931" t="s">
        <v>8268</v>
      </c>
      <c r="D6931">
        <v>1</v>
      </c>
      <c r="E6931" s="160">
        <v>45899</v>
      </c>
      <c r="F6931" s="160">
        <v>45900</v>
      </c>
      <c r="G6931" s="160"/>
      <c r="H6931" s="160"/>
    </row>
    <row r="6932" spans="2:8">
      <c r="B6932" t="s">
        <v>10865</v>
      </c>
      <c r="C6932" t="s">
        <v>8471</v>
      </c>
      <c r="D6932">
        <v>1</v>
      </c>
      <c r="E6932" s="160">
        <v>45892</v>
      </c>
      <c r="F6932" s="160">
        <v>45893</v>
      </c>
      <c r="G6932" s="160">
        <v>45887</v>
      </c>
      <c r="H6932" s="160">
        <v>45888</v>
      </c>
    </row>
    <row r="6933" spans="2:8">
      <c r="B6933" t="s">
        <v>10866</v>
      </c>
      <c r="C6933" t="s">
        <v>8269</v>
      </c>
      <c r="D6933">
        <v>1</v>
      </c>
      <c r="E6933" s="160">
        <v>45894</v>
      </c>
      <c r="F6933" s="160">
        <v>45895</v>
      </c>
      <c r="G6933" s="160">
        <v>45889</v>
      </c>
      <c r="H6933" s="160">
        <v>45890</v>
      </c>
    </row>
    <row r="6934" spans="2:8">
      <c r="B6934" t="s">
        <v>10867</v>
      </c>
      <c r="C6934" t="s">
        <v>8270</v>
      </c>
      <c r="D6934">
        <v>1</v>
      </c>
      <c r="E6934" s="160">
        <v>45896</v>
      </c>
      <c r="F6934" s="160">
        <v>45897</v>
      </c>
      <c r="G6934" s="160"/>
      <c r="H6934" s="160"/>
    </row>
    <row r="6935" spans="2:8">
      <c r="B6935" t="s">
        <v>10868</v>
      </c>
      <c r="C6935" t="s">
        <v>8271</v>
      </c>
      <c r="D6935">
        <v>1</v>
      </c>
      <c r="E6935" s="160">
        <v>45899</v>
      </c>
      <c r="F6935" s="160">
        <v>45900</v>
      </c>
      <c r="G6935" s="160"/>
      <c r="H6935" s="160"/>
    </row>
    <row r="6936" spans="2:8">
      <c r="B6936" t="s">
        <v>10869</v>
      </c>
      <c r="C6936" t="s">
        <v>8272</v>
      </c>
      <c r="D6936">
        <v>1</v>
      </c>
      <c r="E6936" s="160">
        <v>45901</v>
      </c>
      <c r="F6936" s="160">
        <v>45902</v>
      </c>
      <c r="G6936" s="160"/>
      <c r="H6936" s="160"/>
    </row>
    <row r="6937" spans="2:8">
      <c r="B6937" t="s">
        <v>3274</v>
      </c>
      <c r="C6937" t="s">
        <v>8371</v>
      </c>
      <c r="D6937">
        <v>1</v>
      </c>
      <c r="E6937" s="160">
        <v>45894</v>
      </c>
      <c r="F6937" s="160">
        <v>45895</v>
      </c>
      <c r="G6937" s="160">
        <v>45889</v>
      </c>
      <c r="H6937" s="160">
        <v>45890</v>
      </c>
    </row>
    <row r="6938" spans="2:8">
      <c r="B6938" t="s">
        <v>3328</v>
      </c>
      <c r="C6938" t="s">
        <v>6814</v>
      </c>
      <c r="D6938">
        <v>1</v>
      </c>
      <c r="E6938" s="160">
        <v>45896</v>
      </c>
      <c r="F6938" s="160">
        <v>45897</v>
      </c>
      <c r="G6938" s="160">
        <v>45891</v>
      </c>
      <c r="H6938" s="160">
        <v>45893</v>
      </c>
    </row>
    <row r="6939" spans="2:8">
      <c r="B6939" t="s">
        <v>3379</v>
      </c>
      <c r="C6939" t="s">
        <v>6815</v>
      </c>
      <c r="D6939">
        <v>1</v>
      </c>
      <c r="E6939" s="160">
        <v>45899</v>
      </c>
      <c r="F6939" s="160">
        <v>45900</v>
      </c>
      <c r="G6939" s="160"/>
      <c r="H6939" s="160"/>
    </row>
    <row r="6940" spans="2:8">
      <c r="B6940" t="s">
        <v>3446</v>
      </c>
      <c r="C6940" t="s">
        <v>6816</v>
      </c>
      <c r="D6940">
        <v>1</v>
      </c>
      <c r="E6940" s="160">
        <v>45901</v>
      </c>
      <c r="F6940" s="160">
        <v>45902</v>
      </c>
      <c r="G6940" s="160"/>
      <c r="H6940" s="160"/>
    </row>
    <row r="6941" spans="2:8">
      <c r="B6941" t="s">
        <v>3483</v>
      </c>
      <c r="C6941" t="s">
        <v>6817</v>
      </c>
      <c r="D6941">
        <v>1</v>
      </c>
      <c r="E6941" s="160">
        <v>45903</v>
      </c>
      <c r="F6941" s="160">
        <v>45904</v>
      </c>
      <c r="G6941" s="160"/>
      <c r="H6941" s="160"/>
    </row>
    <row r="6942" spans="2:8">
      <c r="B6942" t="s">
        <v>10870</v>
      </c>
      <c r="C6942" t="s">
        <v>8413</v>
      </c>
      <c r="D6942">
        <v>1</v>
      </c>
      <c r="E6942" s="160">
        <v>45879</v>
      </c>
      <c r="F6942" s="160">
        <v>45880</v>
      </c>
      <c r="G6942" s="160">
        <v>45820</v>
      </c>
      <c r="H6942" s="160">
        <v>45838</v>
      </c>
    </row>
    <row r="6943" spans="2:8">
      <c r="B6943" t="s">
        <v>10871</v>
      </c>
      <c r="C6943" t="s">
        <v>7473</v>
      </c>
      <c r="D6943">
        <v>1</v>
      </c>
      <c r="E6943" s="160">
        <v>45881</v>
      </c>
      <c r="F6943" s="160">
        <v>45883</v>
      </c>
      <c r="G6943" s="160">
        <v>45824</v>
      </c>
      <c r="H6943" s="160">
        <v>45851</v>
      </c>
    </row>
    <row r="6944" spans="2:8">
      <c r="B6944" t="s">
        <v>10872</v>
      </c>
      <c r="C6944" t="s">
        <v>7474</v>
      </c>
      <c r="D6944">
        <v>1</v>
      </c>
      <c r="E6944" s="160">
        <v>45894</v>
      </c>
      <c r="F6944" s="160">
        <v>45896</v>
      </c>
      <c r="G6944" s="160">
        <v>45826</v>
      </c>
      <c r="H6944" s="160">
        <v>45853</v>
      </c>
    </row>
    <row r="6945" spans="2:8">
      <c r="B6945" t="s">
        <v>10873</v>
      </c>
      <c r="C6945" t="s">
        <v>10874</v>
      </c>
      <c r="D6945">
        <v>1</v>
      </c>
      <c r="E6945" s="160">
        <v>45901</v>
      </c>
      <c r="F6945" s="160">
        <v>45902</v>
      </c>
      <c r="G6945" s="160"/>
      <c r="H6945" s="160"/>
    </row>
    <row r="6946" spans="2:8">
      <c r="B6946" t="s">
        <v>10875</v>
      </c>
      <c r="C6946" t="s">
        <v>7475</v>
      </c>
      <c r="D6946">
        <v>1</v>
      </c>
      <c r="E6946" s="160">
        <v>45903</v>
      </c>
      <c r="F6946" s="160">
        <v>45904</v>
      </c>
      <c r="G6946" s="160"/>
      <c r="H6946" s="160"/>
    </row>
    <row r="6947" spans="2:8">
      <c r="B6947" t="s">
        <v>10876</v>
      </c>
      <c r="C6947" t="s">
        <v>7476</v>
      </c>
      <c r="D6947">
        <v>1</v>
      </c>
      <c r="E6947" s="160">
        <v>45906</v>
      </c>
      <c r="F6947" s="160">
        <v>45907</v>
      </c>
      <c r="G6947" s="160"/>
      <c r="H6947" s="160"/>
    </row>
    <row r="6948" spans="2:8">
      <c r="B6948" t="s">
        <v>10877</v>
      </c>
      <c r="C6948" t="s">
        <v>8414</v>
      </c>
      <c r="D6948">
        <v>1</v>
      </c>
      <c r="E6948" s="160">
        <v>45896</v>
      </c>
      <c r="F6948" s="160">
        <v>45897</v>
      </c>
      <c r="G6948" s="160">
        <v>45891</v>
      </c>
      <c r="H6948" s="160"/>
    </row>
    <row r="6949" spans="2:8">
      <c r="B6949" t="s">
        <v>10878</v>
      </c>
      <c r="C6949" t="s">
        <v>7477</v>
      </c>
      <c r="D6949">
        <v>1</v>
      </c>
      <c r="E6949" s="160">
        <v>45899</v>
      </c>
      <c r="F6949" s="160">
        <v>45900</v>
      </c>
      <c r="G6949" s="160">
        <v>45894</v>
      </c>
      <c r="H6949" s="160"/>
    </row>
    <row r="6950" spans="2:8">
      <c r="B6950" t="s">
        <v>10879</v>
      </c>
      <c r="C6950" t="s">
        <v>7478</v>
      </c>
      <c r="D6950">
        <v>1</v>
      </c>
      <c r="E6950" s="160">
        <v>45903</v>
      </c>
      <c r="F6950" s="160">
        <v>45904</v>
      </c>
      <c r="G6950" s="160"/>
      <c r="H6950" s="160"/>
    </row>
    <row r="6951" spans="2:8">
      <c r="B6951" t="s">
        <v>10880</v>
      </c>
      <c r="C6951" t="s">
        <v>7479</v>
      </c>
      <c r="D6951">
        <v>1</v>
      </c>
      <c r="E6951" s="160">
        <v>45906</v>
      </c>
      <c r="F6951" s="160">
        <v>45907</v>
      </c>
      <c r="G6951" s="160"/>
      <c r="H6951" s="160"/>
    </row>
    <row r="6952" spans="2:8">
      <c r="B6952" t="s">
        <v>10881</v>
      </c>
      <c r="C6952" t="s">
        <v>7480</v>
      </c>
      <c r="D6952">
        <v>1</v>
      </c>
      <c r="E6952" s="160">
        <v>45908</v>
      </c>
      <c r="F6952" s="160">
        <v>45909</v>
      </c>
      <c r="G6952" s="160"/>
      <c r="H6952" s="160"/>
    </row>
    <row r="6953" spans="2:8">
      <c r="B6953" t="s">
        <v>3877</v>
      </c>
      <c r="C6953" t="s">
        <v>3878</v>
      </c>
      <c r="D6953">
        <v>1</v>
      </c>
      <c r="E6953" s="160">
        <v>45899</v>
      </c>
      <c r="F6953" s="160">
        <v>45900</v>
      </c>
      <c r="G6953" s="160"/>
      <c r="H6953" s="160"/>
    </row>
    <row r="6954" spans="2:8">
      <c r="B6954" t="s">
        <v>3950</v>
      </c>
      <c r="C6954" t="s">
        <v>6818</v>
      </c>
      <c r="D6954">
        <v>1</v>
      </c>
      <c r="E6954" s="160">
        <v>45901</v>
      </c>
      <c r="F6954" s="160">
        <v>45903</v>
      </c>
      <c r="G6954" s="160"/>
      <c r="H6954" s="160"/>
    </row>
    <row r="6955" spans="2:8">
      <c r="B6955" t="s">
        <v>4037</v>
      </c>
      <c r="C6955" t="s">
        <v>6819</v>
      </c>
      <c r="D6955">
        <v>1</v>
      </c>
      <c r="E6955" s="160">
        <v>45904</v>
      </c>
      <c r="F6955" s="160">
        <v>45907</v>
      </c>
      <c r="G6955" s="160"/>
      <c r="H6955" s="160"/>
    </row>
    <row r="6956" spans="2:8">
      <c r="B6956" t="s">
        <v>4098</v>
      </c>
      <c r="C6956" t="s">
        <v>4099</v>
      </c>
      <c r="D6956">
        <v>1</v>
      </c>
      <c r="E6956" s="160">
        <v>45908</v>
      </c>
      <c r="F6956" s="160">
        <v>45909</v>
      </c>
      <c r="G6956" s="160"/>
      <c r="H6956" s="160"/>
    </row>
    <row r="6957" spans="2:8">
      <c r="B6957" t="s">
        <v>3951</v>
      </c>
      <c r="C6957" t="s">
        <v>3952</v>
      </c>
      <c r="D6957">
        <v>1</v>
      </c>
      <c r="E6957" s="160">
        <v>45901</v>
      </c>
      <c r="F6957" s="160">
        <v>45902</v>
      </c>
      <c r="G6957" s="160"/>
      <c r="H6957" s="160"/>
    </row>
    <row r="6958" spans="2:8">
      <c r="B6958" t="s">
        <v>4009</v>
      </c>
      <c r="C6958" t="s">
        <v>6820</v>
      </c>
      <c r="D6958">
        <v>1</v>
      </c>
      <c r="E6958" s="160">
        <v>45903</v>
      </c>
      <c r="F6958" s="160">
        <v>45906</v>
      </c>
      <c r="G6958" s="160"/>
      <c r="H6958" s="160"/>
    </row>
    <row r="6959" spans="2:8">
      <c r="B6959" t="s">
        <v>4082</v>
      </c>
      <c r="C6959" t="s">
        <v>6821</v>
      </c>
      <c r="D6959">
        <v>1</v>
      </c>
      <c r="E6959" s="160">
        <v>45907</v>
      </c>
      <c r="F6959" s="160">
        <v>45909</v>
      </c>
      <c r="G6959" s="160"/>
      <c r="H6959" s="160"/>
    </row>
    <row r="6960" spans="2:8" ht="14.45" customHeight="1">
      <c r="B6960" t="s">
        <v>4126</v>
      </c>
      <c r="C6960" t="s">
        <v>4127</v>
      </c>
      <c r="D6960">
        <v>1</v>
      </c>
      <c r="E6960" s="160">
        <v>45910</v>
      </c>
      <c r="F6960" s="160">
        <v>45911</v>
      </c>
      <c r="G6960" s="160"/>
      <c r="H6960" s="160"/>
    </row>
    <row r="6961" spans="2:8" ht="14.45" customHeight="1">
      <c r="B6961" t="s">
        <v>10882</v>
      </c>
      <c r="C6961" t="s">
        <v>8472</v>
      </c>
      <c r="D6961">
        <v>1</v>
      </c>
      <c r="E6961" s="160">
        <v>45896</v>
      </c>
      <c r="F6961" s="160">
        <v>45902</v>
      </c>
      <c r="G6961" s="160"/>
      <c r="H6961" s="160"/>
    </row>
    <row r="6962" spans="2:8" ht="14.45" customHeight="1">
      <c r="B6962" t="s">
        <v>4356</v>
      </c>
      <c r="C6962" t="s">
        <v>4357</v>
      </c>
      <c r="D6962">
        <v>1</v>
      </c>
      <c r="E6962" s="160">
        <v>45913</v>
      </c>
      <c r="F6962" s="160">
        <v>45916</v>
      </c>
      <c r="G6962" s="160"/>
      <c r="H6962" s="160"/>
    </row>
    <row r="6963" spans="2:8">
      <c r="B6963" t="s">
        <v>4399</v>
      </c>
      <c r="C6963" t="s">
        <v>4400</v>
      </c>
      <c r="D6963">
        <v>1</v>
      </c>
      <c r="E6963" s="160">
        <v>45917</v>
      </c>
      <c r="F6963" s="160">
        <v>45921</v>
      </c>
      <c r="G6963" s="160"/>
      <c r="H6963" s="160"/>
    </row>
    <row r="6964" spans="2:8">
      <c r="B6964" t="s">
        <v>4435</v>
      </c>
      <c r="C6964" t="s">
        <v>4436</v>
      </c>
      <c r="D6964">
        <v>1</v>
      </c>
      <c r="E6964" s="160">
        <v>45922</v>
      </c>
      <c r="F6964" s="160">
        <v>45929</v>
      </c>
      <c r="G6964" s="160"/>
      <c r="H6964" s="160"/>
    </row>
    <row r="6965" spans="2:8">
      <c r="B6965" t="s">
        <v>4481</v>
      </c>
      <c r="C6965" t="s">
        <v>4482</v>
      </c>
      <c r="D6965">
        <v>1</v>
      </c>
      <c r="E6965" s="160">
        <v>45930</v>
      </c>
      <c r="F6965" s="160">
        <v>45935</v>
      </c>
      <c r="G6965" s="160"/>
      <c r="H6965" s="160"/>
    </row>
    <row r="6966" spans="2:8">
      <c r="B6966" t="s">
        <v>10883</v>
      </c>
      <c r="C6966" t="s">
        <v>7481</v>
      </c>
      <c r="D6966">
        <v>1</v>
      </c>
      <c r="E6966" s="160">
        <v>45917</v>
      </c>
      <c r="F6966" s="160">
        <v>45918</v>
      </c>
      <c r="G6966" s="160"/>
      <c r="H6966" s="160"/>
    </row>
    <row r="6967" spans="2:8">
      <c r="B6967" t="s">
        <v>10884</v>
      </c>
      <c r="C6967" t="s">
        <v>7482</v>
      </c>
      <c r="D6967">
        <v>1</v>
      </c>
      <c r="E6967" s="160">
        <v>45920</v>
      </c>
      <c r="F6967" s="160">
        <v>45921</v>
      </c>
      <c r="G6967" s="160"/>
      <c r="H6967" s="160"/>
    </row>
    <row r="6968" spans="2:8">
      <c r="B6968" t="s">
        <v>10885</v>
      </c>
      <c r="C6968" t="s">
        <v>7483</v>
      </c>
      <c r="D6968">
        <v>1</v>
      </c>
      <c r="E6968" s="160">
        <v>45922</v>
      </c>
      <c r="F6968" s="160">
        <v>45923</v>
      </c>
      <c r="G6968" s="160"/>
      <c r="H6968" s="160"/>
    </row>
    <row r="6969" spans="2:8">
      <c r="B6969" t="s">
        <v>10886</v>
      </c>
      <c r="C6969" t="s">
        <v>7484</v>
      </c>
      <c r="D6969">
        <v>1</v>
      </c>
      <c r="E6969" s="160">
        <v>45924</v>
      </c>
      <c r="F6969" s="160">
        <v>45925</v>
      </c>
      <c r="G6969" s="160"/>
      <c r="H6969" s="160"/>
    </row>
    <row r="6970" spans="2:8">
      <c r="B6970" t="s">
        <v>4190</v>
      </c>
      <c r="C6970" t="s">
        <v>4191</v>
      </c>
      <c r="D6970">
        <v>1</v>
      </c>
      <c r="E6970" s="160">
        <v>45930</v>
      </c>
      <c r="F6970" s="160">
        <v>45931</v>
      </c>
      <c r="G6970" s="160"/>
      <c r="H6970" s="160"/>
    </row>
    <row r="6971" spans="2:8">
      <c r="B6971" t="s">
        <v>10887</v>
      </c>
      <c r="C6971" t="s">
        <v>8273</v>
      </c>
      <c r="D6971">
        <v>1</v>
      </c>
      <c r="E6971" s="160">
        <v>45930</v>
      </c>
      <c r="F6971" s="160">
        <v>45931</v>
      </c>
      <c r="G6971" s="160"/>
      <c r="H6971" s="160"/>
    </row>
    <row r="6972" spans="2:8">
      <c r="B6972" t="s">
        <v>10888</v>
      </c>
      <c r="C6972" t="s">
        <v>7485</v>
      </c>
      <c r="D6972">
        <v>1</v>
      </c>
      <c r="E6972" s="160">
        <v>45887</v>
      </c>
      <c r="F6972" s="160">
        <v>45889</v>
      </c>
      <c r="G6972" s="160"/>
      <c r="H6972" s="160"/>
    </row>
    <row r="6973" spans="2:8">
      <c r="B6973" t="s">
        <v>10889</v>
      </c>
      <c r="C6973" t="s">
        <v>7486</v>
      </c>
      <c r="D6973">
        <v>1</v>
      </c>
      <c r="E6973" s="160">
        <v>45890</v>
      </c>
      <c r="F6973" s="160">
        <v>45893</v>
      </c>
      <c r="G6973" s="160"/>
      <c r="H6973" s="160"/>
    </row>
    <row r="6974" spans="2:8">
      <c r="B6974" t="s">
        <v>10890</v>
      </c>
      <c r="C6974" t="s">
        <v>7487</v>
      </c>
      <c r="D6974">
        <v>1</v>
      </c>
      <c r="E6974" s="160">
        <v>45894</v>
      </c>
      <c r="F6974" s="160">
        <v>45897</v>
      </c>
      <c r="G6974" s="160"/>
      <c r="H6974" s="160"/>
    </row>
    <row r="6975" spans="2:8">
      <c r="B6975" t="s">
        <v>10891</v>
      </c>
      <c r="C6975" t="s">
        <v>7488</v>
      </c>
      <c r="D6975">
        <v>1</v>
      </c>
      <c r="E6975" s="160">
        <v>45899</v>
      </c>
      <c r="F6975" s="160">
        <v>45902</v>
      </c>
      <c r="G6975" s="160"/>
      <c r="H6975" s="160"/>
    </row>
    <row r="6976" spans="2:8">
      <c r="B6976" t="s">
        <v>10892</v>
      </c>
      <c r="C6976" t="s">
        <v>7489</v>
      </c>
      <c r="D6976">
        <v>1</v>
      </c>
      <c r="E6976" s="160">
        <v>45918</v>
      </c>
      <c r="F6976" s="160">
        <v>45923</v>
      </c>
      <c r="G6976" s="160"/>
      <c r="H6976" s="160"/>
    </row>
    <row r="6977" spans="2:8">
      <c r="B6977" t="s">
        <v>10893</v>
      </c>
      <c r="C6977" t="s">
        <v>7490</v>
      </c>
      <c r="D6977">
        <v>1</v>
      </c>
      <c r="E6977" s="160">
        <v>45890</v>
      </c>
      <c r="F6977" s="160">
        <v>45892</v>
      </c>
      <c r="G6977" s="160">
        <v>45871</v>
      </c>
      <c r="H6977" s="160">
        <v>45872</v>
      </c>
    </row>
    <row r="6978" spans="2:8">
      <c r="B6978" t="s">
        <v>10894</v>
      </c>
      <c r="C6978" t="s">
        <v>7491</v>
      </c>
      <c r="D6978">
        <v>1</v>
      </c>
      <c r="E6978" s="160">
        <v>45893</v>
      </c>
      <c r="F6978" s="160">
        <v>45894</v>
      </c>
      <c r="G6978" s="160">
        <v>45874</v>
      </c>
      <c r="H6978" s="160">
        <v>45875</v>
      </c>
    </row>
    <row r="6979" spans="2:8">
      <c r="B6979" t="s">
        <v>10895</v>
      </c>
      <c r="C6979" t="s">
        <v>7492</v>
      </c>
      <c r="D6979">
        <v>1</v>
      </c>
      <c r="E6979" s="160">
        <v>45895</v>
      </c>
      <c r="F6979" s="160">
        <v>45896</v>
      </c>
      <c r="G6979" s="160">
        <v>45876</v>
      </c>
      <c r="H6979" s="160">
        <v>45878</v>
      </c>
    </row>
    <row r="6980" spans="2:8">
      <c r="B6980" t="s">
        <v>10896</v>
      </c>
      <c r="C6980" t="s">
        <v>7493</v>
      </c>
      <c r="D6980">
        <v>1</v>
      </c>
      <c r="E6980" s="160">
        <v>45897</v>
      </c>
      <c r="F6980" s="160">
        <v>45899</v>
      </c>
      <c r="G6980" s="160">
        <v>45903</v>
      </c>
      <c r="H6980" s="160">
        <v>45909</v>
      </c>
    </row>
    <row r="6981" spans="2:8">
      <c r="B6981" t="s">
        <v>10897</v>
      </c>
      <c r="C6981" t="s">
        <v>7494</v>
      </c>
      <c r="D6981">
        <v>1</v>
      </c>
      <c r="E6981" s="160">
        <v>45900</v>
      </c>
      <c r="F6981" s="160">
        <v>45901</v>
      </c>
      <c r="G6981" s="160"/>
      <c r="H6981" s="160"/>
    </row>
    <row r="6982" spans="2:8">
      <c r="B6982" t="s">
        <v>2979</v>
      </c>
      <c r="C6982" t="s">
        <v>2980</v>
      </c>
      <c r="D6982">
        <v>1</v>
      </c>
      <c r="E6982" s="160">
        <v>45893</v>
      </c>
      <c r="F6982" s="160">
        <v>45894</v>
      </c>
      <c r="G6982" s="160">
        <v>45885</v>
      </c>
      <c r="H6982" s="160"/>
    </row>
    <row r="6983" spans="2:8">
      <c r="B6983" t="s">
        <v>3028</v>
      </c>
      <c r="C6983" t="s">
        <v>3029</v>
      </c>
      <c r="D6983">
        <v>1</v>
      </c>
      <c r="E6983" s="160">
        <v>45895</v>
      </c>
      <c r="F6983" s="160">
        <v>45896</v>
      </c>
      <c r="G6983" s="160">
        <v>45887</v>
      </c>
      <c r="H6983" s="160"/>
    </row>
    <row r="6984" spans="2:8">
      <c r="B6984" t="s">
        <v>3088</v>
      </c>
      <c r="C6984" t="s">
        <v>3089</v>
      </c>
      <c r="D6984">
        <v>1</v>
      </c>
      <c r="E6984" s="160">
        <v>45897</v>
      </c>
      <c r="F6984" s="160">
        <v>45899</v>
      </c>
      <c r="G6984" s="160">
        <v>45890</v>
      </c>
      <c r="H6984" s="160"/>
    </row>
    <row r="6985" spans="2:8">
      <c r="B6985" t="s">
        <v>3134</v>
      </c>
      <c r="C6985" t="s">
        <v>3135</v>
      </c>
      <c r="D6985">
        <v>1</v>
      </c>
      <c r="E6985" s="160">
        <v>45900</v>
      </c>
      <c r="F6985" s="160">
        <v>45901</v>
      </c>
      <c r="G6985" s="160">
        <v>45906</v>
      </c>
      <c r="H6985" s="160"/>
    </row>
    <row r="6986" spans="2:8">
      <c r="B6986" t="s">
        <v>3195</v>
      </c>
      <c r="C6986" t="s">
        <v>3196</v>
      </c>
      <c r="D6986">
        <v>1</v>
      </c>
      <c r="E6986" s="160">
        <v>45907</v>
      </c>
      <c r="F6986" s="160">
        <v>45908</v>
      </c>
      <c r="G6986" s="160"/>
      <c r="H6986" s="160"/>
    </row>
    <row r="6987" spans="2:8">
      <c r="B6987" t="s">
        <v>3030</v>
      </c>
      <c r="C6987" t="s">
        <v>3031</v>
      </c>
      <c r="D6987">
        <v>1</v>
      </c>
      <c r="E6987" s="160">
        <v>45887</v>
      </c>
      <c r="F6987" s="160">
        <v>45888</v>
      </c>
      <c r="G6987" s="160">
        <v>45767</v>
      </c>
      <c r="H6987" s="160">
        <v>45784</v>
      </c>
    </row>
    <row r="6988" spans="2:8">
      <c r="B6988" t="s">
        <v>10898</v>
      </c>
      <c r="C6988" t="s">
        <v>10899</v>
      </c>
      <c r="D6988">
        <v>1</v>
      </c>
      <c r="E6988" s="160">
        <v>45895</v>
      </c>
      <c r="F6988" s="160">
        <v>45896</v>
      </c>
      <c r="G6988" s="160">
        <v>45876</v>
      </c>
      <c r="H6988" s="160">
        <v>45878</v>
      </c>
    </row>
    <row r="6989" spans="2:8">
      <c r="B6989" t="s">
        <v>3090</v>
      </c>
      <c r="C6989" t="s">
        <v>3091</v>
      </c>
      <c r="D6989">
        <v>1</v>
      </c>
      <c r="E6989" s="160">
        <v>45889</v>
      </c>
      <c r="F6989" s="160">
        <v>45890</v>
      </c>
      <c r="G6989" s="160">
        <v>45768</v>
      </c>
      <c r="H6989" s="160">
        <v>45785</v>
      </c>
    </row>
    <row r="6990" spans="2:8">
      <c r="B6990" t="s">
        <v>10900</v>
      </c>
      <c r="C6990" t="s">
        <v>10901</v>
      </c>
      <c r="D6990">
        <v>1</v>
      </c>
      <c r="E6990" s="160">
        <v>45897</v>
      </c>
      <c r="F6990" s="160">
        <v>45899</v>
      </c>
      <c r="G6990" s="160">
        <v>45878</v>
      </c>
      <c r="H6990" s="160">
        <v>45879</v>
      </c>
    </row>
    <row r="6991" spans="2:8">
      <c r="B6991" t="s">
        <v>3136</v>
      </c>
      <c r="C6991" t="s">
        <v>3137</v>
      </c>
      <c r="D6991">
        <v>1</v>
      </c>
      <c r="E6991" s="160">
        <v>45892</v>
      </c>
      <c r="F6991" s="160">
        <v>45893</v>
      </c>
      <c r="G6991" s="160">
        <v>45769</v>
      </c>
      <c r="H6991" s="160">
        <v>45787</v>
      </c>
    </row>
    <row r="6992" spans="2:8">
      <c r="B6992" t="s">
        <v>10902</v>
      </c>
      <c r="C6992" t="s">
        <v>10903</v>
      </c>
      <c r="D6992">
        <v>1</v>
      </c>
      <c r="E6992" s="160">
        <v>45900</v>
      </c>
      <c r="F6992" s="160">
        <v>45901</v>
      </c>
      <c r="G6992" s="160">
        <v>45881</v>
      </c>
      <c r="H6992" s="160">
        <v>45882</v>
      </c>
    </row>
    <row r="6993" spans="2:8">
      <c r="B6993" t="s">
        <v>3197</v>
      </c>
      <c r="C6993" t="s">
        <v>3198</v>
      </c>
      <c r="D6993">
        <v>1</v>
      </c>
      <c r="E6993" s="160">
        <v>45894</v>
      </c>
      <c r="F6993" s="160">
        <v>45895</v>
      </c>
      <c r="G6993" s="160">
        <v>45844</v>
      </c>
      <c r="H6993" s="160">
        <v>45861</v>
      </c>
    </row>
    <row r="6994" spans="2:8">
      <c r="B6994" t="s">
        <v>10904</v>
      </c>
      <c r="C6994" t="s">
        <v>10905</v>
      </c>
      <c r="D6994">
        <v>1</v>
      </c>
      <c r="E6994" s="160">
        <v>45902</v>
      </c>
      <c r="F6994" s="160">
        <v>45903</v>
      </c>
      <c r="G6994" s="160">
        <v>45903</v>
      </c>
      <c r="H6994" s="160">
        <v>45909</v>
      </c>
    </row>
    <row r="6995" spans="2:8">
      <c r="B6995" t="s">
        <v>3246</v>
      </c>
      <c r="C6995" t="s">
        <v>3247</v>
      </c>
      <c r="D6995">
        <v>1</v>
      </c>
      <c r="E6995" s="160">
        <v>45896</v>
      </c>
      <c r="F6995" s="160">
        <v>45897</v>
      </c>
      <c r="G6995" s="160">
        <v>45846</v>
      </c>
      <c r="H6995" s="160">
        <v>45868</v>
      </c>
    </row>
    <row r="6996" spans="2:8">
      <c r="B6996" t="s">
        <v>10906</v>
      </c>
      <c r="C6996" t="s">
        <v>10907</v>
      </c>
      <c r="D6996">
        <v>1</v>
      </c>
      <c r="E6996" s="160">
        <v>45904</v>
      </c>
      <c r="F6996" s="160">
        <v>45906</v>
      </c>
      <c r="G6996" s="160"/>
      <c r="H6996" s="160"/>
    </row>
    <row r="6997" spans="2:8">
      <c r="B6997" t="s">
        <v>3092</v>
      </c>
      <c r="C6997" t="s">
        <v>3093</v>
      </c>
      <c r="D6997">
        <v>1</v>
      </c>
      <c r="E6997" s="160">
        <v>45889</v>
      </c>
      <c r="F6997" s="160">
        <v>45892</v>
      </c>
      <c r="G6997" s="160">
        <v>45768</v>
      </c>
      <c r="H6997" s="160">
        <v>45795</v>
      </c>
    </row>
    <row r="6998" spans="2:8">
      <c r="B6998" t="s">
        <v>10908</v>
      </c>
      <c r="C6998" t="s">
        <v>10909</v>
      </c>
      <c r="D6998">
        <v>1</v>
      </c>
      <c r="E6998" s="160">
        <v>45897</v>
      </c>
      <c r="F6998" s="160">
        <v>45899</v>
      </c>
      <c r="G6998" s="160">
        <v>45878</v>
      </c>
      <c r="H6998" s="160">
        <v>45879</v>
      </c>
    </row>
    <row r="6999" spans="2:8">
      <c r="B6999" t="s">
        <v>3164</v>
      </c>
      <c r="C6999" t="s">
        <v>3165</v>
      </c>
      <c r="D6999">
        <v>1</v>
      </c>
      <c r="E6999" s="160">
        <v>45893</v>
      </c>
      <c r="F6999" s="160">
        <v>45895</v>
      </c>
      <c r="G6999" s="160">
        <v>45788</v>
      </c>
      <c r="H6999" s="160">
        <v>45815</v>
      </c>
    </row>
    <row r="7000" spans="2:8">
      <c r="B7000" t="s">
        <v>10910</v>
      </c>
      <c r="C7000" t="s">
        <v>10911</v>
      </c>
      <c r="D7000">
        <v>1</v>
      </c>
      <c r="E7000" s="160">
        <v>45900</v>
      </c>
      <c r="F7000" s="160">
        <v>45901</v>
      </c>
      <c r="G7000" s="160">
        <v>45881</v>
      </c>
      <c r="H7000" s="160">
        <v>45882</v>
      </c>
    </row>
    <row r="7001" spans="2:8">
      <c r="B7001" t="s">
        <v>3248</v>
      </c>
      <c r="C7001" t="s">
        <v>3249</v>
      </c>
      <c r="D7001">
        <v>1</v>
      </c>
      <c r="E7001" s="160">
        <v>45896</v>
      </c>
      <c r="F7001" s="160">
        <v>45899</v>
      </c>
      <c r="G7001" s="160">
        <v>45789</v>
      </c>
      <c r="H7001" s="160">
        <v>45825</v>
      </c>
    </row>
    <row r="7002" spans="2:8">
      <c r="B7002" t="s">
        <v>10912</v>
      </c>
      <c r="C7002" t="s">
        <v>10913</v>
      </c>
      <c r="D7002">
        <v>1</v>
      </c>
      <c r="E7002" s="160">
        <v>45902</v>
      </c>
      <c r="F7002" s="160">
        <v>45903</v>
      </c>
      <c r="G7002" s="160">
        <v>45883</v>
      </c>
      <c r="H7002" s="160">
        <v>45885</v>
      </c>
    </row>
    <row r="7003" spans="2:8">
      <c r="B7003" t="s">
        <v>3348</v>
      </c>
      <c r="C7003" t="s">
        <v>3349</v>
      </c>
      <c r="D7003">
        <v>1</v>
      </c>
      <c r="E7003" s="160">
        <v>45900</v>
      </c>
      <c r="F7003" s="160">
        <v>45902</v>
      </c>
      <c r="G7003" s="160">
        <v>45826</v>
      </c>
      <c r="H7003" s="160">
        <v>45862</v>
      </c>
    </row>
    <row r="7004" spans="2:8">
      <c r="B7004" t="s">
        <v>10914</v>
      </c>
      <c r="C7004" t="s">
        <v>10915</v>
      </c>
      <c r="D7004">
        <v>1</v>
      </c>
      <c r="E7004" s="160">
        <v>45904</v>
      </c>
      <c r="F7004" s="160">
        <v>45906</v>
      </c>
      <c r="G7004" s="160">
        <v>45892</v>
      </c>
      <c r="H7004" s="160">
        <v>45910</v>
      </c>
    </row>
    <row r="7005" spans="2:8">
      <c r="B7005" t="s">
        <v>3855</v>
      </c>
      <c r="C7005" t="s">
        <v>3856</v>
      </c>
      <c r="D7005">
        <v>1</v>
      </c>
      <c r="E7005" s="160">
        <v>45903</v>
      </c>
      <c r="F7005" s="160">
        <v>45907</v>
      </c>
      <c r="G7005" s="160">
        <v>45846</v>
      </c>
      <c r="H7005" s="160">
        <v>45869</v>
      </c>
    </row>
    <row r="7006" spans="2:8">
      <c r="B7006" t="s">
        <v>10916</v>
      </c>
      <c r="C7006" t="s">
        <v>10917</v>
      </c>
      <c r="D7006">
        <v>1</v>
      </c>
      <c r="E7006" s="160">
        <v>45908</v>
      </c>
      <c r="F7006" s="160">
        <v>45909</v>
      </c>
      <c r="G7006" s="160"/>
      <c r="H7006" s="160"/>
    </row>
    <row r="7007" spans="2:8">
      <c r="B7007" t="s">
        <v>3166</v>
      </c>
      <c r="C7007" t="s">
        <v>3167</v>
      </c>
      <c r="D7007">
        <v>1</v>
      </c>
      <c r="E7007" s="160">
        <v>45887</v>
      </c>
      <c r="F7007" s="160">
        <v>45890</v>
      </c>
      <c r="G7007" s="160">
        <v>45817</v>
      </c>
      <c r="H7007" s="160">
        <v>45853</v>
      </c>
    </row>
    <row r="7008" spans="2:8">
      <c r="B7008" t="s">
        <v>3275</v>
      </c>
      <c r="C7008" t="s">
        <v>3276</v>
      </c>
      <c r="D7008">
        <v>1</v>
      </c>
      <c r="E7008" s="160">
        <v>45892</v>
      </c>
      <c r="F7008" s="160">
        <v>45895</v>
      </c>
      <c r="G7008" s="160">
        <v>45819</v>
      </c>
      <c r="H7008" s="160">
        <v>45855</v>
      </c>
    </row>
    <row r="7009" spans="2:8">
      <c r="B7009" t="s">
        <v>3380</v>
      </c>
      <c r="C7009" t="s">
        <v>3381</v>
      </c>
      <c r="D7009">
        <v>1</v>
      </c>
      <c r="E7009" s="160">
        <v>45896</v>
      </c>
      <c r="F7009" s="160">
        <v>45901</v>
      </c>
      <c r="G7009" s="160">
        <v>45820</v>
      </c>
      <c r="H7009" s="160">
        <v>45869</v>
      </c>
    </row>
    <row r="7010" spans="2:8">
      <c r="B7010" t="s">
        <v>10918</v>
      </c>
      <c r="C7010" t="s">
        <v>10919</v>
      </c>
      <c r="D7010">
        <v>1</v>
      </c>
      <c r="E7010" s="160">
        <v>45902</v>
      </c>
      <c r="F7010" s="160">
        <v>45903</v>
      </c>
      <c r="G7010" s="160">
        <v>45881</v>
      </c>
      <c r="H7010" s="160">
        <v>45882</v>
      </c>
    </row>
    <row r="7011" spans="2:8">
      <c r="B7011" t="s">
        <v>3533</v>
      </c>
      <c r="C7011" t="s">
        <v>3534</v>
      </c>
      <c r="D7011">
        <v>1</v>
      </c>
      <c r="E7011" s="160">
        <v>45902</v>
      </c>
      <c r="F7011" s="160">
        <v>45906</v>
      </c>
      <c r="G7011" s="160">
        <v>45826</v>
      </c>
      <c r="H7011" s="160">
        <v>45869</v>
      </c>
    </row>
    <row r="7012" spans="2:8">
      <c r="B7012" t="s">
        <v>10920</v>
      </c>
      <c r="C7012" t="s">
        <v>10921</v>
      </c>
      <c r="D7012">
        <v>1</v>
      </c>
      <c r="E7012" s="160">
        <v>45907</v>
      </c>
      <c r="F7012" s="160">
        <v>45908</v>
      </c>
      <c r="G7012" s="160">
        <v>45883</v>
      </c>
      <c r="H7012" s="160">
        <v>45885</v>
      </c>
    </row>
    <row r="7013" spans="2:8">
      <c r="B7013" t="s">
        <v>3665</v>
      </c>
      <c r="C7013" t="s">
        <v>3666</v>
      </c>
      <c r="D7013">
        <v>1</v>
      </c>
      <c r="E7013" s="160">
        <v>45907</v>
      </c>
      <c r="F7013" s="160">
        <v>45913</v>
      </c>
      <c r="G7013" s="160">
        <v>45846</v>
      </c>
      <c r="H7013" s="160">
        <v>45869</v>
      </c>
    </row>
    <row r="7014" spans="2:8">
      <c r="B7014" t="s">
        <v>10922</v>
      </c>
      <c r="C7014" t="s">
        <v>10923</v>
      </c>
      <c r="D7014">
        <v>1</v>
      </c>
      <c r="E7014" s="160">
        <v>45914</v>
      </c>
      <c r="F7014" s="160">
        <v>45915</v>
      </c>
      <c r="G7014" s="160"/>
      <c r="H7014" s="160"/>
    </row>
    <row r="7015" spans="2:8">
      <c r="B7015" t="s">
        <v>10924</v>
      </c>
      <c r="C7015" t="s">
        <v>7495</v>
      </c>
      <c r="D7015">
        <v>1</v>
      </c>
      <c r="E7015" s="160">
        <v>45902</v>
      </c>
      <c r="F7015" s="160">
        <v>45903</v>
      </c>
      <c r="G7015" s="160">
        <v>45833</v>
      </c>
      <c r="H7015" s="160">
        <v>45851</v>
      </c>
    </row>
    <row r="7016" spans="2:8">
      <c r="B7016" t="s">
        <v>10925</v>
      </c>
      <c r="C7016" t="s">
        <v>7496</v>
      </c>
      <c r="D7016">
        <v>1</v>
      </c>
      <c r="E7016" s="160">
        <v>45904</v>
      </c>
      <c r="F7016" s="160">
        <v>45906</v>
      </c>
      <c r="G7016" s="160">
        <v>45836</v>
      </c>
      <c r="H7016" s="160">
        <v>45853</v>
      </c>
    </row>
    <row r="7017" spans="2:8">
      <c r="B7017" t="s">
        <v>10926</v>
      </c>
      <c r="C7017" t="s">
        <v>7497</v>
      </c>
      <c r="D7017">
        <v>1</v>
      </c>
      <c r="E7017" s="160">
        <v>45907</v>
      </c>
      <c r="F7017" s="160">
        <v>45908</v>
      </c>
      <c r="G7017" s="160">
        <v>45838</v>
      </c>
      <c r="H7017" s="160">
        <v>45855</v>
      </c>
    </row>
    <row r="7018" spans="2:8">
      <c r="B7018" t="s">
        <v>10927</v>
      </c>
      <c r="C7018" t="s">
        <v>7498</v>
      </c>
      <c r="D7018">
        <v>1</v>
      </c>
      <c r="E7018" s="160">
        <v>45909</v>
      </c>
      <c r="F7018" s="160">
        <v>45910</v>
      </c>
      <c r="G7018" s="160">
        <v>45841</v>
      </c>
      <c r="H7018" s="160">
        <v>45859</v>
      </c>
    </row>
    <row r="7019" spans="2:8">
      <c r="B7019" t="s">
        <v>10928</v>
      </c>
      <c r="C7019" t="s">
        <v>7499</v>
      </c>
      <c r="D7019">
        <v>1</v>
      </c>
      <c r="E7019" s="160">
        <v>45911</v>
      </c>
      <c r="F7019" s="160">
        <v>45913</v>
      </c>
      <c r="G7019" s="160">
        <v>45844</v>
      </c>
      <c r="H7019" s="160">
        <v>45861</v>
      </c>
    </row>
    <row r="7020" spans="2:8">
      <c r="B7020" t="s">
        <v>10929</v>
      </c>
      <c r="C7020" t="s">
        <v>10930</v>
      </c>
      <c r="D7020">
        <v>1</v>
      </c>
      <c r="E7020" s="160">
        <v>45916</v>
      </c>
      <c r="F7020" s="160">
        <v>45917</v>
      </c>
      <c r="G7020" s="160"/>
      <c r="H7020" s="160"/>
    </row>
    <row r="7021" spans="2:8">
      <c r="B7021" t="s">
        <v>10931</v>
      </c>
      <c r="C7021" t="s">
        <v>8415</v>
      </c>
      <c r="D7021">
        <v>1</v>
      </c>
      <c r="E7021" s="160">
        <v>45895</v>
      </c>
      <c r="F7021" s="160">
        <v>45896</v>
      </c>
      <c r="G7021" s="160">
        <v>45891</v>
      </c>
      <c r="H7021" s="160">
        <v>45893</v>
      </c>
    </row>
    <row r="7022" spans="2:8">
      <c r="B7022" t="s">
        <v>10932</v>
      </c>
      <c r="C7022" t="s">
        <v>7500</v>
      </c>
      <c r="D7022">
        <v>1</v>
      </c>
      <c r="E7022" s="160">
        <v>45897</v>
      </c>
      <c r="F7022" s="160">
        <v>45899</v>
      </c>
      <c r="G7022" s="160">
        <v>45894</v>
      </c>
      <c r="H7022" s="160">
        <v>45895</v>
      </c>
    </row>
    <row r="7023" spans="2:8">
      <c r="B7023" t="s">
        <v>10933</v>
      </c>
      <c r="C7023" t="s">
        <v>7501</v>
      </c>
      <c r="D7023">
        <v>1</v>
      </c>
      <c r="E7023" s="160">
        <v>45900</v>
      </c>
      <c r="F7023" s="160">
        <v>45901</v>
      </c>
      <c r="G7023" s="160"/>
      <c r="H7023" s="160"/>
    </row>
    <row r="7024" spans="2:8">
      <c r="B7024" t="s">
        <v>10934</v>
      </c>
      <c r="C7024" t="s">
        <v>7502</v>
      </c>
      <c r="D7024">
        <v>1</v>
      </c>
      <c r="E7024" s="160">
        <v>45902</v>
      </c>
      <c r="F7024" s="160">
        <v>45903</v>
      </c>
      <c r="G7024" s="160"/>
      <c r="H7024" s="160"/>
    </row>
    <row r="7025" spans="2:8">
      <c r="B7025" t="s">
        <v>10935</v>
      </c>
      <c r="C7025" t="s">
        <v>7503</v>
      </c>
      <c r="D7025">
        <v>1</v>
      </c>
      <c r="E7025" s="160">
        <v>45904</v>
      </c>
      <c r="F7025" s="160">
        <v>45906</v>
      </c>
      <c r="G7025" s="160"/>
      <c r="H7025" s="160"/>
    </row>
    <row r="7026" spans="2:8">
      <c r="B7026" t="s">
        <v>3277</v>
      </c>
      <c r="C7026" t="s">
        <v>8372</v>
      </c>
      <c r="D7026">
        <v>1</v>
      </c>
      <c r="E7026" s="160">
        <v>45887</v>
      </c>
      <c r="F7026" s="160">
        <v>45888</v>
      </c>
      <c r="G7026" s="160">
        <v>45803</v>
      </c>
      <c r="H7026" s="160">
        <v>45820</v>
      </c>
    </row>
    <row r="7027" spans="2:8">
      <c r="B7027" t="s">
        <v>3329</v>
      </c>
      <c r="C7027" t="s">
        <v>6822</v>
      </c>
      <c r="D7027">
        <v>1</v>
      </c>
      <c r="E7027" s="160">
        <v>45889</v>
      </c>
      <c r="F7027" s="160">
        <v>45890</v>
      </c>
      <c r="G7027" s="160">
        <v>45806</v>
      </c>
      <c r="H7027" s="160">
        <v>45833</v>
      </c>
    </row>
    <row r="7028" spans="2:8">
      <c r="B7028" t="s">
        <v>3415</v>
      </c>
      <c r="C7028" t="s">
        <v>6823</v>
      </c>
      <c r="D7028">
        <v>1</v>
      </c>
      <c r="E7028" s="160">
        <v>45904</v>
      </c>
      <c r="F7028" s="160">
        <v>45906</v>
      </c>
      <c r="G7028" s="160">
        <v>45811</v>
      </c>
      <c r="H7028" s="160">
        <v>45838</v>
      </c>
    </row>
    <row r="7029" spans="2:8">
      <c r="B7029" t="s">
        <v>10936</v>
      </c>
      <c r="C7029" t="s">
        <v>10937</v>
      </c>
      <c r="D7029">
        <v>1</v>
      </c>
      <c r="E7029" s="160">
        <v>45907</v>
      </c>
      <c r="F7029" s="160">
        <v>45908</v>
      </c>
      <c r="G7029" s="160"/>
      <c r="H7029" s="160"/>
    </row>
    <row r="7030" spans="2:8">
      <c r="B7030" t="s">
        <v>3484</v>
      </c>
      <c r="C7030" t="s">
        <v>6824</v>
      </c>
      <c r="D7030">
        <v>1</v>
      </c>
      <c r="E7030" s="160">
        <v>45909</v>
      </c>
      <c r="F7030" s="160">
        <v>45910</v>
      </c>
      <c r="G7030" s="160"/>
      <c r="H7030" s="160"/>
    </row>
    <row r="7031" spans="2:8" ht="14.45" customHeight="1">
      <c r="B7031" t="s">
        <v>3990</v>
      </c>
      <c r="C7031" t="s">
        <v>6825</v>
      </c>
      <c r="D7031">
        <v>1</v>
      </c>
      <c r="E7031" s="160">
        <v>45911</v>
      </c>
      <c r="F7031" s="160">
        <v>45913</v>
      </c>
      <c r="G7031" s="160"/>
      <c r="H7031" s="160"/>
    </row>
    <row r="7032" spans="2:8" ht="14.45" customHeight="1">
      <c r="B7032" t="s">
        <v>10938</v>
      </c>
      <c r="C7032" t="s">
        <v>8416</v>
      </c>
      <c r="D7032">
        <v>1</v>
      </c>
      <c r="E7032" s="160">
        <v>45897</v>
      </c>
      <c r="F7032" s="160">
        <v>45899</v>
      </c>
      <c r="G7032" s="160">
        <v>45891</v>
      </c>
      <c r="H7032" s="160">
        <v>45893</v>
      </c>
    </row>
    <row r="7033" spans="2:8" ht="14.45" customHeight="1">
      <c r="B7033" t="s">
        <v>10939</v>
      </c>
      <c r="C7033" t="s">
        <v>7504</v>
      </c>
      <c r="D7033">
        <v>1</v>
      </c>
      <c r="E7033" s="160">
        <v>45900</v>
      </c>
      <c r="F7033" s="160">
        <v>45902</v>
      </c>
      <c r="G7033" s="160">
        <v>45871</v>
      </c>
      <c r="H7033" s="160">
        <v>45873</v>
      </c>
    </row>
    <row r="7034" spans="2:8" ht="14.45" customHeight="1">
      <c r="B7034" t="s">
        <v>10940</v>
      </c>
      <c r="C7034" t="s">
        <v>7505</v>
      </c>
      <c r="D7034">
        <v>1</v>
      </c>
      <c r="E7034" s="160">
        <v>45903</v>
      </c>
      <c r="F7034" s="160">
        <v>45906</v>
      </c>
      <c r="G7034" s="160"/>
      <c r="H7034" s="160"/>
    </row>
    <row r="7035" spans="2:8" ht="14.45" customHeight="1">
      <c r="B7035" t="s">
        <v>10941</v>
      </c>
      <c r="C7035" t="s">
        <v>7506</v>
      </c>
      <c r="D7035">
        <v>1</v>
      </c>
      <c r="E7035" s="160">
        <v>45907</v>
      </c>
      <c r="F7035" s="160">
        <v>45908</v>
      </c>
      <c r="G7035" s="160"/>
      <c r="H7035" s="160"/>
    </row>
    <row r="7036" spans="2:8">
      <c r="B7036" t="s">
        <v>10942</v>
      </c>
      <c r="C7036" t="s">
        <v>7507</v>
      </c>
      <c r="D7036">
        <v>1</v>
      </c>
      <c r="E7036" s="160">
        <v>45914</v>
      </c>
      <c r="F7036" s="160">
        <v>45915</v>
      </c>
      <c r="G7036" s="160"/>
      <c r="H7036" s="160"/>
    </row>
    <row r="7037" spans="2:8" ht="14.45" customHeight="1">
      <c r="B7037" t="s">
        <v>4038</v>
      </c>
      <c r="C7037" t="s">
        <v>4039</v>
      </c>
      <c r="D7037">
        <v>1</v>
      </c>
      <c r="E7037" s="160">
        <v>45900</v>
      </c>
      <c r="F7037" s="160">
        <v>45901</v>
      </c>
      <c r="G7037" s="160"/>
      <c r="H7037" s="160"/>
    </row>
    <row r="7038" spans="2:8" ht="14.45" customHeight="1">
      <c r="B7038" t="s">
        <v>4083</v>
      </c>
      <c r="C7038" t="s">
        <v>6826</v>
      </c>
      <c r="D7038">
        <v>1</v>
      </c>
      <c r="E7038" s="160">
        <v>45902</v>
      </c>
      <c r="F7038" s="160">
        <v>45904</v>
      </c>
      <c r="G7038" s="160"/>
      <c r="H7038" s="160"/>
    </row>
    <row r="7039" spans="2:8" ht="14.45" customHeight="1">
      <c r="B7039" t="s">
        <v>4128</v>
      </c>
      <c r="C7039" t="s">
        <v>6827</v>
      </c>
      <c r="D7039">
        <v>1</v>
      </c>
      <c r="E7039" s="160">
        <v>45906</v>
      </c>
      <c r="F7039" s="160">
        <v>45908</v>
      </c>
      <c r="G7039" s="160"/>
      <c r="H7039" s="160"/>
    </row>
    <row r="7040" spans="2:8">
      <c r="B7040" t="s">
        <v>4169</v>
      </c>
      <c r="C7040" t="s">
        <v>4170</v>
      </c>
      <c r="D7040">
        <v>1</v>
      </c>
      <c r="E7040" s="160">
        <v>45909</v>
      </c>
      <c r="F7040" s="160">
        <v>45910</v>
      </c>
      <c r="G7040" s="160"/>
      <c r="H7040" s="160"/>
    </row>
    <row r="7041" spans="2:8" ht="14.45" customHeight="1">
      <c r="B7041" t="s">
        <v>4084</v>
      </c>
      <c r="C7041" t="s">
        <v>4085</v>
      </c>
      <c r="D7041">
        <v>1</v>
      </c>
      <c r="E7041" s="160">
        <v>45902</v>
      </c>
      <c r="F7041" s="160">
        <v>45903</v>
      </c>
      <c r="G7041" s="160"/>
      <c r="H7041" s="160"/>
    </row>
    <row r="7042" spans="2:8">
      <c r="B7042" t="s">
        <v>4116</v>
      </c>
      <c r="C7042" t="s">
        <v>6828</v>
      </c>
      <c r="D7042">
        <v>1</v>
      </c>
      <c r="E7042" s="160">
        <v>45904</v>
      </c>
      <c r="F7042" s="160">
        <v>45907</v>
      </c>
      <c r="G7042" s="160"/>
      <c r="H7042" s="160"/>
    </row>
    <row r="7043" spans="2:8" ht="14.45" customHeight="1">
      <c r="B7043" t="s">
        <v>4160</v>
      </c>
      <c r="C7043" t="s">
        <v>6829</v>
      </c>
      <c r="D7043">
        <v>1</v>
      </c>
      <c r="E7043" s="160">
        <v>45908</v>
      </c>
      <c r="F7043" s="160">
        <v>45910</v>
      </c>
      <c r="G7043" s="160"/>
      <c r="H7043" s="160"/>
    </row>
    <row r="7044" spans="2:8">
      <c r="B7044" t="s">
        <v>4204</v>
      </c>
      <c r="C7044" t="s">
        <v>4205</v>
      </c>
      <c r="D7044">
        <v>1</v>
      </c>
      <c r="E7044" s="160">
        <v>45916</v>
      </c>
      <c r="F7044" s="160">
        <v>45917</v>
      </c>
      <c r="G7044" s="160"/>
      <c r="H7044" s="160"/>
    </row>
    <row r="7045" spans="2:8" ht="14.45" customHeight="1">
      <c r="B7045" t="s">
        <v>10943</v>
      </c>
      <c r="C7045" t="s">
        <v>8473</v>
      </c>
      <c r="D7045">
        <v>1</v>
      </c>
      <c r="E7045" s="160">
        <v>45900</v>
      </c>
      <c r="F7045" s="160">
        <v>45906</v>
      </c>
      <c r="G7045" s="160"/>
      <c r="H7045" s="160"/>
    </row>
    <row r="7046" spans="2:8">
      <c r="B7046" t="s">
        <v>4401</v>
      </c>
      <c r="C7046" t="s">
        <v>4402</v>
      </c>
      <c r="D7046">
        <v>1</v>
      </c>
      <c r="E7046" s="160">
        <v>45924</v>
      </c>
      <c r="F7046" s="160">
        <v>45929</v>
      </c>
      <c r="G7046" s="160"/>
      <c r="H7046" s="160"/>
    </row>
    <row r="7047" spans="2:8" ht="14.45" customHeight="1">
      <c r="B7047" t="s">
        <v>4437</v>
      </c>
      <c r="C7047" t="s">
        <v>4438</v>
      </c>
      <c r="D7047">
        <v>1</v>
      </c>
      <c r="E7047" s="160">
        <v>45930</v>
      </c>
      <c r="F7047" s="160">
        <v>45935</v>
      </c>
      <c r="G7047" s="160"/>
      <c r="H7047" s="160"/>
    </row>
    <row r="7048" spans="2:8">
      <c r="B7048" t="s">
        <v>10944</v>
      </c>
      <c r="C7048" t="s">
        <v>7508</v>
      </c>
      <c r="D7048">
        <v>1</v>
      </c>
      <c r="E7048" s="160">
        <v>45924</v>
      </c>
      <c r="F7048" s="160">
        <v>45925</v>
      </c>
      <c r="G7048" s="160"/>
      <c r="H7048" s="160"/>
    </row>
    <row r="7049" spans="2:8" ht="14.45" customHeight="1">
      <c r="B7049" t="s">
        <v>10945</v>
      </c>
      <c r="C7049" t="s">
        <v>7509</v>
      </c>
      <c r="D7049">
        <v>1</v>
      </c>
      <c r="E7049" s="160">
        <v>45927</v>
      </c>
      <c r="F7049" s="160">
        <v>45928</v>
      </c>
      <c r="G7049" s="160"/>
      <c r="H7049" s="160"/>
    </row>
    <row r="7050" spans="2:8">
      <c r="B7050" t="s">
        <v>10946</v>
      </c>
      <c r="C7050" t="s">
        <v>7510</v>
      </c>
      <c r="D7050">
        <v>1</v>
      </c>
      <c r="E7050" s="160">
        <v>45929</v>
      </c>
      <c r="F7050" s="160">
        <v>45930</v>
      </c>
      <c r="G7050" s="160"/>
      <c r="H7050" s="160"/>
    </row>
    <row r="7051" spans="2:8" ht="14.45" customHeight="1">
      <c r="B7051" t="s">
        <v>3094</v>
      </c>
      <c r="C7051" t="s">
        <v>3095</v>
      </c>
      <c r="D7051">
        <v>1</v>
      </c>
      <c r="E7051" s="160">
        <v>45895</v>
      </c>
      <c r="F7051" s="160">
        <v>45896</v>
      </c>
      <c r="G7051" s="160">
        <v>45719</v>
      </c>
      <c r="H7051" s="160">
        <v>45736</v>
      </c>
    </row>
    <row r="7052" spans="2:8" ht="14.45" customHeight="1">
      <c r="B7052" t="s">
        <v>3138</v>
      </c>
      <c r="C7052" t="s">
        <v>3139</v>
      </c>
      <c r="D7052">
        <v>1</v>
      </c>
      <c r="E7052" s="160">
        <v>45897</v>
      </c>
      <c r="F7052" s="160">
        <v>45899</v>
      </c>
      <c r="G7052" s="160">
        <v>45720</v>
      </c>
      <c r="H7052" s="160">
        <v>45738</v>
      </c>
    </row>
    <row r="7053" spans="2:8" ht="14.45" customHeight="1">
      <c r="B7053" t="s">
        <v>3199</v>
      </c>
      <c r="C7053" t="s">
        <v>3200</v>
      </c>
      <c r="D7053">
        <v>1</v>
      </c>
      <c r="E7053" s="160">
        <v>45900</v>
      </c>
      <c r="F7053" s="160">
        <v>45901</v>
      </c>
      <c r="G7053" s="160">
        <v>45721</v>
      </c>
      <c r="H7053" s="160">
        <v>45739</v>
      </c>
    </row>
    <row r="7054" spans="2:8">
      <c r="B7054" t="s">
        <v>3250</v>
      </c>
      <c r="C7054" t="s">
        <v>3251</v>
      </c>
      <c r="D7054">
        <v>1</v>
      </c>
      <c r="E7054" s="160">
        <v>45902</v>
      </c>
      <c r="F7054" s="160">
        <v>45903</v>
      </c>
      <c r="G7054" s="160">
        <v>45790</v>
      </c>
      <c r="H7054" s="160">
        <v>45808</v>
      </c>
    </row>
    <row r="7055" spans="2:8">
      <c r="B7055" t="s">
        <v>3302</v>
      </c>
      <c r="C7055" t="s">
        <v>3303</v>
      </c>
      <c r="D7055">
        <v>1</v>
      </c>
      <c r="E7055" s="160">
        <v>45904</v>
      </c>
      <c r="F7055" s="160">
        <v>45906</v>
      </c>
      <c r="G7055" s="160">
        <v>45843</v>
      </c>
      <c r="H7055" s="160">
        <v>45869</v>
      </c>
    </row>
    <row r="7056" spans="2:8" ht="14.45" customHeight="1">
      <c r="B7056" t="s">
        <v>3140</v>
      </c>
      <c r="C7056" t="s">
        <v>3141</v>
      </c>
      <c r="D7056">
        <v>1</v>
      </c>
      <c r="E7056" s="160">
        <v>45895</v>
      </c>
      <c r="F7056" s="160">
        <v>45899</v>
      </c>
      <c r="G7056" s="160">
        <v>45726</v>
      </c>
      <c r="H7056" s="160">
        <v>45762</v>
      </c>
    </row>
    <row r="7057" spans="2:8" ht="14.45" customHeight="1">
      <c r="B7057" t="s">
        <v>3252</v>
      </c>
      <c r="C7057" t="s">
        <v>3253</v>
      </c>
      <c r="D7057">
        <v>1</v>
      </c>
      <c r="E7057" s="160">
        <v>45900</v>
      </c>
      <c r="F7057" s="160">
        <v>45903</v>
      </c>
      <c r="G7057" s="160">
        <v>45727</v>
      </c>
      <c r="H7057" s="160">
        <v>45763</v>
      </c>
    </row>
    <row r="7058" spans="2:8" ht="14.45" customHeight="1">
      <c r="B7058" t="s">
        <v>3350</v>
      </c>
      <c r="C7058" t="s">
        <v>3351</v>
      </c>
      <c r="D7058">
        <v>1</v>
      </c>
      <c r="E7058" s="160">
        <v>45904</v>
      </c>
      <c r="F7058" s="160">
        <v>45909</v>
      </c>
      <c r="G7058" s="160">
        <v>45728</v>
      </c>
      <c r="H7058" s="160">
        <v>45774</v>
      </c>
    </row>
    <row r="7059" spans="2:8" ht="14.45" customHeight="1">
      <c r="B7059" t="s">
        <v>3485</v>
      </c>
      <c r="C7059" t="s">
        <v>3486</v>
      </c>
      <c r="D7059">
        <v>1</v>
      </c>
      <c r="E7059" s="160">
        <v>45910</v>
      </c>
      <c r="F7059" s="160">
        <v>45914</v>
      </c>
      <c r="G7059" s="160">
        <v>45790</v>
      </c>
      <c r="H7059" s="160">
        <v>45836</v>
      </c>
    </row>
    <row r="7060" spans="2:8" ht="14.45" customHeight="1">
      <c r="B7060" t="s">
        <v>3604</v>
      </c>
      <c r="C7060" t="s">
        <v>3605</v>
      </c>
      <c r="D7060">
        <v>1</v>
      </c>
      <c r="E7060" s="160">
        <v>45915</v>
      </c>
      <c r="F7060" s="160">
        <v>45921</v>
      </c>
      <c r="G7060" s="160">
        <v>45843</v>
      </c>
      <c r="H7060" s="160">
        <v>45869</v>
      </c>
    </row>
    <row r="7061" spans="2:8" ht="14.45" customHeight="1">
      <c r="B7061" t="s">
        <v>3254</v>
      </c>
      <c r="C7061" t="s">
        <v>3255</v>
      </c>
      <c r="D7061">
        <v>1</v>
      </c>
      <c r="E7061" s="160">
        <v>45895</v>
      </c>
      <c r="F7061" s="160">
        <v>45897</v>
      </c>
      <c r="G7061" s="160">
        <v>45726</v>
      </c>
      <c r="H7061" s="160">
        <v>45762</v>
      </c>
    </row>
    <row r="7062" spans="2:8" ht="14.45" customHeight="1">
      <c r="B7062" t="s">
        <v>3352</v>
      </c>
      <c r="C7062" t="s">
        <v>3353</v>
      </c>
      <c r="D7062">
        <v>1</v>
      </c>
      <c r="E7062" s="160">
        <v>45899</v>
      </c>
      <c r="F7062" s="160">
        <v>45901</v>
      </c>
      <c r="G7062" s="160">
        <v>45727</v>
      </c>
      <c r="H7062" s="160">
        <v>45763</v>
      </c>
    </row>
    <row r="7063" spans="2:8" ht="14.45" customHeight="1">
      <c r="B7063" t="s">
        <v>3461</v>
      </c>
      <c r="C7063" t="s">
        <v>3462</v>
      </c>
      <c r="D7063">
        <v>1</v>
      </c>
      <c r="E7063" s="160">
        <v>45902</v>
      </c>
      <c r="F7063" s="160">
        <v>45906</v>
      </c>
      <c r="G7063" s="160">
        <v>45750</v>
      </c>
      <c r="H7063" s="160">
        <v>45796</v>
      </c>
    </row>
    <row r="7064" spans="2:8">
      <c r="B7064" t="s">
        <v>3573</v>
      </c>
      <c r="C7064" t="s">
        <v>3574</v>
      </c>
      <c r="D7064">
        <v>1</v>
      </c>
      <c r="E7064" s="160">
        <v>45907</v>
      </c>
      <c r="F7064" s="160">
        <v>45909</v>
      </c>
      <c r="G7064" s="160">
        <v>45753</v>
      </c>
      <c r="H7064" s="160">
        <v>45798</v>
      </c>
    </row>
    <row r="7065" spans="2:8">
      <c r="B7065" t="s">
        <v>3738</v>
      </c>
      <c r="C7065" t="s">
        <v>3739</v>
      </c>
      <c r="D7065">
        <v>1</v>
      </c>
      <c r="E7065" s="160">
        <v>45922</v>
      </c>
      <c r="F7065" s="160">
        <v>45927</v>
      </c>
      <c r="G7065" s="160">
        <v>45770</v>
      </c>
      <c r="H7065" s="160">
        <v>45825</v>
      </c>
    </row>
    <row r="7066" spans="2:8" ht="14.45" customHeight="1">
      <c r="B7066" t="s">
        <v>10947</v>
      </c>
      <c r="C7066" t="s">
        <v>7511</v>
      </c>
      <c r="D7066">
        <v>1</v>
      </c>
      <c r="E7066" s="160">
        <v>45895</v>
      </c>
      <c r="F7066" s="160">
        <v>45896</v>
      </c>
      <c r="G7066" s="160">
        <v>45817</v>
      </c>
      <c r="H7066" s="160">
        <v>45834</v>
      </c>
    </row>
    <row r="7067" spans="2:8" ht="14.45" customHeight="1">
      <c r="B7067" t="s">
        <v>10948</v>
      </c>
      <c r="C7067" t="s">
        <v>7512</v>
      </c>
      <c r="D7067">
        <v>1</v>
      </c>
      <c r="E7067" s="160">
        <v>45897</v>
      </c>
      <c r="F7067" s="160">
        <v>45899</v>
      </c>
      <c r="G7067" s="160">
        <v>45822</v>
      </c>
      <c r="H7067" s="160">
        <v>45839</v>
      </c>
    </row>
    <row r="7068" spans="2:8" ht="14.45" customHeight="1">
      <c r="B7068" t="s">
        <v>10949</v>
      </c>
      <c r="C7068" t="s">
        <v>7513</v>
      </c>
      <c r="D7068">
        <v>1</v>
      </c>
      <c r="E7068" s="160">
        <v>45900</v>
      </c>
      <c r="F7068" s="160">
        <v>45901</v>
      </c>
      <c r="G7068" s="160">
        <v>45827</v>
      </c>
      <c r="H7068" s="160">
        <v>45845</v>
      </c>
    </row>
    <row r="7069" spans="2:8">
      <c r="B7069" t="s">
        <v>10950</v>
      </c>
      <c r="C7069" t="s">
        <v>8417</v>
      </c>
      <c r="D7069">
        <v>1</v>
      </c>
      <c r="E7069" s="160">
        <v>45895</v>
      </c>
      <c r="F7069" s="160">
        <v>45896</v>
      </c>
      <c r="G7069" s="160">
        <v>45802</v>
      </c>
      <c r="H7069" s="160">
        <v>45819</v>
      </c>
    </row>
    <row r="7070" spans="2:8">
      <c r="B7070" t="s">
        <v>10951</v>
      </c>
      <c r="C7070" t="s">
        <v>7514</v>
      </c>
      <c r="D7070">
        <v>1</v>
      </c>
      <c r="E7070" s="160">
        <v>45897</v>
      </c>
      <c r="F7070" s="160">
        <v>45899</v>
      </c>
      <c r="G7070" s="160">
        <v>45805</v>
      </c>
      <c r="H7070" s="160">
        <v>45823</v>
      </c>
    </row>
    <row r="7071" spans="2:8" ht="14.45" customHeight="1">
      <c r="B7071" t="s">
        <v>10952</v>
      </c>
      <c r="C7071" t="s">
        <v>7515</v>
      </c>
      <c r="D7071">
        <v>1</v>
      </c>
      <c r="E7071" s="160">
        <v>45928</v>
      </c>
      <c r="F7071" s="160">
        <v>45929</v>
      </c>
      <c r="G7071" s="160">
        <v>45809</v>
      </c>
      <c r="H7071" s="160">
        <v>45826</v>
      </c>
    </row>
    <row r="7072" spans="2:8" ht="14.45" customHeight="1">
      <c r="B7072" t="s">
        <v>3354</v>
      </c>
      <c r="C7072" t="s">
        <v>8373</v>
      </c>
      <c r="D7072">
        <v>1</v>
      </c>
      <c r="E7072" s="160">
        <v>45895</v>
      </c>
      <c r="F7072" s="160">
        <v>45896</v>
      </c>
      <c r="G7072" s="160">
        <v>45802</v>
      </c>
      <c r="H7072" s="160">
        <v>45819</v>
      </c>
    </row>
    <row r="7073" spans="2:8">
      <c r="B7073" t="s">
        <v>3416</v>
      </c>
      <c r="C7073" t="s">
        <v>6830</v>
      </c>
      <c r="D7073">
        <v>1</v>
      </c>
      <c r="E7073" s="160">
        <v>45897</v>
      </c>
      <c r="F7073" s="160">
        <v>45899</v>
      </c>
      <c r="G7073" s="160">
        <v>45805</v>
      </c>
      <c r="H7073" s="160">
        <v>45823</v>
      </c>
    </row>
    <row r="7074" spans="2:8">
      <c r="B7074" t="s">
        <v>3463</v>
      </c>
      <c r="C7074" t="s">
        <v>6831</v>
      </c>
      <c r="D7074">
        <v>1</v>
      </c>
      <c r="E7074" s="160">
        <v>45930</v>
      </c>
      <c r="F7074" s="160">
        <v>45931</v>
      </c>
      <c r="G7074" s="160">
        <v>45809</v>
      </c>
      <c r="H7074" s="160">
        <v>45826</v>
      </c>
    </row>
    <row r="7075" spans="2:8">
      <c r="B7075" t="s">
        <v>10953</v>
      </c>
      <c r="C7075" t="s">
        <v>8418</v>
      </c>
      <c r="D7075">
        <v>1</v>
      </c>
      <c r="E7075" s="160">
        <v>45895</v>
      </c>
      <c r="F7075" s="160">
        <v>45896</v>
      </c>
      <c r="G7075" s="160">
        <v>45802</v>
      </c>
      <c r="H7075" s="160">
        <v>45819</v>
      </c>
    </row>
    <row r="7076" spans="2:8">
      <c r="B7076" t="s">
        <v>10954</v>
      </c>
      <c r="C7076" t="s">
        <v>7516</v>
      </c>
      <c r="D7076">
        <v>1</v>
      </c>
      <c r="E7076" s="160">
        <v>45897</v>
      </c>
      <c r="F7076" s="160">
        <v>45900</v>
      </c>
      <c r="G7076" s="160">
        <v>45805</v>
      </c>
      <c r="H7076" s="160">
        <v>45832</v>
      </c>
    </row>
    <row r="7077" spans="2:8" ht="14.45" customHeight="1">
      <c r="B7077" t="s">
        <v>10955</v>
      </c>
      <c r="C7077" t="s">
        <v>7517</v>
      </c>
      <c r="D7077">
        <v>1</v>
      </c>
      <c r="E7077" s="160">
        <v>45903</v>
      </c>
      <c r="F7077" s="160">
        <v>45906</v>
      </c>
      <c r="G7077" s="160">
        <v>45824</v>
      </c>
      <c r="H7077" s="160">
        <v>45851</v>
      </c>
    </row>
    <row r="7078" spans="2:8" ht="14.45" customHeight="1">
      <c r="B7078" t="s">
        <v>10956</v>
      </c>
      <c r="C7078" t="s">
        <v>7518</v>
      </c>
      <c r="D7078">
        <v>1</v>
      </c>
      <c r="E7078" s="160">
        <v>45907</v>
      </c>
      <c r="F7078" s="160">
        <v>45909</v>
      </c>
      <c r="G7078" s="160">
        <v>45827</v>
      </c>
      <c r="H7078" s="160">
        <v>45864</v>
      </c>
    </row>
    <row r="7079" spans="2:8" ht="14.45" customHeight="1">
      <c r="B7079" t="s">
        <v>10957</v>
      </c>
      <c r="C7079" t="s">
        <v>7519</v>
      </c>
      <c r="D7079">
        <v>1</v>
      </c>
      <c r="E7079" s="160">
        <v>45910</v>
      </c>
      <c r="F7079" s="160">
        <v>45914</v>
      </c>
      <c r="G7079" s="160">
        <v>45838</v>
      </c>
      <c r="H7079" s="160">
        <v>45869</v>
      </c>
    </row>
    <row r="7080" spans="2:8" ht="14.45" customHeight="1">
      <c r="B7080" t="s">
        <v>10958</v>
      </c>
      <c r="C7080" t="s">
        <v>7520</v>
      </c>
      <c r="D7080">
        <v>1</v>
      </c>
      <c r="E7080" s="160">
        <v>45915</v>
      </c>
      <c r="F7080" s="160">
        <v>45917</v>
      </c>
      <c r="G7080" s="160">
        <v>45843</v>
      </c>
      <c r="H7080" s="160">
        <v>45869</v>
      </c>
    </row>
    <row r="7081" spans="2:8" ht="14.45" customHeight="1">
      <c r="B7081" t="s">
        <v>3355</v>
      </c>
      <c r="C7081" t="s">
        <v>3356</v>
      </c>
      <c r="D7081">
        <v>1</v>
      </c>
      <c r="E7081" s="160">
        <v>45907</v>
      </c>
      <c r="F7081" s="160">
        <v>45910</v>
      </c>
      <c r="G7081" s="160">
        <v>45769</v>
      </c>
      <c r="H7081" s="160">
        <v>45787</v>
      </c>
    </row>
    <row r="7082" spans="2:8" ht="14.45" customHeight="1">
      <c r="B7082" t="s">
        <v>3417</v>
      </c>
      <c r="C7082" t="s">
        <v>3418</v>
      </c>
      <c r="D7082">
        <v>1</v>
      </c>
      <c r="E7082" s="160">
        <v>45911</v>
      </c>
      <c r="F7082" s="160">
        <v>45915</v>
      </c>
      <c r="G7082" s="160">
        <v>45770</v>
      </c>
      <c r="H7082" s="160">
        <v>45788</v>
      </c>
    </row>
    <row r="7083" spans="2:8" ht="14.45" customHeight="1">
      <c r="B7083" t="s">
        <v>3464</v>
      </c>
      <c r="C7083" t="s">
        <v>3465</v>
      </c>
      <c r="D7083">
        <v>1</v>
      </c>
      <c r="E7083" s="160">
        <v>45916</v>
      </c>
      <c r="F7083" s="160">
        <v>45921</v>
      </c>
      <c r="G7083" s="160">
        <v>45771</v>
      </c>
      <c r="H7083" s="160">
        <v>45789</v>
      </c>
    </row>
    <row r="7084" spans="2:8" ht="14.45" customHeight="1">
      <c r="B7084" t="s">
        <v>3505</v>
      </c>
      <c r="C7084" t="s">
        <v>3506</v>
      </c>
      <c r="D7084">
        <v>1</v>
      </c>
      <c r="E7084" s="160">
        <v>45922</v>
      </c>
      <c r="F7084" s="160">
        <v>45925</v>
      </c>
      <c r="G7084" s="160">
        <v>45843</v>
      </c>
      <c r="H7084" s="160">
        <v>45860</v>
      </c>
    </row>
    <row r="7085" spans="2:8" ht="14.45" customHeight="1">
      <c r="B7085" t="s">
        <v>3557</v>
      </c>
      <c r="C7085" t="s">
        <v>3558</v>
      </c>
      <c r="D7085">
        <v>1</v>
      </c>
      <c r="E7085" s="160">
        <v>45927</v>
      </c>
      <c r="F7085" s="160">
        <v>45932</v>
      </c>
      <c r="G7085" s="160">
        <v>45829</v>
      </c>
      <c r="H7085" s="160">
        <v>45846</v>
      </c>
    </row>
    <row r="7086" spans="2:8" ht="14.45" customHeight="1">
      <c r="B7086" t="s">
        <v>3419</v>
      </c>
      <c r="C7086" t="s">
        <v>3420</v>
      </c>
      <c r="D7086">
        <v>1</v>
      </c>
      <c r="E7086" s="160">
        <v>45911</v>
      </c>
      <c r="F7086" s="160">
        <v>45914</v>
      </c>
      <c r="G7086" s="160">
        <v>45824</v>
      </c>
      <c r="H7086" s="160">
        <v>45851</v>
      </c>
    </row>
    <row r="7087" spans="2:8" ht="14.45" customHeight="1">
      <c r="B7087" t="s">
        <v>3487</v>
      </c>
      <c r="C7087" t="s">
        <v>3488</v>
      </c>
      <c r="D7087">
        <v>1</v>
      </c>
      <c r="E7087" s="160">
        <v>45915</v>
      </c>
      <c r="F7087" s="160">
        <v>45917</v>
      </c>
      <c r="G7087" s="160">
        <v>45827</v>
      </c>
      <c r="H7087" s="160">
        <v>45854</v>
      </c>
    </row>
    <row r="7088" spans="2:8" ht="14.45" customHeight="1">
      <c r="B7088" t="s">
        <v>3559</v>
      </c>
      <c r="C7088" t="s">
        <v>3560</v>
      </c>
      <c r="D7088">
        <v>1</v>
      </c>
      <c r="E7088" s="160">
        <v>45918</v>
      </c>
      <c r="F7088" s="160">
        <v>45921</v>
      </c>
      <c r="G7088" s="160">
        <v>45829</v>
      </c>
      <c r="H7088" s="160">
        <v>45865</v>
      </c>
    </row>
    <row r="7089" spans="2:8" ht="14.45" customHeight="1">
      <c r="B7089" t="s">
        <v>3489</v>
      </c>
      <c r="C7089" t="s">
        <v>3490</v>
      </c>
      <c r="D7089">
        <v>1</v>
      </c>
      <c r="E7089" s="160">
        <v>45915</v>
      </c>
      <c r="F7089" s="160">
        <v>45916</v>
      </c>
      <c r="G7089" s="160">
        <v>45824</v>
      </c>
      <c r="H7089" s="160">
        <v>45841</v>
      </c>
    </row>
    <row r="7090" spans="2:8" ht="14.45" customHeight="1">
      <c r="B7090" t="s">
        <v>3535</v>
      </c>
      <c r="C7090" t="s">
        <v>3536</v>
      </c>
      <c r="D7090">
        <v>1</v>
      </c>
      <c r="E7090" s="160">
        <v>45917</v>
      </c>
      <c r="F7090" s="160">
        <v>45918</v>
      </c>
      <c r="G7090" s="160">
        <v>45827</v>
      </c>
      <c r="H7090" s="160">
        <v>45854</v>
      </c>
    </row>
    <row r="7091" spans="2:8" ht="14.45" customHeight="1">
      <c r="B7091" t="s">
        <v>3606</v>
      </c>
      <c r="C7091" t="s">
        <v>3607</v>
      </c>
      <c r="D7091">
        <v>1</v>
      </c>
      <c r="E7091" s="160">
        <v>45920</v>
      </c>
      <c r="F7091" s="160">
        <v>45922</v>
      </c>
      <c r="G7091" s="160">
        <v>45829</v>
      </c>
      <c r="H7091" s="160">
        <v>45855</v>
      </c>
    </row>
    <row r="7092" spans="2:8" ht="14.45" customHeight="1">
      <c r="B7092" t="s">
        <v>3537</v>
      </c>
      <c r="C7092" t="s">
        <v>3538</v>
      </c>
      <c r="D7092">
        <v>1</v>
      </c>
      <c r="E7092" s="160">
        <v>45917</v>
      </c>
      <c r="F7092" s="160">
        <v>45918</v>
      </c>
      <c r="G7092" s="160">
        <v>45699</v>
      </c>
      <c r="H7092" s="160">
        <v>45717</v>
      </c>
    </row>
    <row r="7093" spans="2:8" ht="14.45" customHeight="1">
      <c r="B7093" t="s">
        <v>3575</v>
      </c>
      <c r="C7093" t="s">
        <v>3576</v>
      </c>
      <c r="D7093">
        <v>1</v>
      </c>
      <c r="E7093" s="160">
        <v>45920</v>
      </c>
      <c r="F7093" s="160">
        <v>45921</v>
      </c>
      <c r="G7093" s="160">
        <v>45700</v>
      </c>
      <c r="H7093" s="160">
        <v>45718</v>
      </c>
    </row>
    <row r="7094" spans="2:8" ht="14.45" customHeight="1">
      <c r="B7094" t="s">
        <v>3625</v>
      </c>
      <c r="C7094" t="s">
        <v>3626</v>
      </c>
      <c r="D7094">
        <v>1</v>
      </c>
      <c r="E7094" s="160">
        <v>45922</v>
      </c>
      <c r="F7094" s="160">
        <v>45923</v>
      </c>
      <c r="G7094" s="160">
        <v>45839</v>
      </c>
      <c r="H7094" s="160">
        <v>45866</v>
      </c>
    </row>
    <row r="7095" spans="2:8" ht="14.45" customHeight="1">
      <c r="B7095" t="s">
        <v>3577</v>
      </c>
      <c r="C7095" t="s">
        <v>3578</v>
      </c>
      <c r="D7095">
        <v>1</v>
      </c>
      <c r="E7095" s="160">
        <v>45920</v>
      </c>
      <c r="F7095" s="160">
        <v>45927</v>
      </c>
      <c r="G7095" s="160">
        <v>45685</v>
      </c>
      <c r="H7095" s="160">
        <v>45740</v>
      </c>
    </row>
    <row r="7096" spans="2:8" ht="14.45" customHeight="1">
      <c r="B7096" t="s">
        <v>3711</v>
      </c>
      <c r="C7096" t="s">
        <v>3712</v>
      </c>
      <c r="D7096">
        <v>1</v>
      </c>
      <c r="E7096" s="160">
        <v>45928</v>
      </c>
      <c r="F7096" s="160">
        <v>45935</v>
      </c>
      <c r="G7096" s="160">
        <v>45692</v>
      </c>
      <c r="H7096" s="160">
        <v>45756</v>
      </c>
    </row>
    <row r="7097" spans="2:8" ht="14.45" customHeight="1">
      <c r="B7097" t="s">
        <v>10959</v>
      </c>
      <c r="C7097" t="s">
        <v>7521</v>
      </c>
      <c r="D7097">
        <v>1</v>
      </c>
      <c r="E7097" s="160">
        <v>45928</v>
      </c>
      <c r="F7097" s="160">
        <v>45930</v>
      </c>
      <c r="G7097" s="160">
        <v>45662</v>
      </c>
      <c r="H7097" s="160">
        <v>45689</v>
      </c>
    </row>
    <row r="7098" spans="2:8" ht="14.45" customHeight="1">
      <c r="B7098" t="s">
        <v>4640</v>
      </c>
      <c r="C7098" t="s">
        <v>4641</v>
      </c>
      <c r="D7098">
        <v>1</v>
      </c>
      <c r="E7098" s="160">
        <v>45903</v>
      </c>
      <c r="F7098" s="160">
        <v>45904</v>
      </c>
      <c r="G7098" s="160">
        <v>45622</v>
      </c>
      <c r="H7098" s="160">
        <v>45640</v>
      </c>
    </row>
    <row r="7099" spans="2:8" ht="14.45" customHeight="1">
      <c r="B7099" t="s">
        <v>10960</v>
      </c>
      <c r="C7099" t="s">
        <v>7522</v>
      </c>
      <c r="D7099">
        <v>1</v>
      </c>
      <c r="E7099" s="160">
        <v>45911</v>
      </c>
      <c r="F7099" s="160">
        <v>45913</v>
      </c>
      <c r="G7099" s="160">
        <v>45817</v>
      </c>
      <c r="H7099" s="160">
        <v>45834</v>
      </c>
    </row>
    <row r="7100" spans="2:8" ht="14.45" customHeight="1">
      <c r="B7100" t="s">
        <v>10961</v>
      </c>
      <c r="C7100" t="s">
        <v>7523</v>
      </c>
      <c r="D7100">
        <v>1</v>
      </c>
      <c r="E7100" s="160">
        <v>45914</v>
      </c>
      <c r="F7100" s="160">
        <v>45915</v>
      </c>
      <c r="G7100" s="160">
        <v>45823</v>
      </c>
      <c r="H7100" s="160">
        <v>45840</v>
      </c>
    </row>
    <row r="7101" spans="2:8" ht="14.45" customHeight="1">
      <c r="B7101" t="s">
        <v>10962</v>
      </c>
      <c r="C7101" t="s">
        <v>7524</v>
      </c>
      <c r="D7101">
        <v>1</v>
      </c>
      <c r="E7101" s="160">
        <v>45916</v>
      </c>
      <c r="F7101" s="160">
        <v>45917</v>
      </c>
      <c r="G7101" s="160">
        <v>45829</v>
      </c>
      <c r="H7101" s="160">
        <v>45855</v>
      </c>
    </row>
    <row r="7102" spans="2:8" ht="14.45" customHeight="1">
      <c r="B7102" t="s">
        <v>4362</v>
      </c>
      <c r="C7102" t="s">
        <v>4363</v>
      </c>
      <c r="D7102">
        <v>1</v>
      </c>
      <c r="E7102" s="160">
        <v>45911</v>
      </c>
      <c r="F7102" s="160">
        <v>45913</v>
      </c>
      <c r="G7102" s="160">
        <v>45752</v>
      </c>
      <c r="H7102" s="160">
        <v>45769</v>
      </c>
    </row>
    <row r="7103" spans="2:8" ht="14.45" customHeight="1">
      <c r="B7103" t="s">
        <v>4407</v>
      </c>
      <c r="C7103" t="s">
        <v>4408</v>
      </c>
      <c r="D7103">
        <v>1</v>
      </c>
      <c r="E7103" s="160">
        <v>45914</v>
      </c>
      <c r="F7103" s="160">
        <v>45915</v>
      </c>
      <c r="G7103" s="160">
        <v>45754</v>
      </c>
      <c r="H7103" s="160">
        <v>45771</v>
      </c>
    </row>
    <row r="7104" spans="2:8" ht="14.45" customHeight="1">
      <c r="B7104" t="s">
        <v>4441</v>
      </c>
      <c r="C7104" t="s">
        <v>4442</v>
      </c>
      <c r="D7104">
        <v>1</v>
      </c>
      <c r="E7104" s="160">
        <v>45916</v>
      </c>
      <c r="F7104" s="160">
        <v>45917</v>
      </c>
      <c r="G7104" s="160">
        <v>45756</v>
      </c>
      <c r="H7104" s="160">
        <v>45774</v>
      </c>
    </row>
    <row r="7105" spans="2:8" ht="14.45" customHeight="1">
      <c r="B7105" t="s">
        <v>4469</v>
      </c>
      <c r="C7105" t="s">
        <v>4470</v>
      </c>
      <c r="D7105">
        <v>1</v>
      </c>
      <c r="E7105" s="160">
        <v>45918</v>
      </c>
      <c r="F7105" s="160">
        <v>45920</v>
      </c>
      <c r="G7105" s="160">
        <v>45762</v>
      </c>
      <c r="H7105" s="160">
        <v>45780</v>
      </c>
    </row>
    <row r="7106" spans="2:8" ht="14.45" customHeight="1">
      <c r="B7106" t="s">
        <v>4488</v>
      </c>
      <c r="C7106" t="s">
        <v>4489</v>
      </c>
      <c r="D7106">
        <v>1</v>
      </c>
      <c r="E7106" s="160">
        <v>45914</v>
      </c>
      <c r="F7106" s="160">
        <v>45915</v>
      </c>
      <c r="G7106" s="160">
        <v>45767</v>
      </c>
      <c r="H7106" s="160">
        <v>45784</v>
      </c>
    </row>
    <row r="7107" spans="2:8" ht="14.45" customHeight="1">
      <c r="B7107" t="s">
        <v>3795</v>
      </c>
      <c r="C7107" t="s">
        <v>3796</v>
      </c>
      <c r="D7107">
        <v>1</v>
      </c>
      <c r="E7107" s="160">
        <v>45911</v>
      </c>
      <c r="F7107" s="160">
        <v>45913</v>
      </c>
      <c r="G7107" s="160">
        <v>45817</v>
      </c>
      <c r="H7107" s="160">
        <v>45834</v>
      </c>
    </row>
    <row r="7108" spans="2:8" ht="14.45" customHeight="1">
      <c r="B7108" t="s">
        <v>3857</v>
      </c>
      <c r="C7108" t="s">
        <v>3858</v>
      </c>
      <c r="D7108">
        <v>1</v>
      </c>
      <c r="E7108" s="160">
        <v>45914</v>
      </c>
      <c r="F7108" s="160">
        <v>45915</v>
      </c>
      <c r="G7108" s="160">
        <v>45823</v>
      </c>
      <c r="H7108" s="160">
        <v>45840</v>
      </c>
    </row>
    <row r="7109" spans="2:8" ht="14.45" customHeight="1">
      <c r="B7109" t="s">
        <v>3925</v>
      </c>
      <c r="C7109" t="s">
        <v>3926</v>
      </c>
      <c r="D7109">
        <v>1</v>
      </c>
      <c r="E7109" s="160">
        <v>45916</v>
      </c>
      <c r="F7109" s="160">
        <v>45917</v>
      </c>
      <c r="G7109" s="160">
        <v>45829</v>
      </c>
      <c r="H7109" s="160">
        <v>45846</v>
      </c>
    </row>
    <row r="7110" spans="2:8" ht="14.45" customHeight="1">
      <c r="B7110" t="s">
        <v>3859</v>
      </c>
      <c r="C7110" t="s">
        <v>3860</v>
      </c>
      <c r="D7110">
        <v>1</v>
      </c>
      <c r="E7110" s="160">
        <v>45911</v>
      </c>
      <c r="F7110" s="160">
        <v>45913</v>
      </c>
      <c r="G7110" s="160">
        <v>45817</v>
      </c>
      <c r="H7110" s="160">
        <v>45834</v>
      </c>
    </row>
    <row r="7111" spans="2:8" ht="14.45" customHeight="1">
      <c r="B7111" t="s">
        <v>3927</v>
      </c>
      <c r="C7111" t="s">
        <v>3928</v>
      </c>
      <c r="D7111">
        <v>1</v>
      </c>
      <c r="E7111" s="160">
        <v>45914</v>
      </c>
      <c r="F7111" s="160">
        <v>45915</v>
      </c>
      <c r="G7111" s="160">
        <v>45823</v>
      </c>
      <c r="H7111" s="160">
        <v>45840</v>
      </c>
    </row>
    <row r="7112" spans="2:8" ht="14.45" customHeight="1">
      <c r="B7112" t="s">
        <v>3991</v>
      </c>
      <c r="C7112" t="s">
        <v>3992</v>
      </c>
      <c r="D7112">
        <v>1</v>
      </c>
      <c r="E7112" s="160">
        <v>45916</v>
      </c>
      <c r="F7112" s="160">
        <v>45917</v>
      </c>
      <c r="G7112" s="160">
        <v>45829</v>
      </c>
      <c r="H7112" s="160">
        <v>45846</v>
      </c>
    </row>
    <row r="7113" spans="2:8" ht="14.45" customHeight="1">
      <c r="B7113" t="s">
        <v>3929</v>
      </c>
      <c r="C7113" t="s">
        <v>3930</v>
      </c>
      <c r="D7113">
        <v>1</v>
      </c>
      <c r="E7113" s="160">
        <v>45916</v>
      </c>
      <c r="F7113" s="160">
        <v>45917</v>
      </c>
      <c r="G7113" s="160">
        <v>45817</v>
      </c>
      <c r="H7113" s="160">
        <v>45834</v>
      </c>
    </row>
    <row r="7114" spans="2:8" ht="14.45" customHeight="1">
      <c r="B7114" t="s">
        <v>3993</v>
      </c>
      <c r="C7114" t="s">
        <v>3994</v>
      </c>
      <c r="D7114">
        <v>1</v>
      </c>
      <c r="E7114" s="160">
        <v>45918</v>
      </c>
      <c r="F7114" s="160">
        <v>45920</v>
      </c>
      <c r="G7114" s="160">
        <v>45823</v>
      </c>
      <c r="H7114" s="160">
        <v>45840</v>
      </c>
    </row>
    <row r="7115" spans="2:8" ht="14.45" customHeight="1">
      <c r="B7115" t="s">
        <v>4040</v>
      </c>
      <c r="C7115" t="s">
        <v>4041</v>
      </c>
      <c r="D7115">
        <v>1</v>
      </c>
      <c r="E7115" s="160">
        <v>45921</v>
      </c>
      <c r="F7115" s="160">
        <v>45922</v>
      </c>
      <c r="G7115" s="160">
        <v>45829</v>
      </c>
      <c r="H7115" s="160">
        <v>45846</v>
      </c>
    </row>
    <row r="7116" spans="2:8" ht="14.45" customHeight="1">
      <c r="B7116" t="s">
        <v>4661</v>
      </c>
      <c r="C7116" t="s">
        <v>4662</v>
      </c>
      <c r="D7116">
        <v>1</v>
      </c>
      <c r="E7116" s="160">
        <v>45911</v>
      </c>
      <c r="F7116" s="160">
        <v>45913</v>
      </c>
      <c r="G7116" s="160">
        <v>45623</v>
      </c>
      <c r="H7116" s="160">
        <v>45659</v>
      </c>
    </row>
    <row r="7117" spans="2:8" ht="14.45" customHeight="1">
      <c r="B7117" t="s">
        <v>4663</v>
      </c>
      <c r="C7117" t="s">
        <v>6833</v>
      </c>
      <c r="D7117">
        <v>1</v>
      </c>
      <c r="E7117" s="160">
        <v>45914</v>
      </c>
      <c r="F7117" s="160">
        <v>45915</v>
      </c>
      <c r="G7117" s="160">
        <v>45801</v>
      </c>
      <c r="H7117" s="160">
        <v>45869</v>
      </c>
    </row>
    <row r="7118" spans="2:8" ht="14.45" customHeight="1">
      <c r="B7118" t="s">
        <v>4679</v>
      </c>
      <c r="C7118" t="s">
        <v>6834</v>
      </c>
      <c r="D7118">
        <v>1</v>
      </c>
      <c r="E7118" s="160">
        <v>45916</v>
      </c>
      <c r="F7118" s="160">
        <v>45923</v>
      </c>
      <c r="G7118" s="160">
        <v>45803</v>
      </c>
      <c r="H7118" s="160">
        <v>45869</v>
      </c>
    </row>
    <row r="7119" spans="2:8" ht="14.45" customHeight="1">
      <c r="B7119" t="s">
        <v>4685</v>
      </c>
      <c r="C7119" t="s">
        <v>6835</v>
      </c>
      <c r="D7119">
        <v>1</v>
      </c>
      <c r="E7119" s="160">
        <v>45924</v>
      </c>
      <c r="F7119" s="160">
        <v>45935</v>
      </c>
      <c r="G7119" s="160">
        <v>45806</v>
      </c>
      <c r="H7119" s="160">
        <v>45869</v>
      </c>
    </row>
    <row r="7120" spans="2:8" ht="14.45" customHeight="1">
      <c r="B7120" t="s">
        <v>4129</v>
      </c>
      <c r="C7120" t="s">
        <v>8374</v>
      </c>
      <c r="D7120">
        <v>1</v>
      </c>
      <c r="E7120" s="160">
        <v>45911</v>
      </c>
      <c r="F7120" s="160">
        <v>45913</v>
      </c>
      <c r="G7120" s="160">
        <v>45817</v>
      </c>
      <c r="H7120" s="160">
        <v>45834</v>
      </c>
    </row>
    <row r="7121" spans="2:8" ht="14.45" customHeight="1">
      <c r="B7121" t="s">
        <v>4161</v>
      </c>
      <c r="C7121" t="s">
        <v>6836</v>
      </c>
      <c r="D7121">
        <v>1</v>
      </c>
      <c r="E7121" s="160">
        <v>45914</v>
      </c>
      <c r="F7121" s="160">
        <v>45915</v>
      </c>
      <c r="G7121" s="160">
        <v>45823</v>
      </c>
      <c r="H7121" s="160">
        <v>45840</v>
      </c>
    </row>
    <row r="7122" spans="2:8" ht="14.45" customHeight="1">
      <c r="B7122" t="s">
        <v>10963</v>
      </c>
      <c r="C7122" t="s">
        <v>7827</v>
      </c>
      <c r="D7122">
        <v>1</v>
      </c>
      <c r="E7122" s="160">
        <v>45655</v>
      </c>
      <c r="F7122" s="160">
        <v>45657</v>
      </c>
      <c r="G7122" s="160"/>
      <c r="H7122" s="160"/>
    </row>
    <row r="7123" spans="2:8">
      <c r="B7123" t="s">
        <v>10964</v>
      </c>
      <c r="C7123" t="s">
        <v>7828</v>
      </c>
      <c r="D7123">
        <v>1</v>
      </c>
      <c r="E7123" s="160">
        <v>45658</v>
      </c>
      <c r="F7123" s="160">
        <v>45661</v>
      </c>
      <c r="G7123" s="160"/>
      <c r="H7123" s="160"/>
    </row>
    <row r="7124" spans="2:8" ht="14.45" customHeight="1">
      <c r="B7124" t="s">
        <v>10965</v>
      </c>
      <c r="C7124" t="s">
        <v>7829</v>
      </c>
      <c r="D7124">
        <v>1</v>
      </c>
      <c r="E7124" s="160">
        <v>45662</v>
      </c>
      <c r="F7124" s="160">
        <v>45664</v>
      </c>
      <c r="G7124" s="160"/>
      <c r="H7124" s="160"/>
    </row>
    <row r="7125" spans="2:8" ht="14.45" customHeight="1">
      <c r="B7125" t="s">
        <v>10966</v>
      </c>
      <c r="C7125" t="s">
        <v>7830</v>
      </c>
      <c r="D7125">
        <v>1</v>
      </c>
      <c r="E7125" s="160">
        <v>45669</v>
      </c>
      <c r="F7125" s="160">
        <v>45671</v>
      </c>
      <c r="G7125" s="160"/>
      <c r="H7125" s="160"/>
    </row>
    <row r="7126" spans="2:8" ht="14.45" customHeight="1">
      <c r="B7126" t="s">
        <v>10967</v>
      </c>
      <c r="C7126" t="s">
        <v>7831</v>
      </c>
      <c r="D7126">
        <v>1</v>
      </c>
      <c r="E7126" s="160">
        <v>45662</v>
      </c>
      <c r="F7126" s="160">
        <v>45664</v>
      </c>
      <c r="G7126" s="160"/>
      <c r="H7126" s="160"/>
    </row>
    <row r="7127" spans="2:8" ht="14.45" customHeight="1">
      <c r="B7127" t="s">
        <v>10968</v>
      </c>
      <c r="C7127" t="s">
        <v>7832</v>
      </c>
      <c r="D7127">
        <v>1</v>
      </c>
      <c r="E7127" s="160">
        <v>45665</v>
      </c>
      <c r="F7127" s="160">
        <v>45668</v>
      </c>
      <c r="G7127" s="160"/>
      <c r="H7127" s="160"/>
    </row>
    <row r="7128" spans="2:8" ht="14.45" customHeight="1">
      <c r="B7128" t="s">
        <v>10969</v>
      </c>
      <c r="C7128" t="s">
        <v>7833</v>
      </c>
      <c r="D7128">
        <v>1</v>
      </c>
      <c r="E7128" s="160">
        <v>45658</v>
      </c>
      <c r="F7128" s="160">
        <v>45659</v>
      </c>
      <c r="G7128" s="160"/>
      <c r="H7128" s="160"/>
    </row>
    <row r="7129" spans="2:8" ht="14.45" customHeight="1">
      <c r="B7129" t="s">
        <v>10970</v>
      </c>
      <c r="C7129" t="s">
        <v>7834</v>
      </c>
      <c r="D7129">
        <v>1</v>
      </c>
      <c r="E7129" s="160">
        <v>45661</v>
      </c>
      <c r="F7129" s="160">
        <v>45663</v>
      </c>
      <c r="G7129" s="160"/>
      <c r="H7129" s="160"/>
    </row>
    <row r="7130" spans="2:8" ht="14.45" customHeight="1">
      <c r="B7130" t="s">
        <v>10971</v>
      </c>
      <c r="C7130" t="s">
        <v>7835</v>
      </c>
      <c r="D7130">
        <v>1</v>
      </c>
      <c r="E7130" s="160">
        <v>45664</v>
      </c>
      <c r="F7130" s="160">
        <v>45665</v>
      </c>
      <c r="G7130" s="160"/>
      <c r="H7130" s="160"/>
    </row>
    <row r="7131" spans="2:8" ht="14.45" customHeight="1">
      <c r="B7131" t="s">
        <v>10972</v>
      </c>
      <c r="C7131" t="s">
        <v>7836</v>
      </c>
      <c r="D7131">
        <v>1</v>
      </c>
      <c r="E7131" s="160">
        <v>45666</v>
      </c>
      <c r="F7131" s="160">
        <v>45671</v>
      </c>
      <c r="G7131" s="160"/>
      <c r="H7131" s="160"/>
    </row>
    <row r="7132" spans="2:8" ht="14.45" customHeight="1">
      <c r="B7132" t="s">
        <v>10973</v>
      </c>
      <c r="C7132" t="s">
        <v>7837</v>
      </c>
      <c r="D7132">
        <v>1</v>
      </c>
      <c r="E7132" s="160">
        <v>45672</v>
      </c>
      <c r="F7132" s="160">
        <v>45677</v>
      </c>
      <c r="G7132" s="160"/>
      <c r="H7132" s="160"/>
    </row>
    <row r="7133" spans="2:8" ht="14.45" customHeight="1">
      <c r="B7133" t="s">
        <v>10974</v>
      </c>
      <c r="C7133" t="s">
        <v>7838</v>
      </c>
      <c r="D7133">
        <v>1</v>
      </c>
      <c r="E7133" s="160">
        <v>45664</v>
      </c>
      <c r="F7133" s="160">
        <v>45665</v>
      </c>
      <c r="G7133" s="160"/>
      <c r="H7133" s="160"/>
    </row>
    <row r="7134" spans="2:8" ht="14.45" customHeight="1">
      <c r="B7134" t="s">
        <v>10975</v>
      </c>
      <c r="C7134" t="s">
        <v>7839</v>
      </c>
      <c r="D7134">
        <v>1</v>
      </c>
      <c r="E7134" s="160">
        <v>45666</v>
      </c>
      <c r="F7134" s="160">
        <v>45668</v>
      </c>
      <c r="G7134" s="160"/>
      <c r="H7134" s="160"/>
    </row>
    <row r="7135" spans="2:8" ht="14.45" customHeight="1">
      <c r="B7135" t="s">
        <v>10976</v>
      </c>
      <c r="C7135" t="s">
        <v>7840</v>
      </c>
      <c r="D7135">
        <v>1</v>
      </c>
      <c r="E7135" s="160">
        <v>45661</v>
      </c>
      <c r="F7135" s="160">
        <v>45662</v>
      </c>
      <c r="G7135" s="160"/>
      <c r="H7135" s="160"/>
    </row>
    <row r="7136" spans="2:8">
      <c r="B7136" t="s">
        <v>10977</v>
      </c>
      <c r="C7136" t="s">
        <v>7841</v>
      </c>
      <c r="D7136">
        <v>1</v>
      </c>
      <c r="E7136" s="160">
        <v>45663</v>
      </c>
      <c r="F7136" s="160">
        <v>45664</v>
      </c>
      <c r="G7136" s="160"/>
      <c r="H7136" s="160"/>
    </row>
    <row r="7137" spans="2:8">
      <c r="B7137" t="s">
        <v>10978</v>
      </c>
      <c r="C7137" t="s">
        <v>7842</v>
      </c>
      <c r="D7137">
        <v>1</v>
      </c>
      <c r="E7137" s="160">
        <v>45665</v>
      </c>
      <c r="F7137" s="160">
        <v>45666</v>
      </c>
      <c r="G7137" s="160"/>
      <c r="H7137" s="160"/>
    </row>
    <row r="7138" spans="2:8">
      <c r="B7138" t="s">
        <v>10979</v>
      </c>
      <c r="C7138" t="s">
        <v>7843</v>
      </c>
      <c r="D7138">
        <v>1</v>
      </c>
      <c r="E7138" s="160">
        <v>45668</v>
      </c>
      <c r="F7138" s="160">
        <v>45669</v>
      </c>
      <c r="G7138" s="160"/>
      <c r="H7138" s="160"/>
    </row>
    <row r="7139" spans="2:8">
      <c r="B7139" t="s">
        <v>10980</v>
      </c>
      <c r="C7139" t="s">
        <v>7844</v>
      </c>
      <c r="D7139">
        <v>1</v>
      </c>
      <c r="E7139" s="160">
        <v>45663</v>
      </c>
      <c r="F7139" s="160">
        <v>45664</v>
      </c>
      <c r="G7139" s="160"/>
      <c r="H7139" s="160"/>
    </row>
    <row r="7140" spans="2:8">
      <c r="B7140" t="s">
        <v>10981</v>
      </c>
      <c r="C7140" t="s">
        <v>7845</v>
      </c>
      <c r="D7140">
        <v>1</v>
      </c>
      <c r="E7140" s="160">
        <v>45665</v>
      </c>
      <c r="F7140" s="160">
        <v>45668</v>
      </c>
      <c r="G7140" s="160"/>
      <c r="H7140" s="160"/>
    </row>
    <row r="7141" spans="2:8">
      <c r="B7141" t="s">
        <v>10982</v>
      </c>
      <c r="C7141" t="s">
        <v>7846</v>
      </c>
      <c r="D7141">
        <v>1</v>
      </c>
      <c r="E7141" s="160">
        <v>45669</v>
      </c>
      <c r="F7141" s="160">
        <v>45670</v>
      </c>
      <c r="G7141" s="160"/>
      <c r="H7141" s="160"/>
    </row>
    <row r="7142" spans="2:8">
      <c r="B7142" t="s">
        <v>10983</v>
      </c>
      <c r="C7142" t="s">
        <v>7847</v>
      </c>
      <c r="D7142">
        <v>1</v>
      </c>
      <c r="E7142" s="160">
        <v>45665</v>
      </c>
      <c r="F7142" s="160">
        <v>45666</v>
      </c>
      <c r="G7142" s="160"/>
      <c r="H7142" s="160"/>
    </row>
    <row r="7143" spans="2:8" ht="14.45" customHeight="1">
      <c r="B7143" t="s">
        <v>10984</v>
      </c>
      <c r="C7143" t="s">
        <v>7848</v>
      </c>
      <c r="D7143">
        <v>1</v>
      </c>
      <c r="E7143" s="160">
        <v>45668</v>
      </c>
      <c r="F7143" s="160">
        <v>45669</v>
      </c>
      <c r="G7143" s="160"/>
      <c r="H7143" s="160"/>
    </row>
    <row r="7144" spans="2:8">
      <c r="B7144" t="s">
        <v>10985</v>
      </c>
      <c r="C7144" t="s">
        <v>7849</v>
      </c>
      <c r="D7144">
        <v>1</v>
      </c>
      <c r="E7144" s="160">
        <v>45670</v>
      </c>
      <c r="F7144" s="160">
        <v>45671</v>
      </c>
      <c r="G7144" s="160"/>
      <c r="H7144" s="160"/>
    </row>
    <row r="7145" spans="2:8" ht="14.45" customHeight="1">
      <c r="B7145" t="s">
        <v>1592</v>
      </c>
      <c r="C7145" t="s">
        <v>1593</v>
      </c>
      <c r="D7145">
        <v>1</v>
      </c>
      <c r="E7145" s="160">
        <v>45539</v>
      </c>
      <c r="F7145" s="160">
        <v>45540</v>
      </c>
      <c r="G7145" s="160">
        <v>45622</v>
      </c>
      <c r="H7145" s="160">
        <v>45658</v>
      </c>
    </row>
    <row r="7146" spans="2:8">
      <c r="B7146" t="s">
        <v>1639</v>
      </c>
      <c r="C7146" t="s">
        <v>1640</v>
      </c>
      <c r="D7146">
        <v>1</v>
      </c>
      <c r="E7146" s="160">
        <v>45543</v>
      </c>
      <c r="F7146" s="160">
        <v>45544</v>
      </c>
      <c r="G7146" s="160">
        <v>45658</v>
      </c>
      <c r="H7146" s="160">
        <v>45704</v>
      </c>
    </row>
    <row r="7147" spans="2:8" ht="14.45" customHeight="1">
      <c r="B7147" t="s">
        <v>1676</v>
      </c>
      <c r="C7147" t="s">
        <v>1677</v>
      </c>
      <c r="D7147">
        <v>1</v>
      </c>
      <c r="E7147" s="160">
        <v>45553</v>
      </c>
      <c r="F7147" s="160">
        <v>45554</v>
      </c>
      <c r="G7147" s="160">
        <v>45659</v>
      </c>
      <c r="H7147" s="160">
        <v>45696</v>
      </c>
    </row>
    <row r="7148" spans="2:8">
      <c r="B7148" t="s">
        <v>1721</v>
      </c>
      <c r="C7148" t="s">
        <v>1722</v>
      </c>
      <c r="D7148">
        <v>1</v>
      </c>
      <c r="E7148" s="160">
        <v>45563</v>
      </c>
      <c r="F7148" s="160">
        <v>45564</v>
      </c>
      <c r="G7148" s="160">
        <v>45669</v>
      </c>
      <c r="H7148" s="160">
        <v>45705</v>
      </c>
    </row>
    <row r="7149" spans="2:8">
      <c r="B7149" t="s">
        <v>1741</v>
      </c>
      <c r="C7149" t="s">
        <v>1742</v>
      </c>
      <c r="D7149">
        <v>1</v>
      </c>
      <c r="E7149" s="160">
        <v>45565</v>
      </c>
      <c r="F7149" s="160">
        <v>45566</v>
      </c>
      <c r="G7149" s="160">
        <v>45677</v>
      </c>
      <c r="H7149" s="160">
        <v>45741</v>
      </c>
    </row>
    <row r="7150" spans="2:8">
      <c r="B7150" t="s">
        <v>10986</v>
      </c>
      <c r="C7150" t="s">
        <v>10987</v>
      </c>
      <c r="D7150">
        <v>1</v>
      </c>
      <c r="E7150" s="160">
        <v>45567</v>
      </c>
      <c r="F7150" s="160">
        <v>45568</v>
      </c>
      <c r="G7150" s="160">
        <v>45873</v>
      </c>
      <c r="H7150" s="160">
        <v>45874</v>
      </c>
    </row>
    <row r="7151" spans="2:8" ht="14.45" customHeight="1">
      <c r="B7151" t="s">
        <v>1425</v>
      </c>
      <c r="C7151" t="s">
        <v>1426</v>
      </c>
      <c r="D7151">
        <v>1</v>
      </c>
      <c r="E7151" s="160">
        <v>45539</v>
      </c>
      <c r="F7151" s="160">
        <v>45545</v>
      </c>
      <c r="G7151" s="160">
        <v>45642</v>
      </c>
      <c r="H7151" s="160">
        <v>45715</v>
      </c>
    </row>
    <row r="7152" spans="2:8">
      <c r="B7152" t="s">
        <v>1476</v>
      </c>
      <c r="C7152" t="s">
        <v>1477</v>
      </c>
      <c r="D7152">
        <v>1</v>
      </c>
      <c r="E7152" s="160">
        <v>45546</v>
      </c>
      <c r="F7152" s="160">
        <v>45552</v>
      </c>
      <c r="G7152" s="160">
        <v>45658</v>
      </c>
      <c r="H7152" s="160">
        <v>45732</v>
      </c>
    </row>
    <row r="7153" spans="2:8">
      <c r="B7153" t="s">
        <v>1561</v>
      </c>
      <c r="C7153" t="s">
        <v>1562</v>
      </c>
      <c r="D7153">
        <v>1</v>
      </c>
      <c r="E7153" s="160">
        <v>45553</v>
      </c>
      <c r="F7153" s="160">
        <v>45561</v>
      </c>
      <c r="G7153" s="160">
        <v>45658</v>
      </c>
      <c r="H7153" s="160">
        <v>45750</v>
      </c>
    </row>
    <row r="7154" spans="2:8">
      <c r="B7154" t="s">
        <v>1717</v>
      </c>
      <c r="C7154" t="s">
        <v>1718</v>
      </c>
      <c r="D7154">
        <v>1</v>
      </c>
      <c r="E7154" s="160">
        <v>45563</v>
      </c>
      <c r="F7154" s="160">
        <v>45568</v>
      </c>
      <c r="G7154" s="160">
        <v>45665</v>
      </c>
      <c r="H7154" s="160">
        <v>45757</v>
      </c>
    </row>
    <row r="7155" spans="2:8">
      <c r="B7155" t="s">
        <v>1793</v>
      </c>
      <c r="C7155" t="s">
        <v>1794</v>
      </c>
      <c r="D7155">
        <v>1</v>
      </c>
      <c r="E7155" s="160">
        <v>45539</v>
      </c>
      <c r="F7155" s="160">
        <v>45549</v>
      </c>
      <c r="G7155" s="160">
        <v>45673</v>
      </c>
      <c r="H7155" s="160">
        <v>45812</v>
      </c>
    </row>
    <row r="7156" spans="2:8">
      <c r="B7156" t="s">
        <v>10988</v>
      </c>
      <c r="C7156" t="s">
        <v>10989</v>
      </c>
      <c r="D7156">
        <v>1</v>
      </c>
      <c r="E7156" s="160">
        <v>45550</v>
      </c>
      <c r="F7156" s="160">
        <v>45551</v>
      </c>
      <c r="G7156" s="160">
        <v>45871</v>
      </c>
      <c r="H7156" s="160">
        <v>45872</v>
      </c>
    </row>
    <row r="7157" spans="2:8">
      <c r="B7157" t="s">
        <v>1326</v>
      </c>
      <c r="C7157" t="s">
        <v>1327</v>
      </c>
      <c r="D7157">
        <v>1</v>
      </c>
      <c r="E7157" s="160">
        <v>45539</v>
      </c>
      <c r="F7157" s="160">
        <v>45542</v>
      </c>
      <c r="G7157" s="160">
        <v>45622</v>
      </c>
      <c r="H7157" s="160">
        <v>45658</v>
      </c>
    </row>
    <row r="7158" spans="2:8">
      <c r="B7158" t="s">
        <v>1348</v>
      </c>
      <c r="C7158" t="s">
        <v>1349</v>
      </c>
      <c r="D7158">
        <v>1</v>
      </c>
      <c r="E7158" s="160">
        <v>45543</v>
      </c>
      <c r="F7158" s="160">
        <v>45545</v>
      </c>
      <c r="G7158" s="160">
        <v>45642</v>
      </c>
      <c r="H7158" s="160">
        <v>45687</v>
      </c>
    </row>
    <row r="7159" spans="2:8">
      <c r="B7159" t="s">
        <v>1357</v>
      </c>
      <c r="C7159" t="s">
        <v>1358</v>
      </c>
      <c r="D7159">
        <v>1</v>
      </c>
      <c r="E7159" s="160">
        <v>45546</v>
      </c>
      <c r="F7159" s="160">
        <v>45549</v>
      </c>
      <c r="G7159" s="160">
        <v>45644</v>
      </c>
      <c r="H7159" s="160">
        <v>45680</v>
      </c>
    </row>
    <row r="7160" spans="2:8">
      <c r="B7160" t="s">
        <v>1376</v>
      </c>
      <c r="C7160" t="s">
        <v>1377</v>
      </c>
      <c r="D7160">
        <v>1</v>
      </c>
      <c r="E7160" s="160">
        <v>45550</v>
      </c>
      <c r="F7160" s="160">
        <v>45552</v>
      </c>
      <c r="G7160" s="160">
        <v>45658</v>
      </c>
      <c r="H7160" s="160">
        <v>45694</v>
      </c>
    </row>
    <row r="7161" spans="2:8">
      <c r="B7161" t="s">
        <v>1394</v>
      </c>
      <c r="C7161" t="s">
        <v>1395</v>
      </c>
      <c r="D7161">
        <v>1</v>
      </c>
      <c r="E7161" s="160">
        <v>45567</v>
      </c>
      <c r="F7161" s="160">
        <v>45571</v>
      </c>
      <c r="G7161" s="160">
        <v>45700</v>
      </c>
      <c r="H7161" s="160">
        <v>45755</v>
      </c>
    </row>
    <row r="7162" spans="2:8">
      <c r="B7162" t="s">
        <v>10990</v>
      </c>
      <c r="C7162" t="s">
        <v>10991</v>
      </c>
      <c r="D7162">
        <v>1</v>
      </c>
      <c r="E7162" s="160">
        <v>45572</v>
      </c>
      <c r="F7162" s="160">
        <v>45573</v>
      </c>
      <c r="G7162" s="160">
        <v>45916</v>
      </c>
      <c r="H7162" s="160">
        <v>45920</v>
      </c>
    </row>
    <row r="7163" spans="2:8">
      <c r="B7163" t="s">
        <v>1501</v>
      </c>
      <c r="C7163" t="s">
        <v>1502</v>
      </c>
      <c r="D7163">
        <v>1</v>
      </c>
      <c r="E7163" s="160">
        <v>45539</v>
      </c>
      <c r="F7163" s="160">
        <v>45540</v>
      </c>
      <c r="G7163" s="160">
        <v>45657</v>
      </c>
      <c r="H7163" s="160">
        <v>45684</v>
      </c>
    </row>
    <row r="7164" spans="2:8">
      <c r="B7164" t="s">
        <v>1532</v>
      </c>
      <c r="C7164" t="s">
        <v>1533</v>
      </c>
      <c r="D7164">
        <v>1</v>
      </c>
      <c r="E7164" s="160">
        <v>45542</v>
      </c>
      <c r="F7164" s="160">
        <v>45543</v>
      </c>
      <c r="G7164" s="160">
        <v>45658</v>
      </c>
      <c r="H7164" s="160">
        <v>45713</v>
      </c>
    </row>
    <row r="7165" spans="2:8">
      <c r="B7165" t="s">
        <v>1594</v>
      </c>
      <c r="C7165" t="s">
        <v>1595</v>
      </c>
      <c r="D7165">
        <v>1</v>
      </c>
      <c r="E7165" s="160">
        <v>45544</v>
      </c>
      <c r="F7165" s="160">
        <v>45545</v>
      </c>
      <c r="G7165" s="160">
        <v>45673</v>
      </c>
      <c r="H7165" s="160">
        <v>45728</v>
      </c>
    </row>
    <row r="7166" spans="2:8">
      <c r="B7166" t="s">
        <v>1655</v>
      </c>
      <c r="C7166" t="s">
        <v>1656</v>
      </c>
      <c r="D7166">
        <v>1</v>
      </c>
      <c r="E7166" s="160">
        <v>45546</v>
      </c>
      <c r="F7166" s="160">
        <v>45547</v>
      </c>
      <c r="G7166" s="160">
        <v>45778</v>
      </c>
      <c r="H7166" s="160">
        <v>45816</v>
      </c>
    </row>
    <row r="7167" spans="2:8" ht="14.45" customHeight="1">
      <c r="B7167" t="s">
        <v>1680</v>
      </c>
      <c r="C7167" t="s">
        <v>1681</v>
      </c>
      <c r="D7167">
        <v>1</v>
      </c>
      <c r="E7167" s="160">
        <v>45546</v>
      </c>
      <c r="F7167" s="160">
        <v>45547</v>
      </c>
      <c r="G7167" s="160">
        <v>45783</v>
      </c>
      <c r="H7167" s="160">
        <v>45819</v>
      </c>
    </row>
    <row r="7168" spans="2:8">
      <c r="B7168" t="s">
        <v>1350</v>
      </c>
      <c r="C7168" t="s">
        <v>1351</v>
      </c>
      <c r="D7168">
        <v>1</v>
      </c>
      <c r="E7168" s="160">
        <v>45539</v>
      </c>
      <c r="F7168" s="160">
        <v>45540</v>
      </c>
      <c r="G7168" s="160">
        <v>45631</v>
      </c>
      <c r="H7168" s="160">
        <v>45696</v>
      </c>
    </row>
    <row r="7169" spans="2:8" ht="14.45" customHeight="1">
      <c r="B7169" t="s">
        <v>10992</v>
      </c>
      <c r="C7169" t="s">
        <v>10993</v>
      </c>
      <c r="D7169">
        <v>1</v>
      </c>
      <c r="E7169" s="160">
        <v>45542</v>
      </c>
      <c r="F7169" s="160">
        <v>45543</v>
      </c>
      <c r="G7169" s="160">
        <v>45871</v>
      </c>
      <c r="H7169" s="160">
        <v>45872</v>
      </c>
    </row>
    <row r="7170" spans="2:8">
      <c r="B7170" t="s">
        <v>1368</v>
      </c>
      <c r="C7170" t="s">
        <v>1369</v>
      </c>
      <c r="D7170">
        <v>1</v>
      </c>
      <c r="E7170" s="160">
        <v>45542</v>
      </c>
      <c r="F7170" s="160">
        <v>45546</v>
      </c>
      <c r="G7170" s="160">
        <v>45650</v>
      </c>
      <c r="H7170" s="160">
        <v>45798</v>
      </c>
    </row>
    <row r="7171" spans="2:8" ht="14.45" customHeight="1">
      <c r="B7171" t="s">
        <v>10994</v>
      </c>
      <c r="C7171" t="s">
        <v>10995</v>
      </c>
      <c r="D7171">
        <v>1</v>
      </c>
      <c r="E7171" s="160">
        <v>45547</v>
      </c>
      <c r="F7171" s="160">
        <v>45549</v>
      </c>
      <c r="G7171" s="160">
        <v>45873</v>
      </c>
      <c r="H7171" s="160">
        <v>45874</v>
      </c>
    </row>
    <row r="7172" spans="2:8">
      <c r="B7172" t="s">
        <v>1427</v>
      </c>
      <c r="C7172" t="s">
        <v>1428</v>
      </c>
      <c r="D7172">
        <v>1</v>
      </c>
      <c r="E7172" s="160">
        <v>45547</v>
      </c>
      <c r="F7172" s="160">
        <v>45552</v>
      </c>
      <c r="G7172" s="160">
        <v>45713</v>
      </c>
      <c r="H7172" s="160">
        <v>45861</v>
      </c>
    </row>
    <row r="7173" spans="2:8">
      <c r="B7173" t="s">
        <v>10996</v>
      </c>
      <c r="C7173" t="s">
        <v>1428</v>
      </c>
      <c r="D7173">
        <v>1</v>
      </c>
      <c r="E7173" s="160">
        <v>45553</v>
      </c>
      <c r="F7173" s="160">
        <v>45554</v>
      </c>
      <c r="G7173" s="160">
        <v>45875</v>
      </c>
      <c r="H7173" s="160">
        <v>45876</v>
      </c>
    </row>
    <row r="7174" spans="2:8">
      <c r="B7174" t="s">
        <v>1563</v>
      </c>
      <c r="C7174" t="s">
        <v>1564</v>
      </c>
      <c r="D7174">
        <v>1</v>
      </c>
      <c r="E7174" s="160">
        <v>45553</v>
      </c>
      <c r="F7174" s="160">
        <v>45556</v>
      </c>
      <c r="G7174" s="160">
        <v>45717</v>
      </c>
      <c r="H7174" s="160">
        <v>45790</v>
      </c>
    </row>
    <row r="7175" spans="2:8">
      <c r="B7175" t="s">
        <v>10997</v>
      </c>
      <c r="C7175" t="s">
        <v>10998</v>
      </c>
      <c r="D7175">
        <v>1</v>
      </c>
      <c r="E7175" s="160">
        <v>45557</v>
      </c>
      <c r="F7175" s="160">
        <v>45559</v>
      </c>
      <c r="G7175" s="160">
        <v>45878</v>
      </c>
      <c r="H7175" s="160">
        <v>45879</v>
      </c>
    </row>
    <row r="7176" spans="2:8">
      <c r="B7176" t="s">
        <v>1649</v>
      </c>
      <c r="C7176" t="s">
        <v>1650</v>
      </c>
      <c r="D7176">
        <v>1</v>
      </c>
      <c r="E7176" s="160">
        <v>45557</v>
      </c>
      <c r="F7176" s="160">
        <v>45559</v>
      </c>
      <c r="G7176" s="160">
        <v>45731</v>
      </c>
      <c r="H7176" s="160">
        <v>45795</v>
      </c>
    </row>
    <row r="7177" spans="2:8">
      <c r="B7177" t="s">
        <v>10999</v>
      </c>
      <c r="C7177" t="s">
        <v>11000</v>
      </c>
      <c r="D7177">
        <v>1</v>
      </c>
      <c r="E7177" s="160">
        <v>45560</v>
      </c>
      <c r="F7177" s="160">
        <v>45561</v>
      </c>
      <c r="G7177" s="160">
        <v>45880</v>
      </c>
      <c r="H7177" s="160"/>
    </row>
    <row r="7178" spans="2:8">
      <c r="B7178" t="s">
        <v>11001</v>
      </c>
      <c r="C7178" t="s">
        <v>8104</v>
      </c>
      <c r="D7178">
        <v>1</v>
      </c>
      <c r="E7178" s="160">
        <v>45539</v>
      </c>
      <c r="F7178" s="160">
        <v>45540</v>
      </c>
      <c r="G7178" s="160"/>
      <c r="H7178" s="160"/>
    </row>
    <row r="7179" spans="2:8">
      <c r="B7179" t="s">
        <v>11002</v>
      </c>
      <c r="C7179" t="s">
        <v>8105</v>
      </c>
      <c r="D7179">
        <v>1</v>
      </c>
      <c r="E7179" s="160">
        <v>45544</v>
      </c>
      <c r="F7179" s="160">
        <v>45545</v>
      </c>
      <c r="G7179" s="160"/>
      <c r="H7179" s="160"/>
    </row>
    <row r="7180" spans="2:8">
      <c r="B7180" t="s">
        <v>11003</v>
      </c>
      <c r="C7180" t="s">
        <v>8106</v>
      </c>
      <c r="D7180">
        <v>1</v>
      </c>
      <c r="E7180" s="160">
        <v>45546</v>
      </c>
      <c r="F7180" s="160">
        <v>45547</v>
      </c>
      <c r="G7180" s="160"/>
      <c r="H7180" s="160"/>
    </row>
    <row r="7181" spans="2:8">
      <c r="B7181" t="s">
        <v>11004</v>
      </c>
      <c r="C7181" t="s">
        <v>8107</v>
      </c>
      <c r="D7181">
        <v>1</v>
      </c>
      <c r="E7181" s="160">
        <v>45549</v>
      </c>
      <c r="F7181" s="160">
        <v>45550</v>
      </c>
      <c r="G7181" s="160"/>
      <c r="H7181" s="160"/>
    </row>
    <row r="7182" spans="2:8">
      <c r="B7182" t="s">
        <v>11005</v>
      </c>
      <c r="C7182" t="s">
        <v>8108</v>
      </c>
      <c r="D7182">
        <v>1</v>
      </c>
      <c r="E7182" s="160">
        <v>45551</v>
      </c>
      <c r="F7182" s="160">
        <v>45552</v>
      </c>
      <c r="G7182" s="160"/>
      <c r="H7182" s="160"/>
    </row>
    <row r="7183" spans="2:8">
      <c r="B7183" t="s">
        <v>11006</v>
      </c>
      <c r="C7183" t="s">
        <v>7803</v>
      </c>
      <c r="D7183">
        <v>1</v>
      </c>
      <c r="E7183" s="160">
        <v>45542</v>
      </c>
      <c r="F7183" s="160">
        <v>45544</v>
      </c>
      <c r="G7183" s="160"/>
      <c r="H7183" s="160"/>
    </row>
    <row r="7184" spans="2:8">
      <c r="B7184" t="s">
        <v>11007</v>
      </c>
      <c r="C7184" t="s">
        <v>7804</v>
      </c>
      <c r="D7184">
        <v>1</v>
      </c>
      <c r="E7184" s="160">
        <v>45545</v>
      </c>
      <c r="F7184" s="160">
        <v>45547</v>
      </c>
      <c r="G7184" s="160"/>
      <c r="H7184" s="160"/>
    </row>
    <row r="7185" spans="2:8">
      <c r="B7185" t="s">
        <v>11008</v>
      </c>
      <c r="C7185" t="s">
        <v>7805</v>
      </c>
      <c r="D7185">
        <v>1</v>
      </c>
      <c r="E7185" s="160">
        <v>45549</v>
      </c>
      <c r="F7185" s="160">
        <v>45552</v>
      </c>
      <c r="G7185" s="160"/>
      <c r="H7185" s="160"/>
    </row>
    <row r="7186" spans="2:8">
      <c r="B7186" t="s">
        <v>11009</v>
      </c>
      <c r="C7186" t="s">
        <v>7806</v>
      </c>
      <c r="D7186">
        <v>1</v>
      </c>
      <c r="E7186" s="160">
        <v>45563</v>
      </c>
      <c r="F7186" s="160">
        <v>45566</v>
      </c>
      <c r="G7186" s="160"/>
      <c r="H7186" s="160"/>
    </row>
    <row r="7187" spans="2:8">
      <c r="B7187" t="s">
        <v>11010</v>
      </c>
      <c r="C7187" t="s">
        <v>7807</v>
      </c>
      <c r="D7187">
        <v>1</v>
      </c>
      <c r="E7187" s="160">
        <v>45591</v>
      </c>
      <c r="F7187" s="160">
        <v>45595</v>
      </c>
      <c r="G7187" s="160"/>
      <c r="H7187" s="160"/>
    </row>
    <row r="7188" spans="2:8" ht="14.45" customHeight="1">
      <c r="B7188" t="s">
        <v>2216</v>
      </c>
      <c r="C7188" t="s">
        <v>2217</v>
      </c>
      <c r="D7188">
        <v>1</v>
      </c>
      <c r="E7188" s="160">
        <v>45550</v>
      </c>
      <c r="F7188" s="160">
        <v>45551</v>
      </c>
      <c r="G7188" s="160">
        <v>45762</v>
      </c>
      <c r="H7188" s="160">
        <v>45780</v>
      </c>
    </row>
    <row r="7189" spans="2:8" ht="14.45" customHeight="1">
      <c r="B7189" t="s">
        <v>11011</v>
      </c>
      <c r="C7189" t="s">
        <v>11012</v>
      </c>
      <c r="D7189">
        <v>1</v>
      </c>
      <c r="E7189" s="160">
        <v>45553</v>
      </c>
      <c r="F7189" s="160">
        <v>45554</v>
      </c>
      <c r="G7189" s="160"/>
      <c r="H7189" s="160"/>
    </row>
    <row r="7190" spans="2:8" ht="14.45" customHeight="1">
      <c r="B7190" t="s">
        <v>2241</v>
      </c>
      <c r="C7190" t="s">
        <v>2242</v>
      </c>
      <c r="D7190">
        <v>1</v>
      </c>
      <c r="E7190" s="160">
        <v>45552</v>
      </c>
      <c r="F7190" s="160">
        <v>45553</v>
      </c>
      <c r="G7190" s="160">
        <v>45789</v>
      </c>
      <c r="H7190" s="160">
        <v>45806</v>
      </c>
    </row>
    <row r="7191" spans="2:8">
      <c r="B7191" t="s">
        <v>11013</v>
      </c>
      <c r="C7191" t="s">
        <v>11014</v>
      </c>
      <c r="D7191">
        <v>1</v>
      </c>
      <c r="E7191" s="160">
        <v>45556</v>
      </c>
      <c r="F7191" s="160">
        <v>45557</v>
      </c>
      <c r="G7191" s="160"/>
      <c r="H7191" s="160"/>
    </row>
    <row r="7192" spans="2:8" ht="14.45" customHeight="1">
      <c r="B7192" t="s">
        <v>2278</v>
      </c>
      <c r="C7192" t="s">
        <v>2279</v>
      </c>
      <c r="D7192">
        <v>1</v>
      </c>
      <c r="E7192" s="160">
        <v>45554</v>
      </c>
      <c r="F7192" s="160">
        <v>45557</v>
      </c>
      <c r="G7192" s="160">
        <v>45791</v>
      </c>
      <c r="H7192" s="160">
        <v>45809</v>
      </c>
    </row>
    <row r="7193" spans="2:8">
      <c r="B7193" t="s">
        <v>11015</v>
      </c>
      <c r="C7193" t="s">
        <v>11016</v>
      </c>
      <c r="D7193">
        <v>1</v>
      </c>
      <c r="E7193" s="160">
        <v>45559</v>
      </c>
      <c r="F7193" s="160">
        <v>45560</v>
      </c>
      <c r="G7193" s="160"/>
      <c r="H7193" s="160"/>
    </row>
    <row r="7194" spans="2:8">
      <c r="B7194" t="s">
        <v>2321</v>
      </c>
      <c r="C7194" t="s">
        <v>2322</v>
      </c>
      <c r="D7194">
        <v>1</v>
      </c>
      <c r="E7194" s="160">
        <v>45559</v>
      </c>
      <c r="F7194" s="160">
        <v>45560</v>
      </c>
      <c r="G7194" s="160">
        <v>45796</v>
      </c>
      <c r="H7194" s="160">
        <v>45813</v>
      </c>
    </row>
    <row r="7195" spans="2:8">
      <c r="B7195" t="s">
        <v>11017</v>
      </c>
      <c r="C7195" t="s">
        <v>11018</v>
      </c>
      <c r="D7195">
        <v>1</v>
      </c>
      <c r="E7195" s="160">
        <v>45561</v>
      </c>
      <c r="F7195" s="160">
        <v>45563</v>
      </c>
      <c r="G7195" s="160">
        <v>45899</v>
      </c>
      <c r="H7195" s="160"/>
    </row>
    <row r="7196" spans="2:8">
      <c r="B7196" t="s">
        <v>2347</v>
      </c>
      <c r="C7196" t="s">
        <v>2348</v>
      </c>
      <c r="D7196">
        <v>1</v>
      </c>
      <c r="E7196" s="160">
        <v>45561</v>
      </c>
      <c r="F7196" s="160">
        <v>45564</v>
      </c>
      <c r="G7196" s="160">
        <v>45827</v>
      </c>
      <c r="H7196" s="160">
        <v>45845</v>
      </c>
    </row>
    <row r="7197" spans="2:8">
      <c r="B7197" t="s">
        <v>11019</v>
      </c>
      <c r="C7197" t="s">
        <v>11020</v>
      </c>
      <c r="D7197">
        <v>1</v>
      </c>
      <c r="E7197" s="160">
        <v>45565</v>
      </c>
      <c r="F7197" s="160">
        <v>45566</v>
      </c>
      <c r="G7197" s="160">
        <v>45907</v>
      </c>
      <c r="H7197" s="160"/>
    </row>
    <row r="7198" spans="2:8">
      <c r="B7198" t="s">
        <v>11021</v>
      </c>
      <c r="C7198" t="s">
        <v>7808</v>
      </c>
      <c r="D7198">
        <v>1</v>
      </c>
      <c r="E7198" s="160">
        <v>45574</v>
      </c>
      <c r="F7198" s="160">
        <v>45575</v>
      </c>
      <c r="G7198" s="160"/>
      <c r="H7198" s="160"/>
    </row>
    <row r="7199" spans="2:8">
      <c r="B7199" t="s">
        <v>11022</v>
      </c>
      <c r="C7199" t="s">
        <v>7809</v>
      </c>
      <c r="D7199">
        <v>1</v>
      </c>
      <c r="E7199" s="160">
        <v>45577</v>
      </c>
      <c r="F7199" s="160">
        <v>45578</v>
      </c>
      <c r="G7199" s="160"/>
      <c r="H7199" s="160"/>
    </row>
    <row r="7200" spans="2:8">
      <c r="B7200" t="s">
        <v>11023</v>
      </c>
      <c r="C7200" t="s">
        <v>7810</v>
      </c>
      <c r="D7200">
        <v>1</v>
      </c>
      <c r="E7200" s="160">
        <v>45579</v>
      </c>
      <c r="F7200" s="160">
        <v>45580</v>
      </c>
      <c r="G7200" s="160"/>
      <c r="H7200" s="160"/>
    </row>
    <row r="7201" spans="2:8">
      <c r="B7201" t="s">
        <v>11024</v>
      </c>
      <c r="C7201" t="s">
        <v>7811</v>
      </c>
      <c r="D7201">
        <v>1</v>
      </c>
      <c r="E7201" s="160">
        <v>45581</v>
      </c>
      <c r="F7201" s="160">
        <v>45582</v>
      </c>
      <c r="G7201" s="160"/>
      <c r="H7201" s="160"/>
    </row>
    <row r="7202" spans="2:8">
      <c r="B7202" t="s">
        <v>11025</v>
      </c>
      <c r="C7202" t="s">
        <v>7812</v>
      </c>
      <c r="D7202">
        <v>1</v>
      </c>
      <c r="E7202" s="160">
        <v>45591</v>
      </c>
      <c r="F7202" s="160">
        <v>45592</v>
      </c>
      <c r="G7202" s="160"/>
      <c r="H7202" s="160"/>
    </row>
    <row r="7203" spans="2:8" ht="14.45" customHeight="1">
      <c r="B7203" t="s">
        <v>2243</v>
      </c>
      <c r="C7203" t="s">
        <v>2244</v>
      </c>
      <c r="D7203">
        <v>1</v>
      </c>
      <c r="E7203" s="160">
        <v>45539</v>
      </c>
      <c r="F7203" s="160">
        <v>45540</v>
      </c>
      <c r="G7203" s="160">
        <v>45757</v>
      </c>
      <c r="H7203" s="160">
        <v>45775</v>
      </c>
    </row>
    <row r="7204" spans="2:8" ht="14.45" customHeight="1">
      <c r="B7204" t="s">
        <v>2280</v>
      </c>
      <c r="C7204" t="s">
        <v>2281</v>
      </c>
      <c r="D7204">
        <v>1</v>
      </c>
      <c r="E7204" s="160">
        <v>45542</v>
      </c>
      <c r="F7204" s="160">
        <v>45543</v>
      </c>
      <c r="G7204" s="160">
        <v>45760</v>
      </c>
      <c r="H7204" s="160">
        <v>45777</v>
      </c>
    </row>
    <row r="7205" spans="2:8" ht="14.45" customHeight="1">
      <c r="B7205" t="s">
        <v>2323</v>
      </c>
      <c r="C7205" t="s">
        <v>2324</v>
      </c>
      <c r="D7205">
        <v>1</v>
      </c>
      <c r="E7205" s="160">
        <v>45544</v>
      </c>
      <c r="F7205" s="160">
        <v>45545</v>
      </c>
      <c r="G7205" s="160">
        <v>45761</v>
      </c>
      <c r="H7205" s="160">
        <v>45788</v>
      </c>
    </row>
    <row r="7206" spans="2:8" ht="14.45" customHeight="1">
      <c r="B7206" t="s">
        <v>2359</v>
      </c>
      <c r="C7206" t="s">
        <v>2360</v>
      </c>
      <c r="D7206">
        <v>1</v>
      </c>
      <c r="E7206" s="160">
        <v>45546</v>
      </c>
      <c r="F7206" s="160">
        <v>45547</v>
      </c>
      <c r="G7206" s="160">
        <v>45762</v>
      </c>
      <c r="H7206" s="160">
        <v>45789</v>
      </c>
    </row>
    <row r="7207" spans="2:8" ht="14.45" customHeight="1">
      <c r="B7207" t="s">
        <v>2430</v>
      </c>
      <c r="C7207" t="s">
        <v>2431</v>
      </c>
      <c r="D7207">
        <v>1</v>
      </c>
      <c r="E7207" s="160">
        <v>45549</v>
      </c>
      <c r="F7207" s="160">
        <v>45550</v>
      </c>
      <c r="G7207" s="160">
        <v>45773</v>
      </c>
      <c r="H7207" s="160">
        <v>45799</v>
      </c>
    </row>
    <row r="7208" spans="2:8" ht="14.45" customHeight="1">
      <c r="B7208" t="s">
        <v>1917</v>
      </c>
      <c r="C7208" t="s">
        <v>1918</v>
      </c>
      <c r="D7208">
        <v>1</v>
      </c>
      <c r="E7208" s="160">
        <v>45539</v>
      </c>
      <c r="F7208" s="160">
        <v>45540</v>
      </c>
      <c r="G7208" s="160">
        <v>45757</v>
      </c>
      <c r="H7208" s="160">
        <v>45775</v>
      </c>
    </row>
    <row r="7209" spans="2:8" ht="14.45" customHeight="1">
      <c r="B7209" t="s">
        <v>1944</v>
      </c>
      <c r="C7209" t="s">
        <v>1945</v>
      </c>
      <c r="D7209">
        <v>1</v>
      </c>
      <c r="E7209" s="160">
        <v>45542</v>
      </c>
      <c r="F7209" s="160">
        <v>45543</v>
      </c>
      <c r="G7209" s="160">
        <v>45760</v>
      </c>
      <c r="H7209" s="160">
        <v>45777</v>
      </c>
    </row>
    <row r="7210" spans="2:8" ht="14.45" customHeight="1">
      <c r="B7210" t="s">
        <v>1963</v>
      </c>
      <c r="C7210" t="s">
        <v>1964</v>
      </c>
      <c r="D7210">
        <v>1</v>
      </c>
      <c r="E7210" s="160">
        <v>45544</v>
      </c>
      <c r="F7210" s="160">
        <v>45545</v>
      </c>
      <c r="G7210" s="160">
        <v>45761</v>
      </c>
      <c r="H7210" s="160">
        <v>45778</v>
      </c>
    </row>
    <row r="7211" spans="2:8">
      <c r="B7211" t="s">
        <v>1989</v>
      </c>
      <c r="C7211" t="s">
        <v>1990</v>
      </c>
      <c r="D7211">
        <v>1</v>
      </c>
      <c r="E7211" s="160">
        <v>45546</v>
      </c>
      <c r="F7211" s="160">
        <v>45547</v>
      </c>
      <c r="G7211" s="160">
        <v>45790</v>
      </c>
      <c r="H7211" s="160">
        <v>45808</v>
      </c>
    </row>
    <row r="7212" spans="2:8">
      <c r="B7212" t="s">
        <v>2014</v>
      </c>
      <c r="C7212" t="s">
        <v>2015</v>
      </c>
      <c r="D7212">
        <v>1</v>
      </c>
      <c r="E7212" s="160">
        <v>45549</v>
      </c>
      <c r="F7212" s="160">
        <v>45550</v>
      </c>
      <c r="G7212" s="160">
        <v>45829</v>
      </c>
      <c r="H7212" s="160">
        <v>45846</v>
      </c>
    </row>
    <row r="7213" spans="2:8">
      <c r="B7213" t="s">
        <v>11026</v>
      </c>
      <c r="C7213" t="s">
        <v>7813</v>
      </c>
      <c r="D7213">
        <v>1</v>
      </c>
      <c r="E7213" s="160">
        <v>45539</v>
      </c>
      <c r="F7213" s="160">
        <v>45540</v>
      </c>
      <c r="G7213" s="160">
        <v>45820</v>
      </c>
      <c r="H7213" s="160">
        <v>45838</v>
      </c>
    </row>
    <row r="7214" spans="2:8">
      <c r="B7214" t="s">
        <v>11027</v>
      </c>
      <c r="C7214" t="s">
        <v>7814</v>
      </c>
      <c r="D7214">
        <v>1</v>
      </c>
      <c r="E7214" s="160">
        <v>45542</v>
      </c>
      <c r="F7214" s="160">
        <v>45543</v>
      </c>
      <c r="G7214" s="160">
        <v>45826</v>
      </c>
      <c r="H7214" s="160">
        <v>45844</v>
      </c>
    </row>
    <row r="7215" spans="2:8">
      <c r="B7215" t="s">
        <v>11028</v>
      </c>
      <c r="C7215" t="s">
        <v>7815</v>
      </c>
      <c r="D7215">
        <v>1</v>
      </c>
      <c r="E7215" s="160">
        <v>45544</v>
      </c>
      <c r="F7215" s="160">
        <v>45545</v>
      </c>
      <c r="G7215" s="160">
        <v>45829</v>
      </c>
      <c r="H7215" s="160">
        <v>45846</v>
      </c>
    </row>
    <row r="7216" spans="2:8">
      <c r="B7216" t="s">
        <v>11029</v>
      </c>
      <c r="C7216" t="s">
        <v>7816</v>
      </c>
      <c r="D7216">
        <v>1</v>
      </c>
      <c r="E7216" s="160">
        <v>45546</v>
      </c>
      <c r="F7216" s="160">
        <v>45547</v>
      </c>
      <c r="G7216" s="160">
        <v>45839</v>
      </c>
      <c r="H7216" s="160">
        <v>45857</v>
      </c>
    </row>
    <row r="7217" spans="2:8">
      <c r="B7217" t="s">
        <v>11030</v>
      </c>
      <c r="C7217" t="s">
        <v>7817</v>
      </c>
      <c r="D7217">
        <v>1</v>
      </c>
      <c r="E7217" s="160">
        <v>45549</v>
      </c>
      <c r="F7217" s="160">
        <v>45550</v>
      </c>
      <c r="G7217" s="160">
        <v>45843</v>
      </c>
      <c r="H7217" s="160">
        <v>45860</v>
      </c>
    </row>
    <row r="7218" spans="2:8">
      <c r="B7218" t="s">
        <v>1946</v>
      </c>
      <c r="C7218" t="s">
        <v>1947</v>
      </c>
      <c r="D7218">
        <v>1</v>
      </c>
      <c r="E7218" s="160">
        <v>45539</v>
      </c>
      <c r="F7218" s="160">
        <v>45542</v>
      </c>
      <c r="G7218" s="160">
        <v>45753</v>
      </c>
      <c r="H7218" s="160">
        <v>45770</v>
      </c>
    </row>
    <row r="7219" spans="2:8">
      <c r="B7219" t="s">
        <v>1965</v>
      </c>
      <c r="C7219" t="s">
        <v>1966</v>
      </c>
      <c r="D7219">
        <v>1</v>
      </c>
      <c r="E7219" s="160">
        <v>45543</v>
      </c>
      <c r="F7219" s="160">
        <v>45545</v>
      </c>
      <c r="G7219" s="160">
        <v>45754</v>
      </c>
      <c r="H7219" s="160">
        <v>45781</v>
      </c>
    </row>
    <row r="7220" spans="2:8">
      <c r="B7220" t="s">
        <v>2006</v>
      </c>
      <c r="C7220" t="s">
        <v>2007</v>
      </c>
      <c r="D7220">
        <v>1</v>
      </c>
      <c r="E7220" s="160">
        <v>45546</v>
      </c>
      <c r="F7220" s="160">
        <v>45549</v>
      </c>
      <c r="G7220" s="160">
        <v>45762</v>
      </c>
      <c r="H7220" s="160">
        <v>45798</v>
      </c>
    </row>
    <row r="7221" spans="2:8">
      <c r="B7221" t="s">
        <v>2060</v>
      </c>
      <c r="C7221" t="s">
        <v>2061</v>
      </c>
      <c r="D7221">
        <v>1</v>
      </c>
      <c r="E7221" s="160">
        <v>45552</v>
      </c>
      <c r="F7221" s="160">
        <v>45554</v>
      </c>
      <c r="G7221" s="160">
        <v>45837</v>
      </c>
      <c r="H7221" s="160">
        <v>45869</v>
      </c>
    </row>
    <row r="7222" spans="2:8">
      <c r="B7222" t="s">
        <v>11031</v>
      </c>
      <c r="C7222" t="s">
        <v>11032</v>
      </c>
      <c r="D7222">
        <v>1</v>
      </c>
      <c r="E7222" s="160">
        <v>45584</v>
      </c>
      <c r="F7222" s="160">
        <v>45585</v>
      </c>
      <c r="G7222" s="160">
        <v>45887</v>
      </c>
      <c r="H7222" s="160">
        <v>45890</v>
      </c>
    </row>
    <row r="7223" spans="2:8">
      <c r="B7223" t="s">
        <v>2144</v>
      </c>
      <c r="C7223" t="s">
        <v>2145</v>
      </c>
      <c r="D7223">
        <v>1</v>
      </c>
      <c r="E7223" s="160">
        <v>45556</v>
      </c>
      <c r="F7223" s="160">
        <v>45560</v>
      </c>
      <c r="G7223" s="160">
        <v>45839</v>
      </c>
      <c r="H7223" s="160">
        <v>45869</v>
      </c>
    </row>
    <row r="7224" spans="2:8">
      <c r="B7224" t="s">
        <v>11033</v>
      </c>
      <c r="C7224" t="s">
        <v>11034</v>
      </c>
      <c r="D7224">
        <v>1</v>
      </c>
      <c r="E7224" s="160">
        <v>45586</v>
      </c>
      <c r="F7224" s="160">
        <v>45587</v>
      </c>
      <c r="G7224" s="160">
        <v>45897</v>
      </c>
      <c r="H7224" s="160"/>
    </row>
    <row r="7225" spans="2:8">
      <c r="B7225" t="s">
        <v>11035</v>
      </c>
      <c r="C7225" t="s">
        <v>7818</v>
      </c>
      <c r="D7225">
        <v>1</v>
      </c>
      <c r="E7225" s="160">
        <v>45577</v>
      </c>
      <c r="F7225" s="160">
        <v>45578</v>
      </c>
      <c r="G7225" s="160">
        <v>45885</v>
      </c>
      <c r="H7225" s="160">
        <v>45886</v>
      </c>
    </row>
    <row r="7226" spans="2:8">
      <c r="B7226" t="s">
        <v>11036</v>
      </c>
      <c r="C7226" t="s">
        <v>7819</v>
      </c>
      <c r="D7226">
        <v>1</v>
      </c>
      <c r="E7226" s="160">
        <v>45579</v>
      </c>
      <c r="F7226" s="160">
        <v>45580</v>
      </c>
      <c r="G7226" s="160">
        <v>45887</v>
      </c>
      <c r="H7226" s="160">
        <v>45888</v>
      </c>
    </row>
    <row r="7227" spans="2:8">
      <c r="B7227" t="s">
        <v>11037</v>
      </c>
      <c r="C7227" t="s">
        <v>7820</v>
      </c>
      <c r="D7227">
        <v>1</v>
      </c>
      <c r="E7227" s="160">
        <v>45581</v>
      </c>
      <c r="F7227" s="160">
        <v>45582</v>
      </c>
      <c r="G7227" s="160">
        <v>45889</v>
      </c>
      <c r="H7227" s="160">
        <v>45890</v>
      </c>
    </row>
    <row r="7228" spans="2:8">
      <c r="B7228" t="s">
        <v>11038</v>
      </c>
      <c r="C7228" t="s">
        <v>7821</v>
      </c>
      <c r="D7228">
        <v>1</v>
      </c>
      <c r="E7228" s="160">
        <v>45584</v>
      </c>
      <c r="F7228" s="160">
        <v>45585</v>
      </c>
      <c r="G7228" s="160">
        <v>45892</v>
      </c>
      <c r="H7228" s="160">
        <v>45893</v>
      </c>
    </row>
    <row r="7229" spans="2:8">
      <c r="B7229" t="s">
        <v>11039</v>
      </c>
      <c r="C7229" t="s">
        <v>7822</v>
      </c>
      <c r="D7229">
        <v>1</v>
      </c>
      <c r="E7229" s="160">
        <v>45591</v>
      </c>
      <c r="F7229" s="160">
        <v>45592</v>
      </c>
      <c r="G7229" s="160">
        <v>45899</v>
      </c>
      <c r="H7229" s="160">
        <v>45900</v>
      </c>
    </row>
    <row r="7230" spans="2:8">
      <c r="B7230" t="s">
        <v>1967</v>
      </c>
      <c r="C7230" t="s">
        <v>1968</v>
      </c>
      <c r="D7230">
        <v>1</v>
      </c>
      <c r="E7230" s="160">
        <v>45539</v>
      </c>
      <c r="F7230" s="160">
        <v>45540</v>
      </c>
      <c r="G7230" s="160">
        <v>45753</v>
      </c>
      <c r="H7230" s="160">
        <v>45770</v>
      </c>
    </row>
    <row r="7231" spans="2:8">
      <c r="B7231" t="s">
        <v>1991</v>
      </c>
      <c r="C7231" t="s">
        <v>1992</v>
      </c>
      <c r="D7231">
        <v>1</v>
      </c>
      <c r="E7231" s="160">
        <v>45542</v>
      </c>
      <c r="F7231" s="160">
        <v>45543</v>
      </c>
      <c r="G7231" s="160">
        <v>45754</v>
      </c>
      <c r="H7231" s="160">
        <v>45771</v>
      </c>
    </row>
    <row r="7232" spans="2:8">
      <c r="B7232" t="s">
        <v>2016</v>
      </c>
      <c r="C7232" t="s">
        <v>2017</v>
      </c>
      <c r="D7232">
        <v>1</v>
      </c>
      <c r="E7232" s="160">
        <v>45544</v>
      </c>
      <c r="F7232" s="160">
        <v>45545</v>
      </c>
      <c r="G7232" s="160">
        <v>45755</v>
      </c>
      <c r="H7232" s="160">
        <v>45773</v>
      </c>
    </row>
    <row r="7233" spans="2:8">
      <c r="B7233" t="s">
        <v>2047</v>
      </c>
      <c r="C7233" t="s">
        <v>2048</v>
      </c>
      <c r="D7233">
        <v>1</v>
      </c>
      <c r="E7233" s="160">
        <v>45584</v>
      </c>
      <c r="F7233" s="160">
        <v>45585</v>
      </c>
      <c r="G7233" s="160">
        <v>45892</v>
      </c>
      <c r="H7233" s="160">
        <v>45893</v>
      </c>
    </row>
    <row r="7234" spans="2:8">
      <c r="B7234" t="s">
        <v>2071</v>
      </c>
      <c r="C7234" t="s">
        <v>2072</v>
      </c>
      <c r="D7234">
        <v>1</v>
      </c>
      <c r="E7234" s="160">
        <v>45586</v>
      </c>
      <c r="F7234" s="160">
        <v>45587</v>
      </c>
      <c r="G7234" s="160">
        <v>45899</v>
      </c>
    </row>
    <row r="7235" spans="2:8">
      <c r="B7235" t="s">
        <v>1993</v>
      </c>
      <c r="C7235" t="s">
        <v>1994</v>
      </c>
      <c r="D7235">
        <v>1</v>
      </c>
      <c r="E7235" s="160">
        <v>45539</v>
      </c>
      <c r="F7235" s="160">
        <v>45540</v>
      </c>
      <c r="G7235" s="160">
        <v>45757</v>
      </c>
      <c r="H7235" s="160">
        <v>45775</v>
      </c>
    </row>
    <row r="7236" spans="2:8">
      <c r="B7236" t="s">
        <v>2018</v>
      </c>
      <c r="C7236" t="s">
        <v>2019</v>
      </c>
      <c r="D7236">
        <v>1</v>
      </c>
      <c r="E7236" s="160">
        <v>45542</v>
      </c>
      <c r="F7236" s="160">
        <v>45543</v>
      </c>
      <c r="G7236" s="160">
        <v>45760</v>
      </c>
      <c r="H7236" s="160">
        <v>45777</v>
      </c>
    </row>
    <row r="7237" spans="2:8">
      <c r="B7237" t="s">
        <v>2049</v>
      </c>
      <c r="C7237" t="s">
        <v>2050</v>
      </c>
      <c r="D7237">
        <v>1</v>
      </c>
      <c r="E7237" s="160">
        <v>45544</v>
      </c>
      <c r="F7237" s="160">
        <v>45545</v>
      </c>
      <c r="G7237" s="160">
        <v>45761</v>
      </c>
      <c r="H7237" s="160">
        <v>45778</v>
      </c>
    </row>
    <row r="7238" spans="2:8">
      <c r="B7238" t="s">
        <v>2073</v>
      </c>
      <c r="C7238" t="s">
        <v>2074</v>
      </c>
      <c r="D7238">
        <v>1</v>
      </c>
      <c r="E7238" s="160">
        <v>45584</v>
      </c>
      <c r="F7238" s="160">
        <v>45585</v>
      </c>
      <c r="G7238" s="160">
        <v>45892</v>
      </c>
      <c r="H7238" s="160">
        <v>45897</v>
      </c>
    </row>
    <row r="7239" spans="2:8">
      <c r="B7239" t="s">
        <v>2097</v>
      </c>
      <c r="C7239" t="s">
        <v>2098</v>
      </c>
      <c r="D7239">
        <v>1</v>
      </c>
      <c r="E7239" s="160">
        <v>45586</v>
      </c>
      <c r="F7239" s="160">
        <v>45587</v>
      </c>
      <c r="G7239" s="160">
        <v>45899</v>
      </c>
      <c r="H7239" s="160"/>
    </row>
    <row r="7240" spans="2:8">
      <c r="B7240" t="s">
        <v>2020</v>
      </c>
      <c r="C7240" t="s">
        <v>2021</v>
      </c>
      <c r="D7240">
        <v>1</v>
      </c>
      <c r="E7240" s="160">
        <v>45539</v>
      </c>
      <c r="F7240" s="160">
        <v>45540</v>
      </c>
      <c r="G7240" s="160">
        <v>45757</v>
      </c>
      <c r="H7240" s="160">
        <v>45775</v>
      </c>
    </row>
    <row r="7241" spans="2:8">
      <c r="B7241" t="s">
        <v>2051</v>
      </c>
      <c r="C7241" t="s">
        <v>2052</v>
      </c>
      <c r="D7241">
        <v>1</v>
      </c>
      <c r="E7241" s="160">
        <v>45542</v>
      </c>
      <c r="F7241" s="160">
        <v>45543</v>
      </c>
      <c r="G7241" s="160">
        <v>45760</v>
      </c>
      <c r="H7241" s="160">
        <v>45777</v>
      </c>
    </row>
    <row r="7242" spans="2:8">
      <c r="B7242" t="s">
        <v>2075</v>
      </c>
      <c r="C7242" t="s">
        <v>2076</v>
      </c>
      <c r="D7242">
        <v>1</v>
      </c>
      <c r="E7242" s="160">
        <v>45544</v>
      </c>
      <c r="F7242" s="160">
        <v>45545</v>
      </c>
      <c r="G7242" s="160">
        <v>45761</v>
      </c>
      <c r="H7242" s="160">
        <v>45778</v>
      </c>
    </row>
    <row r="7243" spans="2:8">
      <c r="B7243" t="s">
        <v>2099</v>
      </c>
      <c r="C7243" t="s">
        <v>2100</v>
      </c>
      <c r="D7243">
        <v>1</v>
      </c>
      <c r="E7243" s="160">
        <v>45584</v>
      </c>
      <c r="F7243" s="160">
        <v>45585</v>
      </c>
      <c r="G7243" s="160">
        <v>45892</v>
      </c>
      <c r="H7243" s="160">
        <v>45893</v>
      </c>
    </row>
    <row r="7244" spans="2:8">
      <c r="B7244" t="s">
        <v>2127</v>
      </c>
      <c r="C7244" t="s">
        <v>2128</v>
      </c>
      <c r="D7244">
        <v>1</v>
      </c>
      <c r="E7244" s="160">
        <v>45586</v>
      </c>
      <c r="F7244" s="160">
        <v>45587</v>
      </c>
      <c r="G7244" s="160">
        <v>45899</v>
      </c>
      <c r="H7244" s="160"/>
    </row>
    <row r="7245" spans="2:8">
      <c r="B7245" t="s">
        <v>2053</v>
      </c>
      <c r="C7245" t="s">
        <v>2054</v>
      </c>
      <c r="D7245">
        <v>1</v>
      </c>
      <c r="E7245" s="160">
        <v>45556</v>
      </c>
      <c r="F7245" s="160">
        <v>45557</v>
      </c>
      <c r="G7245" s="160">
        <v>45818</v>
      </c>
      <c r="H7245" s="160">
        <v>45836</v>
      </c>
    </row>
    <row r="7246" spans="2:8">
      <c r="B7246" t="s">
        <v>2077</v>
      </c>
      <c r="C7246" t="s">
        <v>2078</v>
      </c>
      <c r="D7246">
        <v>1</v>
      </c>
      <c r="E7246" s="160">
        <v>45559</v>
      </c>
      <c r="F7246" s="160">
        <v>45560</v>
      </c>
      <c r="G7246" s="160">
        <v>45823</v>
      </c>
      <c r="H7246" s="160">
        <v>45840</v>
      </c>
    </row>
    <row r="7247" spans="2:8">
      <c r="B7247" t="s">
        <v>2101</v>
      </c>
      <c r="C7247" t="s">
        <v>2102</v>
      </c>
      <c r="D7247">
        <v>1</v>
      </c>
      <c r="E7247" s="160">
        <v>45561</v>
      </c>
      <c r="F7247" s="160">
        <v>45563</v>
      </c>
      <c r="G7247" s="160">
        <v>45843</v>
      </c>
      <c r="H7247" s="160">
        <v>45860</v>
      </c>
    </row>
    <row r="7248" spans="2:8">
      <c r="B7248" t="s">
        <v>11040</v>
      </c>
      <c r="C7248" t="s">
        <v>11041</v>
      </c>
      <c r="D7248">
        <v>1</v>
      </c>
      <c r="E7248" s="160">
        <v>45564</v>
      </c>
      <c r="F7248" s="160">
        <v>45565</v>
      </c>
      <c r="G7248" s="160">
        <v>45885</v>
      </c>
      <c r="H7248" s="160">
        <v>45886</v>
      </c>
    </row>
    <row r="7249" spans="2:8">
      <c r="B7249" t="s">
        <v>2129</v>
      </c>
      <c r="C7249" t="s">
        <v>2130</v>
      </c>
      <c r="D7249">
        <v>1</v>
      </c>
      <c r="E7249" s="160">
        <v>45566</v>
      </c>
      <c r="F7249" s="160">
        <v>45567</v>
      </c>
      <c r="G7249" s="160">
        <v>45887</v>
      </c>
      <c r="H7249" s="160">
        <v>45888</v>
      </c>
    </row>
    <row r="7250" spans="2:8">
      <c r="B7250" t="s">
        <v>2168</v>
      </c>
      <c r="C7250" t="s">
        <v>2169</v>
      </c>
      <c r="D7250">
        <v>1</v>
      </c>
      <c r="E7250" s="160">
        <v>45568</v>
      </c>
      <c r="F7250" s="160">
        <v>45570</v>
      </c>
      <c r="G7250" s="160">
        <v>45899</v>
      </c>
      <c r="H7250" s="160"/>
    </row>
    <row r="7251" spans="2:8">
      <c r="B7251" t="s">
        <v>11042</v>
      </c>
      <c r="C7251" t="s">
        <v>8429</v>
      </c>
      <c r="D7251">
        <v>1</v>
      </c>
      <c r="E7251" s="160">
        <v>45559</v>
      </c>
      <c r="F7251" s="160">
        <v>45560</v>
      </c>
      <c r="G7251" s="160">
        <v>45792</v>
      </c>
      <c r="H7251" s="160">
        <v>45810</v>
      </c>
    </row>
    <row r="7252" spans="2:8">
      <c r="B7252" t="s">
        <v>11043</v>
      </c>
      <c r="C7252" t="s">
        <v>11044</v>
      </c>
      <c r="D7252">
        <v>1</v>
      </c>
      <c r="E7252" s="160">
        <v>45568</v>
      </c>
      <c r="F7252" s="160">
        <v>45570</v>
      </c>
      <c r="G7252" s="160">
        <v>45887</v>
      </c>
      <c r="H7252" s="160">
        <v>45888</v>
      </c>
    </row>
    <row r="7253" spans="2:8">
      <c r="B7253" t="s">
        <v>11045</v>
      </c>
      <c r="C7253" t="s">
        <v>7823</v>
      </c>
      <c r="D7253">
        <v>1</v>
      </c>
      <c r="E7253" s="160">
        <v>45561</v>
      </c>
      <c r="F7253" s="160">
        <v>45564</v>
      </c>
      <c r="G7253" s="160">
        <v>45795</v>
      </c>
      <c r="H7253" s="160">
        <v>45822</v>
      </c>
    </row>
    <row r="7254" spans="2:8">
      <c r="B7254" t="s">
        <v>11046</v>
      </c>
      <c r="C7254" t="s">
        <v>11047</v>
      </c>
      <c r="D7254">
        <v>1</v>
      </c>
      <c r="E7254" s="160">
        <v>45571</v>
      </c>
      <c r="F7254" s="160">
        <v>45572</v>
      </c>
      <c r="G7254" s="160">
        <v>45889</v>
      </c>
      <c r="H7254" s="160">
        <v>45890</v>
      </c>
    </row>
    <row r="7255" spans="2:8">
      <c r="B7255" t="s">
        <v>11048</v>
      </c>
      <c r="C7255" t="s">
        <v>7824</v>
      </c>
      <c r="D7255">
        <v>1</v>
      </c>
      <c r="E7255" s="160">
        <v>45565</v>
      </c>
      <c r="F7255" s="160">
        <v>45567</v>
      </c>
      <c r="G7255" s="160">
        <v>45802</v>
      </c>
      <c r="H7255" s="160">
        <v>45829</v>
      </c>
    </row>
    <row r="7256" spans="2:8">
      <c r="B7256" t="s">
        <v>11049</v>
      </c>
      <c r="C7256" t="s">
        <v>11050</v>
      </c>
      <c r="D7256">
        <v>1</v>
      </c>
      <c r="E7256" s="160">
        <v>45573</v>
      </c>
      <c r="F7256" s="160">
        <v>45574</v>
      </c>
      <c r="G7256" s="160"/>
      <c r="H7256" s="160"/>
    </row>
    <row r="7257" spans="2:8">
      <c r="B7257" t="s">
        <v>11051</v>
      </c>
      <c r="C7257" t="s">
        <v>7825</v>
      </c>
      <c r="D7257">
        <v>1</v>
      </c>
      <c r="E7257" s="160">
        <v>45575</v>
      </c>
      <c r="F7257" s="160">
        <v>45577</v>
      </c>
      <c r="G7257" s="160"/>
      <c r="H7257" s="160"/>
    </row>
    <row r="7258" spans="2:8">
      <c r="B7258" t="s">
        <v>11052</v>
      </c>
      <c r="C7258" t="s">
        <v>7826</v>
      </c>
      <c r="D7258">
        <v>1</v>
      </c>
      <c r="E7258" s="160">
        <v>45578</v>
      </c>
      <c r="F7258" s="160">
        <v>45579</v>
      </c>
      <c r="G7258" s="160"/>
      <c r="H7258" s="160"/>
    </row>
    <row r="7259" spans="2:8">
      <c r="B7259" t="s">
        <v>2079</v>
      </c>
      <c r="C7259" t="s">
        <v>8387</v>
      </c>
      <c r="D7259">
        <v>1</v>
      </c>
      <c r="E7259" s="160">
        <v>45539</v>
      </c>
      <c r="F7259" s="160">
        <v>45540</v>
      </c>
      <c r="G7259" s="160">
        <v>45757</v>
      </c>
      <c r="H7259" s="160">
        <v>45775</v>
      </c>
    </row>
    <row r="7260" spans="2:8">
      <c r="B7260" t="s">
        <v>2103</v>
      </c>
      <c r="C7260" t="s">
        <v>6915</v>
      </c>
      <c r="D7260">
        <v>1</v>
      </c>
      <c r="E7260" s="160">
        <v>45542</v>
      </c>
      <c r="F7260" s="160">
        <v>45543</v>
      </c>
      <c r="G7260" s="160">
        <v>45823</v>
      </c>
      <c r="H7260" s="160">
        <v>45840</v>
      </c>
    </row>
    <row r="7261" spans="2:8">
      <c r="B7261" t="s">
        <v>2131</v>
      </c>
      <c r="C7261" t="s">
        <v>6916</v>
      </c>
      <c r="D7261">
        <v>1</v>
      </c>
      <c r="E7261" s="160">
        <v>45561</v>
      </c>
      <c r="F7261" s="160">
        <v>45563</v>
      </c>
      <c r="G7261" s="160">
        <v>45826</v>
      </c>
      <c r="H7261" s="160">
        <v>45844</v>
      </c>
    </row>
    <row r="7262" spans="2:8">
      <c r="B7262" t="s">
        <v>11053</v>
      </c>
      <c r="C7262" t="s">
        <v>11054</v>
      </c>
      <c r="D7262">
        <v>1</v>
      </c>
      <c r="E7262" s="160">
        <v>45575</v>
      </c>
      <c r="F7262" s="160">
        <v>45577</v>
      </c>
      <c r="G7262" s="160"/>
      <c r="H7262" s="160"/>
    </row>
    <row r="7263" spans="2:8">
      <c r="B7263" t="s">
        <v>2146</v>
      </c>
      <c r="C7263" t="s">
        <v>6917</v>
      </c>
      <c r="D7263">
        <v>1</v>
      </c>
      <c r="E7263" s="160">
        <v>45578</v>
      </c>
      <c r="F7263" s="160">
        <v>45579</v>
      </c>
      <c r="G7263" s="160"/>
      <c r="H7263" s="160"/>
    </row>
    <row r="7264" spans="2:8" ht="14.45" customHeight="1">
      <c r="B7264" t="s">
        <v>2155</v>
      </c>
      <c r="C7264" t="s">
        <v>6918</v>
      </c>
      <c r="D7264">
        <v>1</v>
      </c>
      <c r="E7264" s="160">
        <v>45580</v>
      </c>
      <c r="F7264" s="160">
        <v>45581</v>
      </c>
      <c r="G7264" s="160"/>
      <c r="H7264" s="160"/>
    </row>
    <row r="7265" spans="2:8" ht="14.45" customHeight="1">
      <c r="B7265" t="s">
        <v>11055</v>
      </c>
      <c r="C7265" t="s">
        <v>8487</v>
      </c>
      <c r="D7265">
        <v>1</v>
      </c>
      <c r="E7265" s="160">
        <v>45579</v>
      </c>
      <c r="F7265" s="160">
        <v>45580</v>
      </c>
      <c r="G7265" s="160">
        <v>45885</v>
      </c>
      <c r="H7265" s="160"/>
    </row>
    <row r="7266" spans="2:8" ht="14.45" customHeight="1">
      <c r="B7266" t="s">
        <v>11056</v>
      </c>
      <c r="C7266" t="s">
        <v>8333</v>
      </c>
      <c r="D7266">
        <v>1</v>
      </c>
      <c r="E7266" s="160">
        <v>45581</v>
      </c>
      <c r="F7266" s="160">
        <v>45582</v>
      </c>
      <c r="G7266" s="160">
        <v>45887</v>
      </c>
      <c r="H7266" s="160"/>
    </row>
    <row r="7267" spans="2:8" ht="14.45" customHeight="1">
      <c r="B7267" t="s">
        <v>11057</v>
      </c>
      <c r="C7267" t="s">
        <v>8334</v>
      </c>
      <c r="D7267">
        <v>1</v>
      </c>
      <c r="E7267" s="160">
        <v>45584</v>
      </c>
      <c r="F7267" s="160">
        <v>45585</v>
      </c>
      <c r="G7267" s="160"/>
      <c r="H7267" s="160"/>
    </row>
    <row r="7268" spans="2:8">
      <c r="B7268" t="s">
        <v>11058</v>
      </c>
      <c r="C7268" t="s">
        <v>8335</v>
      </c>
      <c r="D7268">
        <v>1</v>
      </c>
      <c r="E7268" s="160">
        <v>45586</v>
      </c>
      <c r="F7268" s="160">
        <v>45587</v>
      </c>
      <c r="G7268" s="160"/>
      <c r="H7268" s="160"/>
    </row>
    <row r="7269" spans="2:8">
      <c r="B7269" t="s">
        <v>11059</v>
      </c>
      <c r="C7269" t="s">
        <v>8336</v>
      </c>
      <c r="D7269">
        <v>1</v>
      </c>
      <c r="E7269" s="160">
        <v>45588</v>
      </c>
      <c r="F7269" s="160">
        <v>45589</v>
      </c>
      <c r="G7269" s="160"/>
      <c r="H7269" s="160"/>
    </row>
    <row r="7270" spans="2:8">
      <c r="B7270" t="s">
        <v>2104</v>
      </c>
      <c r="C7270" t="s">
        <v>8388</v>
      </c>
      <c r="D7270">
        <v>1</v>
      </c>
      <c r="E7270" s="160">
        <v>45564</v>
      </c>
      <c r="F7270" s="160">
        <v>45565</v>
      </c>
      <c r="G7270" s="160">
        <v>45826</v>
      </c>
      <c r="H7270" s="160">
        <v>45844</v>
      </c>
    </row>
    <row r="7271" spans="2:8">
      <c r="B7271" t="s">
        <v>11060</v>
      </c>
      <c r="C7271" t="s">
        <v>11061</v>
      </c>
      <c r="D7271">
        <v>1</v>
      </c>
      <c r="E7271" s="160">
        <v>45566</v>
      </c>
      <c r="F7271" s="160">
        <v>45567</v>
      </c>
      <c r="G7271" s="160">
        <v>45885</v>
      </c>
      <c r="H7271" s="160">
        <v>45886</v>
      </c>
    </row>
    <row r="7272" spans="2:8">
      <c r="B7272" t="s">
        <v>2132</v>
      </c>
      <c r="C7272" t="s">
        <v>6919</v>
      </c>
      <c r="D7272">
        <v>1</v>
      </c>
      <c r="E7272" s="160">
        <v>45568</v>
      </c>
      <c r="F7272" s="160">
        <v>45570</v>
      </c>
      <c r="G7272" s="160">
        <v>45887</v>
      </c>
      <c r="H7272" s="160">
        <v>45888</v>
      </c>
    </row>
    <row r="7273" spans="2:8" ht="14.45" customHeight="1">
      <c r="B7273" t="s">
        <v>2147</v>
      </c>
      <c r="C7273" t="s">
        <v>6920</v>
      </c>
      <c r="D7273">
        <v>1</v>
      </c>
      <c r="E7273" s="160">
        <v>45571</v>
      </c>
      <c r="F7273" s="160">
        <v>45572</v>
      </c>
      <c r="G7273" s="160"/>
      <c r="H7273" s="160"/>
    </row>
    <row r="7274" spans="2:8" ht="14.45" customHeight="1">
      <c r="B7274" t="s">
        <v>2156</v>
      </c>
      <c r="C7274" t="s">
        <v>6921</v>
      </c>
      <c r="D7274">
        <v>1</v>
      </c>
      <c r="E7274" s="160">
        <v>45573</v>
      </c>
      <c r="F7274" s="160">
        <v>45574</v>
      </c>
      <c r="G7274" s="160"/>
      <c r="H7274" s="160"/>
    </row>
    <row r="7275" spans="2:8" ht="14.45" customHeight="1">
      <c r="B7275" t="s">
        <v>2181</v>
      </c>
      <c r="C7275" t="s">
        <v>6922</v>
      </c>
      <c r="D7275">
        <v>1</v>
      </c>
      <c r="E7275" s="160">
        <v>45575</v>
      </c>
      <c r="F7275" s="160">
        <v>45577</v>
      </c>
      <c r="G7275" s="160"/>
      <c r="H7275" s="160"/>
    </row>
    <row r="7276" spans="2:8" ht="14.45" customHeight="1">
      <c r="B7276" t="s">
        <v>11062</v>
      </c>
      <c r="C7276" t="s">
        <v>8488</v>
      </c>
      <c r="D7276">
        <v>1</v>
      </c>
      <c r="E7276" s="160">
        <v>45581</v>
      </c>
      <c r="F7276" s="160">
        <v>45582</v>
      </c>
      <c r="G7276" s="160">
        <v>45887</v>
      </c>
      <c r="H7276" s="160">
        <v>45888</v>
      </c>
    </row>
    <row r="7277" spans="2:8">
      <c r="B7277" t="s">
        <v>11063</v>
      </c>
      <c r="C7277" t="s">
        <v>8337</v>
      </c>
      <c r="D7277">
        <v>1</v>
      </c>
      <c r="E7277" s="160">
        <v>45584</v>
      </c>
      <c r="F7277" s="160">
        <v>45585</v>
      </c>
      <c r="G7277" s="160">
        <v>45889</v>
      </c>
      <c r="H7277" s="160">
        <v>45890</v>
      </c>
    </row>
    <row r="7278" spans="2:8">
      <c r="B7278" t="s">
        <v>11064</v>
      </c>
      <c r="C7278" t="s">
        <v>8338</v>
      </c>
      <c r="D7278">
        <v>1</v>
      </c>
      <c r="E7278" s="160">
        <v>45586</v>
      </c>
      <c r="F7278" s="160">
        <v>45587</v>
      </c>
      <c r="G7278" s="160"/>
      <c r="H7278" s="160"/>
    </row>
    <row r="7279" spans="2:8">
      <c r="B7279" t="s">
        <v>11065</v>
      </c>
      <c r="C7279" t="s">
        <v>8339</v>
      </c>
      <c r="D7279">
        <v>1</v>
      </c>
      <c r="E7279" s="160">
        <v>45588</v>
      </c>
      <c r="F7279" s="160">
        <v>45589</v>
      </c>
      <c r="G7279" s="160"/>
      <c r="H7279" s="160"/>
    </row>
    <row r="7280" spans="2:8">
      <c r="B7280" t="s">
        <v>11066</v>
      </c>
      <c r="C7280" t="s">
        <v>8340</v>
      </c>
      <c r="D7280">
        <v>1</v>
      </c>
      <c r="E7280" s="160">
        <v>45591</v>
      </c>
      <c r="F7280" s="160">
        <v>45592</v>
      </c>
      <c r="G7280" s="160"/>
      <c r="H7280" s="160"/>
    </row>
    <row r="7281" spans="2:8">
      <c r="B7281" t="s">
        <v>2493</v>
      </c>
      <c r="C7281" t="s">
        <v>2494</v>
      </c>
      <c r="D7281">
        <v>1</v>
      </c>
      <c r="E7281" s="160">
        <v>45584</v>
      </c>
      <c r="F7281" s="160">
        <v>45586</v>
      </c>
      <c r="G7281" s="160"/>
      <c r="H7281" s="160"/>
    </row>
    <row r="7282" spans="2:8">
      <c r="B7282" t="s">
        <v>2520</v>
      </c>
      <c r="C7282" t="s">
        <v>6923</v>
      </c>
      <c r="D7282">
        <v>1</v>
      </c>
      <c r="E7282" s="160">
        <v>45587</v>
      </c>
      <c r="F7282" s="160">
        <v>45591</v>
      </c>
      <c r="G7282" s="160"/>
      <c r="H7282" s="160"/>
    </row>
    <row r="7283" spans="2:8">
      <c r="B7283" t="s">
        <v>2569</v>
      </c>
      <c r="C7283" t="s">
        <v>6924</v>
      </c>
      <c r="D7283">
        <v>1</v>
      </c>
      <c r="E7283" s="160">
        <v>45592</v>
      </c>
      <c r="F7283" s="160">
        <v>45595</v>
      </c>
      <c r="G7283" s="160"/>
      <c r="H7283" s="160"/>
    </row>
    <row r="7284" spans="2:8" ht="14.45" customHeight="1">
      <c r="B7284" t="s">
        <v>2595</v>
      </c>
      <c r="C7284" t="s">
        <v>2596</v>
      </c>
      <c r="D7284">
        <v>1</v>
      </c>
      <c r="E7284" s="160">
        <v>45596</v>
      </c>
      <c r="F7284" s="160">
        <v>45599</v>
      </c>
      <c r="G7284" s="160"/>
      <c r="H7284" s="160"/>
    </row>
    <row r="7285" spans="2:8" ht="14.45" customHeight="1">
      <c r="B7285" t="s">
        <v>2521</v>
      </c>
      <c r="C7285" t="s">
        <v>2522</v>
      </c>
      <c r="D7285">
        <v>1</v>
      </c>
      <c r="E7285" s="160">
        <v>45587</v>
      </c>
      <c r="F7285" s="160">
        <v>45589</v>
      </c>
      <c r="G7285" s="160"/>
      <c r="H7285" s="160"/>
    </row>
    <row r="7286" spans="2:8">
      <c r="B7286" t="s">
        <v>2545</v>
      </c>
      <c r="C7286" t="s">
        <v>6925</v>
      </c>
      <c r="D7286">
        <v>1</v>
      </c>
      <c r="E7286" s="160">
        <v>45591</v>
      </c>
      <c r="F7286" s="160">
        <v>45594</v>
      </c>
      <c r="G7286" s="160"/>
      <c r="H7286" s="160"/>
    </row>
    <row r="7287" spans="2:8" ht="14.45" customHeight="1">
      <c r="B7287" t="s">
        <v>2592</v>
      </c>
      <c r="C7287" t="s">
        <v>6926</v>
      </c>
      <c r="D7287">
        <v>1</v>
      </c>
      <c r="E7287" s="160">
        <v>45595</v>
      </c>
      <c r="F7287" s="160">
        <v>45599</v>
      </c>
      <c r="G7287" s="160"/>
      <c r="H7287" s="160"/>
    </row>
    <row r="7288" spans="2:8">
      <c r="B7288" t="s">
        <v>2617</v>
      </c>
      <c r="C7288" t="s">
        <v>2618</v>
      </c>
      <c r="D7288">
        <v>1</v>
      </c>
      <c r="E7288" s="160">
        <v>45600</v>
      </c>
      <c r="F7288" s="160">
        <v>45602</v>
      </c>
      <c r="G7288" s="160"/>
      <c r="H7288" s="160"/>
    </row>
    <row r="7289" spans="2:8">
      <c r="B7289" t="s">
        <v>11067</v>
      </c>
      <c r="C7289" t="s">
        <v>8489</v>
      </c>
      <c r="D7289">
        <v>1</v>
      </c>
      <c r="E7289" s="160">
        <v>45584</v>
      </c>
      <c r="F7289" s="160">
        <v>45589</v>
      </c>
      <c r="G7289" s="160"/>
      <c r="H7289" s="160"/>
    </row>
    <row r="7290" spans="2:8">
      <c r="B7290" t="s">
        <v>3845</v>
      </c>
      <c r="C7290" t="s">
        <v>3846</v>
      </c>
      <c r="D7290">
        <v>1</v>
      </c>
      <c r="E7290" s="160">
        <v>45658</v>
      </c>
      <c r="F7290" s="160">
        <v>45659</v>
      </c>
      <c r="G7290" s="160"/>
      <c r="H7290" s="160"/>
    </row>
    <row r="7291" spans="2:8">
      <c r="B7291" t="s">
        <v>3899</v>
      </c>
      <c r="C7291" t="s">
        <v>3900</v>
      </c>
      <c r="D7291">
        <v>1</v>
      </c>
      <c r="E7291" s="160">
        <v>45661</v>
      </c>
      <c r="F7291" s="160">
        <v>45664</v>
      </c>
      <c r="G7291" s="160"/>
      <c r="H7291" s="160"/>
    </row>
    <row r="7292" spans="2:8" ht="14.45" customHeight="1">
      <c r="B7292" t="s">
        <v>3977</v>
      </c>
      <c r="C7292" t="s">
        <v>3978</v>
      </c>
      <c r="D7292">
        <v>1</v>
      </c>
      <c r="E7292" s="160">
        <v>45665</v>
      </c>
      <c r="F7292" s="160">
        <v>45669</v>
      </c>
      <c r="G7292" s="160"/>
      <c r="H7292" s="160"/>
    </row>
    <row r="7293" spans="2:8" ht="14.45" customHeight="1">
      <c r="B7293" t="s">
        <v>4027</v>
      </c>
      <c r="C7293" t="s">
        <v>4028</v>
      </c>
      <c r="D7293">
        <v>1</v>
      </c>
      <c r="E7293" s="160">
        <v>45670</v>
      </c>
      <c r="F7293" s="160">
        <v>45671</v>
      </c>
      <c r="G7293" s="160"/>
      <c r="H7293" s="160"/>
    </row>
    <row r="7294" spans="2:8" ht="14.45" customHeight="1">
      <c r="B7294" t="s">
        <v>3901</v>
      </c>
      <c r="C7294" t="s">
        <v>3902</v>
      </c>
      <c r="D7294">
        <v>1</v>
      </c>
      <c r="E7294" s="160">
        <v>45672</v>
      </c>
      <c r="F7294" s="160">
        <v>45673</v>
      </c>
      <c r="G7294" s="160"/>
      <c r="H7294" s="160"/>
    </row>
    <row r="7295" spans="2:8" ht="14.45" customHeight="1">
      <c r="B7295" t="s">
        <v>3997</v>
      </c>
      <c r="C7295" t="s">
        <v>3998</v>
      </c>
      <c r="D7295">
        <v>1</v>
      </c>
      <c r="E7295" s="160">
        <v>45675</v>
      </c>
      <c r="F7295" s="160">
        <v>45676</v>
      </c>
      <c r="G7295" s="160"/>
      <c r="H7295" s="160"/>
    </row>
    <row r="7296" spans="2:8" ht="14.45" customHeight="1">
      <c r="B7296" t="s">
        <v>4076</v>
      </c>
      <c r="C7296" t="s">
        <v>4077</v>
      </c>
      <c r="D7296">
        <v>1</v>
      </c>
      <c r="E7296" s="160">
        <v>45678</v>
      </c>
      <c r="F7296" s="160">
        <v>45679</v>
      </c>
      <c r="G7296" s="160"/>
      <c r="H7296" s="160"/>
    </row>
    <row r="7297" spans="2:8" ht="14.45" customHeight="1">
      <c r="B7297" t="s">
        <v>2495</v>
      </c>
      <c r="C7297" t="s">
        <v>2496</v>
      </c>
      <c r="D7297">
        <v>1</v>
      </c>
      <c r="E7297" s="160">
        <v>45603</v>
      </c>
      <c r="F7297" s="160">
        <v>45608</v>
      </c>
      <c r="G7297" s="160">
        <v>45876</v>
      </c>
      <c r="H7297" s="160"/>
    </row>
    <row r="7298" spans="2:8" ht="14.45" customHeight="1">
      <c r="B7298" t="s">
        <v>2523</v>
      </c>
      <c r="C7298" t="s">
        <v>2524</v>
      </c>
      <c r="D7298">
        <v>1</v>
      </c>
      <c r="E7298" s="160">
        <v>45609</v>
      </c>
      <c r="F7298" s="160">
        <v>45614</v>
      </c>
      <c r="G7298" s="160">
        <v>45882</v>
      </c>
      <c r="H7298" s="160"/>
    </row>
    <row r="7299" spans="2:8" ht="14.45" customHeight="1">
      <c r="B7299" t="s">
        <v>2570</v>
      </c>
      <c r="C7299" t="s">
        <v>2571</v>
      </c>
      <c r="D7299">
        <v>1</v>
      </c>
      <c r="E7299" s="160">
        <v>45615</v>
      </c>
      <c r="F7299" s="160">
        <v>45624</v>
      </c>
      <c r="G7299" s="160">
        <v>45887</v>
      </c>
      <c r="H7299" s="160"/>
    </row>
    <row r="7300" spans="2:8" ht="14.45" customHeight="1">
      <c r="B7300" t="s">
        <v>2626</v>
      </c>
      <c r="C7300" t="s">
        <v>2627</v>
      </c>
      <c r="D7300">
        <v>1</v>
      </c>
      <c r="E7300" s="160">
        <v>45626</v>
      </c>
      <c r="F7300" s="160">
        <v>45631</v>
      </c>
      <c r="G7300" s="160">
        <v>45899</v>
      </c>
      <c r="H7300" s="160"/>
    </row>
    <row r="7301" spans="2:8" ht="14.45" customHeight="1">
      <c r="B7301" t="s">
        <v>2665</v>
      </c>
      <c r="C7301" t="s">
        <v>2666</v>
      </c>
      <c r="D7301">
        <v>1</v>
      </c>
      <c r="E7301" s="160">
        <v>45633</v>
      </c>
      <c r="F7301" s="160">
        <v>45638</v>
      </c>
      <c r="G7301" s="160">
        <v>45875</v>
      </c>
      <c r="H7301" s="160"/>
    </row>
    <row r="7302" spans="2:8">
      <c r="B7302" t="s">
        <v>11068</v>
      </c>
      <c r="C7302" t="s">
        <v>8341</v>
      </c>
      <c r="D7302">
        <v>1</v>
      </c>
      <c r="E7302" s="160">
        <v>45609</v>
      </c>
      <c r="F7302" s="160">
        <v>45610</v>
      </c>
      <c r="G7302" s="160"/>
      <c r="H7302" s="160"/>
    </row>
    <row r="7303" spans="2:8">
      <c r="B7303" t="s">
        <v>11069</v>
      </c>
      <c r="C7303" t="s">
        <v>8342</v>
      </c>
      <c r="D7303">
        <v>1</v>
      </c>
      <c r="E7303" s="160">
        <v>45612</v>
      </c>
      <c r="F7303" s="160">
        <v>45613</v>
      </c>
      <c r="G7303" s="160"/>
      <c r="H7303" s="160"/>
    </row>
    <row r="7304" spans="2:8">
      <c r="B7304" t="s">
        <v>11070</v>
      </c>
      <c r="C7304" t="s">
        <v>8343</v>
      </c>
      <c r="D7304">
        <v>1</v>
      </c>
      <c r="E7304" s="160">
        <v>45614</v>
      </c>
      <c r="F7304" s="160">
        <v>45615</v>
      </c>
      <c r="G7304" s="160"/>
      <c r="H7304" s="160"/>
    </row>
    <row r="7305" spans="2:8">
      <c r="B7305" t="s">
        <v>11071</v>
      </c>
      <c r="C7305" t="s">
        <v>8344</v>
      </c>
      <c r="D7305">
        <v>1</v>
      </c>
      <c r="E7305" s="160">
        <v>45616</v>
      </c>
      <c r="F7305" s="160">
        <v>45617</v>
      </c>
      <c r="G7305" s="160"/>
      <c r="H7305" s="160"/>
    </row>
    <row r="7306" spans="2:8">
      <c r="B7306" t="s">
        <v>11072</v>
      </c>
      <c r="C7306" t="s">
        <v>8345</v>
      </c>
      <c r="D7306">
        <v>1</v>
      </c>
      <c r="E7306" s="160">
        <v>45633</v>
      </c>
      <c r="F7306" s="160">
        <v>45634</v>
      </c>
      <c r="G7306" s="160"/>
      <c r="H7306" s="160"/>
    </row>
    <row r="7307" spans="2:8">
      <c r="B7307" t="s">
        <v>2572</v>
      </c>
      <c r="C7307" t="s">
        <v>2573</v>
      </c>
      <c r="D7307">
        <v>1</v>
      </c>
      <c r="E7307" s="160">
        <v>45626</v>
      </c>
      <c r="F7307" s="160">
        <v>45627</v>
      </c>
      <c r="G7307" s="160"/>
      <c r="H7307" s="160"/>
    </row>
    <row r="7308" spans="2:8">
      <c r="B7308" t="s">
        <v>2599</v>
      </c>
      <c r="C7308" t="s">
        <v>2600</v>
      </c>
      <c r="D7308">
        <v>1</v>
      </c>
      <c r="E7308" s="160">
        <v>45630</v>
      </c>
      <c r="F7308" s="160">
        <v>45631</v>
      </c>
      <c r="G7308" s="160"/>
      <c r="H7308" s="160"/>
    </row>
    <row r="7309" spans="2:8">
      <c r="B7309" t="s">
        <v>2597</v>
      </c>
      <c r="C7309" t="s">
        <v>2598</v>
      </c>
      <c r="D7309">
        <v>1</v>
      </c>
      <c r="E7309" s="160">
        <v>45609</v>
      </c>
      <c r="F7309" s="160">
        <v>45614</v>
      </c>
      <c r="G7309" s="160">
        <v>45882</v>
      </c>
      <c r="H7309" s="160">
        <v>45887</v>
      </c>
    </row>
    <row r="7310" spans="2:8">
      <c r="B7310" t="s">
        <v>2663</v>
      </c>
      <c r="C7310" t="s">
        <v>2664</v>
      </c>
      <c r="D7310">
        <v>1</v>
      </c>
      <c r="E7310" s="160">
        <v>45615</v>
      </c>
      <c r="F7310" s="160">
        <v>45620</v>
      </c>
      <c r="G7310" s="160">
        <v>45887</v>
      </c>
      <c r="H7310" s="160">
        <v>45892</v>
      </c>
    </row>
    <row r="7311" spans="2:8">
      <c r="B7311" t="s">
        <v>2781</v>
      </c>
      <c r="C7311" t="s">
        <v>2782</v>
      </c>
      <c r="D7311">
        <v>1</v>
      </c>
      <c r="E7311" s="160">
        <v>45621</v>
      </c>
      <c r="F7311" s="160">
        <v>45630</v>
      </c>
      <c r="G7311" s="160">
        <v>45893</v>
      </c>
      <c r="H7311" s="160">
        <v>45899</v>
      </c>
    </row>
    <row r="7312" spans="2:8">
      <c r="B7312" t="s">
        <v>3063</v>
      </c>
      <c r="C7312" t="s">
        <v>3064</v>
      </c>
      <c r="D7312">
        <v>1</v>
      </c>
      <c r="E7312" s="160">
        <v>45631</v>
      </c>
      <c r="F7312" s="160">
        <v>45637</v>
      </c>
      <c r="G7312" s="160">
        <v>45895</v>
      </c>
      <c r="H7312" s="160">
        <v>45900</v>
      </c>
    </row>
    <row r="7313" spans="2:8">
      <c r="B7313" t="s">
        <v>3290</v>
      </c>
      <c r="C7313" t="s">
        <v>3291</v>
      </c>
      <c r="D7313">
        <v>1</v>
      </c>
      <c r="E7313" s="160">
        <v>45647</v>
      </c>
      <c r="F7313" s="160">
        <v>45652</v>
      </c>
      <c r="G7313" s="160">
        <v>45899</v>
      </c>
      <c r="H7313" s="160"/>
    </row>
    <row r="7314" spans="2:8">
      <c r="B7314" t="s">
        <v>2783</v>
      </c>
      <c r="C7314" t="s">
        <v>2784</v>
      </c>
      <c r="D7314">
        <v>1</v>
      </c>
      <c r="E7314" s="160">
        <v>45631</v>
      </c>
      <c r="F7314" s="160">
        <v>45633</v>
      </c>
      <c r="G7314" s="160"/>
      <c r="H7314" s="160"/>
    </row>
    <row r="7315" spans="2:8">
      <c r="B7315" t="s">
        <v>2850</v>
      </c>
      <c r="C7315" t="s">
        <v>2851</v>
      </c>
      <c r="D7315">
        <v>1</v>
      </c>
      <c r="E7315" s="160">
        <v>45634</v>
      </c>
      <c r="F7315" s="160">
        <v>45635</v>
      </c>
      <c r="G7315" s="160"/>
      <c r="H7315" s="160"/>
    </row>
    <row r="7316" spans="2:8">
      <c r="B7316" t="s">
        <v>3065</v>
      </c>
      <c r="C7316" t="s">
        <v>3066</v>
      </c>
      <c r="D7316">
        <v>1</v>
      </c>
      <c r="E7316" s="160">
        <v>45640</v>
      </c>
      <c r="F7316" s="160">
        <v>45641</v>
      </c>
      <c r="G7316" s="160"/>
      <c r="H7316" s="160"/>
    </row>
    <row r="7317" spans="2:8">
      <c r="B7317" t="s">
        <v>3117</v>
      </c>
      <c r="C7317" t="s">
        <v>3118</v>
      </c>
      <c r="D7317">
        <v>1</v>
      </c>
      <c r="E7317" s="160">
        <v>45642</v>
      </c>
      <c r="F7317" s="160">
        <v>45643</v>
      </c>
      <c r="G7317" s="160"/>
      <c r="H7317" s="160"/>
    </row>
    <row r="7318" spans="2:8">
      <c r="B7318" t="s">
        <v>3212</v>
      </c>
      <c r="C7318" t="s">
        <v>3213</v>
      </c>
      <c r="D7318">
        <v>1</v>
      </c>
      <c r="E7318" s="160">
        <v>45644</v>
      </c>
      <c r="F7318" s="160">
        <v>45645</v>
      </c>
      <c r="G7318" s="160"/>
      <c r="H7318" s="160"/>
    </row>
    <row r="7319" spans="2:8">
      <c r="B7319" t="s">
        <v>11073</v>
      </c>
      <c r="C7319" t="s">
        <v>7866</v>
      </c>
      <c r="D7319">
        <v>1</v>
      </c>
      <c r="E7319" s="160">
        <v>45656</v>
      </c>
      <c r="F7319" s="160">
        <v>45657</v>
      </c>
      <c r="G7319" s="160"/>
      <c r="H7319" s="160"/>
    </row>
    <row r="7320" spans="2:8">
      <c r="B7320" t="s">
        <v>11074</v>
      </c>
      <c r="C7320" t="s">
        <v>7867</v>
      </c>
      <c r="D7320">
        <v>1</v>
      </c>
      <c r="E7320" s="160">
        <v>45658</v>
      </c>
      <c r="F7320" s="160">
        <v>45661</v>
      </c>
      <c r="G7320" s="160"/>
      <c r="H7320" s="160"/>
    </row>
    <row r="7321" spans="2:8">
      <c r="B7321" t="s">
        <v>11075</v>
      </c>
      <c r="C7321" t="s">
        <v>7868</v>
      </c>
      <c r="D7321">
        <v>1</v>
      </c>
      <c r="E7321" s="160">
        <v>45662</v>
      </c>
      <c r="F7321" s="160">
        <v>45663</v>
      </c>
      <c r="G7321" s="160"/>
      <c r="H7321" s="160"/>
    </row>
    <row r="7322" spans="2:8">
      <c r="B7322" t="s">
        <v>11076</v>
      </c>
      <c r="C7322" t="s">
        <v>7869</v>
      </c>
      <c r="D7322">
        <v>1</v>
      </c>
      <c r="E7322" s="160">
        <v>45664</v>
      </c>
      <c r="F7322" s="160">
        <v>45669</v>
      </c>
      <c r="G7322" s="160"/>
      <c r="H7322" s="160"/>
    </row>
    <row r="7323" spans="2:8">
      <c r="B7323" t="s">
        <v>11077</v>
      </c>
      <c r="C7323" t="s">
        <v>7870</v>
      </c>
      <c r="D7323">
        <v>1</v>
      </c>
      <c r="E7323" s="160">
        <v>45670</v>
      </c>
      <c r="F7323" s="160">
        <v>45675</v>
      </c>
      <c r="G7323" s="160"/>
      <c r="H7323" s="160"/>
    </row>
    <row r="7324" spans="2:8">
      <c r="B7324" t="s">
        <v>11078</v>
      </c>
      <c r="C7324" t="s">
        <v>7871</v>
      </c>
      <c r="D7324">
        <v>1</v>
      </c>
      <c r="E7324" s="160">
        <v>45662</v>
      </c>
      <c r="F7324" s="160">
        <v>45663</v>
      </c>
      <c r="G7324" s="160"/>
      <c r="H7324" s="160"/>
    </row>
    <row r="7325" spans="2:8">
      <c r="B7325" t="s">
        <v>11079</v>
      </c>
      <c r="C7325" t="s">
        <v>7872</v>
      </c>
      <c r="D7325">
        <v>1</v>
      </c>
      <c r="E7325" s="160">
        <v>45664</v>
      </c>
      <c r="F7325" s="160">
        <v>45665</v>
      </c>
      <c r="G7325" s="160"/>
      <c r="H7325" s="160"/>
    </row>
    <row r="7326" spans="2:8">
      <c r="B7326" t="s">
        <v>4277</v>
      </c>
      <c r="C7326" t="s">
        <v>4278</v>
      </c>
      <c r="D7326">
        <v>1</v>
      </c>
      <c r="E7326" s="160">
        <v>45658</v>
      </c>
      <c r="F7326" s="160">
        <v>45659</v>
      </c>
      <c r="G7326" s="160"/>
      <c r="H7326" s="160"/>
    </row>
    <row r="7327" spans="2:8">
      <c r="B7327" t="s">
        <v>4325</v>
      </c>
      <c r="C7327" t="s">
        <v>4326</v>
      </c>
      <c r="D7327">
        <v>1</v>
      </c>
      <c r="E7327" s="160">
        <v>45661</v>
      </c>
      <c r="F7327" s="160">
        <v>45662</v>
      </c>
      <c r="G7327" s="160"/>
      <c r="H7327" s="160"/>
    </row>
    <row r="7328" spans="2:8">
      <c r="B7328" t="s">
        <v>4369</v>
      </c>
      <c r="C7328" t="s">
        <v>4370</v>
      </c>
      <c r="D7328">
        <v>1</v>
      </c>
      <c r="E7328" s="160">
        <v>45663</v>
      </c>
      <c r="F7328" s="160">
        <v>45664</v>
      </c>
      <c r="G7328" s="160"/>
      <c r="H7328" s="160"/>
    </row>
    <row r="7329" spans="2:8">
      <c r="B7329" t="s">
        <v>4413</v>
      </c>
      <c r="C7329" t="s">
        <v>4414</v>
      </c>
      <c r="D7329">
        <v>1</v>
      </c>
      <c r="E7329" s="160">
        <v>45665</v>
      </c>
      <c r="F7329" s="160">
        <v>45666</v>
      </c>
      <c r="G7329" s="160"/>
      <c r="H7329" s="160"/>
    </row>
    <row r="7330" spans="2:8">
      <c r="B7330" t="s">
        <v>11080</v>
      </c>
      <c r="C7330" t="s">
        <v>7873</v>
      </c>
      <c r="D7330">
        <v>1</v>
      </c>
      <c r="E7330" s="160">
        <v>45661</v>
      </c>
      <c r="F7330" s="160">
        <v>45662</v>
      </c>
      <c r="G7330" s="160"/>
      <c r="H7330" s="160"/>
    </row>
    <row r="7331" spans="2:8">
      <c r="B7331" t="s">
        <v>11081</v>
      </c>
      <c r="C7331" t="s">
        <v>7874</v>
      </c>
      <c r="D7331">
        <v>1</v>
      </c>
      <c r="E7331" s="160">
        <v>45663</v>
      </c>
      <c r="F7331" s="160">
        <v>45665</v>
      </c>
      <c r="G7331" s="160"/>
      <c r="H7331" s="160"/>
    </row>
    <row r="7332" spans="2:8">
      <c r="B7332" t="s">
        <v>11082</v>
      </c>
      <c r="C7332" t="s">
        <v>7875</v>
      </c>
      <c r="D7332">
        <v>1</v>
      </c>
      <c r="E7332" s="160">
        <v>45666</v>
      </c>
      <c r="F7332" s="160">
        <v>45668</v>
      </c>
      <c r="G7332" s="160"/>
      <c r="H7332" s="160"/>
    </row>
    <row r="7333" spans="2:8" ht="14.45" customHeight="1">
      <c r="B7333" t="s">
        <v>11083</v>
      </c>
      <c r="C7333" t="s">
        <v>7876</v>
      </c>
      <c r="D7333">
        <v>1</v>
      </c>
      <c r="E7333" s="160">
        <v>45663</v>
      </c>
      <c r="F7333" s="160">
        <v>45664</v>
      </c>
      <c r="G7333" s="160"/>
      <c r="H7333" s="160"/>
    </row>
    <row r="7334" spans="2:8" ht="14.45" customHeight="1">
      <c r="B7334" t="s">
        <v>11084</v>
      </c>
      <c r="C7334" t="s">
        <v>7877</v>
      </c>
      <c r="D7334">
        <v>1</v>
      </c>
      <c r="E7334" s="160">
        <v>45665</v>
      </c>
      <c r="F7334" s="160">
        <v>45666</v>
      </c>
      <c r="G7334" s="160"/>
      <c r="H7334" s="160"/>
    </row>
    <row r="7335" spans="2:8">
      <c r="B7335" t="s">
        <v>11085</v>
      </c>
      <c r="C7335" t="s">
        <v>7878</v>
      </c>
      <c r="D7335">
        <v>1</v>
      </c>
      <c r="E7335" s="160">
        <v>45668</v>
      </c>
      <c r="F7335" s="160">
        <v>45669</v>
      </c>
      <c r="G7335" s="160"/>
      <c r="H7335" s="160"/>
    </row>
    <row r="7336" spans="2:8">
      <c r="B7336" t="s">
        <v>1795</v>
      </c>
      <c r="C7336" t="s">
        <v>1796</v>
      </c>
      <c r="D7336">
        <v>1</v>
      </c>
      <c r="E7336" s="160">
        <v>45539</v>
      </c>
      <c r="F7336" s="160">
        <v>45542</v>
      </c>
      <c r="G7336" s="160">
        <v>45654</v>
      </c>
      <c r="H7336" s="160">
        <v>45811</v>
      </c>
    </row>
    <row r="7337" spans="2:8">
      <c r="B7337" t="s">
        <v>1995</v>
      </c>
      <c r="C7337" t="s">
        <v>1996</v>
      </c>
      <c r="D7337">
        <v>1</v>
      </c>
      <c r="E7337" s="160">
        <v>45547</v>
      </c>
      <c r="F7337" s="160">
        <v>45550</v>
      </c>
      <c r="G7337" s="160">
        <v>45658</v>
      </c>
      <c r="H7337" s="160">
        <v>45788</v>
      </c>
    </row>
    <row r="7338" spans="2:8" ht="14.45" customHeight="1">
      <c r="B7338" t="s">
        <v>2033</v>
      </c>
      <c r="C7338" t="s">
        <v>2034</v>
      </c>
      <c r="D7338">
        <v>1</v>
      </c>
      <c r="E7338" s="160">
        <v>45556</v>
      </c>
      <c r="F7338" s="160">
        <v>45559</v>
      </c>
      <c r="G7338" s="160">
        <v>45658</v>
      </c>
      <c r="H7338" s="160">
        <v>45806</v>
      </c>
    </row>
    <row r="7339" spans="2:8" ht="14.45" customHeight="1">
      <c r="B7339" t="s">
        <v>2199</v>
      </c>
      <c r="C7339" t="s">
        <v>2200</v>
      </c>
      <c r="D7339">
        <v>1</v>
      </c>
      <c r="E7339" s="160">
        <v>45567</v>
      </c>
      <c r="F7339" s="160">
        <v>45570</v>
      </c>
      <c r="G7339" s="160">
        <v>45671</v>
      </c>
      <c r="H7339" s="160">
        <v>45745</v>
      </c>
    </row>
    <row r="7340" spans="2:8" ht="14.45" customHeight="1">
      <c r="B7340" t="s">
        <v>2339</v>
      </c>
      <c r="C7340" t="s">
        <v>2340</v>
      </c>
      <c r="D7340">
        <v>1</v>
      </c>
      <c r="E7340" s="160">
        <v>45571</v>
      </c>
      <c r="F7340" s="160">
        <v>45574</v>
      </c>
      <c r="G7340" s="160">
        <v>45672</v>
      </c>
      <c r="H7340" s="160">
        <v>45820</v>
      </c>
    </row>
    <row r="7341" spans="2:8" ht="14.45" customHeight="1">
      <c r="B7341" t="s">
        <v>11086</v>
      </c>
      <c r="C7341" t="s">
        <v>11087</v>
      </c>
      <c r="D7341">
        <v>1</v>
      </c>
      <c r="E7341" s="160">
        <v>45575</v>
      </c>
      <c r="F7341" s="160">
        <v>45577</v>
      </c>
      <c r="G7341" s="160">
        <v>45887</v>
      </c>
      <c r="H7341" s="160">
        <v>45915</v>
      </c>
    </row>
    <row r="7342" spans="2:8" ht="14.45" customHeight="1">
      <c r="B7342" t="s">
        <v>1758</v>
      </c>
      <c r="C7342" t="s">
        <v>1759</v>
      </c>
      <c r="D7342">
        <v>1</v>
      </c>
      <c r="E7342" s="160">
        <v>45539</v>
      </c>
      <c r="F7342" s="160">
        <v>45546</v>
      </c>
      <c r="G7342" s="160">
        <v>45622</v>
      </c>
      <c r="H7342" s="160">
        <v>45677</v>
      </c>
    </row>
    <row r="7343" spans="2:8">
      <c r="B7343" t="s">
        <v>1797</v>
      </c>
      <c r="C7343" t="s">
        <v>1798</v>
      </c>
      <c r="D7343">
        <v>1</v>
      </c>
      <c r="E7343" s="160">
        <v>45547</v>
      </c>
      <c r="F7343" s="160">
        <v>45554</v>
      </c>
      <c r="G7343" s="160">
        <v>45642</v>
      </c>
      <c r="H7343" s="160">
        <v>45678</v>
      </c>
    </row>
    <row r="7344" spans="2:8">
      <c r="B7344" t="s">
        <v>1808</v>
      </c>
      <c r="C7344" t="s">
        <v>1809</v>
      </c>
      <c r="D7344">
        <v>1</v>
      </c>
      <c r="E7344" s="160">
        <v>45556</v>
      </c>
      <c r="F7344" s="160">
        <v>45566</v>
      </c>
      <c r="G7344" s="160">
        <v>45644</v>
      </c>
      <c r="H7344" s="160">
        <v>45690</v>
      </c>
    </row>
    <row r="7345" spans="2:8">
      <c r="B7345" t="s">
        <v>1858</v>
      </c>
      <c r="C7345" t="s">
        <v>1859</v>
      </c>
      <c r="D7345">
        <v>1</v>
      </c>
      <c r="E7345" s="160">
        <v>45567</v>
      </c>
      <c r="F7345" s="160">
        <v>45574</v>
      </c>
      <c r="G7345" s="160">
        <v>45628</v>
      </c>
      <c r="H7345" s="160">
        <v>45673</v>
      </c>
    </row>
    <row r="7346" spans="2:8">
      <c r="B7346" t="s">
        <v>1907</v>
      </c>
      <c r="C7346" t="s">
        <v>1908</v>
      </c>
      <c r="D7346">
        <v>1</v>
      </c>
      <c r="E7346" s="160">
        <v>45575</v>
      </c>
      <c r="F7346" s="160">
        <v>45587</v>
      </c>
      <c r="G7346" s="160">
        <v>45672</v>
      </c>
      <c r="H7346" s="160">
        <v>45718</v>
      </c>
    </row>
    <row r="7347" spans="2:8">
      <c r="B7347" t="s">
        <v>11088</v>
      </c>
      <c r="C7347" t="s">
        <v>11089</v>
      </c>
      <c r="D7347">
        <v>1</v>
      </c>
      <c r="E7347" s="160">
        <v>45588</v>
      </c>
      <c r="F7347" s="160">
        <v>45589</v>
      </c>
      <c r="G7347" s="160">
        <v>45889</v>
      </c>
      <c r="H7347" s="160"/>
    </row>
    <row r="7348" spans="2:8">
      <c r="B7348" t="s">
        <v>11090</v>
      </c>
      <c r="C7348" t="s">
        <v>7850</v>
      </c>
      <c r="D7348">
        <v>1</v>
      </c>
      <c r="E7348" s="160">
        <v>45539</v>
      </c>
      <c r="F7348" s="160">
        <v>45540</v>
      </c>
      <c r="G7348" s="160">
        <v>45643</v>
      </c>
      <c r="H7348" s="160">
        <v>45661</v>
      </c>
    </row>
    <row r="7349" spans="2:8">
      <c r="B7349" t="s">
        <v>11091</v>
      </c>
      <c r="C7349" t="s">
        <v>7851</v>
      </c>
      <c r="D7349">
        <v>1</v>
      </c>
      <c r="E7349" s="160">
        <v>45542</v>
      </c>
      <c r="F7349" s="160">
        <v>45543</v>
      </c>
      <c r="G7349" s="160">
        <v>45665</v>
      </c>
      <c r="H7349" s="160">
        <v>45683</v>
      </c>
    </row>
    <row r="7350" spans="2:8">
      <c r="B7350" t="s">
        <v>11092</v>
      </c>
      <c r="C7350" t="s">
        <v>1428</v>
      </c>
      <c r="D7350">
        <v>1</v>
      </c>
      <c r="E7350" s="160">
        <v>45544</v>
      </c>
      <c r="F7350" s="160">
        <v>45545</v>
      </c>
      <c r="G7350" s="160">
        <v>45672</v>
      </c>
      <c r="H7350" s="160">
        <v>45690</v>
      </c>
    </row>
    <row r="7351" spans="2:8">
      <c r="B7351" t="s">
        <v>11093</v>
      </c>
      <c r="C7351" t="s">
        <v>7852</v>
      </c>
      <c r="D7351">
        <v>1</v>
      </c>
      <c r="E7351" s="160">
        <v>45591</v>
      </c>
      <c r="F7351" s="160">
        <v>45592</v>
      </c>
      <c r="G7351" s="160"/>
      <c r="H7351" s="160"/>
    </row>
    <row r="7352" spans="2:8">
      <c r="B7352" t="s">
        <v>11094</v>
      </c>
      <c r="C7352" t="s">
        <v>7853</v>
      </c>
      <c r="D7352">
        <v>1</v>
      </c>
      <c r="E7352" s="160">
        <v>45591</v>
      </c>
      <c r="F7352" s="160">
        <v>45592</v>
      </c>
      <c r="G7352" s="160"/>
      <c r="H7352" s="160"/>
    </row>
    <row r="7353" spans="2:8">
      <c r="B7353" t="s">
        <v>11095</v>
      </c>
      <c r="C7353" t="s">
        <v>8104</v>
      </c>
      <c r="D7353">
        <v>1</v>
      </c>
      <c r="E7353" s="160">
        <v>45593</v>
      </c>
      <c r="F7353" s="160">
        <v>45594</v>
      </c>
      <c r="G7353" s="160">
        <v>45877</v>
      </c>
      <c r="H7353" s="160"/>
    </row>
    <row r="7354" spans="2:8">
      <c r="B7354" t="s">
        <v>11096</v>
      </c>
      <c r="C7354" t="s">
        <v>8105</v>
      </c>
      <c r="D7354">
        <v>1</v>
      </c>
      <c r="E7354" s="160">
        <v>45595</v>
      </c>
      <c r="F7354" s="160">
        <v>45600</v>
      </c>
      <c r="G7354" s="160">
        <v>45883</v>
      </c>
      <c r="H7354" s="160"/>
    </row>
    <row r="7355" spans="2:8">
      <c r="B7355" t="s">
        <v>11097</v>
      </c>
      <c r="C7355" t="s">
        <v>8106</v>
      </c>
      <c r="D7355">
        <v>1</v>
      </c>
      <c r="E7355" s="160">
        <v>45601</v>
      </c>
      <c r="F7355" s="160">
        <v>45606</v>
      </c>
      <c r="G7355" s="160">
        <v>45889</v>
      </c>
      <c r="H7355" s="160"/>
    </row>
    <row r="7356" spans="2:8">
      <c r="B7356" t="s">
        <v>11098</v>
      </c>
      <c r="C7356" t="s">
        <v>8107</v>
      </c>
      <c r="D7356">
        <v>1</v>
      </c>
      <c r="E7356" s="160">
        <v>45607</v>
      </c>
      <c r="F7356" s="160">
        <v>45609</v>
      </c>
      <c r="G7356" s="160"/>
      <c r="H7356" s="160"/>
    </row>
    <row r="7357" spans="2:8">
      <c r="B7357" t="s">
        <v>11099</v>
      </c>
      <c r="C7357" t="s">
        <v>8108</v>
      </c>
      <c r="D7357">
        <v>1</v>
      </c>
      <c r="E7357" s="160">
        <v>45610</v>
      </c>
      <c r="F7357" s="160">
        <v>45612</v>
      </c>
      <c r="G7357" s="160"/>
      <c r="H7357" s="160"/>
    </row>
    <row r="7358" spans="2:8">
      <c r="B7358" t="s">
        <v>3214</v>
      </c>
      <c r="C7358" t="s">
        <v>3215</v>
      </c>
      <c r="D7358">
        <v>1</v>
      </c>
      <c r="E7358" s="160">
        <v>45591</v>
      </c>
      <c r="F7358" s="160">
        <v>45593</v>
      </c>
      <c r="G7358" s="160">
        <v>45903</v>
      </c>
      <c r="H7358" s="160"/>
    </row>
    <row r="7359" spans="2:8">
      <c r="B7359" t="s">
        <v>3309</v>
      </c>
      <c r="C7359" t="s">
        <v>3310</v>
      </c>
      <c r="D7359">
        <v>1</v>
      </c>
      <c r="E7359" s="160">
        <v>45594</v>
      </c>
      <c r="F7359" s="160">
        <v>45596</v>
      </c>
      <c r="G7359" s="160">
        <v>45909</v>
      </c>
      <c r="H7359" s="160"/>
    </row>
    <row r="7360" spans="2:8">
      <c r="B7360" t="s">
        <v>3426</v>
      </c>
      <c r="C7360" t="s">
        <v>3427</v>
      </c>
      <c r="D7360">
        <v>1</v>
      </c>
      <c r="E7360" s="160">
        <v>45598</v>
      </c>
      <c r="F7360" s="160">
        <v>45601</v>
      </c>
      <c r="G7360" s="160">
        <v>45913</v>
      </c>
      <c r="H7360" s="160"/>
    </row>
    <row r="7361" spans="2:8">
      <c r="B7361" t="s">
        <v>3507</v>
      </c>
      <c r="C7361" t="s">
        <v>3508</v>
      </c>
      <c r="D7361">
        <v>1</v>
      </c>
      <c r="E7361" s="160">
        <v>45602</v>
      </c>
      <c r="F7361" s="160">
        <v>45606</v>
      </c>
      <c r="G7361" s="160"/>
      <c r="H7361" s="160"/>
    </row>
    <row r="7362" spans="2:8">
      <c r="B7362" t="s">
        <v>3608</v>
      </c>
      <c r="C7362" t="s">
        <v>3609</v>
      </c>
      <c r="D7362">
        <v>1</v>
      </c>
      <c r="E7362" s="160">
        <v>45642</v>
      </c>
      <c r="F7362" s="160">
        <v>45647</v>
      </c>
      <c r="G7362" s="160"/>
      <c r="H7362" s="160"/>
    </row>
    <row r="7363" spans="2:8">
      <c r="B7363" t="s">
        <v>3311</v>
      </c>
      <c r="C7363" t="s">
        <v>3312</v>
      </c>
      <c r="D7363">
        <v>1</v>
      </c>
      <c r="E7363" s="160">
        <v>45588</v>
      </c>
      <c r="F7363" s="160">
        <v>45589</v>
      </c>
      <c r="G7363" s="160">
        <v>45761</v>
      </c>
      <c r="H7363" s="160">
        <v>45778</v>
      </c>
    </row>
    <row r="7364" spans="2:8">
      <c r="B7364" t="s">
        <v>11100</v>
      </c>
      <c r="C7364" t="s">
        <v>11101</v>
      </c>
      <c r="D7364">
        <v>1</v>
      </c>
      <c r="E7364" s="160">
        <v>45594</v>
      </c>
      <c r="F7364" s="160">
        <v>45595</v>
      </c>
      <c r="G7364" s="160">
        <v>45871</v>
      </c>
      <c r="H7364" s="160"/>
    </row>
    <row r="7365" spans="2:8">
      <c r="B7365" t="s">
        <v>3363</v>
      </c>
      <c r="C7365" t="s">
        <v>3364</v>
      </c>
      <c r="D7365">
        <v>1</v>
      </c>
      <c r="E7365" s="160">
        <v>45591</v>
      </c>
      <c r="F7365" s="160">
        <v>45592</v>
      </c>
      <c r="G7365" s="160">
        <v>45762</v>
      </c>
      <c r="H7365" s="160">
        <v>45780</v>
      </c>
    </row>
    <row r="7366" spans="2:8">
      <c r="B7366" t="s">
        <v>11102</v>
      </c>
      <c r="C7366" t="s">
        <v>11103</v>
      </c>
      <c r="D7366">
        <v>1</v>
      </c>
      <c r="E7366" s="160">
        <v>45596</v>
      </c>
      <c r="F7366" s="160">
        <v>45598</v>
      </c>
      <c r="G7366" s="160">
        <v>45873</v>
      </c>
      <c r="H7366" s="160"/>
    </row>
    <row r="7367" spans="2:8">
      <c r="B7367" t="s">
        <v>3428</v>
      </c>
      <c r="C7367" t="s">
        <v>3429</v>
      </c>
      <c r="D7367">
        <v>1</v>
      </c>
      <c r="E7367" s="160">
        <v>45593</v>
      </c>
      <c r="F7367" s="160">
        <v>45594</v>
      </c>
      <c r="G7367" s="160">
        <v>45763</v>
      </c>
      <c r="H7367" s="160">
        <v>45781</v>
      </c>
    </row>
    <row r="7368" spans="2:8">
      <c r="B7368" t="s">
        <v>11104</v>
      </c>
      <c r="C7368" t="s">
        <v>11105</v>
      </c>
      <c r="D7368">
        <v>1</v>
      </c>
      <c r="E7368" s="160">
        <v>45599</v>
      </c>
      <c r="F7368" s="160">
        <v>45600</v>
      </c>
      <c r="G7368" s="160">
        <v>45876</v>
      </c>
      <c r="H7368" s="160"/>
    </row>
    <row r="7369" spans="2:8">
      <c r="B7369" t="s">
        <v>3468</v>
      </c>
      <c r="C7369" t="s">
        <v>3469</v>
      </c>
      <c r="D7369">
        <v>1</v>
      </c>
      <c r="E7369" s="160">
        <v>45595</v>
      </c>
      <c r="F7369" s="160">
        <v>45596</v>
      </c>
      <c r="G7369" s="160">
        <v>45824</v>
      </c>
      <c r="H7369" s="160">
        <v>45841</v>
      </c>
    </row>
    <row r="7370" spans="2:8">
      <c r="B7370" t="s">
        <v>11106</v>
      </c>
      <c r="C7370" t="s">
        <v>11107</v>
      </c>
      <c r="D7370">
        <v>1</v>
      </c>
      <c r="E7370" s="160">
        <v>45601</v>
      </c>
      <c r="F7370" s="160">
        <v>45602</v>
      </c>
      <c r="G7370" s="160">
        <v>45878</v>
      </c>
      <c r="H7370" s="160"/>
    </row>
    <row r="7371" spans="2:8">
      <c r="B7371" t="s">
        <v>3509</v>
      </c>
      <c r="C7371" t="s">
        <v>3510</v>
      </c>
      <c r="D7371">
        <v>1</v>
      </c>
      <c r="E7371" s="160">
        <v>45603</v>
      </c>
      <c r="F7371" s="160">
        <v>45605</v>
      </c>
      <c r="G7371" s="160">
        <v>45880</v>
      </c>
      <c r="H7371" s="160"/>
    </row>
    <row r="7372" spans="2:8">
      <c r="B7372" t="s">
        <v>11108</v>
      </c>
      <c r="C7372" t="s">
        <v>8346</v>
      </c>
      <c r="D7372">
        <v>1</v>
      </c>
      <c r="E7372" s="160">
        <v>45596</v>
      </c>
      <c r="F7372" s="160">
        <v>45598</v>
      </c>
      <c r="G7372" s="160">
        <v>45873</v>
      </c>
      <c r="H7372" s="160">
        <v>45874</v>
      </c>
    </row>
    <row r="7373" spans="2:8">
      <c r="B7373" t="s">
        <v>11109</v>
      </c>
      <c r="C7373" t="s">
        <v>8347</v>
      </c>
      <c r="D7373">
        <v>1</v>
      </c>
      <c r="E7373" s="160">
        <v>45599</v>
      </c>
      <c r="F7373" s="160">
        <v>45600</v>
      </c>
      <c r="G7373" s="160">
        <v>45876</v>
      </c>
      <c r="H7373" s="160">
        <v>45878</v>
      </c>
    </row>
    <row r="7374" spans="2:8" ht="14.45" customHeight="1">
      <c r="B7374" t="s">
        <v>11110</v>
      </c>
      <c r="C7374" t="s">
        <v>8348</v>
      </c>
      <c r="D7374">
        <v>1</v>
      </c>
      <c r="E7374" s="160">
        <v>45601</v>
      </c>
      <c r="F7374" s="160">
        <v>45602</v>
      </c>
      <c r="G7374" s="160">
        <v>45878</v>
      </c>
      <c r="H7374" s="160">
        <v>45879</v>
      </c>
    </row>
    <row r="7375" spans="2:8" ht="14.45" customHeight="1">
      <c r="B7375" t="s">
        <v>11111</v>
      </c>
      <c r="C7375" t="s">
        <v>8349</v>
      </c>
      <c r="D7375">
        <v>1</v>
      </c>
      <c r="E7375" s="160">
        <v>45603</v>
      </c>
      <c r="F7375" s="160">
        <v>45605</v>
      </c>
      <c r="G7375" s="160">
        <v>45880</v>
      </c>
      <c r="H7375" s="160">
        <v>45881</v>
      </c>
    </row>
    <row r="7376" spans="2:8">
      <c r="B7376" t="s">
        <v>11112</v>
      </c>
      <c r="C7376" t="s">
        <v>8350</v>
      </c>
      <c r="D7376">
        <v>1</v>
      </c>
      <c r="E7376" s="160">
        <v>45642</v>
      </c>
      <c r="F7376" s="160">
        <v>45643</v>
      </c>
      <c r="G7376" s="160">
        <v>45884</v>
      </c>
      <c r="H7376" s="160">
        <v>45886</v>
      </c>
    </row>
    <row r="7377" spans="2:8" ht="14.45" customHeight="1">
      <c r="B7377" t="s">
        <v>2165</v>
      </c>
      <c r="C7377" t="s">
        <v>2166</v>
      </c>
      <c r="D7377" s="160">
        <v>1</v>
      </c>
      <c r="E7377" s="160">
        <v>45539</v>
      </c>
      <c r="F7377" s="160">
        <v>45540</v>
      </c>
      <c r="G7377" s="160">
        <v>45727</v>
      </c>
      <c r="H7377" s="160">
        <v>45745</v>
      </c>
    </row>
    <row r="7378" spans="2:8">
      <c r="B7378" t="s">
        <v>2175</v>
      </c>
      <c r="C7378" t="s">
        <v>2176</v>
      </c>
      <c r="D7378">
        <v>1</v>
      </c>
      <c r="E7378" s="160">
        <v>45542</v>
      </c>
      <c r="F7378" s="160">
        <v>45543</v>
      </c>
      <c r="G7378" s="160">
        <v>45728</v>
      </c>
      <c r="H7378" s="160">
        <v>45746</v>
      </c>
    </row>
    <row r="7379" spans="2:8" ht="14.45" customHeight="1">
      <c r="B7379" t="s">
        <v>2193</v>
      </c>
      <c r="C7379" t="s">
        <v>2194</v>
      </c>
      <c r="D7379">
        <v>1</v>
      </c>
      <c r="E7379" s="160">
        <v>45544</v>
      </c>
      <c r="F7379" s="160">
        <v>45545</v>
      </c>
      <c r="G7379" s="160">
        <v>45745</v>
      </c>
      <c r="H7379" s="160">
        <v>45771</v>
      </c>
    </row>
    <row r="7380" spans="2:8" ht="14.45" customHeight="1">
      <c r="B7380" t="s">
        <v>2245</v>
      </c>
      <c r="C7380" t="s">
        <v>2246</v>
      </c>
      <c r="D7380">
        <v>1</v>
      </c>
      <c r="E7380" s="160">
        <v>45546</v>
      </c>
      <c r="F7380" s="160">
        <v>45547</v>
      </c>
      <c r="G7380" s="160">
        <v>45755</v>
      </c>
      <c r="H7380" s="160">
        <v>45782</v>
      </c>
    </row>
    <row r="7381" spans="2:8" ht="14.45" customHeight="1">
      <c r="B7381" t="s">
        <v>2333</v>
      </c>
      <c r="C7381" t="s">
        <v>2334</v>
      </c>
      <c r="D7381">
        <v>1</v>
      </c>
      <c r="E7381" s="160">
        <v>45549</v>
      </c>
      <c r="F7381" s="160">
        <v>45550</v>
      </c>
      <c r="G7381" s="160">
        <v>45774</v>
      </c>
      <c r="H7381" s="160">
        <v>45801</v>
      </c>
    </row>
    <row r="7382" spans="2:8" ht="14.45" customHeight="1">
      <c r="B7382" t="s">
        <v>2177</v>
      </c>
      <c r="C7382" t="s">
        <v>2178</v>
      </c>
      <c r="D7382">
        <v>1</v>
      </c>
      <c r="E7382" s="160">
        <v>45539</v>
      </c>
      <c r="F7382" s="160">
        <v>45540</v>
      </c>
      <c r="G7382" s="160">
        <v>45712</v>
      </c>
      <c r="H7382" s="160">
        <v>45729</v>
      </c>
    </row>
    <row r="7383" spans="2:8" ht="14.45" customHeight="1">
      <c r="B7383" t="s">
        <v>2195</v>
      </c>
      <c r="C7383" t="s">
        <v>2196</v>
      </c>
      <c r="D7383">
        <v>1</v>
      </c>
      <c r="E7383" s="160">
        <v>45542</v>
      </c>
      <c r="F7383" s="160">
        <v>45543</v>
      </c>
      <c r="G7383" s="160">
        <v>45713</v>
      </c>
      <c r="H7383" s="160">
        <v>45731</v>
      </c>
    </row>
    <row r="7384" spans="2:8">
      <c r="B7384" t="s">
        <v>2229</v>
      </c>
      <c r="C7384" t="s">
        <v>2230</v>
      </c>
      <c r="D7384">
        <v>1</v>
      </c>
      <c r="E7384" s="160">
        <v>45544</v>
      </c>
      <c r="F7384" s="160">
        <v>45545</v>
      </c>
      <c r="G7384" s="160">
        <v>45714</v>
      </c>
      <c r="H7384" s="160">
        <v>45732</v>
      </c>
    </row>
    <row r="7385" spans="2:8" ht="14.45" customHeight="1">
      <c r="B7385" t="s">
        <v>2255</v>
      </c>
      <c r="C7385" t="s">
        <v>2256</v>
      </c>
      <c r="D7385">
        <v>1</v>
      </c>
      <c r="E7385" s="160">
        <v>45591</v>
      </c>
      <c r="F7385" s="160">
        <v>45592</v>
      </c>
      <c r="G7385" s="160">
        <v>45721</v>
      </c>
      <c r="H7385" s="160">
        <v>45739</v>
      </c>
    </row>
    <row r="7386" spans="2:8" ht="14.45" customHeight="1">
      <c r="B7386" t="s">
        <v>11113</v>
      </c>
      <c r="C7386" t="s">
        <v>11114</v>
      </c>
      <c r="D7386">
        <v>1</v>
      </c>
      <c r="E7386" s="160">
        <v>45606</v>
      </c>
      <c r="F7386" s="160">
        <v>45607</v>
      </c>
      <c r="G7386" s="160">
        <v>45883</v>
      </c>
      <c r="H7386" s="160">
        <v>45885</v>
      </c>
    </row>
    <row r="7387" spans="2:8" ht="14.45" customHeight="1">
      <c r="B7387" t="s">
        <v>2371</v>
      </c>
      <c r="C7387" t="s">
        <v>2372</v>
      </c>
      <c r="D7387">
        <v>1</v>
      </c>
      <c r="E7387" s="160">
        <v>45593</v>
      </c>
      <c r="F7387" s="160">
        <v>45594</v>
      </c>
      <c r="G7387" s="160">
        <v>45774</v>
      </c>
      <c r="H7387" s="160">
        <v>45801</v>
      </c>
    </row>
    <row r="7388" spans="2:8" ht="14.45" customHeight="1">
      <c r="B7388" t="s">
        <v>11115</v>
      </c>
      <c r="C7388" t="s">
        <v>11116</v>
      </c>
      <c r="D7388">
        <v>1</v>
      </c>
      <c r="E7388" s="160">
        <v>45608</v>
      </c>
      <c r="F7388" s="160">
        <v>45609</v>
      </c>
      <c r="G7388" s="160">
        <v>45885</v>
      </c>
      <c r="H7388" s="160">
        <v>45886</v>
      </c>
    </row>
    <row r="7389" spans="2:8" ht="14.45" customHeight="1">
      <c r="B7389" t="s">
        <v>2197</v>
      </c>
      <c r="C7389" t="s">
        <v>2198</v>
      </c>
      <c r="D7389">
        <v>1</v>
      </c>
      <c r="E7389" s="160">
        <v>45539</v>
      </c>
      <c r="F7389" s="160">
        <v>45540</v>
      </c>
      <c r="G7389" s="160">
        <v>45727</v>
      </c>
      <c r="H7389" s="160">
        <v>45745</v>
      </c>
    </row>
    <row r="7390" spans="2:8" ht="14.45" customHeight="1">
      <c r="B7390" t="s">
        <v>2231</v>
      </c>
      <c r="C7390" t="s">
        <v>2232</v>
      </c>
      <c r="D7390">
        <v>1</v>
      </c>
      <c r="E7390" s="160">
        <v>45542</v>
      </c>
      <c r="F7390" s="160">
        <v>45543</v>
      </c>
      <c r="G7390" s="160">
        <v>45734</v>
      </c>
      <c r="H7390" s="160">
        <v>45752</v>
      </c>
    </row>
    <row r="7391" spans="2:8">
      <c r="B7391" t="s">
        <v>2257</v>
      </c>
      <c r="C7391" t="s">
        <v>2258</v>
      </c>
      <c r="D7391">
        <v>1</v>
      </c>
      <c r="E7391" s="160">
        <v>45544</v>
      </c>
      <c r="F7391" s="160">
        <v>45545</v>
      </c>
      <c r="G7391" s="160">
        <v>45735</v>
      </c>
      <c r="H7391" s="160">
        <v>45753</v>
      </c>
    </row>
    <row r="7392" spans="2:8" ht="14.45" customHeight="1">
      <c r="B7392" t="s">
        <v>2305</v>
      </c>
      <c r="C7392" t="s">
        <v>2306</v>
      </c>
      <c r="D7392">
        <v>1</v>
      </c>
      <c r="E7392" s="160">
        <v>45546</v>
      </c>
      <c r="F7392" s="160">
        <v>45547</v>
      </c>
      <c r="G7392" s="160">
        <v>45790</v>
      </c>
      <c r="H7392" s="160">
        <v>45808</v>
      </c>
    </row>
    <row r="7393" spans="2:8" ht="14.45" customHeight="1">
      <c r="B7393" t="s">
        <v>2415</v>
      </c>
      <c r="C7393" t="s">
        <v>2416</v>
      </c>
      <c r="D7393">
        <v>1</v>
      </c>
      <c r="E7393" s="160">
        <v>45593</v>
      </c>
      <c r="F7393" s="160">
        <v>45594</v>
      </c>
      <c r="G7393" s="160">
        <v>45792</v>
      </c>
      <c r="H7393" s="160">
        <v>45819</v>
      </c>
    </row>
    <row r="7394" spans="2:8" ht="14.45" customHeight="1">
      <c r="B7394" t="s">
        <v>11117</v>
      </c>
      <c r="C7394" t="s">
        <v>11118</v>
      </c>
      <c r="D7394">
        <v>1</v>
      </c>
      <c r="E7394" s="160">
        <v>45608</v>
      </c>
      <c r="F7394" s="160">
        <v>45609</v>
      </c>
      <c r="G7394" s="160">
        <v>45899</v>
      </c>
      <c r="H7394" s="160"/>
    </row>
    <row r="7395" spans="2:8" ht="14.45" customHeight="1">
      <c r="B7395" t="s">
        <v>2233</v>
      </c>
      <c r="C7395" t="s">
        <v>2234</v>
      </c>
      <c r="D7395">
        <v>1</v>
      </c>
      <c r="E7395" s="160">
        <v>45539</v>
      </c>
      <c r="F7395" s="160">
        <v>45540</v>
      </c>
      <c r="G7395" s="160">
        <v>45713</v>
      </c>
      <c r="H7395" s="160">
        <v>45740</v>
      </c>
    </row>
    <row r="7396" spans="2:8" ht="14.45" customHeight="1">
      <c r="B7396" t="s">
        <v>2282</v>
      </c>
      <c r="C7396" t="s">
        <v>2283</v>
      </c>
      <c r="D7396">
        <v>1</v>
      </c>
      <c r="E7396" s="160">
        <v>45542</v>
      </c>
      <c r="F7396" s="160">
        <v>45543</v>
      </c>
      <c r="G7396" s="160">
        <v>45713</v>
      </c>
      <c r="H7396" s="160">
        <v>45740</v>
      </c>
    </row>
    <row r="7397" spans="2:8">
      <c r="B7397" t="s">
        <v>2335</v>
      </c>
      <c r="C7397" t="s">
        <v>2336</v>
      </c>
      <c r="D7397">
        <v>1</v>
      </c>
      <c r="E7397" s="160">
        <v>45544</v>
      </c>
      <c r="F7397" s="160">
        <v>45546</v>
      </c>
      <c r="G7397" s="160">
        <v>45714</v>
      </c>
      <c r="H7397" s="160">
        <v>45750</v>
      </c>
    </row>
    <row r="7398" spans="2:8" ht="14.45" customHeight="1">
      <c r="B7398" t="s">
        <v>2383</v>
      </c>
      <c r="C7398" t="s">
        <v>2384</v>
      </c>
      <c r="D7398">
        <v>1</v>
      </c>
      <c r="E7398" s="160">
        <v>45547</v>
      </c>
      <c r="F7398" s="160">
        <v>45549</v>
      </c>
      <c r="G7398" s="160">
        <v>45790</v>
      </c>
      <c r="H7398" s="160">
        <v>45826</v>
      </c>
    </row>
    <row r="7399" spans="2:8" ht="14.45" customHeight="1">
      <c r="B7399" t="s">
        <v>2651</v>
      </c>
      <c r="C7399" t="s">
        <v>2652</v>
      </c>
      <c r="D7399">
        <v>1</v>
      </c>
      <c r="E7399" s="160">
        <v>45595</v>
      </c>
      <c r="F7399" s="160">
        <v>45598</v>
      </c>
      <c r="G7399" s="160">
        <v>45792</v>
      </c>
      <c r="H7399" s="160">
        <v>45829</v>
      </c>
    </row>
    <row r="7400" spans="2:8" ht="14.45" customHeight="1">
      <c r="B7400" t="s">
        <v>11119</v>
      </c>
      <c r="C7400" t="s">
        <v>11120</v>
      </c>
      <c r="D7400">
        <v>1</v>
      </c>
      <c r="E7400" s="160">
        <v>45610</v>
      </c>
      <c r="F7400" s="160">
        <v>45612</v>
      </c>
      <c r="G7400" s="160">
        <v>45887</v>
      </c>
      <c r="H7400" s="160">
        <v>45888</v>
      </c>
    </row>
    <row r="7401" spans="2:8" ht="14.45" customHeight="1">
      <c r="B7401" t="s">
        <v>2284</v>
      </c>
      <c r="C7401" t="s">
        <v>2285</v>
      </c>
      <c r="D7401">
        <v>1</v>
      </c>
      <c r="E7401" s="160">
        <v>45539</v>
      </c>
      <c r="F7401" s="160">
        <v>45542</v>
      </c>
      <c r="G7401" s="160">
        <v>45767</v>
      </c>
      <c r="H7401" s="160">
        <v>45803</v>
      </c>
    </row>
    <row r="7402" spans="2:8">
      <c r="B7402" t="s">
        <v>2349</v>
      </c>
      <c r="C7402" t="s">
        <v>2350</v>
      </c>
      <c r="D7402">
        <v>1</v>
      </c>
      <c r="E7402" s="160">
        <v>45543</v>
      </c>
      <c r="F7402" s="160">
        <v>45545</v>
      </c>
      <c r="G7402" s="160">
        <v>45775</v>
      </c>
      <c r="H7402" s="160">
        <v>45811</v>
      </c>
    </row>
    <row r="7403" spans="2:8" ht="14.45" customHeight="1">
      <c r="B7403" t="s">
        <v>2400</v>
      </c>
      <c r="C7403" t="s">
        <v>2401</v>
      </c>
      <c r="D7403">
        <v>1</v>
      </c>
      <c r="E7403" s="160">
        <v>45546</v>
      </c>
      <c r="F7403" s="160">
        <v>45549</v>
      </c>
      <c r="G7403" s="160">
        <v>45787</v>
      </c>
      <c r="H7403" s="160">
        <v>45841</v>
      </c>
    </row>
    <row r="7404" spans="2:8">
      <c r="B7404" t="s">
        <v>2484</v>
      </c>
      <c r="C7404" t="s">
        <v>2485</v>
      </c>
      <c r="D7404">
        <v>1</v>
      </c>
      <c r="E7404" s="160">
        <v>45599</v>
      </c>
      <c r="F7404" s="160">
        <v>45601</v>
      </c>
      <c r="G7404" s="160">
        <v>45818</v>
      </c>
      <c r="H7404" s="160">
        <v>45869</v>
      </c>
    </row>
    <row r="7405" spans="2:8" ht="14.45" customHeight="1">
      <c r="B7405" t="s">
        <v>11121</v>
      </c>
      <c r="C7405" t="s">
        <v>11122</v>
      </c>
      <c r="D7405">
        <v>1</v>
      </c>
      <c r="E7405" s="160">
        <v>45613</v>
      </c>
      <c r="F7405" s="160">
        <v>45614</v>
      </c>
      <c r="G7405" s="160">
        <v>45890</v>
      </c>
      <c r="H7405" s="160">
        <v>45892</v>
      </c>
    </row>
    <row r="7406" spans="2:8" ht="14.45" customHeight="1">
      <c r="B7406" t="s">
        <v>2574</v>
      </c>
      <c r="C7406" t="s">
        <v>2575</v>
      </c>
      <c r="D7406">
        <v>1</v>
      </c>
      <c r="E7406" s="160">
        <v>45602</v>
      </c>
      <c r="F7406" s="160">
        <v>45606</v>
      </c>
      <c r="G7406" s="160">
        <v>45843</v>
      </c>
      <c r="H7406" s="160">
        <v>45869</v>
      </c>
    </row>
    <row r="7407" spans="2:8" ht="14.45" customHeight="1">
      <c r="B7407" t="s">
        <v>11123</v>
      </c>
      <c r="C7407" t="s">
        <v>11124</v>
      </c>
      <c r="D7407">
        <v>1</v>
      </c>
      <c r="E7407" s="160">
        <v>45615</v>
      </c>
      <c r="F7407" s="160">
        <v>45616</v>
      </c>
      <c r="G7407" s="160">
        <v>45892</v>
      </c>
      <c r="H7407" s="160">
        <v>45893</v>
      </c>
    </row>
    <row r="7408" spans="2:8">
      <c r="B7408" t="s">
        <v>2351</v>
      </c>
      <c r="C7408" t="s">
        <v>2352</v>
      </c>
      <c r="D7408">
        <v>1</v>
      </c>
      <c r="E7408" s="160">
        <v>45539</v>
      </c>
      <c r="F7408" s="160">
        <v>45540</v>
      </c>
      <c r="G7408" s="160">
        <v>45797</v>
      </c>
      <c r="H7408" s="160">
        <v>45815</v>
      </c>
    </row>
    <row r="7409" spans="2:8" ht="14.45" customHeight="1">
      <c r="B7409" t="s">
        <v>2373</v>
      </c>
      <c r="C7409" t="s">
        <v>2374</v>
      </c>
      <c r="D7409">
        <v>1</v>
      </c>
      <c r="E7409" s="160">
        <v>45542</v>
      </c>
      <c r="F7409" s="160">
        <v>45543</v>
      </c>
      <c r="G7409" s="160">
        <v>45798</v>
      </c>
      <c r="H7409" s="160">
        <v>45816</v>
      </c>
    </row>
    <row r="7410" spans="2:8" ht="14.45" customHeight="1">
      <c r="B7410" t="s">
        <v>2402</v>
      </c>
      <c r="C7410" t="s">
        <v>2403</v>
      </c>
      <c r="D7410">
        <v>1</v>
      </c>
      <c r="E7410" s="160">
        <v>45633</v>
      </c>
      <c r="F7410" s="160">
        <v>45634</v>
      </c>
      <c r="G7410" s="160">
        <v>45892</v>
      </c>
      <c r="H7410" s="160">
        <v>45893</v>
      </c>
    </row>
    <row r="7411" spans="2:8" ht="14.45" customHeight="1">
      <c r="B7411" t="s">
        <v>2432</v>
      </c>
      <c r="C7411" t="s">
        <v>2433</v>
      </c>
      <c r="D7411">
        <v>1</v>
      </c>
      <c r="E7411" s="160">
        <v>45635</v>
      </c>
      <c r="F7411" s="160">
        <v>45636</v>
      </c>
      <c r="G7411" s="160">
        <v>45894</v>
      </c>
      <c r="H7411" s="160">
        <v>45895</v>
      </c>
    </row>
    <row r="7412" spans="2:8" ht="14.45" customHeight="1">
      <c r="B7412" t="s">
        <v>2628</v>
      </c>
      <c r="C7412" t="s">
        <v>2629</v>
      </c>
      <c r="D7412">
        <v>1</v>
      </c>
      <c r="E7412" s="160">
        <v>45637</v>
      </c>
      <c r="F7412" s="160">
        <v>45638</v>
      </c>
      <c r="G7412" s="160">
        <v>45899</v>
      </c>
      <c r="H7412" s="160"/>
    </row>
    <row r="7413" spans="2:8" ht="14.45" customHeight="1">
      <c r="B7413" t="s">
        <v>2375</v>
      </c>
      <c r="C7413" t="s">
        <v>2376</v>
      </c>
      <c r="D7413">
        <v>1</v>
      </c>
      <c r="E7413" s="160">
        <v>45539</v>
      </c>
      <c r="F7413" s="160">
        <v>45540</v>
      </c>
      <c r="G7413" s="160">
        <v>45792</v>
      </c>
      <c r="H7413" s="160">
        <v>45819</v>
      </c>
    </row>
    <row r="7414" spans="2:8" ht="14.45" customHeight="1">
      <c r="B7414" t="s">
        <v>2417</v>
      </c>
      <c r="C7414" t="s">
        <v>2418</v>
      </c>
      <c r="D7414">
        <v>1</v>
      </c>
      <c r="E7414" s="160">
        <v>45542</v>
      </c>
      <c r="F7414" s="160">
        <v>45543</v>
      </c>
      <c r="G7414" s="160">
        <v>45796</v>
      </c>
      <c r="H7414" s="160">
        <v>45823</v>
      </c>
    </row>
    <row r="7415" spans="2:8">
      <c r="B7415" t="s">
        <v>2461</v>
      </c>
      <c r="C7415" t="s">
        <v>2462</v>
      </c>
      <c r="D7415">
        <v>1</v>
      </c>
      <c r="E7415" s="160">
        <v>45544</v>
      </c>
      <c r="F7415" s="160">
        <v>45545</v>
      </c>
      <c r="G7415" s="160">
        <v>45827</v>
      </c>
      <c r="H7415" s="160">
        <v>45864</v>
      </c>
    </row>
    <row r="7416" spans="2:8" ht="14.45" customHeight="1">
      <c r="B7416" t="s">
        <v>2512</v>
      </c>
      <c r="C7416" t="s">
        <v>2513</v>
      </c>
      <c r="D7416">
        <v>1</v>
      </c>
      <c r="E7416" s="160">
        <v>45635</v>
      </c>
      <c r="F7416" s="160">
        <v>45636</v>
      </c>
      <c r="G7416" s="160">
        <v>45894</v>
      </c>
      <c r="H7416" s="160">
        <v>45895</v>
      </c>
    </row>
    <row r="7417" spans="2:8" ht="14.45" customHeight="1">
      <c r="B7417" t="s">
        <v>2694</v>
      </c>
      <c r="C7417" t="s">
        <v>2695</v>
      </c>
      <c r="D7417">
        <v>1</v>
      </c>
      <c r="E7417" s="160">
        <v>45637</v>
      </c>
      <c r="F7417" s="160">
        <v>45638</v>
      </c>
      <c r="G7417" s="160">
        <v>45899</v>
      </c>
      <c r="H7417" s="160"/>
    </row>
    <row r="7418" spans="2:8" ht="14.45" customHeight="1">
      <c r="B7418" t="s">
        <v>11125</v>
      </c>
      <c r="C7418" t="s">
        <v>8430</v>
      </c>
      <c r="D7418">
        <v>1</v>
      </c>
      <c r="E7418" s="160">
        <v>45539</v>
      </c>
      <c r="F7418" s="160">
        <v>45540</v>
      </c>
      <c r="G7418" s="160">
        <v>45792</v>
      </c>
      <c r="H7418" s="160">
        <v>45810</v>
      </c>
    </row>
    <row r="7419" spans="2:8" ht="14.45" customHeight="1">
      <c r="B7419" t="s">
        <v>11126</v>
      </c>
      <c r="C7419" t="s">
        <v>7854</v>
      </c>
      <c r="D7419">
        <v>1</v>
      </c>
      <c r="E7419" s="160">
        <v>45542</v>
      </c>
      <c r="F7419" s="160">
        <v>45543</v>
      </c>
      <c r="G7419" s="160">
        <v>45796</v>
      </c>
      <c r="H7419" s="160">
        <v>45813</v>
      </c>
    </row>
    <row r="7420" spans="2:8">
      <c r="B7420" t="s">
        <v>11127</v>
      </c>
      <c r="C7420" t="s">
        <v>7855</v>
      </c>
      <c r="D7420">
        <v>1</v>
      </c>
      <c r="E7420" s="160">
        <v>45602</v>
      </c>
      <c r="F7420" s="160">
        <v>45603</v>
      </c>
      <c r="G7420" s="160">
        <v>45809</v>
      </c>
      <c r="H7420" s="160">
        <v>45826</v>
      </c>
    </row>
    <row r="7421" spans="2:8" ht="14.45" customHeight="1">
      <c r="B7421" t="s">
        <v>11128</v>
      </c>
      <c r="C7421" t="s">
        <v>11129</v>
      </c>
      <c r="D7421">
        <v>1</v>
      </c>
      <c r="E7421" s="160">
        <v>45637</v>
      </c>
      <c r="F7421" s="160">
        <v>45638</v>
      </c>
      <c r="G7421" s="160">
        <v>45887</v>
      </c>
      <c r="H7421" s="160">
        <v>45888</v>
      </c>
    </row>
    <row r="7422" spans="2:8" ht="14.45" customHeight="1">
      <c r="B7422" t="s">
        <v>11130</v>
      </c>
      <c r="C7422" t="s">
        <v>7856</v>
      </c>
      <c r="D7422">
        <v>1</v>
      </c>
      <c r="E7422" s="160">
        <v>45640</v>
      </c>
      <c r="F7422" s="160">
        <v>45641</v>
      </c>
      <c r="G7422" s="160"/>
      <c r="H7422" s="160"/>
    </row>
    <row r="7423" spans="2:8" ht="14.45" customHeight="1">
      <c r="B7423" t="s">
        <v>11131</v>
      </c>
      <c r="C7423" t="s">
        <v>7857</v>
      </c>
      <c r="D7423">
        <v>1</v>
      </c>
      <c r="E7423" s="160">
        <v>45642</v>
      </c>
      <c r="F7423" s="160">
        <v>45643</v>
      </c>
      <c r="G7423" s="160"/>
      <c r="H7423" s="160"/>
    </row>
    <row r="7424" spans="2:8" ht="14.45" customHeight="1">
      <c r="B7424" t="s">
        <v>2419</v>
      </c>
      <c r="C7424" t="s">
        <v>8389</v>
      </c>
      <c r="D7424">
        <v>1</v>
      </c>
      <c r="E7424" s="160">
        <v>45539</v>
      </c>
      <c r="F7424" s="160">
        <v>45540</v>
      </c>
      <c r="G7424" s="160">
        <v>45796</v>
      </c>
      <c r="H7424" s="160">
        <v>45813</v>
      </c>
    </row>
    <row r="7425" spans="2:8" ht="14.45" customHeight="1">
      <c r="B7425" t="s">
        <v>2443</v>
      </c>
      <c r="C7425" t="s">
        <v>6927</v>
      </c>
      <c r="D7425">
        <v>1</v>
      </c>
      <c r="E7425" s="160">
        <v>45542</v>
      </c>
      <c r="F7425" s="160">
        <v>45543</v>
      </c>
      <c r="G7425" s="160">
        <v>45798</v>
      </c>
      <c r="H7425" s="160">
        <v>45816</v>
      </c>
    </row>
    <row r="7426" spans="2:8">
      <c r="B7426" t="s">
        <v>2470</v>
      </c>
      <c r="C7426" t="s">
        <v>6928</v>
      </c>
      <c r="D7426">
        <v>1</v>
      </c>
      <c r="E7426" s="160">
        <v>45605</v>
      </c>
      <c r="F7426" s="160">
        <v>45606</v>
      </c>
      <c r="G7426" s="160">
        <v>45809</v>
      </c>
      <c r="H7426" s="160">
        <v>45826</v>
      </c>
    </row>
    <row r="7427" spans="2:8" ht="14.45" customHeight="1">
      <c r="B7427" t="s">
        <v>11132</v>
      </c>
      <c r="C7427" t="s">
        <v>11133</v>
      </c>
      <c r="D7427">
        <v>1</v>
      </c>
      <c r="E7427" s="160">
        <v>45640</v>
      </c>
      <c r="F7427" s="160">
        <v>45641</v>
      </c>
      <c r="G7427" s="160"/>
      <c r="H7427" s="160"/>
    </row>
    <row r="7428" spans="2:8" ht="14.45" customHeight="1">
      <c r="B7428" t="s">
        <v>2497</v>
      </c>
      <c r="C7428" t="s">
        <v>6929</v>
      </c>
      <c r="D7428">
        <v>1</v>
      </c>
      <c r="E7428" s="160">
        <v>45642</v>
      </c>
      <c r="F7428" s="160">
        <v>45643</v>
      </c>
      <c r="G7428" s="160"/>
      <c r="H7428" s="160"/>
    </row>
    <row r="7429" spans="2:8" ht="14.45" customHeight="1">
      <c r="B7429" t="s">
        <v>2525</v>
      </c>
      <c r="C7429" t="s">
        <v>6930</v>
      </c>
      <c r="D7429">
        <v>1</v>
      </c>
      <c r="E7429" s="160">
        <v>45644</v>
      </c>
      <c r="F7429" s="160">
        <v>45645</v>
      </c>
      <c r="G7429" s="160"/>
      <c r="H7429" s="160"/>
    </row>
    <row r="7430" spans="2:8" ht="14.45" customHeight="1">
      <c r="B7430" t="s">
        <v>11134</v>
      </c>
      <c r="C7430" t="s">
        <v>8431</v>
      </c>
      <c r="D7430">
        <v>1</v>
      </c>
      <c r="E7430" s="160">
        <v>45539</v>
      </c>
      <c r="F7430" s="160">
        <v>45540</v>
      </c>
      <c r="G7430" s="160">
        <v>45792</v>
      </c>
      <c r="H7430" s="160">
        <v>45810</v>
      </c>
    </row>
    <row r="7431" spans="2:8" ht="14.45" customHeight="1">
      <c r="B7431" t="s">
        <v>11135</v>
      </c>
      <c r="C7431" t="s">
        <v>7858</v>
      </c>
      <c r="D7431">
        <v>1</v>
      </c>
      <c r="E7431" s="160">
        <v>45542</v>
      </c>
      <c r="F7431" s="160">
        <v>45543</v>
      </c>
      <c r="G7431" s="160">
        <v>45798</v>
      </c>
      <c r="H7431" s="160">
        <v>45816</v>
      </c>
    </row>
    <row r="7432" spans="2:8">
      <c r="B7432" t="s">
        <v>11136</v>
      </c>
      <c r="C7432" t="s">
        <v>7859</v>
      </c>
      <c r="D7432">
        <v>1</v>
      </c>
      <c r="E7432" s="160">
        <v>45607</v>
      </c>
      <c r="F7432" s="160">
        <v>45608</v>
      </c>
      <c r="G7432" s="160">
        <v>45809</v>
      </c>
      <c r="H7432" s="160">
        <v>45826</v>
      </c>
    </row>
    <row r="7433" spans="2:8" ht="14.45" customHeight="1">
      <c r="B7433" t="s">
        <v>11137</v>
      </c>
      <c r="C7433" t="s">
        <v>11138</v>
      </c>
      <c r="D7433">
        <v>1</v>
      </c>
      <c r="E7433" s="160">
        <v>45642</v>
      </c>
      <c r="F7433" s="160">
        <v>45643</v>
      </c>
      <c r="G7433" s="160">
        <v>45892</v>
      </c>
      <c r="H7433" s="160">
        <v>45893</v>
      </c>
    </row>
    <row r="7434" spans="2:8" ht="14.45" customHeight="1">
      <c r="B7434" t="s">
        <v>11139</v>
      </c>
      <c r="C7434" t="s">
        <v>7860</v>
      </c>
      <c r="D7434">
        <v>1</v>
      </c>
      <c r="E7434" s="160">
        <v>45644</v>
      </c>
      <c r="F7434" s="160">
        <v>45645</v>
      </c>
      <c r="G7434" s="160"/>
      <c r="H7434" s="160"/>
    </row>
    <row r="7435" spans="2:8" ht="14.45" customHeight="1">
      <c r="B7435" t="s">
        <v>11140</v>
      </c>
      <c r="C7435" t="s">
        <v>7861</v>
      </c>
      <c r="D7435">
        <v>1</v>
      </c>
      <c r="E7435" s="160">
        <v>45647</v>
      </c>
      <c r="F7435" s="160">
        <v>45648</v>
      </c>
      <c r="G7435" s="160"/>
      <c r="H7435" s="160"/>
    </row>
    <row r="7436" spans="2:8" ht="14.45" customHeight="1">
      <c r="B7436" t="s">
        <v>2444</v>
      </c>
      <c r="C7436" t="s">
        <v>8390</v>
      </c>
      <c r="D7436">
        <v>1</v>
      </c>
      <c r="E7436" s="160">
        <v>45539</v>
      </c>
      <c r="F7436" s="160">
        <v>45540</v>
      </c>
      <c r="G7436" s="160">
        <v>45796</v>
      </c>
      <c r="H7436" s="160">
        <v>45860</v>
      </c>
    </row>
    <row r="7437" spans="2:8" ht="14.45" customHeight="1">
      <c r="B7437" t="s">
        <v>2539</v>
      </c>
      <c r="C7437" t="s">
        <v>6931</v>
      </c>
      <c r="D7437">
        <v>1</v>
      </c>
      <c r="E7437" s="160">
        <v>45542</v>
      </c>
      <c r="F7437" s="160">
        <v>45543</v>
      </c>
      <c r="G7437" s="160">
        <v>45798</v>
      </c>
      <c r="H7437" s="160">
        <v>45869</v>
      </c>
    </row>
    <row r="7438" spans="2:8" ht="14.45" customHeight="1">
      <c r="B7438" t="s">
        <v>2673</v>
      </c>
      <c r="C7438" t="s">
        <v>6932</v>
      </c>
      <c r="D7438">
        <v>1</v>
      </c>
      <c r="E7438" s="160">
        <v>45609</v>
      </c>
      <c r="F7438" s="160">
        <v>45610</v>
      </c>
      <c r="G7438" s="160">
        <v>45809</v>
      </c>
      <c r="H7438" s="160">
        <v>45869</v>
      </c>
    </row>
    <row r="7439" spans="2:8" ht="14.45" customHeight="1">
      <c r="B7439" t="s">
        <v>11141</v>
      </c>
      <c r="C7439" t="s">
        <v>11142</v>
      </c>
      <c r="D7439">
        <v>1</v>
      </c>
      <c r="E7439" s="160">
        <v>45644</v>
      </c>
      <c r="F7439" s="160">
        <v>45645</v>
      </c>
      <c r="G7439" s="160">
        <v>45894</v>
      </c>
      <c r="H7439" s="160">
        <v>45895</v>
      </c>
    </row>
    <row r="7440" spans="2:8" ht="14.45" customHeight="1">
      <c r="B7440" t="s">
        <v>2852</v>
      </c>
      <c r="C7440" t="s">
        <v>6933</v>
      </c>
      <c r="D7440">
        <v>1</v>
      </c>
      <c r="E7440" s="160">
        <v>45647</v>
      </c>
      <c r="F7440" s="160">
        <v>45648</v>
      </c>
      <c r="G7440" s="160"/>
      <c r="H7440" s="160"/>
    </row>
    <row r="7441" spans="2:8" ht="14.45" customHeight="1">
      <c r="B7441" t="s">
        <v>2990</v>
      </c>
      <c r="C7441" t="s">
        <v>6934</v>
      </c>
      <c r="D7441">
        <v>1</v>
      </c>
      <c r="E7441" s="160">
        <v>45649</v>
      </c>
      <c r="F7441" s="160">
        <v>45650</v>
      </c>
      <c r="G7441" s="160"/>
      <c r="H7441" s="160"/>
    </row>
    <row r="7442" spans="2:8" ht="14.45" customHeight="1">
      <c r="B7442" t="s">
        <v>11143</v>
      </c>
      <c r="C7442" t="s">
        <v>8432</v>
      </c>
      <c r="D7442">
        <v>1</v>
      </c>
      <c r="E7442" s="160">
        <v>45539</v>
      </c>
      <c r="F7442" s="160">
        <v>45540</v>
      </c>
      <c r="G7442" s="160">
        <v>45792</v>
      </c>
      <c r="H7442" s="160">
        <v>45810</v>
      </c>
    </row>
    <row r="7443" spans="2:8" ht="14.45" customHeight="1">
      <c r="B7443" t="s">
        <v>11144</v>
      </c>
      <c r="C7443" t="s">
        <v>7862</v>
      </c>
      <c r="D7443">
        <v>1</v>
      </c>
      <c r="E7443" s="160">
        <v>45542</v>
      </c>
      <c r="F7443" s="160">
        <v>45543</v>
      </c>
      <c r="G7443" s="160">
        <v>45798</v>
      </c>
      <c r="H7443" s="160">
        <v>45816</v>
      </c>
    </row>
    <row r="7444" spans="2:8" ht="14.45" customHeight="1">
      <c r="B7444" t="s">
        <v>11145</v>
      </c>
      <c r="C7444" t="s">
        <v>7863</v>
      </c>
      <c r="D7444">
        <v>1</v>
      </c>
      <c r="E7444" s="160">
        <v>45612</v>
      </c>
      <c r="F7444" s="160">
        <v>45613</v>
      </c>
      <c r="G7444" s="160">
        <v>45809</v>
      </c>
      <c r="H7444" s="160">
        <v>45826</v>
      </c>
    </row>
    <row r="7445" spans="2:8" ht="14.45" customHeight="1">
      <c r="B7445" t="s">
        <v>11146</v>
      </c>
      <c r="C7445" t="s">
        <v>11147</v>
      </c>
      <c r="D7445">
        <v>1</v>
      </c>
      <c r="E7445" s="160">
        <v>45647</v>
      </c>
      <c r="F7445" s="160">
        <v>45648</v>
      </c>
      <c r="G7445" s="160">
        <v>45897</v>
      </c>
      <c r="H7445" s="160">
        <v>45899</v>
      </c>
    </row>
    <row r="7446" spans="2:8" ht="14.45" customHeight="1">
      <c r="B7446" t="s">
        <v>11148</v>
      </c>
      <c r="C7446" t="s">
        <v>7864</v>
      </c>
      <c r="D7446">
        <v>1</v>
      </c>
      <c r="E7446" s="160">
        <v>45649</v>
      </c>
      <c r="F7446" s="160">
        <v>45650</v>
      </c>
      <c r="G7446" s="160"/>
      <c r="H7446" s="160"/>
    </row>
    <row r="7447" spans="2:8" ht="14.45" customHeight="1">
      <c r="B7447" t="s">
        <v>11149</v>
      </c>
      <c r="C7447" t="s">
        <v>7865</v>
      </c>
      <c r="D7447">
        <v>1</v>
      </c>
      <c r="E7447" s="160">
        <v>45651</v>
      </c>
      <c r="F7447" s="160">
        <v>45652</v>
      </c>
      <c r="G7447" s="160"/>
      <c r="H7447" s="160"/>
    </row>
    <row r="7448" spans="2:8" ht="14.45" customHeight="1">
      <c r="B7448" t="s">
        <v>3470</v>
      </c>
      <c r="C7448" t="s">
        <v>3471</v>
      </c>
      <c r="D7448">
        <v>1</v>
      </c>
      <c r="E7448" s="160">
        <v>45613</v>
      </c>
      <c r="F7448" s="160">
        <v>45615</v>
      </c>
      <c r="G7448" s="160"/>
      <c r="H7448" s="160"/>
    </row>
    <row r="7449" spans="2:8" ht="14.45" customHeight="1">
      <c r="B7449" t="s">
        <v>3511</v>
      </c>
      <c r="C7449" t="s">
        <v>6935</v>
      </c>
      <c r="D7449">
        <v>1</v>
      </c>
      <c r="E7449" s="160">
        <v>45616</v>
      </c>
      <c r="F7449" s="160">
        <v>45620</v>
      </c>
      <c r="G7449" s="160"/>
      <c r="H7449" s="160"/>
    </row>
    <row r="7450" spans="2:8" ht="14.45" customHeight="1">
      <c r="B7450" t="s">
        <v>3582</v>
      </c>
      <c r="C7450" t="s">
        <v>6936</v>
      </c>
      <c r="D7450">
        <v>1</v>
      </c>
      <c r="E7450" s="160">
        <v>45621</v>
      </c>
      <c r="F7450" s="160">
        <v>45624</v>
      </c>
      <c r="G7450" s="160"/>
      <c r="H7450" s="160"/>
    </row>
    <row r="7451" spans="2:8" ht="14.45" customHeight="1">
      <c r="B7451" t="s">
        <v>3653</v>
      </c>
      <c r="C7451" t="s">
        <v>3654</v>
      </c>
      <c r="D7451">
        <v>1</v>
      </c>
      <c r="E7451" s="160">
        <v>45626</v>
      </c>
      <c r="F7451" s="160">
        <v>45628</v>
      </c>
      <c r="G7451" s="160"/>
      <c r="H7451" s="160"/>
    </row>
    <row r="7452" spans="2:8">
      <c r="B7452" t="s">
        <v>3512</v>
      </c>
      <c r="C7452" t="s">
        <v>3513</v>
      </c>
      <c r="D7452">
        <v>1</v>
      </c>
      <c r="E7452" s="160">
        <v>45616</v>
      </c>
      <c r="F7452" s="160">
        <v>45617</v>
      </c>
      <c r="G7452" s="160"/>
      <c r="H7452" s="160"/>
    </row>
    <row r="7453" spans="2:8" ht="14.45" customHeight="1">
      <c r="B7453" t="s">
        <v>3561</v>
      </c>
      <c r="C7453" t="s">
        <v>6937</v>
      </c>
      <c r="D7453" s="160">
        <v>1</v>
      </c>
      <c r="E7453" s="160">
        <v>45619</v>
      </c>
      <c r="F7453" s="160">
        <v>45621</v>
      </c>
      <c r="G7453" s="160"/>
      <c r="H7453" s="160"/>
    </row>
    <row r="7454" spans="2:8">
      <c r="B7454" t="s">
        <v>3634</v>
      </c>
      <c r="C7454" t="s">
        <v>6938</v>
      </c>
      <c r="D7454">
        <v>1</v>
      </c>
      <c r="E7454" s="160">
        <v>45622</v>
      </c>
      <c r="F7454" s="160">
        <v>45624</v>
      </c>
      <c r="G7454" s="160"/>
      <c r="H7454" s="160"/>
    </row>
    <row r="7455" spans="2:8" ht="14.45" customHeight="1">
      <c r="B7455" t="s">
        <v>3694</v>
      </c>
      <c r="C7455" t="s">
        <v>3695</v>
      </c>
      <c r="D7455">
        <v>1</v>
      </c>
      <c r="E7455" s="160">
        <v>45626</v>
      </c>
      <c r="F7455" s="160">
        <v>45627</v>
      </c>
      <c r="G7455" s="160"/>
      <c r="H7455" s="160"/>
    </row>
    <row r="7456" spans="2:8" ht="14.45" customHeight="1">
      <c r="B7456" t="s">
        <v>11150</v>
      </c>
      <c r="C7456" t="s">
        <v>8490</v>
      </c>
      <c r="D7456">
        <v>1</v>
      </c>
      <c r="E7456" s="160">
        <v>45635</v>
      </c>
      <c r="F7456" s="160">
        <v>45641</v>
      </c>
      <c r="G7456" s="160"/>
      <c r="H7456" s="160"/>
    </row>
    <row r="7457" spans="2:8" ht="14.45" customHeight="1">
      <c r="B7457" t="s">
        <v>4397</v>
      </c>
      <c r="C7457" t="s">
        <v>4398</v>
      </c>
      <c r="D7457">
        <v>1</v>
      </c>
      <c r="E7457" s="160">
        <v>45658</v>
      </c>
      <c r="F7457" s="160">
        <v>45659</v>
      </c>
      <c r="G7457" s="160"/>
      <c r="H7457" s="160"/>
    </row>
    <row r="7458" spans="2:8" ht="14.45" customHeight="1">
      <c r="B7458" t="s">
        <v>4431</v>
      </c>
      <c r="C7458" t="s">
        <v>4432</v>
      </c>
      <c r="D7458">
        <v>1</v>
      </c>
      <c r="E7458" s="160">
        <v>45661</v>
      </c>
      <c r="F7458" s="160">
        <v>45664</v>
      </c>
      <c r="G7458" s="160"/>
      <c r="H7458" s="160"/>
    </row>
    <row r="7459" spans="2:8">
      <c r="B7459" t="s">
        <v>4461</v>
      </c>
      <c r="C7459" t="s">
        <v>4462</v>
      </c>
      <c r="D7459">
        <v>1</v>
      </c>
      <c r="E7459" s="160">
        <v>45665</v>
      </c>
      <c r="F7459" s="160">
        <v>45669</v>
      </c>
      <c r="G7459" s="160"/>
      <c r="H7459" s="160"/>
    </row>
    <row r="7460" spans="2:8" ht="14.45" customHeight="1">
      <c r="B7460" t="s">
        <v>4485</v>
      </c>
      <c r="C7460" t="s">
        <v>4486</v>
      </c>
      <c r="D7460">
        <v>1</v>
      </c>
      <c r="E7460" s="160">
        <v>45670</v>
      </c>
      <c r="F7460" s="160">
        <v>45671</v>
      </c>
      <c r="G7460" s="160"/>
      <c r="H7460" s="160"/>
    </row>
    <row r="7461" spans="2:8" ht="14.45" customHeight="1">
      <c r="B7461" t="s">
        <v>4433</v>
      </c>
      <c r="C7461" t="s">
        <v>4434</v>
      </c>
      <c r="D7461">
        <v>1</v>
      </c>
      <c r="E7461" s="160">
        <v>45670</v>
      </c>
      <c r="F7461" s="160">
        <v>45671</v>
      </c>
      <c r="G7461" s="160"/>
      <c r="H7461" s="160"/>
    </row>
    <row r="7462" spans="2:8" ht="14.45" customHeight="1">
      <c r="B7462" t="s">
        <v>4471</v>
      </c>
      <c r="C7462" t="s">
        <v>4472</v>
      </c>
      <c r="D7462">
        <v>1</v>
      </c>
      <c r="E7462" s="160">
        <v>45672</v>
      </c>
      <c r="F7462" s="160">
        <v>45673</v>
      </c>
      <c r="G7462" s="160"/>
      <c r="H7462" s="160"/>
    </row>
    <row r="7463" spans="2:8" ht="14.45" customHeight="1">
      <c r="B7463" t="s">
        <v>4506</v>
      </c>
      <c r="C7463" t="s">
        <v>4507</v>
      </c>
      <c r="D7463">
        <v>1</v>
      </c>
      <c r="E7463" s="160">
        <v>45675</v>
      </c>
      <c r="F7463" s="160">
        <v>45676</v>
      </c>
      <c r="G7463" s="160"/>
      <c r="H7463" s="160"/>
    </row>
    <row r="7464" spans="2:8">
      <c r="B7464" t="s">
        <v>3514</v>
      </c>
      <c r="C7464" t="s">
        <v>3515</v>
      </c>
      <c r="D7464">
        <v>1</v>
      </c>
      <c r="E7464" s="160">
        <v>45616</v>
      </c>
      <c r="F7464" s="160">
        <v>45620</v>
      </c>
      <c r="G7464" s="160">
        <v>45871</v>
      </c>
      <c r="H7464" s="160">
        <v>45874</v>
      </c>
    </row>
    <row r="7465" spans="2:8" ht="14.45" customHeight="1">
      <c r="B7465" t="s">
        <v>3562</v>
      </c>
      <c r="C7465" t="s">
        <v>3563</v>
      </c>
      <c r="D7465">
        <v>1</v>
      </c>
      <c r="E7465" s="160">
        <v>45621</v>
      </c>
      <c r="F7465" s="160">
        <v>45626</v>
      </c>
      <c r="G7465" s="160">
        <v>45875</v>
      </c>
      <c r="H7465" s="160">
        <v>45880</v>
      </c>
    </row>
    <row r="7466" spans="2:8" ht="14.45" customHeight="1">
      <c r="B7466" t="s">
        <v>3635</v>
      </c>
      <c r="C7466" t="s">
        <v>3636</v>
      </c>
      <c r="D7466">
        <v>1</v>
      </c>
      <c r="E7466" s="160">
        <v>45627</v>
      </c>
      <c r="F7466" s="160">
        <v>45635</v>
      </c>
      <c r="G7466" s="160">
        <v>45881</v>
      </c>
      <c r="H7466" s="160">
        <v>45889</v>
      </c>
    </row>
    <row r="7467" spans="2:8">
      <c r="B7467" t="s">
        <v>3780</v>
      </c>
      <c r="C7467" t="s">
        <v>3781</v>
      </c>
      <c r="D7467">
        <v>1</v>
      </c>
      <c r="E7467" s="160">
        <v>45636</v>
      </c>
      <c r="F7467" s="160">
        <v>45641</v>
      </c>
      <c r="G7467" s="160">
        <v>45890</v>
      </c>
      <c r="H7467" s="160">
        <v>45895</v>
      </c>
    </row>
    <row r="7468" spans="2:8" ht="14.45" customHeight="1">
      <c r="B7468" t="s">
        <v>3905</v>
      </c>
      <c r="C7468" t="s">
        <v>3906</v>
      </c>
      <c r="D7468">
        <v>1</v>
      </c>
      <c r="E7468" s="160">
        <v>45642</v>
      </c>
      <c r="F7468" s="160">
        <v>45647</v>
      </c>
      <c r="G7468" s="160">
        <v>45896</v>
      </c>
      <c r="H7468" s="160">
        <v>45900</v>
      </c>
    </row>
    <row r="7469" spans="2:8" ht="14.45" customHeight="1">
      <c r="B7469" t="s">
        <v>3637</v>
      </c>
      <c r="C7469" t="s">
        <v>3638</v>
      </c>
      <c r="D7469">
        <v>1</v>
      </c>
      <c r="E7469" s="160">
        <v>45636</v>
      </c>
      <c r="F7469" s="160">
        <v>45637</v>
      </c>
      <c r="G7469" s="160"/>
      <c r="H7469" s="160"/>
    </row>
    <row r="7470" spans="2:8" ht="14.45" customHeight="1">
      <c r="B7470" t="s">
        <v>3698</v>
      </c>
      <c r="C7470" t="s">
        <v>3699</v>
      </c>
      <c r="D7470">
        <v>1</v>
      </c>
      <c r="E7470" s="160">
        <v>45638</v>
      </c>
      <c r="F7470" s="160">
        <v>45640</v>
      </c>
      <c r="G7470" s="160"/>
      <c r="H7470" s="160"/>
    </row>
    <row r="7471" spans="2:8" ht="14.45" customHeight="1">
      <c r="B7471" t="s">
        <v>3696</v>
      </c>
      <c r="C7471" t="s">
        <v>3697</v>
      </c>
      <c r="D7471">
        <v>1</v>
      </c>
      <c r="E7471" s="160">
        <v>45614</v>
      </c>
      <c r="F7471" s="160">
        <v>45620</v>
      </c>
      <c r="G7471" s="160">
        <v>45699</v>
      </c>
      <c r="H7471" s="160">
        <v>45763</v>
      </c>
    </row>
    <row r="7472" spans="2:8">
      <c r="B7472" t="s">
        <v>11151</v>
      </c>
      <c r="C7472" t="s">
        <v>11152</v>
      </c>
      <c r="D7472">
        <v>1</v>
      </c>
      <c r="E7472" s="160">
        <v>45621</v>
      </c>
      <c r="F7472" s="160">
        <v>45622</v>
      </c>
      <c r="G7472" s="160"/>
      <c r="H7472" s="160"/>
    </row>
    <row r="7473" spans="2:8" ht="14.45" customHeight="1">
      <c r="B7473" t="s">
        <v>3903</v>
      </c>
      <c r="C7473" t="s">
        <v>3904</v>
      </c>
      <c r="D7473">
        <v>1</v>
      </c>
      <c r="E7473" s="160">
        <v>45621</v>
      </c>
      <c r="F7473" s="160">
        <v>45627</v>
      </c>
      <c r="G7473" s="160">
        <v>45700</v>
      </c>
      <c r="H7473" s="160">
        <v>45802</v>
      </c>
    </row>
    <row r="7474" spans="2:8" ht="14.45" customHeight="1">
      <c r="B7474" t="s">
        <v>11153</v>
      </c>
      <c r="C7474" t="s">
        <v>11154</v>
      </c>
      <c r="D7474">
        <v>1</v>
      </c>
      <c r="E7474" s="160">
        <v>45628</v>
      </c>
      <c r="F7474" s="160">
        <v>45629</v>
      </c>
      <c r="G7474" s="160"/>
      <c r="H7474" s="160"/>
    </row>
    <row r="7475" spans="2:8">
      <c r="B7475" t="s">
        <v>3999</v>
      </c>
      <c r="C7475" t="s">
        <v>4000</v>
      </c>
      <c r="D7475">
        <v>1</v>
      </c>
      <c r="E7475" s="160">
        <v>45628</v>
      </c>
      <c r="F7475" s="160">
        <v>45640</v>
      </c>
      <c r="G7475" s="160">
        <v>45720</v>
      </c>
      <c r="H7475" s="160">
        <v>45868</v>
      </c>
    </row>
    <row r="7476" spans="2:8" ht="14.45" customHeight="1">
      <c r="B7476" t="s">
        <v>11155</v>
      </c>
      <c r="C7476" t="s">
        <v>11156</v>
      </c>
      <c r="D7476" s="160">
        <v>1</v>
      </c>
      <c r="E7476" s="160">
        <v>45641</v>
      </c>
      <c r="F7476" s="160">
        <v>45642</v>
      </c>
      <c r="G7476" s="160"/>
      <c r="H7476" s="160"/>
    </row>
    <row r="7477" spans="2:8" ht="14.45" customHeight="1">
      <c r="B7477" t="s">
        <v>4271</v>
      </c>
      <c r="C7477" t="s">
        <v>4272</v>
      </c>
      <c r="D7477">
        <v>1</v>
      </c>
      <c r="E7477" s="160">
        <v>45621</v>
      </c>
      <c r="F7477" s="160">
        <v>45628</v>
      </c>
      <c r="G7477" s="160">
        <v>45750</v>
      </c>
      <c r="H7477" s="160">
        <v>45805</v>
      </c>
    </row>
    <row r="7478" spans="2:8" ht="14.45" customHeight="1">
      <c r="B7478" t="s">
        <v>11157</v>
      </c>
      <c r="C7478" t="s">
        <v>11158</v>
      </c>
      <c r="D7478">
        <v>1</v>
      </c>
      <c r="E7478" s="160">
        <v>45648</v>
      </c>
      <c r="F7478" s="160">
        <v>45649</v>
      </c>
      <c r="G7478" s="160"/>
      <c r="H7478" s="160"/>
    </row>
    <row r="7479" spans="2:8" ht="14.45" customHeight="1">
      <c r="B7479" t="s">
        <v>4411</v>
      </c>
      <c r="C7479" t="s">
        <v>4412</v>
      </c>
      <c r="D7479">
        <v>1</v>
      </c>
      <c r="E7479" s="160">
        <v>45629</v>
      </c>
      <c r="F7479" s="160">
        <v>45636</v>
      </c>
      <c r="G7479" s="160">
        <v>45768</v>
      </c>
      <c r="H7479" s="160">
        <v>45869</v>
      </c>
    </row>
    <row r="7480" spans="2:8">
      <c r="B7480" t="s">
        <v>11159</v>
      </c>
      <c r="C7480" t="s">
        <v>11160</v>
      </c>
      <c r="D7480">
        <v>1</v>
      </c>
      <c r="E7480" s="160">
        <v>45650</v>
      </c>
      <c r="F7480" s="160">
        <v>45651</v>
      </c>
      <c r="G7480" s="160"/>
      <c r="H7480" s="160"/>
    </row>
    <row r="7481" spans="2:8" ht="14.45" customHeight="1">
      <c r="B7481" t="s">
        <v>4273</v>
      </c>
      <c r="C7481" t="s">
        <v>4274</v>
      </c>
      <c r="D7481">
        <v>1</v>
      </c>
      <c r="E7481" s="160">
        <v>45643</v>
      </c>
      <c r="F7481" s="160">
        <v>45644</v>
      </c>
      <c r="G7481" s="160"/>
      <c r="H7481" s="160"/>
    </row>
    <row r="7482" spans="2:8" ht="14.45" customHeight="1">
      <c r="B7482" t="s">
        <v>4354</v>
      </c>
      <c r="C7482" t="s">
        <v>4355</v>
      </c>
      <c r="D7482">
        <v>1</v>
      </c>
      <c r="E7482" s="160">
        <v>45645</v>
      </c>
      <c r="F7482" s="160">
        <v>45647</v>
      </c>
      <c r="G7482" s="160"/>
      <c r="H7482" s="160"/>
    </row>
    <row r="7483" spans="2:8" ht="14.45" customHeight="1">
      <c r="B7483" t="s">
        <v>4275</v>
      </c>
      <c r="C7483" t="s">
        <v>4276</v>
      </c>
      <c r="D7483">
        <v>1</v>
      </c>
      <c r="E7483" s="160">
        <v>45648</v>
      </c>
      <c r="F7483" s="160">
        <v>45649</v>
      </c>
      <c r="G7483" s="160"/>
      <c r="H7483" s="160"/>
    </row>
    <row r="7484" spans="2:8" ht="14.45" customHeight="1">
      <c r="B7484" t="s">
        <v>4323</v>
      </c>
      <c r="C7484" t="s">
        <v>4324</v>
      </c>
      <c r="D7484">
        <v>1</v>
      </c>
      <c r="E7484" s="160">
        <v>45650</v>
      </c>
      <c r="F7484" s="160">
        <v>45652</v>
      </c>
      <c r="G7484" s="160"/>
      <c r="H7484" s="160"/>
    </row>
    <row r="7485" spans="2:8" ht="14.45" customHeight="1">
      <c r="B7485" t="s">
        <v>4367</v>
      </c>
      <c r="C7485" t="s">
        <v>4368</v>
      </c>
      <c r="D7485">
        <v>1</v>
      </c>
      <c r="E7485" s="160">
        <v>45654</v>
      </c>
      <c r="F7485" s="160">
        <v>45655</v>
      </c>
      <c r="G7485" s="160"/>
      <c r="H7485" s="160"/>
    </row>
    <row r="7486" spans="2:8">
      <c r="B7486" t="s">
        <v>4419</v>
      </c>
      <c r="C7486" t="s">
        <v>4420</v>
      </c>
      <c r="D7486">
        <v>1</v>
      </c>
      <c r="E7486" s="160">
        <v>45655</v>
      </c>
      <c r="F7486" s="160">
        <v>45658</v>
      </c>
      <c r="G7486" s="160"/>
      <c r="H7486" s="160"/>
    </row>
    <row r="7487" spans="2:8" ht="14.45" customHeight="1">
      <c r="B7487" t="s">
        <v>4449</v>
      </c>
      <c r="C7487" t="s">
        <v>4450</v>
      </c>
      <c r="D7487">
        <v>1</v>
      </c>
      <c r="E7487" s="160">
        <v>45659</v>
      </c>
      <c r="F7487" s="160">
        <v>45663</v>
      </c>
      <c r="G7487" s="160"/>
      <c r="H7487" s="160"/>
    </row>
    <row r="7488" spans="2:8">
      <c r="B7488" t="s">
        <v>4475</v>
      </c>
      <c r="C7488" t="s">
        <v>4476</v>
      </c>
      <c r="D7488">
        <v>1</v>
      </c>
      <c r="E7488" s="160">
        <v>45664</v>
      </c>
      <c r="F7488" s="160">
        <v>45668</v>
      </c>
      <c r="G7488" s="160"/>
      <c r="H7488" s="160"/>
    </row>
    <row r="7489" spans="2:8">
      <c r="B7489" t="s">
        <v>4490</v>
      </c>
      <c r="C7489" t="s">
        <v>4491</v>
      </c>
      <c r="D7489">
        <v>1</v>
      </c>
      <c r="E7489" s="160">
        <v>45673</v>
      </c>
      <c r="F7489" s="160">
        <v>45677</v>
      </c>
      <c r="G7489" s="160"/>
      <c r="H7489" s="160"/>
    </row>
    <row r="7490" spans="2:8" ht="14.45" customHeight="1">
      <c r="B7490" t="s">
        <v>4477</v>
      </c>
      <c r="C7490" t="s">
        <v>4478</v>
      </c>
      <c r="D7490">
        <v>1</v>
      </c>
      <c r="E7490" s="160">
        <v>45664</v>
      </c>
      <c r="F7490" s="160">
        <v>45668</v>
      </c>
      <c r="G7490" s="160"/>
      <c r="H7490" s="160"/>
    </row>
    <row r="7491" spans="2:8" ht="14.45" customHeight="1">
      <c r="B7491" t="s">
        <v>4492</v>
      </c>
      <c r="C7491" t="s">
        <v>4493</v>
      </c>
      <c r="D7491">
        <v>1</v>
      </c>
      <c r="E7491" s="160">
        <v>45669</v>
      </c>
      <c r="F7491" s="160">
        <v>45672</v>
      </c>
      <c r="G7491" s="160"/>
      <c r="H7491" s="160"/>
    </row>
    <row r="7492" spans="2:8" ht="14.45" customHeight="1">
      <c r="B7492" t="s">
        <v>11161</v>
      </c>
      <c r="C7492" t="s">
        <v>7920</v>
      </c>
      <c r="D7492">
        <v>1</v>
      </c>
      <c r="E7492" s="160">
        <v>45659</v>
      </c>
      <c r="F7492" s="160">
        <v>45661</v>
      </c>
      <c r="G7492" s="160"/>
      <c r="H7492" s="160"/>
    </row>
    <row r="7493" spans="2:8">
      <c r="B7493" t="s">
        <v>11162</v>
      </c>
      <c r="C7493" t="s">
        <v>7921</v>
      </c>
      <c r="D7493">
        <v>1</v>
      </c>
      <c r="E7493" s="160">
        <v>45662</v>
      </c>
      <c r="F7493" s="160">
        <v>45664</v>
      </c>
      <c r="G7493" s="160"/>
      <c r="H7493" s="160"/>
    </row>
    <row r="7494" spans="2:8" ht="14.45" customHeight="1">
      <c r="B7494" t="s">
        <v>11163</v>
      </c>
      <c r="C7494" t="s">
        <v>7922</v>
      </c>
      <c r="D7494">
        <v>1</v>
      </c>
      <c r="E7494" s="160">
        <v>45665</v>
      </c>
      <c r="F7494" s="160">
        <v>45666</v>
      </c>
      <c r="G7494" s="160"/>
      <c r="H7494" s="160"/>
    </row>
    <row r="7495" spans="2:8">
      <c r="B7495" t="s">
        <v>11164</v>
      </c>
      <c r="C7495" t="s">
        <v>7923</v>
      </c>
      <c r="D7495">
        <v>1</v>
      </c>
      <c r="E7495" s="160">
        <v>45668</v>
      </c>
      <c r="F7495" s="160">
        <v>45672</v>
      </c>
      <c r="G7495" s="160"/>
      <c r="H7495" s="160"/>
    </row>
    <row r="7496" spans="2:8">
      <c r="B7496" t="s">
        <v>11165</v>
      </c>
      <c r="C7496" t="s">
        <v>7924</v>
      </c>
      <c r="D7496" s="160">
        <v>1</v>
      </c>
      <c r="E7496" s="160">
        <v>45673</v>
      </c>
      <c r="F7496" s="160">
        <v>45678</v>
      </c>
      <c r="G7496" s="160"/>
      <c r="H7496" s="160"/>
    </row>
    <row r="7497" spans="2:8" ht="14.45" customHeight="1">
      <c r="B7497" t="s">
        <v>11166</v>
      </c>
      <c r="C7497" t="s">
        <v>7925</v>
      </c>
      <c r="D7497">
        <v>1</v>
      </c>
      <c r="E7497" s="160">
        <v>45665</v>
      </c>
      <c r="F7497" s="160">
        <v>45666</v>
      </c>
      <c r="G7497" s="160"/>
      <c r="H7497" s="160"/>
    </row>
    <row r="7498" spans="2:8" ht="14.45" customHeight="1">
      <c r="B7498" t="s">
        <v>11167</v>
      </c>
      <c r="C7498" t="s">
        <v>7926</v>
      </c>
      <c r="D7498">
        <v>1</v>
      </c>
      <c r="E7498" s="160">
        <v>45668</v>
      </c>
      <c r="F7498" s="160">
        <v>45669</v>
      </c>
      <c r="G7498" s="160"/>
      <c r="H7498" s="160"/>
    </row>
    <row r="7499" spans="2:8" ht="14.45" customHeight="1">
      <c r="B7499" t="s">
        <v>11168</v>
      </c>
      <c r="C7499" t="s">
        <v>7927</v>
      </c>
      <c r="D7499">
        <v>1</v>
      </c>
      <c r="E7499" s="160">
        <v>45670</v>
      </c>
      <c r="F7499" s="160">
        <v>45671</v>
      </c>
      <c r="G7499" s="160"/>
      <c r="H7499" s="160"/>
    </row>
    <row r="7500" spans="2:8">
      <c r="B7500" t="s">
        <v>11169</v>
      </c>
      <c r="C7500" t="s">
        <v>7928</v>
      </c>
      <c r="D7500">
        <v>1</v>
      </c>
      <c r="E7500" s="160">
        <v>45672</v>
      </c>
      <c r="F7500" s="160">
        <v>45675</v>
      </c>
      <c r="G7500" s="160"/>
      <c r="H7500" s="160"/>
    </row>
    <row r="7501" spans="2:8" ht="14.45" customHeight="1">
      <c r="B7501" t="s">
        <v>11170</v>
      </c>
      <c r="C7501" t="s">
        <v>7929</v>
      </c>
      <c r="D7501">
        <v>1</v>
      </c>
      <c r="E7501" s="160">
        <v>45676</v>
      </c>
      <c r="F7501" s="160">
        <v>45677</v>
      </c>
      <c r="G7501" s="160"/>
      <c r="H7501" s="160"/>
    </row>
    <row r="7502" spans="2:8" ht="14.45" customHeight="1">
      <c r="B7502" t="s">
        <v>2286</v>
      </c>
      <c r="C7502" t="s">
        <v>2287</v>
      </c>
      <c r="D7502">
        <v>1</v>
      </c>
      <c r="E7502" s="160">
        <v>45539</v>
      </c>
      <c r="F7502" s="160">
        <v>45540</v>
      </c>
      <c r="G7502" s="160">
        <v>45622</v>
      </c>
      <c r="H7502" s="160">
        <v>45733</v>
      </c>
    </row>
    <row r="7503" spans="2:8" ht="14.45" customHeight="1">
      <c r="B7503" t="s">
        <v>11171</v>
      </c>
      <c r="C7503" t="s">
        <v>11172</v>
      </c>
      <c r="D7503">
        <v>1</v>
      </c>
      <c r="E7503" s="160">
        <v>45542</v>
      </c>
      <c r="F7503" s="160">
        <v>45543</v>
      </c>
      <c r="G7503" s="160">
        <v>45873</v>
      </c>
      <c r="H7503" s="160">
        <v>45874</v>
      </c>
    </row>
    <row r="7504" spans="2:8">
      <c r="B7504" t="s">
        <v>2463</v>
      </c>
      <c r="C7504" t="s">
        <v>2464</v>
      </c>
      <c r="D7504">
        <v>1</v>
      </c>
      <c r="E7504" s="160">
        <v>45542</v>
      </c>
      <c r="F7504" s="160">
        <v>45543</v>
      </c>
      <c r="G7504" s="160">
        <v>45661</v>
      </c>
      <c r="H7504" s="160">
        <v>45790</v>
      </c>
    </row>
    <row r="7505" spans="2:8" ht="14.45" customHeight="1">
      <c r="B7505" t="s">
        <v>11173</v>
      </c>
      <c r="C7505" t="s">
        <v>11174</v>
      </c>
      <c r="D7505" s="160">
        <v>1</v>
      </c>
      <c r="E7505" s="160">
        <v>45544</v>
      </c>
      <c r="F7505" s="160">
        <v>45545</v>
      </c>
      <c r="G7505" s="160">
        <v>45875</v>
      </c>
      <c r="H7505" s="160">
        <v>45876</v>
      </c>
    </row>
    <row r="7506" spans="2:8" ht="14.45" customHeight="1">
      <c r="B7506" t="s">
        <v>2630</v>
      </c>
      <c r="C7506" t="s">
        <v>2631</v>
      </c>
      <c r="D7506">
        <v>1</v>
      </c>
      <c r="E7506" s="160">
        <v>45544</v>
      </c>
      <c r="F7506" s="160">
        <v>45546</v>
      </c>
      <c r="G7506" s="160">
        <v>45692</v>
      </c>
      <c r="H7506" s="160">
        <v>45794</v>
      </c>
    </row>
    <row r="7507" spans="2:8" ht="14.45" customHeight="1">
      <c r="B7507" t="s">
        <v>11175</v>
      </c>
      <c r="C7507" t="s">
        <v>11176</v>
      </c>
      <c r="D7507">
        <v>1</v>
      </c>
      <c r="E7507" s="160">
        <v>45547</v>
      </c>
      <c r="F7507" s="160">
        <v>45549</v>
      </c>
      <c r="G7507" s="160">
        <v>45878</v>
      </c>
      <c r="H7507" s="160">
        <v>45879</v>
      </c>
    </row>
    <row r="7508" spans="2:8">
      <c r="B7508" t="s">
        <v>2748</v>
      </c>
      <c r="C7508" t="s">
        <v>2749</v>
      </c>
      <c r="D7508">
        <v>1</v>
      </c>
      <c r="E7508" s="160">
        <v>45547</v>
      </c>
      <c r="F7508" s="160">
        <v>45549</v>
      </c>
      <c r="G7508" s="160">
        <v>45691</v>
      </c>
      <c r="H7508" s="160">
        <v>45732</v>
      </c>
    </row>
    <row r="7509" spans="2:8" ht="14.45" customHeight="1">
      <c r="B7509" t="s">
        <v>11177</v>
      </c>
      <c r="C7509" t="s">
        <v>11178</v>
      </c>
      <c r="D7509">
        <v>1</v>
      </c>
      <c r="E7509" s="160">
        <v>45550</v>
      </c>
      <c r="F7509" s="160">
        <v>45551</v>
      </c>
      <c r="G7509" s="160">
        <v>45880</v>
      </c>
      <c r="H7509" s="160">
        <v>45881</v>
      </c>
    </row>
    <row r="7510" spans="2:8" ht="14.45" customHeight="1">
      <c r="B7510" t="s">
        <v>2795</v>
      </c>
      <c r="C7510" t="s">
        <v>2796</v>
      </c>
      <c r="D7510">
        <v>1</v>
      </c>
      <c r="E7510" s="160">
        <v>45550</v>
      </c>
      <c r="F7510" s="160">
        <v>45552</v>
      </c>
      <c r="G7510" s="160">
        <v>45700</v>
      </c>
      <c r="H7510" s="160">
        <v>45848</v>
      </c>
    </row>
    <row r="7511" spans="2:8" ht="14.45" customHeight="1">
      <c r="B7511" t="s">
        <v>11179</v>
      </c>
      <c r="C7511" t="s">
        <v>11180</v>
      </c>
      <c r="D7511">
        <v>1</v>
      </c>
      <c r="E7511" s="160">
        <v>45553</v>
      </c>
      <c r="F7511" s="160">
        <v>45554</v>
      </c>
      <c r="G7511" s="160">
        <v>45882</v>
      </c>
      <c r="H7511" s="160">
        <v>45883</v>
      </c>
    </row>
    <row r="7512" spans="2:8" ht="14.45" customHeight="1">
      <c r="B7512" t="s">
        <v>2148</v>
      </c>
      <c r="C7512" t="s">
        <v>2149</v>
      </c>
      <c r="D7512">
        <v>1</v>
      </c>
      <c r="E7512" s="160">
        <v>45542</v>
      </c>
      <c r="F7512" s="160">
        <v>45544</v>
      </c>
      <c r="G7512" s="160">
        <v>45622</v>
      </c>
      <c r="H7512" s="160">
        <v>45668</v>
      </c>
    </row>
    <row r="7513" spans="2:8">
      <c r="B7513" t="s">
        <v>11181</v>
      </c>
      <c r="C7513" t="s">
        <v>11182</v>
      </c>
      <c r="D7513">
        <v>1</v>
      </c>
      <c r="E7513" s="160">
        <v>45545</v>
      </c>
      <c r="F7513" s="160">
        <v>45546</v>
      </c>
      <c r="G7513" s="160">
        <v>45875</v>
      </c>
      <c r="H7513" s="160">
        <v>45876</v>
      </c>
    </row>
    <row r="7514" spans="2:8" ht="14.45" customHeight="1">
      <c r="B7514" t="s">
        <v>2182</v>
      </c>
      <c r="C7514" t="s">
        <v>2183</v>
      </c>
      <c r="D7514">
        <v>1</v>
      </c>
      <c r="E7514" s="160">
        <v>45545</v>
      </c>
      <c r="F7514" s="160">
        <v>45547</v>
      </c>
      <c r="G7514" s="160">
        <v>45661</v>
      </c>
      <c r="H7514" s="160">
        <v>45706</v>
      </c>
    </row>
    <row r="7515" spans="2:8" ht="14.45" customHeight="1">
      <c r="B7515" t="s">
        <v>11183</v>
      </c>
      <c r="C7515" t="s">
        <v>11184</v>
      </c>
      <c r="D7515">
        <v>1</v>
      </c>
      <c r="E7515" s="160">
        <v>45549</v>
      </c>
      <c r="F7515" s="160">
        <v>45550</v>
      </c>
      <c r="G7515" s="160">
        <v>45878</v>
      </c>
      <c r="H7515" s="160">
        <v>45879</v>
      </c>
    </row>
    <row r="7516" spans="2:8" ht="14.45" customHeight="1">
      <c r="B7516" t="s">
        <v>2259</v>
      </c>
      <c r="C7516" t="s">
        <v>2260</v>
      </c>
      <c r="D7516">
        <v>1</v>
      </c>
      <c r="E7516" s="160">
        <v>45549</v>
      </c>
      <c r="F7516" s="160">
        <v>45552</v>
      </c>
      <c r="G7516" s="160">
        <v>45692</v>
      </c>
      <c r="H7516" s="160">
        <v>45728</v>
      </c>
    </row>
    <row r="7517" spans="2:8" ht="14.45" customHeight="1">
      <c r="B7517" t="s">
        <v>11185</v>
      </c>
      <c r="C7517" t="s">
        <v>11186</v>
      </c>
      <c r="D7517">
        <v>1</v>
      </c>
      <c r="E7517" s="160">
        <v>45553</v>
      </c>
      <c r="F7517" s="160">
        <v>45554</v>
      </c>
      <c r="G7517" s="160">
        <v>45880</v>
      </c>
      <c r="H7517" s="160">
        <v>45881</v>
      </c>
    </row>
    <row r="7518" spans="2:8">
      <c r="B7518" t="s">
        <v>2337</v>
      </c>
      <c r="C7518" t="s">
        <v>2338</v>
      </c>
      <c r="D7518">
        <v>1</v>
      </c>
      <c r="E7518" s="160">
        <v>45553</v>
      </c>
      <c r="F7518" s="160">
        <v>45556</v>
      </c>
      <c r="G7518" s="160">
        <v>45781</v>
      </c>
      <c r="H7518" s="160">
        <v>45817</v>
      </c>
    </row>
    <row r="7519" spans="2:8" ht="14.45" customHeight="1">
      <c r="B7519" t="s">
        <v>11187</v>
      </c>
      <c r="C7519" t="s">
        <v>11188</v>
      </c>
      <c r="D7519">
        <v>1</v>
      </c>
      <c r="E7519" s="160">
        <v>45557</v>
      </c>
      <c r="F7519" s="160">
        <v>45559</v>
      </c>
      <c r="G7519" s="160">
        <v>45882</v>
      </c>
      <c r="H7519" s="160">
        <v>45883</v>
      </c>
    </row>
    <row r="7520" spans="2:8" ht="14.45" customHeight="1">
      <c r="B7520" t="s">
        <v>2385</v>
      </c>
      <c r="C7520" t="s">
        <v>2386</v>
      </c>
      <c r="D7520">
        <v>1</v>
      </c>
      <c r="E7520" s="160">
        <v>45557</v>
      </c>
      <c r="F7520" s="160">
        <v>45563</v>
      </c>
      <c r="G7520" s="160">
        <v>45802</v>
      </c>
      <c r="H7520" s="160">
        <v>45866</v>
      </c>
    </row>
    <row r="7521" spans="2:8" ht="14.45" customHeight="1">
      <c r="B7521" t="s">
        <v>11189</v>
      </c>
      <c r="C7521" t="s">
        <v>11190</v>
      </c>
      <c r="D7521">
        <v>1</v>
      </c>
      <c r="E7521" s="160">
        <v>45564</v>
      </c>
      <c r="F7521" s="160">
        <v>45565</v>
      </c>
      <c r="G7521" s="160">
        <v>45885</v>
      </c>
      <c r="H7521" s="160">
        <v>45916</v>
      </c>
    </row>
    <row r="7522" spans="2:8">
      <c r="B7522" t="s">
        <v>11191</v>
      </c>
      <c r="C7522" t="s">
        <v>7879</v>
      </c>
      <c r="D7522">
        <v>1</v>
      </c>
      <c r="E7522" s="160">
        <v>45545</v>
      </c>
      <c r="F7522" s="160">
        <v>45550</v>
      </c>
      <c r="G7522" s="160">
        <v>45692</v>
      </c>
      <c r="H7522" s="160">
        <v>45738</v>
      </c>
    </row>
    <row r="7523" spans="2:8" ht="14.45" customHeight="1">
      <c r="B7523" t="s">
        <v>11192</v>
      </c>
      <c r="C7523" t="s">
        <v>11193</v>
      </c>
      <c r="D7523">
        <v>1</v>
      </c>
      <c r="E7523" s="160">
        <v>45551</v>
      </c>
      <c r="F7523" s="160">
        <v>45552</v>
      </c>
      <c r="G7523" s="160">
        <v>45900</v>
      </c>
      <c r="H7523" s="160">
        <v>45902</v>
      </c>
    </row>
    <row r="7524" spans="2:8">
      <c r="B7524" t="s">
        <v>11194</v>
      </c>
      <c r="C7524" t="s">
        <v>7880</v>
      </c>
      <c r="D7524">
        <v>1</v>
      </c>
      <c r="E7524" s="160">
        <v>45551</v>
      </c>
      <c r="F7524" s="160">
        <v>45556</v>
      </c>
      <c r="G7524" s="160">
        <v>45698</v>
      </c>
      <c r="H7524" s="160">
        <v>45743</v>
      </c>
    </row>
    <row r="7525" spans="2:8" ht="14.45" customHeight="1">
      <c r="B7525" t="s">
        <v>11195</v>
      </c>
      <c r="C7525" t="s">
        <v>11196</v>
      </c>
      <c r="D7525">
        <v>1</v>
      </c>
      <c r="E7525" s="160">
        <v>45557</v>
      </c>
      <c r="F7525" s="160">
        <v>45559</v>
      </c>
      <c r="G7525" s="160">
        <v>45902</v>
      </c>
      <c r="H7525" s="160">
        <v>45906</v>
      </c>
    </row>
    <row r="7526" spans="2:8" ht="14.45" customHeight="1">
      <c r="B7526" t="s">
        <v>11197</v>
      </c>
      <c r="C7526" t="s">
        <v>7881</v>
      </c>
      <c r="D7526">
        <v>1</v>
      </c>
      <c r="E7526" s="160">
        <v>45557</v>
      </c>
      <c r="F7526" s="160">
        <v>45564</v>
      </c>
      <c r="G7526" s="160">
        <v>45707</v>
      </c>
      <c r="H7526" s="160">
        <v>45771</v>
      </c>
    </row>
    <row r="7527" spans="2:8" ht="14.45" customHeight="1">
      <c r="B7527" t="s">
        <v>11198</v>
      </c>
      <c r="C7527" t="s">
        <v>11199</v>
      </c>
      <c r="D7527">
        <v>1</v>
      </c>
      <c r="E7527" s="160">
        <v>45565</v>
      </c>
      <c r="F7527" s="160">
        <v>45566</v>
      </c>
      <c r="G7527" s="160">
        <v>45902</v>
      </c>
      <c r="H7527" s="160">
        <v>45908</v>
      </c>
    </row>
    <row r="7528" spans="2:8" ht="14.45" customHeight="1">
      <c r="B7528" t="s">
        <v>11200</v>
      </c>
      <c r="C7528" t="s">
        <v>7882</v>
      </c>
      <c r="D7528">
        <v>1</v>
      </c>
      <c r="E7528" s="160">
        <v>45565</v>
      </c>
      <c r="F7528" s="160">
        <v>45570</v>
      </c>
      <c r="G7528" s="160">
        <v>45712</v>
      </c>
      <c r="H7528" s="160">
        <v>45776</v>
      </c>
    </row>
    <row r="7529" spans="2:8" ht="14.45" customHeight="1">
      <c r="B7529" t="s">
        <v>11201</v>
      </c>
      <c r="C7529" t="s">
        <v>11202</v>
      </c>
      <c r="D7529">
        <v>1</v>
      </c>
      <c r="E7529" s="160">
        <v>45571</v>
      </c>
      <c r="F7529" s="160">
        <v>45572</v>
      </c>
      <c r="G7529" s="160">
        <v>45909</v>
      </c>
      <c r="H7529" s="160">
        <v>45913</v>
      </c>
    </row>
    <row r="7530" spans="2:8">
      <c r="B7530" t="s">
        <v>11203</v>
      </c>
      <c r="C7530" t="s">
        <v>7883</v>
      </c>
      <c r="D7530">
        <v>1</v>
      </c>
      <c r="E7530" s="160">
        <v>45571</v>
      </c>
      <c r="F7530" s="160">
        <v>45578</v>
      </c>
      <c r="G7530" s="160">
        <v>45726</v>
      </c>
      <c r="H7530" s="160">
        <v>45781</v>
      </c>
    </row>
    <row r="7531" spans="2:8">
      <c r="B7531" t="s">
        <v>11204</v>
      </c>
      <c r="C7531" t="s">
        <v>11205</v>
      </c>
      <c r="D7531">
        <v>1</v>
      </c>
      <c r="E7531" s="160">
        <v>45579</v>
      </c>
      <c r="F7531" s="160">
        <v>45580</v>
      </c>
      <c r="G7531" s="160">
        <v>45914</v>
      </c>
      <c r="H7531" s="160"/>
    </row>
    <row r="7532" spans="2:8">
      <c r="B7532" t="s">
        <v>11206</v>
      </c>
      <c r="C7532" t="s">
        <v>7884</v>
      </c>
      <c r="D7532">
        <v>1</v>
      </c>
      <c r="E7532" s="160">
        <v>45539</v>
      </c>
      <c r="F7532" s="160">
        <v>45540</v>
      </c>
      <c r="G7532" s="160">
        <v>45871</v>
      </c>
      <c r="H7532" s="160">
        <v>45872</v>
      </c>
    </row>
    <row r="7533" spans="2:8">
      <c r="B7533" t="s">
        <v>11207</v>
      </c>
      <c r="C7533" t="s">
        <v>7885</v>
      </c>
      <c r="D7533">
        <v>1</v>
      </c>
      <c r="E7533" s="160">
        <v>45542</v>
      </c>
      <c r="F7533" s="160">
        <v>45543</v>
      </c>
      <c r="G7533" s="160">
        <v>45873</v>
      </c>
      <c r="H7533" s="160">
        <v>45874</v>
      </c>
    </row>
    <row r="7534" spans="2:8">
      <c r="B7534" t="s">
        <v>11208</v>
      </c>
      <c r="C7534" t="s">
        <v>7886</v>
      </c>
      <c r="D7534">
        <v>1</v>
      </c>
      <c r="E7534" s="160">
        <v>45544</v>
      </c>
      <c r="F7534" s="160">
        <v>45545</v>
      </c>
      <c r="G7534" s="160">
        <v>45875</v>
      </c>
      <c r="H7534" s="160">
        <v>45876</v>
      </c>
    </row>
    <row r="7535" spans="2:8">
      <c r="B7535" t="s">
        <v>11209</v>
      </c>
      <c r="C7535" t="s">
        <v>7887</v>
      </c>
      <c r="D7535">
        <v>1</v>
      </c>
      <c r="E7535" s="160">
        <v>45546</v>
      </c>
      <c r="F7535" s="160">
        <v>45547</v>
      </c>
      <c r="G7535" s="160">
        <v>45902</v>
      </c>
      <c r="H7535" s="160">
        <v>45906</v>
      </c>
    </row>
    <row r="7536" spans="2:8">
      <c r="B7536" t="s">
        <v>11210</v>
      </c>
      <c r="C7536" t="s">
        <v>7888</v>
      </c>
      <c r="D7536">
        <v>1</v>
      </c>
      <c r="E7536" s="160">
        <v>45549</v>
      </c>
      <c r="F7536" s="160">
        <v>45550</v>
      </c>
      <c r="G7536" s="160"/>
      <c r="H7536" s="160"/>
    </row>
    <row r="7537" spans="2:8">
      <c r="B7537" t="s">
        <v>2218</v>
      </c>
      <c r="C7537" t="s">
        <v>2219</v>
      </c>
      <c r="D7537">
        <v>1</v>
      </c>
      <c r="E7537" s="160">
        <v>45539</v>
      </c>
      <c r="F7537" s="160">
        <v>45540</v>
      </c>
      <c r="G7537" s="160">
        <v>45622</v>
      </c>
      <c r="H7537" s="160">
        <v>45658</v>
      </c>
    </row>
    <row r="7538" spans="2:8">
      <c r="B7538" t="s">
        <v>2288</v>
      </c>
      <c r="C7538" t="s">
        <v>2289</v>
      </c>
      <c r="D7538">
        <v>1</v>
      </c>
      <c r="E7538" s="160">
        <v>45542</v>
      </c>
      <c r="F7538" s="160">
        <v>45543</v>
      </c>
      <c r="G7538" s="160">
        <v>45650</v>
      </c>
      <c r="H7538" s="160">
        <v>45752</v>
      </c>
    </row>
    <row r="7539" spans="2:8">
      <c r="B7539" t="s">
        <v>2445</v>
      </c>
      <c r="C7539" t="s">
        <v>1428</v>
      </c>
      <c r="D7539">
        <v>1</v>
      </c>
      <c r="E7539" s="160">
        <v>45551</v>
      </c>
      <c r="F7539" s="160">
        <v>45552</v>
      </c>
      <c r="G7539" s="160">
        <v>45679</v>
      </c>
      <c r="H7539" s="160">
        <v>45781</v>
      </c>
    </row>
    <row r="7540" spans="2:8">
      <c r="B7540" t="s">
        <v>11211</v>
      </c>
      <c r="C7540" t="s">
        <v>1428</v>
      </c>
      <c r="D7540">
        <v>1</v>
      </c>
      <c r="E7540" s="160">
        <v>45553</v>
      </c>
      <c r="F7540" s="160">
        <v>45554</v>
      </c>
      <c r="G7540" s="160"/>
      <c r="H7540" s="160"/>
    </row>
    <row r="7541" spans="2:8">
      <c r="B7541" t="s">
        <v>2593</v>
      </c>
      <c r="C7541" t="s">
        <v>2594</v>
      </c>
      <c r="D7541">
        <v>1</v>
      </c>
      <c r="E7541" s="160">
        <v>45556</v>
      </c>
      <c r="F7541" s="160">
        <v>45557</v>
      </c>
      <c r="G7541" s="160"/>
      <c r="H7541" s="160"/>
    </row>
    <row r="7542" spans="2:8">
      <c r="B7542" t="s">
        <v>2653</v>
      </c>
      <c r="C7542" t="s">
        <v>2654</v>
      </c>
      <c r="D7542">
        <v>1</v>
      </c>
      <c r="E7542" s="160">
        <v>45559</v>
      </c>
      <c r="F7542" s="160">
        <v>45560</v>
      </c>
      <c r="G7542" s="160"/>
      <c r="H7542" s="160"/>
    </row>
    <row r="7543" spans="2:8">
      <c r="B7543" t="s">
        <v>11212</v>
      </c>
      <c r="C7543" t="s">
        <v>8104</v>
      </c>
      <c r="D7543">
        <v>1</v>
      </c>
      <c r="E7543" s="160">
        <v>45553</v>
      </c>
      <c r="F7543" s="160">
        <v>45556</v>
      </c>
      <c r="G7543" s="160">
        <v>45880</v>
      </c>
      <c r="H7543" s="160">
        <v>45882</v>
      </c>
    </row>
    <row r="7544" spans="2:8">
      <c r="B7544" t="s">
        <v>11213</v>
      </c>
      <c r="C7544" t="s">
        <v>8105</v>
      </c>
      <c r="D7544">
        <v>1</v>
      </c>
      <c r="E7544" s="160">
        <v>45557</v>
      </c>
      <c r="F7544" s="160">
        <v>45564</v>
      </c>
      <c r="G7544" s="160">
        <v>45883</v>
      </c>
      <c r="H7544" s="160">
        <v>45889</v>
      </c>
    </row>
    <row r="7545" spans="2:8">
      <c r="B7545" t="s">
        <v>11214</v>
      </c>
      <c r="C7545" t="s">
        <v>8106</v>
      </c>
      <c r="D7545">
        <v>1</v>
      </c>
      <c r="E7545" s="160">
        <v>45565</v>
      </c>
      <c r="F7545" s="160">
        <v>45571</v>
      </c>
      <c r="G7545" s="160">
        <v>45890</v>
      </c>
      <c r="H7545" s="160">
        <v>45896</v>
      </c>
    </row>
    <row r="7546" spans="2:8">
      <c r="B7546" t="s">
        <v>11215</v>
      </c>
      <c r="C7546" t="s">
        <v>8107</v>
      </c>
      <c r="D7546">
        <v>1</v>
      </c>
      <c r="E7546" s="160">
        <v>45572</v>
      </c>
      <c r="F7546" s="160">
        <v>45574</v>
      </c>
      <c r="G7546" s="160"/>
      <c r="H7546" s="160"/>
    </row>
    <row r="7547" spans="2:8">
      <c r="B7547" t="s">
        <v>11216</v>
      </c>
      <c r="C7547" t="s">
        <v>8108</v>
      </c>
      <c r="D7547">
        <v>1</v>
      </c>
      <c r="E7547" s="160">
        <v>45575</v>
      </c>
      <c r="F7547" s="160">
        <v>45578</v>
      </c>
      <c r="G7547" s="160"/>
      <c r="H7547" s="160"/>
    </row>
    <row r="7548" spans="2:8">
      <c r="B7548" t="s">
        <v>3119</v>
      </c>
      <c r="C7548" t="s">
        <v>3120</v>
      </c>
      <c r="D7548">
        <v>1</v>
      </c>
      <c r="E7548" s="160">
        <v>45542</v>
      </c>
      <c r="F7548" s="160">
        <v>45544</v>
      </c>
      <c r="G7548" s="160">
        <v>45903</v>
      </c>
      <c r="H7548" s="160"/>
    </row>
    <row r="7549" spans="2:8">
      <c r="B7549" t="s">
        <v>3217</v>
      </c>
      <c r="C7549" t="s">
        <v>3218</v>
      </c>
      <c r="D7549">
        <v>1</v>
      </c>
      <c r="E7549" s="160">
        <v>45545</v>
      </c>
      <c r="F7549" s="160">
        <v>45547</v>
      </c>
      <c r="G7549" s="160">
        <v>45909</v>
      </c>
      <c r="H7549" s="160"/>
    </row>
    <row r="7550" spans="2:8">
      <c r="B7550" t="s">
        <v>3313</v>
      </c>
      <c r="C7550" t="s">
        <v>3314</v>
      </c>
      <c r="D7550">
        <v>1</v>
      </c>
      <c r="E7550" s="160">
        <v>45549</v>
      </c>
      <c r="F7550" s="160">
        <v>45552</v>
      </c>
      <c r="G7550" s="160">
        <v>45910</v>
      </c>
      <c r="H7550" s="160"/>
    </row>
    <row r="7551" spans="2:8">
      <c r="B7551" t="s">
        <v>3430</v>
      </c>
      <c r="C7551" t="s">
        <v>3431</v>
      </c>
      <c r="D7551">
        <v>1</v>
      </c>
      <c r="E7551" s="160">
        <v>45553</v>
      </c>
      <c r="F7551" s="160">
        <v>45557</v>
      </c>
      <c r="G7551" s="160"/>
      <c r="H7551" s="160"/>
    </row>
    <row r="7552" spans="2:8">
      <c r="B7552" t="s">
        <v>3521</v>
      </c>
      <c r="C7552" t="s">
        <v>3522</v>
      </c>
      <c r="D7552">
        <v>1</v>
      </c>
      <c r="E7552" s="160">
        <v>45570</v>
      </c>
      <c r="F7552" s="160">
        <v>45574</v>
      </c>
      <c r="G7552" s="160"/>
      <c r="H7552" s="160"/>
    </row>
    <row r="7553" spans="2:8">
      <c r="B7553" t="s">
        <v>3219</v>
      </c>
      <c r="C7553" t="s">
        <v>3220</v>
      </c>
      <c r="D7553">
        <v>1</v>
      </c>
      <c r="E7553" s="160">
        <v>45545</v>
      </c>
      <c r="F7553" s="160">
        <v>45546</v>
      </c>
      <c r="G7553" s="160">
        <v>45876</v>
      </c>
      <c r="H7553" s="160"/>
    </row>
    <row r="7554" spans="2:8">
      <c r="B7554" t="s">
        <v>3264</v>
      </c>
      <c r="C7554" t="s">
        <v>3265</v>
      </c>
      <c r="D7554">
        <v>1</v>
      </c>
      <c r="E7554" s="160">
        <v>45547</v>
      </c>
      <c r="F7554" s="160">
        <v>45549</v>
      </c>
      <c r="G7554" s="160">
        <v>45879</v>
      </c>
      <c r="H7554" s="160"/>
    </row>
    <row r="7555" spans="2:8">
      <c r="B7555" t="s">
        <v>3315</v>
      </c>
      <c r="C7555" t="s">
        <v>3316</v>
      </c>
      <c r="D7555">
        <v>1</v>
      </c>
      <c r="E7555" s="160">
        <v>45550</v>
      </c>
      <c r="F7555" s="160">
        <v>45551</v>
      </c>
      <c r="G7555" s="160">
        <v>45881</v>
      </c>
      <c r="H7555" s="160"/>
    </row>
    <row r="7556" spans="2:8">
      <c r="B7556" t="s">
        <v>3365</v>
      </c>
      <c r="C7556" t="s">
        <v>3366</v>
      </c>
      <c r="D7556">
        <v>1</v>
      </c>
      <c r="E7556" s="160">
        <v>45552</v>
      </c>
      <c r="F7556" s="160">
        <v>45553</v>
      </c>
      <c r="G7556" s="160">
        <v>45883</v>
      </c>
      <c r="H7556" s="160"/>
    </row>
    <row r="7557" spans="2:8">
      <c r="B7557" t="s">
        <v>3432</v>
      </c>
      <c r="C7557" t="s">
        <v>3433</v>
      </c>
      <c r="D7557">
        <v>1</v>
      </c>
      <c r="E7557" s="160">
        <v>45570</v>
      </c>
      <c r="F7557" s="160">
        <v>45571</v>
      </c>
      <c r="G7557" s="160">
        <v>45897</v>
      </c>
      <c r="H7557" s="160"/>
    </row>
    <row r="7558" spans="2:8">
      <c r="B7558" t="s">
        <v>11217</v>
      </c>
      <c r="C7558" t="s">
        <v>7889</v>
      </c>
      <c r="D7558">
        <v>1</v>
      </c>
      <c r="E7558" s="160">
        <v>45547</v>
      </c>
      <c r="F7558" s="160">
        <v>45549</v>
      </c>
      <c r="G7558" s="160">
        <v>45876</v>
      </c>
      <c r="H7558" s="160">
        <v>45878</v>
      </c>
    </row>
    <row r="7559" spans="2:8">
      <c r="B7559" t="s">
        <v>11218</v>
      </c>
      <c r="C7559" t="s">
        <v>7890</v>
      </c>
      <c r="D7559">
        <v>1</v>
      </c>
      <c r="E7559" s="160">
        <v>45550</v>
      </c>
      <c r="F7559" s="160">
        <v>45551</v>
      </c>
      <c r="G7559" s="160">
        <v>45879</v>
      </c>
      <c r="H7559" s="160">
        <v>45880</v>
      </c>
    </row>
    <row r="7560" spans="2:8">
      <c r="B7560" t="s">
        <v>11219</v>
      </c>
      <c r="C7560" t="s">
        <v>7891</v>
      </c>
      <c r="D7560">
        <v>1</v>
      </c>
      <c r="E7560" s="160">
        <v>45552</v>
      </c>
      <c r="F7560" s="160">
        <v>45553</v>
      </c>
      <c r="G7560" s="160">
        <v>45881</v>
      </c>
      <c r="H7560" s="160">
        <v>45882</v>
      </c>
    </row>
    <row r="7561" spans="2:8">
      <c r="B7561" t="s">
        <v>11220</v>
      </c>
      <c r="C7561" t="s">
        <v>7892</v>
      </c>
      <c r="D7561">
        <v>1</v>
      </c>
      <c r="E7561" s="160">
        <v>45554</v>
      </c>
      <c r="F7561" s="160">
        <v>45556</v>
      </c>
      <c r="G7561" s="160">
        <v>45883</v>
      </c>
      <c r="H7561" s="160">
        <v>45885</v>
      </c>
    </row>
    <row r="7562" spans="2:8">
      <c r="B7562" t="s">
        <v>11221</v>
      </c>
      <c r="C7562" t="s">
        <v>7893</v>
      </c>
      <c r="D7562">
        <v>1</v>
      </c>
      <c r="E7562" s="160">
        <v>45570</v>
      </c>
      <c r="F7562" s="160">
        <v>45571</v>
      </c>
      <c r="G7562" s="160">
        <v>45897</v>
      </c>
      <c r="H7562" s="160">
        <v>45899</v>
      </c>
    </row>
    <row r="7563" spans="2:8">
      <c r="B7563" t="s">
        <v>2619</v>
      </c>
      <c r="C7563" t="s">
        <v>2620</v>
      </c>
      <c r="D7563">
        <v>1</v>
      </c>
      <c r="E7563" s="160">
        <v>45550</v>
      </c>
      <c r="F7563" s="160">
        <v>45551</v>
      </c>
      <c r="G7563" s="160">
        <v>45879</v>
      </c>
      <c r="H7563" s="160">
        <v>45880</v>
      </c>
    </row>
    <row r="7564" spans="2:8">
      <c r="B7564" t="s">
        <v>2638</v>
      </c>
      <c r="C7564" t="s">
        <v>2639</v>
      </c>
      <c r="D7564">
        <v>1</v>
      </c>
      <c r="E7564" s="160">
        <v>45552</v>
      </c>
      <c r="F7564" s="160">
        <v>45553</v>
      </c>
      <c r="G7564" s="160">
        <v>45881</v>
      </c>
      <c r="H7564" s="160">
        <v>45882</v>
      </c>
    </row>
    <row r="7565" spans="2:8" ht="14.45" customHeight="1">
      <c r="B7565" t="s">
        <v>2657</v>
      </c>
      <c r="C7565" t="s">
        <v>2658</v>
      </c>
      <c r="D7565">
        <v>1</v>
      </c>
      <c r="E7565" s="160">
        <v>45554</v>
      </c>
      <c r="F7565" s="160">
        <v>45556</v>
      </c>
      <c r="G7565" s="160">
        <v>45883</v>
      </c>
      <c r="H7565" s="160">
        <v>45885</v>
      </c>
    </row>
    <row r="7566" spans="2:8" ht="14.45" customHeight="1">
      <c r="B7566" t="s">
        <v>2674</v>
      </c>
      <c r="C7566" t="s">
        <v>2675</v>
      </c>
      <c r="D7566">
        <v>1</v>
      </c>
      <c r="E7566" s="160">
        <v>45557</v>
      </c>
      <c r="F7566" s="160">
        <v>45559</v>
      </c>
      <c r="G7566" s="160">
        <v>45886</v>
      </c>
      <c r="H7566" s="160">
        <v>45887</v>
      </c>
    </row>
    <row r="7567" spans="2:8">
      <c r="B7567" t="s">
        <v>2708</v>
      </c>
      <c r="C7567" t="s">
        <v>2709</v>
      </c>
      <c r="D7567">
        <v>1</v>
      </c>
      <c r="E7567" s="160">
        <v>45570</v>
      </c>
      <c r="F7567" s="160">
        <v>45571</v>
      </c>
      <c r="G7567" s="160">
        <v>45903</v>
      </c>
      <c r="H7567" s="160">
        <v>45906</v>
      </c>
    </row>
    <row r="7568" spans="2:8">
      <c r="B7568" t="s">
        <v>2640</v>
      </c>
      <c r="C7568" t="s">
        <v>2641</v>
      </c>
      <c r="D7568">
        <v>1</v>
      </c>
      <c r="E7568" s="160">
        <v>45552</v>
      </c>
      <c r="F7568" s="160">
        <v>45553</v>
      </c>
      <c r="G7568" s="160">
        <v>45881</v>
      </c>
      <c r="H7568" s="160">
        <v>45882</v>
      </c>
    </row>
    <row r="7569" spans="2:8">
      <c r="B7569" t="s">
        <v>2659</v>
      </c>
      <c r="C7569" t="s">
        <v>2660</v>
      </c>
      <c r="D7569">
        <v>1</v>
      </c>
      <c r="E7569" s="160">
        <v>45554</v>
      </c>
      <c r="F7569" s="160">
        <v>45556</v>
      </c>
      <c r="G7569" s="160">
        <v>45883</v>
      </c>
      <c r="H7569" s="160">
        <v>45885</v>
      </c>
    </row>
    <row r="7570" spans="2:8" ht="14.45" customHeight="1">
      <c r="B7570" t="s">
        <v>2696</v>
      </c>
      <c r="C7570" t="s">
        <v>2697</v>
      </c>
      <c r="D7570">
        <v>1</v>
      </c>
      <c r="E7570" s="160">
        <v>45557</v>
      </c>
      <c r="F7570" s="160">
        <v>45559</v>
      </c>
      <c r="G7570" s="160">
        <v>45886</v>
      </c>
      <c r="H7570" s="160">
        <v>45887</v>
      </c>
    </row>
    <row r="7571" spans="2:8" ht="14.45" customHeight="1">
      <c r="B7571" t="s">
        <v>2742</v>
      </c>
      <c r="C7571" t="s">
        <v>2743</v>
      </c>
      <c r="D7571">
        <v>1</v>
      </c>
      <c r="E7571" s="160">
        <v>45560</v>
      </c>
      <c r="F7571" s="160">
        <v>45561</v>
      </c>
      <c r="G7571" s="160">
        <v>45892</v>
      </c>
      <c r="H7571" s="160">
        <v>45895</v>
      </c>
    </row>
    <row r="7572" spans="2:8" ht="14.45" customHeight="1">
      <c r="B7572" t="s">
        <v>2945</v>
      </c>
      <c r="C7572" t="s">
        <v>2946</v>
      </c>
      <c r="D7572">
        <v>1</v>
      </c>
      <c r="E7572" s="160">
        <v>45570</v>
      </c>
      <c r="F7572" s="160">
        <v>45571</v>
      </c>
      <c r="G7572" s="160">
        <v>45899</v>
      </c>
      <c r="H7572" s="160"/>
    </row>
    <row r="7573" spans="2:8">
      <c r="B7573" t="s">
        <v>2661</v>
      </c>
      <c r="C7573" t="s">
        <v>2662</v>
      </c>
      <c r="D7573">
        <v>1</v>
      </c>
      <c r="E7573" s="160">
        <v>45554</v>
      </c>
      <c r="F7573" s="160">
        <v>45556</v>
      </c>
      <c r="G7573" s="160">
        <v>45883</v>
      </c>
      <c r="H7573" s="160">
        <v>45885</v>
      </c>
    </row>
    <row r="7574" spans="2:8">
      <c r="B7574" t="s">
        <v>2676</v>
      </c>
      <c r="C7574" t="s">
        <v>2677</v>
      </c>
      <c r="D7574">
        <v>1</v>
      </c>
      <c r="E7574" s="160">
        <v>45557</v>
      </c>
      <c r="F7574" s="160">
        <v>45559</v>
      </c>
      <c r="G7574" s="160">
        <v>45886</v>
      </c>
      <c r="H7574" s="160">
        <v>45887</v>
      </c>
    </row>
    <row r="7575" spans="2:8">
      <c r="B7575" t="s">
        <v>2710</v>
      </c>
      <c r="C7575" t="s">
        <v>2711</v>
      </c>
      <c r="D7575">
        <v>1</v>
      </c>
      <c r="E7575" s="160">
        <v>45560</v>
      </c>
      <c r="F7575" s="160">
        <v>45561</v>
      </c>
      <c r="G7575" s="160">
        <v>45888</v>
      </c>
      <c r="H7575" s="160">
        <v>45889</v>
      </c>
    </row>
    <row r="7576" spans="2:8">
      <c r="B7576" t="s">
        <v>2723</v>
      </c>
      <c r="C7576" t="s">
        <v>2724</v>
      </c>
      <c r="D7576">
        <v>1</v>
      </c>
      <c r="E7576" s="160">
        <v>45563</v>
      </c>
      <c r="F7576" s="160">
        <v>45564</v>
      </c>
      <c r="G7576" s="160">
        <v>45892</v>
      </c>
      <c r="H7576" s="160">
        <v>45895</v>
      </c>
    </row>
    <row r="7577" spans="2:8">
      <c r="B7577" t="s">
        <v>2925</v>
      </c>
      <c r="C7577" t="s">
        <v>2926</v>
      </c>
      <c r="D7577">
        <v>1</v>
      </c>
      <c r="E7577" s="160">
        <v>45570</v>
      </c>
      <c r="F7577" s="160">
        <v>45571</v>
      </c>
      <c r="G7577" s="160">
        <v>45896</v>
      </c>
      <c r="H7577" s="160">
        <v>45900</v>
      </c>
    </row>
    <row r="7578" spans="2:8">
      <c r="B7578" t="s">
        <v>11222</v>
      </c>
      <c r="C7578" t="s">
        <v>7894</v>
      </c>
      <c r="D7578">
        <v>1</v>
      </c>
      <c r="E7578" s="160">
        <v>45539</v>
      </c>
      <c r="F7578" s="160">
        <v>45540</v>
      </c>
      <c r="G7578" s="160">
        <v>45761</v>
      </c>
      <c r="H7578" s="160">
        <v>45778</v>
      </c>
    </row>
    <row r="7579" spans="2:8">
      <c r="B7579" t="s">
        <v>11223</v>
      </c>
      <c r="C7579" t="s">
        <v>7895</v>
      </c>
      <c r="D7579">
        <v>1</v>
      </c>
      <c r="E7579" s="160">
        <v>45542</v>
      </c>
      <c r="F7579" s="160">
        <v>45543</v>
      </c>
      <c r="G7579" s="160">
        <v>45762</v>
      </c>
      <c r="H7579" s="160">
        <v>45780</v>
      </c>
    </row>
    <row r="7580" spans="2:8">
      <c r="B7580" t="s">
        <v>11224</v>
      </c>
      <c r="C7580" t="s">
        <v>7896</v>
      </c>
      <c r="D7580">
        <v>1</v>
      </c>
      <c r="E7580" s="160">
        <v>45544</v>
      </c>
      <c r="F7580" s="160">
        <v>45545</v>
      </c>
      <c r="G7580" s="160">
        <v>45788</v>
      </c>
      <c r="H7580" s="160">
        <v>45805</v>
      </c>
    </row>
    <row r="7581" spans="2:8">
      <c r="B7581" t="s">
        <v>11225</v>
      </c>
      <c r="C7581" t="s">
        <v>7897</v>
      </c>
      <c r="D7581">
        <v>1</v>
      </c>
      <c r="E7581" s="160">
        <v>45546</v>
      </c>
      <c r="F7581" s="160">
        <v>45547</v>
      </c>
      <c r="G7581" s="160">
        <v>45824</v>
      </c>
      <c r="H7581" s="160">
        <v>45841</v>
      </c>
    </row>
    <row r="7582" spans="2:8">
      <c r="B7582" t="s">
        <v>11226</v>
      </c>
      <c r="C7582" t="s">
        <v>7898</v>
      </c>
      <c r="D7582">
        <v>1</v>
      </c>
      <c r="E7582" s="160">
        <v>45553</v>
      </c>
      <c r="F7582" s="160">
        <v>45554</v>
      </c>
      <c r="G7582" s="160">
        <v>45843</v>
      </c>
      <c r="H7582" s="160">
        <v>45860</v>
      </c>
    </row>
    <row r="7583" spans="2:8">
      <c r="B7583" t="s">
        <v>2678</v>
      </c>
      <c r="C7583" t="s">
        <v>2679</v>
      </c>
      <c r="D7583">
        <v>1</v>
      </c>
      <c r="E7583" s="160">
        <v>45556</v>
      </c>
      <c r="F7583" s="160">
        <v>45559</v>
      </c>
      <c r="G7583" s="160">
        <v>45761</v>
      </c>
      <c r="H7583" s="160">
        <v>45797</v>
      </c>
    </row>
    <row r="7584" spans="2:8">
      <c r="B7584" t="s">
        <v>11227</v>
      </c>
      <c r="C7584" t="s">
        <v>11228</v>
      </c>
      <c r="D7584">
        <v>1</v>
      </c>
      <c r="E7584" s="160">
        <v>45560</v>
      </c>
      <c r="F7584" s="160">
        <v>45561</v>
      </c>
      <c r="G7584" s="160">
        <v>45871</v>
      </c>
      <c r="H7584" s="160">
        <v>45872</v>
      </c>
    </row>
    <row r="7585" spans="2:8">
      <c r="B7585" t="s">
        <v>2725</v>
      </c>
      <c r="C7585" t="s">
        <v>2726</v>
      </c>
      <c r="D7585">
        <v>1</v>
      </c>
      <c r="E7585" s="160">
        <v>45560</v>
      </c>
      <c r="F7585" s="160">
        <v>45563</v>
      </c>
      <c r="G7585" s="160">
        <v>45762</v>
      </c>
      <c r="H7585" s="160">
        <v>45798</v>
      </c>
    </row>
    <row r="7586" spans="2:8">
      <c r="B7586" t="s">
        <v>11229</v>
      </c>
      <c r="C7586" t="s">
        <v>11230</v>
      </c>
      <c r="D7586">
        <v>1</v>
      </c>
      <c r="E7586" s="160">
        <v>45564</v>
      </c>
      <c r="F7586" s="160">
        <v>45565</v>
      </c>
      <c r="G7586" s="160">
        <v>45873</v>
      </c>
      <c r="H7586" s="160">
        <v>45874</v>
      </c>
    </row>
    <row r="7587" spans="2:8">
      <c r="B7587" t="s">
        <v>2765</v>
      </c>
      <c r="C7587" t="s">
        <v>2766</v>
      </c>
      <c r="D7587">
        <v>1</v>
      </c>
      <c r="E7587" s="160">
        <v>45564</v>
      </c>
      <c r="F7587" s="160">
        <v>45567</v>
      </c>
      <c r="G7587" s="160">
        <v>45788</v>
      </c>
      <c r="H7587" s="160">
        <v>45833</v>
      </c>
    </row>
    <row r="7588" spans="2:8">
      <c r="B7588" t="s">
        <v>11231</v>
      </c>
      <c r="C7588" t="s">
        <v>11232</v>
      </c>
      <c r="D7588">
        <v>1</v>
      </c>
      <c r="E7588" s="160">
        <v>45568</v>
      </c>
      <c r="F7588" s="160">
        <v>45570</v>
      </c>
      <c r="G7588" s="160">
        <v>45875</v>
      </c>
      <c r="H7588" s="160">
        <v>45876</v>
      </c>
    </row>
    <row r="7589" spans="2:8">
      <c r="B7589" t="s">
        <v>2853</v>
      </c>
      <c r="C7589" t="s">
        <v>2854</v>
      </c>
      <c r="D7589">
        <v>1</v>
      </c>
      <c r="E7589" s="160">
        <v>45568</v>
      </c>
      <c r="F7589" s="160">
        <v>45571</v>
      </c>
      <c r="G7589" s="160">
        <v>45824</v>
      </c>
      <c r="H7589" s="160">
        <v>45841</v>
      </c>
    </row>
    <row r="7590" spans="2:8">
      <c r="B7590" t="s">
        <v>11233</v>
      </c>
      <c r="C7590" t="s">
        <v>11234</v>
      </c>
      <c r="D7590">
        <v>1</v>
      </c>
      <c r="E7590" s="160">
        <v>45572</v>
      </c>
      <c r="F7590" s="160">
        <v>45573</v>
      </c>
      <c r="G7590" s="160">
        <v>45878</v>
      </c>
      <c r="H7590" s="160">
        <v>45879</v>
      </c>
    </row>
    <row r="7591" spans="2:8">
      <c r="B7591" t="s">
        <v>2883</v>
      </c>
      <c r="C7591" t="s">
        <v>2884</v>
      </c>
      <c r="D7591">
        <v>1</v>
      </c>
      <c r="E7591" s="160">
        <v>45572</v>
      </c>
      <c r="F7591" s="160">
        <v>45577</v>
      </c>
      <c r="G7591" s="160">
        <v>45843</v>
      </c>
      <c r="H7591" s="160">
        <v>45869</v>
      </c>
    </row>
    <row r="7592" spans="2:8">
      <c r="B7592" t="s">
        <v>11235</v>
      </c>
      <c r="C7592" t="s">
        <v>11236</v>
      </c>
      <c r="D7592">
        <v>1</v>
      </c>
      <c r="E7592" s="160">
        <v>45578</v>
      </c>
      <c r="F7592" s="160">
        <v>45579</v>
      </c>
      <c r="G7592" s="160">
        <v>45899</v>
      </c>
      <c r="H7592" s="160"/>
    </row>
    <row r="7593" spans="2:8">
      <c r="B7593" t="s">
        <v>2727</v>
      </c>
      <c r="C7593" t="s">
        <v>2728</v>
      </c>
      <c r="D7593">
        <v>1</v>
      </c>
      <c r="E7593" s="160">
        <v>45579</v>
      </c>
      <c r="F7593" s="160">
        <v>45580</v>
      </c>
      <c r="G7593" s="160">
        <v>45886</v>
      </c>
      <c r="H7593" s="160">
        <v>45887</v>
      </c>
    </row>
    <row r="7594" spans="2:8">
      <c r="B7594" t="s">
        <v>2750</v>
      </c>
      <c r="C7594" t="s">
        <v>2751</v>
      </c>
      <c r="D7594">
        <v>1</v>
      </c>
      <c r="E7594" s="160">
        <v>45581</v>
      </c>
      <c r="F7594" s="160">
        <v>45582</v>
      </c>
      <c r="G7594" s="160">
        <v>45888</v>
      </c>
      <c r="H7594" s="160">
        <v>45889</v>
      </c>
    </row>
    <row r="7595" spans="2:8">
      <c r="B7595" t="s">
        <v>2767</v>
      </c>
      <c r="C7595" t="s">
        <v>2768</v>
      </c>
      <c r="D7595">
        <v>1</v>
      </c>
      <c r="E7595" s="160">
        <v>45584</v>
      </c>
      <c r="F7595" s="160">
        <v>45585</v>
      </c>
      <c r="G7595" s="160">
        <v>45890</v>
      </c>
      <c r="H7595" s="160">
        <v>45892</v>
      </c>
    </row>
    <row r="7596" spans="2:8">
      <c r="B7596" t="s">
        <v>2789</v>
      </c>
      <c r="C7596" t="s">
        <v>2790</v>
      </c>
      <c r="D7596">
        <v>1</v>
      </c>
      <c r="E7596" s="160">
        <v>45586</v>
      </c>
      <c r="F7596" s="160">
        <v>45587</v>
      </c>
      <c r="G7596" s="160">
        <v>45893</v>
      </c>
      <c r="H7596" s="160">
        <v>45894</v>
      </c>
    </row>
    <row r="7597" spans="2:8">
      <c r="B7597" t="s">
        <v>3006</v>
      </c>
      <c r="C7597" t="s">
        <v>3007</v>
      </c>
      <c r="D7597">
        <v>1</v>
      </c>
      <c r="E7597" s="160">
        <v>45588</v>
      </c>
      <c r="F7597" s="160">
        <v>45589</v>
      </c>
      <c r="G7597" s="160">
        <v>45893</v>
      </c>
      <c r="H7597" s="160"/>
    </row>
    <row r="7598" spans="2:8">
      <c r="B7598" t="s">
        <v>2752</v>
      </c>
      <c r="C7598" t="s">
        <v>2753</v>
      </c>
      <c r="D7598">
        <v>1</v>
      </c>
      <c r="E7598" s="160">
        <v>45581</v>
      </c>
      <c r="F7598" s="160">
        <v>45582</v>
      </c>
      <c r="G7598" s="160">
        <v>45889</v>
      </c>
      <c r="H7598" s="160">
        <v>45890</v>
      </c>
    </row>
    <row r="7599" spans="2:8">
      <c r="B7599" t="s">
        <v>2769</v>
      </c>
      <c r="C7599" t="s">
        <v>2770</v>
      </c>
      <c r="D7599">
        <v>1</v>
      </c>
      <c r="E7599" s="160">
        <v>45584</v>
      </c>
      <c r="F7599" s="160">
        <v>45585</v>
      </c>
      <c r="G7599" s="160">
        <v>45892</v>
      </c>
      <c r="H7599" s="160">
        <v>45893</v>
      </c>
    </row>
    <row r="7600" spans="2:8">
      <c r="B7600" t="s">
        <v>2791</v>
      </c>
      <c r="C7600" t="s">
        <v>2792</v>
      </c>
      <c r="D7600">
        <v>1</v>
      </c>
      <c r="E7600" s="160">
        <v>45586</v>
      </c>
      <c r="F7600" s="160">
        <v>45587</v>
      </c>
      <c r="G7600" s="160">
        <v>45894</v>
      </c>
      <c r="H7600" s="160">
        <v>45895</v>
      </c>
    </row>
    <row r="7601" spans="2:8">
      <c r="B7601" t="s">
        <v>2820</v>
      </c>
      <c r="C7601" t="s">
        <v>2821</v>
      </c>
      <c r="D7601">
        <v>1</v>
      </c>
      <c r="E7601" s="160">
        <v>45588</v>
      </c>
      <c r="F7601" s="160">
        <v>45589</v>
      </c>
      <c r="G7601" s="160">
        <v>45896</v>
      </c>
      <c r="H7601" s="160">
        <v>45897</v>
      </c>
    </row>
    <row r="7602" spans="2:8">
      <c r="B7602" t="s">
        <v>3048</v>
      </c>
      <c r="C7602" t="s">
        <v>3049</v>
      </c>
      <c r="D7602">
        <v>1</v>
      </c>
      <c r="E7602" s="160">
        <v>45591</v>
      </c>
      <c r="F7602" s="160">
        <v>45592</v>
      </c>
      <c r="G7602" s="160">
        <v>45900</v>
      </c>
      <c r="H7602" s="160"/>
    </row>
    <row r="7603" spans="2:8">
      <c r="B7603" t="s">
        <v>11237</v>
      </c>
      <c r="C7603" t="s">
        <v>7899</v>
      </c>
      <c r="D7603">
        <v>1</v>
      </c>
      <c r="E7603" s="160">
        <v>45581</v>
      </c>
      <c r="F7603" s="160">
        <v>45582</v>
      </c>
      <c r="G7603" s="160">
        <v>45889</v>
      </c>
      <c r="H7603" s="160">
        <v>45890</v>
      </c>
    </row>
    <row r="7604" spans="2:8">
      <c r="B7604" t="s">
        <v>11238</v>
      </c>
      <c r="C7604" t="s">
        <v>7900</v>
      </c>
      <c r="D7604">
        <v>1</v>
      </c>
      <c r="E7604" s="160">
        <v>45584</v>
      </c>
      <c r="F7604" s="160">
        <v>45585</v>
      </c>
      <c r="G7604" s="160">
        <v>45890</v>
      </c>
      <c r="H7604" s="160">
        <v>45893</v>
      </c>
    </row>
    <row r="7605" spans="2:8">
      <c r="B7605" t="s">
        <v>11239</v>
      </c>
      <c r="C7605" t="s">
        <v>7901</v>
      </c>
      <c r="D7605">
        <v>1</v>
      </c>
      <c r="E7605" s="160">
        <v>45586</v>
      </c>
      <c r="F7605" s="160">
        <v>45587</v>
      </c>
      <c r="G7605" s="160">
        <v>45907</v>
      </c>
      <c r="H7605" s="160">
        <v>45910</v>
      </c>
    </row>
    <row r="7606" spans="2:8">
      <c r="B7606" t="s">
        <v>11240</v>
      </c>
      <c r="C7606" t="s">
        <v>7902</v>
      </c>
      <c r="D7606">
        <v>1</v>
      </c>
      <c r="E7606" s="160">
        <v>45588</v>
      </c>
      <c r="F7606" s="160">
        <v>45589</v>
      </c>
      <c r="G7606" s="160">
        <v>45910</v>
      </c>
      <c r="H7606" s="160">
        <v>45911</v>
      </c>
    </row>
    <row r="7607" spans="2:8">
      <c r="B7607" t="s">
        <v>11241</v>
      </c>
      <c r="C7607" t="s">
        <v>7903</v>
      </c>
      <c r="D7607">
        <v>1</v>
      </c>
      <c r="E7607" s="160">
        <v>45591</v>
      </c>
      <c r="F7607" s="160">
        <v>45592</v>
      </c>
      <c r="G7607" s="160">
        <v>45913</v>
      </c>
      <c r="H7607" s="160">
        <v>45915</v>
      </c>
    </row>
    <row r="7608" spans="2:8">
      <c r="B7608" t="s">
        <v>11242</v>
      </c>
      <c r="C7608" t="s">
        <v>8433</v>
      </c>
      <c r="D7608">
        <v>1</v>
      </c>
      <c r="E7608" s="160">
        <v>45581</v>
      </c>
      <c r="F7608" s="160">
        <v>45582</v>
      </c>
      <c r="G7608" s="160">
        <v>45889</v>
      </c>
      <c r="H7608" s="160">
        <v>45890</v>
      </c>
    </row>
    <row r="7609" spans="2:8">
      <c r="B7609" t="s">
        <v>11243</v>
      </c>
      <c r="C7609" t="s">
        <v>7904</v>
      </c>
      <c r="D7609">
        <v>1</v>
      </c>
      <c r="E7609" s="160">
        <v>45584</v>
      </c>
      <c r="F7609" s="160">
        <v>45585</v>
      </c>
      <c r="G7609" s="160">
        <v>45892</v>
      </c>
      <c r="H7609" s="160">
        <v>45893</v>
      </c>
    </row>
    <row r="7610" spans="2:8">
      <c r="B7610" t="s">
        <v>11244</v>
      </c>
      <c r="C7610" t="s">
        <v>7905</v>
      </c>
      <c r="D7610">
        <v>1</v>
      </c>
      <c r="E7610" s="160">
        <v>45586</v>
      </c>
      <c r="F7610" s="160">
        <v>45587</v>
      </c>
      <c r="G7610" s="160"/>
      <c r="H7610" s="160"/>
    </row>
    <row r="7611" spans="2:8">
      <c r="B7611" t="s">
        <v>11245</v>
      </c>
      <c r="C7611" t="s">
        <v>7906</v>
      </c>
      <c r="D7611">
        <v>1</v>
      </c>
      <c r="E7611" s="160">
        <v>45588</v>
      </c>
      <c r="F7611" s="160">
        <v>45589</v>
      </c>
      <c r="G7611" s="160"/>
      <c r="H7611" s="160"/>
    </row>
    <row r="7612" spans="2:8">
      <c r="B7612" t="s">
        <v>11246</v>
      </c>
      <c r="C7612" t="s">
        <v>7907</v>
      </c>
      <c r="D7612">
        <v>1</v>
      </c>
      <c r="E7612" s="160">
        <v>45591</v>
      </c>
      <c r="F7612" s="160">
        <v>45592</v>
      </c>
      <c r="G7612" s="160"/>
      <c r="H7612" s="160"/>
    </row>
    <row r="7613" spans="2:8">
      <c r="B7613" t="s">
        <v>2771</v>
      </c>
      <c r="C7613" t="s">
        <v>8391</v>
      </c>
      <c r="D7613">
        <v>1</v>
      </c>
      <c r="E7613" s="160">
        <v>45560</v>
      </c>
      <c r="F7613" s="160">
        <v>45561</v>
      </c>
      <c r="G7613" s="160">
        <v>45809</v>
      </c>
      <c r="H7613" s="160">
        <v>45826</v>
      </c>
    </row>
    <row r="7614" spans="2:8">
      <c r="B7614" t="s">
        <v>11247</v>
      </c>
      <c r="C7614" t="s">
        <v>11248</v>
      </c>
      <c r="D7614">
        <v>1</v>
      </c>
      <c r="E7614" s="160">
        <v>45563</v>
      </c>
      <c r="F7614" s="160">
        <v>45564</v>
      </c>
      <c r="G7614" s="160"/>
      <c r="H7614" s="160"/>
    </row>
    <row r="7615" spans="2:8">
      <c r="B7615" t="s">
        <v>2793</v>
      </c>
      <c r="C7615" t="s">
        <v>6939</v>
      </c>
      <c r="D7615">
        <v>1</v>
      </c>
      <c r="E7615" s="160">
        <v>45563</v>
      </c>
      <c r="F7615" s="160">
        <v>45565</v>
      </c>
      <c r="G7615" s="160">
        <v>45810</v>
      </c>
      <c r="H7615" s="160">
        <v>45827</v>
      </c>
    </row>
    <row r="7616" spans="2:8">
      <c r="B7616" t="s">
        <v>11249</v>
      </c>
      <c r="C7616" t="s">
        <v>11250</v>
      </c>
      <c r="D7616">
        <v>1</v>
      </c>
      <c r="E7616" s="160">
        <v>45566</v>
      </c>
      <c r="F7616" s="160">
        <v>45567</v>
      </c>
      <c r="G7616" s="160"/>
      <c r="H7616" s="160"/>
    </row>
    <row r="7617" spans="2:8">
      <c r="B7617" t="s">
        <v>2822</v>
      </c>
      <c r="C7617" t="s">
        <v>6940</v>
      </c>
      <c r="D7617">
        <v>1</v>
      </c>
      <c r="E7617" s="160">
        <v>45566</v>
      </c>
      <c r="F7617" s="160">
        <v>45568</v>
      </c>
      <c r="G7617" s="160">
        <v>45818</v>
      </c>
      <c r="H7617" s="160">
        <v>45836</v>
      </c>
    </row>
    <row r="7618" spans="2:8">
      <c r="B7618" t="s">
        <v>11251</v>
      </c>
      <c r="C7618" t="s">
        <v>11252</v>
      </c>
      <c r="D7618">
        <v>1</v>
      </c>
      <c r="E7618" s="160">
        <v>45570</v>
      </c>
      <c r="F7618" s="160">
        <v>45571</v>
      </c>
      <c r="G7618" s="160"/>
      <c r="H7618" s="160"/>
    </row>
    <row r="7619" spans="2:8">
      <c r="B7619" t="s">
        <v>2869</v>
      </c>
      <c r="C7619" t="s">
        <v>6941</v>
      </c>
      <c r="D7619">
        <v>1</v>
      </c>
      <c r="E7619" s="160">
        <v>45572</v>
      </c>
      <c r="F7619" s="160">
        <v>45573</v>
      </c>
      <c r="G7619" s="160"/>
      <c r="H7619" s="160"/>
    </row>
    <row r="7620" spans="2:8">
      <c r="B7620" t="s">
        <v>2891</v>
      </c>
      <c r="C7620" t="s">
        <v>6942</v>
      </c>
      <c r="D7620">
        <v>1</v>
      </c>
      <c r="E7620" s="160">
        <v>45574</v>
      </c>
      <c r="F7620" s="160">
        <v>45575</v>
      </c>
      <c r="G7620" s="160"/>
      <c r="H7620" s="160"/>
    </row>
    <row r="7621" spans="2:8">
      <c r="B7621" t="s">
        <v>2794</v>
      </c>
      <c r="C7621" t="s">
        <v>8392</v>
      </c>
      <c r="D7621">
        <v>1</v>
      </c>
      <c r="E7621" s="160">
        <v>45563</v>
      </c>
      <c r="F7621" s="160">
        <v>45564</v>
      </c>
      <c r="G7621" s="160">
        <v>45809</v>
      </c>
      <c r="H7621" s="160">
        <v>45826</v>
      </c>
    </row>
    <row r="7622" spans="2:8">
      <c r="B7622" t="s">
        <v>11253</v>
      </c>
      <c r="C7622" t="s">
        <v>11254</v>
      </c>
      <c r="D7622">
        <v>1</v>
      </c>
      <c r="E7622" s="160">
        <v>45565</v>
      </c>
      <c r="F7622" s="160">
        <v>45566</v>
      </c>
      <c r="G7622" s="160"/>
      <c r="H7622" s="160"/>
    </row>
    <row r="7623" spans="2:8">
      <c r="B7623" t="s">
        <v>2823</v>
      </c>
      <c r="C7623" t="s">
        <v>6943</v>
      </c>
      <c r="D7623">
        <v>1</v>
      </c>
      <c r="E7623" s="160">
        <v>45565</v>
      </c>
      <c r="F7623" s="160">
        <v>45566</v>
      </c>
      <c r="G7623" s="160">
        <v>45810</v>
      </c>
      <c r="H7623" s="160">
        <v>45827</v>
      </c>
    </row>
    <row r="7624" spans="2:8">
      <c r="B7624" t="s">
        <v>11255</v>
      </c>
      <c r="C7624" t="s">
        <v>11256</v>
      </c>
      <c r="D7624">
        <v>1</v>
      </c>
      <c r="E7624" s="160">
        <v>45567</v>
      </c>
      <c r="F7624" s="160">
        <v>45568</v>
      </c>
      <c r="G7624" s="160"/>
      <c r="H7624" s="160"/>
    </row>
    <row r="7625" spans="2:8">
      <c r="B7625" t="s">
        <v>2870</v>
      </c>
      <c r="C7625" t="s">
        <v>6944</v>
      </c>
      <c r="D7625">
        <v>1</v>
      </c>
      <c r="E7625" s="160">
        <v>45567</v>
      </c>
      <c r="F7625" s="160">
        <v>45568</v>
      </c>
      <c r="G7625" s="160">
        <v>45818</v>
      </c>
      <c r="H7625" s="160">
        <v>45836</v>
      </c>
    </row>
    <row r="7626" spans="2:8">
      <c r="B7626" t="s">
        <v>11257</v>
      </c>
      <c r="C7626" t="s">
        <v>11258</v>
      </c>
      <c r="D7626">
        <v>1</v>
      </c>
      <c r="E7626" s="160">
        <v>45570</v>
      </c>
      <c r="F7626" s="160">
        <v>45571</v>
      </c>
      <c r="G7626" s="160"/>
      <c r="H7626" s="160"/>
    </row>
    <row r="7627" spans="2:8">
      <c r="B7627" t="s">
        <v>2892</v>
      </c>
      <c r="C7627" t="s">
        <v>6945</v>
      </c>
      <c r="D7627">
        <v>1</v>
      </c>
      <c r="E7627" s="160">
        <v>45572</v>
      </c>
      <c r="F7627" s="160">
        <v>45573</v>
      </c>
      <c r="G7627" s="160"/>
      <c r="H7627" s="160"/>
    </row>
    <row r="7628" spans="2:8">
      <c r="B7628" t="s">
        <v>3067</v>
      </c>
      <c r="C7628" t="s">
        <v>6946</v>
      </c>
      <c r="D7628">
        <v>1</v>
      </c>
      <c r="E7628" s="160">
        <v>45574</v>
      </c>
      <c r="F7628" s="160">
        <v>45575</v>
      </c>
      <c r="G7628" s="160"/>
      <c r="H7628" s="160"/>
    </row>
    <row r="7629" spans="2:8">
      <c r="B7629" t="s">
        <v>11259</v>
      </c>
      <c r="C7629" t="s">
        <v>8491</v>
      </c>
      <c r="D7629">
        <v>1</v>
      </c>
      <c r="E7629" s="160">
        <v>45584</v>
      </c>
      <c r="F7629" s="160">
        <v>45585</v>
      </c>
      <c r="G7629" s="160"/>
      <c r="H7629" s="160"/>
    </row>
    <row r="7630" spans="2:8">
      <c r="B7630" t="s">
        <v>11260</v>
      </c>
      <c r="C7630" t="s">
        <v>8351</v>
      </c>
      <c r="D7630">
        <v>1</v>
      </c>
      <c r="E7630" s="160">
        <v>45586</v>
      </c>
      <c r="F7630" s="160">
        <v>45587</v>
      </c>
      <c r="G7630" s="160"/>
      <c r="H7630" s="160"/>
    </row>
    <row r="7631" spans="2:8">
      <c r="B7631" t="s">
        <v>11261</v>
      </c>
      <c r="C7631" t="s">
        <v>8352</v>
      </c>
      <c r="D7631">
        <v>1</v>
      </c>
      <c r="E7631" s="160">
        <v>45588</v>
      </c>
      <c r="F7631" s="160">
        <v>45589</v>
      </c>
      <c r="G7631" s="160"/>
      <c r="H7631" s="160"/>
    </row>
    <row r="7632" spans="2:8">
      <c r="B7632" t="s">
        <v>11262</v>
      </c>
      <c r="C7632" t="s">
        <v>8353</v>
      </c>
      <c r="D7632">
        <v>1</v>
      </c>
      <c r="E7632" s="160">
        <v>45591</v>
      </c>
      <c r="F7632" s="160">
        <v>45592</v>
      </c>
      <c r="G7632" s="160"/>
      <c r="H7632" s="160"/>
    </row>
    <row r="7633" spans="2:8">
      <c r="B7633" t="s">
        <v>11263</v>
      </c>
      <c r="C7633" t="s">
        <v>8354</v>
      </c>
      <c r="D7633">
        <v>1</v>
      </c>
      <c r="E7633" s="160">
        <v>45593</v>
      </c>
      <c r="F7633" s="160">
        <v>45594</v>
      </c>
      <c r="G7633" s="160"/>
      <c r="H7633" s="160"/>
    </row>
    <row r="7634" spans="2:8">
      <c r="B7634" t="s">
        <v>3671</v>
      </c>
      <c r="C7634" t="s">
        <v>3672</v>
      </c>
      <c r="D7634">
        <v>1</v>
      </c>
      <c r="E7634" s="160">
        <v>45581</v>
      </c>
      <c r="F7634" s="160">
        <v>45584</v>
      </c>
      <c r="G7634" s="160"/>
      <c r="H7634" s="160"/>
    </row>
    <row r="7635" spans="2:8">
      <c r="B7635" t="s">
        <v>3721</v>
      </c>
      <c r="C7635" t="s">
        <v>6947</v>
      </c>
      <c r="D7635">
        <v>1</v>
      </c>
      <c r="E7635" s="160">
        <v>45585</v>
      </c>
      <c r="F7635" s="160">
        <v>45588</v>
      </c>
      <c r="G7635" s="160"/>
      <c r="H7635" s="160"/>
    </row>
    <row r="7636" spans="2:8">
      <c r="B7636" t="s">
        <v>3801</v>
      </c>
      <c r="C7636" t="s">
        <v>6948</v>
      </c>
      <c r="D7636">
        <v>1</v>
      </c>
      <c r="E7636" s="160">
        <v>45589</v>
      </c>
      <c r="F7636" s="160">
        <v>45593</v>
      </c>
      <c r="G7636" s="160"/>
      <c r="H7636" s="160"/>
    </row>
    <row r="7637" spans="2:8" ht="14.45" customHeight="1">
      <c r="B7637" t="s">
        <v>3911</v>
      </c>
      <c r="C7637" t="s">
        <v>3912</v>
      </c>
      <c r="D7637">
        <v>1</v>
      </c>
      <c r="E7637" s="160">
        <v>45594</v>
      </c>
      <c r="F7637" s="160">
        <v>45596</v>
      </c>
      <c r="G7637" s="160"/>
      <c r="H7637" s="160"/>
    </row>
    <row r="7638" spans="2:8">
      <c r="B7638" t="s">
        <v>3722</v>
      </c>
      <c r="C7638" t="s">
        <v>3723</v>
      </c>
      <c r="D7638">
        <v>1</v>
      </c>
      <c r="E7638" s="160">
        <v>45581</v>
      </c>
      <c r="F7638" s="160">
        <v>45582</v>
      </c>
      <c r="G7638" s="160"/>
      <c r="H7638" s="160"/>
    </row>
    <row r="7639" spans="2:8" ht="14.45" customHeight="1">
      <c r="B7639" t="s">
        <v>3782</v>
      </c>
      <c r="C7639" t="s">
        <v>6949</v>
      </c>
      <c r="D7639">
        <v>1</v>
      </c>
      <c r="E7639" s="160">
        <v>45584</v>
      </c>
      <c r="F7639" s="160">
        <v>45586</v>
      </c>
      <c r="G7639" s="160"/>
      <c r="H7639" s="160"/>
    </row>
    <row r="7640" spans="2:8">
      <c r="B7640" t="s">
        <v>3867</v>
      </c>
      <c r="C7640" t="s">
        <v>6950</v>
      </c>
      <c r="D7640">
        <v>1</v>
      </c>
      <c r="E7640" s="160">
        <v>45587</v>
      </c>
      <c r="F7640" s="160">
        <v>45589</v>
      </c>
      <c r="G7640" s="160"/>
      <c r="H7640" s="160"/>
    </row>
    <row r="7641" spans="2:8" ht="14.45" customHeight="1">
      <c r="B7641" t="s">
        <v>4138</v>
      </c>
      <c r="C7641" t="s">
        <v>4139</v>
      </c>
      <c r="D7641">
        <v>1</v>
      </c>
      <c r="E7641" s="160">
        <v>45591</v>
      </c>
      <c r="F7641" s="160">
        <v>45592</v>
      </c>
      <c r="G7641" s="160"/>
      <c r="H7641" s="160"/>
    </row>
    <row r="7642" spans="2:8">
      <c r="B7642" t="s">
        <v>11264</v>
      </c>
      <c r="C7642" t="s">
        <v>8490</v>
      </c>
      <c r="D7642">
        <v>1</v>
      </c>
      <c r="E7642" s="160">
        <v>45563</v>
      </c>
      <c r="F7642" s="160">
        <v>45568</v>
      </c>
    </row>
    <row r="7643" spans="2:8" ht="14.45" customHeight="1">
      <c r="B7643" t="s">
        <v>4479</v>
      </c>
      <c r="C7643" t="s">
        <v>4480</v>
      </c>
      <c r="D7643">
        <v>1</v>
      </c>
      <c r="E7643" s="160">
        <v>45659</v>
      </c>
      <c r="F7643" s="160">
        <v>45661</v>
      </c>
      <c r="G7643" s="160"/>
      <c r="H7643" s="160"/>
    </row>
    <row r="7644" spans="2:8">
      <c r="B7644" t="s">
        <v>4519</v>
      </c>
      <c r="C7644" t="s">
        <v>4520</v>
      </c>
      <c r="D7644">
        <v>1</v>
      </c>
      <c r="E7644" s="160">
        <v>45662</v>
      </c>
      <c r="F7644" s="160">
        <v>45665</v>
      </c>
      <c r="G7644" s="160"/>
      <c r="H7644" s="160"/>
    </row>
    <row r="7645" spans="2:8" ht="14.45" customHeight="1">
      <c r="B7645" t="s">
        <v>4537</v>
      </c>
      <c r="C7645" t="s">
        <v>4538</v>
      </c>
      <c r="D7645">
        <v>1</v>
      </c>
      <c r="E7645" s="160">
        <v>45666</v>
      </c>
      <c r="F7645" s="160">
        <v>45670</v>
      </c>
      <c r="G7645" s="160"/>
      <c r="H7645" s="160"/>
    </row>
    <row r="7646" spans="2:8">
      <c r="B7646" t="s">
        <v>4554</v>
      </c>
      <c r="C7646" t="s">
        <v>4555</v>
      </c>
      <c r="D7646">
        <v>1</v>
      </c>
      <c r="E7646" s="160">
        <v>45671</v>
      </c>
      <c r="F7646" s="160">
        <v>45672</v>
      </c>
      <c r="G7646" s="160"/>
      <c r="H7646" s="160"/>
    </row>
    <row r="7647" spans="2:8" ht="14.45" customHeight="1">
      <c r="B7647" t="s">
        <v>4508</v>
      </c>
      <c r="C7647" t="s">
        <v>4509</v>
      </c>
      <c r="D7647">
        <v>1</v>
      </c>
      <c r="E7647" s="160">
        <v>45679</v>
      </c>
      <c r="F7647" s="160">
        <v>45680</v>
      </c>
      <c r="G7647" s="160"/>
      <c r="H7647" s="160"/>
    </row>
    <row r="7648" spans="2:8">
      <c r="B7648" t="s">
        <v>4512</v>
      </c>
      <c r="C7648" t="s">
        <v>4513</v>
      </c>
      <c r="D7648">
        <v>1</v>
      </c>
      <c r="E7648" s="160">
        <v>45682</v>
      </c>
      <c r="F7648" s="160">
        <v>45683</v>
      </c>
      <c r="G7648" s="160"/>
      <c r="H7648" s="160"/>
    </row>
    <row r="7649" spans="2:8" ht="14.45" customHeight="1">
      <c r="B7649" t="s">
        <v>4567</v>
      </c>
      <c r="C7649" t="s">
        <v>4568</v>
      </c>
      <c r="D7649">
        <v>1</v>
      </c>
      <c r="E7649" s="160">
        <v>45684</v>
      </c>
      <c r="F7649" s="160">
        <v>45685</v>
      </c>
      <c r="G7649" s="160"/>
      <c r="H7649" s="160"/>
    </row>
    <row r="7650" spans="2:8">
      <c r="B7650" t="s">
        <v>3564</v>
      </c>
      <c r="C7650" t="s">
        <v>3565</v>
      </c>
      <c r="D7650">
        <v>1</v>
      </c>
      <c r="E7650" s="160">
        <v>45598</v>
      </c>
      <c r="F7650" s="160">
        <v>45599</v>
      </c>
      <c r="G7650" s="160"/>
      <c r="H7650" s="160"/>
    </row>
    <row r="7651" spans="2:8" ht="14.45" customHeight="1">
      <c r="B7651" t="s">
        <v>3655</v>
      </c>
      <c r="C7651" t="s">
        <v>3656</v>
      </c>
      <c r="D7651">
        <v>1</v>
      </c>
      <c r="E7651" s="160">
        <v>45600</v>
      </c>
      <c r="F7651" s="160">
        <v>45601</v>
      </c>
      <c r="G7651" s="160"/>
      <c r="H7651" s="160"/>
    </row>
    <row r="7652" spans="2:8" ht="14.45" customHeight="1">
      <c r="B7652" t="s">
        <v>3673</v>
      </c>
      <c r="C7652" t="s">
        <v>3674</v>
      </c>
      <c r="D7652">
        <v>1</v>
      </c>
      <c r="E7652" s="160">
        <v>45602</v>
      </c>
      <c r="F7652" s="160">
        <v>45603</v>
      </c>
      <c r="G7652" s="160"/>
      <c r="H7652" s="160"/>
    </row>
    <row r="7653" spans="2:8" ht="14.45" customHeight="1">
      <c r="B7653" t="s">
        <v>3913</v>
      </c>
      <c r="C7653" t="s">
        <v>3914</v>
      </c>
      <c r="D7653">
        <v>1</v>
      </c>
      <c r="E7653" s="160">
        <v>45605</v>
      </c>
      <c r="F7653" s="160">
        <v>45606</v>
      </c>
      <c r="G7653" s="160"/>
      <c r="H7653" s="160"/>
    </row>
    <row r="7654" spans="2:8" ht="14.45" customHeight="1">
      <c r="B7654" t="s">
        <v>4163</v>
      </c>
      <c r="C7654" t="s">
        <v>4164</v>
      </c>
      <c r="D7654">
        <v>1</v>
      </c>
      <c r="E7654" s="160">
        <v>45624</v>
      </c>
      <c r="F7654" s="160">
        <v>45626</v>
      </c>
      <c r="G7654" s="160"/>
      <c r="H7654" s="160"/>
    </row>
    <row r="7655" spans="2:8" ht="14.45" customHeight="1">
      <c r="B7655" t="s">
        <v>3657</v>
      </c>
      <c r="C7655" t="s">
        <v>3658</v>
      </c>
      <c r="D7655">
        <v>1</v>
      </c>
      <c r="E7655" s="160">
        <v>45600</v>
      </c>
      <c r="F7655" s="160">
        <v>45603</v>
      </c>
      <c r="G7655" s="160">
        <v>45871</v>
      </c>
      <c r="H7655" s="160">
        <v>45874</v>
      </c>
    </row>
    <row r="7656" spans="2:8" ht="14.45" customHeight="1">
      <c r="B7656" t="s">
        <v>3740</v>
      </c>
      <c r="C7656" t="s">
        <v>3741</v>
      </c>
      <c r="D7656">
        <v>1</v>
      </c>
      <c r="E7656" s="160">
        <v>45605</v>
      </c>
      <c r="F7656" s="160">
        <v>45608</v>
      </c>
      <c r="G7656" s="160">
        <v>45875</v>
      </c>
      <c r="H7656" s="160">
        <v>45879</v>
      </c>
    </row>
    <row r="7657" spans="2:8" ht="14.45" customHeight="1">
      <c r="B7657" t="s">
        <v>3783</v>
      </c>
      <c r="C7657" t="s">
        <v>3784</v>
      </c>
      <c r="D7657">
        <v>1</v>
      </c>
      <c r="E7657" s="160">
        <v>45609</v>
      </c>
      <c r="F7657" s="160">
        <v>45617</v>
      </c>
      <c r="G7657" s="160">
        <v>45879</v>
      </c>
      <c r="H7657" s="160">
        <v>45887</v>
      </c>
    </row>
    <row r="7658" spans="2:8" ht="14.45" customHeight="1">
      <c r="B7658" t="s">
        <v>4001</v>
      </c>
      <c r="C7658" t="s">
        <v>4002</v>
      </c>
      <c r="D7658">
        <v>1</v>
      </c>
      <c r="E7658" s="160">
        <v>45619</v>
      </c>
      <c r="F7658" s="160">
        <v>45623</v>
      </c>
      <c r="G7658" s="160">
        <v>45903</v>
      </c>
      <c r="H7658" s="160">
        <v>45909</v>
      </c>
    </row>
    <row r="7659" spans="2:8" ht="14.45" customHeight="1">
      <c r="B7659" t="s">
        <v>4046</v>
      </c>
      <c r="C7659" t="s">
        <v>4047</v>
      </c>
      <c r="D7659">
        <v>1</v>
      </c>
      <c r="E7659" s="160">
        <v>45624</v>
      </c>
      <c r="F7659" s="160">
        <v>45629</v>
      </c>
      <c r="G7659" s="160">
        <v>45894</v>
      </c>
      <c r="H7659" s="160">
        <v>45914</v>
      </c>
    </row>
    <row r="7660" spans="2:8" ht="14.45" customHeight="1">
      <c r="B7660" t="s">
        <v>3675</v>
      </c>
      <c r="C7660" t="s">
        <v>3676</v>
      </c>
      <c r="D7660">
        <v>1</v>
      </c>
      <c r="E7660" s="160">
        <v>45619</v>
      </c>
      <c r="F7660" s="160">
        <v>45620</v>
      </c>
      <c r="G7660" s="160"/>
      <c r="H7660" s="160"/>
    </row>
    <row r="7661" spans="2:8" ht="14.45" customHeight="1">
      <c r="B7661" t="s">
        <v>3785</v>
      </c>
      <c r="C7661" t="s">
        <v>3786</v>
      </c>
      <c r="D7661">
        <v>1</v>
      </c>
      <c r="E7661" s="160">
        <v>45621</v>
      </c>
      <c r="F7661" s="160">
        <v>45622</v>
      </c>
      <c r="G7661" s="160"/>
      <c r="H7661" s="160"/>
    </row>
    <row r="7662" spans="2:8" ht="14.45" customHeight="1">
      <c r="B7662" t="s">
        <v>11265</v>
      </c>
      <c r="C7662" t="s">
        <v>7913</v>
      </c>
      <c r="D7662">
        <v>1</v>
      </c>
      <c r="E7662" s="160">
        <v>45619</v>
      </c>
      <c r="F7662" s="160">
        <v>45620</v>
      </c>
      <c r="G7662" s="160"/>
      <c r="H7662" s="160"/>
    </row>
    <row r="7663" spans="2:8">
      <c r="B7663" t="s">
        <v>11266</v>
      </c>
      <c r="C7663" t="s">
        <v>7914</v>
      </c>
      <c r="D7663">
        <v>1</v>
      </c>
      <c r="E7663" s="160">
        <v>45622</v>
      </c>
      <c r="F7663" s="160">
        <v>45623</v>
      </c>
      <c r="G7663" s="160"/>
      <c r="H7663" s="160"/>
    </row>
    <row r="7664" spans="2:8">
      <c r="B7664" t="s">
        <v>11267</v>
      </c>
      <c r="C7664" t="s">
        <v>7915</v>
      </c>
      <c r="D7664">
        <v>1</v>
      </c>
      <c r="E7664" s="160">
        <v>45619</v>
      </c>
      <c r="F7664" s="160">
        <v>45620</v>
      </c>
      <c r="G7664" s="160"/>
      <c r="H7664" s="160"/>
    </row>
    <row r="7665" spans="2:8">
      <c r="B7665" t="s">
        <v>11268</v>
      </c>
      <c r="C7665" t="s">
        <v>7916</v>
      </c>
      <c r="D7665">
        <v>1</v>
      </c>
      <c r="E7665" s="160">
        <v>45621</v>
      </c>
      <c r="F7665" s="160">
        <v>45622</v>
      </c>
      <c r="G7665" s="160"/>
      <c r="H7665" s="160"/>
    </row>
    <row r="7666" spans="2:8">
      <c r="B7666" t="s">
        <v>11269</v>
      </c>
      <c r="C7666" t="s">
        <v>8434</v>
      </c>
      <c r="D7666">
        <v>1</v>
      </c>
      <c r="E7666" s="160">
        <v>45605</v>
      </c>
      <c r="F7666" s="160">
        <v>45606</v>
      </c>
      <c r="G7666" s="160"/>
      <c r="H7666" s="160"/>
    </row>
    <row r="7667" spans="2:8">
      <c r="B7667" t="s">
        <v>11270</v>
      </c>
      <c r="C7667" t="s">
        <v>7917</v>
      </c>
      <c r="D7667">
        <v>1</v>
      </c>
      <c r="E7667" s="160">
        <v>45607</v>
      </c>
      <c r="F7667" s="160">
        <v>45608</v>
      </c>
      <c r="G7667" s="160"/>
      <c r="H7667" s="160"/>
    </row>
    <row r="7668" spans="2:8">
      <c r="B7668" t="s">
        <v>11271</v>
      </c>
      <c r="C7668" t="s">
        <v>7918</v>
      </c>
      <c r="D7668">
        <v>1</v>
      </c>
      <c r="E7668" s="160">
        <v>45609</v>
      </c>
      <c r="F7668" s="160">
        <v>45610</v>
      </c>
      <c r="G7668" s="160"/>
      <c r="H7668" s="160"/>
    </row>
    <row r="7669" spans="2:8">
      <c r="B7669" t="s">
        <v>11272</v>
      </c>
      <c r="C7669" t="s">
        <v>7919</v>
      </c>
      <c r="D7669">
        <v>1</v>
      </c>
      <c r="E7669" s="160">
        <v>45612</v>
      </c>
      <c r="F7669" s="160">
        <v>45613</v>
      </c>
      <c r="G7669" s="160"/>
      <c r="H7669" s="160"/>
    </row>
    <row r="7670" spans="2:8">
      <c r="B7670" t="s">
        <v>3907</v>
      </c>
      <c r="C7670" t="s">
        <v>3908</v>
      </c>
      <c r="D7670">
        <v>1</v>
      </c>
      <c r="E7670" s="160">
        <v>45600</v>
      </c>
      <c r="F7670" s="160">
        <v>45605</v>
      </c>
      <c r="G7670" s="160">
        <v>45871</v>
      </c>
      <c r="H7670" s="160"/>
    </row>
    <row r="7671" spans="2:8">
      <c r="B7671" t="s">
        <v>4086</v>
      </c>
      <c r="C7671" t="s">
        <v>4087</v>
      </c>
      <c r="D7671">
        <v>1</v>
      </c>
      <c r="E7671" s="160">
        <v>45606</v>
      </c>
      <c r="F7671" s="160">
        <v>45610</v>
      </c>
      <c r="G7671" s="160">
        <v>45876</v>
      </c>
      <c r="H7671" s="160"/>
    </row>
    <row r="7672" spans="2:8">
      <c r="B7672" t="s">
        <v>4140</v>
      </c>
      <c r="C7672" t="s">
        <v>4141</v>
      </c>
      <c r="D7672">
        <v>1</v>
      </c>
      <c r="E7672" s="160">
        <v>45612</v>
      </c>
      <c r="F7672" s="160">
        <v>45621</v>
      </c>
      <c r="G7672" s="160">
        <v>45882</v>
      </c>
      <c r="H7672" s="160"/>
    </row>
    <row r="7673" spans="2:8">
      <c r="B7673" t="s">
        <v>4371</v>
      </c>
      <c r="C7673" t="s">
        <v>4372</v>
      </c>
      <c r="D7673">
        <v>1</v>
      </c>
      <c r="E7673" s="160">
        <v>45622</v>
      </c>
      <c r="F7673" s="160">
        <v>45628</v>
      </c>
      <c r="G7673" s="160">
        <v>45920</v>
      </c>
      <c r="H7673" s="160"/>
    </row>
    <row r="7674" spans="2:8">
      <c r="B7674" t="s">
        <v>4473</v>
      </c>
      <c r="C7674" t="s">
        <v>4474</v>
      </c>
      <c r="D7674">
        <v>1</v>
      </c>
      <c r="E7674" s="160">
        <v>45629</v>
      </c>
      <c r="F7674" s="160">
        <v>45635</v>
      </c>
      <c r="G7674" s="160">
        <v>45895</v>
      </c>
      <c r="H7674" s="160"/>
    </row>
    <row r="7675" spans="2:8">
      <c r="B7675" t="s">
        <v>11273</v>
      </c>
      <c r="C7675" t="s">
        <v>7908</v>
      </c>
      <c r="D7675">
        <v>1</v>
      </c>
      <c r="E7675" s="160">
        <v>45606</v>
      </c>
      <c r="F7675" s="160">
        <v>45607</v>
      </c>
      <c r="G7675" s="160"/>
      <c r="H7675" s="160"/>
    </row>
    <row r="7676" spans="2:8">
      <c r="B7676" t="s">
        <v>11274</v>
      </c>
      <c r="C7676" t="s">
        <v>7909</v>
      </c>
      <c r="D7676">
        <v>1</v>
      </c>
      <c r="E7676" s="160">
        <v>45609</v>
      </c>
      <c r="F7676" s="160">
        <v>45610</v>
      </c>
      <c r="G7676" s="160"/>
      <c r="H7676" s="160"/>
    </row>
    <row r="7677" spans="2:8">
      <c r="B7677" t="s">
        <v>11275</v>
      </c>
      <c r="C7677" t="s">
        <v>7910</v>
      </c>
      <c r="D7677">
        <v>1</v>
      </c>
      <c r="E7677" s="160">
        <v>45612</v>
      </c>
      <c r="F7677" s="160">
        <v>45613</v>
      </c>
      <c r="G7677" s="160"/>
      <c r="H7677" s="160"/>
    </row>
    <row r="7678" spans="2:8">
      <c r="B7678" t="s">
        <v>11276</v>
      </c>
      <c r="C7678" t="s">
        <v>7911</v>
      </c>
      <c r="D7678">
        <v>1</v>
      </c>
      <c r="E7678" s="160">
        <v>45614</v>
      </c>
      <c r="F7678" s="160">
        <v>45615</v>
      </c>
      <c r="G7678" s="160"/>
      <c r="H7678" s="160"/>
    </row>
    <row r="7679" spans="2:8">
      <c r="B7679" t="s">
        <v>11277</v>
      </c>
      <c r="C7679" t="s">
        <v>7912</v>
      </c>
      <c r="D7679">
        <v>1</v>
      </c>
      <c r="E7679" s="160">
        <v>45629</v>
      </c>
      <c r="F7679" s="160">
        <v>45630</v>
      </c>
      <c r="G7679" s="160"/>
      <c r="H7679" s="160"/>
    </row>
    <row r="7680" spans="2:8">
      <c r="B7680" t="s">
        <v>4373</v>
      </c>
      <c r="C7680" t="s">
        <v>4374</v>
      </c>
      <c r="D7680">
        <v>1</v>
      </c>
      <c r="E7680" s="160">
        <v>45622</v>
      </c>
      <c r="F7680" s="160">
        <v>45623</v>
      </c>
      <c r="G7680" s="160"/>
      <c r="H7680" s="160"/>
    </row>
    <row r="7681" spans="2:8">
      <c r="B7681" t="s">
        <v>4415</v>
      </c>
      <c r="C7681" t="s">
        <v>4416</v>
      </c>
      <c r="D7681">
        <v>1</v>
      </c>
      <c r="E7681" s="160">
        <v>45627</v>
      </c>
      <c r="F7681" s="160">
        <v>45628</v>
      </c>
      <c r="G7681" s="160"/>
      <c r="H7681" s="160"/>
    </row>
    <row r="7682" spans="2:8">
      <c r="B7682" t="s">
        <v>4375</v>
      </c>
      <c r="C7682" t="s">
        <v>4376</v>
      </c>
      <c r="D7682">
        <v>1</v>
      </c>
      <c r="E7682" s="160">
        <v>45608</v>
      </c>
      <c r="F7682" s="160">
        <v>45609</v>
      </c>
      <c r="G7682" s="160"/>
      <c r="H7682" s="160"/>
    </row>
    <row r="7683" spans="2:8">
      <c r="B7683" t="s">
        <v>4417</v>
      </c>
      <c r="C7683" t="s">
        <v>4418</v>
      </c>
      <c r="D7683">
        <v>1</v>
      </c>
      <c r="E7683" s="160">
        <v>45610</v>
      </c>
      <c r="F7683" s="160">
        <v>45612</v>
      </c>
      <c r="G7683" s="160"/>
      <c r="H7683" s="160"/>
    </row>
    <row r="7684" spans="2:8">
      <c r="B7684" t="s">
        <v>4463</v>
      </c>
      <c r="C7684" t="s">
        <v>4464</v>
      </c>
      <c r="D7684">
        <v>1</v>
      </c>
      <c r="E7684" s="160">
        <v>45613</v>
      </c>
      <c r="F7684" s="160">
        <v>45614</v>
      </c>
      <c r="G7684" s="160"/>
      <c r="H7684" s="160"/>
    </row>
    <row r="7685" spans="2:8">
      <c r="B7685" t="s">
        <v>11278</v>
      </c>
      <c r="C7685" t="s">
        <v>8455</v>
      </c>
      <c r="D7685">
        <v>1</v>
      </c>
      <c r="E7685" s="160">
        <v>45687</v>
      </c>
      <c r="F7685" s="160">
        <v>45691</v>
      </c>
      <c r="G7685" s="160">
        <v>45913</v>
      </c>
      <c r="H7685" s="160">
        <v>45916</v>
      </c>
    </row>
    <row r="7686" spans="2:8">
      <c r="B7686" t="s">
        <v>11279</v>
      </c>
      <c r="C7686" t="s">
        <v>8274</v>
      </c>
      <c r="D7686">
        <v>1</v>
      </c>
      <c r="E7686" s="160">
        <v>45817</v>
      </c>
      <c r="F7686" s="160">
        <v>45819</v>
      </c>
      <c r="G7686" s="160"/>
      <c r="H7686" s="160"/>
    </row>
    <row r="7687" spans="2:8">
      <c r="B7687" t="s">
        <v>11280</v>
      </c>
      <c r="C7687" t="s">
        <v>8275</v>
      </c>
      <c r="D7687">
        <v>1</v>
      </c>
      <c r="E7687" s="160">
        <v>45820</v>
      </c>
      <c r="F7687" s="160">
        <v>45823</v>
      </c>
      <c r="G7687" s="160"/>
      <c r="H7687" s="160"/>
    </row>
    <row r="7688" spans="2:8">
      <c r="B7688" t="s">
        <v>11281</v>
      </c>
      <c r="C7688" t="s">
        <v>8276</v>
      </c>
      <c r="D7688">
        <v>1</v>
      </c>
      <c r="E7688" s="160">
        <v>45824</v>
      </c>
      <c r="F7688" s="160">
        <v>45827</v>
      </c>
      <c r="G7688" s="160"/>
      <c r="H7688" s="160"/>
    </row>
    <row r="7689" spans="2:8">
      <c r="B7689" t="s">
        <v>11282</v>
      </c>
      <c r="C7689" t="s">
        <v>8277</v>
      </c>
      <c r="D7689">
        <v>1</v>
      </c>
      <c r="E7689" s="160">
        <v>45843</v>
      </c>
      <c r="F7689" s="160">
        <v>45845</v>
      </c>
      <c r="G7689" s="160"/>
      <c r="H7689" s="160"/>
    </row>
    <row r="7690" spans="2:8">
      <c r="B7690" t="s">
        <v>11283</v>
      </c>
      <c r="C7690" t="s">
        <v>8278</v>
      </c>
      <c r="D7690">
        <v>1</v>
      </c>
      <c r="E7690" s="160">
        <v>45846</v>
      </c>
      <c r="F7690" s="160">
        <v>45851</v>
      </c>
      <c r="G7690" s="160"/>
      <c r="H7690" s="160"/>
    </row>
    <row r="7691" spans="2:8">
      <c r="B7691" t="s">
        <v>11284</v>
      </c>
      <c r="C7691" t="s">
        <v>7525</v>
      </c>
      <c r="D7691">
        <v>1</v>
      </c>
      <c r="E7691" s="160">
        <v>45687</v>
      </c>
      <c r="F7691" s="160">
        <v>45696</v>
      </c>
      <c r="G7691" s="160">
        <v>45662</v>
      </c>
      <c r="H7691" s="160"/>
    </row>
    <row r="7692" spans="2:8">
      <c r="B7692" t="s">
        <v>11285</v>
      </c>
      <c r="C7692" t="s">
        <v>7526</v>
      </c>
      <c r="D7692">
        <v>1</v>
      </c>
      <c r="E7692" s="160">
        <v>45697</v>
      </c>
      <c r="F7692" s="160">
        <v>45699</v>
      </c>
      <c r="G7692" s="160">
        <v>45672</v>
      </c>
      <c r="H7692" s="160">
        <v>45699</v>
      </c>
    </row>
    <row r="7693" spans="2:8">
      <c r="B7693" t="s">
        <v>11286</v>
      </c>
      <c r="C7693" t="s">
        <v>7526</v>
      </c>
      <c r="D7693">
        <v>1</v>
      </c>
      <c r="E7693" s="160">
        <v>45700</v>
      </c>
      <c r="F7693" s="160">
        <v>45701</v>
      </c>
      <c r="G7693" s="160">
        <v>45871</v>
      </c>
      <c r="H7693" s="160"/>
    </row>
    <row r="7694" spans="2:8">
      <c r="B7694" t="s">
        <v>11287</v>
      </c>
      <c r="C7694" t="s">
        <v>7527</v>
      </c>
      <c r="D7694">
        <v>1</v>
      </c>
      <c r="E7694" s="160">
        <v>45700</v>
      </c>
      <c r="F7694" s="160">
        <v>45714</v>
      </c>
      <c r="G7694" s="160">
        <v>45682</v>
      </c>
      <c r="H7694" s="160">
        <v>45802</v>
      </c>
    </row>
    <row r="7695" spans="2:8">
      <c r="B7695" t="s">
        <v>11288</v>
      </c>
      <c r="C7695" t="s">
        <v>7527</v>
      </c>
      <c r="D7695">
        <v>1</v>
      </c>
      <c r="E7695" s="160">
        <v>45715</v>
      </c>
      <c r="F7695" s="160">
        <v>45717</v>
      </c>
      <c r="G7695" s="160">
        <v>45873</v>
      </c>
      <c r="H7695" s="160"/>
    </row>
    <row r="7696" spans="2:8">
      <c r="B7696" t="s">
        <v>11289</v>
      </c>
      <c r="C7696" t="s">
        <v>7528</v>
      </c>
      <c r="D7696">
        <v>1</v>
      </c>
      <c r="E7696" s="160">
        <v>45715</v>
      </c>
      <c r="F7696" s="160">
        <v>45738</v>
      </c>
      <c r="G7696" s="160">
        <v>45687</v>
      </c>
      <c r="H7696" s="160">
        <v>45869</v>
      </c>
    </row>
    <row r="7697" spans="2:8">
      <c r="B7697" t="s">
        <v>11290</v>
      </c>
      <c r="C7697" t="s">
        <v>7528</v>
      </c>
      <c r="D7697">
        <v>1</v>
      </c>
      <c r="E7697" s="160">
        <v>45739</v>
      </c>
      <c r="F7697" s="160">
        <v>45740</v>
      </c>
      <c r="G7697" s="160">
        <v>45875</v>
      </c>
      <c r="H7697" s="160"/>
    </row>
    <row r="7698" spans="2:8">
      <c r="B7698" t="s">
        <v>11291</v>
      </c>
      <c r="C7698" t="s">
        <v>7529</v>
      </c>
      <c r="D7698">
        <v>1</v>
      </c>
      <c r="E7698" s="160">
        <v>45739</v>
      </c>
      <c r="F7698" s="160">
        <v>45761</v>
      </c>
      <c r="G7698" s="160">
        <v>45713</v>
      </c>
      <c r="H7698" s="160">
        <v>45869</v>
      </c>
    </row>
    <row r="7699" spans="2:8">
      <c r="B7699" t="s">
        <v>11292</v>
      </c>
      <c r="C7699" t="s">
        <v>7529</v>
      </c>
      <c r="D7699">
        <v>1</v>
      </c>
      <c r="E7699" s="160">
        <v>45762</v>
      </c>
      <c r="F7699" s="160">
        <v>45763</v>
      </c>
      <c r="G7699" s="160">
        <v>45878</v>
      </c>
      <c r="H7699" s="160"/>
    </row>
    <row r="7700" spans="2:8">
      <c r="B7700" t="s">
        <v>11293</v>
      </c>
      <c r="C7700" t="s">
        <v>7530</v>
      </c>
      <c r="D7700">
        <v>1</v>
      </c>
      <c r="E7700" s="160">
        <v>45762</v>
      </c>
      <c r="F7700" s="160">
        <v>45776</v>
      </c>
      <c r="G7700" s="160">
        <v>45721</v>
      </c>
      <c r="H7700" s="160">
        <v>45841</v>
      </c>
    </row>
    <row r="7701" spans="2:8">
      <c r="B7701" t="s">
        <v>11294</v>
      </c>
      <c r="C7701" t="s">
        <v>7530</v>
      </c>
      <c r="D7701">
        <v>1</v>
      </c>
      <c r="E7701" s="160">
        <v>45777</v>
      </c>
      <c r="F7701" s="160">
        <v>45778</v>
      </c>
      <c r="G7701" s="160">
        <v>45880</v>
      </c>
      <c r="H7701" s="160"/>
    </row>
    <row r="7702" spans="2:8">
      <c r="B7702" t="s">
        <v>11295</v>
      </c>
      <c r="C7702" t="s">
        <v>7531</v>
      </c>
      <c r="D7702">
        <v>1</v>
      </c>
      <c r="E7702" s="160">
        <v>45777</v>
      </c>
      <c r="F7702" s="160">
        <v>45781</v>
      </c>
      <c r="G7702" s="160">
        <v>45782</v>
      </c>
      <c r="H7702" s="160">
        <v>45818</v>
      </c>
    </row>
    <row r="7703" spans="2:8">
      <c r="B7703" t="s">
        <v>11296</v>
      </c>
      <c r="C7703" t="s">
        <v>7531</v>
      </c>
      <c r="D7703">
        <v>1</v>
      </c>
      <c r="E7703" s="160">
        <v>45782</v>
      </c>
      <c r="F7703" s="160">
        <v>45783</v>
      </c>
      <c r="G7703" s="160">
        <v>45882</v>
      </c>
      <c r="H7703" s="160"/>
    </row>
    <row r="7704" spans="2:8">
      <c r="B7704" t="s">
        <v>11297</v>
      </c>
      <c r="C7704" t="s">
        <v>7532</v>
      </c>
      <c r="D7704">
        <v>1</v>
      </c>
      <c r="E7704" s="160">
        <v>45784</v>
      </c>
      <c r="F7704" s="160">
        <v>45785</v>
      </c>
      <c r="G7704" s="160"/>
      <c r="H7704" s="160"/>
    </row>
    <row r="7705" spans="2:8">
      <c r="B7705" t="s">
        <v>11298</v>
      </c>
      <c r="C7705" t="s">
        <v>7533</v>
      </c>
      <c r="D7705">
        <v>1</v>
      </c>
      <c r="E7705" s="160">
        <v>45787</v>
      </c>
      <c r="F7705" s="160">
        <v>45788</v>
      </c>
      <c r="G7705" s="160"/>
      <c r="H7705" s="160"/>
    </row>
    <row r="7706" spans="2:8">
      <c r="B7706" t="s">
        <v>11299</v>
      </c>
      <c r="C7706" t="s">
        <v>7534</v>
      </c>
      <c r="D7706">
        <v>1</v>
      </c>
      <c r="E7706" s="160">
        <v>45789</v>
      </c>
      <c r="F7706" s="160">
        <v>45790</v>
      </c>
      <c r="G7706" s="160"/>
      <c r="H7706" s="160"/>
    </row>
    <row r="7707" spans="2:8">
      <c r="B7707" t="s">
        <v>11300</v>
      </c>
      <c r="C7707" t="s">
        <v>7535</v>
      </c>
      <c r="D7707">
        <v>1</v>
      </c>
      <c r="E7707" s="160">
        <v>45791</v>
      </c>
      <c r="F7707" s="160">
        <v>45794</v>
      </c>
      <c r="G7707" s="160"/>
      <c r="H7707" s="160"/>
    </row>
    <row r="7708" spans="2:8">
      <c r="B7708" t="s">
        <v>11301</v>
      </c>
      <c r="C7708" t="s">
        <v>7536</v>
      </c>
      <c r="D7708">
        <v>1</v>
      </c>
      <c r="E7708" s="160">
        <v>45795</v>
      </c>
      <c r="F7708" s="160">
        <v>45797</v>
      </c>
      <c r="G7708" s="160"/>
      <c r="H7708" s="160"/>
    </row>
    <row r="7709" spans="2:8">
      <c r="B7709" t="s">
        <v>11302</v>
      </c>
      <c r="C7709" t="s">
        <v>7537</v>
      </c>
      <c r="D7709">
        <v>1</v>
      </c>
      <c r="E7709" s="160">
        <v>45798</v>
      </c>
      <c r="F7709" s="160">
        <v>45799</v>
      </c>
      <c r="G7709" s="160"/>
      <c r="H7709" s="160"/>
    </row>
    <row r="7710" spans="2:8">
      <c r="B7710" t="s">
        <v>11303</v>
      </c>
      <c r="C7710" t="s">
        <v>7538</v>
      </c>
      <c r="D7710">
        <v>1</v>
      </c>
      <c r="E7710" s="160">
        <v>45801</v>
      </c>
      <c r="F7710" s="160">
        <v>45802</v>
      </c>
      <c r="G7710" s="160"/>
      <c r="H7710" s="160"/>
    </row>
    <row r="7711" spans="2:8">
      <c r="B7711" t="s">
        <v>11304</v>
      </c>
      <c r="C7711" t="s">
        <v>7539</v>
      </c>
      <c r="D7711">
        <v>1</v>
      </c>
      <c r="E7711" s="160">
        <v>45803</v>
      </c>
      <c r="F7711" s="160">
        <v>45816</v>
      </c>
      <c r="G7711" s="160"/>
      <c r="H7711" s="160"/>
    </row>
    <row r="7712" spans="2:8">
      <c r="B7712" t="s">
        <v>11305</v>
      </c>
      <c r="C7712" t="s">
        <v>7540</v>
      </c>
      <c r="D7712">
        <v>1</v>
      </c>
      <c r="E7712" s="160">
        <v>45817</v>
      </c>
      <c r="F7712" s="160">
        <v>45825</v>
      </c>
      <c r="G7712" s="160"/>
      <c r="H7712" s="160"/>
    </row>
    <row r="7713" spans="2:8">
      <c r="B7713" t="s">
        <v>11306</v>
      </c>
      <c r="C7713" t="s">
        <v>7541</v>
      </c>
      <c r="D7713">
        <v>1</v>
      </c>
      <c r="E7713" s="160">
        <v>45826</v>
      </c>
      <c r="F7713" s="160">
        <v>45845</v>
      </c>
      <c r="G7713" s="160"/>
      <c r="H7713" s="160"/>
    </row>
    <row r="7714" spans="2:8">
      <c r="B7714" t="s">
        <v>11307</v>
      </c>
      <c r="C7714" t="s">
        <v>7542</v>
      </c>
      <c r="D7714">
        <v>1</v>
      </c>
      <c r="E7714" s="160">
        <v>45846</v>
      </c>
      <c r="F7714" s="160">
        <v>45869</v>
      </c>
      <c r="G7714" s="160"/>
      <c r="H7714" s="160"/>
    </row>
    <row r="7715" spans="2:8">
      <c r="B7715" t="s">
        <v>11308</v>
      </c>
      <c r="C7715" t="s">
        <v>7543</v>
      </c>
      <c r="D7715">
        <v>1</v>
      </c>
      <c r="E7715" s="160">
        <v>45871</v>
      </c>
      <c r="F7715" s="160">
        <v>45894</v>
      </c>
      <c r="G7715" s="160"/>
      <c r="H7715" s="160"/>
    </row>
    <row r="7716" spans="2:8">
      <c r="B7716" t="s">
        <v>11309</v>
      </c>
      <c r="C7716" t="s">
        <v>7544</v>
      </c>
      <c r="D7716">
        <v>1</v>
      </c>
      <c r="E7716" s="160">
        <v>45895</v>
      </c>
      <c r="F7716" s="160">
        <v>45914</v>
      </c>
      <c r="G7716" s="160"/>
      <c r="H7716" s="160"/>
    </row>
    <row r="7717" spans="2:8">
      <c r="B7717" t="s">
        <v>11310</v>
      </c>
      <c r="C7717" t="s">
        <v>7545</v>
      </c>
      <c r="D7717">
        <v>1</v>
      </c>
      <c r="E7717" s="160">
        <v>45915</v>
      </c>
      <c r="F7717" s="160">
        <v>45920</v>
      </c>
      <c r="G7717" s="160"/>
      <c r="H7717" s="160"/>
    </row>
    <row r="7718" spans="2:8">
      <c r="B7718" t="s">
        <v>11311</v>
      </c>
      <c r="C7718" t="s">
        <v>8279</v>
      </c>
      <c r="D7718">
        <v>1</v>
      </c>
      <c r="E7718" s="160">
        <v>45921</v>
      </c>
      <c r="F7718" s="160">
        <v>45931</v>
      </c>
      <c r="G7718" s="160"/>
      <c r="H7718" s="160"/>
    </row>
    <row r="7719" spans="2:8">
      <c r="B7719" t="s">
        <v>11312</v>
      </c>
      <c r="C7719" t="s">
        <v>8419</v>
      </c>
      <c r="D7719">
        <v>1</v>
      </c>
      <c r="E7719" s="160">
        <v>45820</v>
      </c>
      <c r="F7719" s="160">
        <v>45822</v>
      </c>
      <c r="G7719" s="160"/>
      <c r="H7719" s="160"/>
    </row>
    <row r="7720" spans="2:8">
      <c r="B7720" t="s">
        <v>11313</v>
      </c>
      <c r="C7720" t="s">
        <v>7546</v>
      </c>
      <c r="D7720">
        <v>1</v>
      </c>
      <c r="E7720" s="160">
        <v>45823</v>
      </c>
      <c r="F7720" s="160">
        <v>45824</v>
      </c>
      <c r="G7720" s="160"/>
      <c r="H7720" s="160"/>
    </row>
    <row r="7721" spans="2:8">
      <c r="B7721" t="s">
        <v>11314</v>
      </c>
      <c r="C7721" t="s">
        <v>7547</v>
      </c>
      <c r="D7721">
        <v>1</v>
      </c>
      <c r="E7721" s="160">
        <v>45825</v>
      </c>
      <c r="F7721" s="160">
        <v>45826</v>
      </c>
      <c r="G7721" s="160"/>
      <c r="H7721" s="160"/>
    </row>
    <row r="7722" spans="2:8">
      <c r="B7722" t="s">
        <v>11315</v>
      </c>
      <c r="C7722" t="s">
        <v>7548</v>
      </c>
      <c r="D7722">
        <v>1</v>
      </c>
      <c r="E7722" s="160">
        <v>45827</v>
      </c>
      <c r="F7722" s="160">
        <v>45829</v>
      </c>
      <c r="G7722" s="160"/>
      <c r="H7722" s="160"/>
    </row>
    <row r="7723" spans="2:8">
      <c r="B7723" t="s">
        <v>11316</v>
      </c>
      <c r="C7723" t="s">
        <v>7549</v>
      </c>
      <c r="D7723">
        <v>1</v>
      </c>
      <c r="E7723" s="160">
        <v>45830</v>
      </c>
      <c r="F7723" s="160">
        <v>45831</v>
      </c>
      <c r="G7723" s="160"/>
      <c r="H7723" s="160"/>
    </row>
    <row r="7724" spans="2:8">
      <c r="B7724" t="s">
        <v>11317</v>
      </c>
      <c r="C7724" t="s">
        <v>8420</v>
      </c>
      <c r="D7724">
        <v>1</v>
      </c>
      <c r="E7724" s="160">
        <v>45823</v>
      </c>
      <c r="F7724" s="160">
        <v>45825</v>
      </c>
      <c r="G7724" s="160"/>
      <c r="H7724" s="160"/>
    </row>
    <row r="7725" spans="2:8">
      <c r="B7725" t="s">
        <v>11318</v>
      </c>
      <c r="C7725" t="s">
        <v>7550</v>
      </c>
      <c r="D7725">
        <v>1</v>
      </c>
      <c r="E7725" s="160">
        <v>45826</v>
      </c>
      <c r="F7725" s="160">
        <v>45832</v>
      </c>
      <c r="G7725" s="160"/>
      <c r="H7725" s="160"/>
    </row>
    <row r="7726" spans="2:8">
      <c r="B7726" t="s">
        <v>11319</v>
      </c>
      <c r="C7726" t="s">
        <v>7551</v>
      </c>
      <c r="D7726">
        <v>1</v>
      </c>
      <c r="E7726" s="160">
        <v>45833</v>
      </c>
      <c r="F7726" s="160">
        <v>45839</v>
      </c>
      <c r="G7726" s="160"/>
      <c r="H7726" s="160"/>
    </row>
    <row r="7727" spans="2:8">
      <c r="B7727" t="s">
        <v>11320</v>
      </c>
      <c r="C7727" t="s">
        <v>7552</v>
      </c>
      <c r="D7727">
        <v>1</v>
      </c>
      <c r="E7727" s="160">
        <v>45840</v>
      </c>
      <c r="F7727" s="160">
        <v>45844</v>
      </c>
      <c r="G7727" s="160"/>
      <c r="H7727" s="160"/>
    </row>
    <row r="7728" spans="2:8">
      <c r="B7728" t="s">
        <v>11321</v>
      </c>
      <c r="C7728" t="s">
        <v>7553</v>
      </c>
      <c r="D7728">
        <v>1</v>
      </c>
      <c r="E7728" s="160">
        <v>45845</v>
      </c>
      <c r="F7728" s="160">
        <v>45848</v>
      </c>
      <c r="G7728" s="160"/>
      <c r="H7728" s="160"/>
    </row>
    <row r="7729" spans="2:8">
      <c r="B7729" t="s">
        <v>11322</v>
      </c>
      <c r="C7729" t="s">
        <v>8474</v>
      </c>
      <c r="D7729">
        <v>1</v>
      </c>
      <c r="E7729" s="160">
        <v>45826</v>
      </c>
      <c r="F7729" s="160">
        <v>45827</v>
      </c>
      <c r="G7729" s="160"/>
      <c r="H7729" s="160"/>
    </row>
    <row r="7730" spans="2:8">
      <c r="B7730" t="s">
        <v>11323</v>
      </c>
      <c r="C7730" t="s">
        <v>8280</v>
      </c>
      <c r="D7730">
        <v>1</v>
      </c>
      <c r="E7730" s="160">
        <v>45829</v>
      </c>
      <c r="F7730" s="160">
        <v>45832</v>
      </c>
      <c r="G7730" s="160"/>
      <c r="H7730" s="160"/>
    </row>
    <row r="7731" spans="2:8">
      <c r="B7731" t="s">
        <v>11324</v>
      </c>
      <c r="C7731" t="s">
        <v>8281</v>
      </c>
      <c r="D7731">
        <v>1</v>
      </c>
      <c r="E7731" s="160">
        <v>45833</v>
      </c>
      <c r="F7731" s="160">
        <v>45837</v>
      </c>
      <c r="G7731" s="160"/>
      <c r="H7731" s="160"/>
    </row>
    <row r="7732" spans="2:8">
      <c r="B7732" t="s">
        <v>11325</v>
      </c>
      <c r="C7732" t="s">
        <v>8282</v>
      </c>
      <c r="D7732">
        <v>1</v>
      </c>
      <c r="E7732" s="160">
        <v>45838</v>
      </c>
      <c r="F7732" s="160">
        <v>45839</v>
      </c>
      <c r="G7732" s="160"/>
      <c r="H7732" s="160"/>
    </row>
    <row r="7733" spans="2:8">
      <c r="B7733" t="s">
        <v>11326</v>
      </c>
      <c r="C7733" t="s">
        <v>8283</v>
      </c>
      <c r="D7733">
        <v>1</v>
      </c>
      <c r="E7733" s="160">
        <v>45840</v>
      </c>
      <c r="F7733" s="160">
        <v>45841</v>
      </c>
      <c r="G7733" s="160"/>
      <c r="H7733" s="160"/>
    </row>
    <row r="7734" spans="2:8">
      <c r="B7734" t="s">
        <v>11327</v>
      </c>
      <c r="C7734" t="s">
        <v>8475</v>
      </c>
      <c r="D7734">
        <v>1</v>
      </c>
      <c r="E7734" s="160">
        <v>45829</v>
      </c>
      <c r="F7734" s="160">
        <v>45830</v>
      </c>
      <c r="G7734" s="160"/>
      <c r="H7734" s="160"/>
    </row>
    <row r="7735" spans="2:8">
      <c r="B7735" t="s">
        <v>11328</v>
      </c>
      <c r="C7735" t="s">
        <v>8284</v>
      </c>
      <c r="D7735">
        <v>1</v>
      </c>
      <c r="E7735" s="160">
        <v>45831</v>
      </c>
      <c r="F7735" s="160">
        <v>45832</v>
      </c>
      <c r="G7735" s="160"/>
      <c r="H7735" s="160"/>
    </row>
    <row r="7736" spans="2:8">
      <c r="B7736" t="s">
        <v>11329</v>
      </c>
      <c r="C7736" t="s">
        <v>8285</v>
      </c>
      <c r="D7736">
        <v>1</v>
      </c>
      <c r="E7736" s="160">
        <v>45833</v>
      </c>
      <c r="F7736" s="160">
        <v>45834</v>
      </c>
      <c r="G7736" s="160"/>
      <c r="H7736" s="160"/>
    </row>
    <row r="7737" spans="2:8">
      <c r="B7737" t="s">
        <v>11330</v>
      </c>
      <c r="C7737" t="s">
        <v>8286</v>
      </c>
      <c r="D7737">
        <v>1</v>
      </c>
      <c r="E7737" s="160">
        <v>45836</v>
      </c>
      <c r="F7737" s="160">
        <v>45837</v>
      </c>
      <c r="G7737" s="160"/>
      <c r="H7737" s="160"/>
    </row>
    <row r="7738" spans="2:8">
      <c r="B7738" t="s">
        <v>11331</v>
      </c>
      <c r="C7738" t="s">
        <v>8287</v>
      </c>
      <c r="D7738">
        <v>1</v>
      </c>
      <c r="E7738" s="160">
        <v>45843</v>
      </c>
      <c r="F7738" s="160">
        <v>45844</v>
      </c>
      <c r="G7738" s="160"/>
      <c r="H7738" s="160"/>
    </row>
    <row r="7739" spans="2:8">
      <c r="B7739" t="s">
        <v>11332</v>
      </c>
      <c r="C7739" t="s">
        <v>8071</v>
      </c>
      <c r="D7739">
        <v>1</v>
      </c>
      <c r="E7739" s="160">
        <v>45692</v>
      </c>
      <c r="F7739" s="160">
        <v>45697</v>
      </c>
      <c r="G7739" s="160">
        <v>45916</v>
      </c>
      <c r="H7739" s="160">
        <v>45921</v>
      </c>
    </row>
    <row r="7740" spans="2:8">
      <c r="B7740" t="s">
        <v>11333</v>
      </c>
      <c r="C7740" t="s">
        <v>8460</v>
      </c>
      <c r="D7740">
        <v>1</v>
      </c>
      <c r="E7740" s="160">
        <v>45829</v>
      </c>
      <c r="F7740" s="160">
        <v>45841</v>
      </c>
      <c r="G7740" s="160"/>
      <c r="H7740" s="160"/>
    </row>
    <row r="7741" spans="2:8">
      <c r="B7741" t="s">
        <v>2227</v>
      </c>
      <c r="C7741" t="s">
        <v>2228</v>
      </c>
      <c r="D7741">
        <v>1</v>
      </c>
      <c r="E7741" s="160">
        <v>45628</v>
      </c>
      <c r="F7741" s="160">
        <v>45629</v>
      </c>
      <c r="G7741" s="160"/>
      <c r="H7741" s="160"/>
    </row>
    <row r="7742" spans="2:8">
      <c r="B7742" t="s">
        <v>2251</v>
      </c>
      <c r="C7742" t="s">
        <v>2252</v>
      </c>
      <c r="D7742">
        <v>1</v>
      </c>
      <c r="E7742" s="160">
        <v>45630</v>
      </c>
      <c r="F7742" s="160">
        <v>45631</v>
      </c>
      <c r="G7742" s="160"/>
      <c r="H7742" s="160"/>
    </row>
    <row r="7743" spans="2:8">
      <c r="B7743" t="s">
        <v>2301</v>
      </c>
      <c r="C7743" t="s">
        <v>2302</v>
      </c>
      <c r="D7743">
        <v>1</v>
      </c>
      <c r="E7743" s="160">
        <v>45633</v>
      </c>
      <c r="F7743" s="160">
        <v>45634</v>
      </c>
      <c r="G7743" s="160"/>
      <c r="H7743" s="160"/>
    </row>
    <row r="7744" spans="2:8">
      <c r="B7744" t="s">
        <v>2343</v>
      </c>
      <c r="C7744" t="s">
        <v>2344</v>
      </c>
      <c r="D7744">
        <v>1</v>
      </c>
      <c r="E7744" s="160">
        <v>45635</v>
      </c>
      <c r="F7744" s="160">
        <v>45636</v>
      </c>
      <c r="G7744" s="160"/>
      <c r="H7744" s="160"/>
    </row>
    <row r="7745" spans="2:8">
      <c r="B7745" t="s">
        <v>2381</v>
      </c>
      <c r="C7745" t="s">
        <v>2382</v>
      </c>
      <c r="D7745">
        <v>1</v>
      </c>
      <c r="E7745" s="160">
        <v>45637</v>
      </c>
      <c r="F7745" s="160">
        <v>45638</v>
      </c>
      <c r="G7745" s="160"/>
      <c r="H7745" s="160"/>
    </row>
    <row r="7746" spans="2:8">
      <c r="B7746" t="s">
        <v>2253</v>
      </c>
      <c r="C7746" t="s">
        <v>2254</v>
      </c>
      <c r="D7746">
        <v>1</v>
      </c>
      <c r="E7746" s="160">
        <v>45628</v>
      </c>
      <c r="F7746" s="160">
        <v>45629</v>
      </c>
      <c r="G7746" s="160">
        <v>45637</v>
      </c>
      <c r="H7746" s="160">
        <v>45655</v>
      </c>
    </row>
    <row r="7747" spans="2:8">
      <c r="B7747" t="s">
        <v>11334</v>
      </c>
      <c r="C7747" t="s">
        <v>11335</v>
      </c>
      <c r="D7747">
        <v>1</v>
      </c>
      <c r="E7747" s="160">
        <v>45630</v>
      </c>
      <c r="F7747" s="160">
        <v>45631</v>
      </c>
      <c r="G7747" s="160">
        <v>45879</v>
      </c>
      <c r="H7747" s="160">
        <v>45920</v>
      </c>
    </row>
    <row r="7748" spans="2:8">
      <c r="B7748" t="s">
        <v>2303</v>
      </c>
      <c r="C7748" t="s">
        <v>2304</v>
      </c>
      <c r="D7748">
        <v>1</v>
      </c>
      <c r="E7748" s="160">
        <v>45633</v>
      </c>
      <c r="F7748" s="160">
        <v>45634</v>
      </c>
      <c r="G7748" s="160">
        <v>45881</v>
      </c>
      <c r="H7748" s="160">
        <v>45920</v>
      </c>
    </row>
    <row r="7749" spans="2:8">
      <c r="B7749" t="s">
        <v>2331</v>
      </c>
      <c r="C7749" t="s">
        <v>2332</v>
      </c>
      <c r="D7749">
        <v>1</v>
      </c>
      <c r="E7749" s="160">
        <v>45633</v>
      </c>
      <c r="F7749" s="160">
        <v>45634</v>
      </c>
      <c r="G7749" s="160">
        <v>45886</v>
      </c>
      <c r="H7749" s="160">
        <v>45922</v>
      </c>
    </row>
    <row r="7750" spans="2:8">
      <c r="B7750" t="s">
        <v>2365</v>
      </c>
      <c r="C7750" t="s">
        <v>2366</v>
      </c>
      <c r="D7750">
        <v>1</v>
      </c>
      <c r="E7750" s="160">
        <v>45635</v>
      </c>
      <c r="F7750" s="160">
        <v>45636</v>
      </c>
      <c r="G7750" s="160">
        <v>45889</v>
      </c>
      <c r="H7750" s="160"/>
    </row>
    <row r="7751" spans="2:8">
      <c r="B7751" t="s">
        <v>2441</v>
      </c>
      <c r="C7751" t="s">
        <v>2442</v>
      </c>
      <c r="D7751">
        <v>1</v>
      </c>
      <c r="E7751" s="160">
        <v>45637</v>
      </c>
      <c r="F7751" s="160">
        <v>45638</v>
      </c>
      <c r="G7751" s="160">
        <v>45892</v>
      </c>
      <c r="H7751" s="160"/>
    </row>
    <row r="7752" spans="2:8">
      <c r="B7752" t="s">
        <v>1987</v>
      </c>
      <c r="C7752" t="s">
        <v>1988</v>
      </c>
      <c r="D7752">
        <v>1</v>
      </c>
      <c r="E7752" s="160">
        <v>45633</v>
      </c>
      <c r="F7752" s="160">
        <v>45634</v>
      </c>
      <c r="G7752" s="160"/>
      <c r="H7752" s="160"/>
    </row>
    <row r="7753" spans="2:8">
      <c r="B7753" t="s">
        <v>2010</v>
      </c>
      <c r="C7753" t="s">
        <v>2011</v>
      </c>
      <c r="D7753">
        <v>1</v>
      </c>
      <c r="E7753" s="160">
        <v>45635</v>
      </c>
      <c r="F7753" s="160">
        <v>45636</v>
      </c>
      <c r="G7753" s="160"/>
      <c r="H7753" s="160"/>
    </row>
    <row r="7754" spans="2:8">
      <c r="B7754" t="s">
        <v>2041</v>
      </c>
      <c r="C7754" t="s">
        <v>2042</v>
      </c>
      <c r="D7754">
        <v>1</v>
      </c>
      <c r="E7754" s="160">
        <v>45637</v>
      </c>
      <c r="F7754" s="160">
        <v>45638</v>
      </c>
      <c r="G7754" s="160"/>
      <c r="H7754" s="160"/>
    </row>
    <row r="7755" spans="2:8">
      <c r="B7755" t="s">
        <v>2066</v>
      </c>
      <c r="C7755" t="s">
        <v>2067</v>
      </c>
      <c r="D7755">
        <v>1</v>
      </c>
      <c r="E7755" s="160">
        <v>45640</v>
      </c>
      <c r="F7755" s="160">
        <v>45641</v>
      </c>
      <c r="G7755" s="160"/>
      <c r="H7755" s="160"/>
    </row>
    <row r="7756" spans="2:8">
      <c r="B7756" t="s">
        <v>2111</v>
      </c>
      <c r="C7756" t="s">
        <v>2112</v>
      </c>
      <c r="D7756">
        <v>1</v>
      </c>
      <c r="E7756" s="160">
        <v>45642</v>
      </c>
      <c r="F7756" s="160">
        <v>45643</v>
      </c>
      <c r="G7756" s="160"/>
      <c r="H7756" s="160"/>
    </row>
    <row r="7757" spans="2:8">
      <c r="B7757" t="s">
        <v>2012</v>
      </c>
      <c r="C7757" t="s">
        <v>2013</v>
      </c>
      <c r="D7757">
        <v>1</v>
      </c>
      <c r="E7757" s="160">
        <v>45628</v>
      </c>
      <c r="F7757" s="160">
        <v>45629</v>
      </c>
      <c r="G7757" s="160">
        <v>45630</v>
      </c>
      <c r="H7757" s="160">
        <v>45648</v>
      </c>
    </row>
    <row r="7758" spans="2:8">
      <c r="B7758" t="s">
        <v>2043</v>
      </c>
      <c r="C7758" t="s">
        <v>2044</v>
      </c>
      <c r="D7758">
        <v>1</v>
      </c>
      <c r="E7758" s="160">
        <v>45630</v>
      </c>
      <c r="F7758" s="160">
        <v>45631</v>
      </c>
      <c r="G7758" s="160">
        <v>45644</v>
      </c>
      <c r="H7758" s="160">
        <v>45671</v>
      </c>
    </row>
    <row r="7759" spans="2:8">
      <c r="B7759" t="s">
        <v>2090</v>
      </c>
      <c r="C7759" t="s">
        <v>2091</v>
      </c>
      <c r="D7759">
        <v>1</v>
      </c>
      <c r="E7759" s="160">
        <v>45633</v>
      </c>
      <c r="F7759" s="160">
        <v>45634</v>
      </c>
      <c r="G7759" s="160">
        <v>45648</v>
      </c>
      <c r="H7759" s="160">
        <v>45684</v>
      </c>
    </row>
    <row r="7760" spans="2:8">
      <c r="B7760" t="s">
        <v>2135</v>
      </c>
      <c r="C7760" t="s">
        <v>2136</v>
      </c>
      <c r="D7760">
        <v>1</v>
      </c>
      <c r="E7760" s="160">
        <v>45635</v>
      </c>
      <c r="F7760" s="160">
        <v>45636</v>
      </c>
      <c r="G7760" s="160">
        <v>45659</v>
      </c>
      <c r="H7760" s="160">
        <v>45696</v>
      </c>
    </row>
    <row r="7761" spans="2:8">
      <c r="B7761" t="s">
        <v>2163</v>
      </c>
      <c r="C7761" t="s">
        <v>2164</v>
      </c>
      <c r="D7761">
        <v>1</v>
      </c>
      <c r="E7761" s="160">
        <v>45637</v>
      </c>
      <c r="F7761" s="160">
        <v>45640</v>
      </c>
      <c r="G7761" s="160">
        <v>45763</v>
      </c>
      <c r="H7761" s="160">
        <v>45799</v>
      </c>
    </row>
    <row r="7762" spans="2:8">
      <c r="B7762" t="s">
        <v>11336</v>
      </c>
      <c r="C7762" t="s">
        <v>11337</v>
      </c>
      <c r="D7762">
        <v>1</v>
      </c>
      <c r="E7762" s="160">
        <v>45641</v>
      </c>
      <c r="F7762" s="160">
        <v>45642</v>
      </c>
      <c r="G7762" s="160"/>
      <c r="H7762" s="160"/>
    </row>
    <row r="7763" spans="2:8">
      <c r="B7763" t="s">
        <v>2045</v>
      </c>
      <c r="C7763" t="s">
        <v>2046</v>
      </c>
      <c r="D7763">
        <v>1</v>
      </c>
      <c r="E7763" s="160">
        <v>45641</v>
      </c>
      <c r="F7763" s="160">
        <v>45642</v>
      </c>
      <c r="G7763" s="160">
        <v>45759</v>
      </c>
      <c r="H7763" s="160">
        <v>45776</v>
      </c>
    </row>
    <row r="7764" spans="2:8">
      <c r="B7764" t="s">
        <v>11338</v>
      </c>
      <c r="C7764" t="s">
        <v>11339</v>
      </c>
      <c r="D7764">
        <v>1</v>
      </c>
      <c r="E7764" s="160">
        <v>45643</v>
      </c>
      <c r="F7764" s="160">
        <v>45644</v>
      </c>
      <c r="G7764" s="160"/>
      <c r="H7764" s="160"/>
    </row>
    <row r="7765" spans="2:8">
      <c r="B7765" t="s">
        <v>2068</v>
      </c>
      <c r="C7765" t="s">
        <v>2069</v>
      </c>
      <c r="D7765">
        <v>1</v>
      </c>
      <c r="E7765" s="160">
        <v>45645</v>
      </c>
      <c r="F7765" s="160">
        <v>45647</v>
      </c>
      <c r="G7765" s="160">
        <v>45880</v>
      </c>
      <c r="H7765" s="160">
        <v>45881</v>
      </c>
    </row>
    <row r="7766" spans="2:8">
      <c r="B7766" t="s">
        <v>2093</v>
      </c>
      <c r="C7766" t="s">
        <v>2094</v>
      </c>
      <c r="D7766">
        <v>1</v>
      </c>
      <c r="E7766" s="160">
        <v>45648</v>
      </c>
      <c r="F7766" s="160">
        <v>45649</v>
      </c>
      <c r="G7766" s="160">
        <v>45882</v>
      </c>
      <c r="H7766" s="160">
        <v>45883</v>
      </c>
    </row>
    <row r="7767" spans="2:8">
      <c r="B7767" t="s">
        <v>2123</v>
      </c>
      <c r="C7767" t="s">
        <v>2124</v>
      </c>
      <c r="D7767">
        <v>1</v>
      </c>
      <c r="E7767" s="160">
        <v>45650</v>
      </c>
      <c r="F7767" s="160">
        <v>45651</v>
      </c>
      <c r="G7767" s="160">
        <v>45887</v>
      </c>
      <c r="H7767" s="160"/>
    </row>
    <row r="7768" spans="2:8">
      <c r="B7768" t="s">
        <v>2140</v>
      </c>
      <c r="C7768" t="s">
        <v>2141</v>
      </c>
      <c r="D7768">
        <v>1</v>
      </c>
      <c r="E7768" s="160">
        <v>45652</v>
      </c>
      <c r="F7768" s="160">
        <v>45654</v>
      </c>
      <c r="G7768" s="160">
        <v>45889</v>
      </c>
      <c r="H7768" s="160"/>
    </row>
    <row r="7769" spans="2:8">
      <c r="B7769" t="s">
        <v>2070</v>
      </c>
      <c r="C7769" t="s">
        <v>8375</v>
      </c>
      <c r="D7769">
        <v>1</v>
      </c>
      <c r="E7769" s="160">
        <v>45628</v>
      </c>
      <c r="F7769" s="160">
        <v>45629</v>
      </c>
      <c r="G7769" s="160">
        <v>45650</v>
      </c>
      <c r="H7769" s="160">
        <v>45668</v>
      </c>
    </row>
    <row r="7770" spans="2:8">
      <c r="B7770" t="s">
        <v>2095</v>
      </c>
      <c r="C7770" t="s">
        <v>6838</v>
      </c>
      <c r="D7770">
        <v>1</v>
      </c>
      <c r="E7770" s="160">
        <v>45643</v>
      </c>
      <c r="F7770" s="160">
        <v>45644</v>
      </c>
      <c r="G7770" s="160">
        <v>45798</v>
      </c>
      <c r="H7770" s="160">
        <v>45816</v>
      </c>
    </row>
    <row r="7771" spans="2:8">
      <c r="B7771" t="s">
        <v>11340</v>
      </c>
      <c r="C7771" t="s">
        <v>11341</v>
      </c>
      <c r="D7771">
        <v>1</v>
      </c>
      <c r="E7771" s="160">
        <v>45645</v>
      </c>
      <c r="F7771" s="160">
        <v>45647</v>
      </c>
      <c r="G7771" s="160"/>
      <c r="H7771" s="160"/>
    </row>
    <row r="7772" spans="2:8">
      <c r="B7772" t="s">
        <v>2125</v>
      </c>
      <c r="C7772" t="s">
        <v>6839</v>
      </c>
      <c r="D7772">
        <v>1</v>
      </c>
      <c r="E7772" s="160">
        <v>45648</v>
      </c>
      <c r="F7772" s="160">
        <v>45649</v>
      </c>
      <c r="G7772" s="160">
        <v>45882</v>
      </c>
      <c r="H7772" s="160"/>
    </row>
    <row r="7773" spans="2:8">
      <c r="B7773" t="s">
        <v>2142</v>
      </c>
      <c r="C7773" t="s">
        <v>6840</v>
      </c>
      <c r="D7773">
        <v>1</v>
      </c>
      <c r="E7773" s="160">
        <v>45650</v>
      </c>
      <c r="F7773" s="160">
        <v>45651</v>
      </c>
      <c r="G7773" s="160"/>
      <c r="H7773" s="160"/>
    </row>
    <row r="7774" spans="2:8">
      <c r="B7774" t="s">
        <v>2153</v>
      </c>
      <c r="C7774" t="s">
        <v>6841</v>
      </c>
      <c r="D7774">
        <v>1</v>
      </c>
      <c r="E7774" s="160">
        <v>45652</v>
      </c>
      <c r="F7774" s="160">
        <v>45654</v>
      </c>
      <c r="G7774" s="160"/>
      <c r="H7774" s="160"/>
    </row>
    <row r="7775" spans="2:8">
      <c r="B7775" t="s">
        <v>2096</v>
      </c>
      <c r="C7775" t="s">
        <v>8376</v>
      </c>
      <c r="D7775">
        <v>1</v>
      </c>
      <c r="E7775" s="160">
        <v>45635</v>
      </c>
      <c r="F7775" s="160">
        <v>45636</v>
      </c>
      <c r="G7775" s="160"/>
      <c r="H7775" s="160"/>
    </row>
    <row r="7776" spans="2:8">
      <c r="B7776" t="s">
        <v>2126</v>
      </c>
      <c r="C7776" t="s">
        <v>6842</v>
      </c>
      <c r="D7776">
        <v>1</v>
      </c>
      <c r="E7776" s="160">
        <v>45637</v>
      </c>
      <c r="F7776" s="160">
        <v>45638</v>
      </c>
      <c r="G7776" s="160"/>
      <c r="H7776" s="160"/>
    </row>
    <row r="7777" spans="2:8">
      <c r="B7777" t="s">
        <v>2143</v>
      </c>
      <c r="C7777" t="s">
        <v>6843</v>
      </c>
      <c r="D7777">
        <v>1</v>
      </c>
      <c r="E7777" s="160">
        <v>45640</v>
      </c>
      <c r="F7777" s="160">
        <v>45641</v>
      </c>
      <c r="G7777" s="160"/>
      <c r="H7777" s="160"/>
    </row>
    <row r="7778" spans="2:8">
      <c r="B7778" t="s">
        <v>2154</v>
      </c>
      <c r="C7778" t="s">
        <v>6844</v>
      </c>
      <c r="D7778">
        <v>1</v>
      </c>
      <c r="E7778" s="160">
        <v>45642</v>
      </c>
      <c r="F7778" s="160">
        <v>45643</v>
      </c>
      <c r="G7778" s="160"/>
      <c r="H7778" s="160"/>
    </row>
    <row r="7779" spans="2:8">
      <c r="B7779" t="s">
        <v>2192</v>
      </c>
      <c r="C7779" t="s">
        <v>6845</v>
      </c>
      <c r="D7779">
        <v>1</v>
      </c>
      <c r="E7779" s="160">
        <v>45644</v>
      </c>
      <c r="F7779" s="160">
        <v>45645</v>
      </c>
      <c r="G7779" s="160"/>
      <c r="H7779" s="160"/>
    </row>
    <row r="7780" spans="2:8">
      <c r="B7780" t="s">
        <v>11342</v>
      </c>
      <c r="C7780" t="s">
        <v>8421</v>
      </c>
      <c r="D7780">
        <v>1</v>
      </c>
      <c r="E7780" s="160">
        <v>45637</v>
      </c>
      <c r="F7780" s="160">
        <v>45638</v>
      </c>
      <c r="G7780" s="160">
        <v>45880</v>
      </c>
      <c r="H7780" s="160">
        <v>45881</v>
      </c>
    </row>
    <row r="7781" spans="2:8">
      <c r="B7781" t="s">
        <v>11343</v>
      </c>
      <c r="C7781" t="s">
        <v>7554</v>
      </c>
      <c r="D7781">
        <v>1</v>
      </c>
      <c r="E7781" s="160">
        <v>45640</v>
      </c>
      <c r="F7781" s="160">
        <v>45641</v>
      </c>
      <c r="G7781" s="160">
        <v>45882</v>
      </c>
      <c r="H7781" s="160"/>
    </row>
    <row r="7782" spans="2:8">
      <c r="B7782" t="s">
        <v>11344</v>
      </c>
      <c r="C7782" t="s">
        <v>7555</v>
      </c>
      <c r="D7782">
        <v>1</v>
      </c>
      <c r="E7782" s="160">
        <v>45642</v>
      </c>
      <c r="F7782" s="160">
        <v>45643</v>
      </c>
      <c r="G7782" s="160">
        <v>45885</v>
      </c>
      <c r="H7782" s="160"/>
    </row>
    <row r="7783" spans="2:8">
      <c r="B7783" t="s">
        <v>11345</v>
      </c>
      <c r="C7783" t="s">
        <v>7556</v>
      </c>
      <c r="D7783">
        <v>1</v>
      </c>
      <c r="E7783" s="160">
        <v>45644</v>
      </c>
      <c r="F7783" s="160">
        <v>45645</v>
      </c>
      <c r="G7783" s="160"/>
      <c r="H7783" s="160"/>
    </row>
    <row r="7784" spans="2:8">
      <c r="B7784" t="s">
        <v>11346</v>
      </c>
      <c r="C7784" t="s">
        <v>7557</v>
      </c>
      <c r="D7784">
        <v>1</v>
      </c>
      <c r="E7784" s="160">
        <v>45647</v>
      </c>
      <c r="F7784" s="160">
        <v>45648</v>
      </c>
      <c r="G7784" s="160"/>
      <c r="H7784" s="160"/>
    </row>
    <row r="7785" spans="2:8">
      <c r="B7785" t="s">
        <v>2504</v>
      </c>
      <c r="C7785" t="s">
        <v>2505</v>
      </c>
      <c r="D7785">
        <v>1</v>
      </c>
      <c r="E7785" s="160">
        <v>45640</v>
      </c>
      <c r="F7785" s="160">
        <v>45641</v>
      </c>
      <c r="G7785" s="160"/>
      <c r="H7785" s="160"/>
    </row>
    <row r="7786" spans="2:8">
      <c r="B7786" t="s">
        <v>2532</v>
      </c>
      <c r="C7786" t="s">
        <v>6846</v>
      </c>
      <c r="D7786">
        <v>1</v>
      </c>
      <c r="E7786" s="160">
        <v>45642</v>
      </c>
      <c r="F7786" s="160">
        <v>45643</v>
      </c>
      <c r="G7786" s="160"/>
      <c r="H7786" s="160"/>
    </row>
    <row r="7787" spans="2:8" ht="14.45" customHeight="1">
      <c r="B7787" t="s">
        <v>2565</v>
      </c>
      <c r="C7787" t="s">
        <v>6847</v>
      </c>
      <c r="D7787">
        <v>1</v>
      </c>
      <c r="E7787" s="160">
        <v>45644</v>
      </c>
      <c r="F7787" s="160">
        <v>45645</v>
      </c>
      <c r="G7787" s="160"/>
      <c r="H7787" s="160"/>
    </row>
    <row r="7788" spans="2:8" ht="14.45" customHeight="1">
      <c r="B7788" t="s">
        <v>2587</v>
      </c>
      <c r="C7788" t="s">
        <v>2588</v>
      </c>
      <c r="D7788">
        <v>1</v>
      </c>
      <c r="E7788" s="160">
        <v>45647</v>
      </c>
      <c r="F7788" s="160">
        <v>45648</v>
      </c>
      <c r="G7788" s="160"/>
      <c r="H7788" s="160"/>
    </row>
    <row r="7789" spans="2:8" ht="14.45" customHeight="1">
      <c r="B7789" t="s">
        <v>2533</v>
      </c>
      <c r="C7789" t="s">
        <v>2534</v>
      </c>
      <c r="D7789">
        <v>1</v>
      </c>
      <c r="E7789" s="160">
        <v>45642</v>
      </c>
      <c r="F7789" s="160">
        <v>45643</v>
      </c>
      <c r="G7789" s="160"/>
      <c r="H7789" s="160"/>
    </row>
    <row r="7790" spans="2:8">
      <c r="B7790" t="s">
        <v>2566</v>
      </c>
      <c r="C7790" t="s">
        <v>6848</v>
      </c>
      <c r="D7790">
        <v>1</v>
      </c>
      <c r="E7790" s="160">
        <v>45644</v>
      </c>
      <c r="F7790" s="160">
        <v>45645</v>
      </c>
      <c r="G7790" s="160"/>
      <c r="H7790" s="160"/>
    </row>
    <row r="7791" spans="2:8">
      <c r="B7791" t="s">
        <v>2589</v>
      </c>
      <c r="C7791" t="s">
        <v>6849</v>
      </c>
      <c r="D7791">
        <v>1</v>
      </c>
      <c r="E7791" s="160">
        <v>45647</v>
      </c>
      <c r="F7791" s="160">
        <v>45648</v>
      </c>
      <c r="G7791" s="160"/>
      <c r="H7791" s="160"/>
    </row>
    <row r="7792" spans="2:8">
      <c r="B7792" t="s">
        <v>2612</v>
      </c>
      <c r="C7792" t="s">
        <v>2613</v>
      </c>
      <c r="D7792">
        <v>1</v>
      </c>
      <c r="E7792" s="160">
        <v>45649</v>
      </c>
      <c r="F7792" s="160">
        <v>45650</v>
      </c>
      <c r="G7792" s="160"/>
      <c r="H7792" s="160"/>
    </row>
    <row r="7793" spans="2:8">
      <c r="B7793" t="s">
        <v>11347</v>
      </c>
      <c r="C7793" t="s">
        <v>7563</v>
      </c>
      <c r="D7793">
        <v>1</v>
      </c>
      <c r="E7793" s="160">
        <v>45651</v>
      </c>
      <c r="F7793" s="160">
        <v>45652</v>
      </c>
      <c r="G7793" s="160"/>
      <c r="H7793" s="160"/>
    </row>
    <row r="7794" spans="2:8">
      <c r="B7794" t="s">
        <v>11348</v>
      </c>
      <c r="C7794" t="s">
        <v>7564</v>
      </c>
      <c r="D7794">
        <v>1</v>
      </c>
      <c r="E7794" s="160">
        <v>45654</v>
      </c>
      <c r="F7794" s="160">
        <v>45655</v>
      </c>
      <c r="G7794" s="160"/>
      <c r="H7794" s="160"/>
    </row>
    <row r="7795" spans="2:8">
      <c r="B7795" t="s">
        <v>11349</v>
      </c>
      <c r="C7795" t="s">
        <v>7565</v>
      </c>
      <c r="D7795">
        <v>1</v>
      </c>
      <c r="E7795" s="160">
        <v>45656</v>
      </c>
      <c r="F7795" s="160">
        <v>45657</v>
      </c>
      <c r="G7795" s="160"/>
      <c r="H7795" s="160"/>
    </row>
    <row r="7796" spans="2:8">
      <c r="B7796" t="s">
        <v>11350</v>
      </c>
      <c r="C7796" t="s">
        <v>7566</v>
      </c>
      <c r="D7796">
        <v>1</v>
      </c>
      <c r="E7796" s="160">
        <v>45658</v>
      </c>
      <c r="F7796" s="160">
        <v>45659</v>
      </c>
      <c r="G7796" s="160"/>
      <c r="H7796" s="160"/>
    </row>
    <row r="7797" spans="2:8" ht="14.45" customHeight="1">
      <c r="B7797" t="s">
        <v>11351</v>
      </c>
      <c r="C7797" t="s">
        <v>7567</v>
      </c>
      <c r="D7797">
        <v>1</v>
      </c>
      <c r="E7797" s="160">
        <v>45661</v>
      </c>
      <c r="F7797" s="160">
        <v>45662</v>
      </c>
      <c r="G7797" s="160"/>
      <c r="H7797" s="160"/>
    </row>
    <row r="7798" spans="2:8">
      <c r="B7798" t="s">
        <v>11352</v>
      </c>
      <c r="C7798" t="s">
        <v>7568</v>
      </c>
      <c r="D7798">
        <v>1</v>
      </c>
      <c r="E7798" s="160">
        <v>45654</v>
      </c>
      <c r="F7798" s="160">
        <v>45655</v>
      </c>
      <c r="G7798" s="160"/>
      <c r="H7798" s="160"/>
    </row>
    <row r="7799" spans="2:8" ht="14.45" customHeight="1">
      <c r="B7799" t="s">
        <v>11353</v>
      </c>
      <c r="C7799" t="s">
        <v>7569</v>
      </c>
      <c r="D7799">
        <v>1</v>
      </c>
      <c r="E7799" s="160">
        <v>45656</v>
      </c>
      <c r="F7799" s="160">
        <v>45657</v>
      </c>
      <c r="G7799" s="160"/>
      <c r="H7799" s="160"/>
    </row>
    <row r="7800" spans="2:8">
      <c r="B7800" t="s">
        <v>11354</v>
      </c>
      <c r="C7800" t="s">
        <v>7570</v>
      </c>
      <c r="D7800">
        <v>1</v>
      </c>
      <c r="E7800" s="160">
        <v>45658</v>
      </c>
      <c r="F7800" s="160">
        <v>45659</v>
      </c>
      <c r="G7800" s="160"/>
      <c r="H7800" s="160"/>
    </row>
    <row r="7801" spans="2:8" ht="14.45" customHeight="1">
      <c r="B7801" t="s">
        <v>11355</v>
      </c>
      <c r="C7801" t="s">
        <v>7571</v>
      </c>
      <c r="D7801">
        <v>1</v>
      </c>
      <c r="E7801" s="160">
        <v>45661</v>
      </c>
      <c r="F7801" s="160">
        <v>45662</v>
      </c>
      <c r="G7801" s="160"/>
      <c r="H7801" s="160"/>
    </row>
    <row r="7802" spans="2:8">
      <c r="B7802" t="s">
        <v>11356</v>
      </c>
      <c r="C7802" t="s">
        <v>7572</v>
      </c>
      <c r="D7802">
        <v>1</v>
      </c>
      <c r="E7802" s="160">
        <v>45663</v>
      </c>
      <c r="F7802" s="160">
        <v>45664</v>
      </c>
      <c r="G7802" s="160"/>
      <c r="H7802" s="160"/>
    </row>
    <row r="7803" spans="2:8" ht="14.45" customHeight="1">
      <c r="B7803" t="s">
        <v>11357</v>
      </c>
      <c r="C7803" t="s">
        <v>7573</v>
      </c>
      <c r="D7803">
        <v>1</v>
      </c>
      <c r="E7803" s="160">
        <v>45656</v>
      </c>
      <c r="F7803" s="160">
        <v>45657</v>
      </c>
      <c r="G7803" s="160"/>
      <c r="H7803" s="160"/>
    </row>
    <row r="7804" spans="2:8">
      <c r="B7804" t="s">
        <v>11358</v>
      </c>
      <c r="C7804" t="s">
        <v>7574</v>
      </c>
      <c r="D7804">
        <v>1</v>
      </c>
      <c r="E7804" s="160">
        <v>45658</v>
      </c>
      <c r="F7804" s="160">
        <v>45659</v>
      </c>
      <c r="G7804" s="160"/>
      <c r="H7804" s="160"/>
    </row>
    <row r="7805" spans="2:8">
      <c r="B7805" t="s">
        <v>11359</v>
      </c>
      <c r="C7805" t="s">
        <v>7575</v>
      </c>
      <c r="D7805">
        <v>1</v>
      </c>
      <c r="E7805" s="160">
        <v>45661</v>
      </c>
      <c r="F7805" s="160">
        <v>45662</v>
      </c>
      <c r="G7805" s="160"/>
      <c r="H7805" s="160"/>
    </row>
    <row r="7806" spans="2:8" ht="14.45" customHeight="1">
      <c r="B7806" t="s">
        <v>11360</v>
      </c>
      <c r="C7806" t="s">
        <v>7576</v>
      </c>
      <c r="D7806">
        <v>1</v>
      </c>
      <c r="E7806" s="160">
        <v>45663</v>
      </c>
      <c r="F7806" s="160">
        <v>45664</v>
      </c>
      <c r="G7806" s="160"/>
      <c r="H7806" s="160"/>
    </row>
    <row r="7807" spans="2:8">
      <c r="B7807" t="s">
        <v>11361</v>
      </c>
      <c r="C7807" t="s">
        <v>7577</v>
      </c>
      <c r="D7807">
        <v>1</v>
      </c>
      <c r="E7807" s="160">
        <v>45665</v>
      </c>
      <c r="F7807" s="160">
        <v>45666</v>
      </c>
      <c r="G7807" s="160"/>
      <c r="H7807" s="160"/>
    </row>
    <row r="7808" spans="2:8" ht="14.45" customHeight="1">
      <c r="B7808" t="s">
        <v>11362</v>
      </c>
      <c r="C7808" t="s">
        <v>7578</v>
      </c>
      <c r="D7808">
        <v>1</v>
      </c>
      <c r="E7808" s="160">
        <v>45658</v>
      </c>
      <c r="F7808" s="160">
        <v>45659</v>
      </c>
      <c r="G7808" s="160"/>
      <c r="H7808" s="160"/>
    </row>
    <row r="7809" spans="2:8">
      <c r="B7809" t="s">
        <v>11363</v>
      </c>
      <c r="C7809" t="s">
        <v>7579</v>
      </c>
      <c r="D7809">
        <v>1</v>
      </c>
      <c r="E7809" s="160">
        <v>45661</v>
      </c>
      <c r="F7809" s="160">
        <v>45662</v>
      </c>
      <c r="G7809" s="160"/>
      <c r="H7809" s="160"/>
    </row>
    <row r="7810" spans="2:8" ht="14.45" customHeight="1">
      <c r="B7810" t="s">
        <v>11364</v>
      </c>
      <c r="C7810" t="s">
        <v>7580</v>
      </c>
      <c r="D7810">
        <v>1</v>
      </c>
      <c r="E7810" s="160">
        <v>45663</v>
      </c>
      <c r="F7810" s="160">
        <v>45664</v>
      </c>
      <c r="G7810" s="160"/>
      <c r="H7810" s="160"/>
    </row>
    <row r="7811" spans="2:8">
      <c r="B7811" t="s">
        <v>11365</v>
      </c>
      <c r="C7811" t="s">
        <v>7581</v>
      </c>
      <c r="D7811">
        <v>1</v>
      </c>
      <c r="E7811" s="160">
        <v>45665</v>
      </c>
      <c r="F7811" s="160">
        <v>45666</v>
      </c>
      <c r="G7811" s="160"/>
      <c r="H7811" s="160"/>
    </row>
    <row r="7812" spans="2:8" ht="14.45" customHeight="1">
      <c r="B7812" t="s">
        <v>11366</v>
      </c>
      <c r="C7812" t="s">
        <v>7582</v>
      </c>
      <c r="D7812">
        <v>1</v>
      </c>
      <c r="E7812" s="160">
        <v>45668</v>
      </c>
      <c r="F7812" s="160">
        <v>45669</v>
      </c>
      <c r="G7812" s="160"/>
      <c r="H7812" s="160"/>
    </row>
    <row r="7813" spans="2:8">
      <c r="B7813" t="s">
        <v>11367</v>
      </c>
      <c r="C7813" t="s">
        <v>7583</v>
      </c>
      <c r="D7813">
        <v>1</v>
      </c>
      <c r="E7813" s="160">
        <v>45665</v>
      </c>
      <c r="F7813" s="160">
        <v>45666</v>
      </c>
      <c r="G7813" s="160"/>
      <c r="H7813" s="160"/>
    </row>
    <row r="7814" spans="2:8">
      <c r="B7814" t="s">
        <v>11368</v>
      </c>
      <c r="C7814" t="s">
        <v>7584</v>
      </c>
      <c r="D7814">
        <v>1</v>
      </c>
      <c r="E7814" s="160">
        <v>45668</v>
      </c>
      <c r="F7814" s="160">
        <v>45669</v>
      </c>
      <c r="G7814" s="160"/>
      <c r="H7814" s="160"/>
    </row>
    <row r="7815" spans="2:8" ht="14.45" customHeight="1">
      <c r="B7815" t="s">
        <v>11369</v>
      </c>
      <c r="C7815" t="s">
        <v>7558</v>
      </c>
      <c r="D7815">
        <v>1</v>
      </c>
      <c r="E7815" s="160">
        <v>45670</v>
      </c>
      <c r="F7815" s="160">
        <v>45671</v>
      </c>
      <c r="G7815" s="160"/>
      <c r="H7815" s="160"/>
    </row>
    <row r="7816" spans="2:8">
      <c r="B7816" t="s">
        <v>11370</v>
      </c>
      <c r="C7816" t="s">
        <v>7559</v>
      </c>
      <c r="D7816">
        <v>1</v>
      </c>
      <c r="E7816" s="160">
        <v>45672</v>
      </c>
      <c r="F7816" s="160">
        <v>45673</v>
      </c>
      <c r="G7816" s="160"/>
      <c r="H7816" s="160"/>
    </row>
    <row r="7817" spans="2:8" ht="14.45" customHeight="1">
      <c r="B7817" t="s">
        <v>11371</v>
      </c>
      <c r="C7817" t="s">
        <v>7560</v>
      </c>
      <c r="D7817">
        <v>1</v>
      </c>
      <c r="E7817" s="160">
        <v>45675</v>
      </c>
      <c r="F7817" s="160">
        <v>45676</v>
      </c>
      <c r="G7817" s="160"/>
      <c r="H7817" s="160"/>
    </row>
    <row r="7818" spans="2:8">
      <c r="B7818" t="s">
        <v>11372</v>
      </c>
      <c r="C7818" t="s">
        <v>7561</v>
      </c>
      <c r="D7818">
        <v>1</v>
      </c>
      <c r="E7818" s="160">
        <v>45677</v>
      </c>
      <c r="F7818" s="160">
        <v>45678</v>
      </c>
      <c r="G7818" s="160"/>
      <c r="H7818" s="160"/>
    </row>
    <row r="7819" spans="2:8" ht="14.45" customHeight="1">
      <c r="B7819" t="s">
        <v>11373</v>
      </c>
      <c r="C7819" t="s">
        <v>7562</v>
      </c>
      <c r="D7819">
        <v>1</v>
      </c>
      <c r="E7819" s="160">
        <v>45679</v>
      </c>
      <c r="F7819" s="160">
        <v>45680</v>
      </c>
      <c r="G7819" s="160"/>
      <c r="H7819" s="160"/>
    </row>
    <row r="7820" spans="2:8">
      <c r="B7820" t="s">
        <v>4561</v>
      </c>
      <c r="C7820" t="s">
        <v>4562</v>
      </c>
      <c r="D7820">
        <v>1</v>
      </c>
      <c r="E7820" s="160">
        <v>45672</v>
      </c>
      <c r="F7820" s="160">
        <v>45673</v>
      </c>
      <c r="G7820" s="160"/>
      <c r="H7820" s="160"/>
    </row>
    <row r="7821" spans="2:8" ht="14.45" customHeight="1">
      <c r="B7821" t="s">
        <v>4565</v>
      </c>
      <c r="C7821" t="s">
        <v>4566</v>
      </c>
      <c r="D7821">
        <v>1</v>
      </c>
      <c r="E7821" s="160">
        <v>45675</v>
      </c>
      <c r="F7821" s="160">
        <v>45676</v>
      </c>
      <c r="G7821" s="160"/>
      <c r="H7821" s="160"/>
    </row>
    <row r="7822" spans="2:8">
      <c r="B7822" t="s">
        <v>4589</v>
      </c>
      <c r="C7822" t="s">
        <v>4590</v>
      </c>
      <c r="D7822">
        <v>1</v>
      </c>
      <c r="E7822" s="160">
        <v>45677</v>
      </c>
      <c r="F7822" s="160">
        <v>45678</v>
      </c>
      <c r="G7822" s="160"/>
      <c r="H7822" s="160"/>
    </row>
    <row r="7823" spans="2:8" ht="14.45" customHeight="1">
      <c r="B7823" t="s">
        <v>2649</v>
      </c>
      <c r="C7823" t="s">
        <v>2650</v>
      </c>
      <c r="D7823">
        <v>1</v>
      </c>
      <c r="E7823" s="160">
        <v>45628</v>
      </c>
      <c r="F7823" s="160">
        <v>45630</v>
      </c>
      <c r="G7823" s="160">
        <v>45654</v>
      </c>
      <c r="H7823" s="160">
        <v>45690</v>
      </c>
    </row>
    <row r="7824" spans="2:8">
      <c r="B7824" t="s">
        <v>11374</v>
      </c>
      <c r="C7824" t="s">
        <v>11375</v>
      </c>
      <c r="D7824">
        <v>1</v>
      </c>
      <c r="E7824" s="160">
        <v>45631</v>
      </c>
      <c r="F7824" s="160">
        <v>45633</v>
      </c>
      <c r="G7824" s="160">
        <v>45871</v>
      </c>
      <c r="H7824" s="160">
        <v>45872</v>
      </c>
    </row>
    <row r="7825" spans="2:8" ht="14.45" customHeight="1">
      <c r="B7825" t="s">
        <v>2690</v>
      </c>
      <c r="C7825" t="s">
        <v>2691</v>
      </c>
      <c r="D7825">
        <v>1</v>
      </c>
      <c r="E7825" s="160">
        <v>45631</v>
      </c>
      <c r="F7825" s="160">
        <v>45634</v>
      </c>
      <c r="G7825" s="160">
        <v>45683</v>
      </c>
      <c r="H7825" s="160">
        <v>45719</v>
      </c>
    </row>
    <row r="7826" spans="2:8" ht="14.45" customHeight="1">
      <c r="B7826" t="s">
        <v>11376</v>
      </c>
      <c r="C7826" t="s">
        <v>11377</v>
      </c>
      <c r="D7826">
        <v>1</v>
      </c>
      <c r="E7826" s="160">
        <v>45635</v>
      </c>
      <c r="F7826" s="160">
        <v>45636</v>
      </c>
      <c r="G7826" s="160">
        <v>45873</v>
      </c>
      <c r="H7826" s="160">
        <v>45874</v>
      </c>
    </row>
    <row r="7827" spans="2:8" ht="14.45" customHeight="1">
      <c r="B7827" t="s">
        <v>2736</v>
      </c>
      <c r="C7827" t="s">
        <v>2737</v>
      </c>
      <c r="D7827">
        <v>1</v>
      </c>
      <c r="E7827" s="160">
        <v>45635</v>
      </c>
      <c r="F7827" s="160">
        <v>45638</v>
      </c>
      <c r="G7827" s="160">
        <v>45685</v>
      </c>
      <c r="H7827" s="160">
        <v>45721</v>
      </c>
    </row>
    <row r="7828" spans="2:8">
      <c r="B7828" t="s">
        <v>11378</v>
      </c>
      <c r="C7828" t="s">
        <v>11379</v>
      </c>
      <c r="D7828">
        <v>1</v>
      </c>
      <c r="E7828" s="160">
        <v>45640</v>
      </c>
      <c r="F7828" s="160">
        <v>45641</v>
      </c>
      <c r="G7828" s="160">
        <v>45875</v>
      </c>
      <c r="H7828" s="160">
        <v>45876</v>
      </c>
    </row>
    <row r="7829" spans="2:8">
      <c r="B7829" t="s">
        <v>2777</v>
      </c>
      <c r="C7829" t="s">
        <v>2778</v>
      </c>
      <c r="D7829">
        <v>1</v>
      </c>
      <c r="E7829" s="160">
        <v>45640</v>
      </c>
      <c r="F7829" s="160">
        <v>45643</v>
      </c>
      <c r="G7829" s="160">
        <v>45686</v>
      </c>
      <c r="H7829" s="160">
        <v>45722</v>
      </c>
    </row>
    <row r="7830" spans="2:8">
      <c r="B7830" t="s">
        <v>11380</v>
      </c>
      <c r="C7830" t="s">
        <v>11381</v>
      </c>
      <c r="D7830">
        <v>1</v>
      </c>
      <c r="E7830" s="160">
        <v>45644</v>
      </c>
      <c r="F7830" s="160">
        <v>45645</v>
      </c>
      <c r="G7830" s="160">
        <v>45878</v>
      </c>
      <c r="H7830" s="160">
        <v>45879</v>
      </c>
    </row>
    <row r="7831" spans="2:8">
      <c r="B7831" t="s">
        <v>2840</v>
      </c>
      <c r="C7831" t="s">
        <v>2841</v>
      </c>
      <c r="D7831">
        <v>1</v>
      </c>
      <c r="E7831" s="160">
        <v>45644</v>
      </c>
      <c r="F7831" s="160">
        <v>45649</v>
      </c>
      <c r="G7831" s="160">
        <v>45752</v>
      </c>
      <c r="H7831" s="160">
        <v>45806</v>
      </c>
    </row>
    <row r="7832" spans="2:8">
      <c r="B7832" t="s">
        <v>11382</v>
      </c>
      <c r="C7832" t="s">
        <v>11383</v>
      </c>
      <c r="D7832">
        <v>1</v>
      </c>
      <c r="E7832" s="160">
        <v>45650</v>
      </c>
      <c r="F7832" s="160">
        <v>45651</v>
      </c>
      <c r="G7832" s="160"/>
      <c r="H7832" s="160"/>
    </row>
    <row r="7833" spans="2:8">
      <c r="B7833" t="s">
        <v>2692</v>
      </c>
      <c r="C7833" t="s">
        <v>2693</v>
      </c>
      <c r="D7833">
        <v>1</v>
      </c>
      <c r="E7833" s="160">
        <v>45631</v>
      </c>
      <c r="F7833" s="160">
        <v>45634</v>
      </c>
      <c r="G7833" s="160">
        <v>45774</v>
      </c>
      <c r="H7833" s="160">
        <v>45791</v>
      </c>
    </row>
    <row r="7834" spans="2:8">
      <c r="B7834" t="s">
        <v>11384</v>
      </c>
      <c r="C7834" t="s">
        <v>11385</v>
      </c>
      <c r="D7834">
        <v>1</v>
      </c>
      <c r="E7834" s="160">
        <v>45635</v>
      </c>
      <c r="F7834" s="160">
        <v>45636</v>
      </c>
      <c r="G7834" s="160"/>
      <c r="H7834" s="160"/>
    </row>
    <row r="7835" spans="2:8" ht="14.45" customHeight="1">
      <c r="B7835" t="s">
        <v>2718</v>
      </c>
      <c r="C7835" t="s">
        <v>2719</v>
      </c>
      <c r="D7835">
        <v>1</v>
      </c>
      <c r="E7835" s="160">
        <v>45635</v>
      </c>
      <c r="F7835" s="160">
        <v>45637</v>
      </c>
      <c r="G7835" s="160">
        <v>45762</v>
      </c>
      <c r="H7835" s="160">
        <v>45780</v>
      </c>
    </row>
    <row r="7836" spans="2:8" ht="14.45" customHeight="1">
      <c r="B7836" t="s">
        <v>11386</v>
      </c>
      <c r="C7836" t="s">
        <v>11387</v>
      </c>
      <c r="D7836">
        <v>1</v>
      </c>
      <c r="E7836" s="160">
        <v>45638</v>
      </c>
      <c r="F7836" s="160">
        <v>45640</v>
      </c>
      <c r="G7836" s="160"/>
      <c r="H7836" s="160"/>
    </row>
    <row r="7837" spans="2:8" ht="14.45" customHeight="1">
      <c r="B7837" t="s">
        <v>2738</v>
      </c>
      <c r="C7837" t="s">
        <v>2739</v>
      </c>
      <c r="D7837">
        <v>1</v>
      </c>
      <c r="E7837" s="160">
        <v>45638</v>
      </c>
      <c r="F7837" s="160">
        <v>45641</v>
      </c>
      <c r="G7837" s="160">
        <v>45769</v>
      </c>
      <c r="H7837" s="160">
        <v>45796</v>
      </c>
    </row>
    <row r="7838" spans="2:8" ht="14.45" customHeight="1">
      <c r="B7838" t="s">
        <v>11388</v>
      </c>
      <c r="C7838" t="s">
        <v>11389</v>
      </c>
      <c r="D7838">
        <v>1</v>
      </c>
      <c r="E7838" s="160">
        <v>45642</v>
      </c>
      <c r="F7838" s="160">
        <v>45643</v>
      </c>
      <c r="G7838" s="160">
        <v>45899</v>
      </c>
      <c r="H7838" s="160"/>
    </row>
    <row r="7839" spans="2:8" ht="14.45" customHeight="1">
      <c r="B7839" t="s">
        <v>2763</v>
      </c>
      <c r="C7839" t="s">
        <v>2764</v>
      </c>
      <c r="D7839">
        <v>1</v>
      </c>
      <c r="E7839" s="160">
        <v>45644</v>
      </c>
      <c r="F7839" s="160">
        <v>45647</v>
      </c>
      <c r="G7839" s="160"/>
      <c r="H7839" s="160"/>
    </row>
    <row r="7840" spans="2:8">
      <c r="B7840" t="s">
        <v>2937</v>
      </c>
      <c r="C7840" t="s">
        <v>2938</v>
      </c>
      <c r="D7840">
        <v>1</v>
      </c>
      <c r="E7840" s="160">
        <v>45661</v>
      </c>
      <c r="F7840" s="160">
        <v>45664</v>
      </c>
      <c r="G7840" s="160">
        <v>45916</v>
      </c>
      <c r="H7840" s="160"/>
    </row>
    <row r="7841" spans="2:8">
      <c r="B7841" t="s">
        <v>11390</v>
      </c>
      <c r="C7841" t="s">
        <v>7585</v>
      </c>
      <c r="D7841">
        <v>1</v>
      </c>
      <c r="E7841" s="160">
        <v>45637</v>
      </c>
      <c r="F7841" s="160">
        <v>45638</v>
      </c>
      <c r="G7841" s="160">
        <v>45875</v>
      </c>
      <c r="H7841" s="160">
        <v>45876</v>
      </c>
    </row>
    <row r="7842" spans="2:8">
      <c r="B7842" t="s">
        <v>11391</v>
      </c>
      <c r="C7842" t="s">
        <v>7586</v>
      </c>
      <c r="D7842">
        <v>1</v>
      </c>
      <c r="E7842" s="160">
        <v>45640</v>
      </c>
      <c r="F7842" s="160">
        <v>45641</v>
      </c>
      <c r="G7842" s="160">
        <v>45878</v>
      </c>
      <c r="H7842" s="160">
        <v>45879</v>
      </c>
    </row>
    <row r="7843" spans="2:8">
      <c r="B7843" t="s">
        <v>11392</v>
      </c>
      <c r="C7843" t="s">
        <v>7587</v>
      </c>
      <c r="D7843">
        <v>1</v>
      </c>
      <c r="E7843" s="160">
        <v>45642</v>
      </c>
      <c r="F7843" s="160">
        <v>45643</v>
      </c>
      <c r="G7843" s="160">
        <v>45880</v>
      </c>
      <c r="H7843" s="160">
        <v>45881</v>
      </c>
    </row>
    <row r="7844" spans="2:8">
      <c r="B7844" t="s">
        <v>11393</v>
      </c>
      <c r="C7844" t="s">
        <v>7588</v>
      </c>
      <c r="D7844">
        <v>1</v>
      </c>
      <c r="E7844" s="160">
        <v>45644</v>
      </c>
      <c r="F7844" s="160">
        <v>45645</v>
      </c>
      <c r="G7844" s="160"/>
      <c r="H7844" s="160"/>
    </row>
    <row r="7845" spans="2:8">
      <c r="B7845" t="s">
        <v>11394</v>
      </c>
      <c r="C7845" t="s">
        <v>7589</v>
      </c>
      <c r="D7845">
        <v>1</v>
      </c>
      <c r="E7845" s="160">
        <v>45661</v>
      </c>
      <c r="F7845" s="160">
        <v>45662</v>
      </c>
      <c r="G7845" s="160"/>
      <c r="H7845" s="160"/>
    </row>
    <row r="7846" spans="2:8">
      <c r="B7846" t="s">
        <v>2720</v>
      </c>
      <c r="C7846" t="s">
        <v>2721</v>
      </c>
      <c r="D7846">
        <v>1</v>
      </c>
      <c r="E7846" s="160">
        <v>45640</v>
      </c>
      <c r="F7846" s="160">
        <v>45641</v>
      </c>
      <c r="G7846" s="160">
        <v>45878</v>
      </c>
      <c r="H7846" s="160">
        <v>45879</v>
      </c>
    </row>
    <row r="7847" spans="2:8">
      <c r="B7847" t="s">
        <v>2740</v>
      </c>
      <c r="C7847" t="s">
        <v>2741</v>
      </c>
      <c r="D7847">
        <v>1</v>
      </c>
      <c r="E7847" s="160">
        <v>45642</v>
      </c>
      <c r="F7847" s="160">
        <v>45643</v>
      </c>
      <c r="G7847" s="160">
        <v>45880</v>
      </c>
      <c r="H7847" s="160">
        <v>45881</v>
      </c>
    </row>
    <row r="7848" spans="2:8" ht="14.45" customHeight="1">
      <c r="B7848" t="s">
        <v>2759</v>
      </c>
      <c r="C7848" t="s">
        <v>2760</v>
      </c>
      <c r="D7848">
        <v>1</v>
      </c>
      <c r="E7848" s="160">
        <v>45644</v>
      </c>
      <c r="F7848" s="160">
        <v>45645</v>
      </c>
      <c r="G7848" s="160">
        <v>45882</v>
      </c>
      <c r="H7848" s="160">
        <v>45883</v>
      </c>
    </row>
    <row r="7849" spans="2:8" ht="14.45" customHeight="1">
      <c r="B7849" t="s">
        <v>2787</v>
      </c>
      <c r="C7849" t="s">
        <v>2788</v>
      </c>
      <c r="D7849">
        <v>1</v>
      </c>
      <c r="E7849" s="160">
        <v>45647</v>
      </c>
      <c r="F7849" s="160">
        <v>45648</v>
      </c>
      <c r="G7849" s="160"/>
      <c r="H7849" s="160"/>
    </row>
    <row r="7850" spans="2:8" ht="14.45" customHeight="1">
      <c r="B7850" t="s">
        <v>3004</v>
      </c>
      <c r="C7850" t="s">
        <v>3005</v>
      </c>
      <c r="D7850">
        <v>1</v>
      </c>
      <c r="E7850" s="160">
        <v>45661</v>
      </c>
      <c r="F7850" s="160">
        <v>45662</v>
      </c>
      <c r="G7850" s="160">
        <v>45914</v>
      </c>
      <c r="H7850" s="160">
        <v>45918</v>
      </c>
    </row>
    <row r="7851" spans="2:8">
      <c r="B7851" t="s">
        <v>11395</v>
      </c>
      <c r="C7851" t="s">
        <v>7590</v>
      </c>
      <c r="D7851">
        <v>1</v>
      </c>
      <c r="E7851" s="160">
        <v>45642</v>
      </c>
      <c r="F7851" s="160">
        <v>45643</v>
      </c>
      <c r="G7851" s="160">
        <v>45880</v>
      </c>
      <c r="H7851" s="160">
        <v>45881</v>
      </c>
    </row>
    <row r="7852" spans="2:8">
      <c r="B7852" t="s">
        <v>11396</v>
      </c>
      <c r="C7852" t="s">
        <v>7591</v>
      </c>
      <c r="D7852">
        <v>1</v>
      </c>
      <c r="E7852" s="160">
        <v>45644</v>
      </c>
      <c r="F7852" s="160">
        <v>45645</v>
      </c>
      <c r="G7852" s="160">
        <v>45882</v>
      </c>
      <c r="H7852" s="160">
        <v>45883</v>
      </c>
    </row>
    <row r="7853" spans="2:8">
      <c r="B7853" t="s">
        <v>11397</v>
      </c>
      <c r="C7853" t="s">
        <v>7592</v>
      </c>
      <c r="D7853">
        <v>1</v>
      </c>
      <c r="E7853" s="160">
        <v>45647</v>
      </c>
      <c r="F7853" s="160">
        <v>45648</v>
      </c>
      <c r="G7853" s="160">
        <v>45885</v>
      </c>
      <c r="H7853" s="160">
        <v>45886</v>
      </c>
    </row>
    <row r="7854" spans="2:8">
      <c r="B7854" t="s">
        <v>11398</v>
      </c>
      <c r="C7854" t="s">
        <v>7593</v>
      </c>
      <c r="D7854">
        <v>1</v>
      </c>
      <c r="E7854" s="160">
        <v>45649</v>
      </c>
      <c r="F7854" s="160">
        <v>45650</v>
      </c>
      <c r="G7854" s="160"/>
      <c r="H7854" s="160"/>
    </row>
    <row r="7855" spans="2:8">
      <c r="B7855" t="s">
        <v>11399</v>
      </c>
      <c r="C7855" t="s">
        <v>7594</v>
      </c>
      <c r="D7855">
        <v>1</v>
      </c>
      <c r="E7855" s="160">
        <v>45661</v>
      </c>
      <c r="F7855" s="160">
        <v>45662</v>
      </c>
      <c r="G7855" s="160">
        <v>45914</v>
      </c>
      <c r="H7855" s="160">
        <v>45918</v>
      </c>
    </row>
    <row r="7856" spans="2:8">
      <c r="B7856" t="s">
        <v>2345</v>
      </c>
      <c r="C7856" t="s">
        <v>2346</v>
      </c>
      <c r="D7856">
        <v>1</v>
      </c>
      <c r="E7856" s="160">
        <v>45635</v>
      </c>
      <c r="F7856" s="160">
        <v>45637</v>
      </c>
      <c r="G7856" s="160">
        <v>45761</v>
      </c>
      <c r="H7856" s="160">
        <v>45778</v>
      </c>
    </row>
    <row r="7857" spans="2:8">
      <c r="B7857" t="s">
        <v>11400</v>
      </c>
      <c r="C7857" t="s">
        <v>11401</v>
      </c>
      <c r="D7857">
        <v>1</v>
      </c>
      <c r="E7857" s="160">
        <v>45644</v>
      </c>
      <c r="F7857" s="160">
        <v>45645</v>
      </c>
      <c r="G7857" s="160">
        <v>45882</v>
      </c>
      <c r="H7857" s="160">
        <v>45883</v>
      </c>
    </row>
    <row r="7858" spans="2:8">
      <c r="B7858" t="s">
        <v>2367</v>
      </c>
      <c r="C7858" t="s">
        <v>2368</v>
      </c>
      <c r="D7858">
        <v>1</v>
      </c>
      <c r="E7858" s="160">
        <v>45638</v>
      </c>
      <c r="F7858" s="160">
        <v>45641</v>
      </c>
      <c r="G7858" s="160">
        <v>45762</v>
      </c>
      <c r="H7858" s="160">
        <v>45780</v>
      </c>
    </row>
    <row r="7859" spans="2:8">
      <c r="B7859" t="s">
        <v>11402</v>
      </c>
      <c r="C7859" t="s">
        <v>11403</v>
      </c>
      <c r="D7859">
        <v>1</v>
      </c>
      <c r="E7859" s="160">
        <v>45647</v>
      </c>
      <c r="F7859" s="160">
        <v>45648</v>
      </c>
      <c r="G7859" s="160">
        <v>45885</v>
      </c>
      <c r="H7859" s="160">
        <v>45886</v>
      </c>
    </row>
    <row r="7860" spans="2:8">
      <c r="B7860" t="s">
        <v>2394</v>
      </c>
      <c r="C7860" t="s">
        <v>2395</v>
      </c>
      <c r="D7860">
        <v>1</v>
      </c>
      <c r="E7860" s="160">
        <v>45642</v>
      </c>
      <c r="F7860" s="160">
        <v>45645</v>
      </c>
      <c r="G7860" s="160">
        <v>45769</v>
      </c>
      <c r="H7860" s="160">
        <v>45787</v>
      </c>
    </row>
    <row r="7861" spans="2:8">
      <c r="B7861" t="s">
        <v>11404</v>
      </c>
      <c r="C7861" t="s">
        <v>11405</v>
      </c>
      <c r="D7861">
        <v>1</v>
      </c>
      <c r="E7861" s="160">
        <v>45649</v>
      </c>
      <c r="F7861" s="160">
        <v>45650</v>
      </c>
      <c r="G7861" s="160">
        <v>45887</v>
      </c>
      <c r="H7861" s="160">
        <v>45888</v>
      </c>
    </row>
    <row r="7862" spans="2:8">
      <c r="B7862" t="s">
        <v>2422</v>
      </c>
      <c r="C7862" t="s">
        <v>2423</v>
      </c>
      <c r="D7862">
        <v>1</v>
      </c>
      <c r="E7862" s="160">
        <v>45651</v>
      </c>
      <c r="F7862" s="160">
        <v>45654</v>
      </c>
      <c r="G7862" s="160"/>
      <c r="H7862" s="160"/>
    </row>
    <row r="7863" spans="2:8">
      <c r="B7863" t="s">
        <v>2451</v>
      </c>
      <c r="C7863" t="s">
        <v>2452</v>
      </c>
      <c r="D7863">
        <v>1</v>
      </c>
      <c r="E7863" s="160">
        <v>45661</v>
      </c>
      <c r="F7863" s="160">
        <v>45665</v>
      </c>
      <c r="G7863" s="160"/>
      <c r="H7863" s="160"/>
    </row>
    <row r="7864" spans="2:8">
      <c r="B7864" t="s">
        <v>2369</v>
      </c>
      <c r="C7864" t="s">
        <v>2370</v>
      </c>
      <c r="D7864">
        <v>1</v>
      </c>
      <c r="E7864" s="160">
        <v>45628</v>
      </c>
      <c r="F7864" s="160">
        <v>45629</v>
      </c>
      <c r="G7864" s="160">
        <v>45762</v>
      </c>
      <c r="H7864" s="160">
        <v>45780</v>
      </c>
    </row>
    <row r="7865" spans="2:8">
      <c r="B7865" t="s">
        <v>2396</v>
      </c>
      <c r="C7865" t="s">
        <v>2397</v>
      </c>
      <c r="D7865">
        <v>1</v>
      </c>
      <c r="E7865" s="160">
        <v>45630</v>
      </c>
      <c r="F7865" s="160">
        <v>45631</v>
      </c>
      <c r="G7865" s="160">
        <v>45763</v>
      </c>
      <c r="H7865" s="160">
        <v>45781</v>
      </c>
    </row>
    <row r="7866" spans="2:8">
      <c r="B7866" t="s">
        <v>2424</v>
      </c>
      <c r="C7866" t="s">
        <v>2425</v>
      </c>
      <c r="D7866">
        <v>1</v>
      </c>
      <c r="E7866" s="160">
        <v>45633</v>
      </c>
      <c r="F7866" s="160">
        <v>45634</v>
      </c>
      <c r="G7866" s="160">
        <v>45769</v>
      </c>
      <c r="H7866" s="160">
        <v>45787</v>
      </c>
    </row>
    <row r="7867" spans="2:8">
      <c r="B7867" t="s">
        <v>2453</v>
      </c>
      <c r="C7867" t="s">
        <v>2454</v>
      </c>
      <c r="D7867">
        <v>1</v>
      </c>
      <c r="E7867" s="160">
        <v>45635</v>
      </c>
      <c r="F7867" s="160">
        <v>45636</v>
      </c>
      <c r="G7867" s="160">
        <v>45796</v>
      </c>
      <c r="H7867" s="160">
        <v>45813</v>
      </c>
    </row>
    <row r="7868" spans="2:8">
      <c r="B7868" t="s">
        <v>2491</v>
      </c>
      <c r="C7868" t="s">
        <v>2492</v>
      </c>
      <c r="D7868">
        <v>1</v>
      </c>
      <c r="E7868" s="160">
        <v>45661</v>
      </c>
      <c r="F7868" s="160">
        <v>45662</v>
      </c>
      <c r="G7868" s="160"/>
      <c r="H7868" s="160"/>
    </row>
    <row r="7869" spans="2:8">
      <c r="B7869" t="s">
        <v>2398</v>
      </c>
      <c r="C7869" t="s">
        <v>2399</v>
      </c>
      <c r="D7869">
        <v>1</v>
      </c>
      <c r="E7869" s="160">
        <v>45638</v>
      </c>
      <c r="F7869" s="160">
        <v>45640</v>
      </c>
      <c r="G7869" s="160">
        <v>45761</v>
      </c>
      <c r="H7869" s="160">
        <v>45778</v>
      </c>
    </row>
    <row r="7870" spans="2:8">
      <c r="B7870" t="s">
        <v>11406</v>
      </c>
      <c r="C7870" t="s">
        <v>11407</v>
      </c>
      <c r="D7870">
        <v>1</v>
      </c>
      <c r="E7870" s="160">
        <v>45647</v>
      </c>
      <c r="F7870" s="160">
        <v>45648</v>
      </c>
      <c r="G7870" s="160"/>
      <c r="H7870" s="160"/>
    </row>
    <row r="7871" spans="2:8">
      <c r="B7871" t="s">
        <v>2426</v>
      </c>
      <c r="C7871" t="s">
        <v>2427</v>
      </c>
      <c r="D7871">
        <v>1</v>
      </c>
      <c r="E7871" s="160">
        <v>45641</v>
      </c>
      <c r="F7871" s="160">
        <v>45642</v>
      </c>
      <c r="G7871" s="160">
        <v>45762</v>
      </c>
      <c r="H7871" s="160">
        <v>45780</v>
      </c>
    </row>
    <row r="7872" spans="2:8">
      <c r="B7872" t="s">
        <v>11408</v>
      </c>
      <c r="C7872" t="s">
        <v>11409</v>
      </c>
      <c r="D7872">
        <v>1</v>
      </c>
      <c r="E7872" s="160">
        <v>45649</v>
      </c>
      <c r="F7872" s="160">
        <v>45650</v>
      </c>
      <c r="G7872" s="160"/>
      <c r="H7872" s="160"/>
    </row>
    <row r="7873" spans="2:8">
      <c r="B7873" t="s">
        <v>2455</v>
      </c>
      <c r="C7873" t="s">
        <v>2456</v>
      </c>
      <c r="D7873">
        <v>1</v>
      </c>
      <c r="E7873" s="160">
        <v>45643</v>
      </c>
      <c r="F7873" s="160">
        <v>45644</v>
      </c>
      <c r="G7873" s="160">
        <v>45788</v>
      </c>
      <c r="H7873" s="160">
        <v>45805</v>
      </c>
    </row>
    <row r="7874" spans="2:8">
      <c r="B7874" t="s">
        <v>11410</v>
      </c>
      <c r="C7874" t="s">
        <v>11411</v>
      </c>
      <c r="D7874">
        <v>1</v>
      </c>
      <c r="E7874" s="160">
        <v>45651</v>
      </c>
      <c r="F7874" s="160">
        <v>45652</v>
      </c>
      <c r="G7874" s="160"/>
      <c r="H7874" s="160"/>
    </row>
    <row r="7875" spans="2:8">
      <c r="B7875" t="s">
        <v>2477</v>
      </c>
      <c r="C7875" t="s">
        <v>2478</v>
      </c>
      <c r="D7875">
        <v>1</v>
      </c>
      <c r="E7875" s="160">
        <v>45645</v>
      </c>
      <c r="F7875" s="160">
        <v>45647</v>
      </c>
      <c r="G7875" s="160">
        <v>45843</v>
      </c>
      <c r="H7875" s="160">
        <v>45860</v>
      </c>
    </row>
    <row r="7876" spans="2:8">
      <c r="B7876" t="s">
        <v>11412</v>
      </c>
      <c r="C7876" t="s">
        <v>11413</v>
      </c>
      <c r="D7876">
        <v>1</v>
      </c>
      <c r="E7876" s="160">
        <v>45654</v>
      </c>
      <c r="F7876" s="160">
        <v>45655</v>
      </c>
      <c r="G7876" s="160"/>
      <c r="H7876" s="160"/>
    </row>
    <row r="7877" spans="2:8">
      <c r="B7877" t="s">
        <v>2518</v>
      </c>
      <c r="C7877" t="s">
        <v>2519</v>
      </c>
      <c r="D7877">
        <v>1</v>
      </c>
      <c r="E7877" s="160">
        <v>45661</v>
      </c>
      <c r="F7877" s="160">
        <v>45662</v>
      </c>
    </row>
    <row r="7878" spans="2:8">
      <c r="B7878" t="s">
        <v>2428</v>
      </c>
      <c r="C7878" t="s">
        <v>2429</v>
      </c>
      <c r="D7878">
        <v>1</v>
      </c>
      <c r="E7878" s="160">
        <v>45628</v>
      </c>
      <c r="F7878" s="160">
        <v>45629</v>
      </c>
      <c r="G7878" s="160">
        <v>45761</v>
      </c>
      <c r="H7878" s="160">
        <v>45778</v>
      </c>
    </row>
    <row r="7879" spans="2:8">
      <c r="B7879" t="s">
        <v>2457</v>
      </c>
      <c r="C7879" t="s">
        <v>2458</v>
      </c>
      <c r="D7879">
        <v>1</v>
      </c>
      <c r="E7879" s="160">
        <v>45630</v>
      </c>
      <c r="F7879" s="160">
        <v>45631</v>
      </c>
      <c r="G7879" s="160">
        <v>45762</v>
      </c>
      <c r="H7879" s="160">
        <v>45780</v>
      </c>
    </row>
    <row r="7880" spans="2:8">
      <c r="B7880" t="s">
        <v>2479</v>
      </c>
      <c r="C7880" t="s">
        <v>2480</v>
      </c>
      <c r="D7880">
        <v>1</v>
      </c>
      <c r="E7880" s="160">
        <v>45642</v>
      </c>
      <c r="F7880" s="160">
        <v>45643</v>
      </c>
      <c r="G7880" s="160">
        <v>45789</v>
      </c>
      <c r="H7880" s="160">
        <v>45806</v>
      </c>
    </row>
    <row r="7881" spans="2:8">
      <c r="B7881" t="s">
        <v>2506</v>
      </c>
      <c r="C7881" t="s">
        <v>2507</v>
      </c>
      <c r="D7881">
        <v>1</v>
      </c>
      <c r="E7881" s="160">
        <v>45656</v>
      </c>
      <c r="F7881" s="160">
        <v>45657</v>
      </c>
      <c r="G7881" s="160"/>
      <c r="H7881" s="160"/>
    </row>
    <row r="7882" spans="2:8">
      <c r="B7882" t="s">
        <v>2543</v>
      </c>
      <c r="C7882" t="s">
        <v>2544</v>
      </c>
      <c r="D7882">
        <v>1</v>
      </c>
      <c r="E7882" s="160">
        <v>45661</v>
      </c>
      <c r="F7882" s="160">
        <v>45662</v>
      </c>
      <c r="G7882" s="160"/>
      <c r="H7882" s="160"/>
    </row>
    <row r="7883" spans="2:8">
      <c r="B7883" t="s">
        <v>2459</v>
      </c>
      <c r="C7883" t="s">
        <v>2460</v>
      </c>
      <c r="D7883">
        <v>1</v>
      </c>
      <c r="E7883" s="160">
        <v>45644</v>
      </c>
      <c r="F7883" s="160">
        <v>45645</v>
      </c>
      <c r="G7883" s="160">
        <v>45882</v>
      </c>
      <c r="H7883" s="160">
        <v>45883</v>
      </c>
    </row>
    <row r="7884" spans="2:8">
      <c r="B7884" t="s">
        <v>2481</v>
      </c>
      <c r="C7884" t="s">
        <v>2482</v>
      </c>
      <c r="D7884">
        <v>1</v>
      </c>
      <c r="E7884" s="160">
        <v>45647</v>
      </c>
      <c r="F7884" s="160">
        <v>45648</v>
      </c>
      <c r="G7884" s="160">
        <v>45885</v>
      </c>
      <c r="H7884" s="160">
        <v>45886</v>
      </c>
    </row>
    <row r="7885" spans="2:8">
      <c r="B7885" t="s">
        <v>2508</v>
      </c>
      <c r="C7885" t="s">
        <v>2509</v>
      </c>
      <c r="D7885">
        <v>1</v>
      </c>
      <c r="E7885" s="160">
        <v>45649</v>
      </c>
      <c r="F7885" s="160">
        <v>45650</v>
      </c>
      <c r="G7885" s="160">
        <v>45892</v>
      </c>
      <c r="H7885" s="160">
        <v>45899</v>
      </c>
    </row>
    <row r="7886" spans="2:8">
      <c r="B7886" t="s">
        <v>2535</v>
      </c>
      <c r="C7886" t="s">
        <v>2536</v>
      </c>
      <c r="D7886">
        <v>1</v>
      </c>
      <c r="E7886" s="160">
        <v>45651</v>
      </c>
      <c r="F7886" s="160">
        <v>45652</v>
      </c>
      <c r="G7886" s="160"/>
      <c r="H7886" s="160"/>
    </row>
    <row r="7887" spans="2:8">
      <c r="B7887" t="s">
        <v>2580</v>
      </c>
      <c r="C7887" t="s">
        <v>2581</v>
      </c>
      <c r="D7887">
        <v>1</v>
      </c>
      <c r="E7887" s="160">
        <v>45661</v>
      </c>
      <c r="F7887" s="160">
        <v>45662</v>
      </c>
      <c r="G7887" s="160"/>
      <c r="H7887" s="160"/>
    </row>
    <row r="7888" spans="2:8">
      <c r="B7888" t="s">
        <v>2483</v>
      </c>
      <c r="C7888" t="s">
        <v>8476</v>
      </c>
      <c r="D7888">
        <v>1</v>
      </c>
      <c r="E7888" s="160">
        <v>45647</v>
      </c>
      <c r="F7888" s="160">
        <v>45648</v>
      </c>
      <c r="G7888" s="160">
        <v>45875</v>
      </c>
      <c r="H7888" s="160">
        <v>45876</v>
      </c>
    </row>
    <row r="7889" spans="2:8">
      <c r="B7889" t="s">
        <v>2510</v>
      </c>
      <c r="C7889" t="s">
        <v>8288</v>
      </c>
      <c r="D7889">
        <v>1</v>
      </c>
      <c r="E7889" s="160">
        <v>45649</v>
      </c>
      <c r="F7889" s="160">
        <v>45651</v>
      </c>
      <c r="G7889" s="160">
        <v>45878</v>
      </c>
      <c r="H7889" s="160">
        <v>45880</v>
      </c>
    </row>
    <row r="7890" spans="2:8">
      <c r="B7890" t="s">
        <v>2537</v>
      </c>
      <c r="C7890" t="s">
        <v>8289</v>
      </c>
      <c r="D7890">
        <v>1</v>
      </c>
      <c r="E7890" s="160">
        <v>45652</v>
      </c>
      <c r="F7890" s="160">
        <v>45655</v>
      </c>
      <c r="G7890" s="160"/>
      <c r="H7890" s="160"/>
    </row>
    <row r="7891" spans="2:8">
      <c r="B7891" t="s">
        <v>2567</v>
      </c>
      <c r="C7891" t="s">
        <v>8290</v>
      </c>
      <c r="D7891">
        <v>1</v>
      </c>
      <c r="E7891" s="160">
        <v>45656</v>
      </c>
      <c r="F7891" s="160">
        <v>45657</v>
      </c>
      <c r="G7891" s="160"/>
      <c r="H7891" s="160"/>
    </row>
    <row r="7892" spans="2:8">
      <c r="B7892" t="s">
        <v>2590</v>
      </c>
      <c r="C7892" t="s">
        <v>8291</v>
      </c>
      <c r="D7892">
        <v>1</v>
      </c>
      <c r="E7892" s="160">
        <v>45658</v>
      </c>
      <c r="F7892" s="160">
        <v>45659</v>
      </c>
      <c r="G7892" s="160"/>
      <c r="H7892" s="160"/>
    </row>
    <row r="7893" spans="2:8">
      <c r="B7893" t="s">
        <v>2511</v>
      </c>
      <c r="C7893" t="s">
        <v>8377</v>
      </c>
      <c r="D7893">
        <v>1</v>
      </c>
      <c r="E7893" s="160">
        <v>45641</v>
      </c>
      <c r="F7893" s="160">
        <v>45642</v>
      </c>
      <c r="G7893" s="160">
        <v>45762</v>
      </c>
      <c r="H7893" s="160">
        <v>45780</v>
      </c>
    </row>
    <row r="7894" spans="2:8">
      <c r="B7894" t="s">
        <v>11414</v>
      </c>
      <c r="C7894" t="s">
        <v>11415</v>
      </c>
      <c r="D7894">
        <v>1</v>
      </c>
      <c r="E7894" s="160">
        <v>45649</v>
      </c>
      <c r="F7894" s="160">
        <v>45650</v>
      </c>
      <c r="G7894" s="160">
        <v>45878</v>
      </c>
      <c r="H7894" s="160">
        <v>45879</v>
      </c>
    </row>
    <row r="7895" spans="2:8">
      <c r="B7895" t="s">
        <v>2538</v>
      </c>
      <c r="C7895" t="s">
        <v>6850</v>
      </c>
      <c r="D7895">
        <v>1</v>
      </c>
      <c r="E7895" s="160">
        <v>45643</v>
      </c>
      <c r="F7895" s="160">
        <v>45644</v>
      </c>
      <c r="G7895" s="160">
        <v>45797</v>
      </c>
      <c r="H7895" s="160">
        <v>45815</v>
      </c>
    </row>
    <row r="7896" spans="2:8">
      <c r="B7896" t="s">
        <v>11416</v>
      </c>
      <c r="C7896" t="s">
        <v>11417</v>
      </c>
      <c r="D7896">
        <v>1</v>
      </c>
      <c r="E7896" s="160">
        <v>45651</v>
      </c>
      <c r="F7896" s="160">
        <v>45652</v>
      </c>
      <c r="G7896" s="160">
        <v>45880</v>
      </c>
      <c r="H7896" s="160">
        <v>45881</v>
      </c>
    </row>
    <row r="7897" spans="2:8">
      <c r="B7897" t="s">
        <v>2568</v>
      </c>
      <c r="C7897" t="s">
        <v>6851</v>
      </c>
      <c r="D7897">
        <v>1</v>
      </c>
      <c r="E7897" s="160">
        <v>45654</v>
      </c>
      <c r="F7897" s="160">
        <v>45655</v>
      </c>
      <c r="G7897" s="160"/>
      <c r="H7897" s="160"/>
    </row>
    <row r="7898" spans="2:8">
      <c r="B7898" t="s">
        <v>2591</v>
      </c>
      <c r="C7898" t="s">
        <v>6852</v>
      </c>
      <c r="D7898">
        <v>1</v>
      </c>
      <c r="E7898" s="160">
        <v>45656</v>
      </c>
      <c r="F7898" s="160">
        <v>45657</v>
      </c>
      <c r="G7898" s="160"/>
      <c r="H7898" s="160"/>
    </row>
    <row r="7899" spans="2:8">
      <c r="B7899" t="s">
        <v>2614</v>
      </c>
      <c r="C7899" t="s">
        <v>6853</v>
      </c>
      <c r="D7899">
        <v>1</v>
      </c>
      <c r="E7899" s="160">
        <v>45658</v>
      </c>
      <c r="F7899" s="160">
        <v>45659</v>
      </c>
      <c r="G7899" s="160"/>
      <c r="H7899" s="160"/>
    </row>
    <row r="7900" spans="2:8">
      <c r="B7900" t="s">
        <v>11418</v>
      </c>
      <c r="C7900" t="s">
        <v>8477</v>
      </c>
      <c r="D7900">
        <v>1</v>
      </c>
      <c r="E7900" s="160">
        <v>45649</v>
      </c>
      <c r="F7900" s="160">
        <v>45650</v>
      </c>
      <c r="G7900" s="160"/>
      <c r="H7900" s="160"/>
    </row>
    <row r="7901" spans="2:8">
      <c r="B7901" t="s">
        <v>11419</v>
      </c>
      <c r="C7901" t="s">
        <v>8292</v>
      </c>
      <c r="D7901">
        <v>1</v>
      </c>
      <c r="E7901" s="160">
        <v>45651</v>
      </c>
      <c r="F7901" s="160">
        <v>45652</v>
      </c>
      <c r="G7901" s="160"/>
      <c r="H7901" s="160"/>
    </row>
    <row r="7902" spans="2:8">
      <c r="B7902" t="s">
        <v>11420</v>
      </c>
      <c r="C7902" t="s">
        <v>8293</v>
      </c>
      <c r="D7902">
        <v>1</v>
      </c>
      <c r="E7902" s="160">
        <v>45654</v>
      </c>
      <c r="F7902" s="160">
        <v>45655</v>
      </c>
      <c r="G7902" s="160"/>
      <c r="H7902" s="160"/>
    </row>
    <row r="7903" spans="2:8">
      <c r="B7903" t="s">
        <v>11421</v>
      </c>
      <c r="C7903" t="s">
        <v>8294</v>
      </c>
      <c r="D7903">
        <v>1</v>
      </c>
      <c r="E7903" s="160">
        <v>45656</v>
      </c>
      <c r="F7903" s="160">
        <v>45657</v>
      </c>
      <c r="G7903" s="160"/>
      <c r="H7903" s="160"/>
    </row>
    <row r="7904" spans="2:8">
      <c r="B7904" t="s">
        <v>11422</v>
      </c>
      <c r="C7904" t="s">
        <v>8295</v>
      </c>
      <c r="D7904">
        <v>1</v>
      </c>
      <c r="E7904" s="160">
        <v>45658</v>
      </c>
      <c r="F7904" s="160">
        <v>45659</v>
      </c>
      <c r="G7904" s="160"/>
      <c r="H7904" s="160"/>
    </row>
    <row r="7905" spans="2:8" ht="14.45" customHeight="1">
      <c r="B7905" t="s">
        <v>3142</v>
      </c>
      <c r="C7905" t="s">
        <v>3143</v>
      </c>
      <c r="D7905">
        <v>1</v>
      </c>
      <c r="E7905" s="160">
        <v>45651</v>
      </c>
      <c r="F7905" s="160">
        <v>45654</v>
      </c>
      <c r="G7905" s="160"/>
      <c r="H7905" s="160"/>
    </row>
    <row r="7906" spans="2:8">
      <c r="B7906" t="s">
        <v>3201</v>
      </c>
      <c r="C7906" t="s">
        <v>6854</v>
      </c>
      <c r="D7906">
        <v>1</v>
      </c>
      <c r="E7906" s="160">
        <v>45655</v>
      </c>
      <c r="F7906" s="160">
        <v>45658</v>
      </c>
      <c r="G7906" s="160"/>
      <c r="H7906" s="160"/>
    </row>
    <row r="7907" spans="2:8" ht="14.45" customHeight="1">
      <c r="B7907" t="s">
        <v>3278</v>
      </c>
      <c r="C7907" t="s">
        <v>6855</v>
      </c>
      <c r="D7907">
        <v>1</v>
      </c>
      <c r="E7907" s="160">
        <v>45659</v>
      </c>
      <c r="F7907" s="160">
        <v>45663</v>
      </c>
      <c r="G7907" s="160"/>
      <c r="H7907" s="160"/>
    </row>
    <row r="7908" spans="2:8">
      <c r="B7908" t="s">
        <v>3357</v>
      </c>
      <c r="C7908" t="s">
        <v>3358</v>
      </c>
      <c r="D7908">
        <v>1</v>
      </c>
      <c r="E7908" s="160">
        <v>45664</v>
      </c>
      <c r="F7908" s="160">
        <v>45666</v>
      </c>
      <c r="G7908" s="160"/>
      <c r="H7908" s="160"/>
    </row>
    <row r="7909" spans="2:8" ht="14.45" customHeight="1">
      <c r="B7909" t="s">
        <v>3202</v>
      </c>
      <c r="C7909" t="s">
        <v>3203</v>
      </c>
      <c r="D7909">
        <v>1</v>
      </c>
      <c r="E7909" s="160">
        <v>45655</v>
      </c>
      <c r="F7909" s="160">
        <v>45656</v>
      </c>
      <c r="G7909" s="160"/>
      <c r="H7909" s="160"/>
    </row>
    <row r="7910" spans="2:8">
      <c r="B7910" t="s">
        <v>3256</v>
      </c>
      <c r="C7910" t="s">
        <v>6856</v>
      </c>
      <c r="D7910">
        <v>1</v>
      </c>
      <c r="E7910" s="160">
        <v>45657</v>
      </c>
      <c r="F7910" s="160">
        <v>45659</v>
      </c>
      <c r="G7910" s="160"/>
      <c r="H7910" s="160"/>
    </row>
    <row r="7911" spans="2:8" ht="14.45" customHeight="1">
      <c r="B7911" t="s">
        <v>3330</v>
      </c>
      <c r="C7911" t="s">
        <v>6857</v>
      </c>
      <c r="D7911">
        <v>1</v>
      </c>
      <c r="E7911" s="160">
        <v>45661</v>
      </c>
      <c r="F7911" s="160">
        <v>45663</v>
      </c>
      <c r="G7911" s="160"/>
      <c r="H7911" s="160"/>
    </row>
    <row r="7912" spans="2:8">
      <c r="B7912" t="s">
        <v>3421</v>
      </c>
      <c r="C7912" t="s">
        <v>3422</v>
      </c>
      <c r="D7912">
        <v>1</v>
      </c>
      <c r="E7912" s="160">
        <v>45664</v>
      </c>
      <c r="F7912" s="160">
        <v>45665</v>
      </c>
      <c r="G7912" s="160"/>
      <c r="H7912" s="160"/>
    </row>
    <row r="7913" spans="2:8" ht="14.45" customHeight="1">
      <c r="B7913" t="s">
        <v>11423</v>
      </c>
      <c r="C7913" t="s">
        <v>8478</v>
      </c>
      <c r="D7913">
        <v>1</v>
      </c>
      <c r="E7913" s="160">
        <v>45654</v>
      </c>
      <c r="F7913" s="160">
        <v>45659</v>
      </c>
      <c r="G7913" s="160"/>
      <c r="H7913" s="160"/>
    </row>
    <row r="7914" spans="2:8">
      <c r="B7914" t="s">
        <v>11424</v>
      </c>
      <c r="C7914" t="s">
        <v>7600</v>
      </c>
      <c r="D7914">
        <v>1</v>
      </c>
      <c r="E7914" s="160">
        <v>45668</v>
      </c>
      <c r="F7914" s="160">
        <v>45669</v>
      </c>
      <c r="G7914" s="160"/>
      <c r="H7914" s="160"/>
    </row>
    <row r="7915" spans="2:8" ht="14.45" customHeight="1">
      <c r="B7915" t="s">
        <v>11425</v>
      </c>
      <c r="C7915" t="s">
        <v>7601</v>
      </c>
      <c r="D7915">
        <v>1</v>
      </c>
      <c r="E7915" s="160">
        <v>45670</v>
      </c>
      <c r="F7915" s="160">
        <v>45671</v>
      </c>
      <c r="G7915" s="160"/>
      <c r="H7915" s="160"/>
    </row>
    <row r="7916" spans="2:8" ht="14.45" customHeight="1">
      <c r="B7916" t="s">
        <v>11426</v>
      </c>
      <c r="C7916" t="s">
        <v>7602</v>
      </c>
      <c r="D7916">
        <v>1</v>
      </c>
      <c r="E7916" s="160">
        <v>45672</v>
      </c>
      <c r="F7916" s="160">
        <v>45673</v>
      </c>
      <c r="G7916" s="160"/>
      <c r="H7916" s="160"/>
    </row>
    <row r="7917" spans="2:8" ht="14.45" customHeight="1">
      <c r="B7917" t="s">
        <v>11427</v>
      </c>
      <c r="C7917" t="s">
        <v>7603</v>
      </c>
      <c r="D7917">
        <v>1</v>
      </c>
      <c r="E7917" s="160">
        <v>45675</v>
      </c>
      <c r="F7917" s="160">
        <v>45676</v>
      </c>
      <c r="G7917" s="160"/>
      <c r="H7917" s="160"/>
    </row>
    <row r="7918" spans="2:8" ht="14.45" customHeight="1">
      <c r="B7918" t="s">
        <v>11428</v>
      </c>
      <c r="C7918" t="s">
        <v>7604</v>
      </c>
      <c r="D7918">
        <v>1</v>
      </c>
      <c r="E7918" s="160">
        <v>45677</v>
      </c>
      <c r="F7918" s="160">
        <v>45678</v>
      </c>
      <c r="G7918" s="160"/>
      <c r="H7918" s="160"/>
    </row>
    <row r="7919" spans="2:8" ht="14.45" customHeight="1">
      <c r="B7919" t="s">
        <v>11429</v>
      </c>
      <c r="C7919" t="s">
        <v>7605</v>
      </c>
      <c r="D7919">
        <v>1</v>
      </c>
      <c r="E7919" s="160">
        <v>45643</v>
      </c>
      <c r="F7919" s="160">
        <v>45647</v>
      </c>
      <c r="G7919" s="160">
        <v>45778</v>
      </c>
      <c r="H7919" s="160">
        <v>45805</v>
      </c>
    </row>
    <row r="7920" spans="2:8" ht="14.45" customHeight="1">
      <c r="B7920" t="s">
        <v>11430</v>
      </c>
      <c r="C7920" t="s">
        <v>11431</v>
      </c>
      <c r="D7920">
        <v>1</v>
      </c>
      <c r="E7920" s="160">
        <v>45670</v>
      </c>
      <c r="F7920" s="160">
        <v>45671</v>
      </c>
      <c r="G7920" s="160">
        <v>45874</v>
      </c>
      <c r="H7920" s="160">
        <v>45875</v>
      </c>
    </row>
    <row r="7921" spans="2:8">
      <c r="B7921" t="s">
        <v>11432</v>
      </c>
      <c r="C7921" t="s">
        <v>7606</v>
      </c>
      <c r="D7921">
        <v>1</v>
      </c>
      <c r="E7921" s="160">
        <v>45648</v>
      </c>
      <c r="F7921" s="160">
        <v>45651</v>
      </c>
      <c r="G7921" s="160">
        <v>45787</v>
      </c>
      <c r="H7921" s="160">
        <v>45823</v>
      </c>
    </row>
    <row r="7922" spans="2:8" ht="14.45" customHeight="1">
      <c r="B7922" t="s">
        <v>11433</v>
      </c>
      <c r="C7922" t="s">
        <v>11434</v>
      </c>
      <c r="D7922">
        <v>1</v>
      </c>
      <c r="E7922" s="160">
        <v>45672</v>
      </c>
      <c r="F7922" s="160">
        <v>45673</v>
      </c>
      <c r="G7922" s="160">
        <v>45877</v>
      </c>
      <c r="H7922" s="160">
        <v>45878</v>
      </c>
    </row>
    <row r="7923" spans="2:8">
      <c r="B7923" t="s">
        <v>11435</v>
      </c>
      <c r="C7923" t="s">
        <v>7607</v>
      </c>
      <c r="D7923">
        <v>1</v>
      </c>
      <c r="E7923" s="160">
        <v>45652</v>
      </c>
      <c r="F7923" s="160">
        <v>45661</v>
      </c>
      <c r="G7923" s="160">
        <v>45794</v>
      </c>
      <c r="H7923" s="160">
        <v>45869</v>
      </c>
    </row>
    <row r="7924" spans="2:8" ht="14.45" customHeight="1">
      <c r="B7924" t="s">
        <v>11436</v>
      </c>
      <c r="C7924" t="s">
        <v>11437</v>
      </c>
      <c r="D7924">
        <v>1</v>
      </c>
      <c r="E7924" s="160">
        <v>45675</v>
      </c>
      <c r="F7924" s="160">
        <v>45676</v>
      </c>
      <c r="G7924" s="160">
        <v>45880</v>
      </c>
      <c r="H7924" s="160">
        <v>45881</v>
      </c>
    </row>
    <row r="7925" spans="2:8">
      <c r="B7925" t="s">
        <v>11438</v>
      </c>
      <c r="C7925" t="s">
        <v>7608</v>
      </c>
      <c r="D7925">
        <v>1</v>
      </c>
      <c r="E7925" s="160">
        <v>45677</v>
      </c>
      <c r="F7925" s="160">
        <v>45682</v>
      </c>
      <c r="G7925" s="160">
        <v>45887</v>
      </c>
      <c r="H7925" s="160">
        <v>45889</v>
      </c>
    </row>
    <row r="7926" spans="2:8" ht="14.45" customHeight="1">
      <c r="B7926" t="s">
        <v>11439</v>
      </c>
      <c r="C7926" t="s">
        <v>7609</v>
      </c>
      <c r="D7926">
        <v>1</v>
      </c>
      <c r="E7926" s="160">
        <v>45683</v>
      </c>
      <c r="F7926" s="160">
        <v>45687</v>
      </c>
      <c r="G7926" s="160">
        <v>45883</v>
      </c>
      <c r="H7926" s="160">
        <v>45888</v>
      </c>
    </row>
    <row r="7927" spans="2:8">
      <c r="B7927" t="s">
        <v>2939</v>
      </c>
      <c r="C7927" t="s">
        <v>2940</v>
      </c>
      <c r="D7927">
        <v>1</v>
      </c>
      <c r="E7927" s="160">
        <v>45672</v>
      </c>
      <c r="F7927" s="160">
        <v>45673</v>
      </c>
      <c r="G7927" s="160"/>
      <c r="H7927" s="160"/>
    </row>
    <row r="7928" spans="2:8" ht="14.45" customHeight="1">
      <c r="B7928" t="s">
        <v>3032</v>
      </c>
      <c r="C7928" t="s">
        <v>3033</v>
      </c>
      <c r="D7928">
        <v>1</v>
      </c>
      <c r="E7928" s="160">
        <v>45675</v>
      </c>
      <c r="F7928" s="160">
        <v>45676</v>
      </c>
      <c r="G7928" s="160"/>
      <c r="H7928" s="160"/>
    </row>
    <row r="7929" spans="2:8">
      <c r="B7929" t="s">
        <v>2991</v>
      </c>
      <c r="C7929" t="s">
        <v>2992</v>
      </c>
      <c r="D7929">
        <v>1</v>
      </c>
      <c r="E7929" s="160">
        <v>45705</v>
      </c>
      <c r="F7929" s="160">
        <v>45706</v>
      </c>
      <c r="G7929" s="160"/>
      <c r="H7929" s="160"/>
    </row>
    <row r="7930" spans="2:8" ht="14.45" customHeight="1">
      <c r="B7930" t="s">
        <v>3046</v>
      </c>
      <c r="C7930" t="s">
        <v>3047</v>
      </c>
      <c r="D7930">
        <v>1</v>
      </c>
      <c r="E7930" s="160">
        <v>45707</v>
      </c>
      <c r="F7930" s="160">
        <v>45708</v>
      </c>
      <c r="G7930" s="160"/>
      <c r="H7930" s="160"/>
    </row>
    <row r="7931" spans="2:8">
      <c r="B7931" t="s">
        <v>3539</v>
      </c>
      <c r="C7931" t="s">
        <v>3540</v>
      </c>
      <c r="D7931">
        <v>1</v>
      </c>
      <c r="E7931" s="160">
        <v>45672</v>
      </c>
      <c r="F7931" s="160">
        <v>45673</v>
      </c>
      <c r="G7931" s="160"/>
      <c r="H7931" s="160"/>
    </row>
    <row r="7932" spans="2:8" ht="14.45" customHeight="1">
      <c r="B7932" t="s">
        <v>3579</v>
      </c>
      <c r="C7932" t="s">
        <v>3580</v>
      </c>
      <c r="D7932">
        <v>1</v>
      </c>
      <c r="E7932" s="160">
        <v>45675</v>
      </c>
      <c r="F7932" s="160">
        <v>45676</v>
      </c>
      <c r="G7932" s="160"/>
      <c r="H7932" s="160"/>
    </row>
    <row r="7933" spans="2:8">
      <c r="B7933" t="s">
        <v>3828</v>
      </c>
      <c r="C7933" t="s">
        <v>3829</v>
      </c>
      <c r="D7933">
        <v>1</v>
      </c>
      <c r="E7933" s="160">
        <v>45672</v>
      </c>
      <c r="F7933" s="160">
        <v>45673</v>
      </c>
      <c r="G7933" s="160"/>
      <c r="H7933" s="160"/>
    </row>
    <row r="7934" spans="2:8" ht="14.45" customHeight="1">
      <c r="B7934" t="s">
        <v>3879</v>
      </c>
      <c r="C7934" t="s">
        <v>3880</v>
      </c>
      <c r="D7934">
        <v>1</v>
      </c>
      <c r="E7934" s="160">
        <v>45675</v>
      </c>
      <c r="F7934" s="160">
        <v>45676</v>
      </c>
      <c r="G7934" s="160"/>
      <c r="H7934" s="160"/>
    </row>
    <row r="7935" spans="2:8">
      <c r="B7935" t="s">
        <v>3168</v>
      </c>
      <c r="C7935" t="s">
        <v>3169</v>
      </c>
      <c r="D7935">
        <v>1</v>
      </c>
      <c r="E7935" s="160">
        <v>45672</v>
      </c>
      <c r="F7935" s="160">
        <v>45673</v>
      </c>
      <c r="G7935" s="160"/>
      <c r="H7935" s="160"/>
    </row>
    <row r="7936" spans="2:8" ht="14.45" customHeight="1">
      <c r="B7936" t="s">
        <v>3237</v>
      </c>
      <c r="C7936" t="s">
        <v>3238</v>
      </c>
      <c r="D7936">
        <v>1</v>
      </c>
      <c r="E7936" s="160">
        <v>45675</v>
      </c>
      <c r="F7936" s="160">
        <v>45676</v>
      </c>
      <c r="G7936" s="160"/>
      <c r="H7936" s="160"/>
    </row>
    <row r="7937" spans="2:8">
      <c r="B7937" t="s">
        <v>3279</v>
      </c>
      <c r="C7937" t="s">
        <v>3280</v>
      </c>
      <c r="D7937">
        <v>1</v>
      </c>
      <c r="E7937" s="160">
        <v>45677</v>
      </c>
      <c r="F7937" s="160">
        <v>45678</v>
      </c>
      <c r="G7937" s="160"/>
      <c r="H7937" s="160"/>
    </row>
    <row r="7938" spans="2:8" ht="14.45" customHeight="1">
      <c r="B7938" t="s">
        <v>3331</v>
      </c>
      <c r="C7938" t="s">
        <v>3332</v>
      </c>
      <c r="D7938">
        <v>1</v>
      </c>
      <c r="E7938" s="160">
        <v>45679</v>
      </c>
      <c r="F7938" s="160">
        <v>45680</v>
      </c>
      <c r="G7938" s="160"/>
      <c r="H7938" s="160"/>
    </row>
    <row r="7939" spans="2:8">
      <c r="B7939" t="s">
        <v>3382</v>
      </c>
      <c r="C7939" t="s">
        <v>3383</v>
      </c>
      <c r="D7939">
        <v>1</v>
      </c>
      <c r="E7939" s="160">
        <v>45675</v>
      </c>
      <c r="F7939" s="160">
        <v>45676</v>
      </c>
      <c r="G7939" s="160"/>
      <c r="H7939" s="160"/>
    </row>
    <row r="7940" spans="2:8" ht="14.45" customHeight="1">
      <c r="B7940" t="s">
        <v>3447</v>
      </c>
      <c r="C7940" t="s">
        <v>3448</v>
      </c>
      <c r="D7940">
        <v>1</v>
      </c>
      <c r="E7940" s="160">
        <v>45677</v>
      </c>
      <c r="F7940" s="160">
        <v>45678</v>
      </c>
      <c r="G7940" s="160"/>
      <c r="H7940" s="160"/>
    </row>
    <row r="7941" spans="2:8">
      <c r="B7941" t="s">
        <v>3491</v>
      </c>
      <c r="C7941" t="s">
        <v>3492</v>
      </c>
      <c r="D7941">
        <v>1</v>
      </c>
      <c r="E7941" s="160">
        <v>45679</v>
      </c>
      <c r="F7941" s="160">
        <v>45680</v>
      </c>
      <c r="G7941" s="160"/>
      <c r="H7941" s="160"/>
    </row>
    <row r="7942" spans="2:8" ht="14.45" customHeight="1">
      <c r="B7942" t="s">
        <v>3627</v>
      </c>
      <c r="C7942" t="s">
        <v>3628</v>
      </c>
      <c r="D7942">
        <v>1</v>
      </c>
      <c r="E7942" s="160">
        <v>45682</v>
      </c>
      <c r="F7942" s="160">
        <v>45683</v>
      </c>
      <c r="G7942" s="160"/>
      <c r="H7942" s="160"/>
    </row>
    <row r="7943" spans="2:8">
      <c r="B7943" t="s">
        <v>3667</v>
      </c>
      <c r="C7943" t="s">
        <v>3668</v>
      </c>
      <c r="D7943">
        <v>1</v>
      </c>
      <c r="E7943" s="160">
        <v>45677</v>
      </c>
      <c r="F7943" s="160">
        <v>45678</v>
      </c>
      <c r="G7943" s="160"/>
      <c r="H7943" s="160"/>
    </row>
    <row r="7944" spans="2:8" ht="14.45" customHeight="1">
      <c r="B7944" t="s">
        <v>3713</v>
      </c>
      <c r="C7944" t="s">
        <v>3714</v>
      </c>
      <c r="D7944">
        <v>1</v>
      </c>
      <c r="E7944" s="160">
        <v>45679</v>
      </c>
      <c r="F7944" s="160">
        <v>45680</v>
      </c>
      <c r="G7944" s="160"/>
      <c r="H7944" s="160"/>
    </row>
    <row r="7945" spans="2:8">
      <c r="B7945" t="s">
        <v>3767</v>
      </c>
      <c r="C7945" t="s">
        <v>3768</v>
      </c>
      <c r="D7945">
        <v>1</v>
      </c>
      <c r="E7945" s="160">
        <v>45682</v>
      </c>
      <c r="F7945" s="160">
        <v>45683</v>
      </c>
      <c r="G7945" s="160"/>
      <c r="H7945" s="160"/>
    </row>
    <row r="7946" spans="2:8" ht="14.45" customHeight="1">
      <c r="B7946" t="s">
        <v>3953</v>
      </c>
      <c r="C7946" t="s">
        <v>3954</v>
      </c>
      <c r="D7946">
        <v>1</v>
      </c>
      <c r="E7946" s="160">
        <v>45684</v>
      </c>
      <c r="F7946" s="160">
        <v>45685</v>
      </c>
      <c r="G7946" s="160"/>
      <c r="H7946" s="160"/>
    </row>
    <row r="7947" spans="2:8">
      <c r="B7947" t="s">
        <v>11440</v>
      </c>
      <c r="C7947" t="s">
        <v>7595</v>
      </c>
      <c r="D7947">
        <v>1</v>
      </c>
      <c r="E7947" s="160">
        <v>45689</v>
      </c>
      <c r="F7947" s="160">
        <v>45690</v>
      </c>
      <c r="G7947" s="160"/>
      <c r="H7947" s="160"/>
    </row>
    <row r="7948" spans="2:8" ht="14.45" customHeight="1">
      <c r="B7948" t="s">
        <v>11441</v>
      </c>
      <c r="C7948" t="s">
        <v>7596</v>
      </c>
      <c r="D7948">
        <v>1</v>
      </c>
      <c r="E7948" s="160">
        <v>45691</v>
      </c>
      <c r="F7948" s="160">
        <v>45692</v>
      </c>
      <c r="G7948" s="160"/>
      <c r="H7948" s="160"/>
    </row>
    <row r="7949" spans="2:8">
      <c r="B7949" t="s">
        <v>11442</v>
      </c>
      <c r="C7949" t="s">
        <v>7597</v>
      </c>
      <c r="D7949">
        <v>1</v>
      </c>
      <c r="E7949" s="160">
        <v>45693</v>
      </c>
      <c r="F7949" s="160">
        <v>45694</v>
      </c>
      <c r="G7949" s="160"/>
      <c r="H7949" s="160"/>
    </row>
    <row r="7950" spans="2:8" ht="14.45" customHeight="1">
      <c r="B7950" t="s">
        <v>11443</v>
      </c>
      <c r="C7950" t="s">
        <v>7598</v>
      </c>
      <c r="D7950">
        <v>1</v>
      </c>
      <c r="E7950" s="160">
        <v>45696</v>
      </c>
      <c r="F7950" s="160">
        <v>45697</v>
      </c>
      <c r="G7950" s="160"/>
      <c r="H7950" s="160"/>
    </row>
    <row r="7951" spans="2:8">
      <c r="B7951" t="s">
        <v>11444</v>
      </c>
      <c r="C7951" t="s">
        <v>7599</v>
      </c>
      <c r="D7951">
        <v>1</v>
      </c>
      <c r="E7951" s="160">
        <v>45700</v>
      </c>
      <c r="F7951" s="160">
        <v>45701</v>
      </c>
      <c r="G7951" s="160"/>
      <c r="H7951" s="160"/>
    </row>
    <row r="7952" spans="2:8" ht="14.45" customHeight="1">
      <c r="B7952" t="s">
        <v>4591</v>
      </c>
      <c r="C7952" t="s">
        <v>4592</v>
      </c>
      <c r="D7952">
        <v>1</v>
      </c>
      <c r="E7952" s="160">
        <v>45691</v>
      </c>
      <c r="F7952" s="160">
        <v>45692</v>
      </c>
      <c r="G7952" s="160"/>
      <c r="H7952" s="160"/>
    </row>
    <row r="7953" spans="2:8">
      <c r="B7953" t="s">
        <v>4593</v>
      </c>
      <c r="C7953" t="s">
        <v>4594</v>
      </c>
      <c r="D7953">
        <v>1</v>
      </c>
      <c r="E7953" s="160">
        <v>45696</v>
      </c>
      <c r="F7953" s="160">
        <v>45697</v>
      </c>
      <c r="G7953" s="160"/>
      <c r="H7953" s="160"/>
    </row>
    <row r="7954" spans="2:8">
      <c r="B7954" t="s">
        <v>4595</v>
      </c>
      <c r="C7954" t="s">
        <v>4596</v>
      </c>
      <c r="D7954">
        <v>1</v>
      </c>
      <c r="E7954" s="160">
        <v>45698</v>
      </c>
      <c r="F7954" s="160">
        <v>45699</v>
      </c>
      <c r="G7954" s="160"/>
      <c r="H7954" s="160"/>
    </row>
    <row r="7955" spans="2:8">
      <c r="B7955" t="s">
        <v>3955</v>
      </c>
      <c r="C7955" t="s">
        <v>3956</v>
      </c>
      <c r="D7955">
        <v>1</v>
      </c>
      <c r="E7955" s="160">
        <v>45628</v>
      </c>
      <c r="F7955" s="160">
        <v>45630</v>
      </c>
      <c r="G7955" s="160">
        <v>45620</v>
      </c>
      <c r="H7955" s="160">
        <v>45647</v>
      </c>
    </row>
    <row r="7956" spans="2:8">
      <c r="B7956" t="s">
        <v>11445</v>
      </c>
      <c r="C7956" t="s">
        <v>11446</v>
      </c>
      <c r="D7956">
        <v>1</v>
      </c>
      <c r="E7956" s="160">
        <v>45670</v>
      </c>
      <c r="F7956" s="160">
        <v>45671</v>
      </c>
      <c r="G7956" s="160"/>
      <c r="H7956" s="160"/>
    </row>
    <row r="7957" spans="2:8" ht="14.45" customHeight="1">
      <c r="B7957" t="s">
        <v>4042</v>
      </c>
      <c r="C7957" t="s">
        <v>4043</v>
      </c>
      <c r="D7957">
        <v>1</v>
      </c>
      <c r="E7957" s="160">
        <v>45631</v>
      </c>
      <c r="F7957" s="160">
        <v>45634</v>
      </c>
      <c r="G7957" s="160">
        <v>45623</v>
      </c>
      <c r="H7957" s="160">
        <v>45659</v>
      </c>
    </row>
    <row r="7958" spans="2:8" ht="14.45" customHeight="1">
      <c r="B7958" t="s">
        <v>11447</v>
      </c>
      <c r="C7958" t="s">
        <v>11448</v>
      </c>
      <c r="D7958">
        <v>1</v>
      </c>
      <c r="E7958" s="160">
        <v>45672</v>
      </c>
      <c r="F7958" s="160">
        <v>45673</v>
      </c>
      <c r="G7958" s="160"/>
      <c r="H7958" s="160"/>
    </row>
    <row r="7959" spans="2:8" ht="14.45" customHeight="1">
      <c r="B7959" t="s">
        <v>4117</v>
      </c>
      <c r="C7959" t="s">
        <v>4118</v>
      </c>
      <c r="D7959">
        <v>1</v>
      </c>
      <c r="E7959" s="160">
        <v>45635</v>
      </c>
      <c r="F7959" s="160">
        <v>45638</v>
      </c>
      <c r="G7959" s="160">
        <v>45627</v>
      </c>
      <c r="H7959" s="160">
        <v>45663</v>
      </c>
    </row>
    <row r="7960" spans="2:8" ht="14.45" customHeight="1">
      <c r="B7960" t="s">
        <v>11449</v>
      </c>
      <c r="C7960" t="s">
        <v>11450</v>
      </c>
      <c r="D7960">
        <v>1</v>
      </c>
      <c r="E7960" s="160">
        <v>45675</v>
      </c>
      <c r="F7960" s="160">
        <v>45676</v>
      </c>
      <c r="G7960" s="160"/>
      <c r="H7960" s="160"/>
    </row>
    <row r="7961" spans="2:8" ht="14.45" customHeight="1">
      <c r="B7961" t="s">
        <v>4171</v>
      </c>
      <c r="C7961" t="s">
        <v>4172</v>
      </c>
      <c r="D7961">
        <v>1</v>
      </c>
      <c r="E7961" s="160">
        <v>45640</v>
      </c>
      <c r="F7961" s="160">
        <v>45643</v>
      </c>
      <c r="G7961" s="160">
        <v>45693</v>
      </c>
      <c r="H7961" s="160">
        <v>45729</v>
      </c>
    </row>
    <row r="7962" spans="2:8">
      <c r="B7962" t="s">
        <v>11451</v>
      </c>
      <c r="C7962" t="s">
        <v>11452</v>
      </c>
      <c r="D7962">
        <v>1</v>
      </c>
      <c r="E7962" s="160">
        <v>45677</v>
      </c>
      <c r="F7962" s="160">
        <v>45678</v>
      </c>
      <c r="G7962" s="160"/>
      <c r="H7962" s="160"/>
    </row>
    <row r="7963" spans="2:8">
      <c r="B7963" t="s">
        <v>4230</v>
      </c>
      <c r="C7963" t="s">
        <v>4231</v>
      </c>
      <c r="D7963">
        <v>1</v>
      </c>
      <c r="E7963" s="160">
        <v>45698</v>
      </c>
      <c r="F7963" s="160">
        <v>45703</v>
      </c>
      <c r="G7963" s="160">
        <v>45752</v>
      </c>
      <c r="H7963" s="160">
        <v>45797</v>
      </c>
    </row>
    <row r="7964" spans="2:8">
      <c r="B7964" t="s">
        <v>11453</v>
      </c>
      <c r="C7964" t="s">
        <v>11454</v>
      </c>
      <c r="D7964">
        <v>1</v>
      </c>
      <c r="E7964" s="160">
        <v>45704</v>
      </c>
      <c r="F7964" s="160">
        <v>45705</v>
      </c>
      <c r="G7964" s="160"/>
      <c r="H7964" s="160"/>
    </row>
    <row r="7965" spans="2:8">
      <c r="B7965" t="s">
        <v>11455</v>
      </c>
      <c r="C7965" t="s">
        <v>7610</v>
      </c>
      <c r="D7965">
        <v>1</v>
      </c>
      <c r="E7965" s="160">
        <v>45672</v>
      </c>
      <c r="F7965" s="160">
        <v>45673</v>
      </c>
      <c r="G7965" s="160"/>
      <c r="H7965" s="160"/>
    </row>
    <row r="7966" spans="2:8">
      <c r="B7966" t="s">
        <v>11456</v>
      </c>
      <c r="C7966" t="s">
        <v>7611</v>
      </c>
      <c r="D7966">
        <v>1</v>
      </c>
      <c r="E7966" s="160">
        <v>45675</v>
      </c>
      <c r="F7966" s="160">
        <v>45676</v>
      </c>
      <c r="G7966" s="160"/>
      <c r="H7966" s="160"/>
    </row>
    <row r="7967" spans="2:8">
      <c r="B7967" t="s">
        <v>11457</v>
      </c>
      <c r="C7967" t="s">
        <v>7612</v>
      </c>
      <c r="D7967">
        <v>1</v>
      </c>
      <c r="E7967" s="160">
        <v>45677</v>
      </c>
      <c r="F7967" s="160">
        <v>45678</v>
      </c>
      <c r="G7967" s="160"/>
      <c r="H7967" s="160"/>
    </row>
    <row r="7968" spans="2:8">
      <c r="B7968" t="s">
        <v>11458</v>
      </c>
      <c r="C7968" t="s">
        <v>7613</v>
      </c>
      <c r="D7968">
        <v>1</v>
      </c>
      <c r="E7968" s="160">
        <v>45679</v>
      </c>
      <c r="F7968" s="160">
        <v>45680</v>
      </c>
      <c r="G7968" s="160"/>
      <c r="H7968" s="160"/>
    </row>
    <row r="7969" spans="2:8">
      <c r="B7969" t="s">
        <v>11459</v>
      </c>
      <c r="C7969" t="s">
        <v>7614</v>
      </c>
      <c r="D7969">
        <v>1</v>
      </c>
      <c r="E7969" s="160">
        <v>45700</v>
      </c>
      <c r="F7969" s="160">
        <v>45701</v>
      </c>
      <c r="G7969" s="160"/>
      <c r="H7969" s="160"/>
    </row>
    <row r="7970" spans="2:8">
      <c r="B7970" t="s">
        <v>11460</v>
      </c>
      <c r="C7970" t="s">
        <v>7615</v>
      </c>
      <c r="D7970">
        <v>1</v>
      </c>
      <c r="E7970" s="160">
        <v>45675</v>
      </c>
      <c r="F7970" s="160">
        <v>45676</v>
      </c>
      <c r="G7970" s="160"/>
      <c r="H7970" s="160"/>
    </row>
    <row r="7971" spans="2:8">
      <c r="B7971" t="s">
        <v>11461</v>
      </c>
      <c r="C7971" t="s">
        <v>7616</v>
      </c>
      <c r="D7971">
        <v>1</v>
      </c>
      <c r="E7971" s="160">
        <v>45677</v>
      </c>
      <c r="F7971" s="160">
        <v>45678</v>
      </c>
      <c r="G7971" s="160"/>
      <c r="H7971" s="160"/>
    </row>
    <row r="7972" spans="2:8">
      <c r="B7972" t="s">
        <v>11462</v>
      </c>
      <c r="C7972" t="s">
        <v>7617</v>
      </c>
      <c r="D7972">
        <v>1</v>
      </c>
      <c r="E7972" s="160">
        <v>45679</v>
      </c>
      <c r="F7972" s="160">
        <v>45680</v>
      </c>
      <c r="G7972" s="160"/>
      <c r="H7972" s="160"/>
    </row>
    <row r="7973" spans="2:8">
      <c r="B7973" t="s">
        <v>11463</v>
      </c>
      <c r="C7973" t="s">
        <v>7618</v>
      </c>
      <c r="D7973">
        <v>1</v>
      </c>
      <c r="E7973" s="160">
        <v>45682</v>
      </c>
      <c r="F7973" s="160">
        <v>45683</v>
      </c>
      <c r="G7973" s="160"/>
      <c r="H7973" s="160"/>
    </row>
    <row r="7974" spans="2:8">
      <c r="B7974" t="s">
        <v>11464</v>
      </c>
      <c r="C7974" t="s">
        <v>7619</v>
      </c>
      <c r="D7974">
        <v>1</v>
      </c>
      <c r="E7974" s="160">
        <v>45700</v>
      </c>
      <c r="F7974" s="160">
        <v>45701</v>
      </c>
      <c r="G7974" s="160"/>
      <c r="H7974" s="160"/>
    </row>
    <row r="7975" spans="2:8">
      <c r="B7975" t="s">
        <v>11465</v>
      </c>
      <c r="C7975" t="s">
        <v>7620</v>
      </c>
      <c r="D7975">
        <v>1</v>
      </c>
      <c r="E7975" s="160">
        <v>45672</v>
      </c>
      <c r="F7975" s="160">
        <v>45673</v>
      </c>
      <c r="G7975" s="160">
        <v>45752</v>
      </c>
      <c r="H7975" s="160">
        <v>45769</v>
      </c>
    </row>
    <row r="7976" spans="2:8">
      <c r="B7976" t="s">
        <v>11466</v>
      </c>
      <c r="C7976" t="s">
        <v>7621</v>
      </c>
      <c r="D7976">
        <v>1</v>
      </c>
      <c r="E7976" s="160">
        <v>45675</v>
      </c>
      <c r="F7976" s="160">
        <v>45676</v>
      </c>
      <c r="G7976" s="160">
        <v>45755</v>
      </c>
      <c r="H7976" s="160">
        <v>45773</v>
      </c>
    </row>
    <row r="7977" spans="2:8">
      <c r="B7977" t="s">
        <v>11467</v>
      </c>
      <c r="C7977" t="s">
        <v>7622</v>
      </c>
      <c r="D7977">
        <v>1</v>
      </c>
      <c r="E7977" s="160">
        <v>45677</v>
      </c>
      <c r="F7977" s="160">
        <v>45678</v>
      </c>
      <c r="G7977" s="160">
        <v>45760</v>
      </c>
      <c r="H7977" s="160">
        <v>45777</v>
      </c>
    </row>
    <row r="7978" spans="2:8">
      <c r="B7978" t="s">
        <v>11468</v>
      </c>
      <c r="C7978" t="s">
        <v>7623</v>
      </c>
      <c r="D7978">
        <v>1</v>
      </c>
      <c r="E7978" s="160">
        <v>45679</v>
      </c>
      <c r="F7978" s="160">
        <v>45680</v>
      </c>
      <c r="G7978" s="160">
        <v>45762</v>
      </c>
      <c r="H7978" s="160">
        <v>45780</v>
      </c>
    </row>
    <row r="7979" spans="2:8">
      <c r="B7979" t="s">
        <v>11469</v>
      </c>
      <c r="C7979" t="s">
        <v>7624</v>
      </c>
      <c r="D7979">
        <v>1</v>
      </c>
      <c r="E7979" s="160">
        <v>45698</v>
      </c>
      <c r="F7979" s="160">
        <v>45699</v>
      </c>
      <c r="G7979" s="160">
        <v>45767</v>
      </c>
      <c r="H7979" s="160">
        <v>45784</v>
      </c>
    </row>
    <row r="7980" spans="2:8">
      <c r="B7980" t="s">
        <v>11470</v>
      </c>
      <c r="C7980" t="s">
        <v>11471</v>
      </c>
      <c r="D7980">
        <v>1</v>
      </c>
      <c r="E7980" s="160">
        <v>45700</v>
      </c>
      <c r="F7980" s="160">
        <v>45701</v>
      </c>
      <c r="G7980" s="160"/>
      <c r="H7980" s="160"/>
    </row>
    <row r="7981" spans="2:8">
      <c r="B7981" t="s">
        <v>2779</v>
      </c>
      <c r="C7981" t="s">
        <v>2780</v>
      </c>
      <c r="D7981">
        <v>1</v>
      </c>
      <c r="E7981" s="160">
        <v>45675</v>
      </c>
      <c r="F7981" s="160">
        <v>45676</v>
      </c>
      <c r="G7981" s="160">
        <v>45678</v>
      </c>
      <c r="H7981" s="160">
        <v>45696</v>
      </c>
    </row>
    <row r="7982" spans="2:8">
      <c r="B7982" t="s">
        <v>2808</v>
      </c>
      <c r="C7982" t="s">
        <v>2809</v>
      </c>
      <c r="D7982">
        <v>1</v>
      </c>
      <c r="E7982" s="160">
        <v>45677</v>
      </c>
      <c r="F7982" s="160">
        <v>45678</v>
      </c>
      <c r="G7982" s="160">
        <v>45755</v>
      </c>
      <c r="H7982" s="160">
        <v>45773</v>
      </c>
    </row>
    <row r="7983" spans="2:8">
      <c r="B7983" t="s">
        <v>2842</v>
      </c>
      <c r="C7983" t="s">
        <v>2843</v>
      </c>
      <c r="D7983">
        <v>1</v>
      </c>
      <c r="E7983" s="160">
        <v>45679</v>
      </c>
      <c r="F7983" s="160">
        <v>45680</v>
      </c>
      <c r="G7983" s="160">
        <v>45760</v>
      </c>
      <c r="H7983" s="160">
        <v>45777</v>
      </c>
    </row>
    <row r="7984" spans="2:8">
      <c r="B7984" t="s">
        <v>2875</v>
      </c>
      <c r="C7984" t="s">
        <v>2876</v>
      </c>
      <c r="D7984">
        <v>1</v>
      </c>
      <c r="E7984" s="160">
        <v>45682</v>
      </c>
      <c r="F7984" s="160">
        <v>45683</v>
      </c>
      <c r="G7984" s="160">
        <v>45762</v>
      </c>
      <c r="H7984" s="160">
        <v>45780</v>
      </c>
    </row>
    <row r="7985" spans="2:8">
      <c r="B7985" t="s">
        <v>2901</v>
      </c>
      <c r="C7985" t="s">
        <v>2902</v>
      </c>
      <c r="D7985">
        <v>1</v>
      </c>
      <c r="E7985" s="160">
        <v>45698</v>
      </c>
      <c r="F7985" s="160">
        <v>45699</v>
      </c>
      <c r="G7985" s="160">
        <v>45767</v>
      </c>
      <c r="H7985" s="160">
        <v>45784</v>
      </c>
    </row>
    <row r="7986" spans="2:8">
      <c r="B7986" t="s">
        <v>11472</v>
      </c>
      <c r="C7986" t="s">
        <v>11473</v>
      </c>
      <c r="D7986">
        <v>1</v>
      </c>
      <c r="E7986" s="160">
        <v>45700</v>
      </c>
      <c r="F7986" s="160">
        <v>45701</v>
      </c>
      <c r="G7986" s="160"/>
      <c r="H7986" s="160"/>
    </row>
    <row r="7987" spans="2:8">
      <c r="B7987" t="s">
        <v>2810</v>
      </c>
      <c r="C7987" t="s">
        <v>2811</v>
      </c>
      <c r="D7987">
        <v>1</v>
      </c>
      <c r="E7987" s="160">
        <v>45677</v>
      </c>
      <c r="F7987" s="160">
        <v>45678</v>
      </c>
      <c r="G7987" s="160">
        <v>45678</v>
      </c>
      <c r="H7987" s="160">
        <v>45696</v>
      </c>
    </row>
    <row r="7988" spans="2:8">
      <c r="B7988" t="s">
        <v>11474</v>
      </c>
      <c r="C7988" t="s">
        <v>11475</v>
      </c>
      <c r="D7988">
        <v>1</v>
      </c>
      <c r="E7988" s="160">
        <v>45679</v>
      </c>
      <c r="F7988" s="160">
        <v>45680</v>
      </c>
      <c r="G7988" s="160"/>
      <c r="H7988" s="160"/>
    </row>
    <row r="7989" spans="2:8">
      <c r="B7989" t="s">
        <v>2844</v>
      </c>
      <c r="C7989" t="s">
        <v>2845</v>
      </c>
      <c r="D7989">
        <v>1</v>
      </c>
      <c r="E7989" s="160">
        <v>45679</v>
      </c>
      <c r="F7989" s="160">
        <v>45680</v>
      </c>
      <c r="G7989" s="160">
        <v>45720</v>
      </c>
      <c r="H7989" s="160">
        <v>45738</v>
      </c>
    </row>
    <row r="7990" spans="2:8">
      <c r="B7990" t="s">
        <v>11476</v>
      </c>
      <c r="C7990" t="s">
        <v>11477</v>
      </c>
      <c r="D7990">
        <v>1</v>
      </c>
      <c r="E7990" s="160">
        <v>45682</v>
      </c>
      <c r="F7990" s="160">
        <v>45683</v>
      </c>
      <c r="G7990" s="160"/>
      <c r="H7990" s="160"/>
    </row>
    <row r="7991" spans="2:8">
      <c r="B7991" t="s">
        <v>2877</v>
      </c>
      <c r="C7991" t="s">
        <v>2878</v>
      </c>
      <c r="D7991">
        <v>1</v>
      </c>
      <c r="E7991" s="160">
        <v>45682</v>
      </c>
      <c r="F7991" s="160">
        <v>45683</v>
      </c>
      <c r="G7991" s="160">
        <v>45721</v>
      </c>
      <c r="H7991" s="160">
        <v>45739</v>
      </c>
    </row>
    <row r="7992" spans="2:8">
      <c r="B7992" t="s">
        <v>11478</v>
      </c>
      <c r="C7992" t="s">
        <v>11479</v>
      </c>
      <c r="D7992">
        <v>1</v>
      </c>
      <c r="E7992" s="160">
        <v>45684</v>
      </c>
      <c r="F7992" s="160">
        <v>45685</v>
      </c>
      <c r="G7992" s="160"/>
      <c r="H7992" s="160"/>
    </row>
    <row r="7993" spans="2:8">
      <c r="B7993" t="s">
        <v>2903</v>
      </c>
      <c r="C7993" t="s">
        <v>2904</v>
      </c>
      <c r="D7993">
        <v>1</v>
      </c>
      <c r="E7993" s="160">
        <v>45684</v>
      </c>
      <c r="F7993" s="160">
        <v>45685</v>
      </c>
      <c r="G7993" s="160">
        <v>45722</v>
      </c>
      <c r="H7993" s="160">
        <v>45740</v>
      </c>
    </row>
    <row r="7994" spans="2:8">
      <c r="B7994" t="s">
        <v>11480</v>
      </c>
      <c r="C7994" t="s">
        <v>11481</v>
      </c>
      <c r="D7994">
        <v>1</v>
      </c>
      <c r="E7994" s="160">
        <v>45686</v>
      </c>
      <c r="F7994" s="160">
        <v>45687</v>
      </c>
      <c r="G7994" s="160"/>
      <c r="H7994" s="160"/>
    </row>
    <row r="7995" spans="2:8">
      <c r="B7995" t="s">
        <v>2941</v>
      </c>
      <c r="C7995" t="s">
        <v>2942</v>
      </c>
      <c r="D7995">
        <v>1</v>
      </c>
      <c r="E7995" s="160">
        <v>45698</v>
      </c>
      <c r="F7995" s="160">
        <v>45699</v>
      </c>
      <c r="G7995" s="160">
        <v>45767</v>
      </c>
      <c r="H7995" s="160">
        <v>45784</v>
      </c>
    </row>
    <row r="7996" spans="2:8">
      <c r="B7996" t="s">
        <v>11482</v>
      </c>
      <c r="C7996" t="s">
        <v>11483</v>
      </c>
      <c r="D7996">
        <v>1</v>
      </c>
      <c r="E7996" s="160">
        <v>45700</v>
      </c>
      <c r="F7996" s="160">
        <v>45701</v>
      </c>
    </row>
    <row r="7997" spans="2:8">
      <c r="B7997" t="s">
        <v>2846</v>
      </c>
      <c r="C7997" t="s">
        <v>2847</v>
      </c>
      <c r="D7997">
        <v>1</v>
      </c>
      <c r="E7997" s="160">
        <v>45679</v>
      </c>
      <c r="F7997" s="160">
        <v>45682</v>
      </c>
      <c r="G7997" s="160">
        <v>45679</v>
      </c>
      <c r="H7997" s="160">
        <v>45706</v>
      </c>
    </row>
    <row r="7998" spans="2:8">
      <c r="B7998" t="s">
        <v>11484</v>
      </c>
      <c r="C7998" t="s">
        <v>11485</v>
      </c>
      <c r="D7998">
        <v>1</v>
      </c>
      <c r="E7998" s="160">
        <v>45683</v>
      </c>
      <c r="F7998" s="160">
        <v>45684</v>
      </c>
      <c r="G7998" s="160">
        <v>45914</v>
      </c>
      <c r="H7998" s="160"/>
    </row>
    <row r="7999" spans="2:8">
      <c r="B7999" t="s">
        <v>2887</v>
      </c>
      <c r="C7999" t="s">
        <v>2888</v>
      </c>
      <c r="D7999">
        <v>1</v>
      </c>
      <c r="E7999" s="160">
        <v>45683</v>
      </c>
      <c r="F7999" s="160">
        <v>45685</v>
      </c>
      <c r="G7999" s="160">
        <v>45685</v>
      </c>
      <c r="H7999" s="160">
        <v>45721</v>
      </c>
    </row>
    <row r="8000" spans="2:8">
      <c r="B8000" t="s">
        <v>11486</v>
      </c>
      <c r="C8000" t="s">
        <v>11487</v>
      </c>
      <c r="D8000">
        <v>1</v>
      </c>
      <c r="E8000" s="160">
        <v>45686</v>
      </c>
      <c r="F8000" s="160">
        <v>45687</v>
      </c>
      <c r="G8000" s="160">
        <v>45916</v>
      </c>
      <c r="H8000" s="160"/>
    </row>
    <row r="8001" spans="2:8">
      <c r="B8001" t="s">
        <v>2955</v>
      </c>
      <c r="C8001" t="s">
        <v>2956</v>
      </c>
      <c r="D8001">
        <v>1</v>
      </c>
      <c r="E8001" s="160">
        <v>45686</v>
      </c>
      <c r="F8001" s="160">
        <v>45690</v>
      </c>
      <c r="G8001" s="160">
        <v>45762</v>
      </c>
      <c r="H8001" s="160">
        <v>45798</v>
      </c>
    </row>
    <row r="8002" spans="2:8">
      <c r="B8002" t="s">
        <v>11488</v>
      </c>
      <c r="C8002" t="s">
        <v>11489</v>
      </c>
      <c r="D8002">
        <v>1</v>
      </c>
      <c r="E8002" s="160">
        <v>45691</v>
      </c>
      <c r="F8002" s="160">
        <v>45692</v>
      </c>
      <c r="G8002" s="160">
        <v>45918</v>
      </c>
      <c r="H8002" s="160"/>
    </row>
    <row r="8003" spans="2:8">
      <c r="B8003" t="s">
        <v>3052</v>
      </c>
      <c r="C8003" t="s">
        <v>3053</v>
      </c>
      <c r="D8003">
        <v>1</v>
      </c>
      <c r="E8003" s="160">
        <v>45691</v>
      </c>
      <c r="F8003" s="160">
        <v>45693</v>
      </c>
      <c r="G8003" s="160">
        <v>45763</v>
      </c>
      <c r="H8003" s="160">
        <v>45799</v>
      </c>
    </row>
    <row r="8004" spans="2:8">
      <c r="B8004" t="s">
        <v>11490</v>
      </c>
      <c r="C8004" t="s">
        <v>11491</v>
      </c>
      <c r="D8004">
        <v>1</v>
      </c>
      <c r="E8004" s="160">
        <v>45694</v>
      </c>
      <c r="F8004" s="160">
        <v>45696</v>
      </c>
      <c r="G8004" s="160">
        <v>45920</v>
      </c>
      <c r="H8004" s="160"/>
    </row>
    <row r="8005" spans="2:8">
      <c r="B8005" t="s">
        <v>3170</v>
      </c>
      <c r="C8005" t="s">
        <v>3171</v>
      </c>
      <c r="D8005">
        <v>1</v>
      </c>
      <c r="E8005" s="160">
        <v>45698</v>
      </c>
      <c r="F8005" s="160">
        <v>45703</v>
      </c>
      <c r="G8005" s="160">
        <v>45767</v>
      </c>
      <c r="H8005" s="160">
        <v>45812</v>
      </c>
    </row>
    <row r="8006" spans="2:8">
      <c r="B8006" t="s">
        <v>11492</v>
      </c>
      <c r="C8006" t="s">
        <v>11493</v>
      </c>
      <c r="D8006">
        <v>1</v>
      </c>
      <c r="E8006" s="160">
        <v>45704</v>
      </c>
      <c r="F8006" s="160">
        <v>45705</v>
      </c>
      <c r="G8006" s="160">
        <v>45923</v>
      </c>
      <c r="H8006" s="160"/>
    </row>
    <row r="8007" spans="2:8">
      <c r="B8007" t="s">
        <v>2889</v>
      </c>
      <c r="C8007" t="s">
        <v>2890</v>
      </c>
      <c r="D8007">
        <v>1</v>
      </c>
      <c r="E8007" s="160">
        <v>45683</v>
      </c>
      <c r="F8007" s="160">
        <v>45687</v>
      </c>
      <c r="G8007" s="160">
        <v>45685</v>
      </c>
      <c r="H8007" s="160">
        <v>45731</v>
      </c>
    </row>
    <row r="8008" spans="2:8">
      <c r="B8008" t="s">
        <v>11494</v>
      </c>
      <c r="C8008" t="s">
        <v>11495</v>
      </c>
      <c r="D8008">
        <v>1</v>
      </c>
      <c r="E8008" s="160">
        <v>45689</v>
      </c>
      <c r="F8008" s="160">
        <v>45690</v>
      </c>
      <c r="G8008" s="160">
        <v>45914</v>
      </c>
      <c r="H8008" s="160"/>
    </row>
    <row r="8009" spans="2:8">
      <c r="B8009" t="s">
        <v>2981</v>
      </c>
      <c r="C8009" t="s">
        <v>2982</v>
      </c>
      <c r="D8009">
        <v>1</v>
      </c>
      <c r="E8009" s="160">
        <v>45689</v>
      </c>
      <c r="F8009" s="160">
        <v>45693</v>
      </c>
      <c r="G8009" s="160">
        <v>45692</v>
      </c>
      <c r="H8009" s="160">
        <v>45756</v>
      </c>
    </row>
    <row r="8010" spans="2:8">
      <c r="B8010" t="s">
        <v>11496</v>
      </c>
      <c r="C8010" t="s">
        <v>11497</v>
      </c>
      <c r="D8010">
        <v>1</v>
      </c>
      <c r="E8010" s="160">
        <v>45694</v>
      </c>
      <c r="F8010" s="160">
        <v>45696</v>
      </c>
      <c r="G8010" s="160">
        <v>45916</v>
      </c>
      <c r="H8010" s="160"/>
    </row>
    <row r="8011" spans="2:8">
      <c r="B8011" t="s">
        <v>3172</v>
      </c>
      <c r="C8011" t="s">
        <v>3173</v>
      </c>
      <c r="D8011">
        <v>1</v>
      </c>
      <c r="E8011" s="160">
        <v>45694</v>
      </c>
      <c r="F8011" s="160">
        <v>45700</v>
      </c>
      <c r="G8011" s="160">
        <v>45693</v>
      </c>
      <c r="H8011" s="160">
        <v>45776</v>
      </c>
    </row>
    <row r="8012" spans="2:8">
      <c r="B8012" t="s">
        <v>11498</v>
      </c>
      <c r="C8012" t="s">
        <v>11499</v>
      </c>
      <c r="D8012">
        <v>1</v>
      </c>
      <c r="E8012" s="160">
        <v>45701</v>
      </c>
      <c r="F8012" s="160">
        <v>45703</v>
      </c>
      <c r="G8012" s="160">
        <v>45918</v>
      </c>
      <c r="H8012" s="160"/>
    </row>
    <row r="8013" spans="2:8">
      <c r="B8013" t="s">
        <v>3423</v>
      </c>
      <c r="C8013" t="s">
        <v>3424</v>
      </c>
      <c r="D8013">
        <v>1</v>
      </c>
      <c r="E8013" s="160">
        <v>45701</v>
      </c>
      <c r="F8013" s="160">
        <v>45706</v>
      </c>
      <c r="G8013" s="160">
        <v>45699</v>
      </c>
      <c r="H8013" s="160">
        <v>45782</v>
      </c>
    </row>
    <row r="8014" spans="2:8">
      <c r="B8014" t="s">
        <v>11500</v>
      </c>
      <c r="C8014" t="s">
        <v>11501</v>
      </c>
      <c r="D8014">
        <v>1</v>
      </c>
      <c r="E8014" s="160">
        <v>45707</v>
      </c>
      <c r="F8014" s="160">
        <v>45708</v>
      </c>
      <c r="G8014" s="160">
        <v>45921</v>
      </c>
      <c r="H8014" s="160"/>
    </row>
    <row r="8015" spans="2:8">
      <c r="B8015" t="s">
        <v>3629</v>
      </c>
      <c r="C8015" t="s">
        <v>3630</v>
      </c>
      <c r="D8015">
        <v>1</v>
      </c>
      <c r="E8015" s="160">
        <v>45707</v>
      </c>
      <c r="F8015" s="160">
        <v>45714</v>
      </c>
      <c r="G8015" s="160">
        <v>45767</v>
      </c>
      <c r="H8015" s="160">
        <v>45859</v>
      </c>
    </row>
    <row r="8016" spans="2:8">
      <c r="B8016" t="s">
        <v>11502</v>
      </c>
      <c r="C8016" t="s">
        <v>11503</v>
      </c>
      <c r="D8016">
        <v>1</v>
      </c>
      <c r="E8016" s="160">
        <v>45715</v>
      </c>
      <c r="F8016" s="160">
        <v>45717</v>
      </c>
      <c r="G8016" s="160">
        <v>45923</v>
      </c>
      <c r="H8016" s="160"/>
    </row>
    <row r="8017" spans="2:8">
      <c r="B8017" t="s">
        <v>11504</v>
      </c>
      <c r="C8017" t="s">
        <v>7625</v>
      </c>
      <c r="D8017">
        <v>1</v>
      </c>
      <c r="E8017" s="160">
        <v>45677</v>
      </c>
      <c r="F8017" s="160">
        <v>45678</v>
      </c>
      <c r="G8017" s="160"/>
      <c r="H8017" s="160"/>
    </row>
    <row r="8018" spans="2:8">
      <c r="B8018" t="s">
        <v>11505</v>
      </c>
      <c r="C8018" t="s">
        <v>7626</v>
      </c>
      <c r="D8018">
        <v>1</v>
      </c>
      <c r="E8018" s="160">
        <v>45679</v>
      </c>
      <c r="F8018" s="160">
        <v>45680</v>
      </c>
      <c r="G8018" s="160"/>
      <c r="H8018" s="160"/>
    </row>
    <row r="8019" spans="2:8">
      <c r="B8019" t="s">
        <v>11506</v>
      </c>
      <c r="C8019" t="s">
        <v>7627</v>
      </c>
      <c r="D8019">
        <v>1</v>
      </c>
      <c r="E8019" s="160">
        <v>45682</v>
      </c>
      <c r="F8019" s="160">
        <v>45683</v>
      </c>
      <c r="G8019" s="160"/>
      <c r="H8019" s="160"/>
    </row>
    <row r="8020" spans="2:8">
      <c r="B8020" t="s">
        <v>11507</v>
      </c>
      <c r="C8020" t="s">
        <v>7628</v>
      </c>
      <c r="D8020">
        <v>1</v>
      </c>
      <c r="E8020" s="160">
        <v>45684</v>
      </c>
      <c r="F8020" s="160">
        <v>45685</v>
      </c>
      <c r="G8020" s="160"/>
      <c r="H8020" s="160"/>
    </row>
    <row r="8021" spans="2:8">
      <c r="B8021" t="s">
        <v>11508</v>
      </c>
      <c r="C8021" t="s">
        <v>7629</v>
      </c>
      <c r="D8021">
        <v>1</v>
      </c>
      <c r="E8021" s="160">
        <v>45701</v>
      </c>
      <c r="F8021" s="160">
        <v>45703</v>
      </c>
      <c r="G8021" s="160"/>
      <c r="H8021" s="160"/>
    </row>
    <row r="8022" spans="2:8">
      <c r="B8022" t="s">
        <v>2983</v>
      </c>
      <c r="C8022" t="s">
        <v>8479</v>
      </c>
      <c r="D8022">
        <v>1</v>
      </c>
      <c r="E8022" s="160">
        <v>45679</v>
      </c>
      <c r="F8022" s="160">
        <v>45680</v>
      </c>
      <c r="G8022" s="160">
        <v>45892</v>
      </c>
      <c r="H8022" s="160">
        <v>45893</v>
      </c>
    </row>
    <row r="8023" spans="2:8">
      <c r="B8023" t="s">
        <v>3034</v>
      </c>
      <c r="C8023" t="s">
        <v>8296</v>
      </c>
      <c r="D8023">
        <v>1</v>
      </c>
      <c r="E8023" s="160">
        <v>45682</v>
      </c>
      <c r="F8023" s="160">
        <v>45683</v>
      </c>
      <c r="G8023" s="160">
        <v>45893</v>
      </c>
      <c r="H8023" s="160">
        <v>45894</v>
      </c>
    </row>
    <row r="8024" spans="2:8">
      <c r="B8024" t="s">
        <v>3096</v>
      </c>
      <c r="C8024" t="s">
        <v>8297</v>
      </c>
      <c r="D8024">
        <v>1</v>
      </c>
      <c r="E8024" s="160">
        <v>45684</v>
      </c>
      <c r="F8024" s="160">
        <v>45685</v>
      </c>
      <c r="G8024" s="160"/>
      <c r="H8024" s="160"/>
    </row>
    <row r="8025" spans="2:8">
      <c r="B8025" t="s">
        <v>3144</v>
      </c>
      <c r="C8025" t="s">
        <v>8298</v>
      </c>
      <c r="D8025">
        <v>1</v>
      </c>
      <c r="E8025" s="160">
        <v>45686</v>
      </c>
      <c r="F8025" s="160">
        <v>45687</v>
      </c>
      <c r="G8025" s="160"/>
      <c r="H8025" s="160"/>
    </row>
    <row r="8026" spans="2:8">
      <c r="B8026" t="s">
        <v>3204</v>
      </c>
      <c r="C8026" t="s">
        <v>8299</v>
      </c>
      <c r="D8026">
        <v>1</v>
      </c>
      <c r="E8026" s="160">
        <v>45689</v>
      </c>
      <c r="F8026" s="160">
        <v>45690</v>
      </c>
      <c r="G8026" s="160"/>
      <c r="H8026" s="160"/>
    </row>
    <row r="8027" spans="2:8">
      <c r="B8027" t="s">
        <v>3035</v>
      </c>
      <c r="C8027" t="s">
        <v>8378</v>
      </c>
      <c r="D8027">
        <v>1</v>
      </c>
      <c r="E8027" s="160">
        <v>45689</v>
      </c>
      <c r="F8027" s="160">
        <v>45690</v>
      </c>
      <c r="G8027" s="160">
        <v>45787</v>
      </c>
      <c r="H8027" s="160">
        <v>45804</v>
      </c>
    </row>
    <row r="8028" spans="2:8">
      <c r="B8028" t="s">
        <v>11509</v>
      </c>
      <c r="C8028" t="s">
        <v>11510</v>
      </c>
      <c r="D8028">
        <v>1</v>
      </c>
      <c r="E8028" s="160">
        <v>45691</v>
      </c>
      <c r="F8028" s="160">
        <v>45692</v>
      </c>
      <c r="G8028" s="160">
        <v>45893</v>
      </c>
      <c r="H8028" s="160">
        <v>45894</v>
      </c>
    </row>
    <row r="8029" spans="2:8">
      <c r="B8029" t="s">
        <v>3097</v>
      </c>
      <c r="C8029" t="s">
        <v>6858</v>
      </c>
      <c r="D8029">
        <v>1</v>
      </c>
      <c r="E8029" s="160">
        <v>45691</v>
      </c>
      <c r="F8029" s="160">
        <v>45693</v>
      </c>
      <c r="G8029" s="160">
        <v>45792</v>
      </c>
      <c r="H8029" s="160">
        <v>45819</v>
      </c>
    </row>
    <row r="8030" spans="2:8">
      <c r="B8030" t="s">
        <v>11511</v>
      </c>
      <c r="C8030" t="s">
        <v>11512</v>
      </c>
      <c r="D8030">
        <v>1</v>
      </c>
      <c r="E8030" s="160">
        <v>45694</v>
      </c>
      <c r="F8030" s="160">
        <v>45696</v>
      </c>
      <c r="G8030" s="160"/>
      <c r="H8030" s="160"/>
    </row>
    <row r="8031" spans="2:8">
      <c r="B8031" t="s">
        <v>3174</v>
      </c>
      <c r="C8031" t="s">
        <v>6859</v>
      </c>
      <c r="D8031">
        <v>1</v>
      </c>
      <c r="E8031" s="160">
        <v>45694</v>
      </c>
      <c r="F8031" s="160">
        <v>45697</v>
      </c>
      <c r="G8031" s="160">
        <v>45853</v>
      </c>
      <c r="H8031" s="160">
        <v>45869</v>
      </c>
    </row>
    <row r="8032" spans="2:8">
      <c r="B8032" t="s">
        <v>11513</v>
      </c>
      <c r="C8032" t="s">
        <v>11514</v>
      </c>
      <c r="D8032">
        <v>1</v>
      </c>
      <c r="E8032" s="160">
        <v>45698</v>
      </c>
      <c r="F8032" s="160">
        <v>45699</v>
      </c>
      <c r="G8032" s="160"/>
      <c r="H8032" s="160"/>
    </row>
    <row r="8033" spans="2:8">
      <c r="B8033" t="s">
        <v>3257</v>
      </c>
      <c r="C8033" t="s">
        <v>6860</v>
      </c>
      <c r="D8033">
        <v>1</v>
      </c>
      <c r="E8033" s="160">
        <v>45700</v>
      </c>
      <c r="F8033" s="160">
        <v>45701</v>
      </c>
      <c r="G8033" s="160"/>
      <c r="H8033" s="160"/>
    </row>
    <row r="8034" spans="2:8">
      <c r="B8034" t="s">
        <v>3304</v>
      </c>
      <c r="C8034" t="s">
        <v>6861</v>
      </c>
      <c r="D8034">
        <v>1</v>
      </c>
      <c r="E8034" s="160">
        <v>45703</v>
      </c>
      <c r="F8034" s="160">
        <v>45704</v>
      </c>
      <c r="G8034" s="160"/>
      <c r="H8034" s="160"/>
    </row>
    <row r="8035" spans="2:8">
      <c r="B8035" t="s">
        <v>11515</v>
      </c>
      <c r="C8035" t="s">
        <v>8422</v>
      </c>
      <c r="D8035">
        <v>1</v>
      </c>
      <c r="E8035" s="160">
        <v>45682</v>
      </c>
      <c r="F8035" s="160">
        <v>45683</v>
      </c>
      <c r="G8035" s="160"/>
      <c r="H8035" s="160"/>
    </row>
    <row r="8036" spans="2:8">
      <c r="B8036" t="s">
        <v>11516</v>
      </c>
      <c r="C8036" t="s">
        <v>7630</v>
      </c>
      <c r="D8036">
        <v>1</v>
      </c>
      <c r="E8036" s="160">
        <v>45684</v>
      </c>
      <c r="F8036" s="160">
        <v>45685</v>
      </c>
      <c r="G8036" s="160"/>
      <c r="H8036" s="160"/>
    </row>
    <row r="8037" spans="2:8">
      <c r="B8037" t="s">
        <v>11517</v>
      </c>
      <c r="C8037" t="s">
        <v>7631</v>
      </c>
      <c r="D8037">
        <v>1</v>
      </c>
      <c r="E8037" s="160">
        <v>45686</v>
      </c>
      <c r="F8037" s="160">
        <v>45687</v>
      </c>
      <c r="G8037" s="160"/>
      <c r="H8037" s="160"/>
    </row>
    <row r="8038" spans="2:8">
      <c r="B8038" t="s">
        <v>11518</v>
      </c>
      <c r="C8038" t="s">
        <v>7632</v>
      </c>
      <c r="D8038">
        <v>1</v>
      </c>
      <c r="E8038" s="160">
        <v>45689</v>
      </c>
      <c r="F8038" s="160">
        <v>45690</v>
      </c>
      <c r="G8038" s="160"/>
      <c r="H8038" s="160"/>
    </row>
    <row r="8039" spans="2:8">
      <c r="B8039" t="s">
        <v>11519</v>
      </c>
      <c r="C8039" t="s">
        <v>7633</v>
      </c>
      <c r="D8039">
        <v>1</v>
      </c>
      <c r="E8039" s="160">
        <v>45691</v>
      </c>
      <c r="F8039" s="160">
        <v>45692</v>
      </c>
      <c r="G8039" s="160"/>
      <c r="H8039" s="160"/>
    </row>
    <row r="8040" spans="2:8">
      <c r="B8040" t="s">
        <v>3098</v>
      </c>
      <c r="C8040" t="s">
        <v>8379</v>
      </c>
      <c r="D8040">
        <v>1</v>
      </c>
      <c r="E8040" s="160">
        <v>45684</v>
      </c>
      <c r="F8040" s="160">
        <v>45685</v>
      </c>
      <c r="G8040" s="160"/>
      <c r="H8040" s="160"/>
    </row>
    <row r="8041" spans="2:8">
      <c r="B8041" t="s">
        <v>3145</v>
      </c>
      <c r="C8041" t="s">
        <v>6862</v>
      </c>
      <c r="D8041">
        <v>1</v>
      </c>
      <c r="E8041" s="160">
        <v>45686</v>
      </c>
      <c r="F8041" s="160">
        <v>45687</v>
      </c>
      <c r="G8041" s="160"/>
      <c r="H8041" s="160"/>
    </row>
    <row r="8042" spans="2:8">
      <c r="B8042" t="s">
        <v>3205</v>
      </c>
      <c r="C8042" t="s">
        <v>6863</v>
      </c>
      <c r="D8042">
        <v>1</v>
      </c>
      <c r="E8042" s="160">
        <v>45689</v>
      </c>
      <c r="F8042" s="160">
        <v>45690</v>
      </c>
      <c r="G8042" s="160"/>
      <c r="H8042" s="160"/>
    </row>
    <row r="8043" spans="2:8">
      <c r="B8043" t="s">
        <v>3258</v>
      </c>
      <c r="C8043" t="s">
        <v>6864</v>
      </c>
      <c r="D8043">
        <v>1</v>
      </c>
      <c r="E8043" s="160">
        <v>45691</v>
      </c>
      <c r="F8043" s="160">
        <v>45692</v>
      </c>
      <c r="G8043" s="160"/>
      <c r="H8043" s="160"/>
    </row>
    <row r="8044" spans="2:8">
      <c r="B8044" t="s">
        <v>3881</v>
      </c>
      <c r="C8044" t="s">
        <v>6865</v>
      </c>
      <c r="D8044">
        <v>1</v>
      </c>
      <c r="E8044" s="160">
        <v>45693</v>
      </c>
      <c r="F8044" s="160">
        <v>45694</v>
      </c>
      <c r="G8044" s="160"/>
      <c r="H8044" s="160"/>
    </row>
    <row r="8045" spans="2:8">
      <c r="B8045" t="s">
        <v>4173</v>
      </c>
      <c r="C8045" t="s">
        <v>4174</v>
      </c>
      <c r="D8045">
        <v>1</v>
      </c>
      <c r="E8045" s="160">
        <v>45686</v>
      </c>
      <c r="F8045" s="160">
        <v>45687</v>
      </c>
      <c r="G8045" s="160"/>
      <c r="H8045" s="160"/>
    </row>
    <row r="8046" spans="2:8">
      <c r="B8046" t="s">
        <v>4206</v>
      </c>
      <c r="C8046" t="s">
        <v>6866</v>
      </c>
      <c r="D8046">
        <v>1</v>
      </c>
      <c r="E8046" s="160">
        <v>45689</v>
      </c>
      <c r="F8046" s="160">
        <v>45691</v>
      </c>
      <c r="G8046" s="160"/>
      <c r="H8046" s="160"/>
    </row>
    <row r="8047" spans="2:8">
      <c r="B8047" t="s">
        <v>4248</v>
      </c>
      <c r="C8047" t="s">
        <v>6867</v>
      </c>
      <c r="D8047">
        <v>1</v>
      </c>
      <c r="E8047" s="160">
        <v>45692</v>
      </c>
      <c r="F8047" s="160">
        <v>45694</v>
      </c>
      <c r="G8047" s="160"/>
      <c r="H8047" s="160"/>
    </row>
    <row r="8048" spans="2:8">
      <c r="B8048" t="s">
        <v>4319</v>
      </c>
      <c r="C8048" t="s">
        <v>4320</v>
      </c>
      <c r="D8048">
        <v>1</v>
      </c>
      <c r="E8048" s="160">
        <v>45696</v>
      </c>
      <c r="F8048" s="160">
        <v>45697</v>
      </c>
      <c r="G8048" s="160"/>
      <c r="H8048" s="160"/>
    </row>
    <row r="8049" spans="2:8">
      <c r="B8049" t="s">
        <v>4175</v>
      </c>
      <c r="C8049" t="s">
        <v>4176</v>
      </c>
      <c r="D8049">
        <v>1</v>
      </c>
      <c r="E8049" s="160">
        <v>45689</v>
      </c>
      <c r="F8049" s="160">
        <v>45690</v>
      </c>
      <c r="G8049" s="160"/>
      <c r="H8049" s="160"/>
    </row>
    <row r="8050" spans="2:8">
      <c r="B8050" t="s">
        <v>4207</v>
      </c>
      <c r="C8050" t="s">
        <v>6868</v>
      </c>
      <c r="D8050">
        <v>1</v>
      </c>
      <c r="E8050" s="160">
        <v>45692</v>
      </c>
      <c r="F8050" s="160">
        <v>45694</v>
      </c>
      <c r="G8050" s="160"/>
      <c r="H8050" s="160"/>
    </row>
    <row r="8051" spans="2:8">
      <c r="B8051" t="s">
        <v>4249</v>
      </c>
      <c r="C8051" t="s">
        <v>6869</v>
      </c>
      <c r="D8051">
        <v>1</v>
      </c>
      <c r="E8051" s="160">
        <v>45696</v>
      </c>
      <c r="F8051" s="160">
        <v>45698</v>
      </c>
      <c r="G8051" s="160"/>
      <c r="H8051" s="160"/>
    </row>
    <row r="8052" spans="2:8">
      <c r="B8052" t="s">
        <v>4364</v>
      </c>
      <c r="C8052" t="s">
        <v>4365</v>
      </c>
      <c r="D8052">
        <v>1</v>
      </c>
      <c r="E8052" s="160">
        <v>45699</v>
      </c>
      <c r="F8052" s="160">
        <v>45700</v>
      </c>
      <c r="G8052" s="160"/>
      <c r="H8052" s="160"/>
    </row>
    <row r="8053" spans="2:8">
      <c r="B8053" t="s">
        <v>11520</v>
      </c>
      <c r="C8053" t="s">
        <v>8480</v>
      </c>
      <c r="D8053">
        <v>1</v>
      </c>
      <c r="E8053" s="160">
        <v>45691</v>
      </c>
      <c r="F8053" s="160">
        <v>45697</v>
      </c>
      <c r="G8053" s="160">
        <v>45768</v>
      </c>
      <c r="H8053" s="160">
        <v>45823</v>
      </c>
    </row>
    <row r="8054" spans="2:8">
      <c r="B8054" t="s">
        <v>11521</v>
      </c>
      <c r="C8054" t="s">
        <v>11522</v>
      </c>
      <c r="D8054">
        <v>1</v>
      </c>
      <c r="E8054" s="160">
        <v>45698</v>
      </c>
      <c r="F8054" s="160">
        <v>45699</v>
      </c>
      <c r="G8054" s="160"/>
      <c r="H8054" s="160"/>
    </row>
    <row r="8055" spans="2:8">
      <c r="B8055" t="s">
        <v>2943</v>
      </c>
      <c r="C8055" t="s">
        <v>2944</v>
      </c>
      <c r="D8055">
        <v>1</v>
      </c>
      <c r="E8055" s="160">
        <v>45698</v>
      </c>
      <c r="F8055" s="160">
        <v>45701</v>
      </c>
      <c r="G8055" s="160">
        <v>45650</v>
      </c>
      <c r="H8055" s="160">
        <v>45668</v>
      </c>
    </row>
    <row r="8056" spans="2:8">
      <c r="B8056" t="s">
        <v>11523</v>
      </c>
      <c r="C8056" t="s">
        <v>11524</v>
      </c>
      <c r="D8056">
        <v>1</v>
      </c>
      <c r="E8056" s="160">
        <v>45703</v>
      </c>
      <c r="F8056" s="160">
        <v>45704</v>
      </c>
      <c r="G8056" s="160">
        <v>45895</v>
      </c>
      <c r="H8056" s="160"/>
    </row>
    <row r="8057" spans="2:8">
      <c r="B8057" t="s">
        <v>2984</v>
      </c>
      <c r="C8057" t="s">
        <v>2985</v>
      </c>
      <c r="D8057">
        <v>1</v>
      </c>
      <c r="E8057" s="160">
        <v>45703</v>
      </c>
      <c r="F8057" s="160">
        <v>45707</v>
      </c>
      <c r="G8057" s="160">
        <v>45658</v>
      </c>
      <c r="H8057" s="160">
        <v>45685</v>
      </c>
    </row>
    <row r="8058" spans="2:8">
      <c r="B8058" t="s">
        <v>11525</v>
      </c>
      <c r="C8058" t="s">
        <v>11526</v>
      </c>
      <c r="D8058">
        <v>1</v>
      </c>
      <c r="E8058" s="160">
        <v>45708</v>
      </c>
      <c r="F8058" s="160">
        <v>45710</v>
      </c>
      <c r="G8058" s="160">
        <v>45897</v>
      </c>
      <c r="H8058" s="160"/>
    </row>
    <row r="8059" spans="2:8">
      <c r="B8059" t="s">
        <v>3054</v>
      </c>
      <c r="C8059" t="s">
        <v>3055</v>
      </c>
      <c r="D8059">
        <v>1</v>
      </c>
      <c r="E8059" s="160">
        <v>45708</v>
      </c>
      <c r="F8059" s="160">
        <v>45717</v>
      </c>
      <c r="G8059" s="160">
        <v>45659</v>
      </c>
      <c r="H8059" s="160">
        <v>45686</v>
      </c>
    </row>
    <row r="8060" spans="2:8">
      <c r="B8060" t="s">
        <v>11527</v>
      </c>
      <c r="C8060" t="s">
        <v>11528</v>
      </c>
      <c r="D8060">
        <v>1</v>
      </c>
      <c r="E8060" s="160">
        <v>45718</v>
      </c>
      <c r="F8060" s="160">
        <v>45719</v>
      </c>
      <c r="G8060" s="160">
        <v>45900</v>
      </c>
      <c r="H8060" s="160"/>
    </row>
    <row r="8061" spans="2:8">
      <c r="B8061" t="s">
        <v>3281</v>
      </c>
      <c r="C8061" t="s">
        <v>3282</v>
      </c>
      <c r="D8061">
        <v>1</v>
      </c>
      <c r="E8061" s="160">
        <v>45720</v>
      </c>
      <c r="F8061" s="160">
        <v>45725</v>
      </c>
      <c r="G8061" s="160"/>
      <c r="H8061" s="160"/>
    </row>
    <row r="8062" spans="2:8">
      <c r="B8062" t="s">
        <v>3384</v>
      </c>
      <c r="C8062" t="s">
        <v>3385</v>
      </c>
      <c r="D8062">
        <v>1</v>
      </c>
      <c r="E8062" s="160">
        <v>45726</v>
      </c>
      <c r="F8062" s="160">
        <v>45731</v>
      </c>
      <c r="G8062" s="160"/>
      <c r="H8062" s="160"/>
    </row>
    <row r="8063" spans="2:8">
      <c r="B8063" t="s">
        <v>3056</v>
      </c>
      <c r="C8063" t="s">
        <v>3057</v>
      </c>
      <c r="D8063">
        <v>1</v>
      </c>
      <c r="E8063" s="160">
        <v>45720</v>
      </c>
      <c r="F8063" s="160">
        <v>45721</v>
      </c>
      <c r="G8063" s="160"/>
      <c r="H8063" s="160"/>
    </row>
    <row r="8064" spans="2:8">
      <c r="B8064" t="s">
        <v>3175</v>
      </c>
      <c r="C8064" t="s">
        <v>3176</v>
      </c>
      <c r="D8064">
        <v>1</v>
      </c>
      <c r="E8064" s="160">
        <v>45724</v>
      </c>
      <c r="F8064" s="160">
        <v>45725</v>
      </c>
      <c r="G8064" s="160"/>
      <c r="H8064" s="160"/>
    </row>
    <row r="8065" spans="2:8">
      <c r="B8065" t="s">
        <v>11529</v>
      </c>
      <c r="C8065" t="s">
        <v>7634</v>
      </c>
      <c r="D8065">
        <v>1</v>
      </c>
      <c r="E8065" s="160">
        <v>45732</v>
      </c>
      <c r="F8065" s="160">
        <v>45733</v>
      </c>
      <c r="G8065" s="160"/>
      <c r="H8065" s="160"/>
    </row>
    <row r="8066" spans="2:8">
      <c r="B8066" t="s">
        <v>11530</v>
      </c>
      <c r="C8066" t="s">
        <v>7635</v>
      </c>
      <c r="D8066">
        <v>1</v>
      </c>
      <c r="E8066" s="160">
        <v>45734</v>
      </c>
      <c r="F8066" s="160">
        <v>45735</v>
      </c>
      <c r="G8066" s="160"/>
      <c r="H8066" s="160"/>
    </row>
    <row r="8067" spans="2:8">
      <c r="B8067" t="s">
        <v>11531</v>
      </c>
      <c r="C8067" t="s">
        <v>7636</v>
      </c>
      <c r="D8067">
        <v>1</v>
      </c>
      <c r="E8067" s="160">
        <v>45736</v>
      </c>
      <c r="F8067" s="160">
        <v>45738</v>
      </c>
      <c r="G8067" s="160"/>
      <c r="H8067" s="160"/>
    </row>
    <row r="8068" spans="2:8">
      <c r="B8068" t="s">
        <v>11532</v>
      </c>
      <c r="C8068" t="s">
        <v>7637</v>
      </c>
      <c r="D8068">
        <v>1</v>
      </c>
      <c r="E8068" s="160">
        <v>45739</v>
      </c>
      <c r="F8068" s="160">
        <v>45740</v>
      </c>
      <c r="G8068" s="160"/>
      <c r="H8068" s="160"/>
    </row>
    <row r="8069" spans="2:8">
      <c r="B8069" t="s">
        <v>11533</v>
      </c>
      <c r="C8069" t="s">
        <v>7638</v>
      </c>
      <c r="D8069">
        <v>1</v>
      </c>
      <c r="E8069" s="160">
        <v>45741</v>
      </c>
      <c r="F8069" s="160">
        <v>45742</v>
      </c>
      <c r="G8069" s="160"/>
      <c r="H8069" s="160"/>
    </row>
    <row r="8070" spans="2:8">
      <c r="B8070" t="s">
        <v>4597</v>
      </c>
      <c r="C8070" t="s">
        <v>4598</v>
      </c>
      <c r="D8070">
        <v>1</v>
      </c>
      <c r="E8070" s="160">
        <v>45734</v>
      </c>
      <c r="F8070" s="160">
        <v>45735</v>
      </c>
      <c r="G8070" s="160"/>
      <c r="H8070" s="160"/>
    </row>
    <row r="8071" spans="2:8">
      <c r="B8071" t="s">
        <v>4599</v>
      </c>
      <c r="C8071" t="s">
        <v>4600</v>
      </c>
      <c r="D8071">
        <v>1</v>
      </c>
      <c r="E8071" s="160">
        <v>45736</v>
      </c>
      <c r="F8071" s="160">
        <v>45738</v>
      </c>
      <c r="G8071" s="160"/>
      <c r="H8071" s="160"/>
    </row>
    <row r="8072" spans="2:8">
      <c r="B8072" t="s">
        <v>4601</v>
      </c>
      <c r="C8072" t="s">
        <v>4602</v>
      </c>
      <c r="D8072">
        <v>1</v>
      </c>
      <c r="E8072" s="160">
        <v>45739</v>
      </c>
      <c r="F8072" s="160">
        <v>45740</v>
      </c>
      <c r="G8072" s="160"/>
      <c r="H8072" s="160"/>
    </row>
    <row r="8073" spans="2:8">
      <c r="B8073" t="s">
        <v>3669</v>
      </c>
      <c r="C8073" t="s">
        <v>3670</v>
      </c>
      <c r="D8073">
        <v>1</v>
      </c>
      <c r="E8073" s="160">
        <v>45636</v>
      </c>
      <c r="F8073" s="160">
        <v>45638</v>
      </c>
      <c r="G8073" s="160"/>
      <c r="H8073" s="160"/>
    </row>
    <row r="8074" spans="2:8">
      <c r="B8074" t="s">
        <v>3769</v>
      </c>
      <c r="C8074" t="s">
        <v>3770</v>
      </c>
      <c r="D8074">
        <v>1</v>
      </c>
      <c r="E8074" s="160">
        <v>45640</v>
      </c>
      <c r="F8074" s="160">
        <v>45642</v>
      </c>
      <c r="G8074" s="160"/>
      <c r="H8074" s="160"/>
    </row>
    <row r="8075" spans="2:8">
      <c r="B8075" t="s">
        <v>3882</v>
      </c>
      <c r="C8075" t="s">
        <v>3883</v>
      </c>
      <c r="D8075">
        <v>1</v>
      </c>
      <c r="E8075" s="160">
        <v>45643</v>
      </c>
      <c r="F8075" s="160">
        <v>45647</v>
      </c>
      <c r="G8075" s="160"/>
      <c r="H8075" s="160"/>
    </row>
    <row r="8076" spans="2:8">
      <c r="B8076" t="s">
        <v>4044</v>
      </c>
      <c r="C8076" t="s">
        <v>4045</v>
      </c>
      <c r="D8076">
        <v>1</v>
      </c>
      <c r="E8076" s="160">
        <v>45648</v>
      </c>
      <c r="F8076" s="160">
        <v>45651</v>
      </c>
      <c r="G8076" s="160"/>
      <c r="H8076" s="160"/>
    </row>
    <row r="8077" spans="2:8">
      <c r="B8077" t="s">
        <v>4130</v>
      </c>
      <c r="C8077" t="s">
        <v>4131</v>
      </c>
      <c r="D8077">
        <v>1</v>
      </c>
      <c r="E8077" s="160">
        <v>45678</v>
      </c>
      <c r="F8077" s="160">
        <v>45683</v>
      </c>
      <c r="G8077" s="160"/>
      <c r="H8077" s="160"/>
    </row>
    <row r="8078" spans="2:8">
      <c r="B8078" t="s">
        <v>11534</v>
      </c>
      <c r="C8078" t="s">
        <v>7639</v>
      </c>
      <c r="D8078">
        <v>1</v>
      </c>
      <c r="E8078" s="160">
        <v>45640</v>
      </c>
      <c r="F8078" s="160">
        <v>45641</v>
      </c>
      <c r="G8078" s="160"/>
      <c r="H8078" s="160"/>
    </row>
    <row r="8079" spans="2:8">
      <c r="B8079" t="s">
        <v>11535</v>
      </c>
      <c r="C8079" t="s">
        <v>7640</v>
      </c>
      <c r="D8079">
        <v>1</v>
      </c>
      <c r="E8079" s="160">
        <v>45642</v>
      </c>
      <c r="F8079" s="160">
        <v>45643</v>
      </c>
      <c r="G8079" s="160"/>
      <c r="H8079" s="160"/>
    </row>
    <row r="8080" spans="2:8">
      <c r="B8080" t="s">
        <v>11536</v>
      </c>
      <c r="C8080" t="s">
        <v>7641</v>
      </c>
      <c r="D8080">
        <v>1</v>
      </c>
      <c r="E8080" s="160">
        <v>45644</v>
      </c>
      <c r="F8080" s="160">
        <v>45645</v>
      </c>
      <c r="G8080" s="160"/>
      <c r="H8080" s="160"/>
    </row>
    <row r="8081" spans="2:8">
      <c r="B8081" t="s">
        <v>11537</v>
      </c>
      <c r="C8081" t="s">
        <v>7642</v>
      </c>
      <c r="D8081">
        <v>1</v>
      </c>
      <c r="E8081" s="160">
        <v>45647</v>
      </c>
      <c r="F8081" s="160">
        <v>45648</v>
      </c>
      <c r="G8081" s="160"/>
      <c r="H8081" s="160"/>
    </row>
    <row r="8082" spans="2:8">
      <c r="B8082" t="s">
        <v>11538</v>
      </c>
      <c r="C8082" t="s">
        <v>7643</v>
      </c>
      <c r="D8082">
        <v>1</v>
      </c>
      <c r="E8082" s="160">
        <v>45677</v>
      </c>
      <c r="F8082" s="160">
        <v>45678</v>
      </c>
      <c r="G8082" s="160"/>
      <c r="H8082" s="160"/>
    </row>
    <row r="8083" spans="2:8">
      <c r="B8083" t="s">
        <v>11539</v>
      </c>
      <c r="C8083" t="s">
        <v>7644</v>
      </c>
      <c r="D8083">
        <v>1</v>
      </c>
      <c r="E8083" s="160">
        <v>45642</v>
      </c>
      <c r="F8083" s="160">
        <v>45643</v>
      </c>
      <c r="G8083" s="160"/>
      <c r="H8083" s="160"/>
    </row>
    <row r="8084" spans="2:8">
      <c r="B8084" t="s">
        <v>11540</v>
      </c>
      <c r="C8084" t="s">
        <v>7645</v>
      </c>
      <c r="D8084">
        <v>1</v>
      </c>
      <c r="E8084" s="160">
        <v>45644</v>
      </c>
      <c r="F8084" s="160">
        <v>45645</v>
      </c>
      <c r="G8084" s="160"/>
      <c r="H8084" s="160"/>
    </row>
    <row r="8085" spans="2:8">
      <c r="B8085" t="s">
        <v>11541</v>
      </c>
      <c r="C8085" t="s">
        <v>7646</v>
      </c>
      <c r="D8085">
        <v>1</v>
      </c>
      <c r="E8085" s="160">
        <v>45647</v>
      </c>
      <c r="F8085" s="160">
        <v>45648</v>
      </c>
      <c r="G8085" s="160"/>
      <c r="H8085" s="160"/>
    </row>
    <row r="8086" spans="2:8">
      <c r="B8086" t="s">
        <v>11542</v>
      </c>
      <c r="C8086" t="s">
        <v>7647</v>
      </c>
      <c r="D8086">
        <v>1</v>
      </c>
      <c r="E8086" s="160">
        <v>45649</v>
      </c>
      <c r="F8086" s="160">
        <v>45650</v>
      </c>
      <c r="G8086" s="160"/>
      <c r="H8086" s="160"/>
    </row>
    <row r="8087" spans="2:8">
      <c r="B8087" t="s">
        <v>11543</v>
      </c>
      <c r="C8087" t="s">
        <v>7648</v>
      </c>
      <c r="D8087">
        <v>1</v>
      </c>
      <c r="E8087" s="160">
        <v>45677</v>
      </c>
      <c r="F8087" s="160">
        <v>45678</v>
      </c>
      <c r="G8087" s="160"/>
      <c r="H8087" s="160"/>
    </row>
    <row r="8088" spans="2:8">
      <c r="B8088" t="s">
        <v>3771</v>
      </c>
      <c r="C8088" t="s">
        <v>3772</v>
      </c>
      <c r="D8088">
        <v>1</v>
      </c>
      <c r="E8088" s="160">
        <v>45644</v>
      </c>
      <c r="F8088" s="160">
        <v>45645</v>
      </c>
      <c r="G8088" s="160">
        <v>45871</v>
      </c>
      <c r="H8088" s="160">
        <v>45872</v>
      </c>
    </row>
    <row r="8089" spans="2:8">
      <c r="B8089" t="s">
        <v>3830</v>
      </c>
      <c r="C8089" t="s">
        <v>3831</v>
      </c>
      <c r="D8089">
        <v>1</v>
      </c>
      <c r="E8089" s="160">
        <v>45647</v>
      </c>
      <c r="F8089" s="160">
        <v>45648</v>
      </c>
      <c r="G8089" s="160">
        <v>45874</v>
      </c>
      <c r="H8089" s="160">
        <v>45875</v>
      </c>
    </row>
    <row r="8090" spans="2:8">
      <c r="B8090" t="s">
        <v>3884</v>
      </c>
      <c r="C8090" t="s">
        <v>3885</v>
      </c>
      <c r="D8090">
        <v>1</v>
      </c>
      <c r="E8090" s="160">
        <v>45649</v>
      </c>
      <c r="F8090" s="160">
        <v>45650</v>
      </c>
      <c r="G8090" s="160">
        <v>45876</v>
      </c>
      <c r="H8090" s="160">
        <v>45878</v>
      </c>
    </row>
    <row r="8091" spans="2:8">
      <c r="B8091" t="s">
        <v>3957</v>
      </c>
      <c r="C8091" t="s">
        <v>3958</v>
      </c>
      <c r="D8091">
        <v>1</v>
      </c>
      <c r="E8091" s="160">
        <v>45651</v>
      </c>
      <c r="F8091" s="160">
        <v>45652</v>
      </c>
      <c r="G8091" s="160"/>
      <c r="H8091" s="160"/>
    </row>
    <row r="8092" spans="2:8">
      <c r="B8092" t="s">
        <v>4010</v>
      </c>
      <c r="C8092" t="s">
        <v>4011</v>
      </c>
      <c r="D8092">
        <v>1</v>
      </c>
      <c r="E8092" s="160">
        <v>45677</v>
      </c>
      <c r="F8092" s="160">
        <v>45678</v>
      </c>
      <c r="G8092" s="160"/>
      <c r="H8092" s="160"/>
    </row>
    <row r="8093" spans="2:8">
      <c r="B8093" t="s">
        <v>11544</v>
      </c>
      <c r="C8093" t="s">
        <v>7649</v>
      </c>
      <c r="D8093">
        <v>1</v>
      </c>
      <c r="E8093" s="160">
        <v>45647</v>
      </c>
      <c r="F8093" s="160">
        <v>45648</v>
      </c>
      <c r="G8093" s="160">
        <v>45874</v>
      </c>
      <c r="H8093" s="160">
        <v>45875</v>
      </c>
    </row>
    <row r="8094" spans="2:8">
      <c r="B8094" t="s">
        <v>11545</v>
      </c>
      <c r="C8094" t="s">
        <v>7650</v>
      </c>
      <c r="D8094">
        <v>1</v>
      </c>
      <c r="E8094" s="160">
        <v>45649</v>
      </c>
      <c r="F8094" s="160">
        <v>45650</v>
      </c>
      <c r="G8094" s="160">
        <v>45876</v>
      </c>
      <c r="H8094" s="160">
        <v>45878</v>
      </c>
    </row>
    <row r="8095" spans="2:8">
      <c r="B8095" t="s">
        <v>11546</v>
      </c>
      <c r="C8095" t="s">
        <v>7651</v>
      </c>
      <c r="D8095">
        <v>1</v>
      </c>
      <c r="E8095" s="160">
        <v>45651</v>
      </c>
      <c r="F8095" s="160">
        <v>45652</v>
      </c>
      <c r="G8095" s="160">
        <v>45878</v>
      </c>
      <c r="H8095" s="160">
        <v>45879</v>
      </c>
    </row>
    <row r="8096" spans="2:8">
      <c r="B8096" t="s">
        <v>11547</v>
      </c>
      <c r="C8096" t="s">
        <v>7652</v>
      </c>
      <c r="D8096">
        <v>1</v>
      </c>
      <c r="E8096" s="160">
        <v>45654</v>
      </c>
      <c r="F8096" s="160">
        <v>45655</v>
      </c>
      <c r="G8096" s="160"/>
      <c r="H8096" s="160"/>
    </row>
    <row r="8097" spans="2:8">
      <c r="B8097" t="s">
        <v>11548</v>
      </c>
      <c r="C8097" t="s">
        <v>7653</v>
      </c>
      <c r="D8097">
        <v>1</v>
      </c>
      <c r="E8097" s="160">
        <v>45677</v>
      </c>
      <c r="F8097" s="160">
        <v>45678</v>
      </c>
      <c r="G8097" s="160"/>
      <c r="H8097" s="160"/>
    </row>
    <row r="8098" spans="2:8">
      <c r="B8098" t="s">
        <v>2848</v>
      </c>
      <c r="C8098" t="s">
        <v>2849</v>
      </c>
      <c r="D8098">
        <v>1</v>
      </c>
      <c r="E8098" s="160">
        <v>45649</v>
      </c>
      <c r="F8098" s="160">
        <v>45650</v>
      </c>
      <c r="G8098" s="160">
        <v>45876</v>
      </c>
      <c r="H8098" s="160">
        <v>45878</v>
      </c>
    </row>
    <row r="8099" spans="2:8">
      <c r="B8099" t="s">
        <v>2879</v>
      </c>
      <c r="C8099" t="s">
        <v>2880</v>
      </c>
      <c r="D8099">
        <v>1</v>
      </c>
      <c r="E8099" s="160">
        <v>45651</v>
      </c>
      <c r="F8099" s="160">
        <v>45652</v>
      </c>
      <c r="G8099" s="160">
        <v>45878</v>
      </c>
      <c r="H8099" s="160">
        <v>45879</v>
      </c>
    </row>
    <row r="8100" spans="2:8">
      <c r="B8100" t="s">
        <v>2923</v>
      </c>
      <c r="C8100" t="s">
        <v>2924</v>
      </c>
      <c r="D8100">
        <v>1</v>
      </c>
      <c r="E8100" s="160">
        <v>45654</v>
      </c>
      <c r="F8100" s="160">
        <v>45656</v>
      </c>
      <c r="G8100" s="160">
        <v>45881</v>
      </c>
      <c r="H8100" s="160">
        <v>45882</v>
      </c>
    </row>
    <row r="8101" spans="2:8">
      <c r="B8101" t="s">
        <v>2986</v>
      </c>
      <c r="C8101" t="s">
        <v>2987</v>
      </c>
      <c r="D8101">
        <v>1</v>
      </c>
      <c r="E8101" s="160">
        <v>45657</v>
      </c>
      <c r="F8101" s="160">
        <v>45658</v>
      </c>
      <c r="G8101" s="160"/>
      <c r="H8101" s="160"/>
    </row>
    <row r="8102" spans="2:8">
      <c r="B8102" t="s">
        <v>3058</v>
      </c>
      <c r="C8102" t="s">
        <v>3059</v>
      </c>
      <c r="D8102">
        <v>1</v>
      </c>
      <c r="E8102" s="160">
        <v>45677</v>
      </c>
      <c r="F8102" s="160">
        <v>45679</v>
      </c>
      <c r="G8102" s="160"/>
      <c r="H8102" s="160"/>
    </row>
    <row r="8103" spans="2:8">
      <c r="B8103" t="s">
        <v>2881</v>
      </c>
      <c r="C8103" t="s">
        <v>2882</v>
      </c>
      <c r="D8103">
        <v>1</v>
      </c>
      <c r="E8103" s="160">
        <v>45651</v>
      </c>
      <c r="F8103" s="160">
        <v>45652</v>
      </c>
      <c r="G8103" s="160">
        <v>45836</v>
      </c>
      <c r="H8103" s="160">
        <v>45853</v>
      </c>
    </row>
    <row r="8104" spans="2:8">
      <c r="B8104" t="s">
        <v>11549</v>
      </c>
      <c r="C8104" t="s">
        <v>11550</v>
      </c>
      <c r="D8104">
        <v>1</v>
      </c>
      <c r="E8104" s="160">
        <v>45654</v>
      </c>
      <c r="F8104" s="160">
        <v>45655</v>
      </c>
      <c r="G8104" s="160">
        <v>45878</v>
      </c>
      <c r="H8104" s="160">
        <v>45879</v>
      </c>
    </row>
    <row r="8105" spans="2:8">
      <c r="B8105" t="s">
        <v>2905</v>
      </c>
      <c r="C8105" t="s">
        <v>2906</v>
      </c>
      <c r="D8105">
        <v>1</v>
      </c>
      <c r="E8105" s="160">
        <v>45654</v>
      </c>
      <c r="F8105" s="160">
        <v>45655</v>
      </c>
      <c r="G8105" s="160">
        <v>45839</v>
      </c>
      <c r="H8105" s="160">
        <v>45866</v>
      </c>
    </row>
    <row r="8106" spans="2:8">
      <c r="B8106" t="s">
        <v>11551</v>
      </c>
      <c r="C8106" t="s">
        <v>11552</v>
      </c>
      <c r="D8106">
        <v>1</v>
      </c>
      <c r="E8106" s="160">
        <v>45656</v>
      </c>
      <c r="F8106" s="160">
        <v>45657</v>
      </c>
      <c r="G8106" s="160">
        <v>45881</v>
      </c>
      <c r="H8106" s="160">
        <v>45882</v>
      </c>
    </row>
    <row r="8107" spans="2:8">
      <c r="B8107" t="s">
        <v>2957</v>
      </c>
      <c r="C8107" t="s">
        <v>2958</v>
      </c>
      <c r="D8107">
        <v>1</v>
      </c>
      <c r="E8107" s="160">
        <v>45656</v>
      </c>
      <c r="F8107" s="160">
        <v>45658</v>
      </c>
      <c r="G8107" s="160">
        <v>45843</v>
      </c>
      <c r="H8107" s="160">
        <v>45869</v>
      </c>
    </row>
    <row r="8108" spans="2:8">
      <c r="B8108" t="s">
        <v>11553</v>
      </c>
      <c r="C8108" t="s">
        <v>11554</v>
      </c>
      <c r="D8108">
        <v>1</v>
      </c>
      <c r="E8108" s="160">
        <v>45659</v>
      </c>
      <c r="F8108" s="160">
        <v>45661</v>
      </c>
      <c r="G8108" s="160">
        <v>45883</v>
      </c>
      <c r="H8108" s="160">
        <v>45885</v>
      </c>
    </row>
    <row r="8109" spans="2:8">
      <c r="B8109" t="s">
        <v>3036</v>
      </c>
      <c r="C8109" t="s">
        <v>3037</v>
      </c>
      <c r="D8109">
        <v>1</v>
      </c>
      <c r="E8109" s="160">
        <v>45662</v>
      </c>
      <c r="F8109" s="160">
        <v>45663</v>
      </c>
      <c r="G8109" s="160"/>
      <c r="H8109" s="160"/>
    </row>
    <row r="8110" spans="2:8">
      <c r="B8110" t="s">
        <v>3177</v>
      </c>
      <c r="C8110" t="s">
        <v>3178</v>
      </c>
      <c r="D8110">
        <v>1</v>
      </c>
      <c r="E8110" s="160">
        <v>45680</v>
      </c>
      <c r="F8110" s="160">
        <v>45683</v>
      </c>
      <c r="G8110" s="160"/>
      <c r="H8110" s="160"/>
    </row>
    <row r="8111" spans="2:8">
      <c r="B8111" t="s">
        <v>2907</v>
      </c>
      <c r="C8111" t="s">
        <v>2908</v>
      </c>
      <c r="D8111">
        <v>1</v>
      </c>
      <c r="E8111" s="160">
        <v>45654</v>
      </c>
      <c r="F8111" s="160">
        <v>45656</v>
      </c>
      <c r="G8111" s="160">
        <v>45836</v>
      </c>
      <c r="H8111" s="160">
        <v>45862</v>
      </c>
    </row>
    <row r="8112" spans="2:8">
      <c r="B8112" t="s">
        <v>11555</v>
      </c>
      <c r="C8112" t="s">
        <v>11556</v>
      </c>
      <c r="D8112">
        <v>1</v>
      </c>
      <c r="E8112" s="160">
        <v>45657</v>
      </c>
      <c r="F8112" s="160">
        <v>45658</v>
      </c>
      <c r="G8112" s="160">
        <v>45881</v>
      </c>
      <c r="H8112" s="160">
        <v>45885</v>
      </c>
    </row>
    <row r="8113" spans="2:8">
      <c r="B8113" t="s">
        <v>2959</v>
      </c>
      <c r="C8113" t="s">
        <v>2960</v>
      </c>
      <c r="D8113">
        <v>1</v>
      </c>
      <c r="E8113" s="160">
        <v>45657</v>
      </c>
      <c r="F8113" s="160">
        <v>45659</v>
      </c>
      <c r="G8113" s="160">
        <v>45838</v>
      </c>
      <c r="H8113" s="160">
        <v>45865</v>
      </c>
    </row>
    <row r="8114" spans="2:8">
      <c r="B8114" t="s">
        <v>11557</v>
      </c>
      <c r="C8114" t="s">
        <v>11558</v>
      </c>
      <c r="D8114">
        <v>1</v>
      </c>
      <c r="E8114" s="160">
        <v>45661</v>
      </c>
      <c r="F8114" s="160">
        <v>45662</v>
      </c>
      <c r="G8114" s="160">
        <v>45889</v>
      </c>
      <c r="H8114" s="160">
        <v>45892</v>
      </c>
    </row>
    <row r="8115" spans="2:8">
      <c r="B8115" t="s">
        <v>3038</v>
      </c>
      <c r="C8115" t="s">
        <v>3039</v>
      </c>
      <c r="D8115">
        <v>1</v>
      </c>
      <c r="E8115" s="160">
        <v>45661</v>
      </c>
      <c r="F8115" s="160">
        <v>45663</v>
      </c>
      <c r="G8115" s="160">
        <v>45839</v>
      </c>
      <c r="H8115" s="160">
        <v>45869</v>
      </c>
    </row>
    <row r="8116" spans="2:8">
      <c r="B8116" t="s">
        <v>11559</v>
      </c>
      <c r="C8116" t="s">
        <v>11560</v>
      </c>
      <c r="D8116">
        <v>1</v>
      </c>
      <c r="E8116" s="160">
        <v>45664</v>
      </c>
      <c r="F8116" s="160">
        <v>45665</v>
      </c>
      <c r="G8116" s="160"/>
      <c r="H8116" s="160"/>
    </row>
    <row r="8117" spans="2:8">
      <c r="B8117" t="s">
        <v>3146</v>
      </c>
      <c r="C8117" t="s">
        <v>3147</v>
      </c>
      <c r="D8117">
        <v>1</v>
      </c>
      <c r="E8117" s="160">
        <v>45666</v>
      </c>
      <c r="F8117" s="160">
        <v>45669</v>
      </c>
      <c r="G8117" s="160"/>
      <c r="H8117" s="160"/>
    </row>
    <row r="8118" spans="2:8">
      <c r="B8118" t="s">
        <v>3283</v>
      </c>
      <c r="C8118" t="s">
        <v>3284</v>
      </c>
      <c r="D8118">
        <v>1</v>
      </c>
      <c r="E8118" s="160">
        <v>45677</v>
      </c>
      <c r="F8118" s="160">
        <v>45680</v>
      </c>
      <c r="G8118" s="160"/>
      <c r="H8118" s="160"/>
    </row>
    <row r="8119" spans="2:8">
      <c r="B8119" t="s">
        <v>2961</v>
      </c>
      <c r="C8119" t="s">
        <v>2962</v>
      </c>
      <c r="D8119">
        <v>1</v>
      </c>
      <c r="E8119" s="160">
        <v>45657</v>
      </c>
      <c r="F8119" s="160">
        <v>45659</v>
      </c>
      <c r="G8119" s="160">
        <v>45818</v>
      </c>
      <c r="H8119" s="160">
        <v>45854</v>
      </c>
    </row>
    <row r="8120" spans="2:8" ht="14.45" customHeight="1">
      <c r="B8120" t="s">
        <v>3060</v>
      </c>
      <c r="C8120" t="s">
        <v>3061</v>
      </c>
      <c r="D8120">
        <v>1</v>
      </c>
      <c r="E8120" s="160">
        <v>45661</v>
      </c>
      <c r="F8120" s="160">
        <v>45663</v>
      </c>
      <c r="G8120" s="160">
        <v>45837</v>
      </c>
      <c r="H8120" s="160">
        <v>45869</v>
      </c>
    </row>
    <row r="8121" spans="2:8" ht="14.45" customHeight="1">
      <c r="B8121" t="s">
        <v>11561</v>
      </c>
      <c r="C8121" t="s">
        <v>11562</v>
      </c>
      <c r="D8121">
        <v>1</v>
      </c>
      <c r="E8121" s="160">
        <v>45664</v>
      </c>
      <c r="F8121" s="160">
        <v>45665</v>
      </c>
      <c r="G8121" s="160"/>
      <c r="H8121" s="160"/>
    </row>
    <row r="8122" spans="2:8" ht="14.45" customHeight="1">
      <c r="B8122" t="s">
        <v>3179</v>
      </c>
      <c r="C8122" t="s">
        <v>3180</v>
      </c>
      <c r="D8122">
        <v>1</v>
      </c>
      <c r="E8122" s="160">
        <v>45664</v>
      </c>
      <c r="F8122" s="160">
        <v>45666</v>
      </c>
      <c r="G8122" s="160">
        <v>45838</v>
      </c>
      <c r="H8122" s="160">
        <v>45869</v>
      </c>
    </row>
    <row r="8123" spans="2:8" ht="14.45" customHeight="1">
      <c r="B8123" t="s">
        <v>11563</v>
      </c>
      <c r="C8123" t="s">
        <v>11564</v>
      </c>
      <c r="D8123">
        <v>1</v>
      </c>
      <c r="E8123" s="160">
        <v>45668</v>
      </c>
      <c r="F8123" s="160">
        <v>45669</v>
      </c>
      <c r="G8123" s="160"/>
      <c r="H8123" s="160"/>
    </row>
    <row r="8124" spans="2:8" ht="14.45" customHeight="1">
      <c r="B8124" t="s">
        <v>3333</v>
      </c>
      <c r="C8124" t="s">
        <v>3334</v>
      </c>
      <c r="D8124">
        <v>1</v>
      </c>
      <c r="E8124" s="160">
        <v>45670</v>
      </c>
      <c r="F8124" s="160">
        <v>45672</v>
      </c>
      <c r="G8124" s="160"/>
      <c r="H8124" s="160"/>
    </row>
    <row r="8125" spans="2:8">
      <c r="B8125" t="s">
        <v>3493</v>
      </c>
      <c r="C8125" t="s">
        <v>3494</v>
      </c>
      <c r="D8125">
        <v>1</v>
      </c>
      <c r="E8125" s="160">
        <v>45677</v>
      </c>
      <c r="F8125" s="160">
        <v>45680</v>
      </c>
      <c r="G8125" s="160"/>
      <c r="H8125" s="160"/>
    </row>
    <row r="8126" spans="2:8" ht="14.45" customHeight="1">
      <c r="B8126" t="s">
        <v>11565</v>
      </c>
      <c r="C8126" t="s">
        <v>7654</v>
      </c>
      <c r="D8126">
        <v>1</v>
      </c>
      <c r="E8126" s="160">
        <v>45651</v>
      </c>
      <c r="F8126" s="160">
        <v>45652</v>
      </c>
      <c r="G8126" s="160"/>
      <c r="H8126" s="160"/>
    </row>
    <row r="8127" spans="2:8" ht="14.45" customHeight="1">
      <c r="B8127" t="s">
        <v>11566</v>
      </c>
      <c r="C8127" t="s">
        <v>7655</v>
      </c>
      <c r="D8127">
        <v>1</v>
      </c>
      <c r="E8127" s="160">
        <v>45654</v>
      </c>
      <c r="F8127" s="160">
        <v>45655</v>
      </c>
      <c r="G8127" s="160"/>
      <c r="H8127" s="160"/>
    </row>
    <row r="8128" spans="2:8" ht="14.45" customHeight="1">
      <c r="B8128" t="s">
        <v>11567</v>
      </c>
      <c r="C8128" t="s">
        <v>7656</v>
      </c>
      <c r="D8128">
        <v>1</v>
      </c>
      <c r="E8128" s="160">
        <v>45656</v>
      </c>
      <c r="F8128" s="160">
        <v>45657</v>
      </c>
      <c r="G8128" s="160"/>
      <c r="H8128" s="160"/>
    </row>
    <row r="8129" spans="2:8" ht="14.45" customHeight="1">
      <c r="B8129" t="s">
        <v>11568</v>
      </c>
      <c r="C8129" t="s">
        <v>7657</v>
      </c>
      <c r="D8129">
        <v>1</v>
      </c>
      <c r="E8129" s="160">
        <v>45658</v>
      </c>
      <c r="F8129" s="160">
        <v>45659</v>
      </c>
      <c r="G8129" s="160"/>
      <c r="H8129" s="160"/>
    </row>
    <row r="8130" spans="2:8" ht="14.45" customHeight="1">
      <c r="B8130" t="s">
        <v>11569</v>
      </c>
      <c r="C8130" t="s">
        <v>7658</v>
      </c>
      <c r="D8130">
        <v>1</v>
      </c>
      <c r="E8130" s="160">
        <v>45677</v>
      </c>
      <c r="F8130" s="160">
        <v>45678</v>
      </c>
      <c r="G8130" s="160"/>
      <c r="H8130" s="160"/>
    </row>
    <row r="8131" spans="2:8" ht="14.45" customHeight="1">
      <c r="B8131" t="s">
        <v>3062</v>
      </c>
      <c r="C8131" t="s">
        <v>8380</v>
      </c>
      <c r="D8131">
        <v>1</v>
      </c>
      <c r="E8131" s="160">
        <v>45654</v>
      </c>
      <c r="F8131" s="160">
        <v>45655</v>
      </c>
      <c r="G8131" s="160">
        <v>45874</v>
      </c>
      <c r="H8131" s="160"/>
    </row>
    <row r="8132" spans="2:8" ht="14.45" customHeight="1">
      <c r="B8132" t="s">
        <v>3111</v>
      </c>
      <c r="C8132" t="s">
        <v>6870</v>
      </c>
      <c r="D8132">
        <v>1</v>
      </c>
      <c r="E8132" s="160">
        <v>45656</v>
      </c>
      <c r="F8132" s="160">
        <v>45657</v>
      </c>
      <c r="G8132" s="160">
        <v>45876</v>
      </c>
      <c r="H8132" s="160"/>
    </row>
    <row r="8133" spans="2:8" ht="14.45" customHeight="1">
      <c r="B8133" t="s">
        <v>3181</v>
      </c>
      <c r="C8133" t="s">
        <v>6871</v>
      </c>
      <c r="D8133">
        <v>1</v>
      </c>
      <c r="E8133" s="160">
        <v>45658</v>
      </c>
      <c r="F8133" s="160">
        <v>45659</v>
      </c>
      <c r="G8133" s="160"/>
      <c r="H8133" s="160"/>
    </row>
    <row r="8134" spans="2:8" ht="14.45" customHeight="1">
      <c r="B8134" t="s">
        <v>3239</v>
      </c>
      <c r="C8134" t="s">
        <v>6872</v>
      </c>
      <c r="D8134">
        <v>1</v>
      </c>
      <c r="E8134" s="160">
        <v>45661</v>
      </c>
      <c r="F8134" s="160">
        <v>45662</v>
      </c>
      <c r="G8134" s="160"/>
      <c r="H8134" s="160"/>
    </row>
    <row r="8135" spans="2:8" ht="14.45" customHeight="1">
      <c r="B8135" t="s">
        <v>3285</v>
      </c>
      <c r="C8135" t="s">
        <v>6873</v>
      </c>
      <c r="D8135">
        <v>1</v>
      </c>
      <c r="E8135" s="160">
        <v>45663</v>
      </c>
      <c r="F8135" s="160">
        <v>45664</v>
      </c>
      <c r="G8135" s="160"/>
      <c r="H8135" s="160"/>
    </row>
    <row r="8136" spans="2:8">
      <c r="B8136" t="s">
        <v>3112</v>
      </c>
      <c r="C8136" t="s">
        <v>8381</v>
      </c>
      <c r="D8136">
        <v>1</v>
      </c>
      <c r="E8136" s="160">
        <v>45664</v>
      </c>
      <c r="F8136" s="160">
        <v>45665</v>
      </c>
      <c r="G8136" s="160">
        <v>45818</v>
      </c>
      <c r="H8136" s="160">
        <v>45836</v>
      </c>
    </row>
    <row r="8137" spans="2:8">
      <c r="B8137" t="s">
        <v>11570</v>
      </c>
      <c r="C8137" t="s">
        <v>11571</v>
      </c>
      <c r="D8137">
        <v>1</v>
      </c>
      <c r="E8137" s="160">
        <v>45666</v>
      </c>
      <c r="F8137" s="160">
        <v>45668</v>
      </c>
      <c r="G8137" s="160">
        <v>45876</v>
      </c>
      <c r="H8137" s="160"/>
    </row>
    <row r="8138" spans="2:8">
      <c r="B8138" t="s">
        <v>3182</v>
      </c>
      <c r="C8138" t="s">
        <v>6874</v>
      </c>
      <c r="D8138">
        <v>1</v>
      </c>
      <c r="E8138" s="160">
        <v>45666</v>
      </c>
      <c r="F8138" s="160">
        <v>45668</v>
      </c>
      <c r="G8138" s="160">
        <v>45823</v>
      </c>
      <c r="H8138" s="160">
        <v>45840</v>
      </c>
    </row>
    <row r="8139" spans="2:8">
      <c r="B8139" t="s">
        <v>11572</v>
      </c>
      <c r="C8139" t="s">
        <v>11573</v>
      </c>
      <c r="D8139">
        <v>1</v>
      </c>
      <c r="E8139" s="160">
        <v>45669</v>
      </c>
      <c r="F8139" s="160">
        <v>45670</v>
      </c>
      <c r="G8139" s="160">
        <v>45878</v>
      </c>
      <c r="H8139" s="160"/>
    </row>
    <row r="8140" spans="2:8">
      <c r="B8140" t="s">
        <v>3240</v>
      </c>
      <c r="C8140" t="s">
        <v>6875</v>
      </c>
      <c r="D8140">
        <v>1</v>
      </c>
      <c r="E8140" s="160">
        <v>45669</v>
      </c>
      <c r="F8140" s="160">
        <v>45670</v>
      </c>
      <c r="G8140" s="160">
        <v>45838</v>
      </c>
      <c r="H8140" s="160">
        <v>45855</v>
      </c>
    </row>
    <row r="8141" spans="2:8">
      <c r="B8141" t="s">
        <v>11574</v>
      </c>
      <c r="C8141" t="s">
        <v>11575</v>
      </c>
      <c r="D8141">
        <v>1</v>
      </c>
      <c r="E8141" s="160">
        <v>45671</v>
      </c>
      <c r="F8141" s="160">
        <v>45672</v>
      </c>
      <c r="G8141" s="160"/>
      <c r="H8141" s="160"/>
    </row>
    <row r="8142" spans="2:8">
      <c r="B8142" t="s">
        <v>3286</v>
      </c>
      <c r="C8142" t="s">
        <v>6876</v>
      </c>
      <c r="D8142">
        <v>1</v>
      </c>
      <c r="E8142" s="160">
        <v>45673</v>
      </c>
      <c r="F8142" s="160">
        <v>45675</v>
      </c>
      <c r="G8142" s="160"/>
      <c r="H8142" s="160"/>
    </row>
    <row r="8143" spans="2:8" ht="14.45" customHeight="1">
      <c r="B8143" t="s">
        <v>3335</v>
      </c>
      <c r="C8143" t="s">
        <v>6877</v>
      </c>
      <c r="D8143">
        <v>1</v>
      </c>
      <c r="E8143" s="160">
        <v>45676</v>
      </c>
      <c r="F8143" s="160">
        <v>45677</v>
      </c>
      <c r="G8143" s="160"/>
      <c r="H8143" s="160"/>
    </row>
    <row r="8144" spans="2:8">
      <c r="B8144" t="s">
        <v>11576</v>
      </c>
      <c r="C8144" t="s">
        <v>8423</v>
      </c>
      <c r="D8144">
        <v>1</v>
      </c>
      <c r="E8144" s="160">
        <v>45656</v>
      </c>
      <c r="F8144" s="160">
        <v>45657</v>
      </c>
      <c r="G8144" s="160"/>
      <c r="H8144" s="160"/>
    </row>
    <row r="8145" spans="2:8" ht="14.45" customHeight="1">
      <c r="B8145" t="s">
        <v>11577</v>
      </c>
      <c r="C8145" t="s">
        <v>7659</v>
      </c>
      <c r="D8145">
        <v>1</v>
      </c>
      <c r="E8145" s="160">
        <v>45658</v>
      </c>
      <c r="F8145" s="160">
        <v>45659</v>
      </c>
      <c r="G8145" s="160"/>
      <c r="H8145" s="160"/>
    </row>
    <row r="8146" spans="2:8">
      <c r="B8146" t="s">
        <v>11578</v>
      </c>
      <c r="C8146" t="s">
        <v>7660</v>
      </c>
      <c r="D8146">
        <v>1</v>
      </c>
      <c r="E8146" s="160">
        <v>45661</v>
      </c>
      <c r="F8146" s="160">
        <v>45662</v>
      </c>
      <c r="G8146" s="160"/>
      <c r="H8146" s="160"/>
    </row>
    <row r="8147" spans="2:8" ht="14.45" customHeight="1">
      <c r="B8147" t="s">
        <v>11579</v>
      </c>
      <c r="C8147" t="s">
        <v>7661</v>
      </c>
      <c r="D8147">
        <v>1</v>
      </c>
      <c r="E8147" s="160">
        <v>45663</v>
      </c>
      <c r="F8147" s="160">
        <v>45664</v>
      </c>
      <c r="G8147" s="160"/>
      <c r="H8147" s="160"/>
    </row>
    <row r="8148" spans="2:8">
      <c r="B8148" t="s">
        <v>11580</v>
      </c>
      <c r="C8148" t="s">
        <v>7662</v>
      </c>
      <c r="D8148">
        <v>1</v>
      </c>
      <c r="E8148" s="160">
        <v>45665</v>
      </c>
      <c r="F8148" s="160">
        <v>45666</v>
      </c>
      <c r="G8148" s="160"/>
      <c r="H8148" s="160"/>
    </row>
    <row r="8149" spans="2:8">
      <c r="B8149" t="s">
        <v>3183</v>
      </c>
      <c r="C8149" t="s">
        <v>8382</v>
      </c>
      <c r="D8149">
        <v>1</v>
      </c>
      <c r="E8149" s="160">
        <v>45666</v>
      </c>
      <c r="F8149" s="160">
        <v>45668</v>
      </c>
      <c r="G8149" s="160">
        <v>45818</v>
      </c>
      <c r="H8149" s="160">
        <v>45836</v>
      </c>
    </row>
    <row r="8150" spans="2:8">
      <c r="B8150" t="s">
        <v>11581</v>
      </c>
      <c r="C8150" t="s">
        <v>11582</v>
      </c>
      <c r="D8150">
        <v>1</v>
      </c>
      <c r="E8150" s="160">
        <v>45669</v>
      </c>
      <c r="F8150" s="160">
        <v>45670</v>
      </c>
      <c r="G8150" s="160">
        <v>45878</v>
      </c>
      <c r="H8150" s="160">
        <v>45879</v>
      </c>
    </row>
    <row r="8151" spans="2:8">
      <c r="B8151" t="s">
        <v>3241</v>
      </c>
      <c r="C8151" t="s">
        <v>6878</v>
      </c>
      <c r="D8151">
        <v>1</v>
      </c>
      <c r="E8151" s="160">
        <v>45669</v>
      </c>
      <c r="F8151" s="160">
        <v>45670</v>
      </c>
      <c r="G8151" s="160">
        <v>45823</v>
      </c>
      <c r="H8151" s="160">
        <v>45850</v>
      </c>
    </row>
    <row r="8152" spans="2:8">
      <c r="B8152" t="s">
        <v>11583</v>
      </c>
      <c r="C8152" t="s">
        <v>11584</v>
      </c>
      <c r="D8152">
        <v>1</v>
      </c>
      <c r="E8152" s="160">
        <v>45671</v>
      </c>
      <c r="F8152" s="160">
        <v>45672</v>
      </c>
      <c r="G8152" s="160">
        <v>45881</v>
      </c>
      <c r="H8152" s="160">
        <v>45882</v>
      </c>
    </row>
    <row r="8153" spans="2:8">
      <c r="B8153" t="s">
        <v>3305</v>
      </c>
      <c r="C8153" t="s">
        <v>6879</v>
      </c>
      <c r="D8153">
        <v>1</v>
      </c>
      <c r="E8153" s="160">
        <v>45671</v>
      </c>
      <c r="F8153" s="160">
        <v>45672</v>
      </c>
      <c r="G8153" s="160">
        <v>45838</v>
      </c>
      <c r="H8153" s="160">
        <v>45865</v>
      </c>
    </row>
    <row r="8154" spans="2:8">
      <c r="B8154" t="s">
        <v>11585</v>
      </c>
      <c r="C8154" t="s">
        <v>11586</v>
      </c>
      <c r="D8154">
        <v>1</v>
      </c>
      <c r="E8154" s="160">
        <v>45673</v>
      </c>
      <c r="F8154" s="160">
        <v>45675</v>
      </c>
      <c r="G8154" s="160"/>
      <c r="H8154" s="160"/>
    </row>
    <row r="8155" spans="2:8">
      <c r="B8155" t="s">
        <v>3386</v>
      </c>
      <c r="C8155" t="s">
        <v>6880</v>
      </c>
      <c r="D8155">
        <v>1</v>
      </c>
      <c r="E8155" s="160">
        <v>45676</v>
      </c>
      <c r="F8155" s="160">
        <v>45677</v>
      </c>
      <c r="G8155" s="160"/>
      <c r="H8155" s="160"/>
    </row>
    <row r="8156" spans="2:8" ht="14.45" customHeight="1">
      <c r="B8156" t="s">
        <v>3631</v>
      </c>
      <c r="C8156" t="s">
        <v>6881</v>
      </c>
      <c r="D8156">
        <v>1</v>
      </c>
      <c r="E8156" s="160">
        <v>45678</v>
      </c>
      <c r="F8156" s="160">
        <v>45679</v>
      </c>
      <c r="G8156" s="160"/>
      <c r="H8156" s="160"/>
    </row>
    <row r="8157" spans="2:8" ht="14.45" customHeight="1">
      <c r="B8157" t="s">
        <v>11587</v>
      </c>
      <c r="C8157" t="s">
        <v>8424</v>
      </c>
      <c r="D8157">
        <v>1</v>
      </c>
      <c r="E8157" s="160">
        <v>45658</v>
      </c>
      <c r="F8157" s="160">
        <v>45659</v>
      </c>
      <c r="G8157" s="160"/>
      <c r="H8157" s="160"/>
    </row>
    <row r="8158" spans="2:8" ht="14.45" customHeight="1">
      <c r="B8158" t="s">
        <v>11588</v>
      </c>
      <c r="C8158" t="s">
        <v>7663</v>
      </c>
      <c r="D8158">
        <v>1</v>
      </c>
      <c r="E8158" s="160">
        <v>45661</v>
      </c>
      <c r="F8158" s="160">
        <v>45662</v>
      </c>
      <c r="G8158" s="160"/>
      <c r="H8158" s="160"/>
    </row>
    <row r="8159" spans="2:8" ht="14.45" customHeight="1">
      <c r="B8159" t="s">
        <v>11589</v>
      </c>
      <c r="C8159" t="s">
        <v>7664</v>
      </c>
      <c r="D8159">
        <v>1</v>
      </c>
      <c r="E8159" s="160">
        <v>45663</v>
      </c>
      <c r="F8159" s="160">
        <v>45664</v>
      </c>
      <c r="G8159" s="160"/>
      <c r="H8159" s="160"/>
    </row>
    <row r="8160" spans="2:8" ht="14.45" customHeight="1">
      <c r="B8160" t="s">
        <v>11590</v>
      </c>
      <c r="C8160" t="s">
        <v>7665</v>
      </c>
      <c r="D8160">
        <v>1</v>
      </c>
      <c r="E8160" s="160">
        <v>45665</v>
      </c>
      <c r="F8160" s="160">
        <v>45666</v>
      </c>
      <c r="G8160" s="160"/>
      <c r="H8160" s="160"/>
    </row>
    <row r="8161" spans="2:8" ht="14.45" customHeight="1">
      <c r="B8161" t="s">
        <v>11591</v>
      </c>
      <c r="C8161" t="s">
        <v>7666</v>
      </c>
      <c r="D8161">
        <v>1</v>
      </c>
      <c r="E8161" s="160">
        <v>45672</v>
      </c>
      <c r="F8161" s="160">
        <v>45673</v>
      </c>
      <c r="G8161" s="160"/>
      <c r="H8161" s="160"/>
    </row>
    <row r="8162" spans="2:8" ht="14.45" customHeight="1">
      <c r="B8162" t="s">
        <v>4232</v>
      </c>
      <c r="C8162" t="s">
        <v>4233</v>
      </c>
      <c r="D8162">
        <v>1</v>
      </c>
      <c r="E8162" s="160">
        <v>45661</v>
      </c>
      <c r="F8162" s="160">
        <v>45662</v>
      </c>
      <c r="G8162" s="160"/>
      <c r="H8162" s="160"/>
    </row>
    <row r="8163" spans="2:8" ht="14.45" customHeight="1">
      <c r="B8163" t="s">
        <v>4268</v>
      </c>
      <c r="C8163" t="s">
        <v>6882</v>
      </c>
      <c r="D8163">
        <v>1</v>
      </c>
      <c r="E8163" s="160">
        <v>45663</v>
      </c>
      <c r="F8163" s="160">
        <v>45665</v>
      </c>
      <c r="G8163" s="160"/>
      <c r="H8163" s="160"/>
    </row>
    <row r="8164" spans="2:8" ht="14.45" customHeight="1">
      <c r="B8164" t="s">
        <v>4345</v>
      </c>
      <c r="C8164" t="s">
        <v>6883</v>
      </c>
      <c r="D8164">
        <v>1</v>
      </c>
      <c r="E8164" s="160">
        <v>45666</v>
      </c>
      <c r="F8164" s="160">
        <v>45669</v>
      </c>
      <c r="G8164" s="160"/>
      <c r="H8164" s="160"/>
    </row>
    <row r="8165" spans="2:8" ht="14.45" customHeight="1">
      <c r="B8165" t="s">
        <v>4409</v>
      </c>
      <c r="C8165" t="s">
        <v>4410</v>
      </c>
      <c r="D8165">
        <v>1</v>
      </c>
      <c r="E8165" s="160">
        <v>45670</v>
      </c>
      <c r="F8165" s="160">
        <v>45671</v>
      </c>
      <c r="G8165" s="160"/>
      <c r="H8165" s="160"/>
    </row>
    <row r="8166" spans="2:8" ht="14.45" customHeight="1">
      <c r="B8166" t="s">
        <v>4269</v>
      </c>
      <c r="C8166" t="s">
        <v>4270</v>
      </c>
      <c r="D8166">
        <v>1</v>
      </c>
      <c r="E8166" s="160">
        <v>45663</v>
      </c>
      <c r="F8166" s="160">
        <v>45664</v>
      </c>
      <c r="G8166" s="160"/>
      <c r="H8166" s="160"/>
    </row>
    <row r="8167" spans="2:8" ht="14.45" customHeight="1">
      <c r="B8167" t="s">
        <v>4321</v>
      </c>
      <c r="C8167" t="s">
        <v>6884</v>
      </c>
      <c r="D8167">
        <v>1</v>
      </c>
      <c r="E8167" s="160">
        <v>45665</v>
      </c>
      <c r="F8167" s="160">
        <v>45668</v>
      </c>
      <c r="G8167" s="160"/>
      <c r="H8167" s="160"/>
    </row>
    <row r="8168" spans="2:8" ht="14.45" customHeight="1">
      <c r="B8168" t="s">
        <v>4390</v>
      </c>
      <c r="C8168" t="s">
        <v>6885</v>
      </c>
      <c r="D8168">
        <v>1</v>
      </c>
      <c r="E8168" s="160">
        <v>45669</v>
      </c>
      <c r="F8168" s="160">
        <v>45671</v>
      </c>
      <c r="G8168" s="160"/>
      <c r="H8168" s="160"/>
    </row>
    <row r="8169" spans="2:8" ht="14.45" customHeight="1">
      <c r="B8169" t="s">
        <v>4443</v>
      </c>
      <c r="C8169" t="s">
        <v>4444</v>
      </c>
      <c r="D8169">
        <v>1</v>
      </c>
      <c r="E8169" s="160">
        <v>45672</v>
      </c>
      <c r="F8169" s="160">
        <v>45673</v>
      </c>
      <c r="G8169" s="160"/>
      <c r="H8169" s="160"/>
    </row>
    <row r="8170" spans="2:8" ht="14.45" customHeight="1">
      <c r="B8170" t="s">
        <v>11592</v>
      </c>
      <c r="C8170" t="s">
        <v>8481</v>
      </c>
      <c r="D8170">
        <v>1</v>
      </c>
      <c r="E8170" s="160">
        <v>45670</v>
      </c>
      <c r="F8170" s="160">
        <v>45676</v>
      </c>
      <c r="G8170" s="160"/>
      <c r="H8170" s="160"/>
    </row>
    <row r="8171" spans="2:8" ht="14.45" customHeight="1">
      <c r="B8171" t="s">
        <v>2988</v>
      </c>
      <c r="C8171" t="s">
        <v>2989</v>
      </c>
      <c r="D8171">
        <v>1</v>
      </c>
      <c r="E8171" s="160">
        <v>45669</v>
      </c>
      <c r="F8171" s="160">
        <v>45672</v>
      </c>
      <c r="G8171" s="160">
        <v>45677</v>
      </c>
      <c r="H8171" s="160">
        <v>45694</v>
      </c>
    </row>
    <row r="8172" spans="2:8" ht="14.45" customHeight="1">
      <c r="B8172" t="s">
        <v>11593</v>
      </c>
      <c r="C8172" t="s">
        <v>11594</v>
      </c>
      <c r="D8172">
        <v>1</v>
      </c>
      <c r="E8172" s="160">
        <v>45675</v>
      </c>
      <c r="F8172" s="160">
        <v>45676</v>
      </c>
      <c r="G8172" s="160"/>
      <c r="H8172" s="160"/>
    </row>
    <row r="8173" spans="2:8" ht="14.45" customHeight="1">
      <c r="B8173" t="s">
        <v>3040</v>
      </c>
      <c r="C8173" t="s">
        <v>3041</v>
      </c>
      <c r="D8173">
        <v>1</v>
      </c>
      <c r="E8173" s="160">
        <v>45673</v>
      </c>
      <c r="F8173" s="160">
        <v>45678</v>
      </c>
      <c r="G8173" s="160">
        <v>45678</v>
      </c>
      <c r="H8173" s="160">
        <v>45705</v>
      </c>
    </row>
    <row r="8174" spans="2:8">
      <c r="B8174" t="s">
        <v>11595</v>
      </c>
      <c r="C8174" t="s">
        <v>11596</v>
      </c>
      <c r="D8174">
        <v>1</v>
      </c>
      <c r="E8174" s="160">
        <v>45679</v>
      </c>
      <c r="F8174" s="160">
        <v>45680</v>
      </c>
      <c r="G8174" s="160"/>
      <c r="H8174" s="160"/>
    </row>
    <row r="8175" spans="2:8">
      <c r="B8175" t="s">
        <v>3113</v>
      </c>
      <c r="C8175" t="s">
        <v>3114</v>
      </c>
      <c r="D8175">
        <v>1</v>
      </c>
      <c r="E8175" s="160">
        <v>45679</v>
      </c>
      <c r="F8175" s="160">
        <v>45687</v>
      </c>
      <c r="G8175" s="160">
        <v>45679</v>
      </c>
      <c r="H8175" s="160">
        <v>45706</v>
      </c>
    </row>
    <row r="8176" spans="2:8" ht="14.45" customHeight="1">
      <c r="B8176" t="s">
        <v>11597</v>
      </c>
      <c r="C8176" t="s">
        <v>11598</v>
      </c>
      <c r="D8176">
        <v>1</v>
      </c>
      <c r="E8176" s="160">
        <v>45689</v>
      </c>
      <c r="F8176" s="160">
        <v>45690</v>
      </c>
      <c r="G8176" s="160"/>
      <c r="H8176" s="160"/>
    </row>
    <row r="8177" spans="2:8" ht="14.45" customHeight="1">
      <c r="B8177" t="s">
        <v>3287</v>
      </c>
      <c r="C8177" t="s">
        <v>3288</v>
      </c>
      <c r="D8177">
        <v>1</v>
      </c>
      <c r="E8177" s="160">
        <v>45689</v>
      </c>
      <c r="F8177" s="160">
        <v>45694</v>
      </c>
      <c r="G8177" s="160"/>
      <c r="H8177" s="160"/>
    </row>
    <row r="8178" spans="2:8" ht="14.45" customHeight="1">
      <c r="B8178" t="s">
        <v>11599</v>
      </c>
      <c r="C8178" t="s">
        <v>11600</v>
      </c>
      <c r="D8178">
        <v>1</v>
      </c>
      <c r="E8178" s="160">
        <v>45696</v>
      </c>
      <c r="F8178" s="160">
        <v>45697</v>
      </c>
      <c r="G8178" s="160"/>
      <c r="H8178" s="160"/>
    </row>
    <row r="8179" spans="2:8" ht="14.45" customHeight="1">
      <c r="B8179" t="s">
        <v>3387</v>
      </c>
      <c r="C8179" t="s">
        <v>3388</v>
      </c>
      <c r="D8179">
        <v>1</v>
      </c>
      <c r="E8179" s="160">
        <v>45698</v>
      </c>
      <c r="F8179" s="160">
        <v>45704</v>
      </c>
      <c r="G8179" s="160"/>
      <c r="H8179" s="160"/>
    </row>
    <row r="8180" spans="2:8" ht="14.45" customHeight="1">
      <c r="B8180" t="s">
        <v>11601</v>
      </c>
      <c r="C8180" t="s">
        <v>8300</v>
      </c>
      <c r="D8180">
        <v>1</v>
      </c>
      <c r="E8180" s="160">
        <v>45684</v>
      </c>
      <c r="F8180" s="160">
        <v>45685</v>
      </c>
      <c r="G8180" s="160"/>
      <c r="H8180" s="160"/>
    </row>
    <row r="8181" spans="2:8" ht="14.45" customHeight="1">
      <c r="B8181" t="s">
        <v>11602</v>
      </c>
      <c r="C8181" t="s">
        <v>8301</v>
      </c>
      <c r="D8181">
        <v>1</v>
      </c>
      <c r="E8181" s="160">
        <v>45686</v>
      </c>
      <c r="F8181" s="160">
        <v>45687</v>
      </c>
      <c r="G8181" s="160"/>
      <c r="H8181" s="160"/>
    </row>
    <row r="8182" spans="2:8" ht="14.45" customHeight="1">
      <c r="B8182" t="s">
        <v>11603</v>
      </c>
      <c r="C8182" t="s">
        <v>8302</v>
      </c>
      <c r="D8182">
        <v>1</v>
      </c>
      <c r="E8182" s="160">
        <v>45689</v>
      </c>
      <c r="F8182" s="160">
        <v>45690</v>
      </c>
      <c r="G8182" s="160"/>
      <c r="H8182" s="160"/>
    </row>
    <row r="8183" spans="2:8" ht="14.45" customHeight="1">
      <c r="B8183" t="s">
        <v>11604</v>
      </c>
      <c r="C8183" t="s">
        <v>8303</v>
      </c>
      <c r="D8183">
        <v>1</v>
      </c>
      <c r="E8183" s="160">
        <v>45691</v>
      </c>
      <c r="F8183" s="160">
        <v>45692</v>
      </c>
      <c r="G8183" s="160"/>
      <c r="H8183" s="160"/>
    </row>
    <row r="8184" spans="2:8" ht="14.45" customHeight="1">
      <c r="B8184" t="s">
        <v>11605</v>
      </c>
      <c r="C8184" t="s">
        <v>8304</v>
      </c>
      <c r="D8184">
        <v>1</v>
      </c>
      <c r="E8184" s="160">
        <v>45693</v>
      </c>
      <c r="F8184" s="160">
        <v>45694</v>
      </c>
      <c r="G8184" s="160"/>
      <c r="H8184" s="160"/>
    </row>
    <row r="8185" spans="2:8" ht="14.45" customHeight="1">
      <c r="B8185" t="s">
        <v>3115</v>
      </c>
      <c r="C8185" t="s">
        <v>3116</v>
      </c>
      <c r="D8185">
        <v>1</v>
      </c>
      <c r="E8185" s="160">
        <v>45691</v>
      </c>
      <c r="F8185" s="160">
        <v>45692</v>
      </c>
      <c r="G8185" s="160"/>
      <c r="H8185" s="160"/>
    </row>
    <row r="8186" spans="2:8" ht="14.45" customHeight="1">
      <c r="B8186" t="s">
        <v>3206</v>
      </c>
      <c r="C8186" t="s">
        <v>3207</v>
      </c>
      <c r="D8186">
        <v>1</v>
      </c>
      <c r="E8186" s="160">
        <v>45693</v>
      </c>
      <c r="F8186" s="160">
        <v>45694</v>
      </c>
      <c r="G8186" s="160"/>
      <c r="H8186" s="160"/>
    </row>
    <row r="8187" spans="2:8" ht="14.45" customHeight="1">
      <c r="B8187" t="s">
        <v>11606</v>
      </c>
      <c r="C8187" t="s">
        <v>7667</v>
      </c>
      <c r="D8187">
        <v>1</v>
      </c>
      <c r="E8187" s="160">
        <v>45684</v>
      </c>
      <c r="F8187" s="160">
        <v>45685</v>
      </c>
      <c r="G8187" s="160"/>
      <c r="H8187" s="160"/>
    </row>
    <row r="8188" spans="2:8">
      <c r="B8188" t="s">
        <v>11607</v>
      </c>
      <c r="C8188" t="s">
        <v>7668</v>
      </c>
      <c r="D8188">
        <v>1</v>
      </c>
      <c r="E8188" s="160">
        <v>45686</v>
      </c>
      <c r="F8188" s="160">
        <v>45687</v>
      </c>
      <c r="G8188" s="160"/>
      <c r="H8188" s="160"/>
    </row>
    <row r="8189" spans="2:8" ht="14.45" customHeight="1">
      <c r="B8189" t="s">
        <v>11608</v>
      </c>
      <c r="C8189" t="s">
        <v>7669</v>
      </c>
      <c r="D8189">
        <v>1</v>
      </c>
      <c r="E8189" s="160">
        <v>45689</v>
      </c>
      <c r="F8189" s="160">
        <v>45690</v>
      </c>
      <c r="G8189" s="160"/>
      <c r="H8189" s="160"/>
    </row>
    <row r="8190" spans="2:8" ht="14.45" customHeight="1">
      <c r="B8190" t="s">
        <v>11609</v>
      </c>
      <c r="C8190" t="s">
        <v>7670</v>
      </c>
      <c r="D8190">
        <v>1</v>
      </c>
      <c r="E8190" s="160">
        <v>45691</v>
      </c>
      <c r="F8190" s="160">
        <v>45692</v>
      </c>
      <c r="G8190" s="160"/>
      <c r="H8190" s="160"/>
    </row>
    <row r="8191" spans="2:8" ht="14.45" customHeight="1">
      <c r="B8191" t="s">
        <v>11610</v>
      </c>
      <c r="C8191" t="s">
        <v>7671</v>
      </c>
      <c r="D8191">
        <v>1</v>
      </c>
      <c r="E8191" s="160">
        <v>45703</v>
      </c>
      <c r="F8191" s="160">
        <v>45704</v>
      </c>
      <c r="G8191" s="160"/>
      <c r="H8191" s="160"/>
    </row>
    <row r="8192" spans="2:8" ht="14.45" customHeight="1">
      <c r="B8192" t="s">
        <v>4603</v>
      </c>
      <c r="C8192" t="s">
        <v>4604</v>
      </c>
      <c r="D8192">
        <v>1</v>
      </c>
      <c r="E8192" s="160">
        <v>45696</v>
      </c>
      <c r="F8192" s="160">
        <v>45697</v>
      </c>
      <c r="G8192" s="160"/>
      <c r="H8192" s="160"/>
    </row>
    <row r="8193" spans="2:8" ht="14.45" customHeight="1">
      <c r="B8193" t="s">
        <v>4605</v>
      </c>
      <c r="C8193" t="s">
        <v>4606</v>
      </c>
      <c r="D8193">
        <v>1</v>
      </c>
      <c r="E8193" s="160">
        <v>45698</v>
      </c>
      <c r="F8193" s="160">
        <v>45699</v>
      </c>
      <c r="G8193" s="160"/>
      <c r="H8193" s="160"/>
    </row>
    <row r="8194" spans="2:8" ht="14.45" customHeight="1">
      <c r="B8194" t="s">
        <v>4607</v>
      </c>
      <c r="C8194" t="s">
        <v>4608</v>
      </c>
      <c r="D8194">
        <v>1</v>
      </c>
      <c r="E8194" s="160">
        <v>45700</v>
      </c>
      <c r="F8194" s="160">
        <v>45701</v>
      </c>
      <c r="G8194" s="160"/>
      <c r="H8194" s="160"/>
    </row>
    <row r="8195" spans="2:8" ht="14.45" customHeight="1">
      <c r="B8195" t="s">
        <v>3632</v>
      </c>
      <c r="C8195" t="s">
        <v>3633</v>
      </c>
      <c r="D8195">
        <v>1</v>
      </c>
      <c r="E8195" s="160">
        <v>45670</v>
      </c>
      <c r="F8195" s="160">
        <v>45672</v>
      </c>
      <c r="G8195" s="160"/>
      <c r="H8195" s="160"/>
    </row>
    <row r="8196" spans="2:8" ht="14.45" customHeight="1">
      <c r="B8196" t="s">
        <v>3715</v>
      </c>
      <c r="C8196" t="s">
        <v>3716</v>
      </c>
      <c r="D8196">
        <v>1</v>
      </c>
      <c r="E8196" s="160">
        <v>45673</v>
      </c>
      <c r="F8196" s="160">
        <v>45676</v>
      </c>
      <c r="G8196" s="160"/>
      <c r="H8196" s="160"/>
    </row>
    <row r="8197" spans="2:8" ht="14.45" customHeight="1">
      <c r="B8197" t="s">
        <v>3832</v>
      </c>
      <c r="C8197" t="s">
        <v>3833</v>
      </c>
      <c r="D8197">
        <v>1</v>
      </c>
      <c r="E8197" s="160">
        <v>45677</v>
      </c>
      <c r="F8197" s="160">
        <v>45680</v>
      </c>
      <c r="G8197" s="160"/>
      <c r="H8197" s="160"/>
    </row>
    <row r="8198" spans="2:8" ht="14.45" customHeight="1">
      <c r="B8198" t="s">
        <v>3959</v>
      </c>
      <c r="C8198" t="s">
        <v>3960</v>
      </c>
      <c r="D8198">
        <v>1</v>
      </c>
      <c r="E8198" s="160">
        <v>45682</v>
      </c>
      <c r="F8198" s="160">
        <v>45685</v>
      </c>
      <c r="G8198" s="160"/>
      <c r="H8198" s="160"/>
    </row>
    <row r="8199" spans="2:8" ht="14.45" customHeight="1">
      <c r="B8199" t="s">
        <v>4100</v>
      </c>
      <c r="C8199" t="s">
        <v>4101</v>
      </c>
      <c r="D8199">
        <v>1</v>
      </c>
      <c r="E8199" s="160">
        <v>45715</v>
      </c>
      <c r="F8199" s="160">
        <v>45720</v>
      </c>
      <c r="G8199" s="160"/>
      <c r="H8199" s="160"/>
    </row>
    <row r="8200" spans="2:8" ht="14.45" customHeight="1">
      <c r="B8200" t="s">
        <v>3717</v>
      </c>
      <c r="C8200" t="s">
        <v>3718</v>
      </c>
      <c r="D8200">
        <v>1</v>
      </c>
      <c r="E8200" s="160">
        <v>45673</v>
      </c>
      <c r="F8200" s="160">
        <v>45675</v>
      </c>
      <c r="G8200" s="160">
        <v>45885</v>
      </c>
      <c r="H8200" s="160"/>
    </row>
    <row r="8201" spans="2:8">
      <c r="B8201" t="s">
        <v>3773</v>
      </c>
      <c r="C8201" t="s">
        <v>3774</v>
      </c>
      <c r="D8201">
        <v>1</v>
      </c>
      <c r="E8201" s="160">
        <v>45676</v>
      </c>
      <c r="F8201" s="160">
        <v>45677</v>
      </c>
      <c r="G8201" s="160">
        <v>45887</v>
      </c>
      <c r="H8201" s="160"/>
    </row>
    <row r="8202" spans="2:8">
      <c r="B8202" t="s">
        <v>3834</v>
      </c>
      <c r="C8202" t="s">
        <v>3835</v>
      </c>
      <c r="D8202">
        <v>1</v>
      </c>
      <c r="E8202" s="160">
        <v>45678</v>
      </c>
      <c r="F8202" s="160">
        <v>45679</v>
      </c>
      <c r="G8202" s="160">
        <v>45890</v>
      </c>
      <c r="H8202" s="160"/>
    </row>
    <row r="8203" spans="2:8">
      <c r="B8203" t="s">
        <v>3886</v>
      </c>
      <c r="C8203" t="s">
        <v>3887</v>
      </c>
      <c r="D8203">
        <v>1</v>
      </c>
      <c r="E8203" s="160">
        <v>45680</v>
      </c>
      <c r="F8203" s="160">
        <v>45682</v>
      </c>
      <c r="G8203" s="160"/>
      <c r="H8203" s="160"/>
    </row>
    <row r="8204" spans="2:8" ht="14.45" customHeight="1">
      <c r="B8204" t="s">
        <v>3961</v>
      </c>
      <c r="C8204" t="s">
        <v>3962</v>
      </c>
      <c r="D8204">
        <v>1</v>
      </c>
      <c r="E8204" s="160">
        <v>45721</v>
      </c>
      <c r="F8204" s="160">
        <v>45722</v>
      </c>
      <c r="G8204" s="160"/>
      <c r="H8204" s="160"/>
    </row>
    <row r="8205" spans="2:8">
      <c r="B8205" t="s">
        <v>11611</v>
      </c>
      <c r="C8205" t="s">
        <v>7672</v>
      </c>
      <c r="D8205">
        <v>1</v>
      </c>
      <c r="E8205" s="160">
        <v>45680</v>
      </c>
      <c r="F8205" s="160">
        <v>45682</v>
      </c>
      <c r="G8205" s="160"/>
      <c r="H8205" s="160"/>
    </row>
    <row r="8206" spans="2:8" ht="14.45" customHeight="1">
      <c r="B8206" t="s">
        <v>11612</v>
      </c>
      <c r="C8206" t="s">
        <v>7673</v>
      </c>
      <c r="D8206">
        <v>1</v>
      </c>
      <c r="E8206" s="160">
        <v>45683</v>
      </c>
      <c r="F8206" s="160">
        <v>45684</v>
      </c>
      <c r="G8206" s="160"/>
      <c r="H8206" s="160"/>
    </row>
    <row r="8207" spans="2:8">
      <c r="B8207" t="s">
        <v>11613</v>
      </c>
      <c r="C8207" t="s">
        <v>7674</v>
      </c>
      <c r="D8207">
        <v>1</v>
      </c>
      <c r="E8207" s="160">
        <v>45685</v>
      </c>
      <c r="F8207" s="160">
        <v>45686</v>
      </c>
      <c r="G8207" s="160"/>
      <c r="H8207" s="160"/>
    </row>
    <row r="8208" spans="2:8" ht="14.45" customHeight="1">
      <c r="B8208" t="s">
        <v>11614</v>
      </c>
      <c r="C8208" t="s">
        <v>7675</v>
      </c>
      <c r="D8208">
        <v>1</v>
      </c>
      <c r="E8208" s="160">
        <v>45687</v>
      </c>
      <c r="F8208" s="160">
        <v>45689</v>
      </c>
      <c r="G8208" s="160"/>
      <c r="H8208" s="160"/>
    </row>
    <row r="8209" spans="2:8">
      <c r="B8209" t="s">
        <v>11615</v>
      </c>
      <c r="C8209" t="s">
        <v>7676</v>
      </c>
      <c r="D8209">
        <v>1</v>
      </c>
      <c r="E8209" s="160">
        <v>45724</v>
      </c>
      <c r="F8209" s="160">
        <v>45725</v>
      </c>
      <c r="G8209" s="160"/>
      <c r="H8209" s="160"/>
    </row>
    <row r="8210" spans="2:8">
      <c r="B8210" t="s">
        <v>3775</v>
      </c>
      <c r="C8210" t="s">
        <v>3776</v>
      </c>
      <c r="D8210">
        <v>1</v>
      </c>
      <c r="E8210" s="160">
        <v>45683</v>
      </c>
      <c r="F8210" s="160">
        <v>45684</v>
      </c>
      <c r="G8210" s="160">
        <v>45753</v>
      </c>
      <c r="H8210" s="160">
        <v>45770</v>
      </c>
    </row>
    <row r="8211" spans="2:8">
      <c r="B8211" t="s">
        <v>11616</v>
      </c>
      <c r="C8211" t="s">
        <v>11617</v>
      </c>
      <c r="D8211">
        <v>1</v>
      </c>
      <c r="E8211" s="160">
        <v>45685</v>
      </c>
      <c r="F8211" s="160">
        <v>45686</v>
      </c>
      <c r="G8211" s="160"/>
      <c r="H8211" s="160"/>
    </row>
    <row r="8212" spans="2:8">
      <c r="B8212" t="s">
        <v>3836</v>
      </c>
      <c r="C8212" t="s">
        <v>3837</v>
      </c>
      <c r="D8212">
        <v>1</v>
      </c>
      <c r="E8212" s="160">
        <v>45685</v>
      </c>
      <c r="F8212" s="160">
        <v>45686</v>
      </c>
      <c r="G8212" s="160">
        <v>45754</v>
      </c>
      <c r="H8212" s="160">
        <v>45771</v>
      </c>
    </row>
    <row r="8213" spans="2:8">
      <c r="B8213" t="s">
        <v>11618</v>
      </c>
      <c r="C8213" t="s">
        <v>11619</v>
      </c>
      <c r="D8213">
        <v>1</v>
      </c>
      <c r="E8213" s="160">
        <v>45687</v>
      </c>
      <c r="F8213" s="160">
        <v>45689</v>
      </c>
      <c r="G8213" s="160"/>
      <c r="H8213" s="160"/>
    </row>
    <row r="8214" spans="2:8">
      <c r="B8214" t="s">
        <v>3888</v>
      </c>
      <c r="C8214" t="s">
        <v>3889</v>
      </c>
      <c r="D8214">
        <v>1</v>
      </c>
      <c r="E8214" s="160">
        <v>45687</v>
      </c>
      <c r="F8214" s="160">
        <v>45689</v>
      </c>
      <c r="G8214" s="160">
        <v>45755</v>
      </c>
      <c r="H8214" s="160">
        <v>45773</v>
      </c>
    </row>
    <row r="8215" spans="2:8">
      <c r="B8215" t="s">
        <v>11620</v>
      </c>
      <c r="C8215" t="s">
        <v>11621</v>
      </c>
      <c r="D8215">
        <v>1</v>
      </c>
      <c r="E8215" s="160">
        <v>45690</v>
      </c>
      <c r="F8215" s="160">
        <v>45691</v>
      </c>
      <c r="G8215" s="160"/>
      <c r="H8215" s="160"/>
    </row>
    <row r="8216" spans="2:8">
      <c r="B8216" t="s">
        <v>3963</v>
      </c>
      <c r="C8216" t="s">
        <v>3964</v>
      </c>
      <c r="D8216">
        <v>1</v>
      </c>
      <c r="E8216" s="160">
        <v>45690</v>
      </c>
      <c r="F8216" s="160">
        <v>45691</v>
      </c>
      <c r="G8216" s="160">
        <v>45756</v>
      </c>
      <c r="H8216" s="160">
        <v>45774</v>
      </c>
    </row>
    <row r="8217" spans="2:8" ht="14.45" customHeight="1">
      <c r="B8217" t="s">
        <v>11622</v>
      </c>
      <c r="C8217" t="s">
        <v>11623</v>
      </c>
      <c r="D8217">
        <v>1</v>
      </c>
      <c r="E8217" s="160">
        <v>45692</v>
      </c>
      <c r="F8217" s="160">
        <v>45693</v>
      </c>
      <c r="G8217" s="160"/>
      <c r="H8217" s="160"/>
    </row>
    <row r="8218" spans="2:8" ht="14.45" customHeight="1">
      <c r="B8218" t="s">
        <v>4012</v>
      </c>
      <c r="C8218" t="s">
        <v>4013</v>
      </c>
      <c r="D8218">
        <v>1</v>
      </c>
      <c r="E8218" s="160">
        <v>45701</v>
      </c>
      <c r="F8218" s="160">
        <v>45703</v>
      </c>
      <c r="G8218" s="160"/>
      <c r="H8218" s="160"/>
    </row>
    <row r="8219" spans="2:8" ht="14.45" customHeight="1">
      <c r="B8219" t="s">
        <v>11624</v>
      </c>
      <c r="C8219" t="s">
        <v>7677</v>
      </c>
      <c r="D8219">
        <v>1</v>
      </c>
      <c r="E8219" s="160">
        <v>45685</v>
      </c>
      <c r="F8219" s="160">
        <v>45686</v>
      </c>
      <c r="G8219" s="160">
        <v>45752</v>
      </c>
      <c r="H8219" s="160">
        <v>45769</v>
      </c>
    </row>
    <row r="8220" spans="2:8">
      <c r="B8220" t="s">
        <v>11625</v>
      </c>
      <c r="C8220" t="s">
        <v>7678</v>
      </c>
      <c r="D8220">
        <v>1</v>
      </c>
      <c r="E8220" s="160">
        <v>45687</v>
      </c>
      <c r="F8220" s="160">
        <v>45689</v>
      </c>
      <c r="G8220" s="160">
        <v>45755</v>
      </c>
      <c r="H8220" s="160">
        <v>45773</v>
      </c>
    </row>
    <row r="8221" spans="2:8">
      <c r="B8221" t="s">
        <v>11626</v>
      </c>
      <c r="C8221" t="s">
        <v>7679</v>
      </c>
      <c r="D8221">
        <v>1</v>
      </c>
      <c r="E8221" s="160">
        <v>45690</v>
      </c>
      <c r="F8221" s="160">
        <v>45691</v>
      </c>
      <c r="G8221" s="160">
        <v>45757</v>
      </c>
      <c r="H8221" s="160">
        <v>45775</v>
      </c>
    </row>
    <row r="8222" spans="2:8">
      <c r="B8222" t="s">
        <v>11627</v>
      </c>
      <c r="C8222" t="s">
        <v>7680</v>
      </c>
      <c r="D8222">
        <v>1</v>
      </c>
      <c r="E8222" s="160">
        <v>45694</v>
      </c>
      <c r="F8222" s="160">
        <v>45696</v>
      </c>
      <c r="G8222" s="160"/>
      <c r="H8222" s="160"/>
    </row>
    <row r="8223" spans="2:8">
      <c r="B8223" t="s">
        <v>11628</v>
      </c>
      <c r="C8223" t="s">
        <v>7681</v>
      </c>
      <c r="D8223">
        <v>1</v>
      </c>
      <c r="E8223" s="160">
        <v>45701</v>
      </c>
      <c r="F8223" s="160">
        <v>45703</v>
      </c>
      <c r="G8223" s="160"/>
      <c r="H8223" s="160"/>
    </row>
    <row r="8224" spans="2:8">
      <c r="B8224" t="s">
        <v>11629</v>
      </c>
      <c r="C8224" t="s">
        <v>7682</v>
      </c>
      <c r="D8224">
        <v>1</v>
      </c>
      <c r="E8224" s="160">
        <v>45687</v>
      </c>
      <c r="F8224" s="160">
        <v>45689</v>
      </c>
      <c r="G8224" s="160"/>
      <c r="H8224" s="160"/>
    </row>
    <row r="8225" spans="2:8">
      <c r="B8225" t="s">
        <v>11630</v>
      </c>
      <c r="C8225" t="s">
        <v>7683</v>
      </c>
      <c r="D8225">
        <v>1</v>
      </c>
      <c r="E8225" s="160">
        <v>45690</v>
      </c>
      <c r="F8225" s="160">
        <v>45691</v>
      </c>
      <c r="G8225" s="160"/>
      <c r="H8225" s="160"/>
    </row>
    <row r="8226" spans="2:8">
      <c r="B8226" t="s">
        <v>11631</v>
      </c>
      <c r="C8226" t="s">
        <v>7684</v>
      </c>
      <c r="D8226">
        <v>1</v>
      </c>
      <c r="E8226" s="160">
        <v>45692</v>
      </c>
      <c r="F8226" s="160">
        <v>45693</v>
      </c>
      <c r="G8226" s="160"/>
      <c r="H8226" s="160"/>
    </row>
    <row r="8227" spans="2:8">
      <c r="B8227" t="s">
        <v>11632</v>
      </c>
      <c r="C8227" t="s">
        <v>7685</v>
      </c>
      <c r="D8227">
        <v>1</v>
      </c>
      <c r="E8227" s="160">
        <v>45694</v>
      </c>
      <c r="F8227" s="160">
        <v>45696</v>
      </c>
      <c r="G8227" s="160"/>
      <c r="H8227" s="160"/>
    </row>
    <row r="8228" spans="2:8">
      <c r="B8228" t="s">
        <v>11633</v>
      </c>
      <c r="C8228" t="s">
        <v>7686</v>
      </c>
      <c r="D8228">
        <v>1</v>
      </c>
      <c r="E8228" s="160">
        <v>45701</v>
      </c>
      <c r="F8228" s="160">
        <v>45703</v>
      </c>
      <c r="G8228" s="160"/>
      <c r="H8228" s="160"/>
    </row>
    <row r="8229" spans="2:8">
      <c r="B8229" t="s">
        <v>2909</v>
      </c>
      <c r="C8229" t="s">
        <v>2910</v>
      </c>
      <c r="D8229">
        <v>1</v>
      </c>
      <c r="E8229" s="160">
        <v>45685</v>
      </c>
      <c r="F8229" s="160">
        <v>45686</v>
      </c>
      <c r="G8229" s="160">
        <v>45752</v>
      </c>
      <c r="H8229" s="160">
        <v>45778</v>
      </c>
    </row>
    <row r="8230" spans="2:8">
      <c r="B8230" t="s">
        <v>11634</v>
      </c>
      <c r="C8230" t="s">
        <v>11635</v>
      </c>
      <c r="D8230">
        <v>1</v>
      </c>
      <c r="E8230" s="160">
        <v>45687</v>
      </c>
      <c r="F8230" s="160">
        <v>45689</v>
      </c>
      <c r="G8230" s="160"/>
      <c r="H8230" s="160"/>
    </row>
    <row r="8231" spans="2:8">
      <c r="B8231" t="s">
        <v>2963</v>
      </c>
      <c r="C8231" t="s">
        <v>2964</v>
      </c>
      <c r="D8231">
        <v>1</v>
      </c>
      <c r="E8231" s="160">
        <v>45687</v>
      </c>
      <c r="F8231" s="160">
        <v>45689</v>
      </c>
      <c r="G8231" s="160">
        <v>45755</v>
      </c>
      <c r="H8231" s="160">
        <v>45782</v>
      </c>
    </row>
    <row r="8232" spans="2:8">
      <c r="B8232" t="s">
        <v>11636</v>
      </c>
      <c r="C8232" t="s">
        <v>11637</v>
      </c>
      <c r="D8232">
        <v>1</v>
      </c>
      <c r="E8232" s="160">
        <v>45690</v>
      </c>
      <c r="F8232" s="160">
        <v>45691</v>
      </c>
      <c r="G8232" s="160"/>
      <c r="H8232" s="160"/>
    </row>
    <row r="8233" spans="2:8">
      <c r="B8233" t="s">
        <v>3042</v>
      </c>
      <c r="C8233" t="s">
        <v>3043</v>
      </c>
      <c r="D8233">
        <v>1</v>
      </c>
      <c r="E8233" s="160">
        <v>45690</v>
      </c>
      <c r="F8233" s="160">
        <v>45692</v>
      </c>
      <c r="G8233" s="160">
        <v>45757</v>
      </c>
      <c r="H8233" s="160">
        <v>45794</v>
      </c>
    </row>
    <row r="8234" spans="2:8">
      <c r="B8234" t="s">
        <v>11638</v>
      </c>
      <c r="C8234" t="s">
        <v>11639</v>
      </c>
      <c r="D8234">
        <v>1</v>
      </c>
      <c r="E8234" s="160">
        <v>45693</v>
      </c>
      <c r="F8234" s="160">
        <v>45694</v>
      </c>
      <c r="G8234" s="160"/>
      <c r="H8234" s="160"/>
    </row>
    <row r="8235" spans="2:8">
      <c r="B8235" t="s">
        <v>3148</v>
      </c>
      <c r="C8235" t="s">
        <v>3149</v>
      </c>
      <c r="D8235">
        <v>1</v>
      </c>
      <c r="E8235" s="160">
        <v>45693</v>
      </c>
      <c r="F8235" s="160">
        <v>45694</v>
      </c>
      <c r="G8235" s="160">
        <v>45843</v>
      </c>
      <c r="H8235" s="160">
        <v>45869</v>
      </c>
    </row>
    <row r="8236" spans="2:8">
      <c r="B8236" t="s">
        <v>11640</v>
      </c>
      <c r="C8236" t="s">
        <v>11641</v>
      </c>
      <c r="D8236">
        <v>1</v>
      </c>
      <c r="E8236" s="160">
        <v>45696</v>
      </c>
      <c r="F8236" s="160">
        <v>45697</v>
      </c>
      <c r="G8236" s="160"/>
      <c r="H8236" s="160"/>
    </row>
    <row r="8237" spans="2:8">
      <c r="B8237" t="s">
        <v>3359</v>
      </c>
      <c r="C8237" t="s">
        <v>3360</v>
      </c>
      <c r="D8237">
        <v>1</v>
      </c>
      <c r="E8237" s="160">
        <v>45696</v>
      </c>
      <c r="F8237" s="160">
        <v>45698</v>
      </c>
      <c r="G8237" s="160">
        <v>45776</v>
      </c>
      <c r="H8237" s="160">
        <v>45812</v>
      </c>
    </row>
    <row r="8238" spans="2:8">
      <c r="B8238" t="s">
        <v>11642</v>
      </c>
      <c r="C8238" t="s">
        <v>11643</v>
      </c>
      <c r="D8238">
        <v>1</v>
      </c>
      <c r="E8238" s="160">
        <v>45699</v>
      </c>
      <c r="F8238" s="160">
        <v>45700</v>
      </c>
      <c r="G8238" s="160"/>
      <c r="H8238" s="160"/>
    </row>
    <row r="8239" spans="2:8">
      <c r="B8239" t="s">
        <v>11644</v>
      </c>
      <c r="C8239" t="s">
        <v>7687</v>
      </c>
      <c r="D8239">
        <v>1</v>
      </c>
      <c r="E8239" s="160">
        <v>45687</v>
      </c>
      <c r="F8239" s="160">
        <v>45689</v>
      </c>
      <c r="G8239" s="160"/>
      <c r="H8239" s="160"/>
    </row>
    <row r="8240" spans="2:8">
      <c r="B8240" t="s">
        <v>11645</v>
      </c>
      <c r="C8240" t="s">
        <v>7688</v>
      </c>
      <c r="D8240">
        <v>1</v>
      </c>
      <c r="E8240" s="160">
        <v>45690</v>
      </c>
      <c r="F8240" s="160">
        <v>45691</v>
      </c>
      <c r="G8240" s="160"/>
      <c r="H8240" s="160"/>
    </row>
    <row r="8241" spans="2:8">
      <c r="B8241" t="s">
        <v>11646</v>
      </c>
      <c r="C8241" t="s">
        <v>7689</v>
      </c>
      <c r="D8241">
        <v>1</v>
      </c>
      <c r="E8241" s="160">
        <v>45692</v>
      </c>
      <c r="F8241" s="160">
        <v>45693</v>
      </c>
      <c r="G8241" s="160"/>
      <c r="H8241" s="160"/>
    </row>
    <row r="8242" spans="2:8">
      <c r="B8242" t="s">
        <v>11647</v>
      </c>
      <c r="C8242" t="s">
        <v>7690</v>
      </c>
      <c r="D8242">
        <v>1</v>
      </c>
      <c r="E8242" s="160">
        <v>45698</v>
      </c>
      <c r="F8242" s="160">
        <v>45699</v>
      </c>
      <c r="G8242" s="160"/>
      <c r="H8242" s="160"/>
    </row>
    <row r="8243" spans="2:8" ht="14.45" customHeight="1">
      <c r="B8243" t="s">
        <v>11648</v>
      </c>
      <c r="C8243" t="s">
        <v>7691</v>
      </c>
      <c r="D8243">
        <v>1</v>
      </c>
      <c r="E8243" s="160">
        <v>45701</v>
      </c>
      <c r="F8243" s="160">
        <v>45703</v>
      </c>
      <c r="G8243" s="160"/>
      <c r="H8243" s="160"/>
    </row>
    <row r="8244" spans="2:8" ht="14.45" customHeight="1">
      <c r="B8244" t="s">
        <v>2965</v>
      </c>
      <c r="C8244" t="s">
        <v>2966</v>
      </c>
      <c r="D8244">
        <v>1</v>
      </c>
      <c r="E8244" s="160">
        <v>45687</v>
      </c>
      <c r="F8244" s="160">
        <v>45690</v>
      </c>
      <c r="G8244" s="160">
        <v>45752</v>
      </c>
      <c r="H8244" s="160">
        <v>45778</v>
      </c>
    </row>
    <row r="8245" spans="2:8">
      <c r="B8245" t="s">
        <v>11649</v>
      </c>
      <c r="C8245" t="s">
        <v>11650</v>
      </c>
      <c r="D8245">
        <v>1</v>
      </c>
      <c r="E8245" s="160">
        <v>45691</v>
      </c>
      <c r="F8245" s="160">
        <v>45692</v>
      </c>
      <c r="G8245" s="160"/>
      <c r="H8245" s="160"/>
    </row>
    <row r="8246" spans="2:8">
      <c r="B8246" t="s">
        <v>3044</v>
      </c>
      <c r="C8246" t="s">
        <v>3045</v>
      </c>
      <c r="D8246">
        <v>1</v>
      </c>
      <c r="E8246" s="160">
        <v>45691</v>
      </c>
      <c r="F8246" s="160">
        <v>45693</v>
      </c>
      <c r="G8246" s="160">
        <v>45755</v>
      </c>
      <c r="H8246" s="160">
        <v>45791</v>
      </c>
    </row>
    <row r="8247" spans="2:8">
      <c r="B8247" t="s">
        <v>11651</v>
      </c>
      <c r="C8247" t="s">
        <v>11652</v>
      </c>
      <c r="D8247">
        <v>1</v>
      </c>
      <c r="E8247" s="160">
        <v>45694</v>
      </c>
      <c r="F8247" s="160">
        <v>45696</v>
      </c>
      <c r="G8247" s="160"/>
      <c r="H8247" s="160"/>
    </row>
    <row r="8248" spans="2:8">
      <c r="B8248" t="s">
        <v>3150</v>
      </c>
      <c r="C8248" t="s">
        <v>3151</v>
      </c>
      <c r="D8248">
        <v>1</v>
      </c>
      <c r="E8248" s="160">
        <v>45694</v>
      </c>
      <c r="F8248" s="160">
        <v>45697</v>
      </c>
      <c r="G8248" s="160">
        <v>45790</v>
      </c>
      <c r="H8248" s="160">
        <v>45826</v>
      </c>
    </row>
    <row r="8249" spans="2:8">
      <c r="B8249" t="s">
        <v>11653</v>
      </c>
      <c r="C8249" t="s">
        <v>11654</v>
      </c>
      <c r="D8249">
        <v>1</v>
      </c>
      <c r="E8249" s="160">
        <v>45698</v>
      </c>
      <c r="F8249" s="160">
        <v>45699</v>
      </c>
      <c r="G8249" s="160"/>
      <c r="H8249" s="160"/>
    </row>
    <row r="8250" spans="2:8">
      <c r="B8250" t="s">
        <v>3259</v>
      </c>
      <c r="C8250" t="s">
        <v>3260</v>
      </c>
      <c r="D8250">
        <v>1</v>
      </c>
      <c r="E8250" s="160">
        <v>45700</v>
      </c>
      <c r="F8250" s="160">
        <v>45703</v>
      </c>
      <c r="G8250" s="160"/>
      <c r="H8250" s="160"/>
    </row>
    <row r="8251" spans="2:8">
      <c r="B8251" t="s">
        <v>3466</v>
      </c>
      <c r="C8251" t="s">
        <v>3467</v>
      </c>
      <c r="D8251">
        <v>1</v>
      </c>
      <c r="E8251" s="160">
        <v>45704</v>
      </c>
      <c r="F8251" s="160">
        <v>45707</v>
      </c>
      <c r="G8251" s="160"/>
      <c r="H8251" s="160"/>
    </row>
    <row r="8252" spans="2:8" ht="14.45" customHeight="1">
      <c r="B8252" t="s">
        <v>3838</v>
      </c>
      <c r="C8252" t="s">
        <v>3839</v>
      </c>
      <c r="D8252">
        <v>1</v>
      </c>
      <c r="E8252" s="160">
        <v>45683</v>
      </c>
      <c r="F8252" s="160">
        <v>45684</v>
      </c>
      <c r="G8252" s="160"/>
      <c r="H8252" s="160"/>
    </row>
    <row r="8253" spans="2:8" ht="14.45" customHeight="1">
      <c r="B8253" t="s">
        <v>3890</v>
      </c>
      <c r="C8253" t="s">
        <v>3891</v>
      </c>
      <c r="D8253">
        <v>1</v>
      </c>
      <c r="E8253" s="160">
        <v>45685</v>
      </c>
      <c r="F8253" s="160">
        <v>45686</v>
      </c>
      <c r="G8253" s="160"/>
      <c r="H8253" s="160"/>
    </row>
    <row r="8254" spans="2:8">
      <c r="B8254" t="s">
        <v>3965</v>
      </c>
      <c r="C8254" t="s">
        <v>3966</v>
      </c>
      <c r="D8254">
        <v>1</v>
      </c>
      <c r="E8254" s="160">
        <v>45687</v>
      </c>
      <c r="F8254" s="160">
        <v>45689</v>
      </c>
      <c r="G8254" s="160"/>
      <c r="H8254" s="160"/>
    </row>
    <row r="8255" spans="2:8">
      <c r="B8255" t="s">
        <v>4014</v>
      </c>
      <c r="C8255" t="s">
        <v>4015</v>
      </c>
      <c r="D8255">
        <v>1</v>
      </c>
      <c r="E8255" s="160">
        <v>45690</v>
      </c>
      <c r="F8255" s="160">
        <v>45691</v>
      </c>
      <c r="G8255" s="160"/>
      <c r="H8255" s="160"/>
    </row>
    <row r="8256" spans="2:8">
      <c r="B8256" t="s">
        <v>4064</v>
      </c>
      <c r="C8256" t="s">
        <v>4065</v>
      </c>
      <c r="D8256">
        <v>1</v>
      </c>
      <c r="E8256" s="160">
        <v>45704</v>
      </c>
      <c r="F8256" s="160">
        <v>45705</v>
      </c>
      <c r="G8256" s="160"/>
      <c r="H8256" s="160"/>
    </row>
    <row r="8257" spans="2:8">
      <c r="B8257" t="s">
        <v>11655</v>
      </c>
      <c r="C8257" t="s">
        <v>7692</v>
      </c>
      <c r="D8257">
        <v>1</v>
      </c>
      <c r="E8257" s="160">
        <v>45685</v>
      </c>
      <c r="F8257" s="160">
        <v>45686</v>
      </c>
      <c r="G8257" s="160"/>
      <c r="H8257" s="160"/>
    </row>
    <row r="8258" spans="2:8">
      <c r="B8258" t="s">
        <v>11656</v>
      </c>
      <c r="C8258" t="s">
        <v>7693</v>
      </c>
      <c r="D8258">
        <v>1</v>
      </c>
      <c r="E8258" s="160">
        <v>45687</v>
      </c>
      <c r="F8258" s="160">
        <v>45689</v>
      </c>
      <c r="G8258" s="160"/>
      <c r="H8258" s="160"/>
    </row>
    <row r="8259" spans="2:8">
      <c r="B8259" t="s">
        <v>11657</v>
      </c>
      <c r="C8259" t="s">
        <v>7694</v>
      </c>
      <c r="D8259">
        <v>1</v>
      </c>
      <c r="E8259" s="160">
        <v>45690</v>
      </c>
      <c r="F8259" s="160">
        <v>45691</v>
      </c>
      <c r="G8259" s="160"/>
      <c r="H8259" s="160"/>
    </row>
    <row r="8260" spans="2:8">
      <c r="B8260" t="s">
        <v>11658</v>
      </c>
      <c r="C8260" t="s">
        <v>7695</v>
      </c>
      <c r="D8260">
        <v>1</v>
      </c>
      <c r="E8260" s="160">
        <v>45692</v>
      </c>
      <c r="F8260" s="160">
        <v>45693</v>
      </c>
      <c r="G8260" s="160"/>
      <c r="H8260" s="160"/>
    </row>
    <row r="8261" spans="2:8">
      <c r="B8261" t="s">
        <v>11659</v>
      </c>
      <c r="C8261" t="s">
        <v>7696</v>
      </c>
      <c r="D8261">
        <v>1</v>
      </c>
      <c r="E8261" s="160">
        <v>45701</v>
      </c>
      <c r="F8261" s="160">
        <v>45703</v>
      </c>
      <c r="G8261" s="160"/>
      <c r="H8261" s="160"/>
    </row>
    <row r="8262" spans="2:8">
      <c r="B8262" t="s">
        <v>3099</v>
      </c>
      <c r="C8262" t="s">
        <v>3100</v>
      </c>
      <c r="D8262">
        <v>1</v>
      </c>
      <c r="E8262" s="160">
        <v>45687</v>
      </c>
      <c r="F8262" s="160">
        <v>45689</v>
      </c>
      <c r="G8262" s="160"/>
      <c r="H8262" s="160"/>
    </row>
    <row r="8263" spans="2:8">
      <c r="B8263" t="s">
        <v>3152</v>
      </c>
      <c r="C8263" t="s">
        <v>3153</v>
      </c>
      <c r="D8263">
        <v>1</v>
      </c>
      <c r="E8263" s="160">
        <v>45690</v>
      </c>
      <c r="F8263" s="160">
        <v>45691</v>
      </c>
      <c r="G8263" s="160"/>
      <c r="H8263" s="160"/>
    </row>
    <row r="8264" spans="2:8">
      <c r="B8264" t="s">
        <v>3208</v>
      </c>
      <c r="C8264" t="s">
        <v>3209</v>
      </c>
      <c r="D8264">
        <v>1</v>
      </c>
      <c r="E8264" s="160">
        <v>45692</v>
      </c>
      <c r="F8264" s="160">
        <v>45693</v>
      </c>
      <c r="G8264" s="160"/>
      <c r="H8264" s="160"/>
    </row>
    <row r="8265" spans="2:8">
      <c r="B8265" t="s">
        <v>3261</v>
      </c>
      <c r="C8265" t="s">
        <v>3262</v>
      </c>
      <c r="D8265">
        <v>1</v>
      </c>
      <c r="E8265" s="160">
        <v>45694</v>
      </c>
      <c r="F8265" s="160">
        <v>45696</v>
      </c>
      <c r="G8265" s="160"/>
      <c r="H8265" s="160"/>
    </row>
    <row r="8266" spans="2:8">
      <c r="B8266" t="s">
        <v>3306</v>
      </c>
      <c r="C8266" t="s">
        <v>3307</v>
      </c>
      <c r="D8266">
        <v>1</v>
      </c>
      <c r="E8266" s="160">
        <v>45708</v>
      </c>
      <c r="F8266" s="160">
        <v>45710</v>
      </c>
      <c r="G8266" s="160"/>
      <c r="H8266" s="160"/>
    </row>
    <row r="8267" spans="2:8">
      <c r="B8267" t="s">
        <v>11660</v>
      </c>
      <c r="C8267" t="s">
        <v>8425</v>
      </c>
      <c r="D8267">
        <v>1</v>
      </c>
      <c r="E8267" s="160">
        <v>45690</v>
      </c>
      <c r="F8267" s="160">
        <v>45691</v>
      </c>
      <c r="G8267" s="160">
        <v>45787</v>
      </c>
      <c r="H8267" s="160">
        <v>45804</v>
      </c>
    </row>
    <row r="8268" spans="2:8" ht="14.45" customHeight="1">
      <c r="B8268" t="s">
        <v>11661</v>
      </c>
      <c r="C8268" t="s">
        <v>7697</v>
      </c>
      <c r="D8268">
        <v>1</v>
      </c>
      <c r="E8268" s="160">
        <v>45692</v>
      </c>
      <c r="F8268" s="160">
        <v>45693</v>
      </c>
      <c r="G8268" s="160">
        <v>45790</v>
      </c>
      <c r="H8268" s="160">
        <v>45808</v>
      </c>
    </row>
    <row r="8269" spans="2:8">
      <c r="B8269" t="s">
        <v>11662</v>
      </c>
      <c r="C8269" t="s">
        <v>7698</v>
      </c>
      <c r="D8269">
        <v>1</v>
      </c>
      <c r="E8269" s="160">
        <v>45694</v>
      </c>
      <c r="F8269" s="160">
        <v>45696</v>
      </c>
      <c r="G8269" s="160"/>
      <c r="H8269" s="160"/>
    </row>
    <row r="8270" spans="2:8">
      <c r="B8270" t="s">
        <v>11663</v>
      </c>
      <c r="C8270" t="s">
        <v>7699</v>
      </c>
      <c r="D8270">
        <v>1</v>
      </c>
      <c r="E8270" s="160">
        <v>45697</v>
      </c>
      <c r="F8270" s="160">
        <v>45698</v>
      </c>
      <c r="G8270" s="160"/>
      <c r="H8270" s="160"/>
    </row>
    <row r="8271" spans="2:8">
      <c r="B8271" t="s">
        <v>11664</v>
      </c>
      <c r="C8271" t="s">
        <v>7700</v>
      </c>
      <c r="D8271">
        <v>1</v>
      </c>
      <c r="E8271" s="160">
        <v>45699</v>
      </c>
      <c r="F8271" s="160">
        <v>45700</v>
      </c>
      <c r="G8271" s="160"/>
      <c r="H8271" s="160"/>
    </row>
    <row r="8272" spans="2:8">
      <c r="B8272" t="s">
        <v>3154</v>
      </c>
      <c r="C8272" t="s">
        <v>8383</v>
      </c>
      <c r="D8272">
        <v>1</v>
      </c>
      <c r="E8272" s="160">
        <v>45691</v>
      </c>
      <c r="F8272" s="160">
        <v>45692</v>
      </c>
      <c r="G8272" s="160">
        <v>45792</v>
      </c>
      <c r="H8272" s="160">
        <v>45810</v>
      </c>
    </row>
    <row r="8273" spans="2:8">
      <c r="B8273" t="s">
        <v>11665</v>
      </c>
      <c r="C8273" t="s">
        <v>11666</v>
      </c>
      <c r="D8273">
        <v>1</v>
      </c>
      <c r="E8273" s="160">
        <v>45693</v>
      </c>
      <c r="F8273" s="160">
        <v>45694</v>
      </c>
      <c r="G8273" s="160"/>
      <c r="H8273" s="160"/>
    </row>
    <row r="8274" spans="2:8">
      <c r="B8274" t="s">
        <v>3210</v>
      </c>
      <c r="C8274" t="s">
        <v>6886</v>
      </c>
      <c r="D8274">
        <v>1</v>
      </c>
      <c r="E8274" s="160">
        <v>45693</v>
      </c>
      <c r="F8274" s="160">
        <v>45696</v>
      </c>
      <c r="G8274" s="160">
        <v>45802</v>
      </c>
      <c r="H8274" s="160">
        <v>45829</v>
      </c>
    </row>
    <row r="8275" spans="2:8">
      <c r="B8275" t="s">
        <v>11667</v>
      </c>
      <c r="C8275" t="s">
        <v>11668</v>
      </c>
      <c r="D8275">
        <v>1</v>
      </c>
      <c r="E8275" s="160">
        <v>45697</v>
      </c>
      <c r="F8275" s="160">
        <v>45698</v>
      </c>
      <c r="G8275" s="160"/>
      <c r="H8275" s="160"/>
    </row>
    <row r="8276" spans="2:8">
      <c r="B8276" t="s">
        <v>3289</v>
      </c>
      <c r="C8276" t="s">
        <v>6887</v>
      </c>
      <c r="D8276">
        <v>1</v>
      </c>
      <c r="E8276" s="160">
        <v>45697</v>
      </c>
      <c r="F8276" s="160">
        <v>45699</v>
      </c>
      <c r="G8276" s="160">
        <v>45838</v>
      </c>
      <c r="H8276" s="160">
        <v>45865</v>
      </c>
    </row>
    <row r="8277" spans="2:8">
      <c r="B8277" t="s">
        <v>11669</v>
      </c>
      <c r="C8277" t="s">
        <v>11670</v>
      </c>
      <c r="D8277">
        <v>1</v>
      </c>
      <c r="E8277" s="160">
        <v>45700</v>
      </c>
      <c r="F8277" s="160">
        <v>45701</v>
      </c>
      <c r="G8277" s="160"/>
      <c r="H8277" s="160"/>
    </row>
    <row r="8278" spans="2:8">
      <c r="B8278" t="s">
        <v>3361</v>
      </c>
      <c r="C8278" t="s">
        <v>6888</v>
      </c>
      <c r="D8278">
        <v>1</v>
      </c>
      <c r="E8278" s="160">
        <v>45703</v>
      </c>
      <c r="F8278" s="160">
        <v>45704</v>
      </c>
      <c r="G8278" s="160"/>
      <c r="H8278" s="160"/>
    </row>
    <row r="8279" spans="2:8">
      <c r="B8279" t="s">
        <v>3425</v>
      </c>
      <c r="C8279" t="s">
        <v>6889</v>
      </c>
      <c r="D8279">
        <v>1</v>
      </c>
      <c r="E8279" s="160">
        <v>45705</v>
      </c>
      <c r="F8279" s="160">
        <v>45706</v>
      </c>
      <c r="G8279" s="160"/>
      <c r="H8279" s="160"/>
    </row>
    <row r="8280" spans="2:8">
      <c r="B8280" t="s">
        <v>3211</v>
      </c>
      <c r="C8280" t="s">
        <v>8384</v>
      </c>
      <c r="D8280">
        <v>1</v>
      </c>
      <c r="E8280" s="160">
        <v>45690</v>
      </c>
      <c r="F8280" s="160">
        <v>45691</v>
      </c>
      <c r="G8280" s="160"/>
      <c r="H8280" s="160"/>
    </row>
    <row r="8281" spans="2:8">
      <c r="B8281" t="s">
        <v>3263</v>
      </c>
      <c r="C8281" t="s">
        <v>6890</v>
      </c>
      <c r="D8281">
        <v>1</v>
      </c>
      <c r="E8281" s="160">
        <v>45692</v>
      </c>
      <c r="F8281" s="160">
        <v>45693</v>
      </c>
      <c r="G8281" s="160"/>
      <c r="H8281" s="160"/>
    </row>
    <row r="8282" spans="2:8">
      <c r="B8282" t="s">
        <v>3308</v>
      </c>
      <c r="C8282" t="s">
        <v>6891</v>
      </c>
      <c r="D8282">
        <v>1</v>
      </c>
      <c r="E8282" s="160">
        <v>45694</v>
      </c>
      <c r="F8282" s="160">
        <v>45696</v>
      </c>
      <c r="G8282" s="160"/>
      <c r="H8282" s="160"/>
    </row>
    <row r="8283" spans="2:8">
      <c r="B8283" t="s">
        <v>3362</v>
      </c>
      <c r="C8283" t="s">
        <v>6892</v>
      </c>
      <c r="D8283">
        <v>1</v>
      </c>
      <c r="E8283" s="160">
        <v>45697</v>
      </c>
      <c r="F8283" s="160">
        <v>45698</v>
      </c>
      <c r="G8283" s="160"/>
      <c r="H8283" s="160"/>
    </row>
    <row r="8284" spans="2:8">
      <c r="B8284" t="s">
        <v>3581</v>
      </c>
      <c r="C8284" t="s">
        <v>6893</v>
      </c>
      <c r="D8284">
        <v>1</v>
      </c>
      <c r="E8284" s="160">
        <v>45711</v>
      </c>
      <c r="F8284" s="160">
        <v>45712</v>
      </c>
      <c r="G8284" s="160"/>
      <c r="H8284" s="160"/>
    </row>
    <row r="8285" spans="2:8">
      <c r="B8285" t="s">
        <v>4217</v>
      </c>
      <c r="C8285" t="s">
        <v>4218</v>
      </c>
      <c r="D8285">
        <v>1</v>
      </c>
      <c r="E8285" s="160">
        <v>45692</v>
      </c>
      <c r="F8285" s="160">
        <v>45693</v>
      </c>
      <c r="G8285" s="160"/>
      <c r="H8285" s="160"/>
    </row>
    <row r="8286" spans="2:8">
      <c r="B8286" t="s">
        <v>4250</v>
      </c>
      <c r="C8286" t="s">
        <v>6894</v>
      </c>
      <c r="D8286">
        <v>1</v>
      </c>
      <c r="E8286" s="160">
        <v>45694</v>
      </c>
      <c r="F8286" s="160">
        <v>45697</v>
      </c>
      <c r="G8286" s="160"/>
      <c r="H8286" s="160"/>
    </row>
    <row r="8287" spans="2:8">
      <c r="B8287" t="s">
        <v>4322</v>
      </c>
      <c r="C8287" t="s">
        <v>6895</v>
      </c>
      <c r="D8287">
        <v>1</v>
      </c>
      <c r="E8287" s="160">
        <v>45698</v>
      </c>
      <c r="F8287" s="160">
        <v>45700</v>
      </c>
      <c r="G8287" s="160"/>
      <c r="H8287" s="160"/>
    </row>
    <row r="8288" spans="2:8">
      <c r="B8288" t="s">
        <v>4391</v>
      </c>
      <c r="C8288" t="s">
        <v>4392</v>
      </c>
      <c r="D8288">
        <v>1</v>
      </c>
      <c r="E8288" s="160">
        <v>45713</v>
      </c>
      <c r="F8288" s="160">
        <v>45714</v>
      </c>
      <c r="G8288" s="160"/>
      <c r="H8288" s="160"/>
    </row>
    <row r="8289" spans="2:8">
      <c r="B8289" t="s">
        <v>4251</v>
      </c>
      <c r="C8289" t="s">
        <v>4252</v>
      </c>
      <c r="D8289">
        <v>1</v>
      </c>
      <c r="E8289" s="160">
        <v>45694</v>
      </c>
      <c r="F8289" s="160">
        <v>45696</v>
      </c>
      <c r="G8289" s="160"/>
      <c r="H8289" s="160"/>
    </row>
    <row r="8290" spans="2:8">
      <c r="B8290" t="s">
        <v>4306</v>
      </c>
      <c r="C8290" t="s">
        <v>6896</v>
      </c>
      <c r="D8290">
        <v>1</v>
      </c>
      <c r="E8290" s="160">
        <v>45697</v>
      </c>
      <c r="F8290" s="160">
        <v>45699</v>
      </c>
      <c r="G8290" s="160"/>
      <c r="H8290" s="160"/>
    </row>
    <row r="8291" spans="2:8">
      <c r="B8291" t="s">
        <v>4366</v>
      </c>
      <c r="C8291" t="s">
        <v>6897</v>
      </c>
      <c r="D8291">
        <v>1</v>
      </c>
      <c r="E8291" s="160">
        <v>45700</v>
      </c>
      <c r="F8291" s="160">
        <v>45703</v>
      </c>
      <c r="G8291" s="160"/>
      <c r="H8291" s="160"/>
    </row>
    <row r="8292" spans="2:8">
      <c r="B8292" t="s">
        <v>4423</v>
      </c>
      <c r="C8292" t="s">
        <v>4424</v>
      </c>
      <c r="D8292">
        <v>1</v>
      </c>
      <c r="E8292" s="160">
        <v>45715</v>
      </c>
      <c r="F8292" s="160">
        <v>45717</v>
      </c>
      <c r="G8292" s="160"/>
      <c r="H8292" s="160"/>
    </row>
    <row r="8293" spans="2:8">
      <c r="B8293" t="s">
        <v>11671</v>
      </c>
      <c r="C8293" t="s">
        <v>8482</v>
      </c>
      <c r="D8293">
        <v>1</v>
      </c>
      <c r="E8293" s="160">
        <v>45694</v>
      </c>
      <c r="F8293" s="160">
        <v>45700</v>
      </c>
      <c r="G8293" s="160"/>
      <c r="H8293" s="160"/>
    </row>
    <row r="8294" spans="2:8">
      <c r="B8294" t="s">
        <v>3719</v>
      </c>
      <c r="C8294" t="s">
        <v>3720</v>
      </c>
      <c r="D8294">
        <v>1</v>
      </c>
      <c r="E8294" s="160">
        <v>45697</v>
      </c>
      <c r="F8294" s="160">
        <v>45700</v>
      </c>
      <c r="G8294" s="160"/>
      <c r="H8294" s="160"/>
    </row>
    <row r="8295" spans="2:8">
      <c r="B8295" t="s">
        <v>3777</v>
      </c>
      <c r="C8295" t="s">
        <v>3778</v>
      </c>
      <c r="D8295">
        <v>1</v>
      </c>
      <c r="E8295" s="160">
        <v>45701</v>
      </c>
      <c r="F8295" s="160">
        <v>45706</v>
      </c>
      <c r="G8295" s="160"/>
      <c r="H8295" s="160"/>
    </row>
    <row r="8296" spans="2:8">
      <c r="B8296" t="s">
        <v>3861</v>
      </c>
      <c r="C8296" t="s">
        <v>3862</v>
      </c>
      <c r="D8296">
        <v>1</v>
      </c>
      <c r="E8296" s="160">
        <v>45707</v>
      </c>
      <c r="F8296" s="160">
        <v>45715</v>
      </c>
      <c r="G8296" s="160"/>
      <c r="H8296" s="160"/>
    </row>
    <row r="8297" spans="2:8">
      <c r="B8297" t="s">
        <v>3995</v>
      </c>
      <c r="C8297" t="s">
        <v>3996</v>
      </c>
      <c r="D8297">
        <v>1</v>
      </c>
      <c r="E8297" s="160">
        <v>45717</v>
      </c>
      <c r="F8297" s="160">
        <v>45722</v>
      </c>
      <c r="G8297" s="160"/>
      <c r="H8297" s="160"/>
    </row>
    <row r="8298" spans="2:8">
      <c r="B8298" t="s">
        <v>4132</v>
      </c>
      <c r="C8298" t="s">
        <v>4133</v>
      </c>
      <c r="D8298">
        <v>1</v>
      </c>
      <c r="E8298" s="160">
        <v>45724</v>
      </c>
      <c r="F8298" s="160">
        <v>45729</v>
      </c>
      <c r="G8298" s="160"/>
      <c r="H8298" s="160"/>
    </row>
    <row r="8299" spans="2:8">
      <c r="B8299" t="s">
        <v>11672</v>
      </c>
      <c r="C8299" t="s">
        <v>8305</v>
      </c>
      <c r="D8299">
        <v>1</v>
      </c>
      <c r="E8299" s="160">
        <v>45701</v>
      </c>
      <c r="F8299" s="160">
        <v>45703</v>
      </c>
      <c r="G8299" s="160"/>
      <c r="H8299" s="160"/>
    </row>
    <row r="8300" spans="2:8">
      <c r="B8300" t="s">
        <v>11673</v>
      </c>
      <c r="C8300" t="s">
        <v>8306</v>
      </c>
      <c r="D8300">
        <v>1</v>
      </c>
      <c r="E8300" s="160">
        <v>45704</v>
      </c>
      <c r="F8300" s="160">
        <v>45705</v>
      </c>
      <c r="G8300" s="160"/>
      <c r="H8300" s="160"/>
    </row>
    <row r="8301" spans="2:8">
      <c r="B8301" t="s">
        <v>11674</v>
      </c>
      <c r="C8301" t="s">
        <v>8307</v>
      </c>
      <c r="D8301">
        <v>1</v>
      </c>
      <c r="E8301" s="160">
        <v>45706</v>
      </c>
      <c r="F8301" s="160">
        <v>45707</v>
      </c>
      <c r="G8301" s="160"/>
      <c r="H8301" s="160"/>
    </row>
    <row r="8302" spans="2:8" ht="14.45" customHeight="1">
      <c r="B8302" t="s">
        <v>11675</v>
      </c>
      <c r="C8302" t="s">
        <v>8308</v>
      </c>
      <c r="D8302">
        <v>1</v>
      </c>
      <c r="E8302" s="160">
        <v>45708</v>
      </c>
      <c r="F8302" s="160">
        <v>45710</v>
      </c>
      <c r="G8302" s="160"/>
      <c r="H8302" s="160"/>
    </row>
    <row r="8303" spans="2:8" ht="14.45" customHeight="1">
      <c r="B8303" t="s">
        <v>11676</v>
      </c>
      <c r="C8303" t="s">
        <v>8309</v>
      </c>
      <c r="D8303">
        <v>1</v>
      </c>
      <c r="E8303" s="160">
        <v>45711</v>
      </c>
      <c r="F8303" s="160">
        <v>45712</v>
      </c>
      <c r="G8303" s="160"/>
      <c r="H8303" s="160"/>
    </row>
    <row r="8304" spans="2:8">
      <c r="B8304" t="s">
        <v>3863</v>
      </c>
      <c r="C8304" t="s">
        <v>3864</v>
      </c>
      <c r="D8304">
        <v>1</v>
      </c>
      <c r="E8304" s="160">
        <v>45717</v>
      </c>
      <c r="F8304" s="160">
        <v>45718</v>
      </c>
      <c r="G8304" s="160"/>
      <c r="H8304" s="160"/>
    </row>
    <row r="8305" spans="2:8">
      <c r="B8305" t="s">
        <v>3931</v>
      </c>
      <c r="C8305" t="s">
        <v>3932</v>
      </c>
      <c r="D8305">
        <v>1</v>
      </c>
      <c r="E8305" s="160">
        <v>45719</v>
      </c>
      <c r="F8305" s="160">
        <v>45720</v>
      </c>
      <c r="G8305" s="160"/>
      <c r="H8305" s="160"/>
    </row>
    <row r="8306" spans="2:8">
      <c r="B8306" t="s">
        <v>11677</v>
      </c>
      <c r="C8306" t="s">
        <v>8310</v>
      </c>
      <c r="D8306">
        <v>1</v>
      </c>
      <c r="E8306" s="160">
        <v>45717</v>
      </c>
      <c r="F8306" s="160">
        <v>45718</v>
      </c>
      <c r="G8306" s="160"/>
      <c r="H8306" s="160"/>
    </row>
    <row r="8307" spans="2:8" ht="14.45" customHeight="1">
      <c r="B8307" t="s">
        <v>11678</v>
      </c>
      <c r="C8307" t="s">
        <v>8311</v>
      </c>
      <c r="D8307">
        <v>1</v>
      </c>
      <c r="E8307" s="160">
        <v>45719</v>
      </c>
      <c r="F8307" s="160">
        <v>45720</v>
      </c>
      <c r="G8307" s="160"/>
      <c r="H8307" s="160"/>
    </row>
    <row r="8308" spans="2:8" ht="14.45" customHeight="1">
      <c r="B8308" t="s">
        <v>4016</v>
      </c>
      <c r="C8308" t="s">
        <v>4017</v>
      </c>
      <c r="D8308">
        <v>1</v>
      </c>
      <c r="E8308" s="160">
        <v>45717</v>
      </c>
      <c r="F8308" s="160">
        <v>45718</v>
      </c>
      <c r="G8308" s="160"/>
      <c r="H8308" s="160"/>
    </row>
    <row r="8309" spans="2:8" ht="14.45" customHeight="1">
      <c r="B8309" t="s">
        <v>4066</v>
      </c>
      <c r="C8309" t="s">
        <v>4067</v>
      </c>
      <c r="D8309">
        <v>1</v>
      </c>
      <c r="E8309" s="160">
        <v>45719</v>
      </c>
      <c r="F8309" s="160">
        <v>45720</v>
      </c>
      <c r="G8309" s="160"/>
      <c r="H8309" s="160"/>
    </row>
    <row r="8310" spans="2:8" ht="14.45" customHeight="1">
      <c r="B8310" t="s">
        <v>11679</v>
      </c>
      <c r="C8310" t="s">
        <v>8483</v>
      </c>
      <c r="D8310">
        <v>1</v>
      </c>
      <c r="E8310" s="160">
        <v>45701</v>
      </c>
      <c r="F8310" s="160">
        <v>45703</v>
      </c>
      <c r="G8310" s="160"/>
      <c r="H8310" s="160"/>
    </row>
    <row r="8311" spans="2:8" ht="14.45" customHeight="1">
      <c r="B8311" t="s">
        <v>11680</v>
      </c>
      <c r="C8311" t="s">
        <v>8312</v>
      </c>
      <c r="D8311">
        <v>1</v>
      </c>
      <c r="E8311" s="160">
        <v>45704</v>
      </c>
      <c r="F8311" s="160">
        <v>45705</v>
      </c>
      <c r="G8311" s="160"/>
      <c r="H8311" s="160"/>
    </row>
    <row r="8312" spans="2:8" ht="14.45" customHeight="1">
      <c r="B8312" t="s">
        <v>11681</v>
      </c>
      <c r="C8312" t="s">
        <v>8313</v>
      </c>
      <c r="D8312">
        <v>1</v>
      </c>
      <c r="E8312" s="160">
        <v>45706</v>
      </c>
      <c r="F8312" s="160">
        <v>45707</v>
      </c>
      <c r="G8312" s="160"/>
      <c r="H8312" s="160"/>
    </row>
    <row r="8313" spans="2:8" ht="14.45" customHeight="1">
      <c r="B8313" t="s">
        <v>11682</v>
      </c>
      <c r="C8313" t="s">
        <v>8314</v>
      </c>
      <c r="D8313">
        <v>1</v>
      </c>
      <c r="E8313" s="160">
        <v>45708</v>
      </c>
      <c r="F8313" s="160">
        <v>45710</v>
      </c>
      <c r="G8313" s="160"/>
      <c r="H8313" s="160"/>
    </row>
    <row r="8314" spans="2:8" ht="14.45" customHeight="1">
      <c r="B8314" t="s">
        <v>3840</v>
      </c>
      <c r="C8314" t="s">
        <v>3841</v>
      </c>
      <c r="D8314">
        <v>1</v>
      </c>
      <c r="E8314" s="160">
        <v>45701</v>
      </c>
      <c r="F8314" s="160">
        <v>45703</v>
      </c>
      <c r="G8314" s="160"/>
      <c r="H8314" s="160"/>
    </row>
    <row r="8315" spans="2:8" ht="14.45" customHeight="1">
      <c r="B8315" t="s">
        <v>3892</v>
      </c>
      <c r="C8315" t="s">
        <v>3893</v>
      </c>
      <c r="D8315">
        <v>1</v>
      </c>
      <c r="E8315" s="160">
        <v>45704</v>
      </c>
      <c r="F8315" s="160">
        <v>45705</v>
      </c>
      <c r="G8315" s="160"/>
      <c r="H8315" s="160"/>
    </row>
    <row r="8316" spans="2:8" ht="14.45" customHeight="1">
      <c r="B8316" t="s">
        <v>3967</v>
      </c>
      <c r="C8316" t="s">
        <v>3968</v>
      </c>
      <c r="D8316">
        <v>1</v>
      </c>
      <c r="E8316" s="160">
        <v>45706</v>
      </c>
      <c r="F8316" s="160">
        <v>45707</v>
      </c>
      <c r="G8316" s="160"/>
      <c r="H8316" s="160"/>
    </row>
    <row r="8317" spans="2:8" ht="14.45" customHeight="1">
      <c r="B8317" t="s">
        <v>4102</v>
      </c>
      <c r="C8317" t="s">
        <v>4103</v>
      </c>
      <c r="D8317">
        <v>1</v>
      </c>
      <c r="E8317" s="160">
        <v>45708</v>
      </c>
      <c r="F8317" s="160">
        <v>45710</v>
      </c>
      <c r="G8317" s="160"/>
      <c r="H8317" s="160"/>
    </row>
    <row r="8318" spans="2:8" ht="14.45" customHeight="1">
      <c r="B8318" t="s">
        <v>11683</v>
      </c>
      <c r="C8318" t="s">
        <v>7701</v>
      </c>
      <c r="D8318">
        <v>1</v>
      </c>
      <c r="E8318" s="160">
        <v>45726</v>
      </c>
      <c r="F8318" s="160">
        <v>45727</v>
      </c>
      <c r="G8318" s="160"/>
      <c r="H8318" s="160"/>
    </row>
    <row r="8319" spans="2:8" ht="14.45" customHeight="1">
      <c r="B8319" t="s">
        <v>11684</v>
      </c>
      <c r="C8319" t="s">
        <v>7702</v>
      </c>
      <c r="D8319">
        <v>1</v>
      </c>
      <c r="E8319" s="160">
        <v>45728</v>
      </c>
      <c r="F8319" s="160">
        <v>45729</v>
      </c>
      <c r="G8319" s="160"/>
      <c r="H8319" s="160"/>
    </row>
    <row r="8320" spans="2:8" ht="14.45" customHeight="1">
      <c r="B8320" t="s">
        <v>11685</v>
      </c>
      <c r="C8320" t="s">
        <v>7703</v>
      </c>
      <c r="D8320">
        <v>1</v>
      </c>
      <c r="E8320" s="160">
        <v>45731</v>
      </c>
      <c r="F8320" s="160">
        <v>45732</v>
      </c>
      <c r="G8320" s="160"/>
      <c r="H8320" s="160"/>
    </row>
    <row r="8321" spans="2:8" ht="14.45" customHeight="1">
      <c r="B8321" t="s">
        <v>11686</v>
      </c>
      <c r="C8321" t="s">
        <v>7704</v>
      </c>
      <c r="D8321">
        <v>1</v>
      </c>
      <c r="E8321" s="160">
        <v>45733</v>
      </c>
      <c r="F8321" s="160">
        <v>45734</v>
      </c>
      <c r="G8321" s="160"/>
      <c r="H8321" s="160"/>
    </row>
    <row r="8322" spans="2:8" ht="14.45" customHeight="1">
      <c r="B8322" t="s">
        <v>11687</v>
      </c>
      <c r="C8322" t="s">
        <v>7705</v>
      </c>
      <c r="D8322">
        <v>1</v>
      </c>
      <c r="E8322" s="160">
        <v>45735</v>
      </c>
      <c r="F8322" s="160">
        <v>45736</v>
      </c>
      <c r="G8322" s="160"/>
      <c r="H8322" s="160"/>
    </row>
    <row r="8323" spans="2:8" ht="14.45" customHeight="1">
      <c r="B8323" t="s">
        <v>4609</v>
      </c>
      <c r="C8323" t="s">
        <v>4610</v>
      </c>
      <c r="D8323">
        <v>1</v>
      </c>
      <c r="E8323" s="160">
        <v>45728</v>
      </c>
      <c r="F8323" s="160">
        <v>45729</v>
      </c>
      <c r="G8323" s="160"/>
      <c r="H8323" s="160"/>
    </row>
    <row r="8324" spans="2:8" ht="14.45" customHeight="1">
      <c r="B8324" t="s">
        <v>4612</v>
      </c>
      <c r="C8324" t="s">
        <v>4613</v>
      </c>
      <c r="D8324">
        <v>1</v>
      </c>
      <c r="E8324" s="160">
        <v>45731</v>
      </c>
      <c r="F8324" s="160">
        <v>45732</v>
      </c>
      <c r="G8324" s="160"/>
      <c r="H8324" s="160"/>
    </row>
    <row r="8325" spans="2:8" ht="14.45" customHeight="1">
      <c r="B8325" t="s">
        <v>4616</v>
      </c>
      <c r="C8325" t="s">
        <v>4617</v>
      </c>
      <c r="D8325">
        <v>1</v>
      </c>
      <c r="E8325" s="160">
        <v>45733</v>
      </c>
      <c r="F8325" s="160">
        <v>45734</v>
      </c>
      <c r="G8325" s="160"/>
      <c r="H8325" s="160"/>
    </row>
    <row r="8326" spans="2:8" ht="14.45" customHeight="1">
      <c r="B8326" t="s">
        <v>4186</v>
      </c>
      <c r="C8326" t="s">
        <v>4187</v>
      </c>
      <c r="D8326">
        <v>1</v>
      </c>
      <c r="E8326" s="160">
        <v>45673</v>
      </c>
      <c r="F8326" s="160">
        <v>45675</v>
      </c>
      <c r="G8326" s="160"/>
      <c r="H8326" s="160"/>
    </row>
    <row r="8327" spans="2:8" ht="14.45" customHeight="1">
      <c r="B8327" t="s">
        <v>4253</v>
      </c>
      <c r="C8327" t="s">
        <v>4254</v>
      </c>
      <c r="D8327">
        <v>1</v>
      </c>
      <c r="E8327" s="160">
        <v>45676</v>
      </c>
      <c r="F8327" s="160">
        <v>45677</v>
      </c>
      <c r="G8327" s="160"/>
      <c r="H8327" s="160"/>
    </row>
    <row r="8328" spans="2:8" ht="14.45" customHeight="1">
      <c r="B8328" t="s">
        <v>4346</v>
      </c>
      <c r="C8328" t="s">
        <v>4347</v>
      </c>
      <c r="D8328">
        <v>1</v>
      </c>
      <c r="E8328" s="160">
        <v>45678</v>
      </c>
      <c r="F8328" s="160">
        <v>45679</v>
      </c>
      <c r="G8328" s="160"/>
      <c r="H8328" s="160"/>
    </row>
    <row r="8329" spans="2:8">
      <c r="B8329" t="s">
        <v>4445</v>
      </c>
      <c r="C8329" t="s">
        <v>4446</v>
      </c>
      <c r="D8329">
        <v>1</v>
      </c>
      <c r="E8329" s="160">
        <v>45680</v>
      </c>
      <c r="F8329" s="160">
        <v>45682</v>
      </c>
      <c r="G8329" s="160"/>
      <c r="H8329" s="160"/>
    </row>
    <row r="8330" spans="2:8">
      <c r="B8330" t="s">
        <v>4497</v>
      </c>
      <c r="C8330" t="s">
        <v>4498</v>
      </c>
      <c r="D8330">
        <v>1</v>
      </c>
      <c r="E8330" s="160">
        <v>45683</v>
      </c>
      <c r="F8330" s="160">
        <v>45684</v>
      </c>
      <c r="G8330" s="160"/>
      <c r="H8330" s="160"/>
    </row>
    <row r="8331" spans="2:8">
      <c r="B8331" t="s">
        <v>4255</v>
      </c>
      <c r="C8331" t="s">
        <v>4256</v>
      </c>
      <c r="D8331">
        <v>1</v>
      </c>
      <c r="E8331" s="160">
        <v>45676</v>
      </c>
      <c r="F8331" s="160">
        <v>45677</v>
      </c>
      <c r="G8331" s="160">
        <v>45773</v>
      </c>
      <c r="H8331" s="160">
        <v>45790</v>
      </c>
    </row>
    <row r="8332" spans="2:8" ht="14.45" customHeight="1">
      <c r="B8332" t="s">
        <v>11688</v>
      </c>
      <c r="C8332" t="s">
        <v>11689</v>
      </c>
      <c r="D8332">
        <v>1</v>
      </c>
      <c r="E8332" s="160">
        <v>45678</v>
      </c>
      <c r="F8332" s="160">
        <v>45679</v>
      </c>
      <c r="G8332" s="160"/>
      <c r="H8332" s="160"/>
    </row>
    <row r="8333" spans="2:8" ht="14.45" customHeight="1">
      <c r="B8333" t="s">
        <v>4307</v>
      </c>
      <c r="C8333" t="s">
        <v>4308</v>
      </c>
      <c r="D8333">
        <v>1</v>
      </c>
      <c r="E8333" s="160">
        <v>45680</v>
      </c>
      <c r="F8333" s="160">
        <v>45682</v>
      </c>
      <c r="G8333" s="160"/>
      <c r="H8333" s="160"/>
    </row>
    <row r="8334" spans="2:8" ht="14.45" customHeight="1">
      <c r="B8334" t="s">
        <v>4348</v>
      </c>
      <c r="C8334" t="s">
        <v>4349</v>
      </c>
      <c r="D8334">
        <v>1</v>
      </c>
      <c r="E8334" s="160">
        <v>45683</v>
      </c>
      <c r="F8334" s="160">
        <v>45684</v>
      </c>
      <c r="G8334" s="160"/>
      <c r="H8334" s="160"/>
    </row>
    <row r="8335" spans="2:8" ht="14.45" customHeight="1">
      <c r="B8335" t="s">
        <v>4393</v>
      </c>
      <c r="C8335" t="s">
        <v>4394</v>
      </c>
      <c r="D8335">
        <v>1</v>
      </c>
      <c r="E8335" s="160">
        <v>45685</v>
      </c>
      <c r="F8335" s="160">
        <v>45686</v>
      </c>
      <c r="G8335" s="160"/>
      <c r="H8335" s="160"/>
    </row>
    <row r="8336" spans="2:8">
      <c r="B8336" t="s">
        <v>4425</v>
      </c>
      <c r="C8336" t="s">
        <v>4426</v>
      </c>
      <c r="D8336">
        <v>1</v>
      </c>
      <c r="E8336" s="160">
        <v>45687</v>
      </c>
      <c r="F8336" s="160">
        <v>45689</v>
      </c>
      <c r="G8336" s="160"/>
      <c r="H8336" s="160"/>
    </row>
    <row r="8337" spans="2:8">
      <c r="B8337" t="s">
        <v>11690</v>
      </c>
      <c r="C8337" t="s">
        <v>7706</v>
      </c>
      <c r="D8337">
        <v>1</v>
      </c>
      <c r="E8337" s="160">
        <v>45680</v>
      </c>
      <c r="F8337" s="160">
        <v>45682</v>
      </c>
      <c r="G8337" s="160"/>
      <c r="H8337" s="160"/>
    </row>
    <row r="8338" spans="2:8">
      <c r="B8338" t="s">
        <v>11691</v>
      </c>
      <c r="C8338" t="s">
        <v>7707</v>
      </c>
      <c r="D8338">
        <v>1</v>
      </c>
      <c r="E8338" s="160">
        <v>45683</v>
      </c>
      <c r="F8338" s="160">
        <v>45684</v>
      </c>
      <c r="G8338" s="160"/>
      <c r="H8338" s="160"/>
    </row>
    <row r="8339" spans="2:8">
      <c r="B8339" t="s">
        <v>11692</v>
      </c>
      <c r="C8339" t="s">
        <v>7708</v>
      </c>
      <c r="D8339">
        <v>1</v>
      </c>
      <c r="E8339" s="160">
        <v>45685</v>
      </c>
      <c r="F8339" s="160">
        <v>45686</v>
      </c>
      <c r="G8339" s="160"/>
      <c r="H8339" s="160"/>
    </row>
    <row r="8340" spans="2:8">
      <c r="B8340" t="s">
        <v>11693</v>
      </c>
      <c r="C8340" t="s">
        <v>7709</v>
      </c>
      <c r="D8340">
        <v>1</v>
      </c>
      <c r="E8340" s="160">
        <v>45687</v>
      </c>
      <c r="F8340" s="160">
        <v>45689</v>
      </c>
      <c r="G8340" s="160"/>
      <c r="H8340" s="160"/>
    </row>
    <row r="8341" spans="2:8">
      <c r="B8341" t="s">
        <v>11694</v>
      </c>
      <c r="C8341" t="s">
        <v>7710</v>
      </c>
      <c r="D8341">
        <v>1</v>
      </c>
      <c r="E8341" s="160">
        <v>45690</v>
      </c>
      <c r="F8341" s="160">
        <v>45691</v>
      </c>
      <c r="G8341" s="160"/>
      <c r="H8341" s="160"/>
    </row>
    <row r="8342" spans="2:8">
      <c r="B8342" t="s">
        <v>11695</v>
      </c>
      <c r="C8342" t="s">
        <v>7711</v>
      </c>
      <c r="D8342">
        <v>1</v>
      </c>
      <c r="E8342" s="160">
        <v>45683</v>
      </c>
      <c r="F8342" s="160">
        <v>45684</v>
      </c>
      <c r="G8342" s="160">
        <v>45892</v>
      </c>
      <c r="H8342" s="160"/>
    </row>
    <row r="8343" spans="2:8">
      <c r="B8343" t="s">
        <v>11696</v>
      </c>
      <c r="C8343" t="s">
        <v>7712</v>
      </c>
      <c r="D8343">
        <v>1</v>
      </c>
      <c r="E8343" s="160">
        <v>45685</v>
      </c>
      <c r="F8343" s="160">
        <v>45686</v>
      </c>
      <c r="G8343" s="160">
        <v>45894</v>
      </c>
      <c r="H8343" s="160"/>
    </row>
    <row r="8344" spans="2:8">
      <c r="B8344" t="s">
        <v>11697</v>
      </c>
      <c r="C8344" t="s">
        <v>7713</v>
      </c>
      <c r="D8344">
        <v>1</v>
      </c>
      <c r="E8344" s="160">
        <v>45687</v>
      </c>
      <c r="F8344" s="160">
        <v>45689</v>
      </c>
      <c r="G8344" s="160">
        <v>45897</v>
      </c>
      <c r="H8344" s="160"/>
    </row>
    <row r="8345" spans="2:8">
      <c r="B8345" t="s">
        <v>11698</v>
      </c>
      <c r="C8345" t="s">
        <v>7714</v>
      </c>
      <c r="D8345">
        <v>1</v>
      </c>
      <c r="E8345" s="160">
        <v>45690</v>
      </c>
      <c r="F8345" s="160">
        <v>45691</v>
      </c>
      <c r="G8345" s="160"/>
      <c r="H8345" s="160"/>
    </row>
    <row r="8346" spans="2:8">
      <c r="B8346" t="s">
        <v>11699</v>
      </c>
      <c r="C8346" t="s">
        <v>7715</v>
      </c>
      <c r="D8346">
        <v>1</v>
      </c>
      <c r="E8346" s="160">
        <v>45692</v>
      </c>
      <c r="F8346" s="160">
        <v>45693</v>
      </c>
      <c r="G8346" s="160"/>
      <c r="H8346" s="160"/>
    </row>
    <row r="8347" spans="2:8">
      <c r="B8347" t="s">
        <v>11700</v>
      </c>
      <c r="C8347" t="s">
        <v>7716</v>
      </c>
      <c r="D8347">
        <v>1</v>
      </c>
      <c r="E8347" s="160">
        <v>45694</v>
      </c>
      <c r="F8347" s="160">
        <v>45696</v>
      </c>
      <c r="G8347" s="160">
        <v>45662</v>
      </c>
      <c r="H8347" s="160">
        <v>45679</v>
      </c>
    </row>
    <row r="8348" spans="2:8">
      <c r="B8348" t="s">
        <v>11701</v>
      </c>
      <c r="C8348" t="s">
        <v>7717</v>
      </c>
      <c r="D8348">
        <v>1</v>
      </c>
      <c r="E8348" s="160">
        <v>45697</v>
      </c>
      <c r="F8348" s="160">
        <v>45698</v>
      </c>
      <c r="G8348" s="160">
        <v>45668</v>
      </c>
      <c r="H8348" s="160">
        <v>45685</v>
      </c>
    </row>
    <row r="8349" spans="2:8" ht="14.45" customHeight="1">
      <c r="B8349" t="s">
        <v>11702</v>
      </c>
      <c r="C8349" t="s">
        <v>7718</v>
      </c>
      <c r="D8349">
        <v>1</v>
      </c>
      <c r="E8349" s="160">
        <v>45699</v>
      </c>
      <c r="F8349" s="160">
        <v>45700</v>
      </c>
      <c r="G8349" s="160">
        <v>45669</v>
      </c>
      <c r="H8349" s="160">
        <v>45686</v>
      </c>
    </row>
    <row r="8350" spans="2:8">
      <c r="B8350" t="s">
        <v>11703</v>
      </c>
      <c r="C8350" t="s">
        <v>7719</v>
      </c>
      <c r="D8350">
        <v>1</v>
      </c>
      <c r="E8350" s="160">
        <v>45701</v>
      </c>
      <c r="F8350" s="160">
        <v>45703</v>
      </c>
      <c r="G8350" s="160">
        <v>45713</v>
      </c>
      <c r="H8350" s="160">
        <v>45731</v>
      </c>
    </row>
    <row r="8351" spans="2:8" ht="14.45" customHeight="1">
      <c r="B8351" t="s">
        <v>11704</v>
      </c>
      <c r="C8351" t="s">
        <v>7720</v>
      </c>
      <c r="D8351">
        <v>1</v>
      </c>
      <c r="E8351" s="160">
        <v>45704</v>
      </c>
      <c r="F8351" s="160">
        <v>45705</v>
      </c>
      <c r="G8351" s="160">
        <v>45752</v>
      </c>
      <c r="H8351" s="160"/>
    </row>
    <row r="8352" spans="2:8">
      <c r="B8352" t="s">
        <v>3842</v>
      </c>
      <c r="C8352" t="s">
        <v>3843</v>
      </c>
      <c r="D8352">
        <v>1</v>
      </c>
      <c r="E8352" s="160">
        <v>45697</v>
      </c>
      <c r="F8352" s="160">
        <v>45698</v>
      </c>
      <c r="G8352" s="160">
        <v>45630</v>
      </c>
      <c r="H8352" s="160">
        <v>45648</v>
      </c>
    </row>
    <row r="8353" spans="2:8" ht="14.45" customHeight="1">
      <c r="B8353" t="s">
        <v>3894</v>
      </c>
      <c r="C8353" t="s">
        <v>3895</v>
      </c>
      <c r="D8353">
        <v>1</v>
      </c>
      <c r="E8353" s="160">
        <v>45699</v>
      </c>
      <c r="F8353" s="160">
        <v>45700</v>
      </c>
      <c r="G8353" s="160">
        <v>45726</v>
      </c>
      <c r="H8353" s="160">
        <v>45743</v>
      </c>
    </row>
    <row r="8354" spans="2:8">
      <c r="B8354" t="s">
        <v>3969</v>
      </c>
      <c r="C8354" t="s">
        <v>3970</v>
      </c>
      <c r="D8354">
        <v>1</v>
      </c>
      <c r="E8354" s="160">
        <v>45701</v>
      </c>
      <c r="F8354" s="160">
        <v>45703</v>
      </c>
      <c r="G8354" s="160">
        <v>45728</v>
      </c>
      <c r="H8354" s="160">
        <v>45746</v>
      </c>
    </row>
    <row r="8355" spans="2:8" ht="14.45" customHeight="1">
      <c r="B8355" t="s">
        <v>4018</v>
      </c>
      <c r="C8355" t="s">
        <v>4019</v>
      </c>
      <c r="D8355">
        <v>1</v>
      </c>
      <c r="E8355" s="160">
        <v>45704</v>
      </c>
      <c r="F8355" s="160">
        <v>45705</v>
      </c>
      <c r="G8355" s="160">
        <v>45794</v>
      </c>
      <c r="H8355" s="160">
        <v>45811</v>
      </c>
    </row>
    <row r="8356" spans="2:8" ht="14.45" customHeight="1">
      <c r="B8356" t="s">
        <v>4068</v>
      </c>
      <c r="C8356" t="s">
        <v>4069</v>
      </c>
      <c r="D8356">
        <v>1</v>
      </c>
      <c r="E8356" s="160">
        <v>45706</v>
      </c>
      <c r="F8356" s="160">
        <v>45707</v>
      </c>
      <c r="G8356" s="160"/>
      <c r="H8356" s="160"/>
    </row>
    <row r="8357" spans="2:8" ht="14.45" customHeight="1">
      <c r="B8357" t="s">
        <v>11705</v>
      </c>
      <c r="C8357" t="s">
        <v>7721</v>
      </c>
      <c r="D8357">
        <v>1</v>
      </c>
      <c r="E8357" s="160">
        <v>45685</v>
      </c>
      <c r="F8357" s="160">
        <v>45686</v>
      </c>
      <c r="G8357" s="160"/>
      <c r="H8357" s="160"/>
    </row>
    <row r="8358" spans="2:8" ht="14.45" customHeight="1">
      <c r="B8358" t="s">
        <v>11706</v>
      </c>
      <c r="C8358" t="s">
        <v>7722</v>
      </c>
      <c r="D8358">
        <v>1</v>
      </c>
      <c r="E8358" s="160">
        <v>45687</v>
      </c>
      <c r="F8358" s="160">
        <v>45689</v>
      </c>
      <c r="G8358" s="160"/>
      <c r="H8358" s="160"/>
    </row>
    <row r="8359" spans="2:8" ht="14.45" customHeight="1">
      <c r="B8359" t="s">
        <v>11707</v>
      </c>
      <c r="C8359" t="s">
        <v>7723</v>
      </c>
      <c r="D8359">
        <v>1</v>
      </c>
      <c r="E8359" s="160">
        <v>45690</v>
      </c>
      <c r="F8359" s="160">
        <v>45691</v>
      </c>
      <c r="G8359" s="160"/>
      <c r="H8359" s="160"/>
    </row>
    <row r="8360" spans="2:8" ht="14.45" customHeight="1">
      <c r="B8360" t="s">
        <v>11708</v>
      </c>
      <c r="C8360" t="s">
        <v>7724</v>
      </c>
      <c r="D8360">
        <v>1</v>
      </c>
      <c r="E8360" s="160">
        <v>45692</v>
      </c>
      <c r="F8360" s="160">
        <v>45693</v>
      </c>
      <c r="G8360" s="160"/>
      <c r="H8360" s="160"/>
    </row>
    <row r="8361" spans="2:8" ht="14.45" customHeight="1">
      <c r="B8361" t="s">
        <v>11709</v>
      </c>
      <c r="C8361" t="s">
        <v>7725</v>
      </c>
      <c r="D8361">
        <v>1</v>
      </c>
      <c r="E8361" s="160">
        <v>45694</v>
      </c>
      <c r="F8361" s="160">
        <v>45696</v>
      </c>
      <c r="G8361" s="160"/>
      <c r="H8361" s="160"/>
    </row>
    <row r="8362" spans="2:8" ht="14.45" customHeight="1">
      <c r="B8362" t="s">
        <v>3971</v>
      </c>
      <c r="C8362" t="s">
        <v>8385</v>
      </c>
      <c r="D8362">
        <v>1</v>
      </c>
      <c r="E8362" s="160">
        <v>45678</v>
      </c>
      <c r="F8362" s="160">
        <v>45679</v>
      </c>
      <c r="G8362" s="160">
        <v>45650</v>
      </c>
      <c r="H8362" s="160">
        <v>45668</v>
      </c>
    </row>
    <row r="8363" spans="2:8" ht="14.45" customHeight="1">
      <c r="B8363" t="s">
        <v>11710</v>
      </c>
      <c r="C8363" t="s">
        <v>11711</v>
      </c>
      <c r="D8363">
        <v>1</v>
      </c>
      <c r="E8363" s="160">
        <v>45687</v>
      </c>
      <c r="F8363" s="160">
        <v>45689</v>
      </c>
      <c r="G8363" s="160"/>
      <c r="H8363" s="160"/>
    </row>
    <row r="8364" spans="2:8" ht="14.45" customHeight="1">
      <c r="B8364" t="s">
        <v>4020</v>
      </c>
      <c r="C8364" t="s">
        <v>6898</v>
      </c>
      <c r="D8364">
        <v>1</v>
      </c>
      <c r="E8364" s="160">
        <v>45680</v>
      </c>
      <c r="F8364" s="160">
        <v>45682</v>
      </c>
      <c r="G8364" s="160">
        <v>45693</v>
      </c>
      <c r="H8364" s="160">
        <v>45711</v>
      </c>
    </row>
    <row r="8365" spans="2:8" ht="14.45" customHeight="1">
      <c r="B8365" t="s">
        <v>11712</v>
      </c>
      <c r="C8365" t="s">
        <v>11713</v>
      </c>
      <c r="D8365">
        <v>1</v>
      </c>
      <c r="E8365" s="160">
        <v>45690</v>
      </c>
      <c r="F8365" s="160">
        <v>45691</v>
      </c>
      <c r="G8365" s="160"/>
      <c r="H8365" s="160"/>
    </row>
    <row r="8366" spans="2:8" ht="14.45" customHeight="1">
      <c r="B8366" t="s">
        <v>4070</v>
      </c>
      <c r="C8366" t="s">
        <v>6899</v>
      </c>
      <c r="D8366">
        <v>1</v>
      </c>
      <c r="E8366" s="160">
        <v>45683</v>
      </c>
      <c r="F8366" s="160">
        <v>45684</v>
      </c>
      <c r="G8366" s="160">
        <v>45843</v>
      </c>
      <c r="H8366" s="160">
        <v>45860</v>
      </c>
    </row>
    <row r="8367" spans="2:8" ht="14.45" customHeight="1">
      <c r="B8367" t="s">
        <v>11714</v>
      </c>
      <c r="C8367" t="s">
        <v>11715</v>
      </c>
      <c r="D8367">
        <v>1</v>
      </c>
      <c r="E8367" s="160">
        <v>45692</v>
      </c>
      <c r="F8367" s="160">
        <v>45693</v>
      </c>
      <c r="G8367" s="160"/>
      <c r="H8367" s="160"/>
    </row>
    <row r="8368" spans="2:8" ht="14.45" customHeight="1">
      <c r="B8368" t="s">
        <v>4104</v>
      </c>
      <c r="C8368" t="s">
        <v>6900</v>
      </c>
      <c r="D8368">
        <v>1</v>
      </c>
      <c r="E8368" s="160">
        <v>45694</v>
      </c>
      <c r="F8368" s="160">
        <v>45696</v>
      </c>
      <c r="G8368" s="160"/>
      <c r="H8368" s="160"/>
    </row>
    <row r="8369" spans="2:8">
      <c r="B8369" t="s">
        <v>4134</v>
      </c>
      <c r="C8369" t="s">
        <v>6901</v>
      </c>
      <c r="D8369">
        <v>1</v>
      </c>
      <c r="E8369" s="160">
        <v>45697</v>
      </c>
      <c r="F8369" s="160">
        <v>45698</v>
      </c>
      <c r="G8369" s="160"/>
      <c r="H8369" s="160"/>
    </row>
    <row r="8370" spans="2:8" ht="14.45" customHeight="1">
      <c r="B8370" t="s">
        <v>3779</v>
      </c>
      <c r="C8370" t="s">
        <v>8484</v>
      </c>
      <c r="D8370">
        <v>1</v>
      </c>
      <c r="E8370" s="160">
        <v>45687</v>
      </c>
      <c r="F8370" s="160">
        <v>45689</v>
      </c>
      <c r="G8370" s="160"/>
      <c r="H8370" s="160"/>
    </row>
    <row r="8371" spans="2:8">
      <c r="B8371" t="s">
        <v>3844</v>
      </c>
      <c r="C8371" t="s">
        <v>8315</v>
      </c>
      <c r="D8371">
        <v>1</v>
      </c>
      <c r="E8371" s="160">
        <v>45690</v>
      </c>
      <c r="F8371" s="160">
        <v>45691</v>
      </c>
      <c r="G8371" s="160"/>
      <c r="H8371" s="160"/>
    </row>
    <row r="8372" spans="2:8" ht="14.45" customHeight="1">
      <c r="B8372" t="s">
        <v>3896</v>
      </c>
      <c r="C8372" t="s">
        <v>8316</v>
      </c>
      <c r="D8372">
        <v>1</v>
      </c>
      <c r="E8372" s="160">
        <v>45692</v>
      </c>
      <c r="F8372" s="160">
        <v>45693</v>
      </c>
      <c r="G8372" s="160"/>
      <c r="H8372" s="160"/>
    </row>
    <row r="8373" spans="2:8">
      <c r="B8373" t="s">
        <v>3972</v>
      </c>
      <c r="C8373" t="s">
        <v>8317</v>
      </c>
      <c r="D8373">
        <v>1</v>
      </c>
      <c r="E8373" s="160">
        <v>45694</v>
      </c>
      <c r="F8373" s="160">
        <v>45696</v>
      </c>
      <c r="G8373" s="160"/>
      <c r="H8373" s="160"/>
    </row>
    <row r="8374" spans="2:8" ht="14.45" customHeight="1">
      <c r="B8374" t="s">
        <v>4021</v>
      </c>
      <c r="C8374" t="s">
        <v>8318</v>
      </c>
      <c r="D8374">
        <v>1</v>
      </c>
      <c r="E8374" s="160">
        <v>45697</v>
      </c>
      <c r="F8374" s="160">
        <v>45698</v>
      </c>
      <c r="G8374" s="160"/>
      <c r="H8374" s="160"/>
    </row>
    <row r="8375" spans="2:8">
      <c r="B8375" t="s">
        <v>4427</v>
      </c>
      <c r="C8375" t="s">
        <v>4428</v>
      </c>
      <c r="D8375">
        <v>1</v>
      </c>
      <c r="E8375" s="160">
        <v>45690</v>
      </c>
      <c r="F8375" s="160">
        <v>45691</v>
      </c>
      <c r="G8375" s="160"/>
      <c r="H8375" s="160"/>
    </row>
    <row r="8376" spans="2:8" ht="14.45" customHeight="1">
      <c r="B8376" t="s">
        <v>4458</v>
      </c>
      <c r="C8376" t="s">
        <v>6902</v>
      </c>
      <c r="D8376">
        <v>1</v>
      </c>
      <c r="E8376" s="160">
        <v>45692</v>
      </c>
      <c r="F8376" s="160">
        <v>45693</v>
      </c>
      <c r="G8376" s="160"/>
      <c r="H8376" s="160"/>
    </row>
    <row r="8377" spans="2:8">
      <c r="B8377" t="s">
        <v>4483</v>
      </c>
      <c r="C8377" t="s">
        <v>6903</v>
      </c>
      <c r="D8377">
        <v>1</v>
      </c>
      <c r="E8377" s="160">
        <v>45694</v>
      </c>
      <c r="F8377" s="160">
        <v>45696</v>
      </c>
      <c r="G8377" s="160"/>
      <c r="H8377" s="160"/>
    </row>
    <row r="8378" spans="2:8" ht="14.45" customHeight="1">
      <c r="B8378" t="s">
        <v>4499</v>
      </c>
      <c r="C8378" t="s">
        <v>4500</v>
      </c>
      <c r="D8378">
        <v>1</v>
      </c>
      <c r="E8378" s="160">
        <v>45697</v>
      </c>
      <c r="F8378" s="160">
        <v>45698</v>
      </c>
      <c r="G8378" s="160"/>
      <c r="H8378" s="160"/>
    </row>
    <row r="8379" spans="2:8" ht="14.45" customHeight="1">
      <c r="B8379" t="s">
        <v>4459</v>
      </c>
      <c r="C8379" t="s">
        <v>4460</v>
      </c>
      <c r="D8379">
        <v>1</v>
      </c>
      <c r="E8379" s="160">
        <v>45692</v>
      </c>
      <c r="F8379" s="160">
        <v>45693</v>
      </c>
      <c r="G8379" s="160"/>
      <c r="H8379" s="160"/>
    </row>
    <row r="8380" spans="2:8" ht="14.45" customHeight="1">
      <c r="B8380" t="s">
        <v>4484</v>
      </c>
      <c r="C8380" t="s">
        <v>6904</v>
      </c>
      <c r="D8380">
        <v>1</v>
      </c>
      <c r="E8380" s="160">
        <v>45694</v>
      </c>
      <c r="F8380" s="160">
        <v>45696</v>
      </c>
      <c r="G8380" s="160"/>
      <c r="H8380" s="160"/>
    </row>
    <row r="8381" spans="2:8" ht="14.45" customHeight="1">
      <c r="B8381" t="s">
        <v>4501</v>
      </c>
      <c r="C8381" t="s">
        <v>6905</v>
      </c>
      <c r="D8381">
        <v>1</v>
      </c>
      <c r="E8381" s="160">
        <v>45697</v>
      </c>
      <c r="F8381" s="160">
        <v>45698</v>
      </c>
      <c r="G8381" s="160"/>
      <c r="H8381" s="160"/>
    </row>
    <row r="8382" spans="2:8" ht="14.45" customHeight="1">
      <c r="B8382" t="s">
        <v>4514</v>
      </c>
      <c r="C8382" t="s">
        <v>4515</v>
      </c>
      <c r="D8382">
        <v>1</v>
      </c>
      <c r="E8382" s="160">
        <v>45699</v>
      </c>
      <c r="F8382" s="160">
        <v>45700</v>
      </c>
      <c r="G8382" s="160"/>
      <c r="H8382" s="160"/>
    </row>
    <row r="8383" spans="2:8" ht="14.45" customHeight="1">
      <c r="B8383" t="s">
        <v>11716</v>
      </c>
      <c r="C8383" t="s">
        <v>7731</v>
      </c>
      <c r="D8383">
        <v>1</v>
      </c>
      <c r="E8383" s="160">
        <v>45701</v>
      </c>
      <c r="F8383" s="160">
        <v>45703</v>
      </c>
      <c r="G8383" s="160"/>
      <c r="H8383" s="160"/>
    </row>
    <row r="8384" spans="2:8" ht="14.45" customHeight="1">
      <c r="B8384" t="s">
        <v>11717</v>
      </c>
      <c r="C8384" t="s">
        <v>7732</v>
      </c>
      <c r="D8384">
        <v>1</v>
      </c>
      <c r="E8384" s="160">
        <v>45704</v>
      </c>
      <c r="F8384" s="160">
        <v>45705</v>
      </c>
      <c r="G8384" s="160"/>
      <c r="H8384" s="160"/>
    </row>
    <row r="8385" spans="2:8" ht="14.45" customHeight="1">
      <c r="B8385" t="s">
        <v>11718</v>
      </c>
      <c r="C8385" t="s">
        <v>7733</v>
      </c>
      <c r="D8385">
        <v>1</v>
      </c>
      <c r="E8385" s="160">
        <v>45706</v>
      </c>
      <c r="F8385" s="160">
        <v>45707</v>
      </c>
      <c r="G8385" s="160"/>
      <c r="H8385" s="160"/>
    </row>
    <row r="8386" spans="2:8" ht="14.45" customHeight="1">
      <c r="B8386" t="s">
        <v>11719</v>
      </c>
      <c r="C8386" t="s">
        <v>7734</v>
      </c>
      <c r="D8386">
        <v>1</v>
      </c>
      <c r="E8386" s="160">
        <v>45708</v>
      </c>
      <c r="F8386" s="160">
        <v>45710</v>
      </c>
      <c r="G8386" s="160"/>
      <c r="H8386" s="160"/>
    </row>
    <row r="8387" spans="2:8" ht="14.45" customHeight="1">
      <c r="B8387" t="s">
        <v>11720</v>
      </c>
      <c r="C8387" t="s">
        <v>7735</v>
      </c>
      <c r="D8387">
        <v>1</v>
      </c>
      <c r="E8387" s="160">
        <v>45722</v>
      </c>
      <c r="F8387" s="160">
        <v>45724</v>
      </c>
      <c r="G8387" s="160"/>
      <c r="H8387" s="160"/>
    </row>
    <row r="8388" spans="2:8" ht="14.45" customHeight="1">
      <c r="B8388" t="s">
        <v>11721</v>
      </c>
      <c r="C8388" t="s">
        <v>7736</v>
      </c>
      <c r="D8388">
        <v>1</v>
      </c>
      <c r="E8388" s="160">
        <v>45704</v>
      </c>
      <c r="F8388" s="160">
        <v>45705</v>
      </c>
      <c r="G8388" s="160">
        <v>45752</v>
      </c>
      <c r="H8388" s="160">
        <v>45770</v>
      </c>
    </row>
    <row r="8389" spans="2:8" ht="14.45" customHeight="1">
      <c r="B8389" t="s">
        <v>11722</v>
      </c>
      <c r="C8389" t="s">
        <v>7737</v>
      </c>
      <c r="D8389">
        <v>1</v>
      </c>
      <c r="E8389" s="160">
        <v>45706</v>
      </c>
      <c r="F8389" s="160">
        <v>45707</v>
      </c>
      <c r="G8389" s="160">
        <v>45757</v>
      </c>
      <c r="H8389" s="160">
        <v>45776</v>
      </c>
    </row>
    <row r="8390" spans="2:8" ht="14.45" customHeight="1">
      <c r="B8390" t="s">
        <v>11723</v>
      </c>
      <c r="C8390" t="s">
        <v>7738</v>
      </c>
      <c r="D8390">
        <v>1</v>
      </c>
      <c r="E8390" s="160">
        <v>45708</v>
      </c>
      <c r="F8390" s="160">
        <v>45710</v>
      </c>
      <c r="G8390" s="160">
        <v>45764</v>
      </c>
      <c r="H8390" s="160">
        <v>45782</v>
      </c>
    </row>
    <row r="8391" spans="2:8" ht="14.45" customHeight="1">
      <c r="B8391" t="s">
        <v>11724</v>
      </c>
      <c r="C8391" t="s">
        <v>7739</v>
      </c>
      <c r="D8391">
        <v>1</v>
      </c>
      <c r="E8391" s="160">
        <v>45711</v>
      </c>
      <c r="F8391" s="160">
        <v>45712</v>
      </c>
      <c r="G8391" s="160"/>
      <c r="H8391" s="160"/>
    </row>
    <row r="8392" spans="2:8" ht="14.45" customHeight="1">
      <c r="B8392" t="s">
        <v>11725</v>
      </c>
      <c r="C8392" t="s">
        <v>7740</v>
      </c>
      <c r="D8392">
        <v>1</v>
      </c>
      <c r="E8392" s="160">
        <v>45713</v>
      </c>
      <c r="F8392" s="160">
        <v>45714</v>
      </c>
      <c r="G8392" s="160">
        <v>45892</v>
      </c>
      <c r="H8392" s="160"/>
    </row>
    <row r="8393" spans="2:8" ht="14.45" customHeight="1">
      <c r="B8393" t="s">
        <v>11726</v>
      </c>
      <c r="C8393" t="s">
        <v>7741</v>
      </c>
      <c r="D8393">
        <v>1</v>
      </c>
      <c r="E8393" s="160">
        <v>45706</v>
      </c>
      <c r="F8393" s="160">
        <v>45707</v>
      </c>
      <c r="G8393" s="160">
        <v>45752</v>
      </c>
      <c r="H8393" s="160">
        <v>45769</v>
      </c>
    </row>
    <row r="8394" spans="2:8" ht="14.45" customHeight="1">
      <c r="B8394" t="s">
        <v>11727</v>
      </c>
      <c r="C8394" t="s">
        <v>7742</v>
      </c>
      <c r="D8394">
        <v>1</v>
      </c>
      <c r="E8394" s="160">
        <v>45708</v>
      </c>
      <c r="F8394" s="160">
        <v>45710</v>
      </c>
      <c r="G8394" s="160">
        <v>45757</v>
      </c>
      <c r="H8394" s="160">
        <v>45775</v>
      </c>
    </row>
    <row r="8395" spans="2:8" ht="14.45" customHeight="1">
      <c r="B8395" t="s">
        <v>11728</v>
      </c>
      <c r="C8395" t="s">
        <v>7743</v>
      </c>
      <c r="D8395">
        <v>1</v>
      </c>
      <c r="E8395" s="160">
        <v>45711</v>
      </c>
      <c r="F8395" s="160">
        <v>45712</v>
      </c>
      <c r="G8395" s="160">
        <v>45764</v>
      </c>
      <c r="H8395" s="160">
        <v>45791</v>
      </c>
    </row>
    <row r="8396" spans="2:8" ht="14.45" customHeight="1">
      <c r="B8396" t="s">
        <v>11729</v>
      </c>
      <c r="C8396" t="s">
        <v>7744</v>
      </c>
      <c r="D8396">
        <v>1</v>
      </c>
      <c r="E8396" s="160">
        <v>45713</v>
      </c>
      <c r="F8396" s="160">
        <v>45714</v>
      </c>
      <c r="G8396" s="160"/>
      <c r="H8396" s="160"/>
    </row>
    <row r="8397" spans="2:8" ht="14.45" customHeight="1">
      <c r="B8397" t="s">
        <v>11730</v>
      </c>
      <c r="C8397" t="s">
        <v>7745</v>
      </c>
      <c r="D8397">
        <v>1</v>
      </c>
      <c r="E8397" s="160">
        <v>45715</v>
      </c>
      <c r="F8397" s="160">
        <v>45717</v>
      </c>
      <c r="G8397" s="160">
        <v>45818</v>
      </c>
      <c r="H8397" s="160">
        <v>45836</v>
      </c>
    </row>
    <row r="8398" spans="2:8" ht="14.45" customHeight="1">
      <c r="B8398" t="s">
        <v>11731</v>
      </c>
      <c r="C8398" t="s">
        <v>7746</v>
      </c>
      <c r="D8398">
        <v>1</v>
      </c>
      <c r="E8398" s="160">
        <v>45718</v>
      </c>
      <c r="F8398" s="160">
        <v>45719</v>
      </c>
      <c r="G8398" s="160"/>
      <c r="H8398" s="160"/>
    </row>
    <row r="8399" spans="2:8" ht="14.45" customHeight="1">
      <c r="B8399" t="s">
        <v>11732</v>
      </c>
      <c r="C8399" t="s">
        <v>7747</v>
      </c>
      <c r="D8399">
        <v>1</v>
      </c>
      <c r="E8399" s="160">
        <v>45720</v>
      </c>
      <c r="F8399" s="160">
        <v>45721</v>
      </c>
      <c r="G8399" s="160"/>
      <c r="H8399" s="160"/>
    </row>
    <row r="8400" spans="2:8">
      <c r="B8400" t="s">
        <v>11733</v>
      </c>
      <c r="C8400" t="s">
        <v>7748</v>
      </c>
      <c r="D8400">
        <v>1</v>
      </c>
      <c r="E8400" s="160">
        <v>45708</v>
      </c>
      <c r="F8400" s="160">
        <v>45710</v>
      </c>
      <c r="G8400" s="160"/>
      <c r="H8400" s="160"/>
    </row>
    <row r="8401" spans="2:8" ht="14.45" customHeight="1">
      <c r="B8401" t="s">
        <v>11734</v>
      </c>
      <c r="C8401" t="s">
        <v>7749</v>
      </c>
      <c r="D8401">
        <v>1</v>
      </c>
      <c r="E8401" s="160">
        <v>45711</v>
      </c>
      <c r="F8401" s="160">
        <v>45712</v>
      </c>
      <c r="G8401" s="160"/>
      <c r="H8401" s="160"/>
    </row>
    <row r="8402" spans="2:8">
      <c r="B8402" t="s">
        <v>11735</v>
      </c>
      <c r="C8402" t="s">
        <v>8426</v>
      </c>
      <c r="D8402">
        <v>1</v>
      </c>
      <c r="E8402" s="160">
        <v>45704</v>
      </c>
      <c r="F8402" s="160">
        <v>45705</v>
      </c>
      <c r="G8402" s="160"/>
      <c r="H8402" s="160"/>
    </row>
    <row r="8403" spans="2:8" ht="14.45" customHeight="1">
      <c r="B8403" t="s">
        <v>11736</v>
      </c>
      <c r="C8403" t="s">
        <v>7750</v>
      </c>
      <c r="D8403">
        <v>1</v>
      </c>
      <c r="E8403" s="160">
        <v>45706</v>
      </c>
      <c r="F8403" s="160">
        <v>45707</v>
      </c>
      <c r="G8403" s="160"/>
      <c r="H8403" s="160"/>
    </row>
    <row r="8404" spans="2:8">
      <c r="B8404" t="s">
        <v>11737</v>
      </c>
      <c r="C8404" t="s">
        <v>7751</v>
      </c>
      <c r="D8404">
        <v>1</v>
      </c>
      <c r="E8404" s="160">
        <v>45708</v>
      </c>
      <c r="F8404" s="160">
        <v>45710</v>
      </c>
      <c r="G8404" s="160"/>
      <c r="H8404" s="160"/>
    </row>
    <row r="8405" spans="2:8">
      <c r="B8405" t="s">
        <v>11738</v>
      </c>
      <c r="C8405" t="s">
        <v>7752</v>
      </c>
      <c r="D8405">
        <v>1</v>
      </c>
      <c r="E8405" s="160">
        <v>45711</v>
      </c>
      <c r="F8405" s="160">
        <v>45712</v>
      </c>
      <c r="G8405" s="160"/>
      <c r="H8405" s="160"/>
    </row>
    <row r="8406" spans="2:8">
      <c r="B8406" t="s">
        <v>11739</v>
      </c>
      <c r="C8406" t="s">
        <v>7726</v>
      </c>
      <c r="D8406">
        <v>1</v>
      </c>
      <c r="E8406" s="160">
        <v>45725</v>
      </c>
      <c r="F8406" s="160">
        <v>45726</v>
      </c>
      <c r="G8406" s="160"/>
      <c r="H8406" s="160"/>
    </row>
    <row r="8407" spans="2:8" ht="14.45" customHeight="1">
      <c r="B8407" t="s">
        <v>11740</v>
      </c>
      <c r="C8407" t="s">
        <v>7727</v>
      </c>
      <c r="D8407">
        <v>1</v>
      </c>
      <c r="E8407" s="160">
        <v>45727</v>
      </c>
      <c r="F8407" s="160">
        <v>45728</v>
      </c>
      <c r="G8407" s="160"/>
      <c r="H8407" s="160"/>
    </row>
    <row r="8408" spans="2:8" ht="14.45" customHeight="1">
      <c r="B8408" t="s">
        <v>11741</v>
      </c>
      <c r="C8408" t="s">
        <v>7728</v>
      </c>
      <c r="D8408">
        <v>1</v>
      </c>
      <c r="E8408" s="160">
        <v>45729</v>
      </c>
      <c r="F8408" s="160">
        <v>45731</v>
      </c>
      <c r="G8408" s="160"/>
      <c r="H8408" s="160"/>
    </row>
    <row r="8409" spans="2:8" ht="14.45" customHeight="1">
      <c r="B8409" t="s">
        <v>11742</v>
      </c>
      <c r="C8409" t="s">
        <v>7729</v>
      </c>
      <c r="D8409">
        <v>1</v>
      </c>
      <c r="E8409" s="160">
        <v>45732</v>
      </c>
      <c r="F8409" s="160">
        <v>45733</v>
      </c>
      <c r="G8409" s="160"/>
      <c r="H8409" s="160"/>
    </row>
    <row r="8410" spans="2:8">
      <c r="B8410" t="s">
        <v>11743</v>
      </c>
      <c r="C8410" t="s">
        <v>7730</v>
      </c>
      <c r="D8410">
        <v>1</v>
      </c>
      <c r="E8410" s="160">
        <v>45734</v>
      </c>
      <c r="F8410" s="160">
        <v>45735</v>
      </c>
      <c r="G8410" s="160"/>
      <c r="H8410" s="160"/>
    </row>
    <row r="8411" spans="2:8">
      <c r="B8411" t="s">
        <v>4618</v>
      </c>
      <c r="C8411" t="s">
        <v>4619</v>
      </c>
      <c r="D8411">
        <v>1</v>
      </c>
      <c r="E8411" s="160">
        <v>45725</v>
      </c>
      <c r="F8411" s="160">
        <v>45726</v>
      </c>
      <c r="G8411" s="160"/>
      <c r="H8411" s="160"/>
    </row>
    <row r="8412" spans="2:8">
      <c r="B8412" t="s">
        <v>4620</v>
      </c>
      <c r="C8412" t="s">
        <v>4621</v>
      </c>
      <c r="D8412">
        <v>1</v>
      </c>
      <c r="E8412" s="160">
        <v>45727</v>
      </c>
      <c r="F8412" s="160">
        <v>45728</v>
      </c>
      <c r="G8412" s="160"/>
      <c r="H8412" s="160"/>
    </row>
    <row r="8413" spans="2:8" ht="14.45" customHeight="1">
      <c r="B8413" t="s">
        <v>4625</v>
      </c>
      <c r="C8413" t="s">
        <v>4626</v>
      </c>
      <c r="D8413">
        <v>1</v>
      </c>
      <c r="E8413" s="160">
        <v>45729</v>
      </c>
      <c r="F8413" s="160">
        <v>45731</v>
      </c>
      <c r="G8413" s="160"/>
      <c r="H8413" s="160"/>
    </row>
    <row r="8414" spans="2:8" ht="14.45" customHeight="1">
      <c r="B8414" t="s">
        <v>4188</v>
      </c>
      <c r="C8414" t="s">
        <v>4189</v>
      </c>
      <c r="D8414">
        <v>1</v>
      </c>
      <c r="E8414" s="160">
        <v>45682</v>
      </c>
      <c r="F8414" s="160">
        <v>45683</v>
      </c>
      <c r="G8414" s="160"/>
      <c r="H8414" s="160"/>
    </row>
    <row r="8415" spans="2:8">
      <c r="B8415" t="s">
        <v>4257</v>
      </c>
      <c r="C8415" t="s">
        <v>4258</v>
      </c>
      <c r="D8415">
        <v>1</v>
      </c>
      <c r="E8415" s="160">
        <v>45684</v>
      </c>
      <c r="F8415" s="160">
        <v>45685</v>
      </c>
      <c r="G8415" s="160"/>
      <c r="H8415" s="160"/>
    </row>
    <row r="8416" spans="2:8">
      <c r="B8416" t="s">
        <v>4350</v>
      </c>
      <c r="C8416" t="s">
        <v>4351</v>
      </c>
      <c r="D8416">
        <v>1</v>
      </c>
      <c r="E8416" s="160">
        <v>45686</v>
      </c>
      <c r="F8416" s="160">
        <v>45687</v>
      </c>
      <c r="G8416" s="160"/>
      <c r="H8416" s="160"/>
    </row>
    <row r="8417" spans="2:8">
      <c r="B8417" t="s">
        <v>4447</v>
      </c>
      <c r="C8417" t="s">
        <v>4448</v>
      </c>
      <c r="D8417">
        <v>1</v>
      </c>
      <c r="E8417" s="160">
        <v>45689</v>
      </c>
      <c r="F8417" s="160">
        <v>45690</v>
      </c>
      <c r="G8417" s="160"/>
      <c r="H8417" s="160"/>
    </row>
    <row r="8418" spans="2:8" ht="14.45" customHeight="1">
      <c r="B8418" t="s">
        <v>4502</v>
      </c>
      <c r="C8418" t="s">
        <v>4503</v>
      </c>
      <c r="D8418">
        <v>1</v>
      </c>
      <c r="E8418" s="160">
        <v>45691</v>
      </c>
      <c r="F8418" s="160">
        <v>45692</v>
      </c>
      <c r="G8418" s="160"/>
      <c r="H8418" s="160"/>
    </row>
    <row r="8419" spans="2:8" ht="14.45" customHeight="1">
      <c r="B8419" t="s">
        <v>11744</v>
      </c>
      <c r="C8419" t="s">
        <v>7753</v>
      </c>
      <c r="D8419">
        <v>1</v>
      </c>
      <c r="E8419" s="160">
        <v>45684</v>
      </c>
      <c r="F8419" s="160">
        <v>45685</v>
      </c>
      <c r="G8419" s="160"/>
      <c r="H8419" s="160"/>
    </row>
    <row r="8420" spans="2:8" ht="14.45" customHeight="1">
      <c r="B8420" t="s">
        <v>11745</v>
      </c>
      <c r="C8420" t="s">
        <v>7754</v>
      </c>
      <c r="D8420">
        <v>1</v>
      </c>
      <c r="E8420" s="160">
        <v>45686</v>
      </c>
      <c r="F8420" s="160">
        <v>45687</v>
      </c>
      <c r="G8420" s="160"/>
      <c r="H8420" s="160"/>
    </row>
    <row r="8421" spans="2:8" ht="14.45" customHeight="1">
      <c r="B8421" t="s">
        <v>11746</v>
      </c>
      <c r="C8421" t="s">
        <v>7755</v>
      </c>
      <c r="D8421">
        <v>1</v>
      </c>
      <c r="E8421" s="160">
        <v>45689</v>
      </c>
      <c r="F8421" s="160">
        <v>45690</v>
      </c>
      <c r="G8421" s="160"/>
      <c r="H8421" s="160"/>
    </row>
    <row r="8422" spans="2:8">
      <c r="B8422" t="s">
        <v>11747</v>
      </c>
      <c r="C8422" t="s">
        <v>7756</v>
      </c>
      <c r="D8422">
        <v>1</v>
      </c>
      <c r="E8422" s="160">
        <v>45691</v>
      </c>
      <c r="F8422" s="160">
        <v>45692</v>
      </c>
      <c r="G8422" s="160"/>
      <c r="H8422" s="160"/>
    </row>
    <row r="8423" spans="2:8">
      <c r="B8423" t="s">
        <v>11748</v>
      </c>
      <c r="C8423" t="s">
        <v>7757</v>
      </c>
      <c r="D8423">
        <v>1</v>
      </c>
      <c r="E8423" s="160">
        <v>45693</v>
      </c>
      <c r="F8423" s="160">
        <v>45694</v>
      </c>
      <c r="G8423" s="160"/>
      <c r="H8423" s="160"/>
    </row>
    <row r="8424" spans="2:8">
      <c r="B8424" t="s">
        <v>11749</v>
      </c>
      <c r="C8424" t="s">
        <v>7758</v>
      </c>
      <c r="D8424">
        <v>1</v>
      </c>
      <c r="E8424" s="160">
        <v>45686</v>
      </c>
      <c r="F8424" s="160">
        <v>45687</v>
      </c>
      <c r="G8424" s="160"/>
      <c r="H8424" s="160"/>
    </row>
    <row r="8425" spans="2:8">
      <c r="B8425" t="s">
        <v>11750</v>
      </c>
      <c r="C8425" t="s">
        <v>7759</v>
      </c>
      <c r="D8425">
        <v>1</v>
      </c>
      <c r="E8425" s="160">
        <v>45689</v>
      </c>
      <c r="F8425" s="160">
        <v>45690</v>
      </c>
      <c r="G8425" s="160"/>
      <c r="H8425" s="160"/>
    </row>
    <row r="8426" spans="2:8">
      <c r="B8426" t="s">
        <v>11751</v>
      </c>
      <c r="C8426" t="s">
        <v>7760</v>
      </c>
      <c r="D8426">
        <v>1</v>
      </c>
      <c r="E8426" s="160">
        <v>45691</v>
      </c>
      <c r="F8426" s="160">
        <v>45692</v>
      </c>
      <c r="G8426" s="160"/>
      <c r="H8426" s="160"/>
    </row>
    <row r="8427" spans="2:8">
      <c r="B8427" t="s">
        <v>11752</v>
      </c>
      <c r="C8427" t="s">
        <v>7761</v>
      </c>
      <c r="D8427">
        <v>1</v>
      </c>
      <c r="E8427" s="160">
        <v>45693</v>
      </c>
      <c r="F8427" s="160">
        <v>45694</v>
      </c>
      <c r="G8427" s="160"/>
      <c r="H8427" s="160"/>
    </row>
    <row r="8428" spans="2:8">
      <c r="B8428" t="s">
        <v>11753</v>
      </c>
      <c r="C8428" t="s">
        <v>7762</v>
      </c>
      <c r="D8428">
        <v>1</v>
      </c>
      <c r="E8428" s="160">
        <v>45696</v>
      </c>
      <c r="F8428" s="160">
        <v>45697</v>
      </c>
      <c r="G8428" s="160"/>
      <c r="H8428" s="160"/>
    </row>
    <row r="8429" spans="2:8">
      <c r="B8429" t="s">
        <v>4259</v>
      </c>
      <c r="C8429" t="s">
        <v>4260</v>
      </c>
      <c r="D8429">
        <v>1</v>
      </c>
      <c r="E8429" s="160">
        <v>45689</v>
      </c>
      <c r="F8429" s="160">
        <v>45690</v>
      </c>
      <c r="G8429" s="160">
        <v>45727</v>
      </c>
      <c r="H8429" s="160">
        <v>45745</v>
      </c>
    </row>
    <row r="8430" spans="2:8">
      <c r="B8430" t="s">
        <v>4309</v>
      </c>
      <c r="C8430" t="s">
        <v>4310</v>
      </c>
      <c r="D8430">
        <v>1</v>
      </c>
      <c r="E8430" s="160">
        <v>45691</v>
      </c>
      <c r="F8430" s="160">
        <v>45692</v>
      </c>
      <c r="G8430" s="160">
        <v>45728</v>
      </c>
      <c r="H8430" s="160">
        <v>45746</v>
      </c>
    </row>
    <row r="8431" spans="2:8">
      <c r="B8431" t="s">
        <v>4352</v>
      </c>
      <c r="C8431" t="s">
        <v>4353</v>
      </c>
      <c r="D8431">
        <v>1</v>
      </c>
      <c r="E8431" s="160">
        <v>45693</v>
      </c>
      <c r="F8431" s="160">
        <v>45694</v>
      </c>
      <c r="G8431" s="160">
        <v>45735</v>
      </c>
      <c r="H8431" s="160">
        <v>45753</v>
      </c>
    </row>
    <row r="8432" spans="2:8">
      <c r="B8432" t="s">
        <v>4395</v>
      </c>
      <c r="C8432" t="s">
        <v>4396</v>
      </c>
      <c r="D8432">
        <v>1</v>
      </c>
      <c r="E8432" s="160">
        <v>45696</v>
      </c>
      <c r="F8432" s="160">
        <v>45697</v>
      </c>
      <c r="G8432" s="160"/>
      <c r="H8432" s="160"/>
    </row>
    <row r="8433" spans="2:8">
      <c r="B8433" t="s">
        <v>4429</v>
      </c>
      <c r="C8433" t="s">
        <v>4430</v>
      </c>
      <c r="D8433">
        <v>1</v>
      </c>
      <c r="E8433" s="160">
        <v>45698</v>
      </c>
      <c r="F8433" s="160">
        <v>45699</v>
      </c>
      <c r="G8433" s="160"/>
      <c r="H8433" s="160"/>
    </row>
    <row r="8434" spans="2:8">
      <c r="B8434" t="s">
        <v>11754</v>
      </c>
      <c r="C8434" t="s">
        <v>7763</v>
      </c>
      <c r="D8434">
        <v>1</v>
      </c>
      <c r="E8434" s="160">
        <v>45689</v>
      </c>
      <c r="F8434" s="160">
        <v>45690</v>
      </c>
      <c r="G8434" s="160"/>
      <c r="H8434" s="160"/>
    </row>
    <row r="8435" spans="2:8">
      <c r="B8435" t="s">
        <v>11755</v>
      </c>
      <c r="C8435" t="s">
        <v>7764</v>
      </c>
      <c r="D8435">
        <v>1</v>
      </c>
      <c r="E8435" s="160">
        <v>45691</v>
      </c>
      <c r="F8435" s="160">
        <v>45692</v>
      </c>
      <c r="G8435" s="160"/>
      <c r="H8435" s="160"/>
    </row>
    <row r="8436" spans="2:8">
      <c r="B8436" t="s">
        <v>11756</v>
      </c>
      <c r="C8436" t="s">
        <v>7765</v>
      </c>
      <c r="D8436">
        <v>1</v>
      </c>
      <c r="E8436" s="160">
        <v>45693</v>
      </c>
      <c r="F8436" s="160">
        <v>45694</v>
      </c>
      <c r="G8436" s="160"/>
      <c r="H8436" s="160"/>
    </row>
    <row r="8437" spans="2:8">
      <c r="B8437" t="s">
        <v>11757</v>
      </c>
      <c r="C8437" t="s">
        <v>7766</v>
      </c>
      <c r="D8437">
        <v>1</v>
      </c>
      <c r="E8437" s="160">
        <v>45696</v>
      </c>
      <c r="F8437" s="160">
        <v>45697</v>
      </c>
      <c r="G8437" s="160"/>
      <c r="H8437" s="160"/>
    </row>
    <row r="8438" spans="2:8">
      <c r="B8438" t="s">
        <v>11758</v>
      </c>
      <c r="C8438" t="s">
        <v>7767</v>
      </c>
      <c r="D8438">
        <v>1</v>
      </c>
      <c r="E8438" s="160">
        <v>45698</v>
      </c>
      <c r="F8438" s="160">
        <v>45699</v>
      </c>
      <c r="G8438" s="160"/>
      <c r="H8438" s="160"/>
    </row>
    <row r="8439" spans="2:8" ht="14.45" customHeight="1">
      <c r="B8439" t="s">
        <v>11759</v>
      </c>
      <c r="C8439" t="s">
        <v>7768</v>
      </c>
      <c r="D8439">
        <v>1</v>
      </c>
      <c r="E8439" s="160">
        <v>45691</v>
      </c>
      <c r="F8439" s="160">
        <v>45692</v>
      </c>
      <c r="G8439" s="160">
        <v>45719</v>
      </c>
      <c r="H8439" s="160">
        <v>45736</v>
      </c>
    </row>
    <row r="8440" spans="2:8" ht="14.45" customHeight="1">
      <c r="B8440" t="s">
        <v>11760</v>
      </c>
      <c r="C8440" t="s">
        <v>7769</v>
      </c>
      <c r="D8440">
        <v>1</v>
      </c>
      <c r="E8440" s="160">
        <v>45693</v>
      </c>
      <c r="F8440" s="160">
        <v>45694</v>
      </c>
      <c r="G8440" s="160">
        <v>45721</v>
      </c>
      <c r="H8440" s="160">
        <v>45739</v>
      </c>
    </row>
    <row r="8441" spans="2:8" ht="14.45" customHeight="1">
      <c r="B8441" t="s">
        <v>11761</v>
      </c>
      <c r="C8441" t="s">
        <v>7770</v>
      </c>
      <c r="D8441">
        <v>1</v>
      </c>
      <c r="E8441" s="160">
        <v>45696</v>
      </c>
      <c r="F8441" s="160">
        <v>45697</v>
      </c>
      <c r="G8441" s="160">
        <v>45722</v>
      </c>
      <c r="H8441" s="160">
        <v>45740</v>
      </c>
    </row>
    <row r="8442" spans="2:8" ht="14.45" customHeight="1">
      <c r="B8442" t="s">
        <v>11762</v>
      </c>
      <c r="C8442" t="s">
        <v>7771</v>
      </c>
      <c r="D8442">
        <v>1</v>
      </c>
      <c r="E8442" s="160">
        <v>45698</v>
      </c>
      <c r="F8442" s="160">
        <v>45699</v>
      </c>
      <c r="G8442" s="160"/>
      <c r="H8442" s="160"/>
    </row>
    <row r="8443" spans="2:8" ht="14.45" customHeight="1">
      <c r="B8443" t="s">
        <v>11763</v>
      </c>
      <c r="C8443" t="s">
        <v>7772</v>
      </c>
      <c r="D8443">
        <v>1</v>
      </c>
      <c r="E8443" s="160">
        <v>45700</v>
      </c>
      <c r="F8443" s="160">
        <v>45701</v>
      </c>
      <c r="G8443" s="160"/>
      <c r="H8443" s="160"/>
    </row>
    <row r="8444" spans="2:8">
      <c r="B8444" t="s">
        <v>3897</v>
      </c>
      <c r="C8444" t="s">
        <v>3898</v>
      </c>
      <c r="D8444">
        <v>1</v>
      </c>
      <c r="E8444" s="160">
        <v>45693</v>
      </c>
      <c r="F8444" s="160">
        <v>45694</v>
      </c>
      <c r="G8444" s="160">
        <v>45734</v>
      </c>
      <c r="H8444" s="160">
        <v>45752</v>
      </c>
    </row>
    <row r="8445" spans="2:8">
      <c r="B8445" t="s">
        <v>3973</v>
      </c>
      <c r="C8445" t="s">
        <v>3974</v>
      </c>
      <c r="D8445">
        <v>1</v>
      </c>
      <c r="E8445" s="160">
        <v>45696</v>
      </c>
      <c r="F8445" s="160">
        <v>45697</v>
      </c>
      <c r="G8445" s="160">
        <v>45735</v>
      </c>
      <c r="H8445" s="160">
        <v>45753</v>
      </c>
    </row>
    <row r="8446" spans="2:8">
      <c r="B8446" t="s">
        <v>4022</v>
      </c>
      <c r="C8446" t="s">
        <v>4023</v>
      </c>
      <c r="D8446">
        <v>1</v>
      </c>
      <c r="E8446" s="160">
        <v>45698</v>
      </c>
      <c r="F8446" s="160">
        <v>45699</v>
      </c>
      <c r="G8446" s="160">
        <v>45736</v>
      </c>
      <c r="H8446" s="160">
        <v>45754</v>
      </c>
    </row>
    <row r="8447" spans="2:8">
      <c r="B8447" t="s">
        <v>4071</v>
      </c>
      <c r="C8447" t="s">
        <v>4072</v>
      </c>
      <c r="D8447">
        <v>1</v>
      </c>
      <c r="E8447" s="160">
        <v>45700</v>
      </c>
      <c r="F8447" s="160">
        <v>45701</v>
      </c>
      <c r="G8447" s="160"/>
      <c r="H8447" s="160"/>
    </row>
    <row r="8448" spans="2:8">
      <c r="B8448" t="s">
        <v>4105</v>
      </c>
      <c r="C8448" t="s">
        <v>4106</v>
      </c>
      <c r="D8448">
        <v>1</v>
      </c>
      <c r="E8448" s="160">
        <v>45703</v>
      </c>
      <c r="F8448" s="160">
        <v>45704</v>
      </c>
      <c r="G8448" s="160"/>
      <c r="H8448" s="160"/>
    </row>
    <row r="8449" spans="2:8">
      <c r="B8449" t="s">
        <v>3975</v>
      </c>
      <c r="C8449" t="s">
        <v>3976</v>
      </c>
      <c r="D8449">
        <v>1</v>
      </c>
      <c r="E8449" s="160">
        <v>45696</v>
      </c>
      <c r="F8449" s="160">
        <v>45697</v>
      </c>
      <c r="G8449" s="160">
        <v>45720</v>
      </c>
      <c r="H8449" s="160">
        <v>45738</v>
      </c>
    </row>
    <row r="8450" spans="2:8">
      <c r="B8450" t="s">
        <v>4024</v>
      </c>
      <c r="C8450" t="s">
        <v>4025</v>
      </c>
      <c r="D8450">
        <v>1</v>
      </c>
      <c r="E8450" s="160">
        <v>45698</v>
      </c>
      <c r="F8450" s="160">
        <v>45699</v>
      </c>
      <c r="G8450" s="160">
        <v>45721</v>
      </c>
      <c r="H8450" s="160">
        <v>45739</v>
      </c>
    </row>
    <row r="8451" spans="2:8">
      <c r="B8451" t="s">
        <v>4073</v>
      </c>
      <c r="C8451" t="s">
        <v>4074</v>
      </c>
      <c r="D8451">
        <v>1</v>
      </c>
      <c r="E8451" s="160">
        <v>45700</v>
      </c>
      <c r="F8451" s="160">
        <v>45701</v>
      </c>
      <c r="G8451" s="160">
        <v>45722</v>
      </c>
      <c r="H8451" s="160">
        <v>45740</v>
      </c>
    </row>
    <row r="8452" spans="2:8">
      <c r="B8452" t="s">
        <v>4107</v>
      </c>
      <c r="C8452" t="s">
        <v>4108</v>
      </c>
      <c r="D8452">
        <v>1</v>
      </c>
      <c r="E8452" s="160">
        <v>45703</v>
      </c>
      <c r="F8452" s="160">
        <v>45704</v>
      </c>
      <c r="G8452" s="160"/>
      <c r="H8452" s="160"/>
    </row>
    <row r="8453" spans="2:8">
      <c r="B8453" t="s">
        <v>4135</v>
      </c>
      <c r="C8453" t="s">
        <v>4136</v>
      </c>
      <c r="D8453">
        <v>1</v>
      </c>
      <c r="E8453" s="160">
        <v>45705</v>
      </c>
      <c r="F8453" s="160">
        <v>45706</v>
      </c>
      <c r="G8453" s="160"/>
      <c r="H8453" s="160"/>
    </row>
    <row r="8454" spans="2:8">
      <c r="B8454" t="s">
        <v>11764</v>
      </c>
      <c r="C8454" t="s">
        <v>8319</v>
      </c>
      <c r="D8454">
        <v>1</v>
      </c>
      <c r="E8454" s="160">
        <v>45691</v>
      </c>
      <c r="F8454" s="160">
        <v>45692</v>
      </c>
      <c r="G8454" s="160"/>
      <c r="H8454" s="160"/>
    </row>
    <row r="8455" spans="2:8">
      <c r="B8455" t="s">
        <v>11765</v>
      </c>
      <c r="C8455" t="s">
        <v>8320</v>
      </c>
      <c r="D8455">
        <v>1</v>
      </c>
      <c r="E8455" s="160">
        <v>45693</v>
      </c>
      <c r="F8455" s="160">
        <v>45694</v>
      </c>
      <c r="G8455" s="160"/>
      <c r="H8455" s="160"/>
    </row>
    <row r="8456" spans="2:8">
      <c r="B8456" t="s">
        <v>11766</v>
      </c>
      <c r="C8456" t="s">
        <v>8321</v>
      </c>
      <c r="D8456">
        <v>1</v>
      </c>
      <c r="E8456" s="160">
        <v>45696</v>
      </c>
      <c r="F8456" s="160">
        <v>45697</v>
      </c>
      <c r="G8456" s="160"/>
      <c r="H8456" s="160"/>
    </row>
    <row r="8457" spans="2:8">
      <c r="B8457" t="s">
        <v>11767</v>
      </c>
      <c r="C8457" t="s">
        <v>8322</v>
      </c>
      <c r="D8457">
        <v>1</v>
      </c>
      <c r="E8457" s="160">
        <v>45698</v>
      </c>
      <c r="F8457" s="160">
        <v>45699</v>
      </c>
      <c r="G8457" s="160"/>
      <c r="H8457" s="160"/>
    </row>
    <row r="8458" spans="2:8">
      <c r="B8458" t="s">
        <v>11768</v>
      </c>
      <c r="C8458" t="s">
        <v>8323</v>
      </c>
      <c r="D8458">
        <v>1</v>
      </c>
      <c r="E8458" s="160">
        <v>45700</v>
      </c>
      <c r="F8458" s="160">
        <v>45701</v>
      </c>
      <c r="G8458" s="160"/>
      <c r="H8458" s="160"/>
    </row>
    <row r="8459" spans="2:8">
      <c r="B8459" t="s">
        <v>11769</v>
      </c>
      <c r="C8459" t="s">
        <v>7773</v>
      </c>
      <c r="D8459">
        <v>1</v>
      </c>
      <c r="E8459" s="160">
        <v>45693</v>
      </c>
      <c r="F8459" s="160">
        <v>45694</v>
      </c>
      <c r="G8459" s="160"/>
      <c r="H8459" s="160"/>
    </row>
    <row r="8460" spans="2:8">
      <c r="B8460" t="s">
        <v>11770</v>
      </c>
      <c r="C8460" t="s">
        <v>7774</v>
      </c>
      <c r="D8460">
        <v>1</v>
      </c>
      <c r="E8460" s="160">
        <v>45696</v>
      </c>
      <c r="F8460" s="160">
        <v>45697</v>
      </c>
      <c r="G8460" s="160"/>
      <c r="H8460" s="160"/>
    </row>
    <row r="8461" spans="2:8">
      <c r="B8461" t="s">
        <v>11771</v>
      </c>
      <c r="C8461" t="s">
        <v>7775</v>
      </c>
      <c r="D8461">
        <v>1</v>
      </c>
      <c r="E8461" s="160">
        <v>45698</v>
      </c>
      <c r="F8461" s="160">
        <v>45699</v>
      </c>
      <c r="G8461" s="160"/>
      <c r="H8461" s="160"/>
    </row>
    <row r="8462" spans="2:8">
      <c r="B8462" t="s">
        <v>11772</v>
      </c>
      <c r="C8462" t="s">
        <v>7776</v>
      </c>
      <c r="D8462">
        <v>1</v>
      </c>
      <c r="E8462" s="160">
        <v>45700</v>
      </c>
      <c r="F8462" s="160">
        <v>45701</v>
      </c>
      <c r="G8462" s="160"/>
      <c r="H8462" s="160"/>
    </row>
    <row r="8463" spans="2:8">
      <c r="B8463" t="s">
        <v>11773</v>
      </c>
      <c r="C8463" t="s">
        <v>7777</v>
      </c>
      <c r="D8463">
        <v>1</v>
      </c>
      <c r="E8463" s="160">
        <v>45703</v>
      </c>
      <c r="F8463" s="160">
        <v>45704</v>
      </c>
      <c r="G8463" s="160"/>
      <c r="H8463" s="160"/>
    </row>
    <row r="8464" spans="2:8">
      <c r="B8464" t="s">
        <v>11774</v>
      </c>
      <c r="C8464" t="s">
        <v>8427</v>
      </c>
      <c r="D8464">
        <v>1</v>
      </c>
      <c r="E8464" s="160">
        <v>45696</v>
      </c>
      <c r="F8464" s="160">
        <v>45697</v>
      </c>
      <c r="G8464" s="160">
        <v>45721</v>
      </c>
      <c r="H8464" s="160">
        <v>45739</v>
      </c>
    </row>
    <row r="8465" spans="2:8">
      <c r="B8465" t="s">
        <v>11775</v>
      </c>
      <c r="C8465" t="s">
        <v>7778</v>
      </c>
      <c r="D8465">
        <v>1</v>
      </c>
      <c r="E8465" s="160">
        <v>45698</v>
      </c>
      <c r="F8465" s="160">
        <v>45699</v>
      </c>
      <c r="G8465" s="160">
        <v>45797</v>
      </c>
      <c r="H8465" s="160">
        <v>45815</v>
      </c>
    </row>
    <row r="8466" spans="2:8">
      <c r="B8466" t="s">
        <v>11776</v>
      </c>
      <c r="C8466" t="s">
        <v>7779</v>
      </c>
      <c r="D8466">
        <v>1</v>
      </c>
      <c r="E8466" s="160">
        <v>45700</v>
      </c>
      <c r="F8466" s="160">
        <v>45701</v>
      </c>
      <c r="G8466" s="160"/>
      <c r="H8466" s="160"/>
    </row>
    <row r="8467" spans="2:8">
      <c r="B8467" t="s">
        <v>11777</v>
      </c>
      <c r="C8467" t="s">
        <v>7780</v>
      </c>
      <c r="D8467">
        <v>1</v>
      </c>
      <c r="E8467" s="160">
        <v>45703</v>
      </c>
      <c r="F8467" s="160">
        <v>45704</v>
      </c>
      <c r="G8467" s="160"/>
      <c r="H8467" s="160"/>
    </row>
    <row r="8468" spans="2:8">
      <c r="B8468" t="s">
        <v>11778</v>
      </c>
      <c r="C8468" t="s">
        <v>7781</v>
      </c>
      <c r="D8468">
        <v>1</v>
      </c>
      <c r="E8468" s="160">
        <v>45705</v>
      </c>
      <c r="F8468" s="160">
        <v>45706</v>
      </c>
      <c r="G8468" s="160"/>
      <c r="H8468" s="160"/>
    </row>
    <row r="8469" spans="2:8">
      <c r="B8469" t="s">
        <v>4026</v>
      </c>
      <c r="C8469" t="s">
        <v>8386</v>
      </c>
      <c r="D8469">
        <v>1</v>
      </c>
      <c r="E8469" s="160">
        <v>45698</v>
      </c>
      <c r="F8469" s="160">
        <v>45699</v>
      </c>
      <c r="G8469" s="160">
        <v>45721</v>
      </c>
      <c r="H8469" s="160">
        <v>45739</v>
      </c>
    </row>
    <row r="8470" spans="2:8">
      <c r="B8470" t="s">
        <v>11779</v>
      </c>
      <c r="C8470" t="s">
        <v>11780</v>
      </c>
      <c r="D8470">
        <v>1</v>
      </c>
      <c r="E8470" s="160">
        <v>45707</v>
      </c>
      <c r="F8470" s="160">
        <v>45708</v>
      </c>
      <c r="G8470" s="160">
        <v>45871</v>
      </c>
      <c r="H8470" s="160">
        <v>45872</v>
      </c>
    </row>
    <row r="8471" spans="2:8">
      <c r="B8471" t="s">
        <v>4075</v>
      </c>
      <c r="C8471" t="s">
        <v>6906</v>
      </c>
      <c r="D8471">
        <v>1</v>
      </c>
      <c r="E8471" s="160">
        <v>45700</v>
      </c>
      <c r="F8471" s="160">
        <v>45701</v>
      </c>
      <c r="G8471" s="160">
        <v>45797</v>
      </c>
      <c r="H8471" s="160">
        <v>45815</v>
      </c>
    </row>
    <row r="8472" spans="2:8">
      <c r="B8472" t="s">
        <v>11781</v>
      </c>
      <c r="C8472" t="s">
        <v>11782</v>
      </c>
      <c r="D8472">
        <v>1</v>
      </c>
      <c r="E8472" s="160">
        <v>45710</v>
      </c>
      <c r="F8472" s="160">
        <v>45711</v>
      </c>
      <c r="G8472" s="160">
        <v>45872</v>
      </c>
      <c r="H8472" s="160">
        <v>45873</v>
      </c>
    </row>
    <row r="8473" spans="2:8">
      <c r="B8473" t="s">
        <v>4109</v>
      </c>
      <c r="C8473" t="s">
        <v>6907</v>
      </c>
      <c r="D8473">
        <v>1</v>
      </c>
      <c r="E8473" s="160">
        <v>45703</v>
      </c>
      <c r="F8473" s="160">
        <v>45704</v>
      </c>
      <c r="G8473" s="160">
        <v>45838</v>
      </c>
      <c r="H8473" s="160">
        <v>45855</v>
      </c>
    </row>
    <row r="8474" spans="2:8">
      <c r="B8474" t="s">
        <v>11783</v>
      </c>
      <c r="C8474" t="s">
        <v>11784</v>
      </c>
      <c r="D8474">
        <v>1</v>
      </c>
      <c r="E8474" s="160">
        <v>45712</v>
      </c>
      <c r="F8474" s="160">
        <v>45713</v>
      </c>
      <c r="G8474" s="160"/>
      <c r="H8474" s="160"/>
    </row>
    <row r="8475" spans="2:8">
      <c r="B8475" t="s">
        <v>4137</v>
      </c>
      <c r="C8475" t="s">
        <v>6908</v>
      </c>
      <c r="D8475">
        <v>1</v>
      </c>
      <c r="E8475" s="160">
        <v>45714</v>
      </c>
      <c r="F8475" s="160">
        <v>45715</v>
      </c>
      <c r="G8475" s="160"/>
      <c r="H8475" s="160"/>
    </row>
    <row r="8476" spans="2:8">
      <c r="B8476" t="s">
        <v>4162</v>
      </c>
      <c r="C8476" t="s">
        <v>6909</v>
      </c>
      <c r="D8476">
        <v>1</v>
      </c>
      <c r="E8476" s="160">
        <v>45717</v>
      </c>
      <c r="F8476" s="160">
        <v>45718</v>
      </c>
      <c r="G8476" s="160"/>
      <c r="H8476" s="160"/>
    </row>
    <row r="8477" spans="2:8">
      <c r="B8477" t="s">
        <v>11785</v>
      </c>
      <c r="C8477" t="s">
        <v>8428</v>
      </c>
      <c r="D8477">
        <v>1</v>
      </c>
      <c r="E8477" s="160">
        <v>45696</v>
      </c>
      <c r="F8477" s="160">
        <v>45697</v>
      </c>
      <c r="G8477" s="160">
        <v>45889</v>
      </c>
      <c r="H8477" s="160">
        <v>45890</v>
      </c>
    </row>
    <row r="8478" spans="2:8">
      <c r="B8478" t="s">
        <v>11786</v>
      </c>
      <c r="C8478" t="s">
        <v>7782</v>
      </c>
      <c r="D8478">
        <v>1</v>
      </c>
      <c r="E8478" s="160">
        <v>45698</v>
      </c>
      <c r="F8478" s="160">
        <v>45699</v>
      </c>
      <c r="G8478" s="160">
        <v>45892</v>
      </c>
      <c r="H8478" s="160">
        <v>45893</v>
      </c>
    </row>
    <row r="8479" spans="2:8">
      <c r="B8479" t="s">
        <v>11787</v>
      </c>
      <c r="C8479" t="s">
        <v>7783</v>
      </c>
      <c r="D8479">
        <v>1</v>
      </c>
      <c r="E8479" s="160">
        <v>45700</v>
      </c>
      <c r="F8479" s="160">
        <v>45701</v>
      </c>
      <c r="G8479" s="160"/>
      <c r="H8479" s="160"/>
    </row>
    <row r="8480" spans="2:8">
      <c r="B8480" t="s">
        <v>11788</v>
      </c>
      <c r="C8480" t="s">
        <v>7784</v>
      </c>
      <c r="D8480">
        <v>1</v>
      </c>
      <c r="E8480" s="160">
        <v>45703</v>
      </c>
      <c r="F8480" s="160">
        <v>45704</v>
      </c>
      <c r="G8480" s="160"/>
      <c r="H8480" s="160"/>
    </row>
    <row r="8481" spans="2:8">
      <c r="B8481" t="s">
        <v>11789</v>
      </c>
      <c r="C8481" t="s">
        <v>7785</v>
      </c>
      <c r="D8481">
        <v>1</v>
      </c>
      <c r="E8481" s="160">
        <v>45705</v>
      </c>
      <c r="F8481" s="160">
        <v>45706</v>
      </c>
      <c r="G8481" s="160"/>
      <c r="H8481" s="160"/>
    </row>
    <row r="8482" spans="2:8">
      <c r="B8482" t="s">
        <v>11790</v>
      </c>
      <c r="C8482" t="s">
        <v>8485</v>
      </c>
      <c r="D8482">
        <v>1</v>
      </c>
      <c r="E8482" s="160">
        <v>45698</v>
      </c>
      <c r="F8482" s="160">
        <v>45699</v>
      </c>
      <c r="G8482" s="160">
        <v>45892</v>
      </c>
      <c r="H8482" s="160">
        <v>45893</v>
      </c>
    </row>
    <row r="8483" spans="2:8">
      <c r="B8483" t="s">
        <v>11791</v>
      </c>
      <c r="C8483" t="s">
        <v>8324</v>
      </c>
      <c r="D8483">
        <v>1</v>
      </c>
      <c r="E8483" s="160">
        <v>45700</v>
      </c>
      <c r="F8483" s="160">
        <v>45701</v>
      </c>
      <c r="G8483" s="160"/>
      <c r="H8483" s="160"/>
    </row>
    <row r="8484" spans="2:8">
      <c r="B8484" t="s">
        <v>11792</v>
      </c>
      <c r="C8484" t="s">
        <v>8325</v>
      </c>
      <c r="D8484">
        <v>1</v>
      </c>
      <c r="E8484" s="160">
        <v>45703</v>
      </c>
      <c r="F8484" s="160">
        <v>45704</v>
      </c>
      <c r="G8484" s="160"/>
      <c r="H8484" s="160"/>
    </row>
    <row r="8485" spans="2:8">
      <c r="B8485" t="s">
        <v>11793</v>
      </c>
      <c r="C8485" t="s">
        <v>8326</v>
      </c>
      <c r="D8485">
        <v>1</v>
      </c>
      <c r="E8485" s="160">
        <v>45705</v>
      </c>
      <c r="F8485" s="160">
        <v>45706</v>
      </c>
      <c r="G8485" s="160"/>
      <c r="H8485" s="160"/>
    </row>
    <row r="8486" spans="2:8">
      <c r="B8486" t="s">
        <v>11794</v>
      </c>
      <c r="C8486" t="s">
        <v>8327</v>
      </c>
      <c r="D8486">
        <v>1</v>
      </c>
      <c r="E8486" s="160">
        <v>45707</v>
      </c>
      <c r="F8486" s="160">
        <v>45708</v>
      </c>
      <c r="G8486" s="160"/>
      <c r="H8486" s="160"/>
    </row>
    <row r="8487" spans="2:8">
      <c r="B8487" t="s">
        <v>4504</v>
      </c>
      <c r="C8487" t="s">
        <v>4505</v>
      </c>
      <c r="D8487">
        <v>1</v>
      </c>
      <c r="E8487" s="160">
        <v>45700</v>
      </c>
      <c r="F8487" s="160">
        <v>45701</v>
      </c>
      <c r="G8487" s="160"/>
      <c r="H8487" s="160"/>
    </row>
    <row r="8488" spans="2:8">
      <c r="B8488" t="s">
        <v>4516</v>
      </c>
      <c r="C8488" t="s">
        <v>6910</v>
      </c>
      <c r="D8488">
        <v>1</v>
      </c>
      <c r="E8488" s="160">
        <v>45703</v>
      </c>
      <c r="F8488" s="160">
        <v>45704</v>
      </c>
      <c r="G8488" s="160"/>
      <c r="H8488" s="160"/>
    </row>
    <row r="8489" spans="2:8" ht="14.45" customHeight="1">
      <c r="B8489" t="s">
        <v>4523</v>
      </c>
      <c r="C8489" t="s">
        <v>6911</v>
      </c>
      <c r="D8489">
        <v>1</v>
      </c>
      <c r="E8489" s="160">
        <v>45705</v>
      </c>
      <c r="F8489" s="160">
        <v>45706</v>
      </c>
      <c r="G8489" s="160"/>
      <c r="H8489" s="160"/>
    </row>
    <row r="8490" spans="2:8" ht="14.45" customHeight="1">
      <c r="B8490" t="s">
        <v>4534</v>
      </c>
      <c r="C8490" t="s">
        <v>4535</v>
      </c>
      <c r="D8490">
        <v>1</v>
      </c>
      <c r="E8490" s="160">
        <v>45707</v>
      </c>
      <c r="F8490" s="160">
        <v>45708</v>
      </c>
      <c r="G8490" s="160"/>
      <c r="H8490" s="160"/>
    </row>
    <row r="8491" spans="2:8" ht="14.45" customHeight="1">
      <c r="B8491" t="s">
        <v>4517</v>
      </c>
      <c r="C8491" t="s">
        <v>4518</v>
      </c>
      <c r="D8491">
        <v>1</v>
      </c>
      <c r="E8491" s="160">
        <v>45703</v>
      </c>
      <c r="F8491" s="160">
        <v>45704</v>
      </c>
      <c r="G8491" s="160"/>
      <c r="H8491" s="160"/>
    </row>
    <row r="8492" spans="2:8" ht="14.45" customHeight="1">
      <c r="B8492" t="s">
        <v>4524</v>
      </c>
      <c r="C8492" t="s">
        <v>6912</v>
      </c>
      <c r="D8492">
        <v>1</v>
      </c>
      <c r="E8492" s="160">
        <v>45705</v>
      </c>
      <c r="F8492" s="160">
        <v>45706</v>
      </c>
      <c r="G8492" s="160"/>
      <c r="H8492" s="160"/>
    </row>
    <row r="8493" spans="2:8" ht="14.45" customHeight="1">
      <c r="B8493" t="s">
        <v>4536</v>
      </c>
      <c r="C8493" t="s">
        <v>6913</v>
      </c>
      <c r="D8493">
        <v>1</v>
      </c>
      <c r="E8493" s="160">
        <v>45707</v>
      </c>
      <c r="F8493" s="160">
        <v>45708</v>
      </c>
      <c r="G8493" s="160"/>
      <c r="H8493" s="160"/>
    </row>
    <row r="8494" spans="2:8" ht="14.45" customHeight="1">
      <c r="B8494" t="s">
        <v>4552</v>
      </c>
      <c r="C8494" t="s">
        <v>4553</v>
      </c>
      <c r="D8494">
        <v>1</v>
      </c>
      <c r="E8494" s="160">
        <v>45710</v>
      </c>
      <c r="F8494" s="160">
        <v>45711</v>
      </c>
      <c r="G8494" s="160"/>
      <c r="H8494" s="160"/>
    </row>
    <row r="8495" spans="2:8" ht="14.45" customHeight="1">
      <c r="B8495" t="s">
        <v>11795</v>
      </c>
      <c r="C8495" t="s">
        <v>7791</v>
      </c>
      <c r="D8495">
        <v>1</v>
      </c>
      <c r="E8495" s="160">
        <v>45719</v>
      </c>
      <c r="F8495" s="160">
        <v>45720</v>
      </c>
      <c r="G8495" s="160"/>
      <c r="H8495" s="160"/>
    </row>
    <row r="8496" spans="2:8" ht="14.45" customHeight="1">
      <c r="B8496" t="s">
        <v>11796</v>
      </c>
      <c r="C8496" t="s">
        <v>7792</v>
      </c>
      <c r="D8496">
        <v>1</v>
      </c>
      <c r="E8496" s="160">
        <v>45721</v>
      </c>
      <c r="F8496" s="160">
        <v>45722</v>
      </c>
      <c r="G8496" s="160"/>
      <c r="H8496" s="160"/>
    </row>
    <row r="8497" spans="2:8" ht="14.45" customHeight="1">
      <c r="B8497" t="s">
        <v>11797</v>
      </c>
      <c r="C8497" t="s">
        <v>7793</v>
      </c>
      <c r="D8497">
        <v>1</v>
      </c>
      <c r="E8497" s="160">
        <v>45724</v>
      </c>
      <c r="F8497" s="160">
        <v>45725</v>
      </c>
      <c r="G8497" s="160"/>
      <c r="H8497" s="160"/>
    </row>
    <row r="8498" spans="2:8" ht="14.45" customHeight="1">
      <c r="B8498" t="s">
        <v>11798</v>
      </c>
      <c r="C8498" t="s">
        <v>7794</v>
      </c>
      <c r="D8498">
        <v>1</v>
      </c>
      <c r="E8498" s="160">
        <v>45726</v>
      </c>
      <c r="F8498" s="160">
        <v>45727</v>
      </c>
      <c r="G8498" s="160"/>
      <c r="H8498" s="160"/>
    </row>
    <row r="8499" spans="2:8" ht="14.45" customHeight="1">
      <c r="B8499" t="s">
        <v>11799</v>
      </c>
      <c r="C8499" t="s">
        <v>7795</v>
      </c>
      <c r="D8499">
        <v>1</v>
      </c>
      <c r="E8499" s="160">
        <v>45731</v>
      </c>
      <c r="F8499" s="160">
        <v>45732</v>
      </c>
      <c r="G8499" s="160"/>
      <c r="H8499" s="160"/>
    </row>
    <row r="8500" spans="2:8" ht="14.45" customHeight="1">
      <c r="B8500" t="s">
        <v>11800</v>
      </c>
      <c r="C8500" t="s">
        <v>7796</v>
      </c>
      <c r="D8500">
        <v>1</v>
      </c>
      <c r="E8500" s="160">
        <v>45721</v>
      </c>
      <c r="F8500" s="160">
        <v>45722</v>
      </c>
      <c r="G8500" s="160">
        <v>45752</v>
      </c>
      <c r="H8500" s="160">
        <v>45769</v>
      </c>
    </row>
    <row r="8501" spans="2:8" ht="14.45" customHeight="1">
      <c r="B8501" t="s">
        <v>11801</v>
      </c>
      <c r="C8501" t="s">
        <v>7797</v>
      </c>
      <c r="D8501">
        <v>1</v>
      </c>
      <c r="E8501" s="160">
        <v>45724</v>
      </c>
      <c r="F8501" s="160">
        <v>45725</v>
      </c>
      <c r="G8501" s="160">
        <v>45757</v>
      </c>
      <c r="H8501" s="160">
        <v>45775</v>
      </c>
    </row>
    <row r="8502" spans="2:8" ht="14.45" customHeight="1">
      <c r="B8502" t="s">
        <v>11802</v>
      </c>
      <c r="C8502" t="s">
        <v>7798</v>
      </c>
      <c r="D8502">
        <v>1</v>
      </c>
      <c r="E8502" s="160">
        <v>45726</v>
      </c>
      <c r="F8502" s="160">
        <v>45728</v>
      </c>
      <c r="G8502" s="160">
        <v>45773</v>
      </c>
      <c r="H8502" s="160">
        <v>45827</v>
      </c>
    </row>
    <row r="8503" spans="2:8" ht="14.45" customHeight="1">
      <c r="B8503" t="s">
        <v>11803</v>
      </c>
      <c r="C8503" t="s">
        <v>7799</v>
      </c>
      <c r="D8503">
        <v>1</v>
      </c>
      <c r="E8503" s="160">
        <v>45729</v>
      </c>
      <c r="F8503" s="160">
        <v>45731</v>
      </c>
      <c r="G8503" s="160">
        <v>45787</v>
      </c>
      <c r="H8503" s="160">
        <v>45841</v>
      </c>
    </row>
    <row r="8504" spans="2:8" ht="14.45" customHeight="1">
      <c r="B8504" t="s">
        <v>11804</v>
      </c>
      <c r="C8504" t="s">
        <v>7800</v>
      </c>
      <c r="D8504">
        <v>1</v>
      </c>
      <c r="E8504" s="160">
        <v>45732</v>
      </c>
      <c r="F8504" s="160">
        <v>45733</v>
      </c>
      <c r="G8504" s="160">
        <v>45820</v>
      </c>
      <c r="H8504" s="160">
        <v>45838</v>
      </c>
    </row>
    <row r="8505" spans="2:8" ht="14.45" customHeight="1">
      <c r="B8505" t="s">
        <v>11805</v>
      </c>
      <c r="C8505" t="s">
        <v>7801</v>
      </c>
      <c r="D8505">
        <v>1</v>
      </c>
      <c r="E8505" s="160">
        <v>45726</v>
      </c>
      <c r="F8505" s="160">
        <v>45727</v>
      </c>
      <c r="G8505" s="160"/>
      <c r="H8505" s="160"/>
    </row>
    <row r="8506" spans="2:8">
      <c r="B8506" t="s">
        <v>11806</v>
      </c>
      <c r="C8506" t="s">
        <v>7802</v>
      </c>
      <c r="D8506">
        <v>1</v>
      </c>
      <c r="E8506" s="160">
        <v>45728</v>
      </c>
      <c r="F8506" s="160">
        <v>45729</v>
      </c>
      <c r="G8506" s="160"/>
      <c r="H8506" s="160"/>
    </row>
    <row r="8507" spans="2:8" ht="14.45" customHeight="1">
      <c r="B8507" t="s">
        <v>11807</v>
      </c>
      <c r="C8507" t="s">
        <v>8328</v>
      </c>
      <c r="D8507">
        <v>1</v>
      </c>
      <c r="E8507" s="160">
        <v>45726</v>
      </c>
      <c r="F8507" s="160">
        <v>45727</v>
      </c>
      <c r="G8507" s="160"/>
      <c r="H8507" s="160"/>
    </row>
    <row r="8508" spans="2:8" ht="14.45" customHeight="1">
      <c r="B8508" t="s">
        <v>11808</v>
      </c>
      <c r="C8508" t="s">
        <v>8329</v>
      </c>
      <c r="D8508">
        <v>1</v>
      </c>
      <c r="E8508" s="160">
        <v>45728</v>
      </c>
      <c r="F8508" s="160">
        <v>45729</v>
      </c>
      <c r="G8508" s="160"/>
      <c r="H8508" s="160"/>
    </row>
    <row r="8509" spans="2:8" ht="14.45" customHeight="1">
      <c r="B8509" t="s">
        <v>11809</v>
      </c>
      <c r="C8509" t="s">
        <v>8486</v>
      </c>
      <c r="D8509">
        <v>1</v>
      </c>
      <c r="E8509" s="160">
        <v>45719</v>
      </c>
      <c r="F8509" s="160">
        <v>45720</v>
      </c>
      <c r="G8509" s="160"/>
      <c r="H8509" s="160"/>
    </row>
    <row r="8510" spans="2:8" ht="14.45" customHeight="1">
      <c r="B8510" t="s">
        <v>11810</v>
      </c>
      <c r="C8510" t="s">
        <v>8330</v>
      </c>
      <c r="D8510">
        <v>1</v>
      </c>
      <c r="E8510" s="160">
        <v>45721</v>
      </c>
      <c r="F8510" s="160">
        <v>45722</v>
      </c>
      <c r="G8510" s="160"/>
      <c r="H8510" s="160"/>
    </row>
    <row r="8511" spans="2:8">
      <c r="B8511" t="s">
        <v>11811</v>
      </c>
      <c r="C8511" t="s">
        <v>8331</v>
      </c>
      <c r="D8511">
        <v>1</v>
      </c>
      <c r="E8511" s="160">
        <v>45724</v>
      </c>
      <c r="F8511" s="160">
        <v>45725</v>
      </c>
      <c r="G8511" s="160"/>
      <c r="H8511" s="160"/>
    </row>
    <row r="8512" spans="2:8">
      <c r="B8512" t="s">
        <v>11812</v>
      </c>
      <c r="C8512" t="s">
        <v>8332</v>
      </c>
      <c r="D8512">
        <v>1</v>
      </c>
      <c r="E8512" s="160">
        <v>45731</v>
      </c>
      <c r="F8512" s="160">
        <v>45732</v>
      </c>
      <c r="G8512" s="160"/>
      <c r="H8512" s="160"/>
    </row>
    <row r="8513" spans="2:8" ht="14.45" customHeight="1">
      <c r="B8513" t="s">
        <v>11813</v>
      </c>
      <c r="C8513" t="s">
        <v>7786</v>
      </c>
      <c r="D8513">
        <v>1</v>
      </c>
      <c r="E8513" s="160">
        <v>45734</v>
      </c>
      <c r="F8513" s="160">
        <v>45735</v>
      </c>
      <c r="G8513" s="160"/>
      <c r="H8513" s="160"/>
    </row>
    <row r="8514" spans="2:8">
      <c r="B8514" t="s">
        <v>11814</v>
      </c>
      <c r="C8514" t="s">
        <v>7787</v>
      </c>
      <c r="D8514">
        <v>1</v>
      </c>
      <c r="E8514" s="160">
        <v>45736</v>
      </c>
      <c r="F8514" s="160">
        <v>45738</v>
      </c>
      <c r="G8514" s="160"/>
      <c r="H8514" s="160"/>
    </row>
    <row r="8515" spans="2:8" ht="14.45" customHeight="1">
      <c r="B8515" t="s">
        <v>11815</v>
      </c>
      <c r="C8515" t="s">
        <v>7788</v>
      </c>
      <c r="D8515">
        <v>1</v>
      </c>
      <c r="E8515" s="160">
        <v>45739</v>
      </c>
      <c r="F8515" s="160">
        <v>45740</v>
      </c>
      <c r="G8515" s="160"/>
      <c r="H8515" s="160"/>
    </row>
    <row r="8516" spans="2:8">
      <c r="B8516" t="s">
        <v>11816</v>
      </c>
      <c r="C8516" t="s">
        <v>7789</v>
      </c>
      <c r="D8516">
        <v>1</v>
      </c>
      <c r="E8516" s="160">
        <v>45741</v>
      </c>
      <c r="F8516" s="160">
        <v>45742</v>
      </c>
      <c r="G8516" s="160"/>
      <c r="H8516" s="160"/>
    </row>
    <row r="8517" spans="2:8" ht="14.45" customHeight="1">
      <c r="B8517" t="s">
        <v>11817</v>
      </c>
      <c r="C8517" t="s">
        <v>7790</v>
      </c>
      <c r="D8517">
        <v>1</v>
      </c>
      <c r="E8517" s="160">
        <v>45743</v>
      </c>
      <c r="F8517" s="160">
        <v>45745</v>
      </c>
      <c r="G8517" s="160"/>
      <c r="H8517" s="160"/>
    </row>
    <row r="8518" spans="2:8">
      <c r="B8518" t="s">
        <v>4627</v>
      </c>
      <c r="C8518" t="s">
        <v>4628</v>
      </c>
      <c r="D8518">
        <v>1</v>
      </c>
      <c r="E8518" s="160">
        <v>45736</v>
      </c>
      <c r="F8518" s="160">
        <v>45738</v>
      </c>
      <c r="G8518" s="160"/>
      <c r="H8518" s="160"/>
    </row>
    <row r="8519" spans="2:8">
      <c r="B8519" t="s">
        <v>4629</v>
      </c>
      <c r="C8519" t="s">
        <v>4630</v>
      </c>
      <c r="D8519">
        <v>1</v>
      </c>
      <c r="E8519" s="160">
        <v>45739</v>
      </c>
      <c r="F8519" s="160">
        <v>45740</v>
      </c>
      <c r="G8519" s="160"/>
      <c r="H8519" s="160"/>
    </row>
    <row r="8520" spans="2:8">
      <c r="B8520" t="s">
        <v>4631</v>
      </c>
      <c r="C8520" t="s">
        <v>4632</v>
      </c>
      <c r="D8520">
        <v>1</v>
      </c>
      <c r="E8520" s="160">
        <v>45741</v>
      </c>
      <c r="F8520" s="160">
        <v>45742</v>
      </c>
      <c r="G8520" s="160"/>
      <c r="H8520" s="160"/>
    </row>
    <row r="8521" spans="2:8">
      <c r="B8521" t="s">
        <v>1078</v>
      </c>
      <c r="C8521" t="s">
        <v>1079</v>
      </c>
      <c r="D8521">
        <v>1</v>
      </c>
      <c r="E8521" s="160">
        <v>45540</v>
      </c>
      <c r="F8521" s="160">
        <v>45545</v>
      </c>
      <c r="G8521" s="160">
        <v>45586</v>
      </c>
      <c r="H8521" s="160">
        <v>45629</v>
      </c>
    </row>
    <row r="8522" spans="2:8">
      <c r="B8522" t="s">
        <v>2024</v>
      </c>
      <c r="C8522" t="s">
        <v>2025</v>
      </c>
      <c r="D8522">
        <v>1</v>
      </c>
      <c r="E8522" s="160">
        <v>45503</v>
      </c>
      <c r="F8522" s="160"/>
      <c r="G8522" s="160">
        <v>45787</v>
      </c>
      <c r="H8522" s="160"/>
    </row>
    <row r="8523" spans="2:8">
      <c r="B8523" t="s">
        <v>4569</v>
      </c>
      <c r="C8523" t="s">
        <v>4570</v>
      </c>
      <c r="D8523">
        <v>1</v>
      </c>
      <c r="E8523" s="160"/>
      <c r="F8523" s="160">
        <v>45795</v>
      </c>
      <c r="G8523" s="160"/>
      <c r="H8523" s="160"/>
    </row>
    <row r="8524" spans="2:8">
      <c r="B8524" t="s">
        <v>791</v>
      </c>
      <c r="C8524" t="s">
        <v>792</v>
      </c>
      <c r="D8524">
        <v>1</v>
      </c>
      <c r="E8524" s="160">
        <v>45503</v>
      </c>
      <c r="F8524" s="160"/>
      <c r="G8524" s="160">
        <v>45502</v>
      </c>
      <c r="H8524" s="160"/>
    </row>
    <row r="8525" spans="2:8">
      <c r="B8525" t="s">
        <v>809</v>
      </c>
      <c r="C8525" t="s">
        <v>810</v>
      </c>
      <c r="D8525">
        <v>1</v>
      </c>
      <c r="E8525" s="160">
        <v>45503</v>
      </c>
      <c r="F8525" s="160"/>
      <c r="G8525" s="160">
        <v>45502</v>
      </c>
      <c r="H8525" s="160"/>
    </row>
    <row r="8526" spans="2:8">
      <c r="B8526" t="s">
        <v>1074</v>
      </c>
      <c r="C8526" t="s">
        <v>1075</v>
      </c>
      <c r="D8526">
        <v>1</v>
      </c>
      <c r="E8526" s="160"/>
      <c r="F8526" s="160">
        <v>45539</v>
      </c>
      <c r="G8526" s="160"/>
      <c r="H8526" s="160">
        <v>45591</v>
      </c>
    </row>
    <row r="8527" spans="2:8">
      <c r="B8527" t="s">
        <v>1076</v>
      </c>
      <c r="C8527" t="s">
        <v>1077</v>
      </c>
      <c r="D8527">
        <v>1</v>
      </c>
      <c r="E8527" s="160"/>
      <c r="F8527" s="160">
        <v>45503</v>
      </c>
      <c r="G8527" s="160"/>
      <c r="H8527" s="160">
        <v>45586</v>
      </c>
    </row>
    <row r="8528" spans="2:8">
      <c r="B8528" t="s">
        <v>1362</v>
      </c>
      <c r="C8528" t="s">
        <v>1363</v>
      </c>
      <c r="D8528">
        <v>1</v>
      </c>
      <c r="E8528" s="160"/>
      <c r="F8528" s="160">
        <v>45503</v>
      </c>
      <c r="G8528" s="160"/>
      <c r="H8528" s="160">
        <v>45864</v>
      </c>
    </row>
    <row r="8529" spans="2:8">
      <c r="B8529" t="s">
        <v>793</v>
      </c>
      <c r="C8529" t="s">
        <v>11821</v>
      </c>
      <c r="D8529">
        <v>1</v>
      </c>
      <c r="E8529" s="160">
        <v>45503</v>
      </c>
      <c r="F8529" s="160">
        <v>45535</v>
      </c>
      <c r="G8529" s="160">
        <v>45536</v>
      </c>
      <c r="H8529" s="160">
        <v>45797</v>
      </c>
    </row>
    <row r="8530" spans="2:8">
      <c r="B8530" t="s">
        <v>794</v>
      </c>
      <c r="C8530" t="s">
        <v>11822</v>
      </c>
      <c r="D8530">
        <v>1</v>
      </c>
      <c r="E8530" s="160">
        <v>45503</v>
      </c>
      <c r="F8530" s="160">
        <v>45516</v>
      </c>
      <c r="G8530" s="160">
        <v>45525</v>
      </c>
      <c r="H8530" s="160">
        <v>45637</v>
      </c>
    </row>
    <row r="8531" spans="2:8">
      <c r="B8531" t="s">
        <v>819</v>
      </c>
      <c r="C8531" t="s">
        <v>820</v>
      </c>
      <c r="D8531">
        <v>1</v>
      </c>
      <c r="E8531" s="160">
        <v>45503</v>
      </c>
      <c r="F8531" s="160">
        <v>45507</v>
      </c>
      <c r="G8531" s="160">
        <v>45553</v>
      </c>
      <c r="H8531" s="160">
        <v>45591</v>
      </c>
    </row>
    <row r="8532" spans="2:8">
      <c r="B8532" t="s">
        <v>795</v>
      </c>
      <c r="C8532" t="s">
        <v>796</v>
      </c>
      <c r="D8532">
        <v>1</v>
      </c>
      <c r="E8532" s="160">
        <v>45503</v>
      </c>
      <c r="F8532" s="160">
        <v>45535</v>
      </c>
      <c r="G8532" s="160">
        <v>45542</v>
      </c>
      <c r="H8532" s="160">
        <v>45803</v>
      </c>
    </row>
    <row r="8533" spans="2:8">
      <c r="B8533" t="s">
        <v>823</v>
      </c>
      <c r="C8533" t="s">
        <v>824</v>
      </c>
      <c r="D8533">
        <v>1</v>
      </c>
      <c r="E8533" s="160">
        <v>45503</v>
      </c>
      <c r="F8533" s="160">
        <v>45507</v>
      </c>
      <c r="G8533" s="160">
        <v>45542</v>
      </c>
      <c r="H8533" s="160">
        <v>45579</v>
      </c>
    </row>
    <row r="8534" spans="2:8">
      <c r="B8534" t="s">
        <v>827</v>
      </c>
      <c r="C8534" t="s">
        <v>828</v>
      </c>
      <c r="D8534">
        <v>1</v>
      </c>
      <c r="E8534" s="160">
        <v>45503</v>
      </c>
      <c r="F8534" s="160">
        <v>45511</v>
      </c>
      <c r="G8534" s="160">
        <v>45557</v>
      </c>
      <c r="H8534" s="160">
        <v>45631</v>
      </c>
    </row>
    <row r="8535" spans="2:8">
      <c r="B8535" t="s">
        <v>1287</v>
      </c>
      <c r="C8535" t="s">
        <v>1288</v>
      </c>
      <c r="D8535">
        <v>1</v>
      </c>
      <c r="E8535" s="160">
        <v>45503</v>
      </c>
      <c r="F8535" s="160"/>
      <c r="G8535" s="160">
        <v>45619</v>
      </c>
      <c r="H8535" s="160"/>
    </row>
    <row r="8536" spans="2:8">
      <c r="B8536" t="s">
        <v>855</v>
      </c>
      <c r="C8536" t="s">
        <v>856</v>
      </c>
      <c r="D8536">
        <v>1</v>
      </c>
      <c r="E8536" s="160">
        <v>45503</v>
      </c>
      <c r="F8536" s="160">
        <v>45509</v>
      </c>
      <c r="G8536" s="160">
        <v>45551</v>
      </c>
      <c r="H8536" s="160">
        <v>45607</v>
      </c>
    </row>
    <row r="8537" spans="2:8" ht="14.45" customHeight="1">
      <c r="B8537" t="s">
        <v>911</v>
      </c>
      <c r="C8537" t="s">
        <v>912</v>
      </c>
      <c r="D8537">
        <v>1</v>
      </c>
      <c r="E8537" s="160">
        <v>45503</v>
      </c>
      <c r="F8537" s="160">
        <v>45516</v>
      </c>
      <c r="G8537" s="160">
        <v>45575</v>
      </c>
      <c r="H8537" s="160">
        <v>45686</v>
      </c>
    </row>
    <row r="8538" spans="2:8" ht="14.45" customHeight="1">
      <c r="B8538" t="s">
        <v>1080</v>
      </c>
      <c r="C8538" t="s">
        <v>1081</v>
      </c>
      <c r="D8538">
        <v>1</v>
      </c>
      <c r="E8538" s="160">
        <v>45503</v>
      </c>
      <c r="F8538" s="160">
        <v>45509</v>
      </c>
      <c r="G8538" s="160">
        <v>45551</v>
      </c>
      <c r="H8538" s="160">
        <v>45607</v>
      </c>
    </row>
    <row r="8539" spans="2:8" ht="14.45" customHeight="1">
      <c r="B8539" t="s">
        <v>843</v>
      </c>
      <c r="C8539" t="s">
        <v>11823</v>
      </c>
      <c r="D8539">
        <v>1</v>
      </c>
      <c r="E8539" s="160">
        <v>45503</v>
      </c>
      <c r="F8539" s="160">
        <v>45509</v>
      </c>
      <c r="G8539" s="160">
        <v>45560</v>
      </c>
      <c r="H8539" s="160">
        <v>45615</v>
      </c>
    </row>
    <row r="8540" spans="2:8" ht="14.45" customHeight="1">
      <c r="B8540" t="s">
        <v>1082</v>
      </c>
      <c r="C8540" t="s">
        <v>11824</v>
      </c>
      <c r="D8540">
        <v>1</v>
      </c>
      <c r="E8540" s="160">
        <v>45503</v>
      </c>
      <c r="F8540" s="160">
        <v>45509</v>
      </c>
      <c r="G8540" s="160">
        <v>45560</v>
      </c>
      <c r="H8540" s="160">
        <v>45615</v>
      </c>
    </row>
    <row r="8541" spans="2:8" ht="14.45" customHeight="1">
      <c r="B8541" t="s">
        <v>844</v>
      </c>
      <c r="C8541" t="s">
        <v>845</v>
      </c>
      <c r="D8541">
        <v>1</v>
      </c>
      <c r="E8541" s="160">
        <v>45503</v>
      </c>
      <c r="F8541" s="160">
        <v>45509</v>
      </c>
      <c r="G8541" s="160">
        <v>45585</v>
      </c>
      <c r="H8541" s="160">
        <v>45640</v>
      </c>
    </row>
    <row r="8542" spans="2:8" ht="14.45" customHeight="1">
      <c r="B8542" t="s">
        <v>868</v>
      </c>
      <c r="C8542" t="s">
        <v>869</v>
      </c>
      <c r="D8542">
        <v>1</v>
      </c>
      <c r="E8542" s="160">
        <v>45503</v>
      </c>
      <c r="F8542" s="160">
        <v>45509</v>
      </c>
      <c r="G8542" s="160">
        <v>45580</v>
      </c>
      <c r="H8542" s="160">
        <v>45635</v>
      </c>
    </row>
    <row r="8543" spans="2:8" ht="14.45" customHeight="1">
      <c r="B8543" t="s">
        <v>887</v>
      </c>
      <c r="C8543" t="s">
        <v>888</v>
      </c>
      <c r="D8543">
        <v>1</v>
      </c>
      <c r="E8543" s="160">
        <v>45503</v>
      </c>
      <c r="F8543" s="160">
        <v>45509</v>
      </c>
      <c r="G8543" s="160">
        <v>45580</v>
      </c>
      <c r="H8543" s="160">
        <v>45635</v>
      </c>
    </row>
    <row r="8544" spans="2:8" ht="14.45" customHeight="1">
      <c r="B8544" t="s">
        <v>913</v>
      </c>
      <c r="C8544" t="s">
        <v>914</v>
      </c>
      <c r="D8544">
        <v>1</v>
      </c>
      <c r="E8544" s="160">
        <v>45503</v>
      </c>
      <c r="F8544" s="160">
        <v>45509</v>
      </c>
      <c r="G8544" s="160">
        <v>45567</v>
      </c>
      <c r="H8544" s="160">
        <v>45622</v>
      </c>
    </row>
    <row r="8545" spans="2:8" ht="14.45" customHeight="1">
      <c r="B8545" t="s">
        <v>915</v>
      </c>
      <c r="C8545" t="s">
        <v>916</v>
      </c>
      <c r="D8545">
        <v>1</v>
      </c>
      <c r="E8545" s="160">
        <v>45503</v>
      </c>
      <c r="F8545" s="160">
        <v>45509</v>
      </c>
      <c r="G8545" s="160">
        <v>45567</v>
      </c>
      <c r="H8545" s="160">
        <v>45622</v>
      </c>
    </row>
    <row r="8546" spans="2:8" ht="14.45" customHeight="1">
      <c r="B8546" t="s">
        <v>881</v>
      </c>
      <c r="C8546" t="s">
        <v>882</v>
      </c>
      <c r="D8546">
        <v>1</v>
      </c>
      <c r="E8546" s="160">
        <v>45510</v>
      </c>
      <c r="F8546" s="160">
        <v>45523</v>
      </c>
      <c r="G8546" s="160">
        <v>45565</v>
      </c>
      <c r="H8546" s="160">
        <v>45676</v>
      </c>
    </row>
    <row r="8547" spans="2:8" ht="14.45" customHeight="1">
      <c r="B8547" t="s">
        <v>919</v>
      </c>
      <c r="C8547" t="s">
        <v>920</v>
      </c>
      <c r="D8547">
        <v>1</v>
      </c>
      <c r="E8547" s="160">
        <v>45517</v>
      </c>
      <c r="F8547" s="160">
        <v>45530</v>
      </c>
      <c r="G8547" s="160">
        <v>45586</v>
      </c>
      <c r="H8547" s="160">
        <v>45697</v>
      </c>
    </row>
    <row r="8548" spans="2:8" ht="14.45" customHeight="1">
      <c r="B8548" t="s">
        <v>1106</v>
      </c>
      <c r="C8548" t="s">
        <v>1107</v>
      </c>
      <c r="D8548">
        <v>1</v>
      </c>
      <c r="E8548" s="160">
        <v>45510</v>
      </c>
      <c r="F8548" s="160">
        <v>45523</v>
      </c>
      <c r="G8548" s="160">
        <v>45552</v>
      </c>
      <c r="H8548" s="160">
        <v>45664</v>
      </c>
    </row>
    <row r="8549" spans="2:8" ht="14.45" customHeight="1">
      <c r="B8549" t="s">
        <v>861</v>
      </c>
      <c r="C8549" t="s">
        <v>11825</v>
      </c>
      <c r="D8549">
        <v>1</v>
      </c>
      <c r="E8549" s="160">
        <v>45510</v>
      </c>
      <c r="F8549" s="160">
        <v>45523</v>
      </c>
      <c r="G8549" s="160">
        <v>45586</v>
      </c>
      <c r="H8549" s="160">
        <v>45697</v>
      </c>
    </row>
    <row r="8550" spans="2:8" ht="14.45" customHeight="1">
      <c r="B8550" t="s">
        <v>1108</v>
      </c>
      <c r="C8550" t="s">
        <v>11826</v>
      </c>
      <c r="D8550">
        <v>1</v>
      </c>
      <c r="E8550" s="160">
        <v>45510</v>
      </c>
      <c r="F8550" s="160">
        <v>45523</v>
      </c>
      <c r="G8550" s="160">
        <v>45586</v>
      </c>
      <c r="H8550" s="160">
        <v>45697</v>
      </c>
    </row>
    <row r="8551" spans="2:8" ht="14.45" customHeight="1">
      <c r="B8551" t="s">
        <v>1109</v>
      </c>
      <c r="C8551" t="s">
        <v>1110</v>
      </c>
      <c r="D8551">
        <v>1</v>
      </c>
      <c r="E8551" s="160">
        <v>45510</v>
      </c>
      <c r="F8551" s="160">
        <v>45523</v>
      </c>
      <c r="G8551" s="160">
        <v>45596</v>
      </c>
      <c r="H8551" s="160">
        <v>45707</v>
      </c>
    </row>
    <row r="8552" spans="2:8" ht="14.45" customHeight="1">
      <c r="B8552" t="s">
        <v>1171</v>
      </c>
      <c r="C8552" t="s">
        <v>1172</v>
      </c>
      <c r="D8552">
        <v>1</v>
      </c>
      <c r="E8552" s="160">
        <v>45510</v>
      </c>
      <c r="F8552" s="160">
        <v>45523</v>
      </c>
      <c r="G8552" s="160">
        <v>45590</v>
      </c>
      <c r="H8552" s="160">
        <v>45701</v>
      </c>
    </row>
    <row r="8553" spans="2:8" ht="14.45" customHeight="1">
      <c r="B8553" t="s">
        <v>1235</v>
      </c>
      <c r="C8553" t="s">
        <v>1236</v>
      </c>
      <c r="D8553">
        <v>1</v>
      </c>
      <c r="E8553" s="160">
        <v>45510</v>
      </c>
      <c r="F8553" s="160">
        <v>45523</v>
      </c>
      <c r="G8553" s="160">
        <v>45588</v>
      </c>
      <c r="H8553" s="160">
        <v>45699</v>
      </c>
    </row>
    <row r="8554" spans="2:8" ht="14.45" customHeight="1">
      <c r="B8554" t="s">
        <v>1279</v>
      </c>
      <c r="C8554" t="s">
        <v>1280</v>
      </c>
      <c r="D8554">
        <v>1</v>
      </c>
      <c r="E8554" s="160">
        <v>45510</v>
      </c>
      <c r="F8554" s="160">
        <v>45523</v>
      </c>
      <c r="G8554" s="160">
        <v>45589</v>
      </c>
      <c r="H8554" s="160">
        <v>45700</v>
      </c>
    </row>
    <row r="8555" spans="2:8" ht="14.45" customHeight="1">
      <c r="B8555" t="s">
        <v>1281</v>
      </c>
      <c r="C8555" t="s">
        <v>1282</v>
      </c>
      <c r="D8555">
        <v>1</v>
      </c>
      <c r="E8555" s="160">
        <v>45510</v>
      </c>
      <c r="F8555" s="160">
        <v>45523</v>
      </c>
      <c r="G8555" s="160">
        <v>45589</v>
      </c>
      <c r="H8555" s="160">
        <v>45700</v>
      </c>
    </row>
    <row r="8556" spans="2:8" ht="14.45" customHeight="1">
      <c r="B8556" t="s">
        <v>797</v>
      </c>
      <c r="C8556" t="s">
        <v>798</v>
      </c>
      <c r="D8556">
        <v>1</v>
      </c>
      <c r="E8556" s="160">
        <v>45503</v>
      </c>
      <c r="F8556" s="160">
        <v>45511</v>
      </c>
      <c r="G8556" s="160">
        <v>45524</v>
      </c>
      <c r="H8556" s="160">
        <v>45599</v>
      </c>
    </row>
    <row r="8557" spans="2:8" ht="14.45" customHeight="1">
      <c r="B8557" t="s">
        <v>813</v>
      </c>
      <c r="C8557" t="s">
        <v>814</v>
      </c>
      <c r="D8557">
        <v>1</v>
      </c>
      <c r="E8557" s="160">
        <v>45512</v>
      </c>
      <c r="F8557" s="160">
        <v>45525</v>
      </c>
      <c r="G8557" s="160">
        <v>45530</v>
      </c>
      <c r="H8557" s="160">
        <v>45642</v>
      </c>
    </row>
    <row r="8558" spans="2:8" ht="14.45" customHeight="1">
      <c r="B8558" t="s">
        <v>815</v>
      </c>
      <c r="C8558" t="s">
        <v>816</v>
      </c>
      <c r="D8558">
        <v>1</v>
      </c>
      <c r="E8558" s="160">
        <v>45503</v>
      </c>
      <c r="F8558" s="160">
        <v>45511</v>
      </c>
      <c r="G8558" s="160">
        <v>45511</v>
      </c>
      <c r="H8558" s="160">
        <v>45586</v>
      </c>
    </row>
    <row r="8559" spans="2:8" ht="14.45" customHeight="1">
      <c r="B8559" t="s">
        <v>829</v>
      </c>
      <c r="C8559" t="s">
        <v>830</v>
      </c>
      <c r="D8559">
        <v>1</v>
      </c>
      <c r="E8559" s="160">
        <v>45512</v>
      </c>
      <c r="F8559" s="160">
        <v>45525</v>
      </c>
      <c r="G8559" s="160">
        <v>45525</v>
      </c>
      <c r="H8559" s="160">
        <v>45637</v>
      </c>
    </row>
    <row r="8560" spans="2:8" ht="14.45" customHeight="1">
      <c r="B8560" t="s">
        <v>799</v>
      </c>
      <c r="C8560" t="s">
        <v>800</v>
      </c>
      <c r="D8560">
        <v>1</v>
      </c>
      <c r="E8560" s="160">
        <v>45503</v>
      </c>
      <c r="F8560" s="160">
        <v>45511</v>
      </c>
      <c r="G8560" s="160">
        <v>45532</v>
      </c>
      <c r="H8560" s="160">
        <v>45607</v>
      </c>
    </row>
    <row r="8561" spans="2:8" ht="14.45" customHeight="1">
      <c r="B8561" t="s">
        <v>1065</v>
      </c>
      <c r="C8561" t="s">
        <v>1066</v>
      </c>
      <c r="D8561">
        <v>1</v>
      </c>
      <c r="E8561" s="160">
        <v>45512</v>
      </c>
      <c r="F8561" s="160">
        <v>45525</v>
      </c>
      <c r="G8561" s="160">
        <v>45539</v>
      </c>
      <c r="H8561" s="160">
        <v>45651</v>
      </c>
    </row>
    <row r="8562" spans="2:8">
      <c r="B8562" t="s">
        <v>817</v>
      </c>
      <c r="C8562" t="s">
        <v>818</v>
      </c>
      <c r="D8562">
        <v>1</v>
      </c>
      <c r="E8562" s="160">
        <v>45503</v>
      </c>
      <c r="F8562" s="160">
        <v>45511</v>
      </c>
      <c r="G8562" s="160">
        <v>45519</v>
      </c>
      <c r="H8562" s="160">
        <v>45594</v>
      </c>
    </row>
    <row r="8563" spans="2:8" ht="14.45" customHeight="1">
      <c r="B8563" t="s">
        <v>831</v>
      </c>
      <c r="C8563" t="s">
        <v>832</v>
      </c>
      <c r="D8563">
        <v>1</v>
      </c>
      <c r="E8563" s="160">
        <v>45512</v>
      </c>
      <c r="F8563" s="160">
        <v>45525</v>
      </c>
      <c r="G8563" s="160">
        <v>45530</v>
      </c>
      <c r="H8563" s="160">
        <v>45642</v>
      </c>
    </row>
    <row r="8564" spans="2:8" ht="14.45" customHeight="1">
      <c r="B8564" t="s">
        <v>801</v>
      </c>
      <c r="C8564" t="s">
        <v>802</v>
      </c>
      <c r="D8564">
        <v>1</v>
      </c>
      <c r="E8564" s="160">
        <v>45503</v>
      </c>
      <c r="F8564" s="160">
        <v>45522</v>
      </c>
      <c r="G8564" s="160">
        <v>45502</v>
      </c>
      <c r="H8564" s="160">
        <v>45661</v>
      </c>
    </row>
    <row r="8565" spans="2:8" ht="14.45" customHeight="1">
      <c r="B8565" t="s">
        <v>825</v>
      </c>
      <c r="C8565" t="s">
        <v>826</v>
      </c>
      <c r="D8565">
        <v>1</v>
      </c>
      <c r="E8565" s="160">
        <v>45523</v>
      </c>
      <c r="F8565" s="160">
        <v>45536</v>
      </c>
      <c r="G8565" s="160">
        <v>45547</v>
      </c>
      <c r="H8565" s="160">
        <v>45659</v>
      </c>
    </row>
    <row r="8566" spans="2:8" ht="14.45" customHeight="1">
      <c r="B8566" t="s">
        <v>803</v>
      </c>
      <c r="C8566" t="s">
        <v>804</v>
      </c>
      <c r="D8566">
        <v>1</v>
      </c>
      <c r="E8566" s="160">
        <v>45503</v>
      </c>
      <c r="F8566" s="160">
        <v>45510</v>
      </c>
      <c r="G8566" s="160">
        <v>45553</v>
      </c>
      <c r="H8566" s="160">
        <v>45619</v>
      </c>
    </row>
    <row r="8567" spans="2:8" ht="14.45" customHeight="1">
      <c r="B8567" t="s">
        <v>1063</v>
      </c>
      <c r="C8567" t="s">
        <v>1064</v>
      </c>
      <c r="D8567">
        <v>1</v>
      </c>
      <c r="E8567" s="160">
        <v>45511</v>
      </c>
      <c r="F8567" s="160">
        <v>45524</v>
      </c>
      <c r="G8567" s="160">
        <v>45557</v>
      </c>
      <c r="H8567" s="160">
        <v>45669</v>
      </c>
    </row>
    <row r="8568" spans="2:8" ht="14.45" customHeight="1">
      <c r="B8568" t="s">
        <v>811</v>
      </c>
      <c r="C8568" t="s">
        <v>812</v>
      </c>
      <c r="D8568">
        <v>1</v>
      </c>
      <c r="E8568" s="160">
        <v>45503</v>
      </c>
      <c r="F8568" s="160">
        <v>45510</v>
      </c>
      <c r="G8568" s="160">
        <v>45537</v>
      </c>
      <c r="H8568" s="160">
        <v>45602</v>
      </c>
    </row>
    <row r="8569" spans="2:8" ht="14.45" customHeight="1">
      <c r="B8569" t="s">
        <v>1068</v>
      </c>
      <c r="C8569" t="s">
        <v>1069</v>
      </c>
      <c r="D8569">
        <v>1</v>
      </c>
      <c r="E8569" s="160">
        <v>45511</v>
      </c>
      <c r="F8569" s="160">
        <v>45525</v>
      </c>
      <c r="G8569" s="160">
        <v>45560</v>
      </c>
      <c r="H8569" s="160">
        <v>45683</v>
      </c>
    </row>
    <row r="8570" spans="2:8" ht="14.45" customHeight="1">
      <c r="B8570" t="s">
        <v>821</v>
      </c>
      <c r="C8570" t="s">
        <v>822</v>
      </c>
      <c r="D8570">
        <v>1</v>
      </c>
      <c r="E8570" s="160">
        <v>45503</v>
      </c>
      <c r="F8570" s="160">
        <v>45509</v>
      </c>
      <c r="G8570" s="160">
        <v>45518</v>
      </c>
      <c r="H8570" s="160">
        <v>45574</v>
      </c>
    </row>
    <row r="8571" spans="2:8" ht="14.45" customHeight="1">
      <c r="B8571" t="s">
        <v>833</v>
      </c>
      <c r="C8571" t="s">
        <v>834</v>
      </c>
      <c r="D8571">
        <v>1</v>
      </c>
      <c r="E8571" s="160">
        <v>45510</v>
      </c>
      <c r="F8571" s="160">
        <v>45523</v>
      </c>
      <c r="G8571" s="160">
        <v>45532</v>
      </c>
      <c r="H8571" s="160">
        <v>45644</v>
      </c>
    </row>
    <row r="8572" spans="2:8" ht="14.45" customHeight="1">
      <c r="B8572" t="s">
        <v>805</v>
      </c>
      <c r="C8572" t="s">
        <v>806</v>
      </c>
      <c r="D8572">
        <v>1</v>
      </c>
      <c r="E8572" s="160">
        <v>45503</v>
      </c>
      <c r="F8572" s="160">
        <v>45525</v>
      </c>
      <c r="G8572" s="160">
        <v>45502</v>
      </c>
      <c r="H8572" s="160">
        <v>45689</v>
      </c>
    </row>
    <row r="8573" spans="2:8">
      <c r="B8573" t="s">
        <v>1070</v>
      </c>
      <c r="C8573" t="s">
        <v>1071</v>
      </c>
      <c r="D8573">
        <v>1</v>
      </c>
      <c r="E8573" s="160">
        <v>45526</v>
      </c>
      <c r="F8573" s="160">
        <v>45539</v>
      </c>
      <c r="G8573" s="160">
        <v>45539</v>
      </c>
      <c r="H8573" s="160">
        <v>45651</v>
      </c>
    </row>
    <row r="8574" spans="2:8">
      <c r="B8574" t="s">
        <v>2486</v>
      </c>
      <c r="C8574" t="s">
        <v>2487</v>
      </c>
      <c r="D8574">
        <v>1</v>
      </c>
      <c r="E8574" s="160">
        <v>45503</v>
      </c>
      <c r="F8574" s="160"/>
      <c r="G8574" s="160">
        <v>45617</v>
      </c>
      <c r="H8574" s="160"/>
    </row>
    <row r="8575" spans="2:8" ht="14.45" customHeight="1">
      <c r="B8575" t="s">
        <v>2184</v>
      </c>
      <c r="C8575" t="s">
        <v>11827</v>
      </c>
      <c r="D8575">
        <v>1</v>
      </c>
      <c r="E8575" s="160">
        <v>45768</v>
      </c>
      <c r="F8575" s="160">
        <v>45780</v>
      </c>
      <c r="G8575" s="160">
        <v>45636</v>
      </c>
      <c r="H8575" s="160">
        <v>45731</v>
      </c>
    </row>
    <row r="8576" spans="2:8" ht="14.45" customHeight="1">
      <c r="B8576" t="s">
        <v>2290</v>
      </c>
      <c r="C8576" t="s">
        <v>11828</v>
      </c>
      <c r="D8576">
        <v>1</v>
      </c>
      <c r="E8576" s="160">
        <v>45780</v>
      </c>
      <c r="F8576" s="160">
        <v>45792</v>
      </c>
      <c r="G8576" s="160">
        <v>45636</v>
      </c>
      <c r="H8576" s="160">
        <v>45652</v>
      </c>
    </row>
    <row r="8577" spans="2:8" ht="14.45" customHeight="1">
      <c r="B8577" t="s">
        <v>991</v>
      </c>
      <c r="C8577" t="s">
        <v>11829</v>
      </c>
      <c r="D8577">
        <v>1</v>
      </c>
      <c r="E8577" s="160">
        <v>45792</v>
      </c>
      <c r="F8577" s="160">
        <v>45804</v>
      </c>
      <c r="G8577" s="160">
        <v>45598</v>
      </c>
      <c r="H8577" s="160">
        <v>45693</v>
      </c>
    </row>
    <row r="8578" spans="2:8">
      <c r="B8578" t="s">
        <v>2465</v>
      </c>
      <c r="C8578" t="s">
        <v>11830</v>
      </c>
      <c r="D8578">
        <v>1</v>
      </c>
      <c r="E8578" s="160">
        <v>45804</v>
      </c>
      <c r="F8578" s="160">
        <v>45816</v>
      </c>
      <c r="G8578" s="160">
        <v>45763</v>
      </c>
      <c r="H8578" s="160">
        <v>45784</v>
      </c>
    </row>
    <row r="8579" spans="2:8">
      <c r="B8579" t="s">
        <v>3216</v>
      </c>
      <c r="C8579" t="s">
        <v>11831</v>
      </c>
      <c r="D8579">
        <v>1</v>
      </c>
      <c r="E8579" s="160">
        <v>45787</v>
      </c>
      <c r="F8579" s="160">
        <v>45798</v>
      </c>
      <c r="G8579" s="160">
        <v>45630</v>
      </c>
      <c r="H8579" s="160">
        <v>45650</v>
      </c>
    </row>
    <row r="8580" spans="2:8" ht="14.45" customHeight="1">
      <c r="B8580" t="s">
        <v>3516</v>
      </c>
      <c r="C8580" t="s">
        <v>11832</v>
      </c>
      <c r="D8580">
        <v>1</v>
      </c>
      <c r="E8580" s="160">
        <v>45799</v>
      </c>
      <c r="F8580" s="160">
        <v>45810</v>
      </c>
      <c r="G8580" s="160">
        <v>45636</v>
      </c>
      <c r="H8580" s="160">
        <v>45652</v>
      </c>
    </row>
    <row r="8581" spans="2:8" ht="14.45" customHeight="1">
      <c r="B8581" t="s">
        <v>3517</v>
      </c>
      <c r="C8581" t="s">
        <v>11833</v>
      </c>
      <c r="D8581">
        <v>1</v>
      </c>
      <c r="E8581" s="160">
        <v>45799</v>
      </c>
      <c r="F8581" s="160">
        <v>45810</v>
      </c>
      <c r="G8581" s="160">
        <v>45655</v>
      </c>
      <c r="H8581" s="160">
        <v>45663</v>
      </c>
    </row>
    <row r="8582" spans="2:8" ht="14.45" customHeight="1">
      <c r="B8582" t="s">
        <v>3518</v>
      </c>
      <c r="C8582" t="s">
        <v>11834</v>
      </c>
      <c r="D8582">
        <v>1</v>
      </c>
      <c r="E8582" s="160">
        <v>45799</v>
      </c>
      <c r="F8582" s="160">
        <v>45810</v>
      </c>
      <c r="G8582" s="160">
        <v>45763</v>
      </c>
      <c r="H8582" s="160">
        <v>45784</v>
      </c>
    </row>
    <row r="8583" spans="2:8" ht="14.45" customHeight="1">
      <c r="B8583" t="s">
        <v>11835</v>
      </c>
      <c r="C8583" t="s">
        <v>11836</v>
      </c>
      <c r="D8583">
        <v>1</v>
      </c>
      <c r="E8583" s="160">
        <v>45527</v>
      </c>
      <c r="F8583" s="160">
        <v>45532</v>
      </c>
      <c r="G8583" s="160">
        <v>45610</v>
      </c>
      <c r="H8583" s="160">
        <v>45657</v>
      </c>
    </row>
    <row r="8584" spans="2:8">
      <c r="B8584" t="s">
        <v>11837</v>
      </c>
      <c r="C8584" t="s">
        <v>11838</v>
      </c>
      <c r="D8584">
        <v>1</v>
      </c>
      <c r="E8584" s="160">
        <v>45527</v>
      </c>
      <c r="F8584" s="160">
        <v>45539</v>
      </c>
      <c r="G8584" s="160">
        <v>45689</v>
      </c>
      <c r="H8584" s="160">
        <v>45792</v>
      </c>
    </row>
    <row r="8585" spans="2:8">
      <c r="B8585" t="s">
        <v>11839</v>
      </c>
      <c r="C8585" t="s">
        <v>11840</v>
      </c>
      <c r="D8585">
        <v>1</v>
      </c>
      <c r="E8585" s="160">
        <v>45527</v>
      </c>
      <c r="F8585" s="160">
        <v>45529</v>
      </c>
      <c r="G8585" s="160">
        <v>45594</v>
      </c>
      <c r="H8585" s="160">
        <v>45617</v>
      </c>
    </row>
    <row r="8586" spans="2:8">
      <c r="B8586" t="s">
        <v>11841</v>
      </c>
      <c r="C8586" t="s">
        <v>11842</v>
      </c>
      <c r="D8586">
        <v>1</v>
      </c>
      <c r="E8586" s="160">
        <v>45520</v>
      </c>
      <c r="F8586" s="160">
        <v>45522</v>
      </c>
      <c r="G8586" s="160">
        <v>45848</v>
      </c>
      <c r="H8586" s="160">
        <v>45869</v>
      </c>
    </row>
    <row r="8587" spans="2:8">
      <c r="B8587" t="s">
        <v>1822</v>
      </c>
      <c r="C8587" t="s">
        <v>1823</v>
      </c>
      <c r="D8587">
        <v>1</v>
      </c>
      <c r="E8587" s="160">
        <v>45503</v>
      </c>
      <c r="F8587" s="160">
        <v>45509</v>
      </c>
      <c r="G8587" s="160">
        <v>45556</v>
      </c>
      <c r="H8587" s="160">
        <v>45612</v>
      </c>
    </row>
    <row r="8588" spans="2:8">
      <c r="B8588" t="s">
        <v>1870</v>
      </c>
      <c r="C8588" t="s">
        <v>1871</v>
      </c>
      <c r="D8588">
        <v>1</v>
      </c>
      <c r="E8588" s="160">
        <v>45503</v>
      </c>
      <c r="F8588" s="160">
        <v>45509</v>
      </c>
      <c r="G8588" s="160">
        <v>45603</v>
      </c>
      <c r="H8588" s="160">
        <v>45658</v>
      </c>
    </row>
    <row r="8589" spans="2:8">
      <c r="B8589" t="s">
        <v>977</v>
      </c>
      <c r="C8589" t="s">
        <v>978</v>
      </c>
      <c r="D8589">
        <v>1</v>
      </c>
      <c r="E8589" s="160">
        <v>45503</v>
      </c>
      <c r="F8589" s="160">
        <v>45509</v>
      </c>
      <c r="G8589" s="160">
        <v>45570</v>
      </c>
      <c r="H8589" s="160">
        <v>45624</v>
      </c>
    </row>
    <row r="8590" spans="2:8">
      <c r="B8590" t="s">
        <v>979</v>
      </c>
      <c r="C8590" t="s">
        <v>980</v>
      </c>
      <c r="D8590">
        <v>1</v>
      </c>
      <c r="E8590" s="160">
        <v>45503</v>
      </c>
      <c r="F8590" s="160">
        <v>45509</v>
      </c>
      <c r="G8590" s="160">
        <v>45692</v>
      </c>
      <c r="H8590" s="160">
        <v>45747</v>
      </c>
    </row>
    <row r="8591" spans="2:8" ht="14.45" customHeight="1">
      <c r="B8591" t="s">
        <v>1873</v>
      </c>
      <c r="C8591" t="s">
        <v>11843</v>
      </c>
      <c r="D8591">
        <v>1</v>
      </c>
      <c r="E8591" s="160">
        <v>45510</v>
      </c>
      <c r="F8591" s="160">
        <v>45519</v>
      </c>
      <c r="G8591" s="160">
        <v>45567</v>
      </c>
      <c r="H8591" s="160">
        <v>45656</v>
      </c>
    </row>
    <row r="8592" spans="2:8" ht="14.45" customHeight="1">
      <c r="B8592" t="s">
        <v>1948</v>
      </c>
      <c r="C8592" t="s">
        <v>11844</v>
      </c>
      <c r="D8592">
        <v>1</v>
      </c>
      <c r="E8592" s="160">
        <v>45510</v>
      </c>
      <c r="F8592" s="160">
        <v>45519</v>
      </c>
      <c r="G8592" s="160">
        <v>45673</v>
      </c>
      <c r="H8592" s="160">
        <v>45762</v>
      </c>
    </row>
    <row r="8593" spans="2:8" ht="14.45" customHeight="1">
      <c r="B8593" t="s">
        <v>981</v>
      </c>
      <c r="C8593" t="s">
        <v>11845</v>
      </c>
      <c r="D8593">
        <v>1</v>
      </c>
      <c r="E8593" s="160">
        <v>45510</v>
      </c>
      <c r="F8593" s="160">
        <v>45519</v>
      </c>
      <c r="G8593" s="160">
        <v>45571</v>
      </c>
      <c r="H8593" s="160">
        <v>45658</v>
      </c>
    </row>
    <row r="8594" spans="2:8">
      <c r="B8594" t="s">
        <v>982</v>
      </c>
      <c r="C8594" t="s">
        <v>11846</v>
      </c>
      <c r="D8594">
        <v>1</v>
      </c>
      <c r="E8594" s="160">
        <v>45503</v>
      </c>
      <c r="F8594" s="160">
        <v>45512</v>
      </c>
      <c r="G8594" s="160">
        <v>45778</v>
      </c>
      <c r="H8594" s="160">
        <v>45867</v>
      </c>
    </row>
    <row r="8595" spans="2:8">
      <c r="B8595" t="s">
        <v>1982</v>
      </c>
      <c r="C8595" t="s">
        <v>1983</v>
      </c>
      <c r="D8595">
        <v>1</v>
      </c>
      <c r="E8595" s="160">
        <v>45520</v>
      </c>
      <c r="F8595" s="160">
        <v>45526</v>
      </c>
      <c r="G8595" s="160">
        <v>45610</v>
      </c>
      <c r="H8595" s="160">
        <v>45665</v>
      </c>
    </row>
    <row r="8596" spans="2:8">
      <c r="B8596" t="s">
        <v>2062</v>
      </c>
      <c r="C8596" t="s">
        <v>2063</v>
      </c>
      <c r="D8596">
        <v>1</v>
      </c>
      <c r="E8596" s="160">
        <v>45520</v>
      </c>
      <c r="F8596" s="160">
        <v>45526</v>
      </c>
      <c r="G8596" s="160">
        <v>45689</v>
      </c>
      <c r="H8596" s="160">
        <v>45744</v>
      </c>
    </row>
    <row r="8597" spans="2:8" ht="14.45" customHeight="1">
      <c r="B8597" t="s">
        <v>983</v>
      </c>
      <c r="C8597" t="s">
        <v>984</v>
      </c>
      <c r="D8597">
        <v>1</v>
      </c>
      <c r="E8597" s="160">
        <v>45520</v>
      </c>
      <c r="F8597" s="160">
        <v>45526</v>
      </c>
      <c r="G8597" s="160">
        <v>45594</v>
      </c>
      <c r="H8597" s="160">
        <v>45649</v>
      </c>
    </row>
    <row r="8598" spans="2:8" ht="14.45" customHeight="1">
      <c r="B8598" t="s">
        <v>2179</v>
      </c>
      <c r="C8598" t="s">
        <v>2180</v>
      </c>
      <c r="D8598">
        <v>1</v>
      </c>
      <c r="E8598" s="160">
        <v>45513</v>
      </c>
      <c r="F8598" s="160">
        <v>45519</v>
      </c>
      <c r="G8598" s="160">
        <v>45840</v>
      </c>
      <c r="H8598" s="160">
        <v>45869</v>
      </c>
    </row>
    <row r="8599" spans="2:8">
      <c r="B8599" t="s">
        <v>4611</v>
      </c>
      <c r="C8599" t="s">
        <v>11847</v>
      </c>
      <c r="D8599">
        <v>1</v>
      </c>
      <c r="E8599" s="160">
        <v>45533</v>
      </c>
      <c r="F8599" s="160">
        <v>45544</v>
      </c>
      <c r="G8599" s="160">
        <v>45784</v>
      </c>
      <c r="H8599" s="160">
        <v>45869</v>
      </c>
    </row>
    <row r="8600" spans="2:8" ht="14.45" customHeight="1">
      <c r="B8600" t="s">
        <v>4622</v>
      </c>
      <c r="C8600" t="s">
        <v>11848</v>
      </c>
      <c r="D8600">
        <v>1</v>
      </c>
      <c r="E8600" s="160">
        <v>45545</v>
      </c>
      <c r="F8600" s="160">
        <v>45556</v>
      </c>
      <c r="G8600" s="160">
        <v>45778</v>
      </c>
      <c r="H8600" s="160">
        <v>45869</v>
      </c>
    </row>
    <row r="8601" spans="2:8">
      <c r="B8601" t="s">
        <v>4623</v>
      </c>
      <c r="C8601" t="s">
        <v>11849</v>
      </c>
      <c r="D8601">
        <v>1</v>
      </c>
      <c r="E8601" s="160">
        <v>45557</v>
      </c>
      <c r="F8601" s="160">
        <v>45569</v>
      </c>
      <c r="G8601" s="160">
        <v>45778</v>
      </c>
      <c r="H8601" s="160">
        <v>45869</v>
      </c>
    </row>
    <row r="8602" spans="2:8">
      <c r="B8602" t="s">
        <v>4624</v>
      </c>
      <c r="C8602" t="s">
        <v>11850</v>
      </c>
      <c r="D8602">
        <v>1</v>
      </c>
      <c r="E8602" s="160">
        <v>45570</v>
      </c>
      <c r="F8602" s="160">
        <v>45581</v>
      </c>
      <c r="G8602" s="160">
        <v>45778</v>
      </c>
      <c r="H8602" s="160">
        <v>45869</v>
      </c>
    </row>
    <row r="8603" spans="2:8">
      <c r="B8603" t="s">
        <v>11851</v>
      </c>
      <c r="C8603" t="s">
        <v>11852</v>
      </c>
      <c r="D8603">
        <v>1</v>
      </c>
      <c r="E8603" s="160">
        <v>45503</v>
      </c>
      <c r="F8603" s="160">
        <v>45522</v>
      </c>
      <c r="G8603" s="160">
        <v>45748</v>
      </c>
      <c r="H8603" s="160">
        <v>45869</v>
      </c>
    </row>
    <row r="8604" spans="2:8" ht="14.45" customHeight="1">
      <c r="B8604" t="s">
        <v>878</v>
      </c>
      <c r="C8604" t="s">
        <v>11853</v>
      </c>
      <c r="D8604">
        <v>1</v>
      </c>
      <c r="E8604" s="160">
        <v>45524</v>
      </c>
      <c r="F8604" s="160">
        <v>45537</v>
      </c>
      <c r="G8604" s="160">
        <v>45529</v>
      </c>
      <c r="H8604" s="160">
        <v>45641</v>
      </c>
    </row>
    <row r="8605" spans="2:8">
      <c r="B8605" t="s">
        <v>1177</v>
      </c>
      <c r="C8605" t="s">
        <v>1178</v>
      </c>
      <c r="D8605">
        <v>1</v>
      </c>
      <c r="E8605" s="160">
        <v>45510</v>
      </c>
      <c r="F8605" s="160">
        <v>45523</v>
      </c>
      <c r="G8605" s="160">
        <v>45550</v>
      </c>
      <c r="H8605" s="160">
        <v>45662</v>
      </c>
    </row>
    <row r="8606" spans="2:8">
      <c r="B8606" t="s">
        <v>1240</v>
      </c>
      <c r="C8606" t="s">
        <v>1241</v>
      </c>
      <c r="D8606">
        <v>1</v>
      </c>
      <c r="E8606" s="160">
        <v>45510</v>
      </c>
      <c r="F8606" s="160">
        <v>45523</v>
      </c>
      <c r="G8606" s="160">
        <v>45593</v>
      </c>
      <c r="H8606" s="160">
        <v>45704</v>
      </c>
    </row>
    <row r="8607" spans="2:8">
      <c r="B8607" t="s">
        <v>1104</v>
      </c>
      <c r="C8607" t="s">
        <v>1105</v>
      </c>
      <c r="D8607">
        <v>1</v>
      </c>
      <c r="E8607" s="160">
        <v>45510</v>
      </c>
      <c r="F8607" s="160">
        <v>45523</v>
      </c>
      <c r="G8607" s="160">
        <v>45552</v>
      </c>
      <c r="H8607" s="160">
        <v>45664</v>
      </c>
    </row>
    <row r="8608" spans="2:8">
      <c r="B8608" t="s">
        <v>11854</v>
      </c>
      <c r="C8608" t="s">
        <v>11855</v>
      </c>
      <c r="D8608">
        <v>1</v>
      </c>
      <c r="E8608" s="160">
        <v>45503</v>
      </c>
      <c r="F8608" s="160">
        <v>45522</v>
      </c>
      <c r="G8608" s="160">
        <v>45748</v>
      </c>
      <c r="H8608" s="160">
        <v>45869</v>
      </c>
    </row>
    <row r="8609" spans="2:8" ht="14.45" customHeight="1">
      <c r="B8609" t="s">
        <v>11856</v>
      </c>
      <c r="C8609" t="s">
        <v>11857</v>
      </c>
      <c r="D8609">
        <v>1</v>
      </c>
      <c r="E8609" s="160">
        <v>45503</v>
      </c>
      <c r="F8609" s="160">
        <v>45522</v>
      </c>
      <c r="G8609" s="160">
        <v>45748</v>
      </c>
      <c r="H8609" s="160">
        <v>45869</v>
      </c>
    </row>
    <row r="8610" spans="2:8">
      <c r="B8610" t="s">
        <v>11858</v>
      </c>
      <c r="C8610" t="s">
        <v>11859</v>
      </c>
      <c r="D8610">
        <v>1</v>
      </c>
      <c r="E8610" s="160">
        <v>45503</v>
      </c>
      <c r="F8610" s="160">
        <v>45522</v>
      </c>
      <c r="G8610" s="160">
        <v>45748</v>
      </c>
      <c r="H8610" s="160">
        <v>45869</v>
      </c>
    </row>
    <row r="8611" spans="2:8" ht="14.45" customHeight="1">
      <c r="B8611" t="s">
        <v>11860</v>
      </c>
      <c r="C8611" t="s">
        <v>11861</v>
      </c>
      <c r="D8611">
        <v>1</v>
      </c>
      <c r="E8611" s="160">
        <v>45503</v>
      </c>
      <c r="F8611" s="160">
        <v>45522</v>
      </c>
      <c r="G8611" s="160">
        <v>45748</v>
      </c>
      <c r="H8611" s="160">
        <v>45869</v>
      </c>
    </row>
    <row r="8612" spans="2:8">
      <c r="B8612" t="s">
        <v>11862</v>
      </c>
      <c r="C8612" t="s">
        <v>11863</v>
      </c>
      <c r="D8612">
        <v>1</v>
      </c>
      <c r="E8612" s="160">
        <v>45503</v>
      </c>
      <c r="F8612" s="160">
        <v>45522</v>
      </c>
      <c r="G8612" s="160">
        <v>45748</v>
      </c>
      <c r="H8612" s="160">
        <v>45869</v>
      </c>
    </row>
    <row r="8613" spans="2:8" ht="14.45" customHeight="1">
      <c r="B8613" t="s">
        <v>11864</v>
      </c>
      <c r="C8613" t="s">
        <v>11865</v>
      </c>
      <c r="D8613">
        <v>1</v>
      </c>
      <c r="E8613" s="160">
        <v>45503</v>
      </c>
      <c r="F8613" s="160">
        <v>45522</v>
      </c>
      <c r="G8613" s="160">
        <v>45748</v>
      </c>
      <c r="H8613" s="160">
        <v>45869</v>
      </c>
    </row>
    <row r="8614" spans="2:8">
      <c r="B8614" t="s">
        <v>11866</v>
      </c>
      <c r="C8614" t="s">
        <v>11867</v>
      </c>
      <c r="D8614">
        <v>1</v>
      </c>
      <c r="E8614" s="160">
        <v>45503</v>
      </c>
      <c r="F8614" s="160">
        <v>45522</v>
      </c>
      <c r="G8614" s="160">
        <v>45748</v>
      </c>
      <c r="H8614" s="160">
        <v>45869</v>
      </c>
    </row>
    <row r="8615" spans="2:8">
      <c r="B8615" t="s">
        <v>11868</v>
      </c>
      <c r="C8615" t="s">
        <v>11869</v>
      </c>
      <c r="D8615">
        <v>1</v>
      </c>
      <c r="E8615" s="160">
        <v>45503</v>
      </c>
      <c r="F8615" s="160">
        <v>45522</v>
      </c>
      <c r="G8615" s="160">
        <v>45748</v>
      </c>
      <c r="H8615" s="160">
        <v>45869</v>
      </c>
    </row>
    <row r="8616" spans="2:8">
      <c r="B8616" t="s">
        <v>11870</v>
      </c>
      <c r="C8616" t="s">
        <v>11871</v>
      </c>
      <c r="D8616">
        <v>1</v>
      </c>
      <c r="E8616" s="160">
        <v>45503</v>
      </c>
      <c r="F8616" s="160">
        <v>45522</v>
      </c>
      <c r="G8616" s="160">
        <v>45748</v>
      </c>
      <c r="H8616" s="160">
        <v>45869</v>
      </c>
    </row>
    <row r="8617" spans="2:8">
      <c r="B8617" t="s">
        <v>11872</v>
      </c>
      <c r="C8617" t="s">
        <v>11873</v>
      </c>
      <c r="D8617">
        <v>1</v>
      </c>
      <c r="E8617" s="160">
        <v>45503</v>
      </c>
      <c r="F8617" s="160">
        <v>45522</v>
      </c>
      <c r="G8617" s="160">
        <v>45748</v>
      </c>
      <c r="H8617" s="160">
        <v>45869</v>
      </c>
    </row>
    <row r="8618" spans="2:8">
      <c r="B8618" t="s">
        <v>11874</v>
      </c>
      <c r="C8618" t="s">
        <v>11875</v>
      </c>
      <c r="D8618">
        <v>1</v>
      </c>
      <c r="E8618" s="160">
        <v>45503</v>
      </c>
      <c r="F8618" s="160">
        <v>45522</v>
      </c>
      <c r="G8618" s="160">
        <v>45748</v>
      </c>
      <c r="H8618" s="160">
        <v>45869</v>
      </c>
    </row>
    <row r="8619" spans="2:8">
      <c r="B8619" t="s">
        <v>11876</v>
      </c>
      <c r="C8619" t="s">
        <v>11877</v>
      </c>
      <c r="D8619">
        <v>1</v>
      </c>
      <c r="E8619" s="160">
        <v>45503</v>
      </c>
      <c r="F8619" s="160">
        <v>45522</v>
      </c>
      <c r="G8619" s="160">
        <v>45748</v>
      </c>
      <c r="H8619" s="160">
        <v>45869</v>
      </c>
    </row>
    <row r="8620" spans="2:8">
      <c r="B8620" t="s">
        <v>11878</v>
      </c>
      <c r="C8620" t="s">
        <v>11879</v>
      </c>
      <c r="D8620">
        <v>1</v>
      </c>
      <c r="E8620" s="160">
        <v>45503</v>
      </c>
      <c r="F8620" s="160">
        <v>45522</v>
      </c>
      <c r="G8620" s="160">
        <v>45748</v>
      </c>
      <c r="H8620" s="160">
        <v>45869</v>
      </c>
    </row>
    <row r="8621" spans="2:8">
      <c r="B8621" t="s">
        <v>11880</v>
      </c>
      <c r="C8621" t="s">
        <v>11881</v>
      </c>
      <c r="D8621">
        <v>1</v>
      </c>
      <c r="E8621" s="160">
        <v>45503</v>
      </c>
      <c r="F8621" s="160">
        <v>45522</v>
      </c>
      <c r="G8621" s="160">
        <v>45748</v>
      </c>
      <c r="H8621" s="160">
        <v>45869</v>
      </c>
    </row>
    <row r="8622" spans="2:8">
      <c r="B8622" t="s">
        <v>11882</v>
      </c>
      <c r="C8622" t="s">
        <v>11883</v>
      </c>
      <c r="D8622">
        <v>1</v>
      </c>
      <c r="E8622" s="160">
        <v>45503</v>
      </c>
      <c r="F8622" s="160">
        <v>45526</v>
      </c>
      <c r="G8622" s="160">
        <v>45717</v>
      </c>
      <c r="H8622" s="160">
        <v>45869</v>
      </c>
    </row>
    <row r="8623" spans="2:8">
      <c r="B8623" t="s">
        <v>11884</v>
      </c>
      <c r="C8623" t="s">
        <v>11885</v>
      </c>
      <c r="D8623">
        <v>1</v>
      </c>
      <c r="E8623" s="160">
        <v>45503</v>
      </c>
      <c r="F8623" s="160">
        <v>45510</v>
      </c>
      <c r="G8623" s="160">
        <v>45717</v>
      </c>
      <c r="H8623" s="160">
        <v>45754</v>
      </c>
    </row>
    <row r="8624" spans="2:8">
      <c r="B8624" t="s">
        <v>11886</v>
      </c>
      <c r="C8624" t="s">
        <v>11887</v>
      </c>
      <c r="D8624">
        <v>1</v>
      </c>
      <c r="E8624" s="160">
        <v>45503</v>
      </c>
      <c r="F8624" s="160">
        <v>45510</v>
      </c>
      <c r="G8624" s="160">
        <v>45661</v>
      </c>
      <c r="H8624" s="160">
        <v>45698</v>
      </c>
    </row>
    <row r="8625" spans="2:8">
      <c r="B8625" t="s">
        <v>11888</v>
      </c>
      <c r="C8625" t="s">
        <v>11889</v>
      </c>
      <c r="D8625">
        <v>1</v>
      </c>
      <c r="E8625" s="160">
        <v>45503</v>
      </c>
      <c r="F8625" s="160">
        <v>45510</v>
      </c>
      <c r="G8625" s="160">
        <v>45661</v>
      </c>
      <c r="H8625" s="160">
        <v>45698</v>
      </c>
    </row>
    <row r="8626" spans="2:8">
      <c r="B8626" t="s">
        <v>11890</v>
      </c>
      <c r="C8626" t="s">
        <v>11891</v>
      </c>
      <c r="D8626">
        <v>1</v>
      </c>
      <c r="E8626" s="160">
        <v>45503</v>
      </c>
      <c r="F8626" s="160">
        <v>45508</v>
      </c>
      <c r="G8626" s="160">
        <v>45762</v>
      </c>
      <c r="H8626" s="160">
        <v>45808</v>
      </c>
    </row>
    <row r="8627" spans="2:8">
      <c r="B8627" t="s">
        <v>11892</v>
      </c>
      <c r="C8627" t="s">
        <v>11893</v>
      </c>
      <c r="D8627">
        <v>1</v>
      </c>
      <c r="E8627" s="160">
        <v>45503</v>
      </c>
      <c r="F8627" s="160">
        <v>45514</v>
      </c>
      <c r="G8627" s="160">
        <v>45677</v>
      </c>
      <c r="H8627" s="160">
        <v>45769</v>
      </c>
    </row>
    <row r="8628" spans="2:8">
      <c r="B8628" t="s">
        <v>11894</v>
      </c>
      <c r="C8628" t="s">
        <v>11895</v>
      </c>
      <c r="D8628">
        <v>1</v>
      </c>
      <c r="E8628" s="160">
        <v>45503</v>
      </c>
      <c r="F8628" s="160">
        <v>45522</v>
      </c>
      <c r="G8628" s="160">
        <v>45717</v>
      </c>
      <c r="H8628" s="160">
        <v>45869</v>
      </c>
    </row>
    <row r="8629" spans="2:8">
      <c r="B8629" t="s">
        <v>11896</v>
      </c>
      <c r="C8629" t="s">
        <v>11897</v>
      </c>
      <c r="D8629">
        <v>1</v>
      </c>
      <c r="E8629" s="160">
        <v>45503</v>
      </c>
      <c r="F8629" s="160">
        <v>45518</v>
      </c>
      <c r="G8629" s="160">
        <v>45595</v>
      </c>
      <c r="H8629" s="160">
        <v>45725</v>
      </c>
    </row>
    <row r="8630" spans="2:8">
      <c r="B8630" t="s">
        <v>11898</v>
      </c>
      <c r="C8630" t="s">
        <v>11899</v>
      </c>
      <c r="D8630">
        <v>1</v>
      </c>
      <c r="E8630" s="160">
        <v>45503</v>
      </c>
      <c r="F8630" s="160">
        <v>45518</v>
      </c>
      <c r="G8630" s="160">
        <v>45595</v>
      </c>
      <c r="H8630" s="160">
        <v>45725</v>
      </c>
    </row>
    <row r="8631" spans="2:8">
      <c r="B8631" t="s">
        <v>11900</v>
      </c>
      <c r="C8631" t="s">
        <v>11901</v>
      </c>
      <c r="D8631">
        <v>1</v>
      </c>
      <c r="E8631" s="160">
        <v>45503</v>
      </c>
      <c r="F8631" s="160">
        <v>45518</v>
      </c>
      <c r="G8631" s="160">
        <v>45595</v>
      </c>
      <c r="H8631" s="160">
        <v>45725</v>
      </c>
    </row>
    <row r="8632" spans="2:8">
      <c r="B8632" t="s">
        <v>11902</v>
      </c>
      <c r="C8632" t="s">
        <v>11903</v>
      </c>
      <c r="D8632">
        <v>1</v>
      </c>
      <c r="E8632" s="160">
        <v>45503</v>
      </c>
      <c r="F8632" s="160">
        <v>45518</v>
      </c>
      <c r="G8632" s="160">
        <v>45595</v>
      </c>
      <c r="H8632" s="160">
        <v>45725</v>
      </c>
    </row>
    <row r="8633" spans="2:8">
      <c r="B8633" t="s">
        <v>11904</v>
      </c>
      <c r="C8633" t="s">
        <v>11905</v>
      </c>
      <c r="D8633">
        <v>1</v>
      </c>
      <c r="E8633" s="160">
        <v>45503</v>
      </c>
      <c r="F8633" s="160">
        <v>45518</v>
      </c>
      <c r="G8633" s="160">
        <v>45595</v>
      </c>
      <c r="H8633" s="160">
        <v>45725</v>
      </c>
    </row>
    <row r="8634" spans="2:8">
      <c r="B8634" t="s">
        <v>11906</v>
      </c>
      <c r="C8634" t="s">
        <v>11907</v>
      </c>
      <c r="D8634">
        <v>1</v>
      </c>
      <c r="E8634" s="160">
        <v>45503</v>
      </c>
      <c r="F8634" s="160">
        <v>45516</v>
      </c>
      <c r="G8634" s="160">
        <v>45742</v>
      </c>
      <c r="H8634" s="160">
        <v>45853</v>
      </c>
    </row>
    <row r="8635" spans="2:8">
      <c r="B8635" t="s">
        <v>11908</v>
      </c>
      <c r="C8635" t="s">
        <v>11909</v>
      </c>
      <c r="D8635">
        <v>1</v>
      </c>
      <c r="E8635" s="160">
        <v>45503</v>
      </c>
      <c r="F8635" s="160">
        <v>45516</v>
      </c>
      <c r="G8635" s="160">
        <v>45742</v>
      </c>
      <c r="H8635" s="160">
        <v>45853</v>
      </c>
    </row>
    <row r="8636" spans="2:8">
      <c r="B8636" t="s">
        <v>11910</v>
      </c>
      <c r="C8636" t="s">
        <v>11911</v>
      </c>
      <c r="D8636">
        <v>1</v>
      </c>
      <c r="E8636" s="160">
        <v>45503</v>
      </c>
      <c r="F8636" s="160">
        <v>45516</v>
      </c>
      <c r="G8636" s="160">
        <v>45742</v>
      </c>
      <c r="H8636" s="160">
        <v>45853</v>
      </c>
    </row>
    <row r="8637" spans="2:8">
      <c r="B8637" t="s">
        <v>11912</v>
      </c>
      <c r="C8637" t="s">
        <v>11913</v>
      </c>
      <c r="D8637">
        <v>1</v>
      </c>
      <c r="E8637" s="160">
        <v>45503</v>
      </c>
      <c r="F8637" s="160">
        <v>45522</v>
      </c>
      <c r="G8637" s="160">
        <v>45717</v>
      </c>
      <c r="H8637" s="160">
        <v>45869</v>
      </c>
    </row>
    <row r="8638" spans="2:8">
      <c r="B8638" t="s">
        <v>11914</v>
      </c>
      <c r="C8638" t="s">
        <v>11915</v>
      </c>
      <c r="D8638">
        <v>1</v>
      </c>
      <c r="E8638" s="160">
        <v>45503</v>
      </c>
      <c r="F8638" s="160">
        <v>45522</v>
      </c>
      <c r="G8638" s="160">
        <v>45717</v>
      </c>
      <c r="H8638" s="160">
        <v>45869</v>
      </c>
    </row>
    <row r="8639" spans="2:8" ht="14.45" customHeight="1">
      <c r="B8639" t="s">
        <v>11916</v>
      </c>
      <c r="C8639" t="s">
        <v>11917</v>
      </c>
      <c r="D8639">
        <v>1</v>
      </c>
      <c r="E8639" s="160">
        <v>45503</v>
      </c>
      <c r="F8639" s="160">
        <v>45515</v>
      </c>
      <c r="G8639" s="160">
        <v>45809</v>
      </c>
      <c r="H8639" s="160">
        <v>45869</v>
      </c>
    </row>
    <row r="8640" spans="2:8" ht="14.45" customHeight="1">
      <c r="B8640" t="s">
        <v>11918</v>
      </c>
      <c r="C8640" t="s">
        <v>11919</v>
      </c>
      <c r="D8640">
        <v>1</v>
      </c>
      <c r="E8640" s="160">
        <v>45503</v>
      </c>
      <c r="F8640" s="160">
        <v>45515</v>
      </c>
      <c r="G8640" s="160">
        <v>45809</v>
      </c>
      <c r="H8640" s="160">
        <v>45869</v>
      </c>
    </row>
    <row r="8641" spans="2:8" ht="14.45" customHeight="1">
      <c r="B8641" t="s">
        <v>11920</v>
      </c>
      <c r="C8641" t="s">
        <v>11921</v>
      </c>
      <c r="D8641">
        <v>1</v>
      </c>
      <c r="E8641" s="160">
        <v>45523</v>
      </c>
      <c r="F8641" s="160">
        <v>45544</v>
      </c>
      <c r="G8641" s="160">
        <v>45756</v>
      </c>
      <c r="H8641" s="160">
        <v>45869</v>
      </c>
    </row>
    <row r="8642" spans="2:8">
      <c r="B8642" t="s">
        <v>11922</v>
      </c>
      <c r="C8642" t="s">
        <v>11923</v>
      </c>
      <c r="D8642">
        <v>1</v>
      </c>
      <c r="E8642" s="160">
        <v>45523</v>
      </c>
      <c r="F8642" s="160">
        <v>45544</v>
      </c>
      <c r="G8642" s="160">
        <v>45756</v>
      </c>
      <c r="H8642" s="160">
        <v>45869</v>
      </c>
    </row>
    <row r="8643" spans="2:8" ht="14.45" customHeight="1">
      <c r="B8643" t="s">
        <v>11924</v>
      </c>
      <c r="C8643" t="s">
        <v>11925</v>
      </c>
      <c r="D8643">
        <v>1</v>
      </c>
      <c r="E8643" s="160">
        <v>45523</v>
      </c>
      <c r="F8643" s="160">
        <v>45544</v>
      </c>
      <c r="G8643" s="160">
        <v>45756</v>
      </c>
      <c r="H8643" s="160">
        <v>45869</v>
      </c>
    </row>
    <row r="8644" spans="2:8">
      <c r="B8644" t="s">
        <v>11926</v>
      </c>
      <c r="C8644" t="s">
        <v>11927</v>
      </c>
      <c r="D8644">
        <v>1</v>
      </c>
      <c r="E8644" s="160">
        <v>45523</v>
      </c>
      <c r="F8644" s="160">
        <v>45544</v>
      </c>
      <c r="G8644" s="160">
        <v>45756</v>
      </c>
      <c r="H8644" s="160">
        <v>45869</v>
      </c>
    </row>
    <row r="8645" spans="2:8">
      <c r="B8645" t="s">
        <v>11928</v>
      </c>
      <c r="C8645" t="s">
        <v>11929</v>
      </c>
      <c r="D8645">
        <v>1</v>
      </c>
      <c r="E8645" s="160">
        <v>45523</v>
      </c>
      <c r="F8645" s="160">
        <v>45544</v>
      </c>
      <c r="G8645" s="160">
        <v>45756</v>
      </c>
      <c r="H8645" s="160">
        <v>45869</v>
      </c>
    </row>
    <row r="8646" spans="2:8">
      <c r="B8646" t="s">
        <v>11930</v>
      </c>
      <c r="C8646" t="s">
        <v>11931</v>
      </c>
      <c r="D8646">
        <v>1</v>
      </c>
      <c r="E8646" s="160">
        <v>45523</v>
      </c>
      <c r="F8646" s="160">
        <v>45544</v>
      </c>
      <c r="G8646" s="160">
        <v>45756</v>
      </c>
      <c r="H8646" s="160">
        <v>45869</v>
      </c>
    </row>
    <row r="8647" spans="2:8">
      <c r="B8647" t="s">
        <v>11932</v>
      </c>
      <c r="C8647" t="s">
        <v>11933</v>
      </c>
      <c r="D8647">
        <v>1</v>
      </c>
      <c r="E8647" s="160">
        <v>45523</v>
      </c>
      <c r="F8647" s="160">
        <v>45544</v>
      </c>
      <c r="G8647" s="160">
        <v>45756</v>
      </c>
      <c r="H8647" s="160">
        <v>45869</v>
      </c>
    </row>
    <row r="8648" spans="2:8">
      <c r="B8648" t="s">
        <v>11934</v>
      </c>
      <c r="C8648" t="s">
        <v>11935</v>
      </c>
      <c r="D8648">
        <v>1</v>
      </c>
      <c r="E8648" s="160">
        <v>45523</v>
      </c>
      <c r="F8648" s="160">
        <v>45544</v>
      </c>
      <c r="G8648" s="160">
        <v>45756</v>
      </c>
      <c r="H8648" s="160">
        <v>45869</v>
      </c>
    </row>
    <row r="8649" spans="2:8">
      <c r="B8649" t="s">
        <v>11936</v>
      </c>
      <c r="C8649" t="s">
        <v>11937</v>
      </c>
      <c r="D8649">
        <v>1</v>
      </c>
      <c r="E8649" s="160">
        <v>45523</v>
      </c>
      <c r="F8649" s="160">
        <v>45544</v>
      </c>
      <c r="G8649" s="160">
        <v>45756</v>
      </c>
      <c r="H8649" s="160">
        <v>45869</v>
      </c>
    </row>
    <row r="8650" spans="2:8">
      <c r="B8650" t="s">
        <v>11938</v>
      </c>
      <c r="C8650" t="s">
        <v>11939</v>
      </c>
      <c r="D8650">
        <v>1</v>
      </c>
      <c r="E8650" s="160">
        <v>45523</v>
      </c>
      <c r="F8650" s="160">
        <v>45544</v>
      </c>
      <c r="G8650" s="160">
        <v>45756</v>
      </c>
      <c r="H8650" s="160">
        <v>45869</v>
      </c>
    </row>
    <row r="8651" spans="2:8">
      <c r="B8651" t="s">
        <v>11940</v>
      </c>
      <c r="C8651" t="s">
        <v>11941</v>
      </c>
      <c r="D8651">
        <v>1</v>
      </c>
      <c r="E8651" s="160">
        <v>45523</v>
      </c>
      <c r="F8651" s="160">
        <v>45544</v>
      </c>
      <c r="G8651" s="160">
        <v>45756</v>
      </c>
      <c r="H8651" s="160">
        <v>45869</v>
      </c>
    </row>
    <row r="8652" spans="2:8">
      <c r="B8652" t="s">
        <v>11942</v>
      </c>
      <c r="C8652" t="s">
        <v>11943</v>
      </c>
      <c r="D8652">
        <v>1</v>
      </c>
      <c r="E8652" s="160">
        <v>45523</v>
      </c>
      <c r="F8652" s="160">
        <v>45544</v>
      </c>
      <c r="G8652" s="160">
        <v>45756</v>
      </c>
      <c r="H8652" s="160">
        <v>45869</v>
      </c>
    </row>
    <row r="8653" spans="2:8">
      <c r="B8653" t="s">
        <v>11944</v>
      </c>
      <c r="C8653" t="s">
        <v>11945</v>
      </c>
      <c r="D8653">
        <v>1</v>
      </c>
      <c r="E8653" s="160">
        <v>45523</v>
      </c>
      <c r="F8653" s="160">
        <v>45544</v>
      </c>
      <c r="G8653" s="160">
        <v>45756</v>
      </c>
      <c r="H8653" s="160">
        <v>45869</v>
      </c>
    </row>
    <row r="8654" spans="2:8">
      <c r="B8654" t="s">
        <v>11946</v>
      </c>
      <c r="C8654" t="s">
        <v>11947</v>
      </c>
      <c r="D8654">
        <v>1</v>
      </c>
      <c r="E8654" s="160">
        <v>45523</v>
      </c>
      <c r="F8654" s="160">
        <v>45544</v>
      </c>
      <c r="G8654" s="160">
        <v>45756</v>
      </c>
      <c r="H8654" s="160">
        <v>45869</v>
      </c>
    </row>
    <row r="8655" spans="2:8">
      <c r="B8655" t="s">
        <v>11948</v>
      </c>
      <c r="C8655" t="s">
        <v>11949</v>
      </c>
      <c r="D8655">
        <v>1</v>
      </c>
      <c r="E8655" s="160">
        <v>45523</v>
      </c>
      <c r="F8655" s="160">
        <v>45544</v>
      </c>
      <c r="G8655" s="160">
        <v>45756</v>
      </c>
      <c r="H8655" s="160">
        <v>45869</v>
      </c>
    </row>
    <row r="8656" spans="2:8">
      <c r="B8656" t="s">
        <v>11950</v>
      </c>
      <c r="C8656" t="s">
        <v>11951</v>
      </c>
      <c r="D8656">
        <v>1</v>
      </c>
      <c r="E8656" s="160">
        <v>45529</v>
      </c>
      <c r="F8656" s="160">
        <v>45545</v>
      </c>
      <c r="G8656" s="160">
        <v>45729</v>
      </c>
      <c r="H8656" s="160">
        <v>45869</v>
      </c>
    </row>
    <row r="8657" spans="2:8">
      <c r="B8657" t="s">
        <v>11952</v>
      </c>
      <c r="C8657" t="s">
        <v>11953</v>
      </c>
      <c r="D8657">
        <v>1</v>
      </c>
      <c r="E8657" s="160">
        <v>45511</v>
      </c>
      <c r="F8657" s="160">
        <v>45519</v>
      </c>
      <c r="G8657" s="160">
        <v>45729</v>
      </c>
      <c r="H8657" s="160">
        <v>45869</v>
      </c>
    </row>
    <row r="8658" spans="2:8">
      <c r="B8658" t="s">
        <v>11954</v>
      </c>
      <c r="C8658" t="s">
        <v>11955</v>
      </c>
      <c r="D8658">
        <v>1</v>
      </c>
      <c r="E8658" s="160">
        <v>45511</v>
      </c>
      <c r="F8658" s="160">
        <v>45519</v>
      </c>
      <c r="G8658" s="160">
        <v>45670</v>
      </c>
      <c r="H8658" s="160">
        <v>45869</v>
      </c>
    </row>
    <row r="8659" spans="2:8">
      <c r="B8659" t="s">
        <v>11956</v>
      </c>
      <c r="C8659" t="s">
        <v>11957</v>
      </c>
      <c r="D8659">
        <v>1</v>
      </c>
      <c r="E8659" s="160">
        <v>45511</v>
      </c>
      <c r="F8659" s="160">
        <v>45519</v>
      </c>
      <c r="G8659" s="160">
        <v>45670</v>
      </c>
      <c r="H8659" s="160">
        <v>45869</v>
      </c>
    </row>
    <row r="8660" spans="2:8">
      <c r="B8660" t="s">
        <v>11958</v>
      </c>
      <c r="C8660" t="s">
        <v>11959</v>
      </c>
      <c r="D8660">
        <v>1</v>
      </c>
      <c r="E8660" s="160">
        <v>45509</v>
      </c>
      <c r="F8660" s="160">
        <v>45511</v>
      </c>
      <c r="G8660" s="160">
        <v>45768</v>
      </c>
      <c r="H8660" s="160">
        <v>45799</v>
      </c>
    </row>
    <row r="8661" spans="2:8">
      <c r="B8661" t="s">
        <v>11960</v>
      </c>
      <c r="C8661" t="s">
        <v>11961</v>
      </c>
      <c r="D8661">
        <v>1</v>
      </c>
      <c r="E8661" s="160">
        <v>45515</v>
      </c>
      <c r="F8661" s="160">
        <v>45516</v>
      </c>
      <c r="G8661" s="160">
        <v>45689</v>
      </c>
      <c r="H8661" s="160">
        <v>45711</v>
      </c>
    </row>
    <row r="8662" spans="2:8">
      <c r="B8662" t="s">
        <v>11962</v>
      </c>
      <c r="C8662" t="s">
        <v>11963</v>
      </c>
      <c r="D8662">
        <v>1</v>
      </c>
      <c r="E8662" s="160">
        <v>45523</v>
      </c>
      <c r="F8662" s="160">
        <v>45529</v>
      </c>
      <c r="G8662" s="160">
        <v>45735</v>
      </c>
      <c r="H8662" s="160">
        <v>45790</v>
      </c>
    </row>
    <row r="8663" spans="2:8">
      <c r="B8663" t="s">
        <v>11964</v>
      </c>
      <c r="C8663" t="s">
        <v>11965</v>
      </c>
      <c r="D8663">
        <v>1</v>
      </c>
      <c r="E8663" s="160">
        <v>45519</v>
      </c>
      <c r="F8663" s="160">
        <v>45526</v>
      </c>
      <c r="G8663" s="160">
        <v>45612</v>
      </c>
      <c r="H8663" s="160">
        <v>45678</v>
      </c>
    </row>
    <row r="8664" spans="2:8">
      <c r="B8664" t="s">
        <v>11966</v>
      </c>
      <c r="C8664" t="s">
        <v>11967</v>
      </c>
      <c r="D8664">
        <v>1</v>
      </c>
      <c r="E8664" s="160">
        <v>45519</v>
      </c>
      <c r="F8664" s="160">
        <v>45526</v>
      </c>
      <c r="G8664" s="160">
        <v>45612</v>
      </c>
      <c r="H8664" s="160">
        <v>45678</v>
      </c>
    </row>
    <row r="8665" spans="2:8">
      <c r="B8665" t="s">
        <v>11968</v>
      </c>
      <c r="C8665" t="s">
        <v>11969</v>
      </c>
      <c r="D8665">
        <v>1</v>
      </c>
      <c r="E8665" s="160">
        <v>45519</v>
      </c>
      <c r="F8665" s="160">
        <v>45526</v>
      </c>
      <c r="G8665" s="160">
        <v>45612</v>
      </c>
      <c r="H8665" s="160">
        <v>45678</v>
      </c>
    </row>
    <row r="8666" spans="2:8">
      <c r="B8666" t="s">
        <v>11970</v>
      </c>
      <c r="C8666" t="s">
        <v>11971</v>
      </c>
      <c r="D8666">
        <v>1</v>
      </c>
      <c r="E8666" s="160">
        <v>45519</v>
      </c>
      <c r="F8666" s="160">
        <v>45526</v>
      </c>
      <c r="G8666" s="160">
        <v>45612</v>
      </c>
      <c r="H8666" s="160">
        <v>45678</v>
      </c>
    </row>
    <row r="8667" spans="2:8">
      <c r="B8667" t="s">
        <v>11972</v>
      </c>
      <c r="C8667" t="s">
        <v>11973</v>
      </c>
      <c r="D8667">
        <v>1</v>
      </c>
      <c r="E8667" s="160">
        <v>45519</v>
      </c>
      <c r="F8667" s="160">
        <v>45526</v>
      </c>
      <c r="G8667" s="160">
        <v>45612</v>
      </c>
      <c r="H8667" s="160">
        <v>45678</v>
      </c>
    </row>
    <row r="8668" spans="2:8">
      <c r="B8668" t="s">
        <v>11974</v>
      </c>
      <c r="C8668" t="s">
        <v>11975</v>
      </c>
      <c r="D8668">
        <v>1</v>
      </c>
      <c r="E8668" s="160">
        <v>45517</v>
      </c>
      <c r="F8668" s="160">
        <v>45522</v>
      </c>
      <c r="G8668" s="160">
        <v>45756</v>
      </c>
      <c r="H8668" s="160">
        <v>45799</v>
      </c>
    </row>
    <row r="8669" spans="2:8">
      <c r="B8669" t="s">
        <v>11976</v>
      </c>
      <c r="C8669" t="s">
        <v>11977</v>
      </c>
      <c r="D8669">
        <v>1</v>
      </c>
      <c r="E8669" s="160">
        <v>45517</v>
      </c>
      <c r="F8669" s="160">
        <v>45522</v>
      </c>
      <c r="G8669" s="160">
        <v>45756</v>
      </c>
      <c r="H8669" s="160">
        <v>45799</v>
      </c>
    </row>
    <row r="8670" spans="2:8">
      <c r="B8670" t="s">
        <v>11978</v>
      </c>
      <c r="C8670" t="s">
        <v>11979</v>
      </c>
      <c r="D8670">
        <v>1</v>
      </c>
      <c r="E8670" s="160">
        <v>45517</v>
      </c>
      <c r="F8670" s="160">
        <v>45522</v>
      </c>
      <c r="G8670" s="160">
        <v>45756</v>
      </c>
      <c r="H8670" s="160">
        <v>45799</v>
      </c>
    </row>
    <row r="8671" spans="2:8">
      <c r="B8671" t="s">
        <v>11980</v>
      </c>
      <c r="C8671" t="s">
        <v>11981</v>
      </c>
      <c r="D8671">
        <v>1</v>
      </c>
      <c r="E8671" s="160">
        <v>45523</v>
      </c>
      <c r="F8671" s="160">
        <v>45529</v>
      </c>
      <c r="G8671" s="160">
        <v>45735</v>
      </c>
      <c r="H8671" s="160">
        <v>45790</v>
      </c>
    </row>
    <row r="8672" spans="2:8">
      <c r="B8672" t="s">
        <v>11982</v>
      </c>
      <c r="C8672" t="s">
        <v>11983</v>
      </c>
      <c r="D8672">
        <v>1</v>
      </c>
      <c r="E8672" s="160">
        <v>45523</v>
      </c>
      <c r="F8672" s="160">
        <v>45529</v>
      </c>
      <c r="G8672" s="160">
        <v>45735</v>
      </c>
      <c r="H8672" s="160">
        <v>45790</v>
      </c>
    </row>
    <row r="8673" spans="2:8">
      <c r="B8673" t="s">
        <v>850</v>
      </c>
      <c r="C8673" t="s">
        <v>11984</v>
      </c>
      <c r="D8673">
        <v>1</v>
      </c>
      <c r="E8673" s="160">
        <v>45503</v>
      </c>
      <c r="F8673" s="160">
        <v>45509</v>
      </c>
      <c r="G8673" s="160">
        <v>45509</v>
      </c>
      <c r="H8673" s="160">
        <v>45565</v>
      </c>
    </row>
    <row r="8674" spans="2:8">
      <c r="B8674" t="s">
        <v>11985</v>
      </c>
      <c r="C8674" t="s">
        <v>11986</v>
      </c>
      <c r="D8674">
        <v>1</v>
      </c>
      <c r="E8674" s="160">
        <v>45516</v>
      </c>
      <c r="F8674" s="160">
        <v>45524</v>
      </c>
      <c r="G8674" s="160">
        <v>45822</v>
      </c>
      <c r="H8674" s="160">
        <v>45869</v>
      </c>
    </row>
    <row r="8675" spans="2:8">
      <c r="B8675" t="s">
        <v>1128</v>
      </c>
      <c r="C8675" t="s">
        <v>1129</v>
      </c>
      <c r="D8675">
        <v>1</v>
      </c>
      <c r="E8675" s="160">
        <v>45503</v>
      </c>
      <c r="F8675" s="160">
        <v>45509</v>
      </c>
      <c r="G8675" s="160">
        <v>45553</v>
      </c>
      <c r="H8675" s="160">
        <v>45609</v>
      </c>
    </row>
    <row r="8676" spans="2:8">
      <c r="B8676" t="s">
        <v>11987</v>
      </c>
      <c r="C8676" t="s">
        <v>11988</v>
      </c>
      <c r="D8676">
        <v>1</v>
      </c>
      <c r="E8676" s="160">
        <v>45516</v>
      </c>
      <c r="F8676" s="160">
        <v>45524</v>
      </c>
      <c r="G8676" s="160">
        <v>45822</v>
      </c>
      <c r="H8676" s="160">
        <v>45869</v>
      </c>
    </row>
    <row r="8677" spans="2:8">
      <c r="B8677" t="s">
        <v>889</v>
      </c>
      <c r="C8677" t="s">
        <v>890</v>
      </c>
      <c r="D8677">
        <v>1</v>
      </c>
      <c r="E8677" s="160">
        <v>45503</v>
      </c>
      <c r="F8677" s="160">
        <v>45509</v>
      </c>
      <c r="G8677" s="160">
        <v>45570</v>
      </c>
      <c r="H8677" s="160">
        <v>45624</v>
      </c>
    </row>
    <row r="8678" spans="2:8">
      <c r="B8678" t="s">
        <v>11989</v>
      </c>
      <c r="C8678" t="s">
        <v>11990</v>
      </c>
      <c r="D8678">
        <v>1</v>
      </c>
      <c r="E8678" s="160">
        <v>45503</v>
      </c>
      <c r="F8678" s="160">
        <v>45509</v>
      </c>
      <c r="G8678" s="160">
        <v>45779</v>
      </c>
      <c r="H8678" s="160">
        <v>45834</v>
      </c>
    </row>
    <row r="8679" spans="2:8">
      <c r="B8679" t="s">
        <v>835</v>
      </c>
      <c r="C8679" t="s">
        <v>836</v>
      </c>
      <c r="D8679">
        <v>1</v>
      </c>
      <c r="E8679" s="160">
        <v>45503</v>
      </c>
      <c r="F8679" s="160">
        <v>45509</v>
      </c>
      <c r="G8679" s="160">
        <v>45551</v>
      </c>
      <c r="H8679" s="160">
        <v>45607</v>
      </c>
    </row>
    <row r="8680" spans="2:8">
      <c r="B8680" t="s">
        <v>11991</v>
      </c>
      <c r="C8680" t="s">
        <v>11992</v>
      </c>
      <c r="D8680">
        <v>1</v>
      </c>
      <c r="E8680" s="160">
        <v>45510</v>
      </c>
      <c r="F8680" s="160">
        <v>45523</v>
      </c>
      <c r="G8680" s="160">
        <v>45817</v>
      </c>
      <c r="H8680" s="160">
        <v>45869</v>
      </c>
    </row>
    <row r="8681" spans="2:8" ht="14.45" customHeight="1">
      <c r="B8681" t="s">
        <v>3391</v>
      </c>
      <c r="C8681" t="s">
        <v>11993</v>
      </c>
      <c r="D8681">
        <v>1</v>
      </c>
      <c r="E8681" s="160">
        <v>45714</v>
      </c>
      <c r="F8681" s="160">
        <v>45725</v>
      </c>
      <c r="G8681" s="160">
        <v>45720</v>
      </c>
      <c r="H8681" s="160">
        <v>45815</v>
      </c>
    </row>
    <row r="8682" spans="2:8" ht="14.45" customHeight="1">
      <c r="B8682" t="s">
        <v>3392</v>
      </c>
      <c r="C8682" t="s">
        <v>11994</v>
      </c>
      <c r="D8682">
        <v>1</v>
      </c>
      <c r="E8682" s="160">
        <v>45726</v>
      </c>
      <c r="F8682" s="160">
        <v>45735</v>
      </c>
      <c r="G8682" s="160"/>
      <c r="H8682" s="160"/>
    </row>
    <row r="8683" spans="2:8" ht="14.45" customHeight="1">
      <c r="B8683" t="s">
        <v>3393</v>
      </c>
      <c r="C8683" t="s">
        <v>11995</v>
      </c>
      <c r="D8683">
        <v>1</v>
      </c>
      <c r="E8683" s="160">
        <v>45736</v>
      </c>
      <c r="F8683" s="160">
        <v>45747</v>
      </c>
      <c r="G8683" s="160">
        <v>45717</v>
      </c>
      <c r="H8683" s="160">
        <v>45812</v>
      </c>
    </row>
    <row r="8684" spans="2:8">
      <c r="B8684" t="s">
        <v>3394</v>
      </c>
      <c r="C8684" t="s">
        <v>11996</v>
      </c>
      <c r="D8684">
        <v>1</v>
      </c>
      <c r="E8684" s="160">
        <v>45748</v>
      </c>
      <c r="F8684" s="160">
        <v>45757</v>
      </c>
      <c r="G8684" s="160"/>
      <c r="H8684" s="160"/>
    </row>
    <row r="8685" spans="2:8">
      <c r="B8685" t="s">
        <v>3395</v>
      </c>
      <c r="C8685" t="s">
        <v>11997</v>
      </c>
      <c r="D8685">
        <v>1</v>
      </c>
      <c r="E8685" s="160">
        <v>45799</v>
      </c>
      <c r="F8685" s="160">
        <v>45808</v>
      </c>
      <c r="G8685" s="160"/>
      <c r="H8685" s="160"/>
    </row>
    <row r="8686" spans="2:8">
      <c r="B8686" t="s">
        <v>3396</v>
      </c>
      <c r="C8686" t="s">
        <v>11998</v>
      </c>
      <c r="D8686">
        <v>1</v>
      </c>
      <c r="E8686" s="160">
        <v>45809</v>
      </c>
      <c r="F8686" s="160">
        <v>45820</v>
      </c>
      <c r="G8686" s="160">
        <v>45655</v>
      </c>
      <c r="H8686" s="160">
        <v>45750</v>
      </c>
    </row>
    <row r="8687" spans="2:8">
      <c r="B8687" t="s">
        <v>3397</v>
      </c>
      <c r="C8687" t="s">
        <v>11999</v>
      </c>
      <c r="D8687">
        <v>1</v>
      </c>
      <c r="E8687" s="160">
        <v>45821</v>
      </c>
      <c r="F8687" s="160">
        <v>45830</v>
      </c>
      <c r="G8687" s="160"/>
      <c r="H8687" s="160"/>
    </row>
    <row r="8688" spans="2:8">
      <c r="B8688" t="s">
        <v>3398</v>
      </c>
      <c r="C8688" t="s">
        <v>12000</v>
      </c>
      <c r="D8688">
        <v>1</v>
      </c>
      <c r="E8688" s="160">
        <v>45831</v>
      </c>
      <c r="F8688" s="160">
        <v>45842</v>
      </c>
      <c r="G8688" s="160">
        <v>45717</v>
      </c>
      <c r="H8688" s="160">
        <v>45812</v>
      </c>
    </row>
    <row r="8689" spans="2:8">
      <c r="B8689" t="s">
        <v>3399</v>
      </c>
      <c r="C8689" t="s">
        <v>12001</v>
      </c>
      <c r="D8689">
        <v>1</v>
      </c>
      <c r="E8689" s="160">
        <v>45843</v>
      </c>
      <c r="F8689" s="160">
        <v>45852</v>
      </c>
      <c r="G8689" s="160"/>
      <c r="H8689" s="160"/>
    </row>
    <row r="8690" spans="2:8">
      <c r="B8690" t="s">
        <v>3400</v>
      </c>
      <c r="C8690" t="s">
        <v>12002</v>
      </c>
      <c r="D8690">
        <v>1</v>
      </c>
      <c r="E8690" s="160">
        <v>45758</v>
      </c>
      <c r="F8690" s="160">
        <v>45769</v>
      </c>
      <c r="G8690" s="160">
        <v>45724</v>
      </c>
      <c r="H8690" s="160">
        <v>45819</v>
      </c>
    </row>
    <row r="8691" spans="2:8" ht="14.45" customHeight="1">
      <c r="B8691" t="s">
        <v>3401</v>
      </c>
      <c r="C8691" t="s">
        <v>12003</v>
      </c>
      <c r="D8691">
        <v>1</v>
      </c>
      <c r="E8691" s="160">
        <v>45770</v>
      </c>
      <c r="F8691" s="160">
        <v>45781</v>
      </c>
      <c r="G8691" s="160"/>
      <c r="H8691" s="160"/>
    </row>
    <row r="8692" spans="2:8" ht="14.45" customHeight="1">
      <c r="B8692" t="s">
        <v>3402</v>
      </c>
      <c r="C8692" t="s">
        <v>12004</v>
      </c>
      <c r="D8692">
        <v>1</v>
      </c>
      <c r="E8692" s="160">
        <v>45782</v>
      </c>
      <c r="F8692" s="160">
        <v>45793</v>
      </c>
      <c r="G8692" s="160"/>
      <c r="H8692" s="160"/>
    </row>
    <row r="8693" spans="2:8" ht="14.45" customHeight="1">
      <c r="B8693" t="s">
        <v>3403</v>
      </c>
      <c r="C8693" t="s">
        <v>12005</v>
      </c>
      <c r="D8693">
        <v>1</v>
      </c>
      <c r="E8693" s="160">
        <v>45794</v>
      </c>
      <c r="F8693" s="160">
        <v>45805</v>
      </c>
      <c r="G8693" s="160"/>
      <c r="H8693" s="160"/>
    </row>
    <row r="8694" spans="2:8">
      <c r="B8694" t="s">
        <v>3404</v>
      </c>
      <c r="C8694" t="s">
        <v>12006</v>
      </c>
      <c r="D8694">
        <v>1</v>
      </c>
      <c r="E8694" s="160">
        <v>45806</v>
      </c>
      <c r="F8694" s="160">
        <v>45817</v>
      </c>
      <c r="G8694" s="160"/>
      <c r="H8694" s="160"/>
    </row>
    <row r="8695" spans="2:8">
      <c r="B8695" t="s">
        <v>3405</v>
      </c>
      <c r="C8695" t="s">
        <v>12007</v>
      </c>
      <c r="D8695">
        <v>1</v>
      </c>
      <c r="E8695" s="160">
        <v>45818</v>
      </c>
      <c r="F8695" s="160">
        <v>45829</v>
      </c>
      <c r="G8695" s="160">
        <v>45670</v>
      </c>
      <c r="H8695" s="160">
        <v>45765</v>
      </c>
    </row>
    <row r="8696" spans="2:8">
      <c r="B8696" t="s">
        <v>3406</v>
      </c>
      <c r="C8696" t="s">
        <v>12008</v>
      </c>
      <c r="D8696">
        <v>1</v>
      </c>
      <c r="E8696" s="160">
        <v>45830</v>
      </c>
      <c r="F8696" s="160">
        <v>45841</v>
      </c>
      <c r="G8696" s="160"/>
      <c r="H8696" s="160"/>
    </row>
    <row r="8697" spans="2:8">
      <c r="B8697" t="s">
        <v>3407</v>
      </c>
      <c r="C8697" t="s">
        <v>12009</v>
      </c>
      <c r="D8697">
        <v>1</v>
      </c>
      <c r="E8697" s="160">
        <v>45842</v>
      </c>
      <c r="F8697" s="160">
        <v>45853</v>
      </c>
      <c r="G8697" s="160">
        <v>45717</v>
      </c>
      <c r="H8697" s="160">
        <v>45812</v>
      </c>
    </row>
    <row r="8698" spans="2:8">
      <c r="B8698" t="s">
        <v>3408</v>
      </c>
      <c r="C8698" t="s">
        <v>12010</v>
      </c>
      <c r="D8698">
        <v>1</v>
      </c>
      <c r="E8698" s="160">
        <v>45854</v>
      </c>
      <c r="F8698" s="160">
        <v>45865</v>
      </c>
      <c r="G8698" s="160"/>
      <c r="H8698" s="160"/>
    </row>
    <row r="8699" spans="2:8">
      <c r="B8699" t="s">
        <v>2389</v>
      </c>
      <c r="C8699" t="s">
        <v>12011</v>
      </c>
      <c r="D8699">
        <v>1</v>
      </c>
      <c r="E8699" s="160">
        <v>45536</v>
      </c>
      <c r="F8699" s="160">
        <v>45547</v>
      </c>
      <c r="G8699" s="160"/>
      <c r="H8699" s="160"/>
    </row>
    <row r="8700" spans="2:8">
      <c r="B8700" t="s">
        <v>2547</v>
      </c>
      <c r="C8700" t="s">
        <v>12012</v>
      </c>
      <c r="D8700">
        <v>1</v>
      </c>
      <c r="E8700" s="160">
        <v>45548</v>
      </c>
      <c r="F8700" s="160">
        <v>45560</v>
      </c>
      <c r="G8700" s="160"/>
      <c r="H8700" s="160"/>
    </row>
    <row r="8701" spans="2:8">
      <c r="B8701" t="s">
        <v>2548</v>
      </c>
      <c r="C8701" t="s">
        <v>12013</v>
      </c>
      <c r="D8701">
        <v>1</v>
      </c>
      <c r="E8701" s="160">
        <v>45561</v>
      </c>
      <c r="F8701" s="160">
        <v>45572</v>
      </c>
      <c r="G8701" s="160"/>
      <c r="H8701" s="160"/>
    </row>
    <row r="8702" spans="2:8">
      <c r="B8702" t="s">
        <v>2549</v>
      </c>
      <c r="C8702" t="s">
        <v>12014</v>
      </c>
      <c r="D8702">
        <v>1</v>
      </c>
      <c r="E8702" s="160">
        <v>45573</v>
      </c>
      <c r="F8702" s="160">
        <v>45584</v>
      </c>
      <c r="G8702" s="160"/>
      <c r="H8702" s="160"/>
    </row>
    <row r="8703" spans="2:8">
      <c r="B8703" t="s">
        <v>2550</v>
      </c>
      <c r="C8703" t="s">
        <v>12015</v>
      </c>
      <c r="D8703">
        <v>1</v>
      </c>
      <c r="E8703" s="160">
        <v>45585</v>
      </c>
      <c r="F8703" s="160">
        <v>45596</v>
      </c>
      <c r="G8703" s="160"/>
      <c r="H8703" s="160"/>
    </row>
    <row r="8704" spans="2:8">
      <c r="B8704" t="s">
        <v>2551</v>
      </c>
      <c r="C8704" t="s">
        <v>12016</v>
      </c>
      <c r="D8704">
        <v>1</v>
      </c>
      <c r="E8704" s="160">
        <v>45597</v>
      </c>
      <c r="F8704" s="160">
        <v>45608</v>
      </c>
      <c r="G8704" s="160">
        <v>45638</v>
      </c>
      <c r="H8704" s="160">
        <v>45733</v>
      </c>
    </row>
    <row r="8705" spans="2:8">
      <c r="B8705" t="s">
        <v>2552</v>
      </c>
      <c r="C8705" t="s">
        <v>12017</v>
      </c>
      <c r="D8705">
        <v>1</v>
      </c>
      <c r="E8705" s="160">
        <v>45609</v>
      </c>
      <c r="F8705" s="160">
        <v>45620</v>
      </c>
      <c r="G8705" s="160">
        <v>45689</v>
      </c>
      <c r="H8705" s="160">
        <v>45784</v>
      </c>
    </row>
    <row r="8706" spans="2:8">
      <c r="B8706" t="s">
        <v>2553</v>
      </c>
      <c r="C8706" t="s">
        <v>12018</v>
      </c>
      <c r="D8706">
        <v>1</v>
      </c>
      <c r="E8706" s="160">
        <v>45621</v>
      </c>
      <c r="F8706" s="160">
        <v>45632</v>
      </c>
      <c r="G8706" s="160">
        <v>45708</v>
      </c>
      <c r="H8706" s="160">
        <v>45803</v>
      </c>
    </row>
    <row r="8707" spans="2:8">
      <c r="B8707" t="s">
        <v>2554</v>
      </c>
      <c r="C8707" t="s">
        <v>12019</v>
      </c>
      <c r="D8707">
        <v>1</v>
      </c>
      <c r="E8707" s="160">
        <v>45633</v>
      </c>
      <c r="F8707" s="160">
        <v>45644</v>
      </c>
      <c r="G8707" s="160"/>
      <c r="H8707" s="160"/>
    </row>
    <row r="8708" spans="2:8">
      <c r="B8708" t="s">
        <v>1740</v>
      </c>
      <c r="C8708" t="s">
        <v>12020</v>
      </c>
      <c r="D8708">
        <v>1</v>
      </c>
      <c r="E8708" s="160">
        <v>45536</v>
      </c>
      <c r="F8708" s="160">
        <v>45547</v>
      </c>
      <c r="G8708" s="160"/>
      <c r="H8708" s="160"/>
    </row>
    <row r="8709" spans="2:8">
      <c r="B8709" t="s">
        <v>1818</v>
      </c>
      <c r="C8709" t="s">
        <v>12021</v>
      </c>
      <c r="D8709">
        <v>1</v>
      </c>
      <c r="E8709" s="160">
        <v>45548</v>
      </c>
      <c r="F8709" s="160">
        <v>45560</v>
      </c>
      <c r="G8709" s="160"/>
      <c r="H8709" s="160"/>
    </row>
    <row r="8710" spans="2:8">
      <c r="B8710" t="s">
        <v>1937</v>
      </c>
      <c r="C8710" t="s">
        <v>12022</v>
      </c>
      <c r="D8710">
        <v>1</v>
      </c>
      <c r="E8710" s="160">
        <v>45561</v>
      </c>
      <c r="F8710" s="160">
        <v>45572</v>
      </c>
      <c r="G8710" s="160">
        <v>45693</v>
      </c>
      <c r="H8710" s="160">
        <v>45788</v>
      </c>
    </row>
    <row r="8711" spans="2:8">
      <c r="B8711" t="s">
        <v>1938</v>
      </c>
      <c r="C8711" t="s">
        <v>12023</v>
      </c>
      <c r="D8711">
        <v>1</v>
      </c>
      <c r="E8711" s="160">
        <v>45573</v>
      </c>
      <c r="F8711" s="160">
        <v>45584</v>
      </c>
      <c r="G8711" s="160"/>
      <c r="H8711" s="160"/>
    </row>
    <row r="8712" spans="2:8">
      <c r="B8712" t="s">
        <v>1939</v>
      </c>
      <c r="C8712" t="s">
        <v>12024</v>
      </c>
      <c r="D8712">
        <v>1</v>
      </c>
      <c r="E8712" s="160">
        <v>45585</v>
      </c>
      <c r="F8712" s="160">
        <v>45599</v>
      </c>
      <c r="G8712" s="160"/>
      <c r="H8712" s="160"/>
    </row>
    <row r="8713" spans="2:8">
      <c r="B8713" t="s">
        <v>1940</v>
      </c>
      <c r="C8713" t="s">
        <v>12025</v>
      </c>
      <c r="D8713">
        <v>1</v>
      </c>
      <c r="E8713" s="160">
        <v>45600</v>
      </c>
      <c r="F8713" s="160">
        <v>45611</v>
      </c>
      <c r="G8713" s="160">
        <v>45627</v>
      </c>
      <c r="H8713" s="160">
        <v>45722</v>
      </c>
    </row>
    <row r="8714" spans="2:8">
      <c r="B8714" t="s">
        <v>1941</v>
      </c>
      <c r="C8714" t="s">
        <v>12026</v>
      </c>
      <c r="D8714">
        <v>1</v>
      </c>
      <c r="E8714" s="160">
        <v>45612</v>
      </c>
      <c r="F8714" s="160">
        <v>45623</v>
      </c>
      <c r="G8714" s="160"/>
      <c r="H8714" s="160"/>
    </row>
    <row r="8715" spans="2:8">
      <c r="B8715" t="s">
        <v>1942</v>
      </c>
      <c r="C8715" t="s">
        <v>12027</v>
      </c>
      <c r="D8715">
        <v>1</v>
      </c>
      <c r="E8715" s="160">
        <v>45624</v>
      </c>
      <c r="F8715" s="160">
        <v>45635</v>
      </c>
      <c r="G8715" s="160">
        <v>45689</v>
      </c>
      <c r="H8715" s="160">
        <v>45784</v>
      </c>
    </row>
    <row r="8716" spans="2:8">
      <c r="B8716" t="s">
        <v>1943</v>
      </c>
      <c r="C8716" t="s">
        <v>12028</v>
      </c>
      <c r="D8716">
        <v>1</v>
      </c>
      <c r="E8716" s="160">
        <v>45636</v>
      </c>
      <c r="F8716" s="160">
        <v>45647</v>
      </c>
      <c r="G8716" s="160"/>
      <c r="H8716" s="160"/>
    </row>
    <row r="8717" spans="2:8">
      <c r="B8717" t="s">
        <v>1340</v>
      </c>
      <c r="C8717" t="s">
        <v>12029</v>
      </c>
      <c r="D8717">
        <v>1</v>
      </c>
      <c r="E8717" s="160">
        <v>45536</v>
      </c>
      <c r="F8717" s="160">
        <v>45547</v>
      </c>
      <c r="G8717" s="160">
        <v>45707</v>
      </c>
      <c r="H8717" s="160">
        <v>45802</v>
      </c>
    </row>
    <row r="8718" spans="2:8">
      <c r="B8718" t="s">
        <v>1341</v>
      </c>
      <c r="C8718" t="s">
        <v>12030</v>
      </c>
      <c r="D8718">
        <v>1</v>
      </c>
      <c r="E8718" s="160">
        <v>45548</v>
      </c>
      <c r="F8718" s="160">
        <v>45560</v>
      </c>
      <c r="G8718" s="160">
        <v>45615</v>
      </c>
      <c r="H8718" s="160">
        <v>45710</v>
      </c>
    </row>
    <row r="8719" spans="2:8">
      <c r="B8719" t="s">
        <v>1342</v>
      </c>
      <c r="C8719" t="s">
        <v>12031</v>
      </c>
      <c r="D8719">
        <v>1</v>
      </c>
      <c r="E8719" s="160">
        <v>45561</v>
      </c>
      <c r="F8719" s="160">
        <v>45572</v>
      </c>
      <c r="G8719" s="160">
        <v>45700</v>
      </c>
      <c r="H8719" s="160">
        <v>45795</v>
      </c>
    </row>
    <row r="8720" spans="2:8">
      <c r="B8720" t="s">
        <v>1343</v>
      </c>
      <c r="C8720" t="s">
        <v>12032</v>
      </c>
      <c r="D8720">
        <v>1</v>
      </c>
      <c r="E8720" s="160">
        <v>45573</v>
      </c>
      <c r="F8720" s="160">
        <v>45584</v>
      </c>
      <c r="G8720" s="160">
        <v>45615</v>
      </c>
      <c r="H8720" s="160">
        <v>45710</v>
      </c>
    </row>
    <row r="8721" spans="2:8">
      <c r="B8721" t="s">
        <v>1344</v>
      </c>
      <c r="C8721" t="s">
        <v>12033</v>
      </c>
      <c r="D8721">
        <v>1</v>
      </c>
      <c r="E8721" s="160">
        <v>45585</v>
      </c>
      <c r="F8721" s="160">
        <v>45596</v>
      </c>
      <c r="G8721" s="160">
        <v>45608</v>
      </c>
      <c r="H8721" s="160">
        <v>45703</v>
      </c>
    </row>
    <row r="8722" spans="2:8">
      <c r="B8722" t="s">
        <v>1345</v>
      </c>
      <c r="C8722" t="s">
        <v>12034</v>
      </c>
      <c r="D8722">
        <v>1</v>
      </c>
      <c r="E8722" s="160">
        <v>45597</v>
      </c>
      <c r="F8722" s="160">
        <v>45608</v>
      </c>
      <c r="G8722" s="160">
        <v>45636</v>
      </c>
      <c r="H8722" s="160">
        <v>45731</v>
      </c>
    </row>
    <row r="8723" spans="2:8" ht="14.45" customHeight="1">
      <c r="B8723" t="s">
        <v>1346</v>
      </c>
      <c r="C8723" t="s">
        <v>12035</v>
      </c>
      <c r="D8723">
        <v>1</v>
      </c>
      <c r="E8723" s="160">
        <v>45609</v>
      </c>
      <c r="F8723" s="160">
        <v>45620</v>
      </c>
      <c r="G8723" s="160">
        <v>45615</v>
      </c>
      <c r="H8723" s="160">
        <v>45710</v>
      </c>
    </row>
    <row r="8724" spans="2:8" ht="14.45" customHeight="1">
      <c r="B8724" t="s">
        <v>1333</v>
      </c>
      <c r="C8724" t="s">
        <v>12036</v>
      </c>
      <c r="D8724">
        <v>1</v>
      </c>
      <c r="E8724" s="160">
        <v>45621</v>
      </c>
      <c r="F8724" s="160">
        <v>45632</v>
      </c>
      <c r="G8724" s="160">
        <v>45698</v>
      </c>
      <c r="H8724" s="160">
        <v>45793</v>
      </c>
    </row>
    <row r="8725" spans="2:8" ht="14.45" customHeight="1">
      <c r="B8725" t="s">
        <v>1334</v>
      </c>
      <c r="C8725" t="s">
        <v>12037</v>
      </c>
      <c r="D8725">
        <v>1</v>
      </c>
      <c r="E8725" s="160">
        <v>45633</v>
      </c>
      <c r="F8725" s="160">
        <v>45644</v>
      </c>
      <c r="G8725" s="160">
        <v>45615</v>
      </c>
      <c r="H8725" s="160">
        <v>45662</v>
      </c>
    </row>
    <row r="8726" spans="2:8">
      <c r="B8726" t="s">
        <v>12038</v>
      </c>
      <c r="C8726" t="s">
        <v>12039</v>
      </c>
      <c r="D8726">
        <v>1</v>
      </c>
      <c r="E8726" s="160">
        <v>45530</v>
      </c>
      <c r="F8726" s="160">
        <v>45535</v>
      </c>
      <c r="G8726" s="160">
        <v>45610</v>
      </c>
      <c r="H8726" s="160">
        <v>45657</v>
      </c>
    </row>
    <row r="8727" spans="2:8">
      <c r="B8727" t="s">
        <v>12040</v>
      </c>
      <c r="C8727" t="s">
        <v>12041</v>
      </c>
      <c r="D8727">
        <v>1</v>
      </c>
      <c r="E8727" s="160">
        <v>45530</v>
      </c>
      <c r="F8727" s="160">
        <v>45535</v>
      </c>
      <c r="G8727" s="160">
        <v>45608</v>
      </c>
      <c r="H8727" s="160">
        <v>45655</v>
      </c>
    </row>
    <row r="8728" spans="2:8">
      <c r="B8728" t="s">
        <v>12042</v>
      </c>
      <c r="C8728" t="s">
        <v>12043</v>
      </c>
      <c r="D8728">
        <v>1</v>
      </c>
      <c r="E8728" s="160">
        <v>45530</v>
      </c>
      <c r="F8728" s="160">
        <v>45534</v>
      </c>
      <c r="G8728" s="160">
        <v>45652</v>
      </c>
      <c r="H8728" s="160">
        <v>45691</v>
      </c>
    </row>
    <row r="8729" spans="2:8">
      <c r="B8729" t="s">
        <v>12044</v>
      </c>
      <c r="C8729" t="s">
        <v>12045</v>
      </c>
      <c r="D8729">
        <v>1</v>
      </c>
      <c r="E8729" s="160">
        <v>45530</v>
      </c>
      <c r="F8729" s="160">
        <v>45537</v>
      </c>
      <c r="G8729" s="160">
        <v>45616</v>
      </c>
      <c r="H8729" s="160">
        <v>45679</v>
      </c>
    </row>
    <row r="8730" spans="2:8">
      <c r="B8730" t="s">
        <v>12046</v>
      </c>
      <c r="C8730" t="s">
        <v>12047</v>
      </c>
      <c r="D8730">
        <v>1</v>
      </c>
      <c r="E8730" s="160">
        <v>45530</v>
      </c>
      <c r="F8730" s="160">
        <v>45535</v>
      </c>
      <c r="G8730" s="160">
        <v>45658</v>
      </c>
      <c r="H8730" s="160">
        <v>45705</v>
      </c>
    </row>
    <row r="8731" spans="2:8">
      <c r="B8731" t="s">
        <v>12048</v>
      </c>
      <c r="C8731" t="s">
        <v>12049</v>
      </c>
      <c r="D8731">
        <v>1</v>
      </c>
      <c r="E8731" s="160">
        <v>45530</v>
      </c>
      <c r="F8731" s="160">
        <v>45534</v>
      </c>
      <c r="G8731" s="160">
        <v>45616</v>
      </c>
      <c r="H8731" s="160">
        <v>45655</v>
      </c>
    </row>
    <row r="8732" spans="2:8">
      <c r="B8732" t="s">
        <v>12050</v>
      </c>
      <c r="C8732" t="s">
        <v>12051</v>
      </c>
      <c r="D8732">
        <v>1</v>
      </c>
      <c r="E8732" s="160">
        <v>45530</v>
      </c>
      <c r="F8732" s="160">
        <v>45535</v>
      </c>
      <c r="G8732" s="160">
        <v>45682</v>
      </c>
      <c r="H8732" s="160">
        <v>45729</v>
      </c>
    </row>
    <row r="8733" spans="2:8">
      <c r="B8733" t="s">
        <v>12052</v>
      </c>
      <c r="C8733" t="s">
        <v>12053</v>
      </c>
      <c r="D8733">
        <v>1</v>
      </c>
      <c r="E8733" s="160">
        <v>45530</v>
      </c>
      <c r="F8733" s="160">
        <v>45537</v>
      </c>
      <c r="G8733" s="160">
        <v>45788</v>
      </c>
      <c r="H8733" s="160">
        <v>45851</v>
      </c>
    </row>
    <row r="8734" spans="2:8">
      <c r="B8734" t="s">
        <v>12054</v>
      </c>
      <c r="C8734" t="s">
        <v>12055</v>
      </c>
      <c r="D8734">
        <v>1</v>
      </c>
      <c r="E8734" s="160">
        <v>45530</v>
      </c>
      <c r="F8734" s="160">
        <v>45541</v>
      </c>
      <c r="G8734" s="160">
        <v>45717</v>
      </c>
      <c r="H8734" s="160">
        <v>45869</v>
      </c>
    </row>
    <row r="8735" spans="2:8">
      <c r="B8735" t="s">
        <v>12056</v>
      </c>
      <c r="C8735" t="s">
        <v>12057</v>
      </c>
      <c r="D8735">
        <v>1</v>
      </c>
      <c r="E8735" s="160">
        <v>45872</v>
      </c>
      <c r="F8735" s="160">
        <v>45883</v>
      </c>
      <c r="G8735" s="160"/>
      <c r="H8735" s="160"/>
    </row>
    <row r="8736" spans="2:8">
      <c r="B8736" t="s">
        <v>12058</v>
      </c>
      <c r="C8736" t="s">
        <v>12059</v>
      </c>
      <c r="D8736">
        <v>1</v>
      </c>
      <c r="E8736" s="160">
        <v>45884</v>
      </c>
      <c r="F8736" s="160">
        <v>45895</v>
      </c>
      <c r="G8736" s="160"/>
      <c r="H8736" s="160"/>
    </row>
    <row r="8737" spans="2:8">
      <c r="B8737" t="s">
        <v>12060</v>
      </c>
      <c r="C8737" t="s">
        <v>12061</v>
      </c>
      <c r="D8737">
        <v>1</v>
      </c>
      <c r="E8737" s="160">
        <v>45896</v>
      </c>
      <c r="F8737" s="160">
        <v>45912</v>
      </c>
      <c r="G8737" s="160">
        <v>45717</v>
      </c>
      <c r="H8737" s="160">
        <v>45852</v>
      </c>
    </row>
    <row r="8738" spans="2:8" ht="14.45" customHeight="1">
      <c r="B8738" t="s">
        <v>12062</v>
      </c>
      <c r="C8738" t="s">
        <v>12063</v>
      </c>
      <c r="D8738">
        <v>1</v>
      </c>
      <c r="E8738" s="160">
        <v>45913</v>
      </c>
      <c r="F8738" s="160">
        <v>45924</v>
      </c>
      <c r="G8738" s="160"/>
      <c r="H8738" s="160"/>
    </row>
    <row r="8739" spans="2:8" ht="14.45" customHeight="1">
      <c r="B8739" t="s">
        <v>12064</v>
      </c>
      <c r="C8739" t="s">
        <v>12065</v>
      </c>
      <c r="D8739">
        <v>1</v>
      </c>
      <c r="E8739" s="160">
        <v>45925</v>
      </c>
      <c r="F8739" s="160">
        <v>45936</v>
      </c>
      <c r="G8739" s="160"/>
      <c r="H8739" s="160"/>
    </row>
    <row r="8740" spans="2:8" ht="14.45" customHeight="1">
      <c r="B8740" t="s">
        <v>12066</v>
      </c>
      <c r="C8740" t="s">
        <v>12067</v>
      </c>
      <c r="D8740">
        <v>1</v>
      </c>
      <c r="E8740" s="160">
        <v>45925</v>
      </c>
      <c r="F8740" s="160">
        <v>45937</v>
      </c>
      <c r="G8740" s="160">
        <v>45689</v>
      </c>
      <c r="H8740" s="160">
        <v>45792</v>
      </c>
    </row>
    <row r="8741" spans="2:8" ht="14.45" customHeight="1">
      <c r="B8741" t="s">
        <v>12068</v>
      </c>
      <c r="C8741" t="s">
        <v>12069</v>
      </c>
      <c r="D8741">
        <v>1</v>
      </c>
      <c r="E8741" s="160">
        <v>45532</v>
      </c>
      <c r="F8741" s="160">
        <v>45592</v>
      </c>
      <c r="G8741" s="160"/>
      <c r="H8741" s="160"/>
    </row>
    <row r="8742" spans="2:8">
      <c r="B8742" t="s">
        <v>12070</v>
      </c>
      <c r="C8742" t="s">
        <v>12071</v>
      </c>
      <c r="D8742">
        <v>1</v>
      </c>
      <c r="E8742" s="160">
        <v>45645</v>
      </c>
      <c r="F8742" s="160">
        <v>45704</v>
      </c>
      <c r="G8742" s="160"/>
      <c r="H8742" s="160"/>
    </row>
    <row r="8743" spans="2:8" ht="14.45" customHeight="1">
      <c r="B8743" t="s">
        <v>1156</v>
      </c>
      <c r="C8743" t="s">
        <v>12072</v>
      </c>
      <c r="D8743">
        <v>1</v>
      </c>
      <c r="E8743" s="160">
        <v>45503</v>
      </c>
      <c r="F8743" s="160">
        <v>45509</v>
      </c>
      <c r="G8743" s="160">
        <v>45556</v>
      </c>
      <c r="H8743" s="160">
        <v>45612</v>
      </c>
    </row>
    <row r="8744" spans="2:8" ht="14.45" customHeight="1">
      <c r="B8744" t="s">
        <v>1157</v>
      </c>
      <c r="C8744" t="s">
        <v>12073</v>
      </c>
      <c r="D8744">
        <v>1</v>
      </c>
      <c r="E8744" s="160">
        <v>45503</v>
      </c>
      <c r="F8744" s="160">
        <v>45509</v>
      </c>
      <c r="G8744" s="160">
        <v>45615</v>
      </c>
      <c r="H8744" s="160">
        <v>45670</v>
      </c>
    </row>
    <row r="8745" spans="2:8" ht="14.45" customHeight="1">
      <c r="B8745" t="s">
        <v>1158</v>
      </c>
      <c r="C8745" t="s">
        <v>12074</v>
      </c>
      <c r="D8745">
        <v>1</v>
      </c>
      <c r="E8745" s="160">
        <v>45503</v>
      </c>
      <c r="F8745" s="160">
        <v>45509</v>
      </c>
      <c r="G8745" s="160">
        <v>45603</v>
      </c>
      <c r="H8745" s="160">
        <v>45658</v>
      </c>
    </row>
    <row r="8746" spans="2:8">
      <c r="B8746" t="s">
        <v>1159</v>
      </c>
      <c r="C8746" t="s">
        <v>12075</v>
      </c>
      <c r="D8746">
        <v>1</v>
      </c>
      <c r="E8746" s="160">
        <v>45503</v>
      </c>
      <c r="F8746" s="160">
        <v>45509</v>
      </c>
      <c r="G8746" s="160">
        <v>45621</v>
      </c>
      <c r="H8746" s="160">
        <v>45676</v>
      </c>
    </row>
    <row r="8747" spans="2:8">
      <c r="B8747" t="s">
        <v>1160</v>
      </c>
      <c r="C8747" t="s">
        <v>12076</v>
      </c>
      <c r="D8747">
        <v>1</v>
      </c>
      <c r="E8747" s="160">
        <v>45503</v>
      </c>
      <c r="F8747" s="160">
        <v>45509</v>
      </c>
      <c r="G8747" s="160">
        <v>45553</v>
      </c>
      <c r="H8747" s="160">
        <v>45609</v>
      </c>
    </row>
    <row r="8748" spans="2:8">
      <c r="B8748" t="s">
        <v>1161</v>
      </c>
      <c r="C8748" t="s">
        <v>12077</v>
      </c>
      <c r="D8748">
        <v>1</v>
      </c>
      <c r="E8748" s="160">
        <v>45503</v>
      </c>
      <c r="F8748" s="160">
        <v>45509</v>
      </c>
      <c r="G8748" s="160">
        <v>45553</v>
      </c>
      <c r="H8748" s="160">
        <v>45609</v>
      </c>
    </row>
    <row r="8749" spans="2:8">
      <c r="B8749" t="s">
        <v>1162</v>
      </c>
      <c r="C8749" t="s">
        <v>12078</v>
      </c>
      <c r="D8749">
        <v>1</v>
      </c>
      <c r="E8749" s="160">
        <v>45503</v>
      </c>
      <c r="F8749" s="160">
        <v>45509</v>
      </c>
      <c r="G8749" s="160">
        <v>45556</v>
      </c>
      <c r="H8749" s="160">
        <v>45612</v>
      </c>
    </row>
    <row r="8750" spans="2:8">
      <c r="B8750" t="s">
        <v>1163</v>
      </c>
      <c r="C8750" t="s">
        <v>12079</v>
      </c>
      <c r="D8750">
        <v>1</v>
      </c>
      <c r="E8750" s="160">
        <v>45503</v>
      </c>
      <c r="F8750" s="160">
        <v>45509</v>
      </c>
      <c r="G8750" s="160">
        <v>45563</v>
      </c>
      <c r="H8750" s="160">
        <v>45617</v>
      </c>
    </row>
    <row r="8751" spans="2:8">
      <c r="B8751" t="s">
        <v>1164</v>
      </c>
      <c r="C8751" t="s">
        <v>12080</v>
      </c>
      <c r="D8751">
        <v>1</v>
      </c>
      <c r="E8751" s="160">
        <v>45503</v>
      </c>
      <c r="F8751" s="160">
        <v>45509</v>
      </c>
      <c r="G8751" s="160">
        <v>45566</v>
      </c>
      <c r="H8751" s="160">
        <v>45621</v>
      </c>
    </row>
    <row r="8752" spans="2:8">
      <c r="B8752" t="s">
        <v>1218</v>
      </c>
      <c r="C8752" t="s">
        <v>12081</v>
      </c>
      <c r="D8752">
        <v>1</v>
      </c>
      <c r="E8752" s="160">
        <v>45510</v>
      </c>
      <c r="F8752" s="160">
        <v>45523</v>
      </c>
      <c r="G8752" s="160">
        <v>45610</v>
      </c>
      <c r="H8752" s="160">
        <v>45721</v>
      </c>
    </row>
    <row r="8753" spans="2:8">
      <c r="B8753" t="s">
        <v>1219</v>
      </c>
      <c r="C8753" t="s">
        <v>12082</v>
      </c>
      <c r="D8753">
        <v>1</v>
      </c>
      <c r="E8753" s="160">
        <v>45510</v>
      </c>
      <c r="F8753" s="160">
        <v>45523</v>
      </c>
      <c r="G8753" s="160">
        <v>45620</v>
      </c>
      <c r="H8753" s="160">
        <v>45729</v>
      </c>
    </row>
    <row r="8754" spans="2:8">
      <c r="B8754" t="s">
        <v>1220</v>
      </c>
      <c r="C8754" t="s">
        <v>12083</v>
      </c>
      <c r="D8754">
        <v>1</v>
      </c>
      <c r="E8754" s="160">
        <v>45510</v>
      </c>
      <c r="F8754" s="160">
        <v>45523</v>
      </c>
      <c r="G8754" s="160">
        <v>45607</v>
      </c>
      <c r="H8754" s="160">
        <v>45718</v>
      </c>
    </row>
    <row r="8755" spans="2:8">
      <c r="B8755" t="s">
        <v>1221</v>
      </c>
      <c r="C8755" t="s">
        <v>12084</v>
      </c>
      <c r="D8755">
        <v>1</v>
      </c>
      <c r="E8755" s="160">
        <v>45510</v>
      </c>
      <c r="F8755" s="160">
        <v>45523</v>
      </c>
      <c r="G8755" s="160">
        <v>45621</v>
      </c>
      <c r="H8755" s="160">
        <v>45732</v>
      </c>
    </row>
    <row r="8756" spans="2:8">
      <c r="B8756" t="s">
        <v>1222</v>
      </c>
      <c r="C8756" t="s">
        <v>12085</v>
      </c>
      <c r="D8756">
        <v>1</v>
      </c>
      <c r="E8756" s="160">
        <v>45510</v>
      </c>
      <c r="F8756" s="160">
        <v>45523</v>
      </c>
      <c r="G8756" s="160">
        <v>45592</v>
      </c>
      <c r="H8756" s="160">
        <v>45701</v>
      </c>
    </row>
    <row r="8757" spans="2:8">
      <c r="B8757" t="s">
        <v>1223</v>
      </c>
      <c r="C8757" t="s">
        <v>12086</v>
      </c>
      <c r="D8757">
        <v>1</v>
      </c>
      <c r="E8757" s="160">
        <v>45510</v>
      </c>
      <c r="F8757" s="160">
        <v>45523</v>
      </c>
      <c r="G8757" s="160">
        <v>45565</v>
      </c>
      <c r="H8757" s="160">
        <v>45676</v>
      </c>
    </row>
    <row r="8758" spans="2:8">
      <c r="B8758" t="s">
        <v>1224</v>
      </c>
      <c r="C8758" t="s">
        <v>12087</v>
      </c>
      <c r="D8758">
        <v>1</v>
      </c>
      <c r="E8758" s="160">
        <v>45510</v>
      </c>
      <c r="F8758" s="160">
        <v>45523</v>
      </c>
      <c r="G8758" s="160">
        <v>45610</v>
      </c>
      <c r="H8758" s="160">
        <v>45721</v>
      </c>
    </row>
    <row r="8759" spans="2:8">
      <c r="B8759" t="s">
        <v>1225</v>
      </c>
      <c r="C8759" t="s">
        <v>12088</v>
      </c>
      <c r="D8759">
        <v>1</v>
      </c>
      <c r="E8759" s="160">
        <v>45510</v>
      </c>
      <c r="F8759" s="160">
        <v>45523</v>
      </c>
      <c r="G8759" s="160">
        <v>45568</v>
      </c>
      <c r="H8759" s="160">
        <v>45679</v>
      </c>
    </row>
    <row r="8760" spans="2:8" ht="14.45" customHeight="1">
      <c r="B8760" t="s">
        <v>1226</v>
      </c>
      <c r="C8760" t="s">
        <v>12089</v>
      </c>
      <c r="D8760">
        <v>1</v>
      </c>
      <c r="E8760" s="160">
        <v>45510</v>
      </c>
      <c r="F8760" s="160">
        <v>45523</v>
      </c>
      <c r="G8760" s="160">
        <v>45573</v>
      </c>
      <c r="H8760" s="160">
        <v>45684</v>
      </c>
    </row>
    <row r="8761" spans="2:8" ht="14.45" customHeight="1">
      <c r="B8761" t="s">
        <v>1307</v>
      </c>
      <c r="C8761" t="s">
        <v>12090</v>
      </c>
      <c r="D8761">
        <v>1</v>
      </c>
      <c r="E8761" s="160">
        <v>45524</v>
      </c>
      <c r="F8761" s="160">
        <v>45529</v>
      </c>
      <c r="G8761" s="160">
        <v>45610</v>
      </c>
      <c r="H8761" s="160">
        <v>45657</v>
      </c>
    </row>
    <row r="8762" spans="2:8" ht="14.45" customHeight="1">
      <c r="B8762" t="s">
        <v>1308</v>
      </c>
      <c r="C8762" t="s">
        <v>12091</v>
      </c>
      <c r="D8762">
        <v>1</v>
      </c>
      <c r="E8762" s="160">
        <v>45524</v>
      </c>
      <c r="F8762" s="160">
        <v>45529</v>
      </c>
      <c r="G8762" s="160">
        <v>45601</v>
      </c>
      <c r="H8762" s="160">
        <v>45648</v>
      </c>
    </row>
    <row r="8763" spans="2:8" ht="14.45" customHeight="1">
      <c r="B8763" t="s">
        <v>1309</v>
      </c>
      <c r="C8763" t="s">
        <v>12092</v>
      </c>
      <c r="D8763">
        <v>1</v>
      </c>
      <c r="E8763" s="160">
        <v>45524</v>
      </c>
      <c r="F8763" s="160">
        <v>45529</v>
      </c>
      <c r="G8763" s="160">
        <v>45652</v>
      </c>
      <c r="H8763" s="160">
        <v>45699</v>
      </c>
    </row>
    <row r="8764" spans="2:8" ht="14.45" customHeight="1">
      <c r="B8764" t="s">
        <v>1310</v>
      </c>
      <c r="C8764" t="s">
        <v>12093</v>
      </c>
      <c r="D8764">
        <v>1</v>
      </c>
      <c r="E8764" s="160">
        <v>45524</v>
      </c>
      <c r="F8764" s="160">
        <v>45529</v>
      </c>
      <c r="G8764" s="160">
        <v>45616</v>
      </c>
      <c r="H8764" s="160">
        <v>45663</v>
      </c>
    </row>
    <row r="8765" spans="2:8" ht="14.45" customHeight="1">
      <c r="B8765" t="s">
        <v>1311</v>
      </c>
      <c r="C8765" t="s">
        <v>12094</v>
      </c>
      <c r="D8765">
        <v>1</v>
      </c>
      <c r="E8765" s="160">
        <v>45524</v>
      </c>
      <c r="F8765" s="160">
        <v>45529</v>
      </c>
      <c r="G8765" s="160">
        <v>45650</v>
      </c>
      <c r="H8765" s="160">
        <v>45697</v>
      </c>
    </row>
    <row r="8766" spans="2:8" ht="14.45" customHeight="1">
      <c r="B8766" t="s">
        <v>1312</v>
      </c>
      <c r="C8766" t="s">
        <v>12095</v>
      </c>
      <c r="D8766">
        <v>1</v>
      </c>
      <c r="E8766" s="160">
        <v>45524</v>
      </c>
      <c r="F8766" s="160">
        <v>45529</v>
      </c>
      <c r="G8766" s="160">
        <v>45616</v>
      </c>
      <c r="H8766" s="160">
        <v>45663</v>
      </c>
    </row>
    <row r="8767" spans="2:8" ht="14.45" customHeight="1">
      <c r="B8767" t="s">
        <v>1313</v>
      </c>
      <c r="C8767" t="s">
        <v>12096</v>
      </c>
      <c r="D8767">
        <v>1</v>
      </c>
      <c r="E8767" s="160">
        <v>45524</v>
      </c>
      <c r="F8767" s="160">
        <v>45529</v>
      </c>
      <c r="G8767" s="160">
        <v>45675</v>
      </c>
      <c r="H8767" s="160">
        <v>45722</v>
      </c>
    </row>
    <row r="8768" spans="2:8" ht="14.45" customHeight="1">
      <c r="B8768" t="s">
        <v>1300</v>
      </c>
      <c r="C8768" t="s">
        <v>12097</v>
      </c>
      <c r="D8768">
        <v>1</v>
      </c>
      <c r="E8768" s="160">
        <v>45524</v>
      </c>
      <c r="F8768" s="160">
        <v>45529</v>
      </c>
      <c r="G8768" s="160">
        <v>45779</v>
      </c>
      <c r="H8768" s="160">
        <v>45826</v>
      </c>
    </row>
    <row r="8769" spans="2:8" ht="14.45" customHeight="1">
      <c r="B8769" t="s">
        <v>1301</v>
      </c>
      <c r="C8769" t="s">
        <v>12098</v>
      </c>
      <c r="D8769">
        <v>1</v>
      </c>
      <c r="E8769" s="160">
        <v>45524</v>
      </c>
      <c r="F8769" s="160">
        <v>45529</v>
      </c>
      <c r="G8769" s="160">
        <v>45717</v>
      </c>
      <c r="H8769" s="160">
        <v>45764</v>
      </c>
    </row>
    <row r="8770" spans="2:8" ht="14.45" customHeight="1">
      <c r="B8770" t="s">
        <v>1336</v>
      </c>
      <c r="C8770" t="s">
        <v>12099</v>
      </c>
      <c r="D8770">
        <v>1</v>
      </c>
      <c r="E8770" s="160">
        <v>45708</v>
      </c>
      <c r="F8770" s="160">
        <v>45718</v>
      </c>
      <c r="G8770" s="160">
        <v>45871</v>
      </c>
      <c r="H8770" s="160">
        <v>45883</v>
      </c>
    </row>
    <row r="8771" spans="2:8" ht="14.45" customHeight="1">
      <c r="B8771" t="s">
        <v>1337</v>
      </c>
      <c r="C8771" t="s">
        <v>12100</v>
      </c>
      <c r="D8771">
        <v>1</v>
      </c>
      <c r="E8771" s="160">
        <v>45719</v>
      </c>
      <c r="F8771" s="160">
        <v>45730</v>
      </c>
      <c r="G8771" s="160">
        <v>45874</v>
      </c>
      <c r="H8771" s="160">
        <v>45881</v>
      </c>
    </row>
    <row r="8772" spans="2:8">
      <c r="B8772" t="s">
        <v>1383</v>
      </c>
      <c r="C8772" t="s">
        <v>12101</v>
      </c>
      <c r="D8772">
        <v>1</v>
      </c>
      <c r="E8772" s="160">
        <v>45731</v>
      </c>
      <c r="F8772" s="160">
        <v>45738</v>
      </c>
      <c r="G8772" s="160">
        <v>45720</v>
      </c>
      <c r="H8772" s="160">
        <v>45783</v>
      </c>
    </row>
    <row r="8773" spans="2:8">
      <c r="B8773" t="s">
        <v>1412</v>
      </c>
      <c r="C8773" t="s">
        <v>12102</v>
      </c>
      <c r="D8773">
        <v>1</v>
      </c>
      <c r="E8773" s="160">
        <v>45739</v>
      </c>
      <c r="F8773" s="160">
        <v>45750</v>
      </c>
      <c r="G8773" s="160">
        <v>45881</v>
      </c>
      <c r="H8773" s="160">
        <v>45896</v>
      </c>
    </row>
    <row r="8774" spans="2:8">
      <c r="B8774" t="s">
        <v>1413</v>
      </c>
      <c r="C8774" t="s">
        <v>12103</v>
      </c>
      <c r="D8774">
        <v>1</v>
      </c>
      <c r="E8774" s="160">
        <v>45751</v>
      </c>
      <c r="F8774" s="160">
        <v>45762</v>
      </c>
      <c r="G8774" s="160">
        <v>45882</v>
      </c>
      <c r="H8774" s="160">
        <v>45896</v>
      </c>
    </row>
    <row r="8775" spans="2:8" ht="14.45" customHeight="1">
      <c r="B8775" t="s">
        <v>1414</v>
      </c>
      <c r="C8775" t="s">
        <v>12104</v>
      </c>
      <c r="D8775">
        <v>1</v>
      </c>
      <c r="E8775" s="160">
        <v>45763</v>
      </c>
      <c r="F8775" s="160">
        <v>45774</v>
      </c>
      <c r="G8775" s="160">
        <v>45658</v>
      </c>
      <c r="H8775" s="160">
        <v>45753</v>
      </c>
    </row>
    <row r="8776" spans="2:8">
      <c r="B8776" t="s">
        <v>1338</v>
      </c>
      <c r="C8776" t="s">
        <v>12105</v>
      </c>
      <c r="D8776">
        <v>1</v>
      </c>
      <c r="E8776" s="160">
        <v>45775</v>
      </c>
      <c r="F8776" s="160">
        <v>45786</v>
      </c>
      <c r="G8776" s="160">
        <v>45729</v>
      </c>
      <c r="H8776" s="160">
        <v>45824</v>
      </c>
    </row>
    <row r="8777" spans="2:8">
      <c r="B8777" t="s">
        <v>1331</v>
      </c>
      <c r="C8777" t="s">
        <v>12106</v>
      </c>
      <c r="D8777">
        <v>1</v>
      </c>
      <c r="E8777" s="160">
        <v>45787</v>
      </c>
      <c r="F8777" s="160">
        <v>45798</v>
      </c>
      <c r="G8777" s="160">
        <v>45698</v>
      </c>
      <c r="H8777" s="160">
        <v>45793</v>
      </c>
    </row>
    <row r="8778" spans="2:8">
      <c r="B8778" t="s">
        <v>1332</v>
      </c>
      <c r="C8778" t="s">
        <v>12107</v>
      </c>
      <c r="D8778">
        <v>1</v>
      </c>
      <c r="E8778" s="160">
        <v>45799</v>
      </c>
      <c r="F8778" s="160">
        <v>45810</v>
      </c>
      <c r="G8778" s="160"/>
      <c r="H8778" s="160"/>
    </row>
    <row r="8779" spans="2:8">
      <c r="B8779" t="s">
        <v>1378</v>
      </c>
      <c r="C8779" t="s">
        <v>12108</v>
      </c>
      <c r="D8779">
        <v>1</v>
      </c>
      <c r="E8779" s="160">
        <v>45536</v>
      </c>
      <c r="F8779" s="160">
        <v>45545</v>
      </c>
      <c r="G8779" s="160">
        <v>45874</v>
      </c>
      <c r="H8779" s="160">
        <v>45883</v>
      </c>
    </row>
    <row r="8780" spans="2:8">
      <c r="B8780" t="s">
        <v>1422</v>
      </c>
      <c r="C8780" t="s">
        <v>12109</v>
      </c>
      <c r="D8780">
        <v>1</v>
      </c>
      <c r="E8780" s="160">
        <v>45546</v>
      </c>
      <c r="F8780" s="160">
        <v>45555</v>
      </c>
      <c r="G8780" s="160">
        <v>45874</v>
      </c>
      <c r="H8780" s="160">
        <v>45881</v>
      </c>
    </row>
    <row r="8781" spans="2:8">
      <c r="B8781" t="s">
        <v>1509</v>
      </c>
      <c r="C8781" t="s">
        <v>12110</v>
      </c>
      <c r="D8781">
        <v>1</v>
      </c>
      <c r="E8781" s="160">
        <v>45556</v>
      </c>
      <c r="F8781" s="160">
        <v>45568</v>
      </c>
      <c r="G8781" s="160">
        <v>45727</v>
      </c>
      <c r="H8781" s="160">
        <v>45822</v>
      </c>
    </row>
    <row r="8782" spans="2:8">
      <c r="B8782" t="s">
        <v>1482</v>
      </c>
      <c r="C8782" t="s">
        <v>12111</v>
      </c>
      <c r="D8782">
        <v>1</v>
      </c>
      <c r="E8782" s="160">
        <v>45569</v>
      </c>
      <c r="F8782" s="160">
        <v>45578</v>
      </c>
      <c r="G8782" s="160">
        <v>45881</v>
      </c>
      <c r="H8782" s="160">
        <v>45896</v>
      </c>
    </row>
    <row r="8783" spans="2:8">
      <c r="B8783" t="s">
        <v>1483</v>
      </c>
      <c r="C8783" t="s">
        <v>12112</v>
      </c>
      <c r="D8783">
        <v>1</v>
      </c>
      <c r="E8783" s="160">
        <v>45579</v>
      </c>
      <c r="F8783" s="160">
        <v>45588</v>
      </c>
      <c r="G8783" s="160">
        <v>45882</v>
      </c>
      <c r="H8783" s="160">
        <v>45896</v>
      </c>
    </row>
    <row r="8784" spans="2:8">
      <c r="B8784" t="s">
        <v>1484</v>
      </c>
      <c r="C8784" t="s">
        <v>12113</v>
      </c>
      <c r="D8784">
        <v>1</v>
      </c>
      <c r="E8784" s="160">
        <v>45589</v>
      </c>
      <c r="F8784" s="160">
        <v>45600</v>
      </c>
      <c r="G8784" s="160">
        <v>45717</v>
      </c>
      <c r="H8784" s="160">
        <v>45812</v>
      </c>
    </row>
    <row r="8785" spans="2:8">
      <c r="B8785" t="s">
        <v>1387</v>
      </c>
      <c r="C8785" t="s">
        <v>12114</v>
      </c>
      <c r="D8785">
        <v>1</v>
      </c>
      <c r="E8785" s="160">
        <v>45601</v>
      </c>
      <c r="F8785" s="160">
        <v>45610</v>
      </c>
      <c r="G8785" s="160">
        <v>45892</v>
      </c>
      <c r="H8785" s="160">
        <v>45903</v>
      </c>
    </row>
    <row r="8786" spans="2:8">
      <c r="B8786" t="s">
        <v>1379</v>
      </c>
      <c r="C8786" t="s">
        <v>12115</v>
      </c>
      <c r="D8786">
        <v>1</v>
      </c>
      <c r="E8786" s="160">
        <v>45611</v>
      </c>
      <c r="F8786" s="160">
        <v>45622</v>
      </c>
      <c r="G8786" s="160">
        <v>45718</v>
      </c>
      <c r="H8786" s="160">
        <v>45813</v>
      </c>
    </row>
    <row r="8787" spans="2:8">
      <c r="B8787" t="s">
        <v>1380</v>
      </c>
      <c r="C8787" t="s">
        <v>12116</v>
      </c>
      <c r="D8787">
        <v>1</v>
      </c>
      <c r="E8787" s="160">
        <v>45623</v>
      </c>
      <c r="F8787" s="160">
        <v>45632</v>
      </c>
      <c r="G8787" s="160"/>
      <c r="H8787" s="160"/>
    </row>
    <row r="8788" spans="2:8">
      <c r="B8788" t="s">
        <v>2092</v>
      </c>
      <c r="C8788" t="s">
        <v>12117</v>
      </c>
      <c r="D8788">
        <v>1</v>
      </c>
      <c r="E8788" s="160">
        <v>45536</v>
      </c>
      <c r="F8788" s="160">
        <v>45547</v>
      </c>
      <c r="G8788" s="160">
        <v>45659</v>
      </c>
      <c r="H8788" s="160">
        <v>45754</v>
      </c>
    </row>
    <row r="8789" spans="2:8">
      <c r="B8789" t="s">
        <v>2201</v>
      </c>
      <c r="C8789" t="s">
        <v>12118</v>
      </c>
      <c r="D8789">
        <v>1</v>
      </c>
      <c r="E8789" s="160">
        <v>45548</v>
      </c>
      <c r="F8789" s="160">
        <v>45560</v>
      </c>
      <c r="G8789" s="160">
        <v>45659</v>
      </c>
      <c r="H8789" s="160">
        <v>45754</v>
      </c>
    </row>
    <row r="8790" spans="2:8">
      <c r="B8790" t="s">
        <v>2388</v>
      </c>
      <c r="C8790" t="s">
        <v>12119</v>
      </c>
      <c r="D8790">
        <v>1</v>
      </c>
      <c r="E8790" s="160">
        <v>45561</v>
      </c>
      <c r="F8790" s="160">
        <v>45572</v>
      </c>
      <c r="G8790" s="160">
        <v>45659</v>
      </c>
      <c r="H8790" s="160">
        <v>45754</v>
      </c>
    </row>
    <row r="8791" spans="2:8">
      <c r="B8791" t="s">
        <v>2546</v>
      </c>
      <c r="C8791" t="s">
        <v>12120</v>
      </c>
      <c r="D8791">
        <v>1</v>
      </c>
      <c r="E8791" s="160">
        <v>45573</v>
      </c>
      <c r="F8791" s="160">
        <v>45584</v>
      </c>
      <c r="G8791" s="160">
        <v>45659</v>
      </c>
      <c r="H8791" s="160">
        <v>45754</v>
      </c>
    </row>
    <row r="8792" spans="2:8">
      <c r="B8792" t="s">
        <v>2680</v>
      </c>
      <c r="C8792" t="s">
        <v>12121</v>
      </c>
      <c r="D8792">
        <v>1</v>
      </c>
      <c r="E8792" s="160">
        <v>45585</v>
      </c>
      <c r="F8792" s="160">
        <v>45596</v>
      </c>
      <c r="G8792" s="160">
        <v>45659</v>
      </c>
      <c r="H8792" s="160">
        <v>45754</v>
      </c>
    </row>
    <row r="8793" spans="2:8">
      <c r="B8793" t="s">
        <v>2830</v>
      </c>
      <c r="C8793" t="s">
        <v>12122</v>
      </c>
      <c r="D8793">
        <v>1</v>
      </c>
      <c r="E8793" s="160">
        <v>45597</v>
      </c>
      <c r="F8793" s="160">
        <v>45608</v>
      </c>
      <c r="G8793" s="160">
        <v>45659</v>
      </c>
      <c r="H8793" s="160">
        <v>45754</v>
      </c>
    </row>
    <row r="8794" spans="2:8">
      <c r="B8794" t="s">
        <v>2831</v>
      </c>
      <c r="C8794" t="s">
        <v>12123</v>
      </c>
      <c r="D8794">
        <v>1</v>
      </c>
      <c r="E8794" s="160">
        <v>45609</v>
      </c>
      <c r="F8794" s="160">
        <v>45620</v>
      </c>
      <c r="G8794" s="160">
        <v>45659</v>
      </c>
      <c r="H8794" s="160">
        <v>45754</v>
      </c>
    </row>
    <row r="8795" spans="2:8">
      <c r="B8795" t="s">
        <v>2832</v>
      </c>
      <c r="C8795" t="s">
        <v>12124</v>
      </c>
      <c r="D8795">
        <v>1</v>
      </c>
      <c r="E8795" s="160">
        <v>45621</v>
      </c>
      <c r="F8795" s="160">
        <v>45632</v>
      </c>
      <c r="G8795" s="160">
        <v>45659</v>
      </c>
      <c r="H8795" s="160">
        <v>45754</v>
      </c>
    </row>
    <row r="8796" spans="2:8">
      <c r="B8796" t="s">
        <v>12125</v>
      </c>
      <c r="C8796" t="s">
        <v>12126</v>
      </c>
      <c r="D8796">
        <v>1</v>
      </c>
      <c r="E8796" s="160">
        <v>45633</v>
      </c>
      <c r="F8796" s="160">
        <v>45692</v>
      </c>
      <c r="G8796" s="160"/>
      <c r="H8796" s="160"/>
    </row>
    <row r="8797" spans="2:8">
      <c r="B8797" t="s">
        <v>2833</v>
      </c>
      <c r="C8797" t="s">
        <v>12127</v>
      </c>
      <c r="D8797">
        <v>1</v>
      </c>
      <c r="E8797" s="160">
        <v>45693</v>
      </c>
      <c r="F8797" s="160">
        <v>45704</v>
      </c>
      <c r="G8797" s="160">
        <v>45659</v>
      </c>
      <c r="H8797" s="160">
        <v>45754</v>
      </c>
    </row>
    <row r="8798" spans="2:8">
      <c r="B8798" t="s">
        <v>12128</v>
      </c>
      <c r="C8798" t="s">
        <v>12129</v>
      </c>
      <c r="D8798">
        <v>1</v>
      </c>
      <c r="E8798" s="160">
        <v>45645</v>
      </c>
      <c r="F8798" s="160">
        <v>45704</v>
      </c>
      <c r="G8798" s="160"/>
      <c r="H8798" s="160"/>
    </row>
    <row r="8799" spans="2:8">
      <c r="B8799" t="s">
        <v>2681</v>
      </c>
      <c r="C8799" t="s">
        <v>12130</v>
      </c>
      <c r="D8799">
        <v>1</v>
      </c>
      <c r="E8799" s="160">
        <v>45866</v>
      </c>
      <c r="F8799" s="160">
        <v>45877</v>
      </c>
      <c r="G8799" s="160">
        <v>45887</v>
      </c>
      <c r="H8799" s="160">
        <v>45903</v>
      </c>
    </row>
    <row r="8800" spans="2:8">
      <c r="B8800" t="s">
        <v>2834</v>
      </c>
      <c r="C8800" t="s">
        <v>12131</v>
      </c>
      <c r="D8800">
        <v>1</v>
      </c>
      <c r="E8800" s="160">
        <v>45878</v>
      </c>
      <c r="F8800" s="160">
        <v>45889</v>
      </c>
      <c r="G8800" s="160">
        <v>45875</v>
      </c>
      <c r="H8800" s="160">
        <v>45901</v>
      </c>
    </row>
    <row r="8801" spans="2:8">
      <c r="B8801" t="s">
        <v>2835</v>
      </c>
      <c r="C8801" t="s">
        <v>12132</v>
      </c>
      <c r="D8801">
        <v>1</v>
      </c>
      <c r="E8801" s="160">
        <v>45890</v>
      </c>
      <c r="F8801" s="160">
        <v>45901</v>
      </c>
      <c r="G8801" s="160">
        <v>45689</v>
      </c>
      <c r="H8801" s="160">
        <v>45784</v>
      </c>
    </row>
    <row r="8802" spans="2:8">
      <c r="B8802" t="s">
        <v>2836</v>
      </c>
      <c r="C8802" t="s">
        <v>12133</v>
      </c>
      <c r="D8802">
        <v>1</v>
      </c>
      <c r="E8802" s="160">
        <v>45902</v>
      </c>
      <c r="F8802" s="160">
        <v>45913</v>
      </c>
      <c r="G8802" s="160">
        <v>45881</v>
      </c>
      <c r="H8802" s="160">
        <v>45896</v>
      </c>
    </row>
    <row r="8803" spans="2:8">
      <c r="B8803" t="s">
        <v>2837</v>
      </c>
      <c r="C8803" t="s">
        <v>12134</v>
      </c>
      <c r="D8803">
        <v>1</v>
      </c>
      <c r="E8803" s="160">
        <v>45914</v>
      </c>
      <c r="F8803" s="160">
        <v>45925</v>
      </c>
      <c r="G8803" s="160">
        <v>45882</v>
      </c>
      <c r="H8803" s="160">
        <v>45896</v>
      </c>
    </row>
    <row r="8804" spans="2:8">
      <c r="B8804" t="s">
        <v>2838</v>
      </c>
      <c r="C8804" t="s">
        <v>12135</v>
      </c>
      <c r="D8804">
        <v>1</v>
      </c>
      <c r="E8804" s="160">
        <v>45926</v>
      </c>
      <c r="F8804" s="160">
        <v>45937</v>
      </c>
      <c r="G8804" s="160">
        <v>45630</v>
      </c>
      <c r="H8804" s="160">
        <v>45725</v>
      </c>
    </row>
    <row r="8805" spans="2:8">
      <c r="B8805" t="s">
        <v>2857</v>
      </c>
      <c r="C8805" t="s">
        <v>12136</v>
      </c>
      <c r="D8805">
        <v>1</v>
      </c>
      <c r="E8805" s="160">
        <v>45534</v>
      </c>
      <c r="F8805" s="160">
        <v>45545</v>
      </c>
      <c r="G8805" s="160">
        <v>45853</v>
      </c>
      <c r="H8805" s="160">
        <v>45880</v>
      </c>
    </row>
    <row r="8806" spans="2:8">
      <c r="B8806" t="s">
        <v>2858</v>
      </c>
      <c r="C8806" t="s">
        <v>12137</v>
      </c>
      <c r="D8806">
        <v>1</v>
      </c>
      <c r="E8806" s="160">
        <v>45546</v>
      </c>
      <c r="F8806" s="160">
        <v>45557</v>
      </c>
      <c r="G8806" s="160">
        <v>45778</v>
      </c>
      <c r="H8806" s="160">
        <v>45869</v>
      </c>
    </row>
    <row r="8807" spans="2:8">
      <c r="B8807" t="s">
        <v>2859</v>
      </c>
      <c r="C8807" t="s">
        <v>12138</v>
      </c>
      <c r="D8807">
        <v>1</v>
      </c>
      <c r="E8807" s="160">
        <v>45559</v>
      </c>
      <c r="F8807" s="160">
        <v>45570</v>
      </c>
      <c r="G8807" s="160">
        <v>45778</v>
      </c>
      <c r="H8807" s="160">
        <v>45869</v>
      </c>
    </row>
    <row r="8808" spans="2:8">
      <c r="B8808" t="s">
        <v>2860</v>
      </c>
      <c r="C8808" t="s">
        <v>12139</v>
      </c>
      <c r="D8808">
        <v>1</v>
      </c>
      <c r="E8808" s="160">
        <v>45571</v>
      </c>
      <c r="F8808" s="160">
        <v>45582</v>
      </c>
      <c r="G8808" s="160">
        <v>45874</v>
      </c>
      <c r="H8808" s="160">
        <v>45896</v>
      </c>
    </row>
    <row r="8809" spans="2:8">
      <c r="B8809" t="s">
        <v>2861</v>
      </c>
      <c r="C8809" t="s">
        <v>12140</v>
      </c>
      <c r="D8809">
        <v>1</v>
      </c>
      <c r="E8809" s="160">
        <v>45583</v>
      </c>
      <c r="F8809" s="160">
        <v>45594</v>
      </c>
      <c r="G8809" s="160">
        <v>45874</v>
      </c>
      <c r="H8809" s="160">
        <v>45896</v>
      </c>
    </row>
    <row r="8810" spans="2:8">
      <c r="B8810" t="s">
        <v>2862</v>
      </c>
      <c r="C8810" t="s">
        <v>12141</v>
      </c>
      <c r="D8810">
        <v>1</v>
      </c>
      <c r="E8810" s="160">
        <v>45595</v>
      </c>
      <c r="F8810" s="160">
        <v>45606</v>
      </c>
      <c r="G8810" s="160">
        <v>45874</v>
      </c>
      <c r="H8810" s="160">
        <v>45896</v>
      </c>
    </row>
    <row r="8811" spans="2:8">
      <c r="B8811" t="s">
        <v>2863</v>
      </c>
      <c r="C8811" t="s">
        <v>12142</v>
      </c>
      <c r="D8811">
        <v>1</v>
      </c>
      <c r="E8811" s="160">
        <v>45607</v>
      </c>
      <c r="F8811" s="160">
        <v>45618</v>
      </c>
      <c r="G8811" s="160"/>
      <c r="H8811" s="160"/>
    </row>
    <row r="8812" spans="2:8">
      <c r="B8812" t="s">
        <v>2864</v>
      </c>
      <c r="C8812" t="s">
        <v>12143</v>
      </c>
      <c r="D8812">
        <v>1</v>
      </c>
      <c r="E8812" s="160">
        <v>45619</v>
      </c>
      <c r="F8812" s="160">
        <v>45630</v>
      </c>
      <c r="G8812" s="160">
        <v>45763</v>
      </c>
      <c r="H8812" s="160">
        <v>45790</v>
      </c>
    </row>
    <row r="8813" spans="2:8">
      <c r="B8813" t="s">
        <v>1922</v>
      </c>
      <c r="C8813" t="s">
        <v>12144</v>
      </c>
      <c r="D8813">
        <v>1</v>
      </c>
      <c r="E8813" s="160">
        <v>45775</v>
      </c>
      <c r="F8813" s="160">
        <v>45786</v>
      </c>
      <c r="G8813" s="160">
        <v>45853</v>
      </c>
      <c r="H8813" s="160">
        <v>45880</v>
      </c>
    </row>
    <row r="8814" spans="2:8">
      <c r="B8814" t="s">
        <v>2080</v>
      </c>
      <c r="C8814" t="s">
        <v>12145</v>
      </c>
      <c r="D8814">
        <v>1</v>
      </c>
      <c r="E8814" s="160">
        <v>45787</v>
      </c>
      <c r="F8814" s="160">
        <v>45798</v>
      </c>
      <c r="G8814" s="160">
        <v>45778</v>
      </c>
      <c r="H8814" s="160">
        <v>45869</v>
      </c>
    </row>
    <row r="8815" spans="2:8">
      <c r="B8815" t="s">
        <v>1923</v>
      </c>
      <c r="C8815" t="s">
        <v>12146</v>
      </c>
      <c r="D8815">
        <v>1</v>
      </c>
      <c r="E8815" s="160">
        <v>45799</v>
      </c>
      <c r="F8815" s="160">
        <v>45810</v>
      </c>
      <c r="G8815" s="160">
        <v>45874</v>
      </c>
      <c r="H8815" s="160">
        <v>45896</v>
      </c>
    </row>
    <row r="8816" spans="2:8">
      <c r="B8816" t="s">
        <v>1757</v>
      </c>
      <c r="C8816" t="s">
        <v>12147</v>
      </c>
      <c r="D8816">
        <v>1</v>
      </c>
      <c r="E8816" s="160">
        <v>45811</v>
      </c>
      <c r="F8816" s="160">
        <v>45822</v>
      </c>
      <c r="G8816" s="160">
        <v>45874</v>
      </c>
      <c r="H8816" s="160">
        <v>45896</v>
      </c>
    </row>
    <row r="8817" spans="2:8">
      <c r="B8817" t="s">
        <v>1777</v>
      </c>
      <c r="C8817" t="s">
        <v>12148</v>
      </c>
      <c r="D8817">
        <v>1</v>
      </c>
      <c r="E8817" s="160">
        <v>45823</v>
      </c>
      <c r="F8817" s="160">
        <v>45834</v>
      </c>
      <c r="G8817" s="160">
        <v>45874</v>
      </c>
      <c r="H8817" s="160">
        <v>45896</v>
      </c>
    </row>
    <row r="8818" spans="2:8">
      <c r="B8818" t="s">
        <v>1791</v>
      </c>
      <c r="C8818" t="s">
        <v>12149</v>
      </c>
      <c r="D8818">
        <v>1</v>
      </c>
      <c r="E8818" s="160">
        <v>45835</v>
      </c>
      <c r="F8818" s="160">
        <v>45846</v>
      </c>
      <c r="G8818" s="160">
        <v>45874</v>
      </c>
      <c r="H8818" s="160">
        <v>45896</v>
      </c>
    </row>
    <row r="8819" spans="2:8">
      <c r="B8819" t="s">
        <v>1924</v>
      </c>
      <c r="C8819" t="s">
        <v>12150</v>
      </c>
      <c r="D8819">
        <v>1</v>
      </c>
      <c r="E8819" s="160">
        <v>45847</v>
      </c>
      <c r="F8819" s="160">
        <v>45858</v>
      </c>
      <c r="G8819" s="160"/>
      <c r="H8819" s="160"/>
    </row>
    <row r="8820" spans="2:8">
      <c r="B8820" t="s">
        <v>1998</v>
      </c>
      <c r="C8820" t="s">
        <v>12151</v>
      </c>
      <c r="D8820">
        <v>1</v>
      </c>
      <c r="E8820" s="160">
        <v>45859</v>
      </c>
      <c r="F8820" s="160">
        <v>45870</v>
      </c>
      <c r="G8820" s="160">
        <v>45886</v>
      </c>
      <c r="H8820" s="160">
        <v>45902</v>
      </c>
    </row>
    <row r="8821" spans="2:8">
      <c r="B8821" t="s">
        <v>12152</v>
      </c>
      <c r="C8821" t="s">
        <v>12153</v>
      </c>
      <c r="D8821">
        <v>1</v>
      </c>
      <c r="E8821" s="160">
        <v>45530</v>
      </c>
      <c r="F8821" s="160">
        <v>45535</v>
      </c>
      <c r="G8821" s="160">
        <v>45770</v>
      </c>
      <c r="H8821" s="160">
        <v>45817</v>
      </c>
    </row>
    <row r="8822" spans="2:8">
      <c r="B8822" t="s">
        <v>12154</v>
      </c>
      <c r="C8822" t="s">
        <v>12155</v>
      </c>
      <c r="D8822">
        <v>1</v>
      </c>
      <c r="E8822" s="160">
        <v>45530</v>
      </c>
      <c r="F8822" s="160">
        <v>45535</v>
      </c>
      <c r="G8822" s="160">
        <v>45770</v>
      </c>
      <c r="H8822" s="160">
        <v>45817</v>
      </c>
    </row>
    <row r="8823" spans="2:8">
      <c r="B8823" t="s">
        <v>12156</v>
      </c>
      <c r="C8823" t="s">
        <v>12157</v>
      </c>
      <c r="D8823">
        <v>1</v>
      </c>
      <c r="E8823" s="160">
        <v>45523</v>
      </c>
      <c r="F8823" s="160">
        <v>45528</v>
      </c>
      <c r="G8823" s="160">
        <v>45770</v>
      </c>
      <c r="H8823" s="160">
        <v>45817</v>
      </c>
    </row>
    <row r="8824" spans="2:8">
      <c r="B8824" t="s">
        <v>1459</v>
      </c>
      <c r="C8824" t="s">
        <v>1460</v>
      </c>
      <c r="D8824">
        <v>1</v>
      </c>
      <c r="E8824" s="160">
        <v>45503</v>
      </c>
      <c r="F8824" s="160">
        <v>45509</v>
      </c>
      <c r="G8824" s="160">
        <v>45627</v>
      </c>
      <c r="H8824" s="160">
        <v>45682</v>
      </c>
    </row>
    <row r="8825" spans="2:8">
      <c r="B8825" t="s">
        <v>1521</v>
      </c>
      <c r="C8825" t="s">
        <v>1522</v>
      </c>
      <c r="D8825">
        <v>1</v>
      </c>
      <c r="E8825" s="160">
        <v>45503</v>
      </c>
      <c r="F8825" s="160">
        <v>45509</v>
      </c>
      <c r="G8825" s="160">
        <v>45563</v>
      </c>
      <c r="H8825" s="160">
        <v>45617</v>
      </c>
    </row>
    <row r="8826" spans="2:8">
      <c r="B8826" t="s">
        <v>1523</v>
      </c>
      <c r="C8826" t="s">
        <v>1524</v>
      </c>
      <c r="D8826">
        <v>1</v>
      </c>
      <c r="E8826" s="160">
        <v>45503</v>
      </c>
      <c r="F8826" s="160">
        <v>45509</v>
      </c>
      <c r="G8826" s="160">
        <v>45689</v>
      </c>
      <c r="H8826" s="160">
        <v>45743</v>
      </c>
    </row>
    <row r="8827" spans="2:8">
      <c r="B8827" t="s">
        <v>1525</v>
      </c>
      <c r="C8827" t="s">
        <v>1526</v>
      </c>
      <c r="D8827">
        <v>1</v>
      </c>
      <c r="E8827" s="160">
        <v>45503</v>
      </c>
      <c r="F8827" s="160">
        <v>45509</v>
      </c>
      <c r="G8827" s="160">
        <v>45691</v>
      </c>
      <c r="H8827" s="160">
        <v>45746</v>
      </c>
    </row>
    <row r="8828" spans="2:8">
      <c r="B8828" t="s">
        <v>1527</v>
      </c>
      <c r="C8828" t="s">
        <v>1528</v>
      </c>
      <c r="D8828">
        <v>1</v>
      </c>
      <c r="E8828" s="160">
        <v>45503</v>
      </c>
      <c r="F8828" s="160">
        <v>45509</v>
      </c>
      <c r="G8828" s="160">
        <v>45797</v>
      </c>
      <c r="H8828" s="160">
        <v>45852</v>
      </c>
    </row>
    <row r="8829" spans="2:8">
      <c r="B8829" t="s">
        <v>1578</v>
      </c>
      <c r="C8829" t="s">
        <v>12158</v>
      </c>
      <c r="D8829">
        <v>1</v>
      </c>
      <c r="E8829" s="160">
        <v>45503</v>
      </c>
      <c r="F8829" s="160">
        <v>45509</v>
      </c>
      <c r="G8829" s="160">
        <v>45766</v>
      </c>
      <c r="H8829" s="160">
        <v>45820</v>
      </c>
    </row>
    <row r="8830" spans="2:8">
      <c r="B8830" t="s">
        <v>1692</v>
      </c>
      <c r="C8830" t="s">
        <v>1693</v>
      </c>
      <c r="D8830">
        <v>1</v>
      </c>
      <c r="E8830" s="160">
        <v>45503</v>
      </c>
      <c r="F8830" s="160">
        <v>45509</v>
      </c>
      <c r="G8830" s="160">
        <v>45689</v>
      </c>
      <c r="H8830" s="160">
        <v>45743</v>
      </c>
    </row>
    <row r="8831" spans="2:8">
      <c r="B8831" t="s">
        <v>1743</v>
      </c>
      <c r="C8831" t="s">
        <v>1744</v>
      </c>
      <c r="D8831">
        <v>1</v>
      </c>
      <c r="E8831" s="160">
        <v>45503</v>
      </c>
      <c r="F8831" s="160">
        <v>45509</v>
      </c>
      <c r="G8831" s="160">
        <v>45698</v>
      </c>
      <c r="H8831" s="160">
        <v>45753</v>
      </c>
    </row>
    <row r="8832" spans="2:8">
      <c r="B8832" t="s">
        <v>1529</v>
      </c>
      <c r="C8832" t="s">
        <v>12159</v>
      </c>
      <c r="D8832">
        <v>1</v>
      </c>
      <c r="E8832" s="160">
        <v>45510</v>
      </c>
      <c r="F8832" s="160">
        <v>45523</v>
      </c>
      <c r="G8832" s="160">
        <v>45708</v>
      </c>
      <c r="H8832" s="160">
        <v>45819</v>
      </c>
    </row>
    <row r="8833" spans="2:8">
      <c r="B8833" t="s">
        <v>1651</v>
      </c>
      <c r="C8833" t="s">
        <v>12160</v>
      </c>
      <c r="D8833">
        <v>1</v>
      </c>
      <c r="E8833" s="160">
        <v>45510</v>
      </c>
      <c r="F8833" s="160">
        <v>45523</v>
      </c>
      <c r="G8833" s="160">
        <v>45673</v>
      </c>
      <c r="H8833" s="160">
        <v>45784</v>
      </c>
    </row>
    <row r="8834" spans="2:8">
      <c r="B8834" t="s">
        <v>1745</v>
      </c>
      <c r="C8834" t="s">
        <v>12161</v>
      </c>
      <c r="D8834">
        <v>1</v>
      </c>
      <c r="E8834" s="160">
        <v>45510</v>
      </c>
      <c r="F8834" s="160">
        <v>45523</v>
      </c>
      <c r="G8834" s="160">
        <v>45673</v>
      </c>
      <c r="H8834" s="160">
        <v>45784</v>
      </c>
    </row>
    <row r="8835" spans="2:8">
      <c r="B8835" t="s">
        <v>1580</v>
      </c>
      <c r="C8835" t="s">
        <v>12162</v>
      </c>
      <c r="D8835">
        <v>1</v>
      </c>
      <c r="E8835" s="160">
        <v>45510</v>
      </c>
      <c r="F8835" s="160">
        <v>45523</v>
      </c>
      <c r="G8835" s="160">
        <v>45698</v>
      </c>
      <c r="H8835" s="160">
        <v>45809</v>
      </c>
    </row>
    <row r="8836" spans="2:8">
      <c r="B8836" t="s">
        <v>1581</v>
      </c>
      <c r="C8836" t="s">
        <v>12163</v>
      </c>
      <c r="D8836">
        <v>1</v>
      </c>
      <c r="E8836" s="160">
        <v>45510</v>
      </c>
      <c r="F8836" s="160">
        <v>45523</v>
      </c>
      <c r="G8836" s="160">
        <v>45803</v>
      </c>
      <c r="H8836" s="160">
        <v>45869</v>
      </c>
    </row>
    <row r="8837" spans="2:8">
      <c r="B8837" t="s">
        <v>1652</v>
      </c>
      <c r="C8837" t="s">
        <v>12164</v>
      </c>
      <c r="D8837">
        <v>1</v>
      </c>
      <c r="E8837" s="160">
        <v>45503</v>
      </c>
      <c r="F8837" s="160">
        <v>45516</v>
      </c>
      <c r="G8837" s="160">
        <v>45768</v>
      </c>
      <c r="H8837" s="160">
        <v>45869</v>
      </c>
    </row>
    <row r="8838" spans="2:8">
      <c r="B8838" t="s">
        <v>1746</v>
      </c>
      <c r="C8838" t="s">
        <v>12165</v>
      </c>
      <c r="D8838">
        <v>1</v>
      </c>
      <c r="E8838" s="160">
        <v>45510</v>
      </c>
      <c r="F8838" s="160">
        <v>45523</v>
      </c>
      <c r="G8838" s="160">
        <v>45702</v>
      </c>
      <c r="H8838" s="160">
        <v>45813</v>
      </c>
    </row>
    <row r="8839" spans="2:8">
      <c r="B8839" t="s">
        <v>1782</v>
      </c>
      <c r="C8839" t="s">
        <v>12166</v>
      </c>
      <c r="D8839">
        <v>1</v>
      </c>
      <c r="E8839" s="160">
        <v>45510</v>
      </c>
      <c r="F8839" s="160">
        <v>45523</v>
      </c>
      <c r="G8839" s="160">
        <v>45702</v>
      </c>
      <c r="H8839" s="160">
        <v>45813</v>
      </c>
    </row>
    <row r="8840" spans="2:8">
      <c r="B8840" t="s">
        <v>1826</v>
      </c>
      <c r="C8840" t="s">
        <v>1827</v>
      </c>
      <c r="D8840">
        <v>1</v>
      </c>
      <c r="E8840" s="160">
        <v>45524</v>
      </c>
      <c r="F8840" s="160">
        <v>45529</v>
      </c>
      <c r="G8840" s="160">
        <v>45840</v>
      </c>
      <c r="H8840" s="160">
        <v>45869</v>
      </c>
    </row>
    <row r="8841" spans="2:8">
      <c r="B8841" t="s">
        <v>1876</v>
      </c>
      <c r="C8841" t="s">
        <v>1877</v>
      </c>
      <c r="D8841">
        <v>1</v>
      </c>
      <c r="E8841" s="160">
        <v>45524</v>
      </c>
      <c r="F8841" s="160">
        <v>45529</v>
      </c>
      <c r="G8841" s="160">
        <v>45627</v>
      </c>
      <c r="H8841" s="160">
        <v>45674</v>
      </c>
    </row>
    <row r="8842" spans="2:8">
      <c r="B8842" t="s">
        <v>1828</v>
      </c>
      <c r="C8842" t="s">
        <v>681</v>
      </c>
      <c r="D8842">
        <v>1</v>
      </c>
      <c r="E8842" s="160">
        <v>45524</v>
      </c>
      <c r="F8842" s="160">
        <v>45529</v>
      </c>
      <c r="G8842" s="160">
        <v>45774</v>
      </c>
      <c r="H8842" s="160">
        <v>45821</v>
      </c>
    </row>
    <row r="8843" spans="2:8">
      <c r="B8843" t="s">
        <v>1709</v>
      </c>
      <c r="C8843" t="s">
        <v>1710</v>
      </c>
      <c r="D8843">
        <v>1</v>
      </c>
      <c r="E8843" s="160">
        <v>45524</v>
      </c>
      <c r="F8843" s="160">
        <v>45529</v>
      </c>
      <c r="G8843" s="160">
        <v>45840</v>
      </c>
      <c r="H8843" s="160">
        <v>45869</v>
      </c>
    </row>
    <row r="8844" spans="2:8">
      <c r="B8844" t="s">
        <v>1711</v>
      </c>
      <c r="C8844" t="s">
        <v>686</v>
      </c>
      <c r="D8844">
        <v>1</v>
      </c>
      <c r="E8844" s="160">
        <v>45524</v>
      </c>
      <c r="F8844" s="160">
        <v>45529</v>
      </c>
      <c r="G8844" s="160">
        <v>45840</v>
      </c>
      <c r="H8844" s="160">
        <v>45869</v>
      </c>
    </row>
    <row r="8845" spans="2:8">
      <c r="B8845" t="s">
        <v>1747</v>
      </c>
      <c r="C8845" t="s">
        <v>1748</v>
      </c>
      <c r="D8845">
        <v>1</v>
      </c>
      <c r="E8845" s="160">
        <v>45517</v>
      </c>
      <c r="F8845" s="160">
        <v>45522</v>
      </c>
      <c r="G8845" s="160">
        <v>45840</v>
      </c>
      <c r="H8845" s="160">
        <v>45869</v>
      </c>
    </row>
    <row r="8846" spans="2:8">
      <c r="B8846" t="s">
        <v>1829</v>
      </c>
      <c r="C8846" t="s">
        <v>679</v>
      </c>
      <c r="D8846">
        <v>1</v>
      </c>
      <c r="E8846" s="160">
        <v>45524</v>
      </c>
      <c r="F8846" s="160">
        <v>45529</v>
      </c>
      <c r="G8846" s="160">
        <v>45840</v>
      </c>
      <c r="H8846" s="160">
        <v>45869</v>
      </c>
    </row>
    <row r="8847" spans="2:8">
      <c r="B8847" t="s">
        <v>1878</v>
      </c>
      <c r="C8847" t="s">
        <v>1879</v>
      </c>
      <c r="D8847">
        <v>1</v>
      </c>
      <c r="E8847" s="160">
        <v>45524</v>
      </c>
      <c r="F8847" s="160">
        <v>45529</v>
      </c>
      <c r="G8847" s="160">
        <v>45778</v>
      </c>
      <c r="H8847" s="160">
        <v>45825</v>
      </c>
    </row>
    <row r="8848" spans="2:8">
      <c r="B8848" t="s">
        <v>1880</v>
      </c>
      <c r="C8848" t="s">
        <v>12167</v>
      </c>
      <c r="D8848">
        <v>1</v>
      </c>
      <c r="E8848" s="160">
        <v>45530</v>
      </c>
      <c r="F8848" s="160">
        <v>45533</v>
      </c>
      <c r="G8848" s="160">
        <v>45770</v>
      </c>
      <c r="H8848" s="160">
        <v>45801</v>
      </c>
    </row>
    <row r="8849" spans="2:8" ht="14.45" customHeight="1">
      <c r="B8849" t="s">
        <v>682</v>
      </c>
      <c r="C8849" t="s">
        <v>12168</v>
      </c>
      <c r="D8849">
        <v>1</v>
      </c>
      <c r="E8849" s="160">
        <v>45530</v>
      </c>
      <c r="F8849" s="160">
        <v>45533</v>
      </c>
      <c r="G8849" s="160">
        <v>45770</v>
      </c>
      <c r="H8849" s="160">
        <v>45801</v>
      </c>
    </row>
    <row r="8850" spans="2:8" ht="14.45" customHeight="1">
      <c r="B8850" t="s">
        <v>687</v>
      </c>
      <c r="C8850" t="s">
        <v>12169</v>
      </c>
      <c r="D8850">
        <v>1</v>
      </c>
      <c r="E8850" s="160">
        <v>45530</v>
      </c>
      <c r="F8850" s="160">
        <v>45533</v>
      </c>
      <c r="G8850" s="160">
        <v>45770</v>
      </c>
      <c r="H8850" s="160">
        <v>45801</v>
      </c>
    </row>
    <row r="8851" spans="2:8" ht="14.45" customHeight="1">
      <c r="B8851" t="s">
        <v>680</v>
      </c>
      <c r="C8851" t="s">
        <v>12170</v>
      </c>
      <c r="D8851">
        <v>1</v>
      </c>
      <c r="E8851" s="160">
        <v>45530</v>
      </c>
      <c r="F8851" s="160">
        <v>45533</v>
      </c>
      <c r="G8851" s="160">
        <v>45770</v>
      </c>
      <c r="H8851" s="160">
        <v>45801</v>
      </c>
    </row>
    <row r="8852" spans="2:8">
      <c r="B8852" t="s">
        <v>1951</v>
      </c>
      <c r="C8852" t="s">
        <v>12171</v>
      </c>
      <c r="D8852">
        <v>1</v>
      </c>
      <c r="E8852" s="160">
        <v>45530</v>
      </c>
      <c r="F8852" s="160">
        <v>45533</v>
      </c>
      <c r="G8852" s="160">
        <v>45770</v>
      </c>
      <c r="H8852" s="160">
        <v>45801</v>
      </c>
    </row>
    <row r="8853" spans="2:8">
      <c r="B8853" t="s">
        <v>1919</v>
      </c>
      <c r="C8853" t="s">
        <v>12172</v>
      </c>
      <c r="D8853">
        <v>1</v>
      </c>
      <c r="E8853" s="160">
        <v>45534</v>
      </c>
      <c r="F8853" s="160">
        <v>45545</v>
      </c>
      <c r="G8853" s="160">
        <v>45853</v>
      </c>
      <c r="H8853" s="160">
        <v>45880</v>
      </c>
    </row>
    <row r="8854" spans="2:8">
      <c r="B8854" t="s">
        <v>1952</v>
      </c>
      <c r="C8854" t="s">
        <v>12173</v>
      </c>
      <c r="D8854">
        <v>1</v>
      </c>
      <c r="E8854" s="160">
        <v>45546</v>
      </c>
      <c r="F8854" s="160">
        <v>45557</v>
      </c>
      <c r="G8854" s="160">
        <v>45778</v>
      </c>
      <c r="H8854" s="160">
        <v>45869</v>
      </c>
    </row>
    <row r="8855" spans="2:8">
      <c r="B8855" t="s">
        <v>1920</v>
      </c>
      <c r="C8855" t="s">
        <v>12174</v>
      </c>
      <c r="D8855">
        <v>1</v>
      </c>
      <c r="E8855" s="160">
        <v>45559</v>
      </c>
      <c r="F8855" s="160">
        <v>45570</v>
      </c>
      <c r="G8855" s="160">
        <v>45874</v>
      </c>
      <c r="H8855" s="160">
        <v>45896</v>
      </c>
    </row>
    <row r="8856" spans="2:8">
      <c r="B8856" t="s">
        <v>1756</v>
      </c>
      <c r="C8856" t="s">
        <v>12175</v>
      </c>
      <c r="D8856">
        <v>1</v>
      </c>
      <c r="E8856" s="160">
        <v>45571</v>
      </c>
      <c r="F8856" s="160">
        <v>45582</v>
      </c>
      <c r="G8856" s="160">
        <v>45874</v>
      </c>
      <c r="H8856" s="160">
        <v>45896</v>
      </c>
    </row>
    <row r="8857" spans="2:8">
      <c r="B8857" t="s">
        <v>1776</v>
      </c>
      <c r="C8857" t="s">
        <v>12176</v>
      </c>
      <c r="D8857">
        <v>1</v>
      </c>
      <c r="E8857" s="160">
        <v>45583</v>
      </c>
      <c r="F8857" s="160">
        <v>45594</v>
      </c>
      <c r="G8857" s="160">
        <v>45874</v>
      </c>
      <c r="H8857" s="160">
        <v>45896</v>
      </c>
    </row>
    <row r="8858" spans="2:8">
      <c r="B8858" t="s">
        <v>1790</v>
      </c>
      <c r="C8858" t="s">
        <v>12177</v>
      </c>
      <c r="D8858">
        <v>1</v>
      </c>
      <c r="E8858" s="160">
        <v>45595</v>
      </c>
      <c r="F8858" s="160">
        <v>45606</v>
      </c>
      <c r="G8858" s="160">
        <v>45874</v>
      </c>
      <c r="H8858" s="160">
        <v>45896</v>
      </c>
    </row>
    <row r="8859" spans="2:8" ht="14.45" customHeight="1">
      <c r="B8859" t="s">
        <v>1921</v>
      </c>
      <c r="C8859" t="s">
        <v>12178</v>
      </c>
      <c r="D8859">
        <v>1</v>
      </c>
      <c r="E8859" s="160">
        <v>45607</v>
      </c>
      <c r="F8859" s="160">
        <v>45618</v>
      </c>
      <c r="G8859" s="160"/>
      <c r="H8859" s="160"/>
    </row>
    <row r="8860" spans="2:8" ht="14.45" customHeight="1">
      <c r="B8860" t="s">
        <v>1997</v>
      </c>
      <c r="C8860" t="s">
        <v>12179</v>
      </c>
      <c r="D8860">
        <v>1</v>
      </c>
      <c r="E8860" s="160">
        <v>45619</v>
      </c>
      <c r="F8860" s="160">
        <v>45630</v>
      </c>
      <c r="G8860" s="160">
        <v>45881</v>
      </c>
      <c r="H8860" s="160">
        <v>45896</v>
      </c>
    </row>
    <row r="8861" spans="2:8">
      <c r="B8861" t="s">
        <v>2698</v>
      </c>
      <c r="C8861" t="s">
        <v>12180</v>
      </c>
      <c r="D8861">
        <v>1</v>
      </c>
      <c r="E8861" s="160">
        <v>45561</v>
      </c>
      <c r="F8861" s="160">
        <v>45572</v>
      </c>
      <c r="G8861" s="160">
        <v>45778</v>
      </c>
      <c r="H8861" s="160">
        <v>45869</v>
      </c>
    </row>
    <row r="8862" spans="2:8" ht="14.45" customHeight="1">
      <c r="B8862" t="s">
        <v>2699</v>
      </c>
      <c r="C8862" t="s">
        <v>12181</v>
      </c>
      <c r="D8862">
        <v>1</v>
      </c>
      <c r="E8862" s="160">
        <v>45573</v>
      </c>
      <c r="F8862" s="160">
        <v>45584</v>
      </c>
      <c r="G8862" s="160">
        <v>45778</v>
      </c>
      <c r="H8862" s="160">
        <v>45869</v>
      </c>
    </row>
    <row r="8863" spans="2:8" ht="14.45" customHeight="1">
      <c r="B8863" t="s">
        <v>2700</v>
      </c>
      <c r="C8863" t="s">
        <v>12182</v>
      </c>
      <c r="D8863">
        <v>1</v>
      </c>
      <c r="E8863" s="160">
        <v>45585</v>
      </c>
      <c r="F8863" s="160">
        <v>45596</v>
      </c>
      <c r="G8863" s="160">
        <v>45778</v>
      </c>
      <c r="H8863" s="160">
        <v>45869</v>
      </c>
    </row>
    <row r="8864" spans="2:8" ht="14.45" customHeight="1">
      <c r="B8864" t="s">
        <v>2701</v>
      </c>
      <c r="C8864" t="s">
        <v>12183</v>
      </c>
      <c r="D8864">
        <v>1</v>
      </c>
      <c r="E8864" s="160">
        <v>45702</v>
      </c>
      <c r="F8864" s="160">
        <v>45713</v>
      </c>
      <c r="G8864" s="160">
        <v>45778</v>
      </c>
      <c r="H8864" s="160">
        <v>45869</v>
      </c>
    </row>
    <row r="8865" spans="2:8" ht="14.45" customHeight="1">
      <c r="B8865" t="s">
        <v>2702</v>
      </c>
      <c r="C8865" t="s">
        <v>12184</v>
      </c>
      <c r="D8865">
        <v>1</v>
      </c>
      <c r="E8865" s="160">
        <v>45714</v>
      </c>
      <c r="F8865" s="160">
        <v>45725</v>
      </c>
      <c r="G8865" s="160">
        <v>45778</v>
      </c>
      <c r="H8865" s="160">
        <v>45869</v>
      </c>
    </row>
    <row r="8866" spans="2:8" ht="14.45" customHeight="1">
      <c r="B8866" t="s">
        <v>2703</v>
      </c>
      <c r="C8866" t="s">
        <v>12185</v>
      </c>
      <c r="D8866">
        <v>1</v>
      </c>
      <c r="E8866" s="160">
        <v>45726</v>
      </c>
      <c r="F8866" s="160">
        <v>45737</v>
      </c>
      <c r="G8866" s="160">
        <v>45778</v>
      </c>
      <c r="H8866" s="160">
        <v>45869</v>
      </c>
    </row>
    <row r="8867" spans="2:8" ht="14.45" customHeight="1">
      <c r="B8867" t="s">
        <v>2704</v>
      </c>
      <c r="C8867" t="s">
        <v>12186</v>
      </c>
      <c r="D8867">
        <v>1</v>
      </c>
      <c r="E8867" s="160">
        <v>45738</v>
      </c>
      <c r="F8867" s="160">
        <v>45749</v>
      </c>
      <c r="G8867" s="160">
        <v>45778</v>
      </c>
      <c r="H8867" s="160">
        <v>45869</v>
      </c>
    </row>
    <row r="8868" spans="2:8" ht="14.45" customHeight="1">
      <c r="B8868" t="s">
        <v>2705</v>
      </c>
      <c r="C8868" t="s">
        <v>12187</v>
      </c>
      <c r="D8868">
        <v>1</v>
      </c>
      <c r="E8868" s="160">
        <v>45750</v>
      </c>
      <c r="F8868" s="160">
        <v>45761</v>
      </c>
      <c r="G8868" s="160">
        <v>45778</v>
      </c>
      <c r="H8868" s="160">
        <v>45869</v>
      </c>
    </row>
    <row r="8869" spans="2:8" ht="14.45" customHeight="1">
      <c r="B8869" t="s">
        <v>1285</v>
      </c>
      <c r="C8869" t="s">
        <v>1286</v>
      </c>
      <c r="D8869">
        <v>1</v>
      </c>
      <c r="E8869" s="160">
        <v>45503</v>
      </c>
      <c r="F8869" s="160"/>
      <c r="G8869" s="160">
        <v>45622</v>
      </c>
      <c r="H8869" s="160"/>
    </row>
    <row r="8870" spans="2:8" ht="14.45" customHeight="1">
      <c r="B8870" t="s">
        <v>3677</v>
      </c>
      <c r="C8870" t="s">
        <v>3678</v>
      </c>
      <c r="D8870">
        <v>1</v>
      </c>
      <c r="E8870" s="160"/>
      <c r="F8870" s="160">
        <v>45741</v>
      </c>
      <c r="G8870" s="160"/>
      <c r="H8870" s="160"/>
    </row>
    <row r="8871" spans="2:8" ht="14.45" customHeight="1">
      <c r="B8871" t="s">
        <v>1198</v>
      </c>
      <c r="C8871" t="s">
        <v>12188</v>
      </c>
      <c r="D8871">
        <v>1</v>
      </c>
      <c r="E8871" s="160">
        <v>45532</v>
      </c>
      <c r="F8871" s="160">
        <v>45543</v>
      </c>
      <c r="G8871" s="160">
        <v>45658</v>
      </c>
      <c r="H8871" s="160">
        <v>45753</v>
      </c>
    </row>
    <row r="8872" spans="2:8" ht="14.45" customHeight="1">
      <c r="B8872" t="s">
        <v>1205</v>
      </c>
      <c r="C8872" t="s">
        <v>12189</v>
      </c>
      <c r="D8872">
        <v>1</v>
      </c>
      <c r="E8872" s="160">
        <v>45573</v>
      </c>
      <c r="F8872" s="160">
        <v>45584</v>
      </c>
      <c r="G8872" s="160">
        <v>45626</v>
      </c>
      <c r="H8872" s="160">
        <v>45721</v>
      </c>
    </row>
    <row r="8873" spans="2:8" ht="14.45" customHeight="1">
      <c r="B8873" t="s">
        <v>1206</v>
      </c>
      <c r="C8873" t="s">
        <v>12190</v>
      </c>
      <c r="D8873">
        <v>1</v>
      </c>
      <c r="E8873" s="160">
        <v>45585</v>
      </c>
      <c r="F8873" s="160">
        <v>45596</v>
      </c>
      <c r="G8873" s="160">
        <v>45638</v>
      </c>
      <c r="H8873" s="160">
        <v>45733</v>
      </c>
    </row>
    <row r="8874" spans="2:8" ht="14.45" customHeight="1">
      <c r="B8874" t="s">
        <v>1207</v>
      </c>
      <c r="C8874" t="s">
        <v>12191</v>
      </c>
      <c r="D8874">
        <v>1</v>
      </c>
      <c r="E8874" s="160">
        <v>45597</v>
      </c>
      <c r="F8874" s="160">
        <v>45608</v>
      </c>
      <c r="G8874" s="160">
        <v>45631</v>
      </c>
      <c r="H8874" s="160">
        <v>45726</v>
      </c>
    </row>
    <row r="8875" spans="2:8" ht="14.45" customHeight="1">
      <c r="B8875" t="s">
        <v>1208</v>
      </c>
      <c r="C8875" t="s">
        <v>12192</v>
      </c>
      <c r="D8875">
        <v>1</v>
      </c>
      <c r="E8875" s="160">
        <v>45609</v>
      </c>
      <c r="F8875" s="160">
        <v>45620</v>
      </c>
      <c r="G8875" s="160">
        <v>45605</v>
      </c>
      <c r="H8875" s="160">
        <v>45700</v>
      </c>
    </row>
    <row r="8876" spans="2:8" ht="14.45" customHeight="1">
      <c r="B8876" t="s">
        <v>1209</v>
      </c>
      <c r="C8876" t="s">
        <v>12193</v>
      </c>
      <c r="D8876">
        <v>1</v>
      </c>
      <c r="E8876" s="160">
        <v>45621</v>
      </c>
      <c r="F8876" s="160">
        <v>45632</v>
      </c>
      <c r="G8876" s="160"/>
      <c r="H8876" s="160"/>
    </row>
    <row r="8877" spans="2:8" ht="14.45" customHeight="1">
      <c r="B8877" t="s">
        <v>1199</v>
      </c>
      <c r="C8877" t="s">
        <v>12194</v>
      </c>
      <c r="D8877">
        <v>1</v>
      </c>
      <c r="E8877" s="160">
        <v>45643</v>
      </c>
      <c r="F8877" s="160">
        <v>45654</v>
      </c>
      <c r="G8877" s="160"/>
      <c r="H8877" s="160"/>
    </row>
    <row r="8878" spans="2:8" ht="14.45" customHeight="1">
      <c r="B8878" t="s">
        <v>1210</v>
      </c>
      <c r="C8878" t="s">
        <v>12195</v>
      </c>
      <c r="D8878">
        <v>1</v>
      </c>
      <c r="E8878" s="160">
        <v>45573</v>
      </c>
      <c r="F8878" s="160">
        <v>45584</v>
      </c>
      <c r="G8878" s="160">
        <v>45640</v>
      </c>
      <c r="H8878" s="160">
        <v>45735</v>
      </c>
    </row>
    <row r="8879" spans="2:8" ht="14.45" customHeight="1">
      <c r="B8879" t="s">
        <v>1211</v>
      </c>
      <c r="C8879" t="s">
        <v>12196</v>
      </c>
      <c r="D8879">
        <v>1</v>
      </c>
      <c r="E8879" s="160">
        <v>45655</v>
      </c>
      <c r="F8879" s="160">
        <v>45666</v>
      </c>
      <c r="G8879" s="160"/>
      <c r="H8879" s="160"/>
    </row>
    <row r="8880" spans="2:8" ht="14.45" customHeight="1">
      <c r="B8880" t="s">
        <v>1212</v>
      </c>
      <c r="C8880" t="s">
        <v>12197</v>
      </c>
      <c r="D8880">
        <v>1</v>
      </c>
      <c r="E8880" s="160">
        <v>45667</v>
      </c>
      <c r="F8880" s="160">
        <v>45678</v>
      </c>
      <c r="G8880" s="160"/>
      <c r="H8880" s="160"/>
    </row>
    <row r="8881" spans="2:8" ht="14.45" customHeight="1">
      <c r="B8881" t="s">
        <v>1213</v>
      </c>
      <c r="C8881" t="s">
        <v>12198</v>
      </c>
      <c r="D8881">
        <v>1</v>
      </c>
      <c r="E8881" s="160">
        <v>45679</v>
      </c>
      <c r="F8881" s="160">
        <v>45690</v>
      </c>
      <c r="G8881" s="160"/>
      <c r="H8881" s="160"/>
    </row>
    <row r="8882" spans="2:8" ht="14.45" customHeight="1">
      <c r="B8882" t="s">
        <v>1214</v>
      </c>
      <c r="C8882" t="s">
        <v>12199</v>
      </c>
      <c r="D8882">
        <v>1</v>
      </c>
      <c r="E8882" s="160">
        <v>45691</v>
      </c>
      <c r="F8882" s="160">
        <v>45702</v>
      </c>
      <c r="G8882" s="160"/>
      <c r="H8882" s="160"/>
    </row>
    <row r="8883" spans="2:8" ht="14.45" customHeight="1">
      <c r="B8883" t="s">
        <v>12200</v>
      </c>
      <c r="C8883" t="s">
        <v>12201</v>
      </c>
      <c r="D8883">
        <v>1</v>
      </c>
      <c r="E8883" s="160">
        <v>45530</v>
      </c>
      <c r="F8883" s="160">
        <v>45531</v>
      </c>
      <c r="G8883" s="160">
        <v>45609</v>
      </c>
      <c r="H8883" s="160">
        <v>45624</v>
      </c>
    </row>
    <row r="8884" spans="2:8" ht="14.45" customHeight="1">
      <c r="B8884" t="s">
        <v>12202</v>
      </c>
      <c r="C8884" t="s">
        <v>12203</v>
      </c>
      <c r="D8884">
        <v>1</v>
      </c>
      <c r="E8884" s="160">
        <v>45566</v>
      </c>
      <c r="F8884" s="160">
        <v>45572</v>
      </c>
      <c r="G8884" s="160">
        <v>45601</v>
      </c>
      <c r="H8884" s="160">
        <v>45656</v>
      </c>
    </row>
    <row r="8885" spans="2:8" ht="14.45" customHeight="1">
      <c r="B8885" t="s">
        <v>12204</v>
      </c>
      <c r="C8885" t="s">
        <v>12205</v>
      </c>
      <c r="D8885">
        <v>1</v>
      </c>
      <c r="E8885" s="160">
        <v>45526</v>
      </c>
      <c r="F8885" s="160">
        <v>45530</v>
      </c>
      <c r="G8885" s="160">
        <v>45652</v>
      </c>
      <c r="H8885" s="160">
        <v>45691</v>
      </c>
    </row>
    <row r="8886" spans="2:8" ht="14.45" customHeight="1">
      <c r="B8886" t="s">
        <v>12206</v>
      </c>
      <c r="C8886" t="s">
        <v>12207</v>
      </c>
      <c r="D8886">
        <v>1</v>
      </c>
      <c r="E8886" s="160">
        <v>45526</v>
      </c>
      <c r="F8886" s="160">
        <v>45532</v>
      </c>
      <c r="G8886" s="160">
        <v>45616</v>
      </c>
      <c r="H8886" s="160">
        <v>45671</v>
      </c>
    </row>
    <row r="8887" spans="2:8" ht="14.45" customHeight="1">
      <c r="B8887" t="s">
        <v>12208</v>
      </c>
      <c r="C8887" t="s">
        <v>12209</v>
      </c>
      <c r="D8887">
        <v>1</v>
      </c>
      <c r="E8887" s="160">
        <v>45526</v>
      </c>
      <c r="F8887" s="160">
        <v>45531</v>
      </c>
      <c r="G8887" s="160">
        <v>45598</v>
      </c>
      <c r="H8887" s="160">
        <v>45645</v>
      </c>
    </row>
    <row r="8888" spans="2:8" ht="14.45" customHeight="1">
      <c r="B8888" t="s">
        <v>12210</v>
      </c>
      <c r="C8888" t="s">
        <v>12211</v>
      </c>
      <c r="D8888">
        <v>1</v>
      </c>
      <c r="E8888" s="160">
        <v>45566</v>
      </c>
      <c r="F8888" s="160">
        <v>45571</v>
      </c>
      <c r="G8888" s="160">
        <v>45717</v>
      </c>
      <c r="H8888" s="160">
        <v>45764</v>
      </c>
    </row>
    <row r="8889" spans="2:8" ht="14.45" customHeight="1">
      <c r="B8889" t="s">
        <v>1072</v>
      </c>
      <c r="C8889" t="s">
        <v>1073</v>
      </c>
      <c r="D8889">
        <v>1</v>
      </c>
      <c r="E8889" s="160">
        <v>45503</v>
      </c>
      <c r="F8889" s="160">
        <v>45510</v>
      </c>
      <c r="G8889" s="160">
        <v>45556</v>
      </c>
      <c r="H8889" s="160">
        <v>45621</v>
      </c>
    </row>
    <row r="8890" spans="2:8" ht="14.45" customHeight="1">
      <c r="B8890" t="s">
        <v>1083</v>
      </c>
      <c r="C8890" t="s">
        <v>1084</v>
      </c>
      <c r="D8890">
        <v>1</v>
      </c>
      <c r="E8890" s="160">
        <v>45540</v>
      </c>
      <c r="F8890" s="160">
        <v>45547</v>
      </c>
      <c r="G8890" s="160">
        <v>45558</v>
      </c>
      <c r="H8890" s="160">
        <v>45623</v>
      </c>
    </row>
    <row r="8891" spans="2:8" ht="14.45" customHeight="1">
      <c r="B8891" t="s">
        <v>1085</v>
      </c>
      <c r="C8891" t="s">
        <v>1086</v>
      </c>
      <c r="D8891">
        <v>1</v>
      </c>
      <c r="E8891" s="160">
        <v>45503</v>
      </c>
      <c r="F8891" s="160">
        <v>45510</v>
      </c>
      <c r="G8891" s="160">
        <v>45603</v>
      </c>
      <c r="H8891" s="160">
        <v>45668</v>
      </c>
    </row>
    <row r="8892" spans="2:8" ht="14.45" customHeight="1">
      <c r="B8892" t="s">
        <v>1087</v>
      </c>
      <c r="C8892" t="s">
        <v>1088</v>
      </c>
      <c r="D8892">
        <v>1</v>
      </c>
      <c r="E8892" s="160">
        <v>45503</v>
      </c>
      <c r="F8892" s="160">
        <v>45510</v>
      </c>
      <c r="G8892" s="160">
        <v>45614</v>
      </c>
      <c r="H8892" s="160">
        <v>45678</v>
      </c>
    </row>
    <row r="8893" spans="2:8" ht="14.45" customHeight="1">
      <c r="B8893" t="s">
        <v>846</v>
      </c>
      <c r="C8893" t="s">
        <v>847</v>
      </c>
      <c r="D8893">
        <v>1</v>
      </c>
      <c r="E8893" s="160">
        <v>45503</v>
      </c>
      <c r="F8893" s="160">
        <v>45510</v>
      </c>
      <c r="G8893" s="160">
        <v>45553</v>
      </c>
      <c r="H8893" s="160">
        <v>45619</v>
      </c>
    </row>
    <row r="8894" spans="2:8" ht="14.45" customHeight="1">
      <c r="B8894" t="s">
        <v>1089</v>
      </c>
      <c r="C8894" t="s">
        <v>1090</v>
      </c>
      <c r="D8894">
        <v>1</v>
      </c>
      <c r="E8894" s="160">
        <v>45540</v>
      </c>
      <c r="F8894" s="160">
        <v>45547</v>
      </c>
      <c r="G8894" s="160">
        <v>45566</v>
      </c>
      <c r="H8894" s="160">
        <v>45630</v>
      </c>
    </row>
    <row r="8895" spans="2:8" ht="14.45" customHeight="1">
      <c r="B8895" t="s">
        <v>1101</v>
      </c>
      <c r="C8895" t="s">
        <v>12212</v>
      </c>
      <c r="D8895">
        <v>1</v>
      </c>
      <c r="E8895" s="160">
        <v>45511</v>
      </c>
      <c r="F8895" s="160">
        <v>45522</v>
      </c>
      <c r="G8895" s="160">
        <v>45610</v>
      </c>
      <c r="H8895" s="160">
        <v>45699</v>
      </c>
    </row>
    <row r="8896" spans="2:8" ht="14.45" customHeight="1">
      <c r="B8896" t="s">
        <v>1111</v>
      </c>
      <c r="C8896" t="s">
        <v>12213</v>
      </c>
      <c r="D8896">
        <v>1</v>
      </c>
      <c r="E8896" s="160">
        <v>45550</v>
      </c>
      <c r="F8896" s="160">
        <v>45557</v>
      </c>
      <c r="G8896" s="160">
        <v>45564</v>
      </c>
      <c r="H8896" s="160">
        <v>45629</v>
      </c>
    </row>
    <row r="8897" spans="2:8" ht="14.45" customHeight="1">
      <c r="B8897" t="s">
        <v>1112</v>
      </c>
      <c r="C8897" t="s">
        <v>12214</v>
      </c>
      <c r="D8897">
        <v>1</v>
      </c>
      <c r="E8897" s="160">
        <v>45511</v>
      </c>
      <c r="F8897" s="160">
        <v>45518</v>
      </c>
      <c r="G8897" s="160">
        <v>45607</v>
      </c>
      <c r="H8897" s="160">
        <v>45672</v>
      </c>
    </row>
    <row r="8898" spans="2:8" ht="14.45" customHeight="1">
      <c r="B8898" t="s">
        <v>1113</v>
      </c>
      <c r="C8898" t="s">
        <v>12215</v>
      </c>
      <c r="D8898">
        <v>1</v>
      </c>
      <c r="E8898" s="160">
        <v>45511</v>
      </c>
      <c r="F8898" s="160">
        <v>45518</v>
      </c>
      <c r="G8898" s="160">
        <v>45623</v>
      </c>
      <c r="H8898" s="160">
        <v>45690</v>
      </c>
    </row>
    <row r="8899" spans="2:8" ht="14.45" customHeight="1">
      <c r="B8899" t="s">
        <v>862</v>
      </c>
      <c r="C8899" t="s">
        <v>12216</v>
      </c>
      <c r="D8899">
        <v>1</v>
      </c>
      <c r="E8899" s="160">
        <v>45511</v>
      </c>
      <c r="F8899" s="160">
        <v>45518</v>
      </c>
      <c r="G8899" s="160">
        <v>45557</v>
      </c>
      <c r="H8899" s="160">
        <v>45623</v>
      </c>
    </row>
    <row r="8900" spans="2:8" ht="14.45" customHeight="1">
      <c r="B8900" t="s">
        <v>1114</v>
      </c>
      <c r="C8900" t="s">
        <v>12217</v>
      </c>
      <c r="D8900">
        <v>1</v>
      </c>
      <c r="E8900" s="160">
        <v>45550</v>
      </c>
      <c r="F8900" s="160">
        <v>45557</v>
      </c>
      <c r="G8900" s="160">
        <v>45573</v>
      </c>
      <c r="H8900" s="160">
        <v>45638</v>
      </c>
    </row>
    <row r="8901" spans="2:8" ht="14.45" customHeight="1">
      <c r="B8901" t="s">
        <v>1140</v>
      </c>
      <c r="C8901" t="s">
        <v>1141</v>
      </c>
      <c r="D8901">
        <v>1</v>
      </c>
      <c r="E8901" s="160">
        <v>45523</v>
      </c>
      <c r="F8901" s="160">
        <v>45529</v>
      </c>
      <c r="G8901" s="160">
        <v>45609</v>
      </c>
      <c r="H8901" s="160">
        <v>45664</v>
      </c>
    </row>
    <row r="8902" spans="2:8" ht="14.45" customHeight="1">
      <c r="B8902" t="s">
        <v>1142</v>
      </c>
      <c r="C8902" t="s">
        <v>1143</v>
      </c>
      <c r="D8902">
        <v>1</v>
      </c>
      <c r="E8902" s="160">
        <v>45559</v>
      </c>
      <c r="F8902" s="160">
        <v>45565</v>
      </c>
      <c r="G8902" s="160">
        <v>45601</v>
      </c>
      <c r="H8902" s="160">
        <v>45656</v>
      </c>
    </row>
    <row r="8903" spans="2:8" ht="14.45" customHeight="1">
      <c r="B8903" t="s">
        <v>1144</v>
      </c>
      <c r="C8903" t="s">
        <v>1145</v>
      </c>
      <c r="D8903">
        <v>1</v>
      </c>
      <c r="E8903" s="160">
        <v>45519</v>
      </c>
      <c r="F8903" s="160">
        <v>45525</v>
      </c>
      <c r="G8903" s="160">
        <v>45652</v>
      </c>
      <c r="H8903" s="160">
        <v>45707</v>
      </c>
    </row>
    <row r="8904" spans="2:8" ht="14.45" customHeight="1">
      <c r="B8904" t="s">
        <v>1146</v>
      </c>
      <c r="C8904" t="s">
        <v>1147</v>
      </c>
      <c r="D8904">
        <v>1</v>
      </c>
      <c r="E8904" s="160">
        <v>45519</v>
      </c>
      <c r="F8904" s="160">
        <v>45525</v>
      </c>
      <c r="G8904" s="160">
        <v>45616</v>
      </c>
      <c r="H8904" s="160">
        <v>45671</v>
      </c>
    </row>
    <row r="8905" spans="2:8" ht="14.45" customHeight="1">
      <c r="B8905" t="s">
        <v>1148</v>
      </c>
      <c r="C8905" t="s">
        <v>1149</v>
      </c>
      <c r="D8905">
        <v>1</v>
      </c>
      <c r="E8905" s="160">
        <v>45519</v>
      </c>
      <c r="F8905" s="160">
        <v>45525</v>
      </c>
      <c r="G8905" s="160">
        <v>45598</v>
      </c>
      <c r="H8905" s="160">
        <v>45653</v>
      </c>
    </row>
    <row r="8906" spans="2:8" ht="14.45" customHeight="1">
      <c r="B8906" t="s">
        <v>1150</v>
      </c>
      <c r="C8906" t="s">
        <v>1151</v>
      </c>
      <c r="D8906">
        <v>1</v>
      </c>
      <c r="E8906" s="160">
        <v>45559</v>
      </c>
      <c r="F8906" s="160">
        <v>45565</v>
      </c>
      <c r="G8906" s="160">
        <v>45717</v>
      </c>
      <c r="H8906" s="160">
        <v>45772</v>
      </c>
    </row>
    <row r="8907" spans="2:8" ht="14.45" customHeight="1">
      <c r="B8907" t="s">
        <v>1197</v>
      </c>
      <c r="C8907" t="s">
        <v>12218</v>
      </c>
      <c r="D8907">
        <v>1</v>
      </c>
      <c r="E8907" s="160">
        <v>45532</v>
      </c>
      <c r="F8907" s="160">
        <v>45543</v>
      </c>
      <c r="G8907" s="160">
        <v>45812</v>
      </c>
      <c r="H8907" s="160">
        <v>45869</v>
      </c>
    </row>
    <row r="8908" spans="2:8" ht="14.45" customHeight="1">
      <c r="B8908" t="s">
        <v>1200</v>
      </c>
      <c r="C8908" t="s">
        <v>12219</v>
      </c>
      <c r="D8908">
        <v>1</v>
      </c>
      <c r="E8908" s="160">
        <v>45573</v>
      </c>
      <c r="F8908" s="160">
        <v>45584</v>
      </c>
      <c r="G8908" s="160">
        <v>45630</v>
      </c>
      <c r="H8908" s="160">
        <v>45725</v>
      </c>
    </row>
    <row r="8909" spans="2:8" ht="14.45" customHeight="1">
      <c r="B8909" t="s">
        <v>1201</v>
      </c>
      <c r="C8909" t="s">
        <v>12220</v>
      </c>
      <c r="D8909">
        <v>1</v>
      </c>
      <c r="E8909" s="160">
        <v>45585</v>
      </c>
      <c r="F8909" s="160">
        <v>45596</v>
      </c>
      <c r="G8909" s="160">
        <v>45763</v>
      </c>
      <c r="H8909" s="160">
        <v>45858</v>
      </c>
    </row>
    <row r="8910" spans="2:8" ht="14.45" customHeight="1">
      <c r="B8910" t="s">
        <v>1202</v>
      </c>
      <c r="C8910" t="s">
        <v>12221</v>
      </c>
      <c r="D8910">
        <v>1</v>
      </c>
      <c r="E8910" s="160">
        <v>45597</v>
      </c>
      <c r="F8910" s="160">
        <v>45606</v>
      </c>
      <c r="G8910" s="160"/>
      <c r="H8910" s="160"/>
    </row>
    <row r="8911" spans="2:8" ht="14.45" customHeight="1">
      <c r="B8911" t="s">
        <v>1203</v>
      </c>
      <c r="C8911" t="s">
        <v>12222</v>
      </c>
      <c r="D8911">
        <v>1</v>
      </c>
      <c r="E8911" s="160">
        <v>45607</v>
      </c>
      <c r="F8911" s="160">
        <v>45618</v>
      </c>
      <c r="G8911" s="160">
        <v>45722</v>
      </c>
      <c r="H8911" s="160">
        <v>45817</v>
      </c>
    </row>
    <row r="8912" spans="2:8" ht="14.45" customHeight="1">
      <c r="B8912" t="s">
        <v>1204</v>
      </c>
      <c r="C8912" t="s">
        <v>12223</v>
      </c>
      <c r="D8912">
        <v>1</v>
      </c>
      <c r="E8912" s="160">
        <v>45619</v>
      </c>
      <c r="F8912" s="160">
        <v>45630</v>
      </c>
      <c r="G8912" s="160">
        <v>45771</v>
      </c>
      <c r="H8912" s="160">
        <v>45866</v>
      </c>
    </row>
    <row r="8913" spans="2:8" ht="14.45" customHeight="1">
      <c r="B8913" t="s">
        <v>1851</v>
      </c>
      <c r="C8913" t="s">
        <v>12224</v>
      </c>
      <c r="D8913">
        <v>1</v>
      </c>
      <c r="E8913" s="160">
        <v>45532</v>
      </c>
      <c r="F8913" s="160">
        <v>45543</v>
      </c>
      <c r="G8913" s="160">
        <v>45719</v>
      </c>
      <c r="H8913" s="160">
        <v>45814</v>
      </c>
    </row>
    <row r="8914" spans="2:8" ht="14.45" customHeight="1">
      <c r="B8914" t="s">
        <v>1984</v>
      </c>
      <c r="C8914" t="s">
        <v>12225</v>
      </c>
      <c r="D8914">
        <v>1</v>
      </c>
      <c r="E8914" s="160">
        <v>45573</v>
      </c>
      <c r="F8914" s="160">
        <v>45584</v>
      </c>
      <c r="G8914" s="160">
        <v>45657</v>
      </c>
      <c r="H8914" s="160">
        <v>45752</v>
      </c>
    </row>
    <row r="8915" spans="2:8" ht="14.45" customHeight="1">
      <c r="B8915" t="s">
        <v>2137</v>
      </c>
      <c r="C8915" t="s">
        <v>12226</v>
      </c>
      <c r="D8915">
        <v>1</v>
      </c>
      <c r="E8915" s="160">
        <v>45585</v>
      </c>
      <c r="F8915" s="160">
        <v>45596</v>
      </c>
      <c r="G8915" s="160">
        <v>45672</v>
      </c>
      <c r="H8915" s="160">
        <v>45767</v>
      </c>
    </row>
    <row r="8916" spans="2:8" ht="14.45" customHeight="1">
      <c r="B8916" t="s">
        <v>2263</v>
      </c>
      <c r="C8916" t="s">
        <v>12227</v>
      </c>
      <c r="D8916">
        <v>1</v>
      </c>
      <c r="E8916" s="160">
        <v>45597</v>
      </c>
      <c r="F8916" s="160">
        <v>45608</v>
      </c>
      <c r="G8916" s="160">
        <v>45749</v>
      </c>
      <c r="H8916" s="160">
        <v>45844</v>
      </c>
    </row>
    <row r="8917" spans="2:8" ht="14.45" customHeight="1">
      <c r="B8917" t="s">
        <v>2446</v>
      </c>
      <c r="C8917" t="s">
        <v>12228</v>
      </c>
      <c r="D8917">
        <v>1</v>
      </c>
      <c r="E8917" s="160">
        <v>45609</v>
      </c>
      <c r="F8917" s="160">
        <v>45620</v>
      </c>
      <c r="G8917" s="160">
        <v>45658</v>
      </c>
      <c r="H8917" s="160">
        <v>45753</v>
      </c>
    </row>
    <row r="8918" spans="2:8" ht="14.45" customHeight="1">
      <c r="B8918" t="s">
        <v>2601</v>
      </c>
      <c r="C8918" t="s">
        <v>12229</v>
      </c>
      <c r="D8918">
        <v>1</v>
      </c>
      <c r="E8918" s="160">
        <v>45621</v>
      </c>
      <c r="F8918" s="160">
        <v>45632</v>
      </c>
      <c r="G8918" s="160">
        <v>45782</v>
      </c>
      <c r="H8918" s="160">
        <v>45869</v>
      </c>
    </row>
    <row r="8919" spans="2:8" ht="14.45" customHeight="1">
      <c r="B8919" t="s">
        <v>1398</v>
      </c>
      <c r="C8919" t="s">
        <v>1399</v>
      </c>
      <c r="D8919">
        <v>1</v>
      </c>
      <c r="E8919" s="160">
        <v>45503</v>
      </c>
      <c r="F8919" s="160"/>
      <c r="G8919" s="160">
        <v>45619</v>
      </c>
      <c r="H8919" s="160"/>
    </row>
    <row r="8920" spans="2:8">
      <c r="B8920" t="s">
        <v>2264</v>
      </c>
      <c r="C8920" t="s">
        <v>12230</v>
      </c>
      <c r="D8920">
        <v>1</v>
      </c>
      <c r="E8920" s="160">
        <v>45572</v>
      </c>
      <c r="F8920" s="160">
        <v>45585</v>
      </c>
      <c r="G8920" s="160">
        <v>45717</v>
      </c>
      <c r="H8920" s="160">
        <v>45828</v>
      </c>
    </row>
    <row r="8921" spans="2:8">
      <c r="B8921" t="s">
        <v>2265</v>
      </c>
      <c r="C8921" t="s">
        <v>12231</v>
      </c>
      <c r="D8921">
        <v>1</v>
      </c>
      <c r="E8921" s="160">
        <v>45586</v>
      </c>
      <c r="F8921" s="160">
        <v>45595</v>
      </c>
      <c r="G8921" s="160"/>
      <c r="H8921" s="160"/>
    </row>
    <row r="8922" spans="2:8">
      <c r="B8922" t="s">
        <v>2266</v>
      </c>
      <c r="C8922" t="s">
        <v>12232</v>
      </c>
      <c r="D8922">
        <v>1</v>
      </c>
      <c r="E8922" s="160">
        <v>45596</v>
      </c>
      <c r="F8922" s="160">
        <v>45609</v>
      </c>
      <c r="G8922" s="160">
        <v>45721</v>
      </c>
      <c r="H8922" s="160">
        <v>45832</v>
      </c>
    </row>
    <row r="8923" spans="2:8">
      <c r="B8923" t="s">
        <v>2267</v>
      </c>
      <c r="C8923" t="s">
        <v>12233</v>
      </c>
      <c r="D8923">
        <v>1</v>
      </c>
      <c r="E8923" s="160">
        <v>45610</v>
      </c>
      <c r="F8923" s="160">
        <v>45619</v>
      </c>
      <c r="G8923" s="160"/>
      <c r="H8923" s="160"/>
    </row>
    <row r="8924" spans="2:8">
      <c r="B8924" t="s">
        <v>2268</v>
      </c>
      <c r="C8924" t="s">
        <v>12234</v>
      </c>
      <c r="D8924">
        <v>1</v>
      </c>
      <c r="E8924" s="160">
        <v>45620</v>
      </c>
      <c r="F8924" s="160">
        <v>45633</v>
      </c>
      <c r="G8924" s="160">
        <v>45748</v>
      </c>
      <c r="H8924" s="160">
        <v>45859</v>
      </c>
    </row>
    <row r="8925" spans="2:8">
      <c r="B8925" t="s">
        <v>2269</v>
      </c>
      <c r="C8925" t="s">
        <v>12235</v>
      </c>
      <c r="D8925">
        <v>1</v>
      </c>
      <c r="E8925" s="160">
        <v>45634</v>
      </c>
      <c r="F8925" s="160">
        <v>45647</v>
      </c>
      <c r="G8925" s="160">
        <v>45606</v>
      </c>
      <c r="H8925" s="160">
        <v>45717</v>
      </c>
    </row>
    <row r="8926" spans="2:8">
      <c r="B8926" t="s">
        <v>2270</v>
      </c>
      <c r="C8926" t="s">
        <v>12236</v>
      </c>
      <c r="D8926">
        <v>1</v>
      </c>
      <c r="E8926" s="160">
        <v>45648</v>
      </c>
      <c r="F8926" s="160">
        <v>45657</v>
      </c>
      <c r="G8926" s="160"/>
      <c r="H8926" s="160"/>
    </row>
    <row r="8927" spans="2:8" ht="14.45" customHeight="1">
      <c r="B8927" t="s">
        <v>2271</v>
      </c>
      <c r="C8927" t="s">
        <v>12237</v>
      </c>
      <c r="D8927">
        <v>1</v>
      </c>
      <c r="E8927" s="160">
        <v>45658</v>
      </c>
      <c r="F8927" s="160">
        <v>45667</v>
      </c>
      <c r="G8927" s="160"/>
      <c r="H8927" s="160"/>
    </row>
    <row r="8928" spans="2:8" ht="14.45" customHeight="1">
      <c r="B8928" t="s">
        <v>1415</v>
      </c>
      <c r="C8928" t="s">
        <v>12238</v>
      </c>
      <c r="D8928">
        <v>1</v>
      </c>
      <c r="E8928" s="160">
        <v>45535</v>
      </c>
      <c r="F8928" s="160">
        <v>45546</v>
      </c>
      <c r="G8928" s="160">
        <v>45636</v>
      </c>
      <c r="H8928" s="160">
        <v>45731</v>
      </c>
    </row>
    <row r="8929" spans="2:8" ht="14.45" customHeight="1">
      <c r="B8929" t="s">
        <v>1491</v>
      </c>
      <c r="C8929" t="s">
        <v>12239</v>
      </c>
      <c r="D8929">
        <v>1</v>
      </c>
      <c r="E8929" s="160">
        <v>45547</v>
      </c>
      <c r="F8929" s="160">
        <v>45559</v>
      </c>
      <c r="G8929" s="160">
        <v>45627</v>
      </c>
      <c r="H8929" s="160">
        <v>45722</v>
      </c>
    </row>
    <row r="8930" spans="2:8">
      <c r="B8930" t="s">
        <v>1614</v>
      </c>
      <c r="C8930" t="s">
        <v>12240</v>
      </c>
      <c r="D8930">
        <v>1</v>
      </c>
      <c r="E8930" s="160">
        <v>45560</v>
      </c>
      <c r="F8930" s="160">
        <v>45571</v>
      </c>
      <c r="G8930" s="160">
        <v>45633</v>
      </c>
      <c r="H8930" s="160">
        <v>45728</v>
      </c>
    </row>
    <row r="8931" spans="2:8">
      <c r="B8931" t="s">
        <v>1492</v>
      </c>
      <c r="C8931" t="s">
        <v>12241</v>
      </c>
      <c r="D8931">
        <v>1</v>
      </c>
      <c r="E8931" s="160">
        <v>45572</v>
      </c>
      <c r="F8931" s="160">
        <v>45583</v>
      </c>
      <c r="G8931" s="160"/>
      <c r="H8931" s="160"/>
    </row>
    <row r="8932" spans="2:8">
      <c r="B8932" t="s">
        <v>1615</v>
      </c>
      <c r="C8932" t="s">
        <v>12242</v>
      </c>
      <c r="D8932">
        <v>1</v>
      </c>
      <c r="E8932" s="160">
        <v>45584</v>
      </c>
      <c r="F8932" s="160">
        <v>45595</v>
      </c>
      <c r="G8932" s="160">
        <v>45608</v>
      </c>
      <c r="H8932" s="160">
        <v>45703</v>
      </c>
    </row>
    <row r="8933" spans="2:8" ht="14.45" customHeight="1">
      <c r="B8933" t="s">
        <v>1727</v>
      </c>
      <c r="C8933" t="s">
        <v>12243</v>
      </c>
      <c r="D8933">
        <v>1</v>
      </c>
      <c r="E8933" s="160">
        <v>45596</v>
      </c>
      <c r="F8933" s="160">
        <v>45607</v>
      </c>
      <c r="G8933" s="160">
        <v>45606</v>
      </c>
      <c r="H8933" s="160">
        <v>45701</v>
      </c>
    </row>
    <row r="8934" spans="2:8" ht="14.45" customHeight="1">
      <c r="B8934" t="s">
        <v>1728</v>
      </c>
      <c r="C8934" t="s">
        <v>12244</v>
      </c>
      <c r="D8934">
        <v>1</v>
      </c>
      <c r="E8934" s="160">
        <v>45608</v>
      </c>
      <c r="F8934" s="160">
        <v>45619</v>
      </c>
      <c r="G8934" s="160">
        <v>45697</v>
      </c>
      <c r="H8934" s="160">
        <v>45792</v>
      </c>
    </row>
    <row r="8935" spans="2:8" ht="14.45" customHeight="1">
      <c r="B8935" t="s">
        <v>1729</v>
      </c>
      <c r="C8935" t="s">
        <v>12245</v>
      </c>
      <c r="D8935">
        <v>1</v>
      </c>
      <c r="E8935" s="160">
        <v>45620</v>
      </c>
      <c r="F8935" s="160">
        <v>45631</v>
      </c>
      <c r="G8935" s="160"/>
      <c r="H8935" s="160"/>
    </row>
    <row r="8936" spans="2:8" ht="14.45" customHeight="1">
      <c r="B8936" t="s">
        <v>1616</v>
      </c>
      <c r="C8936" t="s">
        <v>12246</v>
      </c>
      <c r="D8936">
        <v>1</v>
      </c>
      <c r="E8936" s="160">
        <v>45535</v>
      </c>
      <c r="F8936" s="160">
        <v>45546</v>
      </c>
      <c r="G8936" s="160">
        <v>45647</v>
      </c>
      <c r="H8936" s="160">
        <v>45742</v>
      </c>
    </row>
    <row r="8937" spans="2:8" ht="14.45" customHeight="1">
      <c r="B8937" t="s">
        <v>1617</v>
      </c>
      <c r="C8937" t="s">
        <v>12247</v>
      </c>
      <c r="D8937">
        <v>1</v>
      </c>
      <c r="E8937" s="160">
        <v>45547</v>
      </c>
      <c r="F8937" s="160">
        <v>45559</v>
      </c>
      <c r="G8937" s="160">
        <v>45735</v>
      </c>
      <c r="H8937" s="160">
        <v>45830</v>
      </c>
    </row>
    <row r="8938" spans="2:8">
      <c r="B8938" t="s">
        <v>1730</v>
      </c>
      <c r="C8938" t="s">
        <v>12248</v>
      </c>
      <c r="D8938">
        <v>1</v>
      </c>
      <c r="E8938" s="160">
        <v>45560</v>
      </c>
      <c r="F8938" s="160">
        <v>45571</v>
      </c>
      <c r="G8938" s="160">
        <v>45645</v>
      </c>
      <c r="H8938" s="160">
        <v>45740</v>
      </c>
    </row>
    <row r="8939" spans="2:8">
      <c r="B8939" t="s">
        <v>1618</v>
      </c>
      <c r="C8939" t="s">
        <v>12249</v>
      </c>
      <c r="D8939">
        <v>1</v>
      </c>
      <c r="E8939" s="160">
        <v>45572</v>
      </c>
      <c r="F8939" s="160">
        <v>45583</v>
      </c>
      <c r="G8939" s="160"/>
      <c r="H8939" s="160"/>
    </row>
    <row r="8940" spans="2:8">
      <c r="B8940" t="s">
        <v>1731</v>
      </c>
      <c r="C8940" t="s">
        <v>12250</v>
      </c>
      <c r="D8940">
        <v>1</v>
      </c>
      <c r="E8940" s="160">
        <v>45584</v>
      </c>
      <c r="F8940" s="160">
        <v>45595</v>
      </c>
      <c r="G8940" s="160">
        <v>45630</v>
      </c>
      <c r="H8940" s="160">
        <v>45725</v>
      </c>
    </row>
    <row r="8941" spans="2:8">
      <c r="B8941" t="s">
        <v>1803</v>
      </c>
      <c r="C8941" t="s">
        <v>12251</v>
      </c>
      <c r="D8941">
        <v>1</v>
      </c>
      <c r="E8941" s="160">
        <v>45596</v>
      </c>
      <c r="F8941" s="160">
        <v>45607</v>
      </c>
      <c r="G8941" s="160">
        <v>45748</v>
      </c>
      <c r="H8941" s="160">
        <v>45843</v>
      </c>
    </row>
    <row r="8942" spans="2:8">
      <c r="B8942" t="s">
        <v>1804</v>
      </c>
      <c r="C8942" t="s">
        <v>12252</v>
      </c>
      <c r="D8942">
        <v>1</v>
      </c>
      <c r="E8942" s="160">
        <v>45608</v>
      </c>
      <c r="F8942" s="160">
        <v>45619</v>
      </c>
      <c r="G8942" s="160"/>
      <c r="H8942" s="160"/>
    </row>
    <row r="8943" spans="2:8">
      <c r="B8943" t="s">
        <v>1805</v>
      </c>
      <c r="C8943" t="s">
        <v>12253</v>
      </c>
      <c r="D8943">
        <v>1</v>
      </c>
      <c r="E8943" s="160">
        <v>45620</v>
      </c>
      <c r="F8943" s="160">
        <v>45631</v>
      </c>
      <c r="G8943" s="160"/>
      <c r="H8943" s="160"/>
    </row>
    <row r="8944" spans="2:8">
      <c r="B8944" t="s">
        <v>1254</v>
      </c>
      <c r="C8944" t="s">
        <v>12254</v>
      </c>
      <c r="D8944">
        <v>1</v>
      </c>
      <c r="E8944" s="160">
        <v>45535</v>
      </c>
      <c r="F8944" s="160">
        <v>45546</v>
      </c>
      <c r="G8944" s="160">
        <v>45792</v>
      </c>
      <c r="H8944" s="160">
        <v>45869</v>
      </c>
    </row>
    <row r="8945" spans="2:8">
      <c r="B8945" t="s">
        <v>1262</v>
      </c>
      <c r="C8945" t="s">
        <v>12255</v>
      </c>
      <c r="D8945">
        <v>1</v>
      </c>
      <c r="E8945" s="160">
        <v>45547</v>
      </c>
      <c r="F8945" s="160">
        <v>45559</v>
      </c>
      <c r="G8945" s="160">
        <v>45792</v>
      </c>
      <c r="H8945" s="160">
        <v>45869</v>
      </c>
    </row>
    <row r="8946" spans="2:8" ht="14.45" customHeight="1">
      <c r="B8946" t="s">
        <v>1255</v>
      </c>
      <c r="C8946" t="s">
        <v>12256</v>
      </c>
      <c r="D8946">
        <v>1</v>
      </c>
      <c r="E8946" s="160">
        <v>45560</v>
      </c>
      <c r="F8946" s="160">
        <v>45571</v>
      </c>
      <c r="G8946" s="160">
        <v>45749</v>
      </c>
      <c r="H8946" s="160">
        <v>45844</v>
      </c>
    </row>
    <row r="8947" spans="2:8" ht="14.45" customHeight="1">
      <c r="B8947" t="s">
        <v>1256</v>
      </c>
      <c r="C8947" t="s">
        <v>12257</v>
      </c>
      <c r="D8947">
        <v>1</v>
      </c>
      <c r="E8947" s="160">
        <v>45572</v>
      </c>
      <c r="F8947" s="160">
        <v>45583</v>
      </c>
      <c r="G8947" s="160">
        <v>45778</v>
      </c>
      <c r="H8947" s="160">
        <v>45809</v>
      </c>
    </row>
    <row r="8948" spans="2:8" ht="14.45" customHeight="1">
      <c r="B8948" t="s">
        <v>1257</v>
      </c>
      <c r="C8948" t="s">
        <v>12258</v>
      </c>
      <c r="D8948">
        <v>1</v>
      </c>
      <c r="E8948" s="160">
        <v>45584</v>
      </c>
      <c r="F8948" s="160">
        <v>45595</v>
      </c>
      <c r="G8948" s="160">
        <v>45717</v>
      </c>
      <c r="H8948" s="160">
        <v>45812</v>
      </c>
    </row>
    <row r="8949" spans="2:8">
      <c r="B8949" t="s">
        <v>1263</v>
      </c>
      <c r="C8949" t="s">
        <v>12259</v>
      </c>
      <c r="D8949">
        <v>1</v>
      </c>
      <c r="E8949" s="160">
        <v>45596</v>
      </c>
      <c r="F8949" s="160">
        <v>45607</v>
      </c>
      <c r="G8949" s="160">
        <v>45778</v>
      </c>
      <c r="H8949" s="160">
        <v>45869</v>
      </c>
    </row>
    <row r="8950" spans="2:8">
      <c r="B8950" t="s">
        <v>1293</v>
      </c>
      <c r="C8950" t="s">
        <v>12260</v>
      </c>
      <c r="D8950">
        <v>1</v>
      </c>
      <c r="E8950" s="160">
        <v>45608</v>
      </c>
      <c r="F8950" s="160">
        <v>45619</v>
      </c>
      <c r="G8950" s="160">
        <v>45717</v>
      </c>
      <c r="H8950" s="160">
        <v>45812</v>
      </c>
    </row>
    <row r="8951" spans="2:8" ht="14.45" customHeight="1">
      <c r="B8951" t="s">
        <v>1339</v>
      </c>
      <c r="C8951" t="s">
        <v>12261</v>
      </c>
      <c r="D8951">
        <v>1</v>
      </c>
      <c r="E8951" s="160">
        <v>45620</v>
      </c>
      <c r="F8951" s="160">
        <v>45631</v>
      </c>
      <c r="G8951" s="160">
        <v>45778</v>
      </c>
      <c r="H8951" s="160">
        <v>45869</v>
      </c>
    </row>
    <row r="8952" spans="2:8">
      <c r="B8952" t="s">
        <v>12262</v>
      </c>
      <c r="C8952" t="s">
        <v>12263</v>
      </c>
      <c r="D8952">
        <v>1</v>
      </c>
      <c r="E8952" s="160">
        <v>45529</v>
      </c>
      <c r="F8952" s="160">
        <v>45534</v>
      </c>
      <c r="G8952" s="160">
        <v>45610</v>
      </c>
      <c r="H8952" s="160">
        <v>45657</v>
      </c>
    </row>
    <row r="8953" spans="2:8">
      <c r="B8953" t="s">
        <v>12264</v>
      </c>
      <c r="C8953" t="s">
        <v>12265</v>
      </c>
      <c r="D8953">
        <v>1</v>
      </c>
      <c r="E8953" s="160">
        <v>45536</v>
      </c>
      <c r="F8953" s="160">
        <v>45542</v>
      </c>
      <c r="G8953" s="160">
        <v>45631</v>
      </c>
      <c r="H8953" s="160">
        <v>45686</v>
      </c>
    </row>
    <row r="8954" spans="2:8">
      <c r="B8954" t="s">
        <v>12266</v>
      </c>
      <c r="C8954" t="s">
        <v>12267</v>
      </c>
      <c r="D8954">
        <v>1</v>
      </c>
      <c r="E8954" s="160">
        <v>45529</v>
      </c>
      <c r="F8954" s="160">
        <v>45533</v>
      </c>
      <c r="G8954" s="160">
        <v>45652</v>
      </c>
      <c r="H8954" s="160">
        <v>45691</v>
      </c>
    </row>
    <row r="8955" spans="2:8">
      <c r="B8955" t="s">
        <v>12268</v>
      </c>
      <c r="C8955" t="s">
        <v>12269</v>
      </c>
      <c r="D8955">
        <v>1</v>
      </c>
      <c r="E8955" s="160">
        <v>45529</v>
      </c>
      <c r="F8955" s="160">
        <v>45536</v>
      </c>
      <c r="G8955" s="160">
        <v>45616</v>
      </c>
      <c r="H8955" s="160">
        <v>45679</v>
      </c>
    </row>
    <row r="8956" spans="2:8">
      <c r="B8956" t="s">
        <v>12270</v>
      </c>
      <c r="C8956" t="s">
        <v>12271</v>
      </c>
      <c r="D8956">
        <v>1</v>
      </c>
      <c r="E8956" s="160">
        <v>45529</v>
      </c>
      <c r="F8956" s="160">
        <v>45533</v>
      </c>
      <c r="G8956" s="160">
        <v>45602</v>
      </c>
      <c r="H8956" s="160">
        <v>45641</v>
      </c>
    </row>
    <row r="8957" spans="2:8">
      <c r="B8957" t="s">
        <v>12272</v>
      </c>
      <c r="C8957" t="s">
        <v>12273</v>
      </c>
      <c r="D8957">
        <v>1</v>
      </c>
      <c r="E8957" s="160">
        <v>45531</v>
      </c>
      <c r="F8957" s="160">
        <v>45537</v>
      </c>
      <c r="G8957" s="160">
        <v>45575</v>
      </c>
      <c r="H8957" s="160">
        <v>45630</v>
      </c>
    </row>
    <row r="8958" spans="2:8">
      <c r="B8958" t="s">
        <v>12274</v>
      </c>
      <c r="C8958" t="s">
        <v>12275</v>
      </c>
      <c r="D8958">
        <v>1</v>
      </c>
      <c r="E8958" s="160">
        <v>45529</v>
      </c>
      <c r="F8958" s="160">
        <v>45536</v>
      </c>
      <c r="G8958" s="160">
        <v>45672</v>
      </c>
      <c r="H8958" s="160">
        <v>45735</v>
      </c>
    </row>
    <row r="8959" spans="2:8">
      <c r="B8959" t="s">
        <v>12276</v>
      </c>
      <c r="C8959" t="s">
        <v>12277</v>
      </c>
      <c r="D8959">
        <v>1</v>
      </c>
      <c r="E8959" s="160">
        <v>45529</v>
      </c>
      <c r="F8959" s="160">
        <v>45534</v>
      </c>
      <c r="G8959" s="160">
        <v>45717</v>
      </c>
      <c r="H8959" s="160">
        <v>45764</v>
      </c>
    </row>
    <row r="8960" spans="2:8">
      <c r="B8960" t="s">
        <v>12278</v>
      </c>
      <c r="C8960" t="s">
        <v>12279</v>
      </c>
      <c r="D8960">
        <v>1</v>
      </c>
      <c r="E8960" s="160">
        <v>45630</v>
      </c>
      <c r="F8960" s="160">
        <v>45639</v>
      </c>
      <c r="G8960" s="160"/>
      <c r="H8960" s="160"/>
    </row>
    <row r="8961" spans="2:8">
      <c r="B8961" t="s">
        <v>12280</v>
      </c>
      <c r="C8961" t="s">
        <v>12281</v>
      </c>
      <c r="D8961">
        <v>1</v>
      </c>
      <c r="E8961" s="160">
        <v>45640</v>
      </c>
      <c r="F8961" s="160">
        <v>45649</v>
      </c>
      <c r="G8961" s="160"/>
      <c r="H8961" s="160"/>
    </row>
    <row r="8962" spans="2:8">
      <c r="B8962" t="s">
        <v>12282</v>
      </c>
      <c r="C8962" t="s">
        <v>12283</v>
      </c>
      <c r="D8962">
        <v>1</v>
      </c>
      <c r="E8962" s="160">
        <v>45650</v>
      </c>
      <c r="F8962" s="160">
        <v>45657</v>
      </c>
      <c r="G8962" s="160">
        <v>45749</v>
      </c>
      <c r="H8962" s="160">
        <v>45812</v>
      </c>
    </row>
    <row r="8963" spans="2:8">
      <c r="B8963" t="s">
        <v>12284</v>
      </c>
      <c r="C8963" t="s">
        <v>12285</v>
      </c>
      <c r="D8963">
        <v>1</v>
      </c>
      <c r="E8963" s="160">
        <v>45658</v>
      </c>
      <c r="F8963" s="160">
        <v>45661</v>
      </c>
      <c r="G8963" s="160"/>
      <c r="H8963" s="160"/>
    </row>
    <row r="8964" spans="2:8">
      <c r="B8964" t="s">
        <v>12286</v>
      </c>
      <c r="C8964" t="s">
        <v>12287</v>
      </c>
      <c r="D8964">
        <v>1</v>
      </c>
      <c r="E8964" s="160">
        <v>45662</v>
      </c>
      <c r="F8964" s="160">
        <v>45673</v>
      </c>
      <c r="G8964" s="160">
        <v>45717</v>
      </c>
      <c r="H8964" s="160">
        <v>45869</v>
      </c>
    </row>
    <row r="8965" spans="2:8">
      <c r="B8965" t="s">
        <v>12288</v>
      </c>
      <c r="C8965" t="s">
        <v>12289</v>
      </c>
      <c r="D8965">
        <v>1</v>
      </c>
      <c r="E8965" s="160">
        <v>45674</v>
      </c>
      <c r="F8965" s="160">
        <v>45683</v>
      </c>
      <c r="G8965" s="160"/>
      <c r="H8965" s="160"/>
    </row>
    <row r="8966" spans="2:8">
      <c r="B8966" t="s">
        <v>12290</v>
      </c>
      <c r="C8966" t="s">
        <v>12291</v>
      </c>
      <c r="D8966">
        <v>1</v>
      </c>
      <c r="E8966" s="160">
        <v>45684</v>
      </c>
      <c r="F8966" s="160">
        <v>45695</v>
      </c>
      <c r="G8966" s="160"/>
      <c r="H8966" s="160"/>
    </row>
    <row r="8967" spans="2:8">
      <c r="B8967" t="s">
        <v>12292</v>
      </c>
      <c r="C8967" t="s">
        <v>12293</v>
      </c>
      <c r="D8967">
        <v>1</v>
      </c>
      <c r="E8967" s="160">
        <v>45696</v>
      </c>
      <c r="F8967" s="160">
        <v>45707</v>
      </c>
      <c r="G8967" s="160"/>
      <c r="H8967" s="160"/>
    </row>
    <row r="8968" spans="2:8">
      <c r="B8968" t="s">
        <v>12294</v>
      </c>
      <c r="C8968" t="s">
        <v>12295</v>
      </c>
      <c r="D8968">
        <v>1</v>
      </c>
      <c r="E8968" s="160">
        <v>45620</v>
      </c>
      <c r="F8968" s="160">
        <v>45629</v>
      </c>
      <c r="G8968" s="160">
        <v>45902</v>
      </c>
      <c r="H8968" s="160">
        <v>45910</v>
      </c>
    </row>
    <row r="8969" spans="2:8">
      <c r="B8969" t="s">
        <v>12296</v>
      </c>
      <c r="C8969" t="s">
        <v>12297</v>
      </c>
      <c r="D8969">
        <v>1</v>
      </c>
      <c r="E8969" s="160">
        <v>45630</v>
      </c>
      <c r="F8969" s="160">
        <v>45639</v>
      </c>
      <c r="G8969" s="160"/>
      <c r="H8969" s="160"/>
    </row>
    <row r="8970" spans="2:8">
      <c r="B8970" t="s">
        <v>12298</v>
      </c>
      <c r="C8970" t="s">
        <v>12299</v>
      </c>
      <c r="D8970">
        <v>1</v>
      </c>
      <c r="E8970" s="160">
        <v>45640</v>
      </c>
      <c r="F8970" s="160">
        <v>45649</v>
      </c>
      <c r="G8970" s="160"/>
      <c r="H8970" s="160"/>
    </row>
    <row r="8971" spans="2:8">
      <c r="B8971" t="s">
        <v>12300</v>
      </c>
      <c r="C8971" t="s">
        <v>12301</v>
      </c>
      <c r="D8971">
        <v>1</v>
      </c>
      <c r="E8971" s="160">
        <v>45650</v>
      </c>
      <c r="F8971" s="160">
        <v>45659</v>
      </c>
      <c r="G8971" s="160"/>
      <c r="H8971" s="160"/>
    </row>
    <row r="8972" spans="2:8">
      <c r="B8972" t="s">
        <v>12302</v>
      </c>
      <c r="C8972" t="s">
        <v>12303</v>
      </c>
      <c r="D8972">
        <v>1</v>
      </c>
      <c r="E8972" s="160">
        <v>45660</v>
      </c>
      <c r="F8972" s="160">
        <v>45679</v>
      </c>
      <c r="G8972" s="160">
        <v>45728</v>
      </c>
      <c r="H8972" s="160">
        <v>45869</v>
      </c>
    </row>
    <row r="8973" spans="2:8">
      <c r="B8973" t="s">
        <v>12304</v>
      </c>
      <c r="C8973" t="s">
        <v>12305</v>
      </c>
      <c r="D8973">
        <v>1</v>
      </c>
      <c r="E8973" s="160">
        <v>45680</v>
      </c>
      <c r="F8973" s="160">
        <v>45693</v>
      </c>
      <c r="G8973" s="160">
        <v>45748</v>
      </c>
      <c r="H8973" s="160">
        <v>45859</v>
      </c>
    </row>
    <row r="8974" spans="2:8">
      <c r="B8974" t="s">
        <v>12306</v>
      </c>
      <c r="C8974" t="s">
        <v>12307</v>
      </c>
      <c r="D8974">
        <v>1</v>
      </c>
      <c r="E8974" s="160">
        <v>45694</v>
      </c>
      <c r="F8974" s="160">
        <v>45703</v>
      </c>
      <c r="G8974" s="160"/>
      <c r="H8974" s="160"/>
    </row>
    <row r="8975" spans="2:8" ht="14.45" customHeight="1">
      <c r="B8975" t="s">
        <v>12308</v>
      </c>
      <c r="C8975" t="s">
        <v>12309</v>
      </c>
      <c r="D8975">
        <v>1</v>
      </c>
      <c r="E8975" s="160">
        <v>45704</v>
      </c>
      <c r="F8975" s="160">
        <v>45713</v>
      </c>
      <c r="G8975" s="160"/>
      <c r="H8975" s="160"/>
    </row>
    <row r="8976" spans="2:8" ht="14.45" customHeight="1">
      <c r="B8976" t="s">
        <v>12310</v>
      </c>
      <c r="C8976" t="s">
        <v>12311</v>
      </c>
      <c r="D8976">
        <v>1</v>
      </c>
      <c r="E8976" s="160">
        <v>45655</v>
      </c>
      <c r="F8976" s="160">
        <v>45666</v>
      </c>
      <c r="G8976" s="160">
        <v>45647</v>
      </c>
      <c r="H8976" s="160">
        <v>45869</v>
      </c>
    </row>
    <row r="8977" spans="2:8" ht="14.45" customHeight="1">
      <c r="B8977" t="s">
        <v>12312</v>
      </c>
      <c r="C8977" t="s">
        <v>12313</v>
      </c>
      <c r="D8977">
        <v>1</v>
      </c>
      <c r="E8977" s="160">
        <v>45667</v>
      </c>
      <c r="F8977" s="160">
        <v>45676</v>
      </c>
      <c r="G8977" s="160"/>
      <c r="H8977" s="160"/>
    </row>
    <row r="8978" spans="2:8">
      <c r="B8978" t="s">
        <v>12314</v>
      </c>
      <c r="C8978" t="s">
        <v>12315</v>
      </c>
      <c r="D8978">
        <v>1</v>
      </c>
      <c r="E8978" s="160">
        <v>45676</v>
      </c>
      <c r="F8978" s="160">
        <v>45688</v>
      </c>
      <c r="G8978" s="160">
        <v>45735</v>
      </c>
      <c r="H8978" s="160">
        <v>45869</v>
      </c>
    </row>
    <row r="8979" spans="2:8" ht="14.45" customHeight="1">
      <c r="B8979" t="s">
        <v>12316</v>
      </c>
      <c r="C8979" t="s">
        <v>12317</v>
      </c>
      <c r="D8979">
        <v>1</v>
      </c>
      <c r="E8979" s="160">
        <v>45688</v>
      </c>
      <c r="F8979" s="160">
        <v>45700</v>
      </c>
      <c r="G8979" s="160">
        <v>45645</v>
      </c>
      <c r="H8979" s="160">
        <v>45869</v>
      </c>
    </row>
    <row r="8980" spans="2:8" ht="14.45" customHeight="1">
      <c r="B8980" t="s">
        <v>12318</v>
      </c>
      <c r="C8980" t="s">
        <v>12319</v>
      </c>
      <c r="D8980">
        <v>1</v>
      </c>
      <c r="E8980" s="160">
        <v>45700</v>
      </c>
      <c r="F8980" s="160">
        <v>45712</v>
      </c>
      <c r="G8980" s="160"/>
      <c r="H8980" s="160"/>
    </row>
    <row r="8981" spans="2:8" ht="14.45" customHeight="1">
      <c r="B8981" t="s">
        <v>12320</v>
      </c>
      <c r="C8981" t="s">
        <v>12321</v>
      </c>
      <c r="D8981">
        <v>1</v>
      </c>
      <c r="E8981" s="160">
        <v>45712</v>
      </c>
      <c r="F8981" s="160">
        <v>45724</v>
      </c>
      <c r="G8981" s="160">
        <v>45630</v>
      </c>
      <c r="H8981" s="160">
        <v>45869</v>
      </c>
    </row>
    <row r="8982" spans="2:8" ht="14.45" customHeight="1">
      <c r="B8982" t="s">
        <v>12322</v>
      </c>
      <c r="C8982" t="s">
        <v>12323</v>
      </c>
      <c r="D8982">
        <v>1</v>
      </c>
      <c r="E8982" s="160">
        <v>45724</v>
      </c>
      <c r="F8982" s="160">
        <v>45736</v>
      </c>
      <c r="G8982" s="160">
        <v>45654</v>
      </c>
      <c r="H8982" s="160">
        <v>45869</v>
      </c>
    </row>
    <row r="8983" spans="2:8">
      <c r="B8983" t="s">
        <v>12324</v>
      </c>
      <c r="C8983" t="s">
        <v>12325</v>
      </c>
      <c r="D8983">
        <v>1</v>
      </c>
      <c r="E8983" s="160">
        <v>45736</v>
      </c>
      <c r="F8983" s="160">
        <v>45744</v>
      </c>
      <c r="G8983" s="160"/>
      <c r="H8983" s="160"/>
    </row>
    <row r="8984" spans="2:8">
      <c r="B8984" t="s">
        <v>12326</v>
      </c>
      <c r="C8984" t="s">
        <v>12327</v>
      </c>
      <c r="D8984">
        <v>1</v>
      </c>
      <c r="E8984" s="160">
        <v>45744</v>
      </c>
      <c r="F8984" s="160">
        <v>45756</v>
      </c>
      <c r="G8984" s="160"/>
      <c r="H8984" s="160"/>
    </row>
    <row r="8985" spans="2:8">
      <c r="B8985" t="s">
        <v>12328</v>
      </c>
      <c r="C8985" t="s">
        <v>12329</v>
      </c>
      <c r="D8985">
        <v>1</v>
      </c>
      <c r="E8985" s="160">
        <v>45756</v>
      </c>
      <c r="F8985" s="160">
        <v>45768</v>
      </c>
      <c r="G8985" s="160"/>
      <c r="H8985" s="160"/>
    </row>
    <row r="8986" spans="2:8">
      <c r="B8986" t="s">
        <v>12330</v>
      </c>
      <c r="C8986" t="s">
        <v>12331</v>
      </c>
      <c r="D8986">
        <v>1</v>
      </c>
      <c r="E8986" s="160">
        <v>45816</v>
      </c>
      <c r="F8986" s="160">
        <v>45828</v>
      </c>
      <c r="G8986" s="160">
        <v>45647</v>
      </c>
      <c r="H8986" s="160">
        <v>45869</v>
      </c>
    </row>
    <row r="8987" spans="2:8">
      <c r="B8987" t="s">
        <v>12332</v>
      </c>
      <c r="C8987" t="s">
        <v>12333</v>
      </c>
      <c r="D8987">
        <v>1</v>
      </c>
      <c r="E8987" s="160">
        <v>45828</v>
      </c>
      <c r="F8987" s="160">
        <v>45840</v>
      </c>
      <c r="G8987" s="160"/>
      <c r="H8987" s="160"/>
    </row>
    <row r="8988" spans="2:8">
      <c r="B8988" t="s">
        <v>12334</v>
      </c>
      <c r="C8988" t="s">
        <v>12335</v>
      </c>
      <c r="D8988">
        <v>1</v>
      </c>
      <c r="E8988" s="160">
        <v>45840</v>
      </c>
      <c r="F8988" s="160">
        <v>45852</v>
      </c>
      <c r="G8988" s="160">
        <v>45735</v>
      </c>
      <c r="H8988" s="160">
        <v>45869</v>
      </c>
    </row>
    <row r="8989" spans="2:8">
      <c r="B8989" t="s">
        <v>12336</v>
      </c>
      <c r="C8989" t="s">
        <v>12337</v>
      </c>
      <c r="D8989">
        <v>1</v>
      </c>
      <c r="E8989" s="160">
        <v>45852</v>
      </c>
      <c r="F8989" s="160">
        <v>45864</v>
      </c>
      <c r="G8989" s="160">
        <v>45645</v>
      </c>
      <c r="H8989" s="160">
        <v>45869</v>
      </c>
    </row>
    <row r="8990" spans="2:8">
      <c r="B8990" t="s">
        <v>12338</v>
      </c>
      <c r="C8990" t="s">
        <v>12339</v>
      </c>
      <c r="D8990">
        <v>1</v>
      </c>
      <c r="E8990" s="160">
        <v>45864</v>
      </c>
      <c r="F8990" s="160">
        <v>45876</v>
      </c>
      <c r="G8990" s="160"/>
      <c r="H8990" s="160"/>
    </row>
    <row r="8991" spans="2:8">
      <c r="B8991" t="s">
        <v>12340</v>
      </c>
      <c r="C8991" t="s">
        <v>12341</v>
      </c>
      <c r="D8991">
        <v>1</v>
      </c>
      <c r="E8991" s="160">
        <v>45876</v>
      </c>
      <c r="F8991" s="160">
        <v>45888</v>
      </c>
      <c r="G8991" s="160">
        <v>45630</v>
      </c>
      <c r="H8991" s="160">
        <v>45869</v>
      </c>
    </row>
    <row r="8992" spans="2:8">
      <c r="B8992" t="s">
        <v>12342</v>
      </c>
      <c r="C8992" t="s">
        <v>12343</v>
      </c>
      <c r="D8992">
        <v>1</v>
      </c>
      <c r="E8992" s="160">
        <v>45888</v>
      </c>
      <c r="F8992" s="160">
        <v>45900</v>
      </c>
      <c r="G8992" s="160">
        <v>45654</v>
      </c>
      <c r="H8992" s="160">
        <v>45869</v>
      </c>
    </row>
    <row r="8993" spans="2:8">
      <c r="B8993" t="s">
        <v>12344</v>
      </c>
      <c r="C8993" t="s">
        <v>12345</v>
      </c>
      <c r="D8993">
        <v>1</v>
      </c>
      <c r="E8993" s="160">
        <v>45900</v>
      </c>
      <c r="F8993" s="160">
        <v>45912</v>
      </c>
      <c r="G8993" s="160"/>
      <c r="H8993" s="160"/>
    </row>
    <row r="8994" spans="2:8">
      <c r="B8994" t="s">
        <v>12346</v>
      </c>
      <c r="C8994" t="s">
        <v>12347</v>
      </c>
      <c r="D8994">
        <v>1</v>
      </c>
      <c r="E8994" s="160">
        <v>45912</v>
      </c>
      <c r="F8994" s="160">
        <v>45924</v>
      </c>
      <c r="G8994" s="160"/>
      <c r="H8994" s="160"/>
    </row>
    <row r="8995" spans="2:8">
      <c r="B8995" t="s">
        <v>12348</v>
      </c>
      <c r="C8995" t="s">
        <v>12349</v>
      </c>
      <c r="D8995">
        <v>1</v>
      </c>
      <c r="E8995" s="160">
        <v>45924</v>
      </c>
      <c r="F8995" s="160">
        <v>45936</v>
      </c>
      <c r="G8995" s="160"/>
      <c r="H8995" s="160"/>
    </row>
    <row r="8996" spans="2:8">
      <c r="B8996" t="s">
        <v>1091</v>
      </c>
      <c r="C8996" t="s">
        <v>1092</v>
      </c>
      <c r="D8996">
        <v>1</v>
      </c>
      <c r="E8996" s="160">
        <v>45503</v>
      </c>
      <c r="F8996" s="160">
        <v>45510</v>
      </c>
      <c r="G8996" s="160">
        <v>45556</v>
      </c>
      <c r="H8996" s="160">
        <v>45621</v>
      </c>
    </row>
    <row r="8997" spans="2:8">
      <c r="B8997" t="s">
        <v>1093</v>
      </c>
      <c r="C8997" t="s">
        <v>1094</v>
      </c>
      <c r="D8997">
        <v>1</v>
      </c>
      <c r="E8997" s="160">
        <v>45503</v>
      </c>
      <c r="F8997" s="160">
        <v>45510</v>
      </c>
      <c r="G8997" s="160">
        <v>45615</v>
      </c>
      <c r="H8997" s="160">
        <v>45679</v>
      </c>
    </row>
    <row r="8998" spans="2:8">
      <c r="B8998" t="s">
        <v>1095</v>
      </c>
      <c r="C8998" t="s">
        <v>1096</v>
      </c>
      <c r="D8998">
        <v>1</v>
      </c>
      <c r="E8998" s="160">
        <v>45503</v>
      </c>
      <c r="F8998" s="160">
        <v>45510</v>
      </c>
      <c r="G8998" s="160">
        <v>45603</v>
      </c>
      <c r="H8998" s="160">
        <v>45668</v>
      </c>
    </row>
    <row r="8999" spans="2:8">
      <c r="B8999" t="s">
        <v>1097</v>
      </c>
      <c r="C8999" t="s">
        <v>1098</v>
      </c>
      <c r="D8999">
        <v>1</v>
      </c>
      <c r="E8999" s="160">
        <v>45503</v>
      </c>
      <c r="F8999" s="160">
        <v>45510</v>
      </c>
      <c r="G8999" s="160">
        <v>45621</v>
      </c>
      <c r="H8999" s="160">
        <v>45685</v>
      </c>
    </row>
    <row r="9000" spans="2:8">
      <c r="B9000" t="s">
        <v>848</v>
      </c>
      <c r="C9000" t="s">
        <v>849</v>
      </c>
      <c r="D9000">
        <v>1</v>
      </c>
      <c r="E9000" s="160">
        <v>45503</v>
      </c>
      <c r="F9000" s="160">
        <v>45510</v>
      </c>
      <c r="G9000" s="160">
        <v>45553</v>
      </c>
      <c r="H9000" s="160">
        <v>45619</v>
      </c>
    </row>
    <row r="9001" spans="2:8">
      <c r="B9001" t="s">
        <v>1099</v>
      </c>
      <c r="C9001" t="s">
        <v>1100</v>
      </c>
      <c r="D9001">
        <v>1</v>
      </c>
      <c r="E9001" s="160">
        <v>45503</v>
      </c>
      <c r="F9001" s="160">
        <v>45510</v>
      </c>
      <c r="G9001" s="160">
        <v>45550</v>
      </c>
      <c r="H9001" s="160">
        <v>45615</v>
      </c>
    </row>
    <row r="9002" spans="2:8">
      <c r="B9002" t="s">
        <v>1115</v>
      </c>
      <c r="C9002" t="s">
        <v>1116</v>
      </c>
      <c r="D9002">
        <v>1</v>
      </c>
      <c r="E9002" s="160">
        <v>45503</v>
      </c>
      <c r="F9002" s="160">
        <v>45510</v>
      </c>
      <c r="G9002" s="160">
        <v>45561</v>
      </c>
      <c r="H9002" s="160">
        <v>45626</v>
      </c>
    </row>
    <row r="9003" spans="2:8">
      <c r="B9003" t="s">
        <v>1173</v>
      </c>
      <c r="C9003" t="s">
        <v>1174</v>
      </c>
      <c r="D9003">
        <v>1</v>
      </c>
      <c r="E9003" s="160">
        <v>45503</v>
      </c>
      <c r="F9003" s="160">
        <v>45510</v>
      </c>
      <c r="G9003" s="160">
        <v>45566</v>
      </c>
      <c r="H9003" s="160">
        <v>45630</v>
      </c>
    </row>
    <row r="9004" spans="2:8">
      <c r="B9004" t="s">
        <v>1119</v>
      </c>
      <c r="C9004" t="s">
        <v>12350</v>
      </c>
      <c r="D9004">
        <v>1</v>
      </c>
      <c r="E9004" s="160">
        <v>45511</v>
      </c>
      <c r="F9004" s="160">
        <v>45522</v>
      </c>
      <c r="G9004" s="160">
        <v>45610</v>
      </c>
      <c r="H9004" s="160">
        <v>45699</v>
      </c>
    </row>
    <row r="9005" spans="2:8">
      <c r="B9005" t="s">
        <v>1120</v>
      </c>
      <c r="C9005" t="s">
        <v>12351</v>
      </c>
      <c r="D9005">
        <v>1</v>
      </c>
      <c r="E9005" s="160">
        <v>45511</v>
      </c>
      <c r="F9005" s="160">
        <v>45524</v>
      </c>
      <c r="G9005" s="160">
        <v>45620</v>
      </c>
      <c r="H9005" s="160">
        <v>45729</v>
      </c>
    </row>
    <row r="9006" spans="2:8">
      <c r="B9006" t="s">
        <v>1121</v>
      </c>
      <c r="C9006" t="s">
        <v>12352</v>
      </c>
      <c r="D9006">
        <v>1</v>
      </c>
      <c r="E9006" s="160">
        <v>45511</v>
      </c>
      <c r="F9006" s="160">
        <v>45522</v>
      </c>
      <c r="G9006" s="160">
        <v>45607</v>
      </c>
      <c r="H9006" s="160">
        <v>45694</v>
      </c>
    </row>
    <row r="9007" spans="2:8">
      <c r="B9007" t="s">
        <v>1122</v>
      </c>
      <c r="C9007" t="s">
        <v>12353</v>
      </c>
      <c r="D9007">
        <v>1</v>
      </c>
      <c r="E9007" s="160">
        <v>45511</v>
      </c>
      <c r="F9007" s="160">
        <v>45522</v>
      </c>
      <c r="G9007" s="160">
        <v>45623</v>
      </c>
      <c r="H9007" s="160">
        <v>45712</v>
      </c>
    </row>
    <row r="9008" spans="2:8">
      <c r="B9008" t="s">
        <v>863</v>
      </c>
      <c r="C9008" t="s">
        <v>12354</v>
      </c>
      <c r="D9008">
        <v>1</v>
      </c>
      <c r="E9008" s="160">
        <v>45511</v>
      </c>
      <c r="F9008" s="160">
        <v>45522</v>
      </c>
      <c r="G9008" s="160">
        <v>45557</v>
      </c>
      <c r="H9008" s="160">
        <v>45645</v>
      </c>
    </row>
    <row r="9009" spans="2:8">
      <c r="B9009" t="s">
        <v>1123</v>
      </c>
      <c r="C9009" t="s">
        <v>12355</v>
      </c>
      <c r="D9009">
        <v>1</v>
      </c>
      <c r="E9009" s="160">
        <v>45511</v>
      </c>
      <c r="F9009" s="160">
        <v>45524</v>
      </c>
      <c r="G9009" s="160">
        <v>45559</v>
      </c>
      <c r="H9009" s="160">
        <v>45670</v>
      </c>
    </row>
    <row r="9010" spans="2:8">
      <c r="B9010" t="s">
        <v>1175</v>
      </c>
      <c r="C9010" t="s">
        <v>12356</v>
      </c>
      <c r="D9010">
        <v>1</v>
      </c>
      <c r="E9010" s="160">
        <v>45511</v>
      </c>
      <c r="F9010" s="160">
        <v>45522</v>
      </c>
      <c r="G9010" s="160">
        <v>45623</v>
      </c>
      <c r="H9010" s="160">
        <v>45712</v>
      </c>
    </row>
    <row r="9011" spans="2:8">
      <c r="B9011" t="s">
        <v>1253</v>
      </c>
      <c r="C9011" t="s">
        <v>12357</v>
      </c>
      <c r="D9011">
        <v>1</v>
      </c>
      <c r="E9011" s="160">
        <v>45511</v>
      </c>
      <c r="F9011" s="160">
        <v>45522</v>
      </c>
      <c r="G9011" s="160">
        <v>45573</v>
      </c>
      <c r="H9011" s="160">
        <v>45662</v>
      </c>
    </row>
    <row r="9012" spans="2:8">
      <c r="B9012" t="s">
        <v>1189</v>
      </c>
      <c r="C9012" t="s">
        <v>1190</v>
      </c>
      <c r="D9012">
        <v>1</v>
      </c>
      <c r="E9012" s="160">
        <v>45523</v>
      </c>
      <c r="F9012" s="160">
        <v>45528</v>
      </c>
      <c r="G9012" s="160">
        <v>45610</v>
      </c>
      <c r="H9012" s="160">
        <v>45657</v>
      </c>
    </row>
    <row r="9013" spans="2:8">
      <c r="B9013" t="s">
        <v>1227</v>
      </c>
      <c r="C9013" t="s">
        <v>1228</v>
      </c>
      <c r="D9013">
        <v>1</v>
      </c>
      <c r="E9013" s="160">
        <v>45530</v>
      </c>
      <c r="F9013" s="160">
        <v>45535</v>
      </c>
      <c r="G9013" s="160">
        <v>45631</v>
      </c>
      <c r="H9013" s="160">
        <v>45678</v>
      </c>
    </row>
    <row r="9014" spans="2:8">
      <c r="B9014" t="s">
        <v>1191</v>
      </c>
      <c r="C9014" t="s">
        <v>1192</v>
      </c>
      <c r="D9014">
        <v>1</v>
      </c>
      <c r="E9014" s="160">
        <v>45523</v>
      </c>
      <c r="F9014" s="160">
        <v>45528</v>
      </c>
      <c r="G9014" s="160">
        <v>45652</v>
      </c>
      <c r="H9014" s="160">
        <v>45699</v>
      </c>
    </row>
    <row r="9015" spans="2:8">
      <c r="B9015" t="s">
        <v>1193</v>
      </c>
      <c r="C9015" t="s">
        <v>1194</v>
      </c>
      <c r="D9015">
        <v>1</v>
      </c>
      <c r="E9015" s="160">
        <v>45523</v>
      </c>
      <c r="F9015" s="160">
        <v>45528</v>
      </c>
      <c r="G9015" s="160">
        <v>45616</v>
      </c>
      <c r="H9015" s="160">
        <v>45663</v>
      </c>
    </row>
    <row r="9016" spans="2:8">
      <c r="B9016" t="s">
        <v>1195</v>
      </c>
      <c r="C9016" t="s">
        <v>1196</v>
      </c>
      <c r="D9016">
        <v>1</v>
      </c>
      <c r="E9016" s="160">
        <v>45523</v>
      </c>
      <c r="F9016" s="160">
        <v>45528</v>
      </c>
      <c r="G9016" s="160">
        <v>45602</v>
      </c>
      <c r="H9016" s="160">
        <v>45649</v>
      </c>
    </row>
    <row r="9017" spans="2:8">
      <c r="B9017" t="s">
        <v>1229</v>
      </c>
      <c r="C9017" t="s">
        <v>1230</v>
      </c>
      <c r="D9017">
        <v>1</v>
      </c>
      <c r="E9017" s="160">
        <v>45525</v>
      </c>
      <c r="F9017" s="160">
        <v>45530</v>
      </c>
      <c r="G9017" s="160">
        <v>45575</v>
      </c>
      <c r="H9017" s="160">
        <v>45622</v>
      </c>
    </row>
    <row r="9018" spans="2:8">
      <c r="B9018" t="s">
        <v>1258</v>
      </c>
      <c r="C9018" t="s">
        <v>1259</v>
      </c>
      <c r="D9018">
        <v>1</v>
      </c>
      <c r="E9018" s="160">
        <v>45523</v>
      </c>
      <c r="F9018" s="160">
        <v>45528</v>
      </c>
      <c r="G9018" s="160">
        <v>45672</v>
      </c>
      <c r="H9018" s="160">
        <v>45719</v>
      </c>
    </row>
    <row r="9019" spans="2:8">
      <c r="B9019" t="s">
        <v>1305</v>
      </c>
      <c r="C9019" t="s">
        <v>1306</v>
      </c>
      <c r="D9019">
        <v>1</v>
      </c>
      <c r="E9019" s="160">
        <v>45523</v>
      </c>
      <c r="F9019" s="160">
        <v>45528</v>
      </c>
      <c r="G9019" s="160">
        <v>45717</v>
      </c>
      <c r="H9019" s="160">
        <v>45764</v>
      </c>
    </row>
    <row r="9020" spans="2:8">
      <c r="B9020" t="s">
        <v>1328</v>
      </c>
      <c r="C9020" t="s">
        <v>12358</v>
      </c>
      <c r="D9020">
        <v>1</v>
      </c>
      <c r="E9020" s="160">
        <v>45871</v>
      </c>
      <c r="F9020" s="160">
        <v>45882</v>
      </c>
      <c r="G9020" s="160">
        <v>45723</v>
      </c>
      <c r="H9020" s="160">
        <v>45818</v>
      </c>
    </row>
    <row r="9021" spans="2:8">
      <c r="B9021" t="s">
        <v>1335</v>
      </c>
      <c r="C9021" t="s">
        <v>12359</v>
      </c>
      <c r="D9021">
        <v>1</v>
      </c>
      <c r="E9021" s="160">
        <v>45883</v>
      </c>
      <c r="F9021" s="160">
        <v>45894</v>
      </c>
      <c r="G9021" s="160"/>
      <c r="H9021" s="160"/>
    </row>
    <row r="9022" spans="2:8">
      <c r="B9022" t="s">
        <v>1329</v>
      </c>
      <c r="C9022" t="s">
        <v>12360</v>
      </c>
      <c r="D9022">
        <v>1</v>
      </c>
      <c r="E9022" s="160">
        <v>45895</v>
      </c>
      <c r="F9022" s="160">
        <v>45906</v>
      </c>
      <c r="G9022" s="160">
        <v>45675</v>
      </c>
      <c r="H9022" s="160">
        <v>45770</v>
      </c>
    </row>
    <row r="9023" spans="2:8">
      <c r="B9023" t="s">
        <v>1264</v>
      </c>
      <c r="C9023" t="s">
        <v>12361</v>
      </c>
      <c r="D9023">
        <v>1</v>
      </c>
      <c r="E9023" s="160">
        <v>45907</v>
      </c>
      <c r="F9023" s="160">
        <v>45918</v>
      </c>
      <c r="G9023" s="160"/>
      <c r="H9023" s="160"/>
    </row>
    <row r="9024" spans="2:8">
      <c r="B9024" t="s">
        <v>1330</v>
      </c>
      <c r="C9024" t="s">
        <v>12362</v>
      </c>
      <c r="D9024">
        <v>1</v>
      </c>
      <c r="E9024" s="160">
        <v>45919</v>
      </c>
      <c r="F9024" s="160">
        <v>45930</v>
      </c>
      <c r="G9024" s="160">
        <v>45669</v>
      </c>
      <c r="H9024" s="160">
        <v>45764</v>
      </c>
    </row>
    <row r="9025" spans="2:8">
      <c r="B9025" t="s">
        <v>1370</v>
      </c>
      <c r="C9025" t="s">
        <v>12363</v>
      </c>
      <c r="D9025">
        <v>1</v>
      </c>
      <c r="E9025" s="160">
        <v>45535</v>
      </c>
      <c r="F9025" s="160">
        <v>45546</v>
      </c>
      <c r="G9025" s="160">
        <v>45813</v>
      </c>
      <c r="H9025" s="160">
        <v>45869</v>
      </c>
    </row>
    <row r="9026" spans="2:8">
      <c r="B9026" t="s">
        <v>1384</v>
      </c>
      <c r="C9026" t="s">
        <v>12364</v>
      </c>
      <c r="D9026">
        <v>1</v>
      </c>
      <c r="E9026" s="160">
        <v>45547</v>
      </c>
      <c r="F9026" s="160">
        <v>45559</v>
      </c>
      <c r="G9026" s="160">
        <v>45778</v>
      </c>
      <c r="H9026" s="160">
        <v>45869</v>
      </c>
    </row>
    <row r="9027" spans="2:8">
      <c r="B9027" t="s">
        <v>1371</v>
      </c>
      <c r="C9027" t="s">
        <v>12365</v>
      </c>
      <c r="D9027">
        <v>1</v>
      </c>
      <c r="E9027" s="160">
        <v>45560</v>
      </c>
      <c r="F9027" s="160">
        <v>45571</v>
      </c>
      <c r="G9027" s="160">
        <v>45809</v>
      </c>
      <c r="H9027" s="160">
        <v>45869</v>
      </c>
    </row>
    <row r="9028" spans="2:8">
      <c r="B9028" t="s">
        <v>1352</v>
      </c>
      <c r="C9028" t="s">
        <v>12366</v>
      </c>
      <c r="D9028">
        <v>1</v>
      </c>
      <c r="E9028" s="160">
        <v>45572</v>
      </c>
      <c r="F9028" s="160">
        <v>45583</v>
      </c>
      <c r="G9028" s="160">
        <v>45813</v>
      </c>
      <c r="H9028" s="160">
        <v>45869</v>
      </c>
    </row>
    <row r="9029" spans="2:8">
      <c r="B9029" t="s">
        <v>1372</v>
      </c>
      <c r="C9029" t="s">
        <v>12367</v>
      </c>
      <c r="D9029">
        <v>1</v>
      </c>
      <c r="E9029" s="160">
        <v>45584</v>
      </c>
      <c r="F9029" s="160">
        <v>45595</v>
      </c>
      <c r="G9029" s="160">
        <v>45728</v>
      </c>
      <c r="H9029" s="160">
        <v>45823</v>
      </c>
    </row>
    <row r="9030" spans="2:8">
      <c r="B9030" t="s">
        <v>1385</v>
      </c>
      <c r="C9030" t="s">
        <v>12368</v>
      </c>
      <c r="D9030">
        <v>1</v>
      </c>
      <c r="E9030" s="160">
        <v>45596</v>
      </c>
      <c r="F9030" s="160">
        <v>45607</v>
      </c>
      <c r="G9030" s="160">
        <v>45748</v>
      </c>
      <c r="H9030" s="160">
        <v>45843</v>
      </c>
    </row>
    <row r="9031" spans="2:8">
      <c r="B9031" t="s">
        <v>1373</v>
      </c>
      <c r="C9031" t="s">
        <v>12369</v>
      </c>
      <c r="D9031">
        <v>1</v>
      </c>
      <c r="E9031" s="160">
        <v>45608</v>
      </c>
      <c r="F9031" s="160">
        <v>45619</v>
      </c>
      <c r="G9031" s="160">
        <v>45784</v>
      </c>
      <c r="H9031" s="160">
        <v>45869</v>
      </c>
    </row>
    <row r="9032" spans="2:8">
      <c r="B9032" t="s">
        <v>1386</v>
      </c>
      <c r="C9032" t="s">
        <v>12370</v>
      </c>
      <c r="D9032">
        <v>1</v>
      </c>
      <c r="E9032" s="160">
        <v>45620</v>
      </c>
      <c r="F9032" s="160">
        <v>45629</v>
      </c>
      <c r="G9032" s="160"/>
      <c r="H9032" s="160"/>
    </row>
    <row r="9033" spans="2:8">
      <c r="B9033" t="s">
        <v>2113</v>
      </c>
      <c r="C9033" t="s">
        <v>12371</v>
      </c>
      <c r="D9033">
        <v>1</v>
      </c>
      <c r="E9033" s="160">
        <v>45535</v>
      </c>
      <c r="F9033" s="160">
        <v>45548</v>
      </c>
      <c r="G9033" s="160">
        <v>45692</v>
      </c>
      <c r="H9033" s="160">
        <v>45803</v>
      </c>
    </row>
    <row r="9034" spans="2:8">
      <c r="B9034" t="s">
        <v>2114</v>
      </c>
      <c r="C9034" t="s">
        <v>12372</v>
      </c>
      <c r="D9034">
        <v>1</v>
      </c>
      <c r="E9034" s="160">
        <v>45549</v>
      </c>
      <c r="F9034" s="160">
        <v>45563</v>
      </c>
      <c r="G9034" s="160">
        <v>45692</v>
      </c>
      <c r="H9034" s="160">
        <v>45803</v>
      </c>
    </row>
    <row r="9035" spans="2:8">
      <c r="B9035" t="s">
        <v>2115</v>
      </c>
      <c r="C9035" t="s">
        <v>12373</v>
      </c>
      <c r="D9035">
        <v>1</v>
      </c>
      <c r="E9035" s="160">
        <v>45564</v>
      </c>
      <c r="F9035" s="160">
        <v>45577</v>
      </c>
      <c r="G9035" s="160">
        <v>45669</v>
      </c>
      <c r="H9035" s="160">
        <v>45780</v>
      </c>
    </row>
    <row r="9036" spans="2:8">
      <c r="B9036" t="s">
        <v>2116</v>
      </c>
      <c r="C9036" t="s">
        <v>12374</v>
      </c>
      <c r="D9036">
        <v>1</v>
      </c>
      <c r="E9036" s="160">
        <v>45578</v>
      </c>
      <c r="F9036" s="160">
        <v>45591</v>
      </c>
      <c r="G9036" s="160">
        <v>45783</v>
      </c>
      <c r="H9036" s="160">
        <v>45869</v>
      </c>
    </row>
    <row r="9037" spans="2:8">
      <c r="B9037" t="s">
        <v>2117</v>
      </c>
      <c r="C9037" t="s">
        <v>12375</v>
      </c>
      <c r="D9037">
        <v>1</v>
      </c>
      <c r="E9037" s="160">
        <v>45592</v>
      </c>
      <c r="F9037" s="160">
        <v>45605</v>
      </c>
      <c r="G9037" s="160">
        <v>45658</v>
      </c>
      <c r="H9037" s="160">
        <v>45769</v>
      </c>
    </row>
    <row r="9038" spans="2:8">
      <c r="B9038" t="s">
        <v>2118</v>
      </c>
      <c r="C9038" t="s">
        <v>12376</v>
      </c>
      <c r="D9038">
        <v>1</v>
      </c>
      <c r="E9038" s="160">
        <v>45606</v>
      </c>
      <c r="F9038" s="160">
        <v>45619</v>
      </c>
      <c r="G9038" s="160">
        <v>45748</v>
      </c>
      <c r="H9038" s="160">
        <v>45859</v>
      </c>
    </row>
    <row r="9039" spans="2:8">
      <c r="B9039" t="s">
        <v>2119</v>
      </c>
      <c r="C9039" t="s">
        <v>12377</v>
      </c>
      <c r="D9039">
        <v>1</v>
      </c>
      <c r="E9039" s="160">
        <v>45620</v>
      </c>
      <c r="F9039" s="160">
        <v>45633</v>
      </c>
      <c r="G9039" s="160">
        <v>45781</v>
      </c>
      <c r="H9039" s="160">
        <v>45869</v>
      </c>
    </row>
    <row r="9040" spans="2:8">
      <c r="B9040" t="s">
        <v>2120</v>
      </c>
      <c r="C9040" t="s">
        <v>12378</v>
      </c>
      <c r="D9040">
        <v>1</v>
      </c>
      <c r="E9040" s="160">
        <v>45634</v>
      </c>
      <c r="F9040" s="160">
        <v>45647</v>
      </c>
      <c r="G9040" s="160">
        <v>45783</v>
      </c>
      <c r="H9040" s="160">
        <v>45869</v>
      </c>
    </row>
    <row r="9041" spans="2:8">
      <c r="B9041" t="s">
        <v>2865</v>
      </c>
      <c r="C9041" t="s">
        <v>12379</v>
      </c>
      <c r="D9041">
        <v>1</v>
      </c>
      <c r="E9041" s="160">
        <v>45631</v>
      </c>
      <c r="F9041" s="160">
        <v>45642</v>
      </c>
      <c r="G9041" s="160"/>
      <c r="H9041" s="160"/>
    </row>
    <row r="9042" spans="2:8">
      <c r="B9042" t="s">
        <v>2866</v>
      </c>
      <c r="C9042" t="s">
        <v>12380</v>
      </c>
      <c r="D9042">
        <v>1</v>
      </c>
      <c r="E9042" s="160">
        <v>45643</v>
      </c>
      <c r="F9042" s="160">
        <v>45654</v>
      </c>
      <c r="G9042" s="160"/>
      <c r="H9042" s="160"/>
    </row>
    <row r="9043" spans="2:8">
      <c r="B9043" t="s">
        <v>2107</v>
      </c>
      <c r="C9043" t="s">
        <v>12381</v>
      </c>
      <c r="D9043">
        <v>1</v>
      </c>
      <c r="E9043" s="160">
        <v>45787</v>
      </c>
      <c r="F9043" s="160">
        <v>45798</v>
      </c>
      <c r="G9043" s="160"/>
      <c r="H9043" s="160"/>
    </row>
    <row r="9044" spans="2:8">
      <c r="B9044" t="s">
        <v>2108</v>
      </c>
      <c r="C9044" t="s">
        <v>12382</v>
      </c>
      <c r="D9044">
        <v>1</v>
      </c>
      <c r="E9044" s="160">
        <v>45799</v>
      </c>
      <c r="F9044" s="160">
        <v>45810</v>
      </c>
      <c r="G9044" s="160"/>
      <c r="H9044" s="160"/>
    </row>
    <row r="9045" spans="2:8">
      <c r="B9045" t="s">
        <v>12383</v>
      </c>
      <c r="C9045" t="s">
        <v>12384</v>
      </c>
      <c r="D9045">
        <v>1</v>
      </c>
      <c r="E9045" s="160">
        <v>45503</v>
      </c>
      <c r="F9045" s="160">
        <v>45509</v>
      </c>
      <c r="G9045" s="160">
        <v>45840</v>
      </c>
      <c r="H9045" s="160">
        <v>45869</v>
      </c>
    </row>
    <row r="9046" spans="2:8">
      <c r="B9046" t="s">
        <v>12385</v>
      </c>
      <c r="C9046" t="s">
        <v>12386</v>
      </c>
      <c r="D9046">
        <v>1</v>
      </c>
      <c r="E9046" s="160">
        <v>45510</v>
      </c>
      <c r="F9046" s="160">
        <v>45523</v>
      </c>
      <c r="G9046" s="160">
        <v>45848</v>
      </c>
      <c r="H9046" s="160">
        <v>45869</v>
      </c>
    </row>
    <row r="9047" spans="2:8">
      <c r="B9047" t="s">
        <v>12387</v>
      </c>
      <c r="C9047" t="s">
        <v>12388</v>
      </c>
      <c r="D9047">
        <v>1</v>
      </c>
      <c r="E9047" s="160">
        <v>45524</v>
      </c>
      <c r="F9047" s="160">
        <v>45529</v>
      </c>
      <c r="G9047" s="160">
        <v>45840</v>
      </c>
      <c r="H9047" s="160">
        <v>45869</v>
      </c>
    </row>
    <row r="9048" spans="2:8">
      <c r="B9048" t="s">
        <v>12389</v>
      </c>
      <c r="C9048" t="s">
        <v>12390</v>
      </c>
      <c r="D9048">
        <v>1</v>
      </c>
      <c r="E9048" s="160">
        <v>45530</v>
      </c>
      <c r="F9048" s="160">
        <v>45535</v>
      </c>
      <c r="G9048" s="160">
        <v>45847</v>
      </c>
      <c r="H9048" s="160">
        <v>45869</v>
      </c>
    </row>
    <row r="9049" spans="2:8">
      <c r="B9049" t="s">
        <v>12391</v>
      </c>
      <c r="C9049" t="s">
        <v>12392</v>
      </c>
      <c r="D9049">
        <v>1</v>
      </c>
      <c r="E9049" s="160">
        <v>45530</v>
      </c>
      <c r="F9049" s="160">
        <v>45535</v>
      </c>
      <c r="G9049" s="160">
        <v>45840</v>
      </c>
      <c r="H9049" s="160">
        <v>45869</v>
      </c>
    </row>
    <row r="9050" spans="2:8">
      <c r="B9050" t="s">
        <v>1781</v>
      </c>
      <c r="C9050" t="s">
        <v>12393</v>
      </c>
      <c r="D9050">
        <v>1</v>
      </c>
      <c r="E9050" s="160">
        <v>45503</v>
      </c>
      <c r="F9050" s="160">
        <v>45509</v>
      </c>
      <c r="G9050" s="160">
        <v>45615</v>
      </c>
      <c r="H9050" s="160">
        <v>45670</v>
      </c>
    </row>
    <row r="9051" spans="2:8">
      <c r="B9051" t="s">
        <v>1821</v>
      </c>
      <c r="C9051" t="s">
        <v>12394</v>
      </c>
      <c r="D9051">
        <v>1</v>
      </c>
      <c r="E9051" s="160">
        <v>45503</v>
      </c>
      <c r="F9051" s="160">
        <v>45509</v>
      </c>
      <c r="G9051" s="160">
        <v>45556</v>
      </c>
      <c r="H9051" s="160">
        <v>45612</v>
      </c>
    </row>
    <row r="9052" spans="2:8">
      <c r="B9052" t="s">
        <v>1824</v>
      </c>
      <c r="C9052" t="s">
        <v>12395</v>
      </c>
      <c r="D9052">
        <v>1</v>
      </c>
      <c r="E9052" s="160">
        <v>45510</v>
      </c>
      <c r="F9052" s="160">
        <v>45523</v>
      </c>
      <c r="G9052" s="160">
        <v>45707</v>
      </c>
      <c r="H9052" s="160">
        <v>45818</v>
      </c>
    </row>
    <row r="9053" spans="2:8">
      <c r="B9053" t="s">
        <v>1872</v>
      </c>
      <c r="C9053" t="s">
        <v>12396</v>
      </c>
      <c r="D9053">
        <v>1</v>
      </c>
      <c r="E9053" s="160">
        <v>45510</v>
      </c>
      <c r="F9053" s="160">
        <v>45523</v>
      </c>
      <c r="G9053" s="160">
        <v>45610</v>
      </c>
      <c r="H9053" s="160">
        <v>45721</v>
      </c>
    </row>
    <row r="9054" spans="2:8">
      <c r="B9054" t="s">
        <v>1949</v>
      </c>
      <c r="C9054" t="s">
        <v>1950</v>
      </c>
      <c r="D9054">
        <v>1</v>
      </c>
      <c r="E9054" s="160">
        <v>45524</v>
      </c>
      <c r="F9054" s="160">
        <v>45529</v>
      </c>
      <c r="G9054" s="160">
        <v>45748</v>
      </c>
      <c r="H9054" s="160">
        <v>45795</v>
      </c>
    </row>
    <row r="9055" spans="2:8">
      <c r="B9055" t="s">
        <v>2022</v>
      </c>
      <c r="C9055" t="s">
        <v>2023</v>
      </c>
      <c r="D9055">
        <v>1</v>
      </c>
      <c r="E9055" s="160">
        <v>45524</v>
      </c>
      <c r="F9055" s="160">
        <v>45529</v>
      </c>
      <c r="G9055" s="160">
        <v>45748</v>
      </c>
      <c r="H9055" s="160">
        <v>45795</v>
      </c>
    </row>
    <row r="9056" spans="2:8">
      <c r="B9056" t="s">
        <v>688</v>
      </c>
      <c r="C9056" t="s">
        <v>12397</v>
      </c>
      <c r="D9056">
        <v>1</v>
      </c>
      <c r="E9056" s="160">
        <v>45530</v>
      </c>
      <c r="F9056" s="160">
        <v>45535</v>
      </c>
      <c r="G9056" s="160">
        <v>45840</v>
      </c>
      <c r="H9056" s="160">
        <v>45869</v>
      </c>
    </row>
    <row r="9057" spans="2:8">
      <c r="B9057" t="s">
        <v>2105</v>
      </c>
      <c r="C9057" t="s">
        <v>12398</v>
      </c>
      <c r="D9057">
        <v>1</v>
      </c>
      <c r="E9057" s="160">
        <v>45631</v>
      </c>
      <c r="F9057" s="160">
        <v>45642</v>
      </c>
      <c r="G9057" s="160"/>
      <c r="H9057" s="160"/>
    </row>
    <row r="9058" spans="2:8">
      <c r="B9058" t="s">
        <v>2106</v>
      </c>
      <c r="C9058" t="s">
        <v>12399</v>
      </c>
      <c r="D9058">
        <v>1</v>
      </c>
      <c r="E9058" s="160">
        <v>45643</v>
      </c>
      <c r="F9058" s="160">
        <v>45654</v>
      </c>
      <c r="G9058" s="160"/>
      <c r="H9058" s="160"/>
    </row>
    <row r="9059" spans="2:8">
      <c r="B9059" t="s">
        <v>2855</v>
      </c>
      <c r="C9059" t="s">
        <v>12400</v>
      </c>
      <c r="D9059">
        <v>1</v>
      </c>
      <c r="E9059" s="160">
        <v>45536</v>
      </c>
      <c r="F9059" s="160">
        <v>45547</v>
      </c>
      <c r="G9059" s="160">
        <v>45778</v>
      </c>
      <c r="H9059" s="160">
        <v>45869</v>
      </c>
    </row>
    <row r="9060" spans="2:8">
      <c r="B9060" t="s">
        <v>2856</v>
      </c>
      <c r="C9060" t="s">
        <v>12401</v>
      </c>
      <c r="D9060">
        <v>1</v>
      </c>
      <c r="E9060" s="160">
        <v>45573</v>
      </c>
      <c r="F9060" s="160">
        <v>45584</v>
      </c>
      <c r="G9060" s="160">
        <v>45778</v>
      </c>
      <c r="H9060" s="160">
        <v>45869</v>
      </c>
    </row>
    <row r="9061" spans="2:8">
      <c r="B9061" t="s">
        <v>1396</v>
      </c>
      <c r="C9061" t="s">
        <v>1397</v>
      </c>
      <c r="D9061">
        <v>1</v>
      </c>
      <c r="E9061" s="160">
        <v>45503</v>
      </c>
      <c r="F9061" s="160"/>
      <c r="G9061" s="160">
        <v>45634</v>
      </c>
      <c r="H9061" s="160"/>
    </row>
    <row r="9062" spans="2:8">
      <c r="B9062" t="s">
        <v>1895</v>
      </c>
      <c r="C9062" t="s">
        <v>1896</v>
      </c>
      <c r="D9062">
        <v>1</v>
      </c>
      <c r="E9062" s="160">
        <v>45503</v>
      </c>
      <c r="F9062" s="160"/>
      <c r="G9062" s="160">
        <v>45666</v>
      </c>
      <c r="H9062" s="160"/>
    </row>
    <row r="9063" spans="2:8">
      <c r="B9063" t="s">
        <v>3937</v>
      </c>
      <c r="C9063" t="s">
        <v>12402</v>
      </c>
      <c r="D9063">
        <v>1</v>
      </c>
      <c r="E9063" s="160">
        <v>45668</v>
      </c>
      <c r="F9063" s="160">
        <v>45676</v>
      </c>
      <c r="G9063" s="160">
        <v>45873</v>
      </c>
      <c r="H9063" s="160">
        <v>45896</v>
      </c>
    </row>
    <row r="9064" spans="2:8">
      <c r="B9064" t="s">
        <v>4144</v>
      </c>
      <c r="C9064" t="s">
        <v>12403</v>
      </c>
      <c r="D9064">
        <v>1</v>
      </c>
      <c r="E9064" s="160">
        <v>45677</v>
      </c>
      <c r="F9064" s="160">
        <v>45685</v>
      </c>
      <c r="G9064" s="160">
        <v>45881</v>
      </c>
      <c r="H9064" s="160">
        <v>45897</v>
      </c>
    </row>
    <row r="9065" spans="2:8">
      <c r="B9065" t="s">
        <v>4279</v>
      </c>
      <c r="C9065" t="s">
        <v>12404</v>
      </c>
      <c r="D9065">
        <v>1</v>
      </c>
      <c r="E9065" s="160">
        <v>45686</v>
      </c>
      <c r="F9065" s="160">
        <v>45694</v>
      </c>
      <c r="G9065" s="160">
        <v>45826</v>
      </c>
      <c r="H9065" s="160">
        <v>45845</v>
      </c>
    </row>
    <row r="9066" spans="2:8">
      <c r="B9066" t="s">
        <v>4466</v>
      </c>
      <c r="C9066" t="s">
        <v>12405</v>
      </c>
      <c r="D9066">
        <v>1</v>
      </c>
      <c r="E9066" s="160">
        <v>45695</v>
      </c>
      <c r="F9066" s="160">
        <v>45703</v>
      </c>
      <c r="G9066" s="160">
        <v>45873</v>
      </c>
      <c r="H9066" s="160">
        <v>45890</v>
      </c>
    </row>
    <row r="9067" spans="2:8">
      <c r="B9067" t="s">
        <v>4527</v>
      </c>
      <c r="C9067" t="s">
        <v>12406</v>
      </c>
      <c r="D9067">
        <v>1</v>
      </c>
      <c r="E9067" s="160">
        <v>45704</v>
      </c>
      <c r="F9067" s="160">
        <v>45712</v>
      </c>
      <c r="G9067" s="160">
        <v>45881</v>
      </c>
      <c r="H9067" s="160">
        <v>45897</v>
      </c>
    </row>
    <row r="9068" spans="2:8">
      <c r="B9068" t="s">
        <v>4584</v>
      </c>
      <c r="C9068" t="s">
        <v>12407</v>
      </c>
      <c r="D9068">
        <v>1</v>
      </c>
      <c r="E9068" s="160">
        <v>45713</v>
      </c>
      <c r="F9068" s="160">
        <v>45721</v>
      </c>
      <c r="G9068" s="160">
        <v>45818</v>
      </c>
      <c r="H9068" s="160">
        <v>45865</v>
      </c>
    </row>
    <row r="9069" spans="2:8">
      <c r="B9069" t="s">
        <v>4585</v>
      </c>
      <c r="C9069" t="s">
        <v>12408</v>
      </c>
      <c r="D9069">
        <v>1</v>
      </c>
      <c r="E9069" s="160">
        <v>45722</v>
      </c>
      <c r="F9069" s="160">
        <v>45730</v>
      </c>
      <c r="G9069" s="160">
        <v>45825</v>
      </c>
      <c r="H9069" s="160">
        <v>45853</v>
      </c>
    </row>
    <row r="9070" spans="2:8">
      <c r="B9070" t="s">
        <v>4586</v>
      </c>
      <c r="C9070" t="s">
        <v>12409</v>
      </c>
      <c r="D9070">
        <v>1</v>
      </c>
      <c r="E9070" s="160">
        <v>45731</v>
      </c>
      <c r="F9070" s="160">
        <v>45739</v>
      </c>
      <c r="G9070" s="160">
        <v>45873</v>
      </c>
      <c r="H9070" s="160">
        <v>45889</v>
      </c>
    </row>
    <row r="9071" spans="2:8">
      <c r="B9071" t="s">
        <v>4587</v>
      </c>
      <c r="C9071" t="s">
        <v>12410</v>
      </c>
      <c r="D9071">
        <v>1</v>
      </c>
      <c r="E9071" s="160">
        <v>45740</v>
      </c>
      <c r="F9071" s="160">
        <v>45748</v>
      </c>
      <c r="G9071" s="160">
        <v>45873</v>
      </c>
      <c r="H9071" s="160">
        <v>45889</v>
      </c>
    </row>
    <row r="9072" spans="2:8">
      <c r="B9072" t="s">
        <v>4588</v>
      </c>
      <c r="C9072" t="s">
        <v>12411</v>
      </c>
      <c r="D9072">
        <v>1</v>
      </c>
      <c r="E9072" s="160">
        <v>45749</v>
      </c>
      <c r="F9072" s="160">
        <v>45757</v>
      </c>
      <c r="G9072" s="160"/>
      <c r="H9072" s="160"/>
    </row>
    <row r="9073" spans="2:8">
      <c r="B9073" t="s">
        <v>2993</v>
      </c>
      <c r="C9073" t="s">
        <v>12412</v>
      </c>
      <c r="D9073">
        <v>1</v>
      </c>
      <c r="E9073" s="160">
        <v>45536</v>
      </c>
      <c r="F9073" s="160">
        <v>45541</v>
      </c>
      <c r="G9073" s="160">
        <v>45873</v>
      </c>
      <c r="H9073" s="160">
        <v>45896</v>
      </c>
    </row>
    <row r="9074" spans="2:8">
      <c r="B9074" t="s">
        <v>3155</v>
      </c>
      <c r="C9074" t="s">
        <v>12413</v>
      </c>
      <c r="D9074">
        <v>1</v>
      </c>
      <c r="E9074" s="160">
        <v>45542</v>
      </c>
      <c r="F9074" s="160">
        <v>45547</v>
      </c>
      <c r="G9074" s="160">
        <v>45881</v>
      </c>
      <c r="H9074" s="160">
        <v>45897</v>
      </c>
    </row>
    <row r="9075" spans="2:8">
      <c r="B9075" t="s">
        <v>3317</v>
      </c>
      <c r="C9075" t="s">
        <v>12414</v>
      </c>
      <c r="D9075">
        <v>1</v>
      </c>
      <c r="E9075" s="160">
        <v>45548</v>
      </c>
      <c r="F9075" s="160">
        <v>45553</v>
      </c>
      <c r="G9075" s="160">
        <v>45826</v>
      </c>
      <c r="H9075" s="160">
        <v>45845</v>
      </c>
    </row>
    <row r="9076" spans="2:8">
      <c r="B9076" t="s">
        <v>3472</v>
      </c>
      <c r="C9076" t="s">
        <v>12415</v>
      </c>
      <c r="D9076">
        <v>1</v>
      </c>
      <c r="E9076" s="160">
        <v>45554</v>
      </c>
      <c r="F9076" s="160">
        <v>45560</v>
      </c>
      <c r="G9076" s="160">
        <v>45873</v>
      </c>
      <c r="H9076" s="160">
        <v>45890</v>
      </c>
    </row>
    <row r="9077" spans="2:8">
      <c r="B9077" t="s">
        <v>3611</v>
      </c>
      <c r="C9077" t="s">
        <v>12416</v>
      </c>
      <c r="D9077">
        <v>1</v>
      </c>
      <c r="E9077" s="160">
        <v>45561</v>
      </c>
      <c r="F9077" s="160">
        <v>45566</v>
      </c>
      <c r="G9077" s="160">
        <v>45881</v>
      </c>
      <c r="H9077" s="160">
        <v>45897</v>
      </c>
    </row>
    <row r="9078" spans="2:8">
      <c r="B9078" t="s">
        <v>3750</v>
      </c>
      <c r="C9078" t="s">
        <v>12417</v>
      </c>
      <c r="D9078">
        <v>1</v>
      </c>
      <c r="E9078" s="160">
        <v>45567</v>
      </c>
      <c r="F9078" s="160">
        <v>45572</v>
      </c>
      <c r="G9078" s="160">
        <v>45818</v>
      </c>
      <c r="H9078" s="160">
        <v>45865</v>
      </c>
    </row>
    <row r="9079" spans="2:8">
      <c r="B9079" t="s">
        <v>3751</v>
      </c>
      <c r="C9079" t="s">
        <v>12418</v>
      </c>
      <c r="D9079">
        <v>1</v>
      </c>
      <c r="E9079" s="160">
        <v>45573</v>
      </c>
      <c r="F9079" s="160">
        <v>45578</v>
      </c>
      <c r="G9079" s="160">
        <v>45825</v>
      </c>
      <c r="H9079" s="160">
        <v>45853</v>
      </c>
    </row>
    <row r="9080" spans="2:8">
      <c r="B9080" t="s">
        <v>3752</v>
      </c>
      <c r="C9080" t="s">
        <v>12419</v>
      </c>
      <c r="D9080">
        <v>1</v>
      </c>
      <c r="E9080" s="160">
        <v>45579</v>
      </c>
      <c r="F9080" s="160">
        <v>45584</v>
      </c>
      <c r="G9080" s="160">
        <v>45873</v>
      </c>
      <c r="H9080" s="160">
        <v>45889</v>
      </c>
    </row>
    <row r="9081" spans="2:8">
      <c r="B9081" t="s">
        <v>3753</v>
      </c>
      <c r="C9081" t="s">
        <v>12420</v>
      </c>
      <c r="D9081">
        <v>1</v>
      </c>
      <c r="E9081" s="160">
        <v>45585</v>
      </c>
      <c r="F9081" s="160">
        <v>45590</v>
      </c>
      <c r="G9081" s="160">
        <v>45873</v>
      </c>
      <c r="H9081" s="160">
        <v>45889</v>
      </c>
    </row>
    <row r="9082" spans="2:8">
      <c r="B9082" t="s">
        <v>3754</v>
      </c>
      <c r="C9082" t="s">
        <v>12421</v>
      </c>
      <c r="D9082">
        <v>1</v>
      </c>
      <c r="E9082" s="160">
        <v>45591</v>
      </c>
      <c r="F9082" s="160">
        <v>45596</v>
      </c>
      <c r="G9082" s="160"/>
      <c r="H9082" s="160"/>
    </row>
    <row r="9083" spans="2:8">
      <c r="B9083" t="s">
        <v>2202</v>
      </c>
      <c r="C9083" t="s">
        <v>12422</v>
      </c>
      <c r="D9083">
        <v>1</v>
      </c>
      <c r="E9083" s="160">
        <v>45536</v>
      </c>
      <c r="F9083" s="160">
        <v>45541</v>
      </c>
      <c r="G9083" s="160">
        <v>45836</v>
      </c>
      <c r="H9083" s="160">
        <v>45869</v>
      </c>
    </row>
    <row r="9084" spans="2:8">
      <c r="B9084" t="s">
        <v>2203</v>
      </c>
      <c r="C9084" t="s">
        <v>12423</v>
      </c>
      <c r="D9084">
        <v>1</v>
      </c>
      <c r="E9084" s="160">
        <v>45542</v>
      </c>
      <c r="F9084" s="160">
        <v>45547</v>
      </c>
      <c r="G9084" s="160">
        <v>45778</v>
      </c>
      <c r="H9084" s="160">
        <v>45849</v>
      </c>
    </row>
    <row r="9085" spans="2:8">
      <c r="B9085" t="s">
        <v>2204</v>
      </c>
      <c r="C9085" t="s">
        <v>12424</v>
      </c>
      <c r="D9085">
        <v>1</v>
      </c>
      <c r="E9085" s="160">
        <v>45548</v>
      </c>
      <c r="F9085" s="160">
        <v>45553</v>
      </c>
      <c r="G9085" s="160">
        <v>45873</v>
      </c>
      <c r="H9085" s="160">
        <v>45890</v>
      </c>
    </row>
    <row r="9086" spans="2:8">
      <c r="B9086" t="s">
        <v>2205</v>
      </c>
      <c r="C9086" t="s">
        <v>12425</v>
      </c>
      <c r="D9086">
        <v>1</v>
      </c>
      <c r="E9086" s="160">
        <v>45554</v>
      </c>
      <c r="F9086" s="160">
        <v>45560</v>
      </c>
      <c r="G9086" s="160">
        <v>45826</v>
      </c>
      <c r="H9086" s="160">
        <v>45845</v>
      </c>
    </row>
    <row r="9087" spans="2:8">
      <c r="B9087" t="s">
        <v>2206</v>
      </c>
      <c r="C9087" t="s">
        <v>12426</v>
      </c>
      <c r="D9087">
        <v>1</v>
      </c>
      <c r="E9087" s="160">
        <v>45561</v>
      </c>
      <c r="F9087" s="160">
        <v>45566</v>
      </c>
      <c r="G9087" s="160">
        <v>45818</v>
      </c>
      <c r="H9087" s="160">
        <v>45865</v>
      </c>
    </row>
    <row r="9088" spans="2:8">
      <c r="B9088" t="s">
        <v>2207</v>
      </c>
      <c r="C9088" t="s">
        <v>12427</v>
      </c>
      <c r="D9088">
        <v>1</v>
      </c>
      <c r="E9088" s="160">
        <v>45567</v>
      </c>
      <c r="F9088" s="160">
        <v>45572</v>
      </c>
      <c r="G9088" s="160">
        <v>45873</v>
      </c>
      <c r="H9088" s="160">
        <v>45889</v>
      </c>
    </row>
    <row r="9089" spans="2:8">
      <c r="B9089" t="s">
        <v>2208</v>
      </c>
      <c r="C9089" t="s">
        <v>12428</v>
      </c>
      <c r="D9089">
        <v>1</v>
      </c>
      <c r="E9089" s="160">
        <v>45573</v>
      </c>
      <c r="F9089" s="160">
        <v>45578</v>
      </c>
      <c r="G9089" s="160">
        <v>45873</v>
      </c>
      <c r="H9089" s="160">
        <v>45889</v>
      </c>
    </row>
    <row r="9090" spans="2:8">
      <c r="B9090" t="s">
        <v>2209</v>
      </c>
      <c r="C9090" t="s">
        <v>12429</v>
      </c>
      <c r="D9090">
        <v>1</v>
      </c>
      <c r="E9090" s="160">
        <v>45579</v>
      </c>
      <c r="F9090" s="160">
        <v>45584</v>
      </c>
      <c r="G9090" s="160">
        <v>45881</v>
      </c>
      <c r="H9090" s="160">
        <v>45897</v>
      </c>
    </row>
    <row r="9091" spans="2:8">
      <c r="B9091" t="s">
        <v>2210</v>
      </c>
      <c r="C9091" t="s">
        <v>12430</v>
      </c>
      <c r="D9091">
        <v>1</v>
      </c>
      <c r="E9091" s="160">
        <v>45585</v>
      </c>
      <c r="F9091" s="160">
        <v>45590</v>
      </c>
      <c r="G9091" s="160">
        <v>45603</v>
      </c>
      <c r="H9091" s="160">
        <v>45650</v>
      </c>
    </row>
    <row r="9092" spans="2:8">
      <c r="B9092" t="s">
        <v>2211</v>
      </c>
      <c r="C9092" t="s">
        <v>12431</v>
      </c>
      <c r="D9092">
        <v>1</v>
      </c>
      <c r="E9092" s="160">
        <v>45591</v>
      </c>
      <c r="F9092" s="160">
        <v>45596</v>
      </c>
      <c r="G9092" s="160"/>
      <c r="H9092" s="160"/>
    </row>
    <row r="9093" spans="2:8">
      <c r="B9093" t="s">
        <v>2309</v>
      </c>
      <c r="C9093" t="s">
        <v>12432</v>
      </c>
      <c r="D9093">
        <v>1</v>
      </c>
      <c r="E9093" s="160">
        <v>45655</v>
      </c>
      <c r="F9093" s="160">
        <v>45666</v>
      </c>
      <c r="G9093" s="160">
        <v>45873</v>
      </c>
      <c r="H9093" s="160">
        <v>45896</v>
      </c>
    </row>
    <row r="9094" spans="2:8">
      <c r="B9094" t="s">
        <v>2310</v>
      </c>
      <c r="C9094" t="s">
        <v>12433</v>
      </c>
      <c r="D9094">
        <v>1</v>
      </c>
      <c r="E9094" s="160">
        <v>45667</v>
      </c>
      <c r="F9094" s="160">
        <v>45678</v>
      </c>
      <c r="G9094" s="160">
        <v>45881</v>
      </c>
      <c r="H9094" s="160">
        <v>45897</v>
      </c>
    </row>
    <row r="9095" spans="2:8">
      <c r="B9095" t="s">
        <v>2311</v>
      </c>
      <c r="C9095" t="s">
        <v>12434</v>
      </c>
      <c r="D9095">
        <v>1</v>
      </c>
      <c r="E9095" s="160">
        <v>45679</v>
      </c>
      <c r="F9095" s="160">
        <v>45690</v>
      </c>
      <c r="G9095" s="160">
        <v>45826</v>
      </c>
      <c r="H9095" s="160">
        <v>45845</v>
      </c>
    </row>
    <row r="9096" spans="2:8">
      <c r="B9096" t="s">
        <v>2312</v>
      </c>
      <c r="C9096" t="s">
        <v>12435</v>
      </c>
      <c r="D9096">
        <v>1</v>
      </c>
      <c r="E9096" s="160">
        <v>45691</v>
      </c>
      <c r="F9096" s="160">
        <v>45702</v>
      </c>
      <c r="G9096" s="160">
        <v>45873</v>
      </c>
      <c r="H9096" s="160">
        <v>45890</v>
      </c>
    </row>
    <row r="9097" spans="2:8">
      <c r="B9097" t="s">
        <v>2313</v>
      </c>
      <c r="C9097" t="s">
        <v>12436</v>
      </c>
      <c r="D9097">
        <v>1</v>
      </c>
      <c r="E9097" s="160">
        <v>45703</v>
      </c>
      <c r="F9097" s="160">
        <v>45714</v>
      </c>
      <c r="G9097" s="160">
        <v>45881</v>
      </c>
      <c r="H9097" s="160">
        <v>45897</v>
      </c>
    </row>
    <row r="9098" spans="2:8">
      <c r="B9098" t="s">
        <v>2314</v>
      </c>
      <c r="C9098" t="s">
        <v>12437</v>
      </c>
      <c r="D9098">
        <v>1</v>
      </c>
      <c r="E9098" s="160">
        <v>45715</v>
      </c>
      <c r="F9098" s="160">
        <v>45726</v>
      </c>
      <c r="G9098" s="160">
        <v>45818</v>
      </c>
      <c r="H9098" s="160">
        <v>45865</v>
      </c>
    </row>
    <row r="9099" spans="2:8">
      <c r="B9099" t="s">
        <v>2315</v>
      </c>
      <c r="C9099" t="s">
        <v>12438</v>
      </c>
      <c r="D9099">
        <v>1</v>
      </c>
      <c r="E9099" s="160">
        <v>45727</v>
      </c>
      <c r="F9099" s="160">
        <v>45738</v>
      </c>
      <c r="G9099" s="160">
        <v>45825</v>
      </c>
      <c r="H9099" s="160">
        <v>45853</v>
      </c>
    </row>
    <row r="9100" spans="2:8">
      <c r="B9100" t="s">
        <v>2316</v>
      </c>
      <c r="C9100" t="s">
        <v>12439</v>
      </c>
      <c r="D9100">
        <v>1</v>
      </c>
      <c r="E9100" s="160">
        <v>45739</v>
      </c>
      <c r="F9100" s="160">
        <v>45750</v>
      </c>
      <c r="G9100" s="160">
        <v>45873</v>
      </c>
      <c r="H9100" s="160">
        <v>45889</v>
      </c>
    </row>
    <row r="9101" spans="2:8">
      <c r="B9101" t="s">
        <v>2317</v>
      </c>
      <c r="C9101" t="s">
        <v>12440</v>
      </c>
      <c r="D9101">
        <v>1</v>
      </c>
      <c r="E9101" s="160">
        <v>45751</v>
      </c>
      <c r="F9101" s="160">
        <v>45762</v>
      </c>
      <c r="G9101" s="160">
        <v>45873</v>
      </c>
      <c r="H9101" s="160">
        <v>45889</v>
      </c>
    </row>
    <row r="9102" spans="2:8">
      <c r="B9102" t="s">
        <v>2318</v>
      </c>
      <c r="C9102" t="s">
        <v>12441</v>
      </c>
      <c r="D9102">
        <v>1</v>
      </c>
      <c r="E9102" s="160">
        <v>45763</v>
      </c>
      <c r="F9102" s="160">
        <v>45774</v>
      </c>
      <c r="G9102" s="160"/>
      <c r="H9102" s="160"/>
    </row>
    <row r="9103" spans="2:8">
      <c r="B9103" t="s">
        <v>12442</v>
      </c>
      <c r="C9103" t="s">
        <v>12443</v>
      </c>
      <c r="D9103">
        <v>1</v>
      </c>
      <c r="E9103" s="160">
        <v>45530</v>
      </c>
      <c r="F9103" s="160">
        <v>45535</v>
      </c>
      <c r="G9103" s="160">
        <v>45610</v>
      </c>
      <c r="H9103" s="160">
        <v>45657</v>
      </c>
    </row>
    <row r="9104" spans="2:8">
      <c r="B9104" t="s">
        <v>12444</v>
      </c>
      <c r="C9104" t="s">
        <v>12445</v>
      </c>
      <c r="D9104">
        <v>1</v>
      </c>
      <c r="E9104" s="160">
        <v>45530</v>
      </c>
      <c r="F9104" s="160">
        <v>45535</v>
      </c>
      <c r="G9104" s="160">
        <v>45779</v>
      </c>
      <c r="H9104" s="160">
        <v>45826</v>
      </c>
    </row>
    <row r="9105" spans="2:8">
      <c r="B9105" t="s">
        <v>12446</v>
      </c>
      <c r="C9105" t="s">
        <v>12447</v>
      </c>
      <c r="D9105">
        <v>1</v>
      </c>
      <c r="E9105" s="160">
        <v>45530</v>
      </c>
      <c r="F9105" s="160">
        <v>45534</v>
      </c>
      <c r="G9105" s="160">
        <v>45652</v>
      </c>
      <c r="H9105" s="160">
        <v>45691</v>
      </c>
    </row>
    <row r="9106" spans="2:8">
      <c r="B9106" t="s">
        <v>12448</v>
      </c>
      <c r="C9106" t="s">
        <v>12449</v>
      </c>
      <c r="D9106">
        <v>1</v>
      </c>
      <c r="E9106" s="160">
        <v>45530</v>
      </c>
      <c r="F9106" s="160">
        <v>45537</v>
      </c>
      <c r="G9106" s="160">
        <v>45616</v>
      </c>
      <c r="H9106" s="160">
        <v>45679</v>
      </c>
    </row>
    <row r="9107" spans="2:8">
      <c r="B9107" t="s">
        <v>12450</v>
      </c>
      <c r="C9107" t="s">
        <v>12451</v>
      </c>
      <c r="D9107">
        <v>1</v>
      </c>
      <c r="E9107" s="160">
        <v>45530</v>
      </c>
      <c r="F9107" s="160">
        <v>45535</v>
      </c>
      <c r="G9107" s="160">
        <v>45779</v>
      </c>
      <c r="H9107" s="160">
        <v>45826</v>
      </c>
    </row>
    <row r="9108" spans="2:8">
      <c r="B9108" t="s">
        <v>12452</v>
      </c>
      <c r="C9108" t="s">
        <v>12453</v>
      </c>
      <c r="D9108">
        <v>1</v>
      </c>
      <c r="E9108" s="160">
        <v>45530</v>
      </c>
      <c r="F9108" s="160">
        <v>45536</v>
      </c>
      <c r="G9108" s="160">
        <v>45614</v>
      </c>
      <c r="H9108" s="160">
        <v>45669</v>
      </c>
    </row>
    <row r="9109" spans="2:8">
      <c r="B9109" t="s">
        <v>12454</v>
      </c>
      <c r="C9109" t="s">
        <v>12455</v>
      </c>
      <c r="D9109">
        <v>1</v>
      </c>
      <c r="E9109" s="160">
        <v>45530</v>
      </c>
      <c r="F9109" s="160">
        <v>45534</v>
      </c>
      <c r="G9109" s="160">
        <v>45779</v>
      </c>
      <c r="H9109" s="160">
        <v>45818</v>
      </c>
    </row>
    <row r="9110" spans="2:8">
      <c r="B9110" t="s">
        <v>12456</v>
      </c>
      <c r="C9110" t="s">
        <v>12457</v>
      </c>
      <c r="D9110">
        <v>1</v>
      </c>
      <c r="E9110" s="160">
        <v>45530</v>
      </c>
      <c r="F9110" s="160">
        <v>45537</v>
      </c>
      <c r="G9110" s="160">
        <v>45627</v>
      </c>
      <c r="H9110" s="160">
        <v>45690</v>
      </c>
    </row>
    <row r="9111" spans="2:8">
      <c r="B9111" t="s">
        <v>12458</v>
      </c>
      <c r="C9111" t="s">
        <v>12459</v>
      </c>
      <c r="D9111">
        <v>1</v>
      </c>
      <c r="E9111" s="160">
        <v>45530</v>
      </c>
      <c r="F9111" s="160">
        <v>45535</v>
      </c>
      <c r="G9111" s="160">
        <v>45786</v>
      </c>
      <c r="H9111" s="160">
        <v>45833</v>
      </c>
    </row>
    <row r="9112" spans="2:8">
      <c r="B9112" t="s">
        <v>12460</v>
      </c>
      <c r="C9112" t="s">
        <v>12461</v>
      </c>
      <c r="D9112">
        <v>1</v>
      </c>
      <c r="E9112" s="160">
        <v>45530</v>
      </c>
      <c r="F9112" s="160">
        <v>45535</v>
      </c>
      <c r="G9112" s="160">
        <v>45717</v>
      </c>
      <c r="H9112" s="160">
        <v>45764</v>
      </c>
    </row>
    <row r="9113" spans="2:8">
      <c r="B9113" t="s">
        <v>12462</v>
      </c>
      <c r="C9113" t="s">
        <v>12463</v>
      </c>
      <c r="D9113">
        <v>1</v>
      </c>
      <c r="E9113" s="160">
        <v>45811</v>
      </c>
      <c r="F9113" s="160">
        <v>45816</v>
      </c>
      <c r="G9113" s="160">
        <v>45873</v>
      </c>
      <c r="H9113" s="160">
        <v>45896</v>
      </c>
    </row>
    <row r="9114" spans="2:8">
      <c r="B9114" t="s">
        <v>12464</v>
      </c>
      <c r="C9114" t="s">
        <v>12465</v>
      </c>
      <c r="D9114">
        <v>1</v>
      </c>
      <c r="E9114" s="160">
        <v>45817</v>
      </c>
      <c r="F9114" s="160">
        <v>45822</v>
      </c>
      <c r="G9114" s="160">
        <v>45881</v>
      </c>
      <c r="H9114" s="160">
        <v>45897</v>
      </c>
    </row>
    <row r="9115" spans="2:8">
      <c r="B9115" t="s">
        <v>12466</v>
      </c>
      <c r="C9115" t="s">
        <v>12467</v>
      </c>
      <c r="D9115">
        <v>1</v>
      </c>
      <c r="E9115" s="160">
        <v>45823</v>
      </c>
      <c r="F9115" s="160">
        <v>45828</v>
      </c>
      <c r="G9115" s="160">
        <v>45826</v>
      </c>
      <c r="H9115" s="160">
        <v>45845</v>
      </c>
    </row>
    <row r="9116" spans="2:8">
      <c r="B9116" t="s">
        <v>12468</v>
      </c>
      <c r="C9116" t="s">
        <v>12469</v>
      </c>
      <c r="D9116">
        <v>1</v>
      </c>
      <c r="E9116" s="160">
        <v>45829</v>
      </c>
      <c r="F9116" s="160">
        <v>45834</v>
      </c>
      <c r="G9116" s="160">
        <v>45873</v>
      </c>
      <c r="H9116" s="160">
        <v>45890</v>
      </c>
    </row>
    <row r="9117" spans="2:8">
      <c r="B9117" t="s">
        <v>12470</v>
      </c>
      <c r="C9117" t="s">
        <v>12471</v>
      </c>
      <c r="D9117">
        <v>1</v>
      </c>
      <c r="E9117" s="160">
        <v>45835</v>
      </c>
      <c r="F9117" s="160">
        <v>45840</v>
      </c>
      <c r="G9117" s="160">
        <v>45881</v>
      </c>
      <c r="H9117" s="160">
        <v>45897</v>
      </c>
    </row>
    <row r="9118" spans="2:8">
      <c r="B9118" t="s">
        <v>12472</v>
      </c>
      <c r="C9118" t="s">
        <v>12473</v>
      </c>
      <c r="D9118">
        <v>1</v>
      </c>
      <c r="E9118" s="160">
        <v>45841</v>
      </c>
      <c r="F9118" s="160">
        <v>45846</v>
      </c>
      <c r="G9118" s="160">
        <v>45818</v>
      </c>
      <c r="H9118" s="160">
        <v>45865</v>
      </c>
    </row>
    <row r="9119" spans="2:8">
      <c r="B9119" t="s">
        <v>12474</v>
      </c>
      <c r="C9119" t="s">
        <v>12475</v>
      </c>
      <c r="D9119">
        <v>1</v>
      </c>
      <c r="E9119" s="160">
        <v>45847</v>
      </c>
      <c r="F9119" s="160">
        <v>45852</v>
      </c>
      <c r="G9119" s="160">
        <v>45825</v>
      </c>
      <c r="H9119" s="160">
        <v>45853</v>
      </c>
    </row>
    <row r="9120" spans="2:8">
      <c r="B9120" t="s">
        <v>12476</v>
      </c>
      <c r="C9120" t="s">
        <v>12477</v>
      </c>
      <c r="D9120">
        <v>1</v>
      </c>
      <c r="E9120" s="160">
        <v>45853</v>
      </c>
      <c r="F9120" s="160">
        <v>45858</v>
      </c>
      <c r="G9120" s="160">
        <v>45873</v>
      </c>
      <c r="H9120" s="160">
        <v>45889</v>
      </c>
    </row>
    <row r="9121" spans="2:8">
      <c r="B9121" t="s">
        <v>12478</v>
      </c>
      <c r="C9121" t="s">
        <v>12479</v>
      </c>
      <c r="D9121">
        <v>1</v>
      </c>
      <c r="E9121" s="160">
        <v>45859</v>
      </c>
      <c r="F9121" s="160">
        <v>45864</v>
      </c>
      <c r="G9121" s="160">
        <v>45873</v>
      </c>
      <c r="H9121" s="160">
        <v>45889</v>
      </c>
    </row>
    <row r="9122" spans="2:8">
      <c r="B9122" t="s">
        <v>12480</v>
      </c>
      <c r="C9122" t="s">
        <v>12481</v>
      </c>
      <c r="D9122">
        <v>1</v>
      </c>
      <c r="E9122" s="160">
        <v>45865</v>
      </c>
      <c r="F9122" s="160">
        <v>45870</v>
      </c>
      <c r="G9122" s="160"/>
      <c r="H9122" s="160"/>
    </row>
    <row r="9123" spans="2:8">
      <c r="B9123" t="s">
        <v>12482</v>
      </c>
      <c r="C9123" t="s">
        <v>12483</v>
      </c>
      <c r="D9123">
        <v>1</v>
      </c>
      <c r="E9123" s="160">
        <v>45866</v>
      </c>
      <c r="F9123" s="160">
        <v>45871</v>
      </c>
      <c r="G9123" s="160">
        <v>45804</v>
      </c>
      <c r="H9123" s="160">
        <v>45869</v>
      </c>
    </row>
    <row r="9124" spans="2:8">
      <c r="B9124" t="s">
        <v>12484</v>
      </c>
      <c r="C9124" t="s">
        <v>12485</v>
      </c>
      <c r="D9124">
        <v>1</v>
      </c>
      <c r="E9124" s="160">
        <v>45872</v>
      </c>
      <c r="F9124" s="160">
        <v>45877</v>
      </c>
      <c r="G9124" s="160">
        <v>45836</v>
      </c>
      <c r="H9124" s="160">
        <v>45869</v>
      </c>
    </row>
    <row r="9125" spans="2:8">
      <c r="B9125" t="s">
        <v>12486</v>
      </c>
      <c r="C9125" t="s">
        <v>12487</v>
      </c>
      <c r="D9125">
        <v>1</v>
      </c>
      <c r="E9125" s="160">
        <v>45878</v>
      </c>
      <c r="F9125" s="160">
        <v>45884</v>
      </c>
      <c r="G9125" s="160">
        <v>45818</v>
      </c>
      <c r="H9125" s="160">
        <v>45869</v>
      </c>
    </row>
    <row r="9126" spans="2:8">
      <c r="B9126" t="s">
        <v>12488</v>
      </c>
      <c r="C9126" t="s">
        <v>12489</v>
      </c>
      <c r="D9126">
        <v>1</v>
      </c>
      <c r="E9126" s="160">
        <v>45885</v>
      </c>
      <c r="F9126" s="160">
        <v>45890</v>
      </c>
      <c r="G9126" s="160">
        <v>45658</v>
      </c>
      <c r="H9126" s="160">
        <v>45729</v>
      </c>
    </row>
    <row r="9127" spans="2:8">
      <c r="B9127" t="s">
        <v>12490</v>
      </c>
      <c r="C9127" t="s">
        <v>12491</v>
      </c>
      <c r="D9127">
        <v>1</v>
      </c>
      <c r="E9127" s="160">
        <v>45891</v>
      </c>
      <c r="F9127" s="160">
        <v>45896</v>
      </c>
      <c r="G9127" s="160">
        <v>45778</v>
      </c>
      <c r="H9127" s="160">
        <v>45832</v>
      </c>
    </row>
    <row r="9128" spans="2:8">
      <c r="B9128" t="s">
        <v>12492</v>
      </c>
      <c r="C9128" t="s">
        <v>12493</v>
      </c>
      <c r="D9128">
        <v>1</v>
      </c>
      <c r="E9128" s="160">
        <v>45897</v>
      </c>
      <c r="F9128" s="160">
        <v>45906</v>
      </c>
      <c r="G9128" s="160">
        <v>45797</v>
      </c>
      <c r="H9128" s="160">
        <v>45869</v>
      </c>
    </row>
    <row r="9129" spans="2:8">
      <c r="B9129" t="s">
        <v>12494</v>
      </c>
      <c r="C9129" t="s">
        <v>12495</v>
      </c>
      <c r="D9129">
        <v>1</v>
      </c>
      <c r="E9129" s="160">
        <v>45907</v>
      </c>
      <c r="F9129" s="160">
        <v>45912</v>
      </c>
      <c r="G9129" s="160">
        <v>45816</v>
      </c>
      <c r="H9129" s="160">
        <v>45869</v>
      </c>
    </row>
    <row r="9130" spans="2:8">
      <c r="B9130" t="s">
        <v>12496</v>
      </c>
      <c r="C9130" t="s">
        <v>12497</v>
      </c>
      <c r="D9130">
        <v>1</v>
      </c>
      <c r="E9130" s="160">
        <v>45913</v>
      </c>
      <c r="F9130" s="160">
        <v>45918</v>
      </c>
      <c r="G9130" s="160">
        <v>45816</v>
      </c>
      <c r="H9130" s="160">
        <v>45869</v>
      </c>
    </row>
    <row r="9131" spans="2:8">
      <c r="B9131" t="s">
        <v>12498</v>
      </c>
      <c r="C9131" t="s">
        <v>12499</v>
      </c>
      <c r="D9131">
        <v>1</v>
      </c>
      <c r="E9131" s="160">
        <v>45919</v>
      </c>
      <c r="F9131" s="160">
        <v>45924</v>
      </c>
      <c r="G9131" s="160">
        <v>45836</v>
      </c>
      <c r="H9131" s="160">
        <v>45869</v>
      </c>
    </row>
    <row r="9132" spans="2:8">
      <c r="B9132" t="s">
        <v>12500</v>
      </c>
      <c r="C9132" t="s">
        <v>12501</v>
      </c>
      <c r="D9132">
        <v>1</v>
      </c>
      <c r="E9132" s="160">
        <v>45925</v>
      </c>
      <c r="F9132" s="160">
        <v>45930</v>
      </c>
      <c r="G9132" s="160"/>
      <c r="H9132" s="160"/>
    </row>
    <row r="9133" spans="2:8">
      <c r="B9133" t="s">
        <v>12502</v>
      </c>
      <c r="C9133" t="s">
        <v>12503</v>
      </c>
      <c r="D9133">
        <v>1</v>
      </c>
      <c r="E9133" s="160">
        <v>45532</v>
      </c>
      <c r="F9133" s="160">
        <v>45592</v>
      </c>
      <c r="G9133" s="160"/>
      <c r="H9133" s="160"/>
    </row>
    <row r="9134" spans="2:8">
      <c r="B9134" t="s">
        <v>12504</v>
      </c>
      <c r="C9134" t="s">
        <v>12505</v>
      </c>
      <c r="D9134">
        <v>1</v>
      </c>
      <c r="E9134" s="160">
        <v>45775</v>
      </c>
      <c r="F9134" s="160">
        <v>45834</v>
      </c>
      <c r="G9134" s="160"/>
      <c r="H9134" s="160"/>
    </row>
    <row r="9135" spans="2:8">
      <c r="B9135" t="s">
        <v>1117</v>
      </c>
      <c r="C9135" t="s">
        <v>1118</v>
      </c>
      <c r="D9135">
        <v>1</v>
      </c>
      <c r="E9135" s="160">
        <v>45503</v>
      </c>
      <c r="F9135" s="160">
        <v>45509</v>
      </c>
      <c r="G9135" s="160">
        <v>45556</v>
      </c>
      <c r="H9135" s="160">
        <v>45612</v>
      </c>
    </row>
    <row r="9136" spans="2:8">
      <c r="B9136" t="s">
        <v>1152</v>
      </c>
      <c r="C9136" t="s">
        <v>1153</v>
      </c>
      <c r="D9136">
        <v>1</v>
      </c>
      <c r="E9136" s="160">
        <v>45503</v>
      </c>
      <c r="F9136" s="160">
        <v>45509</v>
      </c>
      <c r="G9136" s="160">
        <v>45615</v>
      </c>
      <c r="H9136" s="160">
        <v>45670</v>
      </c>
    </row>
    <row r="9137" spans="2:8">
      <c r="B9137" t="s">
        <v>1154</v>
      </c>
      <c r="C9137" t="s">
        <v>1155</v>
      </c>
      <c r="D9137">
        <v>1</v>
      </c>
      <c r="E9137" s="160">
        <v>45503</v>
      </c>
      <c r="F9137" s="160">
        <v>45509</v>
      </c>
      <c r="G9137" s="160">
        <v>45603</v>
      </c>
      <c r="H9137" s="160">
        <v>45658</v>
      </c>
    </row>
    <row r="9138" spans="2:8">
      <c r="B9138" t="s">
        <v>1215</v>
      </c>
      <c r="C9138" t="s">
        <v>1216</v>
      </c>
      <c r="D9138">
        <v>1</v>
      </c>
      <c r="E9138" s="160">
        <v>45503</v>
      </c>
      <c r="F9138" s="160">
        <v>45509</v>
      </c>
      <c r="G9138" s="160">
        <v>45621</v>
      </c>
      <c r="H9138" s="160">
        <v>45676</v>
      </c>
    </row>
    <row r="9139" spans="2:8">
      <c r="B9139" t="s">
        <v>1260</v>
      </c>
      <c r="C9139" t="s">
        <v>1261</v>
      </c>
      <c r="D9139">
        <v>1</v>
      </c>
      <c r="E9139" s="160">
        <v>45503</v>
      </c>
      <c r="F9139" s="160">
        <v>45509</v>
      </c>
      <c r="G9139" s="160">
        <v>45556</v>
      </c>
      <c r="H9139" s="160">
        <v>45612</v>
      </c>
    </row>
    <row r="9140" spans="2:8">
      <c r="B9140" t="s">
        <v>1302</v>
      </c>
      <c r="C9140" t="s">
        <v>1303</v>
      </c>
      <c r="D9140">
        <v>1</v>
      </c>
      <c r="E9140" s="160">
        <v>45503</v>
      </c>
      <c r="F9140" s="160">
        <v>45509</v>
      </c>
      <c r="G9140" s="160">
        <v>45553</v>
      </c>
      <c r="H9140" s="160">
        <v>45609</v>
      </c>
    </row>
    <row r="9141" spans="2:8">
      <c r="B9141" t="s">
        <v>933</v>
      </c>
      <c r="C9141" t="s">
        <v>934</v>
      </c>
      <c r="D9141">
        <v>1</v>
      </c>
      <c r="E9141" s="160">
        <v>45503</v>
      </c>
      <c r="F9141" s="160">
        <v>45509</v>
      </c>
      <c r="G9141" s="160">
        <v>45563</v>
      </c>
      <c r="H9141" s="160">
        <v>45617</v>
      </c>
    </row>
    <row r="9142" spans="2:8">
      <c r="B9142" t="s">
        <v>1359</v>
      </c>
      <c r="C9142" t="s">
        <v>1360</v>
      </c>
      <c r="D9142">
        <v>1</v>
      </c>
      <c r="E9142" s="160">
        <v>45503</v>
      </c>
      <c r="F9142" s="160">
        <v>45509</v>
      </c>
      <c r="G9142" s="160">
        <v>45614</v>
      </c>
      <c r="H9142" s="160">
        <v>45669</v>
      </c>
    </row>
    <row r="9143" spans="2:8">
      <c r="B9143" t="s">
        <v>941</v>
      </c>
      <c r="C9143" t="s">
        <v>942</v>
      </c>
      <c r="D9143">
        <v>1</v>
      </c>
      <c r="E9143" s="160">
        <v>45503</v>
      </c>
      <c r="F9143" s="160">
        <v>45509</v>
      </c>
      <c r="G9143" s="160">
        <v>45563</v>
      </c>
      <c r="H9143" s="160">
        <v>45617</v>
      </c>
    </row>
    <row r="9144" spans="2:8">
      <c r="B9144" t="s">
        <v>1407</v>
      </c>
      <c r="C9144" t="s">
        <v>1408</v>
      </c>
      <c r="D9144">
        <v>1</v>
      </c>
      <c r="E9144" s="160">
        <v>45503</v>
      </c>
      <c r="F9144" s="160">
        <v>45509</v>
      </c>
      <c r="G9144" s="160">
        <v>45566</v>
      </c>
      <c r="H9144" s="160">
        <v>45621</v>
      </c>
    </row>
    <row r="9145" spans="2:8">
      <c r="B9145" t="s">
        <v>1217</v>
      </c>
      <c r="C9145" t="s">
        <v>12506</v>
      </c>
      <c r="D9145">
        <v>1</v>
      </c>
      <c r="E9145" s="160">
        <v>45510</v>
      </c>
      <c r="F9145" s="160">
        <v>45523</v>
      </c>
      <c r="G9145" s="160">
        <v>45610</v>
      </c>
      <c r="H9145" s="160">
        <v>45721</v>
      </c>
    </row>
    <row r="9146" spans="2:8">
      <c r="B9146" t="s">
        <v>1304</v>
      </c>
      <c r="C9146" t="s">
        <v>12507</v>
      </c>
      <c r="D9146">
        <v>1</v>
      </c>
      <c r="E9146" s="160">
        <v>45510</v>
      </c>
      <c r="F9146" s="160">
        <v>45523</v>
      </c>
      <c r="G9146" s="160">
        <v>45620</v>
      </c>
      <c r="H9146" s="160">
        <v>45729</v>
      </c>
    </row>
    <row r="9147" spans="2:8">
      <c r="B9147" t="s">
        <v>1361</v>
      </c>
      <c r="C9147" t="s">
        <v>12508</v>
      </c>
      <c r="D9147">
        <v>1</v>
      </c>
      <c r="E9147" s="160">
        <v>45510</v>
      </c>
      <c r="F9147" s="160">
        <v>45523</v>
      </c>
      <c r="G9147" s="160">
        <v>45607</v>
      </c>
      <c r="H9147" s="160">
        <v>45718</v>
      </c>
    </row>
    <row r="9148" spans="2:8">
      <c r="B9148" t="s">
        <v>1409</v>
      </c>
      <c r="C9148" t="s">
        <v>12509</v>
      </c>
      <c r="D9148">
        <v>1</v>
      </c>
      <c r="E9148" s="160">
        <v>45510</v>
      </c>
      <c r="F9148" s="160">
        <v>45523</v>
      </c>
      <c r="G9148" s="160">
        <v>45623</v>
      </c>
      <c r="H9148" s="160">
        <v>45734</v>
      </c>
    </row>
    <row r="9149" spans="2:8">
      <c r="B9149" t="s">
        <v>1461</v>
      </c>
      <c r="C9149" t="s">
        <v>12510</v>
      </c>
      <c r="D9149">
        <v>1</v>
      </c>
      <c r="E9149" s="160">
        <v>45510</v>
      </c>
      <c r="F9149" s="160">
        <v>45523</v>
      </c>
      <c r="G9149" s="160">
        <v>45593</v>
      </c>
      <c r="H9149" s="160">
        <v>45704</v>
      </c>
    </row>
    <row r="9150" spans="2:8">
      <c r="B9150" t="s">
        <v>1579</v>
      </c>
      <c r="C9150" t="s">
        <v>12511</v>
      </c>
      <c r="D9150">
        <v>1</v>
      </c>
      <c r="E9150" s="160">
        <v>45510</v>
      </c>
      <c r="F9150" s="160">
        <v>45523</v>
      </c>
      <c r="G9150" s="160">
        <v>45565</v>
      </c>
      <c r="H9150" s="160">
        <v>45676</v>
      </c>
    </row>
    <row r="9151" spans="2:8">
      <c r="B9151" t="s">
        <v>961</v>
      </c>
      <c r="C9151" t="s">
        <v>12512</v>
      </c>
      <c r="D9151">
        <v>1</v>
      </c>
      <c r="E9151" s="160">
        <v>45510</v>
      </c>
      <c r="F9151" s="160">
        <v>45523</v>
      </c>
      <c r="G9151" s="160">
        <v>45568</v>
      </c>
      <c r="H9151" s="160">
        <v>45679</v>
      </c>
    </row>
    <row r="9152" spans="2:8">
      <c r="B9152" t="s">
        <v>1694</v>
      </c>
      <c r="C9152" t="s">
        <v>12513</v>
      </c>
      <c r="D9152">
        <v>1</v>
      </c>
      <c r="E9152" s="160">
        <v>45510</v>
      </c>
      <c r="F9152" s="160">
        <v>45523</v>
      </c>
      <c r="G9152" s="160">
        <v>45620</v>
      </c>
      <c r="H9152" s="160">
        <v>45729</v>
      </c>
    </row>
    <row r="9153" spans="2:8">
      <c r="B9153" t="s">
        <v>962</v>
      </c>
      <c r="C9153" t="s">
        <v>12514</v>
      </c>
      <c r="D9153">
        <v>1</v>
      </c>
      <c r="E9153" s="160">
        <v>45510</v>
      </c>
      <c r="F9153" s="160">
        <v>45523</v>
      </c>
      <c r="G9153" s="160">
        <v>45568</v>
      </c>
      <c r="H9153" s="160">
        <v>45679</v>
      </c>
    </row>
    <row r="9154" spans="2:8">
      <c r="B9154" t="s">
        <v>1462</v>
      </c>
      <c r="C9154" t="s">
        <v>12515</v>
      </c>
      <c r="D9154">
        <v>1</v>
      </c>
      <c r="E9154" s="160">
        <v>45510</v>
      </c>
      <c r="F9154" s="160">
        <v>45523</v>
      </c>
      <c r="G9154" s="160">
        <v>45573</v>
      </c>
      <c r="H9154" s="160">
        <v>45684</v>
      </c>
    </row>
    <row r="9155" spans="2:8">
      <c r="B9155" t="s">
        <v>1695</v>
      </c>
      <c r="C9155" t="s">
        <v>1696</v>
      </c>
      <c r="D9155">
        <v>1</v>
      </c>
      <c r="E9155" s="160">
        <v>45524</v>
      </c>
      <c r="F9155" s="160">
        <v>45529</v>
      </c>
      <c r="G9155" s="160">
        <v>45610</v>
      </c>
      <c r="H9155" s="160">
        <v>45657</v>
      </c>
    </row>
    <row r="9156" spans="2:8">
      <c r="B9156" t="s">
        <v>1697</v>
      </c>
      <c r="C9156" t="s">
        <v>1698</v>
      </c>
      <c r="D9156">
        <v>1</v>
      </c>
      <c r="E9156" s="160">
        <v>45524</v>
      </c>
      <c r="F9156" s="160">
        <v>45529</v>
      </c>
      <c r="G9156" s="160">
        <v>45810</v>
      </c>
      <c r="H9156" s="160">
        <v>45857</v>
      </c>
    </row>
    <row r="9157" spans="2:8">
      <c r="B9157" t="s">
        <v>1699</v>
      </c>
      <c r="C9157" t="s">
        <v>1700</v>
      </c>
      <c r="D9157">
        <v>1</v>
      </c>
      <c r="E9157" s="160">
        <v>45524</v>
      </c>
      <c r="F9157" s="160">
        <v>45529</v>
      </c>
      <c r="G9157" s="160">
        <v>45652</v>
      </c>
      <c r="H9157" s="160">
        <v>45699</v>
      </c>
    </row>
    <row r="9158" spans="2:8">
      <c r="B9158" t="s">
        <v>1701</v>
      </c>
      <c r="C9158" t="s">
        <v>1702</v>
      </c>
      <c r="D9158">
        <v>1</v>
      </c>
      <c r="E9158" s="160">
        <v>45524</v>
      </c>
      <c r="F9158" s="160">
        <v>45529</v>
      </c>
      <c r="G9158" s="160">
        <v>45616</v>
      </c>
      <c r="H9158" s="160">
        <v>45663</v>
      </c>
    </row>
    <row r="9159" spans="2:8">
      <c r="B9159" t="s">
        <v>1703</v>
      </c>
      <c r="C9159" t="s">
        <v>1704</v>
      </c>
      <c r="D9159">
        <v>1</v>
      </c>
      <c r="E9159" s="160">
        <v>45524</v>
      </c>
      <c r="F9159" s="160">
        <v>45529</v>
      </c>
      <c r="G9159" s="160">
        <v>45753</v>
      </c>
      <c r="H9159" s="160">
        <v>45800</v>
      </c>
    </row>
    <row r="9160" spans="2:8">
      <c r="B9160" t="s">
        <v>1705</v>
      </c>
      <c r="C9160" t="s">
        <v>1706</v>
      </c>
      <c r="D9160">
        <v>1</v>
      </c>
      <c r="E9160" s="160">
        <v>45524</v>
      </c>
      <c r="F9160" s="160">
        <v>45529</v>
      </c>
      <c r="G9160" s="160">
        <v>45614</v>
      </c>
      <c r="H9160" s="160">
        <v>45661</v>
      </c>
    </row>
    <row r="9161" spans="2:8">
      <c r="B9161" t="s">
        <v>1783</v>
      </c>
      <c r="C9161" t="s">
        <v>1784</v>
      </c>
      <c r="D9161">
        <v>1</v>
      </c>
      <c r="E9161" s="160">
        <v>45524</v>
      </c>
      <c r="F9161" s="160">
        <v>45529</v>
      </c>
      <c r="G9161" s="160">
        <v>45810</v>
      </c>
      <c r="H9161" s="160">
        <v>45857</v>
      </c>
    </row>
    <row r="9162" spans="2:8">
      <c r="B9162" t="s">
        <v>1785</v>
      </c>
      <c r="C9162" t="s">
        <v>1786</v>
      </c>
      <c r="D9162">
        <v>1</v>
      </c>
      <c r="E9162" s="160">
        <v>45524</v>
      </c>
      <c r="F9162" s="160">
        <v>45529</v>
      </c>
      <c r="G9162" s="160">
        <v>45627</v>
      </c>
      <c r="H9162" s="160">
        <v>45674</v>
      </c>
    </row>
    <row r="9163" spans="2:8">
      <c r="B9163" t="s">
        <v>1787</v>
      </c>
      <c r="C9163" t="s">
        <v>12516</v>
      </c>
      <c r="D9163">
        <v>1</v>
      </c>
      <c r="E9163" s="160">
        <v>45524</v>
      </c>
      <c r="F9163" s="160">
        <v>45529</v>
      </c>
      <c r="G9163" s="160">
        <v>45779</v>
      </c>
      <c r="H9163" s="160">
        <v>45826</v>
      </c>
    </row>
    <row r="9164" spans="2:8">
      <c r="B9164" t="s">
        <v>12517</v>
      </c>
      <c r="C9164" t="s">
        <v>12518</v>
      </c>
      <c r="D9164">
        <v>1</v>
      </c>
      <c r="E9164" s="160">
        <v>45524</v>
      </c>
      <c r="F9164" s="160">
        <v>45531</v>
      </c>
      <c r="G9164" s="160"/>
      <c r="H9164" s="160"/>
    </row>
    <row r="9165" spans="2:8">
      <c r="B9165" t="s">
        <v>1707</v>
      </c>
      <c r="C9165" t="s">
        <v>1708</v>
      </c>
      <c r="D9165">
        <v>1</v>
      </c>
      <c r="E9165" s="160">
        <v>45524</v>
      </c>
      <c r="F9165" s="160">
        <v>45529</v>
      </c>
      <c r="G9165" s="160">
        <v>45717</v>
      </c>
      <c r="H9165" s="160">
        <v>45764</v>
      </c>
    </row>
    <row r="9166" spans="2:8">
      <c r="B9166" t="s">
        <v>12519</v>
      </c>
      <c r="C9166" t="s">
        <v>12520</v>
      </c>
      <c r="D9166">
        <v>1</v>
      </c>
      <c r="E9166" s="160">
        <v>45524</v>
      </c>
      <c r="F9166" s="160">
        <v>45531</v>
      </c>
      <c r="G9166" s="160"/>
      <c r="H9166" s="160"/>
    </row>
    <row r="9167" spans="2:8">
      <c r="B9167" t="s">
        <v>1749</v>
      </c>
      <c r="C9167" t="s">
        <v>12521</v>
      </c>
      <c r="D9167">
        <v>1</v>
      </c>
      <c r="E9167" s="160">
        <v>45536</v>
      </c>
      <c r="F9167" s="160">
        <v>45541</v>
      </c>
      <c r="G9167" s="160">
        <v>45873</v>
      </c>
      <c r="H9167" s="160">
        <v>45896</v>
      </c>
    </row>
    <row r="9168" spans="2:8">
      <c r="B9168" t="s">
        <v>1750</v>
      </c>
      <c r="C9168" t="s">
        <v>12522</v>
      </c>
      <c r="D9168">
        <v>1</v>
      </c>
      <c r="E9168" s="160">
        <v>45542</v>
      </c>
      <c r="F9168" s="160">
        <v>45547</v>
      </c>
      <c r="G9168" s="160">
        <v>45881</v>
      </c>
      <c r="H9168" s="160">
        <v>45897</v>
      </c>
    </row>
    <row r="9169" spans="2:8">
      <c r="B9169" t="s">
        <v>1751</v>
      </c>
      <c r="C9169" t="s">
        <v>12523</v>
      </c>
      <c r="D9169">
        <v>1</v>
      </c>
      <c r="E9169" s="160">
        <v>45548</v>
      </c>
      <c r="F9169" s="160">
        <v>45553</v>
      </c>
      <c r="G9169" s="160">
        <v>45826</v>
      </c>
      <c r="H9169" s="160">
        <v>45845</v>
      </c>
    </row>
    <row r="9170" spans="2:8">
      <c r="B9170" t="s">
        <v>1752</v>
      </c>
      <c r="C9170" t="s">
        <v>12524</v>
      </c>
      <c r="D9170">
        <v>1</v>
      </c>
      <c r="E9170" s="160">
        <v>45554</v>
      </c>
      <c r="F9170" s="160">
        <v>45560</v>
      </c>
      <c r="G9170" s="160">
        <v>45873</v>
      </c>
      <c r="H9170" s="160">
        <v>45890</v>
      </c>
    </row>
    <row r="9171" spans="2:8">
      <c r="B9171" t="s">
        <v>1753</v>
      </c>
      <c r="C9171" t="s">
        <v>12525</v>
      </c>
      <c r="D9171">
        <v>1</v>
      </c>
      <c r="E9171" s="160">
        <v>45561</v>
      </c>
      <c r="F9171" s="160">
        <v>45566</v>
      </c>
      <c r="G9171" s="160">
        <v>45881</v>
      </c>
      <c r="H9171" s="160">
        <v>45897</v>
      </c>
    </row>
    <row r="9172" spans="2:8">
      <c r="B9172" t="s">
        <v>1754</v>
      </c>
      <c r="C9172" t="s">
        <v>12526</v>
      </c>
      <c r="D9172">
        <v>1</v>
      </c>
      <c r="E9172" s="160">
        <v>45567</v>
      </c>
      <c r="F9172" s="160">
        <v>45572</v>
      </c>
      <c r="G9172" s="160">
        <v>45818</v>
      </c>
      <c r="H9172" s="160">
        <v>45865</v>
      </c>
    </row>
    <row r="9173" spans="2:8">
      <c r="B9173" t="s">
        <v>1830</v>
      </c>
      <c r="C9173" t="s">
        <v>12527</v>
      </c>
      <c r="D9173">
        <v>1</v>
      </c>
      <c r="E9173" s="160">
        <v>45573</v>
      </c>
      <c r="F9173" s="160">
        <v>45578</v>
      </c>
      <c r="G9173" s="160">
        <v>45825</v>
      </c>
      <c r="H9173" s="160">
        <v>45853</v>
      </c>
    </row>
    <row r="9174" spans="2:8">
      <c r="B9174" t="s">
        <v>1831</v>
      </c>
      <c r="C9174" t="s">
        <v>12528</v>
      </c>
      <c r="D9174">
        <v>1</v>
      </c>
      <c r="E9174" s="160">
        <v>45579</v>
      </c>
      <c r="F9174" s="160">
        <v>45584</v>
      </c>
      <c r="G9174" s="160">
        <v>45873</v>
      </c>
      <c r="H9174" s="160">
        <v>45889</v>
      </c>
    </row>
    <row r="9175" spans="2:8">
      <c r="B9175" t="s">
        <v>1832</v>
      </c>
      <c r="C9175" t="s">
        <v>12529</v>
      </c>
      <c r="D9175">
        <v>1</v>
      </c>
      <c r="E9175" s="160">
        <v>45585</v>
      </c>
      <c r="F9175" s="160">
        <v>45590</v>
      </c>
      <c r="G9175" s="160">
        <v>45873</v>
      </c>
      <c r="H9175" s="160">
        <v>45889</v>
      </c>
    </row>
    <row r="9176" spans="2:8">
      <c r="B9176" t="s">
        <v>1755</v>
      </c>
      <c r="C9176" t="s">
        <v>12530</v>
      </c>
      <c r="D9176">
        <v>1</v>
      </c>
      <c r="E9176" s="160">
        <v>45591</v>
      </c>
      <c r="F9176" s="160">
        <v>45596</v>
      </c>
      <c r="G9176" s="160"/>
      <c r="H9176" s="160"/>
    </row>
    <row r="9177" spans="2:8">
      <c r="B9177" t="s">
        <v>2387</v>
      </c>
      <c r="C9177" t="s">
        <v>12531</v>
      </c>
      <c r="D9177">
        <v>1</v>
      </c>
      <c r="E9177" s="160">
        <v>45621</v>
      </c>
      <c r="F9177" s="160">
        <v>45629</v>
      </c>
      <c r="G9177" s="160">
        <v>45804</v>
      </c>
      <c r="H9177" s="160">
        <v>45869</v>
      </c>
    </row>
    <row r="9178" spans="2:8">
      <c r="B9178" t="s">
        <v>2514</v>
      </c>
      <c r="C9178" t="s">
        <v>12532</v>
      </c>
      <c r="D9178">
        <v>1</v>
      </c>
      <c r="E9178" s="160">
        <v>45630</v>
      </c>
      <c r="F9178" s="160">
        <v>45638</v>
      </c>
      <c r="G9178" s="160">
        <v>45836</v>
      </c>
      <c r="H9178" s="160">
        <v>45869</v>
      </c>
    </row>
    <row r="9179" spans="2:8">
      <c r="B9179" t="s">
        <v>2621</v>
      </c>
      <c r="C9179" t="s">
        <v>12533</v>
      </c>
      <c r="D9179">
        <v>1</v>
      </c>
      <c r="E9179" s="160">
        <v>45639</v>
      </c>
      <c r="F9179" s="160">
        <v>45647</v>
      </c>
      <c r="G9179" s="160">
        <v>45664</v>
      </c>
      <c r="H9179" s="160">
        <v>45735</v>
      </c>
    </row>
    <row r="9180" spans="2:8">
      <c r="B9180" t="s">
        <v>2722</v>
      </c>
      <c r="C9180" t="s">
        <v>12534</v>
      </c>
      <c r="D9180">
        <v>1</v>
      </c>
      <c r="E9180" s="160">
        <v>45648</v>
      </c>
      <c r="F9180" s="160">
        <v>45656</v>
      </c>
      <c r="G9180" s="160">
        <v>45836</v>
      </c>
      <c r="H9180" s="160">
        <v>45869</v>
      </c>
    </row>
    <row r="9181" spans="2:8">
      <c r="B9181" t="s">
        <v>2824</v>
      </c>
      <c r="C9181" t="s">
        <v>12535</v>
      </c>
      <c r="D9181">
        <v>1</v>
      </c>
      <c r="E9181" s="160">
        <v>45657</v>
      </c>
      <c r="F9181" s="160">
        <v>45665</v>
      </c>
      <c r="G9181" s="160">
        <v>45836</v>
      </c>
      <c r="H9181" s="160">
        <v>45869</v>
      </c>
    </row>
    <row r="9182" spans="2:8">
      <c r="B9182" t="s">
        <v>2825</v>
      </c>
      <c r="C9182" t="s">
        <v>12536</v>
      </c>
      <c r="D9182">
        <v>1</v>
      </c>
      <c r="E9182" s="160">
        <v>45666</v>
      </c>
      <c r="F9182" s="160">
        <v>45674</v>
      </c>
      <c r="G9182" s="160">
        <v>45658</v>
      </c>
      <c r="H9182" s="160">
        <v>45729</v>
      </c>
    </row>
    <row r="9183" spans="2:8">
      <c r="B9183" t="s">
        <v>2826</v>
      </c>
      <c r="C9183" t="s">
        <v>12537</v>
      </c>
      <c r="D9183">
        <v>1</v>
      </c>
      <c r="E9183" s="160">
        <v>45675</v>
      </c>
      <c r="F9183" s="160">
        <v>45683</v>
      </c>
      <c r="G9183" s="160">
        <v>45836</v>
      </c>
      <c r="H9183" s="160">
        <v>45869</v>
      </c>
    </row>
    <row r="9184" spans="2:8">
      <c r="B9184" t="s">
        <v>2827</v>
      </c>
      <c r="C9184" t="s">
        <v>12538</v>
      </c>
      <c r="D9184">
        <v>1</v>
      </c>
      <c r="E9184" s="160">
        <v>45684</v>
      </c>
      <c r="F9184" s="160">
        <v>45692</v>
      </c>
      <c r="G9184" s="160">
        <v>45836</v>
      </c>
      <c r="H9184" s="160">
        <v>45869</v>
      </c>
    </row>
    <row r="9185" spans="2:8">
      <c r="B9185" t="s">
        <v>2828</v>
      </c>
      <c r="C9185" t="s">
        <v>12539</v>
      </c>
      <c r="D9185">
        <v>1</v>
      </c>
      <c r="E9185" s="160">
        <v>45693</v>
      </c>
      <c r="F9185" s="160">
        <v>45701</v>
      </c>
      <c r="G9185" s="160">
        <v>45778</v>
      </c>
      <c r="H9185" s="160">
        <v>45849</v>
      </c>
    </row>
    <row r="9186" spans="2:8">
      <c r="B9186" t="s">
        <v>2829</v>
      </c>
      <c r="C9186" t="s">
        <v>12540</v>
      </c>
      <c r="D9186">
        <v>1</v>
      </c>
      <c r="E9186" s="160">
        <v>45702</v>
      </c>
      <c r="F9186" s="160">
        <v>45710</v>
      </c>
      <c r="G9186" s="160">
        <v>45836</v>
      </c>
      <c r="H9186" s="160">
        <v>45869</v>
      </c>
    </row>
    <row r="9187" spans="2:8">
      <c r="B9187" t="s">
        <v>1392</v>
      </c>
      <c r="C9187" t="s">
        <v>1393</v>
      </c>
      <c r="D9187">
        <v>1</v>
      </c>
      <c r="E9187" s="160">
        <v>45503</v>
      </c>
      <c r="F9187" s="160"/>
      <c r="G9187" s="160">
        <v>45631</v>
      </c>
      <c r="H9187" s="160"/>
    </row>
    <row r="9188" spans="2:8">
      <c r="B9188" t="s">
        <v>879</v>
      </c>
      <c r="C9188" t="s">
        <v>880</v>
      </c>
      <c r="D9188">
        <v>1</v>
      </c>
      <c r="E9188" s="160">
        <v>45517</v>
      </c>
      <c r="F9188" s="160">
        <v>45530</v>
      </c>
      <c r="G9188" s="160">
        <v>45586</v>
      </c>
      <c r="H9188" s="160">
        <v>45697</v>
      </c>
    </row>
    <row r="9189" spans="2:8">
      <c r="B9189" t="s">
        <v>1179</v>
      </c>
      <c r="C9189" t="s">
        <v>1180</v>
      </c>
      <c r="D9189">
        <v>1</v>
      </c>
      <c r="E9189" s="160">
        <v>45510</v>
      </c>
      <c r="F9189" s="160">
        <v>45523</v>
      </c>
      <c r="G9189" s="160">
        <v>45596</v>
      </c>
      <c r="H9189" s="160">
        <v>45707</v>
      </c>
    </row>
    <row r="9190" spans="2:8">
      <c r="B9190" t="s">
        <v>12541</v>
      </c>
      <c r="C9190" t="s">
        <v>12542</v>
      </c>
      <c r="D9190">
        <v>1</v>
      </c>
      <c r="E9190" s="160">
        <v>45503</v>
      </c>
      <c r="F9190" s="160">
        <v>45510</v>
      </c>
      <c r="G9190" s="160">
        <v>45560</v>
      </c>
      <c r="H9190" s="160">
        <v>45764</v>
      </c>
    </row>
    <row r="9191" spans="2:8">
      <c r="B9191" t="s">
        <v>12543</v>
      </c>
      <c r="C9191" t="s">
        <v>12544</v>
      </c>
      <c r="D9191">
        <v>1</v>
      </c>
      <c r="E9191" s="160">
        <v>45511</v>
      </c>
      <c r="F9191" s="160">
        <v>45519</v>
      </c>
      <c r="G9191" s="160">
        <v>45560</v>
      </c>
      <c r="H9191" s="160">
        <v>45869</v>
      </c>
    </row>
    <row r="9192" spans="2:8">
      <c r="B9192" t="s">
        <v>837</v>
      </c>
      <c r="C9192" t="s">
        <v>838</v>
      </c>
      <c r="D9192">
        <v>1</v>
      </c>
      <c r="E9192" s="160">
        <v>45503</v>
      </c>
      <c r="F9192" s="160">
        <v>45516</v>
      </c>
      <c r="G9192" s="160">
        <v>45575</v>
      </c>
      <c r="H9192" s="160">
        <v>45686</v>
      </c>
    </row>
    <row r="9193" spans="2:8">
      <c r="B9193" t="s">
        <v>870</v>
      </c>
      <c r="C9193" t="s">
        <v>871</v>
      </c>
      <c r="D9193">
        <v>1</v>
      </c>
      <c r="E9193" s="160">
        <v>45503</v>
      </c>
      <c r="F9193" s="160">
        <v>45509</v>
      </c>
      <c r="G9193" s="160">
        <v>45585</v>
      </c>
      <c r="H9193" s="160">
        <v>45640</v>
      </c>
    </row>
    <row r="9194" spans="2:8">
      <c r="B9194" t="s">
        <v>3292</v>
      </c>
      <c r="C9194" t="s">
        <v>12545</v>
      </c>
      <c r="D9194">
        <v>1</v>
      </c>
      <c r="E9194" s="160">
        <v>45883</v>
      </c>
      <c r="F9194" s="160">
        <v>45887</v>
      </c>
      <c r="G9194" s="160"/>
      <c r="H9194" s="160"/>
    </row>
    <row r="9195" spans="2:8">
      <c r="B9195" t="s">
        <v>3979</v>
      </c>
      <c r="C9195" t="s">
        <v>12546</v>
      </c>
      <c r="D9195">
        <v>1</v>
      </c>
      <c r="E9195" s="160">
        <v>45883</v>
      </c>
      <c r="F9195" s="160">
        <v>45887</v>
      </c>
      <c r="G9195" s="160"/>
      <c r="H9195" s="160"/>
    </row>
    <row r="9196" spans="2:8">
      <c r="B9196" t="s">
        <v>3566</v>
      </c>
      <c r="C9196" t="s">
        <v>12547</v>
      </c>
      <c r="D9196">
        <v>1</v>
      </c>
      <c r="E9196" s="160">
        <v>45883</v>
      </c>
      <c r="F9196" s="160">
        <v>45887</v>
      </c>
      <c r="G9196" s="160"/>
      <c r="H9196" s="160"/>
    </row>
    <row r="9197" spans="2:8">
      <c r="B9197" t="s">
        <v>4165</v>
      </c>
      <c r="C9197" t="s">
        <v>12548</v>
      </c>
      <c r="D9197">
        <v>1</v>
      </c>
      <c r="E9197" s="160">
        <v>45883</v>
      </c>
      <c r="F9197" s="160">
        <v>45887</v>
      </c>
      <c r="G9197" s="160"/>
      <c r="H9197" s="160"/>
    </row>
    <row r="9198" spans="2:8">
      <c r="B9198" t="s">
        <v>4577</v>
      </c>
      <c r="C9198" t="s">
        <v>12549</v>
      </c>
      <c r="D9198">
        <v>1</v>
      </c>
      <c r="E9198" s="160">
        <v>45883</v>
      </c>
      <c r="F9198" s="160">
        <v>45887</v>
      </c>
      <c r="G9198" s="160"/>
      <c r="H9198" s="160"/>
    </row>
    <row r="9199" spans="2:8">
      <c r="B9199" t="s">
        <v>4578</v>
      </c>
      <c r="C9199" t="s">
        <v>12550</v>
      </c>
      <c r="D9199">
        <v>1</v>
      </c>
      <c r="E9199" s="160">
        <v>45883</v>
      </c>
      <c r="F9199" s="160">
        <v>45887</v>
      </c>
      <c r="G9199" s="160"/>
      <c r="H9199" s="160"/>
    </row>
    <row r="9200" spans="2:8">
      <c r="B9200" t="s">
        <v>1289</v>
      </c>
      <c r="C9200" t="s">
        <v>1290</v>
      </c>
      <c r="D9200">
        <v>1</v>
      </c>
      <c r="E9200" s="160">
        <v>45503</v>
      </c>
      <c r="F9200" s="160"/>
      <c r="G9200" s="160">
        <v>45725</v>
      </c>
      <c r="H9200" s="160"/>
    </row>
    <row r="9201" spans="2:8">
      <c r="B9201" t="s">
        <v>4642</v>
      </c>
      <c r="C9201" t="s">
        <v>4643</v>
      </c>
      <c r="D9201">
        <v>1</v>
      </c>
      <c r="E9201" s="160"/>
      <c r="F9201" s="160">
        <v>45788</v>
      </c>
      <c r="G9201" s="160"/>
      <c r="H9201" s="160"/>
    </row>
    <row r="9202" spans="2:8">
      <c r="B9202" t="s">
        <v>839</v>
      </c>
      <c r="C9202" t="s">
        <v>840</v>
      </c>
      <c r="D9202">
        <v>1</v>
      </c>
      <c r="E9202" s="160">
        <v>45503</v>
      </c>
      <c r="F9202" s="160">
        <v>45509</v>
      </c>
      <c r="G9202" s="160">
        <v>45551</v>
      </c>
      <c r="H9202" s="160">
        <v>45607</v>
      </c>
    </row>
    <row r="9203" spans="2:8">
      <c r="B9203" t="s">
        <v>872</v>
      </c>
      <c r="C9203" t="s">
        <v>873</v>
      </c>
      <c r="D9203">
        <v>1</v>
      </c>
      <c r="E9203" s="160">
        <v>45503</v>
      </c>
      <c r="F9203" s="160">
        <v>45516</v>
      </c>
      <c r="G9203" s="160">
        <v>45575</v>
      </c>
      <c r="H9203" s="160">
        <v>45686</v>
      </c>
    </row>
    <row r="9204" spans="2:8">
      <c r="B9204" t="s">
        <v>906</v>
      </c>
      <c r="C9204" t="s">
        <v>907</v>
      </c>
      <c r="D9204">
        <v>1</v>
      </c>
      <c r="E9204" s="160">
        <v>45503</v>
      </c>
      <c r="F9204" s="160">
        <v>45509</v>
      </c>
      <c r="G9204" s="160">
        <v>45560</v>
      </c>
      <c r="H9204" s="160">
        <v>45615</v>
      </c>
    </row>
    <row r="9205" spans="2:8">
      <c r="B9205" t="s">
        <v>874</v>
      </c>
      <c r="C9205" t="s">
        <v>875</v>
      </c>
      <c r="D9205">
        <v>1</v>
      </c>
      <c r="E9205" s="160">
        <v>45503</v>
      </c>
      <c r="F9205" s="160">
        <v>45509</v>
      </c>
      <c r="G9205" s="160">
        <v>45585</v>
      </c>
      <c r="H9205" s="160">
        <v>45640</v>
      </c>
    </row>
    <row r="9206" spans="2:8">
      <c r="B9206" t="s">
        <v>864</v>
      </c>
      <c r="C9206" t="s">
        <v>865</v>
      </c>
      <c r="D9206">
        <v>1</v>
      </c>
      <c r="E9206" s="160">
        <v>45503</v>
      </c>
      <c r="F9206" s="160">
        <v>45509</v>
      </c>
      <c r="G9206" s="160">
        <v>45580</v>
      </c>
      <c r="H9206" s="160">
        <v>45635</v>
      </c>
    </row>
    <row r="9207" spans="2:8">
      <c r="B9207" t="s">
        <v>866</v>
      </c>
      <c r="C9207" t="s">
        <v>867</v>
      </c>
      <c r="D9207">
        <v>1</v>
      </c>
      <c r="E9207" s="160">
        <v>45503</v>
      </c>
      <c r="F9207" s="160">
        <v>45509</v>
      </c>
      <c r="G9207" s="160">
        <v>45580</v>
      </c>
      <c r="H9207" s="160">
        <v>45635</v>
      </c>
    </row>
    <row r="9208" spans="2:8">
      <c r="B9208" t="s">
        <v>857</v>
      </c>
      <c r="C9208" t="s">
        <v>858</v>
      </c>
      <c r="D9208">
        <v>1</v>
      </c>
      <c r="E9208" s="160">
        <v>45510</v>
      </c>
      <c r="F9208" s="160">
        <v>45523</v>
      </c>
      <c r="G9208" s="160">
        <v>45565</v>
      </c>
      <c r="H9208" s="160">
        <v>45676</v>
      </c>
    </row>
    <row r="9209" spans="2:8">
      <c r="B9209" t="s">
        <v>917</v>
      </c>
      <c r="C9209" t="s">
        <v>918</v>
      </c>
      <c r="D9209">
        <v>1</v>
      </c>
      <c r="E9209" s="160">
        <v>45517</v>
      </c>
      <c r="F9209" s="160">
        <v>45530</v>
      </c>
      <c r="G9209" s="160">
        <v>45586</v>
      </c>
      <c r="H9209" s="160">
        <v>45697</v>
      </c>
    </row>
    <row r="9210" spans="2:8">
      <c r="B9210" t="s">
        <v>923</v>
      </c>
      <c r="C9210" t="s">
        <v>12551</v>
      </c>
      <c r="D9210">
        <v>1</v>
      </c>
      <c r="E9210" s="160">
        <v>45510</v>
      </c>
      <c r="F9210" s="160">
        <v>45523</v>
      </c>
      <c r="G9210" s="160">
        <v>45586</v>
      </c>
      <c r="H9210" s="160">
        <v>45697</v>
      </c>
    </row>
    <row r="9211" spans="2:8">
      <c r="B9211" t="s">
        <v>1181</v>
      </c>
      <c r="C9211" t="s">
        <v>1182</v>
      </c>
      <c r="D9211">
        <v>1</v>
      </c>
      <c r="E9211" s="160">
        <v>45510</v>
      </c>
      <c r="F9211" s="160">
        <v>45523</v>
      </c>
      <c r="G9211" s="160">
        <v>45596</v>
      </c>
      <c r="H9211" s="160">
        <v>45707</v>
      </c>
    </row>
    <row r="9212" spans="2:8">
      <c r="B9212" t="s">
        <v>1272</v>
      </c>
      <c r="C9212" t="s">
        <v>1273</v>
      </c>
      <c r="D9212">
        <v>1</v>
      </c>
      <c r="E9212" s="160">
        <v>45510</v>
      </c>
      <c r="F9212" s="160">
        <v>45523</v>
      </c>
      <c r="G9212" s="160">
        <v>45590</v>
      </c>
      <c r="H9212" s="160">
        <v>45701</v>
      </c>
    </row>
    <row r="9213" spans="2:8">
      <c r="B9213" t="s">
        <v>1165</v>
      </c>
      <c r="C9213" t="s">
        <v>1166</v>
      </c>
      <c r="D9213">
        <v>1</v>
      </c>
      <c r="E9213" s="160">
        <v>45510</v>
      </c>
      <c r="F9213" s="160">
        <v>45523</v>
      </c>
      <c r="G9213" s="160">
        <v>45588</v>
      </c>
      <c r="H9213" s="160">
        <v>45699</v>
      </c>
    </row>
    <row r="9214" spans="2:8">
      <c r="B9214" t="s">
        <v>3610</v>
      </c>
      <c r="C9214" t="s">
        <v>12552</v>
      </c>
      <c r="D9214">
        <v>1</v>
      </c>
      <c r="E9214" s="160">
        <v>45883</v>
      </c>
      <c r="F9214" s="160">
        <v>45887</v>
      </c>
      <c r="G9214" s="160"/>
      <c r="H9214" s="160"/>
    </row>
    <row r="9215" spans="2:8">
      <c r="B9215" t="s">
        <v>4579</v>
      </c>
      <c r="C9215" t="s">
        <v>12553</v>
      </c>
      <c r="D9215">
        <v>1</v>
      </c>
      <c r="E9215" s="160">
        <v>45888</v>
      </c>
      <c r="F9215" s="160">
        <v>45892</v>
      </c>
      <c r="G9215" s="160"/>
      <c r="H9215" s="160"/>
    </row>
    <row r="9216" spans="2:8">
      <c r="B9216" t="s">
        <v>4547</v>
      </c>
      <c r="C9216" t="s">
        <v>12554</v>
      </c>
      <c r="D9216">
        <v>1</v>
      </c>
      <c r="E9216" s="160">
        <v>45893</v>
      </c>
      <c r="F9216" s="160">
        <v>45896</v>
      </c>
      <c r="G9216" s="160"/>
      <c r="H9216" s="160"/>
    </row>
    <row r="9217" spans="2:8">
      <c r="B9217" t="s">
        <v>4465</v>
      </c>
      <c r="C9217" t="s">
        <v>12555</v>
      </c>
      <c r="D9217">
        <v>1</v>
      </c>
      <c r="E9217" s="160">
        <v>45897</v>
      </c>
      <c r="F9217" s="160">
        <v>45901</v>
      </c>
      <c r="G9217" s="160"/>
      <c r="H9217" s="160"/>
    </row>
    <row r="9218" spans="2:8">
      <c r="B9218" t="s">
        <v>4580</v>
      </c>
      <c r="C9218" t="s">
        <v>12556</v>
      </c>
      <c r="D9218">
        <v>1</v>
      </c>
      <c r="E9218" s="160">
        <v>45902</v>
      </c>
      <c r="F9218" s="160">
        <v>45906</v>
      </c>
      <c r="G9218" s="160"/>
      <c r="H9218" s="160"/>
    </row>
    <row r="9219" spans="2:8">
      <c r="B9219" t="s">
        <v>4581</v>
      </c>
      <c r="C9219" t="s">
        <v>12557</v>
      </c>
      <c r="D9219">
        <v>1</v>
      </c>
      <c r="E9219" s="160">
        <v>45907</v>
      </c>
      <c r="F9219" s="160">
        <v>45910</v>
      </c>
      <c r="G9219" s="160"/>
    </row>
    <row r="9220" spans="2:8">
      <c r="B9220" t="s">
        <v>4654</v>
      </c>
      <c r="C9220" t="s">
        <v>12558</v>
      </c>
      <c r="D9220">
        <v>1</v>
      </c>
      <c r="E9220" s="160">
        <v>45911</v>
      </c>
      <c r="F9220" s="160">
        <v>45915</v>
      </c>
      <c r="G9220" s="160"/>
    </row>
    <row r="9221" spans="2:8">
      <c r="B9221" t="s">
        <v>2812</v>
      </c>
      <c r="C9221" t="s">
        <v>2813</v>
      </c>
      <c r="D9221">
        <v>1</v>
      </c>
      <c r="E9221" s="160">
        <v>45503</v>
      </c>
      <c r="F9221" s="160"/>
      <c r="G9221" s="160">
        <v>45658</v>
      </c>
    </row>
    <row r="9222" spans="2:8">
      <c r="B9222" t="s">
        <v>4650</v>
      </c>
      <c r="C9222" t="s">
        <v>4651</v>
      </c>
      <c r="D9222">
        <v>1</v>
      </c>
      <c r="E9222" s="160"/>
      <c r="F9222" s="160">
        <v>45822</v>
      </c>
    </row>
    <row r="9223" spans="2:8">
      <c r="B9223" t="s">
        <v>1130</v>
      </c>
      <c r="C9223" t="s">
        <v>1131</v>
      </c>
      <c r="D9223">
        <v>1</v>
      </c>
      <c r="E9223" s="160">
        <v>45503</v>
      </c>
      <c r="F9223" s="160">
        <v>45509</v>
      </c>
      <c r="G9223" s="160">
        <v>45597</v>
      </c>
      <c r="H9223" s="160">
        <v>45652</v>
      </c>
    </row>
    <row r="9224" spans="2:8">
      <c r="B9224" t="s">
        <v>1480</v>
      </c>
      <c r="C9224" t="s">
        <v>1481</v>
      </c>
      <c r="D9224">
        <v>1</v>
      </c>
      <c r="E9224" s="160">
        <v>45503</v>
      </c>
      <c r="F9224" s="160">
        <v>45516</v>
      </c>
      <c r="G9224" s="160">
        <v>45595</v>
      </c>
      <c r="H9224" s="160">
        <v>45706</v>
      </c>
    </row>
    <row r="9225" spans="2:8">
      <c r="B9225" t="s">
        <v>1265</v>
      </c>
      <c r="C9225" t="s">
        <v>1266</v>
      </c>
      <c r="D9225">
        <v>1</v>
      </c>
      <c r="E9225" s="160">
        <v>45503</v>
      </c>
      <c r="F9225" s="160">
        <v>45509</v>
      </c>
      <c r="G9225" s="160">
        <v>45597</v>
      </c>
      <c r="H9225" s="160">
        <v>45652</v>
      </c>
    </row>
    <row r="9226" spans="2:8">
      <c r="B9226" t="s">
        <v>1237</v>
      </c>
      <c r="C9226" t="s">
        <v>1238</v>
      </c>
      <c r="D9226">
        <v>1</v>
      </c>
      <c r="E9226" s="160">
        <v>45503</v>
      </c>
      <c r="F9226" s="160">
        <v>45509</v>
      </c>
      <c r="G9226" s="160">
        <v>45595</v>
      </c>
      <c r="H9226" s="160">
        <v>45650</v>
      </c>
    </row>
    <row r="9227" spans="2:8">
      <c r="B9227" t="s">
        <v>1124</v>
      </c>
      <c r="C9227" t="s">
        <v>1125</v>
      </c>
      <c r="D9227">
        <v>1</v>
      </c>
      <c r="E9227" s="160">
        <v>45503</v>
      </c>
      <c r="F9227" s="160">
        <v>45509</v>
      </c>
      <c r="G9227" s="160">
        <v>45597</v>
      </c>
      <c r="H9227" s="160">
        <v>45652</v>
      </c>
    </row>
    <row r="9228" spans="2:8">
      <c r="B9228" t="s">
        <v>1126</v>
      </c>
      <c r="C9228" t="s">
        <v>1127</v>
      </c>
      <c r="D9228">
        <v>1</v>
      </c>
      <c r="E9228" s="160">
        <v>45503</v>
      </c>
      <c r="F9228" s="160">
        <v>45509</v>
      </c>
      <c r="G9228" s="160">
        <v>45597</v>
      </c>
      <c r="H9228" s="160">
        <v>45652</v>
      </c>
    </row>
    <row r="9229" spans="2:8">
      <c r="B9229" t="s">
        <v>1267</v>
      </c>
      <c r="C9229" t="s">
        <v>1268</v>
      </c>
      <c r="D9229">
        <v>1</v>
      </c>
      <c r="E9229" s="160">
        <v>45503</v>
      </c>
      <c r="F9229" s="160">
        <v>45509</v>
      </c>
      <c r="G9229" s="160">
        <v>45597</v>
      </c>
      <c r="H9229" s="160">
        <v>45652</v>
      </c>
    </row>
    <row r="9230" spans="2:8">
      <c r="B9230" t="s">
        <v>1269</v>
      </c>
      <c r="C9230" t="s">
        <v>1270</v>
      </c>
      <c r="D9230">
        <v>1</v>
      </c>
      <c r="E9230" s="160">
        <v>45503</v>
      </c>
      <c r="F9230" s="160">
        <v>45509</v>
      </c>
      <c r="G9230" s="160">
        <v>45597</v>
      </c>
      <c r="H9230" s="160">
        <v>45652</v>
      </c>
    </row>
    <row r="9231" spans="2:8">
      <c r="B9231" t="s">
        <v>1183</v>
      </c>
      <c r="C9231" t="s">
        <v>1184</v>
      </c>
      <c r="D9231">
        <v>1</v>
      </c>
      <c r="E9231" s="160">
        <v>45510</v>
      </c>
      <c r="F9231" s="160">
        <v>45523</v>
      </c>
      <c r="G9231" s="160">
        <v>45624</v>
      </c>
      <c r="H9231" s="160">
        <v>45735</v>
      </c>
    </row>
    <row r="9232" spans="2:8">
      <c r="B9232" t="s">
        <v>1314</v>
      </c>
      <c r="C9232" t="s">
        <v>1315</v>
      </c>
      <c r="D9232">
        <v>1</v>
      </c>
      <c r="E9232" s="160">
        <v>45517</v>
      </c>
      <c r="F9232" s="160">
        <v>45530</v>
      </c>
      <c r="G9232" s="160">
        <v>45602</v>
      </c>
      <c r="H9232" s="160">
        <v>45713</v>
      </c>
    </row>
    <row r="9233" spans="2:8">
      <c r="B9233" t="s">
        <v>1316</v>
      </c>
      <c r="C9233" t="s">
        <v>12559</v>
      </c>
      <c r="D9233">
        <v>1</v>
      </c>
      <c r="E9233" s="160">
        <v>45510</v>
      </c>
      <c r="F9233" s="160">
        <v>45523</v>
      </c>
      <c r="G9233" s="160">
        <v>45624</v>
      </c>
      <c r="H9233" s="160">
        <v>45735</v>
      </c>
    </row>
    <row r="9234" spans="2:8">
      <c r="B9234" t="s">
        <v>1274</v>
      </c>
      <c r="C9234" t="s">
        <v>1275</v>
      </c>
      <c r="D9234">
        <v>1</v>
      </c>
      <c r="E9234" s="160">
        <v>45510</v>
      </c>
      <c r="F9234" s="160">
        <v>45523</v>
      </c>
      <c r="G9234" s="160">
        <v>45608</v>
      </c>
      <c r="H9234" s="160">
        <v>45719</v>
      </c>
    </row>
    <row r="9235" spans="2:8">
      <c r="B9235" t="s">
        <v>1167</v>
      </c>
      <c r="C9235" t="s">
        <v>1168</v>
      </c>
      <c r="D9235">
        <v>1</v>
      </c>
      <c r="E9235" s="160">
        <v>45510</v>
      </c>
      <c r="F9235" s="160">
        <v>45523</v>
      </c>
      <c r="G9235" s="160">
        <v>45624</v>
      </c>
      <c r="H9235" s="160">
        <v>45735</v>
      </c>
    </row>
    <row r="9236" spans="2:8">
      <c r="B9236" t="s">
        <v>1169</v>
      </c>
      <c r="C9236" t="s">
        <v>1170</v>
      </c>
      <c r="D9236">
        <v>1</v>
      </c>
      <c r="E9236" s="160">
        <v>45510</v>
      </c>
      <c r="F9236" s="160">
        <v>45523</v>
      </c>
      <c r="G9236" s="160">
        <v>45624</v>
      </c>
      <c r="H9236" s="160">
        <v>45735</v>
      </c>
    </row>
    <row r="9237" spans="2:8">
      <c r="B9237" t="s">
        <v>1317</v>
      </c>
      <c r="C9237" t="s">
        <v>1318</v>
      </c>
      <c r="D9237">
        <v>1</v>
      </c>
      <c r="E9237" s="160">
        <v>45510</v>
      </c>
      <c r="F9237" s="160">
        <v>45523</v>
      </c>
      <c r="G9237" s="160">
        <v>45624</v>
      </c>
      <c r="H9237" s="160">
        <v>45735</v>
      </c>
    </row>
    <row r="9238" spans="2:8">
      <c r="B9238" t="s">
        <v>1319</v>
      </c>
      <c r="C9238" t="s">
        <v>1320</v>
      </c>
      <c r="D9238">
        <v>1</v>
      </c>
      <c r="E9238" s="160">
        <v>45510</v>
      </c>
      <c r="F9238" s="160">
        <v>45523</v>
      </c>
      <c r="G9238" s="160">
        <v>45624</v>
      </c>
      <c r="H9238" s="160">
        <v>45735</v>
      </c>
    </row>
    <row r="9239" spans="2:8">
      <c r="B9239" t="s">
        <v>1478</v>
      </c>
      <c r="C9239" t="s">
        <v>1479</v>
      </c>
      <c r="D9239">
        <v>1</v>
      </c>
      <c r="E9239" s="160">
        <v>45503</v>
      </c>
      <c r="F9239" s="160"/>
      <c r="G9239" s="160">
        <v>45665</v>
      </c>
    </row>
    <row r="9240" spans="2:8">
      <c r="B9240" t="s">
        <v>851</v>
      </c>
      <c r="C9240" t="s">
        <v>852</v>
      </c>
      <c r="D9240">
        <v>1</v>
      </c>
      <c r="E9240" s="160">
        <v>45503</v>
      </c>
      <c r="F9240" s="160">
        <v>45509</v>
      </c>
      <c r="G9240" s="160">
        <v>45585</v>
      </c>
      <c r="H9240" s="160">
        <v>45640</v>
      </c>
    </row>
    <row r="9241" spans="2:8">
      <c r="B9241" t="s">
        <v>1134</v>
      </c>
      <c r="C9241" t="s">
        <v>1135</v>
      </c>
      <c r="D9241">
        <v>1</v>
      </c>
      <c r="E9241" s="160">
        <v>45510</v>
      </c>
      <c r="F9241" s="160">
        <v>45523</v>
      </c>
      <c r="G9241" s="160">
        <v>45596</v>
      </c>
      <c r="H9241" s="160">
        <v>45707</v>
      </c>
    </row>
    <row r="9242" spans="2:8">
      <c r="B9242" t="s">
        <v>12560</v>
      </c>
      <c r="C9242" t="s">
        <v>12561</v>
      </c>
      <c r="D9242">
        <v>1</v>
      </c>
      <c r="E9242" s="160">
        <v>45503</v>
      </c>
      <c r="F9242" s="160">
        <v>45510</v>
      </c>
      <c r="G9242" s="160">
        <v>45575</v>
      </c>
      <c r="H9242" s="160">
        <v>45799</v>
      </c>
    </row>
    <row r="9243" spans="2:8">
      <c r="B9243" t="s">
        <v>12562</v>
      </c>
      <c r="C9243" t="s">
        <v>12563</v>
      </c>
      <c r="D9243">
        <v>1</v>
      </c>
      <c r="E9243" s="160">
        <v>45511</v>
      </c>
      <c r="F9243" s="160">
        <v>45519</v>
      </c>
      <c r="G9243" s="160">
        <v>45575</v>
      </c>
      <c r="H9243" s="160">
        <v>45869</v>
      </c>
    </row>
    <row r="9244" spans="2:8">
      <c r="B9244" t="s">
        <v>3797</v>
      </c>
      <c r="C9244" t="s">
        <v>3798</v>
      </c>
      <c r="D9244">
        <v>1</v>
      </c>
      <c r="E9244" s="160">
        <v>45503</v>
      </c>
      <c r="F9244" s="160"/>
      <c r="G9244" s="160">
        <v>45631</v>
      </c>
      <c r="H9244" s="160"/>
    </row>
    <row r="9245" spans="2:8">
      <c r="B9245" t="s">
        <v>891</v>
      </c>
      <c r="C9245" t="s">
        <v>892</v>
      </c>
      <c r="D9245">
        <v>1</v>
      </c>
      <c r="E9245" s="160">
        <v>45503</v>
      </c>
      <c r="F9245" s="160">
        <v>45509</v>
      </c>
      <c r="G9245" s="160">
        <v>45585</v>
      </c>
      <c r="H9245" s="160">
        <v>45640</v>
      </c>
    </row>
    <row r="9246" spans="2:8">
      <c r="B9246" t="s">
        <v>1242</v>
      </c>
      <c r="C9246" t="s">
        <v>1243</v>
      </c>
      <c r="D9246">
        <v>1</v>
      </c>
      <c r="E9246" s="160">
        <v>45510</v>
      </c>
      <c r="F9246" s="160">
        <v>45523</v>
      </c>
      <c r="G9246" s="160">
        <v>45596</v>
      </c>
      <c r="H9246" s="160">
        <v>45707</v>
      </c>
    </row>
    <row r="9247" spans="2:8">
      <c r="B9247" t="s">
        <v>3909</v>
      </c>
      <c r="C9247" t="s">
        <v>3910</v>
      </c>
      <c r="D9247">
        <v>1</v>
      </c>
      <c r="E9247" s="160">
        <v>45503</v>
      </c>
      <c r="F9247" s="160"/>
      <c r="G9247" s="160">
        <v>45767</v>
      </c>
      <c r="H9247" s="160"/>
    </row>
    <row r="9248" spans="2:8">
      <c r="B9248" t="s">
        <v>893</v>
      </c>
      <c r="C9248" t="s">
        <v>894</v>
      </c>
      <c r="D9248">
        <v>1</v>
      </c>
      <c r="E9248" s="160">
        <v>45503</v>
      </c>
      <c r="F9248" s="160">
        <v>45509</v>
      </c>
      <c r="G9248" s="160">
        <v>45585</v>
      </c>
      <c r="H9248" s="160">
        <v>45640</v>
      </c>
    </row>
    <row r="9249" spans="2:8">
      <c r="B9249" t="s">
        <v>895</v>
      </c>
      <c r="C9249" t="s">
        <v>12564</v>
      </c>
      <c r="D9249">
        <v>1</v>
      </c>
      <c r="E9249" s="160">
        <v>45503</v>
      </c>
      <c r="F9249" s="160">
        <v>45509</v>
      </c>
      <c r="G9249" s="160">
        <v>45567</v>
      </c>
      <c r="H9249" s="160">
        <v>45622</v>
      </c>
    </row>
    <row r="9250" spans="2:8">
      <c r="B9250" t="s">
        <v>1244</v>
      </c>
      <c r="C9250" t="s">
        <v>1245</v>
      </c>
      <c r="D9250">
        <v>1</v>
      </c>
      <c r="E9250" s="160">
        <v>45510</v>
      </c>
      <c r="F9250" s="160">
        <v>45523</v>
      </c>
      <c r="G9250" s="160">
        <v>45596</v>
      </c>
      <c r="H9250" s="160">
        <v>45707</v>
      </c>
    </row>
    <row r="9251" spans="2:8">
      <c r="B9251" t="s">
        <v>12565</v>
      </c>
      <c r="C9251" t="s">
        <v>12566</v>
      </c>
      <c r="D9251">
        <v>1</v>
      </c>
      <c r="E9251" s="160">
        <v>45510</v>
      </c>
      <c r="F9251" s="160">
        <v>45518</v>
      </c>
      <c r="G9251" s="160">
        <v>45595</v>
      </c>
      <c r="H9251" s="160">
        <v>45869</v>
      </c>
    </row>
    <row r="9252" spans="2:8">
      <c r="B9252" t="s">
        <v>3742</v>
      </c>
      <c r="C9252" t="s">
        <v>3743</v>
      </c>
      <c r="D9252">
        <v>1</v>
      </c>
      <c r="E9252" s="160">
        <v>45503</v>
      </c>
      <c r="F9252" s="160"/>
      <c r="G9252" s="160">
        <v>45658</v>
      </c>
    </row>
    <row r="9253" spans="2:8">
      <c r="B9253" t="s">
        <v>896</v>
      </c>
      <c r="C9253" t="s">
        <v>897</v>
      </c>
      <c r="D9253">
        <v>1</v>
      </c>
      <c r="E9253" s="160">
        <v>45503</v>
      </c>
      <c r="F9253" s="160">
        <v>45509</v>
      </c>
      <c r="G9253" s="160">
        <v>45585</v>
      </c>
      <c r="H9253" s="160">
        <v>45640</v>
      </c>
    </row>
    <row r="9254" spans="2:8">
      <c r="B9254" t="s">
        <v>1246</v>
      </c>
      <c r="C9254" t="s">
        <v>1247</v>
      </c>
      <c r="D9254">
        <v>1</v>
      </c>
      <c r="E9254" s="160">
        <v>45510</v>
      </c>
      <c r="F9254" s="160">
        <v>45523</v>
      </c>
      <c r="G9254" s="160">
        <v>45596</v>
      </c>
      <c r="H9254" s="160">
        <v>45707</v>
      </c>
    </row>
    <row r="9255" spans="2:8">
      <c r="B9255" t="s">
        <v>12567</v>
      </c>
      <c r="C9255" t="s">
        <v>12568</v>
      </c>
      <c r="D9255">
        <v>1</v>
      </c>
      <c r="E9255" s="160">
        <v>45503</v>
      </c>
      <c r="F9255" s="160">
        <v>45510</v>
      </c>
      <c r="G9255" s="160">
        <v>45595</v>
      </c>
      <c r="H9255" s="160">
        <v>45798</v>
      </c>
    </row>
    <row r="9256" spans="2:8">
      <c r="B9256" t="s">
        <v>12569</v>
      </c>
      <c r="C9256" t="s">
        <v>12570</v>
      </c>
      <c r="D9256">
        <v>1</v>
      </c>
      <c r="E9256" s="160">
        <v>45511</v>
      </c>
      <c r="F9256" s="160">
        <v>45519</v>
      </c>
      <c r="G9256" s="160">
        <v>45595</v>
      </c>
      <c r="H9256" s="160">
        <v>45869</v>
      </c>
    </row>
    <row r="9257" spans="2:8">
      <c r="B9257" t="s">
        <v>2947</v>
      </c>
      <c r="C9257" t="s">
        <v>2948</v>
      </c>
      <c r="D9257">
        <v>1</v>
      </c>
      <c r="E9257" s="160">
        <v>45503</v>
      </c>
      <c r="F9257" s="160"/>
      <c r="G9257" s="160">
        <v>45622</v>
      </c>
    </row>
    <row r="9258" spans="2:8">
      <c r="B9258" t="s">
        <v>947</v>
      </c>
      <c r="C9258" t="s">
        <v>948</v>
      </c>
      <c r="D9258">
        <v>1</v>
      </c>
      <c r="E9258" s="160">
        <v>45503</v>
      </c>
      <c r="F9258" s="160">
        <v>45516</v>
      </c>
      <c r="G9258" s="160">
        <v>45575</v>
      </c>
      <c r="H9258" s="160">
        <v>45686</v>
      </c>
    </row>
    <row r="9259" spans="2:8">
      <c r="B9259" t="s">
        <v>1239</v>
      </c>
      <c r="C9259" t="s">
        <v>12571</v>
      </c>
      <c r="D9259">
        <v>1</v>
      </c>
      <c r="E9259" s="160">
        <v>45503</v>
      </c>
      <c r="F9259" s="160">
        <v>45509</v>
      </c>
      <c r="G9259" s="160">
        <v>45560</v>
      </c>
      <c r="H9259" s="160">
        <v>45615</v>
      </c>
    </row>
    <row r="9260" spans="2:8">
      <c r="B9260" t="s">
        <v>908</v>
      </c>
      <c r="C9260" t="s">
        <v>909</v>
      </c>
      <c r="D9260">
        <v>1</v>
      </c>
      <c r="E9260" s="160">
        <v>45503</v>
      </c>
      <c r="F9260" s="160">
        <v>45509</v>
      </c>
      <c r="G9260" s="160">
        <v>45585</v>
      </c>
      <c r="H9260" s="160">
        <v>45640</v>
      </c>
    </row>
    <row r="9261" spans="2:8">
      <c r="B9261" t="s">
        <v>927</v>
      </c>
      <c r="C9261" t="s">
        <v>928</v>
      </c>
      <c r="D9261">
        <v>1</v>
      </c>
      <c r="E9261" s="160">
        <v>45517</v>
      </c>
      <c r="F9261" s="160">
        <v>45530</v>
      </c>
      <c r="G9261" s="160">
        <v>45586</v>
      </c>
      <c r="H9261" s="160">
        <v>45697</v>
      </c>
    </row>
    <row r="9262" spans="2:8">
      <c r="B9262" t="s">
        <v>1276</v>
      </c>
      <c r="C9262" t="s">
        <v>12572</v>
      </c>
      <c r="D9262">
        <v>1</v>
      </c>
      <c r="E9262" s="160">
        <v>45510</v>
      </c>
      <c r="F9262" s="160">
        <v>45523</v>
      </c>
      <c r="G9262" s="160">
        <v>45586</v>
      </c>
      <c r="H9262" s="160">
        <v>45697</v>
      </c>
    </row>
    <row r="9263" spans="2:8">
      <c r="B9263" t="s">
        <v>1277</v>
      </c>
      <c r="C9263" t="s">
        <v>1278</v>
      </c>
      <c r="D9263">
        <v>1</v>
      </c>
      <c r="E9263" s="160">
        <v>45510</v>
      </c>
      <c r="F9263" s="160">
        <v>45523</v>
      </c>
      <c r="G9263" s="160">
        <v>45596</v>
      </c>
      <c r="H9263" s="160">
        <v>45707</v>
      </c>
    </row>
    <row r="9264" spans="2:8">
      <c r="B9264" t="s">
        <v>3121</v>
      </c>
      <c r="C9264" t="s">
        <v>12573</v>
      </c>
      <c r="D9264">
        <v>1</v>
      </c>
      <c r="E9264" s="160">
        <v>45883</v>
      </c>
      <c r="F9264" s="160">
        <v>45887</v>
      </c>
    </row>
    <row r="9265" spans="2:8">
      <c r="B9265" t="s">
        <v>4166</v>
      </c>
      <c r="C9265" t="s">
        <v>12574</v>
      </c>
      <c r="D9265">
        <v>1</v>
      </c>
      <c r="E9265" s="160">
        <v>45883</v>
      </c>
      <c r="F9265" s="160">
        <v>45887</v>
      </c>
    </row>
    <row r="9266" spans="2:8">
      <c r="B9266" t="s">
        <v>4556</v>
      </c>
      <c r="C9266" t="s">
        <v>12575</v>
      </c>
      <c r="D9266">
        <v>1</v>
      </c>
      <c r="E9266" s="160">
        <v>45883</v>
      </c>
      <c r="F9266" s="160">
        <v>45887</v>
      </c>
    </row>
    <row r="9267" spans="2:8">
      <c r="B9267" t="s">
        <v>4261</v>
      </c>
      <c r="C9267" t="s">
        <v>12576</v>
      </c>
      <c r="D9267">
        <v>1</v>
      </c>
      <c r="E9267" s="160">
        <v>45883</v>
      </c>
      <c r="F9267" s="160">
        <v>45887</v>
      </c>
    </row>
    <row r="9268" spans="2:8">
      <c r="B9268" t="s">
        <v>4582</v>
      </c>
      <c r="C9268" t="s">
        <v>12577</v>
      </c>
      <c r="D9268">
        <v>1</v>
      </c>
      <c r="E9268" s="160">
        <v>45883</v>
      </c>
      <c r="F9268" s="160">
        <v>45887</v>
      </c>
    </row>
    <row r="9269" spans="2:8">
      <c r="B9269" t="s">
        <v>4583</v>
      </c>
      <c r="C9269" t="s">
        <v>12578</v>
      </c>
      <c r="D9269">
        <v>1</v>
      </c>
      <c r="E9269" s="160">
        <v>45883</v>
      </c>
      <c r="F9269" s="160">
        <v>45887</v>
      </c>
    </row>
    <row r="9270" spans="2:8">
      <c r="B9270" t="s">
        <v>1291</v>
      </c>
      <c r="C9270" t="s">
        <v>1292</v>
      </c>
      <c r="D9270">
        <v>1</v>
      </c>
      <c r="E9270" s="160">
        <v>45503</v>
      </c>
      <c r="F9270" s="160"/>
      <c r="G9270" s="160">
        <v>45622</v>
      </c>
    </row>
    <row r="9271" spans="2:8">
      <c r="B9271" t="s">
        <v>4656</v>
      </c>
      <c r="C9271" t="s">
        <v>4657</v>
      </c>
      <c r="D9271">
        <v>1</v>
      </c>
      <c r="E9271" s="160"/>
      <c r="F9271" s="160">
        <v>45711</v>
      </c>
    </row>
    <row r="9272" spans="2:8">
      <c r="B9272" t="s">
        <v>841</v>
      </c>
      <c r="C9272" t="s">
        <v>842</v>
      </c>
      <c r="D9272">
        <v>1</v>
      </c>
      <c r="E9272" s="160">
        <v>45503</v>
      </c>
      <c r="F9272" s="160">
        <v>45509</v>
      </c>
      <c r="G9272" s="160">
        <v>45551</v>
      </c>
      <c r="H9272" s="160">
        <v>45607</v>
      </c>
    </row>
    <row r="9273" spans="2:8">
      <c r="B9273" t="s">
        <v>925</v>
      </c>
      <c r="C9273" t="s">
        <v>926</v>
      </c>
      <c r="D9273">
        <v>1</v>
      </c>
      <c r="E9273" s="160">
        <v>45503</v>
      </c>
      <c r="F9273" s="160">
        <v>45516</v>
      </c>
      <c r="G9273" s="160">
        <v>45575</v>
      </c>
      <c r="H9273" s="160">
        <v>45686</v>
      </c>
    </row>
    <row r="9274" spans="2:8">
      <c r="B9274" t="s">
        <v>1102</v>
      </c>
      <c r="C9274" t="s">
        <v>1103</v>
      </c>
      <c r="D9274">
        <v>1</v>
      </c>
      <c r="E9274" s="160">
        <v>45503</v>
      </c>
      <c r="F9274" s="160">
        <v>45509</v>
      </c>
      <c r="G9274" s="160">
        <v>45551</v>
      </c>
      <c r="H9274" s="160">
        <v>45607</v>
      </c>
    </row>
    <row r="9275" spans="2:8">
      <c r="B9275" t="s">
        <v>910</v>
      </c>
      <c r="C9275" t="s">
        <v>12579</v>
      </c>
      <c r="D9275">
        <v>1</v>
      </c>
      <c r="E9275" s="160">
        <v>45503</v>
      </c>
      <c r="F9275" s="160">
        <v>45509</v>
      </c>
      <c r="G9275" s="160">
        <v>45560</v>
      </c>
      <c r="H9275" s="160">
        <v>45615</v>
      </c>
    </row>
    <row r="9276" spans="2:8">
      <c r="B9276" t="s">
        <v>1271</v>
      </c>
      <c r="C9276" t="s">
        <v>12580</v>
      </c>
      <c r="D9276">
        <v>1</v>
      </c>
      <c r="E9276" s="160">
        <v>45503</v>
      </c>
      <c r="F9276" s="160">
        <v>45509</v>
      </c>
      <c r="G9276" s="160">
        <v>45560</v>
      </c>
      <c r="H9276" s="160">
        <v>45615</v>
      </c>
    </row>
    <row r="9277" spans="2:8">
      <c r="B9277" t="s">
        <v>900</v>
      </c>
      <c r="C9277" t="s">
        <v>901</v>
      </c>
      <c r="D9277">
        <v>1</v>
      </c>
      <c r="E9277" s="160">
        <v>45503</v>
      </c>
      <c r="F9277" s="160">
        <v>45509</v>
      </c>
      <c r="G9277" s="160">
        <v>45585</v>
      </c>
      <c r="H9277" s="160">
        <v>45640</v>
      </c>
    </row>
    <row r="9278" spans="2:8">
      <c r="B9278" t="s">
        <v>883</v>
      </c>
      <c r="C9278" t="s">
        <v>884</v>
      </c>
      <c r="D9278">
        <v>1</v>
      </c>
      <c r="E9278" s="160">
        <v>45503</v>
      </c>
      <c r="F9278" s="160">
        <v>45509</v>
      </c>
      <c r="G9278" s="160">
        <v>45580</v>
      </c>
      <c r="H9278" s="160">
        <v>45635</v>
      </c>
    </row>
    <row r="9279" spans="2:8">
      <c r="B9279" t="s">
        <v>885</v>
      </c>
      <c r="C9279" t="s">
        <v>886</v>
      </c>
      <c r="D9279">
        <v>1</v>
      </c>
      <c r="E9279" s="160">
        <v>45503</v>
      </c>
      <c r="F9279" s="160">
        <v>45509</v>
      </c>
      <c r="G9279" s="160">
        <v>45580</v>
      </c>
      <c r="H9279" s="160">
        <v>45635</v>
      </c>
    </row>
    <row r="9280" spans="2:8">
      <c r="B9280" t="s">
        <v>859</v>
      </c>
      <c r="C9280" t="s">
        <v>860</v>
      </c>
      <c r="D9280">
        <v>1</v>
      </c>
      <c r="E9280" s="160">
        <v>45510</v>
      </c>
      <c r="F9280" s="160">
        <v>45523</v>
      </c>
      <c r="G9280" s="160">
        <v>45565</v>
      </c>
      <c r="H9280" s="160">
        <v>45676</v>
      </c>
    </row>
    <row r="9281" spans="2:8">
      <c r="B9281" t="s">
        <v>931</v>
      </c>
      <c r="C9281" t="s">
        <v>932</v>
      </c>
      <c r="D9281">
        <v>1</v>
      </c>
      <c r="E9281" s="160">
        <v>45517</v>
      </c>
      <c r="F9281" s="160">
        <v>45530</v>
      </c>
      <c r="G9281" s="160">
        <v>45586</v>
      </c>
      <c r="H9281" s="160">
        <v>45697</v>
      </c>
    </row>
    <row r="9282" spans="2:8">
      <c r="B9282" t="s">
        <v>1136</v>
      </c>
      <c r="C9282" t="s">
        <v>1137</v>
      </c>
      <c r="D9282">
        <v>1</v>
      </c>
      <c r="E9282" s="160">
        <v>45510</v>
      </c>
      <c r="F9282" s="160">
        <v>45523</v>
      </c>
      <c r="G9282" s="160">
        <v>45552</v>
      </c>
      <c r="H9282" s="160">
        <v>45664</v>
      </c>
    </row>
    <row r="9283" spans="2:8">
      <c r="B9283" t="s">
        <v>924</v>
      </c>
      <c r="C9283" t="s">
        <v>12581</v>
      </c>
      <c r="D9283">
        <v>1</v>
      </c>
      <c r="E9283" s="160">
        <v>45510</v>
      </c>
      <c r="F9283" s="160">
        <v>45523</v>
      </c>
      <c r="G9283" s="160">
        <v>45586</v>
      </c>
      <c r="H9283" s="160">
        <v>45697</v>
      </c>
    </row>
    <row r="9284" spans="2:8">
      <c r="B9284" t="s">
        <v>1321</v>
      </c>
      <c r="C9284" t="s">
        <v>12582</v>
      </c>
      <c r="D9284">
        <v>1</v>
      </c>
      <c r="E9284" s="160">
        <v>45510</v>
      </c>
      <c r="F9284" s="160">
        <v>45523</v>
      </c>
      <c r="G9284" s="160">
        <v>45586</v>
      </c>
      <c r="H9284" s="160">
        <v>45697</v>
      </c>
    </row>
    <row r="9285" spans="2:8">
      <c r="B9285" t="s">
        <v>1251</v>
      </c>
      <c r="C9285" t="s">
        <v>1252</v>
      </c>
      <c r="D9285">
        <v>1</v>
      </c>
      <c r="E9285" s="160">
        <v>45510</v>
      </c>
      <c r="F9285" s="160">
        <v>45523</v>
      </c>
      <c r="G9285" s="160">
        <v>45596</v>
      </c>
      <c r="H9285" s="160">
        <v>45707</v>
      </c>
    </row>
    <row r="9286" spans="2:8">
      <c r="B9286" t="s">
        <v>1231</v>
      </c>
      <c r="C9286" t="s">
        <v>1232</v>
      </c>
      <c r="D9286">
        <v>1</v>
      </c>
      <c r="E9286" s="160">
        <v>45510</v>
      </c>
      <c r="F9286" s="160">
        <v>45523</v>
      </c>
      <c r="G9286" s="160">
        <v>45590</v>
      </c>
      <c r="H9286" s="160">
        <v>45701</v>
      </c>
    </row>
    <row r="9287" spans="2:8">
      <c r="B9287" t="s">
        <v>1233</v>
      </c>
      <c r="C9287" t="s">
        <v>1234</v>
      </c>
      <c r="D9287">
        <v>1</v>
      </c>
      <c r="E9287" s="160">
        <v>45510</v>
      </c>
      <c r="F9287" s="160">
        <v>45523</v>
      </c>
      <c r="G9287" s="160">
        <v>45588</v>
      </c>
      <c r="H9287" s="160">
        <v>45699</v>
      </c>
    </row>
    <row r="9288" spans="2:8">
      <c r="B9288" t="s">
        <v>1864</v>
      </c>
      <c r="C9288" t="s">
        <v>1865</v>
      </c>
      <c r="D9288">
        <v>1</v>
      </c>
      <c r="E9288" s="160">
        <v>45503</v>
      </c>
      <c r="F9288" s="160"/>
      <c r="G9288" s="160">
        <v>45619</v>
      </c>
      <c r="H9288" s="160"/>
    </row>
    <row r="9289" spans="2:8">
      <c r="B9289" t="s">
        <v>937</v>
      </c>
      <c r="C9289" t="s">
        <v>938</v>
      </c>
      <c r="D9289">
        <v>1</v>
      </c>
      <c r="E9289" s="160">
        <v>45503</v>
      </c>
      <c r="F9289" s="160">
        <v>45516</v>
      </c>
      <c r="G9289" s="160">
        <v>45575</v>
      </c>
      <c r="H9289" s="160">
        <v>45686</v>
      </c>
    </row>
    <row r="9290" spans="2:8">
      <c r="B9290" t="s">
        <v>1132</v>
      </c>
      <c r="C9290" t="s">
        <v>1133</v>
      </c>
      <c r="D9290">
        <v>1</v>
      </c>
      <c r="E9290" s="160">
        <v>45503</v>
      </c>
      <c r="F9290" s="160">
        <v>45509</v>
      </c>
      <c r="G9290" s="160">
        <v>45551</v>
      </c>
      <c r="H9290" s="160">
        <v>45607</v>
      </c>
    </row>
    <row r="9291" spans="2:8">
      <c r="B9291" t="s">
        <v>1176</v>
      </c>
      <c r="C9291" t="s">
        <v>12583</v>
      </c>
      <c r="D9291">
        <v>1</v>
      </c>
      <c r="E9291" s="160">
        <v>45503</v>
      </c>
      <c r="F9291" s="160">
        <v>45509</v>
      </c>
      <c r="G9291" s="160">
        <v>45560</v>
      </c>
      <c r="H9291" s="160">
        <v>45615</v>
      </c>
    </row>
    <row r="9292" spans="2:8">
      <c r="B9292" t="s">
        <v>898</v>
      </c>
      <c r="C9292" t="s">
        <v>899</v>
      </c>
      <c r="D9292">
        <v>1</v>
      </c>
      <c r="E9292" s="160">
        <v>45503</v>
      </c>
      <c r="F9292" s="160">
        <v>45509</v>
      </c>
      <c r="G9292" s="160">
        <v>45585</v>
      </c>
      <c r="H9292" s="160">
        <v>45640</v>
      </c>
    </row>
    <row r="9293" spans="2:8">
      <c r="B9293" t="s">
        <v>929</v>
      </c>
      <c r="C9293" t="s">
        <v>930</v>
      </c>
      <c r="D9293">
        <v>1</v>
      </c>
      <c r="E9293" s="160">
        <v>45517</v>
      </c>
      <c r="F9293" s="160">
        <v>45530</v>
      </c>
      <c r="G9293" s="160">
        <v>45586</v>
      </c>
      <c r="H9293" s="160">
        <v>45697</v>
      </c>
    </row>
    <row r="9294" spans="2:8">
      <c r="B9294" t="s">
        <v>1185</v>
      </c>
      <c r="C9294" t="s">
        <v>1186</v>
      </c>
      <c r="D9294">
        <v>1</v>
      </c>
      <c r="E9294" s="160">
        <v>45510</v>
      </c>
      <c r="F9294" s="160">
        <v>45523</v>
      </c>
      <c r="G9294" s="160">
        <v>45552</v>
      </c>
      <c r="H9294" s="160">
        <v>45664</v>
      </c>
    </row>
    <row r="9295" spans="2:8">
      <c r="B9295" t="s">
        <v>1248</v>
      </c>
      <c r="C9295" t="s">
        <v>12584</v>
      </c>
      <c r="D9295">
        <v>1</v>
      </c>
      <c r="E9295" s="160">
        <v>45510</v>
      </c>
      <c r="F9295" s="160">
        <v>45523</v>
      </c>
      <c r="G9295" s="160">
        <v>45586</v>
      </c>
      <c r="H9295" s="160">
        <v>45697</v>
      </c>
    </row>
    <row r="9296" spans="2:8">
      <c r="B9296" t="s">
        <v>1249</v>
      </c>
      <c r="C9296" t="s">
        <v>1250</v>
      </c>
      <c r="D9296">
        <v>1</v>
      </c>
      <c r="E9296" s="160">
        <v>45510</v>
      </c>
      <c r="F9296" s="160">
        <v>45523</v>
      </c>
      <c r="G9296" s="160">
        <v>45596</v>
      </c>
      <c r="H9296" s="160">
        <v>45707</v>
      </c>
    </row>
    <row r="9297" spans="2:8">
      <c r="B9297" t="s">
        <v>4311</v>
      </c>
      <c r="C9297" t="s">
        <v>4312</v>
      </c>
      <c r="D9297">
        <v>1</v>
      </c>
      <c r="E9297" s="160">
        <v>45503</v>
      </c>
      <c r="F9297" s="160"/>
      <c r="G9297" s="160">
        <v>45673</v>
      </c>
      <c r="H9297" s="160"/>
    </row>
    <row r="9298" spans="2:8">
      <c r="B9298" t="s">
        <v>921</v>
      </c>
      <c r="C9298" t="s">
        <v>922</v>
      </c>
      <c r="D9298">
        <v>1</v>
      </c>
      <c r="E9298" s="160">
        <v>45503</v>
      </c>
      <c r="F9298" s="160">
        <v>45509</v>
      </c>
      <c r="G9298" s="160">
        <v>45585</v>
      </c>
      <c r="H9298" s="160">
        <v>45640</v>
      </c>
    </row>
    <row r="9299" spans="2:8">
      <c r="B9299" t="s">
        <v>876</v>
      </c>
      <c r="C9299" t="s">
        <v>877</v>
      </c>
      <c r="D9299">
        <v>1</v>
      </c>
      <c r="E9299" s="160">
        <v>45503</v>
      </c>
      <c r="F9299" s="160">
        <v>45509</v>
      </c>
      <c r="G9299" s="160">
        <v>45567</v>
      </c>
      <c r="H9299" s="160">
        <v>45622</v>
      </c>
    </row>
    <row r="9300" spans="2:8">
      <c r="B9300" t="s">
        <v>12585</v>
      </c>
      <c r="C9300" t="s">
        <v>12586</v>
      </c>
      <c r="D9300">
        <v>1</v>
      </c>
      <c r="E9300" s="160">
        <v>45503</v>
      </c>
      <c r="F9300" s="160">
        <v>45510</v>
      </c>
      <c r="G9300" s="160">
        <v>45575</v>
      </c>
      <c r="H9300" s="160">
        <v>45799</v>
      </c>
    </row>
    <row r="9301" spans="2:8">
      <c r="B9301" t="s">
        <v>1322</v>
      </c>
      <c r="C9301" t="s">
        <v>1323</v>
      </c>
      <c r="D9301">
        <v>1</v>
      </c>
      <c r="E9301" s="160">
        <v>45510</v>
      </c>
      <c r="F9301" s="160">
        <v>45523</v>
      </c>
      <c r="G9301" s="160">
        <v>45596</v>
      </c>
      <c r="H9301" s="160">
        <v>45707</v>
      </c>
    </row>
    <row r="9302" spans="2:8">
      <c r="B9302" t="s">
        <v>1187</v>
      </c>
      <c r="C9302" t="s">
        <v>1188</v>
      </c>
      <c r="D9302">
        <v>1</v>
      </c>
      <c r="E9302" s="160">
        <v>45510</v>
      </c>
      <c r="F9302" s="160">
        <v>45523</v>
      </c>
      <c r="G9302" s="160">
        <v>45589</v>
      </c>
      <c r="H9302" s="160">
        <v>45700</v>
      </c>
    </row>
    <row r="9303" spans="2:8">
      <c r="B9303" t="s">
        <v>12587</v>
      </c>
      <c r="C9303" t="s">
        <v>12588</v>
      </c>
      <c r="D9303">
        <v>1</v>
      </c>
      <c r="E9303" s="160">
        <v>45511</v>
      </c>
      <c r="F9303" s="160">
        <v>45519</v>
      </c>
      <c r="G9303" s="160">
        <v>45575</v>
      </c>
      <c r="H9303" s="160">
        <v>45869</v>
      </c>
    </row>
    <row r="9304" spans="2:8">
      <c r="B9304" t="s">
        <v>12589</v>
      </c>
      <c r="C9304" t="s">
        <v>4119</v>
      </c>
      <c r="D9304">
        <v>1</v>
      </c>
      <c r="E9304" s="160">
        <v>45503</v>
      </c>
      <c r="F9304" s="160"/>
      <c r="G9304" s="160">
        <v>45619</v>
      </c>
      <c r="H9304" s="160"/>
    </row>
    <row r="9305" spans="2:8">
      <c r="B9305" t="s">
        <v>12590</v>
      </c>
      <c r="C9305" t="s">
        <v>12591</v>
      </c>
      <c r="D9305">
        <v>1</v>
      </c>
      <c r="E9305" s="160">
        <v>45511</v>
      </c>
      <c r="F9305" s="160">
        <v>45519</v>
      </c>
      <c r="G9305" s="160">
        <v>45597</v>
      </c>
      <c r="H9305" s="160">
        <v>45854</v>
      </c>
    </row>
    <row r="9306" spans="2:8">
      <c r="B9306" t="s">
        <v>12592</v>
      </c>
      <c r="C9306" t="s">
        <v>12593</v>
      </c>
      <c r="D9306">
        <v>1</v>
      </c>
      <c r="E9306" s="160">
        <v>45503</v>
      </c>
      <c r="F9306" s="160">
        <v>45510</v>
      </c>
      <c r="G9306" s="160">
        <v>45597</v>
      </c>
      <c r="H9306" s="160">
        <v>45811</v>
      </c>
    </row>
    <row r="9307" spans="2:8">
      <c r="B9307" t="s">
        <v>12594</v>
      </c>
      <c r="C9307" t="s">
        <v>2488</v>
      </c>
      <c r="D9307">
        <v>1</v>
      </c>
      <c r="E9307" s="160">
        <v>45503</v>
      </c>
      <c r="F9307" s="160"/>
      <c r="G9307" s="160">
        <v>45619</v>
      </c>
      <c r="H9307" s="160"/>
    </row>
    <row r="9308" spans="2:8">
      <c r="B9308" t="s">
        <v>12595</v>
      </c>
      <c r="C9308" t="s">
        <v>12596</v>
      </c>
      <c r="D9308">
        <v>1</v>
      </c>
      <c r="E9308" s="160">
        <v>45503</v>
      </c>
      <c r="F9308" s="160">
        <v>45510</v>
      </c>
      <c r="G9308" s="160">
        <v>45597</v>
      </c>
      <c r="H9308" s="160">
        <v>45811</v>
      </c>
    </row>
    <row r="9309" spans="2:8">
      <c r="B9309" t="s">
        <v>12597</v>
      </c>
      <c r="C9309" t="s">
        <v>12598</v>
      </c>
      <c r="D9309">
        <v>1</v>
      </c>
      <c r="E9309" s="160">
        <v>45511</v>
      </c>
      <c r="F9309" s="160">
        <v>45519</v>
      </c>
      <c r="G9309" s="160">
        <v>45597</v>
      </c>
      <c r="H9309" s="160">
        <v>45854</v>
      </c>
    </row>
    <row r="9310" spans="2:8">
      <c r="B9310" t="s">
        <v>2927</v>
      </c>
      <c r="C9310" t="s">
        <v>2928</v>
      </c>
      <c r="D9310">
        <v>1</v>
      </c>
      <c r="E9310" s="160">
        <v>45503</v>
      </c>
      <c r="F9310" s="160"/>
      <c r="G9310" s="160">
        <v>45619</v>
      </c>
      <c r="H9310" s="160"/>
    </row>
    <row r="9311" spans="2:8">
      <c r="B9311" t="s">
        <v>853</v>
      </c>
      <c r="C9311" t="s">
        <v>854</v>
      </c>
      <c r="D9311">
        <v>1</v>
      </c>
      <c r="E9311" s="160">
        <v>45503</v>
      </c>
      <c r="F9311" s="160">
        <v>45509</v>
      </c>
      <c r="G9311" s="160">
        <v>45567</v>
      </c>
      <c r="H9311" s="160">
        <v>45622</v>
      </c>
    </row>
    <row r="9312" spans="2:8">
      <c r="B9312" t="s">
        <v>12599</v>
      </c>
      <c r="C9312" t="s">
        <v>12600</v>
      </c>
      <c r="D9312">
        <v>1</v>
      </c>
      <c r="E9312" s="160">
        <v>45503</v>
      </c>
      <c r="F9312" s="160">
        <v>45510</v>
      </c>
      <c r="G9312" s="160">
        <v>45575</v>
      </c>
      <c r="H9312" s="160">
        <v>45799</v>
      </c>
    </row>
    <row r="9313" spans="2:8">
      <c r="B9313" t="s">
        <v>1138</v>
      </c>
      <c r="C9313" t="s">
        <v>1139</v>
      </c>
      <c r="D9313">
        <v>1</v>
      </c>
      <c r="E9313" s="160">
        <v>45510</v>
      </c>
      <c r="F9313" s="160">
        <v>45523</v>
      </c>
      <c r="G9313" s="160">
        <v>45589</v>
      </c>
      <c r="H9313" s="160">
        <v>45700</v>
      </c>
    </row>
    <row r="9314" spans="2:8">
      <c r="B9314" t="s">
        <v>12601</v>
      </c>
      <c r="C9314" t="s">
        <v>12602</v>
      </c>
      <c r="D9314">
        <v>1</v>
      </c>
      <c r="E9314" s="160">
        <v>45511</v>
      </c>
      <c r="F9314" s="160">
        <v>45519</v>
      </c>
      <c r="G9314" s="160">
        <v>45575</v>
      </c>
      <c r="H9314" s="160">
        <v>45869</v>
      </c>
    </row>
    <row r="9315" spans="2:8">
      <c r="B9315" t="s">
        <v>3495</v>
      </c>
      <c r="C9315" t="s">
        <v>3496</v>
      </c>
      <c r="D9315">
        <v>1</v>
      </c>
      <c r="E9315" s="160">
        <v>45503</v>
      </c>
      <c r="F9315" s="160"/>
      <c r="G9315" s="160">
        <v>45740</v>
      </c>
    </row>
    <row r="9316" spans="2:8">
      <c r="B9316" t="s">
        <v>4142</v>
      </c>
      <c r="C9316" t="s">
        <v>4143</v>
      </c>
      <c r="D9316">
        <v>1</v>
      </c>
      <c r="E9316" s="160">
        <v>45503</v>
      </c>
      <c r="F9316" s="160"/>
      <c r="G9316" s="160">
        <v>45740</v>
      </c>
    </row>
    <row r="9317" spans="2:8">
      <c r="E9317" s="160"/>
      <c r="F9317" s="160"/>
      <c r="G9317" s="160"/>
      <c r="H9317" s="160"/>
    </row>
    <row r="9318" spans="2:8">
      <c r="E9318" s="160"/>
      <c r="F9318" s="160"/>
      <c r="G9318" s="160"/>
      <c r="H9318" s="160"/>
    </row>
    <row r="9319" spans="2:8">
      <c r="E9319" s="160"/>
      <c r="F9319" s="160"/>
      <c r="G9319" s="160"/>
      <c r="H9319" s="160"/>
    </row>
    <row r="9320" spans="2:8">
      <c r="E9320" s="160"/>
      <c r="F9320" s="160"/>
      <c r="G9320" s="160"/>
      <c r="H9320" s="160"/>
    </row>
    <row r="9321" spans="2:8">
      <c r="E9321" s="160"/>
      <c r="F9321" s="160"/>
      <c r="G9321" s="160"/>
      <c r="H9321" s="160"/>
    </row>
    <row r="9322" spans="2:8">
      <c r="E9322" s="160"/>
      <c r="F9322" s="160"/>
      <c r="G9322" s="160"/>
      <c r="H9322" s="160"/>
    </row>
    <row r="9323" spans="2:8">
      <c r="E9323" s="160"/>
      <c r="F9323" s="160"/>
      <c r="G9323" s="160"/>
      <c r="H9323" s="160"/>
    </row>
    <row r="9324" spans="2:8">
      <c r="E9324" s="160"/>
      <c r="F9324" s="160"/>
      <c r="G9324" s="160"/>
      <c r="H9324" s="160"/>
    </row>
    <row r="9325" spans="2:8">
      <c r="E9325" s="160"/>
      <c r="F9325" s="160"/>
      <c r="G9325" s="160"/>
      <c r="H9325" s="160"/>
    </row>
    <row r="9326" spans="2:8">
      <c r="E9326" s="160"/>
      <c r="F9326" s="160"/>
      <c r="G9326" s="160"/>
      <c r="H9326" s="160"/>
    </row>
    <row r="9327" spans="2:8">
      <c r="E9327" s="160"/>
      <c r="F9327" s="160"/>
      <c r="G9327" s="160"/>
      <c r="H9327" s="160"/>
    </row>
    <row r="9328" spans="2:8">
      <c r="E9328" s="160"/>
      <c r="F9328" s="160"/>
      <c r="G9328" s="160"/>
      <c r="H9328" s="160"/>
    </row>
    <row r="9329" spans="5:8">
      <c r="E9329" s="160"/>
      <c r="F9329" s="160"/>
      <c r="G9329" s="160"/>
      <c r="H9329" s="160"/>
    </row>
    <row r="9330" spans="5:8">
      <c r="E9330" s="160"/>
      <c r="F9330" s="160"/>
      <c r="G9330" s="160"/>
      <c r="H9330" s="160"/>
    </row>
    <row r="9331" spans="5:8">
      <c r="E9331" s="160"/>
      <c r="F9331" s="160"/>
    </row>
    <row r="9332" spans="5:8">
      <c r="E9332" s="160"/>
      <c r="F9332" s="160"/>
      <c r="G9332" s="160"/>
      <c r="H9332" s="160"/>
    </row>
    <row r="9333" spans="5:8">
      <c r="E9333" s="160"/>
      <c r="F9333" s="160"/>
      <c r="G9333" s="160"/>
      <c r="H9333" s="160"/>
    </row>
    <row r="9334" spans="5:8">
      <c r="E9334" s="160"/>
      <c r="F9334" s="160"/>
      <c r="G9334" s="160"/>
      <c r="H9334" s="160"/>
    </row>
    <row r="9335" spans="5:8">
      <c r="E9335" s="160"/>
      <c r="F9335" s="160"/>
      <c r="G9335" s="160"/>
      <c r="H9335" s="160"/>
    </row>
    <row r="9336" spans="5:8">
      <c r="E9336" s="160"/>
      <c r="F9336" s="160"/>
    </row>
    <row r="9337" spans="5:8">
      <c r="E9337" s="160"/>
      <c r="F9337" s="160"/>
    </row>
    <row r="9338" spans="5:8">
      <c r="E9338" s="160"/>
      <c r="F9338" s="160"/>
    </row>
    <row r="9339" spans="5:8">
      <c r="E9339" s="160"/>
      <c r="F9339" s="160"/>
    </row>
    <row r="9340" spans="5:8">
      <c r="E9340" s="160"/>
      <c r="F9340" s="160"/>
    </row>
    <row r="9341" spans="5:8">
      <c r="E9341" s="160"/>
      <c r="F9341" s="160"/>
    </row>
    <row r="9342" spans="5:8">
      <c r="E9342" s="160"/>
      <c r="F9342" s="160"/>
    </row>
    <row r="9343" spans="5:8">
      <c r="E9343" s="160"/>
      <c r="F9343" s="160"/>
    </row>
    <row r="9344" spans="5:8">
      <c r="E9344" s="160"/>
      <c r="F9344" s="160"/>
    </row>
    <row r="9345" spans="5:8">
      <c r="E9345" s="160"/>
      <c r="F9345" s="160"/>
    </row>
    <row r="9346" spans="5:8">
      <c r="E9346" s="160"/>
      <c r="F9346" s="160"/>
    </row>
    <row r="9347" spans="5:8">
      <c r="E9347" s="160"/>
      <c r="F9347" s="160"/>
    </row>
    <row r="9348" spans="5:8">
      <c r="E9348" s="160"/>
      <c r="F9348" s="160"/>
    </row>
    <row r="9349" spans="5:8">
      <c r="E9349" s="160"/>
      <c r="F9349" s="160"/>
    </row>
    <row r="9350" spans="5:8">
      <c r="E9350" s="160"/>
      <c r="F9350" s="160"/>
    </row>
    <row r="9351" spans="5:8">
      <c r="E9351" s="160"/>
      <c r="F9351" s="160"/>
    </row>
    <row r="9352" spans="5:8">
      <c r="E9352" s="160"/>
      <c r="F9352" s="160"/>
    </row>
    <row r="9353" spans="5:8">
      <c r="E9353" s="160"/>
      <c r="F9353" s="160"/>
    </row>
    <row r="9354" spans="5:8">
      <c r="E9354" s="160"/>
      <c r="F9354" s="160"/>
      <c r="G9354" s="160"/>
      <c r="H9354" s="160"/>
    </row>
    <row r="9355" spans="5:8">
      <c r="E9355" s="160"/>
      <c r="F9355" s="160"/>
      <c r="G9355" s="160"/>
      <c r="H9355" s="160"/>
    </row>
    <row r="9356" spans="5:8">
      <c r="E9356" s="160"/>
      <c r="F9356" s="160"/>
      <c r="G9356" s="160"/>
      <c r="H9356" s="160"/>
    </row>
    <row r="9357" spans="5:8">
      <c r="E9357" s="160"/>
      <c r="F9357" s="160"/>
      <c r="G9357" s="160"/>
      <c r="H9357" s="160"/>
    </row>
    <row r="9358" spans="5:8">
      <c r="E9358" s="160"/>
      <c r="F9358" s="160"/>
      <c r="G9358" s="160"/>
      <c r="H9358" s="160"/>
    </row>
    <row r="9359" spans="5:8">
      <c r="E9359" s="160"/>
      <c r="F9359" s="160"/>
    </row>
    <row r="9360" spans="5:8">
      <c r="E9360" s="160"/>
      <c r="F9360" s="160"/>
    </row>
    <row r="9361" spans="5:8">
      <c r="E9361" s="160"/>
      <c r="F9361" s="160"/>
    </row>
    <row r="9362" spans="5:8">
      <c r="E9362" s="160"/>
      <c r="F9362" s="160"/>
    </row>
    <row r="9363" spans="5:8">
      <c r="E9363" s="160"/>
      <c r="F9363" s="160"/>
    </row>
    <row r="9364" spans="5:8">
      <c r="E9364" s="160"/>
      <c r="F9364" s="160"/>
      <c r="G9364" s="160"/>
      <c r="H9364" s="160"/>
    </row>
    <row r="9365" spans="5:8">
      <c r="E9365" s="160"/>
      <c r="F9365" s="160"/>
      <c r="G9365" s="160"/>
      <c r="H9365" s="160"/>
    </row>
    <row r="9366" spans="5:8">
      <c r="E9366" s="160"/>
      <c r="F9366" s="160"/>
      <c r="G9366" s="160"/>
      <c r="H9366" s="160"/>
    </row>
    <row r="9367" spans="5:8">
      <c r="E9367" s="160"/>
      <c r="F9367" s="160"/>
      <c r="G9367" s="160"/>
      <c r="H9367" s="160"/>
    </row>
    <row r="9368" spans="5:8">
      <c r="E9368" s="160"/>
      <c r="F9368" s="160"/>
      <c r="G9368" s="160"/>
      <c r="H9368" s="160"/>
    </row>
    <row r="9369" spans="5:8">
      <c r="E9369" s="160"/>
      <c r="F9369" s="160"/>
      <c r="G9369" s="160"/>
      <c r="H9369" s="160"/>
    </row>
    <row r="9370" spans="5:8">
      <c r="E9370" s="160"/>
      <c r="F9370" s="160"/>
      <c r="G9370" s="160"/>
      <c r="H9370" s="160"/>
    </row>
    <row r="9371" spans="5:8">
      <c r="E9371" s="160"/>
      <c r="F9371" s="160"/>
      <c r="G9371" s="160"/>
      <c r="H9371" s="160"/>
    </row>
    <row r="9372" spans="5:8">
      <c r="E9372" s="160"/>
      <c r="F9372" s="160"/>
      <c r="G9372" s="160"/>
      <c r="H9372" s="160"/>
    </row>
    <row r="9373" spans="5:8">
      <c r="E9373" s="160"/>
      <c r="F9373" s="160"/>
      <c r="G9373" s="160"/>
      <c r="H9373" s="160"/>
    </row>
    <row r="9374" spans="5:8">
      <c r="E9374" s="160"/>
      <c r="F9374" s="160"/>
      <c r="G9374" s="160"/>
      <c r="H9374" s="160"/>
    </row>
    <row r="9375" spans="5:8">
      <c r="E9375" s="160"/>
      <c r="F9375" s="160"/>
      <c r="G9375" s="160"/>
      <c r="H9375" s="160"/>
    </row>
    <row r="9376" spans="5:8">
      <c r="E9376" s="160"/>
      <c r="F9376" s="160"/>
      <c r="G9376" s="160"/>
      <c r="H9376" s="160"/>
    </row>
    <row r="9377" spans="5:8">
      <c r="E9377" s="160"/>
      <c r="F9377" s="160"/>
      <c r="G9377" s="160"/>
      <c r="H9377" s="160"/>
    </row>
    <row r="9378" spans="5:8">
      <c r="E9378" s="160"/>
      <c r="F9378" s="160"/>
      <c r="G9378" s="160"/>
      <c r="H9378" s="160"/>
    </row>
    <row r="9379" spans="5:8">
      <c r="E9379" s="160"/>
      <c r="F9379" s="160"/>
      <c r="G9379" s="160"/>
      <c r="H9379" s="160"/>
    </row>
    <row r="9380" spans="5:8">
      <c r="E9380" s="160"/>
      <c r="F9380" s="160"/>
      <c r="G9380" s="160"/>
      <c r="H9380" s="160"/>
    </row>
    <row r="9381" spans="5:8">
      <c r="E9381" s="160"/>
      <c r="F9381" s="160"/>
      <c r="G9381" s="160"/>
      <c r="H9381" s="160"/>
    </row>
    <row r="9382" spans="5:8">
      <c r="E9382" s="160"/>
      <c r="F9382" s="160"/>
      <c r="G9382" s="160"/>
      <c r="H9382" s="160"/>
    </row>
    <row r="9383" spans="5:8">
      <c r="E9383" s="160"/>
      <c r="F9383" s="160"/>
      <c r="G9383" s="160"/>
      <c r="H9383" s="160"/>
    </row>
    <row r="9384" spans="5:8">
      <c r="E9384" s="160"/>
      <c r="F9384" s="160"/>
    </row>
    <row r="9385" spans="5:8">
      <c r="E9385" s="160"/>
      <c r="F9385" s="160"/>
    </row>
    <row r="9386" spans="5:8">
      <c r="E9386" s="160"/>
      <c r="F9386" s="160"/>
    </row>
    <row r="9387" spans="5:8">
      <c r="E9387" s="160"/>
      <c r="F9387" s="160"/>
    </row>
    <row r="9388" spans="5:8">
      <c r="E9388" s="160"/>
      <c r="F9388" s="160"/>
    </row>
    <row r="9389" spans="5:8">
      <c r="E9389" s="160"/>
      <c r="F9389" s="160"/>
      <c r="G9389" s="160"/>
      <c r="H9389" s="160"/>
    </row>
    <row r="9390" spans="5:8">
      <c r="E9390" s="160"/>
      <c r="F9390" s="160"/>
    </row>
    <row r="9391" spans="5:8">
      <c r="E9391" s="160"/>
      <c r="F9391" s="160"/>
      <c r="G9391" s="160"/>
      <c r="H9391" s="160"/>
    </row>
    <row r="9392" spans="5:8">
      <c r="E9392" s="160"/>
      <c r="F9392" s="160"/>
    </row>
    <row r="9393" spans="5:8">
      <c r="E9393" s="160"/>
      <c r="F9393" s="160"/>
    </row>
    <row r="9394" spans="5:8">
      <c r="E9394" s="160"/>
      <c r="F9394" s="160"/>
    </row>
    <row r="9395" spans="5:8">
      <c r="E9395" s="160"/>
      <c r="F9395" s="160"/>
    </row>
    <row r="9396" spans="5:8">
      <c r="E9396" s="160"/>
      <c r="F9396" s="160"/>
    </row>
    <row r="9397" spans="5:8">
      <c r="E9397" s="160"/>
      <c r="F9397" s="160"/>
    </row>
    <row r="9398" spans="5:8">
      <c r="E9398" s="160"/>
      <c r="F9398" s="160"/>
    </row>
    <row r="9399" spans="5:8">
      <c r="E9399" s="160"/>
      <c r="F9399" s="160"/>
      <c r="G9399" s="160"/>
      <c r="H9399" s="160"/>
    </row>
    <row r="9400" spans="5:8">
      <c r="E9400" s="160"/>
      <c r="F9400" s="160"/>
    </row>
    <row r="9401" spans="5:8">
      <c r="E9401" s="160"/>
      <c r="F9401" s="160"/>
      <c r="G9401" s="160"/>
      <c r="H9401" s="160"/>
    </row>
    <row r="9402" spans="5:8">
      <c r="E9402" s="160"/>
      <c r="F9402" s="160"/>
    </row>
    <row r="9403" spans="5:8">
      <c r="E9403" s="160"/>
      <c r="F9403" s="160"/>
      <c r="G9403" s="160"/>
      <c r="H9403" s="160"/>
    </row>
    <row r="9404" spans="5:8">
      <c r="E9404" s="160"/>
      <c r="F9404" s="160"/>
    </row>
    <row r="9405" spans="5:8">
      <c r="E9405" s="160"/>
      <c r="F9405" s="160"/>
      <c r="G9405" s="160"/>
      <c r="H9405" s="160"/>
    </row>
    <row r="9406" spans="5:8">
      <c r="E9406" s="160"/>
      <c r="F9406" s="160"/>
    </row>
    <row r="9407" spans="5:8">
      <c r="E9407" s="160"/>
      <c r="F9407" s="160"/>
      <c r="G9407" s="160"/>
      <c r="H9407" s="160"/>
    </row>
    <row r="9408" spans="5:8">
      <c r="E9408" s="160"/>
      <c r="F9408" s="160"/>
    </row>
    <row r="9409" spans="5:8">
      <c r="E9409" s="160"/>
      <c r="F9409" s="160"/>
    </row>
    <row r="9410" spans="5:8">
      <c r="E9410" s="160"/>
      <c r="F9410" s="160"/>
    </row>
    <row r="9411" spans="5:8">
      <c r="E9411" s="160"/>
      <c r="F9411" s="160"/>
    </row>
    <row r="9412" spans="5:8">
      <c r="E9412" s="160"/>
      <c r="F9412" s="160"/>
    </row>
    <row r="9413" spans="5:8">
      <c r="E9413" s="160"/>
      <c r="F9413" s="160"/>
    </row>
    <row r="9414" spans="5:8">
      <c r="E9414" s="160"/>
      <c r="F9414" s="160"/>
    </row>
    <row r="9415" spans="5:8">
      <c r="E9415" s="160"/>
      <c r="F9415" s="160"/>
    </row>
    <row r="9416" spans="5:8">
      <c r="E9416" s="160"/>
      <c r="F9416" s="160"/>
    </row>
    <row r="9417" spans="5:8">
      <c r="E9417" s="160"/>
      <c r="F9417" s="160"/>
    </row>
    <row r="9418" spans="5:8">
      <c r="E9418" s="160"/>
      <c r="F9418" s="160"/>
    </row>
    <row r="9419" spans="5:8">
      <c r="E9419" s="160"/>
      <c r="F9419" s="160"/>
    </row>
    <row r="9420" spans="5:8">
      <c r="E9420" s="160"/>
      <c r="F9420" s="160"/>
    </row>
    <row r="9421" spans="5:8">
      <c r="E9421" s="160"/>
      <c r="F9421" s="160"/>
      <c r="G9421" s="160"/>
      <c r="H9421" s="160"/>
    </row>
    <row r="9422" spans="5:8">
      <c r="E9422" s="160"/>
      <c r="F9422" s="160"/>
    </row>
    <row r="9423" spans="5:8">
      <c r="E9423" s="160"/>
      <c r="F9423" s="160"/>
      <c r="G9423" s="160"/>
      <c r="H9423" s="160"/>
    </row>
    <row r="9424" spans="5:8">
      <c r="E9424" s="160"/>
      <c r="F9424" s="160"/>
    </row>
    <row r="9425" spans="5:8">
      <c r="E9425" s="160"/>
      <c r="F9425" s="160"/>
      <c r="G9425" s="160"/>
      <c r="H9425" s="160"/>
    </row>
    <row r="9426" spans="5:8">
      <c r="E9426" s="160"/>
      <c r="F9426" s="160"/>
    </row>
    <row r="9427" spans="5:8">
      <c r="E9427" s="160"/>
      <c r="F9427" s="160"/>
      <c r="G9427" s="160"/>
      <c r="H9427" s="160"/>
    </row>
    <row r="9428" spans="5:8">
      <c r="E9428" s="160"/>
      <c r="F9428" s="160"/>
    </row>
    <row r="9429" spans="5:8">
      <c r="E9429" s="160"/>
      <c r="F9429" s="160"/>
      <c r="G9429" s="160"/>
      <c r="H9429" s="160"/>
    </row>
    <row r="9430" spans="5:8">
      <c r="E9430" s="160"/>
      <c r="F9430" s="160"/>
    </row>
    <row r="9431" spans="5:8">
      <c r="E9431" s="160"/>
      <c r="F9431" s="160"/>
    </row>
    <row r="9432" spans="5:8">
      <c r="E9432" s="160"/>
      <c r="F9432" s="160"/>
    </row>
    <row r="9433" spans="5:8">
      <c r="E9433" s="160"/>
      <c r="F9433" s="160"/>
    </row>
    <row r="9434" spans="5:8">
      <c r="E9434" s="160"/>
      <c r="F9434" s="160"/>
    </row>
    <row r="9435" spans="5:8">
      <c r="E9435" s="160"/>
      <c r="F9435" s="160"/>
    </row>
    <row r="9436" spans="5:8">
      <c r="E9436" s="160"/>
      <c r="F9436" s="160"/>
    </row>
    <row r="9437" spans="5:8">
      <c r="E9437" s="160"/>
      <c r="F9437" s="160"/>
    </row>
    <row r="9438" spans="5:8">
      <c r="E9438" s="160"/>
      <c r="F9438" s="160"/>
    </row>
    <row r="9439" spans="5:8">
      <c r="E9439" s="160"/>
      <c r="F9439" s="160"/>
    </row>
    <row r="9440" spans="5:8">
      <c r="E9440" s="160"/>
      <c r="F9440" s="160"/>
      <c r="G9440" s="160"/>
      <c r="H9440" s="160"/>
    </row>
    <row r="9441" spans="5:8">
      <c r="E9441" s="160"/>
      <c r="F9441" s="160"/>
      <c r="G9441" s="160"/>
      <c r="H9441" s="160"/>
    </row>
    <row r="9442" spans="5:8">
      <c r="E9442" s="160"/>
      <c r="F9442" s="160"/>
    </row>
    <row r="9443" spans="5:8">
      <c r="E9443" s="160"/>
      <c r="F9443" s="160"/>
    </row>
    <row r="9444" spans="5:8">
      <c r="E9444" s="160"/>
      <c r="F9444" s="160"/>
    </row>
    <row r="9445" spans="5:8">
      <c r="E9445" s="160"/>
      <c r="F9445" s="160"/>
    </row>
    <row r="9446" spans="5:8">
      <c r="E9446" s="160"/>
      <c r="F9446" s="160"/>
    </row>
    <row r="9447" spans="5:8">
      <c r="E9447" s="160"/>
      <c r="F9447" s="160"/>
    </row>
    <row r="9448" spans="5:8">
      <c r="E9448" s="160"/>
      <c r="F9448" s="160"/>
    </row>
    <row r="9449" spans="5:8">
      <c r="E9449" s="160"/>
      <c r="F9449" s="160"/>
    </row>
    <row r="9450" spans="5:8">
      <c r="E9450" s="160"/>
      <c r="F9450" s="160"/>
    </row>
    <row r="9451" spans="5:8">
      <c r="E9451" s="160"/>
      <c r="F9451" s="160"/>
    </row>
    <row r="9452" spans="5:8">
      <c r="E9452" s="160"/>
      <c r="F9452" s="160"/>
    </row>
    <row r="9453" spans="5:8">
      <c r="E9453" s="160"/>
      <c r="F9453" s="160"/>
    </row>
    <row r="9454" spans="5:8">
      <c r="E9454" s="160"/>
      <c r="F9454" s="160"/>
    </row>
    <row r="9455" spans="5:8">
      <c r="E9455" s="160"/>
      <c r="F9455" s="160"/>
    </row>
    <row r="9456" spans="5:8">
      <c r="E9456" s="160"/>
      <c r="F9456" s="160"/>
    </row>
    <row r="9457" spans="5:8">
      <c r="E9457" s="160"/>
      <c r="F9457" s="160"/>
    </row>
    <row r="9458" spans="5:8">
      <c r="E9458" s="160"/>
      <c r="F9458" s="160"/>
    </row>
    <row r="9459" spans="5:8">
      <c r="E9459" s="160"/>
      <c r="F9459" s="160"/>
    </row>
    <row r="9460" spans="5:8">
      <c r="E9460" s="160"/>
      <c r="F9460" s="160"/>
    </row>
    <row r="9461" spans="5:8">
      <c r="E9461" s="160"/>
      <c r="F9461" s="160"/>
    </row>
    <row r="9462" spans="5:8">
      <c r="E9462" s="160"/>
      <c r="F9462" s="160"/>
    </row>
    <row r="9463" spans="5:8">
      <c r="E9463" s="160"/>
      <c r="F9463" s="160"/>
    </row>
    <row r="9464" spans="5:8">
      <c r="E9464" s="160"/>
      <c r="F9464" s="160"/>
    </row>
    <row r="9465" spans="5:8">
      <c r="E9465" s="160"/>
      <c r="F9465" s="160"/>
    </row>
    <row r="9466" spans="5:8">
      <c r="E9466" s="160"/>
      <c r="F9466" s="160"/>
    </row>
    <row r="9467" spans="5:8">
      <c r="E9467" s="160"/>
      <c r="F9467" s="160"/>
    </row>
    <row r="9468" spans="5:8">
      <c r="E9468" s="160"/>
      <c r="F9468" s="160"/>
    </row>
    <row r="9469" spans="5:8">
      <c r="E9469" s="160"/>
      <c r="F9469" s="160"/>
    </row>
    <row r="9470" spans="5:8">
      <c r="E9470" s="160"/>
      <c r="F9470" s="160"/>
    </row>
    <row r="9471" spans="5:8">
      <c r="E9471" s="160"/>
      <c r="F9471" s="160"/>
      <c r="G9471" s="160"/>
      <c r="H9471" s="160"/>
    </row>
    <row r="9472" spans="5:8">
      <c r="E9472" s="160"/>
      <c r="F9472" s="160"/>
      <c r="G9472" s="160"/>
      <c r="H9472" s="160"/>
    </row>
    <row r="9473" spans="5:8">
      <c r="E9473" s="160"/>
      <c r="F9473" s="160"/>
      <c r="G9473" s="160"/>
      <c r="H9473" s="160"/>
    </row>
    <row r="9474" spans="5:8">
      <c r="E9474" s="160"/>
      <c r="F9474" s="160"/>
    </row>
    <row r="9475" spans="5:8">
      <c r="E9475" s="160"/>
      <c r="F9475" s="160"/>
    </row>
    <row r="9476" spans="5:8">
      <c r="E9476" s="160"/>
      <c r="F9476" s="160"/>
    </row>
    <row r="9477" spans="5:8">
      <c r="E9477" s="160"/>
      <c r="F9477" s="160"/>
    </row>
    <row r="9478" spans="5:8">
      <c r="E9478" s="160"/>
      <c r="F9478" s="160"/>
    </row>
    <row r="9479" spans="5:8">
      <c r="E9479" s="160"/>
      <c r="F9479" s="160"/>
    </row>
    <row r="9480" spans="5:8">
      <c r="E9480" s="160"/>
      <c r="F9480" s="160"/>
    </row>
    <row r="9481" spans="5:8">
      <c r="E9481" s="160"/>
      <c r="F9481" s="160"/>
    </row>
    <row r="9482" spans="5:8">
      <c r="E9482" s="160"/>
      <c r="F9482" s="160"/>
    </row>
    <row r="9483" spans="5:8">
      <c r="E9483" s="160"/>
      <c r="F9483" s="160"/>
    </row>
    <row r="9484" spans="5:8">
      <c r="E9484" s="160"/>
      <c r="F9484" s="160"/>
    </row>
    <row r="9485" spans="5:8">
      <c r="E9485" s="160"/>
      <c r="F9485" s="160"/>
    </row>
    <row r="9486" spans="5:8">
      <c r="E9486" s="160"/>
      <c r="F9486" s="160"/>
    </row>
    <row r="9487" spans="5:8">
      <c r="E9487" s="160"/>
      <c r="F9487" s="160"/>
    </row>
    <row r="9488" spans="5:8">
      <c r="E9488" s="160"/>
      <c r="F9488" s="160"/>
    </row>
    <row r="9489" spans="5:6">
      <c r="E9489" s="160"/>
      <c r="F9489" s="160"/>
    </row>
    <row r="9490" spans="5:6">
      <c r="E9490" s="160"/>
      <c r="F9490" s="160"/>
    </row>
    <row r="9491" spans="5:6">
      <c r="E9491" s="160"/>
      <c r="F9491" s="160"/>
    </row>
    <row r="9492" spans="5:6">
      <c r="E9492" s="160"/>
      <c r="F9492" s="160"/>
    </row>
    <row r="9493" spans="5:6">
      <c r="E9493" s="160"/>
      <c r="F9493" s="160"/>
    </row>
    <row r="9494" spans="5:6">
      <c r="E9494" s="160"/>
      <c r="F9494" s="160"/>
    </row>
    <row r="9495" spans="5:6">
      <c r="E9495" s="160"/>
      <c r="F9495" s="160"/>
    </row>
    <row r="9496" spans="5:6">
      <c r="E9496" s="160"/>
      <c r="F9496" s="160"/>
    </row>
    <row r="9497" spans="5:6">
      <c r="E9497" s="160"/>
      <c r="F9497" s="160"/>
    </row>
    <row r="9498" spans="5:6">
      <c r="E9498" s="160"/>
      <c r="F9498" s="160"/>
    </row>
    <row r="9499" spans="5:6">
      <c r="E9499" s="160"/>
      <c r="F9499" s="160"/>
    </row>
    <row r="9500" spans="5:6">
      <c r="E9500" s="160"/>
      <c r="F9500" s="160"/>
    </row>
    <row r="9501" spans="5:6">
      <c r="E9501" s="160"/>
      <c r="F9501" s="160"/>
    </row>
    <row r="9502" spans="5:6">
      <c r="E9502" s="160"/>
      <c r="F9502" s="160"/>
    </row>
    <row r="9503" spans="5:6">
      <c r="E9503" s="160"/>
      <c r="F9503" s="160"/>
    </row>
    <row r="9504" spans="5:6">
      <c r="E9504" s="160"/>
      <c r="F9504" s="160"/>
    </row>
    <row r="9505" spans="5:6">
      <c r="E9505" s="160"/>
      <c r="F9505" s="160"/>
    </row>
    <row r="9506" spans="5:6">
      <c r="E9506" s="160"/>
      <c r="F9506" s="160"/>
    </row>
    <row r="9507" spans="5:6">
      <c r="E9507" s="160"/>
      <c r="F9507" s="160"/>
    </row>
    <row r="9508" spans="5:6">
      <c r="E9508" s="160"/>
      <c r="F9508" s="160"/>
    </row>
    <row r="9509" spans="5:6">
      <c r="E9509" s="160"/>
      <c r="F9509" s="160"/>
    </row>
    <row r="9510" spans="5:6">
      <c r="E9510" s="160"/>
      <c r="F9510" s="160"/>
    </row>
    <row r="9511" spans="5:6">
      <c r="E9511" s="160"/>
      <c r="F9511" s="160"/>
    </row>
    <row r="9512" spans="5:6">
      <c r="E9512" s="160"/>
      <c r="F9512" s="160"/>
    </row>
    <row r="9513" spans="5:6">
      <c r="E9513" s="160"/>
      <c r="F9513" s="160"/>
    </row>
    <row r="9514" spans="5:6">
      <c r="E9514" s="160"/>
      <c r="F9514" s="160"/>
    </row>
    <row r="9515" spans="5:6">
      <c r="E9515" s="160"/>
      <c r="F9515" s="160"/>
    </row>
    <row r="9516" spans="5:6">
      <c r="E9516" s="160"/>
      <c r="F9516" s="160"/>
    </row>
    <row r="9517" spans="5:6">
      <c r="E9517" s="160"/>
      <c r="F9517" s="160"/>
    </row>
    <row r="9518" spans="5:6">
      <c r="E9518" s="160"/>
      <c r="F9518" s="160"/>
    </row>
    <row r="9519" spans="5:6">
      <c r="E9519" s="160"/>
      <c r="F9519" s="160"/>
    </row>
    <row r="9520" spans="5:6">
      <c r="E9520" s="160"/>
      <c r="F9520" s="160"/>
    </row>
    <row r="9521" spans="5:8">
      <c r="E9521" s="160"/>
      <c r="F9521" s="160"/>
    </row>
    <row r="9522" spans="5:8">
      <c r="E9522" s="160"/>
      <c r="F9522" s="160"/>
    </row>
    <row r="9523" spans="5:8">
      <c r="E9523" s="160"/>
      <c r="F9523" s="160"/>
    </row>
    <row r="9524" spans="5:8">
      <c r="E9524" s="160"/>
      <c r="F9524" s="160"/>
    </row>
    <row r="9525" spans="5:8">
      <c r="E9525" s="160"/>
      <c r="F9525" s="160"/>
    </row>
    <row r="9526" spans="5:8">
      <c r="E9526" s="160"/>
      <c r="F9526" s="160"/>
    </row>
    <row r="9527" spans="5:8">
      <c r="E9527" s="160"/>
      <c r="F9527" s="160"/>
    </row>
    <row r="9528" spans="5:8">
      <c r="E9528" s="160"/>
      <c r="F9528" s="160"/>
    </row>
    <row r="9529" spans="5:8">
      <c r="E9529" s="160"/>
      <c r="F9529" s="160"/>
    </row>
    <row r="9530" spans="5:8">
      <c r="E9530" s="160"/>
      <c r="F9530" s="160"/>
      <c r="G9530" s="160"/>
      <c r="H9530" s="160"/>
    </row>
    <row r="9531" spans="5:8">
      <c r="E9531" s="160"/>
      <c r="F9531" s="160"/>
      <c r="G9531" s="160"/>
    </row>
    <row r="9532" spans="5:8">
      <c r="E9532" s="160"/>
      <c r="F9532" s="160"/>
      <c r="G9532" s="160"/>
      <c r="H9532" s="160"/>
    </row>
    <row r="9533" spans="5:8">
      <c r="E9533" s="160"/>
      <c r="F9533" s="160"/>
      <c r="G9533" s="160"/>
    </row>
    <row r="9534" spans="5:8">
      <c r="E9534" s="160"/>
      <c r="F9534" s="160"/>
      <c r="G9534" s="160"/>
    </row>
    <row r="9535" spans="5:8">
      <c r="E9535" s="160"/>
      <c r="F9535" s="160"/>
    </row>
    <row r="9536" spans="5:8">
      <c r="E9536" s="160"/>
      <c r="F9536" s="160"/>
      <c r="G9536" s="160"/>
    </row>
    <row r="9537" spans="5:8">
      <c r="E9537" s="160"/>
      <c r="F9537" s="160"/>
    </row>
    <row r="9538" spans="5:8">
      <c r="E9538" s="160"/>
      <c r="F9538" s="160"/>
    </row>
    <row r="9539" spans="5:8">
      <c r="E9539" s="160"/>
      <c r="F9539" s="160"/>
    </row>
    <row r="9540" spans="5:8">
      <c r="E9540" s="160"/>
      <c r="F9540" s="160"/>
    </row>
    <row r="9541" spans="5:8">
      <c r="E9541" s="160"/>
      <c r="F9541" s="160"/>
    </row>
    <row r="9542" spans="5:8">
      <c r="E9542" s="160"/>
      <c r="F9542" s="160"/>
    </row>
    <row r="9543" spans="5:8">
      <c r="E9543" s="160"/>
      <c r="F9543" s="160"/>
    </row>
    <row r="9544" spans="5:8">
      <c r="E9544" s="160"/>
      <c r="F9544" s="160"/>
    </row>
    <row r="9545" spans="5:8">
      <c r="E9545" s="160"/>
      <c r="F9545" s="160"/>
    </row>
    <row r="9546" spans="5:8">
      <c r="E9546" s="160"/>
      <c r="F9546" s="160"/>
    </row>
    <row r="9547" spans="5:8">
      <c r="E9547" s="160"/>
      <c r="F9547" s="160"/>
    </row>
    <row r="9548" spans="5:8">
      <c r="E9548" s="160"/>
      <c r="F9548" s="160"/>
    </row>
    <row r="9549" spans="5:8">
      <c r="E9549" s="160"/>
      <c r="F9549" s="160"/>
      <c r="G9549" s="160"/>
      <c r="H9549" s="160"/>
    </row>
    <row r="9550" spans="5:8">
      <c r="E9550" s="160"/>
      <c r="F9550" s="160"/>
      <c r="G9550" s="160"/>
    </row>
    <row r="9551" spans="5:8">
      <c r="E9551" s="160"/>
      <c r="F9551" s="160"/>
      <c r="G9551" s="160"/>
      <c r="H9551" s="160"/>
    </row>
    <row r="9552" spans="5:8">
      <c r="E9552" s="160"/>
      <c r="F9552" s="160"/>
      <c r="G9552" s="160"/>
    </row>
    <row r="9553" spans="5:8">
      <c r="E9553" s="160"/>
      <c r="F9553" s="160"/>
      <c r="G9553" s="160"/>
      <c r="H9553" s="160"/>
    </row>
    <row r="9554" spans="5:8">
      <c r="E9554" s="160"/>
      <c r="F9554" s="160"/>
      <c r="G9554" s="160"/>
    </row>
    <row r="9555" spans="5:8">
      <c r="E9555" s="160"/>
      <c r="F9555" s="160"/>
      <c r="G9555" s="160"/>
    </row>
    <row r="9556" spans="5:8">
      <c r="E9556" s="160"/>
      <c r="F9556" s="160"/>
    </row>
    <row r="9557" spans="5:8">
      <c r="E9557" s="160"/>
      <c r="F9557" s="160"/>
    </row>
    <row r="9558" spans="5:8">
      <c r="E9558" s="160"/>
      <c r="F9558" s="160"/>
    </row>
    <row r="9559" spans="5:8">
      <c r="E9559" s="160"/>
      <c r="F9559" s="160"/>
      <c r="G9559" s="160"/>
      <c r="H9559" s="160"/>
    </row>
    <row r="9560" spans="5:8">
      <c r="E9560" s="160"/>
      <c r="F9560" s="160"/>
      <c r="G9560" s="160"/>
      <c r="H9560" s="160"/>
    </row>
    <row r="9561" spans="5:8">
      <c r="E9561" s="160"/>
      <c r="F9561" s="160"/>
      <c r="G9561" s="160"/>
      <c r="H9561" s="160"/>
    </row>
    <row r="9562" spans="5:8">
      <c r="E9562" s="160"/>
      <c r="F9562" s="160"/>
      <c r="G9562" s="160"/>
      <c r="H9562" s="160"/>
    </row>
    <row r="9563" spans="5:8">
      <c r="E9563" s="160"/>
      <c r="F9563" s="160"/>
      <c r="G9563" s="160"/>
      <c r="H9563" s="160"/>
    </row>
    <row r="9564" spans="5:8">
      <c r="E9564" s="160"/>
      <c r="F9564" s="160"/>
      <c r="G9564" s="160"/>
      <c r="H9564" s="160"/>
    </row>
    <row r="9565" spans="5:8">
      <c r="E9565" s="160"/>
      <c r="F9565" s="160"/>
    </row>
    <row r="9566" spans="5:8">
      <c r="E9566" s="160"/>
      <c r="F9566" s="160"/>
    </row>
    <row r="9567" spans="5:8">
      <c r="E9567" s="160"/>
      <c r="F9567" s="160"/>
      <c r="G9567" s="160"/>
      <c r="H9567" s="160"/>
    </row>
    <row r="9568" spans="5:8">
      <c r="E9568" s="160"/>
      <c r="F9568" s="160"/>
      <c r="G9568" s="160"/>
      <c r="H9568" s="160"/>
    </row>
    <row r="9569" spans="5:8">
      <c r="E9569" s="160"/>
      <c r="F9569" s="160"/>
    </row>
    <row r="9570" spans="5:8">
      <c r="E9570" s="160"/>
      <c r="F9570" s="160"/>
    </row>
    <row r="9571" spans="5:8">
      <c r="E9571" s="160"/>
      <c r="F9571" s="160"/>
    </row>
    <row r="9572" spans="5:8">
      <c r="E9572" s="160"/>
      <c r="F9572" s="160"/>
    </row>
    <row r="9573" spans="5:8">
      <c r="E9573" s="160"/>
      <c r="F9573" s="160"/>
    </row>
    <row r="9574" spans="5:8">
      <c r="E9574" s="160"/>
      <c r="F9574" s="160"/>
    </row>
    <row r="9575" spans="5:8">
      <c r="E9575" s="160"/>
      <c r="F9575" s="160"/>
    </row>
    <row r="9576" spans="5:8">
      <c r="E9576" s="160"/>
      <c r="F9576" s="160"/>
      <c r="G9576" s="160"/>
      <c r="H9576" s="160"/>
    </row>
    <row r="9577" spans="5:8">
      <c r="E9577" s="160"/>
      <c r="F9577" s="160"/>
      <c r="G9577" s="160"/>
    </row>
    <row r="9578" spans="5:8">
      <c r="E9578" s="160"/>
      <c r="F9578" s="160"/>
      <c r="G9578" s="160"/>
      <c r="H9578" s="160"/>
    </row>
    <row r="9579" spans="5:8">
      <c r="E9579" s="160"/>
      <c r="F9579" s="160"/>
      <c r="G9579" s="160"/>
    </row>
    <row r="9580" spans="5:8">
      <c r="E9580" s="160"/>
      <c r="F9580" s="160"/>
      <c r="G9580" s="160"/>
      <c r="H9580" s="160"/>
    </row>
    <row r="9581" spans="5:8">
      <c r="E9581" s="160"/>
      <c r="F9581" s="160"/>
      <c r="G9581" s="160"/>
    </row>
    <row r="9582" spans="5:8">
      <c r="E9582" s="160"/>
      <c r="F9582" s="160"/>
    </row>
    <row r="9583" spans="5:8">
      <c r="E9583" s="160"/>
      <c r="F9583" s="160"/>
    </row>
    <row r="9584" spans="5:8">
      <c r="E9584" s="160"/>
      <c r="F9584" s="160"/>
    </row>
    <row r="9585" spans="5:8">
      <c r="E9585" s="160"/>
      <c r="F9585" s="160"/>
    </row>
    <row r="9586" spans="5:8">
      <c r="E9586" s="160"/>
      <c r="F9586" s="160"/>
    </row>
    <row r="9587" spans="5:8">
      <c r="E9587" s="160"/>
      <c r="F9587" s="160"/>
    </row>
    <row r="9588" spans="5:8">
      <c r="E9588" s="160"/>
      <c r="F9588" s="160"/>
    </row>
    <row r="9589" spans="5:8">
      <c r="E9589" s="160"/>
      <c r="F9589" s="160"/>
    </row>
    <row r="9590" spans="5:8">
      <c r="E9590" s="160"/>
      <c r="F9590" s="160"/>
    </row>
    <row r="9591" spans="5:8">
      <c r="E9591" s="160"/>
      <c r="F9591" s="160"/>
    </row>
    <row r="9592" spans="5:8">
      <c r="E9592" s="160"/>
      <c r="F9592" s="160"/>
    </row>
    <row r="9593" spans="5:8">
      <c r="E9593" s="160"/>
      <c r="F9593" s="160"/>
      <c r="G9593" s="160"/>
      <c r="H9593" s="160"/>
    </row>
    <row r="9594" spans="5:8">
      <c r="E9594" s="160"/>
      <c r="F9594" s="160"/>
      <c r="G9594" s="160"/>
      <c r="H9594" s="160"/>
    </row>
    <row r="9595" spans="5:8">
      <c r="E9595" s="160"/>
      <c r="F9595" s="160"/>
      <c r="G9595" s="160"/>
    </row>
    <row r="9596" spans="5:8">
      <c r="E9596" s="160"/>
      <c r="F9596" s="160"/>
      <c r="G9596" s="160"/>
    </row>
    <row r="9597" spans="5:8">
      <c r="E9597" s="160"/>
      <c r="F9597" s="160"/>
      <c r="G9597" s="160"/>
    </row>
    <row r="9598" spans="5:8">
      <c r="E9598" s="160"/>
      <c r="F9598" s="160"/>
    </row>
    <row r="9599" spans="5:8">
      <c r="E9599" s="160"/>
      <c r="F9599" s="160"/>
    </row>
    <row r="9600" spans="5:8">
      <c r="E9600" s="160"/>
      <c r="F9600" s="160"/>
    </row>
    <row r="9601" spans="5:8">
      <c r="E9601" s="160"/>
      <c r="F9601" s="160"/>
    </row>
    <row r="9602" spans="5:8">
      <c r="E9602" s="160"/>
      <c r="F9602" s="160"/>
      <c r="G9602" s="160"/>
      <c r="H9602" s="160"/>
    </row>
    <row r="9603" spans="5:8">
      <c r="E9603" s="160"/>
      <c r="F9603" s="160"/>
      <c r="G9603" s="160"/>
      <c r="H9603" s="160"/>
    </row>
    <row r="9604" spans="5:8">
      <c r="E9604" s="160"/>
      <c r="F9604" s="160"/>
      <c r="G9604" s="160"/>
      <c r="H9604" s="160"/>
    </row>
    <row r="9605" spans="5:8">
      <c r="E9605" s="160"/>
      <c r="F9605" s="160"/>
      <c r="G9605" s="160"/>
      <c r="H9605" s="160"/>
    </row>
    <row r="9606" spans="5:8">
      <c r="E9606" s="160"/>
      <c r="F9606" s="160"/>
      <c r="G9606" s="160"/>
      <c r="H9606" s="160"/>
    </row>
    <row r="9607" spans="5:8">
      <c r="E9607" s="160"/>
      <c r="F9607" s="160"/>
    </row>
    <row r="9608" spans="5:8">
      <c r="E9608" s="160"/>
      <c r="F9608" s="160"/>
    </row>
    <row r="9609" spans="5:8">
      <c r="E9609" s="160"/>
      <c r="F9609" s="160"/>
    </row>
    <row r="9610" spans="5:8">
      <c r="E9610" s="160"/>
      <c r="F9610" s="160"/>
    </row>
    <row r="9611" spans="5:8">
      <c r="E9611" s="160"/>
      <c r="F9611" s="160"/>
    </row>
    <row r="9612" spans="5:8">
      <c r="E9612" s="160"/>
      <c r="F9612" s="160"/>
    </row>
    <row r="9613" spans="5:8">
      <c r="E9613" s="160"/>
      <c r="F9613" s="160"/>
    </row>
    <row r="9614" spans="5:8">
      <c r="E9614" s="160"/>
      <c r="F9614" s="160"/>
    </row>
    <row r="9615" spans="5:8">
      <c r="E9615" s="160"/>
      <c r="F9615" s="160"/>
    </row>
    <row r="9616" spans="5:8">
      <c r="E9616" s="160"/>
      <c r="F9616" s="160"/>
      <c r="G9616" s="160"/>
      <c r="H9616" s="160"/>
    </row>
    <row r="9617" spans="5:8">
      <c r="E9617" s="160"/>
      <c r="F9617" s="160"/>
      <c r="G9617" s="160"/>
    </row>
    <row r="9618" spans="5:8">
      <c r="E9618" s="160"/>
      <c r="F9618" s="160"/>
      <c r="G9618" s="160"/>
      <c r="H9618" s="160"/>
    </row>
    <row r="9619" spans="5:8">
      <c r="E9619" s="160"/>
      <c r="F9619" s="160"/>
      <c r="G9619" s="160"/>
    </row>
    <row r="9620" spans="5:8">
      <c r="E9620" s="160"/>
      <c r="F9620" s="160"/>
      <c r="G9620" s="160"/>
      <c r="H9620" s="160"/>
    </row>
    <row r="9621" spans="5:8">
      <c r="E9621" s="160"/>
      <c r="F9621" s="160"/>
      <c r="G9621" s="160"/>
    </row>
    <row r="9622" spans="5:8">
      <c r="E9622" s="160"/>
      <c r="F9622" s="160"/>
      <c r="G9622" s="160"/>
    </row>
    <row r="9623" spans="5:8">
      <c r="E9623" s="160"/>
      <c r="F9623" s="160"/>
      <c r="G9623" s="160"/>
    </row>
    <row r="9624" spans="5:8">
      <c r="E9624" s="160"/>
      <c r="F9624" s="160"/>
    </row>
    <row r="9625" spans="5:8">
      <c r="E9625" s="160"/>
      <c r="F9625" s="160"/>
    </row>
    <row r="9626" spans="5:8">
      <c r="E9626" s="160"/>
      <c r="F9626" s="160"/>
    </row>
    <row r="9627" spans="5:8">
      <c r="E9627" s="160"/>
      <c r="F9627" s="160"/>
    </row>
    <row r="9628" spans="5:8">
      <c r="E9628" s="160"/>
      <c r="F9628" s="160"/>
    </row>
    <row r="9629" spans="5:8">
      <c r="E9629" s="160"/>
      <c r="F9629" s="160"/>
    </row>
    <row r="9630" spans="5:8">
      <c r="E9630" s="160"/>
      <c r="F9630" s="160"/>
    </row>
    <row r="9631" spans="5:8">
      <c r="E9631" s="160"/>
      <c r="F9631" s="160"/>
    </row>
    <row r="9632" spans="5:8">
      <c r="E9632" s="160"/>
      <c r="F9632" s="160"/>
    </row>
    <row r="9633" spans="5:6">
      <c r="E9633" s="160"/>
      <c r="F9633" s="160"/>
    </row>
    <row r="9634" spans="5:6">
      <c r="E9634" s="160"/>
      <c r="F9634" s="160"/>
    </row>
    <row r="9635" spans="5:6">
      <c r="E9635" s="160"/>
      <c r="F9635" s="160"/>
    </row>
    <row r="9636" spans="5:6">
      <c r="E9636" s="160"/>
      <c r="F9636" s="160"/>
    </row>
    <row r="9637" spans="5:6">
      <c r="E9637" s="160"/>
      <c r="F9637" s="160"/>
    </row>
    <row r="9638" spans="5:6">
      <c r="E9638" s="160"/>
      <c r="F9638" s="160"/>
    </row>
    <row r="9639" spans="5:6">
      <c r="E9639" s="160"/>
      <c r="F9639" s="160"/>
    </row>
    <row r="9640" spans="5:6">
      <c r="E9640" s="160"/>
      <c r="F9640" s="160"/>
    </row>
    <row r="9641" spans="5:6">
      <c r="E9641" s="160"/>
      <c r="F9641" s="160"/>
    </row>
    <row r="9642" spans="5:6">
      <c r="E9642" s="160"/>
      <c r="F9642" s="160"/>
    </row>
    <row r="9643" spans="5:6">
      <c r="E9643" s="160"/>
      <c r="F9643" s="160"/>
    </row>
    <row r="9644" spans="5:6">
      <c r="E9644" s="160"/>
      <c r="F9644" s="160"/>
    </row>
    <row r="9645" spans="5:6">
      <c r="E9645" s="160"/>
      <c r="F9645" s="160"/>
    </row>
    <row r="9646" spans="5:6">
      <c r="E9646" s="160"/>
      <c r="F9646" s="160"/>
    </row>
    <row r="9647" spans="5:6">
      <c r="E9647" s="160"/>
      <c r="F9647" s="160"/>
    </row>
    <row r="9648" spans="5:6">
      <c r="E9648" s="160"/>
      <c r="F9648" s="160"/>
    </row>
    <row r="9649" spans="5:6">
      <c r="E9649" s="160"/>
      <c r="F9649" s="160"/>
    </row>
    <row r="9650" spans="5:6">
      <c r="E9650" s="160"/>
      <c r="F9650" s="160"/>
    </row>
    <row r="9651" spans="5:6">
      <c r="E9651" s="160"/>
      <c r="F9651" s="160"/>
    </row>
    <row r="9652" spans="5:6">
      <c r="E9652" s="160"/>
      <c r="F9652" s="160"/>
    </row>
    <row r="9653" spans="5:6">
      <c r="E9653" s="160"/>
      <c r="F9653" s="160"/>
    </row>
    <row r="9654" spans="5:6">
      <c r="E9654" s="160"/>
      <c r="F9654" s="160"/>
    </row>
    <row r="9655" spans="5:6">
      <c r="E9655" s="160"/>
      <c r="F9655" s="160"/>
    </row>
    <row r="9656" spans="5:6">
      <c r="E9656" s="160"/>
      <c r="F9656" s="160"/>
    </row>
    <row r="9657" spans="5:6">
      <c r="E9657" s="160"/>
      <c r="F9657" s="160"/>
    </row>
    <row r="9658" spans="5:6">
      <c r="E9658" s="160"/>
      <c r="F9658" s="160"/>
    </row>
    <row r="9659" spans="5:6">
      <c r="E9659" s="160"/>
      <c r="F9659" s="160"/>
    </row>
    <row r="9660" spans="5:6">
      <c r="E9660" s="160"/>
      <c r="F9660" s="160"/>
    </row>
    <row r="9661" spans="5:6">
      <c r="E9661" s="160"/>
      <c r="F9661" s="160"/>
    </row>
    <row r="9662" spans="5:6">
      <c r="E9662" s="160"/>
      <c r="F9662" s="160"/>
    </row>
    <row r="9663" spans="5:6">
      <c r="E9663" s="160"/>
      <c r="F9663" s="160"/>
    </row>
    <row r="9664" spans="5:6">
      <c r="E9664" s="160"/>
      <c r="F9664" s="160"/>
    </row>
    <row r="9665" spans="5:6">
      <c r="E9665" s="160"/>
      <c r="F9665" s="160"/>
    </row>
    <row r="9666" spans="5:6">
      <c r="E9666" s="160"/>
      <c r="F9666" s="160"/>
    </row>
    <row r="9667" spans="5:6">
      <c r="E9667" s="160"/>
      <c r="F9667" s="160"/>
    </row>
    <row r="9668" spans="5:6">
      <c r="E9668" s="160"/>
      <c r="F9668" s="160"/>
    </row>
    <row r="9669" spans="5:6">
      <c r="E9669" s="160"/>
      <c r="F9669" s="160"/>
    </row>
    <row r="9670" spans="5:6">
      <c r="E9670" s="160"/>
      <c r="F9670" s="160"/>
    </row>
    <row r="9671" spans="5:6">
      <c r="E9671" s="160"/>
      <c r="F9671" s="160"/>
    </row>
    <row r="9672" spans="5:6">
      <c r="E9672" s="160"/>
      <c r="F9672" s="160"/>
    </row>
    <row r="9673" spans="5:6">
      <c r="E9673" s="160"/>
      <c r="F9673" s="160"/>
    </row>
    <row r="9674" spans="5:6">
      <c r="E9674" s="160"/>
      <c r="F9674" s="160"/>
    </row>
    <row r="9675" spans="5:6">
      <c r="E9675" s="160"/>
      <c r="F9675" s="160"/>
    </row>
    <row r="9676" spans="5:6">
      <c r="E9676" s="160"/>
      <c r="F9676" s="160"/>
    </row>
    <row r="9677" spans="5:6">
      <c r="E9677" s="160"/>
      <c r="F9677" s="160"/>
    </row>
    <row r="9678" spans="5:6">
      <c r="E9678" s="160"/>
      <c r="F9678" s="160"/>
    </row>
    <row r="9679" spans="5:6">
      <c r="E9679" s="160"/>
      <c r="F9679" s="160"/>
    </row>
    <row r="9680" spans="5:6">
      <c r="E9680" s="160"/>
      <c r="F9680" s="160"/>
    </row>
    <row r="9681" spans="5:6">
      <c r="E9681" s="160"/>
      <c r="F9681" s="160"/>
    </row>
    <row r="9682" spans="5:6">
      <c r="E9682" s="160"/>
      <c r="F9682" s="160"/>
    </row>
    <row r="9683" spans="5:6">
      <c r="E9683" s="160"/>
      <c r="F9683" s="160"/>
    </row>
    <row r="9684" spans="5:6">
      <c r="E9684" s="160"/>
      <c r="F9684" s="160"/>
    </row>
    <row r="9685" spans="5:6">
      <c r="E9685" s="160"/>
      <c r="F9685" s="160"/>
    </row>
    <row r="9686" spans="5:6">
      <c r="E9686" s="160"/>
      <c r="F9686" s="160"/>
    </row>
    <row r="9687" spans="5:6">
      <c r="E9687" s="160"/>
      <c r="F9687" s="160"/>
    </row>
    <row r="9688" spans="5:6">
      <c r="E9688" s="160"/>
      <c r="F9688" s="160"/>
    </row>
    <row r="9689" spans="5:6">
      <c r="E9689" s="160"/>
      <c r="F9689" s="160"/>
    </row>
    <row r="9690" spans="5:6">
      <c r="E9690" s="160"/>
      <c r="F9690" s="160"/>
    </row>
    <row r="9691" spans="5:6">
      <c r="E9691" s="160"/>
      <c r="F9691" s="160"/>
    </row>
    <row r="9692" spans="5:6">
      <c r="E9692" s="160"/>
      <c r="F9692" s="160"/>
    </row>
    <row r="9693" spans="5:6">
      <c r="E9693" s="160"/>
      <c r="F9693" s="160"/>
    </row>
    <row r="9694" spans="5:6">
      <c r="E9694" s="160"/>
      <c r="F9694" s="160"/>
    </row>
    <row r="9695" spans="5:6">
      <c r="E9695" s="160"/>
      <c r="F9695" s="160"/>
    </row>
    <row r="9696" spans="5:6">
      <c r="E9696" s="160"/>
      <c r="F9696" s="160"/>
    </row>
    <row r="9697" spans="5:6">
      <c r="E9697" s="160"/>
      <c r="F9697" s="160"/>
    </row>
    <row r="9698" spans="5:6">
      <c r="E9698" s="160"/>
      <c r="F9698" s="160"/>
    </row>
    <row r="9699" spans="5:6">
      <c r="E9699" s="160"/>
      <c r="F9699" s="160"/>
    </row>
    <row r="9700" spans="5:6">
      <c r="E9700" s="160"/>
      <c r="F9700" s="160"/>
    </row>
    <row r="9701" spans="5:6">
      <c r="E9701" s="160"/>
      <c r="F9701" s="160"/>
    </row>
    <row r="9702" spans="5:6">
      <c r="E9702" s="160"/>
      <c r="F9702" s="160"/>
    </row>
    <row r="9703" spans="5:6">
      <c r="E9703" s="160"/>
      <c r="F9703" s="160"/>
    </row>
    <row r="9704" spans="5:6">
      <c r="E9704" s="160"/>
      <c r="F9704" s="160"/>
    </row>
    <row r="9705" spans="5:6">
      <c r="E9705" s="160"/>
      <c r="F9705" s="160"/>
    </row>
    <row r="9706" spans="5:6">
      <c r="E9706" s="160"/>
      <c r="F9706" s="160"/>
    </row>
    <row r="9707" spans="5:6">
      <c r="E9707" s="160"/>
      <c r="F9707" s="160"/>
    </row>
    <row r="9708" spans="5:6">
      <c r="E9708" s="160"/>
      <c r="F9708" s="160"/>
    </row>
    <row r="9709" spans="5:6">
      <c r="E9709" s="160"/>
      <c r="F9709" s="160"/>
    </row>
    <row r="9710" spans="5:6">
      <c r="E9710" s="160"/>
      <c r="F9710" s="160"/>
    </row>
    <row r="9711" spans="5:6">
      <c r="E9711" s="160"/>
      <c r="F9711" s="160"/>
    </row>
    <row r="9712" spans="5:6">
      <c r="E9712" s="160"/>
      <c r="F9712" s="160"/>
    </row>
    <row r="9713" spans="5:8">
      <c r="E9713" s="160"/>
      <c r="F9713" s="160"/>
    </row>
    <row r="9714" spans="5:8">
      <c r="E9714" s="160"/>
      <c r="F9714" s="160"/>
    </row>
    <row r="9715" spans="5:8">
      <c r="E9715" s="160"/>
      <c r="F9715" s="160"/>
      <c r="G9715" s="160"/>
      <c r="H9715" s="160"/>
    </row>
    <row r="9716" spans="5:8">
      <c r="E9716" s="160"/>
      <c r="F9716" s="160"/>
      <c r="G9716" s="160"/>
      <c r="H9716" s="160"/>
    </row>
    <row r="9717" spans="5:8">
      <c r="E9717" s="160"/>
      <c r="F9717" s="160"/>
      <c r="G9717" s="160"/>
      <c r="H9717" s="160"/>
    </row>
    <row r="9718" spans="5:8">
      <c r="E9718" s="160"/>
      <c r="F9718" s="160"/>
      <c r="G9718" s="160"/>
      <c r="H9718" s="160"/>
    </row>
    <row r="9719" spans="5:8">
      <c r="E9719" s="160"/>
      <c r="F9719" s="160"/>
      <c r="G9719" s="160"/>
      <c r="H9719" s="160"/>
    </row>
    <row r="9720" spans="5:8">
      <c r="E9720" s="160"/>
      <c r="F9720" s="160"/>
      <c r="G9720" s="160"/>
    </row>
    <row r="9721" spans="5:8">
      <c r="E9721" s="160"/>
      <c r="F9721" s="160"/>
      <c r="G9721" s="160"/>
    </row>
    <row r="9722" spans="5:8">
      <c r="E9722" s="160"/>
      <c r="F9722" s="160"/>
      <c r="G9722" s="160"/>
    </row>
    <row r="9723" spans="5:8">
      <c r="E9723" s="160"/>
      <c r="F9723" s="160"/>
    </row>
    <row r="9724" spans="5:8">
      <c r="E9724" s="160"/>
      <c r="F9724" s="160"/>
    </row>
    <row r="9725" spans="5:8">
      <c r="E9725" s="160"/>
      <c r="F9725" s="160"/>
      <c r="G9725" s="160"/>
      <c r="H9725" s="160"/>
    </row>
    <row r="9726" spans="5:8">
      <c r="E9726" s="160"/>
      <c r="F9726" s="160"/>
      <c r="G9726" s="160"/>
      <c r="H9726" s="160"/>
    </row>
    <row r="9727" spans="5:8">
      <c r="E9727" s="160"/>
      <c r="F9727" s="160"/>
      <c r="G9727" s="160"/>
      <c r="H9727" s="160"/>
    </row>
    <row r="9728" spans="5:8">
      <c r="E9728" s="160"/>
      <c r="F9728" s="160"/>
      <c r="G9728" s="160"/>
      <c r="H9728" s="160"/>
    </row>
    <row r="9729" spans="5:8">
      <c r="E9729" s="160"/>
      <c r="F9729" s="160"/>
    </row>
    <row r="9730" spans="5:8">
      <c r="E9730" s="160"/>
      <c r="F9730" s="160"/>
      <c r="G9730" s="160"/>
      <c r="H9730" s="160"/>
    </row>
    <row r="9731" spans="5:8">
      <c r="E9731" s="160"/>
      <c r="F9731" s="160"/>
      <c r="G9731" s="160"/>
      <c r="H9731" s="160"/>
    </row>
    <row r="9732" spans="5:8">
      <c r="E9732" s="160"/>
      <c r="F9732" s="160"/>
      <c r="G9732" s="160"/>
      <c r="H9732" s="160"/>
    </row>
    <row r="9733" spans="5:8">
      <c r="E9733" s="160"/>
      <c r="F9733" s="160"/>
      <c r="G9733" s="160"/>
      <c r="H9733" s="160"/>
    </row>
    <row r="9734" spans="5:8">
      <c r="E9734" s="160"/>
      <c r="F9734" s="160"/>
      <c r="G9734" s="160"/>
      <c r="H9734" s="160"/>
    </row>
    <row r="9735" spans="5:8">
      <c r="E9735" s="160"/>
      <c r="F9735" s="160"/>
      <c r="G9735" s="160"/>
    </row>
    <row r="9736" spans="5:8">
      <c r="E9736" s="160"/>
      <c r="F9736" s="160"/>
      <c r="G9736" s="160"/>
    </row>
    <row r="9737" spans="5:8">
      <c r="E9737" s="160"/>
      <c r="F9737" s="160"/>
    </row>
    <row r="9738" spans="5:8">
      <c r="E9738" s="160"/>
      <c r="F9738" s="160"/>
      <c r="G9738" s="160"/>
      <c r="H9738" s="160"/>
    </row>
    <row r="9739" spans="5:8">
      <c r="E9739" s="160"/>
      <c r="F9739" s="160"/>
      <c r="G9739" s="160"/>
      <c r="H9739" s="160"/>
    </row>
    <row r="9740" spans="5:8">
      <c r="E9740" s="160"/>
      <c r="F9740" s="160"/>
      <c r="G9740" s="160"/>
      <c r="H9740" s="160"/>
    </row>
    <row r="9741" spans="5:8">
      <c r="E9741" s="160"/>
      <c r="F9741" s="160"/>
      <c r="G9741" s="160"/>
      <c r="H9741" s="160"/>
    </row>
    <row r="9742" spans="5:8">
      <c r="E9742" s="160"/>
      <c r="F9742" s="160"/>
      <c r="G9742" s="160"/>
    </row>
    <row r="9743" spans="5:8">
      <c r="E9743" s="160"/>
      <c r="F9743" s="160"/>
    </row>
    <row r="9744" spans="5:8">
      <c r="E9744" s="160"/>
      <c r="F9744" s="160"/>
      <c r="G9744" s="160"/>
      <c r="H9744" s="160"/>
    </row>
    <row r="9745" spans="5:8">
      <c r="E9745" s="160"/>
      <c r="F9745" s="160"/>
    </row>
    <row r="9746" spans="5:8">
      <c r="E9746" s="160"/>
      <c r="F9746" s="160"/>
    </row>
    <row r="9747" spans="5:8">
      <c r="E9747" s="160"/>
      <c r="F9747" s="160"/>
    </row>
    <row r="9748" spans="5:8">
      <c r="E9748" s="160"/>
      <c r="F9748" s="160"/>
    </row>
    <row r="9749" spans="5:8">
      <c r="E9749" s="160"/>
      <c r="F9749" s="160"/>
      <c r="G9749" s="160"/>
      <c r="H9749" s="160"/>
    </row>
    <row r="9750" spans="5:8">
      <c r="E9750" s="160"/>
      <c r="F9750" s="160"/>
      <c r="G9750" s="160"/>
      <c r="H9750" s="160"/>
    </row>
    <row r="9751" spans="5:8">
      <c r="E9751" s="160"/>
      <c r="F9751" s="160"/>
      <c r="G9751" s="160"/>
      <c r="H9751" s="160"/>
    </row>
    <row r="9752" spans="5:8">
      <c r="E9752" s="160"/>
      <c r="F9752" s="160"/>
    </row>
    <row r="9753" spans="5:8">
      <c r="E9753" s="160"/>
      <c r="F9753" s="160"/>
    </row>
    <row r="9754" spans="5:8">
      <c r="E9754" s="160"/>
      <c r="F9754" s="160"/>
      <c r="G9754" s="160"/>
      <c r="H9754" s="160"/>
    </row>
    <row r="9755" spans="5:8">
      <c r="E9755" s="160"/>
      <c r="F9755" s="160"/>
      <c r="G9755" s="160"/>
      <c r="H9755" s="160"/>
    </row>
    <row r="9756" spans="5:8">
      <c r="E9756" s="160"/>
      <c r="F9756" s="160"/>
    </row>
    <row r="9757" spans="5:8">
      <c r="E9757" s="160"/>
      <c r="F9757" s="160"/>
    </row>
    <row r="9758" spans="5:8">
      <c r="E9758" s="160"/>
      <c r="F9758" s="160"/>
    </row>
    <row r="9759" spans="5:8">
      <c r="E9759" s="160"/>
      <c r="F9759" s="160"/>
      <c r="G9759" s="160"/>
      <c r="H9759" s="160"/>
    </row>
    <row r="9760" spans="5:8">
      <c r="E9760" s="160"/>
      <c r="F9760" s="160"/>
      <c r="G9760" s="160"/>
      <c r="H9760" s="160"/>
    </row>
    <row r="9761" spans="5:8">
      <c r="E9761" s="160"/>
      <c r="F9761" s="160"/>
    </row>
    <row r="9762" spans="5:8">
      <c r="E9762" s="160"/>
      <c r="F9762" s="160"/>
    </row>
    <row r="9763" spans="5:8">
      <c r="E9763" s="160"/>
      <c r="F9763" s="160"/>
    </row>
    <row r="9764" spans="5:8">
      <c r="E9764" s="160"/>
      <c r="F9764" s="160"/>
      <c r="G9764" s="160"/>
      <c r="H9764" s="160"/>
    </row>
    <row r="9765" spans="5:8">
      <c r="E9765" s="160"/>
      <c r="F9765" s="160"/>
      <c r="G9765" s="160"/>
      <c r="H9765" s="160"/>
    </row>
    <row r="9766" spans="5:8">
      <c r="E9766" s="160"/>
      <c r="F9766" s="160"/>
      <c r="G9766" s="160"/>
      <c r="H9766" s="160"/>
    </row>
    <row r="9767" spans="5:8">
      <c r="E9767" s="160"/>
      <c r="F9767" s="160"/>
    </row>
    <row r="9768" spans="5:8">
      <c r="E9768" s="160"/>
      <c r="F9768" s="160"/>
    </row>
    <row r="9769" spans="5:8">
      <c r="E9769" s="160"/>
      <c r="F9769" s="160"/>
    </row>
    <row r="9770" spans="5:8">
      <c r="E9770" s="160"/>
      <c r="F9770" s="160"/>
      <c r="G9770" s="160"/>
    </row>
    <row r="9771" spans="5:8">
      <c r="E9771" s="160"/>
      <c r="F9771" s="160"/>
      <c r="G9771" s="160"/>
    </row>
    <row r="9772" spans="5:8">
      <c r="E9772" s="160"/>
      <c r="F9772" s="160"/>
    </row>
    <row r="9773" spans="5:8">
      <c r="E9773" s="160"/>
      <c r="F9773" s="160"/>
    </row>
    <row r="9774" spans="5:8">
      <c r="E9774" s="160"/>
      <c r="F9774" s="160"/>
    </row>
    <row r="9775" spans="5:8">
      <c r="E9775" s="160"/>
      <c r="F9775" s="160"/>
    </row>
    <row r="9776" spans="5:8">
      <c r="E9776" s="160"/>
      <c r="F9776" s="160"/>
    </row>
    <row r="9777" spans="5:6">
      <c r="E9777" s="160"/>
      <c r="F9777" s="160"/>
    </row>
    <row r="9778" spans="5:6">
      <c r="E9778" s="160"/>
      <c r="F9778" s="160"/>
    </row>
    <row r="9779" spans="5:6">
      <c r="E9779" s="160"/>
      <c r="F9779" s="160"/>
    </row>
    <row r="9780" spans="5:6">
      <c r="E9780" s="160"/>
      <c r="F9780" s="160"/>
    </row>
    <row r="9781" spans="5:6">
      <c r="E9781" s="160"/>
      <c r="F9781" s="160"/>
    </row>
    <row r="9782" spans="5:6">
      <c r="E9782" s="160"/>
      <c r="F9782" s="160"/>
    </row>
    <row r="9783" spans="5:6">
      <c r="E9783" s="160"/>
      <c r="F9783" s="160"/>
    </row>
    <row r="9784" spans="5:6">
      <c r="E9784" s="160"/>
      <c r="F9784" s="160"/>
    </row>
    <row r="9785" spans="5:6">
      <c r="E9785" s="160"/>
      <c r="F9785" s="160"/>
    </row>
    <row r="9786" spans="5:6">
      <c r="E9786" s="160"/>
      <c r="F9786" s="160"/>
    </row>
    <row r="9787" spans="5:6">
      <c r="E9787" s="160"/>
      <c r="F9787" s="160"/>
    </row>
    <row r="9788" spans="5:6">
      <c r="E9788" s="160"/>
      <c r="F9788" s="160"/>
    </row>
    <row r="9789" spans="5:6">
      <c r="E9789" s="160"/>
      <c r="F9789" s="160"/>
    </row>
    <row r="9790" spans="5:6">
      <c r="E9790" s="160"/>
      <c r="F9790" s="160"/>
    </row>
    <row r="9791" spans="5:6">
      <c r="E9791" s="160"/>
      <c r="F9791" s="160"/>
    </row>
    <row r="9792" spans="5:6">
      <c r="E9792" s="160"/>
      <c r="F9792" s="160"/>
    </row>
    <row r="9793" spans="5:6">
      <c r="E9793" s="160"/>
      <c r="F9793" s="160"/>
    </row>
    <row r="9794" spans="5:6">
      <c r="E9794" s="160"/>
      <c r="F9794" s="160"/>
    </row>
    <row r="9795" spans="5:6">
      <c r="E9795" s="160"/>
      <c r="F9795" s="160"/>
    </row>
    <row r="9796" spans="5:6">
      <c r="E9796" s="160"/>
      <c r="F9796" s="160"/>
    </row>
    <row r="9797" spans="5:6">
      <c r="E9797" s="160"/>
      <c r="F9797" s="160"/>
    </row>
    <row r="9798" spans="5:6">
      <c r="E9798" s="160"/>
      <c r="F9798" s="160"/>
    </row>
    <row r="9799" spans="5:6">
      <c r="E9799" s="160"/>
      <c r="F9799" s="160"/>
    </row>
    <row r="9800" spans="5:6">
      <c r="E9800" s="160"/>
      <c r="F9800" s="160"/>
    </row>
    <row r="9801" spans="5:6">
      <c r="E9801" s="160"/>
      <c r="F9801" s="160"/>
    </row>
    <row r="9802" spans="5:6">
      <c r="E9802" s="160"/>
      <c r="F9802" s="160"/>
    </row>
    <row r="9803" spans="5:6">
      <c r="E9803" s="160"/>
      <c r="F9803" s="160"/>
    </row>
    <row r="9804" spans="5:6">
      <c r="E9804" s="160"/>
      <c r="F9804" s="160"/>
    </row>
    <row r="9805" spans="5:6">
      <c r="E9805" s="160"/>
      <c r="F9805" s="160"/>
    </row>
    <row r="9806" spans="5:6">
      <c r="E9806" s="160"/>
      <c r="F9806" s="160"/>
    </row>
    <row r="9807" spans="5:6">
      <c r="E9807" s="160"/>
      <c r="F9807" s="160"/>
    </row>
    <row r="9808" spans="5:6">
      <c r="E9808" s="160"/>
      <c r="F9808" s="160"/>
    </row>
    <row r="9809" spans="5:8">
      <c r="E9809" s="160"/>
      <c r="F9809" s="160"/>
    </row>
    <row r="9810" spans="5:8">
      <c r="E9810" s="160"/>
      <c r="F9810" s="160"/>
    </row>
    <row r="9811" spans="5:8">
      <c r="E9811" s="160"/>
      <c r="F9811" s="160"/>
      <c r="G9811" s="160"/>
      <c r="H9811" s="160"/>
    </row>
    <row r="9812" spans="5:8">
      <c r="E9812" s="160"/>
      <c r="F9812" s="160"/>
      <c r="G9812" s="160"/>
      <c r="H9812" s="160"/>
    </row>
    <row r="9813" spans="5:8">
      <c r="E9813" s="160"/>
      <c r="F9813" s="160"/>
      <c r="G9813" s="160"/>
      <c r="H9813" s="160"/>
    </row>
    <row r="9814" spans="5:8">
      <c r="E9814" s="160"/>
      <c r="F9814" s="160"/>
    </row>
    <row r="9815" spans="5:8">
      <c r="E9815" s="160"/>
      <c r="F9815" s="160"/>
    </row>
    <row r="9816" spans="5:8">
      <c r="E9816" s="160"/>
      <c r="F9816" s="160"/>
      <c r="G9816" s="160"/>
    </row>
    <row r="9817" spans="5:8">
      <c r="E9817" s="160"/>
      <c r="F9817" s="160"/>
      <c r="G9817" s="160"/>
    </row>
    <row r="9818" spans="5:8">
      <c r="E9818" s="160"/>
      <c r="F9818" s="160"/>
      <c r="G9818" s="160"/>
    </row>
    <row r="9819" spans="5:8">
      <c r="E9819" s="160"/>
      <c r="F9819" s="160"/>
    </row>
    <row r="9820" spans="5:8">
      <c r="E9820" s="160"/>
      <c r="F9820" s="160"/>
    </row>
    <row r="9821" spans="5:8">
      <c r="E9821" s="160"/>
      <c r="F9821" s="160"/>
      <c r="G9821" s="160"/>
      <c r="H9821" s="160"/>
    </row>
    <row r="9822" spans="5:8">
      <c r="E9822" s="160"/>
      <c r="F9822" s="160"/>
      <c r="G9822" s="160"/>
      <c r="H9822" s="160"/>
    </row>
    <row r="9823" spans="5:8">
      <c r="E9823" s="160"/>
      <c r="F9823" s="160"/>
      <c r="G9823" s="160"/>
      <c r="H9823" s="160"/>
    </row>
    <row r="9824" spans="5:8">
      <c r="E9824" s="160"/>
      <c r="F9824" s="160"/>
      <c r="G9824" s="160"/>
      <c r="H9824" s="160"/>
    </row>
    <row r="9825" spans="5:8">
      <c r="E9825" s="160"/>
      <c r="F9825" s="160"/>
      <c r="G9825" s="160"/>
      <c r="H9825" s="160"/>
    </row>
    <row r="9826" spans="5:8">
      <c r="E9826" s="160"/>
      <c r="F9826" s="160"/>
      <c r="G9826" s="160"/>
      <c r="H9826" s="160"/>
    </row>
    <row r="9827" spans="5:8">
      <c r="E9827" s="160"/>
      <c r="F9827" s="160"/>
      <c r="G9827" s="160"/>
      <c r="H9827" s="160"/>
    </row>
    <row r="9828" spans="5:8">
      <c r="E9828" s="160"/>
      <c r="F9828" s="160"/>
    </row>
    <row r="9829" spans="5:8">
      <c r="E9829" s="160"/>
      <c r="F9829" s="160"/>
      <c r="G9829" s="160"/>
      <c r="H9829" s="160"/>
    </row>
    <row r="9830" spans="5:8">
      <c r="E9830" s="160"/>
      <c r="F9830" s="160"/>
    </row>
    <row r="9831" spans="5:8">
      <c r="E9831" s="160"/>
      <c r="F9831" s="160"/>
      <c r="G9831" s="160"/>
      <c r="H9831" s="160"/>
    </row>
    <row r="9832" spans="5:8">
      <c r="E9832" s="160"/>
      <c r="F9832" s="160"/>
      <c r="G9832" s="160"/>
      <c r="H9832" s="160"/>
    </row>
    <row r="9833" spans="5:8">
      <c r="E9833" s="160"/>
      <c r="F9833" s="160"/>
      <c r="G9833" s="160"/>
      <c r="H9833" s="160"/>
    </row>
    <row r="9834" spans="5:8">
      <c r="E9834" s="160"/>
      <c r="F9834" s="160"/>
      <c r="G9834" s="160"/>
      <c r="H9834" s="160"/>
    </row>
    <row r="9835" spans="5:8">
      <c r="E9835" s="160"/>
      <c r="F9835" s="160"/>
      <c r="G9835" s="160"/>
      <c r="H9835" s="160"/>
    </row>
    <row r="9836" spans="5:8">
      <c r="E9836" s="160"/>
      <c r="F9836" s="160"/>
      <c r="G9836" s="160"/>
      <c r="H9836" s="160"/>
    </row>
    <row r="9837" spans="5:8">
      <c r="E9837" s="160"/>
      <c r="F9837" s="160"/>
      <c r="G9837" s="160"/>
      <c r="H9837" s="160"/>
    </row>
    <row r="9838" spans="5:8">
      <c r="E9838" s="160"/>
      <c r="F9838" s="160"/>
      <c r="G9838" s="160"/>
    </row>
    <row r="9839" spans="5:8">
      <c r="E9839" s="160"/>
      <c r="F9839" s="160"/>
      <c r="G9839" s="160"/>
      <c r="H9839" s="160"/>
    </row>
    <row r="9840" spans="5:8">
      <c r="E9840" s="160"/>
      <c r="F9840" s="160"/>
    </row>
    <row r="9841" spans="5:8">
      <c r="E9841" s="160"/>
      <c r="F9841" s="160"/>
      <c r="G9841" s="160"/>
      <c r="H9841" s="160"/>
    </row>
    <row r="9842" spans="5:8">
      <c r="E9842" s="160"/>
      <c r="F9842" s="160"/>
      <c r="G9842" s="160"/>
      <c r="H9842" s="160"/>
    </row>
    <row r="9843" spans="5:8">
      <c r="E9843" s="160"/>
      <c r="F9843" s="160"/>
      <c r="G9843" s="160"/>
      <c r="H9843" s="160"/>
    </row>
    <row r="9844" spans="5:8">
      <c r="E9844" s="160"/>
      <c r="F9844" s="160"/>
      <c r="G9844" s="160"/>
      <c r="H9844" s="160"/>
    </row>
    <row r="9845" spans="5:8">
      <c r="E9845" s="160"/>
      <c r="F9845" s="160"/>
      <c r="G9845" s="160"/>
      <c r="H9845" s="160"/>
    </row>
    <row r="9846" spans="5:8">
      <c r="E9846" s="160"/>
      <c r="F9846" s="160"/>
      <c r="G9846" s="160"/>
      <c r="H9846" s="160"/>
    </row>
    <row r="9847" spans="5:8">
      <c r="E9847" s="160"/>
      <c r="F9847" s="160"/>
      <c r="G9847" s="160"/>
      <c r="H9847" s="160"/>
    </row>
    <row r="9848" spans="5:8">
      <c r="E9848" s="160"/>
      <c r="F9848" s="160"/>
    </row>
    <row r="9849" spans="5:8">
      <c r="E9849" s="160"/>
      <c r="F9849" s="160"/>
      <c r="G9849" s="160"/>
      <c r="H9849" s="160"/>
    </row>
    <row r="9850" spans="5:8">
      <c r="E9850" s="160"/>
      <c r="F9850" s="160"/>
      <c r="G9850" s="160"/>
      <c r="H9850" s="160"/>
    </row>
    <row r="9851" spans="5:8">
      <c r="E9851" s="160"/>
      <c r="F9851" s="160"/>
      <c r="G9851" s="160"/>
      <c r="H9851" s="160"/>
    </row>
    <row r="9852" spans="5:8">
      <c r="E9852" s="160"/>
      <c r="F9852" s="160"/>
      <c r="G9852" s="160"/>
      <c r="H9852" s="160"/>
    </row>
    <row r="9853" spans="5:8">
      <c r="E9853" s="160"/>
      <c r="F9853" s="160"/>
      <c r="G9853" s="160"/>
      <c r="H9853" s="160"/>
    </row>
    <row r="9854" spans="5:8">
      <c r="E9854" s="160"/>
      <c r="F9854" s="160"/>
    </row>
    <row r="9855" spans="5:8">
      <c r="E9855" s="160"/>
      <c r="F9855" s="160"/>
      <c r="G9855" s="160"/>
      <c r="H9855" s="160"/>
    </row>
    <row r="9856" spans="5:8">
      <c r="E9856" s="160"/>
      <c r="F9856" s="160"/>
      <c r="G9856" s="160"/>
      <c r="H9856" s="160"/>
    </row>
    <row r="9857" spans="5:8">
      <c r="E9857" s="160"/>
      <c r="F9857" s="160"/>
    </row>
    <row r="9858" spans="5:8">
      <c r="E9858" s="160"/>
      <c r="F9858" s="160"/>
    </row>
    <row r="9859" spans="5:8">
      <c r="E9859" s="160"/>
      <c r="F9859" s="160"/>
    </row>
    <row r="9860" spans="5:8">
      <c r="E9860" s="160"/>
      <c r="F9860" s="160"/>
      <c r="G9860" s="160"/>
      <c r="H9860" s="160"/>
    </row>
    <row r="9861" spans="5:8">
      <c r="E9861" s="160"/>
      <c r="F9861" s="160"/>
      <c r="G9861" s="160"/>
      <c r="H9861" s="160"/>
    </row>
    <row r="9862" spans="5:8">
      <c r="E9862" s="160"/>
      <c r="F9862" s="160"/>
      <c r="G9862" s="160"/>
      <c r="H9862" s="160"/>
    </row>
    <row r="9863" spans="5:8">
      <c r="E9863" s="160"/>
      <c r="F9863" s="160"/>
    </row>
    <row r="9864" spans="5:8">
      <c r="E9864" s="160"/>
      <c r="F9864" s="160"/>
    </row>
    <row r="9865" spans="5:8">
      <c r="E9865" s="160"/>
      <c r="F9865" s="160"/>
    </row>
    <row r="9866" spans="5:8">
      <c r="E9866" s="160"/>
      <c r="F9866" s="160"/>
      <c r="G9866" s="160"/>
      <c r="H9866" s="160"/>
    </row>
    <row r="9867" spans="5:8">
      <c r="E9867" s="160"/>
      <c r="F9867" s="160"/>
      <c r="G9867" s="160"/>
      <c r="H9867" s="160"/>
    </row>
    <row r="9868" spans="5:8">
      <c r="E9868" s="160"/>
      <c r="F9868" s="160"/>
    </row>
    <row r="9869" spans="5:8">
      <c r="E9869" s="160"/>
      <c r="F9869" s="160"/>
    </row>
    <row r="9870" spans="5:8">
      <c r="E9870" s="160"/>
      <c r="F9870" s="160"/>
    </row>
    <row r="9871" spans="5:8">
      <c r="E9871" s="160"/>
      <c r="F9871" s="160"/>
    </row>
    <row r="9872" spans="5:8">
      <c r="E9872" s="160"/>
      <c r="F9872" s="160"/>
    </row>
    <row r="9873" spans="5:6">
      <c r="E9873" s="160"/>
      <c r="F9873" s="160"/>
    </row>
    <row r="9874" spans="5:6">
      <c r="E9874" s="160"/>
      <c r="F9874" s="160"/>
    </row>
    <row r="9875" spans="5:6">
      <c r="E9875" s="160"/>
      <c r="F9875" s="160"/>
    </row>
    <row r="9876" spans="5:6">
      <c r="E9876" s="160"/>
      <c r="F9876" s="160"/>
    </row>
    <row r="9877" spans="5:6">
      <c r="E9877" s="160"/>
      <c r="F9877" s="160"/>
    </row>
    <row r="9878" spans="5:6">
      <c r="E9878" s="160"/>
      <c r="F9878" s="160"/>
    </row>
    <row r="9879" spans="5:6">
      <c r="E9879" s="160"/>
      <c r="F9879" s="160"/>
    </row>
    <row r="9880" spans="5:6">
      <c r="E9880" s="160"/>
      <c r="F9880" s="160"/>
    </row>
    <row r="9881" spans="5:6">
      <c r="E9881" s="160"/>
      <c r="F9881" s="160"/>
    </row>
    <row r="9882" spans="5:6">
      <c r="E9882" s="160"/>
      <c r="F9882" s="160"/>
    </row>
    <row r="9883" spans="5:6">
      <c r="E9883" s="160"/>
      <c r="F9883" s="160"/>
    </row>
    <row r="9884" spans="5:6">
      <c r="E9884" s="160"/>
      <c r="F9884" s="160"/>
    </row>
    <row r="9885" spans="5:6">
      <c r="E9885" s="160"/>
      <c r="F9885" s="160"/>
    </row>
    <row r="9886" spans="5:6">
      <c r="E9886" s="160"/>
      <c r="F9886" s="160"/>
    </row>
    <row r="9887" spans="5:6">
      <c r="E9887" s="160"/>
      <c r="F9887" s="160"/>
    </row>
    <row r="9888" spans="5:6">
      <c r="E9888" s="160"/>
      <c r="F9888" s="160"/>
    </row>
    <row r="9889" spans="5:6">
      <c r="E9889" s="160"/>
      <c r="F9889" s="160"/>
    </row>
    <row r="9890" spans="5:6">
      <c r="E9890" s="160"/>
      <c r="F9890" s="160"/>
    </row>
    <row r="9891" spans="5:6">
      <c r="E9891" s="160"/>
      <c r="F9891" s="160"/>
    </row>
    <row r="9892" spans="5:6">
      <c r="E9892" s="160"/>
      <c r="F9892" s="160"/>
    </row>
    <row r="9893" spans="5:6">
      <c r="E9893" s="160"/>
      <c r="F9893" s="160"/>
    </row>
    <row r="9894" spans="5:6">
      <c r="E9894" s="160"/>
      <c r="F9894" s="160"/>
    </row>
    <row r="9895" spans="5:6">
      <c r="E9895" s="160"/>
      <c r="F9895" s="160"/>
    </row>
    <row r="9896" spans="5:6">
      <c r="E9896" s="160"/>
      <c r="F9896" s="160"/>
    </row>
    <row r="9897" spans="5:6">
      <c r="E9897" s="160"/>
      <c r="F9897" s="160"/>
    </row>
    <row r="9898" spans="5:6">
      <c r="E9898" s="160"/>
      <c r="F9898" s="160"/>
    </row>
    <row r="9899" spans="5:6">
      <c r="E9899" s="160"/>
      <c r="F9899" s="160"/>
    </row>
    <row r="9900" spans="5:6">
      <c r="E9900" s="160"/>
      <c r="F9900" s="160"/>
    </row>
    <row r="9901" spans="5:6">
      <c r="E9901" s="160"/>
      <c r="F9901" s="160"/>
    </row>
    <row r="9902" spans="5:6">
      <c r="E9902" s="160"/>
      <c r="F9902" s="160"/>
    </row>
    <row r="9903" spans="5:6">
      <c r="E9903" s="160"/>
      <c r="F9903" s="160"/>
    </row>
    <row r="9904" spans="5:6">
      <c r="E9904" s="160"/>
      <c r="F9904" s="160"/>
    </row>
    <row r="9905" spans="5:8">
      <c r="E9905" s="160"/>
      <c r="F9905" s="160"/>
    </row>
    <row r="9906" spans="5:8">
      <c r="E9906" s="160"/>
      <c r="F9906" s="160"/>
    </row>
    <row r="9907" spans="5:8">
      <c r="E9907" s="160"/>
      <c r="F9907" s="160"/>
    </row>
    <row r="9908" spans="5:8">
      <c r="E9908" s="160"/>
      <c r="F9908" s="160"/>
    </row>
    <row r="9909" spans="5:8">
      <c r="E9909" s="160"/>
      <c r="F9909" s="160"/>
    </row>
    <row r="9910" spans="5:8">
      <c r="E9910" s="160"/>
      <c r="F9910" s="160"/>
    </row>
    <row r="9911" spans="5:8">
      <c r="E9911" s="160"/>
      <c r="F9911" s="160"/>
    </row>
    <row r="9912" spans="5:8">
      <c r="E9912" s="160"/>
      <c r="F9912" s="160"/>
    </row>
    <row r="9913" spans="5:8">
      <c r="E9913" s="160"/>
      <c r="F9913" s="160"/>
    </row>
    <row r="9914" spans="5:8">
      <c r="E9914" s="160"/>
      <c r="F9914" s="160"/>
    </row>
    <row r="9915" spans="5:8">
      <c r="E9915" s="160"/>
      <c r="F9915" s="160"/>
    </row>
    <row r="9916" spans="5:8">
      <c r="E9916" s="160"/>
      <c r="F9916" s="160"/>
    </row>
    <row r="9917" spans="5:8">
      <c r="E9917" s="160"/>
      <c r="F9917" s="160"/>
      <c r="G9917" s="160"/>
      <c r="H9917" s="160"/>
    </row>
    <row r="9918" spans="5:8">
      <c r="E9918" s="160"/>
      <c r="F9918" s="160"/>
      <c r="G9918" s="160"/>
      <c r="H9918" s="160"/>
    </row>
    <row r="9919" spans="5:8">
      <c r="E9919" s="160"/>
      <c r="F9919" s="160"/>
      <c r="G9919" s="160"/>
      <c r="H9919" s="160"/>
    </row>
    <row r="9920" spans="5:8">
      <c r="E9920" s="160"/>
      <c r="F9920" s="160"/>
      <c r="G9920" s="160"/>
      <c r="H9920" s="160"/>
    </row>
    <row r="9921" spans="5:8">
      <c r="E9921" s="160"/>
      <c r="F9921" s="160"/>
      <c r="G9921" s="160"/>
      <c r="H9921" s="160"/>
    </row>
    <row r="9922" spans="5:8">
      <c r="E9922" s="160"/>
      <c r="F9922" s="160"/>
    </row>
    <row r="9923" spans="5:8">
      <c r="E9923" s="160"/>
      <c r="F9923" s="160"/>
      <c r="G9923" s="160"/>
      <c r="H9923" s="160"/>
    </row>
    <row r="9924" spans="5:8">
      <c r="E9924" s="160"/>
      <c r="F9924" s="160"/>
      <c r="G9924" s="160"/>
      <c r="H9924" s="160"/>
    </row>
    <row r="9925" spans="5:8">
      <c r="E9925" s="160"/>
      <c r="F9925" s="160"/>
      <c r="G9925" s="160"/>
      <c r="H9925" s="160"/>
    </row>
    <row r="9926" spans="5:8">
      <c r="E9926" s="160"/>
      <c r="F9926" s="160"/>
      <c r="G9926" s="160"/>
      <c r="H9926" s="160"/>
    </row>
    <row r="9927" spans="5:8">
      <c r="E9927" s="160"/>
      <c r="F9927" s="160"/>
      <c r="G9927" s="160"/>
      <c r="H9927" s="160"/>
    </row>
    <row r="9928" spans="5:8">
      <c r="E9928" s="160"/>
      <c r="F9928" s="160"/>
    </row>
    <row r="9929" spans="5:8">
      <c r="E9929" s="160"/>
      <c r="F9929" s="160"/>
      <c r="G9929" s="160"/>
      <c r="H9929" s="160"/>
    </row>
    <row r="9930" spans="5:8">
      <c r="E9930" s="160"/>
      <c r="F9930" s="160"/>
      <c r="G9930" s="160"/>
      <c r="H9930" s="160"/>
    </row>
    <row r="9931" spans="5:8">
      <c r="E9931" s="160"/>
      <c r="F9931" s="160"/>
      <c r="G9931" s="160"/>
      <c r="H9931" s="160"/>
    </row>
    <row r="9932" spans="5:8">
      <c r="E9932" s="160"/>
      <c r="F9932" s="160"/>
      <c r="G9932" s="160"/>
      <c r="H9932" s="160"/>
    </row>
    <row r="9933" spans="5:8">
      <c r="E9933" s="160"/>
      <c r="F9933" s="160"/>
      <c r="G9933" s="160"/>
      <c r="H9933" s="160"/>
    </row>
    <row r="9934" spans="5:8">
      <c r="E9934" s="160"/>
      <c r="F9934" s="160"/>
    </row>
    <row r="9935" spans="5:8">
      <c r="E9935" s="160"/>
      <c r="F9935" s="160"/>
      <c r="G9935" s="160"/>
      <c r="H9935" s="160"/>
    </row>
    <row r="9936" spans="5:8">
      <c r="E9936" s="160"/>
      <c r="F9936" s="160"/>
      <c r="G9936" s="160"/>
      <c r="H9936" s="160"/>
    </row>
    <row r="9937" spans="5:8">
      <c r="E9937" s="160"/>
      <c r="F9937" s="160"/>
      <c r="G9937" s="160"/>
      <c r="H9937" s="160"/>
    </row>
    <row r="9938" spans="5:8">
      <c r="E9938" s="160"/>
      <c r="F9938" s="160"/>
    </row>
    <row r="9939" spans="5:8">
      <c r="E9939" s="160"/>
      <c r="F9939" s="160"/>
    </row>
    <row r="9940" spans="5:8">
      <c r="E9940" s="160"/>
      <c r="F9940" s="160"/>
      <c r="G9940" s="160"/>
      <c r="H9940" s="160"/>
    </row>
    <row r="9941" spans="5:8">
      <c r="E9941" s="160"/>
      <c r="F9941" s="160"/>
      <c r="G9941" s="160"/>
      <c r="H9941" s="160"/>
    </row>
    <row r="9942" spans="5:8">
      <c r="E9942" s="160"/>
      <c r="F9942" s="160"/>
      <c r="G9942" s="160"/>
      <c r="H9942" s="160"/>
    </row>
    <row r="9943" spans="5:8">
      <c r="E9943" s="160"/>
      <c r="F9943" s="160"/>
    </row>
    <row r="9944" spans="5:8">
      <c r="E9944" s="160"/>
      <c r="F9944" s="160"/>
    </row>
    <row r="9945" spans="5:8">
      <c r="E9945" s="160"/>
      <c r="F9945" s="160"/>
    </row>
    <row r="9946" spans="5:8">
      <c r="E9946" s="160"/>
      <c r="F9946" s="160"/>
      <c r="G9946" s="160"/>
      <c r="H9946" s="160"/>
    </row>
    <row r="9947" spans="5:8">
      <c r="E9947" s="160"/>
      <c r="F9947" s="160"/>
      <c r="G9947" s="160"/>
      <c r="H9947" s="160"/>
    </row>
    <row r="9948" spans="5:8">
      <c r="E9948" s="160"/>
      <c r="F9948" s="160"/>
      <c r="G9948" s="160"/>
      <c r="H9948" s="160"/>
    </row>
    <row r="9949" spans="5:8">
      <c r="E9949" s="160"/>
      <c r="F9949" s="160"/>
    </row>
    <row r="9950" spans="5:8">
      <c r="E9950" s="160"/>
      <c r="F9950" s="160"/>
    </row>
    <row r="9951" spans="5:8">
      <c r="E9951" s="160"/>
      <c r="F9951" s="160"/>
    </row>
    <row r="9952" spans="5:8">
      <c r="E9952" s="160"/>
      <c r="F9952" s="160"/>
      <c r="G9952" s="160"/>
      <c r="H9952" s="160"/>
    </row>
    <row r="9953" spans="5:8">
      <c r="E9953" s="160"/>
      <c r="F9953" s="160"/>
      <c r="G9953" s="160"/>
      <c r="H9953" s="160"/>
    </row>
    <row r="9954" spans="5:8">
      <c r="E9954" s="160"/>
      <c r="F9954" s="160"/>
      <c r="G9954" s="160"/>
      <c r="H9954" s="160"/>
    </row>
    <row r="9955" spans="5:8">
      <c r="E9955" s="160"/>
      <c r="F9955" s="160"/>
    </row>
    <row r="9956" spans="5:8">
      <c r="E9956" s="160"/>
      <c r="F9956" s="160"/>
    </row>
    <row r="9957" spans="5:8">
      <c r="E9957" s="160"/>
      <c r="F9957" s="160"/>
    </row>
    <row r="9958" spans="5:8">
      <c r="E9958" s="160"/>
      <c r="F9958" s="160"/>
      <c r="G9958" s="160"/>
      <c r="H9958" s="160"/>
    </row>
    <row r="9959" spans="5:8">
      <c r="E9959" s="160"/>
      <c r="F9959" s="160"/>
      <c r="G9959" s="160"/>
      <c r="H9959" s="160"/>
    </row>
    <row r="9960" spans="5:8">
      <c r="E9960" s="160"/>
      <c r="F9960" s="160"/>
    </row>
    <row r="9961" spans="5:8">
      <c r="E9961" s="160"/>
      <c r="F9961" s="160"/>
    </row>
    <row r="9962" spans="5:8">
      <c r="E9962" s="160"/>
      <c r="F9962" s="160"/>
    </row>
    <row r="9963" spans="5:8">
      <c r="E9963" s="160"/>
      <c r="F9963" s="160"/>
    </row>
    <row r="9964" spans="5:8">
      <c r="E9964" s="160"/>
      <c r="F9964" s="160"/>
    </row>
    <row r="9965" spans="5:8">
      <c r="E9965" s="160"/>
      <c r="F9965" s="160"/>
    </row>
    <row r="9966" spans="5:8">
      <c r="E9966" s="160"/>
      <c r="F9966" s="160"/>
    </row>
    <row r="9967" spans="5:8">
      <c r="E9967" s="160"/>
      <c r="F9967" s="160"/>
    </row>
    <row r="9968" spans="5:8">
      <c r="E9968" s="160"/>
      <c r="F9968" s="160"/>
    </row>
    <row r="9969" spans="5:6">
      <c r="E9969" s="160"/>
      <c r="F9969" s="160"/>
    </row>
    <row r="9970" spans="5:6">
      <c r="E9970" s="160"/>
      <c r="F9970" s="160"/>
    </row>
    <row r="9971" spans="5:6">
      <c r="E9971" s="160"/>
      <c r="F9971" s="160"/>
    </row>
    <row r="9972" spans="5:6">
      <c r="E9972" s="160"/>
      <c r="F9972" s="160"/>
    </row>
    <row r="9973" spans="5:6">
      <c r="E9973" s="160"/>
      <c r="F9973" s="160"/>
    </row>
    <row r="9974" spans="5:6">
      <c r="E9974" s="160"/>
      <c r="F9974" s="160"/>
    </row>
    <row r="9975" spans="5:6">
      <c r="E9975" s="160"/>
      <c r="F9975" s="160"/>
    </row>
    <row r="9976" spans="5:6">
      <c r="E9976" s="160"/>
      <c r="F9976" s="160"/>
    </row>
    <row r="9977" spans="5:6">
      <c r="E9977" s="160"/>
      <c r="F9977" s="160"/>
    </row>
    <row r="9978" spans="5:6">
      <c r="E9978" s="160"/>
      <c r="F9978" s="160"/>
    </row>
    <row r="9979" spans="5:6">
      <c r="E9979" s="160"/>
      <c r="F9979" s="160"/>
    </row>
    <row r="9980" spans="5:6">
      <c r="E9980" s="160"/>
      <c r="F9980" s="160"/>
    </row>
    <row r="9981" spans="5:6">
      <c r="E9981" s="160"/>
      <c r="F9981" s="160"/>
    </row>
    <row r="9982" spans="5:6">
      <c r="E9982" s="160"/>
      <c r="F9982" s="160"/>
    </row>
    <row r="9983" spans="5:6">
      <c r="E9983" s="160"/>
      <c r="F9983" s="160"/>
    </row>
    <row r="9984" spans="5:6">
      <c r="E9984" s="160"/>
      <c r="F9984" s="160"/>
    </row>
    <row r="9985" spans="5:6">
      <c r="E9985" s="160"/>
      <c r="F9985" s="160"/>
    </row>
    <row r="9986" spans="5:6">
      <c r="E9986" s="160"/>
      <c r="F9986" s="160"/>
    </row>
    <row r="9987" spans="5:6">
      <c r="E9987" s="160"/>
      <c r="F9987" s="160"/>
    </row>
    <row r="9988" spans="5:6">
      <c r="E9988" s="160"/>
      <c r="F9988" s="160"/>
    </row>
    <row r="9989" spans="5:6">
      <c r="E9989" s="160"/>
      <c r="F9989" s="160"/>
    </row>
    <row r="9990" spans="5:6">
      <c r="E9990" s="160"/>
      <c r="F9990" s="160"/>
    </row>
    <row r="9991" spans="5:6">
      <c r="E9991" s="160"/>
      <c r="F9991" s="160"/>
    </row>
    <row r="9992" spans="5:6">
      <c r="E9992" s="160"/>
      <c r="F9992" s="160"/>
    </row>
    <row r="9993" spans="5:6">
      <c r="E9993" s="160"/>
      <c r="F9993" s="160"/>
    </row>
    <row r="9994" spans="5:6">
      <c r="E9994" s="160"/>
      <c r="F9994" s="160"/>
    </row>
    <row r="9995" spans="5:6">
      <c r="E9995" s="160"/>
      <c r="F9995" s="160"/>
    </row>
    <row r="9996" spans="5:6">
      <c r="E9996" s="160"/>
      <c r="F9996" s="160"/>
    </row>
    <row r="9997" spans="5:6">
      <c r="E9997" s="160"/>
      <c r="F9997" s="160"/>
    </row>
    <row r="9998" spans="5:6">
      <c r="E9998" s="160"/>
      <c r="F9998" s="160"/>
    </row>
    <row r="9999" spans="5:6">
      <c r="E9999" s="160"/>
      <c r="F9999" s="160"/>
    </row>
    <row r="10000" spans="5:6">
      <c r="E10000" s="160"/>
      <c r="F10000" s="160"/>
    </row>
    <row r="10001" spans="5:8">
      <c r="E10001" s="160"/>
      <c r="F10001" s="160"/>
    </row>
    <row r="10002" spans="5:8">
      <c r="E10002" s="160"/>
      <c r="F10002" s="160"/>
      <c r="G10002" s="160"/>
      <c r="H10002" s="160"/>
    </row>
    <row r="10003" spans="5:8">
      <c r="E10003" s="160"/>
      <c r="F10003" s="160"/>
    </row>
    <row r="10004" spans="5:8">
      <c r="E10004" s="160"/>
      <c r="F10004" s="160"/>
      <c r="G10004" s="160"/>
      <c r="H10004" s="160"/>
    </row>
    <row r="10005" spans="5:8">
      <c r="E10005" s="160"/>
      <c r="F10005" s="160"/>
    </row>
    <row r="10006" spans="5:8">
      <c r="E10006" s="160"/>
      <c r="F10006" s="160"/>
      <c r="G10006" s="160"/>
      <c r="H10006" s="160"/>
    </row>
    <row r="10007" spans="5:8">
      <c r="E10007" s="160"/>
      <c r="F10007" s="160"/>
    </row>
    <row r="10008" spans="5:8">
      <c r="E10008" s="160"/>
      <c r="F10008" s="160"/>
      <c r="G10008" s="160"/>
      <c r="H10008" s="160"/>
    </row>
    <row r="10009" spans="5:8">
      <c r="E10009" s="160"/>
      <c r="F10009" s="160"/>
    </row>
    <row r="10010" spans="5:8">
      <c r="E10010" s="160"/>
      <c r="F10010" s="160"/>
    </row>
    <row r="10011" spans="5:8">
      <c r="E10011" s="160"/>
      <c r="F10011" s="160"/>
      <c r="G10011" s="160"/>
      <c r="H10011" s="160"/>
    </row>
    <row r="10012" spans="5:8">
      <c r="E10012" s="160"/>
      <c r="F10012" s="160"/>
    </row>
    <row r="10013" spans="5:8">
      <c r="E10013" s="160"/>
      <c r="F10013" s="160"/>
      <c r="G10013" s="160"/>
      <c r="H10013" s="160"/>
    </row>
    <row r="10014" spans="5:8">
      <c r="E10014" s="160"/>
      <c r="F10014" s="160"/>
    </row>
    <row r="10015" spans="5:8">
      <c r="E10015" s="160"/>
      <c r="F10015" s="160"/>
      <c r="G10015" s="160"/>
      <c r="H10015" s="160"/>
    </row>
    <row r="10016" spans="5:8">
      <c r="E10016" s="160"/>
      <c r="F10016" s="160"/>
    </row>
    <row r="10017" spans="5:8">
      <c r="E10017" s="160"/>
      <c r="F10017" s="160"/>
      <c r="G10017" s="160"/>
      <c r="H10017" s="160"/>
    </row>
    <row r="10018" spans="5:8">
      <c r="E10018" s="160"/>
      <c r="F10018" s="160"/>
    </row>
    <row r="10019" spans="5:8">
      <c r="E10019" s="160"/>
      <c r="F10019" s="160"/>
      <c r="G10019" s="160"/>
      <c r="H10019" s="160"/>
    </row>
    <row r="10020" spans="5:8">
      <c r="E10020" s="160"/>
      <c r="F10020" s="160"/>
      <c r="G10020" s="160"/>
    </row>
    <row r="10021" spans="5:8">
      <c r="E10021" s="160"/>
      <c r="F10021" s="160"/>
      <c r="G10021" s="160"/>
      <c r="H10021" s="160"/>
    </row>
    <row r="10022" spans="5:8">
      <c r="E10022" s="160"/>
      <c r="F10022" s="160"/>
    </row>
    <row r="10023" spans="5:8">
      <c r="E10023" s="160"/>
      <c r="F10023" s="160"/>
      <c r="G10023" s="160"/>
      <c r="H10023" s="160"/>
    </row>
    <row r="10024" spans="5:8">
      <c r="E10024" s="160"/>
      <c r="F10024" s="160"/>
    </row>
    <row r="10025" spans="5:8">
      <c r="E10025" s="160"/>
      <c r="F10025" s="160"/>
      <c r="G10025" s="160"/>
      <c r="H10025" s="160"/>
    </row>
    <row r="10026" spans="5:8">
      <c r="E10026" s="160"/>
      <c r="F10026" s="160"/>
    </row>
    <row r="10027" spans="5:8">
      <c r="E10027" s="160"/>
      <c r="F10027" s="160"/>
      <c r="G10027" s="160"/>
    </row>
    <row r="10028" spans="5:8">
      <c r="E10028" s="160"/>
      <c r="F10028" s="160"/>
      <c r="G10028" s="160"/>
    </row>
    <row r="10029" spans="5:8">
      <c r="E10029" s="160"/>
      <c r="F10029" s="160"/>
      <c r="G10029" s="160"/>
      <c r="H10029" s="160"/>
    </row>
    <row r="10030" spans="5:8">
      <c r="E10030" s="160"/>
      <c r="F10030" s="160"/>
    </row>
    <row r="10031" spans="5:8">
      <c r="E10031" s="160"/>
      <c r="F10031" s="160"/>
      <c r="G10031" s="160"/>
      <c r="H10031" s="160"/>
    </row>
    <row r="10032" spans="5:8">
      <c r="E10032" s="160"/>
      <c r="F10032" s="160"/>
    </row>
    <row r="10033" spans="5:8">
      <c r="E10033" s="160"/>
      <c r="F10033" s="160"/>
      <c r="G10033" s="160"/>
      <c r="H10033" s="160"/>
    </row>
    <row r="10034" spans="5:8">
      <c r="E10034" s="160"/>
      <c r="F10034" s="160"/>
    </row>
    <row r="10035" spans="5:8">
      <c r="E10035" s="160"/>
      <c r="F10035" s="160"/>
      <c r="G10035" s="160"/>
    </row>
    <row r="10036" spans="5:8">
      <c r="E10036" s="160"/>
      <c r="F10036" s="160"/>
      <c r="G10036" s="160"/>
    </row>
    <row r="10037" spans="5:8">
      <c r="E10037" s="160"/>
      <c r="F10037" s="160"/>
      <c r="G10037" s="160"/>
      <c r="H10037" s="160"/>
    </row>
    <row r="10038" spans="5:8">
      <c r="E10038" s="160"/>
      <c r="F10038" s="160"/>
    </row>
    <row r="10039" spans="5:8">
      <c r="E10039" s="160"/>
      <c r="F10039" s="160"/>
      <c r="G10039" s="160"/>
      <c r="H10039" s="160"/>
    </row>
    <row r="10040" spans="5:8">
      <c r="E10040" s="160"/>
      <c r="F10040" s="160"/>
    </row>
    <row r="10041" spans="5:8">
      <c r="E10041" s="160"/>
      <c r="F10041" s="160"/>
      <c r="G10041" s="160"/>
      <c r="H10041" s="160"/>
    </row>
    <row r="10042" spans="5:8">
      <c r="E10042" s="160"/>
      <c r="F10042" s="160"/>
    </row>
    <row r="10043" spans="5:8">
      <c r="E10043" s="160"/>
      <c r="F10043" s="160"/>
      <c r="G10043" s="160"/>
    </row>
    <row r="10044" spans="5:8">
      <c r="E10044" s="160"/>
      <c r="F10044" s="160"/>
      <c r="G10044" s="160"/>
    </row>
    <row r="10045" spans="5:8">
      <c r="E10045" s="160"/>
      <c r="F10045" s="160"/>
      <c r="G10045" s="160"/>
      <c r="H10045" s="160"/>
    </row>
    <row r="10046" spans="5:8">
      <c r="E10046" s="160"/>
      <c r="F10046" s="160"/>
      <c r="G10046" s="160"/>
    </row>
    <row r="10047" spans="5:8">
      <c r="E10047" s="160"/>
      <c r="F10047" s="160"/>
      <c r="G10047" s="160"/>
      <c r="H10047" s="160"/>
    </row>
    <row r="10048" spans="5:8">
      <c r="E10048" s="160"/>
      <c r="F10048" s="160"/>
      <c r="G10048" s="160"/>
    </row>
    <row r="10049" spans="5:8">
      <c r="E10049" s="160"/>
      <c r="F10049" s="160"/>
      <c r="G10049" s="160"/>
      <c r="H10049" s="160"/>
    </row>
    <row r="10050" spans="5:8">
      <c r="E10050" s="160"/>
      <c r="F10050" s="160"/>
      <c r="G10050" s="160"/>
    </row>
    <row r="10051" spans="5:8">
      <c r="E10051" s="160"/>
      <c r="F10051" s="160"/>
      <c r="G10051" s="160"/>
      <c r="H10051" s="160"/>
    </row>
    <row r="10052" spans="5:8">
      <c r="E10052" s="160"/>
      <c r="F10052" s="160"/>
      <c r="G10052" s="160"/>
    </row>
    <row r="10053" spans="5:8">
      <c r="E10053" s="160"/>
      <c r="F10053" s="160"/>
      <c r="G10053" s="160"/>
      <c r="H10053" s="160"/>
    </row>
    <row r="10054" spans="5:8">
      <c r="E10054" s="160"/>
      <c r="F10054" s="160"/>
      <c r="G10054" s="160"/>
    </row>
    <row r="10055" spans="5:8">
      <c r="E10055" s="160"/>
      <c r="F10055" s="160"/>
      <c r="G10055" s="160"/>
      <c r="H10055" s="160"/>
    </row>
    <row r="10056" spans="5:8">
      <c r="E10056" s="160"/>
      <c r="F10056" s="160"/>
      <c r="G10056" s="160"/>
      <c r="H10056" s="160"/>
    </row>
    <row r="10057" spans="5:8">
      <c r="E10057" s="160"/>
      <c r="F10057" s="160"/>
      <c r="G10057" s="160"/>
      <c r="H10057" s="160"/>
    </row>
    <row r="10058" spans="5:8">
      <c r="E10058" s="160"/>
      <c r="F10058" s="160"/>
      <c r="G10058" s="160"/>
      <c r="H10058" s="160"/>
    </row>
    <row r="10059" spans="5:8">
      <c r="E10059" s="160"/>
      <c r="F10059" s="160"/>
    </row>
    <row r="10060" spans="5:8">
      <c r="E10060" s="160"/>
      <c r="F10060" s="160"/>
      <c r="G10060" s="160"/>
      <c r="H10060" s="160"/>
    </row>
    <row r="10061" spans="5:8">
      <c r="E10061" s="160"/>
      <c r="F10061" s="160"/>
      <c r="G10061" s="160"/>
      <c r="H10061" s="160"/>
    </row>
    <row r="10062" spans="5:8">
      <c r="E10062" s="160"/>
      <c r="F10062" s="160"/>
      <c r="G10062" s="160"/>
      <c r="H10062" s="160"/>
    </row>
    <row r="10063" spans="5:8">
      <c r="E10063" s="160"/>
      <c r="F10063" s="160"/>
    </row>
    <row r="10064" spans="5:8">
      <c r="E10064" s="160"/>
      <c r="F10064" s="160"/>
      <c r="G10064" s="160"/>
      <c r="H10064" s="160"/>
    </row>
    <row r="10065" spans="5:8">
      <c r="E10065" s="160"/>
      <c r="F10065" s="160"/>
    </row>
    <row r="10066" spans="5:8">
      <c r="E10066" s="160"/>
      <c r="F10066" s="160"/>
      <c r="G10066" s="160"/>
      <c r="H10066" s="160"/>
    </row>
    <row r="10067" spans="5:8">
      <c r="E10067" s="160"/>
      <c r="F10067" s="160"/>
    </row>
    <row r="10068" spans="5:8">
      <c r="E10068" s="160"/>
      <c r="F10068" s="160"/>
      <c r="G10068" s="160"/>
      <c r="H10068" s="160"/>
    </row>
    <row r="10069" spans="5:8">
      <c r="E10069" s="160"/>
      <c r="F10069" s="160"/>
    </row>
    <row r="10070" spans="5:8">
      <c r="E10070" s="160"/>
      <c r="F10070" s="160"/>
      <c r="G10070" s="160"/>
      <c r="H10070" s="160"/>
    </row>
    <row r="10071" spans="5:8">
      <c r="E10071" s="160"/>
      <c r="F10071" s="160"/>
    </row>
    <row r="10072" spans="5:8">
      <c r="E10072" s="160"/>
      <c r="F10072" s="160"/>
      <c r="G10072" s="160"/>
      <c r="H10072" s="160"/>
    </row>
    <row r="10073" spans="5:8">
      <c r="E10073" s="160"/>
      <c r="F10073" s="160"/>
    </row>
    <row r="10074" spans="5:8">
      <c r="E10074" s="160"/>
      <c r="F10074" s="160"/>
      <c r="G10074" s="160"/>
      <c r="H10074" s="160"/>
    </row>
    <row r="10075" spans="5:8">
      <c r="E10075" s="160"/>
      <c r="F10075" s="160"/>
    </row>
    <row r="10076" spans="5:8">
      <c r="E10076" s="160"/>
      <c r="F10076" s="160"/>
    </row>
    <row r="10077" spans="5:8">
      <c r="E10077" s="160"/>
      <c r="F10077" s="160"/>
    </row>
    <row r="10078" spans="5:8">
      <c r="E10078" s="160"/>
      <c r="F10078" s="160"/>
    </row>
    <row r="10079" spans="5:8">
      <c r="E10079" s="160"/>
      <c r="F10079" s="160"/>
    </row>
    <row r="10080" spans="5:8">
      <c r="E10080" s="160"/>
      <c r="F10080" s="160"/>
    </row>
    <row r="10081" spans="5:8">
      <c r="E10081" s="160"/>
      <c r="F10081" s="160"/>
    </row>
    <row r="10082" spans="5:8">
      <c r="E10082" s="160"/>
      <c r="F10082" s="160"/>
    </row>
    <row r="10083" spans="5:8">
      <c r="E10083" s="160"/>
      <c r="F10083" s="160"/>
    </row>
    <row r="10084" spans="5:8">
      <c r="E10084" s="160"/>
      <c r="F10084" s="160"/>
    </row>
    <row r="10085" spans="5:8">
      <c r="E10085" s="160"/>
      <c r="F10085" s="160"/>
    </row>
    <row r="10086" spans="5:8">
      <c r="E10086" s="160"/>
      <c r="F10086" s="160"/>
    </row>
    <row r="10087" spans="5:8">
      <c r="E10087" s="160"/>
      <c r="F10087" s="160"/>
    </row>
    <row r="10088" spans="5:8">
      <c r="E10088" s="160"/>
      <c r="F10088" s="160"/>
      <c r="G10088" s="160"/>
      <c r="H10088" s="160"/>
    </row>
    <row r="10089" spans="5:8">
      <c r="E10089" s="160"/>
      <c r="F10089" s="160"/>
    </row>
    <row r="10090" spans="5:8">
      <c r="E10090" s="160"/>
      <c r="F10090" s="160"/>
      <c r="G10090" s="160"/>
      <c r="H10090" s="160"/>
    </row>
    <row r="10091" spans="5:8">
      <c r="E10091" s="160"/>
      <c r="F10091" s="160"/>
    </row>
    <row r="10092" spans="5:8">
      <c r="E10092" s="160"/>
      <c r="F10092" s="160"/>
      <c r="G10092" s="160"/>
      <c r="H10092" s="160"/>
    </row>
    <row r="10093" spans="5:8">
      <c r="E10093" s="160"/>
      <c r="F10093" s="160"/>
    </row>
    <row r="10094" spans="5:8">
      <c r="E10094" s="160"/>
      <c r="F10094" s="160"/>
    </row>
    <row r="10095" spans="5:8">
      <c r="E10095" s="160"/>
      <c r="F10095" s="160"/>
    </row>
    <row r="10096" spans="5:8">
      <c r="E10096" s="160"/>
      <c r="F10096" s="160"/>
      <c r="G10096" s="160"/>
      <c r="H10096" s="160"/>
    </row>
    <row r="10097" spans="5:8">
      <c r="E10097" s="160"/>
      <c r="F10097" s="160"/>
      <c r="G10097" s="160"/>
      <c r="H10097" s="160"/>
    </row>
    <row r="10098" spans="5:8">
      <c r="E10098" s="160"/>
      <c r="F10098" s="160"/>
      <c r="G10098" s="160"/>
      <c r="H10098" s="160"/>
    </row>
    <row r="10099" spans="5:8">
      <c r="E10099" s="160"/>
      <c r="F10099" s="160"/>
      <c r="G10099" s="160"/>
      <c r="H10099" s="160"/>
    </row>
    <row r="10100" spans="5:8">
      <c r="E10100" s="160"/>
      <c r="F10100" s="160"/>
      <c r="G10100" s="160"/>
      <c r="H10100" s="160"/>
    </row>
    <row r="10101" spans="5:8">
      <c r="E10101" s="160"/>
      <c r="F10101" s="160"/>
      <c r="G10101" s="160"/>
      <c r="H10101" s="160"/>
    </row>
    <row r="10102" spans="5:8">
      <c r="E10102" s="160"/>
      <c r="F10102" s="160"/>
    </row>
    <row r="10103" spans="5:8">
      <c r="E10103" s="160"/>
      <c r="F10103" s="160"/>
    </row>
    <row r="10104" spans="5:8">
      <c r="E10104" s="160"/>
      <c r="F10104" s="160"/>
      <c r="G10104" s="160"/>
      <c r="H10104" s="160"/>
    </row>
    <row r="10105" spans="5:8">
      <c r="E10105" s="160"/>
      <c r="F10105" s="160"/>
      <c r="G10105" s="160"/>
    </row>
    <row r="10106" spans="5:8">
      <c r="E10106" s="160"/>
      <c r="F10106" s="160"/>
      <c r="G10106" s="160"/>
      <c r="H10106" s="160"/>
    </row>
    <row r="10107" spans="5:8">
      <c r="E10107" s="160"/>
      <c r="F10107" s="160"/>
      <c r="G10107" s="160"/>
    </row>
    <row r="10108" spans="5:8">
      <c r="E10108" s="160"/>
      <c r="F10108" s="160"/>
      <c r="G10108" s="160"/>
      <c r="H10108" s="160"/>
    </row>
    <row r="10109" spans="5:8">
      <c r="E10109" s="160"/>
      <c r="F10109" s="160"/>
      <c r="G10109" s="160"/>
    </row>
    <row r="10110" spans="5:8">
      <c r="E10110" s="160"/>
      <c r="F10110" s="160"/>
    </row>
    <row r="10111" spans="5:8">
      <c r="E10111" s="160"/>
      <c r="F10111" s="160"/>
    </row>
    <row r="10112" spans="5:8">
      <c r="E10112" s="160"/>
      <c r="F10112" s="160"/>
    </row>
    <row r="10113" spans="5:6">
      <c r="E10113" s="160"/>
      <c r="F10113" s="160"/>
    </row>
    <row r="10114" spans="5:6">
      <c r="E10114" s="160"/>
      <c r="F10114" s="160"/>
    </row>
    <row r="10115" spans="5:6">
      <c r="E10115" s="160"/>
      <c r="F10115" s="160"/>
    </row>
    <row r="10116" spans="5:6">
      <c r="E10116" s="160"/>
      <c r="F10116" s="160"/>
    </row>
    <row r="10117" spans="5:6">
      <c r="E10117" s="160"/>
      <c r="F10117" s="160"/>
    </row>
    <row r="10118" spans="5:6">
      <c r="E10118" s="160"/>
      <c r="F10118" s="160"/>
    </row>
    <row r="10119" spans="5:6">
      <c r="E10119" s="160"/>
      <c r="F10119" s="160"/>
    </row>
    <row r="10120" spans="5:6">
      <c r="E10120" s="160"/>
      <c r="F10120" s="160"/>
    </row>
    <row r="10121" spans="5:6">
      <c r="E10121" s="160"/>
      <c r="F10121" s="160"/>
    </row>
    <row r="10122" spans="5:6">
      <c r="E10122" s="160"/>
      <c r="F10122" s="160"/>
    </row>
    <row r="10123" spans="5:6">
      <c r="E10123" s="160"/>
      <c r="F10123" s="160"/>
    </row>
    <row r="10124" spans="5:6">
      <c r="E10124" s="160"/>
      <c r="F10124" s="160"/>
    </row>
    <row r="10125" spans="5:6">
      <c r="E10125" s="160"/>
      <c r="F10125" s="160"/>
    </row>
    <row r="10126" spans="5:6">
      <c r="E10126" s="160"/>
      <c r="F10126" s="160"/>
    </row>
    <row r="10127" spans="5:6">
      <c r="E10127" s="160"/>
      <c r="F10127" s="160"/>
    </row>
    <row r="10128" spans="5:6">
      <c r="E10128" s="160"/>
      <c r="F10128" s="160"/>
    </row>
    <row r="10129" spans="5:6">
      <c r="E10129" s="160"/>
      <c r="F10129" s="160"/>
    </row>
    <row r="10130" spans="5:6">
      <c r="E10130" s="160"/>
      <c r="F10130" s="160"/>
    </row>
    <row r="10131" spans="5:6">
      <c r="E10131" s="160"/>
      <c r="F10131" s="160"/>
    </row>
    <row r="10132" spans="5:6">
      <c r="E10132" s="160"/>
      <c r="F10132" s="160"/>
    </row>
    <row r="10133" spans="5:6">
      <c r="E10133" s="160"/>
      <c r="F10133" s="160"/>
    </row>
    <row r="10134" spans="5:6">
      <c r="E10134" s="160"/>
      <c r="F10134" s="160"/>
    </row>
    <row r="10135" spans="5:6">
      <c r="E10135" s="160"/>
      <c r="F10135" s="160"/>
    </row>
    <row r="10136" spans="5:6">
      <c r="E10136" s="160"/>
      <c r="F10136" s="160"/>
    </row>
    <row r="10137" spans="5:6">
      <c r="E10137" s="160"/>
      <c r="F10137" s="160"/>
    </row>
    <row r="10138" spans="5:6">
      <c r="E10138" s="160"/>
      <c r="F10138" s="160"/>
    </row>
    <row r="10139" spans="5:6">
      <c r="E10139" s="160"/>
      <c r="F10139" s="160"/>
    </row>
    <row r="10140" spans="5:6">
      <c r="E10140" s="160"/>
      <c r="F10140" s="160"/>
    </row>
    <row r="10141" spans="5:6">
      <c r="E10141" s="160"/>
      <c r="F10141" s="160"/>
    </row>
    <row r="10142" spans="5:6">
      <c r="E10142" s="160"/>
      <c r="F10142" s="160"/>
    </row>
    <row r="10143" spans="5:6">
      <c r="E10143" s="160"/>
      <c r="F10143" s="160"/>
    </row>
    <row r="10144" spans="5:6">
      <c r="E10144" s="160"/>
      <c r="F10144" s="160"/>
    </row>
    <row r="10145" spans="5:6">
      <c r="E10145" s="160"/>
      <c r="F10145" s="160"/>
    </row>
    <row r="10146" spans="5:6">
      <c r="E10146" s="160"/>
      <c r="F10146" s="160"/>
    </row>
    <row r="10147" spans="5:6">
      <c r="E10147" s="160"/>
      <c r="F10147" s="160"/>
    </row>
    <row r="10148" spans="5:6">
      <c r="E10148" s="160"/>
      <c r="F10148" s="160"/>
    </row>
    <row r="10149" spans="5:6">
      <c r="E10149" s="160"/>
      <c r="F10149" s="160"/>
    </row>
    <row r="10150" spans="5:6">
      <c r="E10150" s="160"/>
      <c r="F10150" s="160"/>
    </row>
    <row r="10151" spans="5:6">
      <c r="E10151" s="160"/>
      <c r="F10151" s="160"/>
    </row>
    <row r="10152" spans="5:6">
      <c r="E10152" s="160"/>
      <c r="F10152" s="160"/>
    </row>
    <row r="10153" spans="5:6">
      <c r="E10153" s="160"/>
      <c r="F10153" s="160"/>
    </row>
    <row r="10154" spans="5:6">
      <c r="E10154" s="160"/>
      <c r="F10154" s="160"/>
    </row>
    <row r="10155" spans="5:6">
      <c r="E10155" s="160"/>
      <c r="F10155" s="160"/>
    </row>
    <row r="10156" spans="5:6">
      <c r="E10156" s="160"/>
      <c r="F10156" s="160"/>
    </row>
    <row r="10157" spans="5:6">
      <c r="E10157" s="160"/>
      <c r="F10157" s="160"/>
    </row>
    <row r="10158" spans="5:6">
      <c r="E10158" s="160"/>
      <c r="F10158" s="160"/>
    </row>
    <row r="10159" spans="5:6">
      <c r="E10159" s="160"/>
      <c r="F10159" s="160"/>
    </row>
    <row r="10160" spans="5:6">
      <c r="E10160" s="160"/>
      <c r="F10160" s="160"/>
    </row>
    <row r="10161" spans="5:8">
      <c r="E10161" s="160"/>
      <c r="F10161" s="160"/>
    </row>
    <row r="10162" spans="5:8">
      <c r="E10162" s="160"/>
      <c r="F10162" s="160"/>
    </row>
    <row r="10163" spans="5:8">
      <c r="E10163" s="160"/>
      <c r="F10163" s="160"/>
    </row>
    <row r="10164" spans="5:8">
      <c r="E10164" s="160"/>
      <c r="F10164" s="160"/>
    </row>
    <row r="10165" spans="5:8">
      <c r="E10165" s="160"/>
      <c r="F10165" s="160"/>
    </row>
    <row r="10166" spans="5:8">
      <c r="E10166" s="160"/>
      <c r="F10166" s="160"/>
    </row>
    <row r="10167" spans="5:8">
      <c r="E10167" s="160"/>
      <c r="F10167" s="160"/>
    </row>
    <row r="10168" spans="5:8">
      <c r="E10168" s="160"/>
      <c r="F10168" s="160"/>
    </row>
    <row r="10169" spans="5:8">
      <c r="E10169" s="160"/>
      <c r="F10169" s="160"/>
    </row>
    <row r="10170" spans="5:8">
      <c r="E10170" s="160"/>
      <c r="F10170" s="160"/>
      <c r="G10170" s="160"/>
      <c r="H10170" s="160"/>
    </row>
    <row r="10171" spans="5:8">
      <c r="E10171" s="160"/>
      <c r="F10171" s="160"/>
    </row>
    <row r="10172" spans="5:8">
      <c r="E10172" s="160"/>
      <c r="F10172" s="160"/>
      <c r="G10172" s="160"/>
      <c r="H10172" s="160"/>
    </row>
    <row r="10173" spans="5:8">
      <c r="E10173" s="160"/>
      <c r="F10173" s="160"/>
    </row>
    <row r="10174" spans="5:8">
      <c r="E10174" s="160"/>
      <c r="F10174" s="160"/>
      <c r="G10174" s="160"/>
      <c r="H10174" s="160"/>
    </row>
    <row r="10175" spans="5:8">
      <c r="E10175" s="160"/>
      <c r="F10175" s="160"/>
    </row>
    <row r="10176" spans="5:8">
      <c r="E10176" s="160"/>
      <c r="F10176" s="160"/>
    </row>
    <row r="10177" spans="5:8">
      <c r="E10177" s="160"/>
      <c r="F10177" s="160"/>
    </row>
    <row r="10178" spans="5:8">
      <c r="E10178" s="160"/>
      <c r="F10178" s="160"/>
      <c r="G10178" s="160"/>
      <c r="H10178" s="160"/>
    </row>
    <row r="10179" spans="5:8">
      <c r="E10179" s="160"/>
      <c r="F10179" s="160"/>
      <c r="G10179" s="160"/>
      <c r="H10179" s="160"/>
    </row>
    <row r="10180" spans="5:8">
      <c r="E10180" s="160"/>
      <c r="F10180" s="160"/>
      <c r="G10180" s="160"/>
      <c r="H10180" s="160"/>
    </row>
    <row r="10181" spans="5:8">
      <c r="E10181" s="160"/>
      <c r="F10181" s="160"/>
      <c r="G10181" s="160"/>
      <c r="H10181" s="160"/>
    </row>
    <row r="10182" spans="5:8">
      <c r="E10182" s="160"/>
      <c r="F10182" s="160"/>
      <c r="G10182" s="160"/>
      <c r="H10182" s="160"/>
    </row>
    <row r="10183" spans="5:8">
      <c r="E10183" s="160"/>
      <c r="F10183" s="160"/>
    </row>
    <row r="10184" spans="5:8">
      <c r="E10184" s="160"/>
      <c r="F10184" s="160"/>
      <c r="G10184" s="160"/>
      <c r="H10184" s="160"/>
    </row>
    <row r="10185" spans="5:8">
      <c r="E10185" s="160"/>
      <c r="F10185" s="160"/>
      <c r="G10185" s="160"/>
      <c r="H10185" s="160"/>
    </row>
    <row r="10186" spans="5:8">
      <c r="E10186" s="160"/>
      <c r="F10186" s="160"/>
      <c r="G10186" s="160"/>
      <c r="H10186" s="160"/>
    </row>
    <row r="10187" spans="5:8">
      <c r="E10187" s="160"/>
      <c r="F10187" s="160"/>
      <c r="G10187" s="160"/>
      <c r="H10187" s="160"/>
    </row>
    <row r="10188" spans="5:8">
      <c r="E10188" s="160"/>
      <c r="F10188" s="160"/>
      <c r="G10188" s="160"/>
    </row>
    <row r="10189" spans="5:8">
      <c r="E10189" s="160"/>
      <c r="F10189" s="160"/>
      <c r="G10189" s="160"/>
      <c r="H10189" s="160"/>
    </row>
    <row r="10190" spans="5:8">
      <c r="E10190" s="160"/>
      <c r="F10190" s="160"/>
      <c r="G10190" s="160"/>
      <c r="H10190" s="160"/>
    </row>
    <row r="10191" spans="5:8">
      <c r="E10191" s="160"/>
      <c r="F10191" s="160"/>
      <c r="G10191" s="160"/>
      <c r="H10191" s="160"/>
    </row>
    <row r="10192" spans="5:8">
      <c r="E10192" s="160"/>
      <c r="F10192" s="160"/>
      <c r="G10192" s="160"/>
      <c r="H10192" s="160"/>
    </row>
    <row r="10193" spans="5:8">
      <c r="E10193" s="160"/>
      <c r="F10193" s="160"/>
      <c r="G10193" s="160"/>
    </row>
    <row r="10194" spans="5:8">
      <c r="E10194" s="160"/>
      <c r="F10194" s="160"/>
      <c r="G10194" s="160"/>
      <c r="H10194" s="160"/>
    </row>
    <row r="10195" spans="5:8">
      <c r="E10195" s="160"/>
      <c r="F10195" s="160"/>
      <c r="G10195" s="160"/>
      <c r="H10195" s="160"/>
    </row>
    <row r="10196" spans="5:8">
      <c r="E10196" s="160"/>
      <c r="F10196" s="160"/>
      <c r="G10196" s="160"/>
      <c r="H10196" s="160"/>
    </row>
    <row r="10197" spans="5:8">
      <c r="E10197" s="160"/>
      <c r="F10197" s="160"/>
      <c r="G10197" s="160"/>
      <c r="H10197" s="160"/>
    </row>
    <row r="10198" spans="5:8">
      <c r="E10198" s="160"/>
      <c r="F10198" s="160"/>
      <c r="G10198" s="160"/>
      <c r="H10198" s="160"/>
    </row>
    <row r="10199" spans="5:8">
      <c r="E10199" s="160"/>
      <c r="F10199" s="160"/>
      <c r="G10199" s="160"/>
      <c r="H10199" s="160"/>
    </row>
    <row r="10200" spans="5:8">
      <c r="E10200" s="160"/>
      <c r="F10200" s="160"/>
      <c r="G10200" s="160"/>
      <c r="H10200" s="160"/>
    </row>
    <row r="10201" spans="5:8">
      <c r="E10201" s="160"/>
      <c r="F10201" s="160"/>
      <c r="G10201" s="160"/>
    </row>
    <row r="10202" spans="5:8">
      <c r="E10202" s="160"/>
      <c r="F10202" s="160"/>
    </row>
    <row r="10203" spans="5:8">
      <c r="E10203" s="160"/>
      <c r="F10203" s="160"/>
    </row>
    <row r="10204" spans="5:8">
      <c r="E10204" s="160"/>
      <c r="F10204" s="160"/>
    </row>
    <row r="10205" spans="5:8">
      <c r="E10205" s="160"/>
      <c r="F10205" s="160"/>
    </row>
    <row r="10206" spans="5:8">
      <c r="E10206" s="160"/>
      <c r="F10206" s="160"/>
    </row>
    <row r="10207" spans="5:8">
      <c r="E10207" s="160"/>
      <c r="F10207" s="160"/>
      <c r="G10207" s="160"/>
      <c r="H10207" s="160"/>
    </row>
    <row r="10208" spans="5:8">
      <c r="E10208" s="160"/>
      <c r="F10208" s="160"/>
      <c r="G10208" s="160"/>
      <c r="H10208" s="160"/>
    </row>
    <row r="10209" spans="5:8">
      <c r="E10209" s="160"/>
      <c r="F10209" s="160"/>
      <c r="G10209" s="160"/>
      <c r="H10209" s="160"/>
    </row>
    <row r="10210" spans="5:8">
      <c r="E10210" s="160"/>
      <c r="F10210" s="160"/>
    </row>
    <row r="10211" spans="5:8">
      <c r="E10211" s="160"/>
      <c r="F10211" s="160"/>
    </row>
    <row r="10212" spans="5:8">
      <c r="E10212" s="160"/>
      <c r="F10212" s="160"/>
      <c r="G10212" s="160"/>
      <c r="H10212" s="160"/>
    </row>
    <row r="10213" spans="5:8">
      <c r="E10213" s="160"/>
      <c r="F10213" s="160"/>
      <c r="G10213" s="160"/>
      <c r="H10213" s="160"/>
    </row>
    <row r="10214" spans="5:8">
      <c r="E10214" s="160"/>
      <c r="F10214" s="160"/>
      <c r="G10214" s="160"/>
      <c r="H10214" s="160"/>
    </row>
    <row r="10215" spans="5:8">
      <c r="E10215" s="160"/>
      <c r="F10215" s="160"/>
    </row>
    <row r="10216" spans="5:8">
      <c r="E10216" s="160"/>
      <c r="F10216" s="160"/>
    </row>
    <row r="10217" spans="5:8">
      <c r="E10217" s="160"/>
      <c r="F10217" s="160"/>
      <c r="G10217" s="160"/>
      <c r="H10217" s="160"/>
    </row>
    <row r="10218" spans="5:8">
      <c r="E10218" s="160"/>
      <c r="F10218" s="160"/>
      <c r="G10218" s="160"/>
      <c r="H10218" s="160"/>
    </row>
    <row r="10219" spans="5:8">
      <c r="E10219" s="160"/>
      <c r="F10219" s="160"/>
      <c r="G10219" s="160"/>
      <c r="H10219" s="160"/>
    </row>
    <row r="10220" spans="5:8">
      <c r="E10220" s="160"/>
      <c r="F10220" s="160"/>
      <c r="G10220" s="160"/>
      <c r="H10220" s="160"/>
    </row>
    <row r="10221" spans="5:8">
      <c r="E10221" s="160"/>
      <c r="F10221" s="160"/>
      <c r="G10221" s="160"/>
      <c r="H10221" s="160"/>
    </row>
    <row r="10222" spans="5:8">
      <c r="E10222" s="160"/>
      <c r="F10222" s="160"/>
      <c r="G10222" s="160"/>
      <c r="H10222" s="160"/>
    </row>
    <row r="10223" spans="5:8">
      <c r="E10223" s="160"/>
      <c r="F10223" s="160"/>
      <c r="G10223" s="160"/>
      <c r="H10223" s="160"/>
    </row>
    <row r="10224" spans="5:8">
      <c r="E10224" s="160"/>
      <c r="F10224" s="160"/>
      <c r="G10224" s="160"/>
      <c r="H10224" s="160"/>
    </row>
    <row r="10225" spans="5:8">
      <c r="E10225" s="160"/>
      <c r="F10225" s="160"/>
      <c r="G10225" s="160"/>
      <c r="H10225" s="160"/>
    </row>
    <row r="10226" spans="5:8">
      <c r="E10226" s="160"/>
      <c r="F10226" s="160"/>
      <c r="G10226" s="160"/>
      <c r="H10226" s="160"/>
    </row>
    <row r="10227" spans="5:8">
      <c r="E10227" s="160"/>
      <c r="F10227" s="160"/>
      <c r="G10227" s="160"/>
      <c r="H10227" s="160"/>
    </row>
    <row r="10228" spans="5:8">
      <c r="E10228" s="160"/>
      <c r="F10228" s="160"/>
      <c r="G10228" s="160"/>
    </row>
    <row r="10229" spans="5:8">
      <c r="E10229" s="160"/>
      <c r="F10229" s="160"/>
    </row>
    <row r="10230" spans="5:8">
      <c r="E10230" s="160"/>
      <c r="F10230" s="160"/>
    </row>
    <row r="10231" spans="5:8">
      <c r="E10231" s="160"/>
      <c r="F10231" s="160"/>
    </row>
    <row r="10232" spans="5:8">
      <c r="E10232" s="160"/>
      <c r="F10232" s="160"/>
    </row>
    <row r="10233" spans="5:8">
      <c r="E10233" s="160"/>
      <c r="F10233" s="160"/>
    </row>
    <row r="10234" spans="5:8">
      <c r="E10234" s="160"/>
      <c r="F10234" s="160"/>
    </row>
    <row r="10235" spans="5:8">
      <c r="E10235" s="160"/>
      <c r="F10235" s="160"/>
      <c r="G10235" s="160"/>
      <c r="H10235" s="160"/>
    </row>
    <row r="10236" spans="5:8">
      <c r="E10236" s="160"/>
      <c r="F10236" s="160"/>
      <c r="G10236" s="160"/>
      <c r="H10236" s="160"/>
    </row>
    <row r="10237" spans="5:8">
      <c r="E10237" s="160"/>
      <c r="F10237" s="160"/>
      <c r="G10237" s="160"/>
    </row>
    <row r="10238" spans="5:8">
      <c r="E10238" s="160"/>
      <c r="F10238" s="160"/>
      <c r="G10238" s="160"/>
    </row>
    <row r="10239" spans="5:8">
      <c r="E10239" s="160"/>
      <c r="F10239" s="160"/>
      <c r="G10239" s="160"/>
    </row>
    <row r="10240" spans="5:8">
      <c r="E10240" s="160"/>
      <c r="F10240" s="160"/>
      <c r="G10240" s="160"/>
    </row>
    <row r="10241" spans="5:8">
      <c r="E10241" s="160"/>
      <c r="F10241" s="160"/>
      <c r="G10241" s="160"/>
    </row>
    <row r="10242" spans="5:8">
      <c r="E10242" s="160"/>
      <c r="F10242" s="160"/>
    </row>
    <row r="10243" spans="5:8">
      <c r="E10243" s="160"/>
      <c r="F10243" s="160"/>
    </row>
    <row r="10244" spans="5:8">
      <c r="E10244" s="160"/>
      <c r="F10244" s="160"/>
    </row>
    <row r="10245" spans="5:8">
      <c r="E10245" s="160"/>
      <c r="F10245" s="160"/>
    </row>
    <row r="10246" spans="5:8">
      <c r="E10246" s="160"/>
      <c r="F10246" s="160"/>
    </row>
    <row r="10247" spans="5:8">
      <c r="E10247" s="160"/>
      <c r="F10247" s="160"/>
    </row>
    <row r="10248" spans="5:8">
      <c r="E10248" s="160"/>
      <c r="F10248" s="160"/>
    </row>
    <row r="10249" spans="5:8">
      <c r="E10249" s="160"/>
      <c r="F10249" s="160"/>
      <c r="G10249" s="160"/>
      <c r="H10249" s="160"/>
    </row>
    <row r="10250" spans="5:8">
      <c r="E10250" s="160"/>
      <c r="F10250" s="160"/>
    </row>
    <row r="10251" spans="5:8">
      <c r="E10251" s="160"/>
      <c r="F10251" s="160"/>
      <c r="G10251" s="160"/>
      <c r="H10251" s="160"/>
    </row>
    <row r="10252" spans="5:8">
      <c r="E10252" s="160"/>
      <c r="F10252" s="160"/>
    </row>
    <row r="10253" spans="5:8">
      <c r="E10253" s="160"/>
      <c r="F10253" s="160"/>
      <c r="G10253" s="160"/>
      <c r="H10253" s="160"/>
    </row>
    <row r="10254" spans="5:8">
      <c r="E10254" s="160"/>
      <c r="F10254" s="160"/>
      <c r="G10254" s="160"/>
    </row>
    <row r="10255" spans="5:8">
      <c r="E10255" s="160"/>
      <c r="F10255" s="160"/>
    </row>
    <row r="10256" spans="5:8">
      <c r="E10256" s="160"/>
      <c r="F10256" s="160"/>
    </row>
    <row r="10257" spans="5:8">
      <c r="E10257" s="160"/>
      <c r="F10257" s="160"/>
      <c r="G10257" s="160"/>
      <c r="H10257" s="160"/>
    </row>
    <row r="10258" spans="5:8">
      <c r="E10258" s="160"/>
      <c r="F10258" s="160"/>
      <c r="G10258" s="160"/>
      <c r="H10258" s="160"/>
    </row>
    <row r="10259" spans="5:8">
      <c r="E10259" s="160"/>
      <c r="F10259" s="160"/>
      <c r="G10259" s="160"/>
      <c r="H10259" s="160"/>
    </row>
    <row r="10260" spans="5:8">
      <c r="E10260" s="160"/>
      <c r="F10260" s="160"/>
    </row>
    <row r="10261" spans="5:8">
      <c r="E10261" s="160"/>
      <c r="F10261" s="160"/>
    </row>
    <row r="10262" spans="5:8">
      <c r="E10262" s="160"/>
      <c r="F10262" s="160"/>
      <c r="G10262" s="160"/>
      <c r="H10262" s="160"/>
    </row>
    <row r="10263" spans="5:8">
      <c r="E10263" s="160"/>
      <c r="F10263" s="160"/>
    </row>
    <row r="10264" spans="5:8">
      <c r="E10264" s="160"/>
      <c r="F10264" s="160"/>
    </row>
    <row r="10265" spans="5:8">
      <c r="E10265" s="160"/>
      <c r="F10265" s="160"/>
    </row>
    <row r="10266" spans="5:8">
      <c r="E10266" s="160"/>
      <c r="F10266" s="160"/>
    </row>
    <row r="10267" spans="5:8">
      <c r="E10267" s="160"/>
      <c r="F10267" s="160"/>
    </row>
    <row r="10268" spans="5:8">
      <c r="E10268" s="160"/>
      <c r="F10268" s="160"/>
      <c r="G10268" s="160"/>
    </row>
    <row r="10269" spans="5:8">
      <c r="E10269" s="160"/>
      <c r="F10269" s="160"/>
      <c r="G10269" s="160"/>
    </row>
    <row r="10270" spans="5:8">
      <c r="E10270" s="160"/>
      <c r="F10270" s="160"/>
      <c r="G10270" s="160"/>
    </row>
    <row r="10271" spans="5:8">
      <c r="E10271" s="160"/>
      <c r="F10271" s="160"/>
    </row>
    <row r="10272" spans="5:8">
      <c r="E10272" s="160"/>
      <c r="F10272" s="160"/>
    </row>
    <row r="10273" spans="5:6">
      <c r="E10273" s="160"/>
      <c r="F10273" s="160"/>
    </row>
    <row r="10274" spans="5:6">
      <c r="E10274" s="160"/>
      <c r="F10274" s="160"/>
    </row>
    <row r="10275" spans="5:6">
      <c r="E10275" s="160"/>
      <c r="F10275" s="160"/>
    </row>
    <row r="10276" spans="5:6">
      <c r="E10276" s="160"/>
      <c r="F10276" s="160"/>
    </row>
    <row r="10277" spans="5:6">
      <c r="E10277" s="160"/>
      <c r="F10277" s="160"/>
    </row>
    <row r="10278" spans="5:6">
      <c r="E10278" s="160"/>
      <c r="F10278" s="160"/>
    </row>
    <row r="10279" spans="5:6">
      <c r="E10279" s="160"/>
      <c r="F10279" s="160"/>
    </row>
    <row r="10280" spans="5:6">
      <c r="E10280" s="160"/>
      <c r="F10280" s="160"/>
    </row>
    <row r="10281" spans="5:6">
      <c r="E10281" s="160"/>
      <c r="F10281" s="160"/>
    </row>
    <row r="10282" spans="5:6">
      <c r="E10282" s="160"/>
      <c r="F10282" s="160"/>
    </row>
    <row r="10283" spans="5:6">
      <c r="E10283" s="160"/>
      <c r="F10283" s="160"/>
    </row>
    <row r="10284" spans="5:6">
      <c r="E10284" s="160"/>
      <c r="F10284" s="160"/>
    </row>
    <row r="10285" spans="5:6">
      <c r="E10285" s="160"/>
      <c r="F10285" s="160"/>
    </row>
    <row r="10286" spans="5:6">
      <c r="E10286" s="160"/>
      <c r="F10286" s="160"/>
    </row>
    <row r="10287" spans="5:6">
      <c r="E10287" s="160"/>
      <c r="F10287" s="160"/>
    </row>
    <row r="10288" spans="5:6">
      <c r="E10288" s="160"/>
      <c r="F10288" s="160"/>
    </row>
    <row r="10289" spans="5:6">
      <c r="E10289" s="160"/>
      <c r="F10289" s="160"/>
    </row>
    <row r="10290" spans="5:6">
      <c r="E10290" s="160"/>
      <c r="F10290" s="160"/>
    </row>
    <row r="10291" spans="5:6">
      <c r="E10291" s="160"/>
      <c r="F10291" s="160"/>
    </row>
    <row r="10292" spans="5:6">
      <c r="E10292" s="160"/>
      <c r="F10292" s="160"/>
    </row>
    <row r="10293" spans="5:6">
      <c r="E10293" s="160"/>
      <c r="F10293" s="160"/>
    </row>
    <row r="10294" spans="5:6">
      <c r="E10294" s="160"/>
      <c r="F10294" s="160"/>
    </row>
    <row r="10295" spans="5:6">
      <c r="E10295" s="160"/>
      <c r="F10295" s="160"/>
    </row>
    <row r="10296" spans="5:6">
      <c r="E10296" s="160"/>
      <c r="F10296" s="160"/>
    </row>
    <row r="10297" spans="5:6">
      <c r="E10297" s="160"/>
      <c r="F10297" s="160"/>
    </row>
    <row r="10298" spans="5:6">
      <c r="E10298" s="160"/>
      <c r="F10298" s="160"/>
    </row>
    <row r="10299" spans="5:6">
      <c r="E10299" s="160"/>
      <c r="F10299" s="160"/>
    </row>
    <row r="10300" spans="5:6">
      <c r="E10300" s="160"/>
      <c r="F10300" s="160"/>
    </row>
    <row r="10301" spans="5:6">
      <c r="E10301" s="160"/>
      <c r="F10301" s="160"/>
    </row>
    <row r="10302" spans="5:6">
      <c r="E10302" s="160"/>
      <c r="F10302" s="160"/>
    </row>
    <row r="10303" spans="5:6">
      <c r="E10303" s="160"/>
      <c r="F10303" s="160"/>
    </row>
    <row r="10304" spans="5:6">
      <c r="E10304" s="160"/>
      <c r="F10304" s="160"/>
    </row>
    <row r="10305" spans="5:6">
      <c r="E10305" s="160"/>
      <c r="F10305" s="160"/>
    </row>
    <row r="10306" spans="5:6">
      <c r="E10306" s="160"/>
      <c r="F10306" s="160"/>
    </row>
    <row r="10307" spans="5:6">
      <c r="E10307" s="160"/>
      <c r="F10307" s="160"/>
    </row>
    <row r="10308" spans="5:6">
      <c r="E10308" s="160"/>
      <c r="F10308" s="160"/>
    </row>
    <row r="10309" spans="5:6">
      <c r="E10309" s="160"/>
      <c r="F10309" s="160"/>
    </row>
    <row r="10310" spans="5:6">
      <c r="E10310" s="160"/>
      <c r="F10310" s="160"/>
    </row>
    <row r="10311" spans="5:6">
      <c r="E10311" s="160"/>
      <c r="F10311" s="160"/>
    </row>
    <row r="10312" spans="5:6">
      <c r="E10312" s="160"/>
      <c r="F10312" s="160"/>
    </row>
    <row r="10313" spans="5:6">
      <c r="E10313" s="160"/>
      <c r="F10313" s="160"/>
    </row>
    <row r="10314" spans="5:6">
      <c r="E10314" s="160"/>
      <c r="F10314" s="160"/>
    </row>
    <row r="10315" spans="5:6">
      <c r="E10315" s="160"/>
      <c r="F10315" s="160"/>
    </row>
    <row r="10316" spans="5:6">
      <c r="E10316" s="160"/>
      <c r="F10316" s="160"/>
    </row>
    <row r="10317" spans="5:6">
      <c r="E10317" s="160"/>
      <c r="F10317" s="160"/>
    </row>
    <row r="10318" spans="5:6">
      <c r="E10318" s="160"/>
      <c r="F10318" s="160"/>
    </row>
    <row r="10319" spans="5:6">
      <c r="E10319" s="160"/>
      <c r="F10319" s="160"/>
    </row>
    <row r="10320" spans="5:6">
      <c r="E10320" s="160"/>
      <c r="F10320" s="160"/>
    </row>
    <row r="10321" spans="5:8">
      <c r="E10321" s="160"/>
      <c r="F10321" s="160"/>
    </row>
    <row r="10322" spans="5:8">
      <c r="E10322" s="160"/>
      <c r="F10322" s="160"/>
    </row>
    <row r="10323" spans="5:8">
      <c r="E10323" s="160"/>
      <c r="F10323" s="160"/>
    </row>
    <row r="10324" spans="5:8">
      <c r="E10324" s="160"/>
      <c r="F10324" s="160"/>
    </row>
    <row r="10325" spans="5:8">
      <c r="E10325" s="160"/>
      <c r="F10325" s="160"/>
    </row>
    <row r="10326" spans="5:8">
      <c r="E10326" s="160"/>
      <c r="F10326" s="160"/>
    </row>
    <row r="10327" spans="5:8">
      <c r="E10327" s="160"/>
      <c r="F10327" s="160"/>
      <c r="G10327" s="160"/>
      <c r="H10327" s="160"/>
    </row>
    <row r="10328" spans="5:8">
      <c r="E10328" s="160"/>
      <c r="F10328" s="160"/>
      <c r="G10328" s="160"/>
      <c r="H10328" s="160"/>
    </row>
    <row r="10329" spans="5:8">
      <c r="E10329" s="160"/>
      <c r="F10329" s="160"/>
      <c r="G10329" s="160"/>
      <c r="H10329" s="160"/>
    </row>
    <row r="10330" spans="5:8">
      <c r="E10330" s="160"/>
      <c r="F10330" s="160"/>
      <c r="G10330" s="160"/>
      <c r="H10330" s="160"/>
    </row>
    <row r="10331" spans="5:8">
      <c r="E10331" s="160"/>
      <c r="F10331" s="160"/>
      <c r="G10331" s="160"/>
      <c r="H10331" s="160"/>
    </row>
    <row r="10332" spans="5:8">
      <c r="E10332" s="160"/>
      <c r="F10332" s="160"/>
      <c r="G10332" s="160"/>
      <c r="H10332" s="160"/>
    </row>
    <row r="10333" spans="5:8">
      <c r="E10333" s="160"/>
      <c r="F10333" s="160"/>
      <c r="G10333" s="160"/>
      <c r="H10333" s="160"/>
    </row>
    <row r="10334" spans="5:8">
      <c r="E10334" s="160"/>
      <c r="F10334" s="160"/>
      <c r="G10334" s="160"/>
      <c r="H10334" s="160"/>
    </row>
    <row r="10335" spans="5:8">
      <c r="E10335" s="160"/>
      <c r="F10335" s="160"/>
      <c r="G10335" s="160"/>
      <c r="H10335" s="160"/>
    </row>
    <row r="10336" spans="5:8">
      <c r="E10336" s="160"/>
      <c r="F10336" s="160"/>
      <c r="G10336" s="160"/>
      <c r="H10336" s="160"/>
    </row>
    <row r="10337" spans="5:8">
      <c r="E10337" s="160"/>
      <c r="F10337" s="160"/>
      <c r="G10337" s="160"/>
      <c r="H10337" s="160"/>
    </row>
    <row r="10338" spans="5:8">
      <c r="E10338" s="160"/>
      <c r="F10338" s="160"/>
      <c r="G10338" s="160"/>
      <c r="H10338" s="160"/>
    </row>
    <row r="10339" spans="5:8">
      <c r="E10339" s="160"/>
      <c r="F10339" s="160"/>
      <c r="G10339" s="160"/>
      <c r="H10339" s="160"/>
    </row>
    <row r="10340" spans="5:8">
      <c r="E10340" s="160"/>
      <c r="F10340" s="160"/>
      <c r="G10340" s="160"/>
      <c r="H10340" s="160"/>
    </row>
    <row r="10341" spans="5:8">
      <c r="E10341" s="160"/>
      <c r="F10341" s="160"/>
      <c r="G10341" s="160"/>
      <c r="H10341" s="160"/>
    </row>
    <row r="10342" spans="5:8">
      <c r="E10342" s="160"/>
      <c r="F10342" s="160"/>
      <c r="G10342" s="160"/>
      <c r="H10342" s="160"/>
    </row>
    <row r="10343" spans="5:8">
      <c r="E10343" s="160"/>
      <c r="F10343" s="160"/>
      <c r="G10343" s="160"/>
      <c r="H10343" s="160"/>
    </row>
    <row r="10344" spans="5:8">
      <c r="E10344" s="160"/>
      <c r="F10344" s="160"/>
    </row>
    <row r="10345" spans="5:8">
      <c r="E10345" s="160"/>
      <c r="F10345" s="160"/>
      <c r="G10345" s="160"/>
      <c r="H10345" s="160"/>
    </row>
    <row r="10346" spans="5:8">
      <c r="E10346" s="160"/>
      <c r="F10346" s="160"/>
      <c r="G10346" s="160"/>
      <c r="H10346" s="160"/>
    </row>
    <row r="10347" spans="5:8">
      <c r="E10347" s="160"/>
      <c r="F10347" s="160"/>
      <c r="G10347" s="160"/>
      <c r="H10347" s="160"/>
    </row>
    <row r="10348" spans="5:8">
      <c r="E10348" s="160"/>
      <c r="F10348" s="160"/>
      <c r="G10348" s="160"/>
      <c r="H10348" s="160"/>
    </row>
    <row r="10349" spans="5:8">
      <c r="E10349" s="160"/>
      <c r="F10349" s="160"/>
      <c r="G10349" s="160"/>
      <c r="H10349" s="160"/>
    </row>
    <row r="10350" spans="5:8">
      <c r="E10350" s="160"/>
      <c r="F10350" s="160"/>
      <c r="G10350" s="160"/>
      <c r="H10350" s="160"/>
    </row>
    <row r="10351" spans="5:8">
      <c r="E10351" s="160"/>
      <c r="F10351" s="160"/>
      <c r="G10351" s="160"/>
      <c r="H10351" s="160"/>
    </row>
    <row r="10352" spans="5:8">
      <c r="E10352" s="160"/>
      <c r="F10352" s="160"/>
      <c r="G10352" s="160"/>
      <c r="H10352" s="160"/>
    </row>
    <row r="10353" spans="5:8">
      <c r="E10353" s="160"/>
      <c r="F10353" s="160"/>
      <c r="G10353" s="160"/>
      <c r="H10353" s="160"/>
    </row>
    <row r="10354" spans="5:8">
      <c r="E10354" s="160"/>
      <c r="F10354" s="160"/>
      <c r="G10354" s="160"/>
      <c r="H10354" s="160"/>
    </row>
    <row r="10355" spans="5:8">
      <c r="E10355" s="160"/>
      <c r="F10355" s="160"/>
      <c r="G10355" s="160"/>
      <c r="H10355" s="160"/>
    </row>
    <row r="10356" spans="5:8">
      <c r="E10356" s="160"/>
      <c r="F10356" s="160"/>
      <c r="G10356" s="160"/>
      <c r="H10356" s="160"/>
    </row>
    <row r="10357" spans="5:8">
      <c r="E10357" s="160"/>
      <c r="F10357" s="160"/>
      <c r="G10357" s="160"/>
      <c r="H10357" s="160"/>
    </row>
    <row r="10358" spans="5:8">
      <c r="E10358" s="160"/>
      <c r="F10358" s="160"/>
      <c r="G10358" s="160"/>
      <c r="H10358" s="160"/>
    </row>
    <row r="10359" spans="5:8">
      <c r="E10359" s="160"/>
      <c r="F10359" s="160"/>
      <c r="G10359" s="160"/>
    </row>
    <row r="10360" spans="5:8">
      <c r="E10360" s="160"/>
      <c r="F10360" s="160"/>
    </row>
    <row r="10361" spans="5:8">
      <c r="E10361" s="160"/>
      <c r="F10361" s="160"/>
    </row>
    <row r="10362" spans="5:8">
      <c r="E10362" s="160"/>
      <c r="F10362" s="160"/>
    </row>
    <row r="10363" spans="5:8">
      <c r="E10363" s="160"/>
      <c r="F10363" s="160"/>
    </row>
    <row r="10364" spans="5:8">
      <c r="E10364" s="160"/>
      <c r="F10364" s="160"/>
    </row>
    <row r="10365" spans="5:8">
      <c r="E10365" s="160"/>
      <c r="F10365" s="160"/>
    </row>
    <row r="10366" spans="5:8">
      <c r="E10366" s="160"/>
      <c r="F10366" s="160"/>
    </row>
    <row r="10367" spans="5:8">
      <c r="E10367" s="160"/>
      <c r="F10367" s="160"/>
    </row>
    <row r="10368" spans="5:8">
      <c r="E10368" s="160"/>
      <c r="F10368" s="160"/>
    </row>
    <row r="10369" spans="5:8">
      <c r="E10369" s="160"/>
      <c r="F10369" s="160"/>
    </row>
    <row r="10370" spans="5:8">
      <c r="E10370" s="160"/>
      <c r="F10370" s="160"/>
      <c r="G10370" s="160"/>
      <c r="H10370" s="160"/>
    </row>
    <row r="10371" spans="5:8">
      <c r="E10371" s="160"/>
      <c r="F10371" s="160"/>
    </row>
    <row r="10372" spans="5:8">
      <c r="E10372" s="160"/>
      <c r="F10372" s="160"/>
      <c r="G10372" s="160"/>
      <c r="H10372" s="160"/>
    </row>
    <row r="10373" spans="5:8">
      <c r="E10373" s="160"/>
      <c r="F10373" s="160"/>
    </row>
    <row r="10374" spans="5:8">
      <c r="E10374" s="160"/>
      <c r="F10374" s="160"/>
      <c r="G10374" s="160"/>
      <c r="H10374" s="160"/>
    </row>
    <row r="10375" spans="5:8">
      <c r="E10375" s="160"/>
      <c r="F10375" s="160"/>
    </row>
    <row r="10376" spans="5:8">
      <c r="E10376" s="160"/>
      <c r="F10376" s="160"/>
      <c r="G10376" s="160"/>
      <c r="H10376" s="160"/>
    </row>
    <row r="10377" spans="5:8">
      <c r="E10377" s="160"/>
      <c r="F10377" s="160"/>
      <c r="G10377" s="160"/>
    </row>
    <row r="10378" spans="5:8">
      <c r="E10378" s="160"/>
      <c r="F10378" s="160"/>
      <c r="G10378" s="160"/>
      <c r="H10378" s="160"/>
    </row>
    <row r="10379" spans="5:8">
      <c r="E10379" s="160"/>
      <c r="F10379" s="160"/>
    </row>
    <row r="10380" spans="5:8">
      <c r="E10380" s="160"/>
      <c r="F10380" s="160"/>
    </row>
    <row r="10381" spans="5:8">
      <c r="E10381" s="160"/>
      <c r="F10381" s="160"/>
    </row>
    <row r="10382" spans="5:8">
      <c r="E10382" s="160"/>
      <c r="F10382" s="160"/>
    </row>
    <row r="10383" spans="5:8">
      <c r="E10383" s="160"/>
      <c r="F10383" s="160"/>
    </row>
    <row r="10384" spans="5:8">
      <c r="E10384" s="160"/>
      <c r="F10384" s="160"/>
    </row>
    <row r="10385" spans="5:8">
      <c r="E10385" s="160"/>
      <c r="F10385" s="160"/>
      <c r="G10385" s="160"/>
      <c r="H10385" s="160"/>
    </row>
    <row r="10386" spans="5:8">
      <c r="E10386" s="160"/>
      <c r="F10386" s="160"/>
      <c r="G10386" s="160"/>
      <c r="H10386" s="160"/>
    </row>
    <row r="10387" spans="5:8">
      <c r="E10387" s="160"/>
      <c r="F10387" s="160"/>
      <c r="G10387" s="160"/>
      <c r="H10387" s="160"/>
    </row>
    <row r="10388" spans="5:8">
      <c r="E10388" s="160"/>
      <c r="F10388" s="160"/>
      <c r="G10388" s="160"/>
      <c r="H10388" s="160"/>
    </row>
    <row r="10389" spans="5:8">
      <c r="E10389" s="160"/>
      <c r="F10389" s="160"/>
      <c r="G10389" s="160"/>
      <c r="H10389" s="160"/>
    </row>
    <row r="10390" spans="5:8">
      <c r="E10390" s="160"/>
      <c r="F10390" s="160"/>
      <c r="G10390" s="160"/>
      <c r="H10390" s="160"/>
    </row>
    <row r="10391" spans="5:8">
      <c r="E10391" s="160"/>
      <c r="F10391" s="160"/>
      <c r="G10391" s="160"/>
      <c r="H10391" s="160"/>
    </row>
    <row r="10392" spans="5:8">
      <c r="E10392" s="160"/>
      <c r="F10392" s="160"/>
      <c r="G10392" s="160"/>
      <c r="H10392" s="160"/>
    </row>
    <row r="10393" spans="5:8">
      <c r="E10393" s="160"/>
      <c r="F10393" s="160"/>
      <c r="G10393" s="160"/>
      <c r="H10393" s="160"/>
    </row>
    <row r="10394" spans="5:8">
      <c r="E10394" s="160"/>
      <c r="F10394" s="160"/>
      <c r="G10394" s="160"/>
      <c r="H10394" s="160"/>
    </row>
    <row r="10395" spans="5:8">
      <c r="E10395" s="160"/>
      <c r="F10395" s="160"/>
      <c r="G10395" s="160"/>
      <c r="H10395" s="160"/>
    </row>
    <row r="10396" spans="5:8">
      <c r="E10396" s="160"/>
      <c r="F10396" s="160"/>
      <c r="G10396" s="160"/>
      <c r="H10396" s="160"/>
    </row>
    <row r="10397" spans="5:8">
      <c r="E10397" s="160"/>
      <c r="F10397" s="160"/>
      <c r="G10397" s="160"/>
      <c r="H10397" s="160"/>
    </row>
    <row r="10398" spans="5:8">
      <c r="E10398" s="160"/>
      <c r="F10398" s="160"/>
      <c r="G10398" s="160"/>
      <c r="H10398" s="160"/>
    </row>
    <row r="10399" spans="5:8">
      <c r="E10399" s="160"/>
      <c r="F10399" s="160"/>
      <c r="G10399" s="160"/>
      <c r="H10399" s="160"/>
    </row>
    <row r="10400" spans="5:8">
      <c r="E10400" s="160"/>
      <c r="F10400" s="160"/>
      <c r="G10400" s="160"/>
      <c r="H10400" s="160"/>
    </row>
    <row r="10401" spans="5:8">
      <c r="E10401" s="160"/>
      <c r="F10401" s="160"/>
      <c r="G10401" s="160"/>
      <c r="H10401" s="160"/>
    </row>
    <row r="10402" spans="5:8">
      <c r="E10402" s="160"/>
      <c r="F10402" s="160"/>
      <c r="G10402" s="160"/>
      <c r="H10402" s="160"/>
    </row>
    <row r="10403" spans="5:8">
      <c r="E10403" s="160"/>
      <c r="F10403" s="160"/>
      <c r="G10403" s="160"/>
      <c r="H10403" s="160"/>
    </row>
    <row r="10404" spans="5:8">
      <c r="E10404" s="160"/>
      <c r="F10404" s="160"/>
      <c r="G10404" s="160"/>
      <c r="H10404" s="160"/>
    </row>
    <row r="10405" spans="5:8">
      <c r="E10405" s="160"/>
      <c r="F10405" s="160"/>
      <c r="G10405" s="160"/>
      <c r="H10405" s="160"/>
    </row>
    <row r="10406" spans="5:8">
      <c r="E10406" s="160"/>
      <c r="F10406" s="160"/>
      <c r="G10406" s="160"/>
    </row>
    <row r="10407" spans="5:8">
      <c r="E10407" s="160"/>
      <c r="F10407" s="160"/>
      <c r="G10407" s="160"/>
      <c r="H10407" s="160"/>
    </row>
    <row r="10408" spans="5:8">
      <c r="E10408" s="160"/>
      <c r="F10408" s="160"/>
      <c r="G10408" s="160"/>
      <c r="H10408" s="160"/>
    </row>
    <row r="10409" spans="5:8">
      <c r="E10409" s="160"/>
      <c r="F10409" s="160"/>
      <c r="G10409" s="160"/>
      <c r="H10409" s="160"/>
    </row>
    <row r="10410" spans="5:8">
      <c r="E10410" s="160"/>
      <c r="F10410" s="160"/>
      <c r="G10410" s="160"/>
      <c r="H10410" s="160"/>
    </row>
    <row r="10411" spans="5:8">
      <c r="E10411" s="160"/>
      <c r="F10411" s="160"/>
      <c r="G10411" s="160"/>
      <c r="H10411" s="160"/>
    </row>
    <row r="10412" spans="5:8">
      <c r="E10412" s="160"/>
      <c r="F10412" s="160"/>
      <c r="G10412" s="160"/>
      <c r="H10412" s="160"/>
    </row>
    <row r="10413" spans="5:8">
      <c r="E10413" s="160"/>
      <c r="F10413" s="160"/>
      <c r="G10413" s="160"/>
      <c r="H10413" s="160"/>
    </row>
    <row r="10414" spans="5:8">
      <c r="E10414" s="160"/>
      <c r="F10414" s="160"/>
      <c r="G10414" s="160"/>
      <c r="H10414" s="160"/>
    </row>
    <row r="10415" spans="5:8">
      <c r="E10415" s="160"/>
      <c r="F10415" s="160"/>
      <c r="G10415" s="160"/>
      <c r="H10415" s="160"/>
    </row>
    <row r="10416" spans="5:8">
      <c r="E10416" s="160"/>
      <c r="F10416" s="160"/>
      <c r="G10416" s="160"/>
    </row>
    <row r="10417" spans="5:8">
      <c r="E10417" s="160"/>
      <c r="F10417" s="160"/>
      <c r="G10417" s="160"/>
      <c r="H10417" s="160"/>
    </row>
    <row r="10418" spans="5:8">
      <c r="E10418" s="160"/>
      <c r="F10418" s="160"/>
      <c r="G10418" s="160"/>
      <c r="H10418" s="160"/>
    </row>
    <row r="10419" spans="5:8">
      <c r="E10419" s="160"/>
      <c r="F10419" s="160"/>
      <c r="G10419" s="160"/>
      <c r="H10419" s="160"/>
    </row>
    <row r="10420" spans="5:8">
      <c r="E10420" s="160"/>
      <c r="F10420" s="160"/>
      <c r="G10420" s="160"/>
      <c r="H10420" s="160"/>
    </row>
    <row r="10421" spans="5:8">
      <c r="E10421" s="160"/>
      <c r="F10421" s="160"/>
      <c r="G10421" s="160"/>
    </row>
    <row r="10422" spans="5:8">
      <c r="E10422" s="160"/>
      <c r="F10422" s="160"/>
      <c r="G10422" s="160"/>
      <c r="H10422" s="160"/>
    </row>
    <row r="10423" spans="5:8">
      <c r="E10423" s="160"/>
      <c r="F10423" s="160"/>
      <c r="G10423" s="160"/>
      <c r="H10423" s="160"/>
    </row>
    <row r="10424" spans="5:8">
      <c r="E10424" s="160"/>
      <c r="F10424" s="160"/>
      <c r="G10424" s="160"/>
      <c r="H10424" s="160"/>
    </row>
    <row r="10425" spans="5:8">
      <c r="E10425" s="160"/>
      <c r="F10425" s="160"/>
      <c r="G10425" s="160"/>
      <c r="H10425" s="160"/>
    </row>
    <row r="10426" spans="5:8">
      <c r="E10426" s="160"/>
      <c r="F10426" s="160"/>
      <c r="G10426" s="160"/>
    </row>
    <row r="10427" spans="5:8">
      <c r="E10427" s="160"/>
      <c r="F10427" s="160"/>
      <c r="G10427" s="160"/>
      <c r="H10427" s="160"/>
    </row>
    <row r="10428" spans="5:8">
      <c r="E10428" s="160"/>
      <c r="F10428" s="160"/>
      <c r="G10428" s="160"/>
      <c r="H10428" s="160"/>
    </row>
    <row r="10429" spans="5:8">
      <c r="E10429" s="160"/>
      <c r="F10429" s="160"/>
      <c r="G10429" s="160"/>
      <c r="H10429" s="160"/>
    </row>
    <row r="10430" spans="5:8">
      <c r="E10430" s="160"/>
      <c r="F10430" s="160"/>
      <c r="G10430" s="160"/>
      <c r="H10430" s="160"/>
    </row>
    <row r="10431" spans="5:8">
      <c r="E10431" s="160"/>
      <c r="F10431" s="160"/>
      <c r="G10431" s="160"/>
      <c r="H10431" s="160"/>
    </row>
    <row r="10432" spans="5:8">
      <c r="E10432" s="160"/>
      <c r="F10432" s="160"/>
      <c r="G10432" s="160"/>
    </row>
    <row r="10433" spans="5:8">
      <c r="E10433" s="160"/>
      <c r="F10433" s="160"/>
      <c r="G10433" s="160"/>
      <c r="H10433" s="160"/>
    </row>
    <row r="10434" spans="5:8">
      <c r="E10434" s="160"/>
      <c r="F10434" s="160"/>
      <c r="G10434" s="160"/>
      <c r="H10434" s="160"/>
    </row>
    <row r="10435" spans="5:8">
      <c r="E10435" s="160"/>
      <c r="F10435" s="160"/>
      <c r="G10435" s="160"/>
      <c r="H10435" s="160"/>
    </row>
    <row r="10436" spans="5:8">
      <c r="E10436" s="160"/>
      <c r="F10436" s="160"/>
      <c r="G10436" s="160"/>
      <c r="H10436" s="160"/>
    </row>
    <row r="10437" spans="5:8">
      <c r="E10437" s="160"/>
      <c r="F10437" s="160"/>
      <c r="G10437" s="160"/>
      <c r="H10437" s="160"/>
    </row>
    <row r="10438" spans="5:8">
      <c r="E10438" s="160"/>
      <c r="F10438" s="160"/>
    </row>
    <row r="10439" spans="5:8">
      <c r="E10439" s="160"/>
      <c r="F10439" s="160"/>
    </row>
    <row r="10440" spans="5:8">
      <c r="E10440" s="160"/>
      <c r="F10440" s="160"/>
    </row>
    <row r="10441" spans="5:8">
      <c r="E10441" s="160"/>
      <c r="F10441" s="160"/>
      <c r="G10441" s="160"/>
      <c r="H10441" s="160"/>
    </row>
    <row r="10442" spans="5:8">
      <c r="E10442" s="160"/>
      <c r="F10442" s="160"/>
      <c r="G10442" s="160"/>
      <c r="H10442" s="160"/>
    </row>
    <row r="10443" spans="5:8">
      <c r="E10443" s="160"/>
      <c r="F10443" s="160"/>
      <c r="G10443" s="160"/>
      <c r="H10443" s="160"/>
    </row>
    <row r="10444" spans="5:8">
      <c r="E10444" s="160"/>
      <c r="F10444" s="160"/>
    </row>
    <row r="10445" spans="5:8">
      <c r="E10445" s="160"/>
      <c r="F10445" s="160"/>
    </row>
    <row r="10446" spans="5:8">
      <c r="E10446" s="160"/>
      <c r="F10446" s="160"/>
    </row>
    <row r="10447" spans="5:8">
      <c r="E10447" s="160"/>
      <c r="F10447" s="160"/>
      <c r="G10447" s="160"/>
    </row>
    <row r="10448" spans="5:8">
      <c r="E10448" s="160"/>
      <c r="F10448" s="160"/>
      <c r="G10448" s="160"/>
    </row>
    <row r="10449" spans="5:8">
      <c r="E10449" s="160"/>
      <c r="F10449" s="160"/>
    </row>
    <row r="10450" spans="5:8">
      <c r="E10450" s="160"/>
      <c r="F10450" s="160"/>
    </row>
    <row r="10451" spans="5:8">
      <c r="E10451" s="160"/>
      <c r="F10451" s="160"/>
    </row>
    <row r="10452" spans="5:8">
      <c r="E10452" s="160"/>
      <c r="F10452" s="160"/>
      <c r="G10452" s="160"/>
      <c r="H10452" s="160"/>
    </row>
    <row r="10453" spans="5:8">
      <c r="E10453" s="160"/>
      <c r="F10453" s="160"/>
      <c r="G10453" s="160"/>
      <c r="H10453" s="160"/>
    </row>
    <row r="10454" spans="5:8">
      <c r="E10454" s="160"/>
      <c r="F10454" s="160"/>
      <c r="G10454" s="160"/>
      <c r="H10454" s="160"/>
    </row>
    <row r="10455" spans="5:8">
      <c r="E10455" s="160"/>
      <c r="F10455" s="160"/>
    </row>
    <row r="10456" spans="5:8">
      <c r="E10456" s="160"/>
      <c r="F10456" s="160"/>
    </row>
    <row r="10457" spans="5:8">
      <c r="E10457" s="160"/>
      <c r="F10457" s="160"/>
    </row>
    <row r="10458" spans="5:8">
      <c r="E10458" s="160"/>
      <c r="F10458" s="160"/>
      <c r="G10458" s="160"/>
      <c r="H10458" s="160"/>
    </row>
    <row r="10459" spans="5:8">
      <c r="E10459" s="160"/>
      <c r="F10459" s="160"/>
      <c r="G10459" s="160"/>
      <c r="H10459" s="160"/>
    </row>
    <row r="10460" spans="5:8">
      <c r="E10460" s="160"/>
      <c r="F10460" s="160"/>
    </row>
    <row r="10461" spans="5:8">
      <c r="E10461" s="160"/>
      <c r="F10461" s="160"/>
    </row>
    <row r="10462" spans="5:8">
      <c r="E10462" s="160"/>
      <c r="F10462" s="160"/>
    </row>
    <row r="10463" spans="5:8">
      <c r="E10463" s="160"/>
      <c r="F10463" s="160"/>
    </row>
    <row r="10464" spans="5:8">
      <c r="E10464" s="160"/>
      <c r="F10464" s="160"/>
    </row>
    <row r="10465" spans="5:7">
      <c r="E10465" s="160"/>
      <c r="F10465" s="160"/>
    </row>
    <row r="10466" spans="5:7">
      <c r="E10466" s="160"/>
      <c r="F10466" s="160"/>
    </row>
    <row r="10467" spans="5:7">
      <c r="E10467" s="160"/>
      <c r="F10467" s="160"/>
    </row>
    <row r="10468" spans="5:7">
      <c r="E10468" s="160"/>
      <c r="F10468" s="160"/>
    </row>
    <row r="10469" spans="5:7">
      <c r="E10469" s="160"/>
      <c r="F10469" s="160"/>
    </row>
    <row r="10470" spans="5:7">
      <c r="E10470" s="160"/>
      <c r="F10470" s="160"/>
    </row>
    <row r="10471" spans="5:7">
      <c r="E10471" s="160"/>
      <c r="F10471" s="160"/>
    </row>
    <row r="10472" spans="5:7">
      <c r="E10472" s="160"/>
      <c r="F10472" s="160"/>
    </row>
    <row r="10473" spans="5:7">
      <c r="E10473" s="160"/>
      <c r="F10473" s="160"/>
    </row>
    <row r="10474" spans="5:7">
      <c r="E10474" s="160"/>
      <c r="F10474" s="160"/>
    </row>
    <row r="10475" spans="5:7">
      <c r="E10475" s="160"/>
      <c r="F10475" s="160"/>
    </row>
    <row r="10476" spans="5:7">
      <c r="E10476" s="160"/>
      <c r="F10476" s="160"/>
    </row>
    <row r="10477" spans="5:7">
      <c r="E10477" s="160"/>
      <c r="F10477" s="160"/>
    </row>
    <row r="10478" spans="5:7">
      <c r="E10478" s="160"/>
      <c r="F10478" s="160"/>
    </row>
    <row r="10479" spans="5:7">
      <c r="E10479" s="160"/>
      <c r="F10479" s="160"/>
      <c r="G10479" s="160"/>
    </row>
    <row r="10480" spans="5:7">
      <c r="E10480" s="160"/>
      <c r="F10480" s="160"/>
      <c r="G10480" s="160"/>
    </row>
    <row r="10481" spans="5:8">
      <c r="E10481" s="160"/>
      <c r="F10481" s="160"/>
      <c r="G10481" s="160"/>
    </row>
    <row r="10482" spans="5:8">
      <c r="E10482" s="160"/>
      <c r="F10482" s="160"/>
      <c r="G10482" s="160"/>
    </row>
    <row r="10483" spans="5:8">
      <c r="E10483" s="160"/>
      <c r="F10483" s="160"/>
      <c r="G10483" s="160"/>
    </row>
    <row r="10484" spans="5:8">
      <c r="E10484" s="160"/>
      <c r="F10484" s="160"/>
    </row>
    <row r="10485" spans="5:8">
      <c r="E10485" s="160"/>
      <c r="F10485" s="160"/>
    </row>
    <row r="10486" spans="5:8">
      <c r="E10486" s="160"/>
      <c r="F10486" s="160"/>
    </row>
    <row r="10487" spans="5:8">
      <c r="E10487" s="160"/>
      <c r="F10487" s="160"/>
    </row>
    <row r="10488" spans="5:8">
      <c r="E10488" s="160"/>
      <c r="F10488" s="160"/>
    </row>
    <row r="10489" spans="5:8">
      <c r="E10489" s="160"/>
      <c r="F10489" s="160"/>
    </row>
    <row r="10490" spans="5:8">
      <c r="E10490" s="160"/>
      <c r="F10490" s="160"/>
    </row>
    <row r="10491" spans="5:8">
      <c r="E10491" s="160"/>
      <c r="F10491" s="160"/>
      <c r="G10491" s="160"/>
      <c r="H10491" s="160"/>
    </row>
    <row r="10492" spans="5:8">
      <c r="E10492" s="160"/>
      <c r="F10492" s="160"/>
      <c r="G10492" s="160"/>
      <c r="H10492" s="160"/>
    </row>
    <row r="10493" spans="5:8">
      <c r="E10493" s="160"/>
      <c r="F10493" s="160"/>
      <c r="G10493" s="160"/>
      <c r="H10493" s="160"/>
    </row>
    <row r="10494" spans="5:8">
      <c r="E10494" s="160"/>
      <c r="F10494" s="160"/>
      <c r="G10494" s="160"/>
      <c r="H10494" s="160"/>
    </row>
    <row r="10495" spans="5:8">
      <c r="E10495" s="160"/>
      <c r="F10495" s="160"/>
      <c r="G10495" s="160"/>
    </row>
    <row r="10496" spans="5:8">
      <c r="E10496" s="160"/>
      <c r="F10496" s="160"/>
    </row>
    <row r="10497" spans="5:6">
      <c r="E10497" s="160"/>
      <c r="F10497" s="160"/>
    </row>
    <row r="10498" spans="5:6">
      <c r="E10498" s="160"/>
      <c r="F10498" s="160"/>
    </row>
    <row r="10499" spans="5:6">
      <c r="E10499" s="160"/>
      <c r="F10499" s="160"/>
    </row>
    <row r="10500" spans="5:6">
      <c r="E10500" s="160"/>
      <c r="F10500" s="160"/>
    </row>
    <row r="10501" spans="5:6">
      <c r="E10501" s="160"/>
      <c r="F10501" s="160"/>
    </row>
    <row r="10502" spans="5:6">
      <c r="E10502" s="160"/>
      <c r="F10502" s="160"/>
    </row>
    <row r="10503" spans="5:6">
      <c r="E10503" s="160"/>
      <c r="F10503" s="160"/>
    </row>
    <row r="10504" spans="5:6">
      <c r="E10504" s="160"/>
      <c r="F10504" s="160"/>
    </row>
    <row r="10505" spans="5:6">
      <c r="E10505" s="160"/>
      <c r="F10505" s="160"/>
    </row>
    <row r="10506" spans="5:6">
      <c r="E10506" s="160"/>
      <c r="F10506" s="160"/>
    </row>
    <row r="10507" spans="5:6">
      <c r="E10507" s="160"/>
      <c r="F10507" s="160"/>
    </row>
    <row r="10508" spans="5:6">
      <c r="E10508" s="160"/>
      <c r="F10508" s="160"/>
    </row>
    <row r="10509" spans="5:6">
      <c r="E10509" s="160"/>
      <c r="F10509" s="160"/>
    </row>
    <row r="10510" spans="5:6">
      <c r="E10510" s="160"/>
      <c r="F10510" s="160"/>
    </row>
    <row r="10511" spans="5:6">
      <c r="E10511" s="160"/>
      <c r="F10511" s="160"/>
    </row>
    <row r="10512" spans="5:6">
      <c r="E10512" s="160"/>
      <c r="F10512" s="160"/>
    </row>
    <row r="10513" spans="5:8">
      <c r="E10513" s="160"/>
      <c r="F10513" s="160"/>
    </row>
    <row r="10514" spans="5:8">
      <c r="E10514" s="160"/>
      <c r="F10514" s="160"/>
    </row>
    <row r="10515" spans="5:8">
      <c r="E10515" s="160"/>
      <c r="F10515" s="160"/>
    </row>
    <row r="10516" spans="5:8">
      <c r="E10516" s="160"/>
      <c r="F10516" s="160"/>
    </row>
    <row r="10517" spans="5:8">
      <c r="E10517" s="160"/>
      <c r="F10517" s="160"/>
    </row>
    <row r="10518" spans="5:8">
      <c r="E10518" s="160"/>
      <c r="F10518" s="160"/>
      <c r="G10518" s="160"/>
      <c r="H10518" s="160"/>
    </row>
    <row r="10519" spans="5:8">
      <c r="E10519" s="160"/>
      <c r="F10519" s="160"/>
      <c r="G10519" s="160"/>
      <c r="H10519" s="160"/>
    </row>
    <row r="10520" spans="5:8">
      <c r="E10520" s="160"/>
      <c r="F10520" s="160"/>
      <c r="G10520" s="160"/>
      <c r="H10520" s="160"/>
    </row>
    <row r="10521" spans="5:8">
      <c r="E10521" s="160"/>
      <c r="F10521" s="160"/>
      <c r="G10521" s="160"/>
      <c r="H10521" s="160"/>
    </row>
    <row r="10522" spans="5:8">
      <c r="E10522" s="160"/>
      <c r="F10522" s="160"/>
      <c r="G10522" s="160"/>
      <c r="H10522" s="160"/>
    </row>
    <row r="10523" spans="5:8">
      <c r="E10523" s="160"/>
      <c r="F10523" s="160"/>
    </row>
    <row r="10524" spans="5:8">
      <c r="E10524" s="160"/>
      <c r="F10524" s="160"/>
      <c r="G10524" s="160"/>
      <c r="H10524" s="160"/>
    </row>
    <row r="10525" spans="5:8">
      <c r="E10525" s="160"/>
      <c r="F10525" s="160"/>
      <c r="G10525" s="160"/>
      <c r="H10525" s="160"/>
    </row>
    <row r="10526" spans="5:8">
      <c r="E10526" s="160"/>
      <c r="F10526" s="160"/>
      <c r="G10526" s="160"/>
      <c r="H10526" s="160"/>
    </row>
    <row r="10527" spans="5:8">
      <c r="E10527" s="160"/>
      <c r="F10527" s="160"/>
      <c r="G10527" s="160"/>
      <c r="H10527" s="160"/>
    </row>
    <row r="10528" spans="5:8">
      <c r="E10528" s="160"/>
      <c r="F10528" s="160"/>
      <c r="G10528" s="160"/>
      <c r="H10528" s="160"/>
    </row>
    <row r="10529" spans="5:8">
      <c r="E10529" s="160"/>
      <c r="F10529" s="160"/>
    </row>
    <row r="10530" spans="5:8">
      <c r="E10530" s="160"/>
      <c r="F10530" s="160"/>
      <c r="G10530" s="160"/>
      <c r="H10530" s="160"/>
    </row>
    <row r="10531" spans="5:8">
      <c r="E10531" s="160"/>
      <c r="F10531" s="160"/>
      <c r="G10531" s="160"/>
      <c r="H10531" s="160"/>
    </row>
    <row r="10532" spans="5:8">
      <c r="E10532" s="160"/>
      <c r="F10532" s="160"/>
      <c r="G10532" s="160"/>
      <c r="H10532" s="160"/>
    </row>
    <row r="10533" spans="5:8">
      <c r="E10533" s="160"/>
      <c r="F10533" s="160"/>
    </row>
    <row r="10534" spans="5:8">
      <c r="E10534" s="160"/>
      <c r="F10534" s="160"/>
    </row>
    <row r="10535" spans="5:8">
      <c r="E10535" s="160"/>
      <c r="F10535" s="160"/>
      <c r="G10535" s="160"/>
    </row>
    <row r="10536" spans="5:8">
      <c r="E10536" s="160"/>
      <c r="F10536" s="160"/>
      <c r="G10536" s="160"/>
    </row>
    <row r="10537" spans="5:8">
      <c r="E10537" s="160"/>
      <c r="F10537" s="160"/>
      <c r="G10537" s="160"/>
    </row>
    <row r="10538" spans="5:8">
      <c r="E10538" s="160"/>
      <c r="F10538" s="160"/>
    </row>
    <row r="10539" spans="5:8">
      <c r="E10539" s="160"/>
      <c r="F10539" s="160"/>
    </row>
    <row r="10540" spans="5:8">
      <c r="E10540" s="160"/>
      <c r="F10540" s="160"/>
    </row>
    <row r="10541" spans="5:8">
      <c r="E10541" s="160"/>
      <c r="F10541" s="160"/>
    </row>
    <row r="10542" spans="5:8">
      <c r="E10542" s="160"/>
      <c r="F10542" s="160"/>
    </row>
    <row r="10543" spans="5:8">
      <c r="E10543" s="160"/>
      <c r="F10543" s="160"/>
    </row>
    <row r="10544" spans="5:8">
      <c r="E10544" s="160"/>
      <c r="F10544" s="160"/>
    </row>
    <row r="10545" spans="5:8">
      <c r="E10545" s="160"/>
      <c r="F10545" s="160"/>
      <c r="G10545" s="160"/>
      <c r="H10545" s="160"/>
    </row>
    <row r="10546" spans="5:8">
      <c r="E10546" s="160"/>
      <c r="F10546" s="160"/>
      <c r="G10546" s="160"/>
    </row>
    <row r="10547" spans="5:8">
      <c r="E10547" s="160"/>
      <c r="F10547" s="160"/>
      <c r="G10547" s="160"/>
      <c r="H10547" s="160"/>
    </row>
    <row r="10548" spans="5:8">
      <c r="E10548" s="160"/>
      <c r="F10548" s="160"/>
      <c r="G10548" s="160"/>
    </row>
    <row r="10549" spans="5:8">
      <c r="E10549" s="160"/>
      <c r="F10549" s="160"/>
      <c r="G10549" s="160"/>
      <c r="H10549" s="160"/>
    </row>
    <row r="10550" spans="5:8">
      <c r="E10550" s="160"/>
      <c r="F10550" s="160"/>
      <c r="G10550" s="160"/>
    </row>
    <row r="10551" spans="5:8">
      <c r="E10551" s="160"/>
      <c r="F10551" s="160"/>
      <c r="G10551" s="160"/>
      <c r="H10551" s="160"/>
    </row>
    <row r="10552" spans="5:8">
      <c r="E10552" s="160"/>
      <c r="F10552" s="160"/>
      <c r="G10552" s="160"/>
    </row>
    <row r="10553" spans="5:8">
      <c r="E10553" s="160"/>
      <c r="F10553" s="160"/>
      <c r="G10553" s="160"/>
    </row>
    <row r="10554" spans="5:8">
      <c r="E10554" s="160"/>
      <c r="F10554" s="160"/>
      <c r="G10554" s="160"/>
      <c r="H10554" s="160"/>
    </row>
    <row r="10555" spans="5:8">
      <c r="E10555" s="160"/>
      <c r="F10555" s="160"/>
      <c r="G10555" s="160"/>
      <c r="H10555" s="160"/>
    </row>
    <row r="10556" spans="5:8">
      <c r="E10556" s="160"/>
      <c r="F10556" s="160"/>
      <c r="G10556" s="160"/>
      <c r="H10556" s="160"/>
    </row>
    <row r="10557" spans="5:8">
      <c r="E10557" s="160"/>
      <c r="F10557" s="160"/>
      <c r="G10557" s="160"/>
      <c r="H10557" s="160"/>
    </row>
    <row r="10558" spans="5:8">
      <c r="E10558" s="160"/>
      <c r="F10558" s="160"/>
      <c r="G10558" s="160"/>
      <c r="H10558" s="160"/>
    </row>
    <row r="10559" spans="5:8">
      <c r="E10559" s="160"/>
      <c r="F10559" s="160"/>
      <c r="G10559" s="160"/>
      <c r="H10559" s="160"/>
    </row>
    <row r="10560" spans="5:8">
      <c r="E10560" s="160"/>
      <c r="F10560" s="160"/>
      <c r="G10560" s="160"/>
      <c r="H10560" s="160"/>
    </row>
    <row r="10561" spans="5:8">
      <c r="E10561" s="160"/>
      <c r="F10561" s="160"/>
      <c r="G10561" s="160"/>
      <c r="H10561" s="160"/>
    </row>
    <row r="10562" spans="5:8">
      <c r="E10562" s="160"/>
      <c r="F10562" s="160"/>
      <c r="G10562" s="160"/>
      <c r="H10562" s="160"/>
    </row>
    <row r="10563" spans="5:8">
      <c r="E10563" s="160"/>
      <c r="F10563" s="160"/>
      <c r="G10563" s="160"/>
      <c r="H10563" s="160"/>
    </row>
    <row r="10564" spans="5:8">
      <c r="E10564" s="160"/>
      <c r="F10564" s="160"/>
      <c r="G10564" s="160"/>
      <c r="H10564" s="160"/>
    </row>
    <row r="10565" spans="5:8">
      <c r="E10565" s="160"/>
      <c r="F10565" s="160"/>
      <c r="G10565" s="160"/>
      <c r="H10565" s="160"/>
    </row>
    <row r="10566" spans="5:8">
      <c r="E10566" s="160"/>
      <c r="F10566" s="160"/>
      <c r="G10566" s="160"/>
      <c r="H10566" s="160"/>
    </row>
    <row r="10567" spans="5:8">
      <c r="E10567" s="160"/>
      <c r="F10567" s="160"/>
      <c r="G10567" s="160"/>
      <c r="H10567" s="160"/>
    </row>
    <row r="10568" spans="5:8">
      <c r="E10568" s="160"/>
      <c r="F10568" s="160"/>
      <c r="G10568" s="160"/>
      <c r="H10568" s="160"/>
    </row>
    <row r="10569" spans="5:8">
      <c r="E10569" s="160"/>
      <c r="F10569" s="160"/>
      <c r="G10569" s="160"/>
      <c r="H10569" s="160"/>
    </row>
    <row r="10570" spans="5:8">
      <c r="E10570" s="160"/>
      <c r="F10570" s="160"/>
      <c r="G10570" s="160"/>
      <c r="H10570" s="160"/>
    </row>
    <row r="10571" spans="5:8">
      <c r="E10571" s="160"/>
      <c r="F10571" s="160"/>
      <c r="G10571" s="160"/>
      <c r="H10571" s="160"/>
    </row>
    <row r="10572" spans="5:8">
      <c r="E10572" s="160"/>
      <c r="F10572" s="160"/>
      <c r="G10572" s="160"/>
      <c r="H10572" s="160"/>
    </row>
    <row r="10573" spans="5:8">
      <c r="E10573" s="160"/>
      <c r="F10573" s="160"/>
      <c r="G10573" s="160"/>
      <c r="H10573" s="160"/>
    </row>
    <row r="10574" spans="5:8">
      <c r="E10574" s="160"/>
      <c r="F10574" s="160"/>
      <c r="G10574" s="160"/>
      <c r="H10574" s="160"/>
    </row>
    <row r="10575" spans="5:8">
      <c r="E10575" s="160"/>
      <c r="F10575" s="160"/>
      <c r="G10575" s="160"/>
      <c r="H10575" s="160"/>
    </row>
    <row r="10576" spans="5:8">
      <c r="E10576" s="160"/>
      <c r="F10576" s="160"/>
      <c r="G10576" s="160"/>
    </row>
    <row r="10577" spans="5:8">
      <c r="E10577" s="160"/>
      <c r="F10577" s="160"/>
      <c r="G10577" s="160"/>
      <c r="H10577" s="160"/>
    </row>
    <row r="10578" spans="5:8">
      <c r="E10578" s="160"/>
      <c r="F10578" s="160"/>
      <c r="G10578" s="160"/>
      <c r="H10578" s="160"/>
    </row>
    <row r="10579" spans="5:8">
      <c r="E10579" s="160"/>
      <c r="F10579" s="160"/>
      <c r="G10579" s="160"/>
      <c r="H10579" s="160"/>
    </row>
    <row r="10580" spans="5:8">
      <c r="E10580" s="160"/>
      <c r="F10580" s="160"/>
      <c r="G10580" s="160"/>
      <c r="H10580" s="160"/>
    </row>
    <row r="10581" spans="5:8">
      <c r="E10581" s="160"/>
      <c r="F10581" s="160"/>
      <c r="G10581" s="160"/>
      <c r="H10581" s="160"/>
    </row>
    <row r="10582" spans="5:8">
      <c r="E10582" s="160"/>
      <c r="F10582" s="160"/>
      <c r="G10582" s="160"/>
      <c r="H10582" s="160"/>
    </row>
    <row r="10583" spans="5:8">
      <c r="E10583" s="160"/>
      <c r="F10583" s="160"/>
      <c r="G10583" s="160"/>
      <c r="H10583" s="160"/>
    </row>
    <row r="10584" spans="5:8">
      <c r="E10584" s="160"/>
      <c r="F10584" s="160"/>
      <c r="G10584" s="160"/>
      <c r="H10584" s="160"/>
    </row>
    <row r="10585" spans="5:8">
      <c r="E10585" s="160"/>
      <c r="F10585" s="160"/>
      <c r="G10585" s="160"/>
      <c r="H10585" s="160"/>
    </row>
    <row r="10586" spans="5:8">
      <c r="E10586" s="160"/>
      <c r="F10586" s="160"/>
      <c r="G10586" s="160"/>
      <c r="H10586" s="160"/>
    </row>
    <row r="10587" spans="5:8">
      <c r="E10587" s="160"/>
      <c r="F10587" s="160"/>
      <c r="G10587" s="160"/>
      <c r="H10587" s="160"/>
    </row>
    <row r="10588" spans="5:8">
      <c r="E10588" s="160"/>
      <c r="F10588" s="160"/>
      <c r="G10588" s="160"/>
      <c r="H10588" s="160"/>
    </row>
    <row r="10589" spans="5:8">
      <c r="E10589" s="160"/>
      <c r="F10589" s="160"/>
      <c r="G10589" s="160"/>
    </row>
    <row r="10590" spans="5:8">
      <c r="E10590" s="160"/>
      <c r="F10590" s="160"/>
      <c r="G10590" s="160"/>
      <c r="H10590" s="160"/>
    </row>
    <row r="10591" spans="5:8">
      <c r="E10591" s="160"/>
      <c r="F10591" s="160"/>
      <c r="G10591" s="160"/>
      <c r="H10591" s="160"/>
    </row>
    <row r="10592" spans="5:8">
      <c r="E10592" s="160"/>
      <c r="F10592" s="160"/>
      <c r="G10592" s="160"/>
      <c r="H10592" s="160"/>
    </row>
    <row r="10593" spans="5:8">
      <c r="E10593" s="160"/>
      <c r="F10593" s="160"/>
      <c r="G10593" s="160"/>
      <c r="H10593" s="160"/>
    </row>
    <row r="10594" spans="5:8">
      <c r="E10594" s="160"/>
      <c r="F10594" s="160"/>
      <c r="G10594" s="160"/>
    </row>
    <row r="10595" spans="5:8">
      <c r="E10595" s="160"/>
      <c r="F10595" s="160"/>
      <c r="G10595" s="160"/>
      <c r="H10595" s="160"/>
    </row>
    <row r="10596" spans="5:8">
      <c r="E10596" s="160"/>
      <c r="F10596" s="160"/>
      <c r="G10596" s="160"/>
      <c r="H10596" s="160"/>
    </row>
    <row r="10597" spans="5:8">
      <c r="E10597" s="160"/>
      <c r="F10597" s="160"/>
      <c r="G10597" s="160"/>
      <c r="H10597" s="160"/>
    </row>
    <row r="10598" spans="5:8">
      <c r="E10598" s="160"/>
      <c r="F10598" s="160"/>
      <c r="G10598" s="160"/>
      <c r="H10598" s="160"/>
    </row>
    <row r="10599" spans="5:8">
      <c r="E10599" s="160"/>
      <c r="F10599" s="160"/>
      <c r="G10599" s="160"/>
    </row>
    <row r="10600" spans="5:8">
      <c r="E10600" s="160"/>
      <c r="F10600" s="160"/>
      <c r="G10600" s="160"/>
      <c r="H10600" s="160"/>
    </row>
    <row r="10601" spans="5:8">
      <c r="E10601" s="160"/>
      <c r="F10601" s="160"/>
      <c r="G10601" s="160"/>
      <c r="H10601" s="160"/>
    </row>
    <row r="10602" spans="5:8">
      <c r="E10602" s="160"/>
      <c r="F10602" s="160"/>
      <c r="G10602" s="160"/>
      <c r="H10602" s="160"/>
    </row>
    <row r="10603" spans="5:8">
      <c r="E10603" s="160"/>
      <c r="F10603" s="160"/>
      <c r="G10603" s="160"/>
      <c r="H10603" s="160"/>
    </row>
    <row r="10604" spans="5:8">
      <c r="E10604" s="160"/>
      <c r="F10604" s="160"/>
    </row>
    <row r="10605" spans="5:8">
      <c r="E10605" s="160"/>
      <c r="F10605" s="160"/>
    </row>
    <row r="10606" spans="5:8">
      <c r="E10606" s="160"/>
      <c r="F10606" s="160"/>
      <c r="G10606" s="160"/>
      <c r="H10606" s="160"/>
    </row>
    <row r="10607" spans="5:8">
      <c r="E10607" s="160"/>
      <c r="F10607" s="160"/>
      <c r="G10607" s="160"/>
      <c r="H10607" s="160"/>
    </row>
    <row r="10608" spans="5:8">
      <c r="E10608" s="160"/>
      <c r="F10608" s="160"/>
      <c r="G10608" s="160"/>
      <c r="H10608" s="160"/>
    </row>
    <row r="10609" spans="5:8">
      <c r="E10609" s="160"/>
      <c r="F10609" s="160"/>
    </row>
    <row r="10610" spans="5:8">
      <c r="E10610" s="160"/>
      <c r="F10610" s="160"/>
    </row>
    <row r="10611" spans="5:8">
      <c r="E10611" s="160"/>
      <c r="F10611" s="160"/>
    </row>
    <row r="10612" spans="5:8">
      <c r="E10612" s="160"/>
      <c r="F10612" s="160"/>
      <c r="G10612" s="160"/>
      <c r="H10612" s="160"/>
    </row>
    <row r="10613" spans="5:8">
      <c r="E10613" s="160"/>
      <c r="F10613" s="160"/>
      <c r="G10613" s="160"/>
      <c r="H10613" s="160"/>
    </row>
    <row r="10614" spans="5:8">
      <c r="E10614" s="160"/>
      <c r="F10614" s="160"/>
      <c r="G10614" s="160"/>
      <c r="H10614" s="160"/>
    </row>
    <row r="10615" spans="5:8">
      <c r="E10615" s="160"/>
      <c r="F10615" s="160"/>
      <c r="G10615" s="160"/>
      <c r="H10615" s="160"/>
    </row>
    <row r="10616" spans="5:8">
      <c r="E10616" s="160"/>
      <c r="F10616" s="160"/>
    </row>
    <row r="10617" spans="5:8">
      <c r="E10617" s="160"/>
      <c r="F10617" s="160"/>
    </row>
    <row r="10618" spans="5:8">
      <c r="E10618" s="160"/>
      <c r="F10618" s="160"/>
      <c r="G10618" s="160"/>
      <c r="H10618" s="160"/>
    </row>
    <row r="10619" spans="5:8">
      <c r="E10619" s="160"/>
      <c r="F10619" s="160"/>
      <c r="G10619" s="160"/>
      <c r="H10619" s="160"/>
    </row>
    <row r="10620" spans="5:8">
      <c r="E10620" s="160"/>
      <c r="F10620" s="160"/>
      <c r="G10620" s="160"/>
      <c r="H10620" s="160"/>
    </row>
    <row r="10621" spans="5:8">
      <c r="E10621" s="160"/>
      <c r="F10621" s="160"/>
      <c r="G10621" s="160"/>
      <c r="H10621" s="160"/>
    </row>
    <row r="10622" spans="5:8">
      <c r="E10622" s="160"/>
      <c r="F10622" s="160"/>
    </row>
    <row r="10623" spans="5:8">
      <c r="E10623" s="160"/>
      <c r="F10623" s="160"/>
    </row>
    <row r="10624" spans="5:8">
      <c r="E10624" s="160"/>
      <c r="F10624" s="160"/>
      <c r="G10624" s="160"/>
      <c r="H10624" s="160"/>
    </row>
    <row r="10625" spans="5:8">
      <c r="E10625" s="160"/>
      <c r="F10625" s="160"/>
      <c r="G10625" s="160"/>
      <c r="H10625" s="160"/>
    </row>
    <row r="10626" spans="5:8">
      <c r="E10626" s="160"/>
      <c r="F10626" s="160"/>
      <c r="G10626" s="160"/>
      <c r="H10626" s="160"/>
    </row>
    <row r="10627" spans="5:8">
      <c r="E10627" s="160"/>
      <c r="F10627" s="160"/>
      <c r="G10627" s="160"/>
      <c r="H10627" s="160"/>
    </row>
    <row r="10628" spans="5:8">
      <c r="E10628" s="160"/>
      <c r="F10628" s="160"/>
    </row>
    <row r="10629" spans="5:8">
      <c r="E10629" s="160"/>
      <c r="F10629" s="160"/>
    </row>
    <row r="10630" spans="5:8">
      <c r="E10630" s="160"/>
      <c r="F10630" s="160"/>
    </row>
    <row r="10631" spans="5:8">
      <c r="E10631" s="160"/>
      <c r="F10631" s="160"/>
    </row>
    <row r="10632" spans="5:8">
      <c r="E10632" s="160"/>
      <c r="F10632" s="160"/>
    </row>
    <row r="10633" spans="5:8">
      <c r="E10633" s="160"/>
      <c r="F10633" s="160"/>
    </row>
    <row r="10634" spans="5:8">
      <c r="E10634" s="160"/>
      <c r="F10634" s="160"/>
    </row>
    <row r="10635" spans="5:8">
      <c r="E10635" s="160"/>
      <c r="F10635" s="160"/>
    </row>
    <row r="10636" spans="5:8">
      <c r="E10636" s="160"/>
      <c r="F10636" s="160"/>
    </row>
    <row r="10637" spans="5:8">
      <c r="E10637" s="160"/>
      <c r="F10637" s="160"/>
    </row>
    <row r="10638" spans="5:8">
      <c r="E10638" s="160"/>
      <c r="F10638" s="160"/>
    </row>
    <row r="10639" spans="5:8">
      <c r="E10639" s="160"/>
      <c r="F10639" s="160"/>
    </row>
    <row r="10640" spans="5:8">
      <c r="E10640" s="160"/>
      <c r="F10640" s="160"/>
    </row>
    <row r="10641" spans="5:8">
      <c r="E10641" s="160"/>
      <c r="F10641" s="160"/>
    </row>
    <row r="10642" spans="5:8">
      <c r="E10642" s="160"/>
      <c r="F10642" s="160"/>
    </row>
    <row r="10643" spans="5:8">
      <c r="E10643" s="160"/>
      <c r="F10643" s="160"/>
    </row>
    <row r="10644" spans="5:8">
      <c r="E10644" s="160"/>
      <c r="F10644" s="160"/>
    </row>
    <row r="10645" spans="5:8">
      <c r="E10645" s="160"/>
      <c r="F10645" s="160"/>
    </row>
    <row r="10646" spans="5:8">
      <c r="E10646" s="160"/>
      <c r="F10646" s="160"/>
      <c r="G10646" s="160"/>
      <c r="H10646" s="160"/>
    </row>
    <row r="10647" spans="5:8">
      <c r="E10647" s="160"/>
      <c r="F10647" s="160"/>
      <c r="G10647" s="160"/>
      <c r="H10647" s="160"/>
    </row>
    <row r="10648" spans="5:8">
      <c r="E10648" s="160"/>
      <c r="F10648" s="160"/>
      <c r="G10648" s="160"/>
      <c r="H10648" s="160"/>
    </row>
    <row r="10649" spans="5:8">
      <c r="E10649" s="160"/>
      <c r="F10649" s="160"/>
      <c r="G10649" s="160"/>
      <c r="H10649" s="160"/>
    </row>
    <row r="10650" spans="5:8">
      <c r="E10650" s="160"/>
      <c r="F10650" s="160"/>
      <c r="G10650" s="160"/>
      <c r="H10650" s="160"/>
    </row>
    <row r="10651" spans="5:8">
      <c r="E10651" s="160"/>
      <c r="F10651" s="160"/>
    </row>
    <row r="10652" spans="5:8">
      <c r="E10652" s="160"/>
      <c r="F10652" s="160"/>
    </row>
    <row r="10653" spans="5:8">
      <c r="E10653" s="160"/>
      <c r="F10653" s="160"/>
      <c r="G10653" s="160"/>
      <c r="H10653" s="160"/>
    </row>
    <row r="10654" spans="5:8">
      <c r="E10654" s="160"/>
      <c r="F10654" s="160"/>
    </row>
    <row r="10655" spans="5:8">
      <c r="E10655" s="160"/>
      <c r="F10655" s="160"/>
      <c r="G10655" s="160"/>
      <c r="H10655" s="160"/>
    </row>
    <row r="10656" spans="5:8">
      <c r="E10656" s="160"/>
      <c r="F10656" s="160"/>
    </row>
    <row r="10657" spans="5:8">
      <c r="E10657" s="160"/>
      <c r="F10657" s="160"/>
      <c r="G10657" s="160"/>
      <c r="H10657" s="160"/>
    </row>
    <row r="10658" spans="5:8">
      <c r="E10658" s="160"/>
      <c r="F10658" s="160"/>
    </row>
    <row r="10659" spans="5:8">
      <c r="E10659" s="160"/>
      <c r="F10659" s="160"/>
      <c r="G10659" s="160"/>
      <c r="H10659" s="160"/>
    </row>
    <row r="10660" spans="5:8">
      <c r="E10660" s="160"/>
      <c r="F10660" s="160"/>
    </row>
    <row r="10661" spans="5:8">
      <c r="E10661" s="160"/>
      <c r="F10661" s="160"/>
      <c r="G10661" s="160"/>
      <c r="H10661" s="160"/>
    </row>
    <row r="10662" spans="5:8">
      <c r="E10662" s="160"/>
      <c r="F10662" s="160"/>
    </row>
    <row r="10663" spans="5:8">
      <c r="E10663" s="160"/>
      <c r="F10663" s="160"/>
    </row>
    <row r="10664" spans="5:8">
      <c r="E10664" s="160"/>
      <c r="F10664" s="160"/>
    </row>
    <row r="10665" spans="5:8">
      <c r="E10665" s="160"/>
      <c r="F10665" s="160"/>
    </row>
    <row r="10666" spans="5:8">
      <c r="E10666" s="160"/>
      <c r="F10666" s="160"/>
    </row>
    <row r="10667" spans="5:8">
      <c r="E10667" s="160"/>
      <c r="F10667" s="160"/>
    </row>
    <row r="10668" spans="5:8">
      <c r="E10668" s="160"/>
      <c r="F10668" s="160"/>
    </row>
    <row r="10669" spans="5:8">
      <c r="E10669" s="160"/>
      <c r="F10669" s="160"/>
    </row>
    <row r="10670" spans="5:8">
      <c r="E10670" s="160"/>
      <c r="F10670" s="160"/>
    </row>
    <row r="10671" spans="5:8">
      <c r="E10671" s="160"/>
      <c r="F10671" s="160"/>
    </row>
    <row r="10672" spans="5:8">
      <c r="E10672" s="160"/>
      <c r="F10672" s="160"/>
    </row>
    <row r="10673" spans="5:8">
      <c r="E10673" s="160"/>
      <c r="F10673" s="160"/>
    </row>
    <row r="10674" spans="5:8">
      <c r="E10674" s="160"/>
      <c r="F10674" s="160"/>
    </row>
    <row r="10675" spans="5:8">
      <c r="E10675" s="160"/>
      <c r="F10675" s="160"/>
    </row>
    <row r="10676" spans="5:8">
      <c r="E10676" s="160"/>
      <c r="F10676" s="160"/>
    </row>
    <row r="10677" spans="5:8">
      <c r="E10677" s="160"/>
      <c r="F10677" s="160"/>
    </row>
    <row r="10678" spans="5:8">
      <c r="E10678" s="160"/>
      <c r="F10678" s="160"/>
    </row>
    <row r="10679" spans="5:8">
      <c r="E10679" s="160"/>
      <c r="F10679" s="160"/>
    </row>
    <row r="10680" spans="5:8">
      <c r="E10680" s="160"/>
      <c r="F10680" s="160"/>
    </row>
    <row r="10681" spans="5:8">
      <c r="E10681" s="160"/>
      <c r="F10681" s="160"/>
    </row>
    <row r="10682" spans="5:8">
      <c r="E10682" s="160"/>
      <c r="F10682" s="160"/>
    </row>
    <row r="10683" spans="5:8">
      <c r="E10683" s="160"/>
      <c r="F10683" s="160"/>
    </row>
    <row r="10684" spans="5:8">
      <c r="E10684" s="160"/>
      <c r="F10684" s="160"/>
      <c r="G10684" s="160"/>
      <c r="H10684" s="160"/>
    </row>
    <row r="10685" spans="5:8">
      <c r="E10685" s="160"/>
      <c r="F10685" s="160"/>
      <c r="G10685" s="160"/>
      <c r="H10685" s="160"/>
    </row>
    <row r="10686" spans="5:8">
      <c r="E10686" s="160"/>
      <c r="F10686" s="160"/>
      <c r="G10686" s="160"/>
      <c r="H10686" s="160"/>
    </row>
    <row r="10687" spans="5:8">
      <c r="E10687" s="160"/>
      <c r="F10687" s="160"/>
      <c r="G10687" s="160"/>
      <c r="H10687" s="160"/>
    </row>
    <row r="10688" spans="5:8">
      <c r="E10688" s="160"/>
      <c r="F10688" s="160"/>
      <c r="G10688" s="160"/>
      <c r="H10688" s="160"/>
    </row>
    <row r="10689" spans="5:8">
      <c r="E10689" s="160"/>
      <c r="F10689" s="160"/>
      <c r="G10689" s="160"/>
      <c r="H10689" s="160"/>
    </row>
    <row r="10690" spans="5:8">
      <c r="E10690" s="160"/>
      <c r="F10690" s="160"/>
      <c r="G10690" s="160"/>
      <c r="H10690" s="160"/>
    </row>
    <row r="10691" spans="5:8">
      <c r="E10691" s="160"/>
      <c r="F10691" s="160"/>
      <c r="G10691" s="160"/>
      <c r="H10691" s="160"/>
    </row>
    <row r="10692" spans="5:8">
      <c r="E10692" s="160"/>
      <c r="F10692" s="160"/>
      <c r="G10692" s="160"/>
      <c r="H10692" s="160"/>
    </row>
    <row r="10693" spans="5:8">
      <c r="E10693" s="160"/>
      <c r="F10693" s="160"/>
      <c r="G10693" s="160"/>
      <c r="H10693" s="160"/>
    </row>
    <row r="10694" spans="5:8">
      <c r="E10694" s="160"/>
      <c r="F10694" s="160"/>
      <c r="G10694" s="160"/>
      <c r="H10694" s="160"/>
    </row>
    <row r="10695" spans="5:8">
      <c r="E10695" s="160"/>
      <c r="F10695" s="160"/>
      <c r="G10695" s="160"/>
      <c r="H10695" s="160"/>
    </row>
    <row r="10696" spans="5:8">
      <c r="E10696" s="160"/>
      <c r="F10696" s="160"/>
      <c r="G10696" s="160"/>
      <c r="H10696" s="160"/>
    </row>
    <row r="10697" spans="5:8">
      <c r="E10697" s="160"/>
      <c r="F10697" s="160"/>
      <c r="G10697" s="160"/>
      <c r="H10697" s="160"/>
    </row>
    <row r="10698" spans="5:8">
      <c r="E10698" s="160"/>
      <c r="F10698" s="160"/>
      <c r="G10698" s="160"/>
      <c r="H10698" s="160"/>
    </row>
    <row r="10699" spans="5:8">
      <c r="E10699" s="160"/>
      <c r="F10699" s="160"/>
      <c r="G10699" s="160"/>
      <c r="H10699" s="160"/>
    </row>
    <row r="10700" spans="5:8">
      <c r="E10700" s="160"/>
      <c r="F10700" s="160"/>
      <c r="G10700" s="160"/>
      <c r="H10700" s="160"/>
    </row>
    <row r="10701" spans="5:8">
      <c r="E10701" s="160"/>
      <c r="F10701" s="160"/>
      <c r="G10701" s="160"/>
      <c r="H10701" s="160"/>
    </row>
    <row r="10702" spans="5:8">
      <c r="E10702" s="160"/>
      <c r="F10702" s="160"/>
      <c r="G10702" s="160"/>
      <c r="H10702" s="160"/>
    </row>
    <row r="10703" spans="5:8">
      <c r="E10703" s="160"/>
      <c r="F10703" s="160"/>
    </row>
    <row r="10704" spans="5:8">
      <c r="E10704" s="160"/>
      <c r="F10704" s="160"/>
      <c r="G10704" s="160"/>
      <c r="H10704" s="160"/>
    </row>
    <row r="10705" spans="5:8">
      <c r="E10705" s="160"/>
      <c r="F10705" s="160"/>
    </row>
    <row r="10706" spans="5:8">
      <c r="E10706" s="160"/>
      <c r="F10706" s="160"/>
      <c r="G10706" s="160"/>
      <c r="H10706" s="160"/>
    </row>
    <row r="10707" spans="5:8">
      <c r="E10707" s="160"/>
      <c r="F10707" s="160"/>
    </row>
    <row r="10708" spans="5:8">
      <c r="E10708" s="160"/>
      <c r="F10708" s="160"/>
      <c r="G10708" s="160"/>
      <c r="H10708" s="160"/>
    </row>
    <row r="10709" spans="5:8">
      <c r="E10709" s="160"/>
      <c r="F10709" s="160"/>
    </row>
    <row r="10710" spans="5:8">
      <c r="E10710" s="160"/>
      <c r="F10710" s="160"/>
      <c r="G10710" s="160"/>
      <c r="H10710" s="160"/>
    </row>
    <row r="10711" spans="5:8">
      <c r="E10711" s="160"/>
      <c r="F10711" s="160"/>
    </row>
    <row r="10712" spans="5:8">
      <c r="E10712" s="160"/>
      <c r="F10712" s="160"/>
      <c r="G10712" s="160"/>
      <c r="H10712" s="160"/>
    </row>
    <row r="10713" spans="5:8">
      <c r="E10713" s="160"/>
      <c r="F10713" s="160"/>
    </row>
    <row r="10714" spans="5:8">
      <c r="E10714" s="160"/>
      <c r="F10714" s="160"/>
      <c r="G10714" s="160"/>
      <c r="H10714" s="160"/>
    </row>
    <row r="10715" spans="5:8">
      <c r="E10715" s="160"/>
      <c r="F10715" s="160"/>
      <c r="G10715" s="160"/>
      <c r="H10715" s="160"/>
    </row>
    <row r="10716" spans="5:8">
      <c r="E10716" s="160"/>
      <c r="F10716" s="160"/>
      <c r="G10716" s="160"/>
      <c r="H10716" s="160"/>
    </row>
    <row r="10717" spans="5:8">
      <c r="E10717" s="160"/>
      <c r="F10717" s="160"/>
    </row>
    <row r="10718" spans="5:8">
      <c r="E10718" s="160"/>
      <c r="F10718" s="160"/>
    </row>
    <row r="10719" spans="5:8">
      <c r="E10719" s="160"/>
      <c r="F10719" s="160"/>
      <c r="G10719" s="160"/>
      <c r="H10719" s="160"/>
    </row>
    <row r="10720" spans="5:8">
      <c r="E10720" s="160"/>
      <c r="F10720" s="160"/>
      <c r="G10720" s="160"/>
      <c r="H10720" s="160"/>
    </row>
    <row r="10721" spans="5:8">
      <c r="E10721" s="160"/>
      <c r="F10721" s="160"/>
      <c r="G10721" s="160"/>
      <c r="H10721" s="160"/>
    </row>
    <row r="10722" spans="5:8">
      <c r="E10722" s="160"/>
      <c r="F10722" s="160"/>
    </row>
    <row r="10723" spans="5:8">
      <c r="E10723" s="160"/>
      <c r="F10723" s="160"/>
    </row>
    <row r="10724" spans="5:8">
      <c r="E10724" s="160"/>
      <c r="F10724" s="160"/>
    </row>
    <row r="10725" spans="5:8">
      <c r="E10725" s="160"/>
      <c r="F10725" s="160"/>
      <c r="G10725" s="160"/>
      <c r="H10725" s="160"/>
    </row>
    <row r="10726" spans="5:8">
      <c r="E10726" s="160"/>
      <c r="F10726" s="160"/>
      <c r="G10726" s="160"/>
      <c r="H10726" s="160"/>
    </row>
    <row r="10727" spans="5:8">
      <c r="E10727" s="160"/>
      <c r="F10727" s="160"/>
      <c r="G10727" s="160"/>
      <c r="H10727" s="160"/>
    </row>
    <row r="10728" spans="5:8">
      <c r="E10728" s="160"/>
      <c r="F10728" s="160"/>
    </row>
    <row r="10729" spans="5:8">
      <c r="E10729" s="160"/>
      <c r="F10729" s="160"/>
    </row>
    <row r="10730" spans="5:8">
      <c r="E10730" s="160"/>
      <c r="F10730" s="160"/>
    </row>
    <row r="10731" spans="5:8">
      <c r="E10731" s="160"/>
      <c r="F10731" s="160"/>
    </row>
    <row r="10732" spans="5:8">
      <c r="E10732" s="160"/>
      <c r="F10732" s="160"/>
    </row>
    <row r="10733" spans="5:8">
      <c r="E10733" s="160"/>
      <c r="F10733" s="160"/>
    </row>
    <row r="10734" spans="5:8">
      <c r="E10734" s="160"/>
      <c r="F10734" s="160"/>
    </row>
    <row r="10735" spans="5:8">
      <c r="E10735" s="160"/>
      <c r="F10735" s="160"/>
      <c r="G10735" s="160"/>
    </row>
    <row r="10736" spans="5:8">
      <c r="E10736" s="160"/>
      <c r="F10736" s="160"/>
      <c r="G10736" s="160"/>
    </row>
    <row r="10737" spans="5:8">
      <c r="E10737" s="160"/>
      <c r="F10737" s="160"/>
      <c r="G10737" s="160"/>
    </row>
    <row r="10738" spans="5:8">
      <c r="E10738" s="160"/>
      <c r="F10738" s="160"/>
      <c r="G10738" s="160"/>
    </row>
    <row r="10739" spans="5:8">
      <c r="E10739" s="160"/>
      <c r="F10739" s="160"/>
      <c r="G10739" s="160"/>
    </row>
    <row r="10740" spans="5:8">
      <c r="E10740" s="160"/>
      <c r="F10740" s="160"/>
      <c r="G10740" s="160"/>
      <c r="H10740" s="160"/>
    </row>
    <row r="10741" spans="5:8">
      <c r="E10741" s="160"/>
      <c r="F10741" s="160"/>
      <c r="G10741" s="160"/>
      <c r="H10741" s="160"/>
    </row>
    <row r="10742" spans="5:8">
      <c r="E10742" s="160"/>
      <c r="F10742" s="160"/>
      <c r="G10742" s="160"/>
      <c r="H10742" s="160"/>
    </row>
    <row r="10743" spans="5:8">
      <c r="E10743" s="160"/>
      <c r="F10743" s="160"/>
      <c r="G10743" s="160"/>
      <c r="H10743" s="160"/>
    </row>
    <row r="10744" spans="5:8">
      <c r="E10744" s="160"/>
      <c r="F10744" s="160"/>
      <c r="G10744" s="160"/>
      <c r="H10744" s="160"/>
    </row>
    <row r="10745" spans="5:8">
      <c r="E10745" s="160"/>
      <c r="F10745" s="160"/>
      <c r="G10745" s="160"/>
      <c r="H10745" s="160"/>
    </row>
    <row r="10746" spans="5:8">
      <c r="E10746" s="160"/>
      <c r="F10746" s="160"/>
      <c r="G10746" s="160"/>
      <c r="H10746" s="160"/>
    </row>
    <row r="10747" spans="5:8">
      <c r="E10747" s="160"/>
      <c r="F10747" s="160"/>
      <c r="G10747" s="160"/>
      <c r="H10747" s="160"/>
    </row>
    <row r="10748" spans="5:8">
      <c r="E10748" s="160"/>
      <c r="F10748" s="160"/>
      <c r="G10748" s="160"/>
      <c r="H10748" s="160"/>
    </row>
    <row r="10749" spans="5:8">
      <c r="E10749" s="160"/>
      <c r="F10749" s="160"/>
    </row>
    <row r="10750" spans="5:8">
      <c r="E10750" s="160"/>
      <c r="F10750" s="160"/>
      <c r="G10750" s="160"/>
      <c r="H10750" s="160"/>
    </row>
    <row r="10751" spans="5:8">
      <c r="E10751" s="160"/>
      <c r="F10751" s="160"/>
      <c r="G10751" s="160"/>
      <c r="H10751" s="160"/>
    </row>
    <row r="10752" spans="5:8">
      <c r="E10752" s="160"/>
      <c r="F10752" s="160"/>
      <c r="G10752" s="160"/>
      <c r="H10752" s="160"/>
    </row>
    <row r="10753" spans="5:8">
      <c r="E10753" s="160"/>
      <c r="F10753" s="160"/>
      <c r="G10753" s="160"/>
      <c r="H10753" s="160"/>
    </row>
    <row r="10754" spans="5:8">
      <c r="E10754" s="160"/>
      <c r="F10754" s="160"/>
      <c r="G10754" s="160"/>
    </row>
    <row r="10755" spans="5:8">
      <c r="E10755" s="160"/>
      <c r="F10755" s="160"/>
      <c r="G10755" s="160"/>
      <c r="H10755" s="160"/>
    </row>
    <row r="10756" spans="5:8">
      <c r="E10756" s="160"/>
      <c r="F10756" s="160"/>
      <c r="G10756" s="160"/>
      <c r="H10756" s="160"/>
    </row>
    <row r="10757" spans="5:8">
      <c r="E10757" s="160"/>
      <c r="F10757" s="160"/>
      <c r="G10757" s="160"/>
      <c r="H10757" s="160"/>
    </row>
    <row r="10758" spans="5:8">
      <c r="E10758" s="160"/>
      <c r="F10758" s="160"/>
      <c r="G10758" s="160"/>
      <c r="H10758" s="160"/>
    </row>
    <row r="10759" spans="5:8">
      <c r="E10759" s="160"/>
      <c r="F10759" s="160"/>
      <c r="G10759" s="160"/>
      <c r="H10759" s="160"/>
    </row>
    <row r="10760" spans="5:8">
      <c r="E10760" s="160"/>
      <c r="F10760" s="160"/>
      <c r="G10760" s="160"/>
      <c r="H10760" s="160"/>
    </row>
    <row r="10761" spans="5:8">
      <c r="E10761" s="160"/>
      <c r="F10761" s="160"/>
      <c r="G10761" s="160"/>
      <c r="H10761" s="160"/>
    </row>
    <row r="10762" spans="5:8">
      <c r="E10762" s="160"/>
      <c r="F10762" s="160"/>
      <c r="G10762" s="160"/>
      <c r="H10762" s="160"/>
    </row>
    <row r="10763" spans="5:8">
      <c r="E10763" s="160"/>
      <c r="F10763" s="160"/>
      <c r="G10763" s="160"/>
      <c r="H10763" s="160"/>
    </row>
    <row r="10764" spans="5:8">
      <c r="E10764" s="160"/>
      <c r="F10764" s="160"/>
      <c r="G10764" s="160"/>
      <c r="H10764" s="160"/>
    </row>
    <row r="10765" spans="5:8">
      <c r="E10765" s="160"/>
      <c r="F10765" s="160"/>
      <c r="G10765" s="160"/>
      <c r="H10765" s="160"/>
    </row>
    <row r="10766" spans="5:8">
      <c r="E10766" s="160"/>
      <c r="F10766" s="160"/>
      <c r="G10766" s="160"/>
      <c r="H10766" s="160"/>
    </row>
    <row r="10767" spans="5:8">
      <c r="E10767" s="160"/>
      <c r="F10767" s="160"/>
      <c r="G10767" s="160"/>
      <c r="H10767" s="160"/>
    </row>
    <row r="10768" spans="5:8">
      <c r="E10768" s="160"/>
      <c r="F10768" s="160"/>
      <c r="G10768" s="160"/>
      <c r="H10768" s="160"/>
    </row>
    <row r="10769" spans="5:8">
      <c r="E10769" s="160"/>
      <c r="F10769" s="160"/>
      <c r="G10769" s="160"/>
      <c r="H10769" s="160"/>
    </row>
    <row r="10770" spans="5:8">
      <c r="E10770" s="160"/>
      <c r="F10770" s="160"/>
      <c r="G10770" s="160"/>
      <c r="H10770" s="160"/>
    </row>
    <row r="10771" spans="5:8">
      <c r="E10771" s="160"/>
      <c r="F10771" s="160"/>
      <c r="G10771" s="160"/>
      <c r="H10771" s="160"/>
    </row>
    <row r="10772" spans="5:8">
      <c r="E10772" s="160"/>
      <c r="F10772" s="160"/>
      <c r="G10772" s="160"/>
      <c r="H10772" s="160"/>
    </row>
    <row r="10773" spans="5:8">
      <c r="E10773" s="160"/>
      <c r="F10773" s="160"/>
      <c r="G10773" s="160"/>
      <c r="H10773" s="160"/>
    </row>
    <row r="10774" spans="5:8">
      <c r="E10774" s="160"/>
      <c r="F10774" s="160"/>
      <c r="G10774" s="160"/>
    </row>
    <row r="10775" spans="5:8">
      <c r="E10775" s="160"/>
      <c r="F10775" s="160"/>
      <c r="G10775" s="160"/>
      <c r="H10775" s="160"/>
    </row>
    <row r="10776" spans="5:8">
      <c r="E10776" s="160"/>
      <c r="F10776" s="160"/>
      <c r="G10776" s="160"/>
      <c r="H10776" s="160"/>
    </row>
    <row r="10777" spans="5:8">
      <c r="E10777" s="160"/>
      <c r="F10777" s="160"/>
      <c r="G10777" s="160"/>
      <c r="H10777" s="160"/>
    </row>
    <row r="10778" spans="5:8">
      <c r="E10778" s="160"/>
      <c r="F10778" s="160"/>
      <c r="G10778" s="160"/>
      <c r="H10778" s="160"/>
    </row>
    <row r="10779" spans="5:8">
      <c r="E10779" s="160"/>
      <c r="F10779" s="160"/>
      <c r="G10779" s="160"/>
    </row>
    <row r="10780" spans="5:8">
      <c r="E10780" s="160"/>
      <c r="F10780" s="160"/>
      <c r="G10780" s="160"/>
      <c r="H10780" s="160"/>
    </row>
    <row r="10781" spans="5:8">
      <c r="E10781" s="160"/>
      <c r="F10781" s="160"/>
      <c r="G10781" s="160"/>
      <c r="H10781" s="160"/>
    </row>
    <row r="10782" spans="5:8">
      <c r="E10782" s="160"/>
      <c r="F10782" s="160"/>
      <c r="G10782" s="160"/>
      <c r="H10782" s="160"/>
    </row>
    <row r="10783" spans="5:8">
      <c r="E10783" s="160"/>
      <c r="F10783" s="160"/>
      <c r="G10783" s="160"/>
      <c r="H10783" s="160"/>
    </row>
    <row r="10784" spans="5:8">
      <c r="E10784" s="160"/>
      <c r="F10784" s="160"/>
      <c r="G10784" s="160"/>
    </row>
    <row r="10785" spans="5:8">
      <c r="E10785" s="160"/>
      <c r="F10785" s="160"/>
    </row>
    <row r="10786" spans="5:8">
      <c r="E10786" s="160"/>
      <c r="F10786" s="160"/>
    </row>
    <row r="10787" spans="5:8">
      <c r="E10787" s="160"/>
      <c r="F10787" s="160"/>
    </row>
    <row r="10788" spans="5:8">
      <c r="E10788" s="160"/>
      <c r="F10788" s="160"/>
    </row>
    <row r="10789" spans="5:8">
      <c r="E10789" s="160"/>
      <c r="F10789" s="160"/>
    </row>
    <row r="10790" spans="5:8">
      <c r="E10790" s="160"/>
      <c r="F10790" s="160"/>
      <c r="G10790" s="160"/>
      <c r="H10790" s="160"/>
    </row>
    <row r="10791" spans="5:8">
      <c r="E10791" s="160"/>
      <c r="F10791" s="160"/>
      <c r="G10791" s="160"/>
      <c r="H10791" s="160"/>
    </row>
    <row r="10792" spans="5:8">
      <c r="E10792" s="160"/>
      <c r="F10792" s="160"/>
    </row>
    <row r="10793" spans="5:8">
      <c r="E10793" s="160"/>
      <c r="F10793" s="160"/>
    </row>
    <row r="10794" spans="5:8">
      <c r="E10794" s="160"/>
      <c r="F10794" s="160"/>
    </row>
    <row r="10795" spans="5:8">
      <c r="E10795" s="160"/>
      <c r="F10795" s="160"/>
      <c r="G10795" s="160"/>
      <c r="H10795" s="160"/>
    </row>
    <row r="10796" spans="5:8">
      <c r="E10796" s="160"/>
      <c r="F10796" s="160"/>
    </row>
    <row r="10797" spans="5:8">
      <c r="E10797" s="160"/>
      <c r="F10797" s="160"/>
      <c r="G10797" s="160"/>
      <c r="H10797" s="160"/>
    </row>
    <row r="10798" spans="5:8">
      <c r="E10798" s="160"/>
      <c r="F10798" s="160"/>
    </row>
    <row r="10799" spans="5:8">
      <c r="E10799" s="160"/>
      <c r="F10799" s="160"/>
      <c r="G10799" s="160"/>
      <c r="H10799" s="160"/>
    </row>
    <row r="10800" spans="5:8">
      <c r="E10800" s="160"/>
      <c r="F10800" s="160"/>
    </row>
    <row r="10801" spans="5:8">
      <c r="E10801" s="160"/>
      <c r="F10801" s="160"/>
    </row>
    <row r="10802" spans="5:8">
      <c r="E10802" s="160"/>
      <c r="F10802" s="160"/>
    </row>
    <row r="10803" spans="5:8">
      <c r="E10803" s="160"/>
      <c r="F10803" s="160"/>
      <c r="G10803" s="160"/>
      <c r="H10803" s="160"/>
    </row>
    <row r="10804" spans="5:8">
      <c r="E10804" s="160"/>
      <c r="F10804" s="160"/>
    </row>
    <row r="10805" spans="5:8">
      <c r="E10805" s="160"/>
      <c r="F10805" s="160"/>
      <c r="G10805" s="160"/>
      <c r="H10805" s="160"/>
    </row>
    <row r="10806" spans="5:8">
      <c r="E10806" s="160"/>
      <c r="F10806" s="160"/>
    </row>
    <row r="10807" spans="5:8">
      <c r="E10807" s="160"/>
      <c r="F10807" s="160"/>
      <c r="G10807" s="160"/>
      <c r="H10807" s="160"/>
    </row>
    <row r="10808" spans="5:8">
      <c r="E10808" s="160"/>
      <c r="F10808" s="160"/>
    </row>
    <row r="10809" spans="5:8">
      <c r="E10809" s="160"/>
      <c r="F10809" s="160"/>
    </row>
    <row r="10810" spans="5:8">
      <c r="E10810" s="160"/>
      <c r="F10810" s="160"/>
    </row>
    <row r="10811" spans="5:8">
      <c r="E10811" s="160"/>
      <c r="F10811" s="160"/>
    </row>
    <row r="10812" spans="5:8">
      <c r="E10812" s="160"/>
      <c r="F10812" s="160"/>
    </row>
    <row r="10813" spans="5:8">
      <c r="E10813" s="160"/>
      <c r="F10813" s="160"/>
    </row>
    <row r="10814" spans="5:8">
      <c r="E10814" s="160"/>
      <c r="F10814" s="160"/>
    </row>
    <row r="10815" spans="5:8">
      <c r="E10815" s="160"/>
      <c r="F10815" s="160"/>
    </row>
    <row r="10816" spans="5:8">
      <c r="E10816" s="160"/>
      <c r="F10816" s="160"/>
    </row>
    <row r="10817" spans="5:6">
      <c r="E10817" s="160"/>
      <c r="F10817" s="160"/>
    </row>
    <row r="10818" spans="5:6">
      <c r="E10818" s="160"/>
      <c r="F10818" s="160"/>
    </row>
    <row r="10819" spans="5:6">
      <c r="E10819" s="160"/>
      <c r="F10819" s="160"/>
    </row>
    <row r="10820" spans="5:6">
      <c r="E10820" s="160"/>
      <c r="F10820" s="160"/>
    </row>
    <row r="10821" spans="5:6">
      <c r="E10821" s="160"/>
      <c r="F10821" s="160"/>
    </row>
    <row r="10822" spans="5:6">
      <c r="E10822" s="160"/>
      <c r="F10822" s="160"/>
    </row>
    <row r="10823" spans="5:6">
      <c r="E10823" s="160"/>
      <c r="F10823" s="160"/>
    </row>
    <row r="10824" spans="5:6">
      <c r="E10824" s="160"/>
      <c r="F10824" s="160"/>
    </row>
    <row r="10825" spans="5:6">
      <c r="E10825" s="160"/>
      <c r="F10825" s="160"/>
    </row>
    <row r="10826" spans="5:6">
      <c r="E10826" s="160"/>
      <c r="F10826" s="160"/>
    </row>
    <row r="10827" spans="5:6">
      <c r="E10827" s="160"/>
      <c r="F10827" s="160"/>
    </row>
    <row r="10828" spans="5:6">
      <c r="E10828" s="160"/>
      <c r="F10828" s="160"/>
    </row>
    <row r="10829" spans="5:6">
      <c r="E10829" s="160"/>
      <c r="F10829" s="160"/>
    </row>
    <row r="10830" spans="5:6">
      <c r="E10830" s="160"/>
      <c r="F10830" s="160"/>
    </row>
    <row r="10831" spans="5:6">
      <c r="E10831" s="160"/>
      <c r="F10831" s="160"/>
    </row>
    <row r="10832" spans="5:6">
      <c r="E10832" s="160"/>
      <c r="F10832" s="160"/>
    </row>
    <row r="10833" spans="5:8">
      <c r="E10833" s="160"/>
      <c r="F10833" s="160"/>
    </row>
    <row r="10834" spans="5:8">
      <c r="E10834" s="160"/>
      <c r="F10834" s="160"/>
    </row>
    <row r="10835" spans="5:8">
      <c r="E10835" s="160"/>
      <c r="F10835" s="160"/>
    </row>
    <row r="10836" spans="5:8">
      <c r="E10836" s="160"/>
      <c r="F10836" s="160"/>
    </row>
    <row r="10837" spans="5:8">
      <c r="E10837" s="160"/>
      <c r="F10837" s="160"/>
      <c r="G10837" s="160"/>
      <c r="H10837" s="160"/>
    </row>
    <row r="10838" spans="5:8">
      <c r="E10838" s="160"/>
      <c r="F10838" s="160"/>
      <c r="G10838" s="160"/>
      <c r="H10838" s="160"/>
    </row>
    <row r="10839" spans="5:8">
      <c r="E10839" s="160"/>
      <c r="F10839" s="160"/>
      <c r="G10839" s="160"/>
      <c r="H10839" s="160"/>
    </row>
    <row r="10840" spans="5:8">
      <c r="E10840" s="160"/>
      <c r="F10840" s="160"/>
    </row>
    <row r="10841" spans="5:8">
      <c r="E10841" s="160"/>
      <c r="F10841" s="160"/>
      <c r="G10841" s="160"/>
    </row>
    <row r="10842" spans="5:8">
      <c r="E10842" s="160"/>
      <c r="F10842" s="160"/>
    </row>
    <row r="10843" spans="5:8">
      <c r="E10843" s="160"/>
      <c r="F10843" s="160"/>
    </row>
    <row r="10844" spans="5:8">
      <c r="E10844" s="160"/>
      <c r="F10844" s="160"/>
    </row>
    <row r="10845" spans="5:8">
      <c r="E10845" s="160"/>
      <c r="F10845" s="160"/>
    </row>
    <row r="10846" spans="5:8">
      <c r="E10846" s="160"/>
      <c r="F10846" s="160"/>
    </row>
    <row r="10847" spans="5:8">
      <c r="E10847" s="160"/>
      <c r="F10847" s="160"/>
    </row>
    <row r="10848" spans="5:8">
      <c r="E10848" s="160"/>
      <c r="F10848" s="160"/>
    </row>
    <row r="10849" spans="5:7">
      <c r="E10849" s="160"/>
      <c r="F10849" s="160"/>
    </row>
    <row r="10850" spans="5:7">
      <c r="E10850" s="160"/>
      <c r="F10850" s="160"/>
    </row>
    <row r="10851" spans="5:7">
      <c r="E10851" s="160"/>
      <c r="F10851" s="160"/>
    </row>
    <row r="10852" spans="5:7">
      <c r="E10852" s="160"/>
      <c r="F10852" s="160"/>
      <c r="G10852" s="160"/>
    </row>
    <row r="10853" spans="5:7">
      <c r="E10853" s="160"/>
      <c r="F10853" s="160"/>
      <c r="G10853" s="160"/>
    </row>
    <row r="10854" spans="5:7">
      <c r="E10854" s="160"/>
      <c r="F10854" s="160"/>
      <c r="G10854" s="160"/>
    </row>
    <row r="10855" spans="5:7">
      <c r="E10855" s="160"/>
      <c r="F10855" s="160"/>
    </row>
    <row r="10856" spans="5:7">
      <c r="E10856" s="160"/>
      <c r="F10856" s="160"/>
      <c r="G10856" s="160"/>
    </row>
    <row r="10857" spans="5:7">
      <c r="E10857" s="160"/>
      <c r="F10857" s="160"/>
    </row>
    <row r="10858" spans="5:7">
      <c r="E10858" s="160"/>
      <c r="F10858" s="160"/>
    </row>
    <row r="10859" spans="5:7">
      <c r="E10859" s="160"/>
      <c r="F10859" s="160"/>
    </row>
    <row r="10860" spans="5:7">
      <c r="E10860" s="160"/>
      <c r="F10860" s="160"/>
    </row>
    <row r="10861" spans="5:7">
      <c r="E10861" s="160"/>
      <c r="F10861" s="160"/>
    </row>
    <row r="10862" spans="5:7">
      <c r="E10862" s="160"/>
      <c r="F10862" s="160"/>
    </row>
    <row r="10863" spans="5:7">
      <c r="E10863" s="160"/>
      <c r="F10863" s="160"/>
    </row>
    <row r="10864" spans="5:7">
      <c r="E10864" s="160"/>
      <c r="F10864" s="160"/>
    </row>
    <row r="10865" spans="5:8">
      <c r="E10865" s="160"/>
      <c r="F10865" s="160"/>
    </row>
    <row r="10866" spans="5:8">
      <c r="E10866" s="160"/>
      <c r="F10866" s="160"/>
    </row>
    <row r="10867" spans="5:8">
      <c r="E10867" s="160"/>
      <c r="F10867" s="160"/>
    </row>
    <row r="10868" spans="5:8">
      <c r="E10868" s="160"/>
      <c r="F10868" s="160"/>
    </row>
    <row r="10869" spans="5:8">
      <c r="E10869" s="160"/>
      <c r="F10869" s="160"/>
    </row>
    <row r="10870" spans="5:8">
      <c r="E10870" s="160"/>
      <c r="F10870" s="160"/>
    </row>
    <row r="10871" spans="5:8">
      <c r="E10871" s="160"/>
      <c r="F10871" s="160"/>
    </row>
    <row r="10872" spans="5:8">
      <c r="E10872" s="160"/>
      <c r="F10872" s="160"/>
    </row>
    <row r="10873" spans="5:8">
      <c r="E10873" s="160"/>
      <c r="F10873" s="160"/>
      <c r="G10873" s="160"/>
    </row>
    <row r="10874" spans="5:8">
      <c r="E10874" s="160"/>
      <c r="F10874" s="160"/>
      <c r="G10874" s="160"/>
      <c r="H10874" s="160"/>
    </row>
    <row r="10875" spans="5:8">
      <c r="E10875" s="160"/>
      <c r="F10875" s="160"/>
      <c r="G10875" s="160"/>
    </row>
    <row r="10876" spans="5:8">
      <c r="E10876" s="160"/>
      <c r="F10876" s="160"/>
      <c r="G10876" s="160"/>
      <c r="H10876" s="160"/>
    </row>
    <row r="10877" spans="5:8">
      <c r="E10877" s="160"/>
      <c r="F10877" s="160"/>
      <c r="G10877" s="160"/>
    </row>
    <row r="10878" spans="5:8">
      <c r="E10878" s="160"/>
      <c r="F10878" s="160"/>
      <c r="G10878" s="160"/>
      <c r="H10878" s="160"/>
    </row>
    <row r="10879" spans="5:8">
      <c r="E10879" s="160"/>
      <c r="F10879" s="160"/>
      <c r="G10879" s="160"/>
    </row>
    <row r="10880" spans="5:8">
      <c r="E10880" s="160"/>
      <c r="F10880" s="160"/>
      <c r="G10880" s="160"/>
      <c r="H10880" s="160"/>
    </row>
    <row r="10881" spans="5:8">
      <c r="E10881" s="160"/>
      <c r="F10881" s="160"/>
      <c r="G10881" s="160"/>
    </row>
    <row r="10882" spans="5:8">
      <c r="E10882" s="160"/>
      <c r="F10882" s="160"/>
      <c r="G10882" s="160"/>
      <c r="H10882" s="160"/>
    </row>
    <row r="10883" spans="5:8">
      <c r="E10883" s="160"/>
      <c r="F10883" s="160"/>
      <c r="G10883" s="160"/>
    </row>
    <row r="10884" spans="5:8">
      <c r="E10884" s="160"/>
      <c r="F10884" s="160"/>
      <c r="G10884" s="160"/>
      <c r="H10884" s="160"/>
    </row>
    <row r="10885" spans="5:8">
      <c r="E10885" s="160"/>
      <c r="F10885" s="160"/>
      <c r="G10885" s="160"/>
    </row>
    <row r="10886" spans="5:8">
      <c r="E10886" s="160"/>
      <c r="F10886" s="160"/>
    </row>
    <row r="10887" spans="5:8">
      <c r="E10887" s="160"/>
      <c r="F10887" s="160"/>
    </row>
    <row r="10888" spans="5:8">
      <c r="E10888" s="160"/>
      <c r="F10888" s="160"/>
    </row>
    <row r="10889" spans="5:8">
      <c r="E10889" s="160"/>
      <c r="F10889" s="160"/>
    </row>
    <row r="10890" spans="5:8">
      <c r="E10890" s="160"/>
      <c r="F10890" s="160"/>
    </row>
    <row r="10891" spans="5:8">
      <c r="E10891" s="160"/>
      <c r="F10891" s="160"/>
    </row>
    <row r="10892" spans="5:8">
      <c r="E10892" s="160"/>
      <c r="F10892" s="160"/>
    </row>
    <row r="10893" spans="5:8">
      <c r="E10893" s="160"/>
      <c r="F10893" s="160"/>
    </row>
    <row r="10894" spans="5:8">
      <c r="E10894" s="160"/>
      <c r="F10894" s="160"/>
    </row>
    <row r="10895" spans="5:8">
      <c r="E10895" s="160"/>
      <c r="F10895" s="160"/>
    </row>
    <row r="10896" spans="5:8">
      <c r="E10896" s="160"/>
      <c r="F10896" s="160"/>
    </row>
    <row r="10897" spans="5:6">
      <c r="E10897" s="160"/>
      <c r="F10897" s="160"/>
    </row>
    <row r="10898" spans="5:6">
      <c r="E10898" s="160"/>
      <c r="F10898" s="160"/>
    </row>
    <row r="10899" spans="5:6">
      <c r="E10899" s="160"/>
      <c r="F10899" s="160"/>
    </row>
    <row r="10900" spans="5:6">
      <c r="E10900" s="160"/>
      <c r="F10900" s="160"/>
    </row>
    <row r="10901" spans="5:6">
      <c r="E10901" s="160"/>
      <c r="F10901" s="160"/>
    </row>
    <row r="10902" spans="5:6">
      <c r="E10902" s="160"/>
      <c r="F10902" s="160"/>
    </row>
    <row r="10903" spans="5:6">
      <c r="E10903" s="160"/>
      <c r="F10903" s="160"/>
    </row>
    <row r="10904" spans="5:6">
      <c r="E10904" s="160"/>
      <c r="F10904" s="160"/>
    </row>
    <row r="10905" spans="5:6">
      <c r="E10905" s="160"/>
      <c r="F10905" s="160"/>
    </row>
    <row r="10906" spans="5:6">
      <c r="E10906" s="160"/>
      <c r="F10906" s="160"/>
    </row>
    <row r="10907" spans="5:6">
      <c r="E10907" s="160"/>
      <c r="F10907" s="160"/>
    </row>
    <row r="10908" spans="5:6">
      <c r="E10908" s="160"/>
      <c r="F10908" s="160"/>
    </row>
    <row r="10909" spans="5:6">
      <c r="E10909" s="160"/>
      <c r="F10909" s="160"/>
    </row>
    <row r="10910" spans="5:6">
      <c r="E10910" s="160"/>
      <c r="F10910" s="160"/>
    </row>
    <row r="10911" spans="5:6">
      <c r="E10911" s="160"/>
      <c r="F10911" s="160"/>
    </row>
    <row r="10912" spans="5:6">
      <c r="E10912" s="160"/>
      <c r="F10912" s="160"/>
    </row>
    <row r="10913" spans="5:6">
      <c r="E10913" s="160"/>
      <c r="F10913" s="160"/>
    </row>
    <row r="10914" spans="5:6">
      <c r="E10914" s="160"/>
      <c r="F10914" s="160"/>
    </row>
    <row r="10915" spans="5:6">
      <c r="E10915" s="160"/>
      <c r="F10915" s="160"/>
    </row>
    <row r="10916" spans="5:6">
      <c r="E10916" s="160"/>
      <c r="F10916" s="160"/>
    </row>
    <row r="10917" spans="5:6">
      <c r="E10917" s="160"/>
      <c r="F10917" s="160"/>
    </row>
    <row r="10918" spans="5:6">
      <c r="E10918" s="160"/>
      <c r="F10918" s="160"/>
    </row>
    <row r="10919" spans="5:6">
      <c r="E10919" s="160"/>
      <c r="F10919" s="160"/>
    </row>
    <row r="10920" spans="5:6">
      <c r="E10920" s="160"/>
      <c r="F10920" s="160"/>
    </row>
    <row r="10921" spans="5:6">
      <c r="E10921" s="160"/>
      <c r="F10921" s="160"/>
    </row>
    <row r="10922" spans="5:6">
      <c r="E10922" s="160"/>
      <c r="F10922" s="160"/>
    </row>
    <row r="10923" spans="5:6">
      <c r="E10923" s="160"/>
      <c r="F10923" s="160"/>
    </row>
    <row r="10924" spans="5:6">
      <c r="E10924" s="160"/>
      <c r="F10924" s="160"/>
    </row>
    <row r="10925" spans="5:6">
      <c r="E10925" s="160"/>
      <c r="F10925" s="160"/>
    </row>
    <row r="10926" spans="5:6">
      <c r="E10926" s="160"/>
      <c r="F10926" s="160"/>
    </row>
    <row r="10927" spans="5:6">
      <c r="E10927" s="160"/>
      <c r="F10927" s="160"/>
    </row>
    <row r="10928" spans="5:6">
      <c r="E10928" s="160"/>
      <c r="F10928" s="160"/>
    </row>
    <row r="10929" spans="5:6">
      <c r="E10929" s="160"/>
      <c r="F10929" s="160"/>
    </row>
    <row r="10930" spans="5:6">
      <c r="E10930" s="160"/>
      <c r="F10930" s="160"/>
    </row>
    <row r="10931" spans="5:6">
      <c r="E10931" s="160"/>
      <c r="F10931" s="160"/>
    </row>
    <row r="10932" spans="5:6">
      <c r="E10932" s="160"/>
      <c r="F10932" s="160"/>
    </row>
    <row r="10933" spans="5:6">
      <c r="E10933" s="160"/>
      <c r="F10933" s="160"/>
    </row>
    <row r="10934" spans="5:6">
      <c r="E10934" s="160"/>
      <c r="F10934" s="160"/>
    </row>
    <row r="10935" spans="5:6">
      <c r="E10935" s="160"/>
      <c r="F10935" s="160"/>
    </row>
    <row r="10936" spans="5:6">
      <c r="E10936" s="160"/>
      <c r="F10936" s="160"/>
    </row>
    <row r="10937" spans="5:6">
      <c r="E10937" s="160"/>
      <c r="F10937" s="160"/>
    </row>
    <row r="10938" spans="5:6">
      <c r="E10938" s="160"/>
      <c r="F10938" s="160"/>
    </row>
    <row r="10939" spans="5:6">
      <c r="E10939" s="160"/>
      <c r="F10939" s="160"/>
    </row>
    <row r="10940" spans="5:6">
      <c r="E10940" s="160"/>
      <c r="F10940" s="160"/>
    </row>
    <row r="10941" spans="5:6">
      <c r="E10941" s="160"/>
      <c r="F10941" s="160"/>
    </row>
    <row r="10942" spans="5:6">
      <c r="E10942" s="160"/>
      <c r="F10942" s="160"/>
    </row>
    <row r="10943" spans="5:6">
      <c r="E10943" s="160"/>
      <c r="F10943" s="160"/>
    </row>
    <row r="10944" spans="5:6">
      <c r="E10944" s="160"/>
      <c r="F10944" s="160"/>
    </row>
    <row r="10945" spans="5:8">
      <c r="E10945" s="160"/>
      <c r="F10945" s="160"/>
    </row>
    <row r="10946" spans="5:8">
      <c r="E10946" s="160"/>
      <c r="F10946" s="160"/>
    </row>
    <row r="10947" spans="5:8">
      <c r="E10947" s="160"/>
      <c r="F10947" s="160"/>
    </row>
    <row r="10948" spans="5:8">
      <c r="E10948" s="160"/>
      <c r="F10948" s="160"/>
    </row>
    <row r="10949" spans="5:8">
      <c r="E10949" s="160"/>
      <c r="F10949" s="160"/>
    </row>
    <row r="10950" spans="5:8">
      <c r="E10950" s="160"/>
      <c r="F10950" s="160"/>
    </row>
    <row r="10951" spans="5:8">
      <c r="E10951" s="160"/>
      <c r="F10951" s="160"/>
    </row>
    <row r="10952" spans="5:8">
      <c r="E10952" s="160"/>
      <c r="F10952" s="160"/>
      <c r="G10952" s="160"/>
      <c r="H10952" s="160"/>
    </row>
    <row r="10953" spans="5:8">
      <c r="E10953" s="160"/>
      <c r="F10953" s="160"/>
      <c r="G10953" s="160"/>
    </row>
    <row r="10954" spans="5:8">
      <c r="E10954" s="160"/>
      <c r="F10954" s="160"/>
      <c r="G10954" s="160"/>
    </row>
    <row r="10955" spans="5:8">
      <c r="E10955" s="160"/>
      <c r="F10955" s="160"/>
      <c r="G10955" s="160"/>
    </row>
    <row r="10956" spans="5:8">
      <c r="E10956" s="160"/>
      <c r="F10956" s="160"/>
      <c r="G10956" s="160"/>
    </row>
    <row r="10957" spans="5:8">
      <c r="E10957" s="160"/>
      <c r="F10957" s="160"/>
      <c r="G10957" s="160"/>
    </row>
    <row r="10958" spans="5:8">
      <c r="E10958" s="160"/>
      <c r="F10958" s="160"/>
    </row>
    <row r="10959" spans="5:8">
      <c r="E10959" s="160"/>
      <c r="F10959" s="160"/>
    </row>
    <row r="10960" spans="5:8">
      <c r="E10960" s="160"/>
      <c r="F10960" s="160"/>
    </row>
    <row r="10961" spans="5:8">
      <c r="E10961" s="160"/>
      <c r="F10961" s="160"/>
    </row>
    <row r="10962" spans="5:8">
      <c r="E10962" s="160"/>
      <c r="F10962" s="160"/>
    </row>
    <row r="10963" spans="5:8">
      <c r="E10963" s="160"/>
      <c r="F10963" s="160"/>
      <c r="G10963" s="160"/>
      <c r="H10963" s="160"/>
    </row>
    <row r="10964" spans="5:8">
      <c r="E10964" s="160"/>
      <c r="F10964" s="160"/>
      <c r="G10964" s="160"/>
      <c r="H10964" s="160"/>
    </row>
    <row r="10965" spans="5:8">
      <c r="E10965" s="160"/>
      <c r="F10965" s="160"/>
      <c r="G10965" s="160"/>
      <c r="H10965" s="160"/>
    </row>
    <row r="10966" spans="5:8">
      <c r="E10966" s="160"/>
      <c r="F10966" s="160"/>
      <c r="G10966" s="160"/>
      <c r="H10966" s="160"/>
    </row>
    <row r="10967" spans="5:8">
      <c r="E10967" s="160"/>
      <c r="F10967" s="160"/>
      <c r="G10967" s="160"/>
      <c r="H10967" s="160"/>
    </row>
    <row r="10968" spans="5:8">
      <c r="E10968" s="160"/>
      <c r="F10968" s="160"/>
    </row>
    <row r="10969" spans="5:8">
      <c r="E10969" s="160"/>
      <c r="F10969" s="160"/>
      <c r="G10969" s="160"/>
      <c r="H10969" s="160"/>
    </row>
    <row r="10970" spans="5:8">
      <c r="E10970" s="160"/>
      <c r="F10970" s="160"/>
    </row>
    <row r="10971" spans="5:8">
      <c r="E10971" s="160"/>
      <c r="F10971" s="160"/>
      <c r="G10971" s="160"/>
      <c r="H10971" s="160"/>
    </row>
    <row r="10972" spans="5:8">
      <c r="E10972" s="160"/>
      <c r="F10972" s="160"/>
      <c r="G10972" s="160"/>
      <c r="H10972" s="160"/>
    </row>
    <row r="10973" spans="5:8">
      <c r="E10973" s="160"/>
      <c r="F10973" s="160"/>
      <c r="G10973" s="160"/>
    </row>
    <row r="10974" spans="5:8">
      <c r="E10974" s="160"/>
      <c r="F10974" s="160"/>
      <c r="G10974" s="160"/>
    </row>
    <row r="10975" spans="5:8">
      <c r="E10975" s="160"/>
      <c r="F10975" s="160"/>
      <c r="G10975" s="160"/>
      <c r="H10975" s="160"/>
    </row>
    <row r="10976" spans="5:8">
      <c r="E10976" s="160"/>
      <c r="F10976" s="160"/>
      <c r="G10976" s="160"/>
      <c r="H10976" s="160"/>
    </row>
    <row r="10977" spans="5:8">
      <c r="E10977" s="160"/>
      <c r="F10977" s="160"/>
    </row>
    <row r="10978" spans="5:8">
      <c r="E10978" s="160"/>
      <c r="F10978" s="160"/>
      <c r="G10978" s="160"/>
    </row>
    <row r="10979" spans="5:8">
      <c r="E10979" s="160"/>
      <c r="F10979" s="160"/>
    </row>
    <row r="10980" spans="5:8">
      <c r="E10980" s="160"/>
      <c r="F10980" s="160"/>
    </row>
    <row r="10981" spans="5:8">
      <c r="E10981" s="160"/>
      <c r="F10981" s="160"/>
    </row>
    <row r="10982" spans="5:8">
      <c r="E10982" s="160"/>
      <c r="F10982" s="160"/>
    </row>
    <row r="10983" spans="5:8">
      <c r="E10983" s="160"/>
      <c r="F10983" s="160"/>
    </row>
    <row r="10984" spans="5:8">
      <c r="E10984" s="160"/>
      <c r="F10984" s="160"/>
    </row>
    <row r="10985" spans="5:8">
      <c r="E10985" s="160"/>
      <c r="F10985" s="160"/>
    </row>
    <row r="10986" spans="5:8">
      <c r="E10986" s="160"/>
      <c r="F10986" s="160"/>
      <c r="G10986" s="160"/>
      <c r="H10986" s="160"/>
    </row>
    <row r="10987" spans="5:8">
      <c r="E10987" s="160"/>
      <c r="F10987" s="160"/>
      <c r="G10987" s="160"/>
    </row>
    <row r="10988" spans="5:8">
      <c r="E10988" s="160"/>
      <c r="F10988" s="160"/>
      <c r="G10988" s="160"/>
    </row>
    <row r="10989" spans="5:8">
      <c r="E10989" s="160"/>
      <c r="F10989" s="160"/>
    </row>
    <row r="10990" spans="5:8">
      <c r="E10990" s="160"/>
      <c r="F10990" s="160"/>
    </row>
    <row r="10991" spans="5:8">
      <c r="E10991" s="160"/>
      <c r="F10991" s="160"/>
    </row>
    <row r="10992" spans="5:8">
      <c r="E10992" s="160"/>
      <c r="F10992" s="160"/>
    </row>
    <row r="10993" spans="5:6">
      <c r="E10993" s="160"/>
      <c r="F10993" s="160"/>
    </row>
    <row r="10994" spans="5:6">
      <c r="E10994" s="160"/>
      <c r="F10994" s="160"/>
    </row>
    <row r="10995" spans="5:6">
      <c r="E10995" s="160"/>
      <c r="F10995" s="160"/>
    </row>
    <row r="10996" spans="5:6">
      <c r="E10996" s="160"/>
      <c r="F10996" s="160"/>
    </row>
    <row r="10997" spans="5:6">
      <c r="E10997" s="160"/>
      <c r="F10997" s="160"/>
    </row>
    <row r="10998" spans="5:6">
      <c r="E10998" s="160"/>
      <c r="F10998" s="160"/>
    </row>
    <row r="10999" spans="5:6">
      <c r="E10999" s="160"/>
      <c r="F10999" s="160"/>
    </row>
    <row r="11000" spans="5:6">
      <c r="E11000" s="160"/>
      <c r="F11000" s="160"/>
    </row>
    <row r="11001" spans="5:6">
      <c r="E11001" s="160"/>
      <c r="F11001" s="160"/>
    </row>
    <row r="11002" spans="5:6">
      <c r="E11002" s="160"/>
      <c r="F11002" s="160"/>
    </row>
    <row r="11003" spans="5:6">
      <c r="E11003" s="160"/>
      <c r="F11003" s="160"/>
    </row>
    <row r="11004" spans="5:6">
      <c r="E11004" s="160"/>
      <c r="F11004" s="160"/>
    </row>
    <row r="11005" spans="5:6">
      <c r="E11005" s="160"/>
      <c r="F11005" s="160"/>
    </row>
    <row r="11006" spans="5:6">
      <c r="E11006" s="160"/>
      <c r="F11006" s="160"/>
    </row>
    <row r="11007" spans="5:6">
      <c r="E11007" s="160"/>
      <c r="F11007" s="160"/>
    </row>
    <row r="11008" spans="5:6">
      <c r="E11008" s="160"/>
      <c r="F11008" s="160"/>
    </row>
    <row r="11009" spans="5:6">
      <c r="E11009" s="160"/>
      <c r="F11009" s="160"/>
    </row>
    <row r="11010" spans="5:6">
      <c r="E11010" s="160"/>
      <c r="F11010" s="160"/>
    </row>
    <row r="11011" spans="5:6">
      <c r="E11011" s="160"/>
      <c r="F11011" s="160"/>
    </row>
    <row r="11012" spans="5:6">
      <c r="E11012" s="160"/>
      <c r="F11012" s="160"/>
    </row>
    <row r="11013" spans="5:6">
      <c r="E11013" s="160"/>
      <c r="F11013" s="160"/>
    </row>
    <row r="11014" spans="5:6">
      <c r="E11014" s="160"/>
      <c r="F11014" s="160"/>
    </row>
    <row r="11015" spans="5:6">
      <c r="E11015" s="160"/>
      <c r="F11015" s="160"/>
    </row>
    <row r="11016" spans="5:6">
      <c r="E11016" s="160"/>
      <c r="F11016" s="160"/>
    </row>
    <row r="11017" spans="5:6">
      <c r="E11017" s="160"/>
      <c r="F11017" s="160"/>
    </row>
    <row r="11018" spans="5:6">
      <c r="E11018" s="160"/>
      <c r="F11018" s="160"/>
    </row>
    <row r="11019" spans="5:6">
      <c r="E11019" s="160"/>
      <c r="F11019" s="160"/>
    </row>
    <row r="11020" spans="5:6">
      <c r="E11020" s="160"/>
      <c r="F11020" s="160"/>
    </row>
    <row r="11021" spans="5:6">
      <c r="E11021" s="160"/>
      <c r="F11021" s="160"/>
    </row>
    <row r="11022" spans="5:6">
      <c r="E11022" s="160"/>
      <c r="F11022" s="160"/>
    </row>
    <row r="11023" spans="5:6">
      <c r="E11023" s="160"/>
      <c r="F11023" s="160"/>
    </row>
    <row r="11024" spans="5:6">
      <c r="E11024" s="160"/>
      <c r="F11024" s="160"/>
    </row>
    <row r="11025" spans="5:8">
      <c r="E11025" s="160"/>
      <c r="F11025" s="160"/>
    </row>
    <row r="11026" spans="5:8">
      <c r="E11026" s="160"/>
      <c r="F11026" s="160"/>
    </row>
    <row r="11027" spans="5:8">
      <c r="E11027" s="160"/>
      <c r="F11027" s="160"/>
    </row>
    <row r="11028" spans="5:8">
      <c r="E11028" s="160"/>
      <c r="F11028" s="160"/>
    </row>
    <row r="11029" spans="5:8">
      <c r="E11029" s="160"/>
      <c r="F11029" s="160"/>
      <c r="G11029" s="160"/>
      <c r="H11029" s="160"/>
    </row>
    <row r="11030" spans="5:8">
      <c r="E11030" s="160"/>
      <c r="F11030" s="160"/>
      <c r="G11030" s="160"/>
      <c r="H11030" s="160"/>
    </row>
    <row r="11031" spans="5:8">
      <c r="E11031" s="160"/>
      <c r="F11031" s="160"/>
      <c r="G11031" s="160"/>
      <c r="H11031" s="160"/>
    </row>
    <row r="11032" spans="5:8">
      <c r="E11032" s="160"/>
      <c r="F11032" s="160"/>
      <c r="G11032" s="160"/>
      <c r="H11032" s="160"/>
    </row>
    <row r="11033" spans="5:8">
      <c r="E11033" s="160"/>
      <c r="F11033" s="160"/>
      <c r="G11033" s="160"/>
      <c r="H11033" s="160"/>
    </row>
    <row r="11034" spans="5:8">
      <c r="E11034" s="160"/>
      <c r="F11034" s="160"/>
      <c r="G11034" s="160"/>
      <c r="H11034" s="160"/>
    </row>
    <row r="11035" spans="5:8">
      <c r="E11035" s="160"/>
      <c r="F11035" s="160"/>
      <c r="G11035" s="160"/>
      <c r="H11035" s="160"/>
    </row>
    <row r="11036" spans="5:8">
      <c r="E11036" s="160"/>
      <c r="F11036" s="160"/>
      <c r="G11036" s="160"/>
      <c r="H11036" s="160"/>
    </row>
    <row r="11037" spans="5:8">
      <c r="E11037" s="160"/>
      <c r="F11037" s="160"/>
      <c r="G11037" s="160"/>
      <c r="H11037" s="160"/>
    </row>
    <row r="11038" spans="5:8">
      <c r="E11038" s="160"/>
      <c r="F11038" s="160"/>
    </row>
    <row r="11039" spans="5:8">
      <c r="E11039" s="160"/>
      <c r="F11039" s="160"/>
      <c r="G11039" s="160"/>
      <c r="H11039" s="160"/>
    </row>
    <row r="11040" spans="5:8">
      <c r="E11040" s="160"/>
      <c r="F11040" s="160"/>
    </row>
    <row r="11041" spans="5:8">
      <c r="E11041" s="160"/>
      <c r="F11041" s="160"/>
      <c r="G11041" s="160"/>
      <c r="H11041" s="160"/>
    </row>
    <row r="11042" spans="5:8">
      <c r="E11042" s="160"/>
      <c r="F11042" s="160"/>
    </row>
    <row r="11043" spans="5:8">
      <c r="E11043" s="160"/>
      <c r="F11043" s="160"/>
      <c r="G11043" s="160"/>
      <c r="H11043" s="160"/>
    </row>
    <row r="11044" spans="5:8">
      <c r="E11044" s="160"/>
      <c r="F11044" s="160"/>
      <c r="G11044" s="160"/>
    </row>
    <row r="11045" spans="5:8">
      <c r="E11045" s="160"/>
      <c r="F11045" s="160"/>
    </row>
    <row r="11046" spans="5:8">
      <c r="E11046" s="160"/>
      <c r="F11046" s="160"/>
    </row>
    <row r="11047" spans="5:8">
      <c r="E11047" s="160"/>
      <c r="F11047" s="160"/>
      <c r="G11047" s="160"/>
      <c r="H11047" s="160"/>
    </row>
    <row r="11048" spans="5:8">
      <c r="E11048" s="160"/>
      <c r="F11048" s="160"/>
      <c r="G11048" s="160"/>
      <c r="H11048" s="160"/>
    </row>
    <row r="11049" spans="5:8">
      <c r="E11049" s="160"/>
      <c r="F11049" s="160"/>
      <c r="G11049" s="160"/>
      <c r="H11049" s="160"/>
    </row>
    <row r="11050" spans="5:8">
      <c r="E11050" s="160"/>
      <c r="F11050" s="160"/>
    </row>
    <row r="11051" spans="5:8">
      <c r="E11051" s="160"/>
      <c r="F11051" s="160"/>
    </row>
    <row r="11052" spans="5:8">
      <c r="E11052" s="160"/>
      <c r="F11052" s="160"/>
      <c r="G11052" s="160"/>
      <c r="H11052" s="160"/>
    </row>
    <row r="11053" spans="5:8">
      <c r="E11053" s="160"/>
      <c r="F11053" s="160"/>
      <c r="G11053" s="160"/>
      <c r="H11053" s="160"/>
    </row>
    <row r="11054" spans="5:8">
      <c r="E11054" s="160"/>
      <c r="F11054" s="160"/>
      <c r="G11054" s="160"/>
      <c r="H11054" s="160"/>
    </row>
    <row r="11055" spans="5:8">
      <c r="E11055" s="160"/>
      <c r="F11055" s="160"/>
    </row>
    <row r="11056" spans="5:8">
      <c r="E11056" s="160"/>
      <c r="F11056" s="160"/>
    </row>
    <row r="11057" spans="5:8">
      <c r="E11057" s="160"/>
      <c r="F11057" s="160"/>
      <c r="G11057" s="160"/>
      <c r="H11057" s="160"/>
    </row>
    <row r="11058" spans="5:8">
      <c r="E11058" s="160"/>
      <c r="F11058" s="160"/>
      <c r="G11058" s="160"/>
      <c r="H11058" s="160"/>
    </row>
    <row r="11059" spans="5:8">
      <c r="E11059" s="160"/>
      <c r="F11059" s="160"/>
      <c r="G11059" s="160"/>
      <c r="H11059" s="160"/>
    </row>
    <row r="11060" spans="5:8">
      <c r="E11060" s="160"/>
      <c r="F11060" s="160"/>
    </row>
    <row r="11061" spans="5:8">
      <c r="E11061" s="160"/>
      <c r="F11061" s="160"/>
    </row>
    <row r="11062" spans="5:8">
      <c r="E11062" s="160"/>
      <c r="F11062" s="160"/>
      <c r="G11062" s="160"/>
      <c r="H11062" s="160"/>
    </row>
    <row r="11063" spans="5:8">
      <c r="E11063" s="160"/>
      <c r="F11063" s="160"/>
      <c r="G11063" s="160"/>
      <c r="H11063" s="160"/>
    </row>
    <row r="11064" spans="5:8">
      <c r="E11064" s="160"/>
      <c r="F11064" s="160"/>
      <c r="G11064" s="160"/>
      <c r="H11064" s="160"/>
    </row>
    <row r="11065" spans="5:8">
      <c r="E11065" s="160"/>
      <c r="F11065" s="160"/>
      <c r="G11065" s="160"/>
      <c r="H11065" s="160"/>
    </row>
    <row r="11066" spans="5:8">
      <c r="E11066" s="160"/>
      <c r="F11066" s="160"/>
      <c r="G11066" s="160"/>
      <c r="H11066" s="160"/>
    </row>
    <row r="11067" spans="5:8">
      <c r="E11067" s="160"/>
      <c r="F11067" s="160"/>
      <c r="G11067" s="160"/>
      <c r="H11067" s="160"/>
    </row>
    <row r="11068" spans="5:8">
      <c r="E11068" s="160"/>
      <c r="F11068" s="160"/>
    </row>
    <row r="11069" spans="5:8">
      <c r="E11069" s="160"/>
      <c r="F11069" s="160"/>
    </row>
    <row r="11070" spans="5:8">
      <c r="E11070" s="160"/>
      <c r="F11070" s="160"/>
      <c r="G11070" s="160"/>
      <c r="H11070" s="160"/>
    </row>
    <row r="11071" spans="5:8">
      <c r="E11071" s="160"/>
      <c r="F11071" s="160"/>
      <c r="G11071" s="160"/>
      <c r="H11071" s="160"/>
    </row>
    <row r="11072" spans="5:8">
      <c r="E11072" s="160"/>
      <c r="F11072" s="160"/>
      <c r="G11072" s="160"/>
      <c r="H11072" s="160"/>
    </row>
    <row r="11073" spans="5:8">
      <c r="E11073" s="160"/>
      <c r="F11073" s="160"/>
      <c r="G11073" s="160"/>
      <c r="H11073" s="160"/>
    </row>
    <row r="11074" spans="5:8">
      <c r="E11074" s="160"/>
      <c r="F11074" s="160"/>
    </row>
    <row r="11075" spans="5:8">
      <c r="E11075" s="160"/>
      <c r="F11075" s="160"/>
      <c r="G11075" s="160"/>
      <c r="H11075" s="160"/>
    </row>
    <row r="11076" spans="5:8">
      <c r="E11076" s="160"/>
      <c r="F11076" s="160"/>
    </row>
    <row r="11077" spans="5:8">
      <c r="E11077" s="160"/>
      <c r="F11077" s="160"/>
      <c r="G11077" s="160"/>
      <c r="H11077" s="160"/>
    </row>
    <row r="11078" spans="5:8">
      <c r="E11078" s="160"/>
      <c r="F11078" s="160"/>
    </row>
    <row r="11079" spans="5:8">
      <c r="E11079" s="160"/>
      <c r="F11079" s="160"/>
      <c r="G11079" s="160"/>
      <c r="H11079" s="160"/>
    </row>
    <row r="11080" spans="5:8">
      <c r="E11080" s="160"/>
      <c r="F11080" s="160"/>
    </row>
    <row r="11081" spans="5:8">
      <c r="E11081" s="160"/>
      <c r="F11081" s="160"/>
      <c r="G11081" s="160"/>
      <c r="H11081" s="160"/>
    </row>
    <row r="11082" spans="5:8">
      <c r="E11082" s="160"/>
      <c r="F11082" s="160"/>
    </row>
    <row r="11083" spans="5:8">
      <c r="E11083" s="160"/>
      <c r="F11083" s="160"/>
    </row>
    <row r="11084" spans="5:8">
      <c r="E11084" s="160"/>
      <c r="F11084" s="160"/>
      <c r="G11084" s="160"/>
      <c r="H11084" s="160"/>
    </row>
    <row r="11085" spans="5:8">
      <c r="E11085" s="160"/>
      <c r="F11085" s="160"/>
      <c r="G11085" s="160"/>
      <c r="H11085" s="160"/>
    </row>
    <row r="11086" spans="5:8">
      <c r="E11086" s="160"/>
      <c r="F11086" s="160"/>
      <c r="G11086" s="160"/>
      <c r="H11086" s="160"/>
    </row>
    <row r="11087" spans="5:8">
      <c r="E11087" s="160"/>
      <c r="F11087" s="160"/>
    </row>
    <row r="11088" spans="5:8">
      <c r="E11088" s="160"/>
      <c r="F11088" s="160"/>
    </row>
    <row r="11089" spans="5:8">
      <c r="E11089" s="160"/>
      <c r="F11089" s="160"/>
      <c r="G11089" s="160"/>
      <c r="H11089" s="160"/>
    </row>
    <row r="11090" spans="5:8">
      <c r="E11090" s="160"/>
      <c r="F11090" s="160"/>
      <c r="G11090" s="160"/>
      <c r="H11090" s="160"/>
    </row>
    <row r="11091" spans="5:8">
      <c r="E11091" s="160"/>
      <c r="F11091" s="160"/>
      <c r="G11091" s="160"/>
      <c r="H11091" s="160"/>
    </row>
    <row r="11092" spans="5:8">
      <c r="E11092" s="160"/>
      <c r="F11092" s="160"/>
    </row>
    <row r="11093" spans="5:8">
      <c r="E11093" s="160"/>
      <c r="F11093" s="160"/>
    </row>
    <row r="11094" spans="5:8">
      <c r="E11094" s="160"/>
      <c r="F11094" s="160"/>
      <c r="G11094" s="160"/>
      <c r="H11094" s="160"/>
    </row>
    <row r="11095" spans="5:8">
      <c r="E11095" s="160"/>
      <c r="F11095" s="160"/>
      <c r="G11095" s="160"/>
      <c r="H11095" s="160"/>
    </row>
    <row r="11096" spans="5:8">
      <c r="E11096" s="160"/>
      <c r="F11096" s="160"/>
    </row>
    <row r="11097" spans="5:8">
      <c r="E11097" s="160"/>
      <c r="F11097" s="160"/>
    </row>
    <row r="11098" spans="5:8">
      <c r="E11098" s="160"/>
      <c r="F11098" s="160"/>
    </row>
    <row r="11099" spans="5:8">
      <c r="E11099" s="160"/>
      <c r="F11099" s="160"/>
      <c r="G11099" s="160"/>
      <c r="H11099" s="160"/>
    </row>
    <row r="11100" spans="5:8">
      <c r="E11100" s="160"/>
      <c r="F11100" s="160"/>
      <c r="G11100" s="160"/>
      <c r="H11100" s="160"/>
    </row>
    <row r="11101" spans="5:8">
      <c r="E11101" s="160"/>
      <c r="F11101" s="160"/>
      <c r="G11101" s="160"/>
      <c r="H11101" s="160"/>
    </row>
    <row r="11102" spans="5:8">
      <c r="E11102" s="160"/>
      <c r="F11102" s="160"/>
      <c r="G11102" s="160"/>
      <c r="H11102" s="160"/>
    </row>
    <row r="11103" spans="5:8">
      <c r="E11103" s="160"/>
      <c r="F11103" s="160"/>
    </row>
    <row r="11104" spans="5:8">
      <c r="E11104" s="160"/>
      <c r="F11104" s="160"/>
    </row>
    <row r="11105" spans="5:6">
      <c r="E11105" s="160"/>
      <c r="F11105" s="160"/>
    </row>
    <row r="11106" spans="5:6">
      <c r="E11106" s="160"/>
      <c r="F11106" s="160"/>
    </row>
    <row r="11107" spans="5:6">
      <c r="E11107" s="160"/>
      <c r="F11107" s="160"/>
    </row>
    <row r="11108" spans="5:6">
      <c r="E11108" s="160"/>
      <c r="F11108" s="160"/>
    </row>
    <row r="11109" spans="5:6">
      <c r="E11109" s="160"/>
      <c r="F11109" s="160"/>
    </row>
    <row r="11110" spans="5:6">
      <c r="E11110" s="160"/>
      <c r="F11110" s="160"/>
    </row>
    <row r="11111" spans="5:6">
      <c r="E11111" s="160"/>
      <c r="F11111" s="160"/>
    </row>
    <row r="11112" spans="5:6">
      <c r="E11112" s="160"/>
      <c r="F11112" s="160"/>
    </row>
    <row r="11113" spans="5:6">
      <c r="E11113" s="160"/>
      <c r="F11113" s="160"/>
    </row>
    <row r="11114" spans="5:6">
      <c r="E11114" s="160"/>
      <c r="F11114" s="160"/>
    </row>
    <row r="11115" spans="5:6">
      <c r="E11115" s="160"/>
      <c r="F11115" s="160"/>
    </row>
    <row r="11116" spans="5:6">
      <c r="E11116" s="160"/>
      <c r="F11116" s="160"/>
    </row>
    <row r="11117" spans="5:6">
      <c r="E11117" s="160"/>
      <c r="F11117" s="160"/>
    </row>
    <row r="11118" spans="5:6">
      <c r="E11118" s="160"/>
      <c r="F11118" s="160"/>
    </row>
    <row r="11119" spans="5:6">
      <c r="E11119" s="160"/>
      <c r="F11119" s="160"/>
    </row>
    <row r="11120" spans="5:6">
      <c r="E11120" s="160"/>
      <c r="F11120" s="160"/>
    </row>
    <row r="11121" spans="5:8">
      <c r="E11121" s="160"/>
      <c r="F11121" s="160"/>
    </row>
    <row r="11122" spans="5:8">
      <c r="E11122" s="160"/>
      <c r="F11122" s="160"/>
    </row>
    <row r="11123" spans="5:8">
      <c r="E11123" s="160"/>
      <c r="F11123" s="160"/>
    </row>
    <row r="11124" spans="5:8">
      <c r="E11124" s="160"/>
      <c r="F11124" s="160"/>
    </row>
    <row r="11125" spans="5:8">
      <c r="E11125" s="160"/>
      <c r="F11125" s="160"/>
      <c r="G11125" s="160"/>
      <c r="H11125" s="160"/>
    </row>
    <row r="11126" spans="5:8">
      <c r="E11126" s="160"/>
      <c r="F11126" s="160"/>
      <c r="G11126" s="160"/>
      <c r="H11126" s="160"/>
    </row>
    <row r="11127" spans="5:8">
      <c r="E11127" s="160"/>
      <c r="F11127" s="160"/>
      <c r="G11127" s="160"/>
      <c r="H11127" s="160"/>
    </row>
    <row r="11128" spans="5:8">
      <c r="E11128" s="160"/>
      <c r="F11128" s="160"/>
      <c r="G11128" s="160"/>
      <c r="H11128" s="160"/>
    </row>
    <row r="11129" spans="5:8">
      <c r="E11129" s="160"/>
      <c r="F11129" s="160"/>
      <c r="G11129" s="160"/>
      <c r="H11129" s="160"/>
    </row>
    <row r="11130" spans="5:8">
      <c r="E11130" s="160"/>
      <c r="F11130" s="160"/>
      <c r="G11130" s="160"/>
      <c r="H11130" s="160"/>
    </row>
    <row r="11131" spans="5:8">
      <c r="E11131" s="160"/>
      <c r="F11131" s="160"/>
      <c r="G11131" s="160"/>
      <c r="H11131" s="160"/>
    </row>
    <row r="11132" spans="5:8">
      <c r="E11132" s="160"/>
      <c r="F11132" s="160"/>
      <c r="G11132" s="160"/>
      <c r="H11132" s="160"/>
    </row>
    <row r="11133" spans="5:8">
      <c r="E11133" s="160"/>
      <c r="F11133" s="160"/>
    </row>
    <row r="11134" spans="5:8">
      <c r="E11134" s="160"/>
      <c r="F11134" s="160"/>
    </row>
    <row r="11135" spans="5:8">
      <c r="E11135" s="160"/>
      <c r="F11135" s="160"/>
    </row>
    <row r="11136" spans="5:8">
      <c r="E11136" s="160"/>
      <c r="F11136" s="160"/>
    </row>
    <row r="11137" spans="5:6">
      <c r="E11137" s="160"/>
      <c r="F11137" s="160"/>
    </row>
    <row r="11138" spans="5:6">
      <c r="E11138" s="160"/>
      <c r="F11138" s="160"/>
    </row>
    <row r="11139" spans="5:6">
      <c r="E11139" s="160"/>
      <c r="F11139" s="160"/>
    </row>
    <row r="11140" spans="5:6">
      <c r="E11140" s="160"/>
      <c r="F11140" s="160"/>
    </row>
    <row r="11141" spans="5:6">
      <c r="E11141" s="160"/>
      <c r="F11141" s="160"/>
    </row>
    <row r="11142" spans="5:6">
      <c r="E11142" s="160"/>
      <c r="F11142" s="160"/>
    </row>
    <row r="11143" spans="5:6">
      <c r="E11143" s="160"/>
      <c r="F11143" s="160"/>
    </row>
    <row r="11144" spans="5:6">
      <c r="E11144" s="160"/>
      <c r="F11144" s="160"/>
    </row>
    <row r="11145" spans="5:6">
      <c r="E11145" s="160"/>
      <c r="F11145" s="160"/>
    </row>
    <row r="11146" spans="5:6">
      <c r="E11146" s="160"/>
      <c r="F11146" s="160"/>
    </row>
    <row r="11147" spans="5:6">
      <c r="E11147" s="160"/>
      <c r="F11147" s="160"/>
    </row>
    <row r="11148" spans="5:6">
      <c r="E11148" s="160"/>
      <c r="F11148" s="160"/>
    </row>
    <row r="11149" spans="5:6">
      <c r="E11149" s="160"/>
      <c r="F11149" s="160"/>
    </row>
    <row r="11150" spans="5:6">
      <c r="E11150" s="160"/>
      <c r="F11150" s="160"/>
    </row>
    <row r="11151" spans="5:6">
      <c r="E11151" s="160"/>
      <c r="F11151" s="160"/>
    </row>
    <row r="11152" spans="5:6">
      <c r="E11152" s="160"/>
      <c r="F11152" s="160"/>
    </row>
    <row r="11153" spans="5:8">
      <c r="E11153" s="160"/>
      <c r="F11153" s="160"/>
    </row>
    <row r="11154" spans="5:8">
      <c r="E11154" s="160"/>
      <c r="F11154" s="160"/>
    </row>
    <row r="11155" spans="5:8">
      <c r="E11155" s="160"/>
      <c r="F11155" s="160"/>
    </row>
    <row r="11156" spans="5:8">
      <c r="E11156" s="160"/>
      <c r="F11156" s="160"/>
    </row>
    <row r="11157" spans="5:8">
      <c r="E11157" s="160"/>
      <c r="F11157" s="160"/>
    </row>
    <row r="11158" spans="5:8">
      <c r="E11158" s="160"/>
      <c r="F11158" s="160"/>
    </row>
    <row r="11159" spans="5:8">
      <c r="E11159" s="160"/>
      <c r="F11159" s="160"/>
    </row>
    <row r="11160" spans="5:8">
      <c r="E11160" s="160"/>
      <c r="F11160" s="160"/>
    </row>
    <row r="11161" spans="5:8">
      <c r="E11161" s="160"/>
      <c r="F11161" s="160"/>
      <c r="G11161" s="160"/>
      <c r="H11161" s="160"/>
    </row>
    <row r="11162" spans="5:8">
      <c r="E11162" s="160"/>
      <c r="F11162" s="160"/>
    </row>
    <row r="11163" spans="5:8">
      <c r="E11163" s="160"/>
      <c r="F11163" s="160"/>
      <c r="G11163" s="160"/>
      <c r="H11163" s="160"/>
    </row>
    <row r="11164" spans="5:8">
      <c r="E11164" s="160"/>
      <c r="F11164" s="160"/>
    </row>
    <row r="11165" spans="5:8">
      <c r="E11165" s="160"/>
      <c r="F11165" s="160"/>
      <c r="G11165" s="160"/>
      <c r="H11165" s="160"/>
    </row>
    <row r="11166" spans="5:8">
      <c r="E11166" s="160"/>
      <c r="F11166" s="160"/>
    </row>
    <row r="11167" spans="5:8">
      <c r="E11167" s="160"/>
      <c r="F11167" s="160"/>
      <c r="G11167" s="160"/>
      <c r="H11167" s="160"/>
    </row>
    <row r="11168" spans="5:8">
      <c r="E11168" s="160"/>
      <c r="F11168" s="160"/>
    </row>
    <row r="11169" spans="5:8">
      <c r="E11169" s="160"/>
      <c r="F11169" s="160"/>
      <c r="G11169" s="160"/>
      <c r="H11169" s="160"/>
    </row>
    <row r="11170" spans="5:8">
      <c r="E11170" s="160"/>
      <c r="F11170" s="160"/>
    </row>
    <row r="11171" spans="5:8">
      <c r="E11171" s="160"/>
      <c r="F11171" s="160"/>
    </row>
    <row r="11172" spans="5:8">
      <c r="E11172" s="160"/>
      <c r="F11172" s="160"/>
    </row>
    <row r="11173" spans="5:8">
      <c r="E11173" s="160"/>
      <c r="F11173" s="160"/>
    </row>
    <row r="11174" spans="5:8">
      <c r="E11174" s="160"/>
      <c r="F11174" s="160"/>
    </row>
    <row r="11175" spans="5:8">
      <c r="E11175" s="160"/>
      <c r="F11175" s="160"/>
    </row>
    <row r="11176" spans="5:8">
      <c r="E11176" s="160"/>
      <c r="F11176" s="160"/>
    </row>
    <row r="11177" spans="5:8">
      <c r="E11177" s="160"/>
      <c r="F11177" s="160"/>
    </row>
    <row r="11178" spans="5:8">
      <c r="E11178" s="160"/>
      <c r="F11178" s="160"/>
    </row>
    <row r="11179" spans="5:8">
      <c r="E11179" s="160"/>
      <c r="F11179" s="160"/>
    </row>
    <row r="11180" spans="5:8">
      <c r="E11180" s="160"/>
      <c r="F11180" s="160"/>
    </row>
    <row r="11181" spans="5:8">
      <c r="E11181" s="160"/>
      <c r="F11181" s="160"/>
      <c r="G11181" s="160"/>
      <c r="H11181" s="160"/>
    </row>
    <row r="11182" spans="5:8">
      <c r="E11182" s="160"/>
      <c r="F11182" s="160"/>
      <c r="G11182" s="160"/>
      <c r="H11182" s="160"/>
    </row>
    <row r="11183" spans="5:8">
      <c r="E11183" s="160"/>
      <c r="F11183" s="160"/>
      <c r="G11183" s="160"/>
      <c r="H11183" s="160"/>
    </row>
    <row r="11184" spans="5:8">
      <c r="E11184" s="160"/>
      <c r="F11184" s="160"/>
      <c r="G11184" s="160"/>
      <c r="H11184" s="160"/>
    </row>
    <row r="11185" spans="5:8">
      <c r="E11185" s="160"/>
      <c r="F11185" s="160"/>
      <c r="G11185" s="160"/>
      <c r="H11185" s="160"/>
    </row>
    <row r="11186" spans="5:8">
      <c r="E11186" s="160"/>
      <c r="F11186" s="160"/>
    </row>
    <row r="11187" spans="5:8">
      <c r="E11187" s="160"/>
      <c r="F11187" s="160"/>
      <c r="G11187" s="160"/>
      <c r="H11187" s="160"/>
    </row>
    <row r="11188" spans="5:8">
      <c r="E11188" s="160"/>
      <c r="F11188" s="160"/>
      <c r="G11188" s="160"/>
      <c r="H11188" s="160"/>
    </row>
    <row r="11189" spans="5:8">
      <c r="E11189" s="160"/>
      <c r="F11189" s="160"/>
      <c r="G11189" s="160"/>
      <c r="H11189" s="160"/>
    </row>
    <row r="11190" spans="5:8">
      <c r="E11190" s="160"/>
      <c r="F11190" s="160"/>
      <c r="G11190" s="160"/>
      <c r="H11190" s="160"/>
    </row>
    <row r="11191" spans="5:8">
      <c r="E11191" s="160"/>
      <c r="F11191" s="160"/>
      <c r="G11191" s="160"/>
      <c r="H11191" s="160"/>
    </row>
    <row r="11192" spans="5:8">
      <c r="E11192" s="160"/>
      <c r="F11192" s="160"/>
    </row>
    <row r="11193" spans="5:8">
      <c r="E11193" s="160"/>
      <c r="F11193" s="160"/>
      <c r="G11193" s="160"/>
      <c r="H11193" s="160"/>
    </row>
    <row r="11194" spans="5:8">
      <c r="E11194" s="160"/>
      <c r="F11194" s="160"/>
    </row>
    <row r="11195" spans="5:8">
      <c r="E11195" s="160"/>
      <c r="F11195" s="160"/>
      <c r="G11195" s="160"/>
      <c r="H11195" s="160"/>
    </row>
    <row r="11196" spans="5:8">
      <c r="E11196" s="160"/>
      <c r="F11196" s="160"/>
    </row>
    <row r="11197" spans="5:8">
      <c r="E11197" s="160"/>
      <c r="F11197" s="160"/>
      <c r="G11197" s="160"/>
      <c r="H11197" s="160"/>
    </row>
    <row r="11198" spans="5:8">
      <c r="E11198" s="160"/>
      <c r="F11198" s="160"/>
    </row>
    <row r="11199" spans="5:8">
      <c r="E11199" s="160"/>
      <c r="F11199" s="160"/>
      <c r="G11199" s="160"/>
      <c r="H11199" s="160"/>
    </row>
    <row r="11200" spans="5:8">
      <c r="E11200" s="160"/>
      <c r="F11200" s="160"/>
    </row>
    <row r="11201" spans="5:8">
      <c r="E11201" s="160"/>
      <c r="F11201" s="160"/>
      <c r="G11201" s="160"/>
      <c r="H11201" s="160"/>
    </row>
    <row r="11202" spans="5:8">
      <c r="E11202" s="160"/>
      <c r="F11202" s="160"/>
    </row>
    <row r="11203" spans="5:8">
      <c r="E11203" s="160"/>
      <c r="F11203" s="160"/>
      <c r="G11203" s="160"/>
      <c r="H11203" s="160"/>
    </row>
    <row r="11204" spans="5:8">
      <c r="E11204" s="160"/>
      <c r="F11204" s="160"/>
    </row>
    <row r="11205" spans="5:8">
      <c r="E11205" s="160"/>
      <c r="F11205" s="160"/>
      <c r="G11205" s="160"/>
      <c r="H11205" s="160"/>
    </row>
    <row r="11206" spans="5:8">
      <c r="E11206" s="160"/>
      <c r="F11206" s="160"/>
    </row>
    <row r="11207" spans="5:8">
      <c r="E11207" s="160"/>
      <c r="F11207" s="160"/>
      <c r="G11207" s="160"/>
      <c r="H11207" s="160"/>
    </row>
    <row r="11208" spans="5:8">
      <c r="E11208" s="160"/>
      <c r="F11208" s="160"/>
    </row>
    <row r="11209" spans="5:8">
      <c r="E11209" s="160"/>
      <c r="F11209" s="160"/>
      <c r="G11209" s="160"/>
      <c r="H11209" s="160"/>
    </row>
    <row r="11210" spans="5:8">
      <c r="E11210" s="160"/>
      <c r="F11210" s="160"/>
    </row>
    <row r="11211" spans="5:8">
      <c r="E11211" s="160"/>
      <c r="F11211" s="160"/>
      <c r="G11211" s="160"/>
      <c r="H11211" s="160"/>
    </row>
    <row r="11212" spans="5:8">
      <c r="E11212" s="160"/>
      <c r="F11212" s="160"/>
    </row>
    <row r="11213" spans="5:8">
      <c r="E11213" s="160"/>
      <c r="F11213" s="160"/>
      <c r="G11213" s="160"/>
      <c r="H11213" s="160"/>
    </row>
    <row r="11214" spans="5:8">
      <c r="E11214" s="160"/>
      <c r="F11214" s="160"/>
    </row>
    <row r="11215" spans="5:8">
      <c r="E11215" s="160"/>
      <c r="F11215" s="160"/>
      <c r="G11215" s="160"/>
      <c r="H11215" s="160"/>
    </row>
    <row r="11216" spans="5:8">
      <c r="E11216" s="160"/>
      <c r="F11216" s="160"/>
    </row>
    <row r="11217" spans="5:8">
      <c r="E11217" s="160"/>
      <c r="F11217" s="160"/>
      <c r="G11217" s="160"/>
      <c r="H11217" s="160"/>
    </row>
    <row r="11218" spans="5:8">
      <c r="E11218" s="160"/>
      <c r="F11218" s="160"/>
    </row>
    <row r="11219" spans="5:8">
      <c r="E11219" s="160"/>
      <c r="F11219" s="160"/>
      <c r="G11219" s="160"/>
      <c r="H11219" s="160"/>
    </row>
    <row r="11220" spans="5:8">
      <c r="E11220" s="160"/>
      <c r="F11220" s="160"/>
    </row>
    <row r="11221" spans="5:8">
      <c r="E11221" s="160"/>
      <c r="F11221" s="160"/>
      <c r="G11221" s="160"/>
      <c r="H11221" s="160"/>
    </row>
    <row r="11222" spans="5:8">
      <c r="E11222" s="160"/>
      <c r="F11222" s="160"/>
    </row>
    <row r="11223" spans="5:8">
      <c r="E11223" s="160"/>
      <c r="F11223" s="160"/>
    </row>
    <row r="11224" spans="5:8">
      <c r="E11224" s="160"/>
      <c r="F11224" s="160"/>
    </row>
    <row r="11225" spans="5:8">
      <c r="E11225" s="160"/>
      <c r="F11225" s="160"/>
    </row>
    <row r="11226" spans="5:8">
      <c r="E11226" s="160"/>
      <c r="F11226" s="160"/>
    </row>
    <row r="11227" spans="5:8">
      <c r="E11227" s="160"/>
      <c r="F11227" s="160"/>
    </row>
    <row r="11228" spans="5:8">
      <c r="E11228" s="160"/>
      <c r="F11228" s="160"/>
      <c r="G11228" s="160"/>
      <c r="H11228" s="160"/>
    </row>
    <row r="11229" spans="5:8">
      <c r="E11229" s="160"/>
      <c r="F11229" s="160"/>
      <c r="G11229" s="160"/>
      <c r="H11229" s="160"/>
    </row>
    <row r="11230" spans="5:8">
      <c r="E11230" s="160"/>
      <c r="F11230" s="160"/>
    </row>
    <row r="11231" spans="5:8">
      <c r="E11231" s="160"/>
      <c r="F11231" s="160"/>
    </row>
    <row r="11232" spans="5:8">
      <c r="E11232" s="160"/>
      <c r="F11232" s="160"/>
    </row>
    <row r="11233" spans="5:8">
      <c r="E11233" s="160"/>
      <c r="F11233" s="160"/>
      <c r="G11233" s="160"/>
      <c r="H11233" s="160"/>
    </row>
    <row r="11234" spans="5:8">
      <c r="E11234" s="160"/>
      <c r="F11234" s="160"/>
      <c r="G11234" s="160"/>
      <c r="H11234" s="160"/>
    </row>
    <row r="11235" spans="5:8">
      <c r="E11235" s="160"/>
      <c r="F11235" s="160"/>
      <c r="G11235" s="160"/>
      <c r="H11235" s="160"/>
    </row>
    <row r="11236" spans="5:8">
      <c r="E11236" s="160"/>
      <c r="F11236" s="160"/>
    </row>
    <row r="11237" spans="5:8">
      <c r="E11237" s="160"/>
      <c r="F11237" s="160"/>
      <c r="G11237" s="160"/>
      <c r="H11237" s="160"/>
    </row>
    <row r="11238" spans="5:8">
      <c r="E11238" s="160"/>
      <c r="F11238" s="160"/>
    </row>
    <row r="11239" spans="5:8">
      <c r="E11239" s="160"/>
      <c r="F11239" s="160"/>
    </row>
    <row r="11240" spans="5:8">
      <c r="E11240" s="160"/>
      <c r="F11240" s="160"/>
    </row>
    <row r="11241" spans="5:8">
      <c r="E11241" s="160"/>
      <c r="F11241" s="160"/>
    </row>
    <row r="11242" spans="5:8">
      <c r="E11242" s="160"/>
      <c r="F11242" s="160"/>
    </row>
    <row r="11243" spans="5:8">
      <c r="E11243" s="160"/>
      <c r="F11243" s="160"/>
    </row>
    <row r="11244" spans="5:8">
      <c r="E11244" s="160"/>
      <c r="F11244" s="160"/>
    </row>
    <row r="11245" spans="5:8">
      <c r="E11245" s="160"/>
      <c r="F11245" s="160"/>
    </row>
    <row r="11246" spans="5:8">
      <c r="E11246" s="160"/>
      <c r="F11246" s="160"/>
    </row>
    <row r="11247" spans="5:8">
      <c r="E11247" s="160"/>
      <c r="F11247" s="160"/>
    </row>
    <row r="11248" spans="5:8">
      <c r="E11248" s="160"/>
      <c r="F11248" s="160"/>
    </row>
    <row r="11249" spans="5:8">
      <c r="E11249" s="160"/>
      <c r="F11249" s="160"/>
    </row>
    <row r="11250" spans="5:8">
      <c r="E11250" s="160"/>
      <c r="F11250" s="160"/>
    </row>
    <row r="11251" spans="5:8">
      <c r="E11251" s="160"/>
      <c r="F11251" s="160"/>
    </row>
    <row r="11252" spans="5:8">
      <c r="E11252" s="160"/>
      <c r="F11252" s="160"/>
    </row>
    <row r="11253" spans="5:8">
      <c r="E11253" s="160"/>
      <c r="F11253" s="160"/>
    </row>
    <row r="11254" spans="5:8">
      <c r="E11254" s="160"/>
      <c r="F11254" s="160"/>
    </row>
    <row r="11255" spans="5:8">
      <c r="E11255" s="160"/>
      <c r="F11255" s="160"/>
    </row>
    <row r="11256" spans="5:8">
      <c r="E11256" s="160"/>
      <c r="F11256" s="160"/>
    </row>
    <row r="11257" spans="5:8">
      <c r="E11257" s="160"/>
      <c r="F11257" s="160"/>
    </row>
    <row r="11258" spans="5:8">
      <c r="E11258" s="160"/>
      <c r="F11258" s="160"/>
    </row>
    <row r="11259" spans="5:8">
      <c r="E11259" s="160"/>
      <c r="F11259" s="160"/>
      <c r="G11259" s="160"/>
      <c r="H11259" s="160"/>
    </row>
    <row r="11260" spans="5:8">
      <c r="E11260" s="160"/>
      <c r="F11260" s="160"/>
    </row>
    <row r="11261" spans="5:8">
      <c r="E11261" s="160"/>
      <c r="F11261" s="160"/>
      <c r="G11261" s="160"/>
      <c r="H11261" s="160"/>
    </row>
    <row r="11262" spans="5:8">
      <c r="E11262" s="160"/>
      <c r="F11262" s="160"/>
      <c r="G11262" s="160"/>
    </row>
    <row r="11263" spans="5:8">
      <c r="E11263" s="160"/>
      <c r="F11263" s="160"/>
      <c r="G11263" s="160"/>
      <c r="H11263" s="160"/>
    </row>
    <row r="11264" spans="5:8">
      <c r="E11264" s="160"/>
      <c r="F11264" s="160"/>
      <c r="G11264" s="160"/>
    </row>
    <row r="11265" spans="5:8">
      <c r="E11265" s="160"/>
      <c r="F11265" s="160"/>
      <c r="G11265" s="160"/>
      <c r="H11265" s="160"/>
    </row>
    <row r="11266" spans="5:8">
      <c r="E11266" s="160"/>
      <c r="F11266" s="160"/>
      <c r="G11266" s="160"/>
    </row>
    <row r="11267" spans="5:8">
      <c r="E11267" s="160"/>
      <c r="F11267" s="160"/>
    </row>
    <row r="11268" spans="5:8">
      <c r="E11268" s="160"/>
      <c r="F11268" s="160"/>
    </row>
    <row r="11269" spans="5:8">
      <c r="E11269" s="160"/>
      <c r="F11269" s="160"/>
    </row>
    <row r="11270" spans="5:8">
      <c r="E11270" s="160"/>
      <c r="F11270" s="160"/>
    </row>
    <row r="11271" spans="5:8">
      <c r="E11271" s="160"/>
      <c r="F11271" s="160"/>
    </row>
    <row r="11272" spans="5:8">
      <c r="E11272" s="160"/>
      <c r="F11272" s="160"/>
    </row>
    <row r="11273" spans="5:8">
      <c r="E11273" s="160"/>
      <c r="F11273" s="160"/>
    </row>
    <row r="11274" spans="5:8">
      <c r="E11274" s="160"/>
      <c r="F11274" s="160"/>
    </row>
    <row r="11275" spans="5:8">
      <c r="E11275" s="160"/>
      <c r="F11275" s="160"/>
    </row>
    <row r="11276" spans="5:8">
      <c r="E11276" s="160"/>
      <c r="F11276" s="160"/>
    </row>
    <row r="11277" spans="5:8">
      <c r="E11277" s="160"/>
      <c r="F11277" s="160"/>
    </row>
    <row r="11278" spans="5:8">
      <c r="E11278" s="160"/>
      <c r="F11278" s="160"/>
    </row>
    <row r="11279" spans="5:8">
      <c r="E11279" s="160"/>
      <c r="F11279" s="160"/>
    </row>
    <row r="11280" spans="5:8">
      <c r="E11280" s="160"/>
      <c r="F11280" s="160"/>
    </row>
    <row r="11281" spans="5:8">
      <c r="E11281" s="160"/>
      <c r="F11281" s="160"/>
    </row>
    <row r="11282" spans="5:8">
      <c r="E11282" s="160"/>
      <c r="F11282" s="160"/>
    </row>
    <row r="11283" spans="5:8">
      <c r="E11283" s="160"/>
      <c r="F11283" s="160"/>
    </row>
    <row r="11284" spans="5:8">
      <c r="E11284" s="160"/>
      <c r="F11284" s="160"/>
    </row>
    <row r="11285" spans="5:8">
      <c r="E11285" s="160"/>
      <c r="F11285" s="160"/>
    </row>
    <row r="11286" spans="5:8">
      <c r="E11286" s="160"/>
      <c r="F11286" s="160"/>
    </row>
    <row r="11287" spans="5:8">
      <c r="E11287" s="160"/>
      <c r="F11287" s="160"/>
    </row>
    <row r="11288" spans="5:8">
      <c r="E11288" s="160"/>
      <c r="F11288" s="160"/>
    </row>
    <row r="11289" spans="5:8">
      <c r="E11289" s="160"/>
      <c r="F11289" s="160"/>
    </row>
    <row r="11290" spans="5:8">
      <c r="E11290" s="160"/>
      <c r="F11290" s="160"/>
    </row>
    <row r="11291" spans="5:8">
      <c r="E11291" s="160"/>
      <c r="F11291" s="160"/>
    </row>
    <row r="11292" spans="5:8">
      <c r="E11292" s="160"/>
      <c r="F11292" s="160"/>
    </row>
    <row r="11293" spans="5:8">
      <c r="E11293" s="160"/>
      <c r="F11293" s="160"/>
    </row>
    <row r="11294" spans="5:8">
      <c r="E11294" s="160"/>
      <c r="F11294" s="160"/>
      <c r="G11294" s="160"/>
      <c r="H11294" s="160"/>
    </row>
    <row r="11295" spans="5:8">
      <c r="E11295" s="160"/>
      <c r="F11295" s="160"/>
      <c r="G11295" s="160"/>
      <c r="H11295" s="160"/>
    </row>
    <row r="11296" spans="5:8">
      <c r="E11296" s="160"/>
      <c r="F11296" s="160"/>
      <c r="G11296" s="160"/>
      <c r="H11296" s="160"/>
    </row>
    <row r="11297" spans="5:8">
      <c r="E11297" s="160"/>
      <c r="F11297" s="160"/>
    </row>
    <row r="11298" spans="5:8">
      <c r="E11298" s="160"/>
      <c r="F11298" s="160"/>
    </row>
    <row r="11299" spans="5:8">
      <c r="E11299" s="160"/>
      <c r="F11299" s="160"/>
      <c r="G11299" s="160"/>
      <c r="H11299" s="160"/>
    </row>
    <row r="11300" spans="5:8">
      <c r="E11300" s="160"/>
      <c r="F11300" s="160"/>
      <c r="G11300" s="160"/>
      <c r="H11300" s="160"/>
    </row>
    <row r="11301" spans="5:8">
      <c r="E11301" s="160"/>
      <c r="F11301" s="160"/>
      <c r="G11301" s="160"/>
      <c r="H11301" s="160"/>
    </row>
    <row r="11302" spans="5:8">
      <c r="E11302" s="160"/>
      <c r="F11302" s="160"/>
    </row>
    <row r="11303" spans="5:8">
      <c r="E11303" s="160"/>
      <c r="F11303" s="160"/>
    </row>
    <row r="11304" spans="5:8">
      <c r="E11304" s="160"/>
      <c r="F11304" s="160"/>
      <c r="G11304" s="160"/>
      <c r="H11304" s="160"/>
    </row>
    <row r="11305" spans="5:8">
      <c r="E11305" s="160"/>
      <c r="F11305" s="160"/>
      <c r="G11305" s="160"/>
      <c r="H11305" s="160"/>
    </row>
    <row r="11306" spans="5:8">
      <c r="E11306" s="160"/>
      <c r="F11306" s="160"/>
      <c r="G11306" s="160"/>
      <c r="H11306" s="160"/>
    </row>
    <row r="11307" spans="5:8">
      <c r="E11307" s="160"/>
      <c r="F11307" s="160"/>
    </row>
    <row r="11308" spans="5:8">
      <c r="E11308" s="160"/>
      <c r="F11308" s="160"/>
    </row>
    <row r="11309" spans="5:8">
      <c r="E11309" s="160"/>
      <c r="F11309" s="160"/>
      <c r="G11309" s="160"/>
      <c r="H11309" s="160"/>
    </row>
    <row r="11310" spans="5:8">
      <c r="E11310" s="160"/>
      <c r="F11310" s="160"/>
      <c r="G11310" s="160"/>
      <c r="H11310" s="160"/>
    </row>
    <row r="11311" spans="5:8">
      <c r="E11311" s="160"/>
      <c r="F11311" s="160"/>
      <c r="G11311" s="160"/>
      <c r="H11311" s="160"/>
    </row>
    <row r="11312" spans="5:8">
      <c r="E11312" s="160"/>
      <c r="F11312" s="160"/>
      <c r="G11312" s="160"/>
      <c r="H11312" s="160"/>
    </row>
    <row r="11313" spans="5:8">
      <c r="E11313" s="160"/>
      <c r="F11313" s="160"/>
      <c r="G11313" s="160"/>
      <c r="H11313" s="160"/>
    </row>
    <row r="11314" spans="5:8">
      <c r="E11314" s="160"/>
      <c r="F11314" s="160"/>
      <c r="G11314" s="160"/>
      <c r="H11314" s="160"/>
    </row>
    <row r="11315" spans="5:8">
      <c r="E11315" s="160"/>
      <c r="F11315" s="160"/>
    </row>
    <row r="11316" spans="5:8">
      <c r="E11316" s="160"/>
      <c r="F11316" s="160"/>
    </row>
    <row r="11317" spans="5:8">
      <c r="E11317" s="160"/>
      <c r="F11317" s="160"/>
      <c r="G11317" s="160"/>
      <c r="H11317" s="160"/>
    </row>
    <row r="11318" spans="5:8">
      <c r="E11318" s="160"/>
      <c r="F11318" s="160"/>
      <c r="G11318" s="160"/>
      <c r="H11318" s="160"/>
    </row>
    <row r="11319" spans="5:8">
      <c r="E11319" s="160"/>
      <c r="F11319" s="160"/>
      <c r="G11319" s="160"/>
      <c r="H11319" s="160"/>
    </row>
    <row r="11320" spans="5:8">
      <c r="E11320" s="160"/>
      <c r="F11320" s="160"/>
      <c r="G11320" s="160"/>
      <c r="H11320" s="160"/>
    </row>
    <row r="11321" spans="5:8">
      <c r="E11321" s="160"/>
      <c r="F11321" s="160"/>
      <c r="G11321" s="160"/>
      <c r="H11321" s="160"/>
    </row>
    <row r="11322" spans="5:8">
      <c r="E11322" s="160"/>
      <c r="F11322" s="160"/>
    </row>
    <row r="11323" spans="5:8">
      <c r="E11323" s="160"/>
      <c r="F11323" s="160"/>
    </row>
    <row r="11324" spans="5:8">
      <c r="E11324" s="160"/>
      <c r="F11324" s="160"/>
    </row>
    <row r="11325" spans="5:8">
      <c r="E11325" s="160"/>
      <c r="F11325" s="160"/>
      <c r="G11325" s="160"/>
      <c r="H11325" s="160"/>
    </row>
    <row r="11326" spans="5:8">
      <c r="E11326" s="160"/>
      <c r="F11326" s="160"/>
      <c r="G11326" s="160"/>
      <c r="H11326" s="160"/>
    </row>
    <row r="11327" spans="5:8">
      <c r="E11327" s="160"/>
      <c r="F11327" s="160"/>
    </row>
    <row r="11328" spans="5:8">
      <c r="E11328" s="160"/>
      <c r="F11328" s="160"/>
      <c r="G11328" s="160"/>
      <c r="H11328" s="160"/>
    </row>
    <row r="11329" spans="5:8">
      <c r="E11329" s="160"/>
      <c r="F11329" s="160"/>
    </row>
    <row r="11330" spans="5:8">
      <c r="E11330" s="160"/>
      <c r="F11330" s="160"/>
    </row>
    <row r="11331" spans="5:8">
      <c r="E11331" s="160"/>
      <c r="F11331" s="160"/>
    </row>
    <row r="11332" spans="5:8">
      <c r="E11332" s="160"/>
      <c r="F11332" s="160"/>
    </row>
    <row r="11333" spans="5:8">
      <c r="E11333" s="160"/>
      <c r="F11333" s="160"/>
    </row>
    <row r="11334" spans="5:8">
      <c r="E11334" s="160"/>
      <c r="F11334" s="160"/>
    </row>
    <row r="11335" spans="5:8">
      <c r="E11335" s="160"/>
      <c r="F11335" s="160"/>
    </row>
    <row r="11336" spans="5:8">
      <c r="E11336" s="160"/>
      <c r="F11336" s="160"/>
    </row>
    <row r="11337" spans="5:8">
      <c r="E11337" s="160"/>
      <c r="F11337" s="160"/>
      <c r="G11337" s="160"/>
    </row>
    <row r="11338" spans="5:8">
      <c r="E11338" s="160"/>
      <c r="F11338" s="160"/>
      <c r="G11338" s="160"/>
    </row>
    <row r="11339" spans="5:8">
      <c r="E11339" s="160"/>
      <c r="F11339" s="160"/>
    </row>
    <row r="11340" spans="5:8">
      <c r="E11340" s="160"/>
      <c r="F11340" s="160"/>
    </row>
    <row r="11341" spans="5:8">
      <c r="E11341" s="160"/>
      <c r="F11341" s="160"/>
    </row>
    <row r="11342" spans="5:8">
      <c r="E11342" s="160"/>
      <c r="F11342" s="160"/>
      <c r="G11342" s="160"/>
      <c r="H11342" s="160"/>
    </row>
    <row r="11343" spans="5:8">
      <c r="E11343" s="160"/>
      <c r="F11343" s="160"/>
      <c r="G11343" s="160"/>
    </row>
    <row r="11344" spans="5:8">
      <c r="E11344" s="160"/>
      <c r="F11344" s="160"/>
      <c r="G11344" s="160"/>
      <c r="H11344" s="160"/>
    </row>
    <row r="11345" spans="5:8">
      <c r="E11345" s="160"/>
      <c r="F11345" s="160"/>
      <c r="G11345" s="160"/>
    </row>
    <row r="11346" spans="5:8">
      <c r="E11346" s="160"/>
      <c r="F11346" s="160"/>
      <c r="G11346" s="160"/>
      <c r="H11346" s="160"/>
    </row>
    <row r="11347" spans="5:8">
      <c r="E11347" s="160"/>
      <c r="F11347" s="160"/>
    </row>
    <row r="11348" spans="5:8">
      <c r="E11348" s="160"/>
      <c r="F11348" s="160"/>
    </row>
    <row r="11349" spans="5:8">
      <c r="E11349" s="160"/>
      <c r="F11349" s="160"/>
    </row>
    <row r="11350" spans="5:8">
      <c r="E11350" s="160"/>
      <c r="F11350" s="160"/>
    </row>
    <row r="11351" spans="5:8">
      <c r="E11351" s="160"/>
      <c r="F11351" s="160"/>
    </row>
    <row r="11352" spans="5:8">
      <c r="E11352" s="160"/>
      <c r="F11352" s="160"/>
    </row>
    <row r="11353" spans="5:8">
      <c r="E11353" s="160"/>
      <c r="F11353" s="160"/>
    </row>
    <row r="11354" spans="5:8">
      <c r="E11354" s="160"/>
      <c r="F11354" s="160"/>
    </row>
    <row r="11355" spans="5:8">
      <c r="E11355" s="160"/>
      <c r="F11355" s="160"/>
      <c r="G11355" s="160"/>
      <c r="H11355" s="160"/>
    </row>
    <row r="11356" spans="5:8">
      <c r="E11356" s="160"/>
      <c r="F11356" s="160"/>
      <c r="G11356" s="160"/>
      <c r="H11356" s="160"/>
    </row>
    <row r="11357" spans="5:8">
      <c r="E11357" s="160"/>
      <c r="F11357" s="160"/>
      <c r="G11357" s="160"/>
      <c r="H11357" s="160"/>
    </row>
    <row r="11358" spans="5:8">
      <c r="E11358" s="160"/>
      <c r="F11358" s="160"/>
      <c r="G11358" s="160"/>
      <c r="H11358" s="160"/>
    </row>
    <row r="11359" spans="5:8">
      <c r="E11359" s="160"/>
      <c r="F11359" s="160"/>
      <c r="G11359" s="160"/>
      <c r="H11359" s="160"/>
    </row>
    <row r="11360" spans="5:8">
      <c r="E11360" s="160"/>
      <c r="F11360" s="160"/>
    </row>
    <row r="11361" spans="5:6">
      <c r="E11361" s="160"/>
      <c r="F11361" s="160"/>
    </row>
    <row r="11362" spans="5:6">
      <c r="E11362" s="160"/>
      <c r="F11362" s="160"/>
    </row>
    <row r="11363" spans="5:6">
      <c r="E11363" s="160"/>
      <c r="F11363" s="160"/>
    </row>
    <row r="11364" spans="5:6">
      <c r="E11364" s="160"/>
      <c r="F11364" s="160"/>
    </row>
    <row r="11365" spans="5:6">
      <c r="E11365" s="160"/>
      <c r="F11365" s="160"/>
    </row>
    <row r="11366" spans="5:6">
      <c r="E11366" s="160"/>
      <c r="F11366" s="160"/>
    </row>
    <row r="11367" spans="5:6">
      <c r="E11367" s="160"/>
      <c r="F11367" s="160"/>
    </row>
    <row r="11368" spans="5:6">
      <c r="E11368" s="160"/>
      <c r="F11368" s="160"/>
    </row>
    <row r="11369" spans="5:6">
      <c r="E11369" s="160"/>
      <c r="F11369" s="160"/>
    </row>
    <row r="11370" spans="5:6">
      <c r="E11370" s="160"/>
      <c r="F11370" s="160"/>
    </row>
    <row r="11371" spans="5:6">
      <c r="E11371" s="160"/>
      <c r="F11371" s="160"/>
    </row>
    <row r="11372" spans="5:6">
      <c r="E11372" s="160"/>
      <c r="F11372" s="160"/>
    </row>
    <row r="11373" spans="5:6">
      <c r="E11373" s="160"/>
      <c r="F11373" s="160"/>
    </row>
    <row r="11374" spans="5:6">
      <c r="E11374" s="160"/>
      <c r="F11374" s="160"/>
    </row>
    <row r="11375" spans="5:6">
      <c r="E11375" s="160"/>
      <c r="F11375" s="160"/>
    </row>
    <row r="11376" spans="5:6">
      <c r="E11376" s="160"/>
      <c r="F11376" s="160"/>
    </row>
    <row r="11377" spans="5:8">
      <c r="E11377" s="160"/>
      <c r="F11377" s="160"/>
      <c r="G11377" s="160"/>
      <c r="H11377" s="160"/>
    </row>
    <row r="11378" spans="5:8">
      <c r="E11378" s="160"/>
      <c r="F11378" s="160"/>
    </row>
    <row r="11379" spans="5:8">
      <c r="E11379" s="160"/>
      <c r="F11379" s="160"/>
      <c r="G11379" s="160"/>
      <c r="H11379" s="160"/>
    </row>
    <row r="11380" spans="5:8">
      <c r="E11380" s="160"/>
      <c r="F11380" s="160"/>
    </row>
    <row r="11381" spans="5:8">
      <c r="E11381" s="160"/>
      <c r="F11381" s="160"/>
      <c r="G11381" s="160"/>
      <c r="H11381" s="160"/>
    </row>
    <row r="11382" spans="5:8">
      <c r="E11382" s="160"/>
      <c r="F11382" s="160"/>
    </row>
    <row r="11383" spans="5:8">
      <c r="E11383" s="160"/>
      <c r="F11383" s="160"/>
    </row>
    <row r="11384" spans="5:8">
      <c r="E11384" s="160"/>
      <c r="F11384" s="160"/>
    </row>
    <row r="11385" spans="5:8">
      <c r="E11385" s="160"/>
      <c r="F11385" s="160"/>
    </row>
    <row r="11386" spans="5:8">
      <c r="E11386" s="160"/>
      <c r="F11386" s="160"/>
    </row>
    <row r="11387" spans="5:8">
      <c r="E11387" s="160"/>
      <c r="F11387" s="160"/>
    </row>
    <row r="11388" spans="5:8">
      <c r="E11388" s="160"/>
      <c r="F11388" s="160"/>
    </row>
    <row r="11389" spans="5:8">
      <c r="E11389" s="160"/>
      <c r="F11389" s="160"/>
    </row>
    <row r="11390" spans="5:8">
      <c r="E11390" s="160"/>
      <c r="F11390" s="160"/>
    </row>
    <row r="11391" spans="5:8">
      <c r="E11391" s="160"/>
      <c r="F11391" s="160"/>
    </row>
    <row r="11392" spans="5:8">
      <c r="E11392" s="160"/>
      <c r="F11392" s="160"/>
    </row>
    <row r="11393" spans="5:7">
      <c r="E11393" s="160"/>
      <c r="F11393" s="160"/>
    </row>
    <row r="11394" spans="5:7">
      <c r="E11394" s="160"/>
      <c r="F11394" s="160"/>
    </row>
    <row r="11395" spans="5:7">
      <c r="E11395" s="160"/>
      <c r="F11395" s="160"/>
    </row>
    <row r="11396" spans="5:7">
      <c r="E11396" s="160"/>
      <c r="F11396" s="160"/>
    </row>
    <row r="11397" spans="5:7">
      <c r="E11397" s="160"/>
      <c r="F11397" s="160"/>
    </row>
    <row r="11398" spans="5:7">
      <c r="E11398" s="160"/>
      <c r="F11398" s="160"/>
    </row>
    <row r="11399" spans="5:7">
      <c r="E11399" s="160"/>
      <c r="F11399" s="160"/>
    </row>
    <row r="11400" spans="5:7">
      <c r="E11400" s="160"/>
      <c r="F11400" s="160"/>
    </row>
    <row r="11401" spans="5:7">
      <c r="E11401" s="160"/>
      <c r="F11401" s="160"/>
    </row>
    <row r="11402" spans="5:7">
      <c r="E11402" s="160"/>
      <c r="F11402" s="160"/>
    </row>
    <row r="11403" spans="5:7">
      <c r="E11403" s="160"/>
      <c r="F11403" s="160"/>
    </row>
    <row r="11404" spans="5:7">
      <c r="E11404" s="160"/>
      <c r="F11404" s="160"/>
    </row>
    <row r="11405" spans="5:7">
      <c r="E11405" s="160"/>
      <c r="F11405" s="160"/>
    </row>
    <row r="11406" spans="5:7">
      <c r="E11406" s="160"/>
      <c r="F11406" s="160"/>
      <c r="G11406" s="160"/>
    </row>
    <row r="11407" spans="5:7">
      <c r="E11407" s="160"/>
      <c r="F11407" s="160"/>
      <c r="G11407" s="160"/>
    </row>
    <row r="11408" spans="5:7">
      <c r="E11408" s="160"/>
      <c r="F11408" s="160"/>
      <c r="G11408" s="160"/>
    </row>
    <row r="11409" spans="5:8">
      <c r="E11409" s="160"/>
      <c r="F11409" s="160"/>
    </row>
    <row r="11410" spans="5:8">
      <c r="E11410" s="160"/>
      <c r="F11410" s="160"/>
    </row>
    <row r="11411" spans="5:8">
      <c r="E11411" s="160"/>
      <c r="F11411" s="160"/>
    </row>
    <row r="11412" spans="5:8">
      <c r="E11412" s="160"/>
      <c r="F11412" s="160"/>
    </row>
    <row r="11413" spans="5:8">
      <c r="E11413" s="160"/>
      <c r="F11413" s="160"/>
    </row>
    <row r="11414" spans="5:8">
      <c r="E11414" s="160"/>
      <c r="F11414" s="160"/>
    </row>
    <row r="11415" spans="5:8">
      <c r="E11415" s="160"/>
      <c r="F11415" s="160"/>
    </row>
    <row r="11416" spans="5:8">
      <c r="E11416" s="160"/>
      <c r="F11416" s="160"/>
      <c r="G11416" s="160"/>
      <c r="H11416" s="160"/>
    </row>
    <row r="11417" spans="5:8">
      <c r="E11417" s="160"/>
      <c r="F11417" s="160"/>
    </row>
    <row r="11418" spans="5:8">
      <c r="E11418" s="160"/>
      <c r="F11418" s="160"/>
      <c r="G11418" s="160"/>
      <c r="H11418" s="160"/>
    </row>
    <row r="11419" spans="5:8">
      <c r="E11419" s="160"/>
      <c r="F11419" s="160"/>
    </row>
    <row r="11420" spans="5:8">
      <c r="E11420" s="160"/>
      <c r="F11420" s="160"/>
      <c r="G11420" s="160"/>
      <c r="H11420" s="160"/>
    </row>
    <row r="11421" spans="5:8">
      <c r="E11421" s="160"/>
      <c r="F11421" s="160"/>
    </row>
    <row r="11422" spans="5:8">
      <c r="E11422" s="160"/>
      <c r="F11422" s="160"/>
      <c r="G11422" s="160"/>
      <c r="H11422" s="160"/>
    </row>
    <row r="11423" spans="5:8">
      <c r="E11423" s="160"/>
      <c r="F11423" s="160"/>
    </row>
    <row r="11424" spans="5:8">
      <c r="E11424" s="160"/>
      <c r="F11424" s="160"/>
    </row>
    <row r="11425" spans="5:8">
      <c r="E11425" s="160"/>
      <c r="F11425" s="160"/>
      <c r="G11425" s="160"/>
      <c r="H11425" s="160"/>
    </row>
    <row r="11426" spans="5:8">
      <c r="E11426" s="160"/>
      <c r="F11426" s="160"/>
      <c r="G11426" s="160"/>
      <c r="H11426" s="160"/>
    </row>
    <row r="11427" spans="5:8">
      <c r="E11427" s="160"/>
      <c r="F11427" s="160"/>
      <c r="G11427" s="160"/>
      <c r="H11427" s="160"/>
    </row>
    <row r="11428" spans="5:8">
      <c r="E11428" s="160"/>
      <c r="F11428" s="160"/>
    </row>
    <row r="11429" spans="5:8">
      <c r="E11429" s="160"/>
      <c r="F11429" s="160"/>
    </row>
    <row r="11430" spans="5:8">
      <c r="E11430" s="160"/>
      <c r="F11430" s="160"/>
    </row>
    <row r="11431" spans="5:8">
      <c r="E11431" s="160"/>
      <c r="F11431" s="160"/>
    </row>
    <row r="11432" spans="5:8">
      <c r="E11432" s="160"/>
      <c r="F11432" s="160"/>
    </row>
    <row r="11433" spans="5:8">
      <c r="E11433" s="160"/>
      <c r="F11433" s="160"/>
    </row>
    <row r="11434" spans="5:8">
      <c r="E11434" s="160"/>
      <c r="F11434" s="160"/>
    </row>
    <row r="11435" spans="5:8">
      <c r="E11435" s="160"/>
      <c r="F11435" s="160"/>
      <c r="G11435" s="160"/>
      <c r="H11435" s="160"/>
    </row>
    <row r="11436" spans="5:8">
      <c r="E11436" s="160"/>
      <c r="F11436" s="160"/>
    </row>
    <row r="11437" spans="5:8">
      <c r="E11437" s="160"/>
      <c r="F11437" s="160"/>
      <c r="G11437" s="160"/>
      <c r="H11437" s="160"/>
    </row>
    <row r="11438" spans="5:8">
      <c r="E11438" s="160"/>
      <c r="F11438" s="160"/>
    </row>
    <row r="11439" spans="5:8">
      <c r="E11439" s="160"/>
      <c r="F11439" s="160"/>
      <c r="G11439" s="160"/>
      <c r="H11439" s="160"/>
    </row>
    <row r="11440" spans="5:8">
      <c r="E11440" s="160"/>
      <c r="F11440" s="160"/>
    </row>
    <row r="11441" spans="5:8">
      <c r="E11441" s="160"/>
      <c r="F11441" s="160"/>
      <c r="G11441" s="160"/>
      <c r="H11441" s="160"/>
    </row>
    <row r="11442" spans="5:8">
      <c r="E11442" s="160"/>
      <c r="F11442" s="160"/>
    </row>
    <row r="11443" spans="5:8">
      <c r="E11443" s="160"/>
      <c r="F11443" s="160"/>
      <c r="G11443" s="160"/>
      <c r="H11443" s="160"/>
    </row>
    <row r="11444" spans="5:8">
      <c r="E11444" s="160"/>
      <c r="F11444" s="160"/>
    </row>
    <row r="11445" spans="5:8">
      <c r="E11445" s="160"/>
      <c r="F11445" s="160"/>
    </row>
    <row r="11446" spans="5:8">
      <c r="E11446" s="160"/>
      <c r="F11446" s="160"/>
    </row>
    <row r="11447" spans="5:8">
      <c r="E11447" s="160"/>
      <c r="F11447" s="160"/>
    </row>
    <row r="11448" spans="5:8">
      <c r="E11448" s="160"/>
      <c r="F11448" s="160"/>
    </row>
    <row r="11449" spans="5:8">
      <c r="E11449" s="160"/>
      <c r="F11449" s="160"/>
    </row>
    <row r="11450" spans="5:8">
      <c r="E11450" s="160"/>
      <c r="F11450" s="160"/>
      <c r="G11450" s="160"/>
      <c r="H11450" s="160"/>
    </row>
    <row r="11451" spans="5:8">
      <c r="E11451" s="160"/>
      <c r="F11451" s="160"/>
    </row>
    <row r="11452" spans="5:8">
      <c r="E11452" s="160"/>
      <c r="F11452" s="160"/>
      <c r="G11452" s="160"/>
      <c r="H11452" s="160"/>
    </row>
    <row r="11453" spans="5:8">
      <c r="E11453" s="160"/>
      <c r="F11453" s="160"/>
    </row>
    <row r="11454" spans="5:8">
      <c r="E11454" s="160"/>
      <c r="F11454" s="160"/>
      <c r="G11454" s="160"/>
      <c r="H11454" s="160"/>
    </row>
    <row r="11455" spans="5:8">
      <c r="E11455" s="160"/>
      <c r="F11455" s="160"/>
    </row>
    <row r="11456" spans="5:8">
      <c r="E11456" s="160"/>
      <c r="F11456" s="160"/>
    </row>
    <row r="11457" spans="5:6">
      <c r="E11457" s="160"/>
      <c r="F11457" s="160"/>
    </row>
    <row r="11458" spans="5:6">
      <c r="E11458" s="160"/>
      <c r="F11458" s="160"/>
    </row>
    <row r="11459" spans="5:6">
      <c r="E11459" s="160"/>
      <c r="F11459" s="160"/>
    </row>
    <row r="11460" spans="5:6">
      <c r="E11460" s="160"/>
      <c r="F11460" s="160"/>
    </row>
    <row r="11461" spans="5:6">
      <c r="E11461" s="160"/>
      <c r="F11461" s="160"/>
    </row>
    <row r="11462" spans="5:6">
      <c r="E11462" s="160"/>
      <c r="F11462" s="160"/>
    </row>
    <row r="11463" spans="5:6">
      <c r="E11463" s="160"/>
      <c r="F11463" s="160"/>
    </row>
    <row r="11464" spans="5:6">
      <c r="E11464" s="160"/>
      <c r="F11464" s="160"/>
    </row>
    <row r="11465" spans="5:6">
      <c r="E11465" s="160"/>
      <c r="F11465" s="160"/>
    </row>
    <row r="11466" spans="5:6">
      <c r="E11466" s="160"/>
      <c r="F11466" s="160"/>
    </row>
    <row r="11467" spans="5:6">
      <c r="E11467" s="160"/>
      <c r="F11467" s="160"/>
    </row>
    <row r="11468" spans="5:6">
      <c r="E11468" s="160"/>
      <c r="F11468" s="160"/>
    </row>
    <row r="11469" spans="5:6">
      <c r="E11469" s="160"/>
      <c r="F11469" s="160"/>
    </row>
    <row r="11470" spans="5:6">
      <c r="E11470" s="160"/>
      <c r="F11470" s="160"/>
    </row>
    <row r="11471" spans="5:6">
      <c r="E11471" s="160"/>
      <c r="F11471" s="160"/>
    </row>
    <row r="11472" spans="5:6">
      <c r="E11472" s="160"/>
      <c r="F11472" s="160"/>
    </row>
    <row r="11473" spans="5:8">
      <c r="E11473" s="160"/>
      <c r="F11473" s="160"/>
      <c r="G11473" s="160"/>
      <c r="H11473" s="160"/>
    </row>
    <row r="11474" spans="5:8">
      <c r="E11474" s="160"/>
      <c r="F11474" s="160"/>
      <c r="G11474" s="160"/>
      <c r="H11474" s="160"/>
    </row>
    <row r="11475" spans="5:8">
      <c r="E11475" s="160"/>
      <c r="F11475" s="160"/>
    </row>
    <row r="11476" spans="5:8">
      <c r="E11476" s="160"/>
      <c r="F11476" s="160"/>
    </row>
    <row r="11477" spans="5:8">
      <c r="E11477" s="160"/>
      <c r="F11477" s="160"/>
    </row>
    <row r="11478" spans="5:8">
      <c r="E11478" s="160"/>
      <c r="F11478" s="160"/>
      <c r="G11478" s="160"/>
      <c r="H11478" s="160"/>
    </row>
    <row r="11479" spans="5:8">
      <c r="E11479" s="160"/>
      <c r="F11479" s="160"/>
    </row>
    <row r="11480" spans="5:8">
      <c r="E11480" s="160"/>
      <c r="F11480" s="160"/>
      <c r="G11480" s="160"/>
      <c r="H11480" s="160"/>
    </row>
    <row r="11481" spans="5:8">
      <c r="E11481" s="160"/>
      <c r="F11481" s="160"/>
    </row>
    <row r="11482" spans="5:8">
      <c r="E11482" s="160"/>
      <c r="F11482" s="160"/>
      <c r="G11482" s="160"/>
      <c r="H11482" s="160"/>
    </row>
    <row r="11483" spans="5:8">
      <c r="E11483" s="160"/>
      <c r="F11483" s="160"/>
    </row>
    <row r="11484" spans="5:8">
      <c r="E11484" s="160"/>
      <c r="F11484" s="160"/>
    </row>
    <row r="11485" spans="5:8">
      <c r="E11485" s="160"/>
      <c r="F11485" s="160"/>
    </row>
    <row r="11486" spans="5:8">
      <c r="E11486" s="160"/>
      <c r="F11486" s="160"/>
    </row>
    <row r="11487" spans="5:8">
      <c r="E11487" s="160"/>
      <c r="F11487" s="160"/>
    </row>
    <row r="11488" spans="5:8">
      <c r="E11488" s="160"/>
      <c r="F11488" s="160"/>
    </row>
    <row r="11489" spans="5:6">
      <c r="E11489" s="160"/>
      <c r="F11489" s="160"/>
    </row>
    <row r="11490" spans="5:6">
      <c r="E11490" s="160"/>
      <c r="F11490" s="160"/>
    </row>
    <row r="11491" spans="5:6">
      <c r="E11491" s="160"/>
      <c r="F11491" s="160"/>
    </row>
    <row r="11492" spans="5:6">
      <c r="E11492" s="160"/>
      <c r="F11492" s="160"/>
    </row>
    <row r="11493" spans="5:6">
      <c r="E11493" s="160"/>
      <c r="F11493" s="160"/>
    </row>
    <row r="11494" spans="5:6">
      <c r="E11494" s="160"/>
      <c r="F11494" s="160"/>
    </row>
    <row r="11495" spans="5:6">
      <c r="E11495" s="160"/>
      <c r="F11495" s="160"/>
    </row>
    <row r="11496" spans="5:6">
      <c r="E11496" s="160"/>
      <c r="F11496" s="160"/>
    </row>
    <row r="11497" spans="5:6">
      <c r="E11497" s="160"/>
      <c r="F11497" s="160"/>
    </row>
    <row r="11498" spans="5:6">
      <c r="E11498" s="160"/>
      <c r="F11498" s="160"/>
    </row>
    <row r="11499" spans="5:6">
      <c r="E11499" s="160"/>
      <c r="F11499" s="160"/>
    </row>
    <row r="11500" spans="5:6">
      <c r="E11500" s="160"/>
      <c r="F11500" s="160"/>
    </row>
    <row r="11501" spans="5:6">
      <c r="E11501" s="160"/>
      <c r="F11501" s="160"/>
    </row>
    <row r="11502" spans="5:6">
      <c r="E11502" s="160"/>
      <c r="F11502" s="160"/>
    </row>
    <row r="11503" spans="5:6">
      <c r="E11503" s="160"/>
      <c r="F11503" s="160"/>
    </row>
    <row r="11504" spans="5:6">
      <c r="E11504" s="160"/>
      <c r="F11504" s="160"/>
    </row>
    <row r="11505" spans="5:6">
      <c r="E11505" s="160"/>
      <c r="F11505" s="160"/>
    </row>
    <row r="11506" spans="5:6">
      <c r="E11506" s="160"/>
      <c r="F11506" s="160"/>
    </row>
    <row r="11507" spans="5:6">
      <c r="E11507" s="160"/>
      <c r="F11507" s="160"/>
    </row>
    <row r="11508" spans="5:6">
      <c r="E11508" s="160"/>
      <c r="F11508" s="160"/>
    </row>
    <row r="11509" spans="5:6">
      <c r="E11509" s="160"/>
      <c r="F11509" s="160"/>
    </row>
    <row r="11510" spans="5:6">
      <c r="E11510" s="160"/>
      <c r="F11510" s="160"/>
    </row>
    <row r="11511" spans="5:6">
      <c r="E11511" s="160"/>
      <c r="F11511" s="160"/>
    </row>
    <row r="11512" spans="5:6">
      <c r="E11512" s="160"/>
      <c r="F11512" s="160"/>
    </row>
    <row r="11513" spans="5:6">
      <c r="E11513" s="160"/>
      <c r="F11513" s="160"/>
    </row>
    <row r="11514" spans="5:6">
      <c r="E11514" s="160"/>
      <c r="F11514" s="160"/>
    </row>
    <row r="11515" spans="5:6">
      <c r="E11515" s="160"/>
      <c r="F11515" s="160"/>
    </row>
    <row r="11516" spans="5:6">
      <c r="E11516" s="160"/>
      <c r="F11516" s="160"/>
    </row>
    <row r="11517" spans="5:6">
      <c r="E11517" s="160"/>
      <c r="F11517" s="160"/>
    </row>
    <row r="11518" spans="5:6">
      <c r="E11518" s="160"/>
      <c r="F11518" s="160"/>
    </row>
    <row r="11519" spans="5:6">
      <c r="E11519" s="160"/>
      <c r="F11519" s="160"/>
    </row>
    <row r="11520" spans="5:6">
      <c r="E11520" s="160"/>
      <c r="F11520" s="160"/>
    </row>
    <row r="11521" spans="5:6">
      <c r="E11521" s="160"/>
      <c r="F11521" s="160"/>
    </row>
    <row r="11522" spans="5:6">
      <c r="E11522" s="160"/>
      <c r="F11522" s="160"/>
    </row>
    <row r="11523" spans="5:6">
      <c r="E11523" s="160"/>
      <c r="F11523" s="160"/>
    </row>
    <row r="11524" spans="5:6">
      <c r="E11524" s="160"/>
      <c r="F11524" s="160"/>
    </row>
    <row r="11525" spans="5:6">
      <c r="E11525" s="160"/>
      <c r="F11525" s="160"/>
    </row>
    <row r="11526" spans="5:6">
      <c r="E11526" s="160"/>
      <c r="F11526" s="160"/>
    </row>
    <row r="11527" spans="5:6">
      <c r="E11527" s="160"/>
      <c r="F11527" s="160"/>
    </row>
    <row r="11528" spans="5:6">
      <c r="E11528" s="160"/>
      <c r="F11528" s="160"/>
    </row>
    <row r="11529" spans="5:6">
      <c r="E11529" s="160"/>
      <c r="F11529" s="160"/>
    </row>
    <row r="11530" spans="5:6">
      <c r="E11530" s="160"/>
      <c r="F11530" s="160"/>
    </row>
    <row r="11531" spans="5:6">
      <c r="E11531" s="160"/>
      <c r="F11531" s="160"/>
    </row>
    <row r="11532" spans="5:6">
      <c r="E11532" s="160"/>
      <c r="F11532" s="160"/>
    </row>
    <row r="11533" spans="5:6">
      <c r="E11533" s="160"/>
      <c r="F11533" s="160"/>
    </row>
    <row r="11534" spans="5:6">
      <c r="E11534" s="160"/>
      <c r="F11534" s="160"/>
    </row>
    <row r="11535" spans="5:6">
      <c r="E11535" s="160"/>
      <c r="F11535" s="160"/>
    </row>
    <row r="11536" spans="5:6">
      <c r="E11536" s="160"/>
      <c r="F11536" s="160"/>
    </row>
    <row r="11537" spans="5:8">
      <c r="E11537" s="160"/>
      <c r="F11537" s="160"/>
      <c r="G11537" s="160"/>
      <c r="H11537" s="160"/>
    </row>
    <row r="11538" spans="5:8">
      <c r="E11538" s="160"/>
      <c r="F11538" s="160"/>
    </row>
    <row r="11539" spans="5:8">
      <c r="E11539" s="160"/>
      <c r="F11539" s="160"/>
    </row>
    <row r="11540" spans="5:8">
      <c r="E11540" s="160"/>
      <c r="F11540" s="160"/>
    </row>
    <row r="11541" spans="5:8">
      <c r="E11541" s="160"/>
      <c r="F11541" s="160"/>
    </row>
    <row r="11542" spans="5:8">
      <c r="E11542" s="160"/>
      <c r="F11542" s="160"/>
    </row>
    <row r="11543" spans="5:8">
      <c r="E11543" s="160"/>
      <c r="F11543" s="160"/>
    </row>
    <row r="11544" spans="5:8">
      <c r="E11544" s="160"/>
      <c r="F11544" s="160"/>
    </row>
    <row r="11545" spans="5:8">
      <c r="E11545" s="160"/>
      <c r="F11545" s="160"/>
    </row>
    <row r="11546" spans="5:8">
      <c r="E11546" s="160"/>
      <c r="F11546" s="160"/>
    </row>
    <row r="11547" spans="5:8">
      <c r="E11547" s="160"/>
      <c r="F11547" s="160"/>
    </row>
    <row r="11548" spans="5:8">
      <c r="E11548" s="160"/>
      <c r="F11548" s="160"/>
      <c r="G11548" s="160"/>
    </row>
    <row r="11549" spans="5:8">
      <c r="E11549" s="160"/>
      <c r="F11549" s="160"/>
      <c r="G11549" s="160"/>
    </row>
    <row r="11550" spans="5:8">
      <c r="E11550" s="160"/>
      <c r="F11550" s="160"/>
      <c r="G11550" s="160"/>
    </row>
    <row r="11551" spans="5:8">
      <c r="E11551" s="160"/>
      <c r="F11551" s="160"/>
    </row>
    <row r="11552" spans="5:8">
      <c r="E11552" s="160"/>
      <c r="F11552" s="160"/>
    </row>
    <row r="11553" spans="5:8">
      <c r="E11553" s="160"/>
      <c r="F11553" s="160"/>
      <c r="G11553" s="160"/>
      <c r="H11553" s="160"/>
    </row>
    <row r="11554" spans="5:8">
      <c r="E11554" s="160"/>
      <c r="F11554" s="160"/>
      <c r="G11554" s="160"/>
      <c r="H11554" s="160"/>
    </row>
    <row r="11555" spans="5:8">
      <c r="E11555" s="160"/>
      <c r="F11555" s="160"/>
      <c r="G11555" s="160"/>
      <c r="H11555" s="160"/>
    </row>
    <row r="11556" spans="5:8">
      <c r="E11556" s="160"/>
      <c r="F11556" s="160"/>
      <c r="G11556" s="160"/>
      <c r="H11556" s="160"/>
    </row>
    <row r="11557" spans="5:8">
      <c r="E11557" s="160"/>
      <c r="F11557" s="160"/>
      <c r="G11557" s="160"/>
    </row>
    <row r="11558" spans="5:8">
      <c r="E11558" s="160"/>
      <c r="F11558" s="160"/>
      <c r="G11558" s="160"/>
      <c r="H11558" s="160"/>
    </row>
    <row r="11559" spans="5:8">
      <c r="E11559" s="160"/>
      <c r="F11559" s="160"/>
      <c r="G11559" s="160"/>
      <c r="H11559" s="160"/>
    </row>
    <row r="11560" spans="5:8">
      <c r="E11560" s="160"/>
      <c r="F11560" s="160"/>
      <c r="G11560" s="160"/>
      <c r="H11560" s="160"/>
    </row>
    <row r="11561" spans="5:8">
      <c r="E11561" s="160"/>
      <c r="F11561" s="160"/>
      <c r="G11561" s="160"/>
      <c r="H11561" s="160"/>
    </row>
    <row r="11562" spans="5:8">
      <c r="E11562" s="160"/>
      <c r="F11562" s="160"/>
    </row>
    <row r="11563" spans="5:8">
      <c r="E11563" s="160"/>
      <c r="F11563" s="160"/>
    </row>
    <row r="11564" spans="5:8">
      <c r="E11564" s="160"/>
      <c r="F11564" s="160"/>
    </row>
    <row r="11565" spans="5:8">
      <c r="E11565" s="160"/>
      <c r="F11565" s="160"/>
    </row>
    <row r="11566" spans="5:8">
      <c r="E11566" s="160"/>
      <c r="F11566" s="160"/>
    </row>
    <row r="11567" spans="5:8">
      <c r="E11567" s="160"/>
      <c r="F11567" s="160"/>
    </row>
    <row r="11568" spans="5:8">
      <c r="E11568" s="160"/>
      <c r="F11568" s="160"/>
      <c r="G11568" s="160"/>
      <c r="H11568" s="160"/>
    </row>
    <row r="11569" spans="5:8">
      <c r="E11569" s="160"/>
      <c r="F11569" s="160"/>
    </row>
    <row r="11570" spans="5:8">
      <c r="E11570" s="160"/>
      <c r="F11570" s="160"/>
      <c r="G11570" s="160"/>
      <c r="H11570" s="160"/>
    </row>
    <row r="11571" spans="5:8">
      <c r="E11571" s="160"/>
      <c r="F11571" s="160"/>
    </row>
    <row r="11572" spans="5:8">
      <c r="E11572" s="160"/>
      <c r="F11572" s="160"/>
      <c r="G11572" s="160"/>
      <c r="H11572" s="160"/>
    </row>
    <row r="11573" spans="5:8">
      <c r="E11573" s="160"/>
      <c r="F11573" s="160"/>
    </row>
    <row r="11574" spans="5:8">
      <c r="E11574" s="160"/>
      <c r="F11574" s="160"/>
    </row>
    <row r="11575" spans="5:8">
      <c r="E11575" s="160"/>
      <c r="F11575" s="160"/>
    </row>
    <row r="11576" spans="5:8">
      <c r="E11576" s="160"/>
      <c r="F11576" s="160"/>
    </row>
    <row r="11577" spans="5:8">
      <c r="E11577" s="160"/>
      <c r="F11577" s="160"/>
    </row>
    <row r="11578" spans="5:8">
      <c r="E11578" s="160"/>
      <c r="F11578" s="160"/>
    </row>
    <row r="11579" spans="5:8">
      <c r="E11579" s="160"/>
      <c r="F11579" s="160"/>
    </row>
    <row r="11580" spans="5:8">
      <c r="E11580" s="160"/>
      <c r="F11580" s="160"/>
    </row>
    <row r="11581" spans="5:8">
      <c r="E11581" s="160"/>
      <c r="F11581" s="160"/>
    </row>
    <row r="11582" spans="5:8">
      <c r="E11582" s="160"/>
      <c r="F11582" s="160"/>
    </row>
    <row r="11583" spans="5:8">
      <c r="E11583" s="160"/>
      <c r="F11583" s="160"/>
    </row>
    <row r="11584" spans="5:8">
      <c r="E11584" s="160"/>
      <c r="F11584" s="160"/>
    </row>
    <row r="11585" spans="5:8">
      <c r="E11585" s="160"/>
      <c r="F11585" s="160"/>
    </row>
    <row r="11586" spans="5:8">
      <c r="E11586" s="160"/>
      <c r="F11586" s="160"/>
    </row>
    <row r="11587" spans="5:8">
      <c r="E11587" s="160"/>
      <c r="F11587" s="160"/>
    </row>
    <row r="11588" spans="5:8">
      <c r="E11588" s="160"/>
      <c r="F11588" s="160"/>
    </row>
    <row r="11589" spans="5:8">
      <c r="E11589" s="160"/>
      <c r="F11589" s="160"/>
    </row>
    <row r="11590" spans="5:8">
      <c r="E11590" s="160"/>
      <c r="F11590" s="160"/>
    </row>
    <row r="11591" spans="5:8">
      <c r="E11591" s="160"/>
      <c r="F11591" s="160"/>
    </row>
    <row r="11592" spans="5:8">
      <c r="E11592" s="160"/>
      <c r="F11592" s="160"/>
    </row>
    <row r="11593" spans="5:8">
      <c r="E11593" s="160"/>
      <c r="F11593" s="160"/>
    </row>
    <row r="11594" spans="5:8">
      <c r="E11594" s="160"/>
      <c r="F11594" s="160"/>
      <c r="G11594" s="160"/>
      <c r="H11594" s="160"/>
    </row>
    <row r="11595" spans="5:8">
      <c r="E11595" s="160"/>
      <c r="F11595" s="160"/>
      <c r="G11595" s="160"/>
      <c r="H11595" s="160"/>
    </row>
    <row r="11596" spans="5:8">
      <c r="E11596" s="160"/>
      <c r="F11596" s="160"/>
      <c r="G11596" s="160"/>
      <c r="H11596" s="160"/>
    </row>
    <row r="11597" spans="5:8">
      <c r="E11597" s="160"/>
      <c r="F11597" s="160"/>
    </row>
    <row r="11598" spans="5:8">
      <c r="E11598" s="160"/>
      <c r="F11598" s="160"/>
      <c r="G11598" s="160"/>
    </row>
    <row r="11599" spans="5:8">
      <c r="E11599" s="160"/>
      <c r="F11599" s="160"/>
      <c r="G11599" s="160"/>
      <c r="H11599" s="160"/>
    </row>
    <row r="11600" spans="5:8">
      <c r="E11600" s="160"/>
      <c r="F11600" s="160"/>
      <c r="G11600" s="160"/>
      <c r="H11600" s="160"/>
    </row>
    <row r="11601" spans="5:8">
      <c r="E11601" s="160"/>
      <c r="F11601" s="160"/>
      <c r="G11601" s="160"/>
      <c r="H11601" s="160"/>
    </row>
    <row r="11602" spans="5:8">
      <c r="E11602" s="160"/>
      <c r="F11602" s="160"/>
    </row>
    <row r="11603" spans="5:8">
      <c r="E11603" s="160"/>
      <c r="F11603" s="160"/>
      <c r="G11603" s="160"/>
      <c r="H11603" s="160"/>
    </row>
    <row r="11604" spans="5:8">
      <c r="E11604" s="160"/>
      <c r="F11604" s="160"/>
    </row>
    <row r="11605" spans="5:8">
      <c r="E11605" s="160"/>
      <c r="F11605" s="160"/>
    </row>
    <row r="11606" spans="5:8">
      <c r="E11606" s="160"/>
      <c r="F11606" s="160"/>
    </row>
    <row r="11607" spans="5:8">
      <c r="E11607" s="160"/>
      <c r="F11607" s="160"/>
    </row>
    <row r="11608" spans="5:8">
      <c r="E11608" s="160"/>
      <c r="F11608" s="160"/>
    </row>
    <row r="11609" spans="5:8">
      <c r="E11609" s="160"/>
      <c r="F11609" s="160"/>
    </row>
    <row r="11610" spans="5:8">
      <c r="E11610" s="160"/>
      <c r="F11610" s="160"/>
    </row>
    <row r="11611" spans="5:8">
      <c r="E11611" s="160"/>
      <c r="F11611" s="160"/>
    </row>
    <row r="11612" spans="5:8">
      <c r="E11612" s="160"/>
      <c r="F11612" s="160"/>
    </row>
    <row r="11613" spans="5:8">
      <c r="E11613" s="160"/>
      <c r="F11613" s="160"/>
    </row>
    <row r="11614" spans="5:8">
      <c r="E11614" s="160"/>
      <c r="F11614" s="160"/>
    </row>
    <row r="11615" spans="5:8">
      <c r="E11615" s="160"/>
      <c r="F11615" s="160"/>
    </row>
    <row r="11616" spans="5:8">
      <c r="E11616" s="160"/>
      <c r="F11616" s="160"/>
    </row>
    <row r="11617" spans="5:6">
      <c r="E11617" s="160"/>
      <c r="F11617" s="160"/>
    </row>
    <row r="11618" spans="5:6">
      <c r="E11618" s="160"/>
      <c r="F11618" s="160"/>
    </row>
    <row r="11619" spans="5:6">
      <c r="E11619" s="160"/>
      <c r="F11619" s="160"/>
    </row>
    <row r="11620" spans="5:6">
      <c r="E11620" s="160"/>
      <c r="F11620" s="160"/>
    </row>
    <row r="11621" spans="5:6">
      <c r="E11621" s="160"/>
      <c r="F11621" s="160"/>
    </row>
    <row r="11622" spans="5:6">
      <c r="E11622" s="160"/>
      <c r="F11622" s="160"/>
    </row>
    <row r="11623" spans="5:6">
      <c r="E11623" s="160"/>
      <c r="F11623" s="160"/>
    </row>
    <row r="11624" spans="5:6">
      <c r="E11624" s="160"/>
      <c r="F11624" s="160"/>
    </row>
    <row r="11625" spans="5:6">
      <c r="E11625" s="160"/>
      <c r="F11625" s="160"/>
    </row>
    <row r="11626" spans="5:6">
      <c r="E11626" s="160"/>
      <c r="F11626" s="160"/>
    </row>
    <row r="11627" spans="5:6">
      <c r="E11627" s="160"/>
      <c r="F11627" s="160"/>
    </row>
    <row r="11628" spans="5:6">
      <c r="E11628" s="160"/>
      <c r="F11628" s="160"/>
    </row>
    <row r="11629" spans="5:6">
      <c r="E11629" s="160"/>
      <c r="F11629" s="160"/>
    </row>
    <row r="11630" spans="5:6">
      <c r="E11630" s="160"/>
      <c r="F11630" s="160"/>
    </row>
    <row r="11631" spans="5:6">
      <c r="E11631" s="160"/>
      <c r="F11631" s="160"/>
    </row>
    <row r="11632" spans="5:6">
      <c r="E11632" s="160"/>
      <c r="F11632" s="160"/>
    </row>
    <row r="11633" spans="5:8">
      <c r="E11633" s="160"/>
      <c r="F11633" s="160"/>
    </row>
    <row r="11634" spans="5:8">
      <c r="E11634" s="160"/>
      <c r="F11634" s="160"/>
    </row>
    <row r="11635" spans="5:8">
      <c r="E11635" s="160"/>
      <c r="F11635" s="160"/>
      <c r="G11635" s="160"/>
      <c r="H11635" s="160"/>
    </row>
    <row r="11636" spans="5:8">
      <c r="E11636" s="160"/>
      <c r="F11636" s="160"/>
      <c r="G11636" s="160"/>
      <c r="H11636" s="160"/>
    </row>
    <row r="11637" spans="5:8">
      <c r="E11637" s="160"/>
      <c r="F11637" s="160"/>
      <c r="G11637" s="160"/>
      <c r="H11637" s="160"/>
    </row>
    <row r="11638" spans="5:8">
      <c r="E11638" s="160"/>
      <c r="F11638" s="160"/>
    </row>
    <row r="11639" spans="5:8">
      <c r="E11639" s="160"/>
      <c r="F11639" s="160"/>
    </row>
    <row r="11640" spans="5:8">
      <c r="E11640" s="160"/>
      <c r="F11640" s="160"/>
    </row>
    <row r="11641" spans="5:8">
      <c r="E11641" s="160"/>
      <c r="F11641" s="160"/>
    </row>
    <row r="11642" spans="5:8">
      <c r="E11642" s="160"/>
      <c r="F11642" s="160"/>
    </row>
    <row r="11643" spans="5:8">
      <c r="E11643" s="160"/>
      <c r="F11643" s="160"/>
    </row>
    <row r="11644" spans="5:8">
      <c r="E11644" s="160"/>
      <c r="F11644" s="160"/>
    </row>
    <row r="11645" spans="5:8">
      <c r="E11645" s="160"/>
      <c r="F11645" s="160"/>
      <c r="G11645" s="160"/>
      <c r="H11645" s="160"/>
    </row>
    <row r="11646" spans="5:8">
      <c r="E11646" s="160"/>
      <c r="F11646" s="160"/>
      <c r="G11646" s="160"/>
      <c r="H11646" s="160"/>
    </row>
    <row r="11647" spans="5:8">
      <c r="E11647" s="160"/>
      <c r="F11647" s="160"/>
      <c r="G11647" s="160"/>
      <c r="H11647" s="160"/>
    </row>
    <row r="11648" spans="5:8">
      <c r="E11648" s="160"/>
      <c r="F11648" s="160"/>
    </row>
    <row r="11649" spans="5:8">
      <c r="E11649" s="160"/>
      <c r="F11649" s="160"/>
    </row>
    <row r="11650" spans="5:8">
      <c r="E11650" s="160"/>
      <c r="F11650" s="160"/>
      <c r="G11650" s="160"/>
      <c r="H11650" s="160"/>
    </row>
    <row r="11651" spans="5:8">
      <c r="E11651" s="160"/>
      <c r="F11651" s="160"/>
      <c r="G11651" s="160"/>
      <c r="H11651" s="160"/>
    </row>
    <row r="11652" spans="5:8">
      <c r="E11652" s="160"/>
      <c r="F11652" s="160"/>
      <c r="G11652" s="160"/>
      <c r="H11652" s="160"/>
    </row>
    <row r="11653" spans="5:8">
      <c r="E11653" s="160"/>
      <c r="F11653" s="160"/>
    </row>
    <row r="11654" spans="5:8">
      <c r="E11654" s="160"/>
      <c r="F11654" s="160"/>
    </row>
    <row r="11655" spans="5:8">
      <c r="E11655" s="160"/>
      <c r="F11655" s="160"/>
      <c r="G11655" s="160"/>
      <c r="H11655" s="160"/>
    </row>
    <row r="11656" spans="5:8">
      <c r="E11656" s="160"/>
      <c r="F11656" s="160"/>
      <c r="G11656" s="160"/>
      <c r="H11656" s="160"/>
    </row>
    <row r="11657" spans="5:8">
      <c r="E11657" s="160"/>
      <c r="F11657" s="160"/>
      <c r="G11657" s="160"/>
      <c r="H11657" s="160"/>
    </row>
    <row r="11658" spans="5:8">
      <c r="E11658" s="160"/>
      <c r="F11658" s="160"/>
    </row>
    <row r="11659" spans="5:8">
      <c r="E11659" s="160"/>
      <c r="F11659" s="160"/>
    </row>
    <row r="11660" spans="5:8">
      <c r="E11660" s="160"/>
      <c r="F11660" s="160"/>
    </row>
    <row r="11661" spans="5:8">
      <c r="E11661" s="160"/>
      <c r="F11661" s="160"/>
    </row>
    <row r="11662" spans="5:8">
      <c r="E11662" s="160"/>
      <c r="F11662" s="160"/>
    </row>
    <row r="11663" spans="5:8">
      <c r="E11663" s="160"/>
      <c r="F11663" s="160"/>
    </row>
    <row r="11664" spans="5:8">
      <c r="E11664" s="160"/>
      <c r="F11664" s="160"/>
    </row>
    <row r="11665" spans="5:8">
      <c r="E11665" s="160"/>
      <c r="F11665" s="160"/>
    </row>
    <row r="11666" spans="5:8">
      <c r="E11666" s="160"/>
      <c r="F11666" s="160"/>
    </row>
    <row r="11667" spans="5:8">
      <c r="E11667" s="160"/>
      <c r="F11667" s="160"/>
    </row>
    <row r="11668" spans="5:8">
      <c r="E11668" s="160"/>
      <c r="F11668" s="160"/>
    </row>
    <row r="11669" spans="5:8">
      <c r="E11669" s="160"/>
      <c r="F11669" s="160"/>
    </row>
    <row r="11670" spans="5:8">
      <c r="E11670" s="160"/>
      <c r="F11670" s="160"/>
      <c r="G11670" s="160"/>
      <c r="H11670" s="160"/>
    </row>
    <row r="11671" spans="5:8">
      <c r="E11671" s="160"/>
      <c r="F11671" s="160"/>
      <c r="G11671" s="160"/>
      <c r="H11671" s="160"/>
    </row>
    <row r="11672" spans="5:8">
      <c r="E11672" s="160"/>
      <c r="F11672" s="160"/>
    </row>
    <row r="11673" spans="5:8">
      <c r="E11673" s="160"/>
      <c r="F11673" s="160"/>
    </row>
    <row r="11674" spans="5:8">
      <c r="E11674" s="160"/>
      <c r="F11674" s="160"/>
    </row>
    <row r="11675" spans="5:8">
      <c r="E11675" s="160"/>
      <c r="F11675" s="160"/>
      <c r="G11675" s="160"/>
      <c r="H11675" s="160"/>
    </row>
    <row r="11676" spans="5:8">
      <c r="E11676" s="160"/>
      <c r="F11676" s="160"/>
      <c r="G11676" s="160"/>
      <c r="H11676" s="160"/>
    </row>
    <row r="11677" spans="5:8">
      <c r="E11677" s="160"/>
      <c r="F11677" s="160"/>
      <c r="G11677" s="160"/>
      <c r="H11677" s="160"/>
    </row>
    <row r="11678" spans="5:8">
      <c r="E11678" s="160"/>
      <c r="F11678" s="160"/>
      <c r="G11678" s="160"/>
      <c r="H11678" s="160"/>
    </row>
    <row r="11679" spans="5:8">
      <c r="E11679" s="160"/>
      <c r="F11679" s="160"/>
      <c r="G11679" s="160"/>
      <c r="H11679" s="160"/>
    </row>
    <row r="11680" spans="5:8">
      <c r="E11680" s="160"/>
      <c r="F11680" s="160"/>
    </row>
    <row r="11681" spans="5:8">
      <c r="E11681" s="160"/>
      <c r="F11681" s="160"/>
    </row>
    <row r="11682" spans="5:8">
      <c r="E11682" s="160"/>
      <c r="F11682" s="160"/>
    </row>
    <row r="11683" spans="5:8">
      <c r="E11683" s="160"/>
      <c r="F11683" s="160"/>
      <c r="G11683" s="160"/>
      <c r="H11683" s="160"/>
    </row>
    <row r="11684" spans="5:8">
      <c r="E11684" s="160"/>
      <c r="F11684" s="160"/>
      <c r="G11684" s="160"/>
      <c r="H11684" s="160"/>
    </row>
    <row r="11685" spans="5:8">
      <c r="E11685" s="160"/>
      <c r="F11685" s="160"/>
    </row>
    <row r="11686" spans="5:8">
      <c r="E11686" s="160"/>
      <c r="F11686" s="160"/>
    </row>
    <row r="11687" spans="5:8">
      <c r="E11687" s="160"/>
      <c r="F11687" s="160"/>
    </row>
    <row r="11688" spans="5:8">
      <c r="E11688" s="160"/>
      <c r="F11688" s="160"/>
      <c r="G11688" s="160"/>
      <c r="H11688" s="160"/>
    </row>
    <row r="11689" spans="5:8">
      <c r="E11689" s="160"/>
      <c r="F11689" s="160"/>
    </row>
    <row r="11690" spans="5:8">
      <c r="E11690" s="160"/>
      <c r="F11690" s="160"/>
    </row>
    <row r="11691" spans="5:8">
      <c r="E11691" s="160"/>
      <c r="F11691" s="160"/>
    </row>
    <row r="11692" spans="5:8">
      <c r="E11692" s="160"/>
      <c r="F11692" s="160"/>
    </row>
    <row r="11693" spans="5:8">
      <c r="E11693" s="160"/>
      <c r="F11693" s="160"/>
    </row>
    <row r="11694" spans="5:8">
      <c r="E11694" s="160"/>
      <c r="F11694" s="160"/>
    </row>
    <row r="11695" spans="5:8">
      <c r="E11695" s="160"/>
      <c r="F11695" s="160"/>
    </row>
    <row r="11696" spans="5:8">
      <c r="E11696" s="160"/>
      <c r="F11696" s="160"/>
    </row>
    <row r="11697" spans="5:8">
      <c r="E11697" s="160"/>
      <c r="F11697" s="160"/>
    </row>
    <row r="11698" spans="5:8">
      <c r="E11698" s="160"/>
      <c r="F11698" s="160"/>
    </row>
    <row r="11699" spans="5:8">
      <c r="E11699" s="160"/>
      <c r="F11699" s="160"/>
    </row>
    <row r="11700" spans="5:8">
      <c r="E11700" s="160"/>
      <c r="F11700" s="160"/>
    </row>
    <row r="11701" spans="5:8">
      <c r="E11701" s="160"/>
      <c r="F11701" s="160"/>
    </row>
    <row r="11702" spans="5:8">
      <c r="E11702" s="160"/>
      <c r="F11702" s="160"/>
    </row>
    <row r="11703" spans="5:8">
      <c r="E11703" s="160"/>
      <c r="F11703" s="160"/>
    </row>
    <row r="11704" spans="5:8">
      <c r="E11704" s="160"/>
      <c r="F11704" s="160"/>
    </row>
    <row r="11705" spans="5:8">
      <c r="E11705" s="160"/>
      <c r="F11705" s="160"/>
    </row>
    <row r="11706" spans="5:8">
      <c r="E11706" s="160"/>
      <c r="F11706" s="160"/>
      <c r="G11706" s="160"/>
      <c r="H11706" s="160"/>
    </row>
    <row r="11707" spans="5:8">
      <c r="E11707" s="160"/>
      <c r="F11707" s="160"/>
      <c r="G11707" s="160"/>
      <c r="H11707" s="160"/>
    </row>
    <row r="11708" spans="5:8">
      <c r="E11708" s="160"/>
      <c r="F11708" s="160"/>
      <c r="G11708" s="160"/>
      <c r="H11708" s="160"/>
    </row>
    <row r="11709" spans="5:8">
      <c r="E11709" s="160"/>
      <c r="F11709" s="160"/>
      <c r="G11709" s="160"/>
      <c r="H11709" s="160"/>
    </row>
    <row r="11710" spans="5:8">
      <c r="E11710" s="160"/>
      <c r="F11710" s="160"/>
      <c r="G11710" s="160"/>
      <c r="H11710" s="160"/>
    </row>
    <row r="11711" spans="5:8">
      <c r="E11711" s="160"/>
      <c r="F11711" s="160"/>
    </row>
    <row r="11712" spans="5:8">
      <c r="E11712" s="160"/>
      <c r="F11712" s="160"/>
    </row>
    <row r="11713" spans="5:6">
      <c r="E11713" s="160"/>
      <c r="F11713" s="160"/>
    </row>
    <row r="11714" spans="5:6">
      <c r="E11714" s="160"/>
      <c r="F11714" s="160"/>
    </row>
    <row r="11715" spans="5:6">
      <c r="E11715" s="160"/>
      <c r="F11715" s="160"/>
    </row>
    <row r="11716" spans="5:6">
      <c r="E11716" s="160"/>
      <c r="F11716" s="160"/>
    </row>
    <row r="11717" spans="5:6">
      <c r="E11717" s="160"/>
      <c r="F11717" s="160"/>
    </row>
    <row r="11718" spans="5:6">
      <c r="E11718" s="160"/>
      <c r="F11718" s="160"/>
    </row>
    <row r="11719" spans="5:6">
      <c r="E11719" s="160"/>
      <c r="F11719" s="160"/>
    </row>
    <row r="11720" spans="5:6">
      <c r="E11720" s="160"/>
      <c r="F11720" s="160"/>
    </row>
    <row r="11721" spans="5:6">
      <c r="E11721" s="160"/>
      <c r="F11721" s="160"/>
    </row>
    <row r="11722" spans="5:6">
      <c r="E11722" s="160"/>
      <c r="F11722" s="160"/>
    </row>
    <row r="11723" spans="5:6">
      <c r="E11723" s="160"/>
      <c r="F11723" s="160"/>
    </row>
    <row r="11724" spans="5:6">
      <c r="E11724" s="160"/>
      <c r="F11724" s="160"/>
    </row>
    <row r="11725" spans="5:6">
      <c r="E11725" s="160"/>
      <c r="F11725" s="160"/>
    </row>
    <row r="11726" spans="5:6">
      <c r="E11726" s="160"/>
      <c r="F11726" s="160"/>
    </row>
    <row r="11727" spans="5:6">
      <c r="E11727" s="160"/>
      <c r="F11727" s="160"/>
    </row>
    <row r="11728" spans="5:6">
      <c r="E11728" s="160"/>
      <c r="F11728" s="160"/>
    </row>
    <row r="11729" spans="5:8">
      <c r="E11729" s="160"/>
      <c r="F11729" s="160"/>
    </row>
    <row r="11730" spans="5:8">
      <c r="E11730" s="160"/>
      <c r="F11730" s="160"/>
    </row>
    <row r="11731" spans="5:8">
      <c r="E11731" s="160"/>
      <c r="F11731" s="160"/>
    </row>
    <row r="11732" spans="5:8">
      <c r="E11732" s="160"/>
      <c r="F11732" s="160"/>
    </row>
    <row r="11733" spans="5:8">
      <c r="E11733" s="160"/>
      <c r="F11733" s="160"/>
    </row>
    <row r="11734" spans="5:8">
      <c r="E11734" s="160"/>
      <c r="F11734" s="160"/>
      <c r="G11734" s="160"/>
      <c r="H11734" s="160"/>
    </row>
    <row r="11735" spans="5:8">
      <c r="E11735" s="160"/>
      <c r="F11735" s="160"/>
    </row>
    <row r="11736" spans="5:8">
      <c r="E11736" s="160"/>
      <c r="F11736" s="160"/>
    </row>
    <row r="11737" spans="5:8">
      <c r="E11737" s="160"/>
      <c r="F11737" s="160"/>
    </row>
    <row r="11738" spans="5:8">
      <c r="E11738" s="160"/>
      <c r="F11738" s="160"/>
    </row>
    <row r="11739" spans="5:8">
      <c r="E11739" s="160"/>
      <c r="F11739" s="160"/>
    </row>
    <row r="11740" spans="5:8">
      <c r="E11740" s="160"/>
      <c r="F11740" s="160"/>
    </row>
    <row r="11741" spans="5:8">
      <c r="E11741" s="160"/>
      <c r="F11741" s="160"/>
    </row>
    <row r="11742" spans="5:8">
      <c r="E11742" s="160"/>
      <c r="F11742" s="160"/>
    </row>
    <row r="11743" spans="5:8">
      <c r="E11743" s="160"/>
      <c r="F11743" s="160"/>
    </row>
    <row r="11744" spans="5:8">
      <c r="E11744" s="160"/>
      <c r="F11744" s="160"/>
    </row>
    <row r="11745" spans="5:6">
      <c r="E11745" s="160"/>
      <c r="F11745" s="160"/>
    </row>
    <row r="11746" spans="5:6">
      <c r="E11746" s="160"/>
      <c r="F11746" s="160"/>
    </row>
    <row r="11747" spans="5:6">
      <c r="E11747" s="160"/>
      <c r="F11747" s="160"/>
    </row>
    <row r="11748" spans="5:6">
      <c r="E11748" s="160"/>
      <c r="F11748" s="160"/>
    </row>
    <row r="11749" spans="5:6">
      <c r="E11749" s="160"/>
      <c r="F11749" s="160"/>
    </row>
    <row r="11750" spans="5:6">
      <c r="E11750" s="160"/>
      <c r="F11750" s="160"/>
    </row>
    <row r="11751" spans="5:6">
      <c r="E11751" s="160"/>
      <c r="F11751" s="160"/>
    </row>
    <row r="11752" spans="5:6">
      <c r="E11752" s="160"/>
      <c r="F11752" s="160"/>
    </row>
    <row r="11753" spans="5:6">
      <c r="E11753" s="160"/>
      <c r="F11753" s="160"/>
    </row>
    <row r="11754" spans="5:6">
      <c r="E11754" s="160"/>
      <c r="F11754" s="160"/>
    </row>
    <row r="11755" spans="5:6">
      <c r="E11755" s="160"/>
      <c r="F11755" s="160"/>
    </row>
    <row r="11756" spans="5:6">
      <c r="E11756" s="160"/>
      <c r="F11756" s="160"/>
    </row>
    <row r="11757" spans="5:6">
      <c r="E11757" s="160"/>
      <c r="F11757" s="160"/>
    </row>
    <row r="11758" spans="5:6">
      <c r="E11758" s="160"/>
      <c r="F11758" s="160"/>
    </row>
    <row r="11759" spans="5:6">
      <c r="E11759" s="160"/>
      <c r="F11759" s="160"/>
    </row>
    <row r="11760" spans="5:6">
      <c r="E11760" s="160"/>
      <c r="F11760" s="160"/>
    </row>
    <row r="11761" spans="5:6">
      <c r="E11761" s="160"/>
      <c r="F11761" s="160"/>
    </row>
    <row r="11762" spans="5:6">
      <c r="E11762" s="160"/>
      <c r="F11762" s="160"/>
    </row>
    <row r="11763" spans="5:6">
      <c r="E11763" s="160"/>
      <c r="F11763" s="160"/>
    </row>
    <row r="11764" spans="5:6">
      <c r="E11764" s="160"/>
      <c r="F11764" s="160"/>
    </row>
    <row r="11765" spans="5:6">
      <c r="E11765" s="160"/>
      <c r="F11765" s="160"/>
    </row>
    <row r="11766" spans="5:6">
      <c r="E11766" s="160"/>
      <c r="F11766" s="160"/>
    </row>
    <row r="11767" spans="5:6">
      <c r="E11767" s="160"/>
      <c r="F11767" s="160"/>
    </row>
    <row r="11768" spans="5:6">
      <c r="E11768" s="160"/>
      <c r="F11768" s="160"/>
    </row>
    <row r="11769" spans="5:6">
      <c r="E11769" s="160"/>
      <c r="F11769" s="160"/>
    </row>
    <row r="11770" spans="5:6">
      <c r="E11770" s="160"/>
      <c r="F11770" s="160"/>
    </row>
    <row r="11771" spans="5:6">
      <c r="E11771" s="160"/>
      <c r="F11771" s="160"/>
    </row>
    <row r="11772" spans="5:6">
      <c r="E11772" s="160"/>
      <c r="F11772" s="160"/>
    </row>
    <row r="11773" spans="5:6">
      <c r="E11773" s="160"/>
      <c r="F11773" s="160"/>
    </row>
    <row r="11774" spans="5:6">
      <c r="E11774" s="160"/>
      <c r="F11774" s="160"/>
    </row>
    <row r="11775" spans="5:6">
      <c r="E11775" s="160"/>
      <c r="F11775" s="160"/>
    </row>
    <row r="11776" spans="5:6">
      <c r="E11776" s="160"/>
      <c r="F11776" s="160"/>
    </row>
    <row r="11777" spans="5:6">
      <c r="E11777" s="160"/>
      <c r="F11777" s="160"/>
    </row>
    <row r="11778" spans="5:6">
      <c r="E11778" s="160"/>
      <c r="F11778" s="160"/>
    </row>
    <row r="11779" spans="5:6">
      <c r="E11779" s="160"/>
      <c r="F11779" s="160"/>
    </row>
    <row r="11780" spans="5:6">
      <c r="E11780" s="160"/>
      <c r="F11780" s="160"/>
    </row>
    <row r="11781" spans="5:6">
      <c r="E11781" s="160"/>
      <c r="F11781" s="160"/>
    </row>
    <row r="11782" spans="5:6">
      <c r="E11782" s="160"/>
      <c r="F11782" s="160"/>
    </row>
    <row r="11783" spans="5:6">
      <c r="E11783" s="160"/>
      <c r="F11783" s="160"/>
    </row>
    <row r="11784" spans="5:6">
      <c r="E11784" s="160"/>
      <c r="F11784" s="160"/>
    </row>
    <row r="11785" spans="5:6">
      <c r="E11785" s="160"/>
      <c r="F11785" s="160"/>
    </row>
    <row r="11786" spans="5:6">
      <c r="E11786" s="160"/>
      <c r="F11786" s="160"/>
    </row>
    <row r="11787" spans="5:6">
      <c r="E11787" s="160"/>
      <c r="F11787" s="160"/>
    </row>
    <row r="11788" spans="5:6">
      <c r="E11788" s="160"/>
      <c r="F11788" s="160"/>
    </row>
    <row r="11789" spans="5:6">
      <c r="E11789" s="160"/>
      <c r="F11789" s="160"/>
    </row>
    <row r="11790" spans="5:6">
      <c r="E11790" s="160"/>
      <c r="F11790" s="160"/>
    </row>
    <row r="11791" spans="5:6">
      <c r="E11791" s="160"/>
      <c r="F11791" s="160"/>
    </row>
    <row r="11792" spans="5:6">
      <c r="E11792" s="160"/>
      <c r="F11792" s="160"/>
    </row>
    <row r="11793" spans="5:6">
      <c r="E11793" s="160"/>
      <c r="F11793" s="160"/>
    </row>
    <row r="11794" spans="5:6">
      <c r="E11794" s="160"/>
      <c r="F11794" s="160"/>
    </row>
    <row r="11795" spans="5:6">
      <c r="E11795" s="160"/>
      <c r="F11795" s="160"/>
    </row>
    <row r="11796" spans="5:6">
      <c r="E11796" s="160"/>
      <c r="F11796" s="160"/>
    </row>
    <row r="11797" spans="5:6">
      <c r="E11797" s="160"/>
      <c r="F11797" s="160"/>
    </row>
    <row r="11798" spans="5:6">
      <c r="E11798" s="160"/>
      <c r="F11798" s="160"/>
    </row>
    <row r="11799" spans="5:6">
      <c r="E11799" s="160"/>
      <c r="F11799" s="160"/>
    </row>
    <row r="11800" spans="5:6">
      <c r="E11800" s="160"/>
      <c r="F11800" s="160"/>
    </row>
    <row r="11801" spans="5:6">
      <c r="E11801" s="160"/>
      <c r="F11801" s="160"/>
    </row>
    <row r="11802" spans="5:6">
      <c r="E11802" s="160"/>
      <c r="F11802" s="160"/>
    </row>
    <row r="11803" spans="5:6">
      <c r="E11803" s="160"/>
      <c r="F11803" s="160"/>
    </row>
    <row r="11804" spans="5:6">
      <c r="E11804" s="160"/>
      <c r="F11804" s="160"/>
    </row>
    <row r="11805" spans="5:6">
      <c r="E11805" s="160"/>
      <c r="F11805" s="160"/>
    </row>
    <row r="11806" spans="5:6">
      <c r="E11806" s="160"/>
      <c r="F11806" s="160"/>
    </row>
    <row r="11807" spans="5:6">
      <c r="E11807" s="160"/>
      <c r="F11807" s="160"/>
    </row>
    <row r="11808" spans="5:6">
      <c r="E11808" s="160"/>
      <c r="F11808" s="160"/>
    </row>
    <row r="11809" spans="5:6">
      <c r="E11809" s="160"/>
      <c r="F11809" s="160"/>
    </row>
    <row r="11810" spans="5:6">
      <c r="E11810" s="160"/>
      <c r="F11810" s="160"/>
    </row>
    <row r="11811" spans="5:6">
      <c r="E11811" s="160"/>
      <c r="F11811" s="160"/>
    </row>
    <row r="11812" spans="5:6">
      <c r="E11812" s="160"/>
      <c r="F11812" s="160"/>
    </row>
    <row r="11813" spans="5:6">
      <c r="E11813" s="160"/>
      <c r="F11813" s="160"/>
    </row>
    <row r="11814" spans="5:6">
      <c r="E11814" s="160"/>
      <c r="F11814" s="160"/>
    </row>
    <row r="11815" spans="5:6">
      <c r="E11815" s="160"/>
      <c r="F11815" s="160"/>
    </row>
    <row r="11816" spans="5:6">
      <c r="E11816" s="160"/>
      <c r="F11816" s="160"/>
    </row>
    <row r="11817" spans="5:6">
      <c r="E11817" s="160"/>
      <c r="F11817" s="160"/>
    </row>
    <row r="11818" spans="5:6">
      <c r="E11818" s="160"/>
      <c r="F11818" s="160"/>
    </row>
    <row r="11819" spans="5:6">
      <c r="E11819" s="160"/>
      <c r="F11819" s="160"/>
    </row>
    <row r="11820" spans="5:6">
      <c r="E11820" s="160"/>
      <c r="F11820" s="160"/>
    </row>
    <row r="11821" spans="5:6">
      <c r="E11821" s="160"/>
      <c r="F11821" s="160"/>
    </row>
    <row r="11822" spans="5:6">
      <c r="E11822" s="160"/>
      <c r="F11822" s="160"/>
    </row>
    <row r="11823" spans="5:6">
      <c r="E11823" s="160"/>
      <c r="F11823" s="160"/>
    </row>
    <row r="11824" spans="5:6">
      <c r="E11824" s="160"/>
      <c r="F11824" s="160"/>
    </row>
    <row r="11825" spans="5:6">
      <c r="E11825" s="160"/>
      <c r="F11825" s="160"/>
    </row>
    <row r="11826" spans="5:6">
      <c r="E11826" s="160"/>
      <c r="F11826" s="160"/>
    </row>
    <row r="11827" spans="5:6">
      <c r="E11827" s="160"/>
      <c r="F11827" s="160"/>
    </row>
    <row r="11828" spans="5:6">
      <c r="E11828" s="160"/>
      <c r="F11828" s="160"/>
    </row>
    <row r="11829" spans="5:6">
      <c r="E11829" s="160"/>
      <c r="F11829" s="160"/>
    </row>
    <row r="11830" spans="5:6">
      <c r="E11830" s="160"/>
      <c r="F11830" s="160"/>
    </row>
    <row r="11831" spans="5:6">
      <c r="E11831" s="160"/>
      <c r="F11831" s="160"/>
    </row>
    <row r="11832" spans="5:6">
      <c r="E11832" s="160"/>
      <c r="F11832" s="160"/>
    </row>
    <row r="11833" spans="5:6">
      <c r="E11833" s="160"/>
      <c r="F11833" s="160"/>
    </row>
    <row r="11834" spans="5:6">
      <c r="E11834" s="160"/>
      <c r="F11834" s="160"/>
    </row>
    <row r="11835" spans="5:6">
      <c r="E11835" s="160"/>
      <c r="F11835" s="160"/>
    </row>
    <row r="11836" spans="5:6">
      <c r="E11836" s="160"/>
      <c r="F11836" s="160"/>
    </row>
    <row r="11837" spans="5:6">
      <c r="E11837" s="160"/>
      <c r="F11837" s="160"/>
    </row>
    <row r="11838" spans="5:6">
      <c r="E11838" s="160"/>
      <c r="F11838" s="160"/>
    </row>
    <row r="11839" spans="5:6">
      <c r="E11839" s="160"/>
      <c r="F11839" s="160"/>
    </row>
    <row r="11840" spans="5:6">
      <c r="E11840" s="160"/>
      <c r="F11840" s="160"/>
    </row>
    <row r="11841" spans="5:6">
      <c r="E11841" s="160"/>
      <c r="F11841" s="160"/>
    </row>
    <row r="11842" spans="5:6">
      <c r="E11842" s="160"/>
      <c r="F11842" s="160"/>
    </row>
    <row r="11843" spans="5:6">
      <c r="E11843" s="160"/>
      <c r="F11843" s="160"/>
    </row>
    <row r="11844" spans="5:6">
      <c r="E11844" s="160"/>
      <c r="F11844" s="160"/>
    </row>
    <row r="11845" spans="5:6">
      <c r="E11845" s="160"/>
      <c r="F11845" s="160"/>
    </row>
    <row r="11846" spans="5:6">
      <c r="E11846" s="160"/>
      <c r="F11846" s="160"/>
    </row>
    <row r="11847" spans="5:6">
      <c r="E11847" s="160"/>
      <c r="F11847" s="160"/>
    </row>
    <row r="11848" spans="5:6">
      <c r="E11848" s="160"/>
      <c r="F11848" s="160"/>
    </row>
    <row r="11849" spans="5:6">
      <c r="E11849" s="160"/>
      <c r="F11849" s="160"/>
    </row>
    <row r="11850" spans="5:6">
      <c r="E11850" s="160"/>
      <c r="F11850" s="160"/>
    </row>
    <row r="11851" spans="5:6">
      <c r="E11851" s="160"/>
      <c r="F11851" s="160"/>
    </row>
    <row r="11852" spans="5:6">
      <c r="E11852" s="160"/>
      <c r="F11852" s="160"/>
    </row>
    <row r="11853" spans="5:6">
      <c r="E11853" s="160"/>
      <c r="F11853" s="160"/>
    </row>
    <row r="11854" spans="5:6">
      <c r="E11854" s="160"/>
      <c r="F11854" s="160"/>
    </row>
    <row r="11855" spans="5:6">
      <c r="E11855" s="160"/>
      <c r="F11855" s="160"/>
    </row>
    <row r="11856" spans="5:6">
      <c r="E11856" s="160"/>
      <c r="F11856" s="160"/>
    </row>
    <row r="11857" spans="5:6">
      <c r="E11857" s="160"/>
      <c r="F11857" s="160"/>
    </row>
    <row r="11858" spans="5:6">
      <c r="E11858" s="160"/>
      <c r="F11858" s="160"/>
    </row>
    <row r="11859" spans="5:6">
      <c r="E11859" s="160"/>
      <c r="F11859" s="160"/>
    </row>
    <row r="11860" spans="5:6">
      <c r="E11860" s="160"/>
      <c r="F11860" s="160"/>
    </row>
    <row r="11861" spans="5:6">
      <c r="E11861" s="160"/>
      <c r="F11861" s="160"/>
    </row>
    <row r="11862" spans="5:6">
      <c r="E11862" s="160"/>
      <c r="F11862" s="160"/>
    </row>
    <row r="11863" spans="5:6">
      <c r="E11863" s="160"/>
      <c r="F11863" s="160"/>
    </row>
    <row r="11864" spans="5:6">
      <c r="E11864" s="160"/>
      <c r="F11864" s="160"/>
    </row>
    <row r="11865" spans="5:6">
      <c r="E11865" s="160"/>
      <c r="F11865" s="160"/>
    </row>
    <row r="11866" spans="5:6">
      <c r="E11866" s="160"/>
      <c r="F11866" s="160"/>
    </row>
    <row r="11867" spans="5:6">
      <c r="E11867" s="160"/>
      <c r="F11867" s="160"/>
    </row>
    <row r="11868" spans="5:6">
      <c r="E11868" s="160"/>
      <c r="F11868" s="160"/>
    </row>
    <row r="11869" spans="5:6">
      <c r="E11869" s="160"/>
      <c r="F11869" s="160"/>
    </row>
    <row r="11870" spans="5:6">
      <c r="E11870" s="160"/>
      <c r="F11870" s="160"/>
    </row>
    <row r="11871" spans="5:6">
      <c r="E11871" s="160"/>
      <c r="F11871" s="160"/>
    </row>
    <row r="11872" spans="5:6">
      <c r="E11872" s="160"/>
      <c r="F11872" s="160"/>
    </row>
    <row r="11873" spans="5:6">
      <c r="E11873" s="160"/>
      <c r="F11873" s="160"/>
    </row>
    <row r="11874" spans="5:6">
      <c r="E11874" s="160"/>
      <c r="F11874" s="160"/>
    </row>
    <row r="11875" spans="5:6">
      <c r="E11875" s="160"/>
      <c r="F11875" s="160"/>
    </row>
    <row r="11876" spans="5:6">
      <c r="E11876" s="160"/>
      <c r="F11876" s="160"/>
    </row>
    <row r="11877" spans="5:6">
      <c r="E11877" s="160"/>
      <c r="F11877" s="160"/>
    </row>
    <row r="11878" spans="5:6">
      <c r="E11878" s="160"/>
      <c r="F11878" s="160"/>
    </row>
    <row r="11879" spans="5:6">
      <c r="E11879" s="160"/>
      <c r="F11879" s="160"/>
    </row>
    <row r="11880" spans="5:6">
      <c r="E11880" s="160"/>
      <c r="F11880" s="160"/>
    </row>
    <row r="11881" spans="5:6">
      <c r="E11881" s="160"/>
      <c r="F11881" s="160"/>
    </row>
    <row r="11882" spans="5:6">
      <c r="E11882" s="160"/>
      <c r="F11882" s="160"/>
    </row>
    <row r="11883" spans="5:6">
      <c r="E11883" s="160"/>
      <c r="F11883" s="160"/>
    </row>
    <row r="11884" spans="5:6">
      <c r="E11884" s="160"/>
      <c r="F11884" s="160"/>
    </row>
    <row r="11885" spans="5:6">
      <c r="E11885" s="160"/>
      <c r="F11885" s="160"/>
    </row>
    <row r="11886" spans="5:6">
      <c r="E11886" s="160"/>
      <c r="F11886" s="160"/>
    </row>
    <row r="11887" spans="5:6">
      <c r="E11887" s="160"/>
      <c r="F11887" s="160"/>
    </row>
    <row r="11888" spans="5:6">
      <c r="E11888" s="160"/>
      <c r="F11888" s="160"/>
    </row>
    <row r="11889" spans="5:6">
      <c r="E11889" s="160"/>
      <c r="F11889" s="160"/>
    </row>
    <row r="11890" spans="5:6">
      <c r="E11890" s="160"/>
      <c r="F11890" s="160"/>
    </row>
    <row r="11891" spans="5:6">
      <c r="E11891" s="160"/>
      <c r="F11891" s="160"/>
    </row>
    <row r="11892" spans="5:6">
      <c r="E11892" s="160"/>
      <c r="F11892" s="160"/>
    </row>
    <row r="11893" spans="5:6">
      <c r="E11893" s="160"/>
      <c r="F11893" s="160"/>
    </row>
    <row r="11894" spans="5:6">
      <c r="E11894" s="160"/>
      <c r="F11894" s="160"/>
    </row>
    <row r="11895" spans="5:6">
      <c r="E11895" s="160"/>
      <c r="F11895" s="160"/>
    </row>
    <row r="11896" spans="5:6">
      <c r="E11896" s="160"/>
      <c r="F11896" s="160"/>
    </row>
    <row r="11897" spans="5:6">
      <c r="E11897" s="160"/>
      <c r="F11897" s="160"/>
    </row>
    <row r="11898" spans="5:6">
      <c r="E11898" s="160"/>
      <c r="F11898" s="160"/>
    </row>
    <row r="11899" spans="5:6">
      <c r="E11899" s="160"/>
      <c r="F11899" s="160"/>
    </row>
    <row r="11900" spans="5:6">
      <c r="E11900" s="160"/>
      <c r="F11900" s="160"/>
    </row>
    <row r="11901" spans="5:6">
      <c r="E11901" s="160"/>
      <c r="F11901" s="160"/>
    </row>
    <row r="11902" spans="5:6">
      <c r="E11902" s="160"/>
      <c r="F11902" s="160"/>
    </row>
    <row r="11903" spans="5:6">
      <c r="E11903" s="160"/>
      <c r="F11903" s="160"/>
    </row>
    <row r="11904" spans="5:6">
      <c r="E11904" s="160"/>
      <c r="F11904" s="160"/>
    </row>
    <row r="11905" spans="5:6">
      <c r="E11905" s="160"/>
      <c r="F11905" s="160"/>
    </row>
    <row r="11906" spans="5:6">
      <c r="E11906" s="160"/>
      <c r="F11906" s="160"/>
    </row>
    <row r="11907" spans="5:6">
      <c r="E11907" s="160"/>
      <c r="F11907" s="160"/>
    </row>
    <row r="11908" spans="5:6">
      <c r="E11908" s="160"/>
      <c r="F11908" s="160"/>
    </row>
    <row r="11909" spans="5:6">
      <c r="E11909" s="160"/>
      <c r="F11909" s="160"/>
    </row>
    <row r="11910" spans="5:6">
      <c r="E11910" s="160"/>
      <c r="F11910" s="160"/>
    </row>
    <row r="11911" spans="5:6">
      <c r="E11911" s="160"/>
      <c r="F11911" s="160"/>
    </row>
    <row r="11912" spans="5:6">
      <c r="E11912" s="160"/>
      <c r="F11912" s="160"/>
    </row>
    <row r="11913" spans="5:6">
      <c r="E11913" s="160"/>
      <c r="F11913" s="160"/>
    </row>
    <row r="11914" spans="5:6">
      <c r="E11914" s="160"/>
      <c r="F11914" s="160"/>
    </row>
    <row r="11915" spans="5:6">
      <c r="E11915" s="160"/>
      <c r="F11915" s="160"/>
    </row>
    <row r="11916" spans="5:6">
      <c r="E11916" s="160"/>
      <c r="F11916" s="160"/>
    </row>
    <row r="11917" spans="5:6">
      <c r="E11917" s="160"/>
      <c r="F11917" s="160"/>
    </row>
    <row r="11918" spans="5:6">
      <c r="E11918" s="160"/>
      <c r="F11918" s="160"/>
    </row>
    <row r="11919" spans="5:6">
      <c r="E11919" s="160"/>
      <c r="F11919" s="160"/>
    </row>
    <row r="11920" spans="5:6">
      <c r="E11920" s="160"/>
      <c r="F11920" s="160"/>
    </row>
    <row r="11921" spans="5:6">
      <c r="E11921" s="160"/>
      <c r="F11921" s="160"/>
    </row>
    <row r="11922" spans="5:6">
      <c r="E11922" s="160"/>
      <c r="F11922" s="160"/>
    </row>
    <row r="11923" spans="5:6">
      <c r="E11923" s="160"/>
      <c r="F11923" s="160"/>
    </row>
    <row r="11924" spans="5:6">
      <c r="E11924" s="160"/>
      <c r="F11924" s="160"/>
    </row>
    <row r="11925" spans="5:6">
      <c r="E11925" s="160"/>
      <c r="F11925" s="160"/>
    </row>
    <row r="11926" spans="5:6">
      <c r="E11926" s="160"/>
      <c r="F11926" s="160"/>
    </row>
    <row r="11927" spans="5:6">
      <c r="E11927" s="160"/>
      <c r="F11927" s="160"/>
    </row>
    <row r="11928" spans="5:6">
      <c r="E11928" s="160"/>
      <c r="F11928" s="160"/>
    </row>
    <row r="11929" spans="5:6">
      <c r="E11929" s="160"/>
      <c r="F11929" s="160"/>
    </row>
    <row r="11930" spans="5:6">
      <c r="E11930" s="160"/>
      <c r="F11930" s="160"/>
    </row>
    <row r="11931" spans="5:6">
      <c r="E11931" s="160"/>
      <c r="F11931" s="160"/>
    </row>
    <row r="11932" spans="5:6">
      <c r="E11932" s="160"/>
      <c r="F11932" s="160"/>
    </row>
    <row r="11933" spans="5:6">
      <c r="E11933" s="160"/>
      <c r="F11933" s="160"/>
    </row>
    <row r="11934" spans="5:6">
      <c r="E11934" s="160"/>
      <c r="F11934" s="160"/>
    </row>
    <row r="11935" spans="5:6">
      <c r="E11935" s="160"/>
      <c r="F11935" s="160"/>
    </row>
    <row r="11936" spans="5:6">
      <c r="E11936" s="160"/>
      <c r="F11936" s="160"/>
    </row>
    <row r="11937" spans="5:6">
      <c r="E11937" s="160"/>
      <c r="F11937" s="160"/>
    </row>
    <row r="11938" spans="5:6">
      <c r="E11938" s="160"/>
      <c r="F11938" s="160"/>
    </row>
    <row r="11939" spans="5:6">
      <c r="E11939" s="160"/>
      <c r="F11939" s="160"/>
    </row>
    <row r="11940" spans="5:6">
      <c r="E11940" s="160"/>
      <c r="F11940" s="160"/>
    </row>
    <row r="11941" spans="5:6">
      <c r="E11941" s="160"/>
      <c r="F11941" s="160"/>
    </row>
    <row r="11942" spans="5:6">
      <c r="E11942" s="160"/>
      <c r="F11942" s="160"/>
    </row>
    <row r="11943" spans="5:6">
      <c r="E11943" s="160"/>
      <c r="F11943" s="160"/>
    </row>
    <row r="11944" spans="5:6">
      <c r="E11944" s="160"/>
      <c r="F11944" s="160"/>
    </row>
    <row r="11945" spans="5:6">
      <c r="E11945" s="160"/>
      <c r="F11945" s="160"/>
    </row>
    <row r="11946" spans="5:6">
      <c r="E11946" s="160"/>
      <c r="F11946" s="160"/>
    </row>
    <row r="11947" spans="5:6">
      <c r="E11947" s="160"/>
      <c r="F11947" s="160"/>
    </row>
    <row r="11948" spans="5:6">
      <c r="E11948" s="160"/>
      <c r="F11948" s="160"/>
    </row>
    <row r="11949" spans="5:6">
      <c r="E11949" s="160"/>
      <c r="F11949" s="160"/>
    </row>
    <row r="11950" spans="5:6">
      <c r="E11950" s="160"/>
      <c r="F11950" s="160"/>
    </row>
    <row r="11951" spans="5:6">
      <c r="E11951" s="160"/>
      <c r="F11951" s="160"/>
    </row>
    <row r="11952" spans="5:6">
      <c r="E11952" s="160"/>
      <c r="F11952" s="160"/>
    </row>
    <row r="11953" spans="5:6">
      <c r="E11953" s="160"/>
      <c r="F11953" s="160"/>
    </row>
    <row r="11954" spans="5:6">
      <c r="E11954" s="160"/>
      <c r="F11954" s="160"/>
    </row>
    <row r="11955" spans="5:6">
      <c r="E11955" s="160"/>
      <c r="F11955" s="160"/>
    </row>
    <row r="11956" spans="5:6">
      <c r="E11956" s="160"/>
      <c r="F11956" s="160"/>
    </row>
    <row r="11957" spans="5:6">
      <c r="E11957" s="160"/>
      <c r="F11957" s="160"/>
    </row>
    <row r="11958" spans="5:6">
      <c r="E11958" s="160"/>
      <c r="F11958" s="160"/>
    </row>
    <row r="11959" spans="5:6">
      <c r="E11959" s="160"/>
      <c r="F11959" s="160"/>
    </row>
    <row r="11960" spans="5:6">
      <c r="E11960" s="160"/>
      <c r="F11960" s="160"/>
    </row>
    <row r="11961" spans="5:6">
      <c r="E11961" s="160"/>
      <c r="F11961" s="160"/>
    </row>
    <row r="11962" spans="5:6">
      <c r="E11962" s="160"/>
      <c r="F11962" s="160"/>
    </row>
    <row r="11963" spans="5:6">
      <c r="E11963" s="160"/>
      <c r="F11963" s="160"/>
    </row>
    <row r="11964" spans="5:6">
      <c r="E11964" s="160"/>
      <c r="F11964" s="160"/>
    </row>
    <row r="11965" spans="5:6">
      <c r="E11965" s="160"/>
      <c r="F11965" s="160"/>
    </row>
    <row r="11966" spans="5:6">
      <c r="E11966" s="160"/>
      <c r="F11966" s="160"/>
    </row>
    <row r="11967" spans="5:6">
      <c r="E11967" s="160"/>
      <c r="F11967" s="160"/>
    </row>
    <row r="11968" spans="5:6">
      <c r="E11968" s="160"/>
      <c r="F11968" s="160"/>
    </row>
    <row r="11969" spans="5:8">
      <c r="E11969" s="160"/>
      <c r="F11969" s="160"/>
    </row>
    <row r="11970" spans="5:8">
      <c r="E11970" s="160"/>
      <c r="F11970" s="160"/>
    </row>
    <row r="11971" spans="5:8">
      <c r="E11971" s="160"/>
      <c r="F11971" s="160"/>
    </row>
    <row r="11972" spans="5:8">
      <c r="E11972" s="160"/>
      <c r="F11972" s="160"/>
    </row>
    <row r="11973" spans="5:8">
      <c r="E11973" s="160"/>
      <c r="F11973" s="160"/>
      <c r="G11973" s="160"/>
      <c r="H11973" s="160"/>
    </row>
    <row r="11974" spans="5:8">
      <c r="E11974" s="160"/>
      <c r="F11974" s="160"/>
      <c r="G11974" s="160"/>
      <c r="H11974" s="160"/>
    </row>
    <row r="11975" spans="5:8">
      <c r="E11975" s="160"/>
      <c r="F11975" s="160"/>
      <c r="G11975" s="160"/>
      <c r="H11975" s="160"/>
    </row>
    <row r="11976" spans="5:8">
      <c r="E11976" s="160"/>
      <c r="F11976" s="160"/>
      <c r="G11976" s="160"/>
      <c r="H11976" s="160"/>
    </row>
    <row r="11977" spans="5:8">
      <c r="E11977" s="160"/>
      <c r="F11977" s="160"/>
    </row>
    <row r="11978" spans="5:8">
      <c r="E11978" s="160"/>
      <c r="F11978" s="160"/>
    </row>
    <row r="11979" spans="5:8">
      <c r="E11979" s="160"/>
      <c r="F11979" s="160"/>
    </row>
    <row r="11980" spans="5:8">
      <c r="E11980" s="160"/>
      <c r="F11980" s="160"/>
    </row>
    <row r="11981" spans="5:8">
      <c r="E11981" s="160"/>
      <c r="F11981" s="160"/>
    </row>
    <row r="11982" spans="5:8">
      <c r="E11982" s="160"/>
      <c r="F11982" s="160"/>
    </row>
    <row r="11983" spans="5:8">
      <c r="E11983" s="160"/>
      <c r="F11983" s="160"/>
    </row>
    <row r="11984" spans="5:8">
      <c r="E11984" s="160"/>
      <c r="F11984" s="160"/>
    </row>
    <row r="11985" spans="5:6">
      <c r="E11985" s="160"/>
      <c r="F11985" s="160"/>
    </row>
    <row r="11986" spans="5:6">
      <c r="E11986" s="160"/>
      <c r="F11986" s="160"/>
    </row>
    <row r="11987" spans="5:6">
      <c r="E11987" s="160"/>
      <c r="F11987" s="160"/>
    </row>
    <row r="11988" spans="5:6">
      <c r="E11988" s="160"/>
      <c r="F11988" s="160"/>
    </row>
    <row r="11989" spans="5:6">
      <c r="E11989" s="160"/>
      <c r="F11989" s="160"/>
    </row>
    <row r="11990" spans="5:6">
      <c r="E11990" s="160"/>
      <c r="F11990" s="160"/>
    </row>
    <row r="11991" spans="5:6">
      <c r="E11991" s="160"/>
      <c r="F11991" s="160"/>
    </row>
    <row r="11992" spans="5:6">
      <c r="E11992" s="160"/>
      <c r="F11992" s="160"/>
    </row>
    <row r="11993" spans="5:6">
      <c r="E11993" s="160"/>
      <c r="F11993" s="160"/>
    </row>
    <row r="11994" spans="5:6">
      <c r="E11994" s="160"/>
      <c r="F11994" s="160"/>
    </row>
    <row r="11995" spans="5:6">
      <c r="E11995" s="160"/>
      <c r="F11995" s="160"/>
    </row>
    <row r="11996" spans="5:6">
      <c r="E11996" s="160"/>
      <c r="F11996" s="160"/>
    </row>
    <row r="11997" spans="5:6">
      <c r="E11997" s="160"/>
      <c r="F11997" s="160"/>
    </row>
    <row r="11998" spans="5:6">
      <c r="E11998" s="160"/>
      <c r="F11998" s="160"/>
    </row>
    <row r="11999" spans="5:6">
      <c r="E11999" s="160"/>
      <c r="F11999" s="160"/>
    </row>
    <row r="12000" spans="5:6">
      <c r="E12000" s="160"/>
      <c r="F12000" s="160"/>
    </row>
    <row r="12001" spans="5:6">
      <c r="E12001" s="160"/>
      <c r="F12001" s="160"/>
    </row>
    <row r="12002" spans="5:6">
      <c r="E12002" s="160"/>
      <c r="F12002" s="160"/>
    </row>
    <row r="12003" spans="5:6">
      <c r="E12003" s="160"/>
      <c r="F12003" s="160"/>
    </row>
    <row r="12004" spans="5:6">
      <c r="E12004" s="160"/>
      <c r="F12004" s="160"/>
    </row>
    <row r="12005" spans="5:6">
      <c r="E12005" s="160"/>
      <c r="F12005" s="160"/>
    </row>
    <row r="12006" spans="5:6">
      <c r="E12006" s="160"/>
      <c r="F12006" s="160"/>
    </row>
    <row r="12007" spans="5:6">
      <c r="E12007" s="160"/>
      <c r="F12007" s="160"/>
    </row>
    <row r="12008" spans="5:6">
      <c r="E12008" s="160"/>
      <c r="F12008" s="160"/>
    </row>
    <row r="12009" spans="5:6">
      <c r="E12009" s="160"/>
      <c r="F12009" s="160"/>
    </row>
    <row r="12010" spans="5:6">
      <c r="E12010" s="160"/>
      <c r="F12010" s="160"/>
    </row>
    <row r="12011" spans="5:6">
      <c r="E12011" s="160"/>
      <c r="F12011" s="160"/>
    </row>
    <row r="12012" spans="5:6">
      <c r="E12012" s="160"/>
      <c r="F12012" s="160"/>
    </row>
    <row r="12013" spans="5:6">
      <c r="E12013" s="160"/>
      <c r="F12013" s="160"/>
    </row>
    <row r="12014" spans="5:6">
      <c r="E12014" s="160"/>
      <c r="F12014" s="160"/>
    </row>
    <row r="12015" spans="5:6">
      <c r="E12015" s="160"/>
      <c r="F12015" s="160"/>
    </row>
    <row r="12016" spans="5:6">
      <c r="E12016" s="160"/>
      <c r="F12016" s="160"/>
    </row>
    <row r="12017" spans="5:8">
      <c r="E12017" s="160"/>
      <c r="F12017" s="160"/>
    </row>
    <row r="12018" spans="5:8">
      <c r="E12018" s="160"/>
      <c r="F12018" s="160"/>
      <c r="G12018" s="160"/>
      <c r="H12018" s="160"/>
    </row>
    <row r="12019" spans="5:8">
      <c r="E12019" s="160"/>
      <c r="F12019" s="160"/>
      <c r="G12019" s="160"/>
    </row>
    <row r="12020" spans="5:8">
      <c r="E12020" s="160"/>
      <c r="F12020" s="160"/>
      <c r="G12020" s="160"/>
      <c r="H12020" s="160"/>
    </row>
    <row r="12021" spans="5:8">
      <c r="E12021" s="160"/>
      <c r="F12021" s="160"/>
      <c r="G12021" s="160"/>
    </row>
    <row r="12022" spans="5:8">
      <c r="E12022" s="160"/>
      <c r="F12022" s="160"/>
      <c r="G12022" s="160"/>
      <c r="H12022" s="160"/>
    </row>
    <row r="12023" spans="5:8">
      <c r="E12023" s="160"/>
      <c r="F12023" s="160"/>
      <c r="G12023" s="160"/>
    </row>
    <row r="12024" spans="5:8">
      <c r="E12024" s="160"/>
      <c r="F12024" s="160"/>
      <c r="G12024" s="160"/>
      <c r="H12024" s="160"/>
    </row>
    <row r="12025" spans="5:8">
      <c r="E12025" s="160"/>
      <c r="F12025" s="160"/>
      <c r="G12025" s="160"/>
    </row>
    <row r="12026" spans="5:8">
      <c r="E12026" s="160"/>
      <c r="F12026" s="160"/>
      <c r="G12026" s="160"/>
      <c r="H12026" s="160"/>
    </row>
    <row r="12027" spans="5:8">
      <c r="E12027" s="160"/>
      <c r="F12027" s="160"/>
      <c r="G12027" s="160"/>
    </row>
    <row r="12028" spans="5:8">
      <c r="E12028" s="160"/>
      <c r="F12028" s="160"/>
      <c r="G12028" s="160"/>
    </row>
    <row r="12029" spans="5:8">
      <c r="E12029" s="160"/>
      <c r="F12029" s="160"/>
      <c r="G12029" s="160"/>
    </row>
    <row r="12030" spans="5:8">
      <c r="E12030" s="160"/>
      <c r="F12030" s="160"/>
      <c r="G12030" s="160"/>
    </row>
    <row r="12031" spans="5:8">
      <c r="E12031" s="160"/>
      <c r="F12031" s="160"/>
      <c r="G12031" s="160"/>
    </row>
    <row r="12032" spans="5:8">
      <c r="E12032" s="160"/>
      <c r="F12032" s="160"/>
      <c r="G12032" s="160"/>
    </row>
    <row r="12033" spans="5:8">
      <c r="E12033" s="160"/>
      <c r="F12033" s="160"/>
      <c r="G12033" s="160"/>
      <c r="H12033" s="160"/>
    </row>
    <row r="12034" spans="5:8">
      <c r="E12034" s="160"/>
      <c r="F12034" s="160"/>
      <c r="G12034" s="160"/>
      <c r="H12034" s="160"/>
    </row>
    <row r="12035" spans="5:8">
      <c r="E12035" s="160"/>
      <c r="F12035" s="160"/>
      <c r="G12035" s="160"/>
      <c r="H12035" s="160"/>
    </row>
    <row r="12036" spans="5:8">
      <c r="E12036" s="160"/>
      <c r="F12036" s="160"/>
      <c r="G12036" s="160"/>
      <c r="H12036" s="160"/>
    </row>
    <row r="12037" spans="5:8">
      <c r="E12037" s="160"/>
      <c r="F12037" s="160"/>
      <c r="G12037" s="160"/>
      <c r="H12037" s="160"/>
    </row>
    <row r="12038" spans="5:8">
      <c r="E12038" s="160"/>
      <c r="F12038" s="160"/>
      <c r="G12038" s="160"/>
      <c r="H12038" s="160"/>
    </row>
    <row r="12039" spans="5:8">
      <c r="E12039" s="160"/>
      <c r="F12039" s="160"/>
      <c r="G12039" s="160"/>
      <c r="H12039" s="160"/>
    </row>
    <row r="12040" spans="5:8">
      <c r="E12040" s="160"/>
      <c r="F12040" s="160"/>
      <c r="G12040" s="160"/>
      <c r="H12040" s="160"/>
    </row>
    <row r="12041" spans="5:8">
      <c r="E12041" s="160"/>
      <c r="F12041" s="160"/>
      <c r="G12041" s="160"/>
      <c r="H12041" s="160"/>
    </row>
    <row r="12042" spans="5:8">
      <c r="E12042" s="160"/>
      <c r="F12042" s="160"/>
      <c r="G12042" s="160"/>
      <c r="H12042" s="160"/>
    </row>
    <row r="12043" spans="5:8">
      <c r="E12043" s="160"/>
      <c r="F12043" s="160"/>
    </row>
    <row r="12044" spans="5:8">
      <c r="E12044" s="160"/>
      <c r="F12044" s="160"/>
    </row>
    <row r="12045" spans="5:8">
      <c r="E12045" s="160"/>
      <c r="F12045" s="160"/>
    </row>
    <row r="12046" spans="5:8">
      <c r="E12046" s="160"/>
      <c r="F12046" s="160"/>
    </row>
    <row r="12047" spans="5:8">
      <c r="E12047" s="160"/>
      <c r="F12047" s="160"/>
    </row>
    <row r="12048" spans="5:8">
      <c r="E12048" s="160"/>
      <c r="F12048" s="160"/>
    </row>
    <row r="12049" spans="5:8">
      <c r="E12049" s="160"/>
      <c r="F12049" s="160"/>
    </row>
    <row r="12050" spans="5:8">
      <c r="E12050" s="160"/>
      <c r="F12050" s="160"/>
    </row>
    <row r="12051" spans="5:8">
      <c r="E12051" s="160"/>
      <c r="F12051" s="160"/>
    </row>
    <row r="12052" spans="5:8">
      <c r="E12052" s="160"/>
      <c r="F12052" s="160"/>
    </row>
    <row r="12053" spans="5:8">
      <c r="E12053" s="160"/>
      <c r="F12053" s="160"/>
      <c r="G12053" s="160"/>
      <c r="H12053" s="160"/>
    </row>
    <row r="12054" spans="5:8">
      <c r="E12054" s="160"/>
      <c r="F12054" s="160"/>
      <c r="G12054" s="160"/>
      <c r="H12054" s="160"/>
    </row>
    <row r="12055" spans="5:8">
      <c r="E12055" s="160"/>
      <c r="F12055" s="160"/>
    </row>
    <row r="12056" spans="5:8">
      <c r="E12056" s="160"/>
      <c r="F12056" s="160"/>
    </row>
    <row r="12057" spans="5:8">
      <c r="E12057" s="160"/>
      <c r="F12057" s="160"/>
    </row>
    <row r="12058" spans="5:8">
      <c r="E12058" s="160"/>
      <c r="F12058" s="160"/>
    </row>
    <row r="12059" spans="5:8">
      <c r="E12059" s="160"/>
      <c r="F12059" s="160"/>
    </row>
    <row r="12060" spans="5:8">
      <c r="E12060" s="160"/>
      <c r="F12060" s="160"/>
    </row>
    <row r="12061" spans="5:8">
      <c r="E12061" s="160"/>
      <c r="F12061" s="160"/>
    </row>
    <row r="12062" spans="5:8">
      <c r="E12062" s="160"/>
      <c r="F12062" s="160"/>
    </row>
    <row r="12063" spans="5:8">
      <c r="E12063" s="160"/>
      <c r="F12063" s="160"/>
    </row>
    <row r="12064" spans="5:8">
      <c r="E12064" s="160"/>
      <c r="F12064" s="160"/>
    </row>
    <row r="12065" spans="5:6">
      <c r="E12065" s="160"/>
      <c r="F12065" s="160"/>
    </row>
    <row r="12066" spans="5:6">
      <c r="E12066" s="160"/>
      <c r="F12066" s="160"/>
    </row>
    <row r="12067" spans="5:6">
      <c r="E12067" s="160"/>
      <c r="F12067" s="160"/>
    </row>
    <row r="12068" spans="5:6">
      <c r="E12068" s="160"/>
      <c r="F12068" s="160"/>
    </row>
    <row r="12069" spans="5:6">
      <c r="E12069" s="160"/>
      <c r="F12069" s="160"/>
    </row>
    <row r="12070" spans="5:6">
      <c r="E12070" s="160"/>
      <c r="F12070" s="160"/>
    </row>
    <row r="12071" spans="5:6">
      <c r="E12071" s="160"/>
      <c r="F12071" s="160"/>
    </row>
    <row r="12072" spans="5:6">
      <c r="E12072" s="160"/>
      <c r="F12072" s="160"/>
    </row>
    <row r="12073" spans="5:6">
      <c r="E12073" s="160"/>
      <c r="F12073" s="160"/>
    </row>
    <row r="12074" spans="5:6">
      <c r="E12074" s="160"/>
      <c r="F12074" s="160"/>
    </row>
    <row r="12075" spans="5:6">
      <c r="E12075" s="160"/>
      <c r="F12075" s="160"/>
    </row>
    <row r="12076" spans="5:6">
      <c r="E12076" s="160"/>
      <c r="F12076" s="160"/>
    </row>
    <row r="12077" spans="5:6">
      <c r="E12077" s="160"/>
      <c r="F12077" s="160"/>
    </row>
    <row r="12078" spans="5:6">
      <c r="E12078" s="160"/>
      <c r="F12078" s="160"/>
    </row>
    <row r="12079" spans="5:6">
      <c r="E12079" s="160"/>
      <c r="F12079" s="160"/>
    </row>
    <row r="12080" spans="5:6">
      <c r="E12080" s="160"/>
      <c r="F12080" s="160"/>
    </row>
    <row r="12081" spans="5:6">
      <c r="E12081" s="160"/>
      <c r="F12081" s="160"/>
    </row>
    <row r="12082" spans="5:6">
      <c r="E12082" s="160"/>
      <c r="F12082" s="160"/>
    </row>
    <row r="12083" spans="5:6">
      <c r="E12083" s="160"/>
      <c r="F12083" s="160"/>
    </row>
    <row r="12084" spans="5:6">
      <c r="E12084" s="160"/>
      <c r="F12084" s="160"/>
    </row>
    <row r="12085" spans="5:6">
      <c r="E12085" s="160"/>
      <c r="F12085" s="160"/>
    </row>
    <row r="12086" spans="5:6">
      <c r="E12086" s="160"/>
      <c r="F12086" s="160"/>
    </row>
    <row r="12087" spans="5:6">
      <c r="E12087" s="160"/>
      <c r="F12087" s="160"/>
    </row>
    <row r="12088" spans="5:6">
      <c r="E12088" s="160"/>
      <c r="F12088" s="160"/>
    </row>
    <row r="12089" spans="5:6">
      <c r="E12089" s="160"/>
      <c r="F12089" s="160"/>
    </row>
    <row r="12090" spans="5:6">
      <c r="E12090" s="160"/>
      <c r="F12090" s="160"/>
    </row>
    <row r="12091" spans="5:6">
      <c r="E12091" s="160"/>
      <c r="F12091" s="160"/>
    </row>
    <row r="12092" spans="5:6">
      <c r="E12092" s="160"/>
      <c r="F12092" s="160"/>
    </row>
    <row r="12093" spans="5:6">
      <c r="E12093" s="160"/>
      <c r="F12093" s="160"/>
    </row>
    <row r="12094" spans="5:6">
      <c r="E12094" s="160"/>
      <c r="F12094" s="160"/>
    </row>
    <row r="12095" spans="5:6">
      <c r="E12095" s="160"/>
      <c r="F12095" s="160"/>
    </row>
    <row r="12096" spans="5:6">
      <c r="E12096" s="160"/>
      <c r="F12096" s="160"/>
    </row>
    <row r="12097" spans="5:8">
      <c r="E12097" s="160"/>
      <c r="F12097" s="160"/>
    </row>
    <row r="12098" spans="5:8">
      <c r="E12098" s="160"/>
      <c r="F12098" s="160"/>
    </row>
    <row r="12099" spans="5:8">
      <c r="E12099" s="160"/>
      <c r="F12099" s="160"/>
    </row>
    <row r="12100" spans="5:8">
      <c r="E12100" s="160"/>
      <c r="F12100" s="160"/>
    </row>
    <row r="12101" spans="5:8">
      <c r="E12101" s="160"/>
      <c r="F12101" s="160"/>
    </row>
    <row r="12102" spans="5:8">
      <c r="E12102" s="160"/>
      <c r="F12102" s="160"/>
    </row>
    <row r="12103" spans="5:8">
      <c r="E12103" s="160"/>
      <c r="F12103" s="160"/>
    </row>
    <row r="12104" spans="5:8">
      <c r="E12104" s="160"/>
      <c r="F12104" s="160"/>
    </row>
    <row r="12105" spans="5:8">
      <c r="E12105" s="160"/>
      <c r="F12105" s="160"/>
    </row>
    <row r="12106" spans="5:8">
      <c r="E12106" s="160"/>
      <c r="F12106" s="160"/>
    </row>
    <row r="12107" spans="5:8">
      <c r="E12107" s="160"/>
      <c r="F12107" s="160"/>
    </row>
    <row r="12108" spans="5:8">
      <c r="E12108" s="160"/>
      <c r="F12108" s="160"/>
      <c r="G12108" s="160"/>
      <c r="H12108" s="160"/>
    </row>
    <row r="12109" spans="5:8">
      <c r="E12109" s="160"/>
      <c r="F12109" s="160"/>
    </row>
    <row r="12110" spans="5:8">
      <c r="E12110" s="160"/>
      <c r="F12110" s="160"/>
      <c r="G12110" s="160"/>
      <c r="H12110" s="160"/>
    </row>
    <row r="12111" spans="5:8">
      <c r="E12111" s="160"/>
      <c r="F12111" s="160"/>
    </row>
    <row r="12112" spans="5:8">
      <c r="E12112" s="160"/>
      <c r="F12112" s="160"/>
      <c r="G12112" s="160"/>
      <c r="H12112" s="160"/>
    </row>
    <row r="12113" spans="5:8">
      <c r="E12113" s="160"/>
      <c r="F12113" s="160"/>
    </row>
    <row r="12114" spans="5:8">
      <c r="E12114" s="160"/>
      <c r="F12114" s="160"/>
    </row>
    <row r="12115" spans="5:8">
      <c r="E12115" s="160"/>
      <c r="F12115" s="160"/>
    </row>
    <row r="12116" spans="5:8">
      <c r="E12116" s="160"/>
      <c r="F12116" s="160"/>
      <c r="G12116" s="160"/>
      <c r="H12116" s="160"/>
    </row>
    <row r="12117" spans="5:8">
      <c r="E12117" s="160"/>
      <c r="F12117" s="160"/>
    </row>
    <row r="12118" spans="5:8">
      <c r="E12118" s="160"/>
      <c r="F12118" s="160"/>
      <c r="G12118" s="160"/>
      <c r="H12118" s="160"/>
    </row>
    <row r="12119" spans="5:8">
      <c r="E12119" s="160"/>
      <c r="F12119" s="160"/>
    </row>
    <row r="12120" spans="5:8">
      <c r="E12120" s="160"/>
      <c r="F12120" s="160"/>
      <c r="G12120" s="160"/>
      <c r="H12120" s="160"/>
    </row>
    <row r="12121" spans="5:8">
      <c r="E12121" s="160"/>
      <c r="F12121" s="160"/>
    </row>
    <row r="12122" spans="5:8">
      <c r="E12122" s="160"/>
      <c r="F12122" s="160"/>
    </row>
    <row r="12123" spans="5:8">
      <c r="E12123" s="160"/>
      <c r="F12123" s="160"/>
    </row>
    <row r="12124" spans="5:8">
      <c r="E12124" s="160"/>
      <c r="F12124" s="160"/>
      <c r="G12124" s="160"/>
      <c r="H12124" s="160"/>
    </row>
    <row r="12125" spans="5:8">
      <c r="E12125" s="160"/>
      <c r="F12125" s="160"/>
    </row>
    <row r="12126" spans="5:8">
      <c r="E12126" s="160"/>
      <c r="F12126" s="160"/>
      <c r="G12126" s="160"/>
      <c r="H12126" s="160"/>
    </row>
    <row r="12127" spans="5:8">
      <c r="E12127" s="160"/>
      <c r="F12127" s="160"/>
    </row>
    <row r="12128" spans="5:8">
      <c r="E12128" s="160"/>
      <c r="F12128" s="160"/>
      <c r="G12128" s="160"/>
      <c r="H12128" s="160"/>
    </row>
    <row r="12129" spans="5:8">
      <c r="E12129" s="160"/>
      <c r="F12129" s="160"/>
    </row>
    <row r="12130" spans="5:8">
      <c r="E12130" s="160"/>
      <c r="F12130" s="160"/>
    </row>
    <row r="12131" spans="5:8">
      <c r="E12131" s="160"/>
      <c r="F12131" s="160"/>
      <c r="G12131" s="160"/>
      <c r="H12131" s="160"/>
    </row>
    <row r="12132" spans="5:8">
      <c r="E12132" s="160"/>
      <c r="F12132" s="160"/>
    </row>
    <row r="12133" spans="5:8">
      <c r="E12133" s="160"/>
      <c r="F12133" s="160"/>
      <c r="G12133" s="160"/>
      <c r="H12133" s="160"/>
    </row>
    <row r="12134" spans="5:8">
      <c r="E12134" s="160"/>
      <c r="F12134" s="160"/>
    </row>
    <row r="12135" spans="5:8">
      <c r="E12135" s="160"/>
      <c r="F12135" s="160"/>
      <c r="G12135" s="160"/>
      <c r="H12135" s="160"/>
    </row>
    <row r="12136" spans="5:8">
      <c r="E12136" s="160"/>
      <c r="F12136" s="160"/>
    </row>
    <row r="12137" spans="5:8">
      <c r="E12137" s="160"/>
      <c r="F12137" s="160"/>
    </row>
    <row r="12138" spans="5:8">
      <c r="E12138" s="160"/>
      <c r="F12138" s="160"/>
    </row>
    <row r="12139" spans="5:8">
      <c r="E12139" s="160"/>
      <c r="F12139" s="160"/>
    </row>
    <row r="12140" spans="5:8">
      <c r="E12140" s="160"/>
      <c r="F12140" s="160"/>
    </row>
    <row r="12141" spans="5:8">
      <c r="E12141" s="160"/>
      <c r="F12141" s="160"/>
    </row>
    <row r="12142" spans="5:8">
      <c r="E12142" s="160"/>
      <c r="F12142" s="160"/>
      <c r="G12142" s="160"/>
      <c r="H12142" s="160"/>
    </row>
    <row r="12143" spans="5:8">
      <c r="E12143" s="160"/>
      <c r="G12143" s="160"/>
    </row>
    <row r="12144" spans="5:8">
      <c r="F12144" s="160"/>
    </row>
    <row r="12145" spans="5:8">
      <c r="E12145" s="160"/>
      <c r="G12145" s="160"/>
    </row>
    <row r="12146" spans="5:8">
      <c r="F12146" s="160"/>
    </row>
    <row r="12147" spans="5:8">
      <c r="F12147" s="160"/>
    </row>
    <row r="12148" spans="5:8">
      <c r="E12148" s="160"/>
      <c r="G12148" s="160"/>
    </row>
    <row r="12149" spans="5:8">
      <c r="F12149" s="160"/>
      <c r="H12149" s="160"/>
    </row>
    <row r="12150" spans="5:8">
      <c r="F12150" s="160"/>
    </row>
    <row r="12151" spans="5:8">
      <c r="F12151" s="160"/>
      <c r="H12151" s="160"/>
    </row>
    <row r="12152" spans="5:8">
      <c r="F12152" s="160"/>
      <c r="H12152" s="160"/>
    </row>
    <row r="12153" spans="5:8">
      <c r="F12153" s="160"/>
    </row>
    <row r="12154" spans="5:8">
      <c r="F12154" s="160"/>
    </row>
    <row r="12155" spans="5:8">
      <c r="F12155" s="160"/>
    </row>
    <row r="12156" spans="5:8">
      <c r="F12156" s="160"/>
    </row>
    <row r="12157" spans="5:8">
      <c r="F12157" s="160"/>
    </row>
    <row r="12158" spans="5:8">
      <c r="F12158" s="160"/>
    </row>
    <row r="12159" spans="5:8">
      <c r="F12159" s="160"/>
    </row>
    <row r="12160" spans="5:8">
      <c r="F12160" s="160"/>
    </row>
    <row r="12161" spans="5:8">
      <c r="E12161" s="160"/>
      <c r="F12161" s="160"/>
      <c r="G12161" s="160"/>
      <c r="H12161" s="160"/>
    </row>
    <row r="12162" spans="5:8">
      <c r="E12162" s="160"/>
      <c r="F12162" s="160"/>
      <c r="G12162" s="160"/>
      <c r="H12162" s="160"/>
    </row>
    <row r="12163" spans="5:8">
      <c r="E12163" s="160"/>
      <c r="F12163" s="160"/>
      <c r="G12163" s="160"/>
      <c r="H12163" s="160"/>
    </row>
    <row r="12164" spans="5:8">
      <c r="E12164" s="160"/>
      <c r="F12164" s="160"/>
      <c r="G12164" s="160"/>
      <c r="H12164" s="160"/>
    </row>
    <row r="12165" spans="5:8">
      <c r="E12165" s="160"/>
      <c r="F12165" s="160"/>
      <c r="G12165" s="160"/>
      <c r="H12165" s="160"/>
    </row>
    <row r="12166" spans="5:8">
      <c r="E12166" s="160"/>
      <c r="F12166" s="160"/>
      <c r="G12166" s="160"/>
      <c r="H12166" s="160"/>
    </row>
    <row r="12167" spans="5:8">
      <c r="E12167" s="160"/>
      <c r="F12167" s="160"/>
    </row>
    <row r="12168" spans="5:8">
      <c r="E12168" s="160"/>
      <c r="F12168" s="160"/>
    </row>
    <row r="12169" spans="5:8">
      <c r="E12169" s="160"/>
      <c r="F12169" s="160"/>
    </row>
    <row r="12170" spans="5:8">
      <c r="E12170" s="160"/>
      <c r="F12170" s="160"/>
    </row>
    <row r="12171" spans="5:8">
      <c r="E12171" s="160"/>
      <c r="F12171" s="160"/>
    </row>
    <row r="12172" spans="5:8">
      <c r="E12172" s="160"/>
      <c r="F12172" s="160"/>
    </row>
    <row r="12173" spans="5:8">
      <c r="E12173" s="160"/>
      <c r="F12173" s="160"/>
    </row>
    <row r="12174" spans="5:8">
      <c r="E12174" s="160"/>
      <c r="F12174" s="160"/>
    </row>
    <row r="12175" spans="5:8">
      <c r="E12175" s="160"/>
      <c r="F12175" s="160"/>
    </row>
    <row r="12176" spans="5:8">
      <c r="E12176" s="160"/>
      <c r="F12176" s="160"/>
    </row>
    <row r="12177" spans="5:8">
      <c r="E12177" s="160"/>
      <c r="F12177" s="160"/>
    </row>
    <row r="12178" spans="5:8">
      <c r="E12178" s="160"/>
      <c r="F12178" s="160"/>
    </row>
    <row r="12179" spans="5:8">
      <c r="E12179" s="160"/>
      <c r="F12179" s="160"/>
    </row>
    <row r="12180" spans="5:8">
      <c r="E12180" s="160"/>
      <c r="F12180" s="160"/>
    </row>
    <row r="12181" spans="5:8">
      <c r="E12181" s="160"/>
      <c r="F12181" s="160"/>
    </row>
    <row r="12182" spans="5:8">
      <c r="E12182" s="160"/>
      <c r="F12182" s="160"/>
    </row>
    <row r="12183" spans="5:8">
      <c r="E12183" s="160"/>
      <c r="F12183" s="160"/>
    </row>
    <row r="12184" spans="5:8">
      <c r="E12184" s="160"/>
      <c r="F12184" s="160"/>
    </row>
    <row r="12185" spans="5:8">
      <c r="E12185" s="160"/>
      <c r="F12185" s="160"/>
    </row>
    <row r="12186" spans="5:8">
      <c r="E12186" s="160"/>
      <c r="F12186" s="160"/>
    </row>
    <row r="12187" spans="5:8">
      <c r="E12187" s="160"/>
      <c r="F12187" s="160"/>
    </row>
    <row r="12188" spans="5:8">
      <c r="E12188" s="160"/>
      <c r="F12188" s="160"/>
    </row>
    <row r="12189" spans="5:8">
      <c r="E12189" s="160"/>
      <c r="F12189" s="160"/>
    </row>
    <row r="12190" spans="5:8">
      <c r="E12190" s="160"/>
      <c r="G12190" s="160"/>
    </row>
    <row r="12191" spans="5:8">
      <c r="F12191" s="160"/>
    </row>
    <row r="12192" spans="5:8">
      <c r="E12192" s="160"/>
      <c r="F12192" s="160"/>
      <c r="G12192" s="160"/>
      <c r="H12192" s="160"/>
    </row>
    <row r="12193" spans="5:8">
      <c r="E12193" s="160"/>
      <c r="F12193" s="160"/>
      <c r="G12193" s="160"/>
      <c r="H12193" s="160"/>
    </row>
    <row r="12194" spans="5:8">
      <c r="E12194" s="160"/>
      <c r="F12194" s="160"/>
      <c r="G12194" s="160"/>
      <c r="H12194" s="160"/>
    </row>
    <row r="12195" spans="5:8">
      <c r="E12195" s="160"/>
      <c r="F12195" s="160"/>
      <c r="G12195" s="160"/>
      <c r="H12195" s="160"/>
    </row>
    <row r="12196" spans="5:8">
      <c r="E12196" s="160"/>
      <c r="F12196" s="160"/>
      <c r="G12196" s="160"/>
      <c r="H12196" s="160"/>
    </row>
    <row r="12197" spans="5:8">
      <c r="E12197" s="160"/>
      <c r="F12197" s="160"/>
      <c r="G12197" s="160"/>
      <c r="H12197" s="160"/>
    </row>
    <row r="12198" spans="5:8">
      <c r="E12198" s="160"/>
      <c r="F12198" s="160"/>
      <c r="G12198" s="160"/>
      <c r="H12198" s="160"/>
    </row>
    <row r="12199" spans="5:8">
      <c r="E12199" s="160"/>
      <c r="F12199" s="160"/>
      <c r="G12199" s="160"/>
      <c r="H12199" s="160"/>
    </row>
    <row r="12200" spans="5:8">
      <c r="E12200" s="160"/>
      <c r="F12200" s="160"/>
      <c r="G12200" s="160"/>
      <c r="H12200" s="160"/>
    </row>
    <row r="12201" spans="5:8">
      <c r="E12201" s="160"/>
      <c r="F12201" s="160"/>
      <c r="G12201" s="160"/>
      <c r="H12201" s="160"/>
    </row>
    <row r="12202" spans="5:8">
      <c r="E12202" s="160"/>
      <c r="F12202" s="160"/>
      <c r="G12202" s="160"/>
      <c r="H12202" s="160"/>
    </row>
    <row r="12203" spans="5:8">
      <c r="E12203" s="160"/>
      <c r="F12203" s="160"/>
      <c r="G12203" s="160"/>
      <c r="H12203" s="160"/>
    </row>
    <row r="12204" spans="5:8">
      <c r="E12204" s="160"/>
      <c r="F12204" s="160"/>
      <c r="G12204" s="160"/>
      <c r="H12204" s="160"/>
    </row>
    <row r="12205" spans="5:8">
      <c r="E12205" s="160"/>
      <c r="F12205" s="160"/>
      <c r="G12205" s="160"/>
      <c r="H12205" s="160"/>
    </row>
    <row r="12206" spans="5:8">
      <c r="E12206" s="160"/>
      <c r="F12206" s="160"/>
      <c r="G12206" s="160"/>
      <c r="H12206" s="160"/>
    </row>
    <row r="12207" spans="5:8">
      <c r="E12207" s="160"/>
      <c r="F12207" s="160"/>
      <c r="G12207" s="160"/>
      <c r="H12207" s="160"/>
    </row>
    <row r="12208" spans="5:8">
      <c r="E12208" s="160"/>
      <c r="F12208" s="160"/>
      <c r="G12208" s="160"/>
      <c r="H12208" s="160"/>
    </row>
    <row r="12209" spans="5:8">
      <c r="E12209" s="160"/>
      <c r="F12209" s="160"/>
      <c r="G12209" s="160"/>
      <c r="H12209" s="160"/>
    </row>
    <row r="12210" spans="5:8">
      <c r="E12210" s="160"/>
      <c r="F12210" s="160"/>
      <c r="G12210" s="160"/>
      <c r="H12210" s="160"/>
    </row>
    <row r="12211" spans="5:8">
      <c r="E12211" s="160"/>
      <c r="F12211" s="160"/>
      <c r="G12211" s="160"/>
      <c r="H12211" s="160"/>
    </row>
    <row r="12212" spans="5:8">
      <c r="E12212" s="160"/>
      <c r="F12212" s="160"/>
    </row>
    <row r="12213" spans="5:8">
      <c r="E12213" s="160"/>
      <c r="F12213" s="160"/>
    </row>
    <row r="12214" spans="5:8">
      <c r="E12214" s="160"/>
      <c r="F12214" s="160"/>
      <c r="G12214" s="160"/>
      <c r="H12214" s="160"/>
    </row>
    <row r="12215" spans="5:8">
      <c r="E12215" s="160"/>
      <c r="F12215" s="160"/>
      <c r="G12215" s="160"/>
      <c r="H12215" s="160"/>
    </row>
    <row r="12216" spans="5:8">
      <c r="E12216" s="160"/>
      <c r="F12216" s="160"/>
      <c r="G12216" s="160"/>
      <c r="H12216" s="160"/>
    </row>
    <row r="12217" spans="5:8">
      <c r="E12217" s="160"/>
      <c r="F12217" s="160"/>
      <c r="G12217" s="160"/>
      <c r="H12217" s="160"/>
    </row>
    <row r="12218" spans="5:8">
      <c r="E12218" s="160"/>
      <c r="F12218" s="160"/>
      <c r="G12218" s="160"/>
      <c r="H12218" s="160"/>
    </row>
    <row r="12219" spans="5:8">
      <c r="E12219" s="160"/>
      <c r="F12219" s="160"/>
      <c r="G12219" s="160"/>
      <c r="H12219" s="160"/>
    </row>
    <row r="12220" spans="5:8">
      <c r="E12220" s="160"/>
      <c r="F12220" s="160"/>
      <c r="G12220" s="160"/>
      <c r="H12220" s="160"/>
    </row>
    <row r="12221" spans="5:8">
      <c r="E12221" s="160"/>
      <c r="F12221" s="160"/>
      <c r="G12221" s="160"/>
      <c r="H12221" s="160"/>
    </row>
    <row r="12222" spans="5:8">
      <c r="E12222" s="160"/>
      <c r="F12222" s="160"/>
      <c r="G12222" s="160"/>
      <c r="H12222" s="160"/>
    </row>
    <row r="12223" spans="5:8">
      <c r="E12223" s="160"/>
      <c r="F12223" s="160"/>
      <c r="G12223" s="160"/>
      <c r="H12223" s="160"/>
    </row>
    <row r="12224" spans="5:8">
      <c r="E12224" s="160"/>
      <c r="F12224" s="160"/>
      <c r="G12224" s="160"/>
      <c r="H12224" s="160"/>
    </row>
    <row r="12225" spans="5:8">
      <c r="E12225" s="160"/>
      <c r="F12225" s="160"/>
      <c r="G12225" s="160"/>
      <c r="H12225" s="160"/>
    </row>
    <row r="12226" spans="5:8">
      <c r="E12226" s="160"/>
      <c r="F12226" s="160"/>
      <c r="G12226" s="160"/>
      <c r="H12226" s="160"/>
    </row>
    <row r="12227" spans="5:8">
      <c r="E12227" s="160"/>
      <c r="F12227" s="160"/>
      <c r="G12227" s="160"/>
      <c r="H12227" s="160"/>
    </row>
    <row r="12228" spans="5:8">
      <c r="E12228" s="160"/>
      <c r="F12228" s="160"/>
      <c r="G12228" s="160"/>
      <c r="H12228" s="160"/>
    </row>
    <row r="12229" spans="5:8">
      <c r="E12229" s="160"/>
      <c r="F12229" s="160"/>
      <c r="G12229" s="160"/>
      <c r="H12229" s="160"/>
    </row>
    <row r="12230" spans="5:8">
      <c r="E12230" s="160"/>
      <c r="F12230" s="160"/>
      <c r="G12230" s="160"/>
      <c r="H12230" s="160"/>
    </row>
    <row r="12231" spans="5:8">
      <c r="E12231" s="160"/>
      <c r="F12231" s="160"/>
      <c r="G12231" s="160"/>
      <c r="H12231" s="160"/>
    </row>
    <row r="12232" spans="5:8">
      <c r="E12232" s="160"/>
      <c r="G12232" s="160"/>
    </row>
    <row r="12233" spans="5:8">
      <c r="F12233" s="160"/>
    </row>
    <row r="12234" spans="5:8">
      <c r="E12234" s="160"/>
      <c r="F12234" s="160"/>
    </row>
    <row r="12235" spans="5:8">
      <c r="E12235" s="160"/>
      <c r="F12235" s="160"/>
    </row>
    <row r="12236" spans="5:8">
      <c r="E12236" s="160"/>
      <c r="F12236" s="160"/>
    </row>
    <row r="12237" spans="5:8">
      <c r="E12237" s="160"/>
      <c r="F12237" s="160"/>
    </row>
    <row r="12238" spans="5:8">
      <c r="E12238" s="160"/>
      <c r="F12238" s="160"/>
      <c r="G12238" s="160"/>
      <c r="H12238" s="160"/>
    </row>
    <row r="12239" spans="5:8">
      <c r="E12239" s="160"/>
      <c r="F12239" s="160"/>
    </row>
    <row r="12240" spans="5:8">
      <c r="E12240" s="160"/>
      <c r="F12240" s="160"/>
      <c r="G12240" s="160"/>
      <c r="H12240" s="160"/>
    </row>
    <row r="12241" spans="5:8">
      <c r="E12241" s="160"/>
      <c r="F12241" s="160"/>
    </row>
    <row r="12242" spans="5:8">
      <c r="E12242" s="160"/>
      <c r="F12242" s="160"/>
    </row>
    <row r="12243" spans="5:8">
      <c r="E12243" s="160"/>
      <c r="F12243" s="160"/>
    </row>
    <row r="12244" spans="5:8">
      <c r="E12244" s="160"/>
      <c r="F12244" s="160"/>
    </row>
    <row r="12245" spans="5:8">
      <c r="E12245" s="160"/>
      <c r="F12245" s="160"/>
    </row>
    <row r="12246" spans="5:8">
      <c r="E12246" s="160"/>
      <c r="F12246" s="160"/>
      <c r="G12246" s="160"/>
      <c r="H12246" s="160"/>
    </row>
    <row r="12247" spans="5:8">
      <c r="E12247" s="160"/>
      <c r="F12247" s="160"/>
      <c r="G12247" s="160"/>
      <c r="H12247" s="160"/>
    </row>
    <row r="12248" spans="5:8">
      <c r="E12248" s="160"/>
      <c r="F12248" s="160"/>
      <c r="G12248" s="160"/>
      <c r="H12248" s="160"/>
    </row>
    <row r="12249" spans="5:8">
      <c r="E12249" s="160"/>
      <c r="F12249" s="160"/>
      <c r="G12249" s="160"/>
      <c r="H12249" s="160"/>
    </row>
    <row r="12250" spans="5:8">
      <c r="E12250" s="160"/>
      <c r="F12250" s="160"/>
      <c r="G12250" s="160"/>
      <c r="H12250" s="160"/>
    </row>
    <row r="12251" spans="5:8">
      <c r="E12251" s="160"/>
      <c r="F12251" s="160"/>
      <c r="G12251" s="160"/>
      <c r="H12251" s="160"/>
    </row>
    <row r="12252" spans="5:8">
      <c r="E12252" s="160"/>
      <c r="F12252" s="160"/>
      <c r="G12252" s="160"/>
      <c r="H12252" s="160"/>
    </row>
    <row r="12253" spans="5:8">
      <c r="E12253" s="160"/>
      <c r="F12253" s="160"/>
      <c r="G12253" s="160"/>
      <c r="H12253" s="160"/>
    </row>
    <row r="12254" spans="5:8">
      <c r="E12254" s="160"/>
      <c r="F12254" s="160"/>
      <c r="G12254" s="160"/>
      <c r="H12254" s="160"/>
    </row>
    <row r="12255" spans="5:8">
      <c r="E12255" s="160"/>
      <c r="F12255" s="160"/>
      <c r="G12255" s="160"/>
      <c r="H12255" s="160"/>
    </row>
    <row r="12256" spans="5:8">
      <c r="E12256" s="160"/>
      <c r="F12256" s="160"/>
      <c r="G12256" s="160"/>
      <c r="H12256" s="160"/>
    </row>
    <row r="12257" spans="5:8">
      <c r="E12257" s="160"/>
      <c r="F12257" s="160"/>
      <c r="G12257" s="160"/>
      <c r="H12257" s="160"/>
    </row>
    <row r="12258" spans="5:8">
      <c r="E12258" s="160"/>
      <c r="F12258" s="160"/>
      <c r="G12258" s="160"/>
      <c r="H12258" s="160"/>
    </row>
    <row r="12259" spans="5:8">
      <c r="E12259" s="160"/>
      <c r="F12259" s="160"/>
      <c r="G12259" s="160"/>
      <c r="H12259" s="160"/>
    </row>
    <row r="12260" spans="5:8">
      <c r="E12260" s="160"/>
      <c r="F12260" s="160"/>
      <c r="G12260" s="160"/>
      <c r="H12260" s="160"/>
    </row>
    <row r="12261" spans="5:8">
      <c r="E12261" s="160"/>
      <c r="F12261" s="160"/>
      <c r="G12261" s="160"/>
      <c r="H12261" s="160"/>
    </row>
    <row r="12262" spans="5:8">
      <c r="E12262" s="160"/>
      <c r="F12262" s="160"/>
      <c r="G12262" s="160"/>
      <c r="H12262" s="160"/>
    </row>
    <row r="12263" spans="5:8">
      <c r="E12263" s="160"/>
      <c r="F12263" s="160"/>
      <c r="G12263" s="160"/>
      <c r="H12263" s="160"/>
    </row>
    <row r="12264" spans="5:8">
      <c r="E12264" s="160"/>
      <c r="F12264" s="160"/>
      <c r="G12264" s="160"/>
      <c r="H12264" s="160"/>
    </row>
    <row r="12265" spans="5:8">
      <c r="E12265" s="160"/>
      <c r="F12265" s="160"/>
      <c r="G12265" s="160"/>
      <c r="H12265" s="160"/>
    </row>
    <row r="12266" spans="5:8">
      <c r="E12266" s="160"/>
      <c r="F12266" s="160"/>
      <c r="G12266" s="160"/>
      <c r="H12266" s="160"/>
    </row>
    <row r="12267" spans="5:8">
      <c r="E12267" s="160"/>
      <c r="F12267" s="160"/>
      <c r="G12267" s="160"/>
      <c r="H12267" s="160"/>
    </row>
    <row r="12268" spans="5:8">
      <c r="E12268" s="160"/>
      <c r="F12268" s="160"/>
      <c r="G12268" s="160"/>
      <c r="H12268" s="160"/>
    </row>
    <row r="12269" spans="5:8">
      <c r="E12269" s="160"/>
      <c r="F12269" s="160"/>
      <c r="G12269" s="160"/>
      <c r="H12269" s="160"/>
    </row>
    <row r="12270" spans="5:8">
      <c r="E12270" s="160"/>
      <c r="F12270" s="160"/>
      <c r="G12270" s="160"/>
      <c r="H12270" s="160"/>
    </row>
    <row r="12271" spans="5:8">
      <c r="E12271" s="160"/>
      <c r="F12271" s="160"/>
      <c r="G12271" s="160"/>
      <c r="H12271" s="160"/>
    </row>
    <row r="12272" spans="5:8">
      <c r="E12272" s="160"/>
      <c r="F12272" s="160"/>
      <c r="G12272" s="160"/>
      <c r="H12272" s="160"/>
    </row>
    <row r="12273" spans="5:8">
      <c r="E12273" s="160"/>
      <c r="F12273" s="160"/>
      <c r="G12273" s="160"/>
      <c r="H12273" s="160"/>
    </row>
    <row r="12274" spans="5:8">
      <c r="E12274" s="160"/>
      <c r="F12274" s="160"/>
      <c r="G12274" s="160"/>
      <c r="H12274" s="160"/>
    </row>
    <row r="12275" spans="5:8">
      <c r="E12275" s="160"/>
      <c r="F12275" s="160"/>
      <c r="G12275" s="160"/>
      <c r="H12275" s="160"/>
    </row>
    <row r="12276" spans="5:8">
      <c r="E12276" s="160"/>
      <c r="F12276" s="160"/>
      <c r="G12276" s="160"/>
      <c r="H12276" s="160"/>
    </row>
    <row r="12277" spans="5:8">
      <c r="E12277" s="160"/>
      <c r="F12277" s="160"/>
      <c r="G12277" s="160"/>
      <c r="H12277" s="160"/>
    </row>
    <row r="12278" spans="5:8">
      <c r="E12278" s="160"/>
      <c r="F12278" s="160"/>
      <c r="G12278" s="160"/>
      <c r="H12278" s="160"/>
    </row>
    <row r="12279" spans="5:8">
      <c r="E12279" s="160"/>
      <c r="F12279" s="160"/>
      <c r="G12279" s="160"/>
      <c r="H12279" s="160"/>
    </row>
    <row r="12280" spans="5:8">
      <c r="E12280" s="160"/>
      <c r="F12280" s="160"/>
      <c r="G12280" s="160"/>
      <c r="H12280" s="160"/>
    </row>
    <row r="12281" spans="5:8">
      <c r="E12281" s="160"/>
      <c r="F12281" s="160"/>
      <c r="G12281" s="160"/>
      <c r="H12281" s="160"/>
    </row>
    <row r="12282" spans="5:8">
      <c r="E12282" s="160"/>
      <c r="F12282" s="160"/>
      <c r="G12282" s="160"/>
      <c r="H12282" s="160"/>
    </row>
    <row r="12283" spans="5:8">
      <c r="E12283" s="160"/>
      <c r="F12283" s="160"/>
      <c r="G12283" s="160"/>
      <c r="H12283" s="160"/>
    </row>
    <row r="12284" spans="5:8">
      <c r="E12284" s="160"/>
      <c r="F12284" s="160"/>
      <c r="G12284" s="160"/>
      <c r="H12284" s="160"/>
    </row>
    <row r="12285" spans="5:8">
      <c r="E12285" s="160"/>
      <c r="F12285" s="160"/>
      <c r="G12285" s="160"/>
      <c r="H12285" s="160"/>
    </row>
    <row r="12286" spans="5:8">
      <c r="E12286" s="160"/>
      <c r="F12286" s="160"/>
      <c r="G12286" s="160"/>
      <c r="H12286" s="160"/>
    </row>
    <row r="12287" spans="5:8">
      <c r="E12287" s="160"/>
      <c r="F12287" s="160"/>
      <c r="G12287" s="160"/>
      <c r="H12287" s="160"/>
    </row>
    <row r="12288" spans="5:8">
      <c r="E12288" s="160"/>
      <c r="F12288" s="160"/>
      <c r="G12288" s="160"/>
      <c r="H12288" s="160"/>
    </row>
    <row r="12289" spans="5:8">
      <c r="E12289" s="160"/>
      <c r="F12289" s="160"/>
      <c r="G12289" s="160"/>
      <c r="H12289" s="160"/>
    </row>
    <row r="12290" spans="5:8">
      <c r="E12290" s="160"/>
      <c r="F12290" s="160"/>
      <c r="G12290" s="160"/>
      <c r="H12290" s="160"/>
    </row>
    <row r="12291" spans="5:8">
      <c r="E12291" s="160"/>
      <c r="F12291" s="160"/>
      <c r="G12291" s="160"/>
      <c r="H12291" s="160"/>
    </row>
    <row r="12292" spans="5:8">
      <c r="E12292" s="160"/>
      <c r="F12292" s="160"/>
      <c r="G12292" s="160"/>
      <c r="H12292" s="160"/>
    </row>
    <row r="12293" spans="5:8">
      <c r="E12293" s="160"/>
      <c r="F12293" s="160"/>
      <c r="G12293" s="160"/>
      <c r="H12293" s="160"/>
    </row>
    <row r="12294" spans="5:8">
      <c r="E12294" s="160"/>
      <c r="F12294" s="160"/>
      <c r="G12294" s="160"/>
      <c r="H12294" s="160"/>
    </row>
    <row r="12295" spans="5:8">
      <c r="E12295" s="160"/>
      <c r="F12295" s="160"/>
      <c r="G12295" s="160"/>
      <c r="H12295" s="160"/>
    </row>
    <row r="12296" spans="5:8">
      <c r="E12296" s="160"/>
      <c r="F12296" s="160"/>
      <c r="G12296" s="160"/>
      <c r="H12296" s="160"/>
    </row>
    <row r="12297" spans="5:8">
      <c r="E12297" s="160"/>
      <c r="F12297" s="160"/>
      <c r="G12297" s="160"/>
      <c r="H12297" s="160"/>
    </row>
    <row r="12298" spans="5:8">
      <c r="E12298" s="160"/>
      <c r="F12298" s="160"/>
      <c r="G12298" s="160"/>
      <c r="H12298" s="160"/>
    </row>
    <row r="12299" spans="5:8">
      <c r="E12299" s="160"/>
      <c r="F12299" s="160"/>
      <c r="G12299" s="160"/>
      <c r="H12299" s="160"/>
    </row>
    <row r="12300" spans="5:8">
      <c r="E12300" s="160"/>
      <c r="F12300" s="160"/>
      <c r="G12300" s="160"/>
      <c r="H12300" s="160"/>
    </row>
    <row r="12301" spans="5:8">
      <c r="E12301" s="160"/>
      <c r="F12301" s="160"/>
      <c r="G12301" s="160"/>
      <c r="H12301" s="160"/>
    </row>
    <row r="12302" spans="5:8">
      <c r="E12302" s="160"/>
      <c r="F12302" s="160"/>
      <c r="G12302" s="160"/>
      <c r="H12302" s="160"/>
    </row>
    <row r="12303" spans="5:8">
      <c r="E12303" s="160"/>
      <c r="F12303" s="160"/>
      <c r="G12303" s="160"/>
      <c r="H12303" s="160"/>
    </row>
    <row r="12304" spans="5:8">
      <c r="E12304" s="160"/>
      <c r="F12304" s="160"/>
      <c r="G12304" s="160"/>
      <c r="H12304" s="160"/>
    </row>
    <row r="12305" spans="5:8">
      <c r="E12305" s="160"/>
      <c r="F12305" s="160"/>
      <c r="G12305" s="160"/>
      <c r="H12305" s="160"/>
    </row>
    <row r="12306" spans="5:8">
      <c r="E12306" s="160"/>
      <c r="F12306" s="160"/>
      <c r="G12306" s="160"/>
      <c r="H12306" s="160"/>
    </row>
    <row r="12307" spans="5:8">
      <c r="E12307" s="160"/>
      <c r="F12307" s="160"/>
      <c r="G12307" s="160"/>
      <c r="H12307" s="160"/>
    </row>
    <row r="12308" spans="5:8">
      <c r="E12308" s="160"/>
      <c r="F12308" s="160"/>
      <c r="G12308" s="160"/>
      <c r="H12308" s="160"/>
    </row>
    <row r="12309" spans="5:8">
      <c r="E12309" s="160"/>
      <c r="F12309" s="160"/>
      <c r="G12309" s="160"/>
      <c r="H12309" s="160"/>
    </row>
    <row r="12310" spans="5:8">
      <c r="E12310" s="160"/>
      <c r="F12310" s="160"/>
      <c r="G12310" s="160"/>
      <c r="H12310" s="160"/>
    </row>
    <row r="12311" spans="5:8">
      <c r="E12311" s="160"/>
      <c r="F12311" s="160"/>
      <c r="G12311" s="160"/>
      <c r="H12311" s="160"/>
    </row>
    <row r="12312" spans="5:8">
      <c r="E12312" s="160"/>
      <c r="F12312" s="160"/>
      <c r="G12312" s="160"/>
      <c r="H12312" s="160"/>
    </row>
    <row r="12313" spans="5:8">
      <c r="E12313" s="160"/>
      <c r="F12313" s="160"/>
      <c r="G12313" s="160"/>
      <c r="H12313" s="160"/>
    </row>
    <row r="12314" spans="5:8">
      <c r="E12314" s="160"/>
      <c r="F12314" s="160"/>
      <c r="G12314" s="160"/>
      <c r="H12314" s="160"/>
    </row>
    <row r="12315" spans="5:8">
      <c r="E12315" s="160"/>
      <c r="F12315" s="160"/>
      <c r="G12315" s="160"/>
      <c r="H12315" s="160"/>
    </row>
    <row r="12316" spans="5:8">
      <c r="E12316" s="160"/>
      <c r="F12316" s="160"/>
      <c r="G12316" s="160"/>
      <c r="H12316" s="160"/>
    </row>
    <row r="12317" spans="5:8">
      <c r="E12317" s="160"/>
      <c r="F12317" s="160"/>
      <c r="G12317" s="160"/>
      <c r="H12317" s="160"/>
    </row>
    <row r="12318" spans="5:8">
      <c r="E12318" s="160"/>
      <c r="F12318" s="160"/>
      <c r="G12318" s="160"/>
      <c r="H12318" s="160"/>
    </row>
    <row r="12319" spans="5:8">
      <c r="E12319" s="160"/>
      <c r="F12319" s="160"/>
      <c r="G12319" s="160"/>
      <c r="H12319" s="160"/>
    </row>
    <row r="12320" spans="5:8">
      <c r="E12320" s="160"/>
      <c r="F12320" s="160"/>
      <c r="G12320" s="160"/>
      <c r="H12320" s="160"/>
    </row>
    <row r="12321" spans="5:8">
      <c r="E12321" s="160"/>
      <c r="F12321" s="160"/>
      <c r="G12321" s="160"/>
      <c r="H12321" s="160"/>
    </row>
    <row r="12322" spans="5:8">
      <c r="E12322" s="160"/>
      <c r="F12322" s="160"/>
      <c r="G12322" s="160"/>
      <c r="H12322" s="160"/>
    </row>
    <row r="12323" spans="5:8">
      <c r="E12323" s="160"/>
      <c r="F12323" s="160"/>
      <c r="G12323" s="160"/>
      <c r="H12323" s="160"/>
    </row>
    <row r="12324" spans="5:8">
      <c r="E12324" s="160"/>
      <c r="F12324" s="160"/>
      <c r="G12324" s="160"/>
      <c r="H12324" s="160"/>
    </row>
    <row r="12325" spans="5:8">
      <c r="E12325" s="160"/>
      <c r="F12325" s="160"/>
      <c r="G12325" s="160"/>
      <c r="H12325" s="160"/>
    </row>
    <row r="12326" spans="5:8">
      <c r="E12326" s="160"/>
      <c r="F12326" s="160"/>
      <c r="G12326" s="160"/>
      <c r="H12326" s="160"/>
    </row>
    <row r="12327" spans="5:8">
      <c r="E12327" s="160"/>
      <c r="F12327" s="160"/>
      <c r="G12327" s="160"/>
      <c r="H12327" s="160"/>
    </row>
    <row r="12328" spans="5:8">
      <c r="E12328" s="160"/>
      <c r="F12328" s="160"/>
      <c r="G12328" s="160"/>
      <c r="H12328" s="160"/>
    </row>
    <row r="12329" spans="5:8">
      <c r="E12329" s="160"/>
      <c r="F12329" s="160"/>
      <c r="G12329" s="160"/>
      <c r="H12329" s="160"/>
    </row>
    <row r="12330" spans="5:8">
      <c r="E12330" s="160"/>
      <c r="F12330" s="160"/>
      <c r="G12330" s="160"/>
      <c r="H12330" s="160"/>
    </row>
    <row r="12331" spans="5:8">
      <c r="E12331" s="160"/>
      <c r="F12331" s="160"/>
      <c r="G12331" s="160"/>
      <c r="H12331" s="160"/>
    </row>
    <row r="12332" spans="5:8">
      <c r="E12332" s="160"/>
      <c r="F12332" s="160"/>
      <c r="G12332" s="160"/>
      <c r="H12332" s="160"/>
    </row>
    <row r="12333" spans="5:8">
      <c r="E12333" s="160"/>
      <c r="F12333" s="160"/>
      <c r="G12333" s="160"/>
      <c r="H12333" s="160"/>
    </row>
    <row r="12334" spans="5:8">
      <c r="E12334" s="160"/>
      <c r="F12334" s="160"/>
      <c r="G12334" s="160"/>
      <c r="H12334" s="160"/>
    </row>
    <row r="12335" spans="5:8">
      <c r="E12335" s="160"/>
      <c r="F12335" s="160"/>
      <c r="G12335" s="160"/>
      <c r="H12335" s="160"/>
    </row>
    <row r="12336" spans="5:8">
      <c r="E12336" s="160"/>
      <c r="F12336" s="160"/>
      <c r="G12336" s="160"/>
      <c r="H12336" s="160"/>
    </row>
    <row r="12337" spans="5:8">
      <c r="E12337" s="160"/>
      <c r="F12337" s="160"/>
      <c r="G12337" s="160"/>
      <c r="H12337" s="160"/>
    </row>
    <row r="12338" spans="5:8">
      <c r="E12338" s="160"/>
      <c r="F12338" s="160"/>
      <c r="G12338" s="160"/>
      <c r="H12338" s="160"/>
    </row>
    <row r="12339" spans="5:8">
      <c r="E12339" s="160"/>
      <c r="F12339" s="160"/>
      <c r="G12339" s="160"/>
      <c r="H12339" s="160"/>
    </row>
    <row r="12340" spans="5:8">
      <c r="E12340" s="160"/>
      <c r="F12340" s="160"/>
      <c r="G12340" s="160"/>
      <c r="H12340" s="160"/>
    </row>
    <row r="12341" spans="5:8">
      <c r="E12341" s="160"/>
      <c r="F12341" s="160"/>
      <c r="G12341" s="160"/>
      <c r="H12341" s="160"/>
    </row>
    <row r="12342" spans="5:8">
      <c r="E12342" s="160"/>
      <c r="F12342" s="160"/>
      <c r="G12342" s="160"/>
      <c r="H12342" s="160"/>
    </row>
    <row r="12343" spans="5:8">
      <c r="E12343" s="160"/>
      <c r="F12343" s="160"/>
      <c r="G12343" s="160"/>
      <c r="H12343" s="160"/>
    </row>
    <row r="12344" spans="5:8">
      <c r="E12344" s="160"/>
      <c r="F12344" s="160"/>
      <c r="G12344" s="160"/>
      <c r="H12344" s="160"/>
    </row>
    <row r="12345" spans="5:8">
      <c r="E12345" s="160"/>
      <c r="F12345" s="160"/>
    </row>
    <row r="12346" spans="5:8">
      <c r="E12346" s="160"/>
      <c r="F12346" s="160"/>
      <c r="G12346" s="160"/>
      <c r="H12346" s="160"/>
    </row>
    <row r="12347" spans="5:8">
      <c r="E12347" s="160"/>
      <c r="F12347" s="160"/>
    </row>
    <row r="12348" spans="5:8">
      <c r="E12348" s="160"/>
      <c r="F12348" s="160"/>
    </row>
    <row r="12349" spans="5:8">
      <c r="E12349" s="160"/>
      <c r="F12349" s="160"/>
      <c r="G12349" s="160"/>
      <c r="H12349" s="160"/>
    </row>
    <row r="12350" spans="5:8">
      <c r="E12350" s="160"/>
      <c r="F12350" s="160"/>
    </row>
    <row r="12351" spans="5:8">
      <c r="E12351" s="160"/>
      <c r="F12351" s="160"/>
      <c r="G12351" s="160"/>
      <c r="H12351" s="160"/>
    </row>
    <row r="12352" spans="5:8">
      <c r="E12352" s="160"/>
      <c r="F12352" s="160"/>
    </row>
    <row r="12353" spans="5:8">
      <c r="E12353" s="160"/>
      <c r="F12353" s="160"/>
      <c r="G12353" s="160"/>
      <c r="H12353" s="160"/>
    </row>
    <row r="12354" spans="5:8">
      <c r="E12354" s="160"/>
      <c r="F12354" s="160"/>
    </row>
    <row r="12355" spans="5:8">
      <c r="E12355" s="160"/>
      <c r="F12355" s="160"/>
    </row>
    <row r="12356" spans="5:8">
      <c r="E12356" s="160"/>
      <c r="F12356" s="160"/>
    </row>
    <row r="12357" spans="5:8">
      <c r="E12357" s="160"/>
      <c r="F12357" s="160"/>
    </row>
    <row r="12358" spans="5:8">
      <c r="E12358" s="160"/>
      <c r="F12358" s="160"/>
      <c r="G12358" s="160"/>
      <c r="H12358" s="160"/>
    </row>
    <row r="12359" spans="5:8">
      <c r="E12359" s="160"/>
      <c r="F12359" s="160"/>
    </row>
    <row r="12360" spans="5:8">
      <c r="E12360" s="160"/>
      <c r="F12360" s="160"/>
      <c r="G12360" s="160"/>
      <c r="H12360" s="160"/>
    </row>
    <row r="12361" spans="5:8">
      <c r="E12361" s="160"/>
      <c r="F12361" s="160"/>
    </row>
    <row r="12362" spans="5:8">
      <c r="E12362" s="160"/>
      <c r="F12362" s="160"/>
    </row>
    <row r="12363" spans="5:8">
      <c r="E12363" s="160"/>
      <c r="F12363" s="160"/>
    </row>
    <row r="12364" spans="5:8">
      <c r="E12364" s="160"/>
      <c r="F12364" s="160"/>
    </row>
    <row r="12365" spans="5:8">
      <c r="E12365" s="160"/>
      <c r="F12365" s="160"/>
    </row>
    <row r="12366" spans="5:8">
      <c r="E12366" s="160"/>
      <c r="F12366" s="160"/>
    </row>
    <row r="12367" spans="5:8">
      <c r="E12367" s="160"/>
      <c r="F12367" s="160"/>
      <c r="G12367" s="160"/>
      <c r="H12367" s="160"/>
    </row>
    <row r="12368" spans="5:8">
      <c r="E12368" s="160"/>
      <c r="F12368" s="160"/>
      <c r="G12368" s="160"/>
      <c r="H12368" s="160"/>
    </row>
    <row r="12369" spans="5:8">
      <c r="E12369" s="160"/>
      <c r="F12369" s="160"/>
      <c r="G12369" s="160"/>
      <c r="H12369" s="160"/>
    </row>
    <row r="12370" spans="5:8">
      <c r="E12370" s="160"/>
      <c r="F12370" s="160"/>
    </row>
    <row r="12371" spans="5:8">
      <c r="E12371" s="160"/>
      <c r="F12371" s="160"/>
    </row>
    <row r="12372" spans="5:8">
      <c r="E12372" s="160"/>
      <c r="F12372" s="160"/>
    </row>
    <row r="12373" spans="5:8">
      <c r="E12373" s="160"/>
      <c r="F12373" s="160"/>
      <c r="G12373" s="160"/>
      <c r="H12373" s="160"/>
    </row>
    <row r="12374" spans="5:8">
      <c r="E12374" s="160"/>
      <c r="F12374" s="160"/>
    </row>
    <row r="12375" spans="5:8">
      <c r="E12375" s="160"/>
      <c r="F12375" s="160"/>
    </row>
    <row r="12376" spans="5:8">
      <c r="E12376" s="160"/>
      <c r="F12376" s="160"/>
      <c r="G12376" s="160"/>
      <c r="H12376" s="160"/>
    </row>
    <row r="12377" spans="5:8">
      <c r="E12377" s="160"/>
      <c r="F12377" s="160"/>
    </row>
    <row r="12378" spans="5:8">
      <c r="E12378" s="160"/>
      <c r="F12378" s="160"/>
      <c r="G12378" s="160"/>
      <c r="H12378" s="160"/>
    </row>
    <row r="12379" spans="5:8">
      <c r="E12379" s="160"/>
      <c r="F12379" s="160"/>
    </row>
    <row r="12380" spans="5:8">
      <c r="E12380" s="160"/>
      <c r="F12380" s="160"/>
    </row>
    <row r="12381" spans="5:8">
      <c r="E12381" s="160"/>
      <c r="F12381" s="160"/>
    </row>
    <row r="12382" spans="5:8">
      <c r="E12382" s="160"/>
      <c r="F12382" s="160"/>
      <c r="G12382" s="160"/>
      <c r="H12382" s="160"/>
    </row>
    <row r="12383" spans="5:8">
      <c r="E12383" s="160"/>
      <c r="F12383" s="160"/>
    </row>
    <row r="12384" spans="5:8">
      <c r="E12384" s="160"/>
      <c r="F12384" s="160"/>
    </row>
    <row r="12385" spans="5:8">
      <c r="E12385" s="160"/>
      <c r="F12385" s="160"/>
      <c r="G12385" s="160"/>
      <c r="H12385" s="160"/>
    </row>
    <row r="12386" spans="5:8">
      <c r="E12386" s="160"/>
      <c r="F12386" s="160"/>
    </row>
    <row r="12387" spans="5:8">
      <c r="E12387" s="160"/>
      <c r="F12387" s="160"/>
      <c r="G12387" s="160"/>
      <c r="H12387" s="160"/>
    </row>
    <row r="12388" spans="5:8">
      <c r="E12388" s="160"/>
      <c r="F12388" s="160"/>
    </row>
    <row r="12389" spans="5:8">
      <c r="E12389" s="160"/>
      <c r="F12389" s="160"/>
      <c r="G12389" s="160"/>
      <c r="H12389" s="160"/>
    </row>
    <row r="12390" spans="5:8">
      <c r="E12390" s="160"/>
      <c r="F12390" s="160"/>
      <c r="G12390" s="160"/>
      <c r="H12390" s="160"/>
    </row>
    <row r="12391" spans="5:8">
      <c r="E12391" s="160"/>
      <c r="F12391" s="160"/>
      <c r="G12391" s="160"/>
      <c r="H12391" s="160"/>
    </row>
    <row r="12392" spans="5:8">
      <c r="E12392" s="160"/>
      <c r="F12392" s="160"/>
      <c r="G12392" s="160"/>
      <c r="H12392" s="160"/>
    </row>
    <row r="12393" spans="5:8">
      <c r="E12393" s="160"/>
      <c r="F12393" s="160"/>
      <c r="G12393" s="160"/>
      <c r="H12393" s="160"/>
    </row>
    <row r="12394" spans="5:8">
      <c r="E12394" s="160"/>
      <c r="F12394" s="160"/>
      <c r="G12394" s="160"/>
      <c r="H12394" s="160"/>
    </row>
    <row r="12395" spans="5:8">
      <c r="E12395" s="160"/>
      <c r="F12395" s="160"/>
      <c r="G12395" s="160"/>
      <c r="H12395" s="160"/>
    </row>
    <row r="12396" spans="5:8">
      <c r="E12396" s="160"/>
      <c r="F12396" s="160"/>
      <c r="G12396" s="160"/>
      <c r="H12396" s="160"/>
    </row>
    <row r="12397" spans="5:8">
      <c r="E12397" s="160"/>
      <c r="F12397" s="160"/>
      <c r="G12397" s="160"/>
      <c r="H12397" s="160"/>
    </row>
    <row r="12398" spans="5:8">
      <c r="E12398" s="160"/>
      <c r="F12398" s="160"/>
      <c r="G12398" s="160"/>
      <c r="H12398" s="160"/>
    </row>
    <row r="12399" spans="5:8">
      <c r="E12399" s="160"/>
      <c r="F12399" s="160"/>
      <c r="G12399" s="160"/>
      <c r="H12399" s="160"/>
    </row>
    <row r="12400" spans="5:8">
      <c r="E12400" s="160"/>
      <c r="F12400" s="160"/>
      <c r="G12400" s="160"/>
      <c r="H12400" s="160"/>
    </row>
    <row r="12401" spans="5:8">
      <c r="E12401" s="160"/>
      <c r="F12401" s="160"/>
      <c r="G12401" s="160"/>
      <c r="H12401" s="160"/>
    </row>
    <row r="12402" spans="5:8">
      <c r="E12402" s="160"/>
      <c r="F12402" s="160"/>
      <c r="G12402" s="160"/>
      <c r="H12402" s="160"/>
    </row>
    <row r="12403" spans="5:8">
      <c r="E12403" s="160"/>
      <c r="F12403" s="160"/>
      <c r="G12403" s="160"/>
      <c r="H12403" s="160"/>
    </row>
    <row r="12404" spans="5:8">
      <c r="E12404" s="160"/>
      <c r="F12404" s="160"/>
      <c r="G12404" s="160"/>
      <c r="H12404" s="160"/>
    </row>
    <row r="12405" spans="5:8">
      <c r="E12405" s="160"/>
      <c r="F12405" s="160"/>
      <c r="G12405" s="160"/>
      <c r="H12405" s="160"/>
    </row>
    <row r="12406" spans="5:8">
      <c r="E12406" s="160"/>
      <c r="F12406" s="160"/>
      <c r="G12406" s="160"/>
      <c r="H12406" s="160"/>
    </row>
    <row r="12407" spans="5:8">
      <c r="E12407" s="160"/>
      <c r="F12407" s="160"/>
    </row>
    <row r="12408" spans="5:8">
      <c r="E12408" s="160"/>
      <c r="F12408" s="160"/>
    </row>
    <row r="12409" spans="5:8">
      <c r="E12409" s="160"/>
      <c r="F12409" s="160"/>
      <c r="G12409" s="160"/>
      <c r="H12409" s="160"/>
    </row>
    <row r="12410" spans="5:8">
      <c r="E12410" s="160"/>
      <c r="F12410" s="160"/>
    </row>
    <row r="12411" spans="5:8">
      <c r="E12411" s="160"/>
      <c r="F12411" s="160"/>
    </row>
    <row r="12412" spans="5:8">
      <c r="E12412" s="160"/>
      <c r="F12412" s="160"/>
      <c r="G12412" s="160"/>
      <c r="H12412" s="160"/>
    </row>
    <row r="12413" spans="5:8">
      <c r="E12413" s="160"/>
      <c r="F12413" s="160"/>
    </row>
    <row r="12414" spans="5:8">
      <c r="E12414" s="160"/>
      <c r="F12414" s="160"/>
      <c r="G12414" s="160"/>
      <c r="H12414" s="160"/>
    </row>
    <row r="12415" spans="5:8">
      <c r="E12415" s="160"/>
      <c r="F12415" s="160"/>
    </row>
    <row r="12416" spans="5:8">
      <c r="E12416" s="160"/>
      <c r="F12416" s="160"/>
    </row>
    <row r="12417" spans="5:8">
      <c r="E12417" s="160"/>
      <c r="F12417" s="160"/>
    </row>
    <row r="12418" spans="5:8">
      <c r="E12418" s="160"/>
      <c r="F12418" s="160"/>
      <c r="G12418" s="160"/>
      <c r="H12418" s="160"/>
    </row>
    <row r="12419" spans="5:8">
      <c r="E12419" s="160"/>
      <c r="F12419" s="160"/>
      <c r="G12419" s="160"/>
      <c r="H12419" s="160"/>
    </row>
    <row r="12420" spans="5:8">
      <c r="E12420" s="160"/>
      <c r="F12420" s="160"/>
      <c r="G12420" s="160"/>
      <c r="H12420" s="160"/>
    </row>
    <row r="12421" spans="5:8">
      <c r="E12421" s="160"/>
      <c r="F12421" s="160"/>
      <c r="G12421" s="160"/>
      <c r="H12421" s="160"/>
    </row>
    <row r="12422" spans="5:8">
      <c r="E12422" s="160"/>
      <c r="F12422" s="160"/>
      <c r="G12422" s="160"/>
      <c r="H12422" s="160"/>
    </row>
    <row r="12423" spans="5:8">
      <c r="E12423" s="160"/>
      <c r="F12423" s="160"/>
      <c r="G12423" s="160"/>
      <c r="H12423" s="160"/>
    </row>
    <row r="12424" spans="5:8">
      <c r="E12424" s="160"/>
      <c r="F12424" s="160"/>
      <c r="G12424" s="160"/>
      <c r="H12424" s="160"/>
    </row>
    <row r="12425" spans="5:8">
      <c r="E12425" s="160"/>
      <c r="F12425" s="160"/>
      <c r="G12425" s="160"/>
      <c r="H12425" s="160"/>
    </row>
    <row r="12426" spans="5:8">
      <c r="E12426" s="160"/>
      <c r="F12426" s="160"/>
      <c r="G12426" s="160"/>
      <c r="H12426" s="160"/>
    </row>
    <row r="12427" spans="5:8">
      <c r="E12427" s="160"/>
      <c r="F12427" s="160"/>
      <c r="G12427" s="160"/>
      <c r="H12427" s="160"/>
    </row>
    <row r="12428" spans="5:8">
      <c r="E12428" s="160"/>
      <c r="F12428" s="160"/>
      <c r="G12428" s="160"/>
      <c r="H12428" s="160"/>
    </row>
    <row r="12429" spans="5:8">
      <c r="E12429" s="160"/>
      <c r="F12429" s="160"/>
      <c r="G12429" s="160"/>
      <c r="H12429" s="160"/>
    </row>
    <row r="12430" spans="5:8">
      <c r="E12430" s="160"/>
      <c r="F12430" s="160"/>
      <c r="G12430" s="160"/>
      <c r="H12430" s="160"/>
    </row>
    <row r="12431" spans="5:8">
      <c r="E12431" s="160"/>
      <c r="F12431" s="160"/>
      <c r="G12431" s="160"/>
      <c r="H12431" s="160"/>
    </row>
    <row r="12432" spans="5:8">
      <c r="E12432" s="160"/>
      <c r="F12432" s="160"/>
      <c r="G12432" s="160"/>
      <c r="H12432" s="160"/>
    </row>
    <row r="12433" spans="5:8">
      <c r="E12433" s="160"/>
      <c r="F12433" s="160"/>
      <c r="G12433" s="160"/>
      <c r="H12433" s="160"/>
    </row>
    <row r="12434" spans="5:8">
      <c r="E12434" s="160"/>
      <c r="F12434" s="160"/>
      <c r="G12434" s="160"/>
      <c r="H12434" s="160"/>
    </row>
    <row r="12435" spans="5:8">
      <c r="E12435" s="160"/>
      <c r="F12435" s="160"/>
      <c r="G12435" s="160"/>
      <c r="H12435" s="160"/>
    </row>
    <row r="12436" spans="5:8">
      <c r="E12436" s="160"/>
      <c r="F12436" s="160"/>
      <c r="G12436" s="160"/>
      <c r="H12436" s="160"/>
    </row>
    <row r="12437" spans="5:8">
      <c r="E12437" s="160"/>
      <c r="F12437" s="160"/>
      <c r="G12437" s="160"/>
      <c r="H12437" s="160"/>
    </row>
    <row r="12438" spans="5:8">
      <c r="E12438" s="160"/>
      <c r="F12438" s="160"/>
      <c r="G12438" s="160"/>
      <c r="H12438" s="160"/>
    </row>
    <row r="12439" spans="5:8">
      <c r="E12439" s="160"/>
      <c r="F12439" s="160"/>
      <c r="G12439" s="160"/>
      <c r="H12439" s="160"/>
    </row>
    <row r="12440" spans="5:8">
      <c r="E12440" s="160"/>
      <c r="F12440" s="160"/>
      <c r="G12440" s="160"/>
      <c r="H12440" s="160"/>
    </row>
    <row r="12441" spans="5:8">
      <c r="E12441" s="160"/>
      <c r="F12441" s="160"/>
      <c r="G12441" s="160"/>
      <c r="H12441" s="160"/>
    </row>
    <row r="12442" spans="5:8">
      <c r="E12442" s="160"/>
      <c r="F12442" s="160"/>
      <c r="G12442" s="160"/>
      <c r="H12442" s="160"/>
    </row>
    <row r="12443" spans="5:8">
      <c r="E12443" s="160"/>
      <c r="F12443" s="160"/>
      <c r="G12443" s="160"/>
      <c r="H12443" s="160"/>
    </row>
    <row r="12444" spans="5:8">
      <c r="E12444" s="160"/>
      <c r="F12444" s="160"/>
      <c r="G12444" s="160"/>
      <c r="H12444" s="160"/>
    </row>
    <row r="12445" spans="5:8">
      <c r="E12445" s="160"/>
      <c r="F12445" s="160"/>
    </row>
    <row r="12446" spans="5:8">
      <c r="E12446" s="160"/>
      <c r="F12446" s="160"/>
    </row>
    <row r="12447" spans="5:8">
      <c r="E12447" s="160"/>
      <c r="F12447" s="160"/>
      <c r="G12447" s="160"/>
      <c r="H12447" s="160"/>
    </row>
    <row r="12448" spans="5:8">
      <c r="E12448" s="160"/>
      <c r="F12448" s="160"/>
    </row>
    <row r="12449" spans="5:8">
      <c r="E12449" s="160"/>
      <c r="F12449" s="160"/>
    </row>
    <row r="12450" spans="5:8">
      <c r="E12450" s="160"/>
      <c r="F12450" s="160"/>
      <c r="G12450" s="160"/>
      <c r="H12450" s="160"/>
    </row>
    <row r="12451" spans="5:8">
      <c r="E12451" s="160"/>
      <c r="F12451" s="160"/>
      <c r="G12451" s="160"/>
      <c r="H12451" s="160"/>
    </row>
    <row r="12452" spans="5:8">
      <c r="E12452" s="160"/>
      <c r="F12452" s="160"/>
      <c r="G12452" s="160"/>
      <c r="H12452" s="160"/>
    </row>
    <row r="12453" spans="5:8">
      <c r="E12453" s="160"/>
      <c r="F12453" s="160"/>
    </row>
    <row r="12454" spans="5:8">
      <c r="E12454" s="160"/>
      <c r="F12454" s="160"/>
    </row>
    <row r="12455" spans="5:8">
      <c r="E12455" s="160"/>
      <c r="F12455" s="160"/>
    </row>
    <row r="12456" spans="5:8">
      <c r="E12456" s="160"/>
      <c r="F12456" s="160"/>
      <c r="G12456" s="160"/>
      <c r="H12456" s="160"/>
    </row>
    <row r="12457" spans="5:8">
      <c r="E12457" s="160"/>
      <c r="F12457" s="160"/>
    </row>
    <row r="12458" spans="5:8">
      <c r="E12458" s="160"/>
      <c r="F12458" s="160"/>
    </row>
    <row r="12459" spans="5:8">
      <c r="E12459" s="160"/>
      <c r="F12459" s="160"/>
      <c r="G12459" s="160"/>
      <c r="H12459" s="160"/>
    </row>
    <row r="12460" spans="5:8">
      <c r="E12460" s="160"/>
      <c r="F12460" s="160"/>
      <c r="G12460" s="160"/>
      <c r="H12460" s="160"/>
    </row>
    <row r="12461" spans="5:8">
      <c r="E12461" s="160"/>
      <c r="F12461" s="160"/>
      <c r="G12461" s="160"/>
      <c r="H12461" s="160"/>
    </row>
    <row r="12462" spans="5:8">
      <c r="E12462" s="160"/>
      <c r="F12462" s="160"/>
    </row>
    <row r="12463" spans="5:8">
      <c r="E12463" s="160"/>
      <c r="F12463" s="160"/>
    </row>
    <row r="12464" spans="5:8">
      <c r="E12464" s="160"/>
      <c r="F12464" s="160"/>
    </row>
    <row r="12465" spans="5:8">
      <c r="E12465" s="160"/>
      <c r="F12465" s="160"/>
      <c r="G12465" s="160"/>
      <c r="H12465" s="160"/>
    </row>
    <row r="12466" spans="5:8">
      <c r="E12466" s="160"/>
      <c r="F12466" s="160"/>
    </row>
    <row r="12467" spans="5:8">
      <c r="E12467" s="160"/>
      <c r="F12467" s="160"/>
    </row>
    <row r="12468" spans="5:8">
      <c r="E12468" s="160"/>
      <c r="F12468" s="160"/>
      <c r="G12468" s="160"/>
      <c r="H12468" s="160"/>
    </row>
    <row r="12469" spans="5:8">
      <c r="E12469" s="160"/>
      <c r="F12469" s="160"/>
    </row>
    <row r="12470" spans="5:8">
      <c r="E12470" s="160"/>
      <c r="F12470" s="160"/>
      <c r="G12470" s="160"/>
      <c r="H12470" s="160"/>
    </row>
    <row r="12471" spans="5:8">
      <c r="E12471" s="160"/>
      <c r="F12471" s="160"/>
    </row>
    <row r="12472" spans="5:8">
      <c r="E12472" s="160"/>
      <c r="F12472" s="160"/>
      <c r="G12472" s="160"/>
      <c r="H12472" s="160"/>
    </row>
    <row r="12473" spans="5:8">
      <c r="E12473" s="160"/>
      <c r="F12473" s="160"/>
      <c r="G12473" s="160"/>
      <c r="H12473" s="160"/>
    </row>
    <row r="12474" spans="5:8">
      <c r="E12474" s="160"/>
      <c r="F12474" s="160"/>
      <c r="G12474" s="160"/>
      <c r="H12474" s="160"/>
    </row>
    <row r="12475" spans="5:8">
      <c r="E12475" s="160"/>
      <c r="F12475" s="160"/>
      <c r="G12475" s="160"/>
      <c r="H12475" s="160"/>
    </row>
    <row r="12476" spans="5:8">
      <c r="E12476" s="160"/>
      <c r="F12476" s="160"/>
      <c r="G12476" s="160"/>
      <c r="H12476" s="160"/>
    </row>
    <row r="12477" spans="5:8">
      <c r="E12477" s="160"/>
      <c r="F12477" s="160"/>
      <c r="G12477" s="160"/>
      <c r="H12477" s="160"/>
    </row>
    <row r="12478" spans="5:8">
      <c r="E12478" s="160"/>
      <c r="F12478" s="160"/>
      <c r="G12478" s="160"/>
      <c r="H12478" s="160"/>
    </row>
    <row r="12479" spans="5:8">
      <c r="E12479" s="160"/>
      <c r="F12479" s="160"/>
      <c r="G12479" s="160"/>
      <c r="H12479" s="160"/>
    </row>
    <row r="12480" spans="5:8">
      <c r="E12480" s="160"/>
      <c r="F12480" s="160"/>
    </row>
    <row r="12481" spans="5:8">
      <c r="E12481" s="160"/>
      <c r="F12481" s="160"/>
      <c r="G12481" s="160"/>
      <c r="H12481" s="160"/>
    </row>
    <row r="12482" spans="5:8">
      <c r="E12482" s="160"/>
      <c r="F12482" s="160"/>
    </row>
    <row r="12483" spans="5:8">
      <c r="E12483" s="160"/>
      <c r="F12483" s="160"/>
    </row>
    <row r="12484" spans="5:8">
      <c r="E12484" s="160"/>
      <c r="F12484" s="160"/>
    </row>
    <row r="12485" spans="5:8">
      <c r="E12485" s="160"/>
      <c r="F12485" s="160"/>
    </row>
    <row r="12486" spans="5:8">
      <c r="E12486" s="160"/>
      <c r="F12486" s="160"/>
      <c r="G12486" s="160"/>
      <c r="H12486" s="160"/>
    </row>
    <row r="12487" spans="5:8">
      <c r="E12487" s="160"/>
      <c r="F12487" s="160"/>
    </row>
    <row r="12488" spans="5:8">
      <c r="E12488" s="160"/>
      <c r="F12488" s="160"/>
    </row>
    <row r="12489" spans="5:8">
      <c r="E12489" s="160"/>
      <c r="F12489" s="160"/>
      <c r="G12489" s="160"/>
      <c r="H12489" s="160"/>
    </row>
    <row r="12490" spans="5:8">
      <c r="E12490" s="160"/>
      <c r="F12490" s="160"/>
    </row>
    <row r="12491" spans="5:8">
      <c r="E12491" s="160"/>
      <c r="F12491" s="160"/>
      <c r="G12491" s="160"/>
      <c r="H12491" s="160"/>
    </row>
    <row r="12492" spans="5:8">
      <c r="E12492" s="160"/>
      <c r="F12492" s="160"/>
    </row>
    <row r="12493" spans="5:8">
      <c r="E12493" s="160"/>
      <c r="F12493" s="160"/>
      <c r="G12493" s="160"/>
      <c r="H12493" s="160"/>
    </row>
    <row r="12494" spans="5:8">
      <c r="E12494" s="160"/>
      <c r="F12494" s="160"/>
    </row>
    <row r="12495" spans="5:8">
      <c r="E12495" s="160"/>
      <c r="F12495" s="160"/>
      <c r="G12495" s="160"/>
      <c r="H12495" s="160"/>
    </row>
    <row r="12496" spans="5:8">
      <c r="E12496" s="160"/>
      <c r="F12496" s="160"/>
    </row>
    <row r="12497" spans="5:8">
      <c r="E12497" s="160"/>
      <c r="F12497" s="160"/>
    </row>
    <row r="12498" spans="5:8">
      <c r="E12498" s="160"/>
      <c r="F12498" s="160"/>
      <c r="G12498" s="160"/>
      <c r="H12498" s="160"/>
    </row>
    <row r="12499" spans="5:8">
      <c r="E12499" s="160"/>
      <c r="F12499" s="160"/>
    </row>
    <row r="12500" spans="5:8">
      <c r="E12500" s="160"/>
      <c r="F12500" s="160"/>
      <c r="G12500" s="160"/>
      <c r="H12500" s="160"/>
    </row>
    <row r="12501" spans="5:8">
      <c r="E12501" s="160"/>
      <c r="F12501" s="160"/>
    </row>
    <row r="12502" spans="5:8">
      <c r="E12502" s="160"/>
      <c r="F12502" s="160"/>
    </row>
    <row r="12503" spans="5:8">
      <c r="E12503" s="160"/>
      <c r="F12503" s="160"/>
    </row>
    <row r="12504" spans="5:8">
      <c r="E12504" s="160"/>
      <c r="F12504" s="160"/>
    </row>
    <row r="12505" spans="5:8">
      <c r="E12505" s="160"/>
      <c r="F12505" s="160"/>
    </row>
    <row r="12506" spans="5:8">
      <c r="E12506" s="160"/>
      <c r="F12506" s="160"/>
    </row>
    <row r="12507" spans="5:8">
      <c r="E12507" s="160"/>
      <c r="F12507" s="160"/>
    </row>
    <row r="12508" spans="5:8">
      <c r="E12508" s="160"/>
      <c r="F12508" s="160"/>
    </row>
    <row r="12509" spans="5:8">
      <c r="E12509" s="160"/>
      <c r="F12509" s="160"/>
    </row>
    <row r="12510" spans="5:8">
      <c r="E12510" s="160"/>
      <c r="F12510" s="160"/>
    </row>
    <row r="12511" spans="5:8">
      <c r="E12511" s="160"/>
      <c r="F12511" s="160"/>
      <c r="G12511" s="160"/>
      <c r="H12511" s="160"/>
    </row>
    <row r="12512" spans="5:8">
      <c r="E12512" s="160"/>
      <c r="F12512" s="160"/>
    </row>
    <row r="12513" spans="5:8">
      <c r="E12513" s="160"/>
      <c r="F12513" s="160"/>
    </row>
    <row r="12514" spans="5:8">
      <c r="E12514" s="160"/>
      <c r="F12514" s="160"/>
    </row>
    <row r="12515" spans="5:8">
      <c r="E12515" s="160"/>
      <c r="F12515" s="160"/>
    </row>
    <row r="12516" spans="5:8">
      <c r="E12516" s="160"/>
      <c r="F12516" s="160"/>
    </row>
    <row r="12517" spans="5:8">
      <c r="E12517" s="160"/>
      <c r="F12517" s="160"/>
    </row>
    <row r="12518" spans="5:8">
      <c r="E12518" s="160"/>
      <c r="F12518" s="160"/>
      <c r="G12518" s="160"/>
      <c r="H12518" s="160"/>
    </row>
    <row r="12519" spans="5:8">
      <c r="E12519" s="160"/>
      <c r="F12519" s="160"/>
      <c r="G12519" s="160"/>
      <c r="H12519" s="160"/>
    </row>
    <row r="12520" spans="5:8">
      <c r="E12520" s="160"/>
      <c r="F12520" s="160"/>
      <c r="G12520" s="160"/>
      <c r="H12520" s="160"/>
    </row>
    <row r="12521" spans="5:8">
      <c r="E12521" s="160"/>
      <c r="F12521" s="160"/>
      <c r="G12521" s="160"/>
      <c r="H12521" s="160"/>
    </row>
    <row r="12522" spans="5:8">
      <c r="E12522" s="160"/>
      <c r="F12522" s="160"/>
      <c r="G12522" s="160"/>
      <c r="H12522" s="160"/>
    </row>
    <row r="12523" spans="5:8">
      <c r="E12523" s="160"/>
      <c r="F12523" s="160"/>
      <c r="G12523" s="160"/>
      <c r="H12523" s="160"/>
    </row>
    <row r="12524" spans="5:8">
      <c r="E12524" s="160"/>
      <c r="F12524" s="160"/>
      <c r="G12524" s="160"/>
      <c r="H12524" s="160"/>
    </row>
    <row r="12525" spans="5:8">
      <c r="E12525" s="160"/>
      <c r="F12525" s="160"/>
      <c r="G12525" s="160"/>
      <c r="H12525" s="160"/>
    </row>
    <row r="12526" spans="5:8">
      <c r="E12526" s="160"/>
      <c r="F12526" s="160"/>
      <c r="G12526" s="160"/>
      <c r="H12526" s="160"/>
    </row>
    <row r="12527" spans="5:8">
      <c r="E12527" s="160"/>
      <c r="F12527" s="160"/>
      <c r="G12527" s="160"/>
      <c r="H12527" s="160"/>
    </row>
    <row r="12528" spans="5:8">
      <c r="E12528" s="160"/>
      <c r="F12528" s="160"/>
      <c r="G12528" s="160"/>
      <c r="H12528" s="160"/>
    </row>
    <row r="12529" spans="5:8">
      <c r="E12529" s="160"/>
      <c r="F12529" s="160"/>
      <c r="G12529" s="160"/>
      <c r="H12529" s="160"/>
    </row>
    <row r="12530" spans="5:8">
      <c r="E12530" s="160"/>
      <c r="F12530" s="160"/>
      <c r="G12530" s="160"/>
      <c r="H12530" s="160"/>
    </row>
    <row r="12531" spans="5:8">
      <c r="E12531" s="160"/>
      <c r="F12531" s="160"/>
      <c r="G12531" s="160"/>
      <c r="H12531" s="160"/>
    </row>
    <row r="12532" spans="5:8">
      <c r="E12532" s="160"/>
      <c r="F12532" s="160"/>
      <c r="G12532" s="160"/>
      <c r="H12532" s="160"/>
    </row>
    <row r="12533" spans="5:8">
      <c r="E12533" s="160"/>
      <c r="F12533" s="160"/>
      <c r="G12533" s="160"/>
      <c r="H12533" s="160"/>
    </row>
    <row r="12534" spans="5:8">
      <c r="E12534" s="160"/>
      <c r="F12534" s="160"/>
      <c r="G12534" s="160"/>
      <c r="H12534" s="160"/>
    </row>
    <row r="12535" spans="5:8">
      <c r="E12535" s="160"/>
      <c r="F12535" s="160"/>
      <c r="G12535" s="160"/>
      <c r="H12535" s="160"/>
    </row>
    <row r="12536" spans="5:8">
      <c r="E12536" s="160"/>
      <c r="F12536" s="160"/>
      <c r="G12536" s="160"/>
      <c r="H12536" s="160"/>
    </row>
    <row r="12537" spans="5:8">
      <c r="E12537" s="160"/>
      <c r="F12537" s="160"/>
      <c r="G12537" s="160"/>
      <c r="H12537" s="160"/>
    </row>
    <row r="12538" spans="5:8">
      <c r="E12538" s="160"/>
      <c r="F12538" s="160"/>
      <c r="G12538" s="160"/>
      <c r="H12538" s="160"/>
    </row>
    <row r="12539" spans="5:8">
      <c r="E12539" s="160"/>
      <c r="F12539" s="160"/>
      <c r="G12539" s="160"/>
      <c r="H12539" s="160"/>
    </row>
    <row r="12540" spans="5:8">
      <c r="E12540" s="160"/>
      <c r="F12540" s="160"/>
      <c r="G12540" s="160"/>
      <c r="H12540" s="160"/>
    </row>
    <row r="12541" spans="5:8">
      <c r="E12541" s="160"/>
      <c r="F12541" s="160"/>
      <c r="G12541" s="160"/>
      <c r="H12541" s="160"/>
    </row>
    <row r="12542" spans="5:8">
      <c r="E12542" s="160"/>
      <c r="F12542" s="160"/>
      <c r="G12542" s="160"/>
      <c r="H12542" s="160"/>
    </row>
    <row r="12543" spans="5:8">
      <c r="E12543" s="160"/>
      <c r="F12543" s="160"/>
      <c r="G12543" s="160"/>
      <c r="H12543" s="160"/>
    </row>
    <row r="12544" spans="5:8">
      <c r="E12544" s="160"/>
      <c r="F12544" s="160"/>
      <c r="G12544" s="160"/>
      <c r="H12544" s="160"/>
    </row>
    <row r="12545" spans="5:8">
      <c r="E12545" s="160"/>
      <c r="F12545" s="160"/>
      <c r="G12545" s="160"/>
      <c r="H12545" s="160"/>
    </row>
    <row r="12546" spans="5:8">
      <c r="E12546" s="160"/>
      <c r="F12546" s="160"/>
      <c r="G12546" s="160"/>
      <c r="H12546" s="160"/>
    </row>
    <row r="12547" spans="5:8">
      <c r="E12547" s="160"/>
      <c r="F12547" s="160"/>
      <c r="G12547" s="160"/>
      <c r="H12547" s="160"/>
    </row>
    <row r="12548" spans="5:8">
      <c r="E12548" s="160"/>
      <c r="F12548" s="160"/>
      <c r="G12548" s="160"/>
      <c r="H12548" s="160"/>
    </row>
    <row r="12549" spans="5:8">
      <c r="E12549" s="160"/>
      <c r="F12549" s="160"/>
      <c r="G12549" s="160"/>
      <c r="H12549" s="160"/>
    </row>
    <row r="12550" spans="5:8">
      <c r="E12550" s="160"/>
      <c r="F12550" s="160"/>
    </row>
    <row r="12551" spans="5:8">
      <c r="E12551" s="160"/>
      <c r="F12551" s="160"/>
      <c r="G12551" s="160"/>
      <c r="H12551" s="160"/>
    </row>
    <row r="12552" spans="5:8">
      <c r="E12552" s="160"/>
      <c r="F12552" s="160"/>
    </row>
    <row r="12553" spans="5:8">
      <c r="E12553" s="160"/>
      <c r="F12553" s="160"/>
    </row>
    <row r="12554" spans="5:8">
      <c r="E12554" s="160"/>
      <c r="F12554" s="160"/>
    </row>
    <row r="12555" spans="5:8">
      <c r="E12555" s="160"/>
      <c r="F12555" s="160"/>
    </row>
    <row r="12556" spans="5:8">
      <c r="E12556" s="160"/>
      <c r="F12556" s="160"/>
    </row>
    <row r="12557" spans="5:8">
      <c r="E12557" s="160"/>
      <c r="F12557" s="160"/>
    </row>
    <row r="12558" spans="5:8">
      <c r="E12558" s="160"/>
      <c r="F12558" s="160"/>
      <c r="G12558" s="160"/>
      <c r="H12558" s="160"/>
    </row>
    <row r="12559" spans="5:8">
      <c r="E12559" s="160"/>
      <c r="F12559" s="160"/>
      <c r="G12559" s="160"/>
      <c r="H12559" s="160"/>
    </row>
    <row r="12560" spans="5:8">
      <c r="E12560" s="160"/>
      <c r="F12560" s="160"/>
      <c r="G12560" s="160"/>
      <c r="H12560" s="160"/>
    </row>
    <row r="12561" spans="5:8">
      <c r="E12561" s="160"/>
      <c r="F12561" s="160"/>
      <c r="G12561" s="160"/>
      <c r="H12561" s="160"/>
    </row>
    <row r="12562" spans="5:8">
      <c r="E12562" s="160"/>
      <c r="F12562" s="160"/>
      <c r="G12562" s="160"/>
      <c r="H12562" s="160"/>
    </row>
    <row r="12563" spans="5:8">
      <c r="E12563" s="160"/>
      <c r="F12563" s="160"/>
      <c r="G12563" s="160"/>
      <c r="H12563" s="160"/>
    </row>
    <row r="12564" spans="5:8">
      <c r="E12564" s="160"/>
      <c r="F12564" s="160"/>
      <c r="G12564" s="160"/>
      <c r="H12564" s="160"/>
    </row>
    <row r="12565" spans="5:8">
      <c r="E12565" s="160"/>
      <c r="F12565" s="160"/>
      <c r="G12565" s="160"/>
      <c r="H12565" s="160"/>
    </row>
    <row r="12566" spans="5:8">
      <c r="E12566" s="160"/>
      <c r="G12566" s="160"/>
    </row>
    <row r="12567" spans="5:8">
      <c r="F12567" s="160"/>
    </row>
    <row r="12568" spans="5:8">
      <c r="E12568" s="160"/>
      <c r="F12568" s="160"/>
      <c r="G12568" s="160"/>
      <c r="H12568" s="160"/>
    </row>
    <row r="12569" spans="5:8">
      <c r="E12569" s="160"/>
      <c r="F12569" s="160"/>
      <c r="G12569" s="160"/>
      <c r="H12569" s="160"/>
    </row>
    <row r="12570" spans="5:8">
      <c r="E12570" s="160"/>
      <c r="F12570" s="160"/>
      <c r="G12570" s="160"/>
      <c r="H12570" s="160"/>
    </row>
    <row r="12571" spans="5:8">
      <c r="E12571" s="160"/>
      <c r="F12571" s="160"/>
      <c r="G12571" s="160"/>
      <c r="H12571" s="160"/>
    </row>
    <row r="12572" spans="5:8">
      <c r="E12572" s="160"/>
      <c r="F12572" s="160"/>
      <c r="G12572" s="160"/>
      <c r="H12572" s="160"/>
    </row>
    <row r="12573" spans="5:8">
      <c r="E12573" s="160"/>
      <c r="F12573" s="160"/>
    </row>
    <row r="12574" spans="5:8">
      <c r="E12574" s="160"/>
      <c r="F12574" s="160"/>
    </row>
    <row r="12575" spans="5:8">
      <c r="E12575" s="160"/>
      <c r="F12575" s="160"/>
      <c r="G12575" s="160"/>
      <c r="H12575" s="160"/>
    </row>
    <row r="12576" spans="5:8">
      <c r="E12576" s="160"/>
      <c r="F12576" s="160"/>
    </row>
    <row r="12577" spans="5:8">
      <c r="E12577" s="160"/>
      <c r="F12577" s="160"/>
    </row>
    <row r="12578" spans="5:8">
      <c r="E12578" s="160"/>
      <c r="F12578" s="160"/>
    </row>
    <row r="12579" spans="5:8">
      <c r="E12579" s="160"/>
      <c r="F12579" s="160"/>
    </row>
    <row r="12580" spans="5:8">
      <c r="E12580" s="160"/>
      <c r="F12580" s="160"/>
      <c r="G12580" s="160"/>
      <c r="H12580" s="160"/>
    </row>
    <row r="12581" spans="5:8">
      <c r="E12581" s="160"/>
      <c r="F12581" s="160"/>
      <c r="G12581" s="160"/>
      <c r="H12581" s="160"/>
    </row>
    <row r="12582" spans="5:8">
      <c r="E12582" s="160"/>
      <c r="F12582" s="160"/>
      <c r="G12582" s="160"/>
      <c r="H12582" s="160"/>
    </row>
    <row r="12583" spans="5:8">
      <c r="E12583" s="160"/>
      <c r="F12583" s="160"/>
      <c r="G12583" s="160"/>
      <c r="H12583" s="160"/>
    </row>
    <row r="12584" spans="5:8">
      <c r="E12584" s="160"/>
      <c r="F12584" s="160"/>
      <c r="G12584" s="160"/>
      <c r="H12584" s="160"/>
    </row>
    <row r="12585" spans="5:8">
      <c r="E12585" s="160"/>
      <c r="F12585" s="160"/>
      <c r="G12585" s="160"/>
      <c r="H12585" s="160"/>
    </row>
    <row r="12586" spans="5:8">
      <c r="E12586" s="160"/>
      <c r="F12586" s="160"/>
    </row>
    <row r="12587" spans="5:8">
      <c r="E12587" s="160"/>
      <c r="F12587" s="160"/>
    </row>
    <row r="12588" spans="5:8">
      <c r="E12588" s="160"/>
      <c r="F12588" s="160"/>
    </row>
    <row r="12589" spans="5:8">
      <c r="E12589" s="160"/>
      <c r="F12589" s="160"/>
    </row>
    <row r="12590" spans="5:8">
      <c r="E12590" s="160"/>
      <c r="F12590" s="160"/>
    </row>
    <row r="12591" spans="5:8">
      <c r="E12591" s="160"/>
      <c r="F12591" s="160"/>
    </row>
    <row r="12592" spans="5:8">
      <c r="E12592" s="160"/>
      <c r="F12592" s="160"/>
    </row>
    <row r="12593" spans="5:8">
      <c r="E12593" s="160"/>
      <c r="F12593" s="160"/>
    </row>
    <row r="12594" spans="5:8">
      <c r="E12594" s="160"/>
      <c r="F12594" s="160"/>
    </row>
    <row r="12595" spans="5:8">
      <c r="E12595" s="160"/>
      <c r="F12595" s="160"/>
    </row>
    <row r="12596" spans="5:8">
      <c r="E12596" s="160"/>
      <c r="F12596" s="160"/>
    </row>
    <row r="12597" spans="5:8">
      <c r="E12597" s="160"/>
      <c r="F12597" s="160"/>
    </row>
    <row r="12598" spans="5:8">
      <c r="E12598" s="160"/>
      <c r="F12598" s="160"/>
      <c r="G12598" s="160"/>
      <c r="H12598" s="160"/>
    </row>
    <row r="12599" spans="5:8">
      <c r="E12599" s="160"/>
      <c r="F12599" s="160"/>
      <c r="G12599" s="160"/>
      <c r="H12599" s="160"/>
    </row>
    <row r="12600" spans="5:8">
      <c r="E12600" s="160"/>
      <c r="F12600" s="160"/>
      <c r="G12600" s="160"/>
      <c r="H12600" s="160"/>
    </row>
    <row r="12601" spans="5:8">
      <c r="E12601" s="160"/>
      <c r="F12601" s="160"/>
      <c r="G12601" s="160"/>
      <c r="H12601" s="160"/>
    </row>
    <row r="12602" spans="5:8">
      <c r="E12602" s="160"/>
      <c r="F12602" s="160"/>
      <c r="G12602" s="160"/>
      <c r="H12602" s="160"/>
    </row>
    <row r="12603" spans="5:8">
      <c r="E12603" s="160"/>
      <c r="F12603" s="160"/>
      <c r="G12603" s="160"/>
      <c r="H12603" s="160"/>
    </row>
    <row r="12604" spans="5:8">
      <c r="E12604" s="160"/>
      <c r="F12604" s="160"/>
      <c r="G12604" s="160"/>
      <c r="H12604" s="160"/>
    </row>
    <row r="12605" spans="5:8">
      <c r="E12605" s="160"/>
      <c r="F12605" s="160"/>
      <c r="G12605" s="160"/>
      <c r="H12605" s="160"/>
    </row>
    <row r="12606" spans="5:8">
      <c r="E12606" s="160"/>
      <c r="F12606" s="160"/>
      <c r="G12606" s="160"/>
      <c r="H12606" s="160"/>
    </row>
    <row r="12607" spans="5:8">
      <c r="E12607" s="160"/>
      <c r="F12607" s="160"/>
      <c r="G12607" s="160"/>
      <c r="H12607" s="160"/>
    </row>
    <row r="12608" spans="5:8">
      <c r="E12608" s="160"/>
      <c r="F12608" s="160"/>
      <c r="G12608" s="160"/>
      <c r="H12608" s="160"/>
    </row>
    <row r="12609" spans="5:8">
      <c r="E12609" s="160"/>
      <c r="F12609" s="160"/>
      <c r="G12609" s="160"/>
      <c r="H12609" s="160"/>
    </row>
    <row r="12610" spans="5:8">
      <c r="E12610" s="160"/>
      <c r="F12610" s="160"/>
      <c r="G12610" s="160"/>
      <c r="H12610" s="160"/>
    </row>
    <row r="12611" spans="5:8">
      <c r="E12611" s="160"/>
      <c r="F12611" s="160"/>
      <c r="G12611" s="160"/>
      <c r="H12611" s="160"/>
    </row>
    <row r="12612" spans="5:8">
      <c r="E12612" s="160"/>
      <c r="F12612" s="160"/>
      <c r="G12612" s="160"/>
      <c r="H12612" s="160"/>
    </row>
    <row r="12613" spans="5:8">
      <c r="E12613" s="160"/>
      <c r="F12613" s="160"/>
      <c r="G12613" s="160"/>
      <c r="H12613" s="160"/>
    </row>
    <row r="12614" spans="5:8">
      <c r="E12614" s="160"/>
      <c r="F12614" s="160"/>
      <c r="G12614" s="160"/>
      <c r="H12614" s="160"/>
    </row>
    <row r="12615" spans="5:8">
      <c r="E12615" s="160"/>
      <c r="F12615" s="160"/>
      <c r="G12615" s="160"/>
      <c r="H12615" s="160"/>
    </row>
    <row r="12616" spans="5:8">
      <c r="E12616" s="160"/>
      <c r="F12616" s="160"/>
      <c r="G12616" s="160"/>
      <c r="H12616" s="160"/>
    </row>
    <row r="12617" spans="5:8">
      <c r="E12617" s="160"/>
      <c r="F12617" s="160"/>
      <c r="G12617" s="160"/>
      <c r="H12617" s="160"/>
    </row>
    <row r="12618" spans="5:8">
      <c r="E12618" s="160"/>
      <c r="F12618" s="160"/>
      <c r="G12618" s="160"/>
      <c r="H12618" s="160"/>
    </row>
    <row r="12619" spans="5:8">
      <c r="E12619" s="160"/>
      <c r="F12619" s="160"/>
    </row>
    <row r="12620" spans="5:8">
      <c r="E12620" s="160"/>
      <c r="F12620" s="160"/>
      <c r="G12620" s="160"/>
      <c r="H12620" s="160"/>
    </row>
    <row r="12621" spans="5:8">
      <c r="E12621" s="160"/>
      <c r="F12621" s="160"/>
      <c r="G12621" s="160"/>
      <c r="H12621" s="160"/>
    </row>
    <row r="12622" spans="5:8">
      <c r="E12622" s="160"/>
      <c r="F12622" s="160"/>
      <c r="G12622" s="160"/>
      <c r="H12622" s="160"/>
    </row>
    <row r="12623" spans="5:8">
      <c r="E12623" s="160"/>
      <c r="F12623" s="160"/>
      <c r="G12623" s="160"/>
      <c r="H12623" s="160"/>
    </row>
    <row r="12624" spans="5:8">
      <c r="E12624" s="160"/>
      <c r="F12624" s="160"/>
      <c r="G12624" s="160"/>
      <c r="H12624" s="160"/>
    </row>
    <row r="12625" spans="5:8">
      <c r="E12625" s="160"/>
      <c r="F12625" s="160"/>
      <c r="G12625" s="160"/>
      <c r="H12625" s="160"/>
    </row>
    <row r="12626" spans="5:8">
      <c r="E12626" s="160"/>
      <c r="F12626" s="160"/>
      <c r="G12626" s="160"/>
      <c r="H12626" s="160"/>
    </row>
    <row r="12627" spans="5:8">
      <c r="E12627" s="160"/>
      <c r="F12627" s="160"/>
      <c r="G12627" s="160"/>
      <c r="H12627" s="160"/>
    </row>
    <row r="12628" spans="5:8">
      <c r="E12628" s="160"/>
      <c r="G12628" s="160"/>
    </row>
    <row r="12629" spans="5:8">
      <c r="F12629" s="160"/>
    </row>
    <row r="12630" spans="5:8">
      <c r="E12630" s="160"/>
      <c r="F12630" s="160"/>
      <c r="G12630" s="160"/>
      <c r="H12630" s="160"/>
    </row>
    <row r="12631" spans="5:8">
      <c r="E12631" s="160"/>
      <c r="F12631" s="160"/>
    </row>
    <row r="12632" spans="5:8">
      <c r="E12632" s="160"/>
      <c r="F12632" s="160"/>
      <c r="G12632" s="160"/>
      <c r="H12632" s="160"/>
    </row>
    <row r="12633" spans="5:8">
      <c r="E12633" s="160"/>
      <c r="F12633" s="160"/>
    </row>
    <row r="12634" spans="5:8">
      <c r="E12634" s="160"/>
      <c r="F12634" s="160"/>
      <c r="G12634" s="160"/>
      <c r="H12634" s="160"/>
    </row>
    <row r="12635" spans="5:8">
      <c r="E12635" s="160"/>
      <c r="F12635" s="160"/>
      <c r="G12635" s="160"/>
      <c r="H12635" s="160"/>
    </row>
    <row r="12636" spans="5:8">
      <c r="E12636" s="160"/>
      <c r="F12636" s="160"/>
    </row>
    <row r="12637" spans="5:8">
      <c r="E12637" s="160"/>
      <c r="F12637" s="160"/>
    </row>
    <row r="12638" spans="5:8">
      <c r="E12638" s="160"/>
      <c r="F12638" s="160"/>
      <c r="G12638" s="160"/>
      <c r="H12638" s="160"/>
    </row>
    <row r="12639" spans="5:8">
      <c r="E12639" s="160"/>
      <c r="F12639" s="160"/>
      <c r="G12639" s="160"/>
      <c r="H12639" s="160"/>
    </row>
    <row r="12640" spans="5:8">
      <c r="E12640" s="160"/>
      <c r="F12640" s="160"/>
      <c r="G12640" s="160"/>
      <c r="H12640" s="160"/>
    </row>
    <row r="12641" spans="5:8">
      <c r="E12641" s="160"/>
      <c r="F12641" s="160"/>
    </row>
    <row r="12642" spans="5:8">
      <c r="E12642" s="160"/>
      <c r="F12642" s="160"/>
      <c r="G12642" s="160"/>
      <c r="H12642" s="160"/>
    </row>
    <row r="12643" spans="5:8">
      <c r="E12643" s="160"/>
      <c r="F12643" s="160"/>
      <c r="G12643" s="160"/>
      <c r="H12643" s="160"/>
    </row>
    <row r="12644" spans="5:8">
      <c r="E12644" s="160"/>
      <c r="F12644" s="160"/>
      <c r="G12644" s="160"/>
      <c r="H12644" s="160"/>
    </row>
    <row r="12645" spans="5:8">
      <c r="E12645" s="160"/>
      <c r="F12645" s="160"/>
    </row>
    <row r="12646" spans="5:8">
      <c r="E12646" s="160"/>
      <c r="F12646" s="160"/>
      <c r="G12646" s="160"/>
      <c r="H12646" s="160"/>
    </row>
    <row r="12647" spans="5:8">
      <c r="E12647" s="160"/>
      <c r="F12647" s="160"/>
      <c r="G12647" s="160"/>
      <c r="H12647" s="160"/>
    </row>
    <row r="12648" spans="5:8">
      <c r="E12648" s="160"/>
      <c r="F12648" s="160"/>
      <c r="G12648" s="160"/>
      <c r="H12648" s="160"/>
    </row>
    <row r="12649" spans="5:8">
      <c r="E12649" s="160"/>
      <c r="F12649" s="160"/>
    </row>
    <row r="12650" spans="5:8">
      <c r="E12650" s="160"/>
      <c r="F12650" s="160"/>
      <c r="G12650" s="160"/>
      <c r="H12650" s="160"/>
    </row>
    <row r="12651" spans="5:8">
      <c r="E12651" s="160"/>
      <c r="F12651" s="160"/>
      <c r="G12651" s="160"/>
      <c r="H12651" s="160"/>
    </row>
    <row r="12652" spans="5:8">
      <c r="E12652" s="160"/>
      <c r="F12652" s="160"/>
    </row>
    <row r="12653" spans="5:8">
      <c r="E12653" s="160"/>
      <c r="F12653" s="160"/>
    </row>
    <row r="12654" spans="5:8">
      <c r="E12654" s="160"/>
      <c r="F12654" s="160"/>
      <c r="G12654" s="160"/>
      <c r="H12654" s="160"/>
    </row>
    <row r="12655" spans="5:8">
      <c r="E12655" s="160"/>
      <c r="F12655" s="160"/>
      <c r="G12655" s="160"/>
      <c r="H12655" s="160"/>
    </row>
    <row r="12656" spans="5:8">
      <c r="E12656" s="160"/>
      <c r="F12656" s="160"/>
      <c r="G12656" s="160"/>
      <c r="H12656" s="160"/>
    </row>
    <row r="12657" spans="5:8">
      <c r="E12657" s="160"/>
      <c r="F12657" s="160"/>
      <c r="G12657" s="160"/>
      <c r="H12657" s="160"/>
    </row>
    <row r="12658" spans="5:8">
      <c r="E12658" s="160"/>
      <c r="F12658" s="160"/>
      <c r="G12658" s="160"/>
      <c r="H12658" s="160"/>
    </row>
    <row r="12659" spans="5:8">
      <c r="E12659" s="160"/>
      <c r="F12659" s="160"/>
      <c r="G12659" s="160"/>
      <c r="H12659" s="160"/>
    </row>
    <row r="12660" spans="5:8">
      <c r="E12660" s="160"/>
      <c r="F12660" s="160"/>
      <c r="G12660" s="160"/>
      <c r="H12660" s="160"/>
    </row>
    <row r="12661" spans="5:8">
      <c r="E12661" s="160"/>
      <c r="F12661" s="160"/>
      <c r="G12661" s="160"/>
      <c r="H12661" s="160"/>
    </row>
    <row r="12662" spans="5:8">
      <c r="E12662" s="160"/>
      <c r="F12662" s="160"/>
      <c r="G12662" s="160"/>
      <c r="H12662" s="160"/>
    </row>
    <row r="12663" spans="5:8">
      <c r="E12663" s="160"/>
      <c r="F12663" s="160"/>
      <c r="G12663" s="160"/>
      <c r="H12663" s="160"/>
    </row>
    <row r="12664" spans="5:8">
      <c r="E12664" s="160"/>
      <c r="F12664" s="160"/>
      <c r="G12664" s="160"/>
      <c r="H12664" s="160"/>
    </row>
    <row r="12665" spans="5:8">
      <c r="E12665" s="160"/>
      <c r="F12665" s="160"/>
      <c r="G12665" s="160"/>
      <c r="H12665" s="160"/>
    </row>
    <row r="12666" spans="5:8">
      <c r="E12666" s="160"/>
      <c r="F12666" s="160"/>
      <c r="G12666" s="160"/>
      <c r="H12666" s="160"/>
    </row>
    <row r="12667" spans="5:8">
      <c r="E12667" s="160"/>
      <c r="F12667" s="160"/>
      <c r="G12667" s="160"/>
      <c r="H12667" s="160"/>
    </row>
    <row r="12668" spans="5:8">
      <c r="E12668" s="160"/>
      <c r="F12668" s="160"/>
      <c r="G12668" s="160"/>
      <c r="H12668" s="160"/>
    </row>
    <row r="12669" spans="5:8">
      <c r="E12669" s="160"/>
      <c r="F12669" s="160"/>
      <c r="G12669" s="160"/>
      <c r="H12669" s="160"/>
    </row>
    <row r="12670" spans="5:8">
      <c r="E12670" s="160"/>
      <c r="F12670" s="160"/>
    </row>
    <row r="12671" spans="5:8">
      <c r="E12671" s="160"/>
      <c r="F12671" s="160"/>
    </row>
    <row r="12672" spans="5:8">
      <c r="E12672" s="160"/>
      <c r="F12672" s="160"/>
      <c r="G12672" s="160"/>
      <c r="H12672" s="160"/>
    </row>
    <row r="12673" spans="5:8">
      <c r="E12673" s="160"/>
      <c r="F12673" s="160"/>
    </row>
    <row r="12674" spans="5:8">
      <c r="E12674" s="160"/>
      <c r="F12674" s="160"/>
      <c r="G12674" s="160"/>
      <c r="H12674" s="160"/>
    </row>
    <row r="12675" spans="5:8">
      <c r="E12675" s="160"/>
      <c r="F12675" s="160"/>
    </row>
    <row r="12676" spans="5:8">
      <c r="E12676" s="160"/>
      <c r="F12676" s="160"/>
    </row>
    <row r="12677" spans="5:8">
      <c r="E12677" s="160"/>
      <c r="F12677" s="160"/>
    </row>
    <row r="12678" spans="5:8">
      <c r="E12678" s="160"/>
      <c r="F12678" s="160"/>
    </row>
    <row r="12679" spans="5:8">
      <c r="E12679" s="160"/>
      <c r="F12679" s="160"/>
    </row>
    <row r="12680" spans="5:8">
      <c r="E12680" s="160"/>
      <c r="F12680" s="160"/>
    </row>
    <row r="12681" spans="5:8">
      <c r="E12681" s="160"/>
      <c r="F12681" s="160"/>
    </row>
    <row r="12682" spans="5:8">
      <c r="E12682" s="160"/>
      <c r="F12682" s="160"/>
      <c r="G12682" s="160"/>
      <c r="H12682" s="160"/>
    </row>
    <row r="12683" spans="5:8">
      <c r="E12683" s="160"/>
      <c r="F12683" s="160"/>
    </row>
    <row r="12684" spans="5:8">
      <c r="E12684" s="160"/>
      <c r="F12684" s="160"/>
    </row>
    <row r="12685" spans="5:8">
      <c r="E12685" s="160"/>
      <c r="F12685" s="160"/>
    </row>
    <row r="12686" spans="5:8">
      <c r="E12686" s="160"/>
      <c r="F12686" s="160"/>
    </row>
    <row r="12687" spans="5:8">
      <c r="E12687" s="160"/>
      <c r="F12687" s="160"/>
    </row>
    <row r="12688" spans="5:8">
      <c r="E12688" s="160"/>
      <c r="F12688" s="160"/>
    </row>
    <row r="12689" spans="5:8">
      <c r="E12689" s="160"/>
      <c r="F12689" s="160"/>
    </row>
    <row r="12690" spans="5:8">
      <c r="E12690" s="160"/>
      <c r="F12690" s="160"/>
      <c r="G12690" s="160"/>
      <c r="H12690" s="160"/>
    </row>
    <row r="12691" spans="5:8">
      <c r="E12691" s="160"/>
      <c r="F12691" s="160"/>
      <c r="G12691" s="160"/>
    </row>
    <row r="12692" spans="5:8">
      <c r="E12692" s="160"/>
      <c r="F12692" s="160"/>
    </row>
    <row r="12693" spans="5:8">
      <c r="E12693" s="160"/>
      <c r="F12693" s="160"/>
    </row>
    <row r="12694" spans="5:8">
      <c r="E12694" s="160"/>
      <c r="F12694" s="160"/>
      <c r="G12694" s="160"/>
      <c r="H12694" s="160"/>
    </row>
    <row r="12695" spans="5:8">
      <c r="E12695" s="160"/>
      <c r="F12695" s="160"/>
      <c r="G12695" s="160"/>
      <c r="H12695" s="160"/>
    </row>
    <row r="12696" spans="5:8">
      <c r="E12696" s="160"/>
      <c r="F12696" s="160"/>
      <c r="G12696" s="160"/>
      <c r="H12696" s="160"/>
    </row>
    <row r="12697" spans="5:8">
      <c r="E12697" s="160"/>
      <c r="F12697" s="160"/>
    </row>
    <row r="12698" spans="5:8">
      <c r="E12698" s="160"/>
      <c r="F12698" s="160"/>
      <c r="G12698" s="160"/>
      <c r="H12698" s="160"/>
    </row>
    <row r="12699" spans="5:8">
      <c r="E12699" s="160"/>
      <c r="F12699" s="160"/>
      <c r="G12699" s="160"/>
      <c r="H12699" s="160"/>
    </row>
    <row r="12700" spans="5:8">
      <c r="E12700" s="160"/>
      <c r="F12700" s="160"/>
    </row>
    <row r="12701" spans="5:8">
      <c r="E12701" s="160"/>
      <c r="F12701" s="160"/>
    </row>
    <row r="12702" spans="5:8">
      <c r="E12702" s="160"/>
      <c r="F12702" s="160"/>
    </row>
    <row r="12703" spans="5:8">
      <c r="E12703" s="160"/>
      <c r="F12703" s="160"/>
    </row>
    <row r="12704" spans="5:8">
      <c r="E12704" s="160"/>
      <c r="F12704" s="160"/>
    </row>
    <row r="12705" spans="5:8">
      <c r="E12705" s="160"/>
      <c r="F12705" s="160"/>
    </row>
    <row r="12706" spans="5:8">
      <c r="E12706" s="160"/>
      <c r="F12706" s="160"/>
    </row>
    <row r="12707" spans="5:8">
      <c r="E12707" s="160"/>
      <c r="F12707" s="160"/>
    </row>
    <row r="12708" spans="5:8">
      <c r="E12708" s="160"/>
      <c r="F12708" s="160"/>
      <c r="G12708" s="160"/>
      <c r="H12708" s="160"/>
    </row>
    <row r="12709" spans="5:8">
      <c r="E12709" s="160"/>
      <c r="F12709" s="160"/>
    </row>
    <row r="12710" spans="5:8">
      <c r="E12710" s="160"/>
      <c r="F12710" s="160"/>
    </row>
    <row r="12711" spans="5:8">
      <c r="E12711" s="160"/>
      <c r="F12711" s="160"/>
    </row>
    <row r="12712" spans="5:8">
      <c r="E12712" s="160"/>
      <c r="F12712" s="160"/>
    </row>
    <row r="12713" spans="5:8">
      <c r="E12713" s="160"/>
      <c r="F12713" s="160"/>
      <c r="G12713" s="160"/>
      <c r="H12713" s="160"/>
    </row>
    <row r="12714" spans="5:8">
      <c r="E12714" s="160"/>
      <c r="F12714" s="160"/>
    </row>
    <row r="12715" spans="5:8">
      <c r="E12715" s="160"/>
      <c r="F12715" s="160"/>
      <c r="G12715" s="160"/>
      <c r="H12715" s="160"/>
    </row>
    <row r="12716" spans="5:8">
      <c r="E12716" s="160"/>
      <c r="F12716" s="160"/>
      <c r="G12716" s="160"/>
      <c r="H12716" s="160"/>
    </row>
    <row r="12717" spans="5:8">
      <c r="E12717" s="160"/>
      <c r="F12717" s="160"/>
    </row>
    <row r="12718" spans="5:8">
      <c r="E12718" s="160"/>
      <c r="F12718" s="160"/>
      <c r="G12718" s="160"/>
      <c r="H12718" s="160"/>
    </row>
    <row r="12719" spans="5:8">
      <c r="E12719" s="160"/>
      <c r="F12719" s="160"/>
      <c r="G12719" s="160"/>
      <c r="H12719" s="160"/>
    </row>
    <row r="12720" spans="5:8">
      <c r="E12720" s="160"/>
      <c r="F12720" s="160"/>
    </row>
    <row r="12721" spans="5:8">
      <c r="E12721" s="160"/>
      <c r="F12721" s="160"/>
    </row>
    <row r="12722" spans="5:8">
      <c r="E12722" s="160"/>
      <c r="F12722" s="160"/>
    </row>
    <row r="12723" spans="5:8">
      <c r="E12723" s="160"/>
      <c r="F12723" s="160"/>
      <c r="G12723" s="160"/>
      <c r="H12723" s="160"/>
    </row>
    <row r="12724" spans="5:8">
      <c r="E12724" s="160"/>
      <c r="F12724" s="160"/>
      <c r="G12724" s="160"/>
      <c r="H12724" s="160"/>
    </row>
    <row r="12725" spans="5:8">
      <c r="E12725" s="160"/>
      <c r="F12725" s="160"/>
      <c r="G12725" s="160"/>
      <c r="H12725" s="160"/>
    </row>
    <row r="12726" spans="5:8">
      <c r="E12726" s="160"/>
      <c r="F12726" s="160"/>
    </row>
    <row r="12727" spans="5:8">
      <c r="E12727" s="160"/>
      <c r="F12727" s="160"/>
      <c r="G12727" s="160"/>
      <c r="H12727" s="160"/>
    </row>
    <row r="12728" spans="5:8">
      <c r="E12728" s="160"/>
      <c r="F12728" s="160"/>
      <c r="G12728" s="160"/>
      <c r="H12728" s="160"/>
    </row>
    <row r="12729" spans="5:8">
      <c r="E12729" s="160"/>
      <c r="F12729" s="160"/>
      <c r="G12729" s="160"/>
      <c r="H12729" s="160"/>
    </row>
    <row r="12730" spans="5:8">
      <c r="E12730" s="160"/>
      <c r="F12730" s="160"/>
    </row>
    <row r="12731" spans="5:8">
      <c r="E12731" s="160"/>
      <c r="F12731" s="160"/>
      <c r="G12731" s="160"/>
      <c r="H12731" s="160"/>
    </row>
    <row r="12732" spans="5:8">
      <c r="E12732" s="160"/>
      <c r="F12732" s="160"/>
      <c r="G12732" s="160"/>
      <c r="H12732" s="160"/>
    </row>
    <row r="12733" spans="5:8">
      <c r="E12733" s="160"/>
      <c r="F12733" s="160"/>
      <c r="G12733" s="160"/>
      <c r="H12733" s="160"/>
    </row>
    <row r="12734" spans="5:8">
      <c r="E12734" s="160"/>
      <c r="F12734" s="160"/>
      <c r="G12734" s="160"/>
      <c r="H12734" s="160"/>
    </row>
    <row r="12735" spans="5:8">
      <c r="E12735" s="160"/>
      <c r="F12735" s="160"/>
      <c r="G12735" s="160"/>
      <c r="H12735" s="160"/>
    </row>
    <row r="12736" spans="5:8">
      <c r="E12736" s="160"/>
      <c r="F12736" s="160"/>
      <c r="G12736" s="160"/>
      <c r="H12736" s="160"/>
    </row>
    <row r="12737" spans="5:8">
      <c r="E12737" s="160"/>
      <c r="F12737" s="160"/>
      <c r="G12737" s="160"/>
      <c r="H12737" s="160"/>
    </row>
    <row r="12738" spans="5:8">
      <c r="E12738" s="160"/>
      <c r="F12738" s="160"/>
      <c r="G12738" s="160"/>
      <c r="H12738" s="160"/>
    </row>
    <row r="12739" spans="5:8">
      <c r="E12739" s="160"/>
      <c r="F12739" s="160"/>
      <c r="G12739" s="160"/>
      <c r="H12739" s="160"/>
    </row>
    <row r="12740" spans="5:8">
      <c r="E12740" s="160"/>
      <c r="F12740" s="160"/>
      <c r="G12740" s="160"/>
      <c r="H12740" s="160"/>
    </row>
    <row r="12741" spans="5:8">
      <c r="E12741" s="160"/>
      <c r="F12741" s="160"/>
      <c r="G12741" s="160"/>
      <c r="H12741" s="160"/>
    </row>
    <row r="12742" spans="5:8">
      <c r="E12742" s="160"/>
      <c r="F12742" s="160"/>
      <c r="G12742" s="160"/>
      <c r="H12742" s="160"/>
    </row>
    <row r="12743" spans="5:8">
      <c r="E12743" s="160"/>
      <c r="F12743" s="160"/>
      <c r="G12743" s="160"/>
      <c r="H12743" s="160"/>
    </row>
    <row r="12744" spans="5:8">
      <c r="E12744" s="160"/>
      <c r="F12744" s="160"/>
      <c r="G12744" s="160"/>
      <c r="H12744" s="160"/>
    </row>
    <row r="12745" spans="5:8">
      <c r="E12745" s="160"/>
      <c r="F12745" s="160"/>
      <c r="G12745" s="160"/>
      <c r="H12745" s="160"/>
    </row>
    <row r="12746" spans="5:8">
      <c r="E12746" s="160"/>
      <c r="F12746" s="160"/>
      <c r="G12746" s="160"/>
      <c r="H12746" s="160"/>
    </row>
    <row r="12747" spans="5:8">
      <c r="E12747" s="160"/>
      <c r="F12747" s="160"/>
      <c r="G12747" s="160"/>
      <c r="H12747" s="160"/>
    </row>
    <row r="12748" spans="5:8">
      <c r="E12748" s="160"/>
      <c r="F12748" s="160"/>
      <c r="G12748" s="160"/>
      <c r="H12748" s="160"/>
    </row>
    <row r="12749" spans="5:8">
      <c r="E12749" s="160"/>
      <c r="F12749" s="160"/>
      <c r="G12749" s="160"/>
      <c r="H12749" s="160"/>
    </row>
    <row r="12750" spans="5:8">
      <c r="E12750" s="160"/>
      <c r="F12750" s="160"/>
      <c r="G12750" s="160"/>
      <c r="H12750" s="160"/>
    </row>
    <row r="12751" spans="5:8">
      <c r="E12751" s="160"/>
      <c r="F12751" s="160"/>
      <c r="G12751" s="160"/>
      <c r="H12751" s="160"/>
    </row>
    <row r="12752" spans="5:8">
      <c r="E12752" s="160"/>
      <c r="F12752" s="160"/>
      <c r="G12752" s="160"/>
      <c r="H12752" s="160"/>
    </row>
    <row r="12753" spans="5:8">
      <c r="E12753" s="160"/>
      <c r="F12753" s="160"/>
      <c r="G12753" s="160"/>
      <c r="H12753" s="160"/>
    </row>
    <row r="12754" spans="5:8">
      <c r="E12754" s="160"/>
      <c r="F12754" s="160"/>
      <c r="G12754" s="160"/>
      <c r="H12754" s="160"/>
    </row>
    <row r="12755" spans="5:8">
      <c r="E12755" s="160"/>
      <c r="F12755" s="160"/>
      <c r="G12755" s="160"/>
      <c r="H12755" s="160"/>
    </row>
    <row r="12756" spans="5:8">
      <c r="E12756" s="160"/>
      <c r="F12756" s="160"/>
    </row>
    <row r="12757" spans="5:8">
      <c r="E12757" s="160"/>
      <c r="F12757" s="160"/>
      <c r="G12757" s="160"/>
      <c r="H12757" s="160"/>
    </row>
    <row r="12758" spans="5:8">
      <c r="E12758" s="160"/>
      <c r="F12758" s="160"/>
    </row>
    <row r="12759" spans="5:8">
      <c r="E12759" s="160"/>
      <c r="F12759" s="160"/>
      <c r="G12759" s="160"/>
      <c r="H12759" s="160"/>
    </row>
    <row r="12760" spans="5:8">
      <c r="E12760" s="160"/>
      <c r="F12760" s="160"/>
      <c r="G12760" s="160"/>
      <c r="H12760" s="160"/>
    </row>
    <row r="12761" spans="5:8">
      <c r="E12761" s="160"/>
      <c r="F12761" s="160"/>
    </row>
    <row r="12762" spans="5:8">
      <c r="E12762" s="160"/>
      <c r="F12762" s="160"/>
    </row>
    <row r="12763" spans="5:8">
      <c r="E12763" s="160"/>
      <c r="F12763" s="160"/>
      <c r="G12763" s="160"/>
      <c r="H12763" s="160"/>
    </row>
    <row r="12764" spans="5:8">
      <c r="E12764" s="160"/>
      <c r="F12764" s="160"/>
      <c r="G12764" s="160"/>
      <c r="H12764" s="160"/>
    </row>
    <row r="12765" spans="5:8">
      <c r="E12765" s="160"/>
      <c r="F12765" s="160"/>
      <c r="G12765" s="160"/>
      <c r="H12765" s="160"/>
    </row>
    <row r="12766" spans="5:8">
      <c r="E12766" s="160"/>
      <c r="F12766" s="160"/>
      <c r="G12766" s="160"/>
      <c r="H12766" s="160"/>
    </row>
    <row r="12767" spans="5:8">
      <c r="E12767" s="160"/>
      <c r="F12767" s="160"/>
      <c r="G12767" s="160"/>
      <c r="H12767" s="160"/>
    </row>
    <row r="12768" spans="5:8">
      <c r="E12768" s="160"/>
      <c r="F12768" s="160"/>
      <c r="G12768" s="160"/>
      <c r="H12768" s="160"/>
    </row>
    <row r="12769" spans="5:8">
      <c r="E12769" s="160"/>
      <c r="F12769" s="160"/>
      <c r="G12769" s="160"/>
      <c r="H12769" s="160"/>
    </row>
    <row r="12770" spans="5:8">
      <c r="E12770" s="160"/>
      <c r="F12770" s="160"/>
    </row>
    <row r="12771" spans="5:8">
      <c r="E12771" s="160"/>
      <c r="F12771" s="160"/>
      <c r="G12771" s="160"/>
      <c r="H12771" s="160"/>
    </row>
    <row r="12772" spans="5:8">
      <c r="E12772" s="160"/>
      <c r="F12772" s="160"/>
      <c r="G12772" s="160"/>
      <c r="H12772" s="160"/>
    </row>
    <row r="12773" spans="5:8">
      <c r="E12773" s="160"/>
      <c r="F12773" s="160"/>
      <c r="G12773" s="160"/>
      <c r="H12773" s="160"/>
    </row>
    <row r="12774" spans="5:8">
      <c r="E12774" s="160"/>
      <c r="F12774" s="160"/>
      <c r="G12774" s="160"/>
      <c r="H12774" s="160"/>
    </row>
    <row r="12775" spans="5:8">
      <c r="E12775" s="160"/>
      <c r="F12775" s="160"/>
      <c r="G12775" s="160"/>
      <c r="H12775" s="160"/>
    </row>
    <row r="12776" spans="5:8">
      <c r="E12776" s="160"/>
      <c r="F12776" s="160"/>
      <c r="G12776" s="160"/>
      <c r="H12776" s="160"/>
    </row>
    <row r="12777" spans="5:8">
      <c r="E12777" s="160"/>
      <c r="F12777" s="160"/>
      <c r="G12777" s="160"/>
      <c r="H12777" s="160"/>
    </row>
    <row r="12778" spans="5:8">
      <c r="E12778" s="160"/>
      <c r="F12778" s="160"/>
      <c r="G12778" s="160"/>
      <c r="H12778" s="160"/>
    </row>
    <row r="12779" spans="5:8">
      <c r="E12779" s="160"/>
      <c r="F12779" s="160"/>
    </row>
    <row r="12780" spans="5:8">
      <c r="E12780" s="160"/>
      <c r="F12780" s="160"/>
    </row>
    <row r="12781" spans="5:8">
      <c r="E12781" s="160"/>
      <c r="F12781" s="160"/>
    </row>
    <row r="12782" spans="5:8">
      <c r="E12782" s="160"/>
      <c r="F12782" s="160"/>
    </row>
    <row r="12783" spans="5:8">
      <c r="E12783" s="160"/>
      <c r="F12783" s="160"/>
      <c r="G12783" s="160"/>
      <c r="H12783" s="160"/>
    </row>
    <row r="12784" spans="5:8">
      <c r="E12784" s="160"/>
      <c r="F12784" s="160"/>
      <c r="G12784" s="160"/>
      <c r="H12784" s="160"/>
    </row>
    <row r="12785" spans="5:8">
      <c r="E12785" s="160"/>
      <c r="F12785" s="160"/>
      <c r="G12785" s="160"/>
      <c r="H12785" s="160"/>
    </row>
    <row r="12786" spans="5:8">
      <c r="E12786" s="160"/>
      <c r="F12786" s="160"/>
      <c r="G12786" s="160"/>
      <c r="H12786" s="160"/>
    </row>
    <row r="12787" spans="5:8">
      <c r="E12787" s="160"/>
      <c r="F12787" s="160"/>
    </row>
    <row r="12788" spans="5:8">
      <c r="E12788" s="160"/>
      <c r="F12788" s="160"/>
      <c r="G12788" s="160"/>
      <c r="H12788" s="160"/>
    </row>
    <row r="12789" spans="5:8">
      <c r="E12789" s="160"/>
      <c r="F12789" s="160"/>
      <c r="G12789" s="160"/>
      <c r="H12789" s="160"/>
    </row>
    <row r="12790" spans="5:8">
      <c r="E12790" s="160"/>
      <c r="F12790" s="160"/>
      <c r="G12790" s="160"/>
      <c r="H12790" s="160"/>
    </row>
    <row r="12791" spans="5:8">
      <c r="E12791" s="160"/>
      <c r="F12791" s="160"/>
      <c r="G12791" s="160"/>
      <c r="H12791" s="160"/>
    </row>
    <row r="12792" spans="5:8">
      <c r="E12792" s="160"/>
      <c r="F12792" s="160"/>
      <c r="G12792" s="160"/>
      <c r="H12792" s="160"/>
    </row>
    <row r="12793" spans="5:8">
      <c r="E12793" s="160"/>
      <c r="F12793" s="160"/>
      <c r="G12793" s="160"/>
      <c r="H12793" s="160"/>
    </row>
    <row r="12794" spans="5:8">
      <c r="E12794" s="160"/>
      <c r="F12794" s="160"/>
      <c r="G12794" s="160"/>
      <c r="H12794" s="160"/>
    </row>
    <row r="12795" spans="5:8">
      <c r="E12795" s="160"/>
      <c r="F12795" s="160"/>
      <c r="G12795" s="160"/>
      <c r="H12795" s="160"/>
    </row>
    <row r="12796" spans="5:8">
      <c r="E12796" s="160"/>
      <c r="F12796" s="160"/>
    </row>
    <row r="12797" spans="5:8">
      <c r="E12797" s="160"/>
      <c r="F12797" s="160"/>
    </row>
    <row r="12798" spans="5:8">
      <c r="E12798" s="160"/>
      <c r="F12798" s="160"/>
      <c r="G12798" s="160"/>
      <c r="H12798" s="160"/>
    </row>
    <row r="12799" spans="5:8">
      <c r="E12799" s="160"/>
      <c r="F12799" s="160"/>
      <c r="G12799" s="160"/>
      <c r="H12799" s="160"/>
    </row>
    <row r="12800" spans="5:8">
      <c r="E12800" s="160"/>
      <c r="G12800" s="160"/>
    </row>
    <row r="12801" spans="5:7">
      <c r="F12801" s="160"/>
    </row>
    <row r="12802" spans="5:7">
      <c r="E12802" s="160"/>
      <c r="G12802" s="160"/>
    </row>
    <row r="12803" spans="5:7">
      <c r="F12803" s="160"/>
    </row>
    <row r="12804" spans="5:7">
      <c r="E12804" s="160"/>
      <c r="F12804" s="160"/>
    </row>
    <row r="12805" spans="5:7">
      <c r="E12805" s="160"/>
      <c r="F12805" s="160"/>
    </row>
    <row r="12806" spans="5:7">
      <c r="E12806" s="160"/>
      <c r="F12806" s="160"/>
    </row>
    <row r="12807" spans="5:7">
      <c r="E12807" s="160"/>
      <c r="F12807" s="160"/>
    </row>
    <row r="12808" spans="5:7">
      <c r="E12808" s="160"/>
      <c r="F12808" s="160"/>
    </row>
    <row r="12809" spans="5:7">
      <c r="E12809" s="160"/>
      <c r="F12809" s="160"/>
    </row>
    <row r="12810" spans="5:7">
      <c r="E12810" s="160"/>
      <c r="F12810" s="160"/>
    </row>
    <row r="12811" spans="5:7">
      <c r="E12811" s="160"/>
      <c r="F12811" s="160"/>
    </row>
    <row r="12812" spans="5:7">
      <c r="E12812" s="160"/>
      <c r="F12812" s="160"/>
    </row>
    <row r="12813" spans="5:7">
      <c r="E12813" s="160"/>
      <c r="F12813" s="160"/>
    </row>
    <row r="12814" spans="5:7">
      <c r="E12814" s="160"/>
      <c r="F12814" s="160"/>
    </row>
    <row r="12815" spans="5:7">
      <c r="E12815" s="160"/>
      <c r="F12815" s="160"/>
    </row>
    <row r="12816" spans="5:7">
      <c r="E12816" s="160"/>
      <c r="F12816" s="160"/>
    </row>
    <row r="12817" spans="5:8">
      <c r="E12817" s="160"/>
      <c r="F12817" s="160"/>
    </row>
    <row r="12818" spans="5:8">
      <c r="E12818" s="160"/>
      <c r="F12818" s="160"/>
    </row>
    <row r="12819" spans="5:8">
      <c r="E12819" s="160"/>
      <c r="F12819" s="160"/>
    </row>
    <row r="12820" spans="5:8">
      <c r="E12820" s="160"/>
      <c r="F12820" s="160"/>
    </row>
    <row r="12821" spans="5:8">
      <c r="E12821" s="160"/>
      <c r="F12821" s="160"/>
    </row>
    <row r="12822" spans="5:8">
      <c r="E12822" s="160"/>
      <c r="F12822" s="160"/>
    </row>
    <row r="12823" spans="5:8">
      <c r="E12823" s="160"/>
      <c r="F12823" s="160"/>
    </row>
    <row r="12824" spans="5:8">
      <c r="E12824" s="160"/>
      <c r="F12824" s="160"/>
    </row>
    <row r="12825" spans="5:8">
      <c r="E12825" s="160"/>
      <c r="F12825" s="160"/>
    </row>
    <row r="12826" spans="5:8">
      <c r="E12826" s="160"/>
      <c r="F12826" s="160"/>
    </row>
    <row r="12827" spans="5:8">
      <c r="E12827" s="160"/>
      <c r="F12827" s="160"/>
    </row>
    <row r="12828" spans="5:8">
      <c r="E12828" s="160"/>
      <c r="F12828" s="160"/>
    </row>
    <row r="12829" spans="5:8">
      <c r="E12829" s="160"/>
      <c r="F12829" s="160"/>
    </row>
    <row r="12830" spans="5:8">
      <c r="E12830" s="160"/>
      <c r="F12830" s="160"/>
    </row>
    <row r="12831" spans="5:8">
      <c r="E12831" s="160"/>
      <c r="F12831" s="160"/>
    </row>
    <row r="12832" spans="5:8">
      <c r="E12832" s="160"/>
      <c r="F12832" s="160"/>
      <c r="G12832" s="160"/>
      <c r="H12832" s="160"/>
    </row>
    <row r="12833" spans="5:8">
      <c r="E12833" s="160"/>
      <c r="F12833" s="160"/>
    </row>
    <row r="12834" spans="5:8">
      <c r="E12834" s="160"/>
      <c r="F12834" s="160"/>
    </row>
    <row r="12835" spans="5:8">
      <c r="E12835" s="160"/>
      <c r="F12835" s="160"/>
    </row>
    <row r="12836" spans="5:8">
      <c r="E12836" s="160"/>
      <c r="F12836" s="160"/>
    </row>
    <row r="12837" spans="5:8">
      <c r="E12837" s="160"/>
      <c r="F12837" s="160"/>
    </row>
    <row r="12838" spans="5:8">
      <c r="E12838" s="160"/>
      <c r="F12838" s="160"/>
    </row>
    <row r="12839" spans="5:8">
      <c r="E12839" s="160"/>
      <c r="F12839" s="160"/>
    </row>
    <row r="12840" spans="5:8">
      <c r="E12840" s="160"/>
      <c r="F12840" s="160"/>
    </row>
    <row r="12841" spans="5:8">
      <c r="E12841" s="160"/>
      <c r="F12841" s="160"/>
    </row>
    <row r="12842" spans="5:8">
      <c r="E12842" s="160"/>
      <c r="F12842" s="160"/>
    </row>
    <row r="12843" spans="5:8">
      <c r="E12843" s="160"/>
      <c r="F12843" s="160"/>
    </row>
    <row r="12844" spans="5:8">
      <c r="E12844" s="160"/>
      <c r="F12844" s="160"/>
      <c r="G12844" s="160"/>
      <c r="H12844" s="160"/>
    </row>
    <row r="12845" spans="5:8">
      <c r="E12845" s="160"/>
      <c r="F12845" s="160"/>
      <c r="G12845" s="160"/>
      <c r="H12845" s="160"/>
    </row>
    <row r="12846" spans="5:8">
      <c r="E12846" s="160"/>
      <c r="F12846" s="160"/>
      <c r="G12846" s="160"/>
      <c r="H12846" s="160"/>
    </row>
    <row r="12847" spans="5:8">
      <c r="E12847" s="160"/>
      <c r="F12847" s="160"/>
      <c r="G12847" s="160"/>
      <c r="H12847" s="160"/>
    </row>
    <row r="12848" spans="5:8">
      <c r="E12848" s="160"/>
      <c r="F12848" s="160"/>
      <c r="G12848" s="160"/>
      <c r="H12848" s="160"/>
    </row>
    <row r="12849" spans="5:8">
      <c r="E12849" s="160"/>
      <c r="F12849" s="160"/>
      <c r="G12849" s="160"/>
      <c r="H12849" s="160"/>
    </row>
    <row r="12850" spans="5:8">
      <c r="E12850" s="160"/>
      <c r="F12850" s="160"/>
      <c r="G12850" s="160"/>
      <c r="H12850" s="160"/>
    </row>
    <row r="12851" spans="5:8">
      <c r="E12851" s="160"/>
      <c r="F12851" s="160"/>
      <c r="G12851" s="160"/>
      <c r="H12851" s="160"/>
    </row>
    <row r="12852" spans="5:8">
      <c r="E12852" s="160"/>
      <c r="F12852" s="160"/>
      <c r="G12852" s="160"/>
      <c r="H12852" s="160"/>
    </row>
    <row r="12853" spans="5:8">
      <c r="E12853" s="160"/>
      <c r="F12853" s="160"/>
      <c r="G12853" s="160"/>
      <c r="H12853" s="160"/>
    </row>
    <row r="12854" spans="5:8">
      <c r="E12854" s="160"/>
      <c r="F12854" s="160"/>
    </row>
    <row r="12855" spans="5:8">
      <c r="E12855" s="160"/>
      <c r="F12855" s="160"/>
    </row>
    <row r="12856" spans="5:8">
      <c r="E12856" s="160"/>
      <c r="F12856" s="160"/>
    </row>
    <row r="12857" spans="5:8">
      <c r="E12857" s="160"/>
      <c r="F12857" s="160"/>
    </row>
    <row r="12858" spans="5:8">
      <c r="E12858" s="160"/>
      <c r="F12858" s="160"/>
    </row>
    <row r="12859" spans="5:8">
      <c r="E12859" s="160"/>
      <c r="F12859" s="160"/>
    </row>
    <row r="12860" spans="5:8">
      <c r="E12860" s="160"/>
      <c r="F12860" s="160"/>
    </row>
    <row r="12861" spans="5:8">
      <c r="E12861" s="160"/>
      <c r="F12861" s="160"/>
    </row>
    <row r="12862" spans="5:8">
      <c r="E12862" s="160"/>
      <c r="F12862" s="160"/>
    </row>
    <row r="12863" spans="5:8">
      <c r="E12863" s="160"/>
      <c r="F12863" s="160"/>
    </row>
    <row r="12864" spans="5:8">
      <c r="E12864" s="160"/>
      <c r="F12864" s="160"/>
    </row>
    <row r="12865" spans="5:8">
      <c r="E12865" s="160"/>
      <c r="F12865" s="160"/>
    </row>
    <row r="12866" spans="5:8">
      <c r="E12866" s="160"/>
      <c r="F12866" s="160"/>
      <c r="G12866" s="160"/>
      <c r="H12866" s="160"/>
    </row>
    <row r="12867" spans="5:8">
      <c r="E12867" s="160"/>
      <c r="F12867" s="160"/>
    </row>
    <row r="12868" spans="5:8">
      <c r="E12868" s="160"/>
      <c r="F12868" s="160"/>
    </row>
    <row r="12869" spans="5:8">
      <c r="E12869" s="160"/>
      <c r="F12869" s="160"/>
      <c r="G12869" s="160"/>
      <c r="H12869" s="160"/>
    </row>
    <row r="12870" spans="5:8">
      <c r="E12870" s="160"/>
      <c r="F12870" s="160"/>
    </row>
    <row r="12871" spans="5:8">
      <c r="E12871" s="160"/>
      <c r="F12871" s="160"/>
    </row>
    <row r="12872" spans="5:8">
      <c r="E12872" s="160"/>
      <c r="F12872" s="160"/>
    </row>
    <row r="12873" spans="5:8">
      <c r="E12873" s="160"/>
      <c r="F12873" s="160"/>
    </row>
    <row r="12874" spans="5:8">
      <c r="E12874" s="160"/>
      <c r="F12874" s="160"/>
    </row>
    <row r="12875" spans="5:8">
      <c r="E12875" s="160"/>
      <c r="F12875" s="160"/>
    </row>
    <row r="12876" spans="5:8">
      <c r="E12876" s="160"/>
      <c r="F12876" s="160"/>
      <c r="G12876" s="160"/>
      <c r="H12876" s="160"/>
    </row>
    <row r="12877" spans="5:8">
      <c r="E12877" s="160"/>
      <c r="F12877" s="160"/>
      <c r="G12877" s="160"/>
      <c r="H12877" s="160"/>
    </row>
    <row r="12878" spans="5:8">
      <c r="E12878" s="160"/>
      <c r="F12878" s="160"/>
      <c r="G12878" s="160"/>
      <c r="H12878" s="160"/>
    </row>
    <row r="12879" spans="5:8">
      <c r="E12879" s="160"/>
      <c r="F12879" s="160"/>
      <c r="G12879" s="160"/>
      <c r="H12879" s="160"/>
    </row>
    <row r="12880" spans="5:8">
      <c r="E12880" s="160"/>
      <c r="F12880" s="160"/>
      <c r="G12880" s="160"/>
      <c r="H12880" s="160"/>
    </row>
    <row r="12881" spans="5:8">
      <c r="E12881" s="160"/>
      <c r="F12881" s="160"/>
      <c r="G12881" s="160"/>
      <c r="H12881" s="160"/>
    </row>
    <row r="12882" spans="5:8">
      <c r="E12882" s="160"/>
      <c r="F12882" s="160"/>
      <c r="G12882" s="160"/>
      <c r="H12882" s="160"/>
    </row>
    <row r="12883" spans="5:8">
      <c r="E12883" s="160"/>
      <c r="F12883" s="160"/>
      <c r="G12883" s="160"/>
      <c r="H12883" s="160"/>
    </row>
    <row r="12884" spans="5:8">
      <c r="E12884" s="160"/>
      <c r="F12884" s="160"/>
      <c r="G12884" s="160"/>
      <c r="H12884" s="160"/>
    </row>
    <row r="12885" spans="5:8">
      <c r="E12885" s="160"/>
      <c r="F12885" s="160"/>
      <c r="G12885" s="160"/>
      <c r="H12885" s="160"/>
    </row>
    <row r="12886" spans="5:8">
      <c r="E12886" s="160"/>
      <c r="F12886" s="160"/>
      <c r="G12886" s="160"/>
      <c r="H12886" s="160"/>
    </row>
    <row r="12887" spans="5:8">
      <c r="E12887" s="160"/>
      <c r="F12887" s="160"/>
      <c r="G12887" s="160"/>
      <c r="H12887" s="160"/>
    </row>
    <row r="12888" spans="5:8">
      <c r="E12888" s="160"/>
      <c r="F12888" s="160"/>
      <c r="G12888" s="160"/>
      <c r="H12888" s="160"/>
    </row>
    <row r="12889" spans="5:8">
      <c r="E12889" s="160"/>
      <c r="F12889" s="160"/>
      <c r="G12889" s="160"/>
      <c r="H12889" s="160"/>
    </row>
    <row r="12890" spans="5:8">
      <c r="E12890" s="160"/>
      <c r="F12890" s="160"/>
      <c r="G12890" s="160"/>
      <c r="H12890" s="160"/>
    </row>
    <row r="12891" spans="5:8">
      <c r="E12891" s="160"/>
      <c r="F12891" s="160"/>
      <c r="G12891" s="160"/>
      <c r="H12891" s="160"/>
    </row>
    <row r="12892" spans="5:8">
      <c r="E12892" s="160"/>
      <c r="F12892" s="160"/>
      <c r="G12892" s="160"/>
      <c r="H12892" s="160"/>
    </row>
    <row r="12893" spans="5:8">
      <c r="E12893" s="160"/>
      <c r="F12893" s="160"/>
      <c r="G12893" s="160"/>
      <c r="H12893" s="160"/>
    </row>
    <row r="12894" spans="5:8">
      <c r="E12894" s="160"/>
      <c r="F12894" s="160"/>
      <c r="G12894" s="160"/>
      <c r="H12894" s="160"/>
    </row>
    <row r="12895" spans="5:8">
      <c r="E12895" s="160"/>
      <c r="F12895" s="160"/>
      <c r="G12895" s="160"/>
      <c r="H12895" s="160"/>
    </row>
    <row r="12896" spans="5:8">
      <c r="E12896" s="160"/>
      <c r="F12896" s="160"/>
      <c r="G12896" s="160"/>
      <c r="H12896" s="160"/>
    </row>
    <row r="12897" spans="5:8">
      <c r="E12897" s="160"/>
      <c r="F12897" s="160"/>
      <c r="G12897" s="160"/>
      <c r="H12897" s="160"/>
    </row>
    <row r="12898" spans="5:8">
      <c r="E12898" s="160"/>
      <c r="F12898" s="160"/>
      <c r="G12898" s="160"/>
      <c r="H12898" s="160"/>
    </row>
    <row r="12899" spans="5:8">
      <c r="E12899" s="160"/>
      <c r="F12899" s="160"/>
      <c r="G12899" s="160"/>
      <c r="H12899" s="160"/>
    </row>
    <row r="12900" spans="5:8">
      <c r="E12900" s="160"/>
      <c r="F12900" s="160"/>
      <c r="G12900" s="160"/>
      <c r="H12900" s="160"/>
    </row>
    <row r="12901" spans="5:8">
      <c r="E12901" s="160"/>
      <c r="F12901" s="160"/>
      <c r="G12901" s="160"/>
      <c r="H12901" s="160"/>
    </row>
    <row r="12902" spans="5:8">
      <c r="E12902" s="160"/>
      <c r="F12902" s="160"/>
      <c r="G12902" s="160"/>
      <c r="H12902" s="160"/>
    </row>
    <row r="12903" spans="5:8">
      <c r="E12903" s="160"/>
      <c r="F12903" s="160"/>
      <c r="G12903" s="160"/>
      <c r="H12903" s="160"/>
    </row>
    <row r="12904" spans="5:8">
      <c r="E12904" s="160"/>
      <c r="F12904" s="160"/>
      <c r="G12904" s="160"/>
      <c r="H12904" s="160"/>
    </row>
    <row r="12905" spans="5:8">
      <c r="E12905" s="160"/>
      <c r="F12905" s="160"/>
    </row>
    <row r="12906" spans="5:8">
      <c r="E12906" s="160"/>
      <c r="F12906" s="160"/>
      <c r="G12906" s="160"/>
      <c r="H12906" s="160"/>
    </row>
    <row r="12907" spans="5:8">
      <c r="E12907" s="160"/>
      <c r="F12907" s="160"/>
    </row>
    <row r="12908" spans="5:8">
      <c r="E12908" s="160"/>
      <c r="F12908" s="160"/>
    </row>
    <row r="12909" spans="5:8">
      <c r="E12909" s="160"/>
      <c r="F12909" s="160"/>
    </row>
    <row r="12910" spans="5:8">
      <c r="E12910" s="160"/>
      <c r="F12910" s="160"/>
    </row>
    <row r="12911" spans="5:8">
      <c r="E12911" s="160"/>
      <c r="F12911" s="160"/>
    </row>
    <row r="12912" spans="5:8">
      <c r="E12912" s="160"/>
      <c r="F12912" s="160"/>
    </row>
    <row r="12913" spans="5:8">
      <c r="E12913" s="160"/>
      <c r="F12913" s="160"/>
      <c r="G12913" s="160"/>
      <c r="H12913" s="160"/>
    </row>
    <row r="12914" spans="5:8">
      <c r="E12914" s="160"/>
      <c r="F12914" s="160"/>
    </row>
    <row r="12915" spans="5:8">
      <c r="E12915" s="160"/>
      <c r="F12915" s="160"/>
    </row>
    <row r="12916" spans="5:8">
      <c r="E12916" s="160"/>
      <c r="F12916" s="160"/>
    </row>
    <row r="12917" spans="5:8">
      <c r="E12917" s="160"/>
      <c r="F12917" s="160"/>
    </row>
    <row r="12918" spans="5:8">
      <c r="E12918" s="160"/>
      <c r="F12918" s="160"/>
      <c r="G12918" s="160"/>
      <c r="H12918" s="160"/>
    </row>
    <row r="12919" spans="5:8">
      <c r="E12919" s="160"/>
      <c r="F12919" s="160"/>
      <c r="G12919" s="160"/>
      <c r="H12919" s="160"/>
    </row>
    <row r="12920" spans="5:8">
      <c r="E12920" s="160"/>
      <c r="F12920" s="160"/>
      <c r="G12920" s="160"/>
      <c r="H12920" s="160"/>
    </row>
    <row r="12921" spans="5:8">
      <c r="E12921" s="160"/>
      <c r="F12921" s="160"/>
      <c r="G12921" s="160"/>
      <c r="H12921" s="160"/>
    </row>
    <row r="12922" spans="5:8">
      <c r="E12922" s="160"/>
      <c r="F12922" s="160"/>
      <c r="G12922" s="160"/>
      <c r="H12922" s="160"/>
    </row>
    <row r="12923" spans="5:8">
      <c r="E12923" s="160"/>
      <c r="F12923" s="160"/>
      <c r="G12923" s="160"/>
      <c r="H12923" s="160"/>
    </row>
    <row r="12924" spans="5:8">
      <c r="E12924" s="160"/>
      <c r="F12924" s="160"/>
      <c r="G12924" s="160"/>
      <c r="H12924" s="160"/>
    </row>
    <row r="12925" spans="5:8">
      <c r="E12925" s="160"/>
      <c r="F12925" s="160"/>
      <c r="G12925" s="160"/>
      <c r="H12925" s="160"/>
    </row>
    <row r="12926" spans="5:8">
      <c r="E12926" s="160"/>
      <c r="F12926" s="160"/>
      <c r="G12926" s="160"/>
      <c r="H12926" s="160"/>
    </row>
    <row r="12927" spans="5:8">
      <c r="E12927" s="160"/>
      <c r="F12927" s="160"/>
      <c r="G12927" s="160"/>
      <c r="H12927" s="160"/>
    </row>
    <row r="12928" spans="5:8">
      <c r="E12928" s="160"/>
      <c r="F12928" s="160"/>
    </row>
    <row r="12929" spans="5:8">
      <c r="E12929" s="160"/>
      <c r="F12929" s="160"/>
    </row>
    <row r="12930" spans="5:8">
      <c r="E12930" s="160"/>
      <c r="F12930" s="160"/>
    </row>
    <row r="12931" spans="5:8">
      <c r="E12931" s="160"/>
      <c r="F12931" s="160"/>
    </row>
    <row r="12932" spans="5:8">
      <c r="E12932" s="160"/>
      <c r="F12932" s="160"/>
    </row>
    <row r="12933" spans="5:8">
      <c r="E12933" s="160"/>
      <c r="F12933" s="160"/>
    </row>
    <row r="12934" spans="5:8">
      <c r="E12934" s="160"/>
      <c r="F12934" s="160"/>
    </row>
    <row r="12935" spans="5:8">
      <c r="E12935" s="160"/>
      <c r="F12935" s="160"/>
    </row>
    <row r="12936" spans="5:8">
      <c r="E12936" s="160"/>
      <c r="F12936" s="160"/>
    </row>
    <row r="12937" spans="5:8">
      <c r="E12937" s="160"/>
      <c r="G12937" s="160"/>
    </row>
    <row r="12938" spans="5:8">
      <c r="F12938" s="160"/>
    </row>
    <row r="12939" spans="5:8">
      <c r="E12939" s="160"/>
      <c r="F12939" s="160"/>
      <c r="G12939" s="160"/>
      <c r="H12939" s="160"/>
    </row>
    <row r="12940" spans="5:8">
      <c r="E12940" s="160"/>
      <c r="F12940" s="160"/>
      <c r="G12940" s="160"/>
      <c r="H12940" s="160"/>
    </row>
    <row r="12941" spans="5:8">
      <c r="E12941" s="160"/>
      <c r="F12941" s="160"/>
      <c r="G12941" s="160"/>
      <c r="H12941" s="160"/>
    </row>
    <row r="12942" spans="5:8">
      <c r="E12942" s="160"/>
      <c r="F12942" s="160"/>
      <c r="G12942" s="160"/>
      <c r="H12942" s="160"/>
    </row>
    <row r="12943" spans="5:8">
      <c r="E12943" s="160"/>
      <c r="F12943" s="160"/>
      <c r="G12943" s="160"/>
      <c r="H12943" s="160"/>
    </row>
    <row r="12944" spans="5:8">
      <c r="E12944" s="160"/>
      <c r="F12944" s="160"/>
      <c r="G12944" s="160"/>
      <c r="H12944" s="160"/>
    </row>
    <row r="12945" spans="5:6">
      <c r="E12945" s="160"/>
      <c r="F12945" s="160"/>
    </row>
    <row r="12946" spans="5:6">
      <c r="E12946" s="160"/>
      <c r="F12946" s="160"/>
    </row>
    <row r="12947" spans="5:6">
      <c r="E12947" s="160"/>
      <c r="F12947" s="160"/>
    </row>
    <row r="12948" spans="5:6">
      <c r="E12948" s="160"/>
      <c r="F12948" s="160"/>
    </row>
    <row r="12949" spans="5:6">
      <c r="E12949" s="160"/>
      <c r="F12949" s="160"/>
    </row>
    <row r="12950" spans="5:6">
      <c r="E12950" s="160"/>
      <c r="F12950" s="160"/>
    </row>
    <row r="12951" spans="5:6">
      <c r="E12951" s="160"/>
      <c r="F12951" s="160"/>
    </row>
    <row r="12952" spans="5:6">
      <c r="E12952" s="160"/>
      <c r="F12952" s="160"/>
    </row>
    <row r="12953" spans="5:6">
      <c r="E12953" s="160"/>
      <c r="F12953" s="160"/>
    </row>
    <row r="12954" spans="5:6">
      <c r="E12954" s="160"/>
      <c r="F12954" s="160"/>
    </row>
    <row r="12955" spans="5:6">
      <c r="E12955" s="160"/>
      <c r="F12955" s="160"/>
    </row>
    <row r="12956" spans="5:6">
      <c r="E12956" s="160"/>
      <c r="F12956" s="160"/>
    </row>
    <row r="12957" spans="5:6">
      <c r="E12957" s="160"/>
      <c r="F12957" s="160"/>
    </row>
    <row r="12958" spans="5:6">
      <c r="E12958" s="160"/>
      <c r="F12958" s="160"/>
    </row>
    <row r="12959" spans="5:6">
      <c r="E12959" s="160"/>
      <c r="F12959" s="160"/>
    </row>
    <row r="12960" spans="5:6">
      <c r="E12960" s="160"/>
      <c r="F12960" s="160"/>
    </row>
    <row r="12961" spans="5:8">
      <c r="E12961" s="160"/>
      <c r="F12961" s="160"/>
    </row>
    <row r="12962" spans="5:8">
      <c r="E12962" s="160"/>
      <c r="F12962" s="160"/>
    </row>
    <row r="12963" spans="5:8">
      <c r="E12963" s="160"/>
      <c r="G12963" s="160"/>
    </row>
    <row r="12964" spans="5:8">
      <c r="F12964" s="160"/>
    </row>
    <row r="12965" spans="5:8">
      <c r="E12965" s="160"/>
      <c r="F12965" s="160"/>
      <c r="G12965" s="160"/>
      <c r="H12965" s="160"/>
    </row>
    <row r="12966" spans="5:8">
      <c r="E12966" s="160"/>
      <c r="F12966" s="160"/>
      <c r="G12966" s="160"/>
      <c r="H12966" s="160"/>
    </row>
    <row r="12967" spans="5:8">
      <c r="E12967" s="160"/>
      <c r="F12967" s="160"/>
      <c r="G12967" s="160"/>
      <c r="H12967" s="160"/>
    </row>
    <row r="12968" spans="5:8">
      <c r="E12968" s="160"/>
      <c r="F12968" s="160"/>
      <c r="G12968" s="160"/>
      <c r="H12968" s="160"/>
    </row>
    <row r="12969" spans="5:8">
      <c r="E12969" s="160"/>
      <c r="F12969" s="160"/>
      <c r="G12969" s="160"/>
      <c r="H12969" s="160"/>
    </row>
    <row r="12970" spans="5:8">
      <c r="E12970" s="160"/>
      <c r="F12970" s="160"/>
      <c r="G12970" s="160"/>
      <c r="H12970" s="160"/>
    </row>
    <row r="12971" spans="5:8">
      <c r="E12971" s="160"/>
      <c r="F12971" s="160"/>
      <c r="G12971" s="160"/>
      <c r="H12971" s="160"/>
    </row>
    <row r="12972" spans="5:8">
      <c r="E12972" s="160"/>
      <c r="F12972" s="160"/>
      <c r="G12972" s="160"/>
      <c r="H12972" s="160"/>
    </row>
    <row r="12973" spans="5:8">
      <c r="E12973" s="160"/>
      <c r="F12973" s="160"/>
      <c r="G12973" s="160"/>
      <c r="H12973" s="160"/>
    </row>
    <row r="12974" spans="5:8">
      <c r="E12974" s="160"/>
      <c r="F12974" s="160"/>
      <c r="G12974" s="160"/>
      <c r="H12974" s="160"/>
    </row>
    <row r="12975" spans="5:8">
      <c r="E12975" s="160"/>
      <c r="F12975" s="160"/>
      <c r="G12975" s="160"/>
      <c r="H12975" s="160"/>
    </row>
    <row r="12976" spans="5:8">
      <c r="E12976" s="160"/>
      <c r="F12976" s="160"/>
      <c r="G12976" s="160"/>
      <c r="H12976" s="160"/>
    </row>
    <row r="12977" spans="5:6">
      <c r="E12977" s="160"/>
      <c r="F12977" s="160"/>
    </row>
    <row r="12978" spans="5:6">
      <c r="E12978" s="160"/>
      <c r="F12978" s="160"/>
    </row>
    <row r="12979" spans="5:6">
      <c r="E12979" s="160"/>
      <c r="F12979" s="160"/>
    </row>
    <row r="12980" spans="5:6">
      <c r="E12980" s="160"/>
      <c r="F12980" s="160"/>
    </row>
    <row r="12981" spans="5:6">
      <c r="E12981" s="160"/>
      <c r="F12981" s="160"/>
    </row>
    <row r="12982" spans="5:6">
      <c r="E12982" s="160"/>
      <c r="F12982" s="160"/>
    </row>
    <row r="12983" spans="5:6">
      <c r="E12983" s="160"/>
      <c r="F12983" s="160"/>
    </row>
    <row r="12984" spans="5:6">
      <c r="E12984" s="160"/>
      <c r="F12984" s="160"/>
    </row>
    <row r="12985" spans="5:6">
      <c r="E12985" s="160"/>
      <c r="F12985" s="160"/>
    </row>
    <row r="12986" spans="5:6">
      <c r="E12986" s="160"/>
      <c r="F12986" s="160"/>
    </row>
    <row r="12987" spans="5:6">
      <c r="E12987" s="160"/>
      <c r="F12987" s="160"/>
    </row>
    <row r="12988" spans="5:6">
      <c r="E12988" s="160"/>
      <c r="F12988" s="160"/>
    </row>
    <row r="12989" spans="5:6">
      <c r="E12989" s="160"/>
      <c r="F12989" s="160"/>
    </row>
    <row r="12990" spans="5:6">
      <c r="E12990" s="160"/>
      <c r="F12990" s="160"/>
    </row>
    <row r="12991" spans="5:6">
      <c r="E12991" s="160"/>
      <c r="F12991" s="160"/>
    </row>
    <row r="12992" spans="5:6">
      <c r="E12992" s="160"/>
      <c r="F12992" s="160"/>
    </row>
    <row r="12993" spans="5:8">
      <c r="E12993" s="160"/>
      <c r="F12993" s="160"/>
    </row>
    <row r="12994" spans="5:8">
      <c r="E12994" s="160"/>
      <c r="F12994" s="160"/>
    </row>
    <row r="12995" spans="5:8">
      <c r="E12995" s="160"/>
      <c r="F12995" s="160"/>
    </row>
    <row r="12996" spans="5:8">
      <c r="E12996" s="160"/>
      <c r="F12996" s="160"/>
    </row>
    <row r="12997" spans="5:8">
      <c r="E12997" s="160"/>
      <c r="F12997" s="160"/>
    </row>
    <row r="12998" spans="5:8">
      <c r="E12998" s="160"/>
      <c r="G12998" s="160"/>
    </row>
    <row r="12999" spans="5:8">
      <c r="F12999" s="160"/>
    </row>
    <row r="13000" spans="5:8">
      <c r="E13000" s="160"/>
      <c r="F13000" s="160"/>
      <c r="G13000" s="160"/>
      <c r="H13000" s="160"/>
    </row>
    <row r="13001" spans="5:8">
      <c r="E13001" s="160"/>
      <c r="F13001" s="160"/>
      <c r="G13001" s="160"/>
      <c r="H13001" s="160"/>
    </row>
    <row r="13002" spans="5:8">
      <c r="E13002" s="160"/>
      <c r="F13002" s="160"/>
      <c r="G13002" s="160"/>
      <c r="H13002" s="160"/>
    </row>
    <row r="13003" spans="5:8">
      <c r="E13003" s="160"/>
      <c r="F13003" s="160"/>
      <c r="G13003" s="160"/>
      <c r="H13003" s="160"/>
    </row>
    <row r="13004" spans="5:8">
      <c r="E13004" s="160"/>
      <c r="F13004" s="160"/>
      <c r="G13004" s="160"/>
      <c r="H13004" s="160"/>
    </row>
    <row r="13005" spans="5:8">
      <c r="E13005" s="160"/>
      <c r="F13005" s="160"/>
      <c r="G13005" s="160"/>
      <c r="H13005" s="160"/>
    </row>
    <row r="13006" spans="5:8">
      <c r="E13006" s="160"/>
      <c r="F13006" s="160"/>
      <c r="G13006" s="160"/>
      <c r="H13006" s="160"/>
    </row>
    <row r="13007" spans="5:8">
      <c r="E13007" s="160"/>
      <c r="F13007" s="160"/>
      <c r="G13007" s="160"/>
      <c r="H13007" s="160"/>
    </row>
    <row r="13008" spans="5:8">
      <c r="E13008" s="160"/>
      <c r="F13008" s="160"/>
      <c r="G13008" s="160"/>
      <c r="H13008" s="160"/>
    </row>
    <row r="13009" spans="5:8">
      <c r="E13009" s="160"/>
      <c r="F13009" s="160"/>
      <c r="G13009" s="160"/>
      <c r="H13009" s="160"/>
    </row>
    <row r="13010" spans="5:8">
      <c r="E13010" s="160"/>
      <c r="F13010" s="160"/>
      <c r="G13010" s="160"/>
      <c r="H13010" s="160"/>
    </row>
    <row r="13011" spans="5:8">
      <c r="E13011" s="160"/>
      <c r="F13011" s="160"/>
      <c r="G13011" s="160"/>
      <c r="H13011" s="160"/>
    </row>
    <row r="13012" spans="5:8">
      <c r="E13012" s="160"/>
      <c r="F13012" s="160"/>
      <c r="G13012" s="160"/>
      <c r="H13012" s="160"/>
    </row>
    <row r="13013" spans="5:8">
      <c r="E13013" s="160"/>
      <c r="F13013" s="160"/>
      <c r="G13013" s="160"/>
      <c r="H13013" s="160"/>
    </row>
    <row r="13014" spans="5:8">
      <c r="E13014" s="160"/>
      <c r="F13014" s="160"/>
      <c r="G13014" s="160"/>
      <c r="H13014" s="160"/>
    </row>
    <row r="13015" spans="5:8">
      <c r="E13015" s="160"/>
      <c r="F13015" s="160"/>
      <c r="G13015" s="160"/>
      <c r="H13015" s="160"/>
    </row>
    <row r="13016" spans="5:8">
      <c r="E13016" s="160"/>
      <c r="F13016" s="160"/>
    </row>
    <row r="13017" spans="5:8">
      <c r="E13017" s="160"/>
      <c r="F13017" s="160"/>
    </row>
    <row r="13018" spans="5:8">
      <c r="E13018" s="160"/>
      <c r="F13018" s="160"/>
    </row>
    <row r="13019" spans="5:8">
      <c r="E13019" s="160"/>
      <c r="F13019" s="160"/>
    </row>
    <row r="13020" spans="5:8">
      <c r="E13020" s="160"/>
      <c r="F13020" s="160"/>
    </row>
    <row r="13021" spans="5:8">
      <c r="E13021" s="160"/>
      <c r="F13021" s="160"/>
    </row>
    <row r="13022" spans="5:8">
      <c r="E13022" s="160"/>
      <c r="G13022" s="160"/>
    </row>
    <row r="13023" spans="5:8">
      <c r="F13023" s="160"/>
    </row>
    <row r="13024" spans="5:8">
      <c r="E13024" s="160"/>
      <c r="F13024" s="160"/>
      <c r="G13024" s="160"/>
      <c r="H13024" s="160"/>
    </row>
    <row r="13025" spans="5:8">
      <c r="E13025" s="160"/>
      <c r="F13025" s="160"/>
      <c r="G13025" s="160"/>
      <c r="H13025" s="160"/>
    </row>
    <row r="13026" spans="5:8">
      <c r="E13026" s="160"/>
      <c r="F13026" s="160"/>
      <c r="G13026" s="160"/>
      <c r="H13026" s="160"/>
    </row>
    <row r="13027" spans="5:8">
      <c r="E13027" s="160"/>
      <c r="F13027" s="160"/>
      <c r="G13027" s="160"/>
      <c r="H13027" s="160"/>
    </row>
    <row r="13028" spans="5:8">
      <c r="E13028" s="160"/>
      <c r="F13028" s="160"/>
    </row>
    <row r="13029" spans="5:8">
      <c r="E13029" s="160"/>
      <c r="F13029" s="160"/>
    </row>
    <row r="13030" spans="5:8">
      <c r="E13030" s="160"/>
      <c r="F13030" s="160"/>
    </row>
    <row r="13031" spans="5:8">
      <c r="E13031" s="160"/>
      <c r="G13031" s="160"/>
    </row>
    <row r="13032" spans="5:8">
      <c r="F13032" s="160"/>
    </row>
    <row r="13033" spans="5:8">
      <c r="E13033" s="160"/>
      <c r="F13033" s="160"/>
      <c r="G13033" s="160"/>
      <c r="H13033" s="160"/>
    </row>
    <row r="13034" spans="5:8">
      <c r="E13034" s="160"/>
      <c r="F13034" s="160"/>
      <c r="G13034" s="160"/>
      <c r="H13034" s="160"/>
    </row>
    <row r="13035" spans="5:8">
      <c r="E13035" s="160"/>
      <c r="F13035" s="160"/>
    </row>
    <row r="13036" spans="5:8">
      <c r="E13036" s="160"/>
      <c r="F13036" s="160"/>
    </row>
    <row r="13037" spans="5:8">
      <c r="E13037" s="160"/>
      <c r="F13037" s="160"/>
    </row>
    <row r="13038" spans="5:8">
      <c r="E13038" s="160"/>
      <c r="F13038" s="160"/>
    </row>
    <row r="13039" spans="5:8">
      <c r="E13039" s="160"/>
      <c r="F13039" s="160"/>
    </row>
    <row r="13040" spans="5:8">
      <c r="E13040" s="160"/>
      <c r="F13040" s="160"/>
    </row>
    <row r="13041" spans="5:8">
      <c r="E13041" s="160"/>
      <c r="G13041" s="160"/>
    </row>
    <row r="13042" spans="5:8">
      <c r="F13042" s="160"/>
    </row>
    <row r="13043" spans="5:8">
      <c r="E13043" s="160"/>
      <c r="F13043" s="160"/>
      <c r="G13043" s="160"/>
      <c r="H13043" s="160"/>
    </row>
    <row r="13044" spans="5:8">
      <c r="E13044" s="160"/>
      <c r="F13044" s="160"/>
      <c r="G13044" s="160"/>
      <c r="H13044" s="160"/>
    </row>
    <row r="13045" spans="5:8">
      <c r="E13045" s="160"/>
      <c r="F13045" s="160"/>
      <c r="G13045" s="160"/>
      <c r="H13045" s="160"/>
    </row>
    <row r="13046" spans="5:8">
      <c r="E13046" s="160"/>
      <c r="F13046" s="160"/>
      <c r="G13046" s="160"/>
      <c r="H13046" s="160"/>
    </row>
    <row r="13047" spans="5:8">
      <c r="E13047" s="160"/>
      <c r="F13047" s="160"/>
    </row>
    <row r="13048" spans="5:8">
      <c r="E13048" s="160"/>
      <c r="F13048" s="160"/>
    </row>
    <row r="13049" spans="5:8">
      <c r="E13049" s="160"/>
      <c r="F13049" s="160"/>
    </row>
    <row r="13050" spans="5:8">
      <c r="E13050" s="160"/>
      <c r="F13050" s="160"/>
    </row>
    <row r="13051" spans="5:8">
      <c r="E13051" s="160"/>
      <c r="F13051" s="160"/>
    </row>
    <row r="13052" spans="5:8">
      <c r="E13052" s="160"/>
      <c r="F13052" s="160"/>
    </row>
    <row r="13053" spans="5:8">
      <c r="E13053" s="160"/>
      <c r="G13053" s="160"/>
    </row>
    <row r="13054" spans="5:8">
      <c r="F13054" s="160"/>
    </row>
    <row r="13055" spans="5:8">
      <c r="E13055" s="160"/>
      <c r="F13055" s="160"/>
      <c r="G13055" s="160"/>
      <c r="H13055" s="160"/>
    </row>
    <row r="13056" spans="5:8">
      <c r="E13056" s="160"/>
      <c r="F13056" s="160"/>
      <c r="G13056" s="160"/>
      <c r="H13056" s="160"/>
    </row>
    <row r="13057" spans="5:8">
      <c r="E13057" s="160"/>
      <c r="F13057" s="160"/>
      <c r="G13057" s="160"/>
      <c r="H13057" s="160"/>
    </row>
    <row r="13058" spans="5:8">
      <c r="E13058" s="160"/>
      <c r="F13058" s="160"/>
      <c r="G13058" s="160"/>
      <c r="H13058" s="160"/>
    </row>
    <row r="13059" spans="5:8">
      <c r="E13059" s="160"/>
      <c r="F13059" s="160"/>
    </row>
    <row r="13060" spans="5:8">
      <c r="E13060" s="160"/>
      <c r="F13060" s="160"/>
    </row>
    <row r="13061" spans="5:8">
      <c r="E13061" s="160"/>
      <c r="F13061" s="160"/>
    </row>
    <row r="13062" spans="5:8">
      <c r="E13062" s="160"/>
      <c r="F13062" s="160"/>
    </row>
    <row r="13063" spans="5:8">
      <c r="E13063" s="160"/>
      <c r="F13063" s="160"/>
    </row>
    <row r="13064" spans="5:8">
      <c r="E13064" s="160"/>
      <c r="F13064" s="160"/>
    </row>
    <row r="13065" spans="5:8">
      <c r="E13065" s="160"/>
      <c r="F13065" s="160"/>
    </row>
    <row r="13066" spans="5:8">
      <c r="E13066" s="160"/>
      <c r="F13066" s="160"/>
    </row>
    <row r="13067" spans="5:8">
      <c r="E13067" s="160"/>
      <c r="F13067" s="160"/>
    </row>
    <row r="13068" spans="5:8">
      <c r="E13068" s="160"/>
      <c r="G13068" s="160"/>
    </row>
    <row r="13069" spans="5:8">
      <c r="F13069" s="160"/>
    </row>
    <row r="13070" spans="5:8">
      <c r="E13070" s="160"/>
      <c r="F13070" s="160"/>
      <c r="G13070" s="160"/>
      <c r="H13070" s="160"/>
    </row>
    <row r="13071" spans="5:8">
      <c r="E13071" s="160"/>
      <c r="F13071" s="160"/>
      <c r="G13071" s="160"/>
      <c r="H13071" s="160"/>
    </row>
    <row r="13072" spans="5:8">
      <c r="E13072" s="160"/>
      <c r="F13072" s="160"/>
      <c r="G13072" s="160"/>
      <c r="H13072" s="160"/>
    </row>
    <row r="13073" spans="5:8">
      <c r="E13073" s="160"/>
      <c r="F13073" s="160"/>
      <c r="G13073" s="160"/>
      <c r="H13073" s="160"/>
    </row>
    <row r="13074" spans="5:8">
      <c r="E13074" s="160"/>
      <c r="F13074" s="160"/>
      <c r="G13074" s="160"/>
      <c r="H13074" s="160"/>
    </row>
    <row r="13075" spans="5:8">
      <c r="E13075" s="160"/>
      <c r="F13075" s="160"/>
      <c r="G13075" s="160"/>
      <c r="H13075" s="160"/>
    </row>
    <row r="13076" spans="5:8">
      <c r="E13076" s="160"/>
      <c r="F13076" s="160"/>
    </row>
    <row r="13077" spans="5:8">
      <c r="E13077" s="160"/>
      <c r="F13077" s="160"/>
    </row>
    <row r="13078" spans="5:8">
      <c r="E13078" s="160"/>
      <c r="F13078" s="160"/>
    </row>
    <row r="13079" spans="5:8">
      <c r="E13079" s="160"/>
      <c r="F13079" s="160"/>
    </row>
    <row r="13080" spans="5:8">
      <c r="E13080" s="160"/>
      <c r="F13080" s="160"/>
    </row>
    <row r="13081" spans="5:8">
      <c r="E13081" s="160"/>
      <c r="F13081" s="160"/>
    </row>
    <row r="13082" spans="5:8">
      <c r="E13082" s="160"/>
      <c r="F13082" s="160"/>
    </row>
    <row r="13083" spans="5:8">
      <c r="E13083" s="160"/>
      <c r="F13083" s="160"/>
    </row>
    <row r="13084" spans="5:8">
      <c r="E13084" s="160"/>
      <c r="F13084" s="160"/>
    </row>
    <row r="13085" spans="5:8">
      <c r="E13085" s="160"/>
      <c r="F13085" s="160"/>
    </row>
    <row r="13086" spans="5:8">
      <c r="E13086" s="160"/>
      <c r="F13086" s="160"/>
    </row>
    <row r="13087" spans="5:8">
      <c r="E13087" s="160"/>
      <c r="F13087" s="160"/>
    </row>
    <row r="13088" spans="5:8">
      <c r="E13088" s="160"/>
      <c r="F13088" s="160"/>
    </row>
    <row r="13089" spans="5:8">
      <c r="E13089" s="160"/>
      <c r="F13089" s="160"/>
    </row>
    <row r="13090" spans="5:8">
      <c r="E13090" s="160"/>
      <c r="F13090" s="160"/>
    </row>
    <row r="13091" spans="5:8">
      <c r="E13091" s="160"/>
      <c r="F13091" s="160"/>
    </row>
    <row r="13092" spans="5:8">
      <c r="E13092" s="160"/>
      <c r="F13092" s="160"/>
    </row>
    <row r="13093" spans="5:8">
      <c r="E13093" s="160"/>
      <c r="F13093" s="160"/>
    </row>
    <row r="13094" spans="5:8">
      <c r="E13094" s="160"/>
      <c r="G13094" s="160"/>
    </row>
    <row r="13095" spans="5:8">
      <c r="F13095" s="160"/>
    </row>
    <row r="13096" spans="5:8">
      <c r="E13096" s="160"/>
      <c r="F13096" s="160"/>
      <c r="G13096" s="160"/>
      <c r="H13096" s="160"/>
    </row>
    <row r="13097" spans="5:8">
      <c r="E13097" s="160"/>
      <c r="F13097" s="160"/>
      <c r="G13097" s="160"/>
      <c r="H13097" s="160"/>
    </row>
    <row r="13098" spans="5:8">
      <c r="E13098" s="160"/>
      <c r="F13098" s="160"/>
      <c r="G13098" s="160"/>
      <c r="H13098" s="160"/>
    </row>
    <row r="13099" spans="5:8">
      <c r="E13099" s="160"/>
      <c r="F13099" s="160"/>
      <c r="G13099" s="160"/>
      <c r="H13099" s="160"/>
    </row>
    <row r="13100" spans="5:8">
      <c r="E13100" s="160"/>
      <c r="F13100" s="160"/>
      <c r="G13100" s="160"/>
      <c r="H13100" s="160"/>
    </row>
    <row r="13101" spans="5:8">
      <c r="E13101" s="160"/>
      <c r="F13101" s="160"/>
      <c r="G13101" s="160"/>
      <c r="H13101" s="160"/>
    </row>
    <row r="13102" spans="5:8">
      <c r="E13102" s="160"/>
      <c r="F13102" s="160"/>
      <c r="G13102" s="160"/>
      <c r="H13102" s="160"/>
    </row>
    <row r="13103" spans="5:8">
      <c r="E13103" s="160"/>
      <c r="F13103" s="160"/>
      <c r="G13103" s="160"/>
      <c r="H13103" s="160"/>
    </row>
    <row r="13104" spans="5:8">
      <c r="E13104" s="160"/>
      <c r="F13104" s="160"/>
      <c r="G13104" s="160"/>
      <c r="H13104" s="160"/>
    </row>
    <row r="13105" spans="5:8">
      <c r="E13105" s="160"/>
      <c r="F13105" s="160"/>
      <c r="G13105" s="160"/>
      <c r="H13105" s="160"/>
    </row>
    <row r="13106" spans="5:8">
      <c r="E13106" s="160"/>
      <c r="F13106" s="160"/>
      <c r="G13106" s="160"/>
      <c r="H13106" s="160"/>
    </row>
    <row r="13107" spans="5:8">
      <c r="E13107" s="160"/>
      <c r="F13107" s="160"/>
      <c r="G13107" s="160"/>
      <c r="H13107" s="160"/>
    </row>
    <row r="13108" spans="5:8">
      <c r="E13108" s="160"/>
      <c r="F13108" s="160"/>
      <c r="G13108" s="160"/>
      <c r="H13108" s="160"/>
    </row>
    <row r="13109" spans="5:8">
      <c r="E13109" s="160"/>
      <c r="F13109" s="160"/>
      <c r="G13109" s="160"/>
      <c r="H13109" s="160"/>
    </row>
    <row r="13110" spans="5:8">
      <c r="E13110" s="160"/>
      <c r="F13110" s="160"/>
      <c r="G13110" s="160"/>
      <c r="H13110" s="160"/>
    </row>
    <row r="13111" spans="5:8">
      <c r="E13111" s="160"/>
      <c r="F13111" s="160"/>
      <c r="G13111" s="160"/>
      <c r="H13111" s="160"/>
    </row>
    <row r="13112" spans="5:8">
      <c r="E13112" s="160"/>
      <c r="F13112" s="160"/>
    </row>
    <row r="13113" spans="5:8">
      <c r="E13113" s="160"/>
      <c r="F13113" s="160"/>
    </row>
    <row r="13114" spans="5:8">
      <c r="E13114" s="160"/>
      <c r="F13114" s="160"/>
    </row>
    <row r="13115" spans="5:8">
      <c r="E13115" s="160"/>
      <c r="F13115" s="160"/>
    </row>
    <row r="13116" spans="5:8">
      <c r="E13116" s="160"/>
      <c r="F13116" s="160"/>
    </row>
    <row r="13117" spans="5:8">
      <c r="E13117" s="160"/>
      <c r="F13117" s="160"/>
    </row>
    <row r="13118" spans="5:8">
      <c r="E13118" s="160"/>
      <c r="F13118" s="160"/>
    </row>
    <row r="13119" spans="5:8">
      <c r="E13119" s="160"/>
      <c r="F13119" s="160"/>
    </row>
    <row r="13120" spans="5:8">
      <c r="E13120" s="160"/>
      <c r="F13120" s="160"/>
    </row>
    <row r="13121" spans="5:8">
      <c r="E13121" s="160"/>
      <c r="G13121" s="160"/>
    </row>
    <row r="13122" spans="5:8">
      <c r="F13122" s="160"/>
    </row>
    <row r="13123" spans="5:8">
      <c r="E13123" s="160"/>
      <c r="F13123" s="160"/>
      <c r="G13123" s="160"/>
      <c r="H13123" s="160"/>
    </row>
    <row r="13124" spans="5:8">
      <c r="E13124" s="160"/>
      <c r="F13124" s="160"/>
      <c r="G13124" s="160"/>
      <c r="H13124" s="160"/>
    </row>
    <row r="13125" spans="5:8">
      <c r="E13125" s="160"/>
      <c r="F13125" s="160"/>
      <c r="G13125" s="160"/>
      <c r="H13125" s="160"/>
    </row>
    <row r="13126" spans="5:8">
      <c r="E13126" s="160"/>
      <c r="F13126" s="160"/>
      <c r="G13126" s="160"/>
      <c r="H13126" s="160"/>
    </row>
    <row r="13127" spans="5:8">
      <c r="E13127" s="160"/>
      <c r="F13127" s="160"/>
      <c r="G13127" s="160"/>
      <c r="H13127" s="160"/>
    </row>
    <row r="13128" spans="5:8">
      <c r="E13128" s="160"/>
      <c r="F13128" s="160"/>
      <c r="G13128" s="160"/>
      <c r="H13128" s="160"/>
    </row>
    <row r="13129" spans="5:8">
      <c r="E13129" s="160"/>
      <c r="F13129" s="160"/>
      <c r="G13129" s="160"/>
      <c r="H13129" s="160"/>
    </row>
    <row r="13130" spans="5:8">
      <c r="E13130" s="160"/>
      <c r="F13130" s="160"/>
      <c r="G13130" s="160"/>
      <c r="H13130" s="160"/>
    </row>
    <row r="13131" spans="5:8">
      <c r="E13131" s="160"/>
      <c r="F13131" s="160"/>
    </row>
    <row r="13132" spans="5:8">
      <c r="E13132" s="160"/>
      <c r="F13132" s="160"/>
    </row>
    <row r="13133" spans="5:8">
      <c r="E13133" s="160"/>
      <c r="F13133" s="160"/>
    </row>
    <row r="13134" spans="5:8">
      <c r="E13134" s="160"/>
      <c r="F13134" s="160"/>
    </row>
    <row r="13135" spans="5:8">
      <c r="E13135" s="160"/>
      <c r="F13135" s="160"/>
    </row>
    <row r="13136" spans="5:8">
      <c r="E13136" s="160"/>
      <c r="F13136" s="160"/>
    </row>
    <row r="13137" spans="5:8">
      <c r="E13137" s="160"/>
      <c r="F13137" s="160"/>
    </row>
    <row r="13138" spans="5:8">
      <c r="E13138" s="160"/>
      <c r="F13138" s="160"/>
    </row>
    <row r="13139" spans="5:8">
      <c r="E13139" s="160"/>
      <c r="F13139" s="160"/>
    </row>
    <row r="13140" spans="5:8">
      <c r="E13140" s="160"/>
      <c r="G13140" s="160"/>
    </row>
    <row r="13141" spans="5:8">
      <c r="F13141" s="160"/>
    </row>
    <row r="13142" spans="5:8">
      <c r="E13142" s="160"/>
      <c r="F13142" s="160"/>
      <c r="G13142" s="160"/>
      <c r="H13142" s="160"/>
    </row>
    <row r="13143" spans="5:8">
      <c r="E13143" s="160"/>
      <c r="F13143" s="160"/>
      <c r="G13143" s="160"/>
      <c r="H13143" s="160"/>
    </row>
    <row r="13144" spans="5:8">
      <c r="E13144" s="160"/>
      <c r="F13144" s="160"/>
      <c r="G13144" s="160"/>
      <c r="H13144" s="160"/>
    </row>
    <row r="13145" spans="5:8">
      <c r="E13145" s="160"/>
      <c r="F13145" s="160"/>
      <c r="G13145" s="160"/>
      <c r="H13145" s="160"/>
    </row>
    <row r="13146" spans="5:8">
      <c r="E13146" s="160"/>
      <c r="F13146" s="160"/>
      <c r="G13146" s="160"/>
      <c r="H13146" s="160"/>
    </row>
    <row r="13147" spans="5:8">
      <c r="E13147" s="160"/>
      <c r="F13147" s="160"/>
      <c r="G13147" s="160"/>
      <c r="H13147" s="160"/>
    </row>
    <row r="13148" spans="5:8">
      <c r="E13148" s="160"/>
      <c r="F13148" s="160"/>
    </row>
    <row r="13149" spans="5:8">
      <c r="E13149" s="160"/>
      <c r="F13149" s="160"/>
    </row>
    <row r="13150" spans="5:8">
      <c r="E13150" s="160"/>
      <c r="F13150" s="160"/>
    </row>
    <row r="13151" spans="5:8">
      <c r="E13151" s="160"/>
      <c r="G13151" s="160"/>
    </row>
    <row r="13152" spans="5:8">
      <c r="F13152" s="160"/>
    </row>
    <row r="13153" spans="5:8">
      <c r="E13153" s="160"/>
      <c r="F13153" s="160"/>
      <c r="G13153" s="160"/>
      <c r="H13153" s="160"/>
    </row>
    <row r="13154" spans="5:8">
      <c r="E13154" s="160"/>
      <c r="F13154" s="160"/>
      <c r="G13154" s="160"/>
      <c r="H13154" s="160"/>
    </row>
    <row r="13155" spans="5:8">
      <c r="E13155" s="160"/>
      <c r="F13155" s="160"/>
    </row>
    <row r="13156" spans="5:8">
      <c r="E13156" s="160"/>
      <c r="F13156" s="160"/>
    </row>
    <row r="13157" spans="5:8">
      <c r="E13157" s="160"/>
      <c r="F13157" s="160"/>
    </row>
    <row r="13158" spans="5:8">
      <c r="E13158" s="160"/>
      <c r="G13158" s="160"/>
    </row>
    <row r="13159" spans="5:8">
      <c r="F13159" s="160"/>
    </row>
    <row r="13160" spans="5:8">
      <c r="E13160" s="160"/>
      <c r="F13160" s="160"/>
      <c r="G13160" s="160"/>
      <c r="H13160" s="160"/>
    </row>
    <row r="13161" spans="5:8">
      <c r="E13161" s="160"/>
      <c r="F13161" s="160"/>
      <c r="G13161" s="160"/>
      <c r="H13161" s="160"/>
    </row>
    <row r="13162" spans="5:8">
      <c r="E13162" s="160"/>
      <c r="F13162" s="160"/>
    </row>
    <row r="13163" spans="5:8">
      <c r="E13163" s="160"/>
      <c r="F13163" s="160"/>
    </row>
    <row r="13164" spans="5:8">
      <c r="E13164" s="160"/>
      <c r="F13164" s="160"/>
    </row>
    <row r="13165" spans="5:8">
      <c r="E13165" s="160"/>
      <c r="F13165" s="160"/>
    </row>
    <row r="13166" spans="5:8">
      <c r="E13166" s="160"/>
      <c r="F13166" s="160"/>
    </row>
    <row r="13167" spans="5:8">
      <c r="E13167" s="160"/>
      <c r="F13167" s="160"/>
    </row>
    <row r="13168" spans="5:8">
      <c r="E13168" s="160"/>
      <c r="G13168" s="160"/>
    </row>
    <row r="13169" spans="5:8">
      <c r="F13169" s="160"/>
    </row>
    <row r="13170" spans="5:8">
      <c r="E13170" s="160"/>
      <c r="F13170" s="160"/>
      <c r="G13170" s="160"/>
      <c r="H13170" s="160"/>
    </row>
    <row r="13171" spans="5:8">
      <c r="E13171" s="160"/>
      <c r="F13171" s="160"/>
      <c r="G13171" s="160"/>
      <c r="H13171" s="160"/>
    </row>
    <row r="13172" spans="5:8">
      <c r="E13172" s="160"/>
      <c r="F13172" s="160"/>
      <c r="G13172" s="160"/>
      <c r="H13172" s="160"/>
    </row>
    <row r="13173" spans="5:8">
      <c r="E13173" s="160"/>
      <c r="F13173" s="160"/>
      <c r="G13173" s="160"/>
      <c r="H13173" s="160"/>
    </row>
    <row r="13174" spans="5:8">
      <c r="E13174" s="160"/>
      <c r="F13174" s="160"/>
    </row>
    <row r="13175" spans="5:8">
      <c r="E13175" s="160"/>
      <c r="F13175" s="160"/>
    </row>
    <row r="13176" spans="5:8">
      <c r="E13176" s="160"/>
      <c r="F13176" s="160"/>
    </row>
    <row r="13177" spans="5:8">
      <c r="E13177" s="160"/>
      <c r="G13177" s="160"/>
    </row>
    <row r="13178" spans="5:8">
      <c r="F13178" s="160"/>
    </row>
    <row r="13179" spans="5:8">
      <c r="E13179" s="160"/>
      <c r="F13179" s="160"/>
    </row>
    <row r="13180" spans="5:8">
      <c r="E13180" s="160"/>
      <c r="F13180" s="160"/>
    </row>
    <row r="13181" spans="5:8">
      <c r="E13181" s="160"/>
      <c r="F13181" s="160"/>
    </row>
    <row r="13182" spans="5:8">
      <c r="E13182" s="160"/>
      <c r="F13182" s="160"/>
    </row>
    <row r="13183" spans="5:8">
      <c r="E13183" s="160"/>
      <c r="F13183" s="160"/>
    </row>
    <row r="13184" spans="5:8">
      <c r="E13184" s="160"/>
      <c r="F13184" s="160"/>
    </row>
    <row r="13185" spans="5:7">
      <c r="E13185" s="160"/>
      <c r="F13185" s="160"/>
    </row>
    <row r="13186" spans="5:7">
      <c r="E13186" s="160"/>
      <c r="F13186" s="160"/>
    </row>
    <row r="13187" spans="5:7">
      <c r="E13187" s="160"/>
      <c r="F13187" s="160"/>
    </row>
    <row r="13188" spans="5:7">
      <c r="E13188" s="160"/>
      <c r="G13188" s="160"/>
    </row>
    <row r="13189" spans="5:7">
      <c r="F13189" s="160"/>
    </row>
  </sheetData>
  <autoFilter ref="B4901:H9316" xr:uid="{5D4B73F2-59F1-48A5-B40A-416C303E931C}"/>
  <mergeCells count="9">
    <mergeCell ref="J9:K9"/>
    <mergeCell ref="A3:E3"/>
    <mergeCell ref="F3:K3"/>
    <mergeCell ref="J5:K5"/>
    <mergeCell ref="A6:C7"/>
    <mergeCell ref="D6:G6"/>
    <mergeCell ref="H6:K7"/>
    <mergeCell ref="D7:E7"/>
    <mergeCell ref="F7:G7"/>
  </mergeCells>
  <conditionalFormatting sqref="I5">
    <cfRule type="cellIs" dxfId="1"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2">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M6945"/>
  <sheetViews>
    <sheetView zoomScale="90" zoomScaleNormal="90" workbookViewId="0">
      <selection activeCell="E30" sqref="E30"/>
    </sheetView>
  </sheetViews>
  <sheetFormatPr defaultRowHeight="15"/>
  <cols>
    <col min="1" max="1" width="11.42578125" customWidth="1"/>
    <col min="2" max="3" width="14.5703125" customWidth="1"/>
    <col min="4" max="4" width="9" bestFit="1" customWidth="1"/>
    <col min="5" max="6" width="14.5703125" customWidth="1"/>
    <col min="7" max="7" width="10" bestFit="1" customWidth="1"/>
    <col min="8" max="9" width="14.5703125" customWidth="1"/>
    <col min="10" max="10" width="16.140625" bestFit="1" customWidth="1"/>
    <col min="11" max="11" width="18.28515625" customWidth="1"/>
    <col min="12" max="12" width="14.5703125" customWidth="1"/>
    <col min="13" max="13" width="5.5703125" customWidth="1"/>
    <col min="14" max="15" width="14.5703125" customWidth="1"/>
    <col min="16" max="16" width="9.140625" bestFit="1" customWidth="1"/>
    <col min="17" max="18" width="14.5703125" customWidth="1"/>
    <col min="19" max="19" width="7.7109375" bestFit="1" customWidth="1"/>
    <col min="20" max="20" width="12.5703125" bestFit="1" customWidth="1"/>
    <col min="21" max="21" width="13.5703125" customWidth="1"/>
    <col min="22" max="30" width="12" customWidth="1"/>
    <col min="36" max="36" width="12.5703125" bestFit="1" customWidth="1"/>
    <col min="37" max="41" width="13.5703125" bestFit="1" customWidth="1"/>
    <col min="42" max="57" width="14.85546875" bestFit="1" customWidth="1"/>
  </cols>
  <sheetData>
    <row r="1" spans="1:65" ht="15.75" thickBot="1">
      <c r="B1" s="57"/>
      <c r="E1" s="57"/>
    </row>
    <row r="2" spans="1:65">
      <c r="A2" s="20"/>
      <c r="B2" s="1965" t="s">
        <v>28</v>
      </c>
      <c r="C2" s="1966"/>
      <c r="D2" s="1967"/>
      <c r="E2" s="1968" t="s">
        <v>121</v>
      </c>
      <c r="F2" s="1969"/>
      <c r="G2" s="21"/>
      <c r="H2" s="1970" t="s">
        <v>29</v>
      </c>
      <c r="I2" s="1971"/>
      <c r="J2" s="21"/>
      <c r="K2" s="1963" t="s">
        <v>139</v>
      </c>
      <c r="L2" s="1964"/>
      <c r="M2" s="21"/>
      <c r="N2" s="1959" t="s">
        <v>30</v>
      </c>
      <c r="O2" s="1960"/>
      <c r="P2" s="22"/>
      <c r="Q2" s="1961" t="s">
        <v>50</v>
      </c>
      <c r="R2" s="1962"/>
      <c r="S2" s="757"/>
      <c r="AR2" s="184"/>
      <c r="AS2" s="185"/>
      <c r="AT2" s="185"/>
      <c r="AU2" s="185"/>
      <c r="AV2" s="185"/>
      <c r="AW2" s="185"/>
      <c r="AX2" s="185"/>
      <c r="AY2" s="185"/>
      <c r="AZ2" s="185"/>
      <c r="BA2" s="185"/>
      <c r="BB2" s="185"/>
      <c r="BC2" s="185"/>
      <c r="BD2" s="185"/>
      <c r="BE2" s="185"/>
      <c r="BF2" s="185"/>
      <c r="BG2" s="185"/>
      <c r="BH2" s="185"/>
      <c r="BI2" s="185"/>
      <c r="BJ2" s="185"/>
      <c r="BK2" s="185"/>
      <c r="BL2" s="185"/>
      <c r="BM2" s="186"/>
    </row>
    <row r="3" spans="1:65" ht="15.75" thickBot="1">
      <c r="A3" s="23" t="s">
        <v>6</v>
      </c>
      <c r="B3" s="30" t="s">
        <v>7</v>
      </c>
      <c r="C3" s="25" t="s">
        <v>3</v>
      </c>
      <c r="D3" s="24" t="s">
        <v>9</v>
      </c>
      <c r="E3" s="30" t="s">
        <v>7</v>
      </c>
      <c r="F3" s="25" t="s">
        <v>3</v>
      </c>
      <c r="G3" s="25" t="s">
        <v>9</v>
      </c>
      <c r="H3" s="30" t="s">
        <v>7</v>
      </c>
      <c r="I3" s="25" t="s">
        <v>3</v>
      </c>
      <c r="J3" s="25" t="s">
        <v>9</v>
      </c>
      <c r="K3" s="30" t="s">
        <v>7</v>
      </c>
      <c r="L3" s="25" t="s">
        <v>3</v>
      </c>
      <c r="M3" s="25" t="s">
        <v>9</v>
      </c>
      <c r="N3" s="30" t="s">
        <v>7</v>
      </c>
      <c r="O3" s="25" t="s">
        <v>8</v>
      </c>
      <c r="P3" s="25" t="s">
        <v>9</v>
      </c>
      <c r="Q3" s="30" t="s">
        <v>6</v>
      </c>
      <c r="R3" s="759" t="s">
        <v>3</v>
      </c>
      <c r="S3" s="760" t="s">
        <v>9</v>
      </c>
      <c r="T3" s="2"/>
      <c r="AH3" s="5"/>
      <c r="AR3" s="187"/>
      <c r="BM3" s="188"/>
    </row>
    <row r="4" spans="1:65">
      <c r="A4" s="34">
        <v>45502</v>
      </c>
      <c r="B4" s="31">
        <v>17143.23</v>
      </c>
      <c r="C4" s="26">
        <f>B4</f>
        <v>17143.23</v>
      </c>
      <c r="D4" s="28">
        <f>C4/$C$28</f>
        <v>5.3615339294682364E-5</v>
      </c>
      <c r="E4" s="31">
        <v>0</v>
      </c>
      <c r="F4" s="26">
        <f>E4</f>
        <v>0</v>
      </c>
      <c r="G4" s="28">
        <f>F4/$C$28</f>
        <v>0</v>
      </c>
      <c r="H4" s="31">
        <v>0</v>
      </c>
      <c r="I4" s="26">
        <v>0</v>
      </c>
      <c r="J4" s="28">
        <v>0</v>
      </c>
      <c r="K4" s="75"/>
      <c r="L4" s="26"/>
      <c r="M4" s="28"/>
      <c r="N4" s="31"/>
      <c r="O4" s="26"/>
      <c r="P4" s="27"/>
      <c r="Q4" s="31">
        <v>0</v>
      </c>
      <c r="R4" s="26">
        <v>0</v>
      </c>
      <c r="S4" s="758"/>
      <c r="U4" s="3" t="s">
        <v>12</v>
      </c>
      <c r="AR4" s="187"/>
      <c r="BM4" s="188"/>
    </row>
    <row r="5" spans="1:65">
      <c r="A5" s="34">
        <v>45535</v>
      </c>
      <c r="B5" s="31">
        <v>10048903.470000001</v>
      </c>
      <c r="C5" s="26">
        <f t="shared" ref="C5:C28" si="0">B5+C4</f>
        <v>10066046.700000001</v>
      </c>
      <c r="D5" s="28">
        <f t="shared" ref="D5:D28" si="1">C5/$C$28</f>
        <v>3.1481494979453573E-2</v>
      </c>
      <c r="E5" s="31">
        <v>0</v>
      </c>
      <c r="F5" s="26">
        <f>E5+F4</f>
        <v>0</v>
      </c>
      <c r="G5" s="28">
        <f>F5/$C$28</f>
        <v>0</v>
      </c>
      <c r="H5" s="31">
        <v>0</v>
      </c>
      <c r="I5" s="26">
        <v>0</v>
      </c>
      <c r="J5" s="28">
        <v>0</v>
      </c>
      <c r="K5" s="75"/>
      <c r="L5" s="26"/>
      <c r="M5" s="28"/>
      <c r="N5" s="31"/>
      <c r="O5" s="26"/>
      <c r="P5" s="28"/>
      <c r="Q5" s="31">
        <v>0</v>
      </c>
      <c r="R5" s="26">
        <v>0</v>
      </c>
      <c r="S5" s="758"/>
      <c r="AR5" s="187"/>
      <c r="BM5" s="188"/>
    </row>
    <row r="6" spans="1:65">
      <c r="A6" s="34">
        <v>45565</v>
      </c>
      <c r="B6" s="31">
        <v>13175096.08</v>
      </c>
      <c r="C6" s="26">
        <f t="shared" si="0"/>
        <v>23241142.780000001</v>
      </c>
      <c r="D6" s="28">
        <f t="shared" si="1"/>
        <v>7.2686521486666017E-2</v>
      </c>
      <c r="E6" s="31">
        <v>78036.41</v>
      </c>
      <c r="F6" s="26">
        <f t="shared" ref="F6:F30" si="2">E6+F5</f>
        <v>78036.41</v>
      </c>
      <c r="G6" s="28">
        <f t="shared" ref="G6:G30" si="3">F6/$C$28</f>
        <v>2.44058360034191E-4</v>
      </c>
      <c r="H6" s="31">
        <v>78036.41</v>
      </c>
      <c r="I6" s="26">
        <v>78036.41</v>
      </c>
      <c r="J6" s="726">
        <f>I6/C28</f>
        <v>2.44058360034191E-4</v>
      </c>
      <c r="K6" s="75"/>
      <c r="L6" s="26"/>
      <c r="M6" s="28"/>
      <c r="N6" s="31"/>
      <c r="O6" s="26"/>
      <c r="P6" s="28"/>
      <c r="Q6" s="31">
        <v>78036.41</v>
      </c>
      <c r="R6" s="26">
        <v>78036.41</v>
      </c>
      <c r="S6" s="758"/>
      <c r="AR6" s="187"/>
      <c r="BM6" s="188"/>
    </row>
    <row r="7" spans="1:65">
      <c r="A7" s="34">
        <v>45596</v>
      </c>
      <c r="B7" s="31">
        <v>15369360.74</v>
      </c>
      <c r="C7" s="26">
        <f t="shared" si="0"/>
        <v>38610503.520000003</v>
      </c>
      <c r="D7" s="28">
        <f t="shared" si="1"/>
        <v>0.1207540963145993</v>
      </c>
      <c r="E7" s="31">
        <v>3386825.3899999997</v>
      </c>
      <c r="F7" s="26">
        <f t="shared" si="2"/>
        <v>3464861.8</v>
      </c>
      <c r="G7" s="28">
        <f t="shared" si="3"/>
        <v>1.0836332535711406E-2</v>
      </c>
      <c r="H7" s="31">
        <f t="shared" ref="H7:H25" si="4">+I7-I6</f>
        <v>3386825.3899999997</v>
      </c>
      <c r="I7" s="26">
        <v>3464861.8</v>
      </c>
      <c r="J7" s="726">
        <f t="shared" ref="J7:J22" si="5">I7/$C$28</f>
        <v>1.0836332535711406E-2</v>
      </c>
      <c r="K7" s="75"/>
      <c r="L7" s="26"/>
      <c r="M7" s="28"/>
      <c r="N7" s="31"/>
      <c r="O7" s="26"/>
      <c r="P7" s="726"/>
      <c r="Q7" s="31">
        <f>H7</f>
        <v>3386825.3899999997</v>
      </c>
      <c r="R7" s="26">
        <f>I7+N7</f>
        <v>3464861.8</v>
      </c>
      <c r="S7" s="758"/>
      <c r="AR7" s="187"/>
      <c r="BM7" s="188"/>
    </row>
    <row r="8" spans="1:65">
      <c r="A8" s="34">
        <v>45626</v>
      </c>
      <c r="B8" s="31">
        <v>12926062.369999999</v>
      </c>
      <c r="C8" s="26">
        <f t="shared" si="0"/>
        <v>51536565.890000001</v>
      </c>
      <c r="D8" s="28">
        <f t="shared" si="1"/>
        <v>0.16118027152847531</v>
      </c>
      <c r="E8" s="31">
        <v>9710131.6799999997</v>
      </c>
      <c r="F8" s="26">
        <f t="shared" si="2"/>
        <v>13174993.48</v>
      </c>
      <c r="G8" s="28">
        <f t="shared" si="3"/>
        <v>4.1204705626385923E-2</v>
      </c>
      <c r="H8" s="31">
        <f t="shared" si="4"/>
        <v>9710131.6799999997</v>
      </c>
      <c r="I8" s="26">
        <v>13174993.48</v>
      </c>
      <c r="J8" s="726">
        <f t="shared" si="5"/>
        <v>4.1204705626385923E-2</v>
      </c>
      <c r="K8" s="75"/>
      <c r="L8" s="26"/>
      <c r="M8" s="28"/>
      <c r="N8" s="31"/>
      <c r="O8" s="26"/>
      <c r="P8" s="726"/>
      <c r="Q8" s="31">
        <f>H8+N8</f>
        <v>9710131.6799999997</v>
      </c>
      <c r="R8" s="26">
        <f>+R7+Q8</f>
        <v>13174993.48</v>
      </c>
      <c r="S8" s="758"/>
      <c r="U8" s="3" t="s">
        <v>11</v>
      </c>
      <c r="AR8" s="187"/>
      <c r="BM8" s="188"/>
    </row>
    <row r="9" spans="1:65">
      <c r="A9" s="34">
        <v>45657</v>
      </c>
      <c r="B9" s="31">
        <v>14903825.439999999</v>
      </c>
      <c r="C9" s="26">
        <f t="shared" si="0"/>
        <v>66440391.329999998</v>
      </c>
      <c r="D9" s="28">
        <f t="shared" si="1"/>
        <v>0.20779188776149082</v>
      </c>
      <c r="E9" s="31">
        <v>7669459.7300000004</v>
      </c>
      <c r="F9" s="26">
        <f t="shared" si="2"/>
        <v>20844453.210000001</v>
      </c>
      <c r="G9" s="28">
        <f t="shared" si="3"/>
        <v>6.5190890588662759E-2</v>
      </c>
      <c r="H9" s="31">
        <f t="shared" si="4"/>
        <v>7669459.7300000004</v>
      </c>
      <c r="I9" s="26">
        <v>20844453.210000001</v>
      </c>
      <c r="J9" s="726">
        <f t="shared" si="5"/>
        <v>6.5190890588662759E-2</v>
      </c>
      <c r="K9" s="75"/>
      <c r="L9" s="26"/>
      <c r="M9" s="28"/>
      <c r="N9" s="31"/>
      <c r="O9" s="26"/>
      <c r="P9" s="726"/>
      <c r="Q9" s="31">
        <f>H9+N9</f>
        <v>7669459.7300000004</v>
      </c>
      <c r="R9" s="26">
        <f t="shared" ref="R9:R30" si="6">+R8+Q9</f>
        <v>20844453.210000001</v>
      </c>
      <c r="S9" s="758"/>
      <c r="AR9" s="187"/>
      <c r="BM9" s="188"/>
    </row>
    <row r="10" spans="1:65">
      <c r="A10" s="34">
        <v>45688</v>
      </c>
      <c r="B10" s="31">
        <v>14626087.630000001</v>
      </c>
      <c r="C10" s="26">
        <f t="shared" si="0"/>
        <v>81066478.959999993</v>
      </c>
      <c r="D10" s="28">
        <f t="shared" si="1"/>
        <v>0.25353488081683723</v>
      </c>
      <c r="E10" s="31">
        <v>8415792.7899999991</v>
      </c>
      <c r="F10" s="26">
        <f t="shared" si="2"/>
        <v>29260246</v>
      </c>
      <c r="G10" s="28">
        <f t="shared" si="3"/>
        <v>9.1511227297065525E-2</v>
      </c>
      <c r="H10" s="31">
        <f t="shared" si="4"/>
        <v>8415792.7899999991</v>
      </c>
      <c r="I10" s="26">
        <v>29260246</v>
      </c>
      <c r="J10" s="726">
        <f t="shared" si="5"/>
        <v>9.1511227297065525E-2</v>
      </c>
      <c r="K10" s="75"/>
      <c r="L10" s="26"/>
      <c r="M10" s="28"/>
      <c r="N10" s="31"/>
      <c r="O10" s="26"/>
      <c r="P10" s="726"/>
      <c r="Q10" s="31">
        <f>H10+N10</f>
        <v>8415792.7899999991</v>
      </c>
      <c r="R10" s="26">
        <f t="shared" si="6"/>
        <v>29260246</v>
      </c>
      <c r="S10" s="758"/>
      <c r="AR10" s="187"/>
      <c r="BM10" s="188"/>
    </row>
    <row r="11" spans="1:65">
      <c r="A11" s="34">
        <v>45716</v>
      </c>
      <c r="B11" s="31">
        <v>13992449.16</v>
      </c>
      <c r="C11" s="26">
        <f t="shared" si="0"/>
        <v>95058928.11999999</v>
      </c>
      <c r="D11" s="28">
        <f t="shared" si="1"/>
        <v>0.29729617371654127</v>
      </c>
      <c r="E11" s="31">
        <v>8496722.5099999979</v>
      </c>
      <c r="F11" s="26">
        <f t="shared" si="2"/>
        <v>37756968.509999998</v>
      </c>
      <c r="G11" s="28">
        <f t="shared" si="3"/>
        <v>0.11808467117353542</v>
      </c>
      <c r="H11" s="31">
        <f t="shared" si="4"/>
        <v>8496722.5099999979</v>
      </c>
      <c r="I11" s="26">
        <v>37756968.509999998</v>
      </c>
      <c r="J11" s="726">
        <f t="shared" si="5"/>
        <v>0.11808467117353542</v>
      </c>
      <c r="K11" s="75"/>
      <c r="L11" s="26"/>
      <c r="M11" s="28"/>
      <c r="N11" s="31"/>
      <c r="O11" s="26"/>
      <c r="P11" s="726"/>
      <c r="Q11" s="31">
        <f>H11+N11</f>
        <v>8496722.5099999979</v>
      </c>
      <c r="R11" s="26">
        <f t="shared" si="6"/>
        <v>37756968.509999998</v>
      </c>
      <c r="S11" s="758"/>
      <c r="AR11" s="187"/>
      <c r="BM11" s="188"/>
    </row>
    <row r="12" spans="1:65">
      <c r="A12" s="34">
        <v>45747</v>
      </c>
      <c r="B12" s="31">
        <v>6401983.2599999998</v>
      </c>
      <c r="C12" s="26">
        <f t="shared" si="0"/>
        <v>101460911.38</v>
      </c>
      <c r="D12" s="28">
        <f t="shared" si="1"/>
        <v>0.31731833433876805</v>
      </c>
      <c r="E12" s="31">
        <v>6490740.3200000003</v>
      </c>
      <c r="F12" s="26">
        <f t="shared" si="2"/>
        <v>44247708.829999998</v>
      </c>
      <c r="G12" s="28">
        <f t="shared" si="3"/>
        <v>0.1383844189182997</v>
      </c>
      <c r="H12" s="31">
        <f t="shared" si="4"/>
        <v>6490740.3200000003</v>
      </c>
      <c r="I12" s="26">
        <v>44247708.829999998</v>
      </c>
      <c r="J12" s="726">
        <f t="shared" si="5"/>
        <v>0.1383844189182997</v>
      </c>
      <c r="K12" s="75"/>
      <c r="L12" s="26"/>
      <c r="M12" s="28"/>
      <c r="N12" s="31"/>
      <c r="O12" s="26"/>
      <c r="P12" s="726"/>
      <c r="Q12" s="31">
        <f t="shared" ref="Q12:Q19" si="7">N12+H12</f>
        <v>6490740.3200000003</v>
      </c>
      <c r="R12" s="26">
        <f t="shared" si="6"/>
        <v>44247708.829999998</v>
      </c>
      <c r="S12" s="758"/>
      <c r="AR12" s="187"/>
      <c r="BM12" s="188"/>
    </row>
    <row r="13" spans="1:65">
      <c r="A13" s="34">
        <v>45777</v>
      </c>
      <c r="B13" s="31">
        <v>5434721.7699999996</v>
      </c>
      <c r="C13" s="26">
        <f t="shared" si="0"/>
        <v>106895633.14999999</v>
      </c>
      <c r="D13" s="28">
        <f t="shared" si="1"/>
        <v>0.33431539100024588</v>
      </c>
      <c r="E13" s="31">
        <v>9927868.4699999988</v>
      </c>
      <c r="F13" s="26">
        <f t="shared" si="2"/>
        <v>54175577.299999997</v>
      </c>
      <c r="G13" s="28">
        <f t="shared" si="3"/>
        <v>0.16943376239044752</v>
      </c>
      <c r="H13" s="31">
        <f t="shared" si="4"/>
        <v>9927868.4699999988</v>
      </c>
      <c r="I13" s="26">
        <v>54175577.299999997</v>
      </c>
      <c r="J13" s="726">
        <f t="shared" si="5"/>
        <v>0.16943376239044752</v>
      </c>
      <c r="K13" s="75"/>
      <c r="L13" s="26"/>
      <c r="M13" s="28"/>
      <c r="N13" s="31"/>
      <c r="O13" s="26"/>
      <c r="P13" s="726"/>
      <c r="Q13" s="31">
        <f t="shared" si="7"/>
        <v>9927868.4699999988</v>
      </c>
      <c r="R13" s="26">
        <f t="shared" si="6"/>
        <v>54175577.299999997</v>
      </c>
      <c r="S13" s="758"/>
      <c r="AR13" s="187"/>
      <c r="BM13" s="188"/>
    </row>
    <row r="14" spans="1:65">
      <c r="A14" s="34">
        <v>45808</v>
      </c>
      <c r="B14" s="31">
        <v>3355341.08</v>
      </c>
      <c r="C14" s="26">
        <f t="shared" si="0"/>
        <v>110250974.22999999</v>
      </c>
      <c r="D14" s="28">
        <f t="shared" si="1"/>
        <v>0.3448091982030651</v>
      </c>
      <c r="E14" s="31">
        <v>11539503.200000003</v>
      </c>
      <c r="F14" s="26">
        <f t="shared" si="2"/>
        <v>65715080.5</v>
      </c>
      <c r="G14" s="28">
        <f t="shared" si="3"/>
        <v>0.20552348290169734</v>
      </c>
      <c r="H14" s="31">
        <f t="shared" si="4"/>
        <v>11539503.200000003</v>
      </c>
      <c r="I14" s="26">
        <v>65715080.5</v>
      </c>
      <c r="J14" s="726">
        <f t="shared" si="5"/>
        <v>0.20552348290169734</v>
      </c>
      <c r="K14" s="75"/>
      <c r="L14" s="26"/>
      <c r="M14" s="28"/>
      <c r="N14" s="31"/>
      <c r="O14" s="26"/>
      <c r="P14" s="726"/>
      <c r="Q14" s="31">
        <f t="shared" si="7"/>
        <v>11539503.200000003</v>
      </c>
      <c r="R14" s="26">
        <f t="shared" si="6"/>
        <v>65715080.5</v>
      </c>
      <c r="S14" s="758"/>
      <c r="AR14" s="187"/>
      <c r="BM14" s="188"/>
    </row>
    <row r="15" spans="1:65">
      <c r="A15" s="34">
        <v>45838</v>
      </c>
      <c r="B15" s="31">
        <v>4784714.3099999996</v>
      </c>
      <c r="C15" s="26">
        <f t="shared" si="0"/>
        <v>115035688.53999999</v>
      </c>
      <c r="D15" s="28">
        <f t="shared" si="1"/>
        <v>0.35977336080012362</v>
      </c>
      <c r="E15" s="31">
        <v>10881441.230000004</v>
      </c>
      <c r="F15" s="26">
        <f t="shared" si="2"/>
        <v>76596521.730000004</v>
      </c>
      <c r="G15" s="28">
        <f t="shared" si="3"/>
        <v>0.23955511892137368</v>
      </c>
      <c r="H15" s="31">
        <f t="shared" si="4"/>
        <v>10881441.230000004</v>
      </c>
      <c r="I15" s="26">
        <v>76596521.730000004</v>
      </c>
      <c r="J15" s="726">
        <f t="shared" si="5"/>
        <v>0.23955511892137368</v>
      </c>
      <c r="K15" s="31"/>
      <c r="L15" s="26"/>
      <c r="M15" s="28"/>
      <c r="N15" s="31"/>
      <c r="O15" s="26"/>
      <c r="P15" s="726"/>
      <c r="Q15" s="31">
        <f t="shared" si="7"/>
        <v>10881441.230000004</v>
      </c>
      <c r="R15" s="26">
        <f t="shared" si="6"/>
        <v>76596521.730000004</v>
      </c>
      <c r="S15" s="758"/>
      <c r="AR15" s="187"/>
      <c r="BM15" s="188"/>
    </row>
    <row r="16" spans="1:65">
      <c r="A16" s="34">
        <v>45869</v>
      </c>
      <c r="B16" s="31">
        <v>4339315.41</v>
      </c>
      <c r="C16" s="26">
        <f t="shared" si="0"/>
        <v>119375003.94999999</v>
      </c>
      <c r="D16" s="28">
        <f t="shared" si="1"/>
        <v>0.37334454126108657</v>
      </c>
      <c r="E16" s="31">
        <v>27187886.920000002</v>
      </c>
      <c r="F16" s="26">
        <f t="shared" si="2"/>
        <v>103784408.65000001</v>
      </c>
      <c r="G16" s="28">
        <f t="shared" si="3"/>
        <v>0.32458505679896482</v>
      </c>
      <c r="H16" s="31">
        <f t="shared" si="4"/>
        <v>27187886.920000002</v>
      </c>
      <c r="I16" s="26">
        <v>103784408.65000001</v>
      </c>
      <c r="J16" s="726">
        <f t="shared" si="5"/>
        <v>0.32458505679896482</v>
      </c>
      <c r="K16" s="31"/>
      <c r="L16" s="26"/>
      <c r="M16" s="28"/>
      <c r="N16" s="31"/>
      <c r="O16" s="26"/>
      <c r="P16" s="726"/>
      <c r="Q16" s="31">
        <f t="shared" si="7"/>
        <v>27187886.920000002</v>
      </c>
      <c r="R16" s="26">
        <f t="shared" si="6"/>
        <v>103784408.65000001</v>
      </c>
      <c r="S16" s="758"/>
      <c r="AR16" s="187"/>
      <c r="BM16" s="188"/>
    </row>
    <row r="17" spans="1:65">
      <c r="A17" s="34">
        <v>45900</v>
      </c>
      <c r="B17" s="31">
        <v>11178223.68</v>
      </c>
      <c r="C17" s="26">
        <f t="shared" si="0"/>
        <v>130553227.63</v>
      </c>
      <c r="D17" s="28">
        <f t="shared" si="1"/>
        <v>0.40830436244502061</v>
      </c>
      <c r="E17" s="31">
        <v>15347030.349999994</v>
      </c>
      <c r="F17" s="26">
        <f t="shared" si="2"/>
        <v>119131439</v>
      </c>
      <c r="G17" s="28">
        <f t="shared" si="3"/>
        <v>0.37258279347875256</v>
      </c>
      <c r="H17" s="31">
        <f t="shared" si="4"/>
        <v>15347030.349999994</v>
      </c>
      <c r="I17" s="26">
        <v>119131439</v>
      </c>
      <c r="J17" s="726">
        <f t="shared" si="5"/>
        <v>0.37258279347875256</v>
      </c>
      <c r="K17" s="31"/>
      <c r="L17" s="26"/>
      <c r="M17" s="28"/>
      <c r="N17" s="31"/>
      <c r="O17" s="26"/>
      <c r="P17" s="726"/>
      <c r="Q17" s="31">
        <f t="shared" si="7"/>
        <v>15347030.349999994</v>
      </c>
      <c r="R17" s="26">
        <f t="shared" si="6"/>
        <v>119131439</v>
      </c>
      <c r="S17" s="758"/>
      <c r="AR17" s="187"/>
      <c r="BM17" s="188"/>
    </row>
    <row r="18" spans="1:65">
      <c r="A18" s="34">
        <v>45930</v>
      </c>
      <c r="B18" s="31">
        <v>14424559.49</v>
      </c>
      <c r="C18" s="26">
        <f t="shared" si="0"/>
        <v>144977787.12</v>
      </c>
      <c r="D18" s="28">
        <f t="shared" si="1"/>
        <v>0.45341707756537308</v>
      </c>
      <c r="E18" s="31">
        <v>24607873.830000013</v>
      </c>
      <c r="F18" s="26">
        <f t="shared" si="2"/>
        <v>143739312.83000001</v>
      </c>
      <c r="G18" s="28">
        <f t="shared" si="3"/>
        <v>0.44954375735289914</v>
      </c>
      <c r="H18" s="31">
        <f t="shared" si="4"/>
        <v>24607873.830000013</v>
      </c>
      <c r="I18" s="26">
        <v>143739312.83000001</v>
      </c>
      <c r="J18" s="726">
        <f t="shared" si="5"/>
        <v>0.44954375735289914</v>
      </c>
      <c r="K18" s="31"/>
      <c r="L18" s="26"/>
      <c r="M18" s="28"/>
      <c r="N18" s="31"/>
      <c r="O18" s="26"/>
      <c r="P18" s="726"/>
      <c r="Q18" s="31">
        <f t="shared" si="7"/>
        <v>24607873.830000013</v>
      </c>
      <c r="R18" s="26">
        <f>+R17+Q18</f>
        <v>143739312.83000001</v>
      </c>
      <c r="S18" s="758"/>
      <c r="AR18" s="187"/>
      <c r="BM18" s="188"/>
    </row>
    <row r="19" spans="1:65">
      <c r="A19" s="34">
        <v>45961</v>
      </c>
      <c r="B19" s="31">
        <v>16171720.470000001</v>
      </c>
      <c r="C19" s="26">
        <f t="shared" si="0"/>
        <v>161149507.59</v>
      </c>
      <c r="D19" s="28">
        <f t="shared" si="1"/>
        <v>0.50399402718209119</v>
      </c>
      <c r="E19" s="31">
        <v>13672987.559999973</v>
      </c>
      <c r="F19" s="26">
        <f t="shared" si="2"/>
        <v>157412300.38999999</v>
      </c>
      <c r="G19" s="28">
        <f t="shared" si="3"/>
        <v>0.49230593619558921</v>
      </c>
      <c r="H19" s="31">
        <f t="shared" si="4"/>
        <v>13672987.559999973</v>
      </c>
      <c r="I19" s="26">
        <v>157412300.38999999</v>
      </c>
      <c r="J19" s="726">
        <f t="shared" si="5"/>
        <v>0.49230593619558921</v>
      </c>
      <c r="K19" s="31"/>
      <c r="L19" s="26"/>
      <c r="M19" s="28"/>
      <c r="N19" s="31"/>
      <c r="O19" s="26"/>
      <c r="P19" s="726"/>
      <c r="Q19" s="31">
        <f t="shared" si="7"/>
        <v>13672987.559999973</v>
      </c>
      <c r="R19" s="26">
        <f t="shared" si="6"/>
        <v>157412300.38999999</v>
      </c>
      <c r="S19" s="758"/>
      <c r="AR19" s="187"/>
      <c r="BM19" s="188"/>
    </row>
    <row r="20" spans="1:65">
      <c r="A20" s="34">
        <v>45991</v>
      </c>
      <c r="B20" s="31">
        <v>15780657.43</v>
      </c>
      <c r="C20" s="26">
        <f t="shared" si="0"/>
        <v>176930165.02000001</v>
      </c>
      <c r="D20" s="28">
        <f t="shared" si="1"/>
        <v>0.55334792970819635</v>
      </c>
      <c r="E20" s="31">
        <v>19950189.440000027</v>
      </c>
      <c r="F20" s="26">
        <f t="shared" si="2"/>
        <v>177362489.83000001</v>
      </c>
      <c r="G20" s="28">
        <f t="shared" si="3"/>
        <v>0.55470002271363683</v>
      </c>
      <c r="H20" s="31">
        <f t="shared" si="4"/>
        <v>19950189.440000027</v>
      </c>
      <c r="I20" s="26">
        <v>177362489.83000001</v>
      </c>
      <c r="J20" s="726">
        <f t="shared" si="5"/>
        <v>0.55470002271363683</v>
      </c>
      <c r="K20" s="31"/>
      <c r="L20" s="26"/>
      <c r="M20" s="28"/>
      <c r="N20" s="31"/>
      <c r="O20" s="26"/>
      <c r="P20" s="726"/>
      <c r="Q20" s="31">
        <f>H20</f>
        <v>19950189.440000027</v>
      </c>
      <c r="R20" s="26">
        <f t="shared" si="6"/>
        <v>177362489.83000001</v>
      </c>
      <c r="S20" s="758"/>
      <c r="AR20" s="187"/>
      <c r="BM20" s="188"/>
    </row>
    <row r="21" spans="1:65">
      <c r="A21" s="34">
        <v>46022</v>
      </c>
      <c r="B21" s="31">
        <v>15019903.34</v>
      </c>
      <c r="C21" s="26">
        <f t="shared" si="0"/>
        <v>191950068.36000001</v>
      </c>
      <c r="D21" s="28">
        <f t="shared" si="1"/>
        <v>0.60032257881151185</v>
      </c>
      <c r="E21" s="31">
        <v>22454226.560000002</v>
      </c>
      <c r="F21" s="26">
        <f t="shared" si="2"/>
        <v>199816716.39000002</v>
      </c>
      <c r="G21" s="28">
        <f t="shared" si="3"/>
        <v>0.62492546888766998</v>
      </c>
      <c r="H21" s="31">
        <f t="shared" si="4"/>
        <v>22454226.560000002</v>
      </c>
      <c r="I21" s="26">
        <v>199816716.39000002</v>
      </c>
      <c r="J21" s="726">
        <f t="shared" si="5"/>
        <v>0.62492546888766998</v>
      </c>
      <c r="K21" s="31"/>
      <c r="L21" s="26"/>
      <c r="M21" s="28"/>
      <c r="N21" s="31"/>
      <c r="O21" s="26"/>
      <c r="P21" s="726"/>
      <c r="Q21" s="31">
        <f t="shared" ref="Q21:Q27" si="8">H21</f>
        <v>22454226.560000002</v>
      </c>
      <c r="R21" s="26">
        <f t="shared" si="6"/>
        <v>199816716.39000002</v>
      </c>
      <c r="S21" s="758"/>
      <c r="AR21" s="187"/>
      <c r="BM21" s="188"/>
    </row>
    <row r="22" spans="1:65">
      <c r="A22" s="34">
        <v>46053</v>
      </c>
      <c r="B22" s="31">
        <v>19315349.739999998</v>
      </c>
      <c r="C22" s="26">
        <f t="shared" si="0"/>
        <v>211265418.10000002</v>
      </c>
      <c r="D22" s="28">
        <f t="shared" si="1"/>
        <v>0.66073120833497712</v>
      </c>
      <c r="E22" s="31">
        <v>21985204.099999964</v>
      </c>
      <c r="F22" s="26">
        <f t="shared" si="2"/>
        <v>221801920.48999998</v>
      </c>
      <c r="G22" s="28">
        <f t="shared" si="3"/>
        <v>0.69368405039677528</v>
      </c>
      <c r="H22" s="31">
        <f t="shared" si="4"/>
        <v>21985204.099999964</v>
      </c>
      <c r="I22" s="26">
        <v>221801920.48999998</v>
      </c>
      <c r="J22" s="726">
        <f t="shared" si="5"/>
        <v>0.69368405039677528</v>
      </c>
      <c r="K22" s="31"/>
      <c r="L22" s="26"/>
      <c r="M22" s="28"/>
      <c r="N22" s="31"/>
      <c r="O22" s="26"/>
      <c r="P22" s="726"/>
      <c r="Q22" s="31">
        <f t="shared" si="8"/>
        <v>21985204.099999964</v>
      </c>
      <c r="R22" s="26">
        <v>221654613.61000001</v>
      </c>
      <c r="S22" s="758"/>
      <c r="V22" s="3" t="s">
        <v>13</v>
      </c>
      <c r="AR22" s="187"/>
      <c r="BM22" s="188"/>
    </row>
    <row r="23" spans="1:65">
      <c r="A23" s="34">
        <v>46081</v>
      </c>
      <c r="B23" s="31">
        <v>28765308.420000002</v>
      </c>
      <c r="C23" s="26">
        <f t="shared" si="0"/>
        <v>240030726.52000004</v>
      </c>
      <c r="D23" s="28">
        <f t="shared" si="1"/>
        <v>0.75069452159942529</v>
      </c>
      <c r="E23" s="31">
        <v>13503824.01000002</v>
      </c>
      <c r="F23" s="26">
        <f t="shared" si="2"/>
        <v>235305744.5</v>
      </c>
      <c r="G23" s="28">
        <f t="shared" si="3"/>
        <v>0.73591717134725132</v>
      </c>
      <c r="H23" s="31">
        <f t="shared" si="4"/>
        <v>13503824.01000002</v>
      </c>
      <c r="I23" s="26">
        <v>235305744.5</v>
      </c>
      <c r="J23" s="726">
        <f t="shared" ref="J23:J30" si="9">I23/$C$28</f>
        <v>0.73591717134725132</v>
      </c>
      <c r="K23" s="31"/>
      <c r="L23" s="26"/>
      <c r="M23" s="28"/>
      <c r="N23" s="31"/>
      <c r="O23" s="26"/>
      <c r="P23" s="726"/>
      <c r="Q23" s="31">
        <f t="shared" si="8"/>
        <v>13503824.01000002</v>
      </c>
      <c r="R23" s="26">
        <v>235305744.5</v>
      </c>
      <c r="S23" s="758"/>
      <c r="AR23" s="187"/>
      <c r="BM23" s="188"/>
    </row>
    <row r="24" spans="1:65">
      <c r="A24" s="34">
        <v>46112</v>
      </c>
      <c r="B24" s="31">
        <v>25134977.140000001</v>
      </c>
      <c r="C24" s="26">
        <f t="shared" si="0"/>
        <v>265165703.66000003</v>
      </c>
      <c r="D24" s="28">
        <f t="shared" si="1"/>
        <v>0.82930399761562434</v>
      </c>
      <c r="E24" s="31">
        <v>6203650.4699999988</v>
      </c>
      <c r="F24" s="26">
        <f t="shared" si="2"/>
        <v>241509394.97</v>
      </c>
      <c r="G24" s="28">
        <f t="shared" si="3"/>
        <v>0.7553190474706345</v>
      </c>
      <c r="H24" s="31">
        <f t="shared" si="4"/>
        <v>6203650.4699999988</v>
      </c>
      <c r="I24" s="26">
        <v>241509394.97</v>
      </c>
      <c r="J24" s="726">
        <f t="shared" si="9"/>
        <v>0.7553190474706345</v>
      </c>
      <c r="K24" s="31"/>
      <c r="L24" s="26"/>
      <c r="M24" s="28"/>
      <c r="N24" s="31"/>
      <c r="O24" s="26"/>
      <c r="P24" s="726"/>
      <c r="Q24" s="31">
        <f t="shared" si="8"/>
        <v>6203650.4699999988</v>
      </c>
      <c r="R24" s="26">
        <f t="shared" si="6"/>
        <v>241509394.97</v>
      </c>
      <c r="S24" s="758"/>
      <c r="AR24" s="187"/>
      <c r="BM24" s="188"/>
    </row>
    <row r="25" spans="1:65">
      <c r="A25" s="34">
        <v>46142</v>
      </c>
      <c r="B25" s="31">
        <v>23471727.98</v>
      </c>
      <c r="C25" s="26">
        <f t="shared" si="0"/>
        <v>288637431.64000005</v>
      </c>
      <c r="D25" s="28">
        <f t="shared" si="1"/>
        <v>0.90271167280170017</v>
      </c>
      <c r="E25" s="31">
        <v>8981865.0900000036</v>
      </c>
      <c r="F25" s="26">
        <f t="shared" si="2"/>
        <v>250491260.06</v>
      </c>
      <c r="G25" s="28">
        <f t="shared" si="3"/>
        <v>0.78340977158151748</v>
      </c>
      <c r="H25" s="31">
        <f t="shared" si="4"/>
        <v>8981865.0900000036</v>
      </c>
      <c r="I25" s="26">
        <v>250491260.06</v>
      </c>
      <c r="J25" s="726">
        <f t="shared" si="9"/>
        <v>0.78340977158151748</v>
      </c>
      <c r="K25" s="31"/>
      <c r="L25" s="26"/>
      <c r="M25" s="28"/>
      <c r="N25" s="31"/>
      <c r="O25" s="26"/>
      <c r="P25" s="726"/>
      <c r="Q25" s="31">
        <f t="shared" si="8"/>
        <v>8981865.0900000036</v>
      </c>
      <c r="R25" s="26">
        <f>+R24+Q25</f>
        <v>250491260.06</v>
      </c>
      <c r="S25" s="758"/>
      <c r="AR25" s="187"/>
      <c r="BM25" s="188"/>
    </row>
    <row r="26" spans="1:65">
      <c r="A26" s="34">
        <v>46173</v>
      </c>
      <c r="B26" s="31">
        <v>14953248.949999999</v>
      </c>
      <c r="C26" s="26">
        <f t="shared" si="0"/>
        <v>303590680.59000003</v>
      </c>
      <c r="D26" s="28">
        <f t="shared" si="1"/>
        <v>0.94947786073781848</v>
      </c>
      <c r="E26" s="31">
        <v>6168786.6399999857</v>
      </c>
      <c r="F26" s="26">
        <f t="shared" si="2"/>
        <v>256660046.69999999</v>
      </c>
      <c r="G26" s="28">
        <f t="shared" si="3"/>
        <v>0.80270261130542608</v>
      </c>
      <c r="H26" s="31">
        <f>+I26-I25</f>
        <v>6168786.6399999857</v>
      </c>
      <c r="I26" s="26">
        <v>256660046.69999999</v>
      </c>
      <c r="J26" s="726">
        <f t="shared" si="9"/>
        <v>0.80270261130542608</v>
      </c>
      <c r="K26" s="31"/>
      <c r="L26" s="26"/>
      <c r="M26" s="28"/>
      <c r="N26" s="31"/>
      <c r="O26" s="26"/>
      <c r="P26" s="726"/>
      <c r="Q26" s="31">
        <f t="shared" si="8"/>
        <v>6168786.6399999857</v>
      </c>
      <c r="R26" s="26">
        <f t="shared" si="6"/>
        <v>256660046.69999999</v>
      </c>
      <c r="S26" s="758"/>
      <c r="AR26" s="187"/>
      <c r="BM26" s="188"/>
    </row>
    <row r="27" spans="1:65">
      <c r="A27" s="34">
        <v>46203</v>
      </c>
      <c r="B27" s="31">
        <v>7812194.8200000003</v>
      </c>
      <c r="C27" s="26">
        <f t="shared" si="0"/>
        <v>311402875.41000003</v>
      </c>
      <c r="D27" s="28">
        <f t="shared" si="1"/>
        <v>0.97391044875713917</v>
      </c>
      <c r="E27" s="31">
        <v>11521220.255000016</v>
      </c>
      <c r="F27" s="26">
        <f t="shared" si="2"/>
        <v>268181266.95500001</v>
      </c>
      <c r="G27" s="28">
        <f t="shared" si="3"/>
        <v>0.83873515202620008</v>
      </c>
      <c r="H27" s="31">
        <v>6441833.1800000072</v>
      </c>
      <c r="I27" s="26">
        <f>H27+I26</f>
        <v>263101879.88</v>
      </c>
      <c r="J27" s="726">
        <f t="shared" si="9"/>
        <v>0.822849402290873</v>
      </c>
      <c r="K27" s="31"/>
      <c r="L27" s="26"/>
      <c r="M27" s="28"/>
      <c r="N27" s="31"/>
      <c r="O27" s="26"/>
      <c r="P27" s="726"/>
      <c r="Q27" s="31">
        <f t="shared" si="8"/>
        <v>6441833.1800000072</v>
      </c>
      <c r="R27" s="26">
        <f t="shared" si="6"/>
        <v>263101879.88</v>
      </c>
      <c r="S27" s="758"/>
      <c r="T27" s="707"/>
      <c r="U27" s="707"/>
      <c r="AR27" s="187"/>
      <c r="BM27" s="188"/>
    </row>
    <row r="28" spans="1:65">
      <c r="A28" s="34">
        <v>46234</v>
      </c>
      <c r="B28" s="31">
        <v>8342000.3200000003</v>
      </c>
      <c r="C28" s="26">
        <f t="shared" si="0"/>
        <v>319744875.73000002</v>
      </c>
      <c r="D28" s="28">
        <f t="shared" si="1"/>
        <v>1</v>
      </c>
      <c r="E28" s="31">
        <v>13358030.575000016</v>
      </c>
      <c r="F28" s="26">
        <f t="shared" si="2"/>
        <v>281539297.53000003</v>
      </c>
      <c r="G28" s="28">
        <f t="shared" si="3"/>
        <v>0.88051230496572008</v>
      </c>
      <c r="H28" s="31">
        <v>12339087.930000007</v>
      </c>
      <c r="I28" s="26">
        <f>H28+I27</f>
        <v>275440967.81</v>
      </c>
      <c r="J28" s="726">
        <f t="shared" si="9"/>
        <v>0.86143981879662312</v>
      </c>
      <c r="K28" s="31"/>
      <c r="L28" s="26"/>
      <c r="M28" s="27"/>
      <c r="N28" s="31"/>
      <c r="O28" s="26"/>
      <c r="P28" s="726"/>
      <c r="Q28" s="31">
        <v>12339087.930000007</v>
      </c>
      <c r="R28" s="26">
        <f t="shared" si="6"/>
        <v>275440967.81</v>
      </c>
      <c r="S28" s="758"/>
      <c r="T28" s="707"/>
      <c r="U28" s="707"/>
      <c r="AR28" s="187"/>
      <c r="BM28" s="188"/>
    </row>
    <row r="29" spans="1:65" ht="15.75" thickBot="1">
      <c r="A29" s="34">
        <v>46265</v>
      </c>
      <c r="B29" s="31"/>
      <c r="C29" s="26"/>
      <c r="D29" s="28"/>
      <c r="E29" s="31">
        <v>17703814.355000015</v>
      </c>
      <c r="F29" s="26">
        <f t="shared" si="2"/>
        <v>299243111.88500005</v>
      </c>
      <c r="G29" s="28">
        <f t="shared" si="3"/>
        <v>0.93588086815091875</v>
      </c>
      <c r="H29" s="31">
        <v>9345756.1099999547</v>
      </c>
      <c r="I29" s="26">
        <f>H29+I28</f>
        <v>284786723.91999996</v>
      </c>
      <c r="J29" s="726">
        <f t="shared" si="9"/>
        <v>0.89066860968392958</v>
      </c>
      <c r="K29" s="31"/>
      <c r="L29" s="26"/>
      <c r="M29" s="27"/>
      <c r="N29" s="31"/>
      <c r="O29" s="26"/>
      <c r="P29" s="726"/>
      <c r="Q29" s="31">
        <v>9345756.1099999547</v>
      </c>
      <c r="R29" s="26">
        <f t="shared" si="6"/>
        <v>284786723.91999996</v>
      </c>
      <c r="S29" s="758"/>
      <c r="T29" s="707"/>
      <c r="U29" s="707"/>
      <c r="AR29" s="226"/>
      <c r="AS29" s="227"/>
      <c r="AT29" s="227"/>
      <c r="AU29" s="227"/>
      <c r="AV29" s="227"/>
      <c r="AW29" s="227"/>
      <c r="AX29" s="227"/>
      <c r="AY29" s="227"/>
      <c r="AZ29" s="227"/>
      <c r="BA29" s="227"/>
      <c r="BB29" s="227"/>
      <c r="BC29" s="227"/>
      <c r="BD29" s="227"/>
      <c r="BE29" s="227"/>
      <c r="BF29" s="227"/>
      <c r="BG29" s="227"/>
      <c r="BH29" s="227"/>
      <c r="BI29" s="227"/>
      <c r="BJ29" s="227"/>
      <c r="BK29" s="227"/>
      <c r="BL29" s="227"/>
      <c r="BM29" s="228"/>
    </row>
    <row r="30" spans="1:65">
      <c r="A30" s="34">
        <v>46295</v>
      </c>
      <c r="B30" s="31"/>
      <c r="C30" s="26"/>
      <c r="D30" s="28"/>
      <c r="E30" s="31">
        <v>20501763.845000014</v>
      </c>
      <c r="F30" s="26">
        <f t="shared" si="2"/>
        <v>319744875.73000008</v>
      </c>
      <c r="G30" s="28">
        <f t="shared" si="3"/>
        <v>1.0000000000000002</v>
      </c>
      <c r="H30" s="31">
        <v>29245947.850000083</v>
      </c>
      <c r="I30" s="26">
        <f>H30+I29</f>
        <v>314032671.77000004</v>
      </c>
      <c r="J30" s="726">
        <f t="shared" si="9"/>
        <v>0.98213511961072519</v>
      </c>
      <c r="K30" s="31"/>
      <c r="L30" s="26"/>
      <c r="M30" s="27"/>
      <c r="N30" s="31"/>
      <c r="O30" s="26"/>
      <c r="P30" s="726"/>
      <c r="Q30" s="31">
        <v>29245947.850000083</v>
      </c>
      <c r="R30" s="26">
        <f t="shared" si="6"/>
        <v>314032671.77000004</v>
      </c>
      <c r="S30" s="758">
        <f>+R30/$C$28</f>
        <v>0.98213511961072519</v>
      </c>
      <c r="T30" s="707"/>
      <c r="U30" s="707"/>
    </row>
    <row r="31" spans="1:65">
      <c r="A31" s="34">
        <v>46326</v>
      </c>
      <c r="B31" s="31"/>
      <c r="C31" s="26"/>
      <c r="D31" s="28"/>
      <c r="E31" s="31"/>
      <c r="F31" s="26"/>
      <c r="G31" s="28"/>
      <c r="H31" s="31"/>
      <c r="I31" s="26"/>
      <c r="J31" s="27"/>
      <c r="K31" s="31"/>
      <c r="L31" s="26"/>
      <c r="M31" s="27"/>
      <c r="N31" s="31">
        <f>F30-I30</f>
        <v>5712203.9600000381</v>
      </c>
      <c r="O31" s="26">
        <v>319744875.73000008</v>
      </c>
      <c r="P31" s="726">
        <f>+O31/$C$28</f>
        <v>1.0000000000000002</v>
      </c>
      <c r="Q31" s="31">
        <f>N31</f>
        <v>5712203.9600000381</v>
      </c>
      <c r="R31" s="26">
        <f t="shared" ref="R31" si="10">+R30+Q31</f>
        <v>319744875.73000008</v>
      </c>
      <c r="S31" s="758">
        <f t="shared" ref="S31" si="11">+R31/$C$28</f>
        <v>1.0000000000000002</v>
      </c>
      <c r="T31" s="707"/>
      <c r="U31" s="707"/>
    </row>
    <row r="32" spans="1:65">
      <c r="A32" s="34">
        <v>46356</v>
      </c>
      <c r="B32" s="31"/>
      <c r="C32" s="26"/>
      <c r="D32" s="28"/>
      <c r="E32" s="31"/>
      <c r="F32" s="26"/>
      <c r="G32" s="28"/>
      <c r="H32" s="31"/>
      <c r="I32" s="26"/>
      <c r="J32" s="27"/>
      <c r="K32" s="31"/>
      <c r="L32" s="26"/>
      <c r="M32" s="27"/>
      <c r="N32" s="31"/>
      <c r="O32" s="26"/>
      <c r="P32" s="726"/>
      <c r="Q32" s="31"/>
      <c r="R32" s="26"/>
      <c r="S32" s="758"/>
      <c r="T32" s="707"/>
      <c r="U32" s="707"/>
    </row>
    <row r="33" spans="1:50">
      <c r="A33" s="34">
        <v>46387</v>
      </c>
      <c r="B33" s="31"/>
      <c r="C33" s="26"/>
      <c r="D33" s="28"/>
      <c r="E33" s="31"/>
      <c r="F33" s="26"/>
      <c r="G33" s="28"/>
      <c r="H33" s="31"/>
      <c r="I33" s="26"/>
      <c r="J33" s="27"/>
      <c r="K33" s="31"/>
      <c r="L33" s="26"/>
      <c r="M33" s="27"/>
      <c r="N33" s="31"/>
      <c r="O33" s="26"/>
      <c r="P33" s="726"/>
      <c r="Q33" s="31"/>
      <c r="R33" s="26"/>
      <c r="S33" s="758"/>
      <c r="T33" s="707"/>
      <c r="U33" s="707"/>
    </row>
    <row r="34" spans="1:50">
      <c r="A34" s="34">
        <v>46418</v>
      </c>
      <c r="B34" s="31"/>
      <c r="C34" s="26"/>
      <c r="D34" s="28"/>
      <c r="E34" s="31"/>
      <c r="F34" s="26"/>
      <c r="G34" s="28"/>
      <c r="H34" s="31"/>
      <c r="I34" s="26"/>
      <c r="J34" s="27"/>
      <c r="K34" s="31"/>
      <c r="L34" s="26"/>
      <c r="M34" s="27"/>
      <c r="N34" s="31"/>
      <c r="O34" s="26"/>
      <c r="P34" s="726"/>
      <c r="Q34" s="31"/>
      <c r="R34" s="26"/>
      <c r="S34" s="758"/>
      <c r="T34" s="707"/>
      <c r="U34" s="707"/>
    </row>
    <row r="35" spans="1:50">
      <c r="A35" s="34">
        <v>46446</v>
      </c>
      <c r="B35" s="31"/>
      <c r="C35" s="26"/>
      <c r="D35" s="28"/>
      <c r="E35" s="31"/>
      <c r="F35" s="26"/>
      <c r="G35" s="28"/>
      <c r="H35" s="31"/>
      <c r="I35" s="26"/>
      <c r="J35" s="27"/>
      <c r="K35" s="31"/>
      <c r="L35" s="26"/>
      <c r="M35" s="27"/>
      <c r="N35" s="31"/>
      <c r="O35" s="26"/>
      <c r="P35" s="726"/>
      <c r="Q35" s="31"/>
      <c r="R35" s="26"/>
      <c r="S35" s="758"/>
      <c r="T35" s="707"/>
      <c r="U35" s="707"/>
    </row>
    <row r="36" spans="1:50">
      <c r="A36" s="34">
        <v>46477</v>
      </c>
      <c r="B36" s="31"/>
      <c r="C36" s="26"/>
      <c r="D36" s="28"/>
      <c r="E36" s="31"/>
      <c r="F36" s="26"/>
      <c r="G36" s="28"/>
      <c r="H36" s="31"/>
      <c r="I36" s="26"/>
      <c r="J36" s="27"/>
      <c r="K36" s="31"/>
      <c r="L36" s="26"/>
      <c r="M36" s="27"/>
      <c r="N36" s="31"/>
      <c r="O36" s="26"/>
      <c r="P36" s="726"/>
      <c r="Q36" s="31"/>
      <c r="R36" s="26"/>
      <c r="S36" s="758"/>
      <c r="T36" s="707"/>
      <c r="U36" s="707"/>
    </row>
    <row r="37" spans="1:50">
      <c r="A37" s="34">
        <v>46507</v>
      </c>
      <c r="B37" s="31"/>
      <c r="C37" s="26"/>
      <c r="D37" s="28"/>
      <c r="E37" s="31"/>
      <c r="F37" s="26"/>
      <c r="G37" s="28"/>
      <c r="H37" s="31"/>
      <c r="I37" s="26"/>
      <c r="J37" s="27"/>
      <c r="K37" s="31"/>
      <c r="L37" s="26"/>
      <c r="M37" s="27"/>
      <c r="N37" s="31"/>
      <c r="O37" s="26"/>
      <c r="P37" s="726"/>
      <c r="Q37" s="31"/>
      <c r="R37" s="26"/>
      <c r="S37" s="758"/>
      <c r="T37" s="707"/>
      <c r="U37" s="707"/>
    </row>
    <row r="38" spans="1:50" ht="15.75" thickBot="1">
      <c r="A38" s="34">
        <v>46538</v>
      </c>
      <c r="B38" s="31"/>
      <c r="C38" s="26"/>
      <c r="D38" s="28"/>
      <c r="E38" s="31"/>
      <c r="F38" s="26"/>
      <c r="G38" s="28"/>
      <c r="H38" s="31"/>
      <c r="I38" s="26"/>
      <c r="J38" s="27"/>
      <c r="K38" s="31"/>
      <c r="L38" s="26"/>
      <c r="M38" s="27"/>
      <c r="N38" s="31"/>
      <c r="O38" s="26"/>
      <c r="P38" s="726"/>
      <c r="Q38" s="31"/>
      <c r="R38" s="26"/>
      <c r="S38" s="758"/>
      <c r="T38" s="707"/>
      <c r="U38" s="707"/>
    </row>
    <row r="39" spans="1:50" ht="27.75" thickTop="1" thickBot="1">
      <c r="A39" s="1"/>
      <c r="B39" s="1956" t="s">
        <v>27</v>
      </c>
      <c r="C39" s="1957"/>
      <c r="D39" s="1957"/>
      <c r="E39" s="1957"/>
      <c r="F39" s="1957"/>
      <c r="G39" s="1957"/>
      <c r="H39" s="1957"/>
      <c r="I39" s="1957"/>
      <c r="J39" s="1957"/>
      <c r="K39" s="1957"/>
      <c r="L39" s="1957"/>
      <c r="M39" s="1957"/>
      <c r="N39" s="1957"/>
      <c r="O39" s="1957"/>
      <c r="P39" s="1957"/>
      <c r="Q39" s="1957"/>
      <c r="R39" s="1957"/>
      <c r="S39" s="1957"/>
      <c r="T39" s="1957"/>
      <c r="U39" s="1958"/>
      <c r="V39" s="32"/>
      <c r="W39" s="32"/>
      <c r="X39" s="32"/>
      <c r="Y39" s="32"/>
      <c r="Z39" s="32"/>
      <c r="AA39" s="33"/>
      <c r="AB39" s="1"/>
      <c r="AC39" s="1"/>
      <c r="AD39" s="1"/>
    </row>
    <row r="40" spans="1:50" ht="15.75" thickTop="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5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row>
    <row r="42" spans="1:50">
      <c r="D42" s="160" t="s">
        <v>708</v>
      </c>
      <c r="E42" s="160" t="s">
        <v>709</v>
      </c>
      <c r="F42" t="s">
        <v>710</v>
      </c>
      <c r="G42" s="160" t="s">
        <v>711</v>
      </c>
      <c r="H42" s="707" t="s">
        <v>712</v>
      </c>
      <c r="I42" s="707" t="s">
        <v>713</v>
      </c>
      <c r="J42" t="s">
        <v>6511</v>
      </c>
      <c r="K42" t="s">
        <v>4996</v>
      </c>
      <c r="L42" s="934" t="s">
        <v>714</v>
      </c>
      <c r="M42" s="934" t="s">
        <v>742</v>
      </c>
      <c r="N42" s="934">
        <v>45474</v>
      </c>
      <c r="O42" s="934">
        <v>45505</v>
      </c>
      <c r="P42" s="934">
        <v>45536</v>
      </c>
      <c r="Q42" s="934">
        <v>45566</v>
      </c>
      <c r="R42" s="934">
        <v>45597</v>
      </c>
      <c r="S42" s="934">
        <v>45627</v>
      </c>
      <c r="T42" s="934">
        <v>45658</v>
      </c>
      <c r="U42" s="934">
        <v>45689</v>
      </c>
      <c r="V42" s="934">
        <v>45717</v>
      </c>
      <c r="W42" s="934">
        <v>45748</v>
      </c>
      <c r="X42" s="934">
        <v>45778</v>
      </c>
      <c r="Y42" s="934">
        <v>45809</v>
      </c>
      <c r="Z42" s="934">
        <v>45839</v>
      </c>
      <c r="AA42" s="934">
        <v>45870</v>
      </c>
      <c r="AB42" s="934">
        <v>45901</v>
      </c>
      <c r="AC42" s="707">
        <v>45931</v>
      </c>
      <c r="AD42" s="707">
        <v>45962</v>
      </c>
      <c r="AE42" s="707">
        <v>45992</v>
      </c>
      <c r="AF42" s="707">
        <v>46023</v>
      </c>
      <c r="AG42" s="707">
        <v>46054</v>
      </c>
      <c r="AH42" s="707">
        <v>46082</v>
      </c>
      <c r="AI42" s="707">
        <v>46113</v>
      </c>
      <c r="AJ42" s="707">
        <v>46143</v>
      </c>
      <c r="AK42" s="707">
        <v>46174</v>
      </c>
      <c r="AL42" s="707">
        <v>46204</v>
      </c>
      <c r="AM42" s="160">
        <v>46235</v>
      </c>
      <c r="AN42" s="160">
        <v>46266</v>
      </c>
      <c r="AO42" s="160">
        <v>46296</v>
      </c>
      <c r="AP42" s="160">
        <v>46327</v>
      </c>
      <c r="AQ42" s="160">
        <v>46357</v>
      </c>
      <c r="AR42" s="160">
        <v>46388</v>
      </c>
      <c r="AS42" s="160">
        <v>46419</v>
      </c>
      <c r="AT42" s="160">
        <v>46447</v>
      </c>
      <c r="AU42" s="160"/>
      <c r="AV42" s="160"/>
    </row>
    <row r="43" spans="1:50">
      <c r="D43" s="160" t="s">
        <v>716</v>
      </c>
      <c r="E43" s="160"/>
      <c r="F43" s="160">
        <v>45503</v>
      </c>
      <c r="G43" s="160">
        <v>46231</v>
      </c>
      <c r="H43" s="707" t="s">
        <v>4997</v>
      </c>
      <c r="I43" s="707">
        <v>46305</v>
      </c>
      <c r="J43" s="707">
        <v>143739312.69</v>
      </c>
      <c r="K43" s="707">
        <v>143739312.83000001</v>
      </c>
      <c r="L43" s="160">
        <v>319744875.73000002</v>
      </c>
      <c r="M43" s="160" t="s">
        <v>4994</v>
      </c>
      <c r="N43" s="160">
        <v>17143.23</v>
      </c>
      <c r="O43" s="707">
        <v>9998379.0299999993</v>
      </c>
      <c r="P43" s="707">
        <v>11596467.970000001</v>
      </c>
      <c r="Q43" s="707">
        <v>11189647.33</v>
      </c>
      <c r="R43" s="707">
        <v>9291041.7899999991</v>
      </c>
      <c r="S43" s="707">
        <v>9075586.4299999997</v>
      </c>
      <c r="T43" s="707">
        <v>7518899.2999999998</v>
      </c>
      <c r="U43" s="707">
        <v>5832117.2999999998</v>
      </c>
      <c r="V43" s="707">
        <v>2745968.99</v>
      </c>
      <c r="W43" s="707">
        <v>2309640.7400000002</v>
      </c>
      <c r="X43" s="659">
        <v>1569642.12</v>
      </c>
      <c r="Y43" s="707">
        <v>1565118.54</v>
      </c>
      <c r="Z43" s="707">
        <v>2335919.79</v>
      </c>
      <c r="AA43" s="707">
        <v>5951376.6500000004</v>
      </c>
      <c r="AB43" s="707">
        <v>8358224.9000000004</v>
      </c>
      <c r="AC43" s="707">
        <v>51156026.880000003</v>
      </c>
      <c r="AD43" s="707">
        <v>33640960.189999998</v>
      </c>
      <c r="AE43" s="707">
        <v>28103127.949999999</v>
      </c>
      <c r="AF43" s="707">
        <v>26403454.82</v>
      </c>
      <c r="AG43" s="707">
        <v>20799571.670000002</v>
      </c>
      <c r="AH43" s="707">
        <v>24158908.960000001</v>
      </c>
      <c r="AI43" s="707">
        <v>11289522.529999999</v>
      </c>
      <c r="AJ43" s="707">
        <v>8287559.5</v>
      </c>
      <c r="AK43" s="707">
        <v>6477805.5700000003</v>
      </c>
      <c r="AL43" s="707">
        <v>15099783.65</v>
      </c>
      <c r="AM43" s="160">
        <v>2847805.2</v>
      </c>
      <c r="AN43" s="160">
        <v>1542335.23</v>
      </c>
      <c r="AO43" s="160">
        <v>241047.97</v>
      </c>
      <c r="AP43" s="160"/>
      <c r="AQ43" s="160"/>
      <c r="AR43" s="160">
        <v>46365.97</v>
      </c>
      <c r="AS43" s="160">
        <v>295425.52</v>
      </c>
      <c r="AT43" s="160"/>
      <c r="AU43" s="707"/>
      <c r="AV43" s="707"/>
    </row>
    <row r="44" spans="1:50">
      <c r="D44" s="160" t="s">
        <v>716</v>
      </c>
      <c r="E44" s="160"/>
      <c r="F44" s="160">
        <v>45503</v>
      </c>
      <c r="G44" s="160">
        <v>46231</v>
      </c>
      <c r="H44" s="777" t="s">
        <v>4997</v>
      </c>
      <c r="I44" s="777">
        <v>46305</v>
      </c>
      <c r="J44" s="734">
        <v>143739312.69</v>
      </c>
      <c r="K44" s="707">
        <v>143739312.83000001</v>
      </c>
      <c r="L44" s="707">
        <v>319744875.73000002</v>
      </c>
      <c r="M44" s="160" t="s">
        <v>4995</v>
      </c>
      <c r="N44" s="707"/>
      <c r="O44" s="707"/>
      <c r="P44" s="707"/>
      <c r="Q44" s="707"/>
      <c r="R44" s="707"/>
      <c r="S44" s="707"/>
      <c r="T44" s="707"/>
      <c r="U44" s="707"/>
      <c r="V44" s="707"/>
      <c r="W44" s="707"/>
      <c r="X44" s="707"/>
      <c r="Y44" s="707"/>
      <c r="Z44" s="707"/>
      <c r="AA44" s="707"/>
      <c r="AB44" s="707"/>
      <c r="AC44" s="707">
        <v>45831851.119999997</v>
      </c>
      <c r="AD44" s="707">
        <v>27868631.879999999</v>
      </c>
      <c r="AE44" s="707">
        <v>20442574.68</v>
      </c>
      <c r="AF44" s="707">
        <v>17522229.390000001</v>
      </c>
      <c r="AG44" s="707">
        <v>11896365.35</v>
      </c>
      <c r="AH44" s="707">
        <v>16074372.960000001</v>
      </c>
      <c r="AI44" s="707">
        <v>6339545.2599999998</v>
      </c>
      <c r="AJ44" s="707">
        <v>4349704.95</v>
      </c>
      <c r="AK44" s="707">
        <v>5949315.3499999996</v>
      </c>
      <c r="AL44" s="707">
        <v>15099783.65</v>
      </c>
      <c r="AM44" s="707">
        <v>2847805.2</v>
      </c>
      <c r="AN44" s="707">
        <v>1542335.23</v>
      </c>
      <c r="AO44" s="707">
        <v>241047.97</v>
      </c>
      <c r="AP44" s="707"/>
      <c r="AQ44" s="707"/>
      <c r="AR44" s="707"/>
      <c r="AS44" s="707"/>
      <c r="AT44" s="707"/>
      <c r="AU44" s="707"/>
      <c r="AV44" s="707"/>
    </row>
    <row r="45" spans="1:50">
      <c r="D45" s="160" t="s">
        <v>716</v>
      </c>
      <c r="E45" s="160"/>
      <c r="F45" s="160">
        <v>45503</v>
      </c>
      <c r="G45" s="160">
        <v>46231</v>
      </c>
      <c r="H45" s="160" t="s">
        <v>4997</v>
      </c>
      <c r="I45" s="160">
        <v>46305</v>
      </c>
      <c r="J45" s="707">
        <v>143739312.69</v>
      </c>
      <c r="K45" s="707">
        <v>143739312.83000001</v>
      </c>
      <c r="L45" s="707">
        <v>319744875.73000002</v>
      </c>
      <c r="M45" s="728" t="s">
        <v>4996</v>
      </c>
      <c r="N45" s="707"/>
      <c r="O45" s="707"/>
      <c r="P45" s="707">
        <v>168070.69</v>
      </c>
      <c r="Q45" s="707">
        <v>1511642.24</v>
      </c>
      <c r="R45" s="707">
        <v>3450840.11</v>
      </c>
      <c r="S45" s="707">
        <v>8556983.4100000001</v>
      </c>
      <c r="T45" s="707">
        <v>11550048.130000001</v>
      </c>
      <c r="U45" s="707">
        <v>10397280.85</v>
      </c>
      <c r="V45" s="707">
        <v>10894272.439999999</v>
      </c>
      <c r="W45" s="707">
        <v>12625778.279999999</v>
      </c>
      <c r="X45" s="707">
        <v>15059632.09</v>
      </c>
      <c r="Y45" s="707">
        <v>15505659.119999999</v>
      </c>
      <c r="Z45" s="707">
        <v>15522302.02</v>
      </c>
      <c r="AA45" s="707">
        <v>21969815.879999999</v>
      </c>
      <c r="AB45" s="707">
        <v>15991106.73</v>
      </c>
      <c r="AC45" s="707">
        <v>535880.85</v>
      </c>
      <c r="AD45" s="707"/>
      <c r="AE45" s="707"/>
      <c r="AF45" s="707"/>
      <c r="AG45" s="707"/>
      <c r="AH45" s="707"/>
      <c r="AI45" s="707"/>
      <c r="AJ45" s="707"/>
      <c r="AK45" s="707"/>
      <c r="AL45" s="707"/>
      <c r="AM45" s="707"/>
      <c r="AN45" s="707"/>
      <c r="AO45" s="707"/>
      <c r="AP45" s="707"/>
      <c r="AQ45" s="707"/>
      <c r="AR45" s="707"/>
      <c r="AS45" s="707"/>
      <c r="AT45" s="707"/>
    </row>
    <row r="46" spans="1:50">
      <c r="D46" s="160" t="s">
        <v>717</v>
      </c>
      <c r="E46" s="160"/>
      <c r="F46" s="160">
        <v>45503</v>
      </c>
      <c r="G46" s="160">
        <v>46231</v>
      </c>
      <c r="H46" s="160" t="s">
        <v>4997</v>
      </c>
      <c r="I46" s="160">
        <v>46305</v>
      </c>
      <c r="J46" s="707">
        <v>0</v>
      </c>
      <c r="K46" s="707">
        <v>0</v>
      </c>
      <c r="L46" s="707">
        <v>0</v>
      </c>
      <c r="M46" s="728" t="s">
        <v>4994</v>
      </c>
      <c r="N46" s="707"/>
      <c r="O46" s="707"/>
      <c r="P46" s="707"/>
      <c r="Q46" s="707"/>
      <c r="R46" s="707"/>
      <c r="S46" s="707"/>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row>
    <row r="47" spans="1:50">
      <c r="D47" s="160" t="s">
        <v>717</v>
      </c>
      <c r="E47" s="160"/>
      <c r="F47" s="160">
        <v>45503</v>
      </c>
      <c r="G47" s="160">
        <v>46231</v>
      </c>
      <c r="H47" s="160" t="s">
        <v>4997</v>
      </c>
      <c r="I47" s="160">
        <v>46305</v>
      </c>
      <c r="J47" s="160">
        <v>0</v>
      </c>
      <c r="K47">
        <v>0</v>
      </c>
      <c r="L47" s="728">
        <v>0</v>
      </c>
      <c r="M47" s="707" t="s">
        <v>4995</v>
      </c>
      <c r="N47" s="707"/>
      <c r="O47" s="707"/>
      <c r="P47" s="707"/>
      <c r="Q47" s="728"/>
      <c r="Y47" s="707"/>
      <c r="Z47" s="707"/>
      <c r="AA47" s="707"/>
      <c r="AB47" s="707"/>
      <c r="AC47" s="707"/>
      <c r="AD47" s="707"/>
      <c r="AE47" s="707"/>
      <c r="AF47" s="707"/>
      <c r="AG47" s="707"/>
      <c r="AH47" s="707"/>
      <c r="AI47" s="707"/>
      <c r="AJ47" s="707"/>
      <c r="AK47" s="707"/>
      <c r="AL47" s="707"/>
      <c r="AM47" s="707"/>
      <c r="AN47" s="707"/>
      <c r="AO47" s="707"/>
      <c r="AP47" s="707"/>
      <c r="AQ47" s="707"/>
      <c r="AR47" s="707"/>
      <c r="AS47" s="707"/>
      <c r="AT47" s="707"/>
    </row>
    <row r="48" spans="1:50">
      <c r="D48" s="160" t="s">
        <v>717</v>
      </c>
      <c r="E48" s="160"/>
      <c r="F48" s="160">
        <v>45503</v>
      </c>
      <c r="G48" s="160">
        <v>46231</v>
      </c>
      <c r="H48" s="160" t="s">
        <v>4997</v>
      </c>
      <c r="I48" s="160">
        <v>46305</v>
      </c>
      <c r="J48" s="160">
        <v>0</v>
      </c>
      <c r="K48">
        <v>0</v>
      </c>
      <c r="L48" s="727">
        <v>0</v>
      </c>
      <c r="M48" s="707" t="s">
        <v>4996</v>
      </c>
      <c r="N48" s="707"/>
      <c r="O48" s="728"/>
      <c r="Q48" s="727"/>
      <c r="Y48" s="707"/>
      <c r="Z48" s="707"/>
      <c r="AA48" s="707"/>
      <c r="AB48" s="707"/>
      <c r="AC48" s="707"/>
      <c r="AD48" s="707"/>
      <c r="AE48" s="707"/>
      <c r="AF48" s="707"/>
      <c r="AG48" s="707"/>
      <c r="AH48" s="707"/>
      <c r="AI48" s="707"/>
      <c r="AJ48" s="707"/>
      <c r="AK48" s="707"/>
      <c r="AL48" s="707"/>
      <c r="AM48" s="707"/>
      <c r="AN48" s="707"/>
      <c r="AO48" s="707"/>
      <c r="AP48" s="707"/>
      <c r="AQ48" s="707"/>
      <c r="AR48" s="707"/>
      <c r="AS48" s="707"/>
      <c r="AT48" s="707"/>
    </row>
    <row r="49" spans="4:51">
      <c r="D49" s="160" t="s">
        <v>4998</v>
      </c>
      <c r="E49" s="160"/>
      <c r="F49" s="160">
        <v>45503</v>
      </c>
      <c r="G49" s="160">
        <v>46231</v>
      </c>
      <c r="H49" s="160" t="s">
        <v>4997</v>
      </c>
      <c r="I49" s="160">
        <v>46305</v>
      </c>
      <c r="J49" s="160">
        <v>0</v>
      </c>
      <c r="K49">
        <v>0</v>
      </c>
      <c r="L49" s="727">
        <v>0</v>
      </c>
      <c r="M49" s="727" t="s">
        <v>4994</v>
      </c>
      <c r="Q49" s="727"/>
    </row>
    <row r="50" spans="4:51">
      <c r="D50" s="160" t="s">
        <v>4998</v>
      </c>
      <c r="E50" s="160"/>
      <c r="F50" s="160">
        <v>45503</v>
      </c>
      <c r="G50" s="160">
        <v>46231</v>
      </c>
      <c r="H50" s="160" t="s">
        <v>4997</v>
      </c>
      <c r="I50" s="160">
        <v>46305</v>
      </c>
      <c r="J50" s="160">
        <v>0</v>
      </c>
      <c r="K50">
        <v>0</v>
      </c>
      <c r="L50" s="727">
        <v>0</v>
      </c>
      <c r="M50" s="727" t="s">
        <v>4995</v>
      </c>
      <c r="Q50" s="727"/>
    </row>
    <row r="51" spans="4:51">
      <c r="D51" s="160" t="s">
        <v>4998</v>
      </c>
      <c r="E51" s="160"/>
      <c r="F51" s="160">
        <v>45503</v>
      </c>
      <c r="G51" s="160">
        <v>46231</v>
      </c>
      <c r="H51" s="160" t="s">
        <v>4997</v>
      </c>
      <c r="I51" s="160">
        <v>46305</v>
      </c>
      <c r="J51" s="160">
        <v>0</v>
      </c>
      <c r="K51">
        <v>0</v>
      </c>
      <c r="L51" s="727">
        <v>0</v>
      </c>
      <c r="M51" s="727" t="s">
        <v>4996</v>
      </c>
      <c r="Q51" s="727"/>
    </row>
    <row r="52" spans="4:51">
      <c r="D52" s="160" t="s">
        <v>4999</v>
      </c>
      <c r="E52" s="160"/>
      <c r="F52" s="160">
        <v>45503</v>
      </c>
      <c r="G52" s="160">
        <v>46212</v>
      </c>
      <c r="H52" s="160" t="s">
        <v>6518</v>
      </c>
      <c r="I52" s="160">
        <v>46223</v>
      </c>
      <c r="J52" s="160">
        <v>0</v>
      </c>
      <c r="K52">
        <v>0</v>
      </c>
      <c r="L52" s="727">
        <v>0</v>
      </c>
      <c r="M52" s="727" t="s">
        <v>4994</v>
      </c>
      <c r="Q52" s="727"/>
    </row>
    <row r="53" spans="4:51">
      <c r="D53" s="160" t="s">
        <v>4999</v>
      </c>
      <c r="E53" s="160"/>
      <c r="F53" s="160">
        <v>45503</v>
      </c>
      <c r="G53" s="160">
        <v>46212</v>
      </c>
      <c r="H53" s="160" t="s">
        <v>6518</v>
      </c>
      <c r="I53" s="160">
        <v>46223</v>
      </c>
      <c r="J53">
        <v>0</v>
      </c>
      <c r="K53">
        <v>0</v>
      </c>
      <c r="L53" s="727">
        <v>0</v>
      </c>
      <c r="M53" s="727" t="s">
        <v>4995</v>
      </c>
      <c r="Q53" s="727"/>
    </row>
    <row r="54" spans="4:51">
      <c r="D54" s="160" t="s">
        <v>4999</v>
      </c>
      <c r="E54" s="160"/>
      <c r="F54" s="160">
        <v>45503</v>
      </c>
      <c r="G54" s="160">
        <v>46212</v>
      </c>
      <c r="H54" s="160" t="s">
        <v>6518</v>
      </c>
      <c r="I54" s="160">
        <v>46223</v>
      </c>
      <c r="J54" s="160">
        <v>0</v>
      </c>
      <c r="K54">
        <v>0</v>
      </c>
      <c r="L54" s="727">
        <v>0</v>
      </c>
      <c r="M54" s="727" t="s">
        <v>4996</v>
      </c>
      <c r="Q54" s="728"/>
    </row>
    <row r="55" spans="4:51">
      <c r="D55" s="160" t="s">
        <v>5000</v>
      </c>
      <c r="E55" s="160"/>
      <c r="F55" s="160">
        <v>45503</v>
      </c>
      <c r="G55" s="160">
        <v>46208</v>
      </c>
      <c r="H55" s="160" t="s">
        <v>6519</v>
      </c>
      <c r="I55" s="160">
        <v>46200</v>
      </c>
      <c r="J55">
        <v>0</v>
      </c>
      <c r="K55">
        <v>0</v>
      </c>
      <c r="L55" s="727">
        <v>0</v>
      </c>
      <c r="M55" s="727" t="s">
        <v>4994</v>
      </c>
      <c r="Q55" s="727"/>
    </row>
    <row r="56" spans="4:51">
      <c r="D56" s="160" t="s">
        <v>5000</v>
      </c>
      <c r="E56" s="160"/>
      <c r="F56" s="160">
        <v>45503</v>
      </c>
      <c r="G56" s="160">
        <v>46208</v>
      </c>
      <c r="H56" s="160" t="s">
        <v>6519</v>
      </c>
      <c r="I56" s="160">
        <v>46200</v>
      </c>
      <c r="J56">
        <v>0</v>
      </c>
      <c r="K56">
        <v>0</v>
      </c>
      <c r="L56" s="727">
        <v>0</v>
      </c>
      <c r="M56" s="727" t="s">
        <v>4995</v>
      </c>
      <c r="Q56" s="727"/>
    </row>
    <row r="57" spans="4:51">
      <c r="D57" s="160" t="s">
        <v>5000</v>
      </c>
      <c r="E57" s="160"/>
      <c r="F57" s="160">
        <v>45503</v>
      </c>
      <c r="G57" s="160">
        <v>46208</v>
      </c>
      <c r="H57" s="160" t="s">
        <v>6519</v>
      </c>
      <c r="I57" s="160">
        <v>46200</v>
      </c>
      <c r="J57" s="160">
        <v>0</v>
      </c>
      <c r="K57">
        <v>0</v>
      </c>
      <c r="L57" s="727">
        <v>0</v>
      </c>
      <c r="M57" s="727" t="s">
        <v>4996</v>
      </c>
      <c r="Q57" s="728"/>
    </row>
    <row r="58" spans="4:51">
      <c r="D58" s="160" t="s">
        <v>5001</v>
      </c>
      <c r="E58" s="160"/>
      <c r="F58" s="160">
        <v>45503</v>
      </c>
      <c r="G58" s="160">
        <v>46212</v>
      </c>
      <c r="H58" s="160" t="s">
        <v>6520</v>
      </c>
      <c r="I58" s="160">
        <v>46223</v>
      </c>
      <c r="J58">
        <v>0</v>
      </c>
      <c r="K58">
        <v>0</v>
      </c>
      <c r="L58" s="727">
        <v>0</v>
      </c>
      <c r="M58" s="727" t="s">
        <v>4994</v>
      </c>
      <c r="Q58" s="727"/>
    </row>
    <row r="59" spans="4:51">
      <c r="D59" s="160" t="s">
        <v>5001</v>
      </c>
      <c r="E59" s="160"/>
      <c r="F59" s="160">
        <v>45503</v>
      </c>
      <c r="G59" s="160">
        <v>46212</v>
      </c>
      <c r="H59" s="160" t="s">
        <v>6520</v>
      </c>
      <c r="I59" s="160">
        <v>46223</v>
      </c>
      <c r="J59">
        <v>0</v>
      </c>
      <c r="K59">
        <v>0</v>
      </c>
      <c r="L59" s="727">
        <v>0</v>
      </c>
      <c r="M59" s="727" t="s">
        <v>4995</v>
      </c>
      <c r="Q59" s="727"/>
    </row>
    <row r="60" spans="4:51">
      <c r="D60" s="160" t="s">
        <v>5001</v>
      </c>
      <c r="E60" s="160"/>
      <c r="F60" s="160">
        <v>45503</v>
      </c>
      <c r="G60" s="160">
        <v>46212</v>
      </c>
      <c r="H60" s="160" t="s">
        <v>6520</v>
      </c>
      <c r="I60" s="160">
        <v>46223</v>
      </c>
      <c r="J60" s="160">
        <v>0</v>
      </c>
      <c r="K60">
        <v>0</v>
      </c>
      <c r="L60" s="727">
        <v>0</v>
      </c>
      <c r="M60" s="727" t="s">
        <v>4996</v>
      </c>
      <c r="Q60" s="728"/>
    </row>
    <row r="61" spans="4:51">
      <c r="D61" s="160" t="s">
        <v>718</v>
      </c>
      <c r="E61" s="160"/>
      <c r="F61" s="160">
        <v>45503</v>
      </c>
      <c r="G61" s="160">
        <v>45539</v>
      </c>
      <c r="H61" s="727" t="s">
        <v>4997</v>
      </c>
      <c r="I61" s="727" t="s">
        <v>6630</v>
      </c>
      <c r="J61" s="160">
        <v>0</v>
      </c>
      <c r="K61">
        <v>0</v>
      </c>
      <c r="L61" s="727">
        <v>0</v>
      </c>
      <c r="M61" s="727" t="s">
        <v>4994</v>
      </c>
      <c r="Q61" s="728"/>
    </row>
    <row r="62" spans="4:51">
      <c r="D62" s="160" t="s">
        <v>718</v>
      </c>
      <c r="E62" s="160"/>
      <c r="F62" s="160">
        <v>45503</v>
      </c>
      <c r="G62" s="160">
        <v>45539</v>
      </c>
      <c r="H62" s="727" t="s">
        <v>4997</v>
      </c>
      <c r="I62" s="727" t="s">
        <v>6630</v>
      </c>
      <c r="J62" s="707">
        <v>0</v>
      </c>
      <c r="K62">
        <v>0</v>
      </c>
      <c r="L62" s="727">
        <v>0</v>
      </c>
      <c r="M62" s="727" t="s">
        <v>4995</v>
      </c>
      <c r="Q62" s="727"/>
    </row>
    <row r="63" spans="4:51">
      <c r="D63" s="160" t="s">
        <v>718</v>
      </c>
      <c r="E63" s="160"/>
      <c r="F63" s="160">
        <v>45503</v>
      </c>
      <c r="G63" s="160">
        <v>45539</v>
      </c>
      <c r="H63" s="727" t="s">
        <v>4997</v>
      </c>
      <c r="I63" s="727" t="s">
        <v>6630</v>
      </c>
      <c r="J63" s="160">
        <v>0</v>
      </c>
      <c r="K63">
        <v>0</v>
      </c>
      <c r="L63" s="727">
        <v>0</v>
      </c>
      <c r="M63" s="727" t="s">
        <v>4996</v>
      </c>
      <c r="O63" s="160"/>
      <c r="P63" s="160"/>
      <c r="Q63" s="728"/>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160">
        <v>46296</v>
      </c>
    </row>
    <row r="64" spans="4:51">
      <c r="D64" s="160" t="s">
        <v>8509</v>
      </c>
      <c r="E64" s="160"/>
      <c r="F64" s="160">
        <v>45503</v>
      </c>
      <c r="G64" s="160">
        <v>45535</v>
      </c>
      <c r="H64" s="727" t="s">
        <v>6521</v>
      </c>
      <c r="I64" s="727" t="s">
        <v>6630</v>
      </c>
      <c r="J64" s="160">
        <v>0</v>
      </c>
      <c r="K64" s="160">
        <v>0</v>
      </c>
      <c r="L64" s="727">
        <v>0</v>
      </c>
      <c r="M64" s="728" t="s">
        <v>4994</v>
      </c>
      <c r="N64" s="728"/>
      <c r="Q64" s="727"/>
      <c r="R64" s="728"/>
      <c r="S64" s="728"/>
      <c r="AA64" s="707"/>
      <c r="AB64" s="707"/>
      <c r="AC64" s="707"/>
      <c r="AD64" s="707"/>
      <c r="AE64" s="707"/>
      <c r="AF64" s="707"/>
      <c r="AG64" s="707"/>
      <c r="AH64" s="707"/>
      <c r="AI64" s="707"/>
      <c r="AJ64" s="707"/>
      <c r="AK64" s="707"/>
      <c r="AL64" s="707"/>
      <c r="AM64" s="707"/>
      <c r="AN64" s="707"/>
      <c r="AO64" s="707"/>
      <c r="AP64" s="707"/>
      <c r="AQ64" s="707"/>
      <c r="AR64" s="707"/>
      <c r="AS64" s="707"/>
      <c r="AT64" s="707"/>
      <c r="AU64" s="707"/>
      <c r="AV64" s="707"/>
      <c r="AW64" s="707"/>
      <c r="AX64" s="707"/>
      <c r="AY64">
        <v>855.09</v>
      </c>
    </row>
    <row r="65" spans="4:36">
      <c r="D65" s="160" t="s">
        <v>8509</v>
      </c>
      <c r="E65" s="160"/>
      <c r="F65" s="160">
        <v>45503</v>
      </c>
      <c r="G65" s="160">
        <v>45535</v>
      </c>
      <c r="H65" s="727" t="s">
        <v>6521</v>
      </c>
      <c r="I65" s="727" t="s">
        <v>6630</v>
      </c>
      <c r="J65" s="160">
        <v>0</v>
      </c>
      <c r="K65" s="160">
        <v>0</v>
      </c>
      <c r="L65" s="728">
        <v>0</v>
      </c>
      <c r="M65" s="727" t="s">
        <v>4995</v>
      </c>
      <c r="N65" s="727"/>
      <c r="Q65" s="728"/>
      <c r="R65" s="727"/>
      <c r="S65" s="727"/>
    </row>
    <row r="66" spans="4:36">
      <c r="D66" s="160" t="s">
        <v>8509</v>
      </c>
      <c r="E66" s="160"/>
      <c r="F66" s="160">
        <v>45503</v>
      </c>
      <c r="G66" s="160">
        <v>45535</v>
      </c>
      <c r="H66" s="727" t="s">
        <v>6521</v>
      </c>
      <c r="I66" s="727" t="s">
        <v>6630</v>
      </c>
      <c r="J66" s="160">
        <v>0</v>
      </c>
      <c r="K66" s="160">
        <v>0</v>
      </c>
      <c r="L66" s="728">
        <v>0</v>
      </c>
      <c r="M66" s="727" t="s">
        <v>4996</v>
      </c>
      <c r="N66" s="727"/>
      <c r="Q66" s="728"/>
      <c r="R66" s="727"/>
      <c r="S66" s="727"/>
    </row>
    <row r="67" spans="4:36">
      <c r="D67" s="160" t="s">
        <v>8510</v>
      </c>
      <c r="E67" s="160"/>
      <c r="F67" s="160">
        <v>45503</v>
      </c>
      <c r="G67" s="160">
        <v>45539</v>
      </c>
      <c r="H67" s="727" t="s">
        <v>4997</v>
      </c>
      <c r="I67" s="727" t="s">
        <v>6706</v>
      </c>
      <c r="J67" s="160">
        <v>0</v>
      </c>
      <c r="K67" s="160">
        <v>0</v>
      </c>
      <c r="L67" s="727">
        <v>0</v>
      </c>
      <c r="M67" s="727" t="s">
        <v>4994</v>
      </c>
      <c r="N67" s="727"/>
      <c r="Q67" s="728"/>
      <c r="R67" s="727"/>
      <c r="S67" s="727"/>
    </row>
    <row r="68" spans="4:36">
      <c r="D68" s="160" t="s">
        <v>8510</v>
      </c>
      <c r="E68" s="160"/>
      <c r="F68" s="160">
        <v>45503</v>
      </c>
      <c r="G68" s="160">
        <v>45539</v>
      </c>
      <c r="H68" s="727" t="s">
        <v>4997</v>
      </c>
      <c r="I68" s="727" t="s">
        <v>6706</v>
      </c>
      <c r="J68" s="160">
        <v>0</v>
      </c>
      <c r="K68" s="160">
        <v>0</v>
      </c>
      <c r="L68" s="727">
        <v>0</v>
      </c>
      <c r="M68" s="727" t="s">
        <v>4995</v>
      </c>
      <c r="N68" s="727"/>
      <c r="Q68" s="728"/>
      <c r="R68" s="727"/>
      <c r="S68" s="727"/>
    </row>
    <row r="69" spans="4:36">
      <c r="D69" s="160" t="s">
        <v>8510</v>
      </c>
      <c r="E69" s="160"/>
      <c r="F69" s="160">
        <v>45503</v>
      </c>
      <c r="G69" s="160">
        <v>45539</v>
      </c>
      <c r="H69" s="727" t="s">
        <v>4997</v>
      </c>
      <c r="I69" s="727" t="s">
        <v>6706</v>
      </c>
      <c r="J69" s="160">
        <v>0</v>
      </c>
      <c r="K69" s="160">
        <v>0</v>
      </c>
      <c r="L69" s="727">
        <v>0</v>
      </c>
      <c r="M69" s="727" t="s">
        <v>4996</v>
      </c>
      <c r="N69" s="727"/>
      <c r="Q69" s="728"/>
      <c r="R69" s="727"/>
      <c r="S69" s="727"/>
    </row>
    <row r="70" spans="4:36">
      <c r="D70" s="160" t="s">
        <v>8511</v>
      </c>
      <c r="E70" s="160"/>
      <c r="F70" s="160">
        <v>45503</v>
      </c>
      <c r="G70" s="160">
        <v>45525</v>
      </c>
      <c r="H70" s="727" t="s">
        <v>6523</v>
      </c>
      <c r="I70" s="727" t="s">
        <v>6642</v>
      </c>
      <c r="J70" s="160">
        <v>0</v>
      </c>
      <c r="K70" s="160">
        <v>0</v>
      </c>
      <c r="L70" s="727">
        <v>0</v>
      </c>
      <c r="M70" s="727" t="s">
        <v>4994</v>
      </c>
      <c r="N70" s="727"/>
      <c r="Q70" s="727"/>
      <c r="R70" s="728"/>
      <c r="S70" s="728"/>
    </row>
    <row r="71" spans="4:36">
      <c r="D71" s="160" t="s">
        <v>8511</v>
      </c>
      <c r="E71" s="160"/>
      <c r="F71" s="160">
        <v>45503</v>
      </c>
      <c r="G71" s="160">
        <v>45525</v>
      </c>
      <c r="H71" s="727" t="s">
        <v>6523</v>
      </c>
      <c r="I71" s="727" t="s">
        <v>6642</v>
      </c>
      <c r="J71" s="160">
        <v>0</v>
      </c>
      <c r="K71" s="160">
        <v>0</v>
      </c>
      <c r="L71" s="727">
        <v>0</v>
      </c>
      <c r="M71" s="727" t="s">
        <v>4995</v>
      </c>
      <c r="N71" s="727"/>
      <c r="Q71" s="728"/>
      <c r="R71" s="728"/>
      <c r="S71" s="728"/>
    </row>
    <row r="72" spans="4:36">
      <c r="D72" s="160" t="s">
        <v>8511</v>
      </c>
      <c r="E72" s="160"/>
      <c r="F72" s="160">
        <v>45503</v>
      </c>
      <c r="G72" s="160">
        <v>45525</v>
      </c>
      <c r="H72" s="727" t="s">
        <v>6523</v>
      </c>
      <c r="I72" s="727" t="s">
        <v>6642</v>
      </c>
      <c r="J72" s="160">
        <v>0</v>
      </c>
      <c r="K72" s="160">
        <v>0</v>
      </c>
      <c r="L72" s="727">
        <v>0</v>
      </c>
      <c r="M72" s="727" t="s">
        <v>4996</v>
      </c>
      <c r="N72" s="727"/>
      <c r="Q72" s="728"/>
      <c r="R72" s="727"/>
      <c r="S72" s="727"/>
    </row>
    <row r="73" spans="4:36">
      <c r="D73" s="160" t="s">
        <v>8512</v>
      </c>
      <c r="E73" s="160"/>
      <c r="F73" s="160">
        <v>45503</v>
      </c>
      <c r="G73" s="160">
        <v>45525</v>
      </c>
      <c r="H73" s="727" t="s">
        <v>6524</v>
      </c>
      <c r="I73" s="727" t="s">
        <v>6637</v>
      </c>
      <c r="J73" s="160">
        <v>0</v>
      </c>
      <c r="K73" s="160">
        <v>0</v>
      </c>
      <c r="L73" s="727">
        <v>0</v>
      </c>
      <c r="M73" s="727" t="s">
        <v>4994</v>
      </c>
      <c r="N73" s="727"/>
      <c r="Q73" s="728"/>
      <c r="R73" s="727"/>
      <c r="S73" s="727"/>
    </row>
    <row r="74" spans="4:36">
      <c r="D74" s="160" t="s">
        <v>8512</v>
      </c>
      <c r="E74" s="160"/>
      <c r="F74" s="160">
        <v>45503</v>
      </c>
      <c r="G74" s="160">
        <v>45525</v>
      </c>
      <c r="H74" s="727" t="s">
        <v>6524</v>
      </c>
      <c r="I74" s="727" t="s">
        <v>6637</v>
      </c>
      <c r="J74" s="160">
        <v>0</v>
      </c>
      <c r="K74" s="160">
        <v>0</v>
      </c>
      <c r="L74" s="727">
        <v>0</v>
      </c>
      <c r="M74" s="727" t="s">
        <v>4995</v>
      </c>
      <c r="N74" s="727"/>
      <c r="Q74" s="727"/>
      <c r="R74" s="728"/>
      <c r="S74" s="728"/>
    </row>
    <row r="75" spans="4:36">
      <c r="D75" s="160" t="s">
        <v>8512</v>
      </c>
      <c r="E75" s="160"/>
      <c r="F75" s="160">
        <v>45503</v>
      </c>
      <c r="G75" s="160">
        <v>45525</v>
      </c>
      <c r="H75" s="727" t="s">
        <v>6524</v>
      </c>
      <c r="I75" s="727" t="s">
        <v>6637</v>
      </c>
      <c r="J75" s="160">
        <v>0</v>
      </c>
      <c r="K75" s="160">
        <v>0</v>
      </c>
      <c r="L75" s="727">
        <v>0</v>
      </c>
      <c r="M75" s="727" t="s">
        <v>4996</v>
      </c>
      <c r="N75" s="727"/>
      <c r="Q75" s="727"/>
      <c r="R75" s="727"/>
      <c r="S75" s="727"/>
    </row>
    <row r="76" spans="4:36">
      <c r="D76" s="160" t="s">
        <v>8513</v>
      </c>
      <c r="E76" s="160"/>
      <c r="F76" s="160">
        <v>45503</v>
      </c>
      <c r="G76" s="160">
        <v>45525</v>
      </c>
      <c r="H76" s="727" t="s">
        <v>6525</v>
      </c>
      <c r="I76" s="727" t="s">
        <v>6953</v>
      </c>
      <c r="J76" s="160">
        <v>0</v>
      </c>
      <c r="K76" s="160">
        <v>0</v>
      </c>
      <c r="L76" s="728">
        <v>0</v>
      </c>
      <c r="M76" s="727" t="s">
        <v>4994</v>
      </c>
      <c r="N76" s="727"/>
      <c r="Q76" s="728"/>
      <c r="R76" s="727"/>
      <c r="S76" s="727"/>
    </row>
    <row r="77" spans="4:36">
      <c r="D77" s="160" t="s">
        <v>8513</v>
      </c>
      <c r="E77" s="160"/>
      <c r="F77" s="160">
        <v>45503</v>
      </c>
      <c r="G77" s="160">
        <v>45525</v>
      </c>
      <c r="H77" s="727" t="s">
        <v>6525</v>
      </c>
      <c r="I77" s="727" t="s">
        <v>6953</v>
      </c>
      <c r="J77" s="160">
        <v>0</v>
      </c>
      <c r="K77" s="160">
        <v>0</v>
      </c>
      <c r="L77" s="727">
        <v>0</v>
      </c>
      <c r="M77" s="727" t="s">
        <v>4995</v>
      </c>
      <c r="N77" s="727"/>
      <c r="Q77" s="728"/>
      <c r="R77" s="728"/>
      <c r="S77" s="728"/>
    </row>
    <row r="78" spans="4:36">
      <c r="D78" s="160" t="s">
        <v>8513</v>
      </c>
      <c r="E78" s="160"/>
      <c r="F78" s="160">
        <v>45503</v>
      </c>
      <c r="G78" s="160">
        <v>45525</v>
      </c>
      <c r="H78" s="727" t="s">
        <v>6525</v>
      </c>
      <c r="I78" s="727" t="s">
        <v>6953</v>
      </c>
      <c r="J78" s="160">
        <v>0</v>
      </c>
      <c r="K78" s="160">
        <v>0</v>
      </c>
      <c r="L78" s="727">
        <v>0</v>
      </c>
      <c r="M78" s="727" t="s">
        <v>4996</v>
      </c>
      <c r="N78" s="727"/>
      <c r="Q78" s="728"/>
      <c r="R78" s="728"/>
      <c r="S78" s="728"/>
    </row>
    <row r="79" spans="4:36">
      <c r="D79" s="160" t="s">
        <v>8514</v>
      </c>
      <c r="E79" s="160"/>
      <c r="F79" s="160">
        <v>45503</v>
      </c>
      <c r="G79" s="160">
        <v>45525</v>
      </c>
      <c r="H79" s="727" t="s">
        <v>6526</v>
      </c>
      <c r="I79" s="727" t="s">
        <v>6642</v>
      </c>
      <c r="J79" s="160">
        <v>0</v>
      </c>
      <c r="K79" s="160">
        <v>0</v>
      </c>
      <c r="L79" s="727">
        <v>0</v>
      </c>
      <c r="M79" s="727" t="s">
        <v>4994</v>
      </c>
      <c r="N79" s="727"/>
      <c r="Q79" s="727"/>
      <c r="R79" s="727"/>
      <c r="S79" s="727"/>
    </row>
    <row r="80" spans="4:36">
      <c r="D80" s="160" t="s">
        <v>8514</v>
      </c>
      <c r="E80" s="160"/>
      <c r="F80" s="160">
        <v>45503</v>
      </c>
      <c r="G80" s="160">
        <v>45525</v>
      </c>
      <c r="H80" s="728" t="s">
        <v>6526</v>
      </c>
      <c r="I80" s="728" t="s">
        <v>6642</v>
      </c>
      <c r="J80" s="160">
        <v>0</v>
      </c>
      <c r="K80" s="160">
        <v>0</v>
      </c>
      <c r="L80" s="727">
        <v>0</v>
      </c>
      <c r="M80" s="727" t="s">
        <v>4995</v>
      </c>
      <c r="N80" s="727"/>
      <c r="Q80" s="727"/>
      <c r="R80" s="728"/>
      <c r="S80" s="728"/>
      <c r="W80" s="707"/>
      <c r="X80" s="707"/>
      <c r="Y80" s="707"/>
      <c r="Z80" s="707"/>
      <c r="AA80" s="707"/>
      <c r="AB80" s="707"/>
      <c r="AC80" s="707"/>
      <c r="AD80" s="707"/>
      <c r="AE80" s="707"/>
      <c r="AF80" s="707"/>
      <c r="AG80" s="707"/>
      <c r="AH80" s="707"/>
      <c r="AI80" s="707"/>
      <c r="AJ80" s="707"/>
    </row>
    <row r="81" spans="4:36">
      <c r="D81" s="160" t="s">
        <v>8514</v>
      </c>
      <c r="E81" s="160"/>
      <c r="F81" s="160">
        <v>45503</v>
      </c>
      <c r="G81" s="160">
        <v>45525</v>
      </c>
      <c r="H81" s="728" t="s">
        <v>6526</v>
      </c>
      <c r="I81" s="728" t="s">
        <v>6642</v>
      </c>
      <c r="J81" s="160">
        <v>0</v>
      </c>
      <c r="K81" s="160">
        <v>0</v>
      </c>
      <c r="L81" s="727">
        <v>0</v>
      </c>
      <c r="M81" s="727" t="s">
        <v>4996</v>
      </c>
      <c r="N81" s="727"/>
      <c r="Q81" s="727"/>
      <c r="R81" s="727"/>
      <c r="S81" s="727"/>
      <c r="W81" s="707"/>
      <c r="X81" s="707"/>
      <c r="Y81" s="707"/>
      <c r="Z81" s="707"/>
      <c r="AA81" s="707"/>
      <c r="AB81" s="707"/>
      <c r="AC81" s="707"/>
      <c r="AD81" s="707"/>
      <c r="AE81" s="707"/>
      <c r="AF81" s="707"/>
      <c r="AG81" s="707"/>
      <c r="AH81" s="707"/>
      <c r="AI81" s="707"/>
      <c r="AJ81" s="707"/>
    </row>
    <row r="82" spans="4:36">
      <c r="D82" s="160" t="s">
        <v>8515</v>
      </c>
      <c r="E82" s="160"/>
      <c r="F82" s="160">
        <v>45503</v>
      </c>
      <c r="G82" s="160">
        <v>45536</v>
      </c>
      <c r="H82" s="728" t="s">
        <v>4997</v>
      </c>
      <c r="I82" s="728" t="s">
        <v>6809</v>
      </c>
      <c r="J82" s="160">
        <v>0</v>
      </c>
      <c r="K82" s="160">
        <v>0</v>
      </c>
      <c r="L82" s="727">
        <v>0</v>
      </c>
      <c r="M82" s="728" t="s">
        <v>4994</v>
      </c>
      <c r="N82" s="728"/>
      <c r="Q82" s="727"/>
      <c r="R82" s="728"/>
      <c r="S82" s="728"/>
      <c r="V82" s="707"/>
      <c r="W82" s="707"/>
    </row>
    <row r="83" spans="4:36">
      <c r="D83" s="160" t="s">
        <v>8515</v>
      </c>
      <c r="E83" s="160"/>
      <c r="F83" s="160">
        <v>45503</v>
      </c>
      <c r="G83" s="160">
        <v>45536</v>
      </c>
      <c r="H83" s="728" t="s">
        <v>4997</v>
      </c>
      <c r="I83" s="728" t="s">
        <v>6809</v>
      </c>
      <c r="J83" s="160">
        <v>0</v>
      </c>
      <c r="K83" s="160">
        <v>0</v>
      </c>
      <c r="L83" s="727">
        <v>0</v>
      </c>
      <c r="M83" s="728" t="s">
        <v>4995</v>
      </c>
      <c r="N83" s="728"/>
      <c r="Q83" s="727"/>
      <c r="R83" s="728"/>
      <c r="S83" s="728"/>
      <c r="W83" s="707"/>
      <c r="X83" s="707"/>
      <c r="Y83" s="707"/>
      <c r="Z83" s="707"/>
      <c r="AA83" s="707"/>
      <c r="AB83" s="707"/>
      <c r="AC83" s="707"/>
      <c r="AD83" s="707"/>
      <c r="AE83" s="707"/>
      <c r="AF83" s="707"/>
      <c r="AG83" s="707"/>
      <c r="AH83" s="707"/>
      <c r="AI83" s="707"/>
      <c r="AJ83" s="707"/>
    </row>
    <row r="84" spans="4:36">
      <c r="D84" s="160" t="s">
        <v>8515</v>
      </c>
      <c r="E84" s="160"/>
      <c r="F84" s="160">
        <v>45503</v>
      </c>
      <c r="G84" s="160">
        <v>45536</v>
      </c>
      <c r="H84" s="728" t="s">
        <v>4997</v>
      </c>
      <c r="I84" s="728" t="s">
        <v>6809</v>
      </c>
      <c r="J84" s="160">
        <v>0</v>
      </c>
      <c r="K84" s="160">
        <v>0</v>
      </c>
      <c r="L84" s="727">
        <v>0</v>
      </c>
      <c r="M84" s="727" t="s">
        <v>4996</v>
      </c>
      <c r="N84" s="727"/>
      <c r="Q84" s="728"/>
      <c r="R84" s="728"/>
      <c r="S84" s="728"/>
      <c r="W84" s="707"/>
      <c r="X84" s="707"/>
      <c r="Y84" s="707"/>
      <c r="Z84" s="707"/>
      <c r="AA84" s="707"/>
      <c r="AB84" s="707"/>
      <c r="AC84" s="707"/>
      <c r="AD84" s="707"/>
      <c r="AE84" s="707"/>
      <c r="AF84" s="707"/>
      <c r="AG84" s="707"/>
      <c r="AH84" s="707"/>
      <c r="AI84" s="707"/>
      <c r="AJ84" s="707"/>
    </row>
    <row r="85" spans="4:36">
      <c r="D85" s="160" t="s">
        <v>8516</v>
      </c>
      <c r="E85" s="160"/>
      <c r="F85" s="160">
        <v>45503</v>
      </c>
      <c r="G85" s="160">
        <v>45524</v>
      </c>
      <c r="H85" s="728" t="s">
        <v>6527</v>
      </c>
      <c r="I85" s="728" t="s">
        <v>6914</v>
      </c>
      <c r="J85" s="160">
        <v>0</v>
      </c>
      <c r="K85" s="160">
        <v>0</v>
      </c>
      <c r="L85" s="727">
        <v>0</v>
      </c>
      <c r="M85" s="727" t="s">
        <v>4994</v>
      </c>
      <c r="N85" s="727"/>
      <c r="Q85" s="728"/>
      <c r="R85" s="728"/>
      <c r="S85" s="728"/>
      <c r="V85" s="707"/>
      <c r="W85" s="707"/>
    </row>
    <row r="86" spans="4:36">
      <c r="D86" s="160" t="s">
        <v>8516</v>
      </c>
      <c r="E86" s="160"/>
      <c r="F86" s="160">
        <v>45503</v>
      </c>
      <c r="G86" s="160">
        <v>45524</v>
      </c>
      <c r="H86" s="727" t="s">
        <v>6527</v>
      </c>
      <c r="I86" s="727" t="s">
        <v>6914</v>
      </c>
      <c r="J86" s="160">
        <v>0</v>
      </c>
      <c r="K86" s="160">
        <v>0</v>
      </c>
      <c r="L86" s="727">
        <v>0</v>
      </c>
      <c r="M86" s="727" t="s">
        <v>4995</v>
      </c>
      <c r="N86" s="727"/>
      <c r="Q86" s="727"/>
      <c r="R86" s="728"/>
      <c r="S86" s="728"/>
    </row>
    <row r="87" spans="4:36">
      <c r="D87" s="160" t="s">
        <v>8516</v>
      </c>
      <c r="E87" s="160"/>
      <c r="F87" s="160">
        <v>45503</v>
      </c>
      <c r="G87" s="160">
        <v>45524</v>
      </c>
      <c r="H87" s="727" t="s">
        <v>6527</v>
      </c>
      <c r="I87" s="727" t="s">
        <v>6914</v>
      </c>
      <c r="J87" s="160">
        <v>0</v>
      </c>
      <c r="K87" s="160">
        <v>0</v>
      </c>
      <c r="L87" s="727">
        <v>0</v>
      </c>
      <c r="M87" s="727" t="s">
        <v>4996</v>
      </c>
      <c r="N87" s="727"/>
      <c r="Q87" s="727"/>
      <c r="R87" s="727"/>
      <c r="S87" s="727"/>
    </row>
    <row r="88" spans="4:36">
      <c r="D88" s="160" t="s">
        <v>8517</v>
      </c>
      <c r="E88" s="160"/>
      <c r="F88" s="160">
        <v>45503</v>
      </c>
      <c r="G88" s="160">
        <v>45525</v>
      </c>
      <c r="H88" s="727" t="s">
        <v>6528</v>
      </c>
      <c r="I88" s="727" t="s">
        <v>6620</v>
      </c>
      <c r="J88" s="160">
        <v>0</v>
      </c>
      <c r="K88" s="160">
        <v>0</v>
      </c>
      <c r="L88" s="727">
        <v>0</v>
      </c>
      <c r="M88" s="727" t="s">
        <v>4994</v>
      </c>
      <c r="N88" s="727"/>
      <c r="Q88" s="727"/>
      <c r="R88" s="728"/>
      <c r="S88" s="728"/>
    </row>
    <row r="89" spans="4:36">
      <c r="D89" s="160" t="s">
        <v>8517</v>
      </c>
      <c r="E89" s="160"/>
      <c r="F89" s="160">
        <v>45503</v>
      </c>
      <c r="G89" s="160">
        <v>45525</v>
      </c>
      <c r="H89" s="727" t="s">
        <v>6528</v>
      </c>
      <c r="I89" s="727" t="s">
        <v>6620</v>
      </c>
      <c r="J89" s="160">
        <v>0</v>
      </c>
      <c r="K89" s="160">
        <v>0</v>
      </c>
      <c r="L89" s="727">
        <v>0</v>
      </c>
      <c r="M89" s="727" t="s">
        <v>4995</v>
      </c>
      <c r="N89" s="727"/>
      <c r="Q89" s="727"/>
      <c r="R89" s="728"/>
      <c r="S89" s="728"/>
    </row>
    <row r="90" spans="4:36">
      <c r="D90" s="160" t="s">
        <v>8517</v>
      </c>
      <c r="E90" s="160"/>
      <c r="F90" s="160">
        <v>45503</v>
      </c>
      <c r="G90" s="160">
        <v>45525</v>
      </c>
      <c r="H90" s="727" t="s">
        <v>6528</v>
      </c>
      <c r="I90" s="727" t="s">
        <v>6620</v>
      </c>
      <c r="J90" s="160">
        <v>0</v>
      </c>
      <c r="K90" s="160">
        <v>0</v>
      </c>
      <c r="L90" s="727">
        <v>0</v>
      </c>
      <c r="M90" s="727" t="s">
        <v>4996</v>
      </c>
      <c r="N90" s="727"/>
      <c r="Q90" s="727"/>
      <c r="R90" s="728"/>
      <c r="S90" s="728"/>
    </row>
    <row r="91" spans="4:36">
      <c r="D91" s="160" t="s">
        <v>8518</v>
      </c>
      <c r="E91" s="160"/>
      <c r="F91" s="160">
        <v>45503</v>
      </c>
      <c r="G91" s="160">
        <v>45523</v>
      </c>
      <c r="H91" s="727" t="s">
        <v>6530</v>
      </c>
      <c r="I91" s="727" t="s">
        <v>6837</v>
      </c>
      <c r="J91" s="160">
        <v>0</v>
      </c>
      <c r="K91" s="160">
        <v>0</v>
      </c>
      <c r="L91" s="727">
        <v>0</v>
      </c>
      <c r="M91" s="727" t="s">
        <v>4994</v>
      </c>
      <c r="N91" s="727"/>
      <c r="Q91" s="727"/>
      <c r="R91" s="727"/>
      <c r="S91" s="727"/>
    </row>
    <row r="92" spans="4:36">
      <c r="D92" s="160" t="s">
        <v>8518</v>
      </c>
      <c r="E92" s="160"/>
      <c r="F92" s="160">
        <v>45503</v>
      </c>
      <c r="G92" s="160">
        <v>45523</v>
      </c>
      <c r="H92" s="727" t="s">
        <v>6530</v>
      </c>
      <c r="I92" s="727" t="s">
        <v>6837</v>
      </c>
      <c r="J92" s="160">
        <v>0</v>
      </c>
      <c r="K92" s="160">
        <v>0</v>
      </c>
      <c r="L92" s="727">
        <v>0</v>
      </c>
      <c r="M92" s="727" t="s">
        <v>4995</v>
      </c>
      <c r="N92" s="727"/>
      <c r="Q92" s="727"/>
      <c r="R92" s="728"/>
      <c r="S92" s="728"/>
    </row>
    <row r="93" spans="4:36">
      <c r="D93" s="160" t="s">
        <v>8518</v>
      </c>
      <c r="E93" s="160"/>
      <c r="F93" s="160">
        <v>45503</v>
      </c>
      <c r="G93" s="160">
        <v>45523</v>
      </c>
      <c r="H93" s="727" t="s">
        <v>6530</v>
      </c>
      <c r="I93" s="727" t="s">
        <v>6837</v>
      </c>
      <c r="J93" s="160">
        <v>0</v>
      </c>
      <c r="K93" s="160">
        <v>0</v>
      </c>
      <c r="L93" s="727">
        <v>0</v>
      </c>
      <c r="M93" s="728" t="s">
        <v>4996</v>
      </c>
      <c r="N93" s="728"/>
      <c r="Q93" s="727"/>
      <c r="R93" s="728"/>
      <c r="S93" s="728"/>
    </row>
    <row r="94" spans="4:36">
      <c r="D94" s="160" t="s">
        <v>8519</v>
      </c>
      <c r="E94" s="160"/>
      <c r="F94" s="160">
        <v>45503</v>
      </c>
      <c r="G94" s="160">
        <v>45539</v>
      </c>
      <c r="H94" s="727" t="s">
        <v>4997</v>
      </c>
      <c r="I94" s="727" t="s">
        <v>6706</v>
      </c>
      <c r="J94" s="160">
        <v>0</v>
      </c>
      <c r="K94" s="160">
        <v>0</v>
      </c>
      <c r="L94" s="727">
        <v>0</v>
      </c>
      <c r="M94" s="727" t="s">
        <v>4994</v>
      </c>
      <c r="N94" s="728"/>
      <c r="Q94" s="727"/>
      <c r="R94" s="728"/>
      <c r="S94" s="728"/>
    </row>
    <row r="95" spans="4:36">
      <c r="D95" s="160" t="s">
        <v>8519</v>
      </c>
      <c r="E95" s="160"/>
      <c r="F95" s="160">
        <v>45503</v>
      </c>
      <c r="G95" s="160">
        <v>45539</v>
      </c>
      <c r="H95" s="727" t="s">
        <v>4997</v>
      </c>
      <c r="I95" s="727" t="s">
        <v>6706</v>
      </c>
      <c r="J95" s="160">
        <v>0</v>
      </c>
      <c r="K95" s="160">
        <v>0</v>
      </c>
      <c r="L95" s="727">
        <v>0</v>
      </c>
      <c r="M95" s="727" t="s">
        <v>4995</v>
      </c>
      <c r="N95" s="728"/>
      <c r="Q95" s="727"/>
      <c r="R95" s="728"/>
      <c r="S95" s="728"/>
    </row>
    <row r="96" spans="4:36">
      <c r="D96" s="160" t="s">
        <v>8519</v>
      </c>
      <c r="E96" s="160"/>
      <c r="F96" s="160">
        <v>45503</v>
      </c>
      <c r="G96" s="160">
        <v>45539</v>
      </c>
      <c r="H96" s="727" t="s">
        <v>4997</v>
      </c>
      <c r="I96" s="727" t="s">
        <v>6706</v>
      </c>
      <c r="J96" s="160">
        <v>0</v>
      </c>
      <c r="K96" s="160">
        <v>0</v>
      </c>
      <c r="L96" s="727">
        <v>0</v>
      </c>
      <c r="M96" s="727" t="s">
        <v>4996</v>
      </c>
      <c r="N96" s="727"/>
      <c r="O96" s="707"/>
      <c r="P96" s="707"/>
      <c r="Q96" s="727"/>
      <c r="R96" s="727"/>
      <c r="S96" s="727"/>
      <c r="T96" s="707"/>
      <c r="U96" s="707"/>
      <c r="V96" s="707"/>
      <c r="W96" s="707"/>
      <c r="X96" s="707"/>
      <c r="Y96" s="707"/>
      <c r="Z96" s="707"/>
      <c r="AA96" s="707"/>
      <c r="AB96" s="707"/>
    </row>
    <row r="97" spans="4:37">
      <c r="D97" s="160" t="s">
        <v>719</v>
      </c>
      <c r="E97" s="160"/>
      <c r="F97" s="160">
        <v>45540</v>
      </c>
      <c r="G97" s="160">
        <v>45545</v>
      </c>
      <c r="H97" s="160" t="s">
        <v>6518</v>
      </c>
      <c r="I97" s="160" t="s">
        <v>6587</v>
      </c>
      <c r="J97" s="160">
        <v>0</v>
      </c>
      <c r="K97" s="160">
        <v>0</v>
      </c>
      <c r="L97" s="727">
        <v>0</v>
      </c>
      <c r="M97" s="727" t="s">
        <v>4994</v>
      </c>
      <c r="N97" s="727"/>
      <c r="O97" s="707"/>
      <c r="P97" s="707"/>
      <c r="Q97" s="727"/>
      <c r="R97" s="727"/>
      <c r="S97" s="727"/>
      <c r="T97" s="707"/>
      <c r="U97" s="707"/>
      <c r="V97" s="707"/>
      <c r="W97" s="707"/>
      <c r="X97" s="707"/>
      <c r="Y97" s="707"/>
      <c r="Z97" s="707"/>
      <c r="AA97" s="707"/>
      <c r="AB97" s="707"/>
      <c r="AC97" s="707"/>
      <c r="AD97" s="707"/>
      <c r="AE97" s="707"/>
      <c r="AF97" s="707"/>
      <c r="AG97" s="707"/>
      <c r="AH97" s="707"/>
      <c r="AI97" s="707"/>
      <c r="AJ97" s="707"/>
      <c r="AK97" s="707"/>
    </row>
    <row r="98" spans="4:37">
      <c r="D98" s="160" t="s">
        <v>719</v>
      </c>
      <c r="E98" s="160"/>
      <c r="F98" s="160">
        <v>45540</v>
      </c>
      <c r="G98" s="160">
        <v>45545</v>
      </c>
      <c r="H98" s="160" t="s">
        <v>6518</v>
      </c>
      <c r="I98" s="160" t="s">
        <v>6587</v>
      </c>
      <c r="J98" s="160">
        <v>0</v>
      </c>
      <c r="K98" s="160">
        <v>0</v>
      </c>
      <c r="L98" s="728">
        <v>0</v>
      </c>
      <c r="M98" s="727" t="s">
        <v>4995</v>
      </c>
      <c r="N98" s="727"/>
      <c r="O98" s="707"/>
      <c r="P98" s="707"/>
      <c r="Q98" s="728"/>
      <c r="R98" s="727"/>
      <c r="S98" s="727"/>
      <c r="T98" s="707"/>
      <c r="U98" s="707"/>
      <c r="V98" s="707"/>
      <c r="W98" s="707"/>
      <c r="X98" s="707"/>
      <c r="Y98" s="707"/>
      <c r="Z98" s="707"/>
      <c r="AA98" s="707"/>
      <c r="AB98" s="707"/>
      <c r="AC98" s="707"/>
      <c r="AD98" s="707"/>
      <c r="AE98" s="707"/>
      <c r="AF98" s="707"/>
      <c r="AG98" s="707"/>
      <c r="AH98" s="707"/>
      <c r="AI98" s="707"/>
      <c r="AJ98" s="707"/>
      <c r="AK98" s="707"/>
    </row>
    <row r="99" spans="4:37">
      <c r="D99" s="160" t="s">
        <v>719</v>
      </c>
      <c r="E99" s="160"/>
      <c r="F99" s="160">
        <v>45540</v>
      </c>
      <c r="G99" s="160">
        <v>45545</v>
      </c>
      <c r="H99" s="160" t="s">
        <v>6518</v>
      </c>
      <c r="I99" s="160" t="s">
        <v>6587</v>
      </c>
      <c r="J99" s="160">
        <v>0</v>
      </c>
      <c r="K99" s="160">
        <v>0</v>
      </c>
      <c r="L99" s="728">
        <v>0</v>
      </c>
      <c r="M99" s="727" t="s">
        <v>4996</v>
      </c>
      <c r="N99" s="727"/>
      <c r="O99" s="707"/>
      <c r="P99" s="707"/>
      <c r="Q99" s="727"/>
      <c r="R99" s="727"/>
      <c r="S99" s="727"/>
      <c r="T99" s="707"/>
      <c r="U99" s="707"/>
      <c r="V99" s="707"/>
      <c r="W99" s="707"/>
      <c r="X99" s="707"/>
      <c r="Y99" s="707"/>
      <c r="Z99" s="707"/>
      <c r="AA99" s="707"/>
      <c r="AB99" s="707"/>
      <c r="AC99" s="707"/>
      <c r="AD99" s="707"/>
      <c r="AE99" s="707"/>
      <c r="AF99" s="707"/>
      <c r="AG99" s="707"/>
      <c r="AH99" s="707"/>
      <c r="AI99" s="707"/>
    </row>
    <row r="100" spans="4:37">
      <c r="D100" s="160" t="s">
        <v>720</v>
      </c>
      <c r="E100" s="160"/>
      <c r="F100" s="160">
        <v>45503</v>
      </c>
      <c r="G100" s="160">
        <v>45557</v>
      </c>
      <c r="H100" s="160" t="s">
        <v>6531</v>
      </c>
      <c r="I100" s="160" t="s">
        <v>6675</v>
      </c>
      <c r="J100" s="160">
        <v>9592346.2699999996</v>
      </c>
      <c r="K100" s="160">
        <v>9592346.2699999996</v>
      </c>
      <c r="L100" s="727">
        <v>9592346.2699999996</v>
      </c>
      <c r="M100" s="727" t="s">
        <v>4994</v>
      </c>
      <c r="N100" s="727">
        <v>17143.23</v>
      </c>
      <c r="O100" s="707">
        <v>9366048.2899999991</v>
      </c>
      <c r="P100" s="707">
        <v>209154.76</v>
      </c>
      <c r="Q100" s="727"/>
      <c r="R100" s="727"/>
      <c r="S100" s="727"/>
      <c r="T100" s="707"/>
      <c r="U100" s="707"/>
      <c r="V100" s="707"/>
      <c r="W100" s="707"/>
      <c r="X100" s="707"/>
      <c r="Y100" s="707"/>
      <c r="Z100" s="707"/>
      <c r="AA100" s="707"/>
      <c r="AB100" s="707"/>
      <c r="AC100" s="707"/>
      <c r="AD100" s="707"/>
      <c r="AE100" s="707"/>
      <c r="AF100" s="707"/>
      <c r="AG100" s="707"/>
      <c r="AH100" s="707"/>
      <c r="AI100" s="707"/>
      <c r="AJ100" s="707"/>
      <c r="AK100" s="707"/>
    </row>
    <row r="101" spans="4:37">
      <c r="D101" s="160" t="s">
        <v>720</v>
      </c>
      <c r="E101" s="160"/>
      <c r="F101" s="160">
        <v>45503</v>
      </c>
      <c r="G101" s="160">
        <v>45557</v>
      </c>
      <c r="H101" s="160" t="s">
        <v>6531</v>
      </c>
      <c r="I101" s="160" t="s">
        <v>6675</v>
      </c>
      <c r="J101" s="160">
        <v>9592346.2699999996</v>
      </c>
      <c r="K101" s="160">
        <v>9592346.2699999996</v>
      </c>
      <c r="L101" s="727">
        <v>9592346.2699999996</v>
      </c>
      <c r="M101" s="727" t="s">
        <v>4995</v>
      </c>
      <c r="N101" s="728"/>
      <c r="O101" s="707"/>
      <c r="P101" s="707"/>
      <c r="Q101" s="727"/>
      <c r="R101" s="728"/>
      <c r="S101" s="728"/>
      <c r="T101" s="707"/>
      <c r="U101" s="707"/>
      <c r="V101" s="707"/>
      <c r="W101" s="707"/>
      <c r="X101" s="707"/>
      <c r="Y101" s="707"/>
      <c r="Z101" s="707"/>
      <c r="AA101" s="707"/>
      <c r="AB101" s="707"/>
      <c r="AC101" s="707"/>
      <c r="AD101" s="707"/>
      <c r="AE101" s="707"/>
      <c r="AF101" s="707"/>
      <c r="AG101" s="707"/>
      <c r="AH101" s="707"/>
      <c r="AI101" s="707"/>
      <c r="AJ101" s="707"/>
      <c r="AK101" s="707"/>
    </row>
    <row r="102" spans="4:37">
      <c r="D102" s="160" t="s">
        <v>720</v>
      </c>
      <c r="E102" s="160"/>
      <c r="F102" s="160">
        <v>45503</v>
      </c>
      <c r="G102" s="160">
        <v>45557</v>
      </c>
      <c r="H102" s="160" t="s">
        <v>6531</v>
      </c>
      <c r="I102" s="160" t="s">
        <v>6675</v>
      </c>
      <c r="J102" s="160">
        <v>9592346.2699999996</v>
      </c>
      <c r="K102" s="160">
        <v>9592346.2699999996</v>
      </c>
      <c r="L102" s="727">
        <v>9592346.2699999996</v>
      </c>
      <c r="M102" s="727" t="s">
        <v>4996</v>
      </c>
      <c r="N102" s="727"/>
      <c r="O102" s="707"/>
      <c r="P102" s="707">
        <v>157563.09</v>
      </c>
      <c r="Q102" s="727">
        <v>1105219.05</v>
      </c>
      <c r="R102" s="727">
        <v>1659019.81</v>
      </c>
      <c r="S102" s="727">
        <v>2872768.17</v>
      </c>
      <c r="T102" s="707">
        <v>2055965.35</v>
      </c>
      <c r="U102" s="707">
        <v>1143616.22</v>
      </c>
      <c r="V102" s="707">
        <v>257613.93</v>
      </c>
      <c r="W102" s="707">
        <v>90911.25</v>
      </c>
      <c r="X102" s="707">
        <v>85453.63</v>
      </c>
      <c r="Y102" s="707">
        <v>58513.39</v>
      </c>
      <c r="Z102" s="707">
        <v>105702.38</v>
      </c>
      <c r="AA102" s="707"/>
      <c r="AB102" s="707"/>
      <c r="AC102" s="707"/>
      <c r="AD102" s="707"/>
      <c r="AE102" s="707"/>
      <c r="AF102" s="707"/>
      <c r="AG102" s="707"/>
      <c r="AH102" s="707"/>
      <c r="AI102" s="707"/>
    </row>
    <row r="103" spans="4:37">
      <c r="D103" s="160" t="s">
        <v>5018</v>
      </c>
      <c r="E103" s="160"/>
      <c r="F103" s="160">
        <v>45503</v>
      </c>
      <c r="G103" s="160">
        <v>45545</v>
      </c>
      <c r="H103" s="160" t="s">
        <v>6531</v>
      </c>
      <c r="I103" s="160" t="s">
        <v>6675</v>
      </c>
      <c r="J103" s="160">
        <v>0</v>
      </c>
      <c r="K103" s="160">
        <v>0</v>
      </c>
      <c r="L103" s="727">
        <v>0</v>
      </c>
      <c r="M103" s="727" t="s">
        <v>4994</v>
      </c>
      <c r="N103" s="727"/>
      <c r="O103" s="707"/>
      <c r="P103" s="707"/>
      <c r="Q103" s="727"/>
      <c r="R103" s="727"/>
      <c r="S103" s="727"/>
      <c r="T103" s="707"/>
      <c r="U103" s="707"/>
      <c r="V103" s="707"/>
      <c r="W103" s="707"/>
      <c r="X103" s="707"/>
      <c r="Y103" s="707"/>
      <c r="Z103" s="707"/>
      <c r="AA103" s="707"/>
      <c r="AB103" s="707"/>
    </row>
    <row r="104" spans="4:37">
      <c r="D104" s="160" t="s">
        <v>5018</v>
      </c>
      <c r="E104" s="160"/>
      <c r="F104" s="160">
        <v>45503</v>
      </c>
      <c r="G104" s="160">
        <v>45545</v>
      </c>
      <c r="H104" s="160" t="s">
        <v>6531</v>
      </c>
      <c r="I104" s="160" t="s">
        <v>6675</v>
      </c>
      <c r="J104" s="160">
        <v>0</v>
      </c>
      <c r="K104" s="160">
        <v>0</v>
      </c>
      <c r="L104" s="728">
        <v>0</v>
      </c>
      <c r="M104" s="727" t="s">
        <v>4995</v>
      </c>
      <c r="N104" s="727"/>
      <c r="O104" s="707"/>
      <c r="P104" s="707"/>
      <c r="Q104" s="727"/>
      <c r="R104" s="727"/>
      <c r="S104" s="727"/>
    </row>
    <row r="105" spans="4:37">
      <c r="D105" s="160" t="s">
        <v>5018</v>
      </c>
      <c r="E105" s="160"/>
      <c r="F105" s="160">
        <v>45503</v>
      </c>
      <c r="G105" s="160">
        <v>45545</v>
      </c>
      <c r="H105" s="160" t="s">
        <v>6531</v>
      </c>
      <c r="I105" s="160" t="s">
        <v>6675</v>
      </c>
      <c r="J105" s="160">
        <v>0</v>
      </c>
      <c r="K105" s="160">
        <v>0</v>
      </c>
      <c r="L105" s="728">
        <v>0</v>
      </c>
      <c r="M105" s="727" t="s">
        <v>4996</v>
      </c>
      <c r="N105" s="727"/>
      <c r="Q105" s="727"/>
      <c r="R105" s="727"/>
      <c r="S105" s="727"/>
    </row>
    <row r="106" spans="4:37">
      <c r="D106" s="160" t="s">
        <v>5019</v>
      </c>
      <c r="E106" s="160"/>
      <c r="F106" s="160">
        <v>45503</v>
      </c>
      <c r="G106" s="160">
        <v>45526</v>
      </c>
      <c r="H106" s="727" t="s">
        <v>6531</v>
      </c>
      <c r="I106" s="727" t="s">
        <v>6675</v>
      </c>
      <c r="J106" s="160">
        <v>0</v>
      </c>
      <c r="K106" s="160">
        <v>0</v>
      </c>
      <c r="L106" s="727">
        <v>0</v>
      </c>
      <c r="M106" s="727" t="s">
        <v>4994</v>
      </c>
      <c r="N106" s="727"/>
      <c r="Q106" s="727"/>
      <c r="R106" s="727"/>
      <c r="S106" s="727"/>
    </row>
    <row r="107" spans="4:37">
      <c r="D107" s="160" t="s">
        <v>5019</v>
      </c>
      <c r="E107" s="160"/>
      <c r="F107" s="160">
        <v>45503</v>
      </c>
      <c r="G107" s="160">
        <v>45526</v>
      </c>
      <c r="H107" s="727" t="s">
        <v>6531</v>
      </c>
      <c r="I107" s="727" t="s">
        <v>6675</v>
      </c>
      <c r="J107" s="160">
        <v>0</v>
      </c>
      <c r="K107" s="160">
        <v>0</v>
      </c>
      <c r="L107" s="727">
        <v>0</v>
      </c>
      <c r="M107" s="727" t="s">
        <v>4995</v>
      </c>
      <c r="N107" s="727"/>
      <c r="Q107" s="727"/>
      <c r="R107" s="727"/>
      <c r="S107" s="727"/>
    </row>
    <row r="108" spans="4:37">
      <c r="D108" s="160" t="s">
        <v>5019</v>
      </c>
      <c r="E108" s="160"/>
      <c r="F108" s="160">
        <v>45503</v>
      </c>
      <c r="G108" s="160">
        <v>45526</v>
      </c>
      <c r="H108" s="727" t="s">
        <v>6531</v>
      </c>
      <c r="I108" s="727" t="s">
        <v>6675</v>
      </c>
      <c r="J108" s="160">
        <v>0</v>
      </c>
      <c r="K108" s="160">
        <v>0</v>
      </c>
      <c r="L108" s="728">
        <v>0</v>
      </c>
      <c r="M108" s="727" t="s">
        <v>4996</v>
      </c>
      <c r="N108" s="727"/>
      <c r="Q108" s="727"/>
      <c r="R108" s="727"/>
      <c r="S108" s="727"/>
    </row>
    <row r="109" spans="4:37">
      <c r="D109" s="160" t="s">
        <v>5034</v>
      </c>
      <c r="E109" s="160"/>
      <c r="F109" s="160">
        <v>45503</v>
      </c>
      <c r="G109" s="160">
        <v>45516</v>
      </c>
      <c r="H109" s="727" t="s">
        <v>6579</v>
      </c>
      <c r="I109" s="727" t="s">
        <v>6635</v>
      </c>
      <c r="J109" s="160">
        <v>0</v>
      </c>
      <c r="K109" s="160">
        <v>0</v>
      </c>
      <c r="L109" s="727">
        <v>0</v>
      </c>
      <c r="M109" s="727" t="s">
        <v>4994</v>
      </c>
      <c r="N109" s="727"/>
      <c r="Q109" s="727"/>
      <c r="R109" s="727"/>
      <c r="S109" s="727"/>
    </row>
    <row r="110" spans="4:37">
      <c r="D110" s="160" t="s">
        <v>5034</v>
      </c>
      <c r="E110" s="160"/>
      <c r="F110" s="160">
        <v>45503</v>
      </c>
      <c r="G110" s="160">
        <v>45516</v>
      </c>
      <c r="H110" s="727" t="s">
        <v>6579</v>
      </c>
      <c r="I110" s="727" t="s">
        <v>6635</v>
      </c>
      <c r="J110" s="160">
        <v>0</v>
      </c>
      <c r="K110" s="160">
        <v>0</v>
      </c>
      <c r="L110" s="728">
        <v>0</v>
      </c>
      <c r="M110" s="727" t="s">
        <v>4995</v>
      </c>
      <c r="N110" s="727"/>
      <c r="Q110" s="727"/>
      <c r="R110" s="727"/>
      <c r="S110" s="727"/>
    </row>
    <row r="111" spans="4:37">
      <c r="D111" s="160" t="s">
        <v>5034</v>
      </c>
      <c r="E111" s="160"/>
      <c r="F111" s="160">
        <v>45503</v>
      </c>
      <c r="G111" s="160">
        <v>45516</v>
      </c>
      <c r="H111" s="727" t="s">
        <v>6579</v>
      </c>
      <c r="I111" s="727" t="s">
        <v>6635</v>
      </c>
      <c r="J111" s="160">
        <v>0</v>
      </c>
      <c r="K111" s="160">
        <v>0</v>
      </c>
      <c r="L111" s="727">
        <v>0</v>
      </c>
      <c r="M111" s="727" t="s">
        <v>4996</v>
      </c>
      <c r="N111" s="727"/>
      <c r="Q111" s="727"/>
      <c r="R111" s="727"/>
      <c r="S111" s="727"/>
    </row>
    <row r="112" spans="4:37">
      <c r="D112" s="160" t="s">
        <v>5020</v>
      </c>
      <c r="E112" s="160"/>
      <c r="F112" s="160">
        <v>45503</v>
      </c>
      <c r="G112" s="160">
        <v>45516</v>
      </c>
      <c r="H112" s="727" t="s">
        <v>6582</v>
      </c>
      <c r="I112" s="727" t="s">
        <v>6586</v>
      </c>
      <c r="J112" s="160">
        <v>0</v>
      </c>
      <c r="K112" s="160">
        <v>0</v>
      </c>
      <c r="L112" s="727">
        <v>0</v>
      </c>
      <c r="M112" s="727" t="s">
        <v>4994</v>
      </c>
      <c r="N112" s="727"/>
      <c r="Q112" s="727"/>
      <c r="R112" s="727"/>
      <c r="S112" s="727"/>
    </row>
    <row r="113" spans="4:26">
      <c r="D113" s="160" t="s">
        <v>5020</v>
      </c>
      <c r="E113" s="160"/>
      <c r="F113" s="160">
        <v>45503</v>
      </c>
      <c r="G113" s="160">
        <v>45516</v>
      </c>
      <c r="H113" s="727" t="s">
        <v>6582</v>
      </c>
      <c r="I113" s="728" t="s">
        <v>6586</v>
      </c>
      <c r="J113" s="160">
        <v>0</v>
      </c>
      <c r="K113" s="160">
        <v>0</v>
      </c>
      <c r="L113" s="727">
        <v>0</v>
      </c>
      <c r="M113" s="727" t="s">
        <v>4995</v>
      </c>
      <c r="N113" s="727"/>
      <c r="Q113" s="727"/>
      <c r="R113" s="727"/>
      <c r="S113" s="727"/>
      <c r="W113" s="707"/>
      <c r="X113" s="707"/>
      <c r="Y113" s="707"/>
      <c r="Z113" s="707"/>
    </row>
    <row r="114" spans="4:26">
      <c r="D114" s="160" t="s">
        <v>5020</v>
      </c>
      <c r="E114" s="160"/>
      <c r="F114" s="160">
        <v>45503</v>
      </c>
      <c r="G114" s="160">
        <v>45516</v>
      </c>
      <c r="H114" s="727" t="s">
        <v>6582</v>
      </c>
      <c r="I114" s="728" t="s">
        <v>6586</v>
      </c>
      <c r="J114" s="160">
        <v>0</v>
      </c>
      <c r="K114" s="160">
        <v>0</v>
      </c>
      <c r="L114" s="727">
        <v>0</v>
      </c>
      <c r="M114" s="727" t="s">
        <v>4996</v>
      </c>
      <c r="N114" s="727"/>
      <c r="Q114" s="727"/>
      <c r="R114" s="727"/>
      <c r="S114" s="727"/>
      <c r="W114" s="707"/>
      <c r="X114" s="707"/>
      <c r="Y114" s="707"/>
      <c r="Z114" s="707"/>
    </row>
    <row r="115" spans="4:26">
      <c r="D115" s="160" t="s">
        <v>5021</v>
      </c>
      <c r="E115" s="160"/>
      <c r="F115" s="160">
        <v>45503</v>
      </c>
      <c r="G115" s="160">
        <v>45510</v>
      </c>
      <c r="H115" s="727" t="s">
        <v>6547</v>
      </c>
      <c r="I115" s="728" t="s">
        <v>6604</v>
      </c>
      <c r="J115" s="160">
        <v>0</v>
      </c>
      <c r="K115" s="160">
        <v>0</v>
      </c>
      <c r="L115" s="727">
        <v>0</v>
      </c>
      <c r="M115" s="728" t="s">
        <v>4994</v>
      </c>
      <c r="N115" s="727"/>
      <c r="Q115" s="727"/>
      <c r="R115" s="727"/>
      <c r="S115" s="727"/>
      <c r="V115" s="707"/>
      <c r="W115" s="707"/>
    </row>
    <row r="116" spans="4:26">
      <c r="D116" s="160" t="s">
        <v>5021</v>
      </c>
      <c r="E116" s="160"/>
      <c r="F116" s="160">
        <v>45503</v>
      </c>
      <c r="G116" s="160">
        <v>45510</v>
      </c>
      <c r="H116" s="727" t="s">
        <v>6547</v>
      </c>
      <c r="I116" s="727" t="s">
        <v>6604</v>
      </c>
      <c r="J116" s="160">
        <v>0</v>
      </c>
      <c r="K116" s="160">
        <v>0</v>
      </c>
      <c r="L116" s="727">
        <v>0</v>
      </c>
      <c r="M116" s="728" t="s">
        <v>4995</v>
      </c>
      <c r="N116" s="727"/>
      <c r="Q116" s="727"/>
      <c r="R116" s="727"/>
      <c r="S116" s="727"/>
      <c r="W116" s="707"/>
      <c r="X116" s="707"/>
    </row>
    <row r="117" spans="4:26">
      <c r="D117" s="160" t="s">
        <v>5021</v>
      </c>
      <c r="E117" s="160"/>
      <c r="F117" s="160">
        <v>45503</v>
      </c>
      <c r="G117" s="160">
        <v>45510</v>
      </c>
      <c r="H117" s="727" t="s">
        <v>6547</v>
      </c>
      <c r="I117" s="727" t="s">
        <v>6604</v>
      </c>
      <c r="J117" s="160">
        <v>0</v>
      </c>
      <c r="K117" s="160">
        <v>0</v>
      </c>
      <c r="L117" s="727">
        <v>0</v>
      </c>
      <c r="M117" s="727" t="s">
        <v>4996</v>
      </c>
      <c r="N117" s="727"/>
      <c r="Q117" s="727"/>
      <c r="R117" s="727"/>
      <c r="S117" s="727"/>
      <c r="W117" s="707"/>
      <c r="X117" s="707"/>
    </row>
    <row r="118" spans="4:26">
      <c r="D118" s="160" t="s">
        <v>5022</v>
      </c>
      <c r="E118" s="160"/>
      <c r="F118" s="160">
        <v>45503</v>
      </c>
      <c r="G118" s="160">
        <v>45516</v>
      </c>
      <c r="H118" s="727" t="s">
        <v>6579</v>
      </c>
      <c r="I118" s="727" t="s">
        <v>6635</v>
      </c>
      <c r="J118" s="160">
        <v>0</v>
      </c>
      <c r="K118" s="160">
        <v>0</v>
      </c>
      <c r="L118" s="727">
        <v>0</v>
      </c>
      <c r="M118" s="727" t="s">
        <v>4994</v>
      </c>
      <c r="N118" s="727"/>
      <c r="Q118" s="727"/>
      <c r="R118" s="727"/>
      <c r="S118" s="727"/>
    </row>
    <row r="119" spans="4:26">
      <c r="D119" s="160" t="s">
        <v>5022</v>
      </c>
      <c r="E119" s="160"/>
      <c r="F119" s="160">
        <v>45503</v>
      </c>
      <c r="G119" s="160">
        <v>45516</v>
      </c>
      <c r="H119" s="727" t="s">
        <v>6579</v>
      </c>
      <c r="I119" s="727" t="s">
        <v>6635</v>
      </c>
      <c r="J119" s="160">
        <v>0</v>
      </c>
      <c r="K119" s="160">
        <v>0</v>
      </c>
      <c r="L119" s="727">
        <v>0</v>
      </c>
      <c r="M119" s="727" t="s">
        <v>4995</v>
      </c>
      <c r="N119" s="727"/>
      <c r="Q119" s="727"/>
      <c r="R119" s="727"/>
      <c r="S119" s="727"/>
      <c r="W119" s="707"/>
    </row>
    <row r="120" spans="4:26">
      <c r="D120" s="160" t="s">
        <v>5022</v>
      </c>
      <c r="E120" s="160"/>
      <c r="F120" s="160">
        <v>45503</v>
      </c>
      <c r="G120" s="160">
        <v>45516</v>
      </c>
      <c r="H120" s="727" t="s">
        <v>6579</v>
      </c>
      <c r="I120" s="727" t="s">
        <v>6635</v>
      </c>
      <c r="J120" s="160">
        <v>0</v>
      </c>
      <c r="K120" s="160">
        <v>0</v>
      </c>
      <c r="L120" s="727">
        <v>0</v>
      </c>
      <c r="M120" s="727" t="s">
        <v>4996</v>
      </c>
      <c r="N120" s="727"/>
      <c r="Q120" s="727"/>
      <c r="R120" s="727"/>
      <c r="S120" s="727"/>
      <c r="W120" s="707"/>
    </row>
    <row r="121" spans="4:26">
      <c r="D121" s="160" t="s">
        <v>5023</v>
      </c>
      <c r="E121" s="160"/>
      <c r="F121" s="160">
        <v>45503</v>
      </c>
      <c r="G121" s="160">
        <v>45516</v>
      </c>
      <c r="H121" s="160" t="s">
        <v>6578</v>
      </c>
      <c r="I121" s="727" t="s">
        <v>6707</v>
      </c>
      <c r="J121" s="160">
        <v>0</v>
      </c>
      <c r="K121" s="160">
        <v>0</v>
      </c>
      <c r="L121" s="727">
        <v>0</v>
      </c>
      <c r="M121" s="727" t="s">
        <v>4994</v>
      </c>
      <c r="N121" s="727"/>
      <c r="Q121" s="727"/>
      <c r="R121" s="727"/>
      <c r="S121" s="727"/>
    </row>
    <row r="122" spans="4:26">
      <c r="D122" s="160" t="s">
        <v>5023</v>
      </c>
      <c r="E122" s="160"/>
      <c r="F122" s="160">
        <v>45503</v>
      </c>
      <c r="G122" s="160">
        <v>45516</v>
      </c>
      <c r="H122" s="160" t="s">
        <v>6578</v>
      </c>
      <c r="I122" s="727" t="s">
        <v>6707</v>
      </c>
      <c r="J122" s="160">
        <v>0</v>
      </c>
      <c r="K122" s="160">
        <v>0</v>
      </c>
      <c r="L122" s="727">
        <v>0</v>
      </c>
      <c r="M122" s="727" t="s">
        <v>4995</v>
      </c>
      <c r="N122" s="727"/>
      <c r="Q122" s="727"/>
      <c r="R122" s="727"/>
      <c r="S122" s="727"/>
      <c r="W122" s="707"/>
      <c r="X122" s="707"/>
      <c r="Y122" s="707"/>
      <c r="Z122" s="707"/>
    </row>
    <row r="123" spans="4:26">
      <c r="D123" s="160" t="s">
        <v>5023</v>
      </c>
      <c r="E123" s="160"/>
      <c r="F123" s="160">
        <v>45503</v>
      </c>
      <c r="G123" s="160">
        <v>45516</v>
      </c>
      <c r="H123" s="160" t="s">
        <v>6578</v>
      </c>
      <c r="I123" s="727" t="s">
        <v>6707</v>
      </c>
      <c r="J123" s="160">
        <v>0</v>
      </c>
      <c r="K123" s="160">
        <v>0</v>
      </c>
      <c r="L123" s="727">
        <v>0</v>
      </c>
      <c r="M123" s="727" t="s">
        <v>4996</v>
      </c>
      <c r="N123" s="727"/>
      <c r="Q123" s="727"/>
      <c r="R123" s="727"/>
      <c r="S123" s="727"/>
      <c r="W123" s="707"/>
      <c r="X123" s="707"/>
      <c r="Y123" s="707"/>
      <c r="Z123" s="707"/>
    </row>
    <row r="124" spans="4:26">
      <c r="D124" s="160" t="s">
        <v>5024</v>
      </c>
      <c r="E124" s="160"/>
      <c r="F124" s="160">
        <v>45503</v>
      </c>
      <c r="G124" s="160">
        <v>45509</v>
      </c>
      <c r="H124" s="728" t="s">
        <v>8520</v>
      </c>
      <c r="I124" s="727" t="s">
        <v>6577</v>
      </c>
      <c r="J124" s="160">
        <v>0</v>
      </c>
      <c r="K124" s="160">
        <v>0</v>
      </c>
      <c r="L124" s="727">
        <v>0</v>
      </c>
      <c r="M124" s="727" t="s">
        <v>4994</v>
      </c>
      <c r="N124" s="727"/>
      <c r="Q124" s="727"/>
      <c r="R124" s="727"/>
      <c r="S124" s="727"/>
    </row>
    <row r="125" spans="4:26">
      <c r="D125" s="160" t="s">
        <v>5024</v>
      </c>
      <c r="E125" s="160"/>
      <c r="F125" s="160">
        <v>45503</v>
      </c>
      <c r="G125" s="160">
        <v>45509</v>
      </c>
      <c r="H125" s="727" t="s">
        <v>8520</v>
      </c>
      <c r="I125" s="727" t="s">
        <v>6577</v>
      </c>
      <c r="J125" s="160">
        <v>0</v>
      </c>
      <c r="K125" s="160">
        <v>0</v>
      </c>
      <c r="L125" s="727">
        <v>0</v>
      </c>
      <c r="M125" s="728" t="s">
        <v>4995</v>
      </c>
      <c r="N125" s="727"/>
      <c r="Q125" s="727"/>
      <c r="R125" s="727"/>
      <c r="S125" s="727"/>
      <c r="W125" s="707"/>
    </row>
    <row r="126" spans="4:26">
      <c r="D126" s="160" t="s">
        <v>5024</v>
      </c>
      <c r="E126" s="160"/>
      <c r="F126" s="160">
        <v>45503</v>
      </c>
      <c r="G126" s="160">
        <v>45509</v>
      </c>
      <c r="H126" s="727" t="s">
        <v>8520</v>
      </c>
      <c r="I126" s="727" t="s">
        <v>6577</v>
      </c>
      <c r="J126" s="160">
        <v>0</v>
      </c>
      <c r="K126" s="160">
        <v>0</v>
      </c>
      <c r="L126" s="727">
        <v>0</v>
      </c>
      <c r="M126" s="727" t="s">
        <v>4996</v>
      </c>
      <c r="N126" s="727"/>
      <c r="Q126" s="727"/>
      <c r="R126" s="727"/>
      <c r="S126" s="727"/>
      <c r="W126" s="707"/>
    </row>
    <row r="127" spans="4:26">
      <c r="D127" s="160" t="s">
        <v>5025</v>
      </c>
      <c r="E127" s="160"/>
      <c r="F127" s="160">
        <v>45503</v>
      </c>
      <c r="G127" s="160">
        <v>45509</v>
      </c>
      <c r="H127" s="160" t="s">
        <v>6529</v>
      </c>
      <c r="I127" s="160" t="s">
        <v>6577</v>
      </c>
      <c r="J127" s="160">
        <v>0</v>
      </c>
      <c r="K127" s="160">
        <v>0</v>
      </c>
      <c r="L127" s="727">
        <v>0</v>
      </c>
      <c r="M127" s="727" t="s">
        <v>4994</v>
      </c>
      <c r="N127" s="727"/>
      <c r="Q127" s="727"/>
      <c r="R127" s="727"/>
      <c r="S127" s="727"/>
    </row>
    <row r="128" spans="4:26">
      <c r="D128" s="160" t="s">
        <v>5025</v>
      </c>
      <c r="E128" s="160"/>
      <c r="F128" s="160">
        <v>45503</v>
      </c>
      <c r="G128" s="160">
        <v>45509</v>
      </c>
      <c r="H128" s="160" t="s">
        <v>6529</v>
      </c>
      <c r="I128" s="160" t="s">
        <v>6577</v>
      </c>
      <c r="J128" s="160">
        <v>0</v>
      </c>
      <c r="K128" s="160">
        <v>0</v>
      </c>
      <c r="L128" s="727">
        <v>0</v>
      </c>
      <c r="M128" s="727" t="s">
        <v>4995</v>
      </c>
      <c r="N128" s="727"/>
      <c r="Q128" s="727"/>
      <c r="R128" s="727"/>
      <c r="S128" s="727"/>
      <c r="X128" s="707"/>
      <c r="Y128" s="707"/>
      <c r="Z128" s="707"/>
    </row>
    <row r="129" spans="4:26">
      <c r="D129" s="160" t="s">
        <v>5025</v>
      </c>
      <c r="E129" s="160"/>
      <c r="F129" s="160">
        <v>45503</v>
      </c>
      <c r="G129" s="160">
        <v>45509</v>
      </c>
      <c r="H129" s="160" t="s">
        <v>6529</v>
      </c>
      <c r="I129" s="160" t="s">
        <v>6577</v>
      </c>
      <c r="J129" s="160">
        <v>0</v>
      </c>
      <c r="K129" s="160">
        <v>0</v>
      </c>
      <c r="L129" s="727">
        <v>0</v>
      </c>
      <c r="M129" s="727" t="s">
        <v>4996</v>
      </c>
      <c r="N129" s="727"/>
      <c r="O129" s="707"/>
      <c r="P129" s="707"/>
      <c r="Q129" s="727"/>
      <c r="R129" s="727"/>
      <c r="S129" s="727"/>
      <c r="T129" s="707"/>
      <c r="X129" s="707"/>
      <c r="Y129" s="707"/>
      <c r="Z129" s="707"/>
    </row>
    <row r="130" spans="4:26">
      <c r="D130" s="160" t="s">
        <v>5026</v>
      </c>
      <c r="E130" s="160"/>
      <c r="F130" s="160">
        <v>45503</v>
      </c>
      <c r="G130" s="160">
        <v>45510</v>
      </c>
      <c r="H130" s="160" t="s">
        <v>8520</v>
      </c>
      <c r="I130" s="160" t="s">
        <v>6622</v>
      </c>
      <c r="J130" s="160">
        <v>0</v>
      </c>
      <c r="K130" s="160">
        <v>0</v>
      </c>
      <c r="L130" s="727">
        <v>0</v>
      </c>
      <c r="M130" s="727" t="s">
        <v>4994</v>
      </c>
      <c r="N130" s="727"/>
      <c r="O130" s="707"/>
      <c r="P130" s="707"/>
      <c r="Q130" s="727"/>
      <c r="R130" s="727"/>
      <c r="S130" s="727"/>
      <c r="T130" s="707"/>
      <c r="U130" s="707"/>
      <c r="V130" s="707"/>
      <c r="W130" s="707"/>
      <c r="X130" s="707"/>
      <c r="Y130" s="707"/>
      <c r="Z130" s="707"/>
    </row>
    <row r="131" spans="4:26">
      <c r="D131" s="160" t="s">
        <v>5026</v>
      </c>
      <c r="E131" s="160"/>
      <c r="F131" s="160">
        <v>45503</v>
      </c>
      <c r="G131" s="160">
        <v>45510</v>
      </c>
      <c r="H131" s="160" t="s">
        <v>8520</v>
      </c>
      <c r="I131" s="160" t="s">
        <v>6622</v>
      </c>
      <c r="J131" s="160">
        <v>0</v>
      </c>
      <c r="K131" s="160">
        <v>0</v>
      </c>
      <c r="L131" s="727">
        <v>0</v>
      </c>
      <c r="M131" s="727" t="s">
        <v>4995</v>
      </c>
      <c r="N131" s="727"/>
      <c r="O131" s="707"/>
      <c r="P131" s="707"/>
      <c r="Q131" s="727"/>
      <c r="R131" s="727"/>
      <c r="S131" s="727"/>
      <c r="T131" s="707"/>
      <c r="U131" s="707"/>
      <c r="V131" s="707"/>
      <c r="W131" s="707"/>
      <c r="X131" s="707"/>
      <c r="Y131" s="707"/>
      <c r="Z131" s="707"/>
    </row>
    <row r="132" spans="4:26">
      <c r="D132" s="160" t="s">
        <v>5026</v>
      </c>
      <c r="E132" s="160"/>
      <c r="F132" s="160">
        <v>45503</v>
      </c>
      <c r="G132" s="160">
        <v>45510</v>
      </c>
      <c r="H132" s="160" t="s">
        <v>8520</v>
      </c>
      <c r="I132" s="160" t="s">
        <v>6622</v>
      </c>
      <c r="J132" s="160">
        <v>0</v>
      </c>
      <c r="K132" s="160">
        <v>0</v>
      </c>
      <c r="L132" s="727">
        <v>0</v>
      </c>
      <c r="M132" s="727" t="s">
        <v>4996</v>
      </c>
      <c r="N132" s="727"/>
      <c r="O132" s="707"/>
      <c r="P132" s="707"/>
      <c r="Q132" s="727"/>
      <c r="R132" s="727"/>
      <c r="S132" s="727"/>
      <c r="T132" s="707"/>
      <c r="U132" s="707"/>
      <c r="V132" s="707"/>
      <c r="W132" s="707"/>
      <c r="X132" s="707"/>
      <c r="Y132" s="707"/>
      <c r="Z132" s="707"/>
    </row>
    <row r="133" spans="4:26">
      <c r="D133" s="160" t="s">
        <v>5027</v>
      </c>
      <c r="E133" s="160"/>
      <c r="F133" s="160">
        <v>45503</v>
      </c>
      <c r="G133" s="160">
        <v>45516</v>
      </c>
      <c r="H133" s="727" t="s">
        <v>6582</v>
      </c>
      <c r="I133" s="727" t="s">
        <v>6635</v>
      </c>
      <c r="J133" s="160">
        <v>0</v>
      </c>
      <c r="K133" s="160">
        <v>0</v>
      </c>
      <c r="L133" s="727">
        <v>0</v>
      </c>
      <c r="M133" s="727" t="s">
        <v>4994</v>
      </c>
      <c r="N133" s="727"/>
      <c r="O133" s="707"/>
      <c r="P133" s="707"/>
      <c r="Q133" s="727"/>
      <c r="R133" s="727"/>
      <c r="S133" s="727"/>
      <c r="T133" s="707"/>
      <c r="U133" s="707"/>
      <c r="V133" s="707"/>
      <c r="W133" s="707"/>
    </row>
    <row r="134" spans="4:26">
      <c r="D134" s="160" t="s">
        <v>5027</v>
      </c>
      <c r="E134" s="160"/>
      <c r="F134" s="160">
        <v>45503</v>
      </c>
      <c r="G134" s="160">
        <v>45516</v>
      </c>
      <c r="H134" s="727" t="s">
        <v>6582</v>
      </c>
      <c r="I134" s="727" t="s">
        <v>6635</v>
      </c>
      <c r="J134" s="160">
        <v>0</v>
      </c>
      <c r="K134" s="160">
        <v>0</v>
      </c>
      <c r="L134" s="727">
        <v>0</v>
      </c>
      <c r="M134" s="727" t="s">
        <v>4995</v>
      </c>
      <c r="N134" s="727"/>
      <c r="O134" s="707"/>
      <c r="P134" s="707"/>
      <c r="Q134" s="727"/>
      <c r="R134" s="727"/>
      <c r="S134" s="727"/>
      <c r="T134" s="707"/>
      <c r="U134" s="707"/>
      <c r="V134" s="707"/>
      <c r="Z134" s="707"/>
    </row>
    <row r="135" spans="4:26">
      <c r="D135" s="160" t="s">
        <v>5027</v>
      </c>
      <c r="E135" s="160"/>
      <c r="F135" s="160">
        <v>45503</v>
      </c>
      <c r="G135" s="160">
        <v>45516</v>
      </c>
      <c r="H135" s="727" t="s">
        <v>6582</v>
      </c>
      <c r="I135" s="727" t="s">
        <v>6635</v>
      </c>
      <c r="J135" s="160">
        <v>0</v>
      </c>
      <c r="K135" s="160">
        <v>0</v>
      </c>
      <c r="L135" s="727">
        <v>0</v>
      </c>
      <c r="M135" s="727" t="s">
        <v>4996</v>
      </c>
      <c r="N135" s="727"/>
      <c r="O135" s="707"/>
      <c r="P135" s="707"/>
      <c r="Q135" s="727"/>
      <c r="R135" s="727"/>
      <c r="S135" s="727"/>
      <c r="T135" s="707"/>
      <c r="U135" s="707"/>
      <c r="V135" s="707"/>
      <c r="Z135" s="707"/>
    </row>
    <row r="136" spans="4:26">
      <c r="D136" s="160" t="s">
        <v>5028</v>
      </c>
      <c r="E136" s="160"/>
      <c r="F136" s="160">
        <v>45503</v>
      </c>
      <c r="G136" s="160">
        <v>45516</v>
      </c>
      <c r="H136" s="727" t="s">
        <v>6582</v>
      </c>
      <c r="I136" s="727" t="s">
        <v>6635</v>
      </c>
      <c r="J136" s="160">
        <v>0</v>
      </c>
      <c r="K136" s="160">
        <v>0</v>
      </c>
      <c r="L136" s="727">
        <v>0</v>
      </c>
      <c r="M136" s="727" t="s">
        <v>4994</v>
      </c>
      <c r="N136" s="727"/>
      <c r="O136" s="707"/>
      <c r="P136" s="707"/>
      <c r="Q136" s="727"/>
      <c r="R136" s="727"/>
      <c r="S136" s="727"/>
      <c r="T136" s="707"/>
      <c r="U136" s="707"/>
      <c r="V136" s="707"/>
    </row>
    <row r="137" spans="4:26">
      <c r="D137" s="160" t="s">
        <v>5028</v>
      </c>
      <c r="E137" s="160"/>
      <c r="F137" s="160">
        <v>45503</v>
      </c>
      <c r="G137" s="160">
        <v>45516</v>
      </c>
      <c r="H137" s="727" t="s">
        <v>6582</v>
      </c>
      <c r="I137" s="727" t="s">
        <v>6635</v>
      </c>
      <c r="J137" s="160">
        <v>0</v>
      </c>
      <c r="K137" s="160">
        <v>0</v>
      </c>
      <c r="L137" s="727">
        <v>0</v>
      </c>
      <c r="M137" s="727" t="s">
        <v>4995</v>
      </c>
      <c r="N137" s="727"/>
      <c r="O137" s="707"/>
      <c r="P137" s="707"/>
      <c r="Q137" s="727"/>
      <c r="R137" s="727"/>
      <c r="S137" s="727"/>
      <c r="T137" s="707"/>
      <c r="U137" s="707"/>
      <c r="V137" s="707"/>
      <c r="Z137" s="707"/>
    </row>
    <row r="138" spans="4:26">
      <c r="D138" s="160" t="s">
        <v>5028</v>
      </c>
      <c r="E138" s="160"/>
      <c r="F138" s="160">
        <v>45503</v>
      </c>
      <c r="G138" s="160">
        <v>45516</v>
      </c>
      <c r="H138" s="727" t="s">
        <v>6582</v>
      </c>
      <c r="I138" s="727" t="s">
        <v>6635</v>
      </c>
      <c r="J138" s="160">
        <v>0</v>
      </c>
      <c r="K138" s="160">
        <v>0</v>
      </c>
      <c r="L138" s="727">
        <v>0</v>
      </c>
      <c r="M138" s="727" t="s">
        <v>4996</v>
      </c>
      <c r="N138" s="727"/>
      <c r="O138" s="707"/>
      <c r="P138" s="707"/>
      <c r="Q138" s="727"/>
      <c r="R138" s="727"/>
      <c r="S138" s="727"/>
      <c r="T138" s="707"/>
      <c r="U138" s="707"/>
      <c r="V138" s="707"/>
      <c r="W138" s="707"/>
      <c r="Z138" s="707"/>
    </row>
    <row r="139" spans="4:26">
      <c r="D139" s="160" t="s">
        <v>5029</v>
      </c>
      <c r="E139" s="160"/>
      <c r="F139" s="160">
        <v>45503</v>
      </c>
      <c r="G139" s="160">
        <v>45516</v>
      </c>
      <c r="H139" s="727" t="s">
        <v>6579</v>
      </c>
      <c r="I139" s="727" t="s">
        <v>6635</v>
      </c>
      <c r="J139" s="160">
        <v>0</v>
      </c>
      <c r="K139" s="160">
        <v>0</v>
      </c>
      <c r="L139" s="727">
        <v>0</v>
      </c>
      <c r="M139" s="727" t="s">
        <v>4994</v>
      </c>
      <c r="N139" s="727"/>
      <c r="O139" s="707"/>
      <c r="P139" s="707"/>
      <c r="Q139" s="727"/>
      <c r="R139" s="727"/>
      <c r="S139" s="727"/>
      <c r="T139" s="707"/>
      <c r="U139" s="707"/>
      <c r="V139" s="707"/>
      <c r="W139" s="707"/>
      <c r="X139" s="707"/>
      <c r="Y139" s="707"/>
    </row>
    <row r="140" spans="4:26">
      <c r="D140" s="160" t="s">
        <v>5029</v>
      </c>
      <c r="E140" s="160"/>
      <c r="F140" s="160">
        <v>45503</v>
      </c>
      <c r="G140" s="160">
        <v>45516</v>
      </c>
      <c r="H140" s="727" t="s">
        <v>6579</v>
      </c>
      <c r="I140" s="727" t="s">
        <v>6635</v>
      </c>
      <c r="J140" s="160">
        <v>0</v>
      </c>
      <c r="K140" s="160">
        <v>0</v>
      </c>
      <c r="L140" s="727">
        <v>0</v>
      </c>
      <c r="M140" s="727" t="s">
        <v>4995</v>
      </c>
      <c r="N140" s="727"/>
      <c r="O140" s="707"/>
      <c r="P140" s="707"/>
      <c r="Q140" s="727"/>
      <c r="R140" s="727"/>
      <c r="S140" s="727"/>
      <c r="T140" s="707"/>
      <c r="U140" s="707"/>
      <c r="V140" s="707"/>
      <c r="W140" s="707"/>
      <c r="X140" s="707"/>
      <c r="Y140" s="707"/>
    </row>
    <row r="141" spans="4:26">
      <c r="D141" s="160" t="s">
        <v>5029</v>
      </c>
      <c r="E141" s="160"/>
      <c r="F141" s="160">
        <v>45503</v>
      </c>
      <c r="G141" s="160">
        <v>45516</v>
      </c>
      <c r="H141" s="727" t="s">
        <v>6579</v>
      </c>
      <c r="I141" s="727" t="s">
        <v>6635</v>
      </c>
      <c r="J141" s="160">
        <v>0</v>
      </c>
      <c r="K141" s="160">
        <v>0</v>
      </c>
      <c r="L141" s="727">
        <v>0</v>
      </c>
      <c r="M141" s="727" t="s">
        <v>4996</v>
      </c>
      <c r="N141" s="727"/>
      <c r="O141" s="707"/>
      <c r="P141" s="707"/>
      <c r="Q141" s="727"/>
      <c r="R141" s="727"/>
      <c r="S141" s="727"/>
      <c r="T141" s="707"/>
      <c r="U141" s="707"/>
      <c r="V141" s="707"/>
      <c r="W141" s="707"/>
    </row>
    <row r="142" spans="4:26">
      <c r="D142" s="160" t="s">
        <v>5030</v>
      </c>
      <c r="E142" s="160"/>
      <c r="F142" s="160">
        <v>45503</v>
      </c>
      <c r="G142" s="160">
        <v>45510</v>
      </c>
      <c r="H142" s="727" t="s">
        <v>6529</v>
      </c>
      <c r="I142" s="727" t="s">
        <v>6604</v>
      </c>
      <c r="J142" s="160">
        <v>0</v>
      </c>
      <c r="K142" s="160">
        <v>0</v>
      </c>
      <c r="L142" s="727">
        <v>0</v>
      </c>
      <c r="M142" s="727" t="s">
        <v>4994</v>
      </c>
      <c r="N142" s="727"/>
      <c r="O142" s="707"/>
      <c r="P142" s="707"/>
      <c r="Q142" s="727"/>
      <c r="R142" s="727"/>
      <c r="S142" s="727"/>
      <c r="T142" s="707"/>
      <c r="U142" s="707"/>
      <c r="V142" s="707"/>
      <c r="W142" s="707"/>
    </row>
    <row r="143" spans="4:26">
      <c r="D143" s="160" t="s">
        <v>5030</v>
      </c>
      <c r="E143" s="160"/>
      <c r="F143" s="160">
        <v>45503</v>
      </c>
      <c r="G143" s="160">
        <v>45510</v>
      </c>
      <c r="H143" s="727" t="s">
        <v>6529</v>
      </c>
      <c r="I143" s="727" t="s">
        <v>6604</v>
      </c>
      <c r="J143" s="160">
        <v>0</v>
      </c>
      <c r="K143" s="160">
        <v>0</v>
      </c>
      <c r="L143" s="727">
        <v>0</v>
      </c>
      <c r="M143" s="727" t="s">
        <v>4995</v>
      </c>
      <c r="N143" s="727"/>
      <c r="O143" s="707"/>
      <c r="P143" s="707"/>
      <c r="Q143" s="727"/>
      <c r="R143" s="727"/>
      <c r="S143" s="727"/>
      <c r="U143" s="707"/>
      <c r="V143" s="707"/>
    </row>
    <row r="144" spans="4:26">
      <c r="D144" s="160" t="s">
        <v>5030</v>
      </c>
      <c r="E144" s="160"/>
      <c r="F144" s="160">
        <v>45503</v>
      </c>
      <c r="G144" s="160">
        <v>45510</v>
      </c>
      <c r="H144" s="727" t="s">
        <v>6529</v>
      </c>
      <c r="I144" s="727" t="s">
        <v>6604</v>
      </c>
      <c r="J144" s="160">
        <v>0</v>
      </c>
      <c r="K144" s="160">
        <v>0</v>
      </c>
      <c r="L144" s="727">
        <v>0</v>
      </c>
      <c r="M144" s="727" t="s">
        <v>4996</v>
      </c>
      <c r="N144" s="727"/>
      <c r="O144" s="707"/>
      <c r="P144" s="707"/>
      <c r="Q144" s="727"/>
      <c r="R144" s="727"/>
      <c r="S144" s="727"/>
      <c r="T144" s="707"/>
      <c r="U144" s="707"/>
      <c r="V144" s="707"/>
      <c r="W144" s="707"/>
    </row>
    <row r="145" spans="4:26">
      <c r="D145" s="160" t="s">
        <v>5031</v>
      </c>
      <c r="E145" s="160"/>
      <c r="F145" s="160">
        <v>45503</v>
      </c>
      <c r="G145" s="160">
        <v>45510</v>
      </c>
      <c r="H145" s="727" t="s">
        <v>6549</v>
      </c>
      <c r="I145" s="727" t="s">
        <v>6747</v>
      </c>
      <c r="J145" s="160">
        <v>0</v>
      </c>
      <c r="K145" s="160">
        <v>0</v>
      </c>
      <c r="L145" s="728">
        <v>0</v>
      </c>
      <c r="M145" s="727" t="s">
        <v>4994</v>
      </c>
      <c r="N145" s="727"/>
      <c r="O145" s="707"/>
      <c r="P145" s="707"/>
      <c r="Q145" s="727"/>
      <c r="R145" s="727"/>
      <c r="S145" s="727"/>
      <c r="T145" s="707"/>
      <c r="U145" s="707"/>
      <c r="V145" s="707"/>
      <c r="W145" s="707"/>
      <c r="Y145" s="707"/>
    </row>
    <row r="146" spans="4:26">
      <c r="D146" s="160" t="s">
        <v>5031</v>
      </c>
      <c r="E146" s="160"/>
      <c r="F146" s="160">
        <v>45503</v>
      </c>
      <c r="G146" s="160">
        <v>45510</v>
      </c>
      <c r="H146" s="727" t="s">
        <v>6549</v>
      </c>
      <c r="I146" s="727" t="s">
        <v>6747</v>
      </c>
      <c r="J146" s="160">
        <v>0</v>
      </c>
      <c r="K146" s="160">
        <v>0</v>
      </c>
      <c r="L146" s="727">
        <v>0</v>
      </c>
      <c r="M146" s="727" t="s">
        <v>4995</v>
      </c>
      <c r="N146" s="727"/>
      <c r="O146" s="707"/>
      <c r="P146" s="707"/>
      <c r="Q146" s="727"/>
      <c r="R146" s="727"/>
      <c r="S146" s="727"/>
      <c r="U146" s="707"/>
      <c r="V146" s="707"/>
      <c r="W146" s="707"/>
      <c r="X146" s="707"/>
    </row>
    <row r="147" spans="4:26">
      <c r="D147" s="160" t="s">
        <v>5031</v>
      </c>
      <c r="E147" s="160"/>
      <c r="F147" s="160">
        <v>45503</v>
      </c>
      <c r="G147" s="160">
        <v>45510</v>
      </c>
      <c r="H147" s="727" t="s">
        <v>6549</v>
      </c>
      <c r="I147" s="727" t="s">
        <v>6747</v>
      </c>
      <c r="J147" s="160">
        <v>0</v>
      </c>
      <c r="K147" s="160">
        <v>0</v>
      </c>
      <c r="L147" s="727">
        <v>0</v>
      </c>
      <c r="M147" s="727" t="s">
        <v>4996</v>
      </c>
      <c r="N147" s="727"/>
      <c r="O147" s="707"/>
      <c r="P147" s="707"/>
      <c r="Q147" s="727"/>
      <c r="R147" s="727"/>
      <c r="S147" s="727"/>
      <c r="T147" s="707"/>
      <c r="U147" s="707"/>
      <c r="V147" s="707"/>
      <c r="W147" s="707"/>
      <c r="X147" s="707"/>
    </row>
    <row r="148" spans="4:26">
      <c r="D148" s="160" t="s">
        <v>5032</v>
      </c>
      <c r="E148" s="160"/>
      <c r="F148" s="160">
        <v>45503</v>
      </c>
      <c r="G148" s="160">
        <v>45510</v>
      </c>
      <c r="H148" s="160" t="s">
        <v>6549</v>
      </c>
      <c r="I148" s="727" t="s">
        <v>6747</v>
      </c>
      <c r="J148" s="160">
        <v>0</v>
      </c>
      <c r="K148" s="160">
        <v>0</v>
      </c>
      <c r="L148" s="727">
        <v>0</v>
      </c>
      <c r="M148" s="727" t="s">
        <v>4994</v>
      </c>
      <c r="N148" s="727"/>
      <c r="O148" s="707"/>
      <c r="P148" s="707"/>
      <c r="Q148" s="727"/>
      <c r="R148" s="727"/>
      <c r="S148" s="727"/>
      <c r="T148" s="707"/>
      <c r="U148" s="707"/>
      <c r="V148" s="707"/>
      <c r="W148" s="707"/>
      <c r="X148" s="707"/>
      <c r="Y148" s="707"/>
    </row>
    <row r="149" spans="4:26">
      <c r="D149" s="160" t="s">
        <v>5032</v>
      </c>
      <c r="E149" s="160"/>
      <c r="F149" s="160">
        <v>45503</v>
      </c>
      <c r="G149" s="160">
        <v>45510</v>
      </c>
      <c r="H149" s="160" t="s">
        <v>6549</v>
      </c>
      <c r="I149" s="727" t="s">
        <v>6747</v>
      </c>
      <c r="J149" s="160">
        <v>0</v>
      </c>
      <c r="K149" s="160">
        <v>0</v>
      </c>
      <c r="L149" s="727">
        <v>0</v>
      </c>
      <c r="M149" s="727" t="s">
        <v>4995</v>
      </c>
      <c r="N149" s="727"/>
      <c r="O149" s="707"/>
      <c r="P149" s="707"/>
      <c r="Q149" s="727"/>
      <c r="R149" s="727"/>
      <c r="S149" s="727"/>
      <c r="T149" s="707"/>
      <c r="U149" s="707"/>
      <c r="V149" s="707"/>
      <c r="W149" s="707"/>
      <c r="X149" s="707"/>
      <c r="Y149" s="707"/>
    </row>
    <row r="150" spans="4:26">
      <c r="D150" s="160" t="s">
        <v>5032</v>
      </c>
      <c r="E150" s="160"/>
      <c r="F150" s="160">
        <v>45503</v>
      </c>
      <c r="G150" s="160">
        <v>45510</v>
      </c>
      <c r="H150" s="160" t="s">
        <v>6549</v>
      </c>
      <c r="I150" s="727" t="s">
        <v>6747</v>
      </c>
      <c r="J150" s="160">
        <v>0</v>
      </c>
      <c r="K150" s="160">
        <v>0</v>
      </c>
      <c r="L150" s="727">
        <v>0</v>
      </c>
      <c r="M150" s="727" t="s">
        <v>4996</v>
      </c>
      <c r="N150" s="727"/>
      <c r="P150" s="707"/>
      <c r="Q150" s="727"/>
      <c r="R150" s="727"/>
      <c r="S150" s="727"/>
      <c r="T150" s="707"/>
      <c r="U150" s="707"/>
      <c r="V150" s="707"/>
      <c r="W150" s="707"/>
      <c r="X150" s="707"/>
    </row>
    <row r="151" spans="4:26">
      <c r="D151" s="160" t="s">
        <v>5033</v>
      </c>
      <c r="E151" s="160"/>
      <c r="F151" s="160">
        <v>45503</v>
      </c>
      <c r="G151" s="160">
        <v>45510</v>
      </c>
      <c r="H151" s="160" t="s">
        <v>6529</v>
      </c>
      <c r="I151" s="727" t="s">
        <v>6604</v>
      </c>
      <c r="J151" s="160">
        <v>0</v>
      </c>
      <c r="K151" s="160">
        <v>0</v>
      </c>
      <c r="L151" s="727">
        <v>0</v>
      </c>
      <c r="M151" s="727" t="s">
        <v>4994</v>
      </c>
      <c r="N151" s="727"/>
      <c r="P151" s="707"/>
      <c r="Q151" s="727"/>
      <c r="R151" s="727"/>
      <c r="S151" s="727"/>
      <c r="T151" s="707"/>
      <c r="V151" s="707"/>
      <c r="W151" s="707"/>
      <c r="X151" s="707"/>
    </row>
    <row r="152" spans="4:26">
      <c r="D152" s="160" t="s">
        <v>5033</v>
      </c>
      <c r="E152" s="160"/>
      <c r="F152" s="160">
        <v>45503</v>
      </c>
      <c r="G152" s="160">
        <v>45510</v>
      </c>
      <c r="H152" s="160" t="s">
        <v>6529</v>
      </c>
      <c r="I152" s="727" t="s">
        <v>6604</v>
      </c>
      <c r="J152" s="160">
        <v>0</v>
      </c>
      <c r="K152" s="160">
        <v>0</v>
      </c>
      <c r="L152" s="727">
        <v>0</v>
      </c>
      <c r="M152" s="727" t="s">
        <v>4995</v>
      </c>
      <c r="N152" s="727"/>
      <c r="O152" s="707"/>
      <c r="P152" s="707"/>
      <c r="Q152" s="727"/>
      <c r="R152" s="727"/>
      <c r="S152" s="727"/>
      <c r="W152" s="707"/>
      <c r="X152" s="707"/>
      <c r="Y152" s="707"/>
    </row>
    <row r="153" spans="4:26">
      <c r="D153" s="160" t="s">
        <v>5033</v>
      </c>
      <c r="E153" s="160"/>
      <c r="F153" s="160">
        <v>45503</v>
      </c>
      <c r="G153" s="160">
        <v>45510</v>
      </c>
      <c r="H153" s="160" t="s">
        <v>6529</v>
      </c>
      <c r="I153" s="727" t="s">
        <v>6604</v>
      </c>
      <c r="J153" s="160">
        <v>0</v>
      </c>
      <c r="K153" s="160">
        <v>0</v>
      </c>
      <c r="L153" s="727">
        <v>0</v>
      </c>
      <c r="M153" s="727" t="s">
        <v>4996</v>
      </c>
      <c r="N153" s="727"/>
      <c r="O153" s="707"/>
      <c r="P153" s="707"/>
      <c r="Q153" s="727"/>
      <c r="R153" s="727"/>
      <c r="S153" s="727"/>
      <c r="T153" s="707"/>
      <c r="U153" s="707"/>
      <c r="V153" s="707"/>
      <c r="W153" s="707"/>
      <c r="X153" s="707"/>
      <c r="Y153" s="707"/>
    </row>
    <row r="154" spans="4:26">
      <c r="D154" s="160" t="s">
        <v>8521</v>
      </c>
      <c r="E154" s="160"/>
      <c r="F154" s="160">
        <v>45503</v>
      </c>
      <c r="G154" s="160">
        <v>45526</v>
      </c>
      <c r="H154" s="160" t="s">
        <v>6578</v>
      </c>
      <c r="I154" s="160" t="s">
        <v>6675</v>
      </c>
      <c r="J154" s="160">
        <v>0</v>
      </c>
      <c r="K154" s="160">
        <v>0</v>
      </c>
      <c r="L154" s="727">
        <v>0</v>
      </c>
      <c r="M154" s="727" t="s">
        <v>4994</v>
      </c>
      <c r="N154" s="727"/>
      <c r="O154" s="707"/>
      <c r="P154" s="707"/>
      <c r="Q154" s="727"/>
      <c r="R154" s="727"/>
      <c r="S154" s="727"/>
      <c r="T154" s="707"/>
      <c r="U154" s="707"/>
      <c r="V154" s="707"/>
      <c r="W154" s="707"/>
      <c r="X154" s="707"/>
      <c r="Y154" s="707"/>
      <c r="Z154" s="707"/>
    </row>
    <row r="155" spans="4:26">
      <c r="D155" s="160" t="s">
        <v>8521</v>
      </c>
      <c r="E155" s="160"/>
      <c r="F155" s="160">
        <v>45503</v>
      </c>
      <c r="G155" s="160">
        <v>45526</v>
      </c>
      <c r="H155" s="160" t="s">
        <v>6578</v>
      </c>
      <c r="I155" s="160" t="s">
        <v>6675</v>
      </c>
      <c r="J155" s="160">
        <v>0</v>
      </c>
      <c r="K155" s="160">
        <v>0</v>
      </c>
      <c r="L155" s="727">
        <v>0</v>
      </c>
      <c r="M155" s="727" t="s">
        <v>4995</v>
      </c>
      <c r="N155" s="727"/>
      <c r="O155" s="707"/>
      <c r="P155" s="707"/>
      <c r="Q155" s="727"/>
      <c r="R155" s="727"/>
      <c r="S155" s="727"/>
      <c r="T155" s="707"/>
      <c r="U155" s="707"/>
      <c r="V155" s="707"/>
      <c r="W155" s="707"/>
      <c r="X155" s="707"/>
      <c r="Y155" s="707"/>
      <c r="Z155" s="707"/>
    </row>
    <row r="156" spans="4:26">
      <c r="D156" s="160" t="s">
        <v>8521</v>
      </c>
      <c r="E156" s="160"/>
      <c r="F156" s="160">
        <v>45503</v>
      </c>
      <c r="G156" s="160">
        <v>45526</v>
      </c>
      <c r="H156" s="160" t="s">
        <v>6578</v>
      </c>
      <c r="I156" s="160" t="s">
        <v>6675</v>
      </c>
      <c r="J156" s="160">
        <v>0</v>
      </c>
      <c r="K156" s="160">
        <v>0</v>
      </c>
      <c r="L156" s="727">
        <v>0</v>
      </c>
      <c r="M156" s="727" t="s">
        <v>4996</v>
      </c>
      <c r="N156" s="727"/>
      <c r="O156" s="707"/>
      <c r="P156" s="707"/>
      <c r="Q156" s="727"/>
      <c r="R156" s="727"/>
      <c r="S156" s="727"/>
      <c r="T156" s="707"/>
      <c r="U156" s="707"/>
      <c r="W156" s="707"/>
      <c r="X156" s="707"/>
    </row>
    <row r="157" spans="4:26">
      <c r="D157" s="160" t="s">
        <v>8522</v>
      </c>
      <c r="E157" s="160"/>
      <c r="F157" s="160">
        <v>45503</v>
      </c>
      <c r="G157" s="160">
        <v>45522</v>
      </c>
      <c r="H157" s="160" t="s">
        <v>6551</v>
      </c>
      <c r="I157" s="160" t="s">
        <v>6675</v>
      </c>
      <c r="J157" s="160">
        <v>0</v>
      </c>
      <c r="K157" s="160">
        <v>0</v>
      </c>
      <c r="L157" s="727">
        <v>0</v>
      </c>
      <c r="M157" s="727" t="s">
        <v>4994</v>
      </c>
      <c r="N157" s="727"/>
      <c r="O157" s="707"/>
      <c r="Q157" s="727"/>
      <c r="R157" s="727"/>
      <c r="S157" s="727"/>
      <c r="T157" s="707"/>
      <c r="U157" s="707"/>
      <c r="V157" s="707"/>
    </row>
    <row r="158" spans="4:26">
      <c r="D158" s="160" t="s">
        <v>8522</v>
      </c>
      <c r="E158" s="160"/>
      <c r="F158" s="160">
        <v>45503</v>
      </c>
      <c r="G158" s="160">
        <v>45522</v>
      </c>
      <c r="H158" s="160" t="s">
        <v>6551</v>
      </c>
      <c r="I158" s="160" t="s">
        <v>6675</v>
      </c>
      <c r="J158" s="160">
        <v>0</v>
      </c>
      <c r="K158" s="160">
        <v>0</v>
      </c>
      <c r="L158" s="727">
        <v>0</v>
      </c>
      <c r="M158" s="727" t="s">
        <v>4995</v>
      </c>
      <c r="N158" s="727"/>
      <c r="O158" s="707"/>
      <c r="Q158" s="727"/>
      <c r="R158" s="727"/>
      <c r="S158" s="727"/>
    </row>
    <row r="159" spans="4:26">
      <c r="D159" s="160" t="s">
        <v>8522</v>
      </c>
      <c r="E159" s="160"/>
      <c r="F159" s="160">
        <v>45503</v>
      </c>
      <c r="G159" s="160">
        <v>45522</v>
      </c>
      <c r="H159" s="160" t="s">
        <v>6551</v>
      </c>
      <c r="I159" s="160" t="s">
        <v>6675</v>
      </c>
      <c r="J159" s="160">
        <v>0</v>
      </c>
      <c r="K159" s="160">
        <v>0</v>
      </c>
      <c r="L159" s="727">
        <v>0</v>
      </c>
      <c r="M159" s="727" t="s">
        <v>4996</v>
      </c>
      <c r="N159" s="727"/>
      <c r="Q159" s="727"/>
      <c r="R159" s="727"/>
      <c r="S159" s="727"/>
    </row>
    <row r="160" spans="4:26">
      <c r="D160" s="160" t="s">
        <v>8523</v>
      </c>
      <c r="E160" s="160"/>
      <c r="F160" s="160">
        <v>45503</v>
      </c>
      <c r="G160" s="160">
        <v>45526</v>
      </c>
      <c r="H160" s="160" t="s">
        <v>6563</v>
      </c>
      <c r="I160" s="727" t="s">
        <v>6675</v>
      </c>
      <c r="J160" s="160">
        <v>0</v>
      </c>
      <c r="K160" s="160">
        <v>0</v>
      </c>
      <c r="L160" s="727">
        <v>0</v>
      </c>
      <c r="M160" s="727" t="s">
        <v>4994</v>
      </c>
      <c r="N160" s="727"/>
      <c r="Q160" s="727"/>
      <c r="R160" s="727"/>
      <c r="S160" s="727"/>
    </row>
    <row r="161" spans="4:19">
      <c r="D161" s="160" t="s">
        <v>8523</v>
      </c>
      <c r="E161" s="160"/>
      <c r="F161" s="160">
        <v>45503</v>
      </c>
      <c r="G161" s="160">
        <v>45526</v>
      </c>
      <c r="H161" s="160" t="s">
        <v>6563</v>
      </c>
      <c r="I161" s="727" t="s">
        <v>6675</v>
      </c>
      <c r="J161" s="160">
        <v>0</v>
      </c>
      <c r="K161" s="160">
        <v>0</v>
      </c>
      <c r="L161" s="727">
        <v>0</v>
      </c>
      <c r="M161" s="727" t="s">
        <v>4995</v>
      </c>
      <c r="N161" s="727"/>
      <c r="Q161" s="727"/>
      <c r="R161" s="727"/>
      <c r="S161" s="727"/>
    </row>
    <row r="162" spans="4:19">
      <c r="D162" s="160" t="s">
        <v>8523</v>
      </c>
      <c r="E162" s="160"/>
      <c r="F162" s="160">
        <v>45503</v>
      </c>
      <c r="G162" s="160">
        <v>45526</v>
      </c>
      <c r="H162" s="160" t="s">
        <v>6563</v>
      </c>
      <c r="I162" s="727" t="s">
        <v>6675</v>
      </c>
      <c r="J162" s="160">
        <v>0</v>
      </c>
      <c r="K162" s="160">
        <v>0</v>
      </c>
      <c r="L162" s="727">
        <v>0</v>
      </c>
      <c r="M162" s="728" t="s">
        <v>4996</v>
      </c>
      <c r="N162" s="727"/>
      <c r="Q162" s="727"/>
      <c r="R162" s="727"/>
      <c r="S162" s="727"/>
    </row>
    <row r="163" spans="4:19">
      <c r="D163" s="160" t="s">
        <v>8524</v>
      </c>
      <c r="E163" s="160"/>
      <c r="F163" s="160">
        <v>45503</v>
      </c>
      <c r="G163" s="160">
        <v>45510</v>
      </c>
      <c r="H163" s="160" t="s">
        <v>6809</v>
      </c>
      <c r="I163" s="727" t="s">
        <v>6591</v>
      </c>
      <c r="J163" s="160">
        <v>0</v>
      </c>
      <c r="K163" s="160">
        <v>0</v>
      </c>
      <c r="L163" s="727">
        <v>0</v>
      </c>
      <c r="M163" s="727" t="s">
        <v>4994</v>
      </c>
      <c r="N163" s="727"/>
      <c r="Q163" s="727"/>
      <c r="R163" s="727"/>
      <c r="S163" s="727"/>
    </row>
    <row r="164" spans="4:19">
      <c r="D164" s="160" t="s">
        <v>8524</v>
      </c>
      <c r="E164" s="160"/>
      <c r="F164" s="160">
        <v>45503</v>
      </c>
      <c r="G164" s="160">
        <v>45510</v>
      </c>
      <c r="H164" s="160" t="s">
        <v>6809</v>
      </c>
      <c r="I164" s="727" t="s">
        <v>6591</v>
      </c>
      <c r="J164" s="160">
        <v>0</v>
      </c>
      <c r="K164" s="160">
        <v>0</v>
      </c>
      <c r="L164" s="727">
        <v>0</v>
      </c>
      <c r="M164" s="727" t="s">
        <v>4995</v>
      </c>
      <c r="N164" s="727"/>
      <c r="Q164" s="727"/>
      <c r="R164" s="727"/>
      <c r="S164" s="727"/>
    </row>
    <row r="165" spans="4:19">
      <c r="D165" s="160" t="s">
        <v>8524</v>
      </c>
      <c r="E165" s="160"/>
      <c r="F165" s="160">
        <v>45503</v>
      </c>
      <c r="G165" s="160">
        <v>45510</v>
      </c>
      <c r="H165" s="160" t="s">
        <v>6809</v>
      </c>
      <c r="I165" s="727" t="s">
        <v>6591</v>
      </c>
      <c r="J165" s="160">
        <v>0</v>
      </c>
      <c r="K165" s="160">
        <v>0</v>
      </c>
      <c r="L165" s="727">
        <v>0</v>
      </c>
      <c r="M165" s="727" t="s">
        <v>4996</v>
      </c>
      <c r="N165" s="727"/>
      <c r="Q165" s="727"/>
      <c r="R165" s="727"/>
      <c r="S165" s="727"/>
    </row>
    <row r="166" spans="4:19">
      <c r="D166" s="160" t="s">
        <v>8525</v>
      </c>
      <c r="E166" s="160"/>
      <c r="F166" s="160">
        <v>45503</v>
      </c>
      <c r="G166" s="160">
        <v>45508</v>
      </c>
      <c r="H166" s="160" t="s">
        <v>6617</v>
      </c>
      <c r="I166" s="160" t="s">
        <v>6536</v>
      </c>
      <c r="J166" s="160">
        <v>0</v>
      </c>
      <c r="K166" s="160">
        <v>0</v>
      </c>
      <c r="L166" s="727">
        <v>0</v>
      </c>
      <c r="M166" s="727" t="s">
        <v>4994</v>
      </c>
      <c r="N166" s="727"/>
      <c r="Q166" s="727"/>
      <c r="R166" s="727"/>
      <c r="S166" s="727"/>
    </row>
    <row r="167" spans="4:19">
      <c r="D167" s="160" t="s">
        <v>8525</v>
      </c>
      <c r="E167" s="160"/>
      <c r="F167" s="160">
        <v>45503</v>
      </c>
      <c r="G167" s="160">
        <v>45508</v>
      </c>
      <c r="H167" s="160" t="s">
        <v>6617</v>
      </c>
      <c r="I167" s="160" t="s">
        <v>6536</v>
      </c>
      <c r="J167" s="160">
        <v>0</v>
      </c>
      <c r="K167" s="160">
        <v>0</v>
      </c>
      <c r="L167" s="727">
        <v>0</v>
      </c>
      <c r="M167" s="727" t="s">
        <v>4995</v>
      </c>
      <c r="N167" s="727"/>
      <c r="Q167" s="727"/>
      <c r="R167" s="727"/>
      <c r="S167" s="727"/>
    </row>
    <row r="168" spans="4:19">
      <c r="D168" s="160" t="s">
        <v>8525</v>
      </c>
      <c r="E168" s="160"/>
      <c r="F168" s="160">
        <v>45503</v>
      </c>
      <c r="G168" s="160">
        <v>45508</v>
      </c>
      <c r="H168" s="160" t="s">
        <v>6617</v>
      </c>
      <c r="I168" s="160" t="s">
        <v>6536</v>
      </c>
      <c r="J168" s="160">
        <v>0</v>
      </c>
      <c r="K168" s="160">
        <v>0</v>
      </c>
      <c r="L168" s="728">
        <v>0</v>
      </c>
      <c r="M168" s="727" t="s">
        <v>4996</v>
      </c>
      <c r="N168" s="727"/>
      <c r="Q168" s="727"/>
      <c r="R168" s="727"/>
      <c r="S168" s="727"/>
    </row>
    <row r="169" spans="4:19">
      <c r="D169" s="160" t="s">
        <v>8526</v>
      </c>
      <c r="E169" s="160"/>
      <c r="F169" s="160">
        <v>45503</v>
      </c>
      <c r="G169" s="160">
        <v>45522</v>
      </c>
      <c r="H169" s="160" t="s">
        <v>6598</v>
      </c>
      <c r="I169" s="160" t="s">
        <v>6675</v>
      </c>
      <c r="J169" s="160">
        <v>0</v>
      </c>
      <c r="K169" s="160">
        <v>0</v>
      </c>
      <c r="L169" s="727">
        <v>0</v>
      </c>
      <c r="M169" s="727" t="s">
        <v>4994</v>
      </c>
      <c r="N169" s="727"/>
      <c r="Q169" s="727"/>
      <c r="R169" s="727"/>
      <c r="S169" s="727"/>
    </row>
    <row r="170" spans="4:19">
      <c r="D170" s="160" t="s">
        <v>8526</v>
      </c>
      <c r="E170" s="160"/>
      <c r="F170" s="160">
        <v>45503</v>
      </c>
      <c r="G170" s="160">
        <v>45522</v>
      </c>
      <c r="H170" s="160" t="s">
        <v>6598</v>
      </c>
      <c r="I170" s="160" t="s">
        <v>6675</v>
      </c>
      <c r="J170" s="160">
        <v>0</v>
      </c>
      <c r="K170" s="160">
        <v>0</v>
      </c>
      <c r="L170" s="727">
        <v>0</v>
      </c>
      <c r="M170" s="727" t="s">
        <v>4995</v>
      </c>
      <c r="N170" s="727"/>
      <c r="Q170" s="727"/>
      <c r="R170" s="727"/>
      <c r="S170" s="727"/>
    </row>
    <row r="171" spans="4:19">
      <c r="D171" s="160" t="s">
        <v>8526</v>
      </c>
      <c r="E171" s="160"/>
      <c r="F171" s="160">
        <v>45503</v>
      </c>
      <c r="G171" s="160">
        <v>45522</v>
      </c>
      <c r="H171" s="160" t="s">
        <v>6598</v>
      </c>
      <c r="I171" s="160" t="s">
        <v>6675</v>
      </c>
      <c r="J171" s="160">
        <v>0</v>
      </c>
      <c r="K171" s="160">
        <v>0</v>
      </c>
      <c r="L171" s="727">
        <v>0</v>
      </c>
      <c r="M171" s="727" t="s">
        <v>4996</v>
      </c>
      <c r="N171" s="727"/>
      <c r="Q171" s="727"/>
      <c r="R171" s="727"/>
      <c r="S171" s="727"/>
    </row>
    <row r="172" spans="4:19">
      <c r="D172" s="160" t="s">
        <v>8527</v>
      </c>
      <c r="E172" s="160"/>
      <c r="F172" s="160">
        <v>45503</v>
      </c>
      <c r="G172" s="160">
        <v>45518</v>
      </c>
      <c r="H172" s="727" t="s">
        <v>6578</v>
      </c>
      <c r="I172" s="727" t="s">
        <v>6671</v>
      </c>
      <c r="J172" s="160">
        <v>0</v>
      </c>
      <c r="K172" s="160">
        <v>0</v>
      </c>
      <c r="L172" s="727">
        <v>0</v>
      </c>
      <c r="M172" s="727" t="s">
        <v>4994</v>
      </c>
      <c r="N172" s="727"/>
      <c r="Q172" s="727"/>
      <c r="R172" s="727"/>
      <c r="S172" s="727"/>
    </row>
    <row r="173" spans="4:19">
      <c r="D173" s="160" t="s">
        <v>8527</v>
      </c>
      <c r="E173" s="160"/>
      <c r="F173" s="160">
        <v>45503</v>
      </c>
      <c r="G173" s="160">
        <v>45518</v>
      </c>
      <c r="H173" s="727" t="s">
        <v>6578</v>
      </c>
      <c r="I173" s="727" t="s">
        <v>6671</v>
      </c>
      <c r="J173" s="160">
        <v>0</v>
      </c>
      <c r="K173" s="160">
        <v>0</v>
      </c>
      <c r="L173" s="727">
        <v>0</v>
      </c>
      <c r="M173" s="727" t="s">
        <v>4995</v>
      </c>
      <c r="N173" s="727"/>
      <c r="Q173" s="727"/>
      <c r="R173" s="727"/>
      <c r="S173" s="727"/>
    </row>
    <row r="174" spans="4:19">
      <c r="D174" s="160" t="s">
        <v>8527</v>
      </c>
      <c r="E174" s="160"/>
      <c r="F174" s="160">
        <v>45503</v>
      </c>
      <c r="G174" s="160">
        <v>45518</v>
      </c>
      <c r="H174" s="727" t="s">
        <v>6578</v>
      </c>
      <c r="I174" s="727" t="s">
        <v>6671</v>
      </c>
      <c r="J174" s="160">
        <v>0</v>
      </c>
      <c r="K174" s="160">
        <v>0</v>
      </c>
      <c r="L174" s="727">
        <v>0</v>
      </c>
      <c r="M174" s="727" t="s">
        <v>4996</v>
      </c>
      <c r="N174" s="727"/>
      <c r="Q174" s="727"/>
      <c r="R174" s="727"/>
      <c r="S174" s="727"/>
    </row>
    <row r="175" spans="4:19">
      <c r="D175" s="160" t="s">
        <v>8528</v>
      </c>
      <c r="E175" s="160"/>
      <c r="F175" s="160">
        <v>45503</v>
      </c>
      <c r="G175" s="160">
        <v>45522</v>
      </c>
      <c r="H175" s="160" t="s">
        <v>6563</v>
      </c>
      <c r="I175" s="160" t="s">
        <v>6675</v>
      </c>
      <c r="J175" s="160">
        <v>0</v>
      </c>
      <c r="K175" s="160">
        <v>0</v>
      </c>
      <c r="L175" s="727">
        <v>0</v>
      </c>
      <c r="M175" s="727" t="s">
        <v>4994</v>
      </c>
      <c r="N175" s="727"/>
      <c r="Q175" s="727"/>
      <c r="R175" s="727"/>
      <c r="S175" s="727"/>
    </row>
    <row r="176" spans="4:19">
      <c r="D176" s="160" t="s">
        <v>8528</v>
      </c>
      <c r="E176" s="160"/>
      <c r="F176" s="160">
        <v>45503</v>
      </c>
      <c r="G176" s="160">
        <v>45522</v>
      </c>
      <c r="H176" s="160" t="s">
        <v>6563</v>
      </c>
      <c r="I176" s="160" t="s">
        <v>6675</v>
      </c>
      <c r="J176" s="160">
        <v>0</v>
      </c>
      <c r="K176" s="160">
        <v>0</v>
      </c>
      <c r="L176" s="727">
        <v>0</v>
      </c>
      <c r="M176" s="727" t="s">
        <v>4995</v>
      </c>
      <c r="N176" s="727"/>
      <c r="Q176" s="727"/>
      <c r="R176" s="727"/>
      <c r="S176" s="727"/>
    </row>
    <row r="177" spans="4:36">
      <c r="D177" s="160" t="s">
        <v>8528</v>
      </c>
      <c r="E177" s="160"/>
      <c r="F177" s="160">
        <v>45503</v>
      </c>
      <c r="G177" s="160">
        <v>45522</v>
      </c>
      <c r="H177" s="160" t="s">
        <v>6563</v>
      </c>
      <c r="I177" s="160" t="s">
        <v>6675</v>
      </c>
      <c r="J177" s="160">
        <v>0</v>
      </c>
      <c r="K177" s="160">
        <v>0</v>
      </c>
      <c r="L177" s="727">
        <v>0</v>
      </c>
      <c r="M177" s="727" t="s">
        <v>4996</v>
      </c>
      <c r="N177" s="727"/>
      <c r="Q177" s="728"/>
      <c r="R177" s="727"/>
      <c r="S177" s="727"/>
    </row>
    <row r="178" spans="4:36">
      <c r="D178" s="160" t="s">
        <v>8529</v>
      </c>
      <c r="E178" s="160"/>
      <c r="F178" s="160">
        <v>45503</v>
      </c>
      <c r="G178" s="160">
        <v>45515</v>
      </c>
      <c r="H178" s="160" t="s">
        <v>6544</v>
      </c>
      <c r="I178" s="160" t="s">
        <v>6675</v>
      </c>
      <c r="J178" s="160">
        <v>0</v>
      </c>
      <c r="K178" s="160">
        <v>0</v>
      </c>
      <c r="L178" s="727">
        <v>0</v>
      </c>
      <c r="M178" s="727" t="s">
        <v>4994</v>
      </c>
      <c r="N178" s="727"/>
      <c r="Q178" s="728"/>
      <c r="R178" s="727"/>
      <c r="S178" s="727"/>
    </row>
    <row r="179" spans="4:36">
      <c r="D179" s="160" t="s">
        <v>8529</v>
      </c>
      <c r="E179" s="160"/>
      <c r="F179" s="160">
        <v>45503</v>
      </c>
      <c r="G179" s="160">
        <v>45515</v>
      </c>
      <c r="H179" s="160" t="s">
        <v>6544</v>
      </c>
      <c r="I179" s="160" t="s">
        <v>6675</v>
      </c>
      <c r="J179" s="160">
        <v>0</v>
      </c>
      <c r="K179" s="160">
        <v>0</v>
      </c>
      <c r="L179" s="727">
        <v>0</v>
      </c>
      <c r="M179" s="727" t="s">
        <v>4995</v>
      </c>
      <c r="N179" s="727"/>
      <c r="Q179" s="727"/>
      <c r="R179" s="727"/>
      <c r="S179" s="727"/>
      <c r="W179" s="707"/>
      <c r="X179" s="707"/>
      <c r="Y179" s="707"/>
      <c r="Z179" s="707"/>
      <c r="AA179" s="707"/>
      <c r="AB179" s="707"/>
      <c r="AC179" s="707"/>
      <c r="AD179" s="707"/>
      <c r="AE179" s="707"/>
      <c r="AF179" s="707"/>
      <c r="AG179" s="707"/>
      <c r="AH179" s="707"/>
      <c r="AI179" s="707"/>
      <c r="AJ179" s="707"/>
    </row>
    <row r="180" spans="4:36">
      <c r="D180" s="160" t="s">
        <v>8529</v>
      </c>
      <c r="E180" s="160"/>
      <c r="F180" s="160">
        <v>45503</v>
      </c>
      <c r="G180" s="160">
        <v>45515</v>
      </c>
      <c r="H180" s="160" t="s">
        <v>6544</v>
      </c>
      <c r="I180" s="160" t="s">
        <v>6675</v>
      </c>
      <c r="J180" s="160">
        <v>0</v>
      </c>
      <c r="K180" s="160">
        <v>0</v>
      </c>
      <c r="L180" s="727">
        <v>0</v>
      </c>
      <c r="M180" s="727" t="s">
        <v>4996</v>
      </c>
      <c r="N180" s="727"/>
      <c r="Q180" s="727"/>
      <c r="R180" s="727"/>
      <c r="S180" s="727"/>
      <c r="W180" s="707"/>
      <c r="X180" s="707"/>
      <c r="Y180" s="707"/>
      <c r="Z180" s="707"/>
      <c r="AA180" s="707"/>
      <c r="AB180" s="707"/>
      <c r="AC180" s="707"/>
      <c r="AD180" s="707"/>
      <c r="AE180" s="707"/>
      <c r="AF180" s="707"/>
      <c r="AG180" s="707"/>
      <c r="AH180" s="707"/>
      <c r="AI180" s="707"/>
      <c r="AJ180" s="707"/>
    </row>
    <row r="181" spans="4:36">
      <c r="D181" s="160" t="s">
        <v>8530</v>
      </c>
      <c r="E181" s="160"/>
      <c r="F181" s="160">
        <v>45503</v>
      </c>
      <c r="G181" s="160">
        <v>45509</v>
      </c>
      <c r="H181" s="160" t="s">
        <v>8531</v>
      </c>
      <c r="I181" s="160" t="s">
        <v>6561</v>
      </c>
      <c r="J181" s="160">
        <v>0</v>
      </c>
      <c r="K181" s="160">
        <v>0</v>
      </c>
      <c r="L181" s="727">
        <v>0</v>
      </c>
      <c r="M181" s="727" t="s">
        <v>4994</v>
      </c>
      <c r="N181" s="727"/>
      <c r="Q181" s="727"/>
      <c r="R181" s="727"/>
      <c r="S181" s="727"/>
    </row>
    <row r="182" spans="4:36">
      <c r="D182" s="160" t="s">
        <v>8530</v>
      </c>
      <c r="E182" s="160"/>
      <c r="F182" s="160">
        <v>45503</v>
      </c>
      <c r="G182" s="160">
        <v>45509</v>
      </c>
      <c r="H182" s="160" t="s">
        <v>8531</v>
      </c>
      <c r="I182" s="160" t="s">
        <v>6561</v>
      </c>
      <c r="J182" s="160">
        <v>0</v>
      </c>
      <c r="K182" s="160">
        <v>0</v>
      </c>
      <c r="L182" s="727">
        <v>0</v>
      </c>
      <c r="M182" s="727" t="s">
        <v>4995</v>
      </c>
      <c r="N182" s="727"/>
      <c r="Q182" s="727"/>
      <c r="R182" s="727"/>
      <c r="S182" s="727"/>
      <c r="X182" s="707"/>
      <c r="Y182" s="707"/>
      <c r="Z182" s="707"/>
      <c r="AH182" s="707"/>
      <c r="AI182" s="707"/>
      <c r="AJ182" s="707"/>
    </row>
    <row r="183" spans="4:36">
      <c r="D183" s="160" t="s">
        <v>8530</v>
      </c>
      <c r="E183" s="160"/>
      <c r="F183" s="160">
        <v>45503</v>
      </c>
      <c r="G183" s="160">
        <v>45509</v>
      </c>
      <c r="H183" s="160" t="s">
        <v>8531</v>
      </c>
      <c r="I183" s="160" t="s">
        <v>6561</v>
      </c>
      <c r="J183" s="160">
        <v>0</v>
      </c>
      <c r="K183" s="160">
        <v>0</v>
      </c>
      <c r="L183" s="727">
        <v>0</v>
      </c>
      <c r="M183" s="727" t="s">
        <v>4996</v>
      </c>
      <c r="N183" s="727"/>
      <c r="Q183" s="727"/>
      <c r="R183" s="727"/>
      <c r="S183" s="727"/>
      <c r="X183" s="707"/>
      <c r="Y183" s="707"/>
      <c r="Z183" s="707"/>
      <c r="AH183" s="707"/>
      <c r="AI183" s="707"/>
      <c r="AJ183" s="707"/>
    </row>
    <row r="184" spans="4:36">
      <c r="D184" s="160" t="s">
        <v>5035</v>
      </c>
      <c r="E184" s="160"/>
      <c r="F184" s="160">
        <v>45509</v>
      </c>
      <c r="G184" s="160">
        <v>45545</v>
      </c>
      <c r="H184" s="160" t="s">
        <v>6584</v>
      </c>
      <c r="I184" s="160" t="s">
        <v>6675</v>
      </c>
      <c r="J184" s="160">
        <v>0</v>
      </c>
      <c r="K184" s="160">
        <v>0</v>
      </c>
      <c r="L184" s="727">
        <v>0</v>
      </c>
      <c r="M184" s="727" t="s">
        <v>4994</v>
      </c>
      <c r="N184" s="727"/>
      <c r="Q184" s="727"/>
      <c r="R184" s="727"/>
      <c r="S184" s="727"/>
    </row>
    <row r="185" spans="4:36">
      <c r="D185" s="160" t="s">
        <v>5035</v>
      </c>
      <c r="E185" s="160"/>
      <c r="F185" s="160">
        <v>45509</v>
      </c>
      <c r="G185" s="160">
        <v>45545</v>
      </c>
      <c r="H185" s="160" t="s">
        <v>6584</v>
      </c>
      <c r="I185" s="160" t="s">
        <v>6675</v>
      </c>
      <c r="J185" s="160">
        <v>0</v>
      </c>
      <c r="K185" s="160">
        <v>0</v>
      </c>
      <c r="L185" s="727">
        <v>0</v>
      </c>
      <c r="M185" s="728" t="s">
        <v>4995</v>
      </c>
      <c r="N185" s="727"/>
      <c r="Q185" s="727"/>
      <c r="R185" s="727"/>
      <c r="S185" s="727"/>
      <c r="X185" s="707"/>
    </row>
    <row r="186" spans="4:36">
      <c r="D186" s="160" t="s">
        <v>5035</v>
      </c>
      <c r="E186" s="160"/>
      <c r="F186" s="160">
        <v>45509</v>
      </c>
      <c r="G186" s="160">
        <v>45545</v>
      </c>
      <c r="H186" s="160" t="s">
        <v>6584</v>
      </c>
      <c r="I186" s="160" t="s">
        <v>6675</v>
      </c>
      <c r="J186" s="160">
        <v>0</v>
      </c>
      <c r="K186" s="160">
        <v>0</v>
      </c>
      <c r="L186" s="727">
        <v>0</v>
      </c>
      <c r="M186" s="727" t="s">
        <v>4996</v>
      </c>
      <c r="N186" s="727"/>
      <c r="Q186" s="728"/>
      <c r="R186" s="727"/>
      <c r="S186" s="727"/>
      <c r="X186" s="707"/>
    </row>
    <row r="187" spans="4:36">
      <c r="D187" s="160" t="s">
        <v>5036</v>
      </c>
      <c r="E187" s="160"/>
      <c r="F187" s="160">
        <v>45510</v>
      </c>
      <c r="G187" s="160">
        <v>45530</v>
      </c>
      <c r="H187" s="160" t="s">
        <v>6582</v>
      </c>
      <c r="I187" s="160" t="s">
        <v>6675</v>
      </c>
      <c r="J187" s="160">
        <v>0</v>
      </c>
      <c r="K187" s="160">
        <v>0</v>
      </c>
      <c r="L187" s="727">
        <v>0</v>
      </c>
      <c r="M187" s="728" t="s">
        <v>4994</v>
      </c>
      <c r="N187" s="727"/>
      <c r="Q187" s="728"/>
      <c r="R187" s="727"/>
      <c r="S187" s="727"/>
    </row>
    <row r="188" spans="4:36">
      <c r="D188" s="160" t="s">
        <v>5036</v>
      </c>
      <c r="E188" s="160"/>
      <c r="F188" s="160">
        <v>45510</v>
      </c>
      <c r="G188" s="160">
        <v>45530</v>
      </c>
      <c r="H188" s="160" t="s">
        <v>6582</v>
      </c>
      <c r="I188" s="160" t="s">
        <v>6675</v>
      </c>
      <c r="J188" s="160">
        <v>0</v>
      </c>
      <c r="K188" s="160">
        <v>0</v>
      </c>
      <c r="L188" s="727">
        <v>0</v>
      </c>
      <c r="M188" s="727" t="s">
        <v>4995</v>
      </c>
      <c r="N188" s="727"/>
      <c r="Q188" s="728"/>
      <c r="R188" s="727"/>
      <c r="S188" s="727"/>
      <c r="Y188" s="707"/>
      <c r="Z188" s="707"/>
    </row>
    <row r="189" spans="4:36">
      <c r="D189" s="160" t="s">
        <v>5036</v>
      </c>
      <c r="E189" s="160"/>
      <c r="F189" s="160">
        <v>45510</v>
      </c>
      <c r="G189" s="160">
        <v>45530</v>
      </c>
      <c r="H189" s="160" t="s">
        <v>6582</v>
      </c>
      <c r="I189" s="160" t="s">
        <v>6675</v>
      </c>
      <c r="J189" s="160">
        <v>0</v>
      </c>
      <c r="K189" s="160">
        <v>0</v>
      </c>
      <c r="L189" s="727">
        <v>0</v>
      </c>
      <c r="M189" s="727" t="s">
        <v>4996</v>
      </c>
      <c r="N189" s="727"/>
      <c r="Q189" s="727"/>
      <c r="R189" s="727"/>
      <c r="S189" s="727"/>
      <c r="Y189" s="707"/>
      <c r="Z189" s="707"/>
    </row>
    <row r="190" spans="4:36">
      <c r="D190" s="160" t="s">
        <v>5037</v>
      </c>
      <c r="E190" s="160"/>
      <c r="F190" s="160">
        <v>45510</v>
      </c>
      <c r="G190" s="160">
        <v>45523</v>
      </c>
      <c r="H190" s="160" t="s">
        <v>6547</v>
      </c>
      <c r="I190" s="160" t="s">
        <v>6675</v>
      </c>
      <c r="J190" s="160">
        <v>0</v>
      </c>
      <c r="K190" s="160">
        <v>0</v>
      </c>
      <c r="L190" s="727">
        <v>0</v>
      </c>
      <c r="M190" s="727" t="s">
        <v>4994</v>
      </c>
      <c r="N190" s="727"/>
      <c r="Q190" s="727"/>
      <c r="R190" s="727"/>
      <c r="S190" s="727"/>
    </row>
    <row r="191" spans="4:36">
      <c r="D191" s="160" t="s">
        <v>5037</v>
      </c>
      <c r="E191" s="160"/>
      <c r="F191" s="160">
        <v>45510</v>
      </c>
      <c r="G191" s="160">
        <v>45523</v>
      </c>
      <c r="H191" s="160" t="s">
        <v>6547</v>
      </c>
      <c r="I191" s="160" t="s">
        <v>6675</v>
      </c>
      <c r="J191" s="160">
        <v>0</v>
      </c>
      <c r="K191" s="160">
        <v>0</v>
      </c>
      <c r="L191" s="727">
        <v>0</v>
      </c>
      <c r="M191" s="727" t="s">
        <v>4995</v>
      </c>
      <c r="N191" s="727"/>
      <c r="Q191" s="727"/>
      <c r="R191" s="727"/>
      <c r="S191" s="727"/>
      <c r="Y191" s="707"/>
      <c r="Z191" s="707"/>
    </row>
    <row r="192" spans="4:36">
      <c r="D192" s="160" t="s">
        <v>5037</v>
      </c>
      <c r="E192" s="160"/>
      <c r="F192" s="160">
        <v>45510</v>
      </c>
      <c r="G192" s="160">
        <v>45523</v>
      </c>
      <c r="H192" s="160" t="s">
        <v>6547</v>
      </c>
      <c r="I192" s="160" t="s">
        <v>6675</v>
      </c>
      <c r="J192" s="160">
        <v>0</v>
      </c>
      <c r="K192" s="160">
        <v>0</v>
      </c>
      <c r="L192" s="727">
        <v>0</v>
      </c>
      <c r="M192" s="727" t="s">
        <v>4996</v>
      </c>
      <c r="N192" s="727"/>
      <c r="Q192" s="727"/>
      <c r="R192" s="727"/>
      <c r="S192" s="727"/>
      <c r="Y192" s="707"/>
      <c r="Z192" s="707"/>
    </row>
    <row r="193" spans="4:37">
      <c r="D193" s="160" t="s">
        <v>5048</v>
      </c>
      <c r="E193" s="160"/>
      <c r="F193" s="160">
        <v>45510</v>
      </c>
      <c r="G193" s="160">
        <v>45530</v>
      </c>
      <c r="H193" s="160" t="s">
        <v>6541</v>
      </c>
      <c r="I193" s="160" t="s">
        <v>6538</v>
      </c>
      <c r="J193" s="160">
        <v>0</v>
      </c>
      <c r="K193" s="160">
        <v>0</v>
      </c>
      <c r="L193" s="727">
        <v>0</v>
      </c>
      <c r="M193" s="727" t="s">
        <v>4994</v>
      </c>
      <c r="N193" s="727"/>
      <c r="Q193" s="727"/>
      <c r="R193" s="727"/>
      <c r="S193" s="727"/>
    </row>
    <row r="194" spans="4:37">
      <c r="D194" s="160" t="s">
        <v>5048</v>
      </c>
      <c r="E194" s="160"/>
      <c r="F194" s="160">
        <v>45510</v>
      </c>
      <c r="G194" s="160">
        <v>45530</v>
      </c>
      <c r="H194" s="160" t="s">
        <v>6541</v>
      </c>
      <c r="I194" s="160" t="s">
        <v>6538</v>
      </c>
      <c r="J194" s="160">
        <v>0</v>
      </c>
      <c r="K194" s="160">
        <v>0</v>
      </c>
      <c r="L194" s="727">
        <v>0</v>
      </c>
      <c r="M194" s="727" t="s">
        <v>4995</v>
      </c>
      <c r="N194" s="727"/>
      <c r="Q194" s="727"/>
      <c r="R194" s="728"/>
      <c r="S194" s="728"/>
      <c r="AH194" s="707"/>
      <c r="AI194" s="707"/>
      <c r="AJ194" s="707"/>
    </row>
    <row r="195" spans="4:37">
      <c r="D195" s="160" t="s">
        <v>5048</v>
      </c>
      <c r="E195" s="160"/>
      <c r="F195" s="160">
        <v>45510</v>
      </c>
      <c r="G195" s="160">
        <v>45530</v>
      </c>
      <c r="H195" s="160" t="s">
        <v>6541</v>
      </c>
      <c r="I195" s="160" t="s">
        <v>6538</v>
      </c>
      <c r="J195" s="160">
        <v>0</v>
      </c>
      <c r="K195" s="160">
        <v>0</v>
      </c>
      <c r="L195" s="727">
        <v>0</v>
      </c>
      <c r="M195" s="727" t="s">
        <v>4996</v>
      </c>
      <c r="N195" s="727"/>
      <c r="O195" s="707"/>
      <c r="P195" s="707"/>
      <c r="Q195" s="728"/>
      <c r="R195" s="728"/>
      <c r="S195" s="728"/>
      <c r="T195" s="707"/>
      <c r="U195" s="707"/>
      <c r="V195" s="707"/>
      <c r="W195" s="707"/>
      <c r="X195" s="707"/>
      <c r="Y195" s="707"/>
      <c r="Z195" s="707"/>
      <c r="AA195" s="707"/>
      <c r="AB195" s="707"/>
      <c r="AH195" s="707"/>
      <c r="AI195" s="707"/>
      <c r="AJ195" s="707"/>
    </row>
    <row r="196" spans="4:37">
      <c r="D196" s="160" t="s">
        <v>5038</v>
      </c>
      <c r="E196" s="160"/>
      <c r="F196" s="160">
        <v>45510</v>
      </c>
      <c r="G196" s="160">
        <v>45530</v>
      </c>
      <c r="H196" s="160" t="s">
        <v>6541</v>
      </c>
      <c r="I196" s="160" t="s">
        <v>6538</v>
      </c>
      <c r="J196" s="160">
        <v>0</v>
      </c>
      <c r="K196" s="160">
        <v>0</v>
      </c>
      <c r="L196" s="727">
        <v>0</v>
      </c>
      <c r="M196" s="727" t="s">
        <v>4994</v>
      </c>
      <c r="N196" s="727"/>
      <c r="O196" s="707"/>
      <c r="P196" s="707"/>
      <c r="Q196" s="728"/>
      <c r="R196" s="727"/>
      <c r="S196" s="727"/>
      <c r="T196" s="707"/>
      <c r="U196" s="707"/>
      <c r="V196" s="707"/>
      <c r="W196" s="707"/>
      <c r="X196" s="707"/>
      <c r="Y196" s="707"/>
      <c r="Z196" s="707"/>
      <c r="AA196" s="707"/>
      <c r="AB196" s="707"/>
      <c r="AC196" s="707"/>
      <c r="AD196" s="707"/>
      <c r="AE196" s="707"/>
      <c r="AF196" s="707"/>
      <c r="AG196" s="707"/>
      <c r="AH196" s="707"/>
      <c r="AI196" s="707"/>
      <c r="AJ196" s="707"/>
      <c r="AK196" s="707"/>
    </row>
    <row r="197" spans="4:37">
      <c r="D197" s="160" t="s">
        <v>5038</v>
      </c>
      <c r="E197" s="160"/>
      <c r="F197" s="160">
        <v>45510</v>
      </c>
      <c r="G197" s="160">
        <v>45530</v>
      </c>
      <c r="H197" s="160" t="s">
        <v>6541</v>
      </c>
      <c r="I197" s="160" t="s">
        <v>6538</v>
      </c>
      <c r="J197" s="160">
        <v>0</v>
      </c>
      <c r="K197" s="160">
        <v>0</v>
      </c>
      <c r="L197" s="727">
        <v>0</v>
      </c>
      <c r="M197" s="727" t="s">
        <v>4995</v>
      </c>
      <c r="N197" s="727"/>
      <c r="O197" s="707"/>
      <c r="P197" s="707"/>
      <c r="Q197" s="728"/>
      <c r="R197" s="727"/>
      <c r="S197" s="727"/>
      <c r="T197" s="707"/>
      <c r="U197" s="707"/>
      <c r="V197" s="707"/>
      <c r="W197" s="707"/>
      <c r="X197" s="707"/>
      <c r="Y197" s="707"/>
      <c r="Z197" s="707"/>
      <c r="AA197" s="707"/>
      <c r="AB197" s="707"/>
      <c r="AC197" s="707"/>
      <c r="AD197" s="707"/>
      <c r="AE197" s="707"/>
      <c r="AF197" s="707"/>
      <c r="AG197" s="707"/>
      <c r="AH197" s="707"/>
      <c r="AI197" s="707"/>
      <c r="AJ197" s="707"/>
      <c r="AK197" s="707"/>
    </row>
    <row r="198" spans="4:37">
      <c r="D198" s="160" t="s">
        <v>5038</v>
      </c>
      <c r="E198" s="160"/>
      <c r="F198" s="160">
        <v>45510</v>
      </c>
      <c r="G198" s="160">
        <v>45530</v>
      </c>
      <c r="H198" s="160" t="s">
        <v>6541</v>
      </c>
      <c r="I198" s="160" t="s">
        <v>6538</v>
      </c>
      <c r="J198" s="160">
        <v>0</v>
      </c>
      <c r="K198" s="160">
        <v>0</v>
      </c>
      <c r="L198" s="727">
        <v>0</v>
      </c>
      <c r="M198" s="727" t="s">
        <v>4996</v>
      </c>
      <c r="N198" s="727"/>
      <c r="O198" s="707"/>
      <c r="P198" s="707"/>
      <c r="Q198" s="727"/>
      <c r="R198" s="727"/>
      <c r="S198" s="727"/>
      <c r="T198" s="707"/>
      <c r="U198" s="707"/>
      <c r="V198" s="707"/>
      <c r="W198" s="707"/>
      <c r="X198" s="707"/>
      <c r="Y198" s="707"/>
      <c r="Z198" s="707"/>
      <c r="AA198" s="707"/>
      <c r="AB198" s="707"/>
      <c r="AC198" s="707"/>
      <c r="AD198" s="707"/>
      <c r="AE198" s="707"/>
      <c r="AF198" s="707"/>
      <c r="AG198" s="707"/>
      <c r="AH198" s="707"/>
      <c r="AI198" s="707"/>
    </row>
    <row r="199" spans="4:37">
      <c r="D199" s="160" t="s">
        <v>5039</v>
      </c>
      <c r="E199" s="160"/>
      <c r="F199" s="160">
        <v>45510</v>
      </c>
      <c r="G199" s="160">
        <v>45530</v>
      </c>
      <c r="H199" s="160" t="s">
        <v>8532</v>
      </c>
      <c r="I199" s="160" t="s">
        <v>6619</v>
      </c>
      <c r="J199" s="160">
        <v>0</v>
      </c>
      <c r="K199" s="160">
        <v>0</v>
      </c>
      <c r="L199" s="727">
        <v>0</v>
      </c>
      <c r="M199" s="727" t="s">
        <v>4994</v>
      </c>
      <c r="N199" s="727"/>
      <c r="O199" s="707"/>
      <c r="P199" s="707"/>
      <c r="Q199" s="728"/>
      <c r="R199" s="727"/>
      <c r="S199" s="727"/>
      <c r="T199" s="707"/>
      <c r="U199" s="707"/>
      <c r="V199" s="707"/>
      <c r="W199" s="707"/>
      <c r="X199" s="707"/>
      <c r="Y199" s="707"/>
      <c r="Z199" s="707"/>
      <c r="AA199" s="707"/>
      <c r="AB199" s="707"/>
      <c r="AD199" s="707"/>
      <c r="AE199" s="707"/>
      <c r="AF199" s="707"/>
      <c r="AG199" s="707"/>
      <c r="AH199" s="707"/>
      <c r="AI199" s="707"/>
      <c r="AJ199" s="707"/>
      <c r="AK199" s="707"/>
    </row>
    <row r="200" spans="4:37">
      <c r="D200" s="160" t="s">
        <v>5039</v>
      </c>
      <c r="E200" s="160"/>
      <c r="F200" s="160">
        <v>45510</v>
      </c>
      <c r="G200" s="160">
        <v>45530</v>
      </c>
      <c r="H200" s="160" t="s">
        <v>8532</v>
      </c>
      <c r="I200" s="160" t="s">
        <v>6619</v>
      </c>
      <c r="J200" s="160">
        <v>0</v>
      </c>
      <c r="K200" s="160">
        <v>0</v>
      </c>
      <c r="L200" s="727">
        <v>0</v>
      </c>
      <c r="M200" s="727" t="s">
        <v>4995</v>
      </c>
      <c r="N200" s="727"/>
      <c r="O200" s="707"/>
      <c r="P200" s="707"/>
      <c r="Q200" s="728"/>
      <c r="R200" s="727"/>
      <c r="S200" s="727"/>
      <c r="T200" s="707"/>
      <c r="U200" s="707"/>
      <c r="V200" s="707"/>
      <c r="W200" s="707"/>
      <c r="X200" s="707"/>
      <c r="Y200" s="707"/>
      <c r="Z200" s="707"/>
      <c r="AA200" s="707"/>
      <c r="AB200" s="707"/>
      <c r="AC200" s="707"/>
      <c r="AD200" s="707"/>
      <c r="AE200" s="707"/>
      <c r="AF200" s="707"/>
      <c r="AG200" s="707"/>
      <c r="AH200" s="707"/>
      <c r="AI200" s="707"/>
      <c r="AJ200" s="707"/>
      <c r="AK200" s="707"/>
    </row>
    <row r="201" spans="4:37">
      <c r="D201" s="160" t="s">
        <v>5039</v>
      </c>
      <c r="E201" s="160"/>
      <c r="F201" s="160">
        <v>45510</v>
      </c>
      <c r="G201" s="160">
        <v>45530</v>
      </c>
      <c r="H201" s="160" t="s">
        <v>8532</v>
      </c>
      <c r="I201" s="160" t="s">
        <v>6619</v>
      </c>
      <c r="J201" s="160">
        <v>0</v>
      </c>
      <c r="K201" s="160">
        <v>0</v>
      </c>
      <c r="L201" s="727">
        <v>0</v>
      </c>
      <c r="M201" s="727" t="s">
        <v>4996</v>
      </c>
      <c r="N201" s="727"/>
      <c r="O201" s="707"/>
      <c r="P201" s="707"/>
      <c r="Q201" s="727"/>
      <c r="R201" s="727"/>
      <c r="S201" s="727"/>
      <c r="T201" s="707"/>
      <c r="U201" s="707"/>
      <c r="V201" s="707"/>
      <c r="W201" s="707"/>
      <c r="X201" s="707"/>
      <c r="Y201" s="707"/>
      <c r="Z201" s="707"/>
      <c r="AA201" s="707"/>
      <c r="AB201" s="707"/>
      <c r="AC201" s="707"/>
      <c r="AD201" s="707"/>
      <c r="AG201" s="707"/>
      <c r="AH201" s="707"/>
      <c r="AI201" s="707"/>
    </row>
    <row r="202" spans="4:37">
      <c r="D202" s="160" t="s">
        <v>5040</v>
      </c>
      <c r="E202" s="160"/>
      <c r="F202" s="160">
        <v>45510</v>
      </c>
      <c r="G202" s="160">
        <v>45523</v>
      </c>
      <c r="H202" s="160" t="s">
        <v>6580</v>
      </c>
      <c r="I202" s="160" t="s">
        <v>6538</v>
      </c>
      <c r="J202" s="160">
        <v>0</v>
      </c>
      <c r="K202" s="160">
        <v>0</v>
      </c>
      <c r="L202" s="727">
        <v>0</v>
      </c>
      <c r="M202" s="727" t="s">
        <v>4994</v>
      </c>
      <c r="N202" s="727"/>
      <c r="O202" s="707"/>
      <c r="P202" s="707"/>
      <c r="Q202" s="727"/>
      <c r="R202" s="727"/>
      <c r="S202" s="727"/>
      <c r="T202" s="707"/>
      <c r="U202" s="707"/>
      <c r="V202" s="707"/>
      <c r="W202" s="707"/>
      <c r="X202" s="707"/>
      <c r="Y202" s="707"/>
      <c r="Z202" s="707"/>
      <c r="AA202" s="707"/>
      <c r="AB202" s="707"/>
    </row>
    <row r="203" spans="4:37">
      <c r="D203" s="160" t="s">
        <v>5040</v>
      </c>
      <c r="E203" s="160"/>
      <c r="F203" s="160">
        <v>45510</v>
      </c>
      <c r="G203" s="160">
        <v>45523</v>
      </c>
      <c r="H203" s="160" t="s">
        <v>6580</v>
      </c>
      <c r="I203" s="160" t="s">
        <v>6538</v>
      </c>
      <c r="J203" s="160">
        <v>0</v>
      </c>
      <c r="K203" s="160">
        <v>0</v>
      </c>
      <c r="L203" s="727">
        <v>0</v>
      </c>
      <c r="M203" s="727" t="s">
        <v>4995</v>
      </c>
      <c r="N203" s="727"/>
      <c r="O203" s="707"/>
      <c r="P203" s="707"/>
      <c r="Q203" s="727"/>
      <c r="R203" s="727"/>
      <c r="S203" s="727"/>
      <c r="T203" s="707"/>
      <c r="U203" s="707"/>
      <c r="V203" s="707"/>
      <c r="W203" s="707"/>
      <c r="X203" s="707"/>
      <c r="Y203" s="707"/>
      <c r="Z203" s="707"/>
    </row>
    <row r="204" spans="4:37">
      <c r="D204" s="160" t="s">
        <v>5040</v>
      </c>
      <c r="E204" s="160"/>
      <c r="F204" s="160">
        <v>45510</v>
      </c>
      <c r="G204" s="160">
        <v>45523</v>
      </c>
      <c r="H204" s="160" t="s">
        <v>6580</v>
      </c>
      <c r="I204" s="160" t="s">
        <v>6538</v>
      </c>
      <c r="J204" s="160">
        <v>0</v>
      </c>
      <c r="K204" s="160">
        <v>0</v>
      </c>
      <c r="L204" s="727">
        <v>0</v>
      </c>
      <c r="M204" s="727" t="s">
        <v>4996</v>
      </c>
      <c r="N204" s="727"/>
      <c r="O204" s="707"/>
      <c r="P204" s="707"/>
      <c r="Q204" s="727"/>
      <c r="R204" s="728"/>
      <c r="S204" s="728"/>
      <c r="T204" s="707"/>
      <c r="U204" s="707"/>
      <c r="V204" s="707"/>
      <c r="W204" s="707"/>
      <c r="X204" s="707"/>
      <c r="Y204" s="707"/>
      <c r="Z204" s="707"/>
    </row>
    <row r="205" spans="4:37">
      <c r="D205" s="160" t="s">
        <v>5041</v>
      </c>
      <c r="E205" s="160"/>
      <c r="F205" s="160">
        <v>45510</v>
      </c>
      <c r="G205" s="160">
        <v>45523</v>
      </c>
      <c r="H205" s="160" t="s">
        <v>6578</v>
      </c>
      <c r="I205" s="160" t="s">
        <v>6675</v>
      </c>
      <c r="J205" s="160">
        <v>0</v>
      </c>
      <c r="K205" s="160">
        <v>0</v>
      </c>
      <c r="L205" s="727">
        <v>0</v>
      </c>
      <c r="M205" s="727" t="s">
        <v>4994</v>
      </c>
      <c r="N205" s="727"/>
      <c r="O205" s="707"/>
      <c r="P205" s="707"/>
      <c r="Q205" s="728"/>
      <c r="R205" s="728"/>
      <c r="S205" s="728"/>
      <c r="T205" s="707"/>
      <c r="U205" s="707"/>
      <c r="V205" s="707"/>
      <c r="W205" s="707"/>
      <c r="X205" s="707"/>
      <c r="Y205" s="707"/>
      <c r="Z205" s="707"/>
      <c r="AA205" s="707"/>
      <c r="AB205" s="707"/>
    </row>
    <row r="206" spans="4:37">
      <c r="D206" s="160" t="s">
        <v>5041</v>
      </c>
      <c r="E206" s="160"/>
      <c r="F206" s="160">
        <v>45510</v>
      </c>
      <c r="G206" s="160">
        <v>45523</v>
      </c>
      <c r="H206" s="160" t="s">
        <v>6578</v>
      </c>
      <c r="I206" s="160" t="s">
        <v>6675</v>
      </c>
      <c r="J206" s="160">
        <v>0</v>
      </c>
      <c r="K206" s="160">
        <v>0</v>
      </c>
      <c r="L206" s="727">
        <v>0</v>
      </c>
      <c r="M206" s="727" t="s">
        <v>4995</v>
      </c>
      <c r="N206" s="727"/>
      <c r="O206" s="707"/>
      <c r="Q206" s="727"/>
      <c r="R206" s="727"/>
      <c r="S206" s="727"/>
      <c r="T206" s="707"/>
      <c r="U206" s="707"/>
      <c r="V206" s="707"/>
      <c r="W206" s="707"/>
      <c r="X206" s="707"/>
      <c r="Y206" s="707"/>
      <c r="Z206" s="707"/>
      <c r="AA206" s="707"/>
      <c r="AB206" s="707"/>
      <c r="AH206" s="707"/>
    </row>
    <row r="207" spans="4:37">
      <c r="D207" s="160" t="s">
        <v>5041</v>
      </c>
      <c r="E207" s="160"/>
      <c r="F207" s="160">
        <v>45510</v>
      </c>
      <c r="G207" s="160">
        <v>45523</v>
      </c>
      <c r="H207" s="160" t="s">
        <v>6578</v>
      </c>
      <c r="I207" s="160" t="s">
        <v>6675</v>
      </c>
      <c r="J207" s="160">
        <v>0</v>
      </c>
      <c r="K207" s="160">
        <v>0</v>
      </c>
      <c r="L207" s="727">
        <v>0</v>
      </c>
      <c r="M207" s="727" t="s">
        <v>4996</v>
      </c>
      <c r="N207" s="727"/>
      <c r="Q207" s="727"/>
      <c r="R207" s="727"/>
      <c r="S207" s="727"/>
      <c r="T207" s="707"/>
      <c r="U207" s="707"/>
      <c r="V207" s="707"/>
      <c r="X207" s="707"/>
      <c r="Y207" s="707"/>
      <c r="Z207" s="707"/>
      <c r="AH207" s="707"/>
    </row>
    <row r="208" spans="4:37">
      <c r="D208" s="160" t="s">
        <v>5042</v>
      </c>
      <c r="E208" s="160"/>
      <c r="F208" s="160">
        <v>45510</v>
      </c>
      <c r="G208" s="160">
        <v>45523</v>
      </c>
      <c r="H208" s="160" t="s">
        <v>6578</v>
      </c>
      <c r="I208" s="160" t="s">
        <v>6675</v>
      </c>
      <c r="J208" s="160">
        <v>0</v>
      </c>
      <c r="K208" s="160">
        <v>0</v>
      </c>
      <c r="L208" s="727">
        <v>0</v>
      </c>
      <c r="M208" s="727" t="s">
        <v>4994</v>
      </c>
      <c r="N208" s="727"/>
      <c r="P208" s="707"/>
      <c r="Q208" s="727"/>
      <c r="R208" s="727"/>
      <c r="S208" s="727"/>
      <c r="T208" s="707"/>
      <c r="U208" s="707"/>
      <c r="V208" s="707"/>
      <c r="W208" s="707"/>
      <c r="X208" s="707"/>
      <c r="Y208" s="707"/>
      <c r="Z208" s="707"/>
      <c r="AA208" s="707"/>
    </row>
    <row r="209" spans="4:37">
      <c r="D209" s="160" t="s">
        <v>5042</v>
      </c>
      <c r="E209" s="160"/>
      <c r="F209" s="160">
        <v>45510</v>
      </c>
      <c r="G209" s="160">
        <v>45523</v>
      </c>
      <c r="H209" s="160" t="s">
        <v>6578</v>
      </c>
      <c r="I209" s="160" t="s">
        <v>6675</v>
      </c>
      <c r="J209" s="160">
        <v>0</v>
      </c>
      <c r="K209" s="160">
        <v>0</v>
      </c>
      <c r="L209" s="727">
        <v>0</v>
      </c>
      <c r="M209" s="727" t="s">
        <v>4995</v>
      </c>
      <c r="N209" s="727"/>
      <c r="Q209" s="727"/>
      <c r="R209" s="727"/>
      <c r="S209" s="727"/>
      <c r="T209" s="707"/>
      <c r="U209" s="707"/>
      <c r="V209" s="707"/>
      <c r="W209" s="707"/>
      <c r="X209" s="707"/>
      <c r="Y209" s="707"/>
      <c r="Z209" s="707"/>
      <c r="AA209" s="707"/>
      <c r="AI209" s="707"/>
    </row>
    <row r="210" spans="4:37">
      <c r="D210" s="160" t="s">
        <v>5042</v>
      </c>
      <c r="E210" s="160"/>
      <c r="F210" s="160">
        <v>45510</v>
      </c>
      <c r="G210" s="160">
        <v>45523</v>
      </c>
      <c r="H210" s="160" t="s">
        <v>6578</v>
      </c>
      <c r="I210" s="160" t="s">
        <v>6675</v>
      </c>
      <c r="J210" s="160">
        <v>0</v>
      </c>
      <c r="K210" s="160">
        <v>0</v>
      </c>
      <c r="L210" s="727">
        <v>0</v>
      </c>
      <c r="M210" s="727" t="s">
        <v>4996</v>
      </c>
      <c r="N210" s="727"/>
      <c r="Q210" s="727"/>
      <c r="R210" s="727"/>
      <c r="S210" s="727"/>
      <c r="T210" s="707"/>
      <c r="V210" s="707"/>
      <c r="W210" s="707"/>
      <c r="X210" s="707"/>
      <c r="Y210" s="707"/>
      <c r="Z210" s="707"/>
      <c r="AA210" s="707"/>
      <c r="AB210" s="707"/>
      <c r="AI210" s="707"/>
    </row>
    <row r="211" spans="4:37">
      <c r="D211" s="160" t="s">
        <v>5043</v>
      </c>
      <c r="E211" s="160"/>
      <c r="F211" s="160">
        <v>45510</v>
      </c>
      <c r="G211" s="160">
        <v>45530</v>
      </c>
      <c r="H211" s="160" t="s">
        <v>6518</v>
      </c>
      <c r="I211" s="160" t="s">
        <v>6538</v>
      </c>
      <c r="J211" s="160">
        <v>0</v>
      </c>
      <c r="K211" s="160">
        <v>0</v>
      </c>
      <c r="L211" s="727">
        <v>0</v>
      </c>
      <c r="M211" s="727" t="s">
        <v>4994</v>
      </c>
      <c r="N211" s="727"/>
      <c r="Q211" s="727"/>
      <c r="R211" s="727"/>
      <c r="S211" s="727"/>
      <c r="Z211" s="707"/>
      <c r="AA211" s="707"/>
      <c r="AB211" s="707"/>
      <c r="AD211" s="707"/>
      <c r="AE211" s="707"/>
      <c r="AF211" s="707"/>
      <c r="AG211" s="707"/>
      <c r="AH211" s="707"/>
      <c r="AI211" s="707"/>
      <c r="AJ211" s="707"/>
      <c r="AK211" s="707"/>
    </row>
    <row r="212" spans="4:37">
      <c r="D212" s="160" t="s">
        <v>5043</v>
      </c>
      <c r="E212" s="160"/>
      <c r="F212" s="160">
        <v>45510</v>
      </c>
      <c r="G212" s="160">
        <v>45530</v>
      </c>
      <c r="H212" s="160" t="s">
        <v>6518</v>
      </c>
      <c r="I212" s="160" t="s">
        <v>6538</v>
      </c>
      <c r="J212" s="160">
        <v>0</v>
      </c>
      <c r="K212" s="160">
        <v>0</v>
      </c>
      <c r="L212" s="727">
        <v>0</v>
      </c>
      <c r="M212" s="727" t="s">
        <v>4995</v>
      </c>
      <c r="N212" s="727"/>
      <c r="Q212" s="727"/>
      <c r="R212" s="727"/>
      <c r="S212" s="727"/>
      <c r="W212" s="707"/>
      <c r="X212" s="707"/>
      <c r="Z212" s="707"/>
      <c r="AA212" s="707"/>
      <c r="AB212" s="707"/>
      <c r="AC212" s="707"/>
      <c r="AD212" s="707"/>
      <c r="AE212" s="707"/>
      <c r="AF212" s="707"/>
      <c r="AG212" s="707"/>
      <c r="AH212" s="707"/>
      <c r="AI212" s="707"/>
      <c r="AJ212" s="707"/>
      <c r="AK212" s="707"/>
    </row>
    <row r="213" spans="4:37">
      <c r="D213" s="160" t="s">
        <v>5043</v>
      </c>
      <c r="E213" s="160"/>
      <c r="F213" s="160">
        <v>45510</v>
      </c>
      <c r="G213" s="160">
        <v>45530</v>
      </c>
      <c r="H213" s="160" t="s">
        <v>6518</v>
      </c>
      <c r="I213" s="160" t="s">
        <v>6538</v>
      </c>
      <c r="J213" s="160">
        <v>0</v>
      </c>
      <c r="K213" s="160">
        <v>0</v>
      </c>
      <c r="L213" s="727">
        <v>0</v>
      </c>
      <c r="M213" s="727" t="s">
        <v>4996</v>
      </c>
      <c r="N213" s="727"/>
      <c r="P213" s="707"/>
      <c r="Q213" s="727"/>
      <c r="R213" s="728"/>
      <c r="S213" s="728"/>
      <c r="W213" s="707"/>
      <c r="X213" s="707"/>
      <c r="Z213" s="707"/>
      <c r="AA213" s="707"/>
      <c r="AB213" s="707"/>
      <c r="AC213" s="707"/>
      <c r="AD213" s="707"/>
      <c r="AG213" s="707"/>
      <c r="AH213" s="707"/>
      <c r="AI213" s="707"/>
    </row>
    <row r="214" spans="4:37">
      <c r="D214" s="160" t="s">
        <v>5044</v>
      </c>
      <c r="E214" s="160"/>
      <c r="F214" s="160">
        <v>45510</v>
      </c>
      <c r="G214" s="160">
        <v>45530</v>
      </c>
      <c r="H214" s="160" t="s">
        <v>6518</v>
      </c>
      <c r="I214" s="160" t="s">
        <v>6538</v>
      </c>
      <c r="J214" s="160">
        <v>0</v>
      </c>
      <c r="K214" s="160">
        <v>0</v>
      </c>
      <c r="L214" s="727">
        <v>0</v>
      </c>
      <c r="M214" s="727" t="s">
        <v>4994</v>
      </c>
      <c r="N214" s="727"/>
      <c r="P214" s="707"/>
      <c r="Q214" s="728"/>
      <c r="R214" s="727"/>
      <c r="S214" s="727"/>
      <c r="T214" s="707"/>
      <c r="U214" s="707"/>
      <c r="V214" s="707"/>
      <c r="W214" s="707"/>
      <c r="X214" s="707"/>
      <c r="Y214" s="707"/>
      <c r="Z214" s="707"/>
      <c r="AA214" s="707"/>
      <c r="AB214" s="707"/>
      <c r="AD214" s="707"/>
      <c r="AE214" s="707"/>
      <c r="AF214" s="707"/>
      <c r="AG214" s="707"/>
      <c r="AH214" s="707"/>
      <c r="AI214" s="707"/>
    </row>
    <row r="215" spans="4:37">
      <c r="D215" s="160" t="s">
        <v>5044</v>
      </c>
      <c r="E215" s="160"/>
      <c r="F215" s="160">
        <v>45510</v>
      </c>
      <c r="G215" s="160">
        <v>45530</v>
      </c>
      <c r="H215" s="160" t="s">
        <v>6518</v>
      </c>
      <c r="I215" s="160" t="s">
        <v>6538</v>
      </c>
      <c r="J215" s="160">
        <v>0</v>
      </c>
      <c r="K215" s="160">
        <v>0</v>
      </c>
      <c r="L215" s="727">
        <v>0</v>
      </c>
      <c r="M215" s="727" t="s">
        <v>4995</v>
      </c>
      <c r="N215" s="727"/>
      <c r="P215" s="707"/>
      <c r="Q215" s="728"/>
      <c r="R215" s="727"/>
      <c r="S215" s="727"/>
      <c r="T215" s="707"/>
      <c r="U215" s="707"/>
      <c r="V215" s="707"/>
      <c r="W215" s="707"/>
      <c r="X215" s="707"/>
      <c r="Y215" s="707"/>
      <c r="Z215" s="707"/>
      <c r="AA215" s="707"/>
      <c r="AB215" s="707"/>
      <c r="AD215" s="707"/>
      <c r="AE215" s="707"/>
      <c r="AF215" s="707"/>
      <c r="AG215" s="707"/>
      <c r="AH215" s="707"/>
      <c r="AI215" s="707"/>
    </row>
    <row r="216" spans="4:37">
      <c r="D216" s="160" t="s">
        <v>5044</v>
      </c>
      <c r="E216" s="160"/>
      <c r="F216" s="160">
        <v>45510</v>
      </c>
      <c r="G216" s="160">
        <v>45530</v>
      </c>
      <c r="H216" s="160" t="s">
        <v>6518</v>
      </c>
      <c r="I216" s="160" t="s">
        <v>6538</v>
      </c>
      <c r="J216" s="160">
        <v>0</v>
      </c>
      <c r="K216" s="160">
        <v>0</v>
      </c>
      <c r="L216" s="727">
        <v>0</v>
      </c>
      <c r="M216" s="727" t="s">
        <v>4996</v>
      </c>
      <c r="N216" s="727"/>
      <c r="P216" s="707"/>
      <c r="Q216" s="727"/>
      <c r="R216" s="727"/>
      <c r="S216" s="727"/>
      <c r="T216" s="707"/>
      <c r="U216" s="707"/>
      <c r="V216" s="707"/>
      <c r="W216" s="707"/>
      <c r="X216" s="707"/>
      <c r="Y216" s="707"/>
      <c r="Z216" s="707"/>
      <c r="AA216" s="707"/>
      <c r="AB216" s="707"/>
      <c r="AG216" s="707"/>
    </row>
    <row r="217" spans="4:37">
      <c r="D217" s="160" t="s">
        <v>5045</v>
      </c>
      <c r="E217" s="160"/>
      <c r="F217" s="160">
        <v>45510</v>
      </c>
      <c r="G217" s="160">
        <v>45530</v>
      </c>
      <c r="H217" s="160" t="s">
        <v>6541</v>
      </c>
      <c r="I217" s="160" t="s">
        <v>6538</v>
      </c>
      <c r="J217" s="160">
        <v>0</v>
      </c>
      <c r="K217" s="160">
        <v>0</v>
      </c>
      <c r="L217" s="727">
        <v>0</v>
      </c>
      <c r="M217" s="727" t="s">
        <v>4994</v>
      </c>
      <c r="N217" s="727"/>
      <c r="P217" s="707"/>
      <c r="Q217" s="727"/>
      <c r="R217" s="727"/>
      <c r="S217" s="727"/>
      <c r="T217" s="707"/>
      <c r="U217" s="707"/>
      <c r="V217" s="707"/>
      <c r="W217" s="707"/>
      <c r="X217" s="707"/>
      <c r="Y217" s="707"/>
      <c r="Z217" s="707"/>
      <c r="AA217" s="707"/>
    </row>
    <row r="218" spans="4:37">
      <c r="D218" s="160" t="s">
        <v>5045</v>
      </c>
      <c r="E218" s="160"/>
      <c r="F218" s="160">
        <v>45510</v>
      </c>
      <c r="G218" s="160">
        <v>45530</v>
      </c>
      <c r="H218" s="160" t="s">
        <v>6541</v>
      </c>
      <c r="I218" s="160" t="s">
        <v>6538</v>
      </c>
      <c r="J218" s="160">
        <v>0</v>
      </c>
      <c r="K218" s="160">
        <v>0</v>
      </c>
      <c r="L218" s="727">
        <v>0</v>
      </c>
      <c r="M218" s="727" t="s">
        <v>4995</v>
      </c>
      <c r="N218" s="727"/>
      <c r="P218" s="707"/>
      <c r="Q218" s="728"/>
      <c r="R218" s="727"/>
      <c r="S218" s="727"/>
      <c r="T218" s="707"/>
      <c r="U218" s="707"/>
      <c r="V218" s="707"/>
      <c r="W218" s="707"/>
      <c r="X218" s="707"/>
      <c r="Y218" s="707"/>
      <c r="Z218" s="707"/>
      <c r="AA218" s="707"/>
    </row>
    <row r="219" spans="4:37">
      <c r="D219" s="160" t="s">
        <v>5045</v>
      </c>
      <c r="E219" s="160"/>
      <c r="F219" s="160">
        <v>45510</v>
      </c>
      <c r="G219" s="160">
        <v>45530</v>
      </c>
      <c r="H219" s="160" t="s">
        <v>6541</v>
      </c>
      <c r="I219" s="160" t="s">
        <v>6538</v>
      </c>
      <c r="J219" s="160">
        <v>0</v>
      </c>
      <c r="K219" s="160">
        <v>0</v>
      </c>
      <c r="L219" s="727">
        <v>0</v>
      </c>
      <c r="M219" s="727" t="s">
        <v>4996</v>
      </c>
      <c r="N219" s="727"/>
      <c r="P219" s="707"/>
      <c r="Q219" s="727"/>
      <c r="R219" s="727"/>
      <c r="S219" s="727"/>
      <c r="T219" s="707"/>
      <c r="U219" s="707"/>
      <c r="V219" s="707"/>
      <c r="W219" s="707"/>
      <c r="X219" s="707"/>
      <c r="Y219" s="707"/>
      <c r="Z219" s="707"/>
      <c r="AA219" s="707"/>
    </row>
    <row r="220" spans="4:37">
      <c r="D220" s="160" t="s">
        <v>5046</v>
      </c>
      <c r="E220" s="160"/>
      <c r="F220" s="160">
        <v>45510</v>
      </c>
      <c r="G220" s="160">
        <v>45523</v>
      </c>
      <c r="H220" s="160" t="s">
        <v>6547</v>
      </c>
      <c r="I220" s="160" t="s">
        <v>6675</v>
      </c>
      <c r="J220" s="160">
        <v>0</v>
      </c>
      <c r="K220" s="160">
        <v>0</v>
      </c>
      <c r="L220" s="727">
        <v>0</v>
      </c>
      <c r="M220" s="727" t="s">
        <v>4994</v>
      </c>
      <c r="N220" s="727"/>
      <c r="P220" s="707"/>
      <c r="Q220" s="727"/>
      <c r="R220" s="727"/>
      <c r="S220" s="727"/>
      <c r="T220" s="707"/>
      <c r="U220" s="707"/>
      <c r="V220" s="707"/>
      <c r="W220" s="707"/>
      <c r="X220" s="707"/>
      <c r="Y220" s="707"/>
      <c r="Z220" s="707"/>
      <c r="AA220" s="707"/>
    </row>
    <row r="221" spans="4:37">
      <c r="D221" s="160" t="s">
        <v>5046</v>
      </c>
      <c r="E221" s="160"/>
      <c r="F221" s="160">
        <v>45510</v>
      </c>
      <c r="G221" s="160">
        <v>45523</v>
      </c>
      <c r="H221" s="160" t="s">
        <v>6547</v>
      </c>
      <c r="I221" s="160" t="s">
        <v>6675</v>
      </c>
      <c r="J221" s="160">
        <v>0</v>
      </c>
      <c r="K221" s="160">
        <v>0</v>
      </c>
      <c r="L221" s="727">
        <v>0</v>
      </c>
      <c r="M221" s="727" t="s">
        <v>4995</v>
      </c>
      <c r="N221" s="727"/>
      <c r="Q221" s="727"/>
      <c r="R221" s="727"/>
      <c r="S221" s="727"/>
      <c r="T221" s="707"/>
      <c r="U221" s="707"/>
      <c r="V221" s="707"/>
      <c r="W221" s="707"/>
      <c r="X221" s="707"/>
      <c r="Y221" s="707"/>
      <c r="Z221" s="707"/>
      <c r="AA221" s="707"/>
    </row>
    <row r="222" spans="4:37">
      <c r="D222" s="160" t="s">
        <v>5046</v>
      </c>
      <c r="E222" s="160"/>
      <c r="F222" s="160">
        <v>45510</v>
      </c>
      <c r="G222" s="160">
        <v>45523</v>
      </c>
      <c r="H222" s="160" t="s">
        <v>6547</v>
      </c>
      <c r="I222" s="160" t="s">
        <v>6675</v>
      </c>
      <c r="J222" s="160">
        <v>0</v>
      </c>
      <c r="K222" s="160">
        <v>0</v>
      </c>
      <c r="L222" s="727">
        <v>0</v>
      </c>
      <c r="M222" s="727" t="s">
        <v>4996</v>
      </c>
      <c r="N222" s="727"/>
      <c r="Q222" s="727"/>
      <c r="R222" s="727"/>
      <c r="S222" s="727"/>
      <c r="T222" s="707"/>
      <c r="V222" s="707"/>
      <c r="W222" s="707"/>
      <c r="X222" s="707"/>
      <c r="Y222" s="707"/>
      <c r="Z222" s="707"/>
    </row>
    <row r="223" spans="4:37">
      <c r="D223" s="160" t="s">
        <v>5031</v>
      </c>
      <c r="E223" s="160"/>
      <c r="F223" s="160">
        <v>45511</v>
      </c>
      <c r="G223" s="160">
        <v>45519</v>
      </c>
      <c r="H223" s="160" t="s">
        <v>6549</v>
      </c>
      <c r="I223" s="160" t="s">
        <v>6757</v>
      </c>
      <c r="J223" s="160">
        <v>0</v>
      </c>
      <c r="K223" s="160">
        <v>0</v>
      </c>
      <c r="L223" s="727">
        <v>0</v>
      </c>
      <c r="M223" s="727" t="s">
        <v>4994</v>
      </c>
      <c r="N223" s="727"/>
      <c r="Q223" s="727"/>
      <c r="R223" s="727"/>
      <c r="S223" s="727"/>
      <c r="Z223" s="707"/>
      <c r="AD223" s="707"/>
      <c r="AE223" s="707"/>
      <c r="AF223" s="707"/>
      <c r="AG223" s="707"/>
      <c r="AH223" s="707"/>
      <c r="AI223" s="707"/>
    </row>
    <row r="224" spans="4:37">
      <c r="D224" s="160" t="s">
        <v>5031</v>
      </c>
      <c r="E224" s="160"/>
      <c r="F224" s="160">
        <v>45511</v>
      </c>
      <c r="G224" s="160">
        <v>45519</v>
      </c>
      <c r="H224" s="160" t="s">
        <v>6549</v>
      </c>
      <c r="I224" s="160" t="s">
        <v>6757</v>
      </c>
      <c r="J224" s="160">
        <v>0</v>
      </c>
      <c r="K224" s="160">
        <v>0</v>
      </c>
      <c r="L224" s="727">
        <v>0</v>
      </c>
      <c r="M224" s="727" t="s">
        <v>4995</v>
      </c>
      <c r="N224" s="727"/>
      <c r="Q224" s="727"/>
      <c r="R224" s="727"/>
      <c r="S224" s="727"/>
      <c r="Z224" s="707"/>
      <c r="AA224" s="707"/>
      <c r="AB224" s="707"/>
      <c r="AD224" s="707"/>
      <c r="AE224" s="707"/>
      <c r="AF224" s="707"/>
      <c r="AG224" s="707"/>
      <c r="AH224" s="707"/>
      <c r="AI224" s="707"/>
    </row>
    <row r="225" spans="4:36">
      <c r="D225" s="160" t="s">
        <v>5031</v>
      </c>
      <c r="E225" s="160"/>
      <c r="F225" s="160">
        <v>45511</v>
      </c>
      <c r="G225" s="160">
        <v>45519</v>
      </c>
      <c r="H225" s="160" t="s">
        <v>6549</v>
      </c>
      <c r="I225" s="160" t="s">
        <v>6757</v>
      </c>
      <c r="J225" s="160">
        <v>0</v>
      </c>
      <c r="K225" s="160">
        <v>0</v>
      </c>
      <c r="L225" s="727">
        <v>0</v>
      </c>
      <c r="M225" s="727" t="s">
        <v>4996</v>
      </c>
      <c r="N225" s="727"/>
      <c r="P225" s="707"/>
      <c r="Q225" s="727"/>
      <c r="R225" s="727"/>
      <c r="S225" s="727"/>
      <c r="V225" s="707"/>
      <c r="W225" s="707"/>
      <c r="Z225" s="707"/>
      <c r="AA225" s="707"/>
      <c r="AB225" s="707"/>
      <c r="AG225" s="707"/>
    </row>
    <row r="226" spans="4:36">
      <c r="D226" s="160" t="s">
        <v>5032</v>
      </c>
      <c r="E226" s="160"/>
      <c r="F226" s="160">
        <v>45511</v>
      </c>
      <c r="G226" s="160">
        <v>45519</v>
      </c>
      <c r="H226" s="160" t="s">
        <v>6549</v>
      </c>
      <c r="I226" s="160" t="s">
        <v>6757</v>
      </c>
      <c r="J226" s="160">
        <v>0</v>
      </c>
      <c r="K226" s="160">
        <v>0</v>
      </c>
      <c r="L226" s="727">
        <v>0</v>
      </c>
      <c r="M226" s="727" t="s">
        <v>4994</v>
      </c>
      <c r="N226" s="727"/>
      <c r="P226" s="707"/>
      <c r="Q226" s="727"/>
      <c r="R226" s="727"/>
      <c r="S226" s="727"/>
      <c r="T226" s="707"/>
      <c r="U226" s="707"/>
      <c r="V226" s="707"/>
      <c r="W226" s="707"/>
      <c r="X226" s="707"/>
      <c r="Y226" s="707"/>
      <c r="Z226" s="707"/>
      <c r="AA226" s="707"/>
      <c r="AB226" s="707"/>
      <c r="AD226" s="707"/>
      <c r="AE226" s="707"/>
      <c r="AF226" s="707"/>
      <c r="AG226" s="707"/>
      <c r="AH226" s="707"/>
      <c r="AI226" s="707"/>
      <c r="AJ226" s="707"/>
    </row>
    <row r="227" spans="4:36">
      <c r="D227" s="160" t="s">
        <v>5032</v>
      </c>
      <c r="E227" s="160"/>
      <c r="F227" s="160">
        <v>45511</v>
      </c>
      <c r="G227" s="160">
        <v>45519</v>
      </c>
      <c r="H227" s="160" t="s">
        <v>6549</v>
      </c>
      <c r="I227" s="160" t="s">
        <v>6757</v>
      </c>
      <c r="J227" s="160">
        <v>0</v>
      </c>
      <c r="K227" s="160">
        <v>0</v>
      </c>
      <c r="L227" s="728">
        <v>0</v>
      </c>
      <c r="M227" s="727" t="s">
        <v>4995</v>
      </c>
      <c r="N227" s="727"/>
      <c r="O227" s="707"/>
      <c r="P227" s="707"/>
      <c r="Q227" s="728"/>
      <c r="R227" s="727"/>
      <c r="S227" s="727"/>
      <c r="T227" s="707"/>
      <c r="U227" s="707"/>
      <c r="V227" s="707"/>
      <c r="W227" s="707"/>
      <c r="X227" s="707"/>
      <c r="Y227" s="707"/>
      <c r="Z227" s="707"/>
      <c r="AA227" s="707"/>
      <c r="AB227" s="707"/>
      <c r="AC227" s="707"/>
      <c r="AD227" s="707"/>
      <c r="AE227" s="707"/>
      <c r="AF227" s="707"/>
      <c r="AG227" s="707"/>
      <c r="AH227" s="707"/>
      <c r="AI227" s="707"/>
      <c r="AJ227" s="707"/>
    </row>
    <row r="228" spans="4:36">
      <c r="D228" s="160" t="s">
        <v>5032</v>
      </c>
      <c r="E228" s="160"/>
      <c r="F228" s="160">
        <v>45511</v>
      </c>
      <c r="G228" s="160">
        <v>45519</v>
      </c>
      <c r="H228" s="160" t="s">
        <v>6549</v>
      </c>
      <c r="I228" s="160" t="s">
        <v>6757</v>
      </c>
      <c r="J228" s="160">
        <v>0</v>
      </c>
      <c r="K228" s="160">
        <v>0</v>
      </c>
      <c r="L228" s="727">
        <v>0</v>
      </c>
      <c r="M228" s="727" t="s">
        <v>4996</v>
      </c>
      <c r="N228" s="727"/>
      <c r="O228" s="707"/>
      <c r="P228" s="707"/>
      <c r="Q228" s="728"/>
      <c r="R228" s="727"/>
      <c r="S228" s="727"/>
      <c r="T228" s="707"/>
      <c r="U228" s="707"/>
      <c r="V228" s="707"/>
      <c r="W228" s="707"/>
      <c r="X228" s="707"/>
      <c r="Y228" s="707"/>
      <c r="Z228" s="707"/>
      <c r="AA228" s="707"/>
      <c r="AB228" s="707"/>
      <c r="AC228" s="707"/>
      <c r="AG228" s="707"/>
      <c r="AH228" s="707"/>
    </row>
    <row r="229" spans="4:36">
      <c r="D229" s="160" t="s">
        <v>5047</v>
      </c>
      <c r="E229" s="160"/>
      <c r="F229" s="160">
        <v>45510</v>
      </c>
      <c r="G229" s="160">
        <v>45523</v>
      </c>
      <c r="H229" s="160" t="s">
        <v>6547</v>
      </c>
      <c r="I229" s="727" t="s">
        <v>6675</v>
      </c>
      <c r="J229" s="160">
        <v>0</v>
      </c>
      <c r="K229" s="160">
        <v>0</v>
      </c>
      <c r="L229" s="727">
        <v>0</v>
      </c>
      <c r="M229" s="727" t="s">
        <v>4994</v>
      </c>
      <c r="N229" s="727"/>
      <c r="P229" s="707"/>
      <c r="Q229" s="728"/>
      <c r="R229" s="727"/>
      <c r="S229" s="727"/>
      <c r="T229" s="707"/>
      <c r="U229" s="707"/>
      <c r="V229" s="707"/>
      <c r="W229" s="707"/>
      <c r="X229" s="707"/>
      <c r="Y229" s="707"/>
      <c r="AA229" s="707"/>
    </row>
    <row r="230" spans="4:36">
      <c r="D230" s="160" t="s">
        <v>5047</v>
      </c>
      <c r="E230" s="160"/>
      <c r="F230" s="160">
        <v>45510</v>
      </c>
      <c r="G230" s="160">
        <v>45523</v>
      </c>
      <c r="H230" s="160" t="s">
        <v>6547</v>
      </c>
      <c r="I230" s="727" t="s">
        <v>6675</v>
      </c>
      <c r="J230" s="160">
        <v>0</v>
      </c>
      <c r="K230" s="160">
        <v>0</v>
      </c>
      <c r="L230" s="727">
        <v>0</v>
      </c>
      <c r="M230" s="727" t="s">
        <v>4995</v>
      </c>
      <c r="N230" s="727"/>
      <c r="O230" s="707"/>
      <c r="P230" s="707"/>
      <c r="Q230" s="728"/>
      <c r="R230" s="727"/>
      <c r="S230" s="727"/>
      <c r="T230" s="707"/>
      <c r="U230" s="707"/>
      <c r="V230" s="707"/>
      <c r="W230" s="707"/>
      <c r="X230" s="707"/>
      <c r="Y230" s="707"/>
      <c r="AA230" s="707"/>
    </row>
    <row r="231" spans="4:36">
      <c r="D231" s="160" t="s">
        <v>5047</v>
      </c>
      <c r="E231" s="160"/>
      <c r="F231" s="160">
        <v>45510</v>
      </c>
      <c r="G231" s="160">
        <v>45523</v>
      </c>
      <c r="H231" s="160" t="s">
        <v>6547</v>
      </c>
      <c r="I231" s="727" t="s">
        <v>6675</v>
      </c>
      <c r="J231" s="160">
        <v>0</v>
      </c>
      <c r="K231" s="160">
        <v>0</v>
      </c>
      <c r="L231" s="727">
        <v>0</v>
      </c>
      <c r="M231" s="727" t="s">
        <v>4996</v>
      </c>
      <c r="N231" s="727"/>
      <c r="O231" s="707"/>
      <c r="P231" s="707"/>
      <c r="Q231" s="728"/>
      <c r="R231" s="728"/>
      <c r="S231" s="728"/>
      <c r="T231" s="707"/>
      <c r="U231" s="707"/>
      <c r="V231" s="707"/>
      <c r="W231" s="707"/>
      <c r="X231" s="707"/>
      <c r="AA231" s="707"/>
    </row>
    <row r="232" spans="4:36">
      <c r="D232" s="160" t="s">
        <v>8521</v>
      </c>
      <c r="E232" s="160"/>
      <c r="F232" s="160">
        <v>45509</v>
      </c>
      <c r="G232" s="160">
        <v>45545</v>
      </c>
      <c r="H232" s="160" t="s">
        <v>6644</v>
      </c>
      <c r="I232" s="727" t="s">
        <v>6675</v>
      </c>
      <c r="J232" s="160">
        <v>0</v>
      </c>
      <c r="K232" s="160">
        <v>0</v>
      </c>
      <c r="L232" s="727">
        <v>0</v>
      </c>
      <c r="M232" s="727" t="s">
        <v>4994</v>
      </c>
      <c r="N232" s="727"/>
      <c r="P232" s="707"/>
      <c r="Q232" s="728"/>
      <c r="R232" s="728"/>
      <c r="S232" s="728"/>
      <c r="T232" s="707"/>
      <c r="U232" s="707"/>
      <c r="V232" s="707"/>
      <c r="W232" s="707"/>
      <c r="X232" s="707"/>
      <c r="Y232" s="707"/>
      <c r="Z232" s="707"/>
    </row>
    <row r="233" spans="4:36">
      <c r="D233" s="160" t="s">
        <v>8521</v>
      </c>
      <c r="E233" s="160"/>
      <c r="F233" s="160">
        <v>45509</v>
      </c>
      <c r="G233" s="160">
        <v>45545</v>
      </c>
      <c r="H233" s="160" t="s">
        <v>6644</v>
      </c>
      <c r="I233" s="727" t="s">
        <v>6675</v>
      </c>
      <c r="J233" s="160">
        <v>0</v>
      </c>
      <c r="K233" s="160">
        <v>0</v>
      </c>
      <c r="L233" s="727">
        <v>0</v>
      </c>
      <c r="M233" s="727" t="s">
        <v>4995</v>
      </c>
      <c r="N233" s="727"/>
      <c r="P233" s="707"/>
      <c r="Q233" s="728"/>
      <c r="R233" s="727"/>
      <c r="S233" s="727"/>
      <c r="T233" s="707"/>
      <c r="U233" s="707"/>
      <c r="V233" s="707"/>
      <c r="W233" s="707"/>
      <c r="X233" s="707"/>
      <c r="Y233" s="707"/>
      <c r="Z233" s="707"/>
      <c r="AI233" s="707"/>
    </row>
    <row r="234" spans="4:36">
      <c r="D234" s="160" t="s">
        <v>8521</v>
      </c>
      <c r="E234" s="160"/>
      <c r="F234" s="160">
        <v>45509</v>
      </c>
      <c r="G234" s="160">
        <v>45545</v>
      </c>
      <c r="H234" s="160" t="s">
        <v>6644</v>
      </c>
      <c r="I234" s="727" t="s">
        <v>6675</v>
      </c>
      <c r="J234" s="160">
        <v>0</v>
      </c>
      <c r="K234" s="160">
        <v>0</v>
      </c>
      <c r="L234" s="727">
        <v>0</v>
      </c>
      <c r="M234" s="727" t="s">
        <v>4996</v>
      </c>
      <c r="N234" s="727"/>
      <c r="P234" s="707"/>
      <c r="Q234" s="728"/>
      <c r="R234" s="727"/>
      <c r="S234" s="727"/>
      <c r="T234" s="707"/>
      <c r="U234" s="707"/>
      <c r="V234" s="707"/>
      <c r="W234" s="707"/>
      <c r="X234" s="707"/>
      <c r="AI234" s="707"/>
    </row>
    <row r="235" spans="4:36">
      <c r="D235" s="160" t="s">
        <v>8522</v>
      </c>
      <c r="E235" s="160"/>
      <c r="F235" s="160">
        <v>45523</v>
      </c>
      <c r="G235" s="160">
        <v>45544</v>
      </c>
      <c r="H235" s="160" t="s">
        <v>6832</v>
      </c>
      <c r="I235" s="160" t="s">
        <v>6675</v>
      </c>
      <c r="J235" s="160">
        <v>0</v>
      </c>
      <c r="K235" s="160">
        <v>0</v>
      </c>
      <c r="L235" s="727">
        <v>0</v>
      </c>
      <c r="M235" s="727" t="s">
        <v>4994</v>
      </c>
      <c r="N235" s="727"/>
      <c r="P235" s="707"/>
      <c r="Q235" s="728"/>
      <c r="R235" s="728"/>
      <c r="S235" s="728"/>
      <c r="V235" s="707"/>
      <c r="W235" s="707"/>
      <c r="X235" s="707"/>
      <c r="Y235" s="707"/>
      <c r="Z235" s="707"/>
      <c r="AA235" s="707"/>
    </row>
    <row r="236" spans="4:36">
      <c r="D236" s="160" t="s">
        <v>8522</v>
      </c>
      <c r="E236" s="160"/>
      <c r="F236" s="160">
        <v>45523</v>
      </c>
      <c r="G236" s="160">
        <v>45544</v>
      </c>
      <c r="H236" s="160" t="s">
        <v>6832</v>
      </c>
      <c r="I236" s="160" t="s">
        <v>6675</v>
      </c>
      <c r="J236" s="160">
        <v>0</v>
      </c>
      <c r="K236" s="160">
        <v>0</v>
      </c>
      <c r="L236" s="727">
        <v>0</v>
      </c>
      <c r="M236" s="727" t="s">
        <v>4995</v>
      </c>
      <c r="N236" s="727"/>
      <c r="Q236" s="728"/>
      <c r="R236" s="727"/>
      <c r="S236" s="727"/>
      <c r="T236" s="707"/>
      <c r="V236" s="707"/>
      <c r="W236" s="707"/>
      <c r="X236" s="707"/>
      <c r="Y236" s="707"/>
      <c r="Z236" s="707"/>
      <c r="AA236" s="707"/>
      <c r="AB236" s="707"/>
      <c r="AC236" s="707"/>
      <c r="AD236" s="707"/>
      <c r="AI236" s="707"/>
      <c r="AJ236" s="707"/>
    </row>
    <row r="237" spans="4:36">
      <c r="D237" s="160" t="s">
        <v>8522</v>
      </c>
      <c r="E237" s="160"/>
      <c r="F237" s="160">
        <v>45523</v>
      </c>
      <c r="G237" s="160">
        <v>45544</v>
      </c>
      <c r="H237" s="160" t="s">
        <v>6832</v>
      </c>
      <c r="I237" s="160" t="s">
        <v>6675</v>
      </c>
      <c r="J237" s="160">
        <v>0</v>
      </c>
      <c r="K237" s="160">
        <v>0</v>
      </c>
      <c r="L237" s="727">
        <v>0</v>
      </c>
      <c r="M237" s="727" t="s">
        <v>4996</v>
      </c>
      <c r="N237" s="727"/>
      <c r="P237" s="707"/>
      <c r="Q237" s="727"/>
      <c r="R237" s="727"/>
      <c r="S237" s="727"/>
      <c r="T237" s="707"/>
      <c r="W237" s="707"/>
      <c r="X237" s="707"/>
      <c r="Y237" s="707"/>
      <c r="Z237" s="707"/>
      <c r="AA237" s="707"/>
      <c r="AB237" s="707"/>
      <c r="AC237" s="707"/>
      <c r="AD237" s="707"/>
      <c r="AI237" s="707"/>
      <c r="AJ237" s="707"/>
    </row>
    <row r="238" spans="4:36">
      <c r="D238" s="160" t="s">
        <v>8523</v>
      </c>
      <c r="E238" s="160"/>
      <c r="F238" s="160">
        <v>45511</v>
      </c>
      <c r="G238" s="160">
        <v>45545</v>
      </c>
      <c r="H238" s="160" t="s">
        <v>6804</v>
      </c>
      <c r="I238" s="160" t="s">
        <v>6675</v>
      </c>
      <c r="J238" s="160">
        <v>0</v>
      </c>
      <c r="K238" s="160">
        <v>0</v>
      </c>
      <c r="L238" s="727">
        <v>0</v>
      </c>
      <c r="M238" s="727" t="s">
        <v>4994</v>
      </c>
      <c r="N238" s="727"/>
      <c r="P238" s="707"/>
      <c r="Q238" s="727"/>
      <c r="R238" s="727"/>
      <c r="S238" s="727"/>
      <c r="T238" s="707"/>
      <c r="U238" s="707"/>
      <c r="V238" s="707"/>
      <c r="W238" s="707"/>
      <c r="X238" s="707"/>
      <c r="Y238" s="707"/>
      <c r="Z238" s="707"/>
      <c r="AA238" s="707"/>
      <c r="AB238" s="707"/>
    </row>
    <row r="239" spans="4:36">
      <c r="D239" s="160" t="s">
        <v>8523</v>
      </c>
      <c r="E239" s="160"/>
      <c r="F239" s="160">
        <v>45511</v>
      </c>
      <c r="G239" s="160">
        <v>45545</v>
      </c>
      <c r="H239" s="160" t="s">
        <v>6804</v>
      </c>
      <c r="I239" s="160" t="s">
        <v>6675</v>
      </c>
      <c r="J239" s="160">
        <v>0</v>
      </c>
      <c r="K239" s="160">
        <v>0</v>
      </c>
      <c r="L239" s="727">
        <v>0</v>
      </c>
      <c r="M239" s="727" t="s">
        <v>4995</v>
      </c>
      <c r="N239" s="727"/>
      <c r="P239" s="707"/>
      <c r="Q239" s="728"/>
      <c r="R239" s="727"/>
      <c r="S239" s="727"/>
      <c r="T239" s="707"/>
      <c r="U239" s="707"/>
      <c r="V239" s="707"/>
      <c r="W239" s="707"/>
      <c r="X239" s="707"/>
      <c r="Y239" s="707"/>
      <c r="Z239" s="707"/>
      <c r="AA239" s="707"/>
      <c r="AB239" s="707"/>
      <c r="AC239" s="707"/>
      <c r="AD239" s="707"/>
    </row>
    <row r="240" spans="4:36">
      <c r="D240" s="160" t="s">
        <v>8523</v>
      </c>
      <c r="E240" s="160"/>
      <c r="F240" s="160">
        <v>45511</v>
      </c>
      <c r="G240" s="160">
        <v>45545</v>
      </c>
      <c r="H240" s="160" t="s">
        <v>6804</v>
      </c>
      <c r="I240" s="160" t="s">
        <v>6675</v>
      </c>
      <c r="J240" s="160">
        <v>0</v>
      </c>
      <c r="K240" s="160">
        <v>0</v>
      </c>
      <c r="L240" s="727">
        <v>0</v>
      </c>
      <c r="M240" s="727" t="s">
        <v>4996</v>
      </c>
      <c r="N240" s="727"/>
      <c r="O240" s="707"/>
      <c r="P240" s="707"/>
      <c r="Q240" s="728"/>
      <c r="R240" s="727"/>
      <c r="S240" s="727"/>
      <c r="T240" s="707"/>
      <c r="U240" s="707"/>
      <c r="V240" s="707"/>
      <c r="W240" s="707"/>
      <c r="X240" s="707"/>
      <c r="Y240" s="707"/>
      <c r="Z240" s="707"/>
      <c r="AB240" s="707"/>
      <c r="AC240" s="707"/>
      <c r="AD240" s="707"/>
    </row>
    <row r="241" spans="4:36">
      <c r="D241" s="160" t="s">
        <v>8524</v>
      </c>
      <c r="E241" s="160"/>
      <c r="F241" s="160">
        <v>45511</v>
      </c>
      <c r="G241" s="160">
        <v>45519</v>
      </c>
      <c r="H241" s="160" t="s">
        <v>6572</v>
      </c>
      <c r="I241" s="160" t="s">
        <v>6675</v>
      </c>
      <c r="J241" s="160">
        <v>0</v>
      </c>
      <c r="K241" s="160">
        <v>0</v>
      </c>
      <c r="L241" s="727">
        <v>0</v>
      </c>
      <c r="M241" s="727" t="s">
        <v>4994</v>
      </c>
      <c r="N241" s="727"/>
      <c r="P241" s="707"/>
      <c r="Q241" s="728"/>
      <c r="R241" s="727"/>
      <c r="S241" s="727"/>
      <c r="T241" s="707"/>
      <c r="U241" s="707"/>
      <c r="V241" s="707"/>
      <c r="W241" s="707"/>
      <c r="X241" s="707"/>
      <c r="Y241" s="707"/>
      <c r="Z241" s="707"/>
      <c r="AA241" s="707"/>
    </row>
    <row r="242" spans="4:36">
      <c r="D242" s="160" t="s">
        <v>8524</v>
      </c>
      <c r="E242" s="160"/>
      <c r="F242" s="160">
        <v>45511</v>
      </c>
      <c r="G242" s="160">
        <v>45519</v>
      </c>
      <c r="H242" s="160" t="s">
        <v>6572</v>
      </c>
      <c r="I242" s="160" t="s">
        <v>6675</v>
      </c>
      <c r="J242" s="160">
        <v>0</v>
      </c>
      <c r="K242" s="160">
        <v>0</v>
      </c>
      <c r="L242" s="727">
        <v>0</v>
      </c>
      <c r="M242" s="727" t="s">
        <v>4995</v>
      </c>
      <c r="N242" s="727"/>
      <c r="Q242" s="728"/>
      <c r="R242" s="727"/>
      <c r="S242" s="727"/>
      <c r="T242" s="707"/>
      <c r="U242" s="707"/>
      <c r="V242" s="707"/>
      <c r="W242" s="707"/>
      <c r="X242" s="707"/>
      <c r="Y242" s="707"/>
      <c r="Z242" s="707"/>
      <c r="AA242" s="707"/>
      <c r="AB242" s="707"/>
      <c r="AC242" s="707"/>
      <c r="AD242" s="707"/>
    </row>
    <row r="243" spans="4:36">
      <c r="D243" s="160" t="s">
        <v>8524</v>
      </c>
      <c r="E243" s="160"/>
      <c r="F243" s="160">
        <v>45511</v>
      </c>
      <c r="G243" s="160">
        <v>45519</v>
      </c>
      <c r="H243" s="160" t="s">
        <v>6572</v>
      </c>
      <c r="I243" s="160" t="s">
        <v>6675</v>
      </c>
      <c r="J243" s="160">
        <v>0</v>
      </c>
      <c r="K243" s="160">
        <v>0</v>
      </c>
      <c r="L243" s="727">
        <v>0</v>
      </c>
      <c r="M243" s="727" t="s">
        <v>4996</v>
      </c>
      <c r="N243" s="727"/>
      <c r="Q243" s="728"/>
      <c r="R243" s="727"/>
      <c r="S243" s="727"/>
      <c r="T243" s="707"/>
      <c r="X243" s="707"/>
      <c r="Y243" s="707"/>
      <c r="AB243" s="707"/>
      <c r="AC243" s="707"/>
      <c r="AD243" s="707"/>
    </row>
    <row r="244" spans="4:36">
      <c r="D244" s="160" t="s">
        <v>8525</v>
      </c>
      <c r="E244" s="160"/>
      <c r="F244" s="160">
        <v>45509</v>
      </c>
      <c r="G244" s="160">
        <v>45511</v>
      </c>
      <c r="H244" s="160" t="s">
        <v>6655</v>
      </c>
      <c r="I244" s="160" t="s">
        <v>6604</v>
      </c>
      <c r="J244" s="160">
        <v>0</v>
      </c>
      <c r="K244" s="160">
        <v>0</v>
      </c>
      <c r="L244" s="727">
        <v>0</v>
      </c>
      <c r="M244" s="728" t="s">
        <v>4994</v>
      </c>
      <c r="N244" s="728"/>
      <c r="Q244" s="728"/>
      <c r="R244" s="728"/>
      <c r="S244" s="728"/>
      <c r="T244" s="707"/>
      <c r="U244" s="707"/>
      <c r="V244" s="707"/>
      <c r="W244" s="707"/>
      <c r="X244" s="707"/>
      <c r="Y244" s="707"/>
      <c r="Z244" s="707"/>
      <c r="AA244" s="707"/>
    </row>
    <row r="245" spans="4:36">
      <c r="D245" s="160" t="s">
        <v>8525</v>
      </c>
      <c r="E245" s="160"/>
      <c r="F245" s="160">
        <v>45509</v>
      </c>
      <c r="G245" s="160">
        <v>45511</v>
      </c>
      <c r="H245" s="160" t="s">
        <v>6655</v>
      </c>
      <c r="I245" s="160" t="s">
        <v>6604</v>
      </c>
      <c r="J245" s="160">
        <v>0</v>
      </c>
      <c r="K245" s="160">
        <v>0</v>
      </c>
      <c r="L245" s="727">
        <v>0</v>
      </c>
      <c r="M245" s="727" t="s">
        <v>4995</v>
      </c>
      <c r="N245" s="728"/>
      <c r="Q245" s="727"/>
      <c r="R245" s="728"/>
      <c r="S245" s="728"/>
      <c r="T245" s="707"/>
      <c r="U245" s="707"/>
      <c r="V245" s="707"/>
      <c r="W245" s="707"/>
      <c r="X245" s="707"/>
      <c r="Y245" s="707"/>
      <c r="Z245" s="707"/>
      <c r="AA245" s="707"/>
      <c r="AC245" s="707"/>
    </row>
    <row r="246" spans="4:36">
      <c r="D246" s="160" t="s">
        <v>8525</v>
      </c>
      <c r="E246" s="160"/>
      <c r="F246" s="160">
        <v>45509</v>
      </c>
      <c r="G246" s="160">
        <v>45511</v>
      </c>
      <c r="H246" s="160" t="s">
        <v>6655</v>
      </c>
      <c r="I246" s="160" t="s">
        <v>6604</v>
      </c>
      <c r="J246" s="160">
        <v>0</v>
      </c>
      <c r="K246" s="160">
        <v>0</v>
      </c>
      <c r="L246" s="727">
        <v>0</v>
      </c>
      <c r="M246" s="727" t="s">
        <v>4996</v>
      </c>
      <c r="N246" s="728"/>
      <c r="Q246" s="727"/>
      <c r="R246" s="728"/>
      <c r="S246" s="728"/>
      <c r="T246" s="707"/>
      <c r="V246" s="707"/>
      <c r="W246" s="707"/>
      <c r="X246" s="707"/>
      <c r="Y246" s="707"/>
      <c r="AC246" s="707"/>
    </row>
    <row r="247" spans="4:36">
      <c r="D247" s="160" t="s">
        <v>8526</v>
      </c>
      <c r="E247" s="160"/>
      <c r="F247" s="160">
        <v>45515</v>
      </c>
      <c r="G247" s="160">
        <v>45529</v>
      </c>
      <c r="H247" s="160" t="s">
        <v>6706</v>
      </c>
      <c r="I247" s="160" t="s">
        <v>6723</v>
      </c>
      <c r="J247" s="160">
        <v>0</v>
      </c>
      <c r="K247" s="160">
        <v>0</v>
      </c>
      <c r="L247" s="727">
        <v>0</v>
      </c>
      <c r="M247" s="727" t="s">
        <v>4994</v>
      </c>
      <c r="N247" s="728"/>
      <c r="Q247" s="727"/>
      <c r="R247" s="728"/>
      <c r="S247" s="728"/>
      <c r="U247" s="707"/>
      <c r="V247" s="707"/>
      <c r="W247" s="707"/>
      <c r="X247" s="707"/>
      <c r="Y247" s="707"/>
      <c r="Z247" s="707"/>
      <c r="AA247" s="707"/>
    </row>
    <row r="248" spans="4:36">
      <c r="D248" s="160" t="s">
        <v>8526</v>
      </c>
      <c r="E248" s="160"/>
      <c r="F248" s="160">
        <v>45515</v>
      </c>
      <c r="G248" s="160">
        <v>45529</v>
      </c>
      <c r="H248" s="160" t="s">
        <v>6706</v>
      </c>
      <c r="I248" s="160" t="s">
        <v>6723</v>
      </c>
      <c r="J248" s="160">
        <v>0</v>
      </c>
      <c r="K248" s="160">
        <v>0</v>
      </c>
      <c r="L248" s="727">
        <v>0</v>
      </c>
      <c r="M248" s="727" t="s">
        <v>4995</v>
      </c>
      <c r="N248" s="727"/>
      <c r="Q248" s="727"/>
      <c r="R248" s="727"/>
      <c r="S248" s="727"/>
      <c r="T248" s="707"/>
      <c r="U248" s="707"/>
      <c r="V248" s="707"/>
      <c r="W248" s="707"/>
      <c r="X248" s="707"/>
      <c r="Y248" s="707"/>
      <c r="Z248" s="707"/>
      <c r="AA248" s="707"/>
      <c r="AC248" s="707"/>
      <c r="AD248" s="707"/>
    </row>
    <row r="249" spans="4:36">
      <c r="D249" s="160" t="s">
        <v>8526</v>
      </c>
      <c r="E249" s="160"/>
      <c r="F249" s="160">
        <v>45515</v>
      </c>
      <c r="G249" s="160">
        <v>45529</v>
      </c>
      <c r="H249" s="160" t="s">
        <v>6706</v>
      </c>
      <c r="I249" s="160" t="s">
        <v>6723</v>
      </c>
      <c r="J249" s="160">
        <v>0</v>
      </c>
      <c r="K249" s="160">
        <v>0</v>
      </c>
      <c r="L249" s="727">
        <v>0</v>
      </c>
      <c r="M249" s="727" t="s">
        <v>4996</v>
      </c>
      <c r="N249" s="727"/>
      <c r="Q249" s="728"/>
      <c r="R249" s="727"/>
      <c r="S249" s="727"/>
      <c r="T249" s="707"/>
      <c r="W249" s="707"/>
      <c r="X249" s="707"/>
      <c r="Y249" s="707"/>
      <c r="AA249" s="707"/>
      <c r="AC249" s="707"/>
      <c r="AD249" s="707"/>
    </row>
    <row r="250" spans="4:36">
      <c r="D250" s="160" t="s">
        <v>8527</v>
      </c>
      <c r="E250" s="160"/>
      <c r="F250" s="160">
        <v>45517</v>
      </c>
      <c r="G250" s="160">
        <v>45526</v>
      </c>
      <c r="H250" s="160" t="s">
        <v>6644</v>
      </c>
      <c r="I250" s="160" t="s">
        <v>6604</v>
      </c>
      <c r="J250" s="160">
        <v>0</v>
      </c>
      <c r="K250" s="160">
        <v>0</v>
      </c>
      <c r="L250" s="727">
        <v>0</v>
      </c>
      <c r="M250" s="727" t="s">
        <v>4994</v>
      </c>
      <c r="N250" s="728"/>
      <c r="Q250" s="728"/>
      <c r="R250" s="728"/>
      <c r="S250" s="728"/>
      <c r="AA250" s="707"/>
      <c r="AD250" s="707"/>
      <c r="AE250" s="707"/>
      <c r="AF250" s="707"/>
      <c r="AG250" s="707"/>
      <c r="AH250" s="707"/>
      <c r="AI250" s="707"/>
      <c r="AJ250" s="707"/>
    </row>
    <row r="251" spans="4:36">
      <c r="D251" s="160" t="s">
        <v>8527</v>
      </c>
      <c r="E251" s="160"/>
      <c r="F251" s="160">
        <v>45517</v>
      </c>
      <c r="G251" s="160">
        <v>45526</v>
      </c>
      <c r="H251" s="160" t="s">
        <v>6644</v>
      </c>
      <c r="I251" s="160" t="s">
        <v>6604</v>
      </c>
      <c r="J251" s="160">
        <v>0</v>
      </c>
      <c r="K251" s="160">
        <v>0</v>
      </c>
      <c r="L251" s="727">
        <v>0</v>
      </c>
      <c r="M251" s="727" t="s">
        <v>4995</v>
      </c>
      <c r="N251" s="728"/>
      <c r="Q251" s="728"/>
      <c r="R251" s="728"/>
      <c r="S251" s="728"/>
      <c r="AA251" s="707"/>
      <c r="AB251" s="707"/>
      <c r="AC251" s="707"/>
      <c r="AD251" s="707"/>
      <c r="AE251" s="707"/>
      <c r="AF251" s="707"/>
      <c r="AG251" s="707"/>
      <c r="AH251" s="707"/>
      <c r="AI251" s="707"/>
      <c r="AJ251" s="707"/>
    </row>
    <row r="252" spans="4:36">
      <c r="D252" s="160" t="s">
        <v>8527</v>
      </c>
      <c r="E252" s="160"/>
      <c r="F252" s="160">
        <v>45517</v>
      </c>
      <c r="G252" s="160">
        <v>45526</v>
      </c>
      <c r="H252" s="160" t="s">
        <v>6644</v>
      </c>
      <c r="I252" s="160" t="s">
        <v>6604</v>
      </c>
      <c r="J252" s="160">
        <v>0</v>
      </c>
      <c r="K252" s="160">
        <v>0</v>
      </c>
      <c r="L252" s="727">
        <v>0</v>
      </c>
      <c r="M252" s="727" t="s">
        <v>4996</v>
      </c>
      <c r="N252" s="728"/>
      <c r="Q252" s="727"/>
      <c r="R252" s="728"/>
      <c r="S252" s="728"/>
      <c r="T252" s="707"/>
      <c r="U252" s="707"/>
      <c r="V252" s="707"/>
      <c r="AA252" s="707"/>
      <c r="AB252" s="707"/>
      <c r="AC252" s="707"/>
      <c r="AG252" s="707"/>
      <c r="AH252" s="707"/>
    </row>
    <row r="253" spans="4:36">
      <c r="D253" s="160" t="s">
        <v>8528</v>
      </c>
      <c r="E253" s="160"/>
      <c r="F253" s="160">
        <v>45523</v>
      </c>
      <c r="G253" s="160">
        <v>45529</v>
      </c>
      <c r="H253" s="160" t="s">
        <v>6619</v>
      </c>
      <c r="I253" s="160" t="s">
        <v>6723</v>
      </c>
      <c r="J253" s="160">
        <v>0</v>
      </c>
      <c r="K253" s="160">
        <v>0</v>
      </c>
      <c r="L253" s="727">
        <v>0</v>
      </c>
      <c r="M253" s="727" t="s">
        <v>4994</v>
      </c>
      <c r="N253" s="727"/>
      <c r="Q253" s="727"/>
      <c r="R253" s="727"/>
      <c r="S253" s="727"/>
      <c r="T253" s="707"/>
      <c r="U253" s="707"/>
      <c r="V253" s="707"/>
      <c r="W253" s="707"/>
      <c r="X253" s="707"/>
      <c r="Y253" s="707"/>
      <c r="Z253" s="707"/>
      <c r="AA253" s="707"/>
      <c r="AB253" s="707"/>
      <c r="AC253" s="707"/>
      <c r="AD253" s="707"/>
      <c r="AE253" s="707"/>
      <c r="AF253" s="707"/>
      <c r="AG253" s="707"/>
      <c r="AH253" s="707"/>
      <c r="AI253" s="707"/>
      <c r="AJ253" s="707"/>
    </row>
    <row r="254" spans="4:36">
      <c r="D254" s="160" t="s">
        <v>8528</v>
      </c>
      <c r="E254" s="160"/>
      <c r="F254" s="160">
        <v>45523</v>
      </c>
      <c r="G254" s="160">
        <v>45529</v>
      </c>
      <c r="H254" s="160" t="s">
        <v>6619</v>
      </c>
      <c r="I254" s="160" t="s">
        <v>6723</v>
      </c>
      <c r="J254" s="160">
        <v>0</v>
      </c>
      <c r="K254" s="160">
        <v>0</v>
      </c>
      <c r="L254" s="727">
        <v>0</v>
      </c>
      <c r="M254" s="727" t="s">
        <v>4995</v>
      </c>
      <c r="N254" s="727"/>
      <c r="Q254" s="727"/>
      <c r="R254" s="727"/>
      <c r="S254" s="727"/>
      <c r="T254" s="707"/>
      <c r="U254" s="707"/>
      <c r="V254" s="707"/>
      <c r="W254" s="707"/>
      <c r="X254" s="707"/>
      <c r="Y254" s="707"/>
      <c r="Z254" s="707"/>
      <c r="AA254" s="707"/>
      <c r="AB254" s="707"/>
      <c r="AC254" s="707"/>
      <c r="AD254" s="707"/>
      <c r="AE254" s="707"/>
      <c r="AF254" s="707"/>
      <c r="AG254" s="707"/>
      <c r="AH254" s="707"/>
      <c r="AI254" s="707"/>
      <c r="AJ254" s="707"/>
    </row>
    <row r="255" spans="4:36">
      <c r="D255" s="160" t="s">
        <v>8528</v>
      </c>
      <c r="E255" s="160"/>
      <c r="F255" s="160">
        <v>45523</v>
      </c>
      <c r="G255" s="160">
        <v>45529</v>
      </c>
      <c r="H255" s="160" t="s">
        <v>6619</v>
      </c>
      <c r="I255" s="160" t="s">
        <v>6723</v>
      </c>
      <c r="J255" s="160">
        <v>0</v>
      </c>
      <c r="K255" s="160">
        <v>0</v>
      </c>
      <c r="L255" s="727">
        <v>0</v>
      </c>
      <c r="M255" s="727" t="s">
        <v>4996</v>
      </c>
      <c r="N255" s="727"/>
      <c r="Q255" s="727"/>
      <c r="R255" s="727"/>
      <c r="S255" s="727"/>
      <c r="T255" s="707"/>
      <c r="U255" s="707"/>
      <c r="V255" s="707"/>
      <c r="W255" s="707"/>
      <c r="X255" s="707"/>
      <c r="Y255" s="707"/>
      <c r="Z255" s="707"/>
      <c r="AA255" s="707"/>
      <c r="AB255" s="707"/>
      <c r="AC255" s="707"/>
      <c r="AD255" s="707"/>
      <c r="AH255" s="707"/>
      <c r="AI255" s="707"/>
    </row>
    <row r="256" spans="4:36">
      <c r="D256" s="160" t="s">
        <v>8529</v>
      </c>
      <c r="E256" s="160"/>
      <c r="F256" s="160">
        <v>45516</v>
      </c>
      <c r="G256" s="160">
        <v>45524</v>
      </c>
      <c r="H256" s="160" t="s">
        <v>6744</v>
      </c>
      <c r="I256" s="160" t="s">
        <v>6675</v>
      </c>
      <c r="J256" s="160">
        <v>0</v>
      </c>
      <c r="K256" s="160">
        <v>0</v>
      </c>
      <c r="L256" s="727">
        <v>0</v>
      </c>
      <c r="M256" s="727" t="s">
        <v>4994</v>
      </c>
      <c r="N256" s="728"/>
      <c r="P256" s="707"/>
      <c r="Q256" s="727"/>
      <c r="R256" s="728"/>
      <c r="S256" s="728"/>
      <c r="T256" s="707"/>
      <c r="U256" s="707"/>
      <c r="V256" s="707"/>
      <c r="W256" s="707"/>
      <c r="X256" s="707"/>
      <c r="Y256" s="707"/>
      <c r="Z256" s="707"/>
      <c r="AA256" s="707"/>
      <c r="AB256" s="707"/>
      <c r="AC256" s="707"/>
      <c r="AD256" s="707"/>
    </row>
    <row r="257" spans="4:36">
      <c r="D257" s="160" t="s">
        <v>8529</v>
      </c>
      <c r="E257" s="160"/>
      <c r="F257" s="160">
        <v>45516</v>
      </c>
      <c r="G257" s="160">
        <v>45524</v>
      </c>
      <c r="H257" s="160" t="s">
        <v>6744</v>
      </c>
      <c r="I257" s="160" t="s">
        <v>6675</v>
      </c>
      <c r="J257" s="160">
        <v>0</v>
      </c>
      <c r="K257" s="160">
        <v>0</v>
      </c>
      <c r="L257" s="727">
        <v>0</v>
      </c>
      <c r="M257" s="727" t="s">
        <v>4995</v>
      </c>
      <c r="N257" s="728"/>
      <c r="Q257" s="727"/>
      <c r="R257" s="728"/>
      <c r="S257" s="728"/>
      <c r="T257" s="707"/>
      <c r="U257" s="707"/>
      <c r="V257" s="707"/>
      <c r="W257" s="707"/>
      <c r="X257" s="707"/>
      <c r="Y257" s="707"/>
      <c r="Z257" s="707"/>
      <c r="AA257" s="707"/>
      <c r="AB257" s="707"/>
      <c r="AC257" s="707"/>
      <c r="AD257" s="707"/>
    </row>
    <row r="258" spans="4:36">
      <c r="D258" s="160" t="s">
        <v>8529</v>
      </c>
      <c r="E258" s="160"/>
      <c r="F258" s="160">
        <v>45516</v>
      </c>
      <c r="G258" s="160">
        <v>45524</v>
      </c>
      <c r="H258" s="160" t="s">
        <v>6744</v>
      </c>
      <c r="I258" s="160" t="s">
        <v>6675</v>
      </c>
      <c r="J258" s="160">
        <v>0</v>
      </c>
      <c r="K258" s="160">
        <v>0</v>
      </c>
      <c r="L258" s="727">
        <v>0</v>
      </c>
      <c r="M258" s="727" t="s">
        <v>4996</v>
      </c>
      <c r="N258" s="728"/>
      <c r="Q258" s="727"/>
      <c r="R258" s="728"/>
      <c r="S258" s="728"/>
      <c r="T258" s="707"/>
      <c r="U258" s="707"/>
      <c r="V258" s="707"/>
      <c r="W258" s="707"/>
      <c r="X258" s="707"/>
      <c r="AA258" s="707"/>
      <c r="AB258" s="707"/>
      <c r="AC258" s="707"/>
    </row>
    <row r="259" spans="4:36">
      <c r="D259" s="160" t="s">
        <v>8530</v>
      </c>
      <c r="E259" s="160"/>
      <c r="F259" s="160">
        <v>45510</v>
      </c>
      <c r="G259" s="160">
        <v>45523</v>
      </c>
      <c r="H259" s="160" t="s">
        <v>6629</v>
      </c>
      <c r="I259" s="727" t="s">
        <v>6675</v>
      </c>
      <c r="J259" s="160">
        <v>0</v>
      </c>
      <c r="K259" s="160">
        <v>0</v>
      </c>
      <c r="L259" s="727">
        <v>0</v>
      </c>
      <c r="M259" s="727" t="s">
        <v>4994</v>
      </c>
      <c r="N259" s="727"/>
      <c r="Q259" s="727"/>
      <c r="R259" s="727"/>
      <c r="S259" s="727"/>
      <c r="T259" s="707"/>
      <c r="U259" s="707"/>
      <c r="V259" s="707"/>
      <c r="W259" s="707"/>
      <c r="X259" s="707"/>
      <c r="Y259" s="707"/>
      <c r="Z259" s="707"/>
      <c r="AA259" s="707"/>
      <c r="AB259" s="707"/>
      <c r="AC259" s="707"/>
      <c r="AD259" s="707"/>
    </row>
    <row r="260" spans="4:36">
      <c r="D260" s="160" t="s">
        <v>8530</v>
      </c>
      <c r="E260" s="160"/>
      <c r="F260" s="160">
        <v>45510</v>
      </c>
      <c r="G260" s="160">
        <v>45523</v>
      </c>
      <c r="H260" s="160" t="s">
        <v>6629</v>
      </c>
      <c r="I260" s="727" t="s">
        <v>6675</v>
      </c>
      <c r="J260" s="160">
        <v>0</v>
      </c>
      <c r="K260" s="160">
        <v>0</v>
      </c>
      <c r="L260" s="727">
        <v>0</v>
      </c>
      <c r="M260" s="727" t="s">
        <v>4995</v>
      </c>
      <c r="N260" s="727"/>
      <c r="Q260" s="727"/>
      <c r="R260" s="727"/>
      <c r="S260" s="727"/>
      <c r="T260" s="707"/>
      <c r="U260" s="707"/>
      <c r="V260" s="707"/>
      <c r="W260" s="707"/>
      <c r="X260" s="707"/>
      <c r="Y260" s="707"/>
      <c r="Z260" s="707"/>
      <c r="AA260" s="707"/>
      <c r="AB260" s="707"/>
      <c r="AC260" s="707"/>
      <c r="AD260" s="707"/>
      <c r="AI260" s="707"/>
      <c r="AJ260" s="707"/>
    </row>
    <row r="261" spans="4:36">
      <c r="D261" s="160" t="s">
        <v>8530</v>
      </c>
      <c r="E261" s="160"/>
      <c r="F261" s="160">
        <v>45510</v>
      </c>
      <c r="G261" s="160">
        <v>45523</v>
      </c>
      <c r="H261" s="160" t="s">
        <v>6629</v>
      </c>
      <c r="I261" s="727" t="s">
        <v>6675</v>
      </c>
      <c r="J261" s="160">
        <v>0</v>
      </c>
      <c r="K261" s="160">
        <v>0</v>
      </c>
      <c r="L261" s="727">
        <v>0</v>
      </c>
      <c r="M261" s="727" t="s">
        <v>4996</v>
      </c>
      <c r="N261" s="727"/>
      <c r="Q261" s="727"/>
      <c r="R261" s="727"/>
      <c r="S261" s="727"/>
      <c r="T261" s="707"/>
      <c r="U261" s="707"/>
      <c r="V261" s="707"/>
      <c r="W261" s="707"/>
      <c r="X261" s="707"/>
      <c r="AA261" s="707"/>
      <c r="AB261" s="707"/>
      <c r="AC261" s="707"/>
      <c r="AI261" s="707"/>
      <c r="AJ261" s="707"/>
    </row>
    <row r="262" spans="4:36">
      <c r="D262" s="160" t="s">
        <v>8533</v>
      </c>
      <c r="E262" s="160"/>
      <c r="F262" s="160">
        <v>45503</v>
      </c>
      <c r="G262" s="160">
        <v>45557</v>
      </c>
      <c r="H262" s="160" t="s">
        <v>6532</v>
      </c>
      <c r="I262" s="727" t="s">
        <v>6675</v>
      </c>
      <c r="J262" s="160">
        <v>9592346.2699999996</v>
      </c>
      <c r="K262" s="160">
        <v>9592346.2699999996</v>
      </c>
      <c r="L262" s="727">
        <v>9592346.2699999996</v>
      </c>
      <c r="M262" s="727" t="s">
        <v>4994</v>
      </c>
      <c r="N262" s="727">
        <v>17143.23</v>
      </c>
      <c r="O262" s="707">
        <v>9366048.2899999991</v>
      </c>
      <c r="P262" s="707">
        <v>209154.76</v>
      </c>
      <c r="Q262" s="727"/>
      <c r="R262" s="727"/>
      <c r="S262" s="727"/>
      <c r="T262" s="707"/>
      <c r="U262" s="707"/>
      <c r="V262" s="707"/>
      <c r="W262" s="707"/>
      <c r="X262" s="707"/>
      <c r="Y262" s="707"/>
      <c r="Z262" s="707"/>
      <c r="AA262" s="707"/>
      <c r="AB262" s="707"/>
      <c r="AC262" s="707"/>
    </row>
    <row r="263" spans="4:36">
      <c r="D263" s="160" t="s">
        <v>8533</v>
      </c>
      <c r="E263" s="160"/>
      <c r="F263" s="160">
        <v>45503</v>
      </c>
      <c r="G263" s="160">
        <v>45557</v>
      </c>
      <c r="H263" s="160" t="s">
        <v>6532</v>
      </c>
      <c r="I263" s="727" t="s">
        <v>6675</v>
      </c>
      <c r="J263" s="160">
        <v>9592346.2699999996</v>
      </c>
      <c r="K263" s="160">
        <v>9592346.2699999996</v>
      </c>
      <c r="L263" s="727">
        <v>9592346.2699999996</v>
      </c>
      <c r="M263" s="727" t="s">
        <v>4995</v>
      </c>
      <c r="N263" s="727"/>
      <c r="Q263" s="727"/>
      <c r="R263" s="727"/>
      <c r="S263" s="727"/>
      <c r="U263" s="707"/>
      <c r="V263" s="707"/>
      <c r="W263" s="707"/>
      <c r="Y263" s="707"/>
      <c r="Z263" s="707"/>
      <c r="AA263" s="707"/>
      <c r="AB263" s="707"/>
      <c r="AC263" s="707"/>
      <c r="AD263" s="707"/>
      <c r="AH263" s="707"/>
    </row>
    <row r="264" spans="4:36">
      <c r="D264" s="160" t="s">
        <v>8533</v>
      </c>
      <c r="E264" s="160"/>
      <c r="F264" s="160">
        <v>45503</v>
      </c>
      <c r="G264" s="160">
        <v>45557</v>
      </c>
      <c r="H264" s="160" t="s">
        <v>6532</v>
      </c>
      <c r="I264" s="727" t="s">
        <v>6675</v>
      </c>
      <c r="J264" s="160">
        <v>9592346.2699999996</v>
      </c>
      <c r="K264" s="160">
        <v>9592346.2699999996</v>
      </c>
      <c r="L264" s="727">
        <v>9592346.2699999996</v>
      </c>
      <c r="M264" s="727" t="s">
        <v>4996</v>
      </c>
      <c r="N264" s="727"/>
      <c r="P264" s="707">
        <v>157563.09</v>
      </c>
      <c r="Q264" s="727">
        <v>1105219.05</v>
      </c>
      <c r="R264" s="727">
        <v>1659019.81</v>
      </c>
      <c r="S264" s="727">
        <v>2872768.17</v>
      </c>
      <c r="T264" s="707">
        <v>2055965.35</v>
      </c>
      <c r="U264" s="707">
        <v>1143616.22</v>
      </c>
      <c r="V264" s="707">
        <v>257613.93</v>
      </c>
      <c r="W264" s="707">
        <v>90911.25</v>
      </c>
      <c r="X264" s="707">
        <v>85453.63</v>
      </c>
      <c r="Y264" s="707">
        <v>58513.39</v>
      </c>
      <c r="Z264" s="707">
        <v>105702.38</v>
      </c>
      <c r="AB264" s="707"/>
      <c r="AC264" s="707"/>
      <c r="AD264" s="707"/>
      <c r="AH264" s="707"/>
    </row>
    <row r="265" spans="4:36">
      <c r="D265" s="160" t="s">
        <v>5002</v>
      </c>
      <c r="E265" s="160"/>
      <c r="F265" s="160">
        <v>45503</v>
      </c>
      <c r="G265" s="160">
        <v>45547</v>
      </c>
      <c r="H265" s="160" t="s">
        <v>6532</v>
      </c>
      <c r="I265" s="160" t="s">
        <v>6675</v>
      </c>
      <c r="J265" s="160">
        <v>0</v>
      </c>
      <c r="K265" s="160">
        <v>0</v>
      </c>
      <c r="L265" s="727">
        <v>0</v>
      </c>
      <c r="M265" s="727" t="s">
        <v>4994</v>
      </c>
      <c r="N265" s="727"/>
      <c r="Q265" s="727"/>
      <c r="R265" s="727"/>
      <c r="S265" s="727"/>
      <c r="T265" s="707"/>
      <c r="U265" s="707"/>
      <c r="V265" s="707"/>
      <c r="W265" s="707"/>
      <c r="X265" s="707"/>
      <c r="Y265" s="707"/>
      <c r="Z265" s="707"/>
      <c r="AA265" s="707"/>
      <c r="AB265" s="707"/>
      <c r="AC265" s="707"/>
      <c r="AD265" s="707"/>
      <c r="AE265" s="707"/>
    </row>
    <row r="266" spans="4:36">
      <c r="D266" s="160" t="s">
        <v>5002</v>
      </c>
      <c r="E266" s="160"/>
      <c r="F266" s="160">
        <v>45503</v>
      </c>
      <c r="G266" s="160">
        <v>45547</v>
      </c>
      <c r="H266" s="160" t="s">
        <v>6532</v>
      </c>
      <c r="I266" s="160" t="s">
        <v>6675</v>
      </c>
      <c r="J266" s="160">
        <v>0</v>
      </c>
      <c r="K266" s="160">
        <v>0</v>
      </c>
      <c r="L266" s="727">
        <v>0</v>
      </c>
      <c r="M266" s="727" t="s">
        <v>4995</v>
      </c>
      <c r="N266" s="727"/>
      <c r="Q266" s="727"/>
      <c r="R266" s="727"/>
      <c r="S266" s="727"/>
      <c r="U266" s="707"/>
      <c r="V266" s="707"/>
      <c r="W266" s="707"/>
      <c r="X266" s="707"/>
      <c r="Y266" s="707"/>
      <c r="Z266" s="707"/>
      <c r="AA266" s="707"/>
      <c r="AB266" s="707"/>
      <c r="AC266" s="707"/>
      <c r="AD266" s="707"/>
      <c r="AE266" s="707"/>
    </row>
    <row r="267" spans="4:36">
      <c r="D267" s="160" t="s">
        <v>5002</v>
      </c>
      <c r="E267" s="160"/>
      <c r="F267" s="160">
        <v>45503</v>
      </c>
      <c r="G267" s="160">
        <v>45547</v>
      </c>
      <c r="H267" s="160" t="s">
        <v>6532</v>
      </c>
      <c r="I267" s="160" t="s">
        <v>6675</v>
      </c>
      <c r="J267" s="160">
        <v>0</v>
      </c>
      <c r="K267" s="160">
        <v>0</v>
      </c>
      <c r="L267" s="727">
        <v>0</v>
      </c>
      <c r="M267" s="727" t="s">
        <v>4996</v>
      </c>
      <c r="N267" s="727"/>
      <c r="Q267" s="727"/>
      <c r="R267" s="727"/>
      <c r="S267" s="727"/>
      <c r="T267" s="707"/>
      <c r="U267" s="707"/>
      <c r="V267" s="707"/>
      <c r="W267" s="707"/>
      <c r="X267" s="707"/>
      <c r="AB267" s="707"/>
      <c r="AC267" s="707"/>
      <c r="AD267" s="707"/>
    </row>
    <row r="268" spans="4:36">
      <c r="D268" s="160" t="s">
        <v>5003</v>
      </c>
      <c r="E268" s="160"/>
      <c r="F268" s="160">
        <v>45503</v>
      </c>
      <c r="G268" s="160">
        <v>45547</v>
      </c>
      <c r="H268" s="160" t="s">
        <v>6527</v>
      </c>
      <c r="I268" s="160" t="s">
        <v>6608</v>
      </c>
      <c r="J268" s="160">
        <v>0</v>
      </c>
      <c r="K268" s="160">
        <v>0</v>
      </c>
      <c r="L268" s="727">
        <v>0</v>
      </c>
      <c r="M268" s="727" t="s">
        <v>4994</v>
      </c>
      <c r="N268" s="727"/>
      <c r="Q268" s="727"/>
      <c r="R268" s="727"/>
      <c r="S268" s="727"/>
      <c r="T268" s="707"/>
      <c r="U268" s="707"/>
      <c r="V268" s="707"/>
      <c r="W268" s="707"/>
      <c r="X268" s="707"/>
      <c r="Y268" s="707"/>
      <c r="Z268" s="707"/>
      <c r="AA268" s="707"/>
      <c r="AB268" s="707"/>
    </row>
    <row r="269" spans="4:36">
      <c r="D269" s="160" t="s">
        <v>5003</v>
      </c>
      <c r="E269" s="160"/>
      <c r="F269" s="160">
        <v>45503</v>
      </c>
      <c r="G269" s="160">
        <v>45547</v>
      </c>
      <c r="H269" s="160" t="s">
        <v>6527</v>
      </c>
      <c r="I269" s="160" t="s">
        <v>6608</v>
      </c>
      <c r="J269" s="160">
        <v>0</v>
      </c>
      <c r="K269" s="160">
        <v>0</v>
      </c>
      <c r="L269" s="727">
        <v>0</v>
      </c>
      <c r="M269" s="727" t="s">
        <v>4995</v>
      </c>
      <c r="N269" s="727"/>
      <c r="Q269" s="727"/>
      <c r="R269" s="727"/>
      <c r="S269" s="727"/>
      <c r="T269" s="707"/>
      <c r="U269" s="707"/>
      <c r="V269" s="707"/>
      <c r="W269" s="707"/>
      <c r="X269" s="707"/>
      <c r="Y269" s="707"/>
      <c r="Z269" s="707"/>
      <c r="AA269" s="707"/>
      <c r="AB269" s="707"/>
      <c r="AH269" s="707"/>
    </row>
    <row r="270" spans="4:36">
      <c r="D270" s="160" t="s">
        <v>5003</v>
      </c>
      <c r="E270" s="160"/>
      <c r="F270" s="160">
        <v>45503</v>
      </c>
      <c r="G270" s="160">
        <v>45547</v>
      </c>
      <c r="H270" s="160" t="s">
        <v>6527</v>
      </c>
      <c r="I270" s="160" t="s">
        <v>6608</v>
      </c>
      <c r="J270" s="160">
        <v>0</v>
      </c>
      <c r="K270" s="160">
        <v>0</v>
      </c>
      <c r="L270" s="727">
        <v>0</v>
      </c>
      <c r="M270" s="727" t="s">
        <v>4996</v>
      </c>
      <c r="N270" s="727"/>
      <c r="Q270" s="727"/>
      <c r="R270" s="727"/>
      <c r="S270" s="727"/>
      <c r="T270" s="707"/>
      <c r="U270" s="707"/>
      <c r="V270" s="707"/>
      <c r="W270" s="707"/>
      <c r="X270" s="707"/>
      <c r="Y270" s="707"/>
      <c r="Z270" s="707"/>
      <c r="AH270" s="707"/>
    </row>
    <row r="271" spans="4:36">
      <c r="D271" s="160" t="s">
        <v>5004</v>
      </c>
      <c r="E271" s="160"/>
      <c r="F271" s="160">
        <v>45503</v>
      </c>
      <c r="G271" s="160">
        <v>45510</v>
      </c>
      <c r="H271" s="160" t="s">
        <v>6532</v>
      </c>
      <c r="I271" s="160" t="s">
        <v>6632</v>
      </c>
      <c r="J271" s="160">
        <v>0</v>
      </c>
      <c r="K271" s="160">
        <v>0</v>
      </c>
      <c r="L271" s="727">
        <v>0</v>
      </c>
      <c r="M271" s="727" t="s">
        <v>4994</v>
      </c>
      <c r="N271" s="727"/>
      <c r="Q271" s="727"/>
      <c r="R271" s="727"/>
      <c r="S271" s="727"/>
      <c r="T271" s="707"/>
      <c r="W271" s="707"/>
      <c r="X271" s="707"/>
      <c r="Y271" s="707"/>
      <c r="Z271" s="707"/>
      <c r="AA271" s="707"/>
      <c r="AB271" s="707"/>
    </row>
    <row r="272" spans="4:36">
      <c r="D272" s="160" t="s">
        <v>5004</v>
      </c>
      <c r="E272" s="160"/>
      <c r="F272" s="160">
        <v>45503</v>
      </c>
      <c r="G272" s="160">
        <v>45510</v>
      </c>
      <c r="H272" s="160" t="s">
        <v>6532</v>
      </c>
      <c r="I272" s="160" t="s">
        <v>6632</v>
      </c>
      <c r="J272" s="160">
        <v>0</v>
      </c>
      <c r="K272" s="160">
        <v>0</v>
      </c>
      <c r="L272" s="727">
        <v>0</v>
      </c>
      <c r="M272" s="727" t="s">
        <v>4995</v>
      </c>
      <c r="N272" s="727"/>
      <c r="Q272" s="727"/>
      <c r="R272" s="727"/>
      <c r="S272" s="727"/>
      <c r="T272" s="707"/>
      <c r="U272" s="707"/>
      <c r="V272" s="707"/>
      <c r="W272" s="707"/>
      <c r="X272" s="707"/>
      <c r="Y272" s="707"/>
      <c r="Z272" s="707"/>
      <c r="AA272" s="707"/>
      <c r="AB272" s="707"/>
      <c r="AD272" s="707"/>
      <c r="AG272" s="707"/>
    </row>
    <row r="273" spans="4:36">
      <c r="D273" s="160" t="s">
        <v>5004</v>
      </c>
      <c r="E273" s="160"/>
      <c r="F273" s="160">
        <v>45503</v>
      </c>
      <c r="G273" s="160">
        <v>45510</v>
      </c>
      <c r="H273" s="160" t="s">
        <v>6532</v>
      </c>
      <c r="I273" s="160" t="s">
        <v>6632</v>
      </c>
      <c r="J273" s="160">
        <v>0</v>
      </c>
      <c r="K273" s="160">
        <v>0</v>
      </c>
      <c r="L273" s="727">
        <v>0</v>
      </c>
      <c r="M273" s="727" t="s">
        <v>4996</v>
      </c>
      <c r="N273" s="727"/>
      <c r="Q273" s="727"/>
      <c r="R273" s="727"/>
      <c r="S273" s="727"/>
      <c r="T273" s="707"/>
      <c r="U273" s="707"/>
      <c r="V273" s="707"/>
      <c r="W273" s="707"/>
      <c r="X273" s="707"/>
      <c r="Y273" s="707"/>
      <c r="Z273" s="707"/>
      <c r="AD273" s="707"/>
      <c r="AG273" s="707"/>
    </row>
    <row r="274" spans="4:36">
      <c r="D274" s="160" t="s">
        <v>5006</v>
      </c>
      <c r="E274" s="160"/>
      <c r="F274" s="160">
        <v>45503</v>
      </c>
      <c r="G274" s="160">
        <v>45509</v>
      </c>
      <c r="H274" s="160" t="s">
        <v>6527</v>
      </c>
      <c r="I274" s="727" t="s">
        <v>6646</v>
      </c>
      <c r="J274" s="160">
        <v>0</v>
      </c>
      <c r="K274" s="160">
        <v>0</v>
      </c>
      <c r="L274" s="727">
        <v>0</v>
      </c>
      <c r="M274" s="727" t="s">
        <v>4994</v>
      </c>
      <c r="N274" s="727"/>
      <c r="Q274" s="727"/>
      <c r="R274" s="727"/>
      <c r="S274" s="727"/>
      <c r="T274" s="707"/>
      <c r="W274" s="707"/>
      <c r="X274" s="707"/>
      <c r="Y274" s="707"/>
      <c r="Z274" s="707"/>
      <c r="AA274" s="707"/>
      <c r="AB274" s="707"/>
    </row>
    <row r="275" spans="4:36">
      <c r="D275" s="160" t="s">
        <v>5006</v>
      </c>
      <c r="E275" s="160"/>
      <c r="F275" s="160">
        <v>45503</v>
      </c>
      <c r="G275" s="160">
        <v>45509</v>
      </c>
      <c r="H275" s="160" t="s">
        <v>6527</v>
      </c>
      <c r="I275" s="727" t="s">
        <v>6646</v>
      </c>
      <c r="J275" s="160">
        <v>0</v>
      </c>
      <c r="K275" s="160">
        <v>0</v>
      </c>
      <c r="L275" s="727">
        <v>0</v>
      </c>
      <c r="M275" s="727" t="s">
        <v>4995</v>
      </c>
      <c r="N275" s="727"/>
      <c r="Q275" s="727"/>
      <c r="R275" s="727"/>
      <c r="S275" s="727"/>
      <c r="T275" s="707"/>
      <c r="U275" s="707"/>
      <c r="V275" s="707"/>
      <c r="W275" s="707"/>
      <c r="X275" s="707"/>
      <c r="Y275" s="707"/>
      <c r="Z275" s="707"/>
      <c r="AA275" s="707"/>
      <c r="AB275" s="707"/>
      <c r="AG275" s="707"/>
    </row>
    <row r="276" spans="4:36">
      <c r="D276" s="160" t="s">
        <v>5006</v>
      </c>
      <c r="E276" s="160"/>
      <c r="F276" s="160">
        <v>45503</v>
      </c>
      <c r="G276" s="160">
        <v>45509</v>
      </c>
      <c r="H276" s="160" t="s">
        <v>6527</v>
      </c>
      <c r="I276" s="727" t="s">
        <v>6646</v>
      </c>
      <c r="J276" s="160">
        <v>0</v>
      </c>
      <c r="K276" s="160">
        <v>0</v>
      </c>
      <c r="L276" s="727">
        <v>0</v>
      </c>
      <c r="M276" s="727" t="s">
        <v>4996</v>
      </c>
      <c r="N276" s="727"/>
      <c r="Q276" s="727"/>
      <c r="R276" s="727"/>
      <c r="S276" s="727"/>
      <c r="T276" s="707"/>
      <c r="U276" s="707"/>
      <c r="V276" s="707"/>
      <c r="W276" s="707"/>
      <c r="X276" s="707"/>
      <c r="AA276" s="707"/>
      <c r="AB276" s="707"/>
      <c r="AG276" s="707"/>
    </row>
    <row r="277" spans="4:36">
      <c r="D277" s="160" t="s">
        <v>5005</v>
      </c>
      <c r="E277" s="160"/>
      <c r="F277" s="160">
        <v>45503</v>
      </c>
      <c r="G277" s="160">
        <v>45509</v>
      </c>
      <c r="H277" s="160" t="s">
        <v>6527</v>
      </c>
      <c r="I277" s="160" t="s">
        <v>6646</v>
      </c>
      <c r="J277" s="160">
        <v>0</v>
      </c>
      <c r="K277" s="160">
        <v>0</v>
      </c>
      <c r="L277" s="727">
        <v>0</v>
      </c>
      <c r="M277" s="727" t="s">
        <v>4994</v>
      </c>
      <c r="N277" s="727"/>
      <c r="Q277" s="727"/>
      <c r="R277" s="727"/>
      <c r="S277" s="727"/>
      <c r="T277" s="707"/>
      <c r="AA277" s="707"/>
      <c r="AB277" s="707"/>
      <c r="AE277" s="707"/>
      <c r="AF277" s="707"/>
      <c r="AG277" s="707"/>
      <c r="AH277" s="707"/>
      <c r="AI277" s="707"/>
      <c r="AJ277" s="707"/>
    </row>
    <row r="278" spans="4:36">
      <c r="D278" s="160" t="s">
        <v>5005</v>
      </c>
      <c r="E278" s="160"/>
      <c r="F278" s="160">
        <v>45503</v>
      </c>
      <c r="G278" s="160">
        <v>45509</v>
      </c>
      <c r="H278" s="160" t="s">
        <v>6527</v>
      </c>
      <c r="I278" s="160" t="s">
        <v>6646</v>
      </c>
      <c r="J278" s="160">
        <v>0</v>
      </c>
      <c r="K278" s="160">
        <v>0</v>
      </c>
      <c r="L278" s="727">
        <v>0</v>
      </c>
      <c r="M278" s="727" t="s">
        <v>4995</v>
      </c>
      <c r="N278" s="727"/>
      <c r="Q278" s="727"/>
      <c r="R278" s="727"/>
      <c r="S278" s="727"/>
      <c r="AA278" s="707"/>
      <c r="AB278" s="707"/>
      <c r="AC278" s="707"/>
      <c r="AD278" s="707"/>
      <c r="AE278" s="707"/>
      <c r="AF278" s="707"/>
      <c r="AG278" s="707"/>
      <c r="AH278" s="707"/>
      <c r="AI278" s="707"/>
      <c r="AJ278" s="707"/>
    </row>
    <row r="279" spans="4:36">
      <c r="D279" s="160" t="s">
        <v>5005</v>
      </c>
      <c r="E279" s="160"/>
      <c r="F279" s="160">
        <v>45503</v>
      </c>
      <c r="G279" s="160">
        <v>45509</v>
      </c>
      <c r="H279" s="160" t="s">
        <v>6527</v>
      </c>
      <c r="I279" s="160" t="s">
        <v>6646</v>
      </c>
      <c r="J279" s="160">
        <v>0</v>
      </c>
      <c r="K279" s="160">
        <v>0</v>
      </c>
      <c r="L279" s="727">
        <v>0</v>
      </c>
      <c r="M279" s="727" t="s">
        <v>4996</v>
      </c>
      <c r="N279" s="727"/>
      <c r="Q279" s="727"/>
      <c r="R279" s="727"/>
      <c r="S279" s="727"/>
      <c r="U279" s="707"/>
      <c r="V279" s="707"/>
      <c r="W279" s="707"/>
      <c r="X279" s="707"/>
      <c r="Z279" s="707"/>
      <c r="AA279" s="707"/>
      <c r="AB279" s="707"/>
      <c r="AC279" s="707"/>
      <c r="AD279" s="707"/>
      <c r="AH279" s="707"/>
      <c r="AI279" s="707"/>
    </row>
    <row r="280" spans="4:36">
      <c r="D280" s="160" t="s">
        <v>5007</v>
      </c>
      <c r="E280" s="160"/>
      <c r="F280" s="160">
        <v>45503</v>
      </c>
      <c r="G280" s="160">
        <v>45509</v>
      </c>
      <c r="H280" s="160" t="s">
        <v>6535</v>
      </c>
      <c r="I280" s="160" t="s">
        <v>6748</v>
      </c>
      <c r="J280" s="160">
        <v>0</v>
      </c>
      <c r="K280" s="160">
        <v>0</v>
      </c>
      <c r="L280" s="727">
        <v>0</v>
      </c>
      <c r="M280" s="727" t="s">
        <v>4994</v>
      </c>
      <c r="N280" s="727"/>
      <c r="Q280" s="727"/>
      <c r="R280" s="727"/>
      <c r="S280" s="727"/>
      <c r="U280" s="707"/>
      <c r="V280" s="707"/>
      <c r="W280" s="707"/>
      <c r="X280" s="707"/>
      <c r="Z280" s="707"/>
      <c r="AA280" s="707"/>
      <c r="AB280" s="707"/>
      <c r="AC280" s="707"/>
      <c r="AD280" s="707"/>
      <c r="AE280" s="707"/>
      <c r="AF280" s="707"/>
      <c r="AG280" s="707"/>
      <c r="AI280" s="707"/>
    </row>
    <row r="281" spans="4:36">
      <c r="D281" s="160" t="s">
        <v>5007</v>
      </c>
      <c r="E281" s="160"/>
      <c r="F281" s="160">
        <v>45503</v>
      </c>
      <c r="G281" s="160">
        <v>45509</v>
      </c>
      <c r="H281" s="160" t="s">
        <v>6535</v>
      </c>
      <c r="I281" s="160" t="s">
        <v>6748</v>
      </c>
      <c r="J281" s="160">
        <v>0</v>
      </c>
      <c r="K281" s="160">
        <v>0</v>
      </c>
      <c r="L281" s="727">
        <v>0</v>
      </c>
      <c r="M281" s="727" t="s">
        <v>4995</v>
      </c>
      <c r="N281" s="727"/>
      <c r="Q281" s="727"/>
      <c r="R281" s="727"/>
      <c r="S281" s="727"/>
      <c r="V281" s="707"/>
      <c r="W281" s="707"/>
      <c r="X281" s="707"/>
      <c r="Z281" s="707"/>
      <c r="AA281" s="707"/>
      <c r="AB281" s="707"/>
      <c r="AC281" s="707"/>
      <c r="AD281" s="707"/>
      <c r="AE281" s="707"/>
      <c r="AF281" s="707"/>
      <c r="AG281" s="707"/>
      <c r="AI281" s="707"/>
      <c r="AJ281" s="707"/>
    </row>
    <row r="282" spans="4:36">
      <c r="D282" s="160" t="s">
        <v>5007</v>
      </c>
      <c r="E282" s="160"/>
      <c r="F282" s="160">
        <v>45503</v>
      </c>
      <c r="G282" s="160">
        <v>45509</v>
      </c>
      <c r="H282" s="160" t="s">
        <v>6535</v>
      </c>
      <c r="I282" s="160" t="s">
        <v>6748</v>
      </c>
      <c r="J282" s="160">
        <v>0</v>
      </c>
      <c r="K282" s="160">
        <v>0</v>
      </c>
      <c r="L282" s="727">
        <v>0</v>
      </c>
      <c r="M282" s="727" t="s">
        <v>4996</v>
      </c>
      <c r="N282" s="727"/>
      <c r="Q282" s="727"/>
      <c r="R282" s="727"/>
      <c r="S282" s="727"/>
      <c r="T282" s="707"/>
      <c r="U282" s="707"/>
      <c r="V282" s="707"/>
      <c r="W282" s="707"/>
      <c r="X282" s="707"/>
      <c r="Z282" s="707"/>
      <c r="AA282" s="707"/>
      <c r="AB282" s="707"/>
      <c r="AC282" s="707"/>
      <c r="AD282" s="707"/>
      <c r="AE282" s="707"/>
      <c r="AG282" s="707"/>
      <c r="AJ282" s="707"/>
    </row>
    <row r="283" spans="4:36">
      <c r="D283" s="160" t="s">
        <v>5008</v>
      </c>
      <c r="E283" s="160"/>
      <c r="F283" s="160">
        <v>45503</v>
      </c>
      <c r="G283" s="160">
        <v>45509</v>
      </c>
      <c r="H283" s="160" t="s">
        <v>6537</v>
      </c>
      <c r="I283" s="160" t="s">
        <v>6572</v>
      </c>
      <c r="J283" s="160">
        <v>0</v>
      </c>
      <c r="K283" s="160">
        <v>0</v>
      </c>
      <c r="L283" s="727">
        <v>0</v>
      </c>
      <c r="M283" s="727" t="s">
        <v>4994</v>
      </c>
      <c r="N283" s="727"/>
      <c r="P283" s="707"/>
      <c r="Q283" s="727"/>
      <c r="R283" s="727"/>
      <c r="S283" s="727"/>
      <c r="U283" s="707"/>
      <c r="V283" s="707"/>
      <c r="W283" s="707"/>
      <c r="X283" s="707"/>
      <c r="Z283" s="707"/>
      <c r="AA283" s="707"/>
      <c r="AB283" s="707"/>
      <c r="AC283" s="707"/>
      <c r="AD283" s="707"/>
      <c r="AE283" s="707"/>
    </row>
    <row r="284" spans="4:36">
      <c r="D284" s="160" t="s">
        <v>5008</v>
      </c>
      <c r="E284" s="160"/>
      <c r="F284" s="160">
        <v>45503</v>
      </c>
      <c r="G284" s="160">
        <v>45509</v>
      </c>
      <c r="H284" s="160" t="s">
        <v>6537</v>
      </c>
      <c r="I284" s="160" t="s">
        <v>6572</v>
      </c>
      <c r="J284" s="160">
        <v>0</v>
      </c>
      <c r="K284" s="160">
        <v>0</v>
      </c>
      <c r="L284" s="727">
        <v>0</v>
      </c>
      <c r="M284" s="727" t="s">
        <v>4995</v>
      </c>
      <c r="N284" s="727"/>
      <c r="Q284" s="727"/>
      <c r="R284" s="727"/>
      <c r="S284" s="727"/>
      <c r="V284" s="707"/>
      <c r="W284" s="707"/>
      <c r="X284" s="707"/>
      <c r="Z284" s="707"/>
      <c r="AA284" s="707"/>
      <c r="AB284" s="707"/>
      <c r="AC284" s="707"/>
      <c r="AD284" s="707"/>
      <c r="AE284" s="707"/>
    </row>
    <row r="285" spans="4:36">
      <c r="D285" s="160" t="s">
        <v>5008</v>
      </c>
      <c r="E285" s="160"/>
      <c r="F285" s="160">
        <v>45503</v>
      </c>
      <c r="G285" s="160">
        <v>45509</v>
      </c>
      <c r="H285" s="160" t="s">
        <v>6537</v>
      </c>
      <c r="I285" s="160" t="s">
        <v>6572</v>
      </c>
      <c r="J285" s="160">
        <v>0</v>
      </c>
      <c r="K285" s="160">
        <v>0</v>
      </c>
      <c r="L285" s="727">
        <v>0</v>
      </c>
      <c r="M285" s="727" t="s">
        <v>4996</v>
      </c>
      <c r="N285" s="727"/>
      <c r="Q285" s="727"/>
      <c r="R285" s="727"/>
      <c r="S285" s="727"/>
      <c r="T285" s="707"/>
      <c r="U285" s="707"/>
      <c r="V285" s="707"/>
      <c r="W285" s="707"/>
      <c r="X285" s="707"/>
      <c r="Z285" s="707"/>
      <c r="AC285" s="707"/>
      <c r="AD285" s="707"/>
      <c r="AE285" s="707"/>
    </row>
    <row r="286" spans="4:36">
      <c r="D286" s="160" t="s">
        <v>5009</v>
      </c>
      <c r="E286" s="160"/>
      <c r="F286" s="160">
        <v>45503</v>
      </c>
      <c r="G286" s="160">
        <v>45509</v>
      </c>
      <c r="H286" s="160" t="s">
        <v>6537</v>
      </c>
      <c r="I286" s="160" t="s">
        <v>6955</v>
      </c>
      <c r="J286" s="160">
        <v>0</v>
      </c>
      <c r="K286" s="160">
        <v>0</v>
      </c>
      <c r="L286" s="727">
        <v>0</v>
      </c>
      <c r="M286" s="727" t="s">
        <v>4994</v>
      </c>
      <c r="N286" s="727"/>
      <c r="P286" s="707"/>
      <c r="Q286" s="727"/>
      <c r="R286" s="727"/>
      <c r="S286" s="727"/>
      <c r="U286" s="707"/>
      <c r="V286" s="707"/>
      <c r="W286" s="707"/>
      <c r="Z286" s="707"/>
      <c r="AD286" s="707"/>
      <c r="AE286" s="707"/>
      <c r="AF286" s="707"/>
      <c r="AG286" s="707"/>
      <c r="AI286" s="707"/>
    </row>
    <row r="287" spans="4:36">
      <c r="D287" s="160" t="s">
        <v>5009</v>
      </c>
      <c r="E287" s="160"/>
      <c r="F287" s="160">
        <v>45503</v>
      </c>
      <c r="G287" s="160">
        <v>45509</v>
      </c>
      <c r="H287" s="160" t="s">
        <v>6537</v>
      </c>
      <c r="I287" s="160" t="s">
        <v>6955</v>
      </c>
      <c r="J287" s="160">
        <v>0</v>
      </c>
      <c r="K287" s="160">
        <v>0</v>
      </c>
      <c r="L287" s="727">
        <v>0</v>
      </c>
      <c r="M287" s="727" t="s">
        <v>4995</v>
      </c>
      <c r="N287" s="727"/>
      <c r="Q287" s="727"/>
      <c r="R287" s="727"/>
      <c r="S287" s="727"/>
      <c r="Z287" s="707"/>
      <c r="AA287" s="707"/>
      <c r="AB287" s="707"/>
      <c r="AD287" s="707"/>
      <c r="AE287" s="707"/>
      <c r="AF287" s="707"/>
      <c r="AG287" s="707"/>
      <c r="AI287" s="707"/>
      <c r="AJ287" s="707"/>
    </row>
    <row r="288" spans="4:36">
      <c r="D288" s="160" t="s">
        <v>5009</v>
      </c>
      <c r="E288" s="160"/>
      <c r="F288" s="160">
        <v>45503</v>
      </c>
      <c r="G288" s="160">
        <v>45509</v>
      </c>
      <c r="H288" s="160" t="s">
        <v>6537</v>
      </c>
      <c r="I288" s="160" t="s">
        <v>6955</v>
      </c>
      <c r="J288" s="160">
        <v>0</v>
      </c>
      <c r="K288" s="160">
        <v>0</v>
      </c>
      <c r="L288" s="727">
        <v>0</v>
      </c>
      <c r="M288" s="727" t="s">
        <v>4996</v>
      </c>
      <c r="N288" s="727"/>
      <c r="Q288" s="727"/>
      <c r="R288" s="727"/>
      <c r="S288" s="727"/>
      <c r="V288" s="707"/>
      <c r="Y288" s="707"/>
      <c r="Z288" s="707"/>
      <c r="AA288" s="707"/>
      <c r="AB288" s="707"/>
      <c r="AG288" s="707"/>
      <c r="AJ288" s="707"/>
    </row>
    <row r="289" spans="4:37">
      <c r="D289" s="160" t="s">
        <v>8534</v>
      </c>
      <c r="E289" s="160"/>
      <c r="F289" s="160">
        <v>45503</v>
      </c>
      <c r="G289" s="160">
        <v>45509</v>
      </c>
      <c r="H289" s="160" t="s">
        <v>6659</v>
      </c>
      <c r="I289" s="160" t="s">
        <v>6675</v>
      </c>
      <c r="J289" s="160">
        <v>0</v>
      </c>
      <c r="K289" s="160">
        <v>0</v>
      </c>
      <c r="L289" s="727">
        <v>0</v>
      </c>
      <c r="M289" s="727" t="s">
        <v>4994</v>
      </c>
      <c r="N289" s="727"/>
      <c r="Q289" s="727"/>
      <c r="R289" s="727"/>
      <c r="S289" s="727"/>
      <c r="V289" s="707"/>
      <c r="Y289" s="707"/>
      <c r="Z289" s="707"/>
      <c r="AA289" s="707"/>
      <c r="AB289" s="707"/>
      <c r="AC289" s="707"/>
      <c r="AD289" s="707"/>
      <c r="AE289" s="707"/>
      <c r="AF289" s="707"/>
      <c r="AG289" s="707"/>
    </row>
    <row r="290" spans="4:37">
      <c r="D290" s="160" t="s">
        <v>8534</v>
      </c>
      <c r="E290" s="160"/>
      <c r="F290" s="160">
        <v>45503</v>
      </c>
      <c r="G290" s="160">
        <v>45509</v>
      </c>
      <c r="H290" s="160" t="s">
        <v>6659</v>
      </c>
      <c r="I290" s="160" t="s">
        <v>6675</v>
      </c>
      <c r="J290" s="160">
        <v>0</v>
      </c>
      <c r="K290" s="160">
        <v>0</v>
      </c>
      <c r="L290" s="727">
        <v>0</v>
      </c>
      <c r="M290" s="727" t="s">
        <v>4995</v>
      </c>
      <c r="N290" s="727"/>
      <c r="Q290" s="727"/>
      <c r="R290" s="727"/>
      <c r="S290" s="727"/>
      <c r="W290" s="707"/>
      <c r="X290" s="707"/>
      <c r="Y290" s="707"/>
      <c r="Z290" s="707"/>
      <c r="AA290" s="707"/>
      <c r="AB290" s="707"/>
      <c r="AC290" s="707"/>
      <c r="AD290" s="707"/>
      <c r="AE290" s="707"/>
      <c r="AF290" s="707"/>
      <c r="AG290" s="707"/>
      <c r="AJ290" s="707"/>
    </row>
    <row r="291" spans="4:37">
      <c r="D291" s="160" t="s">
        <v>8534</v>
      </c>
      <c r="E291" s="160"/>
      <c r="F291" s="160">
        <v>45503</v>
      </c>
      <c r="G291" s="160">
        <v>45509</v>
      </c>
      <c r="H291" s="160" t="s">
        <v>6659</v>
      </c>
      <c r="I291" s="160" t="s">
        <v>6675</v>
      </c>
      <c r="J291" s="160">
        <v>0</v>
      </c>
      <c r="K291" s="160">
        <v>0</v>
      </c>
      <c r="L291" s="727">
        <v>0</v>
      </c>
      <c r="M291" s="727" t="s">
        <v>4996</v>
      </c>
      <c r="N291" s="727"/>
      <c r="Q291" s="727"/>
      <c r="R291" s="727"/>
      <c r="S291" s="727"/>
      <c r="T291" s="707"/>
      <c r="U291" s="707"/>
      <c r="V291" s="707"/>
      <c r="W291" s="707"/>
      <c r="X291" s="707"/>
      <c r="Y291" s="707"/>
      <c r="Z291" s="707"/>
      <c r="AA291" s="707"/>
      <c r="AC291" s="707"/>
      <c r="AD291" s="707"/>
      <c r="AE291" s="707"/>
      <c r="AF291" s="707"/>
      <c r="AG291" s="707"/>
      <c r="AJ291" s="707"/>
    </row>
    <row r="292" spans="4:37">
      <c r="D292" s="160" t="s">
        <v>5010</v>
      </c>
      <c r="E292" s="160"/>
      <c r="F292" s="160">
        <v>45503</v>
      </c>
      <c r="G292" s="160">
        <v>45557</v>
      </c>
      <c r="H292" s="160" t="s">
        <v>6539</v>
      </c>
      <c r="I292" s="160" t="s">
        <v>6675</v>
      </c>
      <c r="J292" s="160">
        <v>9592346.2699999996</v>
      </c>
      <c r="K292" s="160">
        <v>9592346.2699999996</v>
      </c>
      <c r="L292" s="727">
        <v>9592346.2699999996</v>
      </c>
      <c r="M292" s="727" t="s">
        <v>4994</v>
      </c>
      <c r="N292" s="727">
        <v>17143.23</v>
      </c>
      <c r="O292" s="707">
        <v>9366048.2899999991</v>
      </c>
      <c r="P292" s="707">
        <v>209154.76</v>
      </c>
      <c r="Q292" s="727"/>
      <c r="R292" s="727"/>
      <c r="S292" s="727"/>
      <c r="V292" s="707"/>
      <c r="Y292" s="707"/>
      <c r="AB292" s="707"/>
      <c r="AC292" s="707"/>
      <c r="AD292" s="707"/>
      <c r="AE292" s="707"/>
      <c r="AF292" s="707"/>
      <c r="AG292" s="707"/>
    </row>
    <row r="293" spans="4:37">
      <c r="D293" s="160" t="s">
        <v>5010</v>
      </c>
      <c r="E293" s="160"/>
      <c r="F293" s="160">
        <v>45503</v>
      </c>
      <c r="G293" s="160">
        <v>45557</v>
      </c>
      <c r="H293" s="160" t="s">
        <v>6539</v>
      </c>
      <c r="I293" s="160" t="s">
        <v>6675</v>
      </c>
      <c r="J293" s="160">
        <v>9592346.2699999996</v>
      </c>
      <c r="K293" s="160">
        <v>9592346.2699999996</v>
      </c>
      <c r="L293" s="727">
        <v>9592346.2699999996</v>
      </c>
      <c r="M293" s="727" t="s">
        <v>4995</v>
      </c>
      <c r="N293" s="727"/>
      <c r="Q293" s="727"/>
      <c r="R293" s="727"/>
      <c r="S293" s="727"/>
      <c r="Y293" s="707"/>
      <c r="Z293" s="707"/>
      <c r="AA293" s="707"/>
      <c r="AB293" s="707"/>
      <c r="AC293" s="707"/>
      <c r="AD293" s="707"/>
      <c r="AE293" s="707"/>
      <c r="AF293" s="707"/>
      <c r="AG293" s="707"/>
    </row>
    <row r="294" spans="4:37">
      <c r="D294" s="160" t="s">
        <v>5010</v>
      </c>
      <c r="E294" s="160"/>
      <c r="F294" s="160">
        <v>45503</v>
      </c>
      <c r="G294" s="160">
        <v>45557</v>
      </c>
      <c r="H294" s="160" t="s">
        <v>6539</v>
      </c>
      <c r="I294" s="160" t="s">
        <v>6675</v>
      </c>
      <c r="J294" s="160">
        <v>9592346.2699999996</v>
      </c>
      <c r="K294" s="160">
        <v>9592346.2699999996</v>
      </c>
      <c r="L294" s="727">
        <v>9592346.2699999996</v>
      </c>
      <c r="M294" s="727" t="s">
        <v>4996</v>
      </c>
      <c r="N294" s="727"/>
      <c r="P294" s="707">
        <v>157563.09</v>
      </c>
      <c r="Q294" s="727">
        <v>1105219.05</v>
      </c>
      <c r="R294" s="727">
        <v>1659019.81</v>
      </c>
      <c r="S294" s="727">
        <v>2872768.17</v>
      </c>
      <c r="T294" s="707">
        <v>2055965.35</v>
      </c>
      <c r="U294" s="707">
        <v>1143616.22</v>
      </c>
      <c r="V294" s="707">
        <v>257613.93</v>
      </c>
      <c r="W294" s="707">
        <v>90911.25</v>
      </c>
      <c r="X294" s="707">
        <v>85453.63</v>
      </c>
      <c r="Y294" s="707">
        <v>58513.39</v>
      </c>
      <c r="Z294" s="707">
        <v>105702.38</v>
      </c>
      <c r="AA294" s="707"/>
      <c r="AC294" s="707"/>
      <c r="AF294" s="707"/>
    </row>
    <row r="295" spans="4:37">
      <c r="D295" s="160" t="s">
        <v>5011</v>
      </c>
      <c r="E295" s="160"/>
      <c r="F295" s="160">
        <v>45511</v>
      </c>
      <c r="G295" s="160">
        <v>45557</v>
      </c>
      <c r="H295" s="160" t="s">
        <v>6539</v>
      </c>
      <c r="I295" s="160" t="s">
        <v>6634</v>
      </c>
      <c r="J295" s="160">
        <v>627464.28</v>
      </c>
      <c r="K295" s="160">
        <v>627464.28</v>
      </c>
      <c r="L295" s="727">
        <v>627464.28</v>
      </c>
      <c r="M295" s="727" t="s">
        <v>4994</v>
      </c>
      <c r="N295" s="727"/>
      <c r="O295" s="707">
        <v>418309.52</v>
      </c>
      <c r="P295" s="707">
        <v>209154.76</v>
      </c>
      <c r="Q295" s="728"/>
      <c r="R295" s="727"/>
      <c r="S295" s="727"/>
      <c r="V295" s="707"/>
      <c r="Y295" s="707"/>
      <c r="Z295" s="707"/>
      <c r="AA295" s="707"/>
      <c r="AB295" s="707"/>
      <c r="AC295" s="707"/>
      <c r="AD295" s="707"/>
      <c r="AE295" s="707"/>
    </row>
    <row r="296" spans="4:37">
      <c r="D296" s="160" t="s">
        <v>5011</v>
      </c>
      <c r="E296" s="160"/>
      <c r="F296" s="160">
        <v>45511</v>
      </c>
      <c r="G296" s="160">
        <v>45557</v>
      </c>
      <c r="H296" s="160" t="s">
        <v>6539</v>
      </c>
      <c r="I296" s="160" t="s">
        <v>6634</v>
      </c>
      <c r="J296" s="160">
        <v>627464.28</v>
      </c>
      <c r="K296" s="160">
        <v>627464.28</v>
      </c>
      <c r="L296" s="727">
        <v>627464.28</v>
      </c>
      <c r="M296" s="727" t="s">
        <v>4995</v>
      </c>
      <c r="N296" s="727"/>
      <c r="Q296" s="728"/>
      <c r="R296" s="727"/>
      <c r="S296" s="727"/>
      <c r="W296" s="707"/>
      <c r="X296" s="707"/>
      <c r="Y296" s="707"/>
      <c r="AA296" s="707"/>
      <c r="AB296" s="707"/>
      <c r="AC296" s="707"/>
      <c r="AD296" s="707"/>
      <c r="AE296" s="707"/>
      <c r="AF296" s="707"/>
      <c r="AG296" s="707"/>
    </row>
    <row r="297" spans="4:37">
      <c r="D297" s="160" t="s">
        <v>5011</v>
      </c>
      <c r="E297" s="160"/>
      <c r="F297" s="160">
        <v>45511</v>
      </c>
      <c r="G297" s="160">
        <v>45557</v>
      </c>
      <c r="H297" s="160" t="s">
        <v>6539</v>
      </c>
      <c r="I297" s="160" t="s">
        <v>6634</v>
      </c>
      <c r="J297" s="160">
        <v>627464.28</v>
      </c>
      <c r="K297" s="160">
        <v>627464.28</v>
      </c>
      <c r="L297" s="727">
        <v>627464.28</v>
      </c>
      <c r="M297" s="727" t="s">
        <v>4996</v>
      </c>
      <c r="N297" s="727"/>
      <c r="P297" s="707">
        <v>17429.560000000001</v>
      </c>
      <c r="Q297" s="727">
        <v>139436.51</v>
      </c>
      <c r="R297" s="727">
        <v>181376.39</v>
      </c>
      <c r="S297" s="727">
        <v>166125.53</v>
      </c>
      <c r="T297" s="707">
        <v>107845.42</v>
      </c>
      <c r="U297" s="707">
        <v>15250.87</v>
      </c>
      <c r="V297" s="707"/>
      <c r="W297" s="707"/>
      <c r="X297" s="707"/>
      <c r="Y297" s="707"/>
      <c r="AB297" s="707"/>
      <c r="AD297" s="707"/>
      <c r="AF297" s="707"/>
      <c r="AG297" s="707"/>
    </row>
    <row r="298" spans="4:37">
      <c r="D298" s="160" t="s">
        <v>5012</v>
      </c>
      <c r="E298" s="160"/>
      <c r="F298" s="160">
        <v>45511</v>
      </c>
      <c r="G298" s="160">
        <v>45524</v>
      </c>
      <c r="H298" s="160" t="s">
        <v>6539</v>
      </c>
      <c r="I298" s="160" t="s">
        <v>6804</v>
      </c>
      <c r="J298" s="160">
        <v>7083648.8799999999</v>
      </c>
      <c r="K298" s="160">
        <v>7083648.8799999999</v>
      </c>
      <c r="L298" s="727">
        <v>7083648.8799999999</v>
      </c>
      <c r="M298" s="727" t="s">
        <v>4994</v>
      </c>
      <c r="N298" s="727"/>
      <c r="O298" s="707">
        <v>7083648.8799999999</v>
      </c>
      <c r="Q298" s="727"/>
      <c r="R298" s="727"/>
      <c r="S298" s="727"/>
      <c r="V298" s="707"/>
      <c r="W298" s="707"/>
      <c r="Y298" s="707"/>
      <c r="Z298" s="707"/>
      <c r="AA298" s="707"/>
      <c r="AB298" s="707"/>
      <c r="AC298" s="707"/>
      <c r="AD298" s="707"/>
      <c r="AE298" s="707"/>
      <c r="AF298" s="707"/>
      <c r="AG298" s="707"/>
      <c r="AH298" s="707"/>
      <c r="AI298" s="707"/>
      <c r="AJ298" s="707"/>
      <c r="AK298" s="707"/>
    </row>
    <row r="299" spans="4:37">
      <c r="D299" s="160" t="s">
        <v>5012</v>
      </c>
      <c r="E299" s="160"/>
      <c r="F299" s="160">
        <v>45511</v>
      </c>
      <c r="G299" s="160">
        <v>45524</v>
      </c>
      <c r="H299" s="160" t="s">
        <v>6539</v>
      </c>
      <c r="I299" s="160" t="s">
        <v>6804</v>
      </c>
      <c r="J299" s="160">
        <v>7083648.8799999999</v>
      </c>
      <c r="K299" s="160">
        <v>7083648.8799999999</v>
      </c>
      <c r="L299" s="727">
        <v>7083648.8799999999</v>
      </c>
      <c r="M299" s="727" t="s">
        <v>4995</v>
      </c>
      <c r="N299" s="727"/>
      <c r="Q299" s="727"/>
      <c r="R299" s="727"/>
      <c r="S299" s="727"/>
      <c r="W299" s="707"/>
      <c r="X299" s="707"/>
      <c r="Y299" s="707"/>
      <c r="AA299" s="707"/>
      <c r="AB299" s="707"/>
      <c r="AC299" s="707"/>
      <c r="AD299" s="707"/>
      <c r="AE299" s="707"/>
      <c r="AF299" s="707"/>
      <c r="AG299" s="707"/>
      <c r="AH299" s="707"/>
      <c r="AI299" s="707"/>
      <c r="AJ299" s="707"/>
      <c r="AK299" s="707"/>
    </row>
    <row r="300" spans="4:37">
      <c r="D300" s="160" t="s">
        <v>5012</v>
      </c>
      <c r="E300" s="160"/>
      <c r="F300" s="160">
        <v>45511</v>
      </c>
      <c r="G300" s="160">
        <v>45524</v>
      </c>
      <c r="H300" s="160" t="s">
        <v>6539</v>
      </c>
      <c r="I300" s="160" t="s">
        <v>6804</v>
      </c>
      <c r="J300" s="160">
        <v>7083648.8799999999</v>
      </c>
      <c r="K300" s="160">
        <v>7083648.8799999999</v>
      </c>
      <c r="L300" s="727">
        <v>7083648.8799999999</v>
      </c>
      <c r="M300" s="727" t="s">
        <v>4996</v>
      </c>
      <c r="N300" s="727"/>
      <c r="P300" s="707">
        <v>138352.51999999999</v>
      </c>
      <c r="Q300" s="727">
        <v>821813.95</v>
      </c>
      <c r="R300" s="727">
        <v>1231337.3999999999</v>
      </c>
      <c r="S300" s="727">
        <v>2307719.9900000002</v>
      </c>
      <c r="T300" s="707">
        <v>1602122.15</v>
      </c>
      <c r="U300" s="707">
        <v>871620.86</v>
      </c>
      <c r="V300" s="707">
        <v>110682.01</v>
      </c>
      <c r="W300" s="707"/>
      <c r="X300" s="707"/>
      <c r="Y300" s="707"/>
      <c r="AB300" s="707"/>
      <c r="AC300" s="707"/>
      <c r="AD300" s="707"/>
      <c r="AE300" s="707"/>
      <c r="AI300" s="707"/>
    </row>
    <row r="301" spans="4:37">
      <c r="D301" s="160" t="s">
        <v>5014</v>
      </c>
      <c r="E301" s="160"/>
      <c r="F301" s="160">
        <v>45510</v>
      </c>
      <c r="G301" s="160">
        <v>45523</v>
      </c>
      <c r="H301" s="160" t="s">
        <v>6541</v>
      </c>
      <c r="I301" s="160" t="s">
        <v>6722</v>
      </c>
      <c r="J301" s="160">
        <v>1131819.3899999999</v>
      </c>
      <c r="K301" s="160">
        <v>1131819.3899999999</v>
      </c>
      <c r="L301" s="727">
        <v>1131819.3899999999</v>
      </c>
      <c r="M301" s="727" t="s">
        <v>4994</v>
      </c>
      <c r="N301" s="727"/>
      <c r="O301" s="707">
        <v>1131819.3899999999</v>
      </c>
      <c r="P301" s="707"/>
      <c r="Q301" s="727"/>
      <c r="R301" s="727"/>
      <c r="S301" s="727"/>
      <c r="U301" s="707"/>
      <c r="V301" s="707"/>
      <c r="W301" s="707"/>
      <c r="Y301" s="707"/>
      <c r="Z301" s="707"/>
      <c r="AA301" s="707"/>
      <c r="AB301" s="707"/>
      <c r="AC301" s="707"/>
      <c r="AD301" s="707"/>
      <c r="AE301" s="707"/>
      <c r="AF301" s="707"/>
    </row>
    <row r="302" spans="4:37">
      <c r="D302" s="160" t="s">
        <v>5014</v>
      </c>
      <c r="E302" s="160"/>
      <c r="F302" s="160">
        <v>45510</v>
      </c>
      <c r="G302" s="160">
        <v>45523</v>
      </c>
      <c r="H302" s="160" t="s">
        <v>6541</v>
      </c>
      <c r="I302" s="160" t="s">
        <v>6722</v>
      </c>
      <c r="J302" s="160">
        <v>1131819.3899999999</v>
      </c>
      <c r="K302" s="160">
        <v>1131819.3899999999</v>
      </c>
      <c r="L302" s="727">
        <v>1131819.3899999999</v>
      </c>
      <c r="M302" s="727" t="s">
        <v>4995</v>
      </c>
      <c r="N302" s="727"/>
      <c r="Q302" s="727"/>
      <c r="R302" s="727"/>
      <c r="S302" s="727"/>
      <c r="W302" s="707"/>
      <c r="X302" s="707"/>
      <c r="Y302" s="707"/>
      <c r="AA302" s="707"/>
      <c r="AB302" s="707"/>
      <c r="AC302" s="707"/>
      <c r="AD302" s="707"/>
      <c r="AE302" s="707"/>
      <c r="AF302" s="707"/>
      <c r="AJ302" s="707"/>
    </row>
    <row r="303" spans="4:37">
      <c r="D303" s="160" t="s">
        <v>5014</v>
      </c>
      <c r="E303" s="160"/>
      <c r="F303" s="160">
        <v>45510</v>
      </c>
      <c r="G303" s="160">
        <v>45523</v>
      </c>
      <c r="H303" s="160" t="s">
        <v>6541</v>
      </c>
      <c r="I303" s="160" t="s">
        <v>6722</v>
      </c>
      <c r="J303" s="160">
        <v>1131819.3899999999</v>
      </c>
      <c r="K303" s="160">
        <v>1131819.3899999999</v>
      </c>
      <c r="L303" s="727">
        <v>1131819.3899999999</v>
      </c>
      <c r="M303" s="727" t="s">
        <v>4996</v>
      </c>
      <c r="N303" s="727"/>
      <c r="P303" s="707">
        <v>1571.97</v>
      </c>
      <c r="Q303" s="727">
        <v>105322.08</v>
      </c>
      <c r="R303" s="727">
        <v>196496.42</v>
      </c>
      <c r="S303" s="727">
        <v>325398.07</v>
      </c>
      <c r="T303" s="707">
        <v>282954.84999999998</v>
      </c>
      <c r="U303" s="707">
        <v>172916.85</v>
      </c>
      <c r="V303" s="707">
        <v>47159.14</v>
      </c>
      <c r="W303" s="707"/>
      <c r="X303" s="707"/>
      <c r="Y303" s="707"/>
      <c r="AB303" s="707"/>
      <c r="AD303" s="707"/>
      <c r="AE303" s="707"/>
      <c r="AJ303" s="707"/>
    </row>
    <row r="304" spans="4:37">
      <c r="D304" s="160" t="s">
        <v>5013</v>
      </c>
      <c r="E304" s="160"/>
      <c r="F304" s="160">
        <v>45510</v>
      </c>
      <c r="G304" s="160">
        <v>45523</v>
      </c>
      <c r="H304" s="160" t="s">
        <v>6541</v>
      </c>
      <c r="I304" s="160" t="s">
        <v>6606</v>
      </c>
      <c r="J304" s="160">
        <v>167230.79999999999</v>
      </c>
      <c r="K304" s="160">
        <v>167230.79999999999</v>
      </c>
      <c r="L304" s="727">
        <v>167230.79999999999</v>
      </c>
      <c r="M304" s="727" t="s">
        <v>4994</v>
      </c>
      <c r="N304" s="727"/>
      <c r="O304" s="707">
        <v>167230.79999999999</v>
      </c>
      <c r="P304" s="707"/>
      <c r="Q304" s="727"/>
      <c r="R304" s="727"/>
      <c r="S304" s="727"/>
      <c r="U304" s="707"/>
      <c r="V304" s="707"/>
      <c r="W304" s="707"/>
      <c r="AB304" s="707"/>
      <c r="AF304" s="707"/>
      <c r="AG304" s="707"/>
      <c r="AH304" s="707"/>
      <c r="AI304" s="707"/>
      <c r="AJ304" s="707"/>
      <c r="AK304" s="707"/>
    </row>
    <row r="305" spans="4:37">
      <c r="D305" s="160" t="s">
        <v>5013</v>
      </c>
      <c r="E305" s="160"/>
      <c r="F305" s="160">
        <v>45510</v>
      </c>
      <c r="G305" s="160">
        <v>45523</v>
      </c>
      <c r="H305" s="160" t="s">
        <v>6541</v>
      </c>
      <c r="I305" s="160" t="s">
        <v>6606</v>
      </c>
      <c r="J305" s="160">
        <v>167230.79999999999</v>
      </c>
      <c r="K305" s="160">
        <v>167230.79999999999</v>
      </c>
      <c r="L305" s="727">
        <v>167230.79999999999</v>
      </c>
      <c r="M305" s="727" t="s">
        <v>4995</v>
      </c>
      <c r="N305" s="727"/>
      <c r="Q305" s="727"/>
      <c r="R305" s="727"/>
      <c r="S305" s="727"/>
      <c r="Y305" s="707"/>
      <c r="Z305" s="707"/>
      <c r="AB305" s="707"/>
      <c r="AC305" s="707"/>
      <c r="AD305" s="707"/>
      <c r="AE305" s="707"/>
      <c r="AF305" s="707"/>
      <c r="AG305" s="707"/>
      <c r="AH305" s="707"/>
      <c r="AI305" s="707"/>
      <c r="AJ305" s="707"/>
      <c r="AK305" s="707"/>
    </row>
    <row r="306" spans="4:37">
      <c r="D306" s="160" t="s">
        <v>5013</v>
      </c>
      <c r="E306" s="160"/>
      <c r="F306" s="160">
        <v>45510</v>
      </c>
      <c r="G306" s="160">
        <v>45523</v>
      </c>
      <c r="H306" s="160" t="s">
        <v>6541</v>
      </c>
      <c r="I306" s="160" t="s">
        <v>6606</v>
      </c>
      <c r="J306" s="160">
        <v>167230.79999999999</v>
      </c>
      <c r="K306" s="160">
        <v>167230.79999999999</v>
      </c>
      <c r="L306" s="727">
        <v>167230.79999999999</v>
      </c>
      <c r="M306" s="727" t="s">
        <v>4996</v>
      </c>
      <c r="N306" s="727"/>
      <c r="P306">
        <v>209.04</v>
      </c>
      <c r="Q306" s="727">
        <v>18186.349999999999</v>
      </c>
      <c r="R306" s="727">
        <v>28638.27</v>
      </c>
      <c r="S306" s="727">
        <v>48078.86</v>
      </c>
      <c r="T306" s="707">
        <v>40971.550000000003</v>
      </c>
      <c r="U306" s="707">
        <v>23203.27</v>
      </c>
      <c r="V306" s="707">
        <v>7943.46</v>
      </c>
      <c r="W306" s="707"/>
      <c r="X306" s="707"/>
      <c r="Y306" s="707"/>
      <c r="Z306" s="707"/>
      <c r="AB306" s="707"/>
      <c r="AC306" s="707"/>
      <c r="AD306" s="707"/>
      <c r="AE306" s="707"/>
      <c r="AI306" s="707"/>
    </row>
    <row r="307" spans="4:37">
      <c r="D307" s="160" t="s">
        <v>5015</v>
      </c>
      <c r="E307" s="160"/>
      <c r="F307" s="160">
        <v>45503</v>
      </c>
      <c r="G307" s="160">
        <v>45523</v>
      </c>
      <c r="H307" s="160" t="s">
        <v>6543</v>
      </c>
      <c r="I307" s="160" t="s">
        <v>6675</v>
      </c>
      <c r="J307" s="160">
        <v>373955.28</v>
      </c>
      <c r="K307" s="160">
        <v>373955.28</v>
      </c>
      <c r="L307" s="727">
        <v>373955.28</v>
      </c>
      <c r="M307" s="727" t="s">
        <v>4994</v>
      </c>
      <c r="N307" s="727">
        <v>9348.8799999999992</v>
      </c>
      <c r="O307" s="707">
        <v>364606.4</v>
      </c>
      <c r="Q307" s="727"/>
      <c r="R307" s="727"/>
      <c r="S307" s="727"/>
      <c r="U307" s="707"/>
      <c r="V307" s="707"/>
      <c r="W307" s="707"/>
      <c r="X307" s="707"/>
      <c r="Y307" s="707"/>
      <c r="Z307" s="707"/>
      <c r="AA307" s="707"/>
      <c r="AB307" s="707"/>
      <c r="AC307" s="707"/>
      <c r="AD307" s="707"/>
      <c r="AE307" s="707"/>
      <c r="AF307" s="707"/>
      <c r="AG307" s="707"/>
      <c r="AH307" s="707"/>
      <c r="AI307" s="707"/>
      <c r="AJ307" s="707"/>
      <c r="AK307" s="707"/>
    </row>
    <row r="308" spans="4:37">
      <c r="D308" s="160" t="s">
        <v>5015</v>
      </c>
      <c r="E308" s="160"/>
      <c r="F308" s="160">
        <v>45503</v>
      </c>
      <c r="G308" s="160">
        <v>45523</v>
      </c>
      <c r="H308" s="160" t="s">
        <v>6543</v>
      </c>
      <c r="I308" s="160" t="s">
        <v>6675</v>
      </c>
      <c r="J308" s="160">
        <v>373955.28</v>
      </c>
      <c r="K308" s="160">
        <v>373955.28</v>
      </c>
      <c r="L308" s="727">
        <v>373955.28</v>
      </c>
      <c r="M308" s="727" t="s">
        <v>4995</v>
      </c>
      <c r="N308" s="727"/>
      <c r="O308" s="707"/>
      <c r="Q308" s="727"/>
      <c r="R308" s="727"/>
      <c r="S308" s="727"/>
      <c r="U308" s="707"/>
      <c r="V308" s="707"/>
      <c r="W308" s="707"/>
      <c r="X308" s="707"/>
      <c r="Y308" s="707"/>
      <c r="Z308" s="707"/>
      <c r="AA308" s="707"/>
      <c r="AB308" s="707"/>
      <c r="AC308" s="707"/>
      <c r="AD308" s="707"/>
      <c r="AE308" s="707"/>
      <c r="AF308" s="707"/>
      <c r="AG308" s="707"/>
      <c r="AH308" s="707"/>
      <c r="AI308" s="707"/>
      <c r="AJ308" s="707"/>
      <c r="AK308" s="707"/>
    </row>
    <row r="309" spans="4:37">
      <c r="D309" s="160" t="s">
        <v>5015</v>
      </c>
      <c r="E309" s="160"/>
      <c r="F309" s="160">
        <v>45503</v>
      </c>
      <c r="G309" s="160">
        <v>45523</v>
      </c>
      <c r="H309" s="160" t="s">
        <v>6543</v>
      </c>
      <c r="I309" s="160" t="s">
        <v>6675</v>
      </c>
      <c r="J309" s="160">
        <v>373955.28</v>
      </c>
      <c r="K309" s="160">
        <v>373955.28</v>
      </c>
      <c r="L309" s="727">
        <v>373955.28</v>
      </c>
      <c r="M309" s="727" t="s">
        <v>4996</v>
      </c>
      <c r="N309" s="727"/>
      <c r="P309" s="707"/>
      <c r="Q309" s="727"/>
      <c r="R309" s="727"/>
      <c r="S309" s="727"/>
      <c r="T309" s="707">
        <v>12854.71</v>
      </c>
      <c r="U309" s="707">
        <v>46744.41</v>
      </c>
      <c r="V309" s="707">
        <v>77128.28</v>
      </c>
      <c r="W309" s="707">
        <v>82181.73</v>
      </c>
      <c r="X309" s="707">
        <v>72005.86</v>
      </c>
      <c r="Y309" s="707">
        <v>46570.38</v>
      </c>
      <c r="Z309" s="707">
        <v>36469.919999999998</v>
      </c>
      <c r="AA309" s="707"/>
      <c r="AB309" s="707"/>
      <c r="AC309" s="707"/>
      <c r="AD309" s="707"/>
      <c r="AE309" s="707"/>
      <c r="AF309" s="707"/>
      <c r="AG309" s="707"/>
      <c r="AI309" s="707"/>
    </row>
    <row r="310" spans="4:37">
      <c r="D310" s="160" t="s">
        <v>5016</v>
      </c>
      <c r="E310" s="160"/>
      <c r="F310" s="160">
        <v>45510</v>
      </c>
      <c r="G310" s="160">
        <v>45523</v>
      </c>
      <c r="H310" s="160" t="s">
        <v>6545</v>
      </c>
      <c r="I310" s="160" t="s">
        <v>6562</v>
      </c>
      <c r="J310" s="160">
        <v>24515.74</v>
      </c>
      <c r="K310" s="160">
        <v>24515.74</v>
      </c>
      <c r="L310" s="727">
        <v>24515.74</v>
      </c>
      <c r="M310" s="727" t="s">
        <v>4994</v>
      </c>
      <c r="N310" s="727"/>
      <c r="O310" s="707">
        <v>24515.74</v>
      </c>
      <c r="Q310" s="727"/>
      <c r="R310" s="727"/>
      <c r="S310" s="727"/>
      <c r="T310" s="707"/>
      <c r="U310" s="707"/>
      <c r="V310" s="707"/>
      <c r="W310" s="707"/>
      <c r="X310" s="707"/>
      <c r="Y310" s="707"/>
      <c r="Z310" s="707"/>
      <c r="AA310" s="707"/>
      <c r="AB310" s="707"/>
      <c r="AC310" s="707"/>
      <c r="AD310" s="707"/>
    </row>
    <row r="311" spans="4:37">
      <c r="D311" s="160" t="s">
        <v>5016</v>
      </c>
      <c r="E311" s="160"/>
      <c r="F311" s="160">
        <v>45510</v>
      </c>
      <c r="G311" s="160">
        <v>45523</v>
      </c>
      <c r="H311" s="160" t="s">
        <v>6545</v>
      </c>
      <c r="I311" s="160" t="s">
        <v>6562</v>
      </c>
      <c r="J311" s="160">
        <v>24515.74</v>
      </c>
      <c r="K311" s="160">
        <v>24515.74</v>
      </c>
      <c r="L311" s="727">
        <v>24515.74</v>
      </c>
      <c r="M311" s="727" t="s">
        <v>4995</v>
      </c>
      <c r="N311" s="727"/>
      <c r="O311" s="707"/>
      <c r="Q311" s="727"/>
      <c r="R311" s="727"/>
      <c r="S311" s="727"/>
      <c r="U311" s="707"/>
      <c r="V311" s="707"/>
      <c r="W311" s="707"/>
      <c r="X311" s="707"/>
      <c r="Y311" s="707"/>
      <c r="Z311" s="707"/>
      <c r="AA311" s="707"/>
      <c r="AB311" s="707"/>
      <c r="AC311" s="707"/>
      <c r="AD311" s="707"/>
      <c r="AE311" s="707"/>
    </row>
    <row r="312" spans="4:37">
      <c r="D312" s="160" t="s">
        <v>5016</v>
      </c>
      <c r="E312" s="160"/>
      <c r="F312" s="160">
        <v>45510</v>
      </c>
      <c r="G312" s="160">
        <v>45523</v>
      </c>
      <c r="H312" s="160" t="s">
        <v>6545</v>
      </c>
      <c r="I312" s="160" t="s">
        <v>6562</v>
      </c>
      <c r="J312" s="160">
        <v>24515.74</v>
      </c>
      <c r="K312" s="160">
        <v>24515.74</v>
      </c>
      <c r="L312" s="727">
        <v>24515.74</v>
      </c>
      <c r="M312" s="727" t="s">
        <v>4996</v>
      </c>
      <c r="N312" s="727"/>
      <c r="P312" s="707"/>
      <c r="Q312" s="727"/>
      <c r="R312" s="727">
        <v>1685.46</v>
      </c>
      <c r="S312" s="727">
        <v>3524.14</v>
      </c>
      <c r="T312" s="707">
        <v>3370.91</v>
      </c>
      <c r="U312" s="707">
        <v>4137.03</v>
      </c>
      <c r="V312" s="707">
        <v>3983.81</v>
      </c>
      <c r="W312" s="707">
        <v>3370.91</v>
      </c>
      <c r="X312" s="707">
        <v>3217.69</v>
      </c>
      <c r="Y312" s="707">
        <v>1225.79</v>
      </c>
      <c r="Z312" s="707"/>
      <c r="AB312" s="707"/>
      <c r="AC312" s="707"/>
      <c r="AD312" s="707"/>
      <c r="AE312" s="707"/>
    </row>
    <row r="313" spans="4:37">
      <c r="D313" s="160" t="s">
        <v>5017</v>
      </c>
      <c r="E313" s="160"/>
      <c r="F313" s="160">
        <v>45503</v>
      </c>
      <c r="G313" s="160">
        <v>45519</v>
      </c>
      <c r="H313" s="160" t="s">
        <v>6529</v>
      </c>
      <c r="I313" s="160" t="s">
        <v>8170</v>
      </c>
      <c r="J313" s="160">
        <v>124709.52</v>
      </c>
      <c r="K313" s="160">
        <v>124709.52</v>
      </c>
      <c r="L313" s="727">
        <v>124709.52</v>
      </c>
      <c r="M313" s="727" t="s">
        <v>4994</v>
      </c>
      <c r="N313" s="727">
        <v>7794.35</v>
      </c>
      <c r="O313" s="707">
        <v>116915.18</v>
      </c>
      <c r="Q313" s="727"/>
      <c r="R313" s="727"/>
      <c r="S313" s="727"/>
      <c r="T313" s="707"/>
      <c r="U313" s="707"/>
      <c r="W313" s="707"/>
      <c r="X313" s="707"/>
      <c r="Y313" s="707"/>
      <c r="AB313" s="707"/>
      <c r="AC313" s="707"/>
      <c r="AD313" s="707"/>
      <c r="AE313" s="707"/>
      <c r="AF313" s="707"/>
      <c r="AG313" s="707"/>
      <c r="AH313" s="707"/>
    </row>
    <row r="314" spans="4:37">
      <c r="D314" s="160" t="s">
        <v>5017</v>
      </c>
      <c r="E314" s="160"/>
      <c r="F314" s="160">
        <v>45503</v>
      </c>
      <c r="G314" s="160">
        <v>45519</v>
      </c>
      <c r="H314" s="160" t="s">
        <v>6529</v>
      </c>
      <c r="I314" s="160" t="s">
        <v>8170</v>
      </c>
      <c r="J314" s="160">
        <v>124709.52</v>
      </c>
      <c r="K314" s="160">
        <v>124709.52</v>
      </c>
      <c r="L314" s="727">
        <v>124709.52</v>
      </c>
      <c r="M314" s="727" t="s">
        <v>4995</v>
      </c>
      <c r="N314" s="727"/>
      <c r="O314" s="707"/>
      <c r="Q314" s="727"/>
      <c r="R314" s="727"/>
      <c r="S314" s="727"/>
      <c r="X314" s="707"/>
      <c r="Y314" s="707"/>
      <c r="Z314" s="707"/>
      <c r="AA314" s="707"/>
      <c r="AB314" s="707"/>
      <c r="AC314" s="707"/>
      <c r="AD314" s="707"/>
      <c r="AE314" s="707"/>
      <c r="AF314" s="707"/>
      <c r="AG314" s="707"/>
      <c r="AH314" s="707"/>
    </row>
    <row r="315" spans="4:37">
      <c r="D315" s="160" t="s">
        <v>5017</v>
      </c>
      <c r="E315" s="160"/>
      <c r="F315" s="160">
        <v>45503</v>
      </c>
      <c r="G315" s="160">
        <v>45519</v>
      </c>
      <c r="H315" s="160" t="s">
        <v>6529</v>
      </c>
      <c r="I315" s="160" t="s">
        <v>8170</v>
      </c>
      <c r="J315" s="160">
        <v>124709.52</v>
      </c>
      <c r="K315" s="160">
        <v>124709.52</v>
      </c>
      <c r="L315" s="727">
        <v>124709.52</v>
      </c>
      <c r="M315" s="727" t="s">
        <v>4996</v>
      </c>
      <c r="N315" s="727"/>
      <c r="Q315" s="727">
        <v>20460.16</v>
      </c>
      <c r="R315" s="727">
        <v>19485.86</v>
      </c>
      <c r="S315" s="727">
        <v>21921.599999999999</v>
      </c>
      <c r="T315" s="707">
        <v>5845.76</v>
      </c>
      <c r="U315" s="707">
        <v>9742.93</v>
      </c>
      <c r="V315" s="707">
        <v>10717.22</v>
      </c>
      <c r="W315" s="707">
        <v>5358.61</v>
      </c>
      <c r="X315" s="707">
        <v>10230.08</v>
      </c>
      <c r="Y315" s="707">
        <v>10717.22</v>
      </c>
      <c r="Z315" s="707">
        <v>10230.08</v>
      </c>
      <c r="AA315" s="707"/>
      <c r="AB315" s="707"/>
      <c r="AC315" s="707"/>
      <c r="AE315" s="707"/>
      <c r="AF315" s="707"/>
      <c r="AG315" s="707"/>
    </row>
    <row r="316" spans="4:37">
      <c r="D316" s="160" t="s">
        <v>8535</v>
      </c>
      <c r="E316" s="160"/>
      <c r="F316" s="160">
        <v>45510</v>
      </c>
      <c r="G316" s="160">
        <v>45523</v>
      </c>
      <c r="H316" s="160" t="s">
        <v>6670</v>
      </c>
      <c r="I316" s="160" t="s">
        <v>6675</v>
      </c>
      <c r="J316" s="160">
        <v>59002.38</v>
      </c>
      <c r="K316" s="160">
        <v>59002.38</v>
      </c>
      <c r="L316" s="727">
        <v>59002.38</v>
      </c>
      <c r="M316" s="727" t="s">
        <v>4994</v>
      </c>
      <c r="N316" s="727"/>
      <c r="O316" s="707">
        <v>59002.38</v>
      </c>
      <c r="Q316" s="727"/>
      <c r="R316" s="727"/>
      <c r="S316" s="727"/>
      <c r="W316" s="707"/>
      <c r="X316" s="707"/>
      <c r="Y316" s="707"/>
      <c r="Z316" s="707"/>
      <c r="AA316" s="707"/>
      <c r="AB316" s="707"/>
      <c r="AC316" s="707"/>
      <c r="AD316" s="707"/>
      <c r="AE316" s="707"/>
      <c r="AF316" s="707"/>
    </row>
    <row r="317" spans="4:37">
      <c r="D317" s="160" t="s">
        <v>8535</v>
      </c>
      <c r="E317" s="160"/>
      <c r="F317" s="160">
        <v>45510</v>
      </c>
      <c r="G317" s="160">
        <v>45523</v>
      </c>
      <c r="H317" s="160" t="s">
        <v>6670</v>
      </c>
      <c r="I317" s="160" t="s">
        <v>6675</v>
      </c>
      <c r="J317" s="160">
        <v>59002.38</v>
      </c>
      <c r="K317" s="160">
        <v>59002.38</v>
      </c>
      <c r="L317" s="727">
        <v>59002.38</v>
      </c>
      <c r="M317" s="727" t="s">
        <v>4995</v>
      </c>
      <c r="N317" s="727"/>
      <c r="Q317" s="727"/>
      <c r="R317" s="727"/>
      <c r="S317" s="727"/>
      <c r="W317" s="707"/>
      <c r="X317" s="707"/>
      <c r="Y317" s="707"/>
      <c r="AA317" s="707"/>
      <c r="AB317" s="707"/>
      <c r="AC317" s="707"/>
      <c r="AD317" s="707"/>
      <c r="AE317" s="707"/>
      <c r="AF317" s="707"/>
      <c r="AI317" s="707"/>
    </row>
    <row r="318" spans="4:37">
      <c r="D318" s="160" t="s">
        <v>8535</v>
      </c>
      <c r="E318" s="160"/>
      <c r="F318" s="160">
        <v>45510</v>
      </c>
      <c r="G318" s="160">
        <v>45523</v>
      </c>
      <c r="H318" s="160" t="s">
        <v>6670</v>
      </c>
      <c r="I318" s="160" t="s">
        <v>6675</v>
      </c>
      <c r="J318" s="160">
        <v>59002.38</v>
      </c>
      <c r="K318" s="160">
        <v>59002.38</v>
      </c>
      <c r="L318" s="727">
        <v>59002.38</v>
      </c>
      <c r="M318" s="727" t="s">
        <v>4996</v>
      </c>
      <c r="N318" s="727"/>
      <c r="Q318" s="727"/>
      <c r="R318" s="727"/>
      <c r="S318" s="727"/>
      <c r="T318" s="707"/>
      <c r="U318" s="707"/>
      <c r="W318" s="707"/>
      <c r="X318" s="707"/>
      <c r="Y318" s="707"/>
      <c r="Z318" s="707">
        <v>59002.38</v>
      </c>
      <c r="AB318" s="707"/>
      <c r="AD318" s="707"/>
      <c r="AE318" s="707"/>
      <c r="AI318" s="707"/>
    </row>
    <row r="319" spans="4:37">
      <c r="D319" s="160" t="s">
        <v>5049</v>
      </c>
      <c r="E319" s="160"/>
      <c r="F319" s="160">
        <v>45503</v>
      </c>
      <c r="G319" s="160">
        <v>45529</v>
      </c>
      <c r="H319" s="160" t="s">
        <v>6537</v>
      </c>
      <c r="I319" s="160" t="s">
        <v>6629</v>
      </c>
      <c r="J319" s="160">
        <v>0</v>
      </c>
      <c r="K319" s="160">
        <v>0</v>
      </c>
      <c r="L319" s="727">
        <v>0</v>
      </c>
      <c r="M319" s="727" t="s">
        <v>4994</v>
      </c>
      <c r="N319" s="727"/>
      <c r="Q319" s="727"/>
      <c r="R319" s="727"/>
      <c r="S319" s="727"/>
      <c r="V319" s="707"/>
      <c r="W319" s="707"/>
      <c r="AB319" s="707"/>
      <c r="AF319" s="707"/>
      <c r="AG319" s="707"/>
      <c r="AH319" s="707"/>
      <c r="AI319" s="707"/>
      <c r="AJ319" s="707"/>
      <c r="AK319" s="707"/>
    </row>
    <row r="320" spans="4:37">
      <c r="D320" s="160" t="s">
        <v>5049</v>
      </c>
      <c r="E320" s="160"/>
      <c r="F320" s="160">
        <v>45503</v>
      </c>
      <c r="G320" s="160">
        <v>45529</v>
      </c>
      <c r="H320" s="160" t="s">
        <v>6537</v>
      </c>
      <c r="I320" s="160" t="s">
        <v>6629</v>
      </c>
      <c r="J320" s="160">
        <v>0</v>
      </c>
      <c r="K320" s="160">
        <v>0</v>
      </c>
      <c r="L320" s="727">
        <v>0</v>
      </c>
      <c r="M320" s="727" t="s">
        <v>4995</v>
      </c>
      <c r="N320" s="727"/>
      <c r="Q320" s="727"/>
      <c r="R320" s="727"/>
      <c r="S320" s="727"/>
      <c r="W320" s="707"/>
      <c r="X320" s="707"/>
      <c r="Z320" s="707"/>
      <c r="AA320" s="707"/>
      <c r="AB320" s="707"/>
      <c r="AC320" s="707"/>
      <c r="AD320" s="707"/>
      <c r="AF320" s="707"/>
      <c r="AG320" s="707"/>
      <c r="AH320" s="707"/>
      <c r="AI320" s="707"/>
      <c r="AJ320" s="707"/>
      <c r="AK320" s="707"/>
    </row>
    <row r="321" spans="4:36">
      <c r="D321" s="160" t="s">
        <v>5049</v>
      </c>
      <c r="E321" s="160"/>
      <c r="F321" s="160">
        <v>45503</v>
      </c>
      <c r="G321" s="160">
        <v>45529</v>
      </c>
      <c r="H321" s="160" t="s">
        <v>6537</v>
      </c>
      <c r="I321" s="160" t="s">
        <v>6629</v>
      </c>
      <c r="J321" s="160">
        <v>0</v>
      </c>
      <c r="K321" s="160">
        <v>0</v>
      </c>
      <c r="L321" s="727">
        <v>0</v>
      </c>
      <c r="M321" s="727" t="s">
        <v>4996</v>
      </c>
      <c r="N321" s="727"/>
      <c r="Q321" s="727"/>
      <c r="R321" s="727"/>
      <c r="S321" s="727"/>
      <c r="T321" s="707"/>
      <c r="U321" s="707"/>
      <c r="V321" s="707"/>
      <c r="W321" s="707"/>
      <c r="X321" s="707"/>
      <c r="Z321" s="707"/>
      <c r="AA321" s="707"/>
      <c r="AB321" s="707"/>
      <c r="AC321" s="707"/>
      <c r="AD321" s="707"/>
      <c r="AG321" s="707"/>
      <c r="AI321" s="707"/>
    </row>
    <row r="322" spans="4:36">
      <c r="D322" s="160" t="s">
        <v>5050</v>
      </c>
      <c r="E322" s="160"/>
      <c r="F322" s="160">
        <v>45503</v>
      </c>
      <c r="G322" s="160">
        <v>45517</v>
      </c>
      <c r="H322" s="160" t="s">
        <v>6537</v>
      </c>
      <c r="I322" s="160" t="s">
        <v>6625</v>
      </c>
      <c r="J322" s="160">
        <v>0</v>
      </c>
      <c r="K322" s="160">
        <v>0</v>
      </c>
      <c r="L322" s="727">
        <v>0</v>
      </c>
      <c r="M322" s="727" t="s">
        <v>4994</v>
      </c>
      <c r="N322" s="727"/>
      <c r="Q322" s="727"/>
      <c r="R322" s="727"/>
      <c r="S322" s="727"/>
      <c r="T322" s="707"/>
      <c r="U322" s="707"/>
      <c r="V322" s="707"/>
      <c r="W322" s="707"/>
      <c r="X322" s="707"/>
      <c r="Y322" s="707"/>
      <c r="Z322" s="707"/>
      <c r="AA322" s="707"/>
      <c r="AB322" s="707"/>
      <c r="AC322" s="707"/>
      <c r="AD322" s="707"/>
      <c r="AE322" s="707"/>
      <c r="AF322" s="707"/>
      <c r="AG322" s="707"/>
      <c r="AH322" s="707"/>
      <c r="AI322" s="707"/>
      <c r="AJ322" s="707"/>
    </row>
    <row r="323" spans="4:36">
      <c r="D323" s="160" t="s">
        <v>5050</v>
      </c>
      <c r="E323" s="160"/>
      <c r="F323" s="160">
        <v>45503</v>
      </c>
      <c r="G323" s="160">
        <v>45517</v>
      </c>
      <c r="H323" s="160" t="s">
        <v>6537</v>
      </c>
      <c r="I323" s="160" t="s">
        <v>6625</v>
      </c>
      <c r="J323" s="160">
        <v>0</v>
      </c>
      <c r="K323" s="160">
        <v>0</v>
      </c>
      <c r="L323" s="727">
        <v>0</v>
      </c>
      <c r="M323" s="727" t="s">
        <v>4995</v>
      </c>
      <c r="N323" s="727"/>
      <c r="O323" s="707"/>
      <c r="Q323" s="727"/>
      <c r="R323" s="727"/>
      <c r="S323" s="727"/>
      <c r="T323" s="707"/>
      <c r="U323" s="707"/>
      <c r="V323" s="707"/>
      <c r="W323" s="707"/>
      <c r="X323" s="707"/>
      <c r="Y323" s="707"/>
      <c r="Z323" s="707"/>
      <c r="AA323" s="707"/>
      <c r="AB323" s="707"/>
      <c r="AC323" s="707"/>
      <c r="AD323" s="707"/>
      <c r="AE323" s="707"/>
      <c r="AF323" s="707"/>
      <c r="AG323" s="707"/>
      <c r="AH323" s="707"/>
      <c r="AI323" s="707"/>
      <c r="AJ323" s="707"/>
    </row>
    <row r="324" spans="4:36">
      <c r="D324" s="160" t="s">
        <v>5050</v>
      </c>
      <c r="E324" s="160"/>
      <c r="F324" s="160">
        <v>45503</v>
      </c>
      <c r="G324" s="160">
        <v>45517</v>
      </c>
      <c r="H324" s="160" t="s">
        <v>6537</v>
      </c>
      <c r="I324" s="160" t="s">
        <v>6625</v>
      </c>
      <c r="J324" s="160">
        <v>0</v>
      </c>
      <c r="K324" s="160">
        <v>0</v>
      </c>
      <c r="L324" s="727">
        <v>0</v>
      </c>
      <c r="M324" s="727" t="s">
        <v>4996</v>
      </c>
      <c r="N324" s="727"/>
      <c r="P324" s="707"/>
      <c r="Q324" s="727"/>
      <c r="R324" s="727"/>
      <c r="S324" s="727"/>
      <c r="T324" s="707"/>
      <c r="U324" s="707"/>
      <c r="V324" s="707"/>
      <c r="W324" s="707"/>
      <c r="X324" s="707"/>
      <c r="Y324" s="707"/>
      <c r="Z324" s="707"/>
      <c r="AA324" s="707"/>
      <c r="AB324" s="707"/>
      <c r="AC324" s="707"/>
      <c r="AD324" s="707"/>
      <c r="AE324" s="707"/>
      <c r="AH324" s="707"/>
    </row>
    <row r="325" spans="4:36">
      <c r="D325" s="160" t="s">
        <v>5051</v>
      </c>
      <c r="E325" s="160"/>
      <c r="F325" s="160">
        <v>45507</v>
      </c>
      <c r="G325" s="160">
        <v>45529</v>
      </c>
      <c r="H325" s="160" t="s">
        <v>6545</v>
      </c>
      <c r="I325" s="727" t="s">
        <v>6803</v>
      </c>
      <c r="J325" s="160">
        <v>0</v>
      </c>
      <c r="K325" s="160">
        <v>0</v>
      </c>
      <c r="L325" s="727">
        <v>0</v>
      </c>
      <c r="M325" s="727" t="s">
        <v>4994</v>
      </c>
      <c r="N325" s="727"/>
      <c r="O325" s="707"/>
      <c r="P325" s="707"/>
      <c r="Q325" s="727"/>
      <c r="R325" s="727"/>
      <c r="S325" s="727"/>
      <c r="T325" s="707"/>
      <c r="U325" s="707"/>
      <c r="V325" s="707"/>
      <c r="W325" s="707"/>
      <c r="X325" s="707"/>
      <c r="Y325" s="707"/>
      <c r="Z325" s="707"/>
      <c r="AA325" s="707"/>
    </row>
    <row r="326" spans="4:36">
      <c r="D326" s="160" t="s">
        <v>5051</v>
      </c>
      <c r="E326" s="160"/>
      <c r="F326" s="160">
        <v>45507</v>
      </c>
      <c r="G326" s="160">
        <v>45529</v>
      </c>
      <c r="H326" s="160" t="s">
        <v>6545</v>
      </c>
      <c r="I326" s="727" t="s">
        <v>6803</v>
      </c>
      <c r="J326" s="160">
        <v>0</v>
      </c>
      <c r="K326" s="160">
        <v>0</v>
      </c>
      <c r="L326" s="727">
        <v>0</v>
      </c>
      <c r="M326" s="727" t="s">
        <v>4995</v>
      </c>
      <c r="N326" s="727"/>
      <c r="O326" s="707"/>
      <c r="P326" s="707"/>
      <c r="Q326" s="727"/>
      <c r="R326" s="727"/>
      <c r="S326" s="727"/>
      <c r="T326" s="707"/>
      <c r="U326" s="707"/>
      <c r="V326" s="707"/>
      <c r="W326" s="707"/>
      <c r="X326" s="707"/>
      <c r="Y326" s="707"/>
      <c r="Z326" s="707"/>
      <c r="AA326" s="707"/>
    </row>
    <row r="327" spans="4:36">
      <c r="D327" s="160" t="s">
        <v>5051</v>
      </c>
      <c r="E327" s="160"/>
      <c r="F327" s="160">
        <v>45507</v>
      </c>
      <c r="G327" s="160">
        <v>45529</v>
      </c>
      <c r="H327" s="160" t="s">
        <v>6545</v>
      </c>
      <c r="I327" s="727" t="s">
        <v>6803</v>
      </c>
      <c r="J327" s="160">
        <v>0</v>
      </c>
      <c r="K327" s="160">
        <v>0</v>
      </c>
      <c r="L327" s="727">
        <v>0</v>
      </c>
      <c r="M327" s="727" t="s">
        <v>4996</v>
      </c>
      <c r="N327" s="727"/>
      <c r="P327" s="707"/>
      <c r="Q327" s="727"/>
      <c r="R327" s="727"/>
      <c r="S327" s="727"/>
      <c r="T327" s="707"/>
      <c r="U327" s="707"/>
      <c r="V327" s="707"/>
      <c r="W327" s="707"/>
      <c r="X327" s="707"/>
      <c r="Y327" s="707"/>
      <c r="Z327" s="707"/>
      <c r="AA327" s="707"/>
    </row>
    <row r="328" spans="4:36">
      <c r="D328" s="160" t="s">
        <v>5052</v>
      </c>
      <c r="E328" s="160"/>
      <c r="F328" s="160">
        <v>45503</v>
      </c>
      <c r="G328" s="160">
        <v>45517</v>
      </c>
      <c r="H328" s="160" t="s">
        <v>6580</v>
      </c>
      <c r="I328" s="160" t="s">
        <v>6635</v>
      </c>
      <c r="J328" s="160">
        <v>0</v>
      </c>
      <c r="K328" s="160">
        <v>0</v>
      </c>
      <c r="L328" s="727">
        <v>0</v>
      </c>
      <c r="M328" s="727" t="s">
        <v>4994</v>
      </c>
      <c r="N328" s="727"/>
      <c r="O328" s="707"/>
      <c r="P328" s="707"/>
      <c r="Q328" s="727"/>
      <c r="R328" s="727"/>
      <c r="S328" s="727"/>
      <c r="T328" s="707"/>
      <c r="U328" s="707"/>
      <c r="V328" s="707"/>
      <c r="W328" s="707"/>
      <c r="X328" s="707"/>
      <c r="Z328" s="707"/>
      <c r="AA328" s="707"/>
      <c r="AB328" s="707"/>
      <c r="AC328" s="707"/>
      <c r="AD328" s="707"/>
      <c r="AE328" s="707"/>
      <c r="AF328" s="707"/>
    </row>
    <row r="329" spans="4:36">
      <c r="D329" s="160" t="s">
        <v>5052</v>
      </c>
      <c r="E329" s="160"/>
      <c r="F329" s="160">
        <v>45503</v>
      </c>
      <c r="G329" s="160">
        <v>45517</v>
      </c>
      <c r="H329" s="160" t="s">
        <v>6580</v>
      </c>
      <c r="I329" s="160" t="s">
        <v>6635</v>
      </c>
      <c r="J329" s="160">
        <v>0</v>
      </c>
      <c r="K329" s="160">
        <v>0</v>
      </c>
      <c r="L329" s="727">
        <v>0</v>
      </c>
      <c r="M329" s="727" t="s">
        <v>4995</v>
      </c>
      <c r="N329" s="727"/>
      <c r="O329" s="707"/>
      <c r="P329" s="707"/>
      <c r="Q329" s="727"/>
      <c r="R329" s="727"/>
      <c r="S329" s="727"/>
      <c r="W329" s="707"/>
      <c r="X329" s="707"/>
      <c r="Y329" s="707"/>
      <c r="Z329" s="707"/>
      <c r="AA329" s="707"/>
      <c r="AB329" s="707"/>
      <c r="AC329" s="707"/>
      <c r="AD329" s="707"/>
      <c r="AE329" s="707"/>
      <c r="AF329" s="707"/>
    </row>
    <row r="330" spans="4:36">
      <c r="D330" s="160" t="s">
        <v>5052</v>
      </c>
      <c r="E330" s="160"/>
      <c r="F330" s="160">
        <v>45503</v>
      </c>
      <c r="G330" s="160">
        <v>45517</v>
      </c>
      <c r="H330" s="160" t="s">
        <v>6580</v>
      </c>
      <c r="I330" s="160" t="s">
        <v>6635</v>
      </c>
      <c r="J330" s="160">
        <v>0</v>
      </c>
      <c r="K330" s="160">
        <v>0</v>
      </c>
      <c r="L330" s="727">
        <v>0</v>
      </c>
      <c r="M330" s="727" t="s">
        <v>4996</v>
      </c>
      <c r="N330" s="727"/>
      <c r="Q330" s="727"/>
      <c r="R330" s="727"/>
      <c r="S330" s="727"/>
      <c r="T330" s="707"/>
      <c r="U330" s="707"/>
      <c r="V330" s="707"/>
      <c r="W330" s="707"/>
      <c r="X330" s="707"/>
      <c r="Y330" s="707"/>
      <c r="Z330" s="707"/>
      <c r="AB330" s="707"/>
      <c r="AC330" s="707"/>
      <c r="AD330" s="707"/>
      <c r="AE330" s="707"/>
    </row>
    <row r="331" spans="4:36">
      <c r="D331" s="160" t="s">
        <v>5053</v>
      </c>
      <c r="E331" s="160"/>
      <c r="F331" s="160">
        <v>45503</v>
      </c>
      <c r="G331" s="160">
        <v>45517</v>
      </c>
      <c r="H331" s="160" t="s">
        <v>6588</v>
      </c>
      <c r="I331" s="160" t="s">
        <v>6953</v>
      </c>
      <c r="J331" s="160">
        <v>0</v>
      </c>
      <c r="K331" s="160">
        <v>0</v>
      </c>
      <c r="L331" s="727">
        <v>0</v>
      </c>
      <c r="M331" s="727" t="s">
        <v>4994</v>
      </c>
      <c r="N331" s="727"/>
      <c r="Q331" s="727"/>
      <c r="R331" s="727"/>
      <c r="S331" s="727"/>
      <c r="T331" s="707"/>
      <c r="U331" s="707"/>
      <c r="V331" s="707"/>
      <c r="W331" s="707"/>
      <c r="X331" s="707"/>
      <c r="Y331" s="707"/>
      <c r="Z331" s="707"/>
      <c r="AA331" s="707"/>
      <c r="AB331" s="707"/>
      <c r="AC331" s="707"/>
      <c r="AD331" s="707"/>
    </row>
    <row r="332" spans="4:36">
      <c r="D332" s="160" t="s">
        <v>5053</v>
      </c>
      <c r="E332" s="160"/>
      <c r="F332" s="160">
        <v>45503</v>
      </c>
      <c r="G332" s="160">
        <v>45517</v>
      </c>
      <c r="H332" s="160" t="s">
        <v>6588</v>
      </c>
      <c r="I332" s="160" t="s">
        <v>6953</v>
      </c>
      <c r="J332" s="160">
        <v>0</v>
      </c>
      <c r="K332" s="160">
        <v>0</v>
      </c>
      <c r="L332" s="727">
        <v>0</v>
      </c>
      <c r="M332" s="727" t="s">
        <v>4995</v>
      </c>
      <c r="N332" s="727"/>
      <c r="Q332" s="727"/>
      <c r="R332" s="727"/>
      <c r="S332" s="727"/>
      <c r="U332" s="707"/>
      <c r="V332" s="707"/>
      <c r="W332" s="707"/>
      <c r="X332" s="707"/>
      <c r="Y332" s="707"/>
      <c r="Z332" s="707"/>
      <c r="AA332" s="707"/>
      <c r="AB332" s="707"/>
      <c r="AC332" s="707"/>
      <c r="AD332" s="707"/>
    </row>
    <row r="333" spans="4:36">
      <c r="D333" s="160" t="s">
        <v>5053</v>
      </c>
      <c r="E333" s="160"/>
      <c r="F333" s="160">
        <v>45503</v>
      </c>
      <c r="G333" s="160">
        <v>45517</v>
      </c>
      <c r="H333" s="160" t="s">
        <v>6588</v>
      </c>
      <c r="I333" s="160" t="s">
        <v>6953</v>
      </c>
      <c r="J333" s="160">
        <v>0</v>
      </c>
      <c r="K333" s="160">
        <v>0</v>
      </c>
      <c r="L333" s="727">
        <v>0</v>
      </c>
      <c r="M333" s="727" t="s">
        <v>4996</v>
      </c>
      <c r="N333" s="727"/>
      <c r="Q333" s="728"/>
      <c r="R333" s="727"/>
      <c r="S333" s="727"/>
      <c r="T333" s="707"/>
      <c r="U333" s="707"/>
      <c r="V333" s="707"/>
      <c r="W333" s="707"/>
      <c r="X333" s="707"/>
      <c r="Y333" s="707"/>
      <c r="Z333" s="707"/>
      <c r="AA333" s="707"/>
      <c r="AB333" s="707"/>
      <c r="AC333" s="707"/>
    </row>
    <row r="334" spans="4:36">
      <c r="D334" s="160" t="s">
        <v>5054</v>
      </c>
      <c r="E334" s="160"/>
      <c r="F334" s="160">
        <v>45503</v>
      </c>
      <c r="G334" s="160">
        <v>45517</v>
      </c>
      <c r="H334" s="160" t="s">
        <v>6590</v>
      </c>
      <c r="I334" s="160" t="s">
        <v>6716</v>
      </c>
      <c r="J334" s="160">
        <v>0</v>
      </c>
      <c r="K334" s="160">
        <v>0</v>
      </c>
      <c r="L334" s="727">
        <v>0</v>
      </c>
      <c r="M334" s="727" t="s">
        <v>4994</v>
      </c>
      <c r="N334" s="727"/>
      <c r="P334" s="707"/>
      <c r="Q334" s="727"/>
      <c r="R334" s="727"/>
      <c r="S334" s="727"/>
      <c r="U334" s="707"/>
      <c r="V334" s="707"/>
      <c r="W334" s="707"/>
      <c r="AA334" s="707"/>
      <c r="AE334" s="707"/>
      <c r="AF334" s="707"/>
      <c r="AG334" s="707"/>
      <c r="AH334" s="707"/>
      <c r="AI334" s="707"/>
      <c r="AJ334" s="707"/>
    </row>
    <row r="335" spans="4:36">
      <c r="D335" s="160" t="s">
        <v>5054</v>
      </c>
      <c r="E335" s="160"/>
      <c r="F335" s="160">
        <v>45503</v>
      </c>
      <c r="G335" s="160">
        <v>45517</v>
      </c>
      <c r="H335" s="160" t="s">
        <v>6590</v>
      </c>
      <c r="I335" s="160" t="s">
        <v>6716</v>
      </c>
      <c r="J335" s="160">
        <v>0</v>
      </c>
      <c r="K335" s="160">
        <v>0</v>
      </c>
      <c r="L335" s="727">
        <v>0</v>
      </c>
      <c r="M335" s="727" t="s">
        <v>4995</v>
      </c>
      <c r="N335" s="727"/>
      <c r="Q335" s="727"/>
      <c r="R335" s="727"/>
      <c r="S335" s="727"/>
      <c r="AA335" s="707"/>
      <c r="AB335" s="707"/>
      <c r="AC335" s="707"/>
      <c r="AE335" s="707"/>
      <c r="AF335" s="707"/>
      <c r="AG335" s="707"/>
      <c r="AH335" s="707"/>
      <c r="AI335" s="707"/>
      <c r="AJ335" s="707"/>
    </row>
    <row r="336" spans="4:36">
      <c r="D336" s="160" t="s">
        <v>5054</v>
      </c>
      <c r="E336" s="160"/>
      <c r="F336" s="160">
        <v>45503</v>
      </c>
      <c r="G336" s="160">
        <v>45517</v>
      </c>
      <c r="H336" s="160" t="s">
        <v>6590</v>
      </c>
      <c r="I336" s="160" t="s">
        <v>6716</v>
      </c>
      <c r="J336" s="160">
        <v>0</v>
      </c>
      <c r="K336" s="160">
        <v>0</v>
      </c>
      <c r="L336" s="727">
        <v>0</v>
      </c>
      <c r="M336" s="727" t="s">
        <v>4996</v>
      </c>
      <c r="N336" s="727"/>
      <c r="P336" s="707"/>
      <c r="Q336" s="727"/>
      <c r="R336" s="727"/>
      <c r="S336" s="727"/>
      <c r="T336" s="707"/>
      <c r="Y336" s="707"/>
      <c r="Z336" s="707"/>
      <c r="AA336" s="707"/>
      <c r="AB336" s="707"/>
      <c r="AC336" s="707"/>
      <c r="AH336" s="707"/>
    </row>
    <row r="337" spans="4:33">
      <c r="D337" s="160" t="s">
        <v>5055</v>
      </c>
      <c r="E337" s="160"/>
      <c r="F337" s="160">
        <v>45503</v>
      </c>
      <c r="G337" s="160">
        <v>45517</v>
      </c>
      <c r="H337" s="160" t="s">
        <v>6550</v>
      </c>
      <c r="I337" s="160" t="s">
        <v>6546</v>
      </c>
      <c r="J337" s="160">
        <v>0</v>
      </c>
      <c r="K337" s="160">
        <v>0</v>
      </c>
      <c r="L337" s="727">
        <v>0</v>
      </c>
      <c r="M337" s="727" t="s">
        <v>4994</v>
      </c>
      <c r="N337" s="727"/>
      <c r="P337" s="707"/>
      <c r="Q337" s="727"/>
      <c r="R337" s="727"/>
      <c r="S337" s="727"/>
      <c r="T337" s="707"/>
      <c r="U337" s="707"/>
      <c r="V337" s="707"/>
      <c r="W337" s="707"/>
      <c r="X337" s="707"/>
      <c r="Y337" s="707"/>
      <c r="Z337" s="707"/>
      <c r="AA337" s="707"/>
      <c r="AB337" s="707"/>
      <c r="AC337" s="707"/>
      <c r="AD337" s="707"/>
      <c r="AE337" s="707"/>
      <c r="AF337" s="707"/>
      <c r="AG337" s="707"/>
    </row>
    <row r="338" spans="4:33">
      <c r="D338" s="160" t="s">
        <v>5055</v>
      </c>
      <c r="E338" s="160"/>
      <c r="F338" s="160">
        <v>45503</v>
      </c>
      <c r="G338" s="160">
        <v>45517</v>
      </c>
      <c r="H338" s="160" t="s">
        <v>6550</v>
      </c>
      <c r="I338" s="160" t="s">
        <v>6546</v>
      </c>
      <c r="J338" s="160">
        <v>0</v>
      </c>
      <c r="K338" s="160">
        <v>0</v>
      </c>
      <c r="L338" s="727">
        <v>0</v>
      </c>
      <c r="M338" s="727" t="s">
        <v>4995</v>
      </c>
      <c r="N338" s="727"/>
      <c r="O338" s="707"/>
      <c r="P338" s="707"/>
      <c r="Q338" s="727"/>
      <c r="R338" s="727"/>
      <c r="S338" s="727"/>
      <c r="T338" s="707"/>
      <c r="U338" s="707"/>
      <c r="V338" s="707"/>
      <c r="W338" s="707"/>
      <c r="X338" s="707"/>
      <c r="Y338" s="707"/>
      <c r="Z338" s="707"/>
      <c r="AA338" s="707"/>
      <c r="AB338" s="707"/>
      <c r="AC338" s="707"/>
      <c r="AD338" s="707"/>
      <c r="AE338" s="707"/>
      <c r="AF338" s="707"/>
      <c r="AG338" s="707"/>
    </row>
    <row r="339" spans="4:33">
      <c r="D339" s="160" t="s">
        <v>5055</v>
      </c>
      <c r="E339" s="160"/>
      <c r="F339" s="160">
        <v>45503</v>
      </c>
      <c r="G339" s="160">
        <v>45517</v>
      </c>
      <c r="H339" s="160" t="s">
        <v>6550</v>
      </c>
      <c r="I339" s="160" t="s">
        <v>6546</v>
      </c>
      <c r="J339" s="160">
        <v>0</v>
      </c>
      <c r="K339" s="160">
        <v>0</v>
      </c>
      <c r="L339" s="727">
        <v>0</v>
      </c>
      <c r="M339" s="727" t="s">
        <v>4996</v>
      </c>
      <c r="N339" s="727"/>
      <c r="O339" s="707"/>
      <c r="P339" s="707"/>
      <c r="Q339" s="727"/>
      <c r="R339" s="727"/>
      <c r="S339" s="727"/>
      <c r="T339" s="707"/>
      <c r="U339" s="707"/>
      <c r="V339" s="707"/>
      <c r="W339" s="707"/>
      <c r="X339" s="707"/>
      <c r="Y339" s="707"/>
      <c r="Z339" s="707"/>
      <c r="AA339" s="707"/>
      <c r="AB339" s="707"/>
      <c r="AC339" s="707"/>
      <c r="AF339" s="707"/>
    </row>
    <row r="340" spans="4:33">
      <c r="D340" s="160" t="s">
        <v>5056</v>
      </c>
      <c r="E340" s="160"/>
      <c r="F340" s="160">
        <v>45503</v>
      </c>
      <c r="G340" s="160">
        <v>45517</v>
      </c>
      <c r="H340" s="160" t="s">
        <v>6567</v>
      </c>
      <c r="I340" s="160" t="s">
        <v>6612</v>
      </c>
      <c r="J340" s="160">
        <v>0</v>
      </c>
      <c r="K340" s="160">
        <v>0</v>
      </c>
      <c r="L340" s="727">
        <v>0</v>
      </c>
      <c r="M340" s="727" t="s">
        <v>4994</v>
      </c>
      <c r="N340" s="727"/>
      <c r="O340" s="707"/>
      <c r="P340" s="707"/>
      <c r="Q340" s="727"/>
      <c r="R340" s="727"/>
      <c r="S340" s="727"/>
      <c r="T340" s="707"/>
      <c r="U340" s="707"/>
      <c r="V340" s="707"/>
      <c r="W340" s="707"/>
      <c r="X340" s="707"/>
      <c r="Y340" s="707"/>
      <c r="Z340" s="707"/>
    </row>
    <row r="341" spans="4:33">
      <c r="D341" s="160" t="s">
        <v>5056</v>
      </c>
      <c r="E341" s="160"/>
      <c r="F341" s="160">
        <v>45503</v>
      </c>
      <c r="G341" s="160">
        <v>45517</v>
      </c>
      <c r="H341" s="160" t="s">
        <v>6567</v>
      </c>
      <c r="I341" s="160" t="s">
        <v>6612</v>
      </c>
      <c r="J341" s="160">
        <v>0</v>
      </c>
      <c r="K341" s="160">
        <v>0</v>
      </c>
      <c r="L341" s="727">
        <v>0</v>
      </c>
      <c r="M341" s="727" t="s">
        <v>4995</v>
      </c>
      <c r="N341" s="727"/>
      <c r="O341" s="707"/>
      <c r="P341" s="707"/>
      <c r="Q341" s="727"/>
      <c r="R341" s="727"/>
      <c r="S341" s="727"/>
      <c r="T341" s="707"/>
      <c r="U341" s="707"/>
      <c r="V341" s="707"/>
      <c r="W341" s="707"/>
      <c r="X341" s="707"/>
      <c r="Y341" s="707"/>
      <c r="Z341" s="707"/>
      <c r="AC341" s="707"/>
    </row>
    <row r="342" spans="4:33">
      <c r="D342" s="160" t="s">
        <v>5056</v>
      </c>
      <c r="E342" s="160"/>
      <c r="F342" s="160">
        <v>45503</v>
      </c>
      <c r="G342" s="160">
        <v>45517</v>
      </c>
      <c r="H342" s="160" t="s">
        <v>6567</v>
      </c>
      <c r="I342" s="160" t="s">
        <v>6612</v>
      </c>
      <c r="J342" s="160">
        <v>0</v>
      </c>
      <c r="K342" s="160">
        <v>0</v>
      </c>
      <c r="L342" s="727">
        <v>0</v>
      </c>
      <c r="M342" s="727" t="s">
        <v>4996</v>
      </c>
      <c r="N342" s="727"/>
      <c r="O342" s="707"/>
      <c r="P342" s="707"/>
      <c r="Q342" s="727"/>
      <c r="R342" s="727"/>
      <c r="S342" s="727"/>
      <c r="T342" s="707"/>
      <c r="U342" s="707"/>
      <c r="V342" s="707"/>
      <c r="W342" s="707"/>
      <c r="X342" s="707"/>
      <c r="Y342" s="707"/>
      <c r="AC342" s="707"/>
    </row>
    <row r="343" spans="4:33">
      <c r="D343" s="160" t="s">
        <v>5057</v>
      </c>
      <c r="E343" s="160"/>
      <c r="F343" s="160">
        <v>45503</v>
      </c>
      <c r="G343" s="160">
        <v>45517</v>
      </c>
      <c r="H343" s="160" t="s">
        <v>6576</v>
      </c>
      <c r="I343" s="727" t="s">
        <v>6722</v>
      </c>
      <c r="J343" s="160">
        <v>0</v>
      </c>
      <c r="K343" s="160">
        <v>0</v>
      </c>
      <c r="L343" s="727">
        <v>0</v>
      </c>
      <c r="M343" s="727" t="s">
        <v>4994</v>
      </c>
      <c r="N343" s="727"/>
      <c r="O343" s="707"/>
      <c r="P343" s="707"/>
      <c r="Q343" s="727"/>
      <c r="R343" s="727"/>
      <c r="S343" s="727"/>
      <c r="T343" s="707"/>
      <c r="U343" s="707"/>
      <c r="V343" s="707"/>
      <c r="W343" s="707"/>
      <c r="X343" s="707"/>
      <c r="Y343" s="707"/>
      <c r="Z343" s="707"/>
      <c r="AA343" s="707"/>
    </row>
    <row r="344" spans="4:33">
      <c r="D344" s="160" t="s">
        <v>5057</v>
      </c>
      <c r="E344" s="160"/>
      <c r="F344" s="160">
        <v>45503</v>
      </c>
      <c r="G344" s="160">
        <v>45517</v>
      </c>
      <c r="H344" s="160" t="s">
        <v>6576</v>
      </c>
      <c r="I344" s="727" t="s">
        <v>6722</v>
      </c>
      <c r="J344" s="160">
        <v>0</v>
      </c>
      <c r="K344" s="160">
        <v>0</v>
      </c>
      <c r="L344" s="727">
        <v>0</v>
      </c>
      <c r="M344" s="727" t="s">
        <v>4995</v>
      </c>
      <c r="N344" s="727"/>
      <c r="O344" s="707"/>
      <c r="Q344" s="727"/>
      <c r="R344" s="727"/>
      <c r="S344" s="727"/>
      <c r="T344" s="707"/>
      <c r="U344" s="707"/>
      <c r="V344" s="707"/>
      <c r="W344" s="707"/>
      <c r="X344" s="707"/>
      <c r="Y344" s="707"/>
      <c r="Z344" s="707"/>
      <c r="AA344" s="707"/>
      <c r="AG344" s="707"/>
    </row>
    <row r="345" spans="4:33">
      <c r="D345" s="160" t="s">
        <v>5057</v>
      </c>
      <c r="E345" s="160"/>
      <c r="F345" s="160">
        <v>45503</v>
      </c>
      <c r="G345" s="160">
        <v>45517</v>
      </c>
      <c r="H345" s="160" t="s">
        <v>6576</v>
      </c>
      <c r="I345" s="727" t="s">
        <v>6722</v>
      </c>
      <c r="J345" s="160">
        <v>0</v>
      </c>
      <c r="K345" s="160">
        <v>0</v>
      </c>
      <c r="L345" s="727">
        <v>0</v>
      </c>
      <c r="M345" s="727" t="s">
        <v>4996</v>
      </c>
      <c r="N345" s="727"/>
      <c r="Q345" s="727"/>
      <c r="R345" s="727"/>
      <c r="S345" s="727"/>
      <c r="T345" s="707"/>
      <c r="U345" s="707"/>
      <c r="V345" s="707"/>
      <c r="W345" s="707"/>
      <c r="X345" s="707"/>
      <c r="Y345" s="707"/>
      <c r="Z345" s="707"/>
      <c r="AG345" s="707"/>
    </row>
    <row r="346" spans="4:33">
      <c r="D346" s="160" t="s">
        <v>5058</v>
      </c>
      <c r="E346" s="160"/>
      <c r="F346" s="160">
        <v>45503</v>
      </c>
      <c r="G346" s="160">
        <v>45517</v>
      </c>
      <c r="H346" s="160" t="s">
        <v>6571</v>
      </c>
      <c r="I346" s="160" t="s">
        <v>6629</v>
      </c>
      <c r="J346" s="160">
        <v>0</v>
      </c>
      <c r="K346" s="160">
        <v>0</v>
      </c>
      <c r="L346" s="727">
        <v>0</v>
      </c>
      <c r="M346" s="727" t="s">
        <v>4994</v>
      </c>
      <c r="N346" s="727"/>
      <c r="P346" s="707"/>
      <c r="Q346" s="727"/>
      <c r="R346" s="727"/>
      <c r="S346" s="727"/>
      <c r="T346" s="707"/>
      <c r="U346" s="707"/>
      <c r="V346" s="707"/>
      <c r="W346" s="707"/>
      <c r="X346" s="707"/>
      <c r="Y346" s="707"/>
      <c r="Z346" s="707"/>
      <c r="AA346" s="707"/>
      <c r="AB346" s="707"/>
      <c r="AC346" s="707"/>
    </row>
    <row r="347" spans="4:33">
      <c r="D347" s="160" t="s">
        <v>5058</v>
      </c>
      <c r="E347" s="160"/>
      <c r="F347" s="160">
        <v>45503</v>
      </c>
      <c r="G347" s="160">
        <v>45517</v>
      </c>
      <c r="H347" s="160" t="s">
        <v>6571</v>
      </c>
      <c r="I347" s="160" t="s">
        <v>6629</v>
      </c>
      <c r="J347" s="160">
        <v>0</v>
      </c>
      <c r="K347" s="160">
        <v>0</v>
      </c>
      <c r="L347" s="727">
        <v>0</v>
      </c>
      <c r="M347" s="727" t="s">
        <v>4995</v>
      </c>
      <c r="N347" s="727"/>
      <c r="Q347" s="727"/>
      <c r="R347" s="727"/>
      <c r="S347" s="727"/>
      <c r="T347" s="707"/>
      <c r="U347" s="707"/>
      <c r="V347" s="707"/>
      <c r="W347" s="707"/>
      <c r="X347" s="707"/>
      <c r="Y347" s="707"/>
      <c r="Z347" s="707"/>
      <c r="AA347" s="707"/>
      <c r="AB347" s="707"/>
      <c r="AC347" s="707"/>
      <c r="AE347" s="707"/>
      <c r="AF347" s="707"/>
    </row>
    <row r="348" spans="4:33">
      <c r="D348" s="160" t="s">
        <v>5058</v>
      </c>
      <c r="E348" s="160"/>
      <c r="F348" s="160">
        <v>45503</v>
      </c>
      <c r="G348" s="160">
        <v>45517</v>
      </c>
      <c r="H348" s="160" t="s">
        <v>6571</v>
      </c>
      <c r="I348" s="160" t="s">
        <v>6629</v>
      </c>
      <c r="J348" s="160">
        <v>0</v>
      </c>
      <c r="K348" s="160">
        <v>0</v>
      </c>
      <c r="L348" s="727">
        <v>0</v>
      </c>
      <c r="M348" s="727" t="s">
        <v>4996</v>
      </c>
      <c r="N348" s="727"/>
      <c r="P348" s="707"/>
      <c r="Q348" s="727"/>
      <c r="R348" s="727"/>
      <c r="S348" s="727"/>
      <c r="T348" s="707"/>
      <c r="U348" s="707"/>
      <c r="V348" s="707"/>
      <c r="W348" s="707"/>
      <c r="X348" s="707"/>
      <c r="Y348" s="707"/>
      <c r="AA348" s="707"/>
      <c r="AB348" s="707"/>
      <c r="AE348" s="707"/>
      <c r="AF348" s="707"/>
    </row>
    <row r="349" spans="4:33">
      <c r="D349" s="160" t="s">
        <v>5059</v>
      </c>
      <c r="E349" s="160"/>
      <c r="F349" s="160">
        <v>45503</v>
      </c>
      <c r="G349" s="160">
        <v>45517</v>
      </c>
      <c r="H349" s="160" t="s">
        <v>6548</v>
      </c>
      <c r="I349" s="160" t="s">
        <v>6597</v>
      </c>
      <c r="J349" s="160">
        <v>0</v>
      </c>
      <c r="K349" s="160">
        <v>0</v>
      </c>
      <c r="L349" s="727">
        <v>0</v>
      </c>
      <c r="M349" s="727" t="s">
        <v>4994</v>
      </c>
      <c r="N349" s="727"/>
      <c r="O349" s="707"/>
      <c r="P349" s="707"/>
      <c r="Q349" s="727"/>
      <c r="R349" s="727"/>
      <c r="S349" s="727"/>
      <c r="T349" s="707"/>
      <c r="U349" s="707"/>
      <c r="V349" s="707"/>
      <c r="W349" s="707"/>
      <c r="X349" s="707"/>
      <c r="Y349" s="707"/>
      <c r="Z349" s="707"/>
      <c r="AA349" s="707"/>
      <c r="AB349" s="707"/>
    </row>
    <row r="350" spans="4:33">
      <c r="D350" s="160" t="s">
        <v>5059</v>
      </c>
      <c r="E350" s="160"/>
      <c r="F350" s="160">
        <v>45503</v>
      </c>
      <c r="G350" s="160">
        <v>45517</v>
      </c>
      <c r="H350" s="160" t="s">
        <v>6548</v>
      </c>
      <c r="I350" s="160" t="s">
        <v>6597</v>
      </c>
      <c r="J350" s="160">
        <v>0</v>
      </c>
      <c r="K350" s="160">
        <v>0</v>
      </c>
      <c r="L350" s="727">
        <v>0</v>
      </c>
      <c r="M350" s="727" t="s">
        <v>4995</v>
      </c>
      <c r="N350" s="727"/>
      <c r="Q350" s="727"/>
      <c r="R350" s="727"/>
      <c r="S350" s="727"/>
      <c r="T350" s="707"/>
      <c r="U350" s="707"/>
      <c r="V350" s="707"/>
      <c r="W350" s="707"/>
      <c r="X350" s="707"/>
      <c r="Y350" s="707"/>
      <c r="Z350" s="707"/>
      <c r="AA350" s="707"/>
      <c r="AB350" s="707"/>
      <c r="AE350" s="707"/>
    </row>
    <row r="351" spans="4:33">
      <c r="D351" s="160" t="s">
        <v>5059</v>
      </c>
      <c r="E351" s="160"/>
      <c r="F351" s="160">
        <v>45503</v>
      </c>
      <c r="G351" s="160">
        <v>45517</v>
      </c>
      <c r="H351" s="160" t="s">
        <v>6548</v>
      </c>
      <c r="I351" s="160" t="s">
        <v>6597</v>
      </c>
      <c r="J351" s="160">
        <v>0</v>
      </c>
      <c r="K351" s="160">
        <v>0</v>
      </c>
      <c r="L351" s="727">
        <v>0</v>
      </c>
      <c r="M351" s="727" t="s">
        <v>4996</v>
      </c>
      <c r="N351" s="727"/>
      <c r="Q351" s="727"/>
      <c r="R351" s="727"/>
      <c r="S351" s="727"/>
      <c r="T351" s="707"/>
      <c r="U351" s="707"/>
      <c r="V351" s="707"/>
      <c r="W351" s="707"/>
      <c r="X351" s="707"/>
      <c r="Y351" s="707"/>
      <c r="Z351" s="707"/>
      <c r="AA351" s="707"/>
      <c r="AE351" s="707"/>
    </row>
    <row r="352" spans="4:33">
      <c r="D352" s="160" t="s">
        <v>5060</v>
      </c>
      <c r="E352" s="160"/>
      <c r="F352" s="160">
        <v>45503</v>
      </c>
      <c r="G352" s="160">
        <v>45517</v>
      </c>
      <c r="H352" s="160" t="s">
        <v>6591</v>
      </c>
      <c r="I352" s="160" t="s">
        <v>6647</v>
      </c>
      <c r="J352" s="160">
        <v>0</v>
      </c>
      <c r="K352" s="160">
        <v>0</v>
      </c>
      <c r="L352" s="727">
        <v>0</v>
      </c>
      <c r="M352" s="727" t="s">
        <v>4994</v>
      </c>
      <c r="N352" s="727"/>
      <c r="P352" s="707"/>
      <c r="Q352" s="727"/>
      <c r="R352" s="727"/>
      <c r="S352" s="727"/>
      <c r="T352" s="707"/>
      <c r="U352" s="707"/>
      <c r="V352" s="707"/>
      <c r="W352" s="707"/>
      <c r="X352" s="707"/>
      <c r="Y352" s="707"/>
      <c r="Z352" s="707"/>
      <c r="AA352" s="707"/>
      <c r="AB352" s="707"/>
    </row>
    <row r="353" spans="4:41">
      <c r="D353" s="160" t="s">
        <v>5060</v>
      </c>
      <c r="E353" s="160"/>
      <c r="F353" s="160">
        <v>45503</v>
      </c>
      <c r="G353" s="160">
        <v>45517</v>
      </c>
      <c r="H353" s="160" t="s">
        <v>6591</v>
      </c>
      <c r="I353" s="160" t="s">
        <v>6647</v>
      </c>
      <c r="J353" s="160">
        <v>0</v>
      </c>
      <c r="K353" s="160">
        <v>0</v>
      </c>
      <c r="L353" s="727">
        <v>0</v>
      </c>
      <c r="M353" s="727" t="s">
        <v>4995</v>
      </c>
      <c r="N353" s="727"/>
      <c r="P353" s="707"/>
      <c r="Q353" s="727"/>
      <c r="R353" s="727"/>
      <c r="S353" s="727"/>
      <c r="T353" s="707"/>
      <c r="U353" s="707"/>
      <c r="V353" s="707"/>
      <c r="W353" s="707"/>
      <c r="X353" s="707"/>
      <c r="Y353" s="707"/>
      <c r="Z353" s="707"/>
      <c r="AA353" s="707"/>
      <c r="AB353" s="707"/>
      <c r="AF353" s="707"/>
    </row>
    <row r="354" spans="4:41">
      <c r="D354" s="160" t="s">
        <v>5060</v>
      </c>
      <c r="E354" s="160"/>
      <c r="F354" s="160">
        <v>45503</v>
      </c>
      <c r="G354" s="160">
        <v>45517</v>
      </c>
      <c r="H354" s="160" t="s">
        <v>6591</v>
      </c>
      <c r="I354" s="160" t="s">
        <v>6647</v>
      </c>
      <c r="J354" s="160">
        <v>0</v>
      </c>
      <c r="K354" s="160">
        <v>0</v>
      </c>
      <c r="L354" s="727">
        <v>0</v>
      </c>
      <c r="M354" s="727" t="s">
        <v>4996</v>
      </c>
      <c r="N354" s="727"/>
      <c r="Q354" s="727"/>
      <c r="R354" s="727"/>
      <c r="S354" s="727"/>
      <c r="T354" s="707"/>
      <c r="U354" s="707"/>
      <c r="V354" s="707"/>
      <c r="AA354" s="707"/>
      <c r="AF354" s="707"/>
    </row>
    <row r="355" spans="4:41">
      <c r="D355" s="160" t="s">
        <v>5061</v>
      </c>
      <c r="E355" s="160"/>
      <c r="F355" s="160">
        <v>45503</v>
      </c>
      <c r="G355" s="160">
        <v>45517</v>
      </c>
      <c r="H355" s="160" t="s">
        <v>6580</v>
      </c>
      <c r="I355" s="160" t="s">
        <v>6802</v>
      </c>
      <c r="J355" s="160">
        <v>0</v>
      </c>
      <c r="K355" s="160">
        <v>0</v>
      </c>
      <c r="L355" s="727">
        <v>0</v>
      </c>
      <c r="M355" s="727" t="s">
        <v>4994</v>
      </c>
      <c r="N355" s="727"/>
      <c r="Q355" s="727"/>
      <c r="R355" s="727"/>
      <c r="S355" s="727"/>
      <c r="T355" s="707"/>
      <c r="W355" s="707"/>
      <c r="X355" s="707"/>
      <c r="Y355" s="707"/>
      <c r="Z355" s="707"/>
      <c r="AA355" s="707"/>
      <c r="AB355" s="707"/>
    </row>
    <row r="356" spans="4:41">
      <c r="D356" s="160" t="s">
        <v>5061</v>
      </c>
      <c r="E356" s="160"/>
      <c r="F356" s="160">
        <v>45503</v>
      </c>
      <c r="G356" s="160">
        <v>45517</v>
      </c>
      <c r="H356" s="160" t="s">
        <v>6580</v>
      </c>
      <c r="I356" s="160" t="s">
        <v>6802</v>
      </c>
      <c r="J356" s="160">
        <v>0</v>
      </c>
      <c r="K356" s="160">
        <v>0</v>
      </c>
      <c r="L356" s="727">
        <v>0</v>
      </c>
      <c r="M356" s="727" t="s">
        <v>4995</v>
      </c>
      <c r="N356" s="727"/>
      <c r="Q356" s="727"/>
      <c r="R356" s="727"/>
      <c r="S356" s="727"/>
      <c r="T356" s="707"/>
      <c r="U356" s="707"/>
      <c r="V356" s="707"/>
      <c r="W356" s="707"/>
      <c r="X356" s="707"/>
      <c r="Y356" s="707"/>
      <c r="Z356" s="707"/>
      <c r="AA356" s="707"/>
      <c r="AB356" s="707"/>
      <c r="AC356" s="707"/>
    </row>
    <row r="357" spans="4:41">
      <c r="D357" s="160" t="s">
        <v>5061</v>
      </c>
      <c r="E357" s="160"/>
      <c r="F357" s="160">
        <v>45503</v>
      </c>
      <c r="G357" s="160">
        <v>45517</v>
      </c>
      <c r="H357" s="160" t="s">
        <v>6580</v>
      </c>
      <c r="I357" s="160" t="s">
        <v>6802</v>
      </c>
      <c r="J357" s="160">
        <v>0</v>
      </c>
      <c r="K357" s="160">
        <v>0</v>
      </c>
      <c r="L357" s="727">
        <v>0</v>
      </c>
      <c r="M357" s="727" t="s">
        <v>4996</v>
      </c>
      <c r="N357" s="727"/>
      <c r="Q357" s="727"/>
      <c r="R357" s="727"/>
      <c r="S357" s="727"/>
      <c r="T357" s="707"/>
      <c r="U357" s="707"/>
      <c r="V357" s="707"/>
      <c r="AA357" s="707"/>
      <c r="AC357" s="707"/>
    </row>
    <row r="358" spans="4:41">
      <c r="D358" s="160" t="s">
        <v>6515</v>
      </c>
      <c r="E358" s="160"/>
      <c r="F358" s="160">
        <v>45513</v>
      </c>
      <c r="G358" s="160">
        <v>46128</v>
      </c>
      <c r="H358" s="160" t="s">
        <v>6547</v>
      </c>
      <c r="I358" s="160">
        <v>46059</v>
      </c>
      <c r="J358" s="160">
        <v>40322209.100000001</v>
      </c>
      <c r="K358" s="160">
        <v>40322209.149999999</v>
      </c>
      <c r="L358" s="727">
        <v>63948975.149999999</v>
      </c>
      <c r="M358" s="727" t="s">
        <v>4994</v>
      </c>
      <c r="N358" s="727"/>
      <c r="O358" s="707">
        <v>357952.36</v>
      </c>
      <c r="P358" s="707">
        <v>5948040.2800000003</v>
      </c>
      <c r="Q358" s="727">
        <v>6874787.8799999999</v>
      </c>
      <c r="R358" s="727">
        <v>6248840.5099999998</v>
      </c>
      <c r="S358" s="727">
        <v>2269450.16</v>
      </c>
      <c r="T358" s="707">
        <v>1756168.76</v>
      </c>
      <c r="U358" s="707">
        <v>924845.78</v>
      </c>
      <c r="V358" s="707">
        <v>856476.49</v>
      </c>
      <c r="W358" s="707">
        <v>275834.71999999997</v>
      </c>
      <c r="X358" s="707">
        <v>254853.66</v>
      </c>
      <c r="Y358" s="707">
        <v>382799.23</v>
      </c>
      <c r="Z358" s="707">
        <v>929279.71</v>
      </c>
      <c r="AA358" s="707">
        <v>1362532.42</v>
      </c>
      <c r="AB358" s="707">
        <v>922032.59</v>
      </c>
      <c r="AC358" s="707">
        <v>21289216.710000001</v>
      </c>
      <c r="AD358" s="707">
        <v>6808137.9000000004</v>
      </c>
      <c r="AE358" s="707">
        <v>2055249.13</v>
      </c>
      <c r="AF358" s="707">
        <v>2238935.09</v>
      </c>
      <c r="AG358" s="707">
        <v>935067.75</v>
      </c>
      <c r="AH358" s="707">
        <v>964525.97</v>
      </c>
      <c r="AI358" s="707">
        <v>86098.880000000005</v>
      </c>
      <c r="AJ358" s="707">
        <v>168877.44</v>
      </c>
      <c r="AK358" s="707">
        <v>38971.72</v>
      </c>
      <c r="AL358" s="707"/>
      <c r="AM358" s="707"/>
      <c r="AN358" s="707"/>
      <c r="AO358" s="707"/>
    </row>
    <row r="359" spans="4:41">
      <c r="D359" s="160" t="s">
        <v>6515</v>
      </c>
      <c r="E359" s="160"/>
      <c r="F359" s="160">
        <v>45513</v>
      </c>
      <c r="G359" s="160">
        <v>46128</v>
      </c>
      <c r="H359" s="160" t="s">
        <v>6547</v>
      </c>
      <c r="I359" s="160">
        <v>46059</v>
      </c>
      <c r="J359" s="160">
        <v>40322209.100000001</v>
      </c>
      <c r="K359" s="160">
        <v>40322209.149999999</v>
      </c>
      <c r="L359" s="727">
        <v>63948975.149999999</v>
      </c>
      <c r="M359" s="727" t="s">
        <v>4995</v>
      </c>
      <c r="N359" s="727"/>
      <c r="Q359" s="727"/>
      <c r="R359" s="727"/>
      <c r="S359" s="727"/>
      <c r="T359" s="707"/>
      <c r="U359" s="707"/>
      <c r="V359" s="707"/>
      <c r="W359" s="707"/>
      <c r="X359" s="707"/>
      <c r="Y359" s="707"/>
      <c r="Z359" s="707"/>
      <c r="AA359" s="707"/>
      <c r="AB359" s="707"/>
      <c r="AC359" s="707">
        <v>18278326.120000001</v>
      </c>
      <c r="AD359" s="707">
        <v>4215228.63</v>
      </c>
      <c r="AE359" s="707">
        <v>1049375.33</v>
      </c>
      <c r="AF359" s="707">
        <v>70240.94</v>
      </c>
      <c r="AG359" s="707">
        <v>13595.02</v>
      </c>
      <c r="AH359" s="707"/>
      <c r="AI359" s="707"/>
      <c r="AJ359" s="707"/>
      <c r="AK359" s="707"/>
      <c r="AL359" s="707"/>
      <c r="AM359" s="707"/>
      <c r="AN359" s="707"/>
      <c r="AO359" s="707"/>
    </row>
    <row r="360" spans="4:41">
      <c r="D360" s="160" t="s">
        <v>6515</v>
      </c>
      <c r="E360" s="160"/>
      <c r="F360" s="160">
        <v>45513</v>
      </c>
      <c r="G360" s="160">
        <v>46128</v>
      </c>
      <c r="H360" s="160" t="s">
        <v>6547</v>
      </c>
      <c r="I360" s="160">
        <v>46059</v>
      </c>
      <c r="J360" s="160">
        <v>40322209.100000001</v>
      </c>
      <c r="K360" s="160">
        <v>40322209.149999999</v>
      </c>
      <c r="L360" s="727">
        <v>63948975.149999999</v>
      </c>
      <c r="M360" s="727" t="s">
        <v>4996</v>
      </c>
      <c r="N360" s="727"/>
      <c r="Q360" s="727">
        <v>57097.86</v>
      </c>
      <c r="R360" s="727">
        <v>504002.67</v>
      </c>
      <c r="S360" s="727">
        <v>2265269.75</v>
      </c>
      <c r="T360" s="707">
        <v>3414970.49</v>
      </c>
      <c r="U360" s="707">
        <v>3364887</v>
      </c>
      <c r="V360" s="707">
        <v>4356285.41</v>
      </c>
      <c r="W360" s="707">
        <v>5053428.4400000004</v>
      </c>
      <c r="X360" s="707">
        <v>6638020.4400000004</v>
      </c>
      <c r="Y360" s="707">
        <v>5931652.6900000004</v>
      </c>
      <c r="Z360" s="707">
        <v>5354468.1900000004</v>
      </c>
      <c r="AA360" s="707">
        <v>2487684.88</v>
      </c>
      <c r="AB360" s="707">
        <v>894441.33</v>
      </c>
      <c r="AC360" s="707"/>
    </row>
    <row r="361" spans="4:41">
      <c r="D361" s="160" t="s">
        <v>8536</v>
      </c>
      <c r="E361" s="160"/>
      <c r="F361" s="160">
        <v>45513</v>
      </c>
      <c r="G361" s="160">
        <v>45565</v>
      </c>
      <c r="H361" s="160" t="s">
        <v>6547</v>
      </c>
      <c r="I361" s="160">
        <v>45939</v>
      </c>
      <c r="J361" s="160">
        <v>0</v>
      </c>
      <c r="K361" s="160">
        <v>0</v>
      </c>
      <c r="L361" s="727">
        <v>0</v>
      </c>
      <c r="M361" s="727" t="s">
        <v>4994</v>
      </c>
      <c r="N361" s="727"/>
      <c r="Q361" s="727"/>
      <c r="R361" s="727"/>
      <c r="S361" s="727"/>
      <c r="T361" s="707"/>
      <c r="Y361" s="707"/>
      <c r="Z361" s="707"/>
      <c r="AC361" s="707"/>
      <c r="AD361" s="707"/>
      <c r="AE361" s="707"/>
      <c r="AF361" s="707"/>
      <c r="AG361" s="707"/>
    </row>
    <row r="362" spans="4:41">
      <c r="D362" s="160" t="s">
        <v>8536</v>
      </c>
      <c r="E362" s="160"/>
      <c r="F362" s="160">
        <v>45513</v>
      </c>
      <c r="G362" s="160">
        <v>45565</v>
      </c>
      <c r="H362" s="160" t="s">
        <v>6547</v>
      </c>
      <c r="I362" s="160">
        <v>45939</v>
      </c>
      <c r="J362" s="160">
        <v>0</v>
      </c>
      <c r="K362" s="160">
        <v>0</v>
      </c>
      <c r="L362" s="727">
        <v>0</v>
      </c>
      <c r="M362" s="727" t="s">
        <v>4995</v>
      </c>
      <c r="N362" s="727"/>
      <c r="Q362" s="728"/>
      <c r="R362" s="727"/>
      <c r="S362" s="727"/>
      <c r="Y362" s="707"/>
      <c r="Z362" s="707"/>
      <c r="AA362" s="707"/>
      <c r="AC362" s="707"/>
      <c r="AD362" s="707"/>
      <c r="AE362" s="707"/>
      <c r="AF362" s="707"/>
      <c r="AG362" s="707"/>
    </row>
    <row r="363" spans="4:41">
      <c r="D363" s="160" t="s">
        <v>8536</v>
      </c>
      <c r="E363" s="160"/>
      <c r="F363" s="160">
        <v>45513</v>
      </c>
      <c r="G363" s="160">
        <v>45565</v>
      </c>
      <c r="H363" s="160" t="s">
        <v>6547</v>
      </c>
      <c r="I363" s="160">
        <v>45939</v>
      </c>
      <c r="J363" s="160">
        <v>0</v>
      </c>
      <c r="K363" s="160">
        <v>0</v>
      </c>
      <c r="L363" s="727">
        <v>0</v>
      </c>
      <c r="M363" s="727" t="s">
        <v>4996</v>
      </c>
      <c r="N363" s="727"/>
      <c r="Q363" s="727"/>
      <c r="R363" s="727"/>
      <c r="S363" s="727"/>
      <c r="W363" s="707"/>
      <c r="X363" s="707"/>
      <c r="Y363" s="707"/>
      <c r="Z363" s="707"/>
      <c r="AA363" s="707"/>
      <c r="AC363" s="707"/>
      <c r="AF363" s="707"/>
    </row>
    <row r="364" spans="4:41">
      <c r="D364" s="160" t="s">
        <v>8537</v>
      </c>
      <c r="E364" s="160"/>
      <c r="F364" s="160">
        <v>45519</v>
      </c>
      <c r="G364" s="160">
        <v>45565</v>
      </c>
      <c r="H364" s="160" t="s">
        <v>6548</v>
      </c>
      <c r="I364" s="160" t="s">
        <v>8538</v>
      </c>
      <c r="J364" s="160">
        <v>0</v>
      </c>
      <c r="K364" s="160">
        <v>0</v>
      </c>
      <c r="L364" s="727">
        <v>0</v>
      </c>
      <c r="M364" s="727" t="s">
        <v>4994</v>
      </c>
      <c r="N364" s="727"/>
      <c r="Q364" s="727"/>
      <c r="R364" s="727"/>
      <c r="S364" s="727"/>
      <c r="W364" s="707"/>
      <c r="X364" s="707"/>
      <c r="Y364" s="707"/>
      <c r="Z364" s="707"/>
      <c r="AA364" s="707"/>
      <c r="AB364" s="707"/>
      <c r="AC364" s="707"/>
      <c r="AD364" s="707"/>
      <c r="AE364" s="707"/>
      <c r="AF364" s="707"/>
      <c r="AG364" s="707"/>
    </row>
    <row r="365" spans="4:41">
      <c r="D365" s="160" t="s">
        <v>8537</v>
      </c>
      <c r="E365" s="160"/>
      <c r="F365" s="160">
        <v>45519</v>
      </c>
      <c r="G365" s="160">
        <v>45565</v>
      </c>
      <c r="H365" s="160" t="s">
        <v>6548</v>
      </c>
      <c r="I365" s="160" t="s">
        <v>8538</v>
      </c>
      <c r="J365" s="160">
        <v>0</v>
      </c>
      <c r="K365" s="160">
        <v>0</v>
      </c>
      <c r="L365" s="727">
        <v>0</v>
      </c>
      <c r="M365" s="727" t="s">
        <v>4995</v>
      </c>
      <c r="N365" s="727"/>
      <c r="Q365" s="727"/>
      <c r="R365" s="727"/>
      <c r="S365" s="727"/>
      <c r="W365" s="707"/>
      <c r="X365" s="707"/>
      <c r="Y365" s="707"/>
      <c r="Z365" s="707"/>
      <c r="AA365" s="707"/>
      <c r="AB365" s="707"/>
      <c r="AC365" s="707"/>
      <c r="AD365" s="707"/>
      <c r="AE365" s="707"/>
      <c r="AF365" s="707"/>
      <c r="AG365" s="707"/>
    </row>
    <row r="366" spans="4:41">
      <c r="D366" s="160" t="s">
        <v>8537</v>
      </c>
      <c r="E366" s="160"/>
      <c r="F366" s="160">
        <v>45519</v>
      </c>
      <c r="G366" s="160">
        <v>45565</v>
      </c>
      <c r="H366" s="160" t="s">
        <v>6548</v>
      </c>
      <c r="I366" s="160" t="s">
        <v>8538</v>
      </c>
      <c r="J366" s="160">
        <v>0</v>
      </c>
      <c r="K366" s="160">
        <v>0</v>
      </c>
      <c r="L366" s="727">
        <v>0</v>
      </c>
      <c r="M366" s="727" t="s">
        <v>4996</v>
      </c>
      <c r="N366" s="727"/>
      <c r="Q366" s="727"/>
      <c r="R366" s="727"/>
      <c r="S366" s="727"/>
      <c r="T366" s="707"/>
      <c r="U366" s="707"/>
      <c r="W366" s="707"/>
      <c r="X366" s="707"/>
      <c r="Y366" s="707"/>
      <c r="Z366" s="707"/>
      <c r="AC366" s="707"/>
      <c r="AD366" s="707"/>
      <c r="AE366" s="707"/>
    </row>
    <row r="367" spans="4:41">
      <c r="D367" s="160" t="s">
        <v>8539</v>
      </c>
      <c r="E367" s="160"/>
      <c r="F367" s="160">
        <v>45523</v>
      </c>
      <c r="G367" s="160">
        <v>45535</v>
      </c>
      <c r="H367" s="160" t="s">
        <v>6547</v>
      </c>
      <c r="I367" s="160" t="s">
        <v>6586</v>
      </c>
      <c r="J367" s="160">
        <v>0</v>
      </c>
      <c r="K367" s="160">
        <v>0</v>
      </c>
      <c r="L367" s="727">
        <v>0</v>
      </c>
      <c r="M367" s="727" t="s">
        <v>4994</v>
      </c>
      <c r="N367" s="727"/>
      <c r="Q367" s="727"/>
      <c r="R367" s="727"/>
      <c r="S367" s="727"/>
      <c r="V367" s="707"/>
      <c r="W367" s="707"/>
      <c r="X367" s="707"/>
      <c r="Z367" s="707"/>
      <c r="AA367" s="707"/>
      <c r="AB367" s="707"/>
      <c r="AC367" s="707"/>
      <c r="AD367" s="707"/>
      <c r="AE367" s="707"/>
      <c r="AF367" s="707"/>
    </row>
    <row r="368" spans="4:41">
      <c r="D368" s="160" t="s">
        <v>8539</v>
      </c>
      <c r="E368" s="160"/>
      <c r="F368" s="160">
        <v>45523</v>
      </c>
      <c r="G368" s="160">
        <v>45535</v>
      </c>
      <c r="H368" s="160" t="s">
        <v>6547</v>
      </c>
      <c r="I368" s="160" t="s">
        <v>6586</v>
      </c>
      <c r="J368" s="160">
        <v>0</v>
      </c>
      <c r="K368" s="160">
        <v>0</v>
      </c>
      <c r="L368" s="727">
        <v>0</v>
      </c>
      <c r="M368" s="727" t="s">
        <v>4995</v>
      </c>
      <c r="N368" s="727"/>
      <c r="Q368" s="727"/>
      <c r="R368" s="727"/>
      <c r="S368" s="727"/>
      <c r="W368" s="707"/>
      <c r="X368" s="707"/>
      <c r="Y368" s="707"/>
      <c r="Z368" s="707"/>
      <c r="AA368" s="707"/>
      <c r="AB368" s="707"/>
      <c r="AC368" s="707"/>
      <c r="AD368" s="707"/>
      <c r="AE368" s="707"/>
      <c r="AF368" s="707"/>
    </row>
    <row r="369" spans="4:33">
      <c r="D369" s="160" t="s">
        <v>8539</v>
      </c>
      <c r="E369" s="160"/>
      <c r="F369" s="160">
        <v>45523</v>
      </c>
      <c r="G369" s="160">
        <v>45535</v>
      </c>
      <c r="H369" s="160" t="s">
        <v>6547</v>
      </c>
      <c r="I369" s="160" t="s">
        <v>6586</v>
      </c>
      <c r="J369" s="160">
        <v>0</v>
      </c>
      <c r="K369" s="160">
        <v>0</v>
      </c>
      <c r="L369" s="727">
        <v>0</v>
      </c>
      <c r="M369" s="727" t="s">
        <v>4996</v>
      </c>
      <c r="N369" s="727"/>
      <c r="Q369" s="727"/>
      <c r="R369" s="727"/>
      <c r="S369" s="727"/>
      <c r="T369" s="707"/>
      <c r="U369" s="707"/>
      <c r="W369" s="707"/>
      <c r="X369" s="707"/>
      <c r="Y369" s="707"/>
      <c r="Z369" s="707"/>
      <c r="AA369" s="707"/>
      <c r="AD369" s="707"/>
      <c r="AE369" s="707"/>
    </row>
    <row r="370" spans="4:33">
      <c r="D370" s="160" t="s">
        <v>8540</v>
      </c>
      <c r="E370" s="160"/>
      <c r="F370" s="160">
        <v>45524</v>
      </c>
      <c r="G370" s="160">
        <v>45531</v>
      </c>
      <c r="H370" s="160" t="s">
        <v>6595</v>
      </c>
      <c r="I370" s="160">
        <v>45939</v>
      </c>
      <c r="J370" s="160">
        <v>0</v>
      </c>
      <c r="K370" s="160">
        <v>0</v>
      </c>
      <c r="L370" s="727">
        <v>0</v>
      </c>
      <c r="M370" s="727" t="s">
        <v>4994</v>
      </c>
      <c r="N370" s="727"/>
      <c r="Q370" s="727"/>
      <c r="R370" s="727"/>
      <c r="S370" s="727"/>
      <c r="V370" s="707"/>
      <c r="W370" s="707"/>
      <c r="X370" s="707"/>
      <c r="Y370" s="707"/>
      <c r="AA370" s="707"/>
      <c r="AB370" s="707"/>
      <c r="AC370" s="707"/>
      <c r="AD370" s="707"/>
      <c r="AE370" s="707"/>
      <c r="AF370" s="707"/>
      <c r="AG370" s="707"/>
    </row>
    <row r="371" spans="4:33">
      <c r="D371" s="160" t="s">
        <v>8540</v>
      </c>
      <c r="E371" s="160"/>
      <c r="F371" s="160">
        <v>45524</v>
      </c>
      <c r="G371" s="160">
        <v>45531</v>
      </c>
      <c r="H371" s="160" t="s">
        <v>6595</v>
      </c>
      <c r="I371" s="160">
        <v>45939</v>
      </c>
      <c r="J371" s="160">
        <v>0</v>
      </c>
      <c r="K371" s="160">
        <v>0</v>
      </c>
      <c r="L371" s="727">
        <v>0</v>
      </c>
      <c r="M371" s="727" t="s">
        <v>4995</v>
      </c>
      <c r="N371" s="727"/>
      <c r="Q371" s="727"/>
      <c r="R371" s="727"/>
      <c r="S371" s="727"/>
      <c r="X371" s="707"/>
      <c r="Y371" s="707"/>
      <c r="Z371" s="707"/>
      <c r="AA371" s="707"/>
      <c r="AB371" s="707"/>
      <c r="AC371" s="707"/>
      <c r="AD371" s="707"/>
      <c r="AE371" s="707"/>
      <c r="AF371" s="707"/>
      <c r="AG371" s="707"/>
    </row>
    <row r="372" spans="4:33">
      <c r="D372" s="160" t="s">
        <v>8540</v>
      </c>
      <c r="E372" s="160"/>
      <c r="F372" s="160">
        <v>45524</v>
      </c>
      <c r="G372" s="160">
        <v>45531</v>
      </c>
      <c r="H372" s="160" t="s">
        <v>6595</v>
      </c>
      <c r="I372" s="160">
        <v>45939</v>
      </c>
      <c r="J372" s="160">
        <v>0</v>
      </c>
      <c r="K372" s="160">
        <v>0</v>
      </c>
      <c r="L372" s="727">
        <v>0</v>
      </c>
      <c r="M372" s="727" t="s">
        <v>4996</v>
      </c>
      <c r="N372" s="727"/>
      <c r="Q372" s="727"/>
      <c r="R372" s="727"/>
      <c r="S372" s="727"/>
      <c r="U372" s="707"/>
      <c r="X372" s="707"/>
      <c r="Y372" s="707"/>
      <c r="Z372" s="707"/>
      <c r="AA372" s="707"/>
      <c r="AB372" s="707"/>
      <c r="AE372" s="707"/>
    </row>
    <row r="373" spans="4:33">
      <c r="D373" s="160" t="s">
        <v>8541</v>
      </c>
      <c r="E373" s="160"/>
      <c r="F373" s="160">
        <v>45524</v>
      </c>
      <c r="G373" s="160">
        <v>45531</v>
      </c>
      <c r="H373" s="160" t="s">
        <v>6545</v>
      </c>
      <c r="I373" s="160">
        <v>45939</v>
      </c>
      <c r="J373" s="160">
        <v>0</v>
      </c>
      <c r="K373" s="160">
        <v>0</v>
      </c>
      <c r="L373" s="727">
        <v>0</v>
      </c>
      <c r="M373" s="727" t="s">
        <v>4994</v>
      </c>
      <c r="N373" s="727"/>
      <c r="Q373" s="727"/>
      <c r="R373" s="727"/>
      <c r="S373" s="727"/>
      <c r="U373" s="707"/>
      <c r="W373" s="707"/>
      <c r="X373" s="707"/>
      <c r="Y373" s="707"/>
      <c r="Z373" s="707"/>
      <c r="AA373" s="707"/>
      <c r="AB373" s="707"/>
      <c r="AC373" s="707"/>
    </row>
    <row r="374" spans="4:33">
      <c r="D374" s="160" t="s">
        <v>8541</v>
      </c>
      <c r="E374" s="160"/>
      <c r="F374" s="160">
        <v>45524</v>
      </c>
      <c r="G374" s="160">
        <v>45531</v>
      </c>
      <c r="H374" s="160" t="s">
        <v>6545</v>
      </c>
      <c r="I374" s="160">
        <v>45939</v>
      </c>
      <c r="J374" s="160">
        <v>0</v>
      </c>
      <c r="K374" s="160">
        <v>0</v>
      </c>
      <c r="L374" s="727">
        <v>0</v>
      </c>
      <c r="M374" s="727" t="s">
        <v>4995</v>
      </c>
      <c r="N374" s="727"/>
      <c r="Q374" s="727"/>
      <c r="R374" s="727"/>
      <c r="S374" s="727"/>
      <c r="T374" s="707"/>
      <c r="U374" s="707"/>
      <c r="V374" s="707"/>
      <c r="W374" s="707"/>
      <c r="X374" s="707"/>
      <c r="Y374" s="707"/>
      <c r="Z374" s="707"/>
      <c r="AA374" s="707"/>
      <c r="AB374" s="707"/>
      <c r="AC374" s="707"/>
    </row>
    <row r="375" spans="4:33">
      <c r="D375" s="160" t="s">
        <v>8541</v>
      </c>
      <c r="E375" s="160"/>
      <c r="F375" s="160">
        <v>45524</v>
      </c>
      <c r="G375" s="160">
        <v>45531</v>
      </c>
      <c r="H375" s="160" t="s">
        <v>6545</v>
      </c>
      <c r="I375" s="160">
        <v>45939</v>
      </c>
      <c r="J375" s="160">
        <v>0</v>
      </c>
      <c r="K375" s="160">
        <v>0</v>
      </c>
      <c r="L375" s="727">
        <v>0</v>
      </c>
      <c r="M375" s="727" t="s">
        <v>4996</v>
      </c>
      <c r="N375" s="727"/>
      <c r="Q375" s="727"/>
      <c r="R375" s="727"/>
      <c r="S375" s="727"/>
      <c r="T375" s="707"/>
      <c r="U375" s="707"/>
      <c r="V375" s="707"/>
      <c r="W375" s="707"/>
      <c r="AA375" s="707"/>
      <c r="AB375" s="707"/>
    </row>
    <row r="376" spans="4:33">
      <c r="D376" s="160" t="s">
        <v>8542</v>
      </c>
      <c r="E376" s="160"/>
      <c r="F376" s="160">
        <v>45517</v>
      </c>
      <c r="G376" s="160">
        <v>45529</v>
      </c>
      <c r="H376" s="160" t="s">
        <v>6550</v>
      </c>
      <c r="I376" s="160" t="s">
        <v>6675</v>
      </c>
      <c r="J376" s="160">
        <v>0</v>
      </c>
      <c r="K376" s="160">
        <v>0</v>
      </c>
      <c r="L376" s="727">
        <v>0</v>
      </c>
      <c r="M376" s="727" t="s">
        <v>4994</v>
      </c>
      <c r="N376" s="727"/>
      <c r="Q376" s="727"/>
      <c r="R376" s="727"/>
      <c r="S376" s="727"/>
      <c r="T376" s="707"/>
      <c r="U376" s="707"/>
      <c r="W376" s="707"/>
      <c r="X376" s="707"/>
      <c r="Y376" s="707"/>
      <c r="Z376" s="707"/>
      <c r="AA376" s="707"/>
      <c r="AB376" s="707"/>
      <c r="AC376" s="707"/>
    </row>
    <row r="377" spans="4:33">
      <c r="D377" s="160" t="s">
        <v>8542</v>
      </c>
      <c r="E377" s="160"/>
      <c r="F377" s="160">
        <v>45517</v>
      </c>
      <c r="G377" s="160">
        <v>45529</v>
      </c>
      <c r="H377" s="160" t="s">
        <v>6550</v>
      </c>
      <c r="I377" s="160" t="s">
        <v>6675</v>
      </c>
      <c r="J377" s="160">
        <v>0</v>
      </c>
      <c r="K377" s="160">
        <v>0</v>
      </c>
      <c r="L377" s="727">
        <v>0</v>
      </c>
      <c r="M377" s="727" t="s">
        <v>4995</v>
      </c>
      <c r="N377" s="727"/>
      <c r="Q377" s="727"/>
      <c r="R377" s="727"/>
      <c r="S377" s="727"/>
      <c r="T377" s="707"/>
      <c r="U377" s="707"/>
      <c r="V377" s="707"/>
      <c r="W377" s="707"/>
      <c r="X377" s="707"/>
      <c r="Y377" s="707"/>
      <c r="Z377" s="707"/>
      <c r="AA377" s="707"/>
      <c r="AB377" s="707"/>
      <c r="AC377" s="707"/>
    </row>
    <row r="378" spans="4:33">
      <c r="D378" s="160" t="s">
        <v>8542</v>
      </c>
      <c r="E378" s="160"/>
      <c r="F378" s="160">
        <v>45517</v>
      </c>
      <c r="G378" s="160">
        <v>45529</v>
      </c>
      <c r="H378" s="160" t="s">
        <v>6550</v>
      </c>
      <c r="I378" s="160" t="s">
        <v>6675</v>
      </c>
      <c r="J378" s="160">
        <v>0</v>
      </c>
      <c r="K378" s="160">
        <v>0</v>
      </c>
      <c r="L378" s="727">
        <v>0</v>
      </c>
      <c r="M378" s="727" t="s">
        <v>4996</v>
      </c>
      <c r="N378" s="727"/>
      <c r="Q378" s="727"/>
      <c r="R378" s="727"/>
      <c r="S378" s="727"/>
      <c r="T378" s="707"/>
      <c r="U378" s="707"/>
      <c r="V378" s="707"/>
      <c r="W378" s="707"/>
      <c r="AA378" s="707"/>
      <c r="AB378" s="707"/>
    </row>
    <row r="379" spans="4:33">
      <c r="D379" s="160" t="s">
        <v>8543</v>
      </c>
      <c r="E379" s="160"/>
      <c r="F379" s="160">
        <v>45524</v>
      </c>
      <c r="G379" s="160">
        <v>45529</v>
      </c>
      <c r="H379" s="160" t="s">
        <v>6551</v>
      </c>
      <c r="I379" s="160" t="s">
        <v>6647</v>
      </c>
      <c r="J379" s="160">
        <v>0</v>
      </c>
      <c r="K379" s="160">
        <v>0</v>
      </c>
      <c r="L379" s="727">
        <v>0</v>
      </c>
      <c r="M379" s="727" t="s">
        <v>4994</v>
      </c>
      <c r="N379" s="727"/>
      <c r="Q379" s="727"/>
      <c r="R379" s="727"/>
      <c r="S379" s="727"/>
      <c r="T379" s="707"/>
      <c r="U379" s="707"/>
      <c r="V379" s="707"/>
      <c r="W379" s="707"/>
      <c r="X379" s="707"/>
      <c r="Y379" s="707"/>
      <c r="Z379" s="707"/>
      <c r="AA379" s="707"/>
      <c r="AB379" s="707"/>
      <c r="AC379" s="707"/>
    </row>
    <row r="380" spans="4:33">
      <c r="D380" s="160" t="s">
        <v>8543</v>
      </c>
      <c r="E380" s="160"/>
      <c r="F380" s="160">
        <v>45524</v>
      </c>
      <c r="G380" s="160">
        <v>45529</v>
      </c>
      <c r="H380" s="160" t="s">
        <v>6551</v>
      </c>
      <c r="I380" s="160" t="s">
        <v>6647</v>
      </c>
      <c r="J380" s="160">
        <v>0</v>
      </c>
      <c r="K380" s="160">
        <v>0</v>
      </c>
      <c r="L380" s="727">
        <v>0</v>
      </c>
      <c r="M380" s="727" t="s">
        <v>4995</v>
      </c>
      <c r="N380" s="727"/>
      <c r="Q380" s="727"/>
      <c r="R380" s="727"/>
      <c r="S380" s="727"/>
      <c r="T380" s="707"/>
      <c r="U380" s="707"/>
      <c r="V380" s="707"/>
      <c r="W380" s="707"/>
      <c r="X380" s="707"/>
      <c r="Y380" s="707"/>
      <c r="Z380" s="707"/>
      <c r="AA380" s="707"/>
      <c r="AB380" s="707"/>
      <c r="AC380" s="707"/>
    </row>
    <row r="381" spans="4:33">
      <c r="D381" s="160" t="s">
        <v>8543</v>
      </c>
      <c r="E381" s="160"/>
      <c r="F381" s="160">
        <v>45524</v>
      </c>
      <c r="G381" s="160">
        <v>45529</v>
      </c>
      <c r="H381" s="160" t="s">
        <v>6551</v>
      </c>
      <c r="I381" s="160" t="s">
        <v>6647</v>
      </c>
      <c r="J381" s="160">
        <v>0</v>
      </c>
      <c r="K381" s="160">
        <v>0</v>
      </c>
      <c r="L381" s="727">
        <v>0</v>
      </c>
      <c r="M381" s="727" t="s">
        <v>4996</v>
      </c>
      <c r="N381" s="727"/>
      <c r="Q381" s="727"/>
      <c r="R381" s="727"/>
      <c r="S381" s="727"/>
      <c r="T381" s="707"/>
      <c r="U381" s="707"/>
      <c r="V381" s="707"/>
      <c r="W381" s="707"/>
      <c r="X381" s="707"/>
      <c r="Y381" s="707"/>
      <c r="AA381" s="707"/>
      <c r="AB381" s="707"/>
    </row>
    <row r="382" spans="4:33">
      <c r="D382" s="160" t="s">
        <v>8544</v>
      </c>
      <c r="E382" s="160"/>
      <c r="F382" s="160">
        <v>45513</v>
      </c>
      <c r="G382" s="160">
        <v>45526</v>
      </c>
      <c r="H382" s="160" t="s">
        <v>6552</v>
      </c>
      <c r="I382" s="160" t="s">
        <v>6675</v>
      </c>
      <c r="J382" s="160">
        <v>0</v>
      </c>
      <c r="K382" s="160">
        <v>0</v>
      </c>
      <c r="L382" s="727">
        <v>0</v>
      </c>
      <c r="M382" s="727" t="s">
        <v>4994</v>
      </c>
      <c r="N382" s="727"/>
      <c r="Q382" s="727"/>
      <c r="R382" s="727"/>
      <c r="S382" s="727"/>
      <c r="T382" s="707"/>
      <c r="U382" s="707"/>
      <c r="W382" s="707"/>
      <c r="X382" s="707"/>
      <c r="Y382" s="707"/>
      <c r="Z382" s="707"/>
      <c r="AA382" s="707"/>
      <c r="AB382" s="707"/>
      <c r="AC382" s="707"/>
    </row>
    <row r="383" spans="4:33">
      <c r="D383" s="160" t="s">
        <v>8544</v>
      </c>
      <c r="E383" s="160"/>
      <c r="F383" s="160">
        <v>45513</v>
      </c>
      <c r="G383" s="160">
        <v>45526</v>
      </c>
      <c r="H383" s="160" t="s">
        <v>6552</v>
      </c>
      <c r="I383" s="160" t="s">
        <v>6675</v>
      </c>
      <c r="J383" s="160">
        <v>0</v>
      </c>
      <c r="K383" s="160">
        <v>0</v>
      </c>
      <c r="L383" s="727">
        <v>0</v>
      </c>
      <c r="M383" s="727" t="s">
        <v>4995</v>
      </c>
      <c r="N383" s="727"/>
      <c r="Q383" s="727"/>
      <c r="R383" s="727"/>
      <c r="S383" s="727"/>
      <c r="T383" s="707"/>
      <c r="U383" s="707"/>
      <c r="V383" s="707"/>
      <c r="W383" s="707"/>
      <c r="X383" s="707"/>
      <c r="Y383" s="707"/>
      <c r="Z383" s="707"/>
      <c r="AA383" s="707"/>
      <c r="AB383" s="707"/>
      <c r="AC383" s="707"/>
    </row>
    <row r="384" spans="4:33">
      <c r="D384" s="160" t="s">
        <v>8544</v>
      </c>
      <c r="E384" s="160"/>
      <c r="F384" s="160">
        <v>45513</v>
      </c>
      <c r="G384" s="160">
        <v>45526</v>
      </c>
      <c r="H384" s="160" t="s">
        <v>6552</v>
      </c>
      <c r="I384" s="160" t="s">
        <v>6675</v>
      </c>
      <c r="J384" s="160">
        <v>0</v>
      </c>
      <c r="K384" s="160">
        <v>0</v>
      </c>
      <c r="L384" s="727">
        <v>0</v>
      </c>
      <c r="M384" s="727" t="s">
        <v>4996</v>
      </c>
      <c r="N384" s="727"/>
      <c r="Q384" s="727"/>
      <c r="R384" s="727"/>
      <c r="S384" s="727"/>
      <c r="T384" s="707"/>
      <c r="U384" s="707"/>
      <c r="V384" s="707"/>
      <c r="W384" s="707"/>
      <c r="AA384" s="707"/>
      <c r="AC384" s="707"/>
    </row>
    <row r="385" spans="4:30">
      <c r="D385" s="160" t="s">
        <v>8545</v>
      </c>
      <c r="E385" s="160"/>
      <c r="F385" s="160">
        <v>45524</v>
      </c>
      <c r="G385" s="160">
        <v>45529</v>
      </c>
      <c r="H385" s="160" t="s">
        <v>6659</v>
      </c>
      <c r="I385" s="160" t="s">
        <v>6675</v>
      </c>
      <c r="J385" s="160">
        <v>0</v>
      </c>
      <c r="K385" s="160">
        <v>0</v>
      </c>
      <c r="L385" s="727">
        <v>0</v>
      </c>
      <c r="M385" s="727" t="s">
        <v>4994</v>
      </c>
      <c r="N385" s="727"/>
      <c r="Q385" s="727"/>
      <c r="R385" s="727"/>
      <c r="S385" s="727"/>
      <c r="T385" s="707"/>
      <c r="U385" s="707"/>
      <c r="V385" s="707"/>
      <c r="W385" s="707"/>
      <c r="X385" s="707"/>
      <c r="Y385" s="707"/>
      <c r="Z385" s="707"/>
      <c r="AA385" s="707"/>
    </row>
    <row r="386" spans="4:30">
      <c r="D386" s="160" t="s">
        <v>8545</v>
      </c>
      <c r="E386" s="160"/>
      <c r="F386" s="160">
        <v>45524</v>
      </c>
      <c r="G386" s="160">
        <v>45529</v>
      </c>
      <c r="H386" s="160" t="s">
        <v>6659</v>
      </c>
      <c r="I386" s="160" t="s">
        <v>6675</v>
      </c>
      <c r="J386" s="160">
        <v>0</v>
      </c>
      <c r="K386" s="160">
        <v>0</v>
      </c>
      <c r="L386" s="727">
        <v>0</v>
      </c>
      <c r="M386" s="727" t="s">
        <v>4995</v>
      </c>
      <c r="N386" s="727"/>
      <c r="Q386" s="727"/>
      <c r="R386" s="727"/>
      <c r="S386" s="727"/>
      <c r="T386" s="707"/>
      <c r="U386" s="707"/>
      <c r="V386" s="707"/>
      <c r="W386" s="707"/>
      <c r="X386" s="707"/>
      <c r="Y386" s="707"/>
      <c r="Z386" s="707"/>
      <c r="AA386" s="707"/>
      <c r="AC386" s="707"/>
    </row>
    <row r="387" spans="4:30">
      <c r="D387" s="160" t="s">
        <v>8545</v>
      </c>
      <c r="E387" s="160"/>
      <c r="F387" s="160">
        <v>45524</v>
      </c>
      <c r="G387" s="160">
        <v>45529</v>
      </c>
      <c r="H387" s="160" t="s">
        <v>6659</v>
      </c>
      <c r="I387" s="160" t="s">
        <v>6675</v>
      </c>
      <c r="J387" s="160">
        <v>0</v>
      </c>
      <c r="K387" s="160">
        <v>0</v>
      </c>
      <c r="L387" s="727">
        <v>0</v>
      </c>
      <c r="M387" s="727" t="s">
        <v>4996</v>
      </c>
      <c r="N387" s="727"/>
      <c r="Q387" s="727"/>
      <c r="R387" s="727"/>
      <c r="S387" s="727"/>
      <c r="T387" s="707"/>
      <c r="X387" s="707"/>
      <c r="Y387" s="707"/>
      <c r="AC387" s="707"/>
    </row>
    <row r="388" spans="4:30">
      <c r="D388" s="160" t="s">
        <v>8546</v>
      </c>
      <c r="E388" s="160"/>
      <c r="F388" s="160">
        <v>45520</v>
      </c>
      <c r="G388" s="160">
        <v>45592</v>
      </c>
      <c r="H388" s="160" t="s">
        <v>6547</v>
      </c>
      <c r="I388" s="160">
        <v>45999</v>
      </c>
      <c r="J388" s="160">
        <v>0</v>
      </c>
      <c r="K388" s="160">
        <v>0</v>
      </c>
      <c r="L388" s="727">
        <v>0</v>
      </c>
      <c r="M388" s="727" t="s">
        <v>4994</v>
      </c>
      <c r="N388" s="727"/>
      <c r="Q388" s="727"/>
      <c r="R388" s="727"/>
      <c r="S388" s="727"/>
      <c r="T388" s="707"/>
      <c r="U388" s="707"/>
      <c r="V388" s="707"/>
      <c r="W388" s="707"/>
      <c r="X388" s="707"/>
      <c r="Y388" s="707"/>
      <c r="Z388" s="707"/>
      <c r="AA388" s="707"/>
      <c r="AB388" s="707"/>
    </row>
    <row r="389" spans="4:30">
      <c r="D389" s="160" t="s">
        <v>8546</v>
      </c>
      <c r="E389" s="160"/>
      <c r="F389" s="160">
        <v>45520</v>
      </c>
      <c r="G389" s="160">
        <v>45592</v>
      </c>
      <c r="H389" s="160" t="s">
        <v>6547</v>
      </c>
      <c r="I389" s="160">
        <v>45999</v>
      </c>
      <c r="J389" s="160">
        <v>0</v>
      </c>
      <c r="K389" s="160">
        <v>0</v>
      </c>
      <c r="L389" s="727">
        <v>0</v>
      </c>
      <c r="M389" s="727" t="s">
        <v>4995</v>
      </c>
      <c r="N389" s="727"/>
      <c r="O389" s="707"/>
      <c r="Q389" s="727"/>
      <c r="R389" s="727"/>
      <c r="S389" s="727"/>
      <c r="T389" s="707"/>
      <c r="U389" s="707"/>
      <c r="V389" s="707"/>
      <c r="W389" s="707"/>
      <c r="X389" s="707"/>
      <c r="Y389" s="707"/>
      <c r="Z389" s="707"/>
      <c r="AA389" s="707"/>
      <c r="AB389" s="707"/>
      <c r="AC389" s="707"/>
      <c r="AD389" s="707"/>
    </row>
    <row r="390" spans="4:30">
      <c r="D390" s="160" t="s">
        <v>8546</v>
      </c>
      <c r="E390" s="160"/>
      <c r="F390" s="160">
        <v>45520</v>
      </c>
      <c r="G390" s="160">
        <v>45592</v>
      </c>
      <c r="H390" s="160" t="s">
        <v>6547</v>
      </c>
      <c r="I390" s="160">
        <v>45999</v>
      </c>
      <c r="J390" s="160">
        <v>0</v>
      </c>
      <c r="K390" s="160">
        <v>0</v>
      </c>
      <c r="L390" s="727">
        <v>0</v>
      </c>
      <c r="M390" s="727" t="s">
        <v>4996</v>
      </c>
      <c r="N390" s="727"/>
      <c r="P390" s="707"/>
      <c r="Q390" s="727"/>
      <c r="R390" s="727"/>
      <c r="S390" s="727"/>
      <c r="T390" s="707"/>
      <c r="U390" s="707"/>
      <c r="V390" s="707"/>
      <c r="W390" s="707"/>
      <c r="X390" s="707"/>
      <c r="Y390" s="707"/>
      <c r="Z390" s="707"/>
      <c r="AA390" s="707"/>
      <c r="AB390" s="707"/>
      <c r="AC390" s="707"/>
      <c r="AD390" s="707"/>
    </row>
    <row r="391" spans="4:30">
      <c r="D391" s="160" t="s">
        <v>8547</v>
      </c>
      <c r="E391" s="160"/>
      <c r="F391" s="160">
        <v>45526</v>
      </c>
      <c r="G391" s="160">
        <v>45572</v>
      </c>
      <c r="H391" s="160" t="s">
        <v>6548</v>
      </c>
      <c r="I391" s="160" t="s">
        <v>6586</v>
      </c>
      <c r="J391" s="160">
        <v>0</v>
      </c>
      <c r="K391" s="160">
        <v>0</v>
      </c>
      <c r="L391" s="727">
        <v>0</v>
      </c>
      <c r="M391" s="727" t="s">
        <v>4994</v>
      </c>
      <c r="N391" s="727"/>
      <c r="O391" s="707"/>
      <c r="P391" s="707"/>
      <c r="Q391" s="727"/>
      <c r="R391" s="727"/>
      <c r="S391" s="727"/>
      <c r="T391" s="707"/>
      <c r="U391" s="707"/>
      <c r="V391" s="707"/>
      <c r="W391" s="707"/>
      <c r="X391" s="707"/>
      <c r="Y391" s="707"/>
      <c r="Z391" s="707"/>
      <c r="AA391" s="707"/>
      <c r="AB391" s="707"/>
    </row>
    <row r="392" spans="4:30">
      <c r="D392" s="160" t="s">
        <v>8547</v>
      </c>
      <c r="E392" s="160"/>
      <c r="F392" s="160">
        <v>45526</v>
      </c>
      <c r="G392" s="160">
        <v>45572</v>
      </c>
      <c r="H392" s="160" t="s">
        <v>6548</v>
      </c>
      <c r="I392" s="160" t="s">
        <v>6586</v>
      </c>
      <c r="J392" s="160">
        <v>0</v>
      </c>
      <c r="K392" s="160">
        <v>0</v>
      </c>
      <c r="L392" s="727">
        <v>0</v>
      </c>
      <c r="M392" s="727" t="s">
        <v>4995</v>
      </c>
      <c r="N392" s="727"/>
      <c r="O392" s="707"/>
      <c r="Q392" s="727"/>
      <c r="R392" s="727"/>
      <c r="S392" s="727"/>
      <c r="T392" s="707"/>
      <c r="U392" s="707"/>
      <c r="V392" s="707"/>
      <c r="W392" s="707"/>
      <c r="X392" s="707"/>
      <c r="Y392" s="707"/>
      <c r="Z392" s="707"/>
      <c r="AA392" s="707"/>
      <c r="AB392" s="707"/>
    </row>
    <row r="393" spans="4:30">
      <c r="D393" s="160" t="s">
        <v>8547</v>
      </c>
      <c r="E393" s="160"/>
      <c r="F393" s="160">
        <v>45526</v>
      </c>
      <c r="G393" s="160">
        <v>45572</v>
      </c>
      <c r="H393" s="160" t="s">
        <v>6548</v>
      </c>
      <c r="I393" s="160" t="s">
        <v>6586</v>
      </c>
      <c r="J393" s="160">
        <v>0</v>
      </c>
      <c r="K393" s="160">
        <v>0</v>
      </c>
      <c r="L393" s="727">
        <v>0</v>
      </c>
      <c r="M393" s="727" t="s">
        <v>4996</v>
      </c>
      <c r="N393" s="727"/>
      <c r="P393" s="707"/>
      <c r="Q393" s="728"/>
      <c r="R393" s="727"/>
      <c r="S393" s="727"/>
      <c r="T393" s="707"/>
      <c r="U393" s="707"/>
      <c r="V393" s="707"/>
      <c r="W393" s="707"/>
      <c r="X393" s="707"/>
      <c r="Y393" s="707"/>
      <c r="Z393" s="707"/>
    </row>
    <row r="394" spans="4:30">
      <c r="D394" s="160" t="s">
        <v>8548</v>
      </c>
      <c r="E394" s="160"/>
      <c r="F394" s="160">
        <v>45529</v>
      </c>
      <c r="G394" s="160">
        <v>45542</v>
      </c>
      <c r="H394" s="160" t="s">
        <v>6547</v>
      </c>
      <c r="I394" s="160" t="s">
        <v>6586</v>
      </c>
      <c r="J394" s="160">
        <v>0</v>
      </c>
      <c r="K394" s="160">
        <v>0</v>
      </c>
      <c r="L394" s="727">
        <v>0</v>
      </c>
      <c r="M394" s="727" t="s">
        <v>4994</v>
      </c>
      <c r="N394" s="727"/>
      <c r="O394" s="707"/>
      <c r="P394" s="707"/>
      <c r="Q394" s="727"/>
      <c r="R394" s="727"/>
      <c r="S394" s="727"/>
      <c r="T394" s="707"/>
      <c r="U394" s="707"/>
      <c r="V394" s="707"/>
      <c r="W394" s="707"/>
      <c r="X394" s="707"/>
      <c r="Y394" s="707"/>
      <c r="Z394" s="707"/>
      <c r="AA394" s="707"/>
      <c r="AB394" s="707"/>
    </row>
    <row r="395" spans="4:30">
      <c r="D395" s="160" t="s">
        <v>8548</v>
      </c>
      <c r="E395" s="160"/>
      <c r="F395" s="160">
        <v>45529</v>
      </c>
      <c r="G395" s="160">
        <v>45542</v>
      </c>
      <c r="H395" s="160" t="s">
        <v>6547</v>
      </c>
      <c r="I395" s="160" t="s">
        <v>6586</v>
      </c>
      <c r="J395" s="160">
        <v>0</v>
      </c>
      <c r="K395" s="160">
        <v>0</v>
      </c>
      <c r="L395" s="727">
        <v>0</v>
      </c>
      <c r="M395" s="727" t="s">
        <v>4995</v>
      </c>
      <c r="N395" s="727"/>
      <c r="O395" s="707"/>
      <c r="Q395" s="727"/>
      <c r="R395" s="727"/>
      <c r="S395" s="727"/>
      <c r="T395" s="707"/>
      <c r="U395" s="707"/>
      <c r="V395" s="707"/>
      <c r="W395" s="707"/>
      <c r="X395" s="707"/>
      <c r="Y395" s="707"/>
      <c r="Z395" s="707"/>
      <c r="AA395" s="707"/>
      <c r="AB395" s="707"/>
    </row>
    <row r="396" spans="4:30">
      <c r="D396" s="160" t="s">
        <v>8548</v>
      </c>
      <c r="E396" s="160"/>
      <c r="F396" s="160">
        <v>45529</v>
      </c>
      <c r="G396" s="160">
        <v>45542</v>
      </c>
      <c r="H396" s="160" t="s">
        <v>6547</v>
      </c>
      <c r="I396" s="160" t="s">
        <v>6586</v>
      </c>
      <c r="J396" s="160">
        <v>0</v>
      </c>
      <c r="K396" s="160">
        <v>0</v>
      </c>
      <c r="L396" s="727">
        <v>0</v>
      </c>
      <c r="M396" s="727" t="s">
        <v>4996</v>
      </c>
      <c r="N396" s="727"/>
      <c r="Q396" s="727"/>
      <c r="R396" s="727"/>
      <c r="S396" s="727"/>
      <c r="T396" s="707"/>
      <c r="U396" s="707"/>
      <c r="W396" s="707"/>
      <c r="X396" s="707"/>
      <c r="Z396" s="707"/>
    </row>
    <row r="397" spans="4:30">
      <c r="D397" s="160" t="s">
        <v>8549</v>
      </c>
      <c r="E397" s="160"/>
      <c r="F397" s="160">
        <v>45530</v>
      </c>
      <c r="G397" s="160">
        <v>45592</v>
      </c>
      <c r="H397" s="160" t="s">
        <v>6596</v>
      </c>
      <c r="I397" s="160">
        <v>45999</v>
      </c>
      <c r="J397" s="160">
        <v>0</v>
      </c>
      <c r="K397" s="160">
        <v>0</v>
      </c>
      <c r="L397" s="727">
        <v>0</v>
      </c>
      <c r="M397" s="727" t="s">
        <v>4994</v>
      </c>
      <c r="N397" s="727"/>
      <c r="Q397" s="727"/>
      <c r="R397" s="727"/>
      <c r="S397" s="727"/>
      <c r="T397" s="707"/>
      <c r="V397" s="707"/>
      <c r="W397" s="707"/>
      <c r="X397" s="707"/>
      <c r="Y397" s="707"/>
      <c r="Z397" s="707"/>
      <c r="AA397" s="707"/>
      <c r="AB397" s="707"/>
    </row>
    <row r="398" spans="4:30">
      <c r="D398" s="160" t="s">
        <v>8549</v>
      </c>
      <c r="E398" s="160"/>
      <c r="F398" s="160">
        <v>45530</v>
      </c>
      <c r="G398" s="160">
        <v>45592</v>
      </c>
      <c r="H398" s="160" t="s">
        <v>6596</v>
      </c>
      <c r="I398" s="160">
        <v>45999</v>
      </c>
      <c r="J398" s="160">
        <v>0</v>
      </c>
      <c r="K398" s="160">
        <v>0</v>
      </c>
      <c r="L398" s="727">
        <v>0</v>
      </c>
      <c r="M398" s="727" t="s">
        <v>4995</v>
      </c>
      <c r="N398" s="727"/>
      <c r="Q398" s="727"/>
      <c r="R398" s="727"/>
      <c r="S398" s="727"/>
      <c r="T398" s="707"/>
      <c r="U398" s="707"/>
      <c r="V398" s="707"/>
      <c r="W398" s="707"/>
      <c r="X398" s="707"/>
      <c r="Y398" s="707"/>
      <c r="Z398" s="707"/>
      <c r="AA398" s="707"/>
      <c r="AB398" s="707"/>
    </row>
    <row r="399" spans="4:30">
      <c r="D399" s="160" t="s">
        <v>8549</v>
      </c>
      <c r="E399" s="160"/>
      <c r="F399" s="160">
        <v>45530</v>
      </c>
      <c r="G399" s="160">
        <v>45592</v>
      </c>
      <c r="H399" s="160" t="s">
        <v>6596</v>
      </c>
      <c r="I399" s="160">
        <v>45999</v>
      </c>
      <c r="J399" s="160">
        <v>0</v>
      </c>
      <c r="K399" s="160">
        <v>0</v>
      </c>
      <c r="L399" s="727">
        <v>0</v>
      </c>
      <c r="M399" s="727" t="s">
        <v>4996</v>
      </c>
      <c r="N399" s="727"/>
      <c r="Q399" s="727"/>
      <c r="R399" s="727"/>
      <c r="S399" s="727"/>
      <c r="T399" s="707"/>
      <c r="U399" s="707"/>
      <c r="Z399" s="707"/>
      <c r="AB399" s="707"/>
    </row>
    <row r="400" spans="4:30">
      <c r="D400" s="160" t="s">
        <v>8550</v>
      </c>
      <c r="E400" s="160"/>
      <c r="F400" s="160">
        <v>45530</v>
      </c>
      <c r="G400" s="160">
        <v>45592</v>
      </c>
      <c r="H400" s="160" t="s">
        <v>6545</v>
      </c>
      <c r="I400" s="160">
        <v>45999</v>
      </c>
      <c r="J400" s="160">
        <v>0</v>
      </c>
      <c r="K400" s="160">
        <v>0</v>
      </c>
      <c r="L400" s="727">
        <v>0</v>
      </c>
      <c r="M400" s="727" t="s">
        <v>4994</v>
      </c>
      <c r="N400" s="727"/>
      <c r="Q400" s="727"/>
      <c r="R400" s="727"/>
      <c r="S400" s="727"/>
      <c r="T400" s="707"/>
      <c r="U400" s="707"/>
      <c r="W400" s="707"/>
      <c r="X400" s="707"/>
      <c r="Y400" s="707"/>
      <c r="Z400" s="707"/>
      <c r="AA400" s="707"/>
      <c r="AB400" s="707"/>
      <c r="AC400" s="707"/>
    </row>
    <row r="401" spans="4:41">
      <c r="D401" s="160" t="s">
        <v>8550</v>
      </c>
      <c r="E401" s="160"/>
      <c r="F401" s="160">
        <v>45530</v>
      </c>
      <c r="G401" s="160">
        <v>45592</v>
      </c>
      <c r="H401" s="160" t="s">
        <v>6545</v>
      </c>
      <c r="I401" s="160">
        <v>45999</v>
      </c>
      <c r="J401" s="160">
        <v>0</v>
      </c>
      <c r="K401" s="160">
        <v>0</v>
      </c>
      <c r="L401" s="727">
        <v>0</v>
      </c>
      <c r="M401" s="727" t="s">
        <v>4995</v>
      </c>
      <c r="N401" s="727"/>
      <c r="Q401" s="727"/>
      <c r="R401" s="727"/>
      <c r="S401" s="727"/>
      <c r="T401" s="707"/>
      <c r="U401" s="707"/>
      <c r="V401" s="707"/>
      <c r="W401" s="707"/>
      <c r="X401" s="707"/>
      <c r="Y401" s="707"/>
      <c r="Z401" s="707"/>
      <c r="AA401" s="707"/>
      <c r="AB401" s="707"/>
      <c r="AC401" s="707"/>
    </row>
    <row r="402" spans="4:41">
      <c r="D402" s="160" t="s">
        <v>8550</v>
      </c>
      <c r="E402" s="160"/>
      <c r="F402" s="160">
        <v>45530</v>
      </c>
      <c r="G402" s="160">
        <v>45592</v>
      </c>
      <c r="H402" s="160" t="s">
        <v>6545</v>
      </c>
      <c r="I402" s="160">
        <v>45999</v>
      </c>
      <c r="J402" s="160">
        <v>0</v>
      </c>
      <c r="K402" s="160">
        <v>0</v>
      </c>
      <c r="L402" s="727">
        <v>0</v>
      </c>
      <c r="M402" s="727" t="s">
        <v>4996</v>
      </c>
      <c r="N402" s="727"/>
      <c r="Q402" s="727"/>
      <c r="R402" s="727"/>
      <c r="S402" s="727"/>
      <c r="T402" s="707"/>
      <c r="U402" s="707"/>
      <c r="V402" s="707"/>
      <c r="X402" s="707"/>
      <c r="Z402" s="707"/>
      <c r="AA402" s="707"/>
    </row>
    <row r="403" spans="4:41">
      <c r="D403" s="160" t="s">
        <v>8551</v>
      </c>
      <c r="E403" s="160"/>
      <c r="F403" s="160">
        <v>45523</v>
      </c>
      <c r="G403" s="160">
        <v>45535</v>
      </c>
      <c r="H403" s="160" t="s">
        <v>6743</v>
      </c>
      <c r="I403" s="160" t="s">
        <v>6629</v>
      </c>
      <c r="J403" s="160">
        <v>0</v>
      </c>
      <c r="K403" s="160">
        <v>0</v>
      </c>
      <c r="L403" s="727">
        <v>0</v>
      </c>
      <c r="M403" s="727" t="s">
        <v>4994</v>
      </c>
      <c r="N403" s="727"/>
      <c r="Q403" s="727"/>
      <c r="R403" s="727"/>
      <c r="S403" s="727"/>
      <c r="T403" s="707"/>
      <c r="U403" s="707"/>
      <c r="W403" s="707"/>
      <c r="X403" s="707"/>
      <c r="Y403" s="707"/>
      <c r="Z403" s="707"/>
      <c r="AA403" s="707"/>
      <c r="AB403" s="707"/>
      <c r="AC403" s="707"/>
    </row>
    <row r="404" spans="4:41">
      <c r="D404" s="160" t="s">
        <v>8551</v>
      </c>
      <c r="E404" s="160"/>
      <c r="F404" s="160">
        <v>45523</v>
      </c>
      <c r="G404" s="160">
        <v>45535</v>
      </c>
      <c r="H404" s="160" t="s">
        <v>6743</v>
      </c>
      <c r="I404" s="160" t="s">
        <v>6629</v>
      </c>
      <c r="J404" s="160">
        <v>0</v>
      </c>
      <c r="K404" s="160">
        <v>0</v>
      </c>
      <c r="L404" s="727">
        <v>0</v>
      </c>
      <c r="M404" s="727" t="s">
        <v>4995</v>
      </c>
      <c r="N404" s="727"/>
      <c r="Q404" s="727"/>
      <c r="R404" s="727"/>
      <c r="S404" s="727"/>
      <c r="T404" s="707"/>
      <c r="U404" s="707"/>
      <c r="V404" s="707"/>
      <c r="W404" s="707"/>
      <c r="X404" s="707"/>
      <c r="Y404" s="707"/>
      <c r="Z404" s="707"/>
      <c r="AA404" s="707"/>
      <c r="AB404" s="707"/>
      <c r="AC404" s="707"/>
    </row>
    <row r="405" spans="4:41">
      <c r="D405" s="160" t="s">
        <v>8551</v>
      </c>
      <c r="E405" s="160"/>
      <c r="F405" s="160">
        <v>45523</v>
      </c>
      <c r="G405" s="160">
        <v>45535</v>
      </c>
      <c r="H405" s="160" t="s">
        <v>6743</v>
      </c>
      <c r="I405" s="160" t="s">
        <v>6629</v>
      </c>
      <c r="J405" s="160">
        <v>0</v>
      </c>
      <c r="K405" s="160">
        <v>0</v>
      </c>
      <c r="L405" s="727">
        <v>0</v>
      </c>
      <c r="M405" s="727" t="s">
        <v>4996</v>
      </c>
      <c r="N405" s="727"/>
      <c r="O405" s="707"/>
      <c r="P405" s="707"/>
      <c r="Q405" s="727"/>
      <c r="R405" s="727"/>
      <c r="S405" s="727"/>
      <c r="T405" s="707"/>
      <c r="U405" s="707"/>
      <c r="V405" s="707"/>
      <c r="Z405" s="707"/>
      <c r="AA405" s="707"/>
    </row>
    <row r="406" spans="4:41">
      <c r="D406" s="160" t="s">
        <v>8552</v>
      </c>
      <c r="E406" s="160"/>
      <c r="F406" s="160">
        <v>45530</v>
      </c>
      <c r="G406" s="160">
        <v>45535</v>
      </c>
      <c r="H406" s="160" t="s">
        <v>6659</v>
      </c>
      <c r="I406" s="160" t="s">
        <v>6675</v>
      </c>
      <c r="J406" s="160">
        <v>0</v>
      </c>
      <c r="K406" s="160">
        <v>0</v>
      </c>
      <c r="L406" s="727">
        <v>0</v>
      </c>
      <c r="M406" s="727" t="s">
        <v>4994</v>
      </c>
      <c r="N406" s="727"/>
      <c r="O406" s="707"/>
      <c r="P406" s="707"/>
      <c r="Q406" s="727"/>
      <c r="R406" s="727"/>
      <c r="S406" s="727"/>
      <c r="T406" s="707"/>
      <c r="U406" s="707"/>
      <c r="V406" s="707"/>
      <c r="W406" s="707"/>
      <c r="X406" s="707"/>
      <c r="Y406" s="707"/>
      <c r="Z406" s="707"/>
      <c r="AA406" s="707"/>
      <c r="AB406" s="707"/>
      <c r="AC406" s="707"/>
    </row>
    <row r="407" spans="4:41">
      <c r="D407" s="160" t="s">
        <v>8552</v>
      </c>
      <c r="E407" s="160"/>
      <c r="F407" s="160">
        <v>45530</v>
      </c>
      <c r="G407" s="160">
        <v>45535</v>
      </c>
      <c r="H407" s="160" t="s">
        <v>6659</v>
      </c>
      <c r="I407" s="160" t="s">
        <v>6675</v>
      </c>
      <c r="J407" s="160">
        <v>0</v>
      </c>
      <c r="K407" s="160">
        <v>0</v>
      </c>
      <c r="L407" s="727">
        <v>0</v>
      </c>
      <c r="M407" s="727" t="s">
        <v>4995</v>
      </c>
      <c r="N407" s="727"/>
      <c r="O407" s="707"/>
      <c r="P407" s="707"/>
      <c r="Q407" s="727"/>
      <c r="R407" s="727"/>
      <c r="S407" s="727"/>
      <c r="T407" s="707"/>
      <c r="U407" s="707"/>
      <c r="V407" s="707"/>
      <c r="W407" s="707"/>
      <c r="X407" s="707"/>
      <c r="Y407" s="707"/>
      <c r="Z407" s="707"/>
      <c r="AA407" s="707"/>
      <c r="AB407" s="707"/>
      <c r="AC407" s="707"/>
    </row>
    <row r="408" spans="4:41">
      <c r="D408" s="160" t="s">
        <v>8552</v>
      </c>
      <c r="E408" s="160"/>
      <c r="F408" s="160">
        <v>45530</v>
      </c>
      <c r="G408" s="160">
        <v>45535</v>
      </c>
      <c r="H408" s="160" t="s">
        <v>6659</v>
      </c>
      <c r="I408" s="160" t="s">
        <v>6675</v>
      </c>
      <c r="J408" s="160">
        <v>0</v>
      </c>
      <c r="K408" s="160">
        <v>0</v>
      </c>
      <c r="L408" s="727">
        <v>0</v>
      </c>
      <c r="M408" s="727" t="s">
        <v>4996</v>
      </c>
      <c r="N408" s="727"/>
      <c r="O408" s="707"/>
      <c r="P408" s="707"/>
      <c r="Q408" s="727"/>
      <c r="R408" s="727"/>
      <c r="S408" s="727"/>
      <c r="T408" s="707"/>
      <c r="U408" s="707"/>
      <c r="V408" s="707"/>
      <c r="W408" s="707"/>
      <c r="X408" s="707"/>
      <c r="Y408" s="707"/>
      <c r="Z408" s="707"/>
      <c r="AA408" s="707"/>
      <c r="AB408" s="707"/>
    </row>
    <row r="409" spans="4:41">
      <c r="D409" s="160" t="s">
        <v>8553</v>
      </c>
      <c r="E409" s="160"/>
      <c r="F409" s="160">
        <v>45520</v>
      </c>
      <c r="G409" s="160">
        <v>45539</v>
      </c>
      <c r="H409" s="160" t="s">
        <v>6552</v>
      </c>
      <c r="I409" s="160" t="s">
        <v>6675</v>
      </c>
      <c r="J409" s="160">
        <v>0</v>
      </c>
      <c r="K409" s="160">
        <v>0</v>
      </c>
      <c r="L409" s="727">
        <v>0</v>
      </c>
      <c r="M409" s="727" t="s">
        <v>4994</v>
      </c>
      <c r="N409" s="727"/>
      <c r="P409" s="707"/>
      <c r="Q409" s="727"/>
      <c r="R409" s="727"/>
      <c r="S409" s="727"/>
      <c r="T409" s="707"/>
      <c r="U409" s="707"/>
      <c r="V409" s="707"/>
      <c r="W409" s="707"/>
      <c r="X409" s="707"/>
      <c r="Y409" s="707"/>
      <c r="Z409" s="707"/>
    </row>
    <row r="410" spans="4:41">
      <c r="D410" s="160" t="s">
        <v>8553</v>
      </c>
      <c r="E410" s="160"/>
      <c r="F410" s="160">
        <v>45520</v>
      </c>
      <c r="G410" s="160">
        <v>45539</v>
      </c>
      <c r="H410" s="160" t="s">
        <v>6552</v>
      </c>
      <c r="I410" s="160" t="s">
        <v>6675</v>
      </c>
      <c r="J410" s="160">
        <v>0</v>
      </c>
      <c r="K410" s="160">
        <v>0</v>
      </c>
      <c r="L410" s="727">
        <v>0</v>
      </c>
      <c r="M410" s="727" t="s">
        <v>4995</v>
      </c>
      <c r="N410" s="727"/>
      <c r="O410" s="707"/>
      <c r="P410" s="707"/>
      <c r="Q410" s="727"/>
      <c r="R410" s="727"/>
      <c r="S410" s="727"/>
      <c r="T410" s="707"/>
      <c r="U410" s="707"/>
      <c r="V410" s="707"/>
      <c r="W410" s="707"/>
      <c r="X410" s="707"/>
      <c r="Y410" s="707"/>
      <c r="Z410" s="707"/>
      <c r="AA410" s="707"/>
    </row>
    <row r="411" spans="4:41">
      <c r="D411" s="160" t="s">
        <v>8553</v>
      </c>
      <c r="E411" s="160"/>
      <c r="F411" s="160">
        <v>45520</v>
      </c>
      <c r="G411" s="160">
        <v>45539</v>
      </c>
      <c r="H411" s="160" t="s">
        <v>6552</v>
      </c>
      <c r="I411" s="160" t="s">
        <v>6675</v>
      </c>
      <c r="J411" s="160">
        <v>0</v>
      </c>
      <c r="K411" s="160">
        <v>0</v>
      </c>
      <c r="L411" s="727">
        <v>0</v>
      </c>
      <c r="M411" s="727" t="s">
        <v>4996</v>
      </c>
      <c r="N411" s="727"/>
      <c r="O411" s="707"/>
      <c r="P411" s="707"/>
      <c r="Q411" s="727"/>
      <c r="R411" s="727"/>
      <c r="S411" s="727"/>
      <c r="V411" s="707"/>
      <c r="W411" s="707"/>
      <c r="X411" s="707"/>
      <c r="AA411" s="707"/>
    </row>
    <row r="412" spans="4:41">
      <c r="D412" s="160" t="s">
        <v>8554</v>
      </c>
      <c r="E412" s="160"/>
      <c r="F412" s="160">
        <v>45530</v>
      </c>
      <c r="G412" s="160">
        <v>45535</v>
      </c>
      <c r="H412" s="160" t="s">
        <v>8555</v>
      </c>
      <c r="I412" s="727" t="s">
        <v>6675</v>
      </c>
      <c r="J412" s="160">
        <v>0</v>
      </c>
      <c r="K412" s="160">
        <v>0</v>
      </c>
      <c r="L412" s="727">
        <v>0</v>
      </c>
      <c r="M412" s="727" t="s">
        <v>4994</v>
      </c>
      <c r="N412" s="727"/>
      <c r="O412" s="707"/>
      <c r="P412" s="707"/>
      <c r="Q412" s="727"/>
      <c r="R412" s="727"/>
      <c r="S412" s="727"/>
      <c r="T412" s="707"/>
      <c r="U412" s="707"/>
      <c r="V412" s="707"/>
      <c r="W412" s="707"/>
      <c r="X412" s="707"/>
      <c r="Y412" s="707"/>
    </row>
    <row r="413" spans="4:41">
      <c r="D413" s="160" t="s">
        <v>8554</v>
      </c>
      <c r="E413" s="160"/>
      <c r="F413" s="160">
        <v>45530</v>
      </c>
      <c r="G413" s="160">
        <v>45535</v>
      </c>
      <c r="H413" s="160" t="s">
        <v>8555</v>
      </c>
      <c r="I413" s="727" t="s">
        <v>6675</v>
      </c>
      <c r="J413" s="160">
        <v>0</v>
      </c>
      <c r="K413" s="160">
        <v>0</v>
      </c>
      <c r="L413" s="727">
        <v>0</v>
      </c>
      <c r="M413" s="727" t="s">
        <v>4995</v>
      </c>
      <c r="N413" s="727"/>
      <c r="O413" s="707"/>
      <c r="P413" s="707"/>
      <c r="Q413" s="727"/>
      <c r="R413" s="727"/>
      <c r="S413" s="727"/>
      <c r="T413" s="707"/>
      <c r="U413" s="707"/>
      <c r="V413" s="707"/>
      <c r="W413" s="707"/>
      <c r="X413" s="707"/>
      <c r="Y413" s="707"/>
      <c r="AC413" s="707"/>
      <c r="AD413" s="707"/>
    </row>
    <row r="414" spans="4:41">
      <c r="D414" s="160" t="s">
        <v>8554</v>
      </c>
      <c r="E414" s="160"/>
      <c r="F414" s="160">
        <v>45530</v>
      </c>
      <c r="G414" s="160">
        <v>45535</v>
      </c>
      <c r="H414" s="160" t="s">
        <v>8555</v>
      </c>
      <c r="I414" s="727" t="s">
        <v>6675</v>
      </c>
      <c r="J414" s="160">
        <v>0</v>
      </c>
      <c r="K414" s="160">
        <v>0</v>
      </c>
      <c r="L414" s="727">
        <v>0</v>
      </c>
      <c r="M414" s="727" t="s">
        <v>4996</v>
      </c>
      <c r="N414" s="727"/>
      <c r="O414" s="707"/>
      <c r="P414" s="707"/>
      <c r="Q414" s="727"/>
      <c r="R414" s="727"/>
      <c r="S414" s="727"/>
      <c r="T414" s="707"/>
      <c r="U414" s="707"/>
      <c r="V414" s="707"/>
      <c r="W414" s="707"/>
      <c r="X414" s="707"/>
      <c r="Y414" s="707"/>
      <c r="AC414" s="707"/>
      <c r="AD414" s="707"/>
    </row>
    <row r="415" spans="4:41">
      <c r="D415" s="160" t="s">
        <v>8556</v>
      </c>
      <c r="E415" s="160"/>
      <c r="F415" s="160">
        <v>45532</v>
      </c>
      <c r="G415" s="160">
        <v>46128</v>
      </c>
      <c r="H415" s="160" t="s">
        <v>6553</v>
      </c>
      <c r="I415" s="160">
        <v>46059</v>
      </c>
      <c r="J415" s="160">
        <v>40322209.100000001</v>
      </c>
      <c r="K415" s="160">
        <v>40322209.149999999</v>
      </c>
      <c r="L415" s="727">
        <v>63948975.149999999</v>
      </c>
      <c r="M415" s="727" t="s">
        <v>4994</v>
      </c>
      <c r="N415" s="727"/>
      <c r="O415" s="707">
        <v>357952.36</v>
      </c>
      <c r="P415" s="707">
        <v>5948040.2800000003</v>
      </c>
      <c r="Q415" s="727">
        <v>6874787.8799999999</v>
      </c>
      <c r="R415" s="727">
        <v>6248840.5099999998</v>
      </c>
      <c r="S415" s="727">
        <v>2269450.16</v>
      </c>
      <c r="T415" s="707">
        <v>1756168.76</v>
      </c>
      <c r="U415" s="707">
        <v>924845.78</v>
      </c>
      <c r="V415" s="707">
        <v>856476.49</v>
      </c>
      <c r="W415" s="707">
        <v>275834.71999999997</v>
      </c>
      <c r="X415" s="707">
        <v>254853.66</v>
      </c>
      <c r="Y415" s="707">
        <v>382799.23</v>
      </c>
      <c r="Z415" s="707">
        <v>929279.71</v>
      </c>
      <c r="AA415" s="707">
        <v>1362532.42</v>
      </c>
      <c r="AB415" s="707">
        <v>922032.59</v>
      </c>
      <c r="AC415" s="707">
        <v>21289216.710000001</v>
      </c>
      <c r="AD415" s="707">
        <v>6808137.9000000004</v>
      </c>
      <c r="AE415" s="707">
        <v>2055249.13</v>
      </c>
      <c r="AF415" s="707">
        <v>2238935.09</v>
      </c>
      <c r="AG415" s="707">
        <v>935067.75</v>
      </c>
      <c r="AH415" s="707">
        <v>964525.97</v>
      </c>
      <c r="AI415" s="707">
        <v>86098.880000000005</v>
      </c>
      <c r="AJ415" s="707">
        <v>168877.44</v>
      </c>
      <c r="AK415" s="707">
        <v>38971.72</v>
      </c>
      <c r="AL415" s="707"/>
      <c r="AM415" s="707"/>
      <c r="AN415" s="707"/>
      <c r="AO415" s="707"/>
    </row>
    <row r="416" spans="4:41">
      <c r="D416" s="160" t="s">
        <v>8556</v>
      </c>
      <c r="E416" s="160"/>
      <c r="F416" s="160">
        <v>45532</v>
      </c>
      <c r="G416" s="160">
        <v>46128</v>
      </c>
      <c r="H416" s="160" t="s">
        <v>6553</v>
      </c>
      <c r="I416" s="160">
        <v>46059</v>
      </c>
      <c r="J416" s="160">
        <v>40322209.100000001</v>
      </c>
      <c r="K416" s="160">
        <v>40322209.149999999</v>
      </c>
      <c r="L416" s="727">
        <v>63948975.149999999</v>
      </c>
      <c r="M416" s="727" t="s">
        <v>4995</v>
      </c>
      <c r="N416" s="727"/>
      <c r="Q416" s="727"/>
      <c r="R416" s="727"/>
      <c r="S416" s="727"/>
      <c r="U416" s="707"/>
      <c r="V416" s="707"/>
      <c r="W416" s="707"/>
      <c r="Y416" s="707"/>
      <c r="Z416" s="707"/>
      <c r="AA416" s="707"/>
      <c r="AB416" s="707"/>
      <c r="AC416" s="707">
        <v>18278326.120000001</v>
      </c>
      <c r="AD416" s="707">
        <v>4215228.63</v>
      </c>
      <c r="AE416" s="707">
        <v>1049375.33</v>
      </c>
      <c r="AF416" s="707">
        <v>70240.94</v>
      </c>
      <c r="AG416" s="707">
        <v>13595.02</v>
      </c>
      <c r="AH416" s="707"/>
      <c r="AI416" s="707"/>
      <c r="AJ416" s="707"/>
      <c r="AK416" s="707"/>
      <c r="AL416" s="707"/>
      <c r="AM416" s="707"/>
      <c r="AN416" s="707"/>
      <c r="AO416" s="707"/>
    </row>
    <row r="417" spans="4:38">
      <c r="D417" s="160" t="s">
        <v>8556</v>
      </c>
      <c r="E417" s="160"/>
      <c r="F417" s="160">
        <v>45532</v>
      </c>
      <c r="G417" s="160">
        <v>46128</v>
      </c>
      <c r="H417" s="160" t="s">
        <v>6553</v>
      </c>
      <c r="I417" s="160">
        <v>46059</v>
      </c>
      <c r="J417" s="160">
        <v>40322209.100000001</v>
      </c>
      <c r="K417" s="160">
        <v>40322209.149999999</v>
      </c>
      <c r="L417" s="727">
        <v>63948975.149999999</v>
      </c>
      <c r="M417" s="727" t="s">
        <v>4996</v>
      </c>
      <c r="N417" s="727"/>
      <c r="P417" s="707"/>
      <c r="Q417" s="727">
        <v>57097.86</v>
      </c>
      <c r="R417" s="727">
        <v>504002.67</v>
      </c>
      <c r="S417" s="727">
        <v>2265269.75</v>
      </c>
      <c r="T417" s="707">
        <v>3414970.49</v>
      </c>
      <c r="U417" s="707">
        <v>3364887</v>
      </c>
      <c r="V417" s="707">
        <v>4356285.41</v>
      </c>
      <c r="W417" s="707">
        <v>5053428.4400000004</v>
      </c>
      <c r="X417" s="707">
        <v>6638020.4400000004</v>
      </c>
      <c r="Y417" s="707">
        <v>5931652.6900000004</v>
      </c>
      <c r="Z417" s="707">
        <v>5354468.1900000004</v>
      </c>
      <c r="AA417" s="707">
        <v>2487684.88</v>
      </c>
      <c r="AB417" s="707">
        <v>894441.33</v>
      </c>
    </row>
    <row r="418" spans="4:38">
      <c r="D418" s="160" t="s">
        <v>8557</v>
      </c>
      <c r="E418" s="160"/>
      <c r="F418" s="160">
        <v>45535</v>
      </c>
      <c r="G418" s="160">
        <v>45870</v>
      </c>
      <c r="H418" s="160" t="s">
        <v>6596</v>
      </c>
      <c r="I418" s="160">
        <v>46059</v>
      </c>
      <c r="J418" s="160">
        <v>4967292.24</v>
      </c>
      <c r="K418" s="160">
        <v>4967292.24</v>
      </c>
      <c r="L418" s="727">
        <v>6024306.6500000004</v>
      </c>
      <c r="M418" s="727" t="s">
        <v>4994</v>
      </c>
      <c r="N418" s="727"/>
      <c r="O418" s="707">
        <v>35137.15</v>
      </c>
      <c r="P418" s="707">
        <v>1174830.8400000001</v>
      </c>
      <c r="Q418" s="728">
        <v>1430149.3</v>
      </c>
      <c r="R418" s="727">
        <v>1199219.47</v>
      </c>
      <c r="S418" s="727">
        <v>256299.65</v>
      </c>
      <c r="T418" s="707"/>
      <c r="U418" s="707"/>
      <c r="V418" s="707"/>
      <c r="W418" s="707"/>
      <c r="X418" s="707">
        <v>77907.360000000001</v>
      </c>
      <c r="Y418" s="707"/>
      <c r="Z418" s="707"/>
      <c r="AA418" s="707"/>
      <c r="AB418" s="707"/>
      <c r="AC418" s="707">
        <v>602534.56000000006</v>
      </c>
      <c r="AD418" s="707">
        <v>552600.14</v>
      </c>
      <c r="AE418" s="707">
        <v>267234.84999999998</v>
      </c>
      <c r="AF418" s="707">
        <v>128362.13</v>
      </c>
      <c r="AG418" s="707">
        <v>36438.449999999997</v>
      </c>
      <c r="AH418" s="707">
        <v>36001.08</v>
      </c>
      <c r="AI418" s="707">
        <v>19742.53</v>
      </c>
      <c r="AJ418" s="707">
        <v>168877.44</v>
      </c>
      <c r="AK418" s="707">
        <v>38971.72</v>
      </c>
      <c r="AL418" s="707"/>
    </row>
    <row r="419" spans="4:38">
      <c r="D419" s="160" t="s">
        <v>8557</v>
      </c>
      <c r="E419" s="160"/>
      <c r="F419" s="160">
        <v>45535</v>
      </c>
      <c r="G419" s="160">
        <v>45870</v>
      </c>
      <c r="H419" s="160" t="s">
        <v>6596</v>
      </c>
      <c r="I419" s="160">
        <v>46059</v>
      </c>
      <c r="J419" s="160">
        <v>4967292.24</v>
      </c>
      <c r="K419" s="160">
        <v>4967292.24</v>
      </c>
      <c r="L419" s="727">
        <v>6024306.6500000004</v>
      </c>
      <c r="M419" s="727" t="s">
        <v>4995</v>
      </c>
      <c r="N419" s="727"/>
      <c r="P419" s="707"/>
      <c r="Q419" s="727"/>
      <c r="R419" s="727"/>
      <c r="S419" s="727"/>
      <c r="T419" s="707"/>
      <c r="U419" s="707"/>
      <c r="V419" s="707"/>
      <c r="W419" s="707"/>
      <c r="X419" s="707"/>
      <c r="Y419" s="707"/>
      <c r="Z419" s="707"/>
      <c r="AA419" s="707"/>
      <c r="AB419" s="707"/>
      <c r="AC419" s="707">
        <v>407766.16</v>
      </c>
      <c r="AD419" s="707">
        <v>435739.1</v>
      </c>
      <c r="AE419" s="707">
        <v>189327.49</v>
      </c>
      <c r="AF419" s="707">
        <v>20260.32</v>
      </c>
      <c r="AG419" s="707">
        <v>3921.35</v>
      </c>
      <c r="AH419" s="707"/>
      <c r="AI419" s="707"/>
      <c r="AJ419" s="707"/>
      <c r="AK419" s="707"/>
      <c r="AL419" s="707"/>
    </row>
    <row r="420" spans="4:38">
      <c r="D420" s="160" t="s">
        <v>8557</v>
      </c>
      <c r="E420" s="160"/>
      <c r="F420" s="160">
        <v>45535</v>
      </c>
      <c r="G420" s="160">
        <v>45870</v>
      </c>
      <c r="H420" s="160" t="s">
        <v>6596</v>
      </c>
      <c r="I420" s="160">
        <v>46059</v>
      </c>
      <c r="J420" s="160">
        <v>4967292.24</v>
      </c>
      <c r="K420" s="160">
        <v>4967292.24</v>
      </c>
      <c r="L420" s="727">
        <v>6024306.6500000004</v>
      </c>
      <c r="M420" s="727" t="s">
        <v>4996</v>
      </c>
      <c r="N420" s="727"/>
      <c r="P420" s="707"/>
      <c r="Q420" s="727"/>
      <c r="R420" s="727">
        <v>53070.83</v>
      </c>
      <c r="S420" s="727">
        <v>293656.56</v>
      </c>
      <c r="T420" s="707">
        <v>201768.62</v>
      </c>
      <c r="U420" s="707">
        <v>148580.6</v>
      </c>
      <c r="V420" s="707">
        <v>368948.8</v>
      </c>
      <c r="W420" s="707">
        <v>476713.3</v>
      </c>
      <c r="X420" s="707">
        <v>1361931.34</v>
      </c>
      <c r="Y420" s="707">
        <v>826694.69</v>
      </c>
      <c r="Z420" s="707">
        <v>739136.8</v>
      </c>
      <c r="AA420" s="707">
        <v>487625.14</v>
      </c>
      <c r="AB420" s="707">
        <v>9165.57</v>
      </c>
    </row>
    <row r="421" spans="4:38">
      <c r="D421" s="160" t="s">
        <v>8558</v>
      </c>
      <c r="E421" s="160"/>
      <c r="F421" s="160">
        <v>45573</v>
      </c>
      <c r="G421" s="160">
        <v>45702</v>
      </c>
      <c r="H421" s="160" t="s">
        <v>6577</v>
      </c>
      <c r="I421" s="160">
        <v>46003</v>
      </c>
      <c r="J421" s="160">
        <v>174295.64</v>
      </c>
      <c r="K421" s="160">
        <v>174295.64</v>
      </c>
      <c r="L421" s="727">
        <v>1045773.84</v>
      </c>
      <c r="M421" s="727" t="s">
        <v>4994</v>
      </c>
      <c r="N421" s="727"/>
      <c r="P421" s="707"/>
      <c r="Q421" s="727">
        <v>174295.64</v>
      </c>
      <c r="R421" s="727"/>
      <c r="S421" s="727"/>
      <c r="T421" s="707"/>
      <c r="U421" s="707"/>
      <c r="V421" s="707"/>
      <c r="W421" s="707"/>
      <c r="X421" s="707"/>
      <c r="Y421" s="707"/>
      <c r="Z421" s="707"/>
      <c r="AA421" s="707"/>
      <c r="AC421" s="707">
        <v>261443.46</v>
      </c>
      <c r="AD421" s="707">
        <v>435739.1</v>
      </c>
      <c r="AE421" s="707">
        <v>174295.64</v>
      </c>
      <c r="AF421" s="707"/>
      <c r="AG421" s="707"/>
    </row>
    <row r="422" spans="4:38">
      <c r="D422" s="160" t="s">
        <v>8558</v>
      </c>
      <c r="E422" s="160"/>
      <c r="F422" s="160">
        <v>45573</v>
      </c>
      <c r="G422" s="160">
        <v>45702</v>
      </c>
      <c r="H422" s="160" t="s">
        <v>6577</v>
      </c>
      <c r="I422" s="160">
        <v>46003</v>
      </c>
      <c r="J422" s="160">
        <v>174295.64</v>
      </c>
      <c r="K422" s="160">
        <v>174295.64</v>
      </c>
      <c r="L422" s="727">
        <v>1045773.84</v>
      </c>
      <c r="M422" s="727" t="s">
        <v>4995</v>
      </c>
      <c r="N422" s="727"/>
      <c r="Q422" s="727"/>
      <c r="R422" s="727"/>
      <c r="S422" s="727"/>
      <c r="T422" s="707"/>
      <c r="U422" s="707"/>
      <c r="V422" s="707"/>
      <c r="W422" s="707"/>
      <c r="X422" s="707"/>
      <c r="Y422" s="707"/>
      <c r="Z422" s="707"/>
      <c r="AA422" s="707"/>
      <c r="AC422" s="707">
        <v>261443.46</v>
      </c>
      <c r="AD422" s="707">
        <v>435739.1</v>
      </c>
      <c r="AE422" s="707">
        <v>174295.64</v>
      </c>
      <c r="AF422" s="707"/>
      <c r="AG422" s="707"/>
    </row>
    <row r="423" spans="4:38">
      <c r="D423" s="160" t="s">
        <v>8558</v>
      </c>
      <c r="E423" s="160"/>
      <c r="F423" s="160">
        <v>45573</v>
      </c>
      <c r="G423" s="160">
        <v>45702</v>
      </c>
      <c r="H423" s="160" t="s">
        <v>6577</v>
      </c>
      <c r="I423" s="160">
        <v>46003</v>
      </c>
      <c r="J423" s="160">
        <v>174295.64</v>
      </c>
      <c r="K423" s="160">
        <v>174295.64</v>
      </c>
      <c r="L423" s="727">
        <v>1045773.84</v>
      </c>
      <c r="M423" s="727" t="s">
        <v>4996</v>
      </c>
      <c r="N423" s="727"/>
      <c r="Q423" s="727"/>
      <c r="R423" s="727"/>
      <c r="S423" s="727">
        <v>32680.43</v>
      </c>
      <c r="T423" s="707">
        <v>56282.97</v>
      </c>
      <c r="U423" s="707">
        <v>50836.23</v>
      </c>
      <c r="V423" s="707">
        <v>34496.01</v>
      </c>
      <c r="X423" s="707"/>
      <c r="Y423" s="707"/>
    </row>
    <row r="424" spans="4:38">
      <c r="D424" s="160" t="s">
        <v>8559</v>
      </c>
      <c r="E424" s="160"/>
      <c r="F424" s="160">
        <v>45535</v>
      </c>
      <c r="G424" s="160">
        <v>45631</v>
      </c>
      <c r="H424" s="160" t="s">
        <v>6563</v>
      </c>
      <c r="I424" s="160" t="s">
        <v>6675</v>
      </c>
      <c r="J424" s="160">
        <v>3373166.16</v>
      </c>
      <c r="K424" s="160">
        <v>3373166.16</v>
      </c>
      <c r="L424" s="727">
        <v>3373166.16</v>
      </c>
      <c r="M424" s="727" t="s">
        <v>4994</v>
      </c>
      <c r="N424" s="727"/>
      <c r="O424" s="707">
        <v>35137.15</v>
      </c>
      <c r="P424" s="707">
        <v>1018977.28</v>
      </c>
      <c r="Q424" s="727">
        <v>1089251.57</v>
      </c>
      <c r="R424" s="727">
        <v>1054114.43</v>
      </c>
      <c r="S424" s="727">
        <v>175685.74</v>
      </c>
      <c r="T424" s="707"/>
      <c r="U424" s="707"/>
      <c r="V424" s="707"/>
      <c r="W424" s="707"/>
      <c r="X424" s="707"/>
      <c r="Y424" s="707"/>
      <c r="Z424" s="707"/>
      <c r="AA424" s="707"/>
    </row>
    <row r="425" spans="4:38">
      <c r="D425" s="160" t="s">
        <v>8559</v>
      </c>
      <c r="E425" s="160"/>
      <c r="F425" s="160">
        <v>45535</v>
      </c>
      <c r="G425" s="160">
        <v>45631</v>
      </c>
      <c r="H425" s="160" t="s">
        <v>6563</v>
      </c>
      <c r="I425" s="160" t="s">
        <v>6675</v>
      </c>
      <c r="J425" s="160">
        <v>3373166.16</v>
      </c>
      <c r="K425" s="160">
        <v>3373166.16</v>
      </c>
      <c r="L425" s="727">
        <v>3373166.16</v>
      </c>
      <c r="M425" s="727" t="s">
        <v>4995</v>
      </c>
      <c r="N425" s="727"/>
      <c r="Q425" s="727"/>
      <c r="R425" s="727"/>
      <c r="S425" s="727"/>
      <c r="T425" s="707"/>
      <c r="U425" s="707"/>
      <c r="V425" s="707"/>
      <c r="W425" s="707"/>
      <c r="X425" s="707"/>
      <c r="Y425" s="707"/>
      <c r="Z425" s="707"/>
      <c r="AA425" s="707"/>
    </row>
    <row r="426" spans="4:38">
      <c r="D426" s="160" t="s">
        <v>8559</v>
      </c>
      <c r="E426" s="160"/>
      <c r="F426" s="160">
        <v>45535</v>
      </c>
      <c r="G426" s="160">
        <v>45631</v>
      </c>
      <c r="H426" s="160" t="s">
        <v>6563</v>
      </c>
      <c r="I426" s="160" t="s">
        <v>6675</v>
      </c>
      <c r="J426" s="160">
        <v>3373166.16</v>
      </c>
      <c r="K426" s="160">
        <v>3373166.16</v>
      </c>
      <c r="L426" s="727">
        <v>3373166.16</v>
      </c>
      <c r="M426" s="727" t="s">
        <v>4996</v>
      </c>
      <c r="N426" s="727"/>
      <c r="Q426" s="727"/>
      <c r="R426" s="727"/>
      <c r="S426" s="727"/>
      <c r="T426" s="707"/>
      <c r="V426" s="707">
        <v>272312.89</v>
      </c>
      <c r="W426" s="707">
        <v>390900.77</v>
      </c>
      <c r="X426" s="707">
        <v>1284885.57</v>
      </c>
      <c r="Y426" s="707">
        <v>779407.15</v>
      </c>
      <c r="Z426" s="707">
        <v>645659.77</v>
      </c>
    </row>
    <row r="427" spans="4:38">
      <c r="D427" s="160" t="s">
        <v>8560</v>
      </c>
      <c r="E427" s="160"/>
      <c r="F427" s="160">
        <v>45655</v>
      </c>
      <c r="G427" s="160">
        <v>45834</v>
      </c>
      <c r="H427" s="160" t="s">
        <v>6562</v>
      </c>
      <c r="I427" s="160">
        <v>46059</v>
      </c>
      <c r="J427" s="160">
        <v>118455.15</v>
      </c>
      <c r="K427" s="160">
        <v>118455.15</v>
      </c>
      <c r="L427" s="727">
        <v>139359</v>
      </c>
      <c r="M427" s="727" t="s">
        <v>4994</v>
      </c>
      <c r="N427" s="727"/>
      <c r="Q427" s="727"/>
      <c r="R427" s="727"/>
      <c r="S427" s="727"/>
      <c r="U427" s="707"/>
      <c r="V427" s="707"/>
      <c r="W427" s="707"/>
      <c r="X427" s="707"/>
      <c r="Y427" s="707"/>
      <c r="Z427" s="707"/>
      <c r="AA427" s="707"/>
      <c r="AC427" s="707">
        <v>13935.9</v>
      </c>
      <c r="AE427" s="707">
        <v>2671.05</v>
      </c>
      <c r="AF427" s="707">
        <v>33794.559999999998</v>
      </c>
      <c r="AG427" s="707">
        <v>33213.89</v>
      </c>
      <c r="AH427" s="707">
        <v>36001.08</v>
      </c>
      <c r="AI427" s="707">
        <v>19742.53</v>
      </c>
      <c r="AJ427" s="707"/>
      <c r="AK427" s="707"/>
    </row>
    <row r="428" spans="4:38">
      <c r="D428" s="160" t="s">
        <v>8560</v>
      </c>
      <c r="E428" s="160"/>
      <c r="F428" s="160">
        <v>45655</v>
      </c>
      <c r="G428" s="160">
        <v>45834</v>
      </c>
      <c r="H428" s="160" t="s">
        <v>6562</v>
      </c>
      <c r="I428" s="160">
        <v>46059</v>
      </c>
      <c r="J428" s="160">
        <v>118455.15</v>
      </c>
      <c r="K428" s="160">
        <v>118455.15</v>
      </c>
      <c r="L428" s="727">
        <v>139359</v>
      </c>
      <c r="M428" s="727" t="s">
        <v>4995</v>
      </c>
      <c r="N428" s="727"/>
      <c r="Q428" s="727"/>
      <c r="R428" s="727"/>
      <c r="S428" s="727"/>
      <c r="T428" s="707"/>
      <c r="U428" s="707"/>
      <c r="V428" s="707"/>
      <c r="W428" s="707"/>
      <c r="X428" s="707"/>
      <c r="Y428" s="707"/>
      <c r="Z428" s="707"/>
      <c r="AA428" s="707"/>
      <c r="AC428" s="707">
        <v>13935.9</v>
      </c>
      <c r="AE428" s="707">
        <v>2671.05</v>
      </c>
      <c r="AF428" s="707">
        <v>3600.11</v>
      </c>
      <c r="AG428" s="707">
        <v>696.8</v>
      </c>
      <c r="AH428" s="707"/>
      <c r="AI428" s="707"/>
      <c r="AJ428" s="707"/>
      <c r="AK428" s="707"/>
    </row>
    <row r="429" spans="4:38">
      <c r="D429" s="160" t="s">
        <v>8560</v>
      </c>
      <c r="E429" s="160"/>
      <c r="F429" s="160">
        <v>45655</v>
      </c>
      <c r="G429" s="160">
        <v>45834</v>
      </c>
      <c r="H429" s="160" t="s">
        <v>6562</v>
      </c>
      <c r="I429" s="160">
        <v>46059</v>
      </c>
      <c r="J429" s="160">
        <v>118455.15</v>
      </c>
      <c r="K429" s="160">
        <v>118455.15</v>
      </c>
      <c r="L429" s="727">
        <v>139359</v>
      </c>
      <c r="M429" s="727" t="s">
        <v>4996</v>
      </c>
      <c r="N429" s="727"/>
      <c r="Q429" s="727"/>
      <c r="R429" s="727"/>
      <c r="S429" s="727"/>
      <c r="T429" s="707"/>
      <c r="U429" s="707"/>
      <c r="V429" s="707"/>
      <c r="X429" s="707"/>
      <c r="Y429" s="707">
        <v>21882.97</v>
      </c>
      <c r="Z429" s="707">
        <v>19924.73</v>
      </c>
      <c r="AA429" s="707">
        <v>76647.45</v>
      </c>
    </row>
    <row r="430" spans="4:38">
      <c r="D430" s="160" t="s">
        <v>8561</v>
      </c>
      <c r="E430" s="160"/>
      <c r="F430" s="160">
        <v>45536</v>
      </c>
      <c r="G430" s="160">
        <v>45704</v>
      </c>
      <c r="H430" s="160" t="s">
        <v>6596</v>
      </c>
      <c r="I430" s="160">
        <v>46059</v>
      </c>
      <c r="J430" s="160">
        <v>548174.61</v>
      </c>
      <c r="K430" s="160">
        <v>548174.61</v>
      </c>
      <c r="L430" s="727">
        <v>580420.17000000004</v>
      </c>
      <c r="M430" s="727" t="s">
        <v>4994</v>
      </c>
      <c r="N430" s="727"/>
      <c r="P430" s="707">
        <v>155853.56</v>
      </c>
      <c r="Q430" s="727">
        <v>166602.09</v>
      </c>
      <c r="R430" s="727">
        <v>145105.04</v>
      </c>
      <c r="S430" s="727">
        <v>80613.91</v>
      </c>
      <c r="U430" s="707"/>
      <c r="V430" s="707"/>
      <c r="X430" s="707"/>
      <c r="Y430" s="707"/>
      <c r="Z430" s="707"/>
      <c r="AA430" s="707"/>
      <c r="AB430" s="707"/>
      <c r="AC430" s="707"/>
      <c r="AD430" s="707"/>
      <c r="AE430" s="707">
        <v>12360.8</v>
      </c>
      <c r="AF430" s="707">
        <v>16660.21</v>
      </c>
      <c r="AG430" s="707">
        <v>3224.56</v>
      </c>
    </row>
    <row r="431" spans="4:38">
      <c r="D431" s="160" t="s">
        <v>8561</v>
      </c>
      <c r="E431" s="160"/>
      <c r="F431" s="160">
        <v>45536</v>
      </c>
      <c r="G431" s="160">
        <v>45704</v>
      </c>
      <c r="H431" s="160" t="s">
        <v>6596</v>
      </c>
      <c r="I431" s="160">
        <v>46059</v>
      </c>
      <c r="J431" s="160">
        <v>548174.61</v>
      </c>
      <c r="K431" s="160">
        <v>548174.61</v>
      </c>
      <c r="L431" s="727">
        <v>580420.17000000004</v>
      </c>
      <c r="M431" s="727" t="s">
        <v>4995</v>
      </c>
      <c r="N431" s="727"/>
      <c r="Q431" s="727"/>
      <c r="R431" s="727"/>
      <c r="S431" s="727"/>
      <c r="U431" s="707"/>
      <c r="V431" s="707"/>
      <c r="W431" s="707"/>
      <c r="X431" s="707"/>
      <c r="Y431" s="707"/>
      <c r="Z431" s="707"/>
      <c r="AA431" s="707"/>
      <c r="AB431" s="707"/>
      <c r="AC431" s="707"/>
      <c r="AD431" s="707"/>
      <c r="AE431" s="707">
        <v>12360.8</v>
      </c>
      <c r="AF431" s="707">
        <v>16660.21</v>
      </c>
      <c r="AG431" s="707">
        <v>3224.56</v>
      </c>
    </row>
    <row r="432" spans="4:38">
      <c r="D432" s="160" t="s">
        <v>8561</v>
      </c>
      <c r="E432" s="160"/>
      <c r="F432" s="160">
        <v>45536</v>
      </c>
      <c r="G432" s="160">
        <v>45704</v>
      </c>
      <c r="H432" s="160" t="s">
        <v>6596</v>
      </c>
      <c r="I432" s="160">
        <v>46059</v>
      </c>
      <c r="J432" s="160">
        <v>548174.61</v>
      </c>
      <c r="K432" s="160">
        <v>548174.61</v>
      </c>
      <c r="L432" s="727">
        <v>580420.17000000004</v>
      </c>
      <c r="M432" s="727" t="s">
        <v>4996</v>
      </c>
      <c r="N432" s="727"/>
      <c r="Q432" s="727"/>
      <c r="R432" s="727">
        <v>53070.83</v>
      </c>
      <c r="S432" s="727">
        <v>139730.78</v>
      </c>
      <c r="T432" s="707">
        <v>110844.13</v>
      </c>
      <c r="U432" s="707">
        <v>97744.37</v>
      </c>
      <c r="V432" s="707">
        <v>62139.89</v>
      </c>
      <c r="W432" s="707">
        <v>50383.7</v>
      </c>
      <c r="X432" s="707">
        <v>34260.910000000003</v>
      </c>
      <c r="AA432" s="707"/>
      <c r="AB432" s="707"/>
    </row>
    <row r="433" spans="4:39">
      <c r="D433" s="160" t="s">
        <v>8562</v>
      </c>
      <c r="E433" s="160"/>
      <c r="F433" s="160">
        <v>45775</v>
      </c>
      <c r="G433" s="160">
        <v>45870</v>
      </c>
      <c r="H433" s="160" t="s">
        <v>6555</v>
      </c>
      <c r="I433" s="160">
        <v>45943</v>
      </c>
      <c r="J433" s="160">
        <v>545351.52</v>
      </c>
      <c r="K433" s="160">
        <v>545351.52</v>
      </c>
      <c r="L433" s="727">
        <v>623258.88</v>
      </c>
      <c r="M433" s="727" t="s">
        <v>4994</v>
      </c>
      <c r="N433" s="727"/>
      <c r="Q433" s="727"/>
      <c r="R433" s="727"/>
      <c r="S433" s="727"/>
      <c r="U433" s="707"/>
      <c r="X433" s="707">
        <v>77907.360000000001</v>
      </c>
      <c r="AB433" s="707"/>
      <c r="AC433" s="707">
        <v>272675.76</v>
      </c>
      <c r="AD433" s="707">
        <v>116861.04</v>
      </c>
      <c r="AE433" s="707">
        <v>77907.360000000001</v>
      </c>
      <c r="AF433" s="707">
        <v>77907.360000000001</v>
      </c>
      <c r="AI433" s="707"/>
      <c r="AJ433" s="707"/>
      <c r="AK433" s="707"/>
      <c r="AL433" s="707"/>
    </row>
    <row r="434" spans="4:39">
      <c r="D434" s="160" t="s">
        <v>8562</v>
      </c>
      <c r="E434" s="160"/>
      <c r="F434" s="160">
        <v>45775</v>
      </c>
      <c r="G434" s="160">
        <v>45870</v>
      </c>
      <c r="H434" s="160" t="s">
        <v>6555</v>
      </c>
      <c r="I434" s="160">
        <v>45943</v>
      </c>
      <c r="J434" s="160">
        <v>545351.52</v>
      </c>
      <c r="K434" s="160">
        <v>545351.52</v>
      </c>
      <c r="L434" s="727">
        <v>623258.88</v>
      </c>
      <c r="M434" s="727" t="s">
        <v>4995</v>
      </c>
      <c r="N434" s="727"/>
      <c r="Q434" s="727"/>
      <c r="R434" s="727"/>
      <c r="S434" s="727"/>
      <c r="AB434" s="707"/>
      <c r="AC434" s="707">
        <v>77907.360000000001</v>
      </c>
      <c r="AD434" s="707"/>
      <c r="AE434" s="707"/>
      <c r="AI434" s="707"/>
      <c r="AJ434" s="707"/>
      <c r="AK434" s="707"/>
      <c r="AL434" s="707"/>
    </row>
    <row r="435" spans="4:39">
      <c r="D435" s="160" t="s">
        <v>8562</v>
      </c>
      <c r="E435" s="160"/>
      <c r="F435" s="160">
        <v>45775</v>
      </c>
      <c r="G435" s="160">
        <v>45870</v>
      </c>
      <c r="H435" s="160" t="s">
        <v>6555</v>
      </c>
      <c r="I435" s="160">
        <v>45943</v>
      </c>
      <c r="J435" s="160">
        <v>545351.52</v>
      </c>
      <c r="K435" s="160">
        <v>545351.52</v>
      </c>
      <c r="L435" s="727">
        <v>623258.88</v>
      </c>
      <c r="M435" s="727" t="s">
        <v>4996</v>
      </c>
      <c r="N435" s="727"/>
      <c r="Q435" s="727"/>
      <c r="R435" s="727"/>
      <c r="S435" s="727"/>
      <c r="X435" s="707">
        <v>26251.39</v>
      </c>
      <c r="Y435" s="707">
        <v>25404.57</v>
      </c>
      <c r="Z435" s="707">
        <v>73552.289999999994</v>
      </c>
      <c r="AA435" s="707">
        <v>410977.69</v>
      </c>
      <c r="AB435" s="707">
        <v>9165.57</v>
      </c>
    </row>
    <row r="436" spans="4:39">
      <c r="D436" s="160" t="s">
        <v>8563</v>
      </c>
      <c r="E436" s="160"/>
      <c r="F436" s="160">
        <v>45787</v>
      </c>
      <c r="G436" s="160">
        <v>45810</v>
      </c>
      <c r="H436" s="160">
        <v>45932</v>
      </c>
      <c r="I436" s="160">
        <v>45955</v>
      </c>
      <c r="J436" s="160">
        <v>0</v>
      </c>
      <c r="K436" s="160">
        <v>0</v>
      </c>
      <c r="L436" s="727">
        <v>54479.44</v>
      </c>
      <c r="M436" s="727" t="s">
        <v>4994</v>
      </c>
      <c r="N436" s="727"/>
      <c r="Q436" s="727"/>
      <c r="R436" s="727"/>
      <c r="S436" s="727"/>
      <c r="AC436" s="707">
        <v>54479.44</v>
      </c>
      <c r="AI436" s="707"/>
      <c r="AJ436" s="707"/>
      <c r="AK436" s="707"/>
    </row>
    <row r="437" spans="4:39">
      <c r="D437" s="160" t="s">
        <v>8563</v>
      </c>
      <c r="E437" s="160"/>
      <c r="F437" s="160">
        <v>45787</v>
      </c>
      <c r="G437" s="160">
        <v>45810</v>
      </c>
      <c r="H437" s="160">
        <v>45932</v>
      </c>
      <c r="I437" s="160">
        <v>45955</v>
      </c>
      <c r="J437" s="160">
        <v>0</v>
      </c>
      <c r="K437" s="160">
        <v>0</v>
      </c>
      <c r="L437" s="727">
        <v>54479.44</v>
      </c>
      <c r="M437" s="727" t="s">
        <v>4995</v>
      </c>
      <c r="N437" s="727"/>
      <c r="Q437" s="727"/>
      <c r="R437" s="727"/>
      <c r="S437" s="727"/>
      <c r="AC437" s="707">
        <v>54479.44</v>
      </c>
      <c r="AI437" s="707"/>
      <c r="AJ437" s="707"/>
      <c r="AK437" s="707"/>
    </row>
    <row r="438" spans="4:39">
      <c r="D438" s="160" t="s">
        <v>8563</v>
      </c>
      <c r="E438" s="160"/>
      <c r="F438" s="160">
        <v>45787</v>
      </c>
      <c r="G438" s="160">
        <v>45810</v>
      </c>
      <c r="H438" s="160">
        <v>45932</v>
      </c>
      <c r="I438" s="160">
        <v>45955</v>
      </c>
      <c r="J438" s="160">
        <v>0</v>
      </c>
      <c r="K438" s="160">
        <v>0</v>
      </c>
      <c r="L438" s="727">
        <v>54479.44</v>
      </c>
      <c r="M438" s="727" t="s">
        <v>4996</v>
      </c>
      <c r="N438" s="727"/>
      <c r="Q438" s="727"/>
      <c r="R438" s="727"/>
      <c r="S438" s="727"/>
    </row>
    <row r="439" spans="4:39">
      <c r="D439" s="160" t="s">
        <v>8564</v>
      </c>
      <c r="E439" s="160"/>
      <c r="F439" s="160">
        <v>45787</v>
      </c>
      <c r="G439" s="160">
        <v>45810</v>
      </c>
      <c r="H439" s="160" t="s">
        <v>6558</v>
      </c>
      <c r="I439" s="160" t="s">
        <v>6557</v>
      </c>
      <c r="J439" s="160">
        <v>207849.16</v>
      </c>
      <c r="K439" s="160">
        <v>207849.16</v>
      </c>
      <c r="L439" s="727">
        <v>207849.16</v>
      </c>
      <c r="M439" s="727" t="s">
        <v>4994</v>
      </c>
      <c r="N439" s="727"/>
      <c r="Q439" s="727"/>
      <c r="R439" s="727"/>
      <c r="S439" s="727"/>
      <c r="AI439" s="707"/>
      <c r="AJ439" s="707">
        <v>168877.44</v>
      </c>
      <c r="AK439" s="707">
        <v>38971.72</v>
      </c>
    </row>
    <row r="440" spans="4:39">
      <c r="D440" s="160" t="s">
        <v>8564</v>
      </c>
      <c r="E440" s="160"/>
      <c r="F440" s="160">
        <v>45787</v>
      </c>
      <c r="G440" s="160">
        <v>45810</v>
      </c>
      <c r="H440" s="160" t="s">
        <v>6558</v>
      </c>
      <c r="I440" s="160" t="s">
        <v>6557</v>
      </c>
      <c r="J440" s="160">
        <v>207849.16</v>
      </c>
      <c r="K440" s="160">
        <v>207849.16</v>
      </c>
      <c r="L440" s="727">
        <v>207849.16</v>
      </c>
      <c r="M440" s="727" t="s">
        <v>4995</v>
      </c>
      <c r="N440" s="727"/>
      <c r="Q440" s="727"/>
      <c r="R440" s="727"/>
      <c r="S440" s="727"/>
      <c r="AI440" s="707"/>
      <c r="AJ440" s="707"/>
      <c r="AK440" s="707"/>
    </row>
    <row r="441" spans="4:39">
      <c r="D441" s="160" t="s">
        <v>8564</v>
      </c>
      <c r="E441" s="160"/>
      <c r="F441" s="160">
        <v>45787</v>
      </c>
      <c r="G441" s="160">
        <v>45810</v>
      </c>
      <c r="H441" s="160" t="s">
        <v>6558</v>
      </c>
      <c r="I441" s="160" t="s">
        <v>6557</v>
      </c>
      <c r="J441" s="160">
        <v>207849.16</v>
      </c>
      <c r="K441" s="160">
        <v>207849.16</v>
      </c>
      <c r="L441" s="727">
        <v>207849.16</v>
      </c>
      <c r="M441" s="727" t="s">
        <v>4996</v>
      </c>
      <c r="N441" s="727"/>
      <c r="Q441" s="727"/>
      <c r="R441" s="727"/>
      <c r="S441" s="727">
        <v>121245.34</v>
      </c>
      <c r="T441" s="707">
        <v>34641.53</v>
      </c>
      <c r="W441" s="707">
        <v>35428.83</v>
      </c>
      <c r="X441" s="707">
        <v>16533.46</v>
      </c>
    </row>
    <row r="442" spans="4:39">
      <c r="D442" s="160" t="s">
        <v>8565</v>
      </c>
      <c r="E442" s="160"/>
      <c r="F442" s="160">
        <v>45811</v>
      </c>
      <c r="G442" s="160">
        <v>46074</v>
      </c>
      <c r="H442" s="727" t="s">
        <v>6553</v>
      </c>
      <c r="I442" s="160">
        <v>46009</v>
      </c>
      <c r="J442" s="160">
        <v>2069970.7</v>
      </c>
      <c r="K442" s="160">
        <v>2069970.7</v>
      </c>
      <c r="L442" s="727">
        <v>4092945.33</v>
      </c>
      <c r="M442" s="727" t="s">
        <v>4994</v>
      </c>
      <c r="N442" s="727"/>
      <c r="Q442" s="727"/>
      <c r="R442" s="727"/>
      <c r="S442" s="727"/>
      <c r="AA442" s="707">
        <v>632468.66</v>
      </c>
      <c r="AB442" s="707">
        <v>632468.66</v>
      </c>
      <c r="AC442" s="707">
        <v>2215714.0699999998</v>
      </c>
      <c r="AD442" s="707">
        <v>166602.09</v>
      </c>
      <c r="AE442" s="707">
        <v>126795.38</v>
      </c>
      <c r="AF442" s="707">
        <v>80613.91</v>
      </c>
      <c r="AG442" s="707">
        <v>62304.25</v>
      </c>
      <c r="AH442" s="707">
        <v>109621.98</v>
      </c>
      <c r="AI442" s="707">
        <v>66356.350000000006</v>
      </c>
      <c r="AJ442" s="707"/>
      <c r="AK442" s="707"/>
      <c r="AL442" s="707"/>
      <c r="AM442" s="707"/>
    </row>
    <row r="443" spans="4:39">
      <c r="D443" s="160" t="s">
        <v>8565</v>
      </c>
      <c r="E443" s="160"/>
      <c r="F443" s="160">
        <v>45811</v>
      </c>
      <c r="G443" s="160">
        <v>46074</v>
      </c>
      <c r="H443" s="727" t="s">
        <v>6553</v>
      </c>
      <c r="I443" s="160">
        <v>46009</v>
      </c>
      <c r="J443" s="160">
        <v>2069970.7</v>
      </c>
      <c r="K443" s="160">
        <v>2069970.7</v>
      </c>
      <c r="L443" s="727">
        <v>4092945.33</v>
      </c>
      <c r="M443" s="727" t="s">
        <v>4995</v>
      </c>
      <c r="N443" s="727"/>
      <c r="Q443" s="727"/>
      <c r="R443" s="727"/>
      <c r="S443" s="727"/>
      <c r="AC443" s="707">
        <v>1794068.3</v>
      </c>
      <c r="AD443" s="707">
        <v>161227.82999999999</v>
      </c>
      <c r="AE443" s="707">
        <v>67678.509999999995</v>
      </c>
      <c r="AG443" s="707"/>
      <c r="AH443" s="707"/>
      <c r="AI443" s="707"/>
      <c r="AJ443" s="707"/>
      <c r="AK443" s="707"/>
      <c r="AL443" s="707"/>
      <c r="AM443" s="707"/>
    </row>
    <row r="444" spans="4:39">
      <c r="D444" s="160" t="s">
        <v>8565</v>
      </c>
      <c r="E444" s="160"/>
      <c r="F444" s="160">
        <v>45811</v>
      </c>
      <c r="G444" s="160">
        <v>46074</v>
      </c>
      <c r="H444" s="727" t="s">
        <v>6553</v>
      </c>
      <c r="I444" s="160">
        <v>46009</v>
      </c>
      <c r="J444" s="160">
        <v>2069970.7</v>
      </c>
      <c r="K444" s="160">
        <v>2069970.7</v>
      </c>
      <c r="L444" s="727">
        <v>4092945.33</v>
      </c>
      <c r="M444" s="727" t="s">
        <v>4996</v>
      </c>
      <c r="N444" s="727"/>
      <c r="Q444" s="727">
        <v>57097.86</v>
      </c>
      <c r="R444" s="727">
        <v>131764.29999999999</v>
      </c>
      <c r="S444" s="727">
        <v>149592.1</v>
      </c>
      <c r="T444" s="707">
        <v>266785.28999999998</v>
      </c>
      <c r="U444" s="707">
        <v>264769.95</v>
      </c>
      <c r="V444" s="707">
        <v>427797.7</v>
      </c>
      <c r="W444" s="707">
        <v>347757</v>
      </c>
      <c r="X444" s="707">
        <v>177806.97</v>
      </c>
      <c r="Y444" s="707">
        <v>78568.27</v>
      </c>
      <c r="Z444" s="707">
        <v>19924.73</v>
      </c>
      <c r="AA444" s="707">
        <v>148106.53</v>
      </c>
    </row>
    <row r="445" spans="4:39">
      <c r="D445" s="160" t="s">
        <v>8566</v>
      </c>
      <c r="E445" s="160"/>
      <c r="F445" s="160">
        <v>45811</v>
      </c>
      <c r="G445" s="160">
        <v>45870</v>
      </c>
      <c r="H445" s="160" t="s">
        <v>6562</v>
      </c>
      <c r="I445" s="160">
        <v>46009</v>
      </c>
      <c r="J445" s="160">
        <v>125423.1</v>
      </c>
      <c r="K445" s="160">
        <v>125423.1</v>
      </c>
      <c r="L445" s="727">
        <v>139359</v>
      </c>
      <c r="M445" s="727" t="s">
        <v>4994</v>
      </c>
      <c r="N445" s="727"/>
      <c r="Q445" s="727"/>
      <c r="R445" s="727"/>
      <c r="S445" s="727"/>
      <c r="AE445" s="707">
        <v>13935.9</v>
      </c>
      <c r="AG445" s="707">
        <v>13935.9</v>
      </c>
      <c r="AH445" s="707">
        <v>72002.149999999994</v>
      </c>
      <c r="AI445" s="707">
        <v>39485.050000000003</v>
      </c>
    </row>
    <row r="446" spans="4:39">
      <c r="D446" s="160" t="s">
        <v>8566</v>
      </c>
      <c r="E446" s="160"/>
      <c r="F446" s="160">
        <v>45811</v>
      </c>
      <c r="G446" s="160">
        <v>45870</v>
      </c>
      <c r="H446" s="160" t="s">
        <v>6562</v>
      </c>
      <c r="I446" s="160">
        <v>46009</v>
      </c>
      <c r="J446" s="160">
        <v>125423.1</v>
      </c>
      <c r="K446" s="160">
        <v>125423.1</v>
      </c>
      <c r="L446" s="727">
        <v>139359</v>
      </c>
      <c r="M446" s="727" t="s">
        <v>4995</v>
      </c>
      <c r="N446" s="727"/>
      <c r="Q446" s="727"/>
      <c r="R446" s="727"/>
      <c r="S446" s="727"/>
      <c r="AE446" s="707">
        <v>13935.9</v>
      </c>
      <c r="AG446" s="707"/>
      <c r="AH446" s="707"/>
      <c r="AI446" s="707"/>
    </row>
    <row r="447" spans="4:39">
      <c r="D447" s="160" t="s">
        <v>8566</v>
      </c>
      <c r="E447" s="160"/>
      <c r="F447" s="160">
        <v>45811</v>
      </c>
      <c r="G447" s="160">
        <v>45870</v>
      </c>
      <c r="H447" s="160" t="s">
        <v>6562</v>
      </c>
      <c r="I447" s="160">
        <v>46009</v>
      </c>
      <c r="J447" s="160">
        <v>125423.1</v>
      </c>
      <c r="K447" s="160">
        <v>125423.1</v>
      </c>
      <c r="L447" s="727">
        <v>139359</v>
      </c>
      <c r="M447" s="727" t="s">
        <v>4996</v>
      </c>
      <c r="N447" s="727"/>
      <c r="Q447" s="728"/>
      <c r="R447" s="727"/>
      <c r="S447" s="727"/>
      <c r="Y447" s="707">
        <v>21882.97</v>
      </c>
      <c r="Z447" s="707">
        <v>19924.73</v>
      </c>
      <c r="AA447" s="707">
        <v>83615.399999999994</v>
      </c>
    </row>
    <row r="448" spans="4:39">
      <c r="D448" s="160" t="s">
        <v>8567</v>
      </c>
      <c r="E448" s="160"/>
      <c r="F448" s="160">
        <v>45871</v>
      </c>
      <c r="G448" s="160">
        <v>45966</v>
      </c>
      <c r="H448" s="727" t="s">
        <v>6553</v>
      </c>
      <c r="I448" s="160">
        <v>45955</v>
      </c>
      <c r="J448" s="160">
        <v>1686583.08</v>
      </c>
      <c r="K448" s="160">
        <v>1686583.08</v>
      </c>
      <c r="L448" s="727">
        <v>3373166.16</v>
      </c>
      <c r="M448" s="727" t="s">
        <v>4994</v>
      </c>
      <c r="N448" s="727"/>
      <c r="Q448" s="728"/>
      <c r="R448" s="727"/>
      <c r="S448" s="727"/>
      <c r="AA448" s="707">
        <v>632468.66</v>
      </c>
      <c r="AB448" s="707">
        <v>632468.66</v>
      </c>
      <c r="AC448" s="707">
        <v>2108228.85</v>
      </c>
      <c r="AG448" s="707"/>
      <c r="AH448" s="707"/>
      <c r="AI448" s="707"/>
      <c r="AJ448" s="707"/>
      <c r="AK448" s="707"/>
    </row>
    <row r="449" spans="4:39">
      <c r="D449" s="160" t="s">
        <v>8567</v>
      </c>
      <c r="E449" s="160"/>
      <c r="F449" s="160">
        <v>45871</v>
      </c>
      <c r="G449" s="160">
        <v>45966</v>
      </c>
      <c r="H449" s="727" t="s">
        <v>6553</v>
      </c>
      <c r="I449" s="160">
        <v>45955</v>
      </c>
      <c r="J449" s="160">
        <v>1686583.08</v>
      </c>
      <c r="K449" s="160">
        <v>1686583.08</v>
      </c>
      <c r="L449" s="727">
        <v>3373166.16</v>
      </c>
      <c r="M449" s="727" t="s">
        <v>4995</v>
      </c>
      <c r="N449" s="727"/>
      <c r="Q449" s="727"/>
      <c r="R449" s="727"/>
      <c r="S449" s="727"/>
      <c r="AC449" s="707">
        <v>1686583.08</v>
      </c>
      <c r="AG449" s="707"/>
      <c r="AH449" s="707"/>
      <c r="AI449" s="707"/>
      <c r="AJ449" s="707"/>
      <c r="AK449" s="707"/>
    </row>
    <row r="450" spans="4:39">
      <c r="D450" s="160" t="s">
        <v>8567</v>
      </c>
      <c r="E450" s="160"/>
      <c r="F450" s="160">
        <v>45871</v>
      </c>
      <c r="G450" s="160">
        <v>45966</v>
      </c>
      <c r="H450" s="727" t="s">
        <v>6553</v>
      </c>
      <c r="I450" s="160">
        <v>45955</v>
      </c>
      <c r="J450" s="160">
        <v>1686583.08</v>
      </c>
      <c r="K450" s="160">
        <v>1686583.08</v>
      </c>
      <c r="L450" s="727">
        <v>3373166.16</v>
      </c>
      <c r="M450" s="727" t="s">
        <v>4996</v>
      </c>
      <c r="N450" s="727"/>
      <c r="Q450" s="727">
        <v>57097.86</v>
      </c>
      <c r="R450" s="727">
        <v>131764.29999999999</v>
      </c>
      <c r="S450" s="727">
        <v>136156.45000000001</v>
      </c>
      <c r="T450" s="707">
        <v>245960.03</v>
      </c>
      <c r="U450" s="707">
        <v>245960.03</v>
      </c>
      <c r="V450" s="707">
        <v>382116.48</v>
      </c>
      <c r="W450" s="707">
        <v>307450.03999999998</v>
      </c>
      <c r="X450" s="707">
        <v>136156.45000000001</v>
      </c>
      <c r="Y450" s="707">
        <v>43921.43</v>
      </c>
    </row>
    <row r="451" spans="4:39">
      <c r="D451" s="160" t="s">
        <v>8568</v>
      </c>
      <c r="E451" s="160"/>
      <c r="F451" s="160">
        <v>45967</v>
      </c>
      <c r="G451" s="160">
        <v>46074</v>
      </c>
      <c r="H451" s="727" t="s">
        <v>6554</v>
      </c>
      <c r="I451" s="160">
        <v>46001</v>
      </c>
      <c r="J451" s="160">
        <v>257964.52</v>
      </c>
      <c r="K451" s="160">
        <v>257964.52</v>
      </c>
      <c r="L451" s="727">
        <v>580420.17000000004</v>
      </c>
      <c r="M451" s="727" t="s">
        <v>4994</v>
      </c>
      <c r="N451" s="727"/>
      <c r="Q451" s="727"/>
      <c r="R451" s="727"/>
      <c r="S451" s="727"/>
      <c r="AC451" s="707">
        <v>107485.22</v>
      </c>
      <c r="AD451" s="707">
        <v>166602.09</v>
      </c>
      <c r="AE451" s="707">
        <v>112859.48</v>
      </c>
      <c r="AF451" s="707">
        <v>80613.91</v>
      </c>
      <c r="AG451" s="707">
        <v>48368.35</v>
      </c>
      <c r="AH451" s="707">
        <v>37619.83</v>
      </c>
      <c r="AI451" s="707">
        <v>26871.3</v>
      </c>
      <c r="AK451" s="707"/>
      <c r="AL451" s="707"/>
      <c r="AM451" s="707"/>
    </row>
    <row r="452" spans="4:39">
      <c r="D452" s="160" t="s">
        <v>8568</v>
      </c>
      <c r="E452" s="160"/>
      <c r="F452" s="160">
        <v>45967</v>
      </c>
      <c r="G452" s="160">
        <v>46074</v>
      </c>
      <c r="H452" s="727" t="s">
        <v>6554</v>
      </c>
      <c r="I452" s="160">
        <v>46001</v>
      </c>
      <c r="J452" s="160">
        <v>257964.52</v>
      </c>
      <c r="K452" s="160">
        <v>257964.52</v>
      </c>
      <c r="L452" s="727">
        <v>580420.17000000004</v>
      </c>
      <c r="M452" s="727" t="s">
        <v>4995</v>
      </c>
      <c r="N452" s="727"/>
      <c r="Q452" s="727"/>
      <c r="R452" s="727"/>
      <c r="S452" s="727"/>
      <c r="AC452" s="707">
        <v>107485.22</v>
      </c>
      <c r="AD452" s="707">
        <v>161227.82999999999</v>
      </c>
      <c r="AE452" s="707">
        <v>53742.61</v>
      </c>
      <c r="AH452" s="707"/>
      <c r="AI452" s="707"/>
      <c r="AK452" s="707"/>
      <c r="AL452" s="707"/>
      <c r="AM452" s="707"/>
    </row>
    <row r="453" spans="4:39">
      <c r="D453" s="160" t="s">
        <v>8568</v>
      </c>
      <c r="E453" s="160"/>
      <c r="F453" s="160">
        <v>45967</v>
      </c>
      <c r="G453" s="160">
        <v>46074</v>
      </c>
      <c r="H453" s="727" t="s">
        <v>6554</v>
      </c>
      <c r="I453" s="160">
        <v>46001</v>
      </c>
      <c r="J453" s="160">
        <v>257964.52</v>
      </c>
      <c r="K453" s="160">
        <v>257964.52</v>
      </c>
      <c r="L453" s="727">
        <v>580420.17000000004</v>
      </c>
      <c r="M453" s="727" t="s">
        <v>4996</v>
      </c>
      <c r="N453" s="727"/>
      <c r="Q453" s="727"/>
      <c r="R453" s="727"/>
      <c r="S453" s="727">
        <v>13435.65</v>
      </c>
      <c r="T453" s="707">
        <v>20825.259999999998</v>
      </c>
      <c r="U453" s="707">
        <v>18809.91</v>
      </c>
      <c r="V453" s="707">
        <v>45681.22</v>
      </c>
      <c r="W453" s="707">
        <v>40306.959999999999</v>
      </c>
      <c r="X453" s="707">
        <v>41650.519999999997</v>
      </c>
      <c r="Y453" s="707">
        <v>12763.87</v>
      </c>
      <c r="AA453" s="707">
        <v>64491.13</v>
      </c>
    </row>
    <row r="454" spans="4:39">
      <c r="D454" s="160" t="s">
        <v>8569</v>
      </c>
      <c r="E454" s="160"/>
      <c r="F454" s="160">
        <v>45630</v>
      </c>
      <c r="G454" s="160">
        <v>45810</v>
      </c>
      <c r="H454" s="727" t="s">
        <v>6556</v>
      </c>
      <c r="I454" s="160">
        <v>45975</v>
      </c>
      <c r="J454" s="160">
        <v>1359220.58</v>
      </c>
      <c r="K454" s="160">
        <v>1359220.58</v>
      </c>
      <c r="L454" s="727">
        <v>3953586.33</v>
      </c>
      <c r="M454" s="727" t="s">
        <v>4994</v>
      </c>
      <c r="N454" s="727"/>
      <c r="Q454" s="727"/>
      <c r="R454" s="727"/>
      <c r="S454" s="727">
        <v>421645.77</v>
      </c>
      <c r="T454" s="707">
        <v>421645.77</v>
      </c>
      <c r="V454" s="707">
        <v>64491.13</v>
      </c>
      <c r="W454" s="707">
        <v>80613.91</v>
      </c>
      <c r="X454" s="707">
        <v>112859.48</v>
      </c>
      <c r="AC454" s="707">
        <v>2102445.69</v>
      </c>
      <c r="AD454" s="707">
        <v>620902.32999999996</v>
      </c>
      <c r="AE454" s="707">
        <v>128982.26</v>
      </c>
      <c r="AF454" s="707"/>
      <c r="AG454" s="707"/>
    </row>
    <row r="455" spans="4:39">
      <c r="D455" s="160" t="s">
        <v>8569</v>
      </c>
      <c r="E455" s="160"/>
      <c r="F455" s="160">
        <v>45630</v>
      </c>
      <c r="G455" s="160">
        <v>45810</v>
      </c>
      <c r="H455" s="727" t="s">
        <v>6556</v>
      </c>
      <c r="I455" s="160">
        <v>45975</v>
      </c>
      <c r="J455" s="160">
        <v>1359220.58</v>
      </c>
      <c r="K455" s="160">
        <v>1359220.58</v>
      </c>
      <c r="L455" s="727">
        <v>3953586.33</v>
      </c>
      <c r="M455" s="727" t="s">
        <v>4995</v>
      </c>
      <c r="N455" s="727"/>
      <c r="Q455" s="727"/>
      <c r="R455" s="727"/>
      <c r="S455" s="727"/>
      <c r="AC455" s="707">
        <v>2102445.69</v>
      </c>
      <c r="AD455" s="707">
        <v>491920.07</v>
      </c>
      <c r="AE455" s="707"/>
      <c r="AF455" s="707"/>
      <c r="AG455" s="707"/>
    </row>
    <row r="456" spans="4:39">
      <c r="D456" s="160" t="s">
        <v>8569</v>
      </c>
      <c r="E456" s="160"/>
      <c r="F456" s="160">
        <v>45630</v>
      </c>
      <c r="G456" s="160">
        <v>45810</v>
      </c>
      <c r="H456" s="727" t="s">
        <v>6556</v>
      </c>
      <c r="I456" s="160">
        <v>45975</v>
      </c>
      <c r="J456" s="160">
        <v>1359220.58</v>
      </c>
      <c r="K456" s="160">
        <v>1359220.58</v>
      </c>
      <c r="L456" s="727">
        <v>3953586.33</v>
      </c>
      <c r="M456" s="727" t="s">
        <v>4996</v>
      </c>
      <c r="N456" s="727"/>
      <c r="Q456" s="727"/>
      <c r="R456" s="727"/>
      <c r="S456" s="727"/>
      <c r="T456" s="707">
        <v>20825.259999999998</v>
      </c>
      <c r="U456" s="707">
        <v>31573.78</v>
      </c>
      <c r="V456" s="707">
        <v>168060.76</v>
      </c>
      <c r="W456" s="707">
        <v>348301.75</v>
      </c>
      <c r="X456" s="707">
        <v>327285.99</v>
      </c>
      <c r="Y456" s="707">
        <v>119777.02</v>
      </c>
      <c r="Z456" s="707">
        <v>85431.5</v>
      </c>
      <c r="AA456" s="707">
        <v>257964.52</v>
      </c>
    </row>
    <row r="457" spans="4:39">
      <c r="D457" s="160" t="s">
        <v>8570</v>
      </c>
      <c r="E457" s="160"/>
      <c r="F457" s="160">
        <v>45630</v>
      </c>
      <c r="G457" s="160">
        <v>45707</v>
      </c>
      <c r="H457" s="727" t="s">
        <v>6563</v>
      </c>
      <c r="I457" s="160">
        <v>45975</v>
      </c>
      <c r="J457" s="160">
        <v>843291.54</v>
      </c>
      <c r="K457" s="160">
        <v>843291.54</v>
      </c>
      <c r="L457" s="727">
        <v>3373166.16</v>
      </c>
      <c r="M457" s="727" t="s">
        <v>4994</v>
      </c>
      <c r="N457" s="727"/>
      <c r="Q457" s="727"/>
      <c r="R457" s="727"/>
      <c r="S457" s="727">
        <v>421645.77</v>
      </c>
      <c r="T457" s="707">
        <v>421645.77</v>
      </c>
      <c r="AC457" s="707">
        <v>2037954.5600000001</v>
      </c>
      <c r="AD457" s="707">
        <v>491920.07</v>
      </c>
      <c r="AE457" s="707"/>
    </row>
    <row r="458" spans="4:39">
      <c r="D458" s="160" t="s">
        <v>8570</v>
      </c>
      <c r="E458" s="160"/>
      <c r="F458" s="160">
        <v>45630</v>
      </c>
      <c r="G458" s="160">
        <v>45707</v>
      </c>
      <c r="H458" s="727" t="s">
        <v>6563</v>
      </c>
      <c r="I458" s="160">
        <v>45975</v>
      </c>
      <c r="J458" s="160">
        <v>843291.54</v>
      </c>
      <c r="K458" s="160">
        <v>843291.54</v>
      </c>
      <c r="L458" s="727">
        <v>3373166.16</v>
      </c>
      <c r="M458" s="727" t="s">
        <v>4995</v>
      </c>
      <c r="N458" s="727"/>
      <c r="Q458" s="727"/>
      <c r="R458" s="727"/>
      <c r="S458" s="727"/>
      <c r="AC458" s="707">
        <v>2037954.5600000001</v>
      </c>
      <c r="AD458" s="707">
        <v>491920.07</v>
      </c>
      <c r="AE458" s="707"/>
    </row>
    <row r="459" spans="4:39">
      <c r="D459" s="160" t="s">
        <v>8570</v>
      </c>
      <c r="E459" s="160"/>
      <c r="F459" s="160">
        <v>45630</v>
      </c>
      <c r="G459" s="160">
        <v>45707</v>
      </c>
      <c r="H459" s="727" t="s">
        <v>6563</v>
      </c>
      <c r="I459" s="160">
        <v>45975</v>
      </c>
      <c r="J459" s="160">
        <v>843291.54</v>
      </c>
      <c r="K459" s="160">
        <v>843291.54</v>
      </c>
      <c r="L459" s="727">
        <v>3373166.16</v>
      </c>
      <c r="M459" s="727" t="s">
        <v>4996</v>
      </c>
      <c r="N459" s="727"/>
      <c r="Q459" s="727"/>
      <c r="R459" s="727"/>
      <c r="S459" s="727"/>
      <c r="V459" s="707">
        <v>85431.5</v>
      </c>
      <c r="W459" s="707">
        <v>273733.88</v>
      </c>
      <c r="X459" s="707">
        <v>289666.17</v>
      </c>
      <c r="Y459" s="707">
        <v>109028.5</v>
      </c>
      <c r="Z459" s="707">
        <v>85431.5</v>
      </c>
    </row>
    <row r="460" spans="4:39">
      <c r="D460" s="160" t="s">
        <v>8571</v>
      </c>
      <c r="E460" s="160"/>
      <c r="F460" s="160">
        <v>45708</v>
      </c>
      <c r="G460" s="160">
        <v>45810</v>
      </c>
      <c r="H460" s="727" t="s">
        <v>6556</v>
      </c>
      <c r="I460" s="160">
        <v>45949</v>
      </c>
      <c r="J460" s="160">
        <v>515929.04</v>
      </c>
      <c r="K460" s="160">
        <v>515929.04</v>
      </c>
      <c r="L460" s="727">
        <v>580420.17000000004</v>
      </c>
      <c r="M460" s="727" t="s">
        <v>4994</v>
      </c>
      <c r="N460" s="727"/>
      <c r="Q460" s="727"/>
      <c r="R460" s="727"/>
      <c r="S460" s="727"/>
      <c r="V460" s="707">
        <v>64491.13</v>
      </c>
      <c r="W460" s="707">
        <v>80613.91</v>
      </c>
      <c r="X460" s="707">
        <v>112859.48</v>
      </c>
      <c r="AC460" s="707">
        <v>64491.13</v>
      </c>
      <c r="AD460" s="707">
        <v>128982.26</v>
      </c>
      <c r="AE460" s="707">
        <v>128982.26</v>
      </c>
      <c r="AF460" s="707"/>
      <c r="AG460" s="707"/>
    </row>
    <row r="461" spans="4:39">
      <c r="D461" s="160" t="s">
        <v>8571</v>
      </c>
      <c r="E461" s="160"/>
      <c r="F461" s="160">
        <v>45708</v>
      </c>
      <c r="G461" s="160">
        <v>45810</v>
      </c>
      <c r="H461" s="727" t="s">
        <v>6556</v>
      </c>
      <c r="I461" s="160">
        <v>45949</v>
      </c>
      <c r="J461" s="160">
        <v>515929.04</v>
      </c>
      <c r="K461" s="160">
        <v>515929.04</v>
      </c>
      <c r="L461" s="727">
        <v>580420.17000000004</v>
      </c>
      <c r="M461" s="727" t="s">
        <v>4995</v>
      </c>
      <c r="N461" s="727"/>
      <c r="Q461" s="727"/>
      <c r="R461" s="727"/>
      <c r="S461" s="727"/>
      <c r="AC461" s="707">
        <v>64491.13</v>
      </c>
      <c r="AD461" s="707"/>
      <c r="AE461" s="707"/>
      <c r="AF461" s="707"/>
      <c r="AG461" s="707"/>
    </row>
    <row r="462" spans="4:39">
      <c r="D462" s="160" t="s">
        <v>8571</v>
      </c>
      <c r="E462" s="160"/>
      <c r="F462" s="160">
        <v>45708</v>
      </c>
      <c r="G462" s="160">
        <v>45810</v>
      </c>
      <c r="H462" s="727" t="s">
        <v>6556</v>
      </c>
      <c r="I462" s="160">
        <v>45949</v>
      </c>
      <c r="J462" s="160">
        <v>515929.04</v>
      </c>
      <c r="K462" s="160">
        <v>515929.04</v>
      </c>
      <c r="L462" s="727">
        <v>580420.17000000004</v>
      </c>
      <c r="M462" s="727" t="s">
        <v>4996</v>
      </c>
      <c r="N462" s="727"/>
      <c r="Q462" s="727"/>
      <c r="R462" s="727"/>
      <c r="S462" s="727"/>
      <c r="T462" s="707">
        <v>20825.259999999998</v>
      </c>
      <c r="U462" s="707">
        <v>31573.78</v>
      </c>
      <c r="V462" s="707">
        <v>82629.259999999995</v>
      </c>
      <c r="W462" s="707">
        <v>74567.87</v>
      </c>
      <c r="X462" s="707">
        <v>37619.83</v>
      </c>
      <c r="Y462" s="707">
        <v>10748.52</v>
      </c>
      <c r="AA462" s="707">
        <v>257964.52</v>
      </c>
    </row>
    <row r="463" spans="4:39">
      <c r="D463" s="160" t="s">
        <v>8572</v>
      </c>
      <c r="E463" s="160"/>
      <c r="F463" s="160">
        <v>45532</v>
      </c>
      <c r="G463" s="160">
        <v>45654</v>
      </c>
      <c r="H463" s="727" t="s">
        <v>6558</v>
      </c>
      <c r="I463" s="160">
        <v>45955</v>
      </c>
      <c r="J463" s="160">
        <v>5009702.25</v>
      </c>
      <c r="K463" s="160">
        <v>5009702.25</v>
      </c>
      <c r="L463" s="727">
        <v>5816457.4900000002</v>
      </c>
      <c r="M463" s="727" t="s">
        <v>4994</v>
      </c>
      <c r="N463" s="727"/>
      <c r="O463" s="707">
        <v>93235.69</v>
      </c>
      <c r="P463" s="707">
        <v>1261450.08</v>
      </c>
      <c r="Q463" s="727">
        <v>1510895.62</v>
      </c>
      <c r="R463" s="727">
        <v>1184635.3</v>
      </c>
      <c r="S463" s="727">
        <v>58098.55</v>
      </c>
      <c r="AB463" s="707"/>
      <c r="AC463" s="707">
        <v>1513373.85</v>
      </c>
      <c r="AD463" s="707">
        <v>116861.04</v>
      </c>
      <c r="AE463" s="707">
        <v>77907.360000000001</v>
      </c>
    </row>
    <row r="464" spans="4:39">
      <c r="D464" s="160" t="s">
        <v>8572</v>
      </c>
      <c r="E464" s="160"/>
      <c r="F464" s="160">
        <v>45532</v>
      </c>
      <c r="G464" s="160">
        <v>45654</v>
      </c>
      <c r="H464" s="727" t="s">
        <v>6558</v>
      </c>
      <c r="I464" s="160">
        <v>45955</v>
      </c>
      <c r="J464" s="160">
        <v>5009702.25</v>
      </c>
      <c r="K464" s="160">
        <v>5009702.25</v>
      </c>
      <c r="L464" s="727">
        <v>5816457.4900000002</v>
      </c>
      <c r="M464" s="727" t="s">
        <v>4995</v>
      </c>
      <c r="N464" s="727"/>
      <c r="Q464" s="727"/>
      <c r="R464" s="728"/>
      <c r="S464" s="728"/>
      <c r="AB464" s="707"/>
      <c r="AC464" s="707">
        <v>806755.24</v>
      </c>
      <c r="AD464" s="707"/>
      <c r="AE464" s="707"/>
    </row>
    <row r="465" spans="4:31">
      <c r="D465" s="160" t="s">
        <v>8572</v>
      </c>
      <c r="E465" s="160"/>
      <c r="F465" s="160">
        <v>45532</v>
      </c>
      <c r="G465" s="160">
        <v>45654</v>
      </c>
      <c r="H465" s="727" t="s">
        <v>6558</v>
      </c>
      <c r="I465" s="160">
        <v>45955</v>
      </c>
      <c r="J465" s="160">
        <v>5009702.25</v>
      </c>
      <c r="K465" s="160">
        <v>5009702.25</v>
      </c>
      <c r="L465" s="727">
        <v>5816457.4900000002</v>
      </c>
      <c r="M465" s="727" t="s">
        <v>4996</v>
      </c>
      <c r="N465" s="727"/>
      <c r="Q465" s="727"/>
      <c r="R465" s="728"/>
      <c r="S465" s="728">
        <v>50836.23</v>
      </c>
      <c r="T465" s="707">
        <v>56282.97</v>
      </c>
      <c r="U465" s="707">
        <v>50836.23</v>
      </c>
      <c r="V465" s="707">
        <v>206474.33</v>
      </c>
      <c r="W465" s="707">
        <v>418399.18</v>
      </c>
      <c r="X465" s="707">
        <v>794536.71</v>
      </c>
      <c r="Y465" s="707">
        <v>1343402.6</v>
      </c>
      <c r="Z465" s="707">
        <v>1262719.7</v>
      </c>
      <c r="AA465" s="707">
        <v>810091.53</v>
      </c>
      <c r="AB465" s="707">
        <v>16122.78</v>
      </c>
    </row>
    <row r="466" spans="4:31">
      <c r="D466" s="160" t="s">
        <v>8573</v>
      </c>
      <c r="E466" s="160"/>
      <c r="F466" s="160">
        <v>45532</v>
      </c>
      <c r="G466" s="160">
        <v>45630</v>
      </c>
      <c r="H466" s="727" t="s">
        <v>6558</v>
      </c>
      <c r="I466" s="160">
        <v>45941</v>
      </c>
      <c r="J466" s="160">
        <v>871478.2</v>
      </c>
      <c r="K466" s="160">
        <v>871478.2</v>
      </c>
      <c r="L466" s="727">
        <v>1045773.84</v>
      </c>
      <c r="M466" s="727" t="s">
        <v>4994</v>
      </c>
      <c r="N466" s="727"/>
      <c r="O466" s="707">
        <v>58098.55</v>
      </c>
      <c r="P466" s="707">
        <v>116197.09</v>
      </c>
      <c r="Q466" s="728">
        <v>348591.28</v>
      </c>
      <c r="R466" s="727">
        <v>290492.73</v>
      </c>
      <c r="S466" s="727">
        <v>58098.55</v>
      </c>
      <c r="AB466" s="707"/>
      <c r="AC466" s="707">
        <v>174295.64</v>
      </c>
    </row>
    <row r="467" spans="4:31">
      <c r="D467" s="160" t="s">
        <v>8573</v>
      </c>
      <c r="E467" s="160"/>
      <c r="F467" s="160">
        <v>45532</v>
      </c>
      <c r="G467" s="160">
        <v>45630</v>
      </c>
      <c r="H467" s="727" t="s">
        <v>6558</v>
      </c>
      <c r="I467" s="160">
        <v>45941</v>
      </c>
      <c r="J467" s="160">
        <v>871478.2</v>
      </c>
      <c r="K467" s="160">
        <v>871478.2</v>
      </c>
      <c r="L467" s="727">
        <v>1045773.84</v>
      </c>
      <c r="M467" s="727" t="s">
        <v>4995</v>
      </c>
      <c r="N467" s="727"/>
      <c r="Q467" s="727"/>
      <c r="R467" s="727"/>
      <c r="S467" s="727"/>
      <c r="AB467" s="707"/>
      <c r="AC467" s="707">
        <v>174295.64</v>
      </c>
    </row>
    <row r="468" spans="4:31">
      <c r="D468" s="160" t="s">
        <v>8573</v>
      </c>
      <c r="E468" s="160"/>
      <c r="F468" s="160">
        <v>45532</v>
      </c>
      <c r="G468" s="160">
        <v>45630</v>
      </c>
      <c r="H468" s="727" t="s">
        <v>6558</v>
      </c>
      <c r="I468" s="160">
        <v>45941</v>
      </c>
      <c r="J468" s="160">
        <v>871478.2</v>
      </c>
      <c r="K468" s="160">
        <v>871478.2</v>
      </c>
      <c r="L468" s="727">
        <v>1045773.84</v>
      </c>
      <c r="M468" s="727" t="s">
        <v>4996</v>
      </c>
      <c r="N468" s="727"/>
      <c r="Q468" s="727"/>
      <c r="R468" s="727"/>
      <c r="S468" s="727">
        <v>50836.23</v>
      </c>
      <c r="T468" s="707">
        <v>56282.97</v>
      </c>
      <c r="U468" s="707">
        <v>50836.23</v>
      </c>
      <c r="V468" s="707">
        <v>63545.29</v>
      </c>
      <c r="W468" s="707">
        <v>94410.14</v>
      </c>
      <c r="X468" s="707">
        <v>168848.9</v>
      </c>
      <c r="Y468" s="707">
        <v>206412.62</v>
      </c>
      <c r="Z468" s="707">
        <v>180305.83</v>
      </c>
    </row>
    <row r="469" spans="4:31">
      <c r="D469" s="160" t="s">
        <v>8574</v>
      </c>
      <c r="E469" s="160"/>
      <c r="F469" s="160">
        <v>45535</v>
      </c>
      <c r="G469" s="160">
        <v>45629</v>
      </c>
      <c r="H469" s="727" t="s">
        <v>6560</v>
      </c>
      <c r="I469" s="160">
        <v>45941</v>
      </c>
      <c r="J469" s="160">
        <v>2951520.39</v>
      </c>
      <c r="K469" s="160">
        <v>2951520.39</v>
      </c>
      <c r="L469" s="727">
        <v>3373166.16</v>
      </c>
      <c r="M469" s="727" t="s">
        <v>4994</v>
      </c>
      <c r="N469" s="727"/>
      <c r="O469" s="707">
        <v>35137.15</v>
      </c>
      <c r="P469" s="707">
        <v>1018977.28</v>
      </c>
      <c r="Q469" s="727">
        <v>1089251.57</v>
      </c>
      <c r="R469" s="727">
        <v>808154.39</v>
      </c>
      <c r="S469" s="727"/>
      <c r="AB469" s="707"/>
      <c r="AC469" s="707">
        <v>421645.77</v>
      </c>
    </row>
    <row r="470" spans="4:31">
      <c r="D470" s="160" t="s">
        <v>8574</v>
      </c>
      <c r="E470" s="160"/>
      <c r="F470" s="160">
        <v>45535</v>
      </c>
      <c r="G470" s="160">
        <v>45629</v>
      </c>
      <c r="H470" s="727" t="s">
        <v>6560</v>
      </c>
      <c r="I470" s="160">
        <v>45941</v>
      </c>
      <c r="J470" s="160">
        <v>2951520.39</v>
      </c>
      <c r="K470" s="160">
        <v>2951520.39</v>
      </c>
      <c r="L470" s="727">
        <v>3373166.16</v>
      </c>
      <c r="M470" s="727" t="s">
        <v>4995</v>
      </c>
      <c r="N470" s="727"/>
      <c r="Q470" s="727"/>
      <c r="R470" s="727"/>
      <c r="S470" s="727"/>
      <c r="AB470" s="707"/>
      <c r="AC470" s="707">
        <v>421645.77</v>
      </c>
    </row>
    <row r="471" spans="4:31">
      <c r="D471" s="160" t="s">
        <v>8574</v>
      </c>
      <c r="E471" s="160"/>
      <c r="F471" s="160">
        <v>45535</v>
      </c>
      <c r="G471" s="160">
        <v>45629</v>
      </c>
      <c r="H471" s="727" t="s">
        <v>6560</v>
      </c>
      <c r="I471" s="160">
        <v>45941</v>
      </c>
      <c r="J471" s="160">
        <v>2951520.39</v>
      </c>
      <c r="K471" s="160">
        <v>2951520.39</v>
      </c>
      <c r="L471" s="727">
        <v>3373166.16</v>
      </c>
      <c r="M471" s="727" t="s">
        <v>4996</v>
      </c>
      <c r="N471" s="727"/>
      <c r="Q471" s="727"/>
      <c r="R471" s="727"/>
      <c r="S471" s="727"/>
      <c r="V471" s="707">
        <v>87842.87</v>
      </c>
      <c r="W471" s="707">
        <v>263528.61</v>
      </c>
      <c r="X471" s="707">
        <v>536960.63</v>
      </c>
      <c r="Y471" s="707">
        <v>1074251.45</v>
      </c>
      <c r="Z471" s="707">
        <v>988936.84</v>
      </c>
    </row>
    <row r="472" spans="4:31">
      <c r="D472" s="160" t="s">
        <v>8575</v>
      </c>
      <c r="E472" s="160"/>
      <c r="F472" s="160">
        <v>45536</v>
      </c>
      <c r="G472" s="160">
        <v>45596</v>
      </c>
      <c r="H472" s="727" t="s">
        <v>6562</v>
      </c>
      <c r="I472" s="160">
        <v>45937</v>
      </c>
      <c r="J472" s="160">
        <v>125423.1</v>
      </c>
      <c r="K472" s="160">
        <v>125423.1</v>
      </c>
      <c r="L472" s="727">
        <v>139359</v>
      </c>
      <c r="M472" s="727" t="s">
        <v>4994</v>
      </c>
      <c r="N472" s="727"/>
      <c r="Q472" s="727">
        <v>13935.9</v>
      </c>
      <c r="R472" s="727"/>
      <c r="S472" s="727"/>
      <c r="AB472" s="707"/>
      <c r="AC472" s="707">
        <v>125423.1</v>
      </c>
      <c r="AD472" s="707"/>
    </row>
    <row r="473" spans="4:31">
      <c r="D473" s="160" t="s">
        <v>8575</v>
      </c>
      <c r="E473" s="160"/>
      <c r="F473" s="160">
        <v>45536</v>
      </c>
      <c r="G473" s="160">
        <v>45596</v>
      </c>
      <c r="H473" s="727" t="s">
        <v>6562</v>
      </c>
      <c r="I473" s="160">
        <v>45937</v>
      </c>
      <c r="J473" s="160">
        <v>125423.1</v>
      </c>
      <c r="K473" s="160">
        <v>125423.1</v>
      </c>
      <c r="L473" s="727">
        <v>139359</v>
      </c>
      <c r="M473" s="727" t="s">
        <v>4995</v>
      </c>
      <c r="N473" s="727"/>
      <c r="Q473" s="727"/>
      <c r="R473" s="727"/>
      <c r="S473" s="727"/>
      <c r="AB473" s="707"/>
      <c r="AC473" s="707">
        <v>13935.9</v>
      </c>
      <c r="AD473" s="707"/>
    </row>
    <row r="474" spans="4:31">
      <c r="D474" s="160" t="s">
        <v>8575</v>
      </c>
      <c r="E474" s="160"/>
      <c r="F474" s="160">
        <v>45536</v>
      </c>
      <c r="G474" s="160">
        <v>45596</v>
      </c>
      <c r="H474" s="727" t="s">
        <v>6562</v>
      </c>
      <c r="I474" s="160">
        <v>45937</v>
      </c>
      <c r="J474" s="160">
        <v>125423.1</v>
      </c>
      <c r="K474" s="160">
        <v>125423.1</v>
      </c>
      <c r="L474" s="727">
        <v>139359</v>
      </c>
      <c r="M474" s="727" t="s">
        <v>4996</v>
      </c>
      <c r="N474" s="727"/>
      <c r="Q474" s="727"/>
      <c r="R474" s="727"/>
      <c r="S474" s="727"/>
      <c r="Y474" s="707">
        <v>21882.97</v>
      </c>
      <c r="Z474" s="707">
        <v>19924.73</v>
      </c>
      <c r="AA474" s="707">
        <v>83615.399999999994</v>
      </c>
    </row>
    <row r="475" spans="4:31">
      <c r="D475" s="160" t="s">
        <v>8576</v>
      </c>
      <c r="E475" s="160"/>
      <c r="F475" s="160">
        <v>45536</v>
      </c>
      <c r="G475" s="160">
        <v>45632</v>
      </c>
      <c r="H475" s="727" t="s">
        <v>6563</v>
      </c>
      <c r="I475" s="160">
        <v>45941</v>
      </c>
      <c r="J475" s="160">
        <v>515929.04</v>
      </c>
      <c r="K475" s="160">
        <v>515929.04</v>
      </c>
      <c r="L475" s="727">
        <v>580420.17000000004</v>
      </c>
      <c r="M475" s="727" t="s">
        <v>4994</v>
      </c>
      <c r="N475" s="727"/>
      <c r="P475" s="707">
        <v>48368.35</v>
      </c>
      <c r="Q475" s="727">
        <v>59116.87</v>
      </c>
      <c r="R475" s="727">
        <v>85988.17</v>
      </c>
      <c r="S475" s="727"/>
      <c r="AB475" s="707"/>
      <c r="AC475" s="707">
        <v>386946.78</v>
      </c>
      <c r="AD475" s="707"/>
    </row>
    <row r="476" spans="4:31">
      <c r="D476" s="160" t="s">
        <v>8576</v>
      </c>
      <c r="E476" s="160"/>
      <c r="F476" s="160">
        <v>45536</v>
      </c>
      <c r="G476" s="160">
        <v>45632</v>
      </c>
      <c r="H476" s="727" t="s">
        <v>6563</v>
      </c>
      <c r="I476" s="160">
        <v>45941</v>
      </c>
      <c r="J476" s="160">
        <v>515929.04</v>
      </c>
      <c r="K476" s="160">
        <v>515929.04</v>
      </c>
      <c r="L476" s="727">
        <v>580420.17000000004</v>
      </c>
      <c r="M476" s="727" t="s">
        <v>4995</v>
      </c>
      <c r="N476" s="727"/>
      <c r="Q476" s="727"/>
      <c r="R476" s="727"/>
      <c r="S476" s="727"/>
      <c r="AB476" s="707"/>
      <c r="AC476" s="707">
        <v>64491.13</v>
      </c>
      <c r="AD476" s="707"/>
    </row>
    <row r="477" spans="4:31">
      <c r="D477" s="160" t="s">
        <v>8576</v>
      </c>
      <c r="E477" s="160"/>
      <c r="F477" s="160">
        <v>45536</v>
      </c>
      <c r="G477" s="160">
        <v>45632</v>
      </c>
      <c r="H477" s="727" t="s">
        <v>6563</v>
      </c>
      <c r="I477" s="160">
        <v>45941</v>
      </c>
      <c r="J477" s="160">
        <v>515929.04</v>
      </c>
      <c r="K477" s="160">
        <v>515929.04</v>
      </c>
      <c r="L477" s="727">
        <v>580420.17000000004</v>
      </c>
      <c r="M477" s="727" t="s">
        <v>4996</v>
      </c>
      <c r="N477" s="727"/>
      <c r="Q477" s="727"/>
      <c r="R477" s="727"/>
      <c r="S477" s="727"/>
      <c r="V477" s="707">
        <v>55086.17</v>
      </c>
      <c r="W477" s="707">
        <v>60460.43</v>
      </c>
      <c r="X477" s="707">
        <v>62475.78</v>
      </c>
      <c r="Y477" s="707">
        <v>15451</v>
      </c>
      <c r="AA477" s="707">
        <v>306332.87</v>
      </c>
      <c r="AB477" s="707">
        <v>16122.78</v>
      </c>
    </row>
    <row r="478" spans="4:31">
      <c r="D478" s="160" t="s">
        <v>8577</v>
      </c>
      <c r="E478" s="160"/>
      <c r="F478" s="160">
        <v>45534</v>
      </c>
      <c r="G478" s="160">
        <v>45630</v>
      </c>
      <c r="H478" s="727" t="s">
        <v>6555</v>
      </c>
      <c r="I478" s="160">
        <v>45943</v>
      </c>
      <c r="J478" s="160">
        <v>545351.52</v>
      </c>
      <c r="K478" s="160">
        <v>545351.52</v>
      </c>
      <c r="L478" s="727">
        <v>623258.88</v>
      </c>
      <c r="M478" s="727" t="s">
        <v>4994</v>
      </c>
      <c r="N478" s="727"/>
      <c r="P478" s="707">
        <v>77907.360000000001</v>
      </c>
      <c r="Q478" s="727"/>
      <c r="R478" s="727"/>
      <c r="S478" s="727"/>
      <c r="AB478" s="707"/>
      <c r="AC478" s="707">
        <v>350583.12</v>
      </c>
      <c r="AD478" s="707">
        <v>116861.04</v>
      </c>
      <c r="AE478" s="707">
        <v>77907.360000000001</v>
      </c>
    </row>
    <row r="479" spans="4:31">
      <c r="D479" s="160" t="s">
        <v>8577</v>
      </c>
      <c r="E479" s="160"/>
      <c r="F479" s="160">
        <v>45534</v>
      </c>
      <c r="G479" s="160">
        <v>45630</v>
      </c>
      <c r="H479" s="727" t="s">
        <v>6555</v>
      </c>
      <c r="I479" s="160">
        <v>45943</v>
      </c>
      <c r="J479" s="160">
        <v>545351.52</v>
      </c>
      <c r="K479" s="160">
        <v>545351.52</v>
      </c>
      <c r="L479" s="727">
        <v>623258.88</v>
      </c>
      <c r="M479" s="727" t="s">
        <v>4995</v>
      </c>
      <c r="N479" s="727"/>
      <c r="Q479" s="727"/>
      <c r="R479" s="727"/>
      <c r="S479" s="727"/>
      <c r="AB479" s="707"/>
      <c r="AC479" s="707">
        <v>77907.360000000001</v>
      </c>
      <c r="AD479" s="707"/>
      <c r="AE479" s="707"/>
    </row>
    <row r="480" spans="4:31">
      <c r="D480" s="160" t="s">
        <v>8577</v>
      </c>
      <c r="E480" s="160"/>
      <c r="F480" s="160">
        <v>45534</v>
      </c>
      <c r="G480" s="160">
        <v>45630</v>
      </c>
      <c r="H480" s="727" t="s">
        <v>6555</v>
      </c>
      <c r="I480" s="160">
        <v>45943</v>
      </c>
      <c r="J480" s="160">
        <v>545351.52</v>
      </c>
      <c r="K480" s="160">
        <v>545351.52</v>
      </c>
      <c r="L480" s="727">
        <v>623258.88</v>
      </c>
      <c r="M480" s="727" t="s">
        <v>4996</v>
      </c>
      <c r="N480" s="727"/>
      <c r="Q480" s="727"/>
      <c r="R480" s="727"/>
      <c r="S480" s="727"/>
      <c r="X480" s="707">
        <v>26251.39</v>
      </c>
      <c r="Y480" s="707">
        <v>25404.57</v>
      </c>
      <c r="Z480" s="707">
        <v>73552.289999999994</v>
      </c>
      <c r="AA480" s="707">
        <v>420143.26</v>
      </c>
    </row>
    <row r="481" spans="4:33">
      <c r="D481" s="160" t="s">
        <v>8578</v>
      </c>
      <c r="E481" s="160"/>
      <c r="F481" s="160">
        <v>45631</v>
      </c>
      <c r="G481" s="160">
        <v>45654</v>
      </c>
      <c r="H481" s="160">
        <v>45932</v>
      </c>
      <c r="I481" s="160">
        <v>45955</v>
      </c>
      <c r="J481" s="160">
        <v>0</v>
      </c>
      <c r="K481" s="160">
        <v>0</v>
      </c>
      <c r="L481" s="727">
        <v>54479.44</v>
      </c>
      <c r="M481" s="727" t="s">
        <v>4994</v>
      </c>
      <c r="N481" s="727"/>
      <c r="Q481" s="727"/>
      <c r="R481" s="727"/>
      <c r="S481" s="727"/>
      <c r="AC481" s="707">
        <v>54479.44</v>
      </c>
      <c r="AD481" s="707"/>
      <c r="AE481" s="707"/>
    </row>
    <row r="482" spans="4:33">
      <c r="D482" s="160" t="s">
        <v>8578</v>
      </c>
      <c r="E482" s="160"/>
      <c r="F482" s="160">
        <v>45631</v>
      </c>
      <c r="G482" s="160">
        <v>45654</v>
      </c>
      <c r="H482" s="160">
        <v>45932</v>
      </c>
      <c r="I482" s="160">
        <v>45955</v>
      </c>
      <c r="J482" s="160">
        <v>0</v>
      </c>
      <c r="K482" s="160">
        <v>0</v>
      </c>
      <c r="L482" s="727">
        <v>54479.44</v>
      </c>
      <c r="M482" s="727" t="s">
        <v>4995</v>
      </c>
      <c r="N482" s="727"/>
      <c r="Q482" s="728"/>
      <c r="R482" s="727"/>
      <c r="S482" s="727"/>
      <c r="AC482" s="707">
        <v>54479.44</v>
      </c>
      <c r="AD482" s="707"/>
      <c r="AE482" s="707"/>
    </row>
    <row r="483" spans="4:33">
      <c r="D483" s="160" t="s">
        <v>8578</v>
      </c>
      <c r="E483" s="160"/>
      <c r="F483" s="160">
        <v>45631</v>
      </c>
      <c r="G483" s="160">
        <v>45654</v>
      </c>
      <c r="H483" s="160">
        <v>45932</v>
      </c>
      <c r="I483" s="160">
        <v>45955</v>
      </c>
      <c r="J483" s="160">
        <v>0</v>
      </c>
      <c r="K483" s="160">
        <v>0</v>
      </c>
      <c r="L483" s="727">
        <v>54479.44</v>
      </c>
      <c r="M483" s="727" t="s">
        <v>4996</v>
      </c>
      <c r="N483" s="727"/>
      <c r="Q483" s="727"/>
      <c r="R483" s="728"/>
      <c r="S483" s="728"/>
    </row>
    <row r="484" spans="4:33">
      <c r="D484" s="160" t="s">
        <v>8579</v>
      </c>
      <c r="E484" s="160"/>
      <c r="F484" s="160">
        <v>45532</v>
      </c>
      <c r="G484" s="160">
        <v>45761</v>
      </c>
      <c r="H484" s="727" t="s">
        <v>6564</v>
      </c>
      <c r="I484" s="160">
        <v>46059</v>
      </c>
      <c r="J484" s="160">
        <v>5992061.0899999999</v>
      </c>
      <c r="K484" s="160">
        <v>5992061.0899999999</v>
      </c>
      <c r="L484" s="727">
        <v>6024306.6500000004</v>
      </c>
      <c r="M484" s="727" t="s">
        <v>4994</v>
      </c>
      <c r="N484" s="727"/>
      <c r="O484" s="707">
        <v>101206.67</v>
      </c>
      <c r="P484" s="707">
        <v>1330736.4099999999</v>
      </c>
      <c r="Q484" s="727">
        <v>1746621.02</v>
      </c>
      <c r="R484" s="727">
        <v>1493661.39</v>
      </c>
      <c r="S484" s="727">
        <v>783740.69</v>
      </c>
      <c r="T484" s="707">
        <v>48001.43</v>
      </c>
      <c r="U484" s="707">
        <v>195940.86</v>
      </c>
      <c r="V484" s="707">
        <v>201260.68</v>
      </c>
      <c r="W484" s="707">
        <v>90891.92</v>
      </c>
      <c r="AD484" s="707"/>
      <c r="AE484" s="707">
        <v>12360.8</v>
      </c>
      <c r="AF484" s="707">
        <v>16660.21</v>
      </c>
      <c r="AG484" s="707">
        <v>3224.56</v>
      </c>
    </row>
    <row r="485" spans="4:33">
      <c r="D485" s="160" t="s">
        <v>8579</v>
      </c>
      <c r="E485" s="160"/>
      <c r="F485" s="160">
        <v>45532</v>
      </c>
      <c r="G485" s="160">
        <v>45761</v>
      </c>
      <c r="H485" s="727" t="s">
        <v>6564</v>
      </c>
      <c r="I485" s="160">
        <v>46059</v>
      </c>
      <c r="J485" s="160">
        <v>5992061.0899999999</v>
      </c>
      <c r="K485" s="160">
        <v>5992061.0899999999</v>
      </c>
      <c r="L485" s="727">
        <v>6024306.6500000004</v>
      </c>
      <c r="M485" s="727" t="s">
        <v>4995</v>
      </c>
      <c r="N485" s="727"/>
      <c r="Q485" s="727"/>
      <c r="R485" s="727"/>
      <c r="S485" s="727"/>
      <c r="AD485" s="707"/>
      <c r="AE485" s="707">
        <v>12360.8</v>
      </c>
      <c r="AF485" s="707">
        <v>16660.21</v>
      </c>
      <c r="AG485" s="707">
        <v>3224.56</v>
      </c>
    </row>
    <row r="486" spans="4:33">
      <c r="D486" s="160" t="s">
        <v>8579</v>
      </c>
      <c r="E486" s="160"/>
      <c r="F486" s="160">
        <v>45532</v>
      </c>
      <c r="G486" s="160">
        <v>45761</v>
      </c>
      <c r="H486" s="727" t="s">
        <v>6564</v>
      </c>
      <c r="I486" s="160">
        <v>46059</v>
      </c>
      <c r="J486" s="160">
        <v>5992061.0899999999</v>
      </c>
      <c r="K486" s="160">
        <v>5992061.0899999999</v>
      </c>
      <c r="L486" s="727">
        <v>6024306.6500000004</v>
      </c>
      <c r="M486" s="727" t="s">
        <v>4996</v>
      </c>
      <c r="N486" s="727"/>
      <c r="Q486" s="727"/>
      <c r="R486" s="727"/>
      <c r="S486" s="727">
        <v>1815.58</v>
      </c>
      <c r="T486" s="707">
        <v>517573.8</v>
      </c>
      <c r="U486" s="707">
        <v>722289.58</v>
      </c>
      <c r="V486" s="707">
        <v>871531.26</v>
      </c>
      <c r="W486" s="707">
        <v>737959.83</v>
      </c>
      <c r="X486" s="707">
        <v>1177534.18</v>
      </c>
      <c r="Y486" s="707">
        <v>980118.27</v>
      </c>
      <c r="Z486" s="707">
        <v>983238.59</v>
      </c>
    </row>
    <row r="487" spans="4:33">
      <c r="D487" s="160" t="s">
        <v>8580</v>
      </c>
      <c r="E487" s="160"/>
      <c r="F487" s="160">
        <v>45536</v>
      </c>
      <c r="G487" s="160">
        <v>45704</v>
      </c>
      <c r="H487" s="727" t="s">
        <v>6628</v>
      </c>
      <c r="I487" s="160">
        <v>46059</v>
      </c>
      <c r="J487" s="160">
        <v>548174.61</v>
      </c>
      <c r="K487" s="160">
        <v>548174.61</v>
      </c>
      <c r="L487" s="727">
        <v>580420.17000000004</v>
      </c>
      <c r="M487" s="727" t="s">
        <v>4994</v>
      </c>
      <c r="N487" s="727"/>
      <c r="P487" s="707">
        <v>155853.56</v>
      </c>
      <c r="Q487" s="727">
        <v>166602.09</v>
      </c>
      <c r="R487" s="727">
        <v>145105.04</v>
      </c>
      <c r="S487" s="727">
        <v>16122.78</v>
      </c>
      <c r="U487" s="707">
        <v>64491.13</v>
      </c>
      <c r="AD487" s="707"/>
      <c r="AE487" s="707">
        <v>12360.8</v>
      </c>
      <c r="AF487" s="707">
        <v>16660.21</v>
      </c>
      <c r="AG487" s="707">
        <v>3224.56</v>
      </c>
    </row>
    <row r="488" spans="4:33">
      <c r="D488" s="160" t="s">
        <v>8580</v>
      </c>
      <c r="E488" s="160"/>
      <c r="F488" s="160">
        <v>45536</v>
      </c>
      <c r="G488" s="160">
        <v>45704</v>
      </c>
      <c r="H488" s="727" t="s">
        <v>6628</v>
      </c>
      <c r="I488" s="160">
        <v>46059</v>
      </c>
      <c r="J488" s="160">
        <v>548174.61</v>
      </c>
      <c r="K488" s="160">
        <v>548174.61</v>
      </c>
      <c r="L488" s="727">
        <v>580420.17000000004</v>
      </c>
      <c r="M488" s="727" t="s">
        <v>4995</v>
      </c>
      <c r="N488" s="727"/>
      <c r="Q488" s="727"/>
      <c r="R488" s="727"/>
      <c r="S488" s="727"/>
      <c r="AD488" s="707"/>
      <c r="AE488" s="707">
        <v>12360.8</v>
      </c>
      <c r="AF488" s="707">
        <v>16660.21</v>
      </c>
      <c r="AG488" s="707">
        <v>3224.56</v>
      </c>
    </row>
    <row r="489" spans="4:33">
      <c r="D489" s="160" t="s">
        <v>8580</v>
      </c>
      <c r="E489" s="160"/>
      <c r="F489" s="160">
        <v>45536</v>
      </c>
      <c r="G489" s="160">
        <v>45704</v>
      </c>
      <c r="H489" s="727" t="s">
        <v>6628</v>
      </c>
      <c r="I489" s="160">
        <v>46059</v>
      </c>
      <c r="J489" s="160">
        <v>548174.61</v>
      </c>
      <c r="K489" s="160">
        <v>548174.61</v>
      </c>
      <c r="L489" s="727">
        <v>580420.17000000004</v>
      </c>
      <c r="M489" s="727" t="s">
        <v>4996</v>
      </c>
      <c r="N489" s="727"/>
      <c r="Q489" s="727"/>
      <c r="R489" s="727"/>
      <c r="S489" s="727"/>
      <c r="T489" s="707">
        <v>171304.57</v>
      </c>
      <c r="U489" s="707">
        <v>159884.26</v>
      </c>
      <c r="V489" s="707">
        <v>177014.72</v>
      </c>
      <c r="W489" s="707">
        <v>39971.07</v>
      </c>
    </row>
    <row r="490" spans="4:33">
      <c r="D490" s="160" t="s">
        <v>8581</v>
      </c>
      <c r="E490" s="160"/>
      <c r="F490" s="160">
        <v>45532</v>
      </c>
      <c r="G490" s="160">
        <v>45632</v>
      </c>
      <c r="H490" s="160" t="s">
        <v>6564</v>
      </c>
      <c r="I490" s="727" t="s">
        <v>6675</v>
      </c>
      <c r="J490" s="160">
        <v>1045773.84</v>
      </c>
      <c r="K490" s="160">
        <v>1045773.84</v>
      </c>
      <c r="L490" s="727">
        <v>1045773.84</v>
      </c>
      <c r="M490" s="727" t="s">
        <v>4994</v>
      </c>
      <c r="N490" s="727"/>
      <c r="O490" s="707">
        <v>58098.55</v>
      </c>
      <c r="P490" s="707">
        <v>116197.09</v>
      </c>
      <c r="Q490" s="727">
        <v>348591.28</v>
      </c>
      <c r="R490" s="727">
        <v>435739.1</v>
      </c>
      <c r="S490" s="727">
        <v>87147.82</v>
      </c>
    </row>
    <row r="491" spans="4:33">
      <c r="D491" s="160" t="s">
        <v>8581</v>
      </c>
      <c r="E491" s="160"/>
      <c r="F491" s="160">
        <v>45532</v>
      </c>
      <c r="G491" s="160">
        <v>45632</v>
      </c>
      <c r="H491" s="160" t="s">
        <v>6564</v>
      </c>
      <c r="I491" s="727" t="s">
        <v>6675</v>
      </c>
      <c r="J491" s="160">
        <v>1045773.84</v>
      </c>
      <c r="K491" s="160">
        <v>1045773.84</v>
      </c>
      <c r="L491" s="727">
        <v>1045773.84</v>
      </c>
      <c r="M491" s="727" t="s">
        <v>4995</v>
      </c>
      <c r="N491" s="727"/>
      <c r="Q491" s="727"/>
      <c r="R491" s="727"/>
      <c r="S491" s="727"/>
    </row>
    <row r="492" spans="4:33">
      <c r="D492" s="160" t="s">
        <v>8581</v>
      </c>
      <c r="E492" s="160"/>
      <c r="F492" s="160">
        <v>45532</v>
      </c>
      <c r="G492" s="160">
        <v>45632</v>
      </c>
      <c r="H492" s="160" t="s">
        <v>6564</v>
      </c>
      <c r="I492" s="727" t="s">
        <v>6675</v>
      </c>
      <c r="J492" s="160">
        <v>1045773.84</v>
      </c>
      <c r="K492" s="160">
        <v>1045773.84</v>
      </c>
      <c r="L492" s="727">
        <v>1045773.84</v>
      </c>
      <c r="M492" s="727" t="s">
        <v>4996</v>
      </c>
      <c r="N492" s="727"/>
      <c r="Q492" s="727"/>
      <c r="R492" s="727"/>
      <c r="S492" s="727">
        <v>1815.58</v>
      </c>
      <c r="T492" s="707">
        <v>143430.79</v>
      </c>
      <c r="U492" s="707">
        <v>152508.69</v>
      </c>
      <c r="V492" s="707">
        <v>221500.71</v>
      </c>
      <c r="W492" s="707">
        <v>163402.16</v>
      </c>
      <c r="X492" s="707">
        <v>166043.01</v>
      </c>
      <c r="Y492" s="707">
        <v>124779.83</v>
      </c>
      <c r="Z492" s="707">
        <v>72293.08</v>
      </c>
    </row>
    <row r="493" spans="4:33">
      <c r="D493" s="160" t="s">
        <v>8582</v>
      </c>
      <c r="E493" s="160"/>
      <c r="F493" s="160">
        <v>45535</v>
      </c>
      <c r="G493" s="160">
        <v>45647</v>
      </c>
      <c r="H493" s="727" t="s">
        <v>6556</v>
      </c>
      <c r="I493" s="727" t="s">
        <v>6675</v>
      </c>
      <c r="J493" s="160">
        <v>3373166.16</v>
      </c>
      <c r="K493" s="160">
        <v>3373166.16</v>
      </c>
      <c r="L493" s="727">
        <v>3373166.16</v>
      </c>
      <c r="M493" s="727" t="s">
        <v>4994</v>
      </c>
      <c r="N493" s="727"/>
      <c r="O493" s="707">
        <v>30117.56</v>
      </c>
      <c r="P493" s="707">
        <v>873409.1</v>
      </c>
      <c r="Q493" s="727">
        <v>933644.21</v>
      </c>
      <c r="R493" s="727">
        <v>903526.65</v>
      </c>
      <c r="S493" s="727">
        <v>632468.66</v>
      </c>
    </row>
    <row r="494" spans="4:33">
      <c r="D494" s="160" t="s">
        <v>8582</v>
      </c>
      <c r="E494" s="160"/>
      <c r="F494" s="160">
        <v>45535</v>
      </c>
      <c r="G494" s="160">
        <v>45647</v>
      </c>
      <c r="H494" s="727" t="s">
        <v>6556</v>
      </c>
      <c r="I494" s="727" t="s">
        <v>6675</v>
      </c>
      <c r="J494" s="160">
        <v>3373166.16</v>
      </c>
      <c r="K494" s="160">
        <v>3373166.16</v>
      </c>
      <c r="L494" s="727">
        <v>3373166.16</v>
      </c>
      <c r="M494" s="727" t="s">
        <v>4995</v>
      </c>
      <c r="N494" s="727"/>
      <c r="Q494" s="727"/>
      <c r="R494" s="727"/>
      <c r="S494" s="727"/>
    </row>
    <row r="495" spans="4:33">
      <c r="D495" s="160" t="s">
        <v>8582</v>
      </c>
      <c r="E495" s="160"/>
      <c r="F495" s="160">
        <v>45535</v>
      </c>
      <c r="G495" s="160">
        <v>45647</v>
      </c>
      <c r="H495" s="727" t="s">
        <v>6556</v>
      </c>
      <c r="I495" s="727" t="s">
        <v>6675</v>
      </c>
      <c r="J495" s="160">
        <v>3373166.16</v>
      </c>
      <c r="K495" s="160">
        <v>3373166.16</v>
      </c>
      <c r="L495" s="727">
        <v>3373166.16</v>
      </c>
      <c r="M495" s="727" t="s">
        <v>4996</v>
      </c>
      <c r="N495" s="727"/>
      <c r="Q495" s="727"/>
      <c r="R495" s="727"/>
      <c r="S495" s="727"/>
      <c r="T495" s="707">
        <v>191999.41</v>
      </c>
      <c r="U495" s="707">
        <v>399057.6</v>
      </c>
      <c r="V495" s="707">
        <v>466822.1</v>
      </c>
      <c r="W495" s="707">
        <v>534586.6</v>
      </c>
      <c r="X495" s="707">
        <v>708434.48</v>
      </c>
      <c r="Y495" s="707">
        <v>545858.81000000006</v>
      </c>
      <c r="Z495" s="707">
        <v>526407.15</v>
      </c>
    </row>
    <row r="496" spans="4:33">
      <c r="D496" s="160" t="s">
        <v>8583</v>
      </c>
      <c r="E496" s="160"/>
      <c r="F496" s="160">
        <v>45621</v>
      </c>
      <c r="G496" s="160">
        <v>45710</v>
      </c>
      <c r="H496" s="727" t="s">
        <v>6556</v>
      </c>
      <c r="I496" s="727" t="s">
        <v>6675</v>
      </c>
      <c r="J496" s="160">
        <v>139359</v>
      </c>
      <c r="K496" s="160">
        <v>139359</v>
      </c>
      <c r="L496" s="727">
        <v>139359</v>
      </c>
      <c r="M496" s="727" t="s">
        <v>4994</v>
      </c>
      <c r="N496" s="727"/>
      <c r="Q496" s="727"/>
      <c r="R496" s="727">
        <v>9290.6</v>
      </c>
      <c r="S496" s="727">
        <v>48001.43</v>
      </c>
      <c r="T496" s="707">
        <v>48001.43</v>
      </c>
      <c r="U496" s="707">
        <v>34065.53</v>
      </c>
    </row>
    <row r="497" spans="4:38">
      <c r="D497" s="160" t="s">
        <v>8583</v>
      </c>
      <c r="E497" s="160"/>
      <c r="F497" s="160">
        <v>45621</v>
      </c>
      <c r="G497" s="160">
        <v>45710</v>
      </c>
      <c r="H497" s="727" t="s">
        <v>6556</v>
      </c>
      <c r="I497" s="727" t="s">
        <v>6675</v>
      </c>
      <c r="J497" s="160">
        <v>139359</v>
      </c>
      <c r="K497" s="160">
        <v>139359</v>
      </c>
      <c r="L497" s="727">
        <v>139359</v>
      </c>
      <c r="M497" s="727" t="s">
        <v>4995</v>
      </c>
      <c r="N497" s="727"/>
      <c r="Q497" s="727"/>
      <c r="R497" s="727"/>
      <c r="S497" s="727"/>
    </row>
    <row r="498" spans="4:38">
      <c r="D498" s="160" t="s">
        <v>8583</v>
      </c>
      <c r="E498" s="160"/>
      <c r="F498" s="160">
        <v>45621</v>
      </c>
      <c r="G498" s="160">
        <v>45710</v>
      </c>
      <c r="H498" s="727" t="s">
        <v>6556</v>
      </c>
      <c r="I498" s="727" t="s">
        <v>6675</v>
      </c>
      <c r="J498" s="160">
        <v>139359</v>
      </c>
      <c r="K498" s="160">
        <v>139359</v>
      </c>
      <c r="L498" s="727">
        <v>139359</v>
      </c>
      <c r="M498" s="727" t="s">
        <v>4996</v>
      </c>
      <c r="N498" s="727"/>
      <c r="Q498" s="728"/>
      <c r="R498" s="727"/>
      <c r="S498" s="727"/>
      <c r="T498" s="707">
        <v>10839.03</v>
      </c>
      <c r="U498" s="707">
        <v>10839.03</v>
      </c>
      <c r="V498" s="707">
        <v>6193.73</v>
      </c>
      <c r="X498" s="707">
        <v>7055.93</v>
      </c>
      <c r="Y498" s="707">
        <v>19518.95</v>
      </c>
      <c r="Z498" s="707">
        <v>84912.320000000007</v>
      </c>
    </row>
    <row r="499" spans="4:38">
      <c r="D499" s="160" t="s">
        <v>8584</v>
      </c>
      <c r="E499" s="160"/>
      <c r="F499" s="160">
        <v>45561</v>
      </c>
      <c r="G499" s="160">
        <v>45761</v>
      </c>
      <c r="H499" s="727" t="s">
        <v>6555</v>
      </c>
      <c r="I499" s="727" t="s">
        <v>6675</v>
      </c>
      <c r="J499" s="160">
        <v>623258.88</v>
      </c>
      <c r="K499" s="160">
        <v>623258.88</v>
      </c>
      <c r="L499" s="727">
        <v>623258.88</v>
      </c>
      <c r="M499" s="727" t="s">
        <v>4994</v>
      </c>
      <c r="N499" s="727"/>
      <c r="P499" s="707">
        <v>32461.4</v>
      </c>
      <c r="Q499" s="727">
        <v>201260.68</v>
      </c>
      <c r="R499" s="728"/>
      <c r="S499" s="728"/>
      <c r="U499" s="707">
        <v>97384.2</v>
      </c>
      <c r="V499" s="707">
        <v>201260.68</v>
      </c>
      <c r="W499" s="707">
        <v>90891.92</v>
      </c>
    </row>
    <row r="500" spans="4:38">
      <c r="D500" s="160" t="s">
        <v>8584</v>
      </c>
      <c r="E500" s="160"/>
      <c r="F500" s="160">
        <v>45561</v>
      </c>
      <c r="G500" s="160">
        <v>45761</v>
      </c>
      <c r="H500" s="727" t="s">
        <v>6555</v>
      </c>
      <c r="I500" s="727" t="s">
        <v>6675</v>
      </c>
      <c r="J500" s="160">
        <v>623258.88</v>
      </c>
      <c r="K500" s="160">
        <v>623258.88</v>
      </c>
      <c r="L500" s="727">
        <v>623258.88</v>
      </c>
      <c r="M500" s="727" t="s">
        <v>4995</v>
      </c>
      <c r="N500" s="727"/>
      <c r="Q500" s="727"/>
      <c r="R500" s="727"/>
      <c r="S500" s="727"/>
    </row>
    <row r="501" spans="4:38">
      <c r="D501" s="160" t="s">
        <v>8584</v>
      </c>
      <c r="E501" s="160"/>
      <c r="F501" s="160">
        <v>45561</v>
      </c>
      <c r="G501" s="160">
        <v>45761</v>
      </c>
      <c r="H501" s="727" t="s">
        <v>6555</v>
      </c>
      <c r="I501" s="727" t="s">
        <v>6675</v>
      </c>
      <c r="J501" s="160">
        <v>623258.88</v>
      </c>
      <c r="K501" s="160">
        <v>623258.88</v>
      </c>
      <c r="L501" s="727">
        <v>623258.88</v>
      </c>
      <c r="M501" s="727" t="s">
        <v>4996</v>
      </c>
      <c r="N501" s="727"/>
      <c r="Q501" s="727"/>
      <c r="R501" s="727"/>
      <c r="S501" s="727"/>
      <c r="X501" s="707">
        <v>210011.14</v>
      </c>
      <c r="Y501" s="707">
        <v>203236.59</v>
      </c>
      <c r="Z501" s="707">
        <v>210011.14</v>
      </c>
    </row>
    <row r="502" spans="4:38">
      <c r="D502" s="160" t="s">
        <v>8585</v>
      </c>
      <c r="E502" s="160"/>
      <c r="F502" s="160">
        <v>45536</v>
      </c>
      <c r="G502" s="160">
        <v>45584</v>
      </c>
      <c r="H502" s="727" t="s">
        <v>6555</v>
      </c>
      <c r="I502" s="727" t="s">
        <v>6675</v>
      </c>
      <c r="J502" s="160">
        <v>54479.44</v>
      </c>
      <c r="K502" s="160">
        <v>54479.44</v>
      </c>
      <c r="L502" s="727">
        <v>54479.44</v>
      </c>
      <c r="M502" s="727" t="s">
        <v>4994</v>
      </c>
      <c r="N502" s="727"/>
      <c r="P502" s="707">
        <v>27239.72</v>
      </c>
      <c r="Q502" s="727">
        <v>27239.72</v>
      </c>
      <c r="R502" s="727"/>
      <c r="S502" s="727"/>
    </row>
    <row r="503" spans="4:38">
      <c r="D503" s="160" t="s">
        <v>8585</v>
      </c>
      <c r="E503" s="160"/>
      <c r="F503" s="160">
        <v>45536</v>
      </c>
      <c r="G503" s="160">
        <v>45584</v>
      </c>
      <c r="H503" s="727" t="s">
        <v>6555</v>
      </c>
      <c r="I503" s="727" t="s">
        <v>6675</v>
      </c>
      <c r="J503" s="160">
        <v>54479.44</v>
      </c>
      <c r="K503" s="160">
        <v>54479.44</v>
      </c>
      <c r="L503" s="727">
        <v>54479.44</v>
      </c>
      <c r="M503" s="727" t="s">
        <v>4995</v>
      </c>
      <c r="N503" s="727"/>
      <c r="Q503" s="727"/>
      <c r="R503" s="727"/>
      <c r="S503" s="727"/>
    </row>
    <row r="504" spans="4:38">
      <c r="D504" s="160" t="s">
        <v>8585</v>
      </c>
      <c r="E504" s="160"/>
      <c r="F504" s="160">
        <v>45536</v>
      </c>
      <c r="G504" s="160">
        <v>45584</v>
      </c>
      <c r="H504" s="727" t="s">
        <v>6555</v>
      </c>
      <c r="I504" s="727" t="s">
        <v>6675</v>
      </c>
      <c r="J504" s="160">
        <v>54479.44</v>
      </c>
      <c r="K504" s="160">
        <v>54479.44</v>
      </c>
      <c r="L504" s="727">
        <v>54479.44</v>
      </c>
      <c r="M504" s="727" t="s">
        <v>4996</v>
      </c>
      <c r="N504" s="727"/>
      <c r="Q504" s="727"/>
      <c r="R504" s="727"/>
      <c r="S504" s="727"/>
      <c r="X504" s="707">
        <v>18357.2</v>
      </c>
      <c r="Y504" s="707">
        <v>17765.03</v>
      </c>
      <c r="Z504" s="707">
        <v>18357.2</v>
      </c>
    </row>
    <row r="505" spans="4:38">
      <c r="D505" s="160" t="s">
        <v>8586</v>
      </c>
      <c r="E505" s="160"/>
      <c r="F505" s="160">
        <v>45533</v>
      </c>
      <c r="G505" s="160">
        <v>45581</v>
      </c>
      <c r="H505" s="727" t="s">
        <v>6555</v>
      </c>
      <c r="I505" s="727" t="s">
        <v>6675</v>
      </c>
      <c r="J505" s="160">
        <v>207849.16</v>
      </c>
      <c r="K505" s="160">
        <v>207849.16</v>
      </c>
      <c r="L505" s="727">
        <v>207849.16</v>
      </c>
      <c r="M505" s="727" t="s">
        <v>4994</v>
      </c>
      <c r="N505" s="727"/>
      <c r="O505" s="707">
        <v>12990.57</v>
      </c>
      <c r="P505" s="707">
        <v>125575.53</v>
      </c>
      <c r="Q505" s="727">
        <v>69283.05</v>
      </c>
      <c r="R505" s="727"/>
      <c r="S505" s="727"/>
    </row>
    <row r="506" spans="4:38">
      <c r="D506" s="160" t="s">
        <v>8586</v>
      </c>
      <c r="E506" s="160"/>
      <c r="F506" s="160">
        <v>45533</v>
      </c>
      <c r="G506" s="160">
        <v>45581</v>
      </c>
      <c r="H506" s="727" t="s">
        <v>6555</v>
      </c>
      <c r="I506" s="727" t="s">
        <v>6675</v>
      </c>
      <c r="J506" s="160">
        <v>207849.16</v>
      </c>
      <c r="K506" s="160">
        <v>207849.16</v>
      </c>
      <c r="L506" s="727">
        <v>207849.16</v>
      </c>
      <c r="M506" s="727" t="s">
        <v>4995</v>
      </c>
      <c r="N506" s="727"/>
      <c r="Q506" s="727"/>
      <c r="R506" s="727"/>
      <c r="S506" s="727"/>
    </row>
    <row r="507" spans="4:38">
      <c r="D507" s="160" t="s">
        <v>8586</v>
      </c>
      <c r="E507" s="160"/>
      <c r="F507" s="160">
        <v>45533</v>
      </c>
      <c r="G507" s="160">
        <v>45581</v>
      </c>
      <c r="H507" s="727" t="s">
        <v>6555</v>
      </c>
      <c r="I507" s="727" t="s">
        <v>6675</v>
      </c>
      <c r="J507" s="160">
        <v>207849.16</v>
      </c>
      <c r="K507" s="160">
        <v>207849.16</v>
      </c>
      <c r="L507" s="727">
        <v>207849.16</v>
      </c>
      <c r="M507" s="727" t="s">
        <v>4996</v>
      </c>
      <c r="N507" s="727"/>
      <c r="Q507" s="727"/>
      <c r="R507" s="727"/>
      <c r="S507" s="727"/>
      <c r="X507" s="707">
        <v>67632.41</v>
      </c>
      <c r="Y507" s="707">
        <v>68959.06</v>
      </c>
      <c r="Z507" s="707">
        <v>71257.69</v>
      </c>
    </row>
    <row r="508" spans="4:38">
      <c r="D508" s="160" t="s">
        <v>8587</v>
      </c>
      <c r="E508" s="160"/>
      <c r="F508" s="160">
        <v>45866</v>
      </c>
      <c r="G508" s="160">
        <v>45973</v>
      </c>
      <c r="H508" s="160" t="s">
        <v>6558</v>
      </c>
      <c r="I508" s="160">
        <v>45953</v>
      </c>
      <c r="J508" s="160">
        <v>515929.04</v>
      </c>
      <c r="K508" s="160">
        <v>515929.04</v>
      </c>
      <c r="L508" s="727">
        <v>580420.17000000004</v>
      </c>
      <c r="M508" s="727" t="s">
        <v>4994</v>
      </c>
      <c r="N508" s="727"/>
      <c r="Q508" s="727"/>
      <c r="R508" s="727"/>
      <c r="S508" s="727"/>
      <c r="AA508" s="707">
        <v>59116.87</v>
      </c>
      <c r="AB508" s="707">
        <v>32245.57</v>
      </c>
      <c r="AC508" s="707">
        <v>338578.43</v>
      </c>
      <c r="AD508" s="707">
        <v>21497.040000000001</v>
      </c>
      <c r="AF508" s="707"/>
      <c r="AG508" s="707">
        <v>118233.74</v>
      </c>
      <c r="AH508" s="707">
        <v>10748.52</v>
      </c>
      <c r="AI508" s="707"/>
      <c r="AJ508" s="707"/>
      <c r="AK508" s="707"/>
      <c r="AL508" s="707"/>
    </row>
    <row r="509" spans="4:38">
      <c r="D509" s="160" t="s">
        <v>8587</v>
      </c>
      <c r="E509" s="160"/>
      <c r="F509" s="160">
        <v>45866</v>
      </c>
      <c r="G509" s="160">
        <v>45973</v>
      </c>
      <c r="H509" s="160" t="s">
        <v>6558</v>
      </c>
      <c r="I509" s="160">
        <v>45953</v>
      </c>
      <c r="J509" s="160">
        <v>515929.04</v>
      </c>
      <c r="K509" s="160">
        <v>515929.04</v>
      </c>
      <c r="L509" s="727">
        <v>580420.17000000004</v>
      </c>
      <c r="M509" s="727" t="s">
        <v>4995</v>
      </c>
      <c r="N509" s="727"/>
      <c r="Q509" s="727"/>
      <c r="R509" s="727"/>
      <c r="S509" s="727"/>
      <c r="AB509" s="707"/>
      <c r="AC509" s="707">
        <v>64491.13</v>
      </c>
      <c r="AF509" s="707"/>
      <c r="AG509" s="707"/>
      <c r="AI509" s="707"/>
      <c r="AJ509" s="707"/>
      <c r="AK509" s="707"/>
      <c r="AL509" s="707"/>
    </row>
    <row r="510" spans="4:38">
      <c r="D510" s="160" t="s">
        <v>8587</v>
      </c>
      <c r="E510" s="160"/>
      <c r="F510" s="160">
        <v>45866</v>
      </c>
      <c r="G510" s="160">
        <v>45973</v>
      </c>
      <c r="H510" s="160" t="s">
        <v>6558</v>
      </c>
      <c r="I510" s="160">
        <v>45953</v>
      </c>
      <c r="J510" s="160">
        <v>515929.04</v>
      </c>
      <c r="K510" s="160">
        <v>515929.04</v>
      </c>
      <c r="L510" s="727">
        <v>580420.17000000004</v>
      </c>
      <c r="M510" s="727" t="s">
        <v>4996</v>
      </c>
      <c r="N510" s="727"/>
      <c r="Q510" s="727"/>
      <c r="R510" s="727"/>
      <c r="S510" s="727">
        <v>18809.91</v>
      </c>
      <c r="T510" s="707">
        <v>20825.259999999998</v>
      </c>
      <c r="U510" s="707">
        <v>37619.83</v>
      </c>
      <c r="V510" s="707">
        <v>46353</v>
      </c>
      <c r="W510" s="707">
        <v>40306.959999999999</v>
      </c>
      <c r="X510" s="707">
        <v>25527.74</v>
      </c>
      <c r="Y510" s="707">
        <v>4030.7</v>
      </c>
      <c r="AA510" s="707">
        <v>296594.21999999997</v>
      </c>
      <c r="AB510" s="707">
        <v>25861.43</v>
      </c>
    </row>
    <row r="511" spans="4:38">
      <c r="D511" s="160" t="s">
        <v>8588</v>
      </c>
      <c r="E511" s="160"/>
      <c r="F511" s="160">
        <v>45866</v>
      </c>
      <c r="G511" s="160">
        <v>45973</v>
      </c>
      <c r="H511" s="727" t="s">
        <v>6558</v>
      </c>
      <c r="I511" s="160">
        <v>45953</v>
      </c>
      <c r="J511" s="160">
        <v>515929.04</v>
      </c>
      <c r="K511" s="160">
        <v>515929.04</v>
      </c>
      <c r="L511" s="727">
        <v>580420.17000000004</v>
      </c>
      <c r="M511" s="727" t="s">
        <v>4994</v>
      </c>
      <c r="N511" s="727"/>
      <c r="Q511" s="727"/>
      <c r="R511" s="727"/>
      <c r="S511" s="727"/>
      <c r="AA511" s="707">
        <v>59116.87</v>
      </c>
      <c r="AB511" s="707">
        <v>32245.57</v>
      </c>
      <c r="AC511" s="707">
        <v>338578.43</v>
      </c>
      <c r="AD511" s="707">
        <v>21497.040000000001</v>
      </c>
      <c r="AF511" s="707"/>
      <c r="AG511" s="707">
        <v>118233.74</v>
      </c>
      <c r="AH511" s="707">
        <v>10748.52</v>
      </c>
      <c r="AI511" s="707"/>
      <c r="AJ511" s="707"/>
      <c r="AK511" s="707"/>
      <c r="AL511" s="707"/>
    </row>
    <row r="512" spans="4:38">
      <c r="D512" s="160" t="s">
        <v>8588</v>
      </c>
      <c r="E512" s="160"/>
      <c r="F512" s="160">
        <v>45866</v>
      </c>
      <c r="G512" s="160">
        <v>45973</v>
      </c>
      <c r="H512" s="727" t="s">
        <v>6558</v>
      </c>
      <c r="I512" s="160">
        <v>45953</v>
      </c>
      <c r="J512" s="160">
        <v>515929.04</v>
      </c>
      <c r="K512" s="160">
        <v>515929.04</v>
      </c>
      <c r="L512" s="727">
        <v>580420.17000000004</v>
      </c>
      <c r="M512" s="727" t="s">
        <v>4995</v>
      </c>
      <c r="N512" s="727"/>
      <c r="Q512" s="727"/>
      <c r="R512" s="727"/>
      <c r="S512" s="727"/>
      <c r="AB512" s="707"/>
      <c r="AC512" s="707">
        <v>64491.13</v>
      </c>
      <c r="AF512" s="707"/>
      <c r="AG512" s="707"/>
      <c r="AI512" s="707"/>
      <c r="AJ512" s="707"/>
      <c r="AK512" s="707"/>
      <c r="AL512" s="707"/>
    </row>
    <row r="513" spans="4:40">
      <c r="D513" s="160" t="s">
        <v>8588</v>
      </c>
      <c r="E513" s="160"/>
      <c r="F513" s="160">
        <v>45866</v>
      </c>
      <c r="G513" s="160">
        <v>45973</v>
      </c>
      <c r="H513" s="727" t="s">
        <v>6558</v>
      </c>
      <c r="I513" s="160">
        <v>45953</v>
      </c>
      <c r="J513" s="160">
        <v>515929.04</v>
      </c>
      <c r="K513" s="160">
        <v>515929.04</v>
      </c>
      <c r="L513" s="727">
        <v>580420.17000000004</v>
      </c>
      <c r="M513" s="727" t="s">
        <v>4996</v>
      </c>
      <c r="N513" s="727"/>
      <c r="Q513" s="727"/>
      <c r="R513" s="727"/>
      <c r="S513" s="727">
        <v>18809.91</v>
      </c>
      <c r="T513" s="707">
        <v>20825.259999999998</v>
      </c>
      <c r="U513" s="707">
        <v>37619.83</v>
      </c>
      <c r="V513" s="707">
        <v>46353</v>
      </c>
      <c r="W513" s="707">
        <v>40306.959999999999</v>
      </c>
      <c r="X513" s="707">
        <v>25527.74</v>
      </c>
      <c r="Y513" s="707">
        <v>4030.7</v>
      </c>
      <c r="AA513" s="707">
        <v>296594.21999999997</v>
      </c>
      <c r="AB513" s="707">
        <v>25861.43</v>
      </c>
    </row>
    <row r="514" spans="4:40">
      <c r="D514" s="160" t="s">
        <v>8589</v>
      </c>
      <c r="E514" s="160"/>
      <c r="F514" s="160">
        <v>45974</v>
      </c>
      <c r="G514" s="160">
        <v>46091</v>
      </c>
      <c r="H514" s="727" t="s">
        <v>6568</v>
      </c>
      <c r="I514" s="160">
        <v>46003</v>
      </c>
      <c r="J514" s="160">
        <v>1522901.83</v>
      </c>
      <c r="K514" s="160">
        <v>1522901.83</v>
      </c>
      <c r="L514" s="728">
        <v>3953586.33</v>
      </c>
      <c r="M514" s="727" t="s">
        <v>4994</v>
      </c>
      <c r="N514" s="727"/>
      <c r="Q514" s="728"/>
      <c r="R514" s="727"/>
      <c r="S514" s="727"/>
      <c r="AB514" s="707">
        <v>105411.44</v>
      </c>
      <c r="AC514" s="707">
        <v>1162207.71</v>
      </c>
      <c r="AD514" s="707">
        <v>1195310.9099999999</v>
      </c>
      <c r="AE514" s="707">
        <v>539464.75</v>
      </c>
      <c r="AF514" s="707">
        <v>804968.23</v>
      </c>
      <c r="AG514" s="707">
        <v>146223.28</v>
      </c>
      <c r="AK514" s="707"/>
      <c r="AL514" s="707"/>
      <c r="AM514" s="707"/>
      <c r="AN514" s="707"/>
    </row>
    <row r="515" spans="4:40">
      <c r="D515" s="160" t="s">
        <v>8589</v>
      </c>
      <c r="E515" s="160"/>
      <c r="F515" s="160">
        <v>45974</v>
      </c>
      <c r="G515" s="160">
        <v>46091</v>
      </c>
      <c r="H515" s="727" t="s">
        <v>6568</v>
      </c>
      <c r="I515" s="160">
        <v>46003</v>
      </c>
      <c r="J515" s="160">
        <v>1522901.83</v>
      </c>
      <c r="K515" s="160">
        <v>1522901.83</v>
      </c>
      <c r="L515" s="728">
        <v>3953586.33</v>
      </c>
      <c r="M515" s="727" t="s">
        <v>4995</v>
      </c>
      <c r="N515" s="727"/>
      <c r="Q515" s="728"/>
      <c r="R515" s="728"/>
      <c r="S515" s="728"/>
      <c r="AB515" s="707"/>
      <c r="AC515" s="707">
        <v>845973.38</v>
      </c>
      <c r="AD515" s="707">
        <v>1163065.3500000001</v>
      </c>
      <c r="AE515" s="707">
        <v>421645.77</v>
      </c>
      <c r="AF515" s="707"/>
      <c r="AG515" s="707"/>
      <c r="AK515" s="707"/>
      <c r="AL515" s="707"/>
      <c r="AM515" s="707"/>
      <c r="AN515" s="707"/>
    </row>
    <row r="516" spans="4:40">
      <c r="D516" s="160" t="s">
        <v>8589</v>
      </c>
      <c r="E516" s="160"/>
      <c r="F516" s="160">
        <v>45974</v>
      </c>
      <c r="G516" s="160">
        <v>46091</v>
      </c>
      <c r="H516" s="727" t="s">
        <v>6568</v>
      </c>
      <c r="I516" s="160">
        <v>46003</v>
      </c>
      <c r="J516" s="160">
        <v>1522901.83</v>
      </c>
      <c r="K516" s="160">
        <v>1522901.83</v>
      </c>
      <c r="L516" s="728">
        <v>3953586.33</v>
      </c>
      <c r="M516" s="727" t="s">
        <v>4996</v>
      </c>
      <c r="N516" s="727"/>
      <c r="Q516" s="727"/>
      <c r="R516" s="727"/>
      <c r="S516" s="727"/>
      <c r="T516" s="707">
        <v>14107.43</v>
      </c>
      <c r="U516" s="707">
        <v>18809.91</v>
      </c>
      <c r="V516" s="707">
        <v>111785.77</v>
      </c>
      <c r="W516" s="707">
        <v>253076.4</v>
      </c>
      <c r="X516" s="707">
        <v>266329.21000000002</v>
      </c>
      <c r="Y516" s="707">
        <v>241357.53</v>
      </c>
      <c r="Z516" s="707">
        <v>195789.8</v>
      </c>
      <c r="AB516" s="707">
        <v>421645.77</v>
      </c>
    </row>
    <row r="517" spans="4:40">
      <c r="D517" s="160" t="s">
        <v>8590</v>
      </c>
      <c r="E517" s="160"/>
      <c r="F517" s="160">
        <v>45974</v>
      </c>
      <c r="G517" s="160">
        <v>46079</v>
      </c>
      <c r="H517" s="160" t="s">
        <v>6560</v>
      </c>
      <c r="I517" s="160">
        <v>46003</v>
      </c>
      <c r="J517" s="160">
        <v>1264937.31</v>
      </c>
      <c r="K517" s="160">
        <v>1264937.31</v>
      </c>
      <c r="L517" s="727">
        <v>3373166.16</v>
      </c>
      <c r="M517" s="727" t="s">
        <v>4994</v>
      </c>
      <c r="N517" s="727"/>
      <c r="Q517" s="727"/>
      <c r="R517" s="727"/>
      <c r="S517" s="727"/>
      <c r="AB517" s="707">
        <v>105411.44</v>
      </c>
      <c r="AC517" s="707">
        <v>948702.98</v>
      </c>
      <c r="AD517" s="707">
        <v>1054114.43</v>
      </c>
      <c r="AE517" s="707">
        <v>442728.06</v>
      </c>
      <c r="AF517" s="707">
        <v>761974.14</v>
      </c>
      <c r="AG517" s="707">
        <v>60235.11</v>
      </c>
      <c r="AK517" s="707"/>
      <c r="AL517" s="707"/>
      <c r="AM517" s="707"/>
      <c r="AN517" s="707"/>
    </row>
    <row r="518" spans="4:40">
      <c r="D518" s="160" t="s">
        <v>8590</v>
      </c>
      <c r="E518" s="160"/>
      <c r="F518" s="160">
        <v>45974</v>
      </c>
      <c r="G518" s="160">
        <v>46079</v>
      </c>
      <c r="H518" s="160" t="s">
        <v>6560</v>
      </c>
      <c r="I518" s="160">
        <v>46003</v>
      </c>
      <c r="J518" s="160">
        <v>1264937.31</v>
      </c>
      <c r="K518" s="160">
        <v>1264937.31</v>
      </c>
      <c r="L518" s="727">
        <v>3373166.16</v>
      </c>
      <c r="M518" s="727" t="s">
        <v>4995</v>
      </c>
      <c r="N518" s="727"/>
      <c r="Q518" s="727"/>
      <c r="R518" s="727"/>
      <c r="S518" s="727"/>
      <c r="AB518" s="707"/>
      <c r="AC518" s="707">
        <v>632468.66</v>
      </c>
      <c r="AD518" s="707">
        <v>1054114.43</v>
      </c>
      <c r="AE518" s="707">
        <v>421645.77</v>
      </c>
      <c r="AF518" s="707"/>
      <c r="AG518" s="707"/>
      <c r="AK518" s="707"/>
      <c r="AL518" s="707"/>
      <c r="AM518" s="707"/>
      <c r="AN518" s="707"/>
    </row>
    <row r="519" spans="4:40">
      <c r="D519" s="160" t="s">
        <v>8590</v>
      </c>
      <c r="E519" s="160"/>
      <c r="F519" s="160">
        <v>45974</v>
      </c>
      <c r="G519" s="160">
        <v>46079</v>
      </c>
      <c r="H519" s="160" t="s">
        <v>6560</v>
      </c>
      <c r="I519" s="160">
        <v>46003</v>
      </c>
      <c r="J519" s="160">
        <v>1264937.31</v>
      </c>
      <c r="K519" s="160">
        <v>1264937.31</v>
      </c>
      <c r="L519" s="728">
        <v>3373166.16</v>
      </c>
      <c r="M519" s="727" t="s">
        <v>4996</v>
      </c>
      <c r="N519" s="727"/>
      <c r="Q519" s="727"/>
      <c r="R519" s="727"/>
      <c r="S519" s="727"/>
      <c r="V519" s="707">
        <v>59386.73</v>
      </c>
      <c r="W519" s="707">
        <v>202020.92</v>
      </c>
      <c r="X519" s="707">
        <v>208754.95</v>
      </c>
      <c r="Y519" s="707">
        <v>202020.92</v>
      </c>
      <c r="Z519" s="707">
        <v>171108.01</v>
      </c>
      <c r="AB519" s="707">
        <v>421645.77</v>
      </c>
    </row>
    <row r="520" spans="4:40">
      <c r="D520" s="160" t="s">
        <v>8591</v>
      </c>
      <c r="E520" s="160"/>
      <c r="F520" s="160">
        <v>45986</v>
      </c>
      <c r="G520" s="160">
        <v>46091</v>
      </c>
      <c r="H520" s="727" t="s">
        <v>6568</v>
      </c>
      <c r="I520" s="160">
        <v>45978</v>
      </c>
      <c r="J520" s="160">
        <v>257964.52</v>
      </c>
      <c r="K520" s="160">
        <v>257964.52</v>
      </c>
      <c r="L520" s="727">
        <v>580420.17000000004</v>
      </c>
      <c r="M520" s="727" t="s">
        <v>4994</v>
      </c>
      <c r="N520" s="727"/>
      <c r="Q520" s="727"/>
      <c r="R520" s="727"/>
      <c r="S520" s="727"/>
      <c r="AB520" s="707"/>
      <c r="AC520" s="707">
        <v>213504.73</v>
      </c>
      <c r="AD520" s="707">
        <v>141196.49</v>
      </c>
      <c r="AE520" s="707">
        <v>96736.7</v>
      </c>
      <c r="AF520" s="707">
        <v>42994.09</v>
      </c>
      <c r="AG520" s="707">
        <v>85988.17</v>
      </c>
      <c r="AL520" s="707"/>
      <c r="AM520" s="707"/>
      <c r="AN520" s="707"/>
    </row>
    <row r="521" spans="4:40">
      <c r="D521" s="160" t="s">
        <v>8591</v>
      </c>
      <c r="E521" s="160"/>
      <c r="F521" s="160">
        <v>45986</v>
      </c>
      <c r="G521" s="160">
        <v>46091</v>
      </c>
      <c r="H521" s="727" t="s">
        <v>6568</v>
      </c>
      <c r="I521" s="160">
        <v>45978</v>
      </c>
      <c r="J521" s="160">
        <v>257964.52</v>
      </c>
      <c r="K521" s="160">
        <v>257964.52</v>
      </c>
      <c r="L521" s="728">
        <v>580420.17000000004</v>
      </c>
      <c r="M521" s="727" t="s">
        <v>4995</v>
      </c>
      <c r="N521" s="727"/>
      <c r="Q521" s="727"/>
      <c r="R521" s="727"/>
      <c r="S521" s="727"/>
      <c r="AB521" s="707"/>
      <c r="AC521" s="707">
        <v>213504.73</v>
      </c>
      <c r="AD521" s="707">
        <v>108950.92</v>
      </c>
      <c r="AL521" s="707"/>
      <c r="AM521" s="707"/>
      <c r="AN521" s="707"/>
    </row>
    <row r="522" spans="4:40">
      <c r="D522" s="160" t="s">
        <v>8591</v>
      </c>
      <c r="E522" s="160"/>
      <c r="F522" s="160">
        <v>45986</v>
      </c>
      <c r="G522" s="160">
        <v>46091</v>
      </c>
      <c r="H522" s="727" t="s">
        <v>6568</v>
      </c>
      <c r="I522" s="160">
        <v>45978</v>
      </c>
      <c r="J522" s="160">
        <v>257964.52</v>
      </c>
      <c r="K522" s="160">
        <v>257964.52</v>
      </c>
      <c r="L522" s="727">
        <v>580420.17000000004</v>
      </c>
      <c r="M522" s="727" t="s">
        <v>4996</v>
      </c>
      <c r="N522" s="727"/>
      <c r="Q522" s="727"/>
      <c r="R522" s="727"/>
      <c r="S522" s="727"/>
      <c r="T522" s="707">
        <v>14107.43</v>
      </c>
      <c r="U522" s="707">
        <v>18809.91</v>
      </c>
      <c r="V522" s="707">
        <v>52399.040000000001</v>
      </c>
      <c r="W522" s="707">
        <v>51055.48</v>
      </c>
      <c r="X522" s="707">
        <v>57574.26</v>
      </c>
      <c r="Y522" s="707">
        <v>39336.6</v>
      </c>
      <c r="Z522" s="707">
        <v>24681.79</v>
      </c>
    </row>
    <row r="523" spans="4:40">
      <c r="D523" s="160" t="s">
        <v>8592</v>
      </c>
      <c r="E523" s="160"/>
      <c r="F523" s="160">
        <v>45620</v>
      </c>
      <c r="G523" s="160">
        <v>45852</v>
      </c>
      <c r="H523" s="160" t="s">
        <v>6569</v>
      </c>
      <c r="I523" s="160">
        <v>45961</v>
      </c>
      <c r="J523" s="160">
        <v>1522901.83</v>
      </c>
      <c r="K523" s="160">
        <v>1522901.83</v>
      </c>
      <c r="L523" s="727">
        <v>3953586.33</v>
      </c>
      <c r="M523" s="727" t="s">
        <v>4994</v>
      </c>
      <c r="N523" s="727"/>
      <c r="Q523" s="727"/>
      <c r="R523" s="727"/>
      <c r="S523" s="727"/>
      <c r="T523" s="707">
        <v>692703.77</v>
      </c>
      <c r="U523" s="707">
        <v>166710.56</v>
      </c>
      <c r="V523" s="707">
        <v>112859.48</v>
      </c>
      <c r="Y523" s="707">
        <v>107485.22</v>
      </c>
      <c r="Z523" s="707">
        <v>21497.040000000001</v>
      </c>
      <c r="AB523" s="707"/>
      <c r="AC523" s="707">
        <v>2852330.27</v>
      </c>
      <c r="AD523" s="707"/>
      <c r="AE523" s="707"/>
      <c r="AF523" s="707"/>
      <c r="AG523" s="707"/>
      <c r="AH523" s="707"/>
    </row>
    <row r="524" spans="4:40">
      <c r="D524" s="160" t="s">
        <v>8592</v>
      </c>
      <c r="E524" s="160"/>
      <c r="F524" s="160">
        <v>45620</v>
      </c>
      <c r="G524" s="160">
        <v>45852</v>
      </c>
      <c r="H524" s="160" t="s">
        <v>6569</v>
      </c>
      <c r="I524" s="160">
        <v>45961</v>
      </c>
      <c r="J524" s="160">
        <v>1522901.83</v>
      </c>
      <c r="K524" s="160">
        <v>1522901.83</v>
      </c>
      <c r="L524" s="727">
        <v>3953586.33</v>
      </c>
      <c r="M524" s="727" t="s">
        <v>4995</v>
      </c>
      <c r="N524" s="727"/>
      <c r="Q524" s="727"/>
      <c r="R524" s="727"/>
      <c r="S524" s="727"/>
      <c r="AB524" s="707"/>
      <c r="AC524" s="707">
        <v>2430684.5</v>
      </c>
      <c r="AD524" s="707"/>
      <c r="AE524" s="707"/>
      <c r="AF524" s="707"/>
      <c r="AG524" s="707"/>
      <c r="AH524" s="707"/>
    </row>
    <row r="525" spans="4:40">
      <c r="D525" s="160" t="s">
        <v>8592</v>
      </c>
      <c r="E525" s="160"/>
      <c r="F525" s="160">
        <v>45620</v>
      </c>
      <c r="G525" s="160">
        <v>45852</v>
      </c>
      <c r="H525" s="160" t="s">
        <v>6569</v>
      </c>
      <c r="I525" s="160">
        <v>45961</v>
      </c>
      <c r="J525" s="160">
        <v>1522901.83</v>
      </c>
      <c r="K525" s="160">
        <v>1522901.83</v>
      </c>
      <c r="L525" s="727">
        <v>3953586.33</v>
      </c>
      <c r="M525" s="727" t="s">
        <v>4996</v>
      </c>
      <c r="N525" s="727"/>
      <c r="Q525" s="727"/>
      <c r="R525" s="727"/>
      <c r="S525" s="727">
        <v>2015.35</v>
      </c>
      <c r="T525" s="707">
        <v>20825.259999999998</v>
      </c>
      <c r="U525" s="707">
        <v>18809.91</v>
      </c>
      <c r="V525" s="707">
        <v>140672.42000000001</v>
      </c>
      <c r="W525" s="707">
        <v>264496.71000000002</v>
      </c>
      <c r="X525" s="707">
        <v>271230.74</v>
      </c>
      <c r="Y525" s="707">
        <v>212097.66</v>
      </c>
      <c r="Z525" s="707">
        <v>171108.01</v>
      </c>
      <c r="AA525" s="707"/>
      <c r="AB525" s="707">
        <v>421645.77</v>
      </c>
    </row>
    <row r="526" spans="4:40">
      <c r="D526" s="160" t="s">
        <v>8593</v>
      </c>
      <c r="E526" s="160"/>
      <c r="F526" s="160">
        <v>45620</v>
      </c>
      <c r="G526" s="160">
        <v>45713</v>
      </c>
      <c r="H526" s="727" t="s">
        <v>6560</v>
      </c>
      <c r="I526" s="160">
        <v>45961</v>
      </c>
      <c r="J526" s="160">
        <v>1264937.31</v>
      </c>
      <c r="K526" s="160">
        <v>1264937.31</v>
      </c>
      <c r="L526" s="727">
        <v>3373166.16</v>
      </c>
      <c r="M526" s="727" t="s">
        <v>4994</v>
      </c>
      <c r="N526" s="727"/>
      <c r="Q526" s="727"/>
      <c r="R526" s="727"/>
      <c r="S526" s="727"/>
      <c r="T526" s="707">
        <v>692703.77</v>
      </c>
      <c r="U526" s="707">
        <v>150587.78</v>
      </c>
      <c r="AB526" s="707"/>
      <c r="AC526" s="707">
        <v>2529874.62</v>
      </c>
      <c r="AD526" s="707"/>
      <c r="AE526" s="707"/>
    </row>
    <row r="527" spans="4:40">
      <c r="D527" s="160" t="s">
        <v>8593</v>
      </c>
      <c r="E527" s="160"/>
      <c r="F527" s="160">
        <v>45620</v>
      </c>
      <c r="G527" s="160">
        <v>45713</v>
      </c>
      <c r="H527" s="727" t="s">
        <v>6560</v>
      </c>
      <c r="I527" s="160">
        <v>45961</v>
      </c>
      <c r="J527" s="160">
        <v>1264937.31</v>
      </c>
      <c r="K527" s="160">
        <v>1264937.31</v>
      </c>
      <c r="L527" s="727">
        <v>3373166.16</v>
      </c>
      <c r="M527" s="727" t="s">
        <v>4995</v>
      </c>
      <c r="N527" s="727"/>
      <c r="Q527" s="727"/>
      <c r="R527" s="727"/>
      <c r="S527" s="727"/>
      <c r="AB527" s="707"/>
      <c r="AC527" s="707">
        <v>2108228.85</v>
      </c>
      <c r="AD527" s="707"/>
      <c r="AE527" s="707"/>
    </row>
    <row r="528" spans="4:40">
      <c r="D528" s="160" t="s">
        <v>8593</v>
      </c>
      <c r="E528" s="160"/>
      <c r="F528" s="160">
        <v>45620</v>
      </c>
      <c r="G528" s="160">
        <v>45713</v>
      </c>
      <c r="H528" s="727" t="s">
        <v>6560</v>
      </c>
      <c r="I528" s="160">
        <v>45961</v>
      </c>
      <c r="J528" s="160">
        <v>1264937.31</v>
      </c>
      <c r="K528" s="160">
        <v>1264937.31</v>
      </c>
      <c r="L528" s="727">
        <v>3373166.16</v>
      </c>
      <c r="M528" s="727" t="s">
        <v>4996</v>
      </c>
      <c r="N528" s="727"/>
      <c r="Q528" s="727"/>
      <c r="R528" s="727"/>
      <c r="S528" s="727"/>
      <c r="V528" s="707">
        <v>59386.73</v>
      </c>
      <c r="W528" s="707">
        <v>202020.92</v>
      </c>
      <c r="X528" s="707">
        <v>208754.95</v>
      </c>
      <c r="Y528" s="707">
        <v>202020.92</v>
      </c>
      <c r="Z528" s="707">
        <v>171108.01</v>
      </c>
      <c r="AA528" s="707"/>
      <c r="AB528" s="707">
        <v>421645.77</v>
      </c>
    </row>
    <row r="529" spans="4:45">
      <c r="D529" s="160" t="s">
        <v>8594</v>
      </c>
      <c r="E529" s="160"/>
      <c r="F529" s="160">
        <v>45714</v>
      </c>
      <c r="G529" s="160">
        <v>45852</v>
      </c>
      <c r="H529" s="727" t="s">
        <v>6569</v>
      </c>
      <c r="I529" s="160">
        <v>45951</v>
      </c>
      <c r="J529" s="160">
        <v>257964.52</v>
      </c>
      <c r="K529" s="160">
        <v>257964.52</v>
      </c>
      <c r="L529" s="727">
        <v>580420.17000000004</v>
      </c>
      <c r="M529" s="727" t="s">
        <v>4994</v>
      </c>
      <c r="N529" s="727"/>
      <c r="Q529" s="727"/>
      <c r="R529" s="727"/>
      <c r="S529" s="727"/>
      <c r="U529" s="707">
        <v>16122.78</v>
      </c>
      <c r="V529" s="707">
        <v>112859.48</v>
      </c>
      <c r="Y529" s="707">
        <v>107485.22</v>
      </c>
      <c r="Z529" s="707">
        <v>21497.040000000001</v>
      </c>
      <c r="AB529" s="707"/>
      <c r="AC529" s="707">
        <v>322455.65000000002</v>
      </c>
      <c r="AE529" s="707"/>
      <c r="AF529" s="707"/>
      <c r="AG529" s="707"/>
      <c r="AH529" s="707"/>
    </row>
    <row r="530" spans="4:45">
      <c r="D530" s="160" t="s">
        <v>8594</v>
      </c>
      <c r="E530" s="160"/>
      <c r="F530" s="160">
        <v>45714</v>
      </c>
      <c r="G530" s="160">
        <v>45852</v>
      </c>
      <c r="H530" s="728" t="s">
        <v>6569</v>
      </c>
      <c r="I530" s="160">
        <v>45951</v>
      </c>
      <c r="J530" s="160">
        <v>257964.52</v>
      </c>
      <c r="K530" s="160">
        <v>257964.52</v>
      </c>
      <c r="L530" s="727">
        <v>580420.17000000004</v>
      </c>
      <c r="M530" s="727" t="s">
        <v>4995</v>
      </c>
      <c r="N530" s="727"/>
      <c r="Q530" s="727"/>
      <c r="R530" s="727"/>
      <c r="S530" s="727"/>
      <c r="X530" s="707"/>
      <c r="Y530" s="707"/>
      <c r="Z530" s="707"/>
      <c r="AA530" s="707"/>
      <c r="AB530" s="707"/>
      <c r="AC530" s="707">
        <v>322455.65000000002</v>
      </c>
      <c r="AD530" s="707"/>
      <c r="AE530" s="707"/>
      <c r="AF530" s="707"/>
      <c r="AG530" s="707"/>
      <c r="AH530" s="707"/>
      <c r="AI530" s="707"/>
      <c r="AJ530" s="707"/>
      <c r="AK530" s="707"/>
      <c r="AL530" s="707"/>
      <c r="AM530" s="707"/>
      <c r="AN530" s="707"/>
      <c r="AO530" s="707"/>
      <c r="AP530" s="707"/>
      <c r="AQ530" s="707"/>
      <c r="AR530" s="707"/>
      <c r="AS530" s="707"/>
    </row>
    <row r="531" spans="4:45">
      <c r="D531" s="160" t="s">
        <v>8594</v>
      </c>
      <c r="E531" s="160"/>
      <c r="F531" s="160">
        <v>45714</v>
      </c>
      <c r="G531" s="160">
        <v>45852</v>
      </c>
      <c r="H531" s="728" t="s">
        <v>6569</v>
      </c>
      <c r="I531" s="160">
        <v>45951</v>
      </c>
      <c r="J531" s="160">
        <v>257964.52</v>
      </c>
      <c r="K531" s="160">
        <v>257964.52</v>
      </c>
      <c r="L531" s="727">
        <v>580420.17000000004</v>
      </c>
      <c r="M531" s="728" t="s">
        <v>4996</v>
      </c>
      <c r="N531" s="727"/>
      <c r="Q531" s="727"/>
      <c r="R531" s="728"/>
      <c r="S531" s="728">
        <v>2015.35</v>
      </c>
      <c r="T531" s="707">
        <v>20825.259999999998</v>
      </c>
      <c r="U531" s="707">
        <v>18809.91</v>
      </c>
      <c r="V531" s="707">
        <v>81285.7</v>
      </c>
      <c r="W531" s="707">
        <v>62475.78</v>
      </c>
      <c r="X531" s="707">
        <v>62475.78</v>
      </c>
      <c r="Y531" s="707">
        <v>10076.74</v>
      </c>
      <c r="Z531" s="707"/>
      <c r="AA531" s="707"/>
      <c r="AB531" s="707"/>
      <c r="AC531" s="707"/>
      <c r="AD531" s="707"/>
      <c r="AE531" s="707"/>
      <c r="AF531" s="707"/>
      <c r="AG531" s="707"/>
      <c r="AH531" s="707"/>
      <c r="AI531" s="707"/>
      <c r="AJ531" s="707"/>
      <c r="AK531" s="707"/>
      <c r="AL531" s="707"/>
      <c r="AM531" s="707"/>
      <c r="AN531" s="707"/>
      <c r="AO531" s="707"/>
      <c r="AP531" s="707"/>
      <c r="AQ531" s="707"/>
      <c r="AR531" s="707"/>
      <c r="AS531" s="707"/>
    </row>
    <row r="532" spans="4:45">
      <c r="D532" s="160" t="s">
        <v>8595</v>
      </c>
      <c r="E532" s="160"/>
      <c r="F532" s="160">
        <v>45572</v>
      </c>
      <c r="G532" s="160">
        <v>45865</v>
      </c>
      <c r="H532" s="728" t="s">
        <v>6570</v>
      </c>
      <c r="I532" s="160">
        <v>45985</v>
      </c>
      <c r="J532" s="160">
        <v>2005479.57</v>
      </c>
      <c r="K532" s="160">
        <v>2005479.57</v>
      </c>
      <c r="L532" s="727">
        <v>4092945.33</v>
      </c>
      <c r="M532" s="728" t="s">
        <v>4994</v>
      </c>
      <c r="N532" s="727"/>
      <c r="Q532" s="727">
        <v>451763.33</v>
      </c>
      <c r="R532" s="728">
        <v>602351.1</v>
      </c>
      <c r="S532" s="728">
        <v>632468.66</v>
      </c>
      <c r="V532" s="707"/>
      <c r="W532" s="707">
        <v>64491.13</v>
      </c>
      <c r="Y532" s="707">
        <v>64491.13</v>
      </c>
      <c r="Z532" s="707">
        <v>64491.13</v>
      </c>
      <c r="AB532" s="707"/>
      <c r="AC532" s="707">
        <v>1973967.83</v>
      </c>
      <c r="AD532" s="707">
        <v>175435.26</v>
      </c>
      <c r="AE532" s="707">
        <v>48001.43</v>
      </c>
      <c r="AF532" s="707">
        <v>15484.33</v>
      </c>
      <c r="AG532" s="707"/>
      <c r="AH532" s="707"/>
      <c r="AI532" s="707"/>
    </row>
    <row r="533" spans="4:45">
      <c r="D533" s="160" t="s">
        <v>8595</v>
      </c>
      <c r="E533" s="160"/>
      <c r="F533" s="160">
        <v>45572</v>
      </c>
      <c r="G533" s="160">
        <v>45865</v>
      </c>
      <c r="H533" s="727" t="s">
        <v>6570</v>
      </c>
      <c r="I533" s="160">
        <v>45985</v>
      </c>
      <c r="J533" s="160">
        <v>2005479.57</v>
      </c>
      <c r="K533" s="160">
        <v>2005479.57</v>
      </c>
      <c r="L533" s="727">
        <v>4092945.33</v>
      </c>
      <c r="M533" s="728" t="s">
        <v>4995</v>
      </c>
      <c r="N533" s="727"/>
      <c r="Q533" s="727"/>
      <c r="R533" s="727"/>
      <c r="S533" s="727"/>
      <c r="AB533" s="707"/>
      <c r="AC533" s="707">
        <v>1958483.5</v>
      </c>
      <c r="AD533" s="707">
        <v>128982.26</v>
      </c>
      <c r="AE533" s="707"/>
      <c r="AF533" s="707"/>
      <c r="AG533" s="707"/>
      <c r="AH533" s="707"/>
      <c r="AI533" s="707"/>
      <c r="AJ533" s="707"/>
      <c r="AK533" s="707"/>
      <c r="AL533" s="707"/>
      <c r="AM533" s="707"/>
      <c r="AN533" s="707"/>
      <c r="AO533" s="707"/>
      <c r="AP533" s="707"/>
      <c r="AQ533" s="707"/>
      <c r="AR533" s="707"/>
    </row>
    <row r="534" spans="4:45">
      <c r="D534" s="160" t="s">
        <v>8595</v>
      </c>
      <c r="E534" s="160"/>
      <c r="F534" s="160">
        <v>45572</v>
      </c>
      <c r="G534" s="160">
        <v>45865</v>
      </c>
      <c r="H534" s="727" t="s">
        <v>6570</v>
      </c>
      <c r="I534" s="160">
        <v>45985</v>
      </c>
      <c r="J534" s="160">
        <v>2005479.57</v>
      </c>
      <c r="K534" s="160">
        <v>2005479.57</v>
      </c>
      <c r="L534" s="727">
        <v>4092945.33</v>
      </c>
      <c r="M534" s="727" t="s">
        <v>4996</v>
      </c>
      <c r="N534" s="727"/>
      <c r="Q534" s="727"/>
      <c r="R534" s="727">
        <v>79058.58</v>
      </c>
      <c r="S534" s="727">
        <v>116705.53</v>
      </c>
      <c r="T534" s="707">
        <v>129469.4</v>
      </c>
      <c r="U534" s="707">
        <v>124221.36</v>
      </c>
      <c r="V534" s="707">
        <v>279890.27</v>
      </c>
      <c r="W534" s="707">
        <v>391221.54</v>
      </c>
      <c r="X534" s="707">
        <v>391767.1</v>
      </c>
      <c r="Y534" s="707">
        <v>310547.09000000003</v>
      </c>
      <c r="Z534" s="707">
        <v>98983.31</v>
      </c>
      <c r="AA534" s="707">
        <v>83615.399999999994</v>
      </c>
      <c r="AH534" s="707"/>
      <c r="AI534" s="707"/>
      <c r="AJ534" s="707"/>
      <c r="AK534" s="707"/>
      <c r="AL534" s="707"/>
      <c r="AM534" s="707"/>
      <c r="AN534" s="707"/>
      <c r="AO534" s="707"/>
      <c r="AP534" s="707"/>
      <c r="AQ534" s="707"/>
      <c r="AR534" s="707"/>
    </row>
    <row r="535" spans="4:45">
      <c r="D535" s="160" t="s">
        <v>8596</v>
      </c>
      <c r="E535" s="160"/>
      <c r="F535" s="160">
        <v>45572</v>
      </c>
      <c r="G535" s="160">
        <v>45667</v>
      </c>
      <c r="H535" s="727" t="s">
        <v>6570</v>
      </c>
      <c r="I535" s="160">
        <v>45951</v>
      </c>
      <c r="J535" s="160">
        <v>1686583.08</v>
      </c>
      <c r="K535" s="160">
        <v>1686583.08</v>
      </c>
      <c r="L535" s="727">
        <v>3373166.16</v>
      </c>
      <c r="M535" s="727" t="s">
        <v>4994</v>
      </c>
      <c r="N535" s="727"/>
      <c r="Q535" s="727">
        <v>451763.33</v>
      </c>
      <c r="R535" s="727">
        <v>602351.1</v>
      </c>
      <c r="S535" s="727">
        <v>632468.66</v>
      </c>
      <c r="V535" s="707"/>
      <c r="W535" s="707"/>
      <c r="AB535" s="707"/>
      <c r="AC535" s="707">
        <v>1686583.08</v>
      </c>
      <c r="AD535" s="707"/>
    </row>
    <row r="536" spans="4:45">
      <c r="D536" s="160" t="s">
        <v>8596</v>
      </c>
      <c r="E536" s="160"/>
      <c r="F536" s="160">
        <v>45572</v>
      </c>
      <c r="G536" s="160">
        <v>45667</v>
      </c>
      <c r="H536" s="727" t="s">
        <v>6570</v>
      </c>
      <c r="I536" s="160">
        <v>45951</v>
      </c>
      <c r="J536" s="160">
        <v>1686583.08</v>
      </c>
      <c r="K536" s="160">
        <v>1686583.08</v>
      </c>
      <c r="L536" s="727">
        <v>3373166.16</v>
      </c>
      <c r="M536" s="727" t="s">
        <v>4995</v>
      </c>
      <c r="N536" s="727"/>
      <c r="Q536" s="727"/>
      <c r="R536" s="727"/>
      <c r="S536" s="727"/>
      <c r="AB536" s="707"/>
      <c r="AC536" s="707">
        <v>1686583.08</v>
      </c>
      <c r="AD536" s="707"/>
      <c r="AI536" s="707"/>
      <c r="AJ536" s="707"/>
      <c r="AK536" s="707"/>
      <c r="AL536" s="707"/>
      <c r="AM536" s="707"/>
    </row>
    <row r="537" spans="4:45">
      <c r="D537" s="160" t="s">
        <v>8596</v>
      </c>
      <c r="E537" s="160"/>
      <c r="F537" s="160">
        <v>45572</v>
      </c>
      <c r="G537" s="160">
        <v>45667</v>
      </c>
      <c r="H537" s="727" t="s">
        <v>6570</v>
      </c>
      <c r="I537" s="160">
        <v>45951</v>
      </c>
      <c r="J537" s="160">
        <v>1686583.08</v>
      </c>
      <c r="K537" s="160">
        <v>1686583.08</v>
      </c>
      <c r="L537" s="727">
        <v>3373166.16</v>
      </c>
      <c r="M537" s="727" t="s">
        <v>4996</v>
      </c>
      <c r="N537" s="727"/>
      <c r="Q537" s="727"/>
      <c r="R537" s="727">
        <v>79058.58</v>
      </c>
      <c r="S537" s="727">
        <v>116705.53</v>
      </c>
      <c r="T537" s="707">
        <v>116705.53</v>
      </c>
      <c r="U537" s="707">
        <v>105411.44</v>
      </c>
      <c r="V537" s="707">
        <v>222116.97</v>
      </c>
      <c r="W537" s="707">
        <v>338822.49</v>
      </c>
      <c r="X537" s="707">
        <v>350116.58</v>
      </c>
      <c r="Y537" s="707">
        <v>278587.38</v>
      </c>
      <c r="Z537" s="707">
        <v>79058.58</v>
      </c>
      <c r="AI537" s="707"/>
      <c r="AJ537" s="707"/>
      <c r="AK537" s="707"/>
      <c r="AL537" s="707"/>
      <c r="AM537" s="707"/>
    </row>
    <row r="538" spans="4:45">
      <c r="D538" s="160" t="s">
        <v>8597</v>
      </c>
      <c r="E538" s="160"/>
      <c r="F538" s="160">
        <v>45668</v>
      </c>
      <c r="G538" s="160">
        <v>45757</v>
      </c>
      <c r="H538" s="160" t="s">
        <v>6562</v>
      </c>
      <c r="I538" s="160">
        <v>45946</v>
      </c>
      <c r="J538" s="160">
        <v>125423.1</v>
      </c>
      <c r="K538" s="160">
        <v>125423.1</v>
      </c>
      <c r="L538" s="727">
        <v>139359</v>
      </c>
      <c r="M538" s="728" t="s">
        <v>4994</v>
      </c>
      <c r="N538" s="727"/>
      <c r="Q538" s="727"/>
      <c r="R538" s="727"/>
      <c r="S538" s="727"/>
      <c r="V538" s="707"/>
      <c r="W538" s="707"/>
      <c r="AC538" s="707">
        <v>29420.23</v>
      </c>
      <c r="AD538" s="707">
        <v>46453</v>
      </c>
      <c r="AE538" s="707">
        <v>48001.43</v>
      </c>
      <c r="AF538" s="707">
        <v>15484.33</v>
      </c>
      <c r="AG538" s="707"/>
    </row>
    <row r="539" spans="4:45">
      <c r="D539" s="160" t="s">
        <v>8597</v>
      </c>
      <c r="E539" s="160"/>
      <c r="F539" s="160">
        <v>45668</v>
      </c>
      <c r="G539" s="160">
        <v>45757</v>
      </c>
      <c r="H539" s="160" t="s">
        <v>6562</v>
      </c>
      <c r="I539" s="160">
        <v>45946</v>
      </c>
      <c r="J539" s="160">
        <v>125423.1</v>
      </c>
      <c r="K539" s="160">
        <v>125423.1</v>
      </c>
      <c r="L539" s="727">
        <v>139359</v>
      </c>
      <c r="M539" s="727" t="s">
        <v>4995</v>
      </c>
      <c r="N539" s="727"/>
      <c r="Q539" s="727"/>
      <c r="R539" s="727"/>
      <c r="S539" s="727"/>
      <c r="AC539" s="707">
        <v>13935.9</v>
      </c>
      <c r="AD539" s="707"/>
      <c r="AE539" s="707"/>
      <c r="AF539" s="707"/>
      <c r="AG539" s="707"/>
      <c r="AJ539" s="707"/>
      <c r="AK539" s="707"/>
      <c r="AL539" s="707"/>
    </row>
    <row r="540" spans="4:45">
      <c r="D540" s="160" t="s">
        <v>8597</v>
      </c>
      <c r="E540" s="160"/>
      <c r="F540" s="160">
        <v>45668</v>
      </c>
      <c r="G540" s="160">
        <v>45757</v>
      </c>
      <c r="H540" s="160" t="s">
        <v>6562</v>
      </c>
      <c r="I540" s="160">
        <v>45946</v>
      </c>
      <c r="J540" s="160">
        <v>125423.1</v>
      </c>
      <c r="K540" s="160">
        <v>125423.1</v>
      </c>
      <c r="L540" s="727">
        <v>139359</v>
      </c>
      <c r="M540" s="727" t="s">
        <v>4996</v>
      </c>
      <c r="N540" s="727"/>
      <c r="Q540" s="727"/>
      <c r="R540" s="727"/>
      <c r="S540" s="727"/>
      <c r="Y540" s="707">
        <v>21882.97</v>
      </c>
      <c r="Z540" s="707">
        <v>19924.73</v>
      </c>
      <c r="AA540" s="707">
        <v>83615.399999999994</v>
      </c>
      <c r="AJ540" s="707"/>
      <c r="AK540" s="707"/>
      <c r="AL540" s="707"/>
    </row>
    <row r="541" spans="4:45">
      <c r="D541" s="160" t="s">
        <v>8598</v>
      </c>
      <c r="E541" s="160"/>
      <c r="F541" s="160">
        <v>45758</v>
      </c>
      <c r="G541" s="160">
        <v>45865</v>
      </c>
      <c r="H541" s="727" t="s">
        <v>6572</v>
      </c>
      <c r="I541" s="160">
        <v>45985</v>
      </c>
      <c r="J541" s="160">
        <v>193473.39</v>
      </c>
      <c r="K541" s="160">
        <v>193473.39</v>
      </c>
      <c r="L541" s="727">
        <v>580420.17000000004</v>
      </c>
      <c r="M541" s="727" t="s">
        <v>4994</v>
      </c>
      <c r="N541" s="727"/>
      <c r="Q541" s="727"/>
      <c r="R541" s="727"/>
      <c r="S541" s="727"/>
      <c r="W541" s="707">
        <v>64491.13</v>
      </c>
      <c r="Y541" s="707">
        <v>64491.13</v>
      </c>
      <c r="Z541" s="707">
        <v>64491.13</v>
      </c>
      <c r="AC541" s="707">
        <v>257964.52</v>
      </c>
      <c r="AD541" s="707">
        <v>128982.26</v>
      </c>
      <c r="AE541" s="707"/>
      <c r="AG541" s="707"/>
      <c r="AH541" s="707"/>
      <c r="AI541" s="707"/>
    </row>
    <row r="542" spans="4:45">
      <c r="D542" s="160" t="s">
        <v>8598</v>
      </c>
      <c r="E542" s="160"/>
      <c r="F542" s="160">
        <v>45758</v>
      </c>
      <c r="G542" s="160">
        <v>45865</v>
      </c>
      <c r="H542" s="727" t="s">
        <v>6572</v>
      </c>
      <c r="I542" s="160">
        <v>45985</v>
      </c>
      <c r="J542" s="160">
        <v>193473.39</v>
      </c>
      <c r="K542" s="160">
        <v>193473.39</v>
      </c>
      <c r="L542" s="727">
        <v>580420.17000000004</v>
      </c>
      <c r="M542" s="727" t="s">
        <v>4995</v>
      </c>
      <c r="N542" s="727"/>
      <c r="Q542" s="727"/>
      <c r="R542" s="727"/>
      <c r="S542" s="727"/>
      <c r="AC542" s="707">
        <v>257964.52</v>
      </c>
      <c r="AD542" s="707">
        <v>128982.26</v>
      </c>
      <c r="AE542" s="707"/>
      <c r="AG542" s="707"/>
      <c r="AH542" s="707"/>
      <c r="AI542" s="707"/>
      <c r="AJ542" s="707"/>
      <c r="AK542" s="707"/>
      <c r="AL542" s="707"/>
    </row>
    <row r="543" spans="4:45">
      <c r="D543" s="160" t="s">
        <v>8598</v>
      </c>
      <c r="E543" s="160"/>
      <c r="F543" s="160">
        <v>45758</v>
      </c>
      <c r="G543" s="160">
        <v>45865</v>
      </c>
      <c r="H543" s="727" t="s">
        <v>6572</v>
      </c>
      <c r="I543" s="160">
        <v>45985</v>
      </c>
      <c r="J543" s="160">
        <v>193473.39</v>
      </c>
      <c r="K543" s="160">
        <v>193473.39</v>
      </c>
      <c r="L543" s="727">
        <v>580420.17000000004</v>
      </c>
      <c r="M543" s="727" t="s">
        <v>4996</v>
      </c>
      <c r="N543" s="727"/>
      <c r="Q543" s="727"/>
      <c r="R543" s="727"/>
      <c r="S543" s="727"/>
      <c r="T543" s="707">
        <v>12763.87</v>
      </c>
      <c r="U543" s="707">
        <v>18809.91</v>
      </c>
      <c r="V543" s="707">
        <v>57773.3</v>
      </c>
      <c r="W543" s="707">
        <v>52399.040000000001</v>
      </c>
      <c r="X543" s="707">
        <v>41650.519999999997</v>
      </c>
      <c r="Y543" s="707">
        <v>10076.74</v>
      </c>
      <c r="AI543" s="707"/>
      <c r="AJ543" s="707"/>
      <c r="AK543" s="707"/>
      <c r="AL543" s="707"/>
    </row>
    <row r="544" spans="4:45">
      <c r="D544" s="160" t="s">
        <v>8599</v>
      </c>
      <c r="E544" s="160"/>
      <c r="F544" s="160">
        <v>45535</v>
      </c>
      <c r="G544" s="160">
        <v>45704</v>
      </c>
      <c r="H544" s="160" t="s">
        <v>6570</v>
      </c>
      <c r="I544" s="160">
        <v>46059</v>
      </c>
      <c r="J544" s="160">
        <v>2816525.55</v>
      </c>
      <c r="K544" s="160">
        <v>2816525.55</v>
      </c>
      <c r="L544" s="727">
        <v>4092945.33</v>
      </c>
      <c r="M544" s="727" t="s">
        <v>4994</v>
      </c>
      <c r="N544" s="727"/>
      <c r="O544" s="707">
        <v>35137.15</v>
      </c>
      <c r="P544" s="707">
        <v>1018977.28</v>
      </c>
      <c r="Q544" s="727">
        <v>667605.80000000005</v>
      </c>
      <c r="R544" s="727">
        <v>953259.44</v>
      </c>
      <c r="S544" s="727">
        <v>16122.78</v>
      </c>
      <c r="AB544" s="707"/>
      <c r="AC544" s="707">
        <v>1217117.02</v>
      </c>
      <c r="AD544" s="707">
        <v>152480.29999999999</v>
      </c>
      <c r="AE544" s="707">
        <v>12360.8</v>
      </c>
      <c r="AF544" s="707">
        <v>16660.21</v>
      </c>
      <c r="AG544" s="707">
        <v>3224.56</v>
      </c>
    </row>
    <row r="545" spans="4:41">
      <c r="D545" s="160" t="s">
        <v>8599</v>
      </c>
      <c r="E545" s="160"/>
      <c r="F545" s="160">
        <v>45535</v>
      </c>
      <c r="G545" s="160">
        <v>45704</v>
      </c>
      <c r="H545" s="160" t="s">
        <v>6570</v>
      </c>
      <c r="I545" s="160">
        <v>46059</v>
      </c>
      <c r="J545" s="160">
        <v>2816525.55</v>
      </c>
      <c r="K545" s="160">
        <v>2816525.55</v>
      </c>
      <c r="L545" s="727">
        <v>4092945.33</v>
      </c>
      <c r="M545" s="727" t="s">
        <v>4995</v>
      </c>
      <c r="N545" s="727"/>
      <c r="Q545" s="727"/>
      <c r="R545" s="727"/>
      <c r="S545" s="727"/>
      <c r="AB545" s="707"/>
      <c r="AC545" s="707">
        <v>1147437.52</v>
      </c>
      <c r="AD545" s="707">
        <v>96736.7</v>
      </c>
      <c r="AE545" s="707">
        <v>12360.8</v>
      </c>
      <c r="AF545" s="707">
        <v>16660.21</v>
      </c>
      <c r="AG545" s="707">
        <v>3224.56</v>
      </c>
      <c r="AI545" s="707"/>
      <c r="AJ545" s="707"/>
      <c r="AK545" s="707"/>
      <c r="AL545" s="707"/>
      <c r="AM545" s="707"/>
    </row>
    <row r="546" spans="4:41">
      <c r="D546" s="160" t="s">
        <v>8599</v>
      </c>
      <c r="E546" s="160"/>
      <c r="F546" s="160">
        <v>45535</v>
      </c>
      <c r="G546" s="160">
        <v>45704</v>
      </c>
      <c r="H546" s="160" t="s">
        <v>6570</v>
      </c>
      <c r="I546" s="160">
        <v>46059</v>
      </c>
      <c r="J546" s="160">
        <v>2816525.55</v>
      </c>
      <c r="K546" s="160">
        <v>2816525.55</v>
      </c>
      <c r="L546" s="727">
        <v>4092945.33</v>
      </c>
      <c r="M546" s="727" t="s">
        <v>4996</v>
      </c>
      <c r="N546" s="727"/>
      <c r="Q546" s="727"/>
      <c r="R546" s="727">
        <v>175685.74</v>
      </c>
      <c r="S546" s="727">
        <v>628335.73</v>
      </c>
      <c r="T546" s="707">
        <v>701607.49</v>
      </c>
      <c r="U546" s="707">
        <v>620405.78</v>
      </c>
      <c r="V546" s="707">
        <v>323755.38</v>
      </c>
      <c r="W546" s="707">
        <v>161994.51999999999</v>
      </c>
      <c r="X546" s="707">
        <v>79317.81</v>
      </c>
      <c r="Y546" s="707">
        <v>21882.97</v>
      </c>
      <c r="Z546" s="707">
        <v>19924.73</v>
      </c>
      <c r="AA546" s="707">
        <v>83615.399999999994</v>
      </c>
      <c r="AI546" s="707"/>
      <c r="AJ546" s="707"/>
      <c r="AK546" s="707"/>
      <c r="AL546" s="707"/>
      <c r="AM546" s="707"/>
    </row>
    <row r="547" spans="4:41">
      <c r="D547" s="160" t="s">
        <v>8600</v>
      </c>
      <c r="E547" s="160"/>
      <c r="F547" s="160">
        <v>45535</v>
      </c>
      <c r="G547" s="160">
        <v>45631</v>
      </c>
      <c r="H547" s="727" t="s">
        <v>6570</v>
      </c>
      <c r="I547" s="160">
        <v>45955</v>
      </c>
      <c r="J547" s="160">
        <v>2529874.62</v>
      </c>
      <c r="K547" s="160">
        <v>2529874.62</v>
      </c>
      <c r="L547" s="727">
        <v>3373166.16</v>
      </c>
      <c r="M547" s="727" t="s">
        <v>4994</v>
      </c>
      <c r="N547" s="727"/>
      <c r="O547" s="707">
        <v>35137.15</v>
      </c>
      <c r="P547" s="707">
        <v>1018977.28</v>
      </c>
      <c r="Q547" s="727">
        <v>667605.80000000005</v>
      </c>
      <c r="R547" s="727">
        <v>808154.39</v>
      </c>
      <c r="S547" s="727"/>
      <c r="V547" s="707"/>
      <c r="W547" s="707"/>
      <c r="AB547" s="707"/>
      <c r="AC547" s="707">
        <v>843291.54</v>
      </c>
    </row>
    <row r="548" spans="4:41">
      <c r="D548" s="160" t="s">
        <v>8600</v>
      </c>
      <c r="E548" s="160"/>
      <c r="F548" s="160">
        <v>45535</v>
      </c>
      <c r="G548" s="160">
        <v>45631</v>
      </c>
      <c r="H548" s="727" t="s">
        <v>6570</v>
      </c>
      <c r="I548" s="160">
        <v>45955</v>
      </c>
      <c r="J548" s="160">
        <v>2529874.62</v>
      </c>
      <c r="K548" s="160">
        <v>2529874.62</v>
      </c>
      <c r="L548" s="727">
        <v>3373166.16</v>
      </c>
      <c r="M548" s="727" t="s">
        <v>4995</v>
      </c>
      <c r="N548" s="727"/>
      <c r="Q548" s="727"/>
      <c r="R548" s="727"/>
      <c r="S548" s="727"/>
      <c r="AB548" s="707"/>
      <c r="AC548" s="707">
        <v>843291.54</v>
      </c>
      <c r="AL548" s="707"/>
      <c r="AM548" s="707"/>
      <c r="AN548" s="707"/>
      <c r="AO548" s="707"/>
    </row>
    <row r="549" spans="4:41">
      <c r="D549" s="160" t="s">
        <v>8600</v>
      </c>
      <c r="E549" s="160"/>
      <c r="F549" s="160">
        <v>45535</v>
      </c>
      <c r="G549" s="160">
        <v>45631</v>
      </c>
      <c r="H549" s="727" t="s">
        <v>6570</v>
      </c>
      <c r="I549" s="160">
        <v>45955</v>
      </c>
      <c r="J549" s="160">
        <v>2529874.62</v>
      </c>
      <c r="K549" s="160">
        <v>2529874.62</v>
      </c>
      <c r="L549" s="727">
        <v>3373166.16</v>
      </c>
      <c r="M549" s="727" t="s">
        <v>4996</v>
      </c>
      <c r="N549" s="727"/>
      <c r="Q549" s="727"/>
      <c r="R549" s="727">
        <v>175685.74</v>
      </c>
      <c r="S549" s="727">
        <v>614900.07999999996</v>
      </c>
      <c r="T549" s="707">
        <v>680782.23</v>
      </c>
      <c r="U549" s="707">
        <v>579762.93000000005</v>
      </c>
      <c r="V549" s="707">
        <v>281097.18</v>
      </c>
      <c r="W549" s="707">
        <v>131764.29999999999</v>
      </c>
      <c r="X549" s="707">
        <v>65882.149999999994</v>
      </c>
      <c r="AL549" s="707"/>
      <c r="AM549" s="707"/>
      <c r="AN549" s="707"/>
      <c r="AO549" s="707"/>
    </row>
    <row r="550" spans="4:41">
      <c r="D550" s="160" t="s">
        <v>8601</v>
      </c>
      <c r="E550" s="160"/>
      <c r="F550" s="160">
        <v>45536</v>
      </c>
      <c r="G550" s="160">
        <v>45596</v>
      </c>
      <c r="H550" s="160" t="s">
        <v>6562</v>
      </c>
      <c r="I550" s="160">
        <v>45937</v>
      </c>
      <c r="J550" s="160">
        <v>125423.1</v>
      </c>
      <c r="K550" s="160">
        <v>125423.1</v>
      </c>
      <c r="L550" s="727">
        <v>139359</v>
      </c>
      <c r="M550" s="727" t="s">
        <v>4994</v>
      </c>
      <c r="N550" s="727"/>
      <c r="Q550" s="727"/>
      <c r="R550" s="727"/>
      <c r="S550" s="727"/>
      <c r="V550" s="707"/>
      <c r="W550" s="707"/>
      <c r="AB550" s="707"/>
      <c r="AC550" s="707">
        <v>83615.399999999994</v>
      </c>
      <c r="AD550" s="707">
        <v>55743.6</v>
      </c>
    </row>
    <row r="551" spans="4:41">
      <c r="D551" s="160" t="s">
        <v>8601</v>
      </c>
      <c r="E551" s="160"/>
      <c r="F551" s="160">
        <v>45536</v>
      </c>
      <c r="G551" s="160">
        <v>45596</v>
      </c>
      <c r="H551" s="160" t="s">
        <v>6562</v>
      </c>
      <c r="I551" s="160">
        <v>45937</v>
      </c>
      <c r="J551" s="160">
        <v>125423.1</v>
      </c>
      <c r="K551" s="160">
        <v>125423.1</v>
      </c>
      <c r="L551" s="727">
        <v>139359</v>
      </c>
      <c r="M551" s="727" t="s">
        <v>4995</v>
      </c>
      <c r="N551" s="727"/>
      <c r="Q551" s="727"/>
      <c r="R551" s="727"/>
      <c r="S551" s="727"/>
      <c r="AB551" s="707"/>
      <c r="AC551" s="707">
        <v>13935.9</v>
      </c>
      <c r="AD551" s="707"/>
      <c r="AL551" s="707"/>
      <c r="AM551" s="707"/>
    </row>
    <row r="552" spans="4:41">
      <c r="D552" s="160" t="s">
        <v>8601</v>
      </c>
      <c r="E552" s="160"/>
      <c r="F552" s="160">
        <v>45536</v>
      </c>
      <c r="G552" s="160">
        <v>45596</v>
      </c>
      <c r="H552" s="160" t="s">
        <v>6562</v>
      </c>
      <c r="I552" s="160">
        <v>45937</v>
      </c>
      <c r="J552" s="160">
        <v>125423.1</v>
      </c>
      <c r="K552" s="160">
        <v>125423.1</v>
      </c>
      <c r="L552" s="727">
        <v>139359</v>
      </c>
      <c r="M552" s="727" t="s">
        <v>4996</v>
      </c>
      <c r="N552" s="727"/>
      <c r="Q552" s="727"/>
      <c r="R552" s="727"/>
      <c r="S552" s="727"/>
      <c r="Y552" s="707">
        <v>21882.97</v>
      </c>
      <c r="Z552" s="707">
        <v>19924.73</v>
      </c>
      <c r="AA552" s="707">
        <v>83615.399999999994</v>
      </c>
      <c r="AL552" s="707"/>
      <c r="AM552" s="707"/>
    </row>
    <row r="553" spans="4:41">
      <c r="D553" s="160" t="s">
        <v>8602</v>
      </c>
      <c r="E553" s="160"/>
      <c r="F553" s="160">
        <v>45536</v>
      </c>
      <c r="G553" s="160">
        <v>45704</v>
      </c>
      <c r="H553" s="727" t="s">
        <v>6554</v>
      </c>
      <c r="I553" s="160">
        <v>46059</v>
      </c>
      <c r="J553" s="160">
        <v>161227.82999999999</v>
      </c>
      <c r="K553" s="160">
        <v>161227.82999999999</v>
      </c>
      <c r="L553" s="727">
        <v>580420.17000000004</v>
      </c>
      <c r="M553" s="727" t="s">
        <v>4994</v>
      </c>
      <c r="N553" s="727"/>
      <c r="Q553" s="727"/>
      <c r="R553" s="727">
        <v>145105.04</v>
      </c>
      <c r="S553" s="727">
        <v>16122.78</v>
      </c>
      <c r="AB553" s="707"/>
      <c r="AC553" s="707">
        <v>290210.09000000003</v>
      </c>
      <c r="AD553" s="707">
        <v>96736.7</v>
      </c>
      <c r="AE553" s="707">
        <v>12360.8</v>
      </c>
      <c r="AF553" s="707">
        <v>16660.21</v>
      </c>
      <c r="AG553" s="707">
        <v>3224.56</v>
      </c>
    </row>
    <row r="554" spans="4:41">
      <c r="D554" s="160" t="s">
        <v>8602</v>
      </c>
      <c r="E554" s="160"/>
      <c r="F554" s="160">
        <v>45536</v>
      </c>
      <c r="G554" s="160">
        <v>45704</v>
      </c>
      <c r="H554" s="727" t="s">
        <v>6554</v>
      </c>
      <c r="I554" s="160">
        <v>46059</v>
      </c>
      <c r="J554" s="160">
        <v>161227.82999999999</v>
      </c>
      <c r="K554" s="160">
        <v>161227.82999999999</v>
      </c>
      <c r="L554" s="727">
        <v>580420.17000000004</v>
      </c>
      <c r="M554" s="727" t="s">
        <v>4995</v>
      </c>
      <c r="N554" s="727"/>
      <c r="Q554" s="727"/>
      <c r="R554" s="727"/>
      <c r="S554" s="727"/>
      <c r="AB554" s="707"/>
      <c r="AC554" s="707">
        <v>290210.09000000003</v>
      </c>
      <c r="AD554" s="707">
        <v>96736.7</v>
      </c>
      <c r="AE554" s="707">
        <v>12360.8</v>
      </c>
      <c r="AF554" s="707">
        <v>16660.21</v>
      </c>
      <c r="AG554" s="707">
        <v>3224.56</v>
      </c>
      <c r="AL554" s="707"/>
      <c r="AM554" s="707"/>
    </row>
    <row r="555" spans="4:41">
      <c r="D555" s="160" t="s">
        <v>8602</v>
      </c>
      <c r="E555" s="160"/>
      <c r="F555" s="160">
        <v>45536</v>
      </c>
      <c r="G555" s="160">
        <v>45704</v>
      </c>
      <c r="H555" s="727" t="s">
        <v>6554</v>
      </c>
      <c r="I555" s="160">
        <v>46059</v>
      </c>
      <c r="J555" s="160">
        <v>161227.82999999999</v>
      </c>
      <c r="K555" s="160">
        <v>161227.82999999999</v>
      </c>
      <c r="L555" s="727">
        <v>580420.17000000004</v>
      </c>
      <c r="M555" s="727" t="s">
        <v>4996</v>
      </c>
      <c r="N555" s="727"/>
      <c r="Q555" s="727"/>
      <c r="R555" s="727"/>
      <c r="S555" s="727">
        <v>13435.65</v>
      </c>
      <c r="T555" s="707">
        <v>20825.259999999998</v>
      </c>
      <c r="U555" s="707">
        <v>40642.85</v>
      </c>
      <c r="V555" s="707">
        <v>42658.2</v>
      </c>
      <c r="W555" s="707">
        <v>30230.22</v>
      </c>
      <c r="X555" s="707">
        <v>13435.65</v>
      </c>
      <c r="AL555" s="707"/>
      <c r="AM555" s="707"/>
    </row>
    <row r="556" spans="4:41">
      <c r="D556" s="160" t="s">
        <v>8603</v>
      </c>
      <c r="E556" s="160"/>
      <c r="F556" s="160">
        <v>45532</v>
      </c>
      <c r="G556" s="160">
        <v>45654</v>
      </c>
      <c r="H556" s="160" t="s">
        <v>6573</v>
      </c>
      <c r="I556" s="160">
        <v>45958</v>
      </c>
      <c r="J556" s="160">
        <v>3843955.06</v>
      </c>
      <c r="K556" s="160">
        <v>3843955.06</v>
      </c>
      <c r="L556" s="727">
        <v>5816457.4900000002</v>
      </c>
      <c r="M556" s="727" t="s">
        <v>4994</v>
      </c>
      <c r="N556" s="727"/>
      <c r="O556" s="707">
        <v>93235.69</v>
      </c>
      <c r="P556" s="707">
        <v>1162045.68</v>
      </c>
      <c r="Q556" s="727">
        <v>1067752.81</v>
      </c>
      <c r="R556" s="727">
        <v>815713.82</v>
      </c>
      <c r="S556" s="727">
        <v>48368.35</v>
      </c>
      <c r="AB556" s="707"/>
      <c r="AC556" s="707">
        <v>2314857.69</v>
      </c>
      <c r="AD556" s="707">
        <v>236576.1</v>
      </c>
      <c r="AE556" s="707">
        <v>77907.360000000001</v>
      </c>
      <c r="AF556" s="707"/>
    </row>
    <row r="557" spans="4:41">
      <c r="D557" s="160" t="s">
        <v>8603</v>
      </c>
      <c r="E557" s="160"/>
      <c r="F557" s="160">
        <v>45532</v>
      </c>
      <c r="G557" s="160">
        <v>45654</v>
      </c>
      <c r="H557" s="160" t="s">
        <v>6573</v>
      </c>
      <c r="I557" s="160">
        <v>45958</v>
      </c>
      <c r="J557" s="160">
        <v>3843955.06</v>
      </c>
      <c r="K557" s="160">
        <v>3843955.06</v>
      </c>
      <c r="L557" s="727">
        <v>5816457.4900000002</v>
      </c>
      <c r="M557" s="727" t="s">
        <v>4995</v>
      </c>
      <c r="N557" s="727"/>
      <c r="Q557" s="727"/>
      <c r="R557" s="727"/>
      <c r="S557" s="727"/>
      <c r="AB557" s="707"/>
      <c r="AC557" s="707">
        <v>1972502.43</v>
      </c>
      <c r="AD557" s="707"/>
      <c r="AE557" s="707"/>
      <c r="AF557" s="707"/>
      <c r="AL557" s="707"/>
      <c r="AM557" s="707"/>
    </row>
    <row r="558" spans="4:41">
      <c r="D558" s="160" t="s">
        <v>8603</v>
      </c>
      <c r="E558" s="160"/>
      <c r="F558" s="160">
        <v>45532</v>
      </c>
      <c r="G558" s="160">
        <v>45654</v>
      </c>
      <c r="H558" s="160" t="s">
        <v>6573</v>
      </c>
      <c r="I558" s="160">
        <v>45958</v>
      </c>
      <c r="J558" s="160">
        <v>3843955.06</v>
      </c>
      <c r="K558" s="160">
        <v>3843955.06</v>
      </c>
      <c r="L558" s="727">
        <v>5816457.4900000002</v>
      </c>
      <c r="M558" s="727" t="s">
        <v>4996</v>
      </c>
      <c r="N558" s="727"/>
      <c r="Q558" s="727"/>
      <c r="R558" s="727">
        <v>48726.28</v>
      </c>
      <c r="S558" s="727">
        <v>454082.84</v>
      </c>
      <c r="T558" s="707">
        <v>710709.44</v>
      </c>
      <c r="U558" s="707">
        <v>647814.53</v>
      </c>
      <c r="V558" s="707">
        <v>476297.06</v>
      </c>
      <c r="W558" s="707">
        <v>356465.13</v>
      </c>
      <c r="X558" s="707">
        <v>379079.22</v>
      </c>
      <c r="Y558" s="707">
        <v>301392.15999999997</v>
      </c>
      <c r="Z558" s="707">
        <v>149316.26999999999</v>
      </c>
      <c r="AA558" s="707">
        <v>320072.14</v>
      </c>
      <c r="AL558" s="707"/>
      <c r="AM558" s="707"/>
    </row>
    <row r="559" spans="4:41">
      <c r="D559" s="160" t="s">
        <v>8604</v>
      </c>
      <c r="E559" s="160"/>
      <c r="F559" s="160">
        <v>45532</v>
      </c>
      <c r="G559" s="160">
        <v>45632</v>
      </c>
      <c r="H559" s="727" t="s">
        <v>6574</v>
      </c>
      <c r="I559" s="160">
        <v>45943</v>
      </c>
      <c r="J559" s="160">
        <v>871478.2</v>
      </c>
      <c r="K559" s="160">
        <v>871478.2</v>
      </c>
      <c r="L559" s="727">
        <v>1045773.84</v>
      </c>
      <c r="M559" s="727" t="s">
        <v>4994</v>
      </c>
      <c r="N559" s="727"/>
      <c r="O559" s="707">
        <v>58098.55</v>
      </c>
      <c r="P559" s="707">
        <v>116197.09</v>
      </c>
      <c r="Q559" s="727">
        <v>348591.28</v>
      </c>
      <c r="R559" s="727">
        <v>348591.28</v>
      </c>
      <c r="S559" s="727"/>
      <c r="V559" s="707"/>
      <c r="W559" s="707"/>
      <c r="AB559" s="707"/>
      <c r="AC559" s="707">
        <v>174295.64</v>
      </c>
    </row>
    <row r="560" spans="4:41">
      <c r="D560" s="160" t="s">
        <v>8604</v>
      </c>
      <c r="E560" s="160"/>
      <c r="F560" s="160">
        <v>45532</v>
      </c>
      <c r="G560" s="160">
        <v>45632</v>
      </c>
      <c r="H560" s="727" t="s">
        <v>6574</v>
      </c>
      <c r="I560" s="160">
        <v>45943</v>
      </c>
      <c r="J560" s="160">
        <v>871478.2</v>
      </c>
      <c r="K560" s="160">
        <v>871478.2</v>
      </c>
      <c r="L560" s="727">
        <v>1045773.84</v>
      </c>
      <c r="M560" s="727" t="s">
        <v>4995</v>
      </c>
      <c r="N560" s="727"/>
      <c r="Q560" s="727"/>
      <c r="R560" s="727"/>
      <c r="S560" s="727"/>
      <c r="AB560" s="707"/>
      <c r="AC560" s="707">
        <v>174295.64</v>
      </c>
      <c r="AL560" s="707"/>
      <c r="AM560" s="707"/>
      <c r="AN560" s="707"/>
    </row>
    <row r="561" spans="4:44">
      <c r="D561" s="160" t="s">
        <v>8604</v>
      </c>
      <c r="E561" s="160"/>
      <c r="F561" s="160">
        <v>45532</v>
      </c>
      <c r="G561" s="160">
        <v>45632</v>
      </c>
      <c r="H561" s="727" t="s">
        <v>6574</v>
      </c>
      <c r="I561" s="160">
        <v>45943</v>
      </c>
      <c r="J561" s="160">
        <v>871478.2</v>
      </c>
      <c r="K561" s="160">
        <v>871478.2</v>
      </c>
      <c r="L561" s="727">
        <v>1045773.84</v>
      </c>
      <c r="M561" s="727" t="s">
        <v>4996</v>
      </c>
      <c r="N561" s="727"/>
      <c r="Q561" s="727"/>
      <c r="R561" s="727">
        <v>41758.33</v>
      </c>
      <c r="S561" s="727">
        <v>197898.17</v>
      </c>
      <c r="T561" s="707">
        <v>281414.84000000003</v>
      </c>
      <c r="U561" s="707">
        <v>225131.87</v>
      </c>
      <c r="V561" s="707">
        <v>114381.51</v>
      </c>
      <c r="W561" s="707">
        <v>10893.48</v>
      </c>
      <c r="AL561" s="707"/>
      <c r="AM561" s="707"/>
      <c r="AN561" s="707"/>
    </row>
    <row r="562" spans="4:44">
      <c r="D562" s="160" t="s">
        <v>8605</v>
      </c>
      <c r="E562" s="160"/>
      <c r="F562" s="160">
        <v>45535</v>
      </c>
      <c r="G562" s="160">
        <v>45631</v>
      </c>
      <c r="H562" s="727" t="s">
        <v>6558</v>
      </c>
      <c r="I562" s="160">
        <v>45955</v>
      </c>
      <c r="J562" s="160">
        <v>2108228.85</v>
      </c>
      <c r="K562" s="160">
        <v>2108228.85</v>
      </c>
      <c r="L562" s="727">
        <v>3373166.16</v>
      </c>
      <c r="M562" s="727" t="s">
        <v>4994</v>
      </c>
      <c r="N562" s="727"/>
      <c r="O562" s="707">
        <v>35137.15</v>
      </c>
      <c r="P562" s="707">
        <v>1018977.28</v>
      </c>
      <c r="Q562" s="727">
        <v>667605.80000000005</v>
      </c>
      <c r="R562" s="727">
        <v>386508.62</v>
      </c>
      <c r="S562" s="727"/>
      <c r="AB562" s="707"/>
      <c r="AC562" s="707">
        <v>1264937.31</v>
      </c>
    </row>
    <row r="563" spans="4:44">
      <c r="D563" s="160" t="s">
        <v>8605</v>
      </c>
      <c r="E563" s="160"/>
      <c r="F563" s="160">
        <v>45535</v>
      </c>
      <c r="G563" s="160">
        <v>45631</v>
      </c>
      <c r="H563" s="727" t="s">
        <v>6558</v>
      </c>
      <c r="I563" s="160">
        <v>45955</v>
      </c>
      <c r="J563" s="160">
        <v>2108228.85</v>
      </c>
      <c r="K563" s="160">
        <v>2108228.85</v>
      </c>
      <c r="L563" s="727">
        <v>3373166.16</v>
      </c>
      <c r="M563" s="727" t="s">
        <v>4995</v>
      </c>
      <c r="N563" s="727"/>
      <c r="Q563" s="727"/>
      <c r="R563" s="727"/>
      <c r="S563" s="727"/>
      <c r="AB563" s="707"/>
      <c r="AC563" s="707">
        <v>1264937.31</v>
      </c>
      <c r="AL563" s="707"/>
      <c r="AM563" s="707"/>
      <c r="AN563" s="707"/>
      <c r="AO563" s="707"/>
    </row>
    <row r="564" spans="4:44">
      <c r="D564" s="160" t="s">
        <v>8605</v>
      </c>
      <c r="E564" s="160"/>
      <c r="F564" s="160">
        <v>45535</v>
      </c>
      <c r="G564" s="160">
        <v>45631</v>
      </c>
      <c r="H564" s="727" t="s">
        <v>6558</v>
      </c>
      <c r="I564" s="160">
        <v>45955</v>
      </c>
      <c r="J564" s="160">
        <v>2108228.85</v>
      </c>
      <c r="K564" s="160">
        <v>2108228.85</v>
      </c>
      <c r="L564" s="727">
        <v>3373166.16</v>
      </c>
      <c r="M564" s="727" t="s">
        <v>4996</v>
      </c>
      <c r="N564" s="727"/>
      <c r="Q564" s="727"/>
      <c r="R564" s="727"/>
      <c r="S564" s="727">
        <v>228391.46</v>
      </c>
      <c r="T564" s="707">
        <v>408469.34</v>
      </c>
      <c r="U564" s="707">
        <v>368940.05</v>
      </c>
      <c r="V564" s="707">
        <v>316234.33</v>
      </c>
      <c r="W564" s="707">
        <v>263528.61</v>
      </c>
      <c r="X564" s="707">
        <v>272312.89</v>
      </c>
      <c r="Y564" s="707">
        <v>228391.46</v>
      </c>
      <c r="Z564" s="707">
        <v>21960.720000000001</v>
      </c>
      <c r="AL564" s="707"/>
      <c r="AM564" s="707"/>
      <c r="AN564" s="707"/>
      <c r="AO564" s="707"/>
    </row>
    <row r="565" spans="4:44">
      <c r="D565" s="160" t="s">
        <v>8606</v>
      </c>
      <c r="E565" s="160"/>
      <c r="F565" s="160">
        <v>45536</v>
      </c>
      <c r="G565" s="160">
        <v>45596</v>
      </c>
      <c r="H565" s="727" t="s">
        <v>6573</v>
      </c>
      <c r="I565" s="160">
        <v>45937</v>
      </c>
      <c r="J565" s="160">
        <v>125423.1</v>
      </c>
      <c r="K565" s="160">
        <v>125423.1</v>
      </c>
      <c r="L565" s="727">
        <v>139359</v>
      </c>
      <c r="M565" s="727" t="s">
        <v>4994</v>
      </c>
      <c r="N565" s="727"/>
      <c r="Q565" s="727">
        <v>13935.9</v>
      </c>
      <c r="R565" s="727"/>
      <c r="S565" s="727"/>
      <c r="AB565" s="707"/>
      <c r="AC565" s="707">
        <v>83615.399999999994</v>
      </c>
      <c r="AD565" s="707">
        <v>41807.699999999997</v>
      </c>
    </row>
    <row r="566" spans="4:44">
      <c r="D566" s="160" t="s">
        <v>8606</v>
      </c>
      <c r="E566" s="160"/>
      <c r="F566" s="160">
        <v>45536</v>
      </c>
      <c r="G566" s="160">
        <v>45596</v>
      </c>
      <c r="H566" s="727" t="s">
        <v>6573</v>
      </c>
      <c r="I566" s="160">
        <v>45937</v>
      </c>
      <c r="J566" s="160">
        <v>125423.1</v>
      </c>
      <c r="K566" s="160">
        <v>125423.1</v>
      </c>
      <c r="L566" s="727">
        <v>139359</v>
      </c>
      <c r="M566" s="727" t="s">
        <v>4995</v>
      </c>
      <c r="N566" s="727"/>
      <c r="Q566" s="727"/>
      <c r="R566" s="727"/>
      <c r="S566" s="727"/>
      <c r="AB566" s="707"/>
      <c r="AC566" s="707">
        <v>13935.9</v>
      </c>
      <c r="AD566" s="707"/>
      <c r="AK566" s="707"/>
      <c r="AL566" s="707"/>
      <c r="AM566" s="707"/>
      <c r="AN566" s="707"/>
      <c r="AO566" s="707"/>
      <c r="AP566" s="707"/>
      <c r="AQ566" s="707"/>
      <c r="AR566" s="707"/>
    </row>
    <row r="567" spans="4:44">
      <c r="D567" s="160" t="s">
        <v>8606</v>
      </c>
      <c r="E567" s="160"/>
      <c r="F567" s="160">
        <v>45536</v>
      </c>
      <c r="G567" s="160">
        <v>45596</v>
      </c>
      <c r="H567" s="727" t="s">
        <v>6573</v>
      </c>
      <c r="I567" s="160">
        <v>45937</v>
      </c>
      <c r="J567" s="160">
        <v>125423.1</v>
      </c>
      <c r="K567" s="160">
        <v>125423.1</v>
      </c>
      <c r="L567" s="727">
        <v>139359</v>
      </c>
      <c r="M567" s="727" t="s">
        <v>4996</v>
      </c>
      <c r="N567" s="727"/>
      <c r="Q567" s="727"/>
      <c r="R567" s="727">
        <v>6967.95</v>
      </c>
      <c r="S567" s="727">
        <v>6967.95</v>
      </c>
      <c r="X567" s="707">
        <v>6000.18</v>
      </c>
      <c r="Y567" s="707">
        <v>22191.55</v>
      </c>
      <c r="Z567" s="707">
        <v>27551.87</v>
      </c>
      <c r="AA567" s="707">
        <v>55743.6</v>
      </c>
      <c r="AK567" s="707"/>
      <c r="AL567" s="707"/>
      <c r="AM567" s="707"/>
      <c r="AN567" s="707"/>
      <c r="AO567" s="707"/>
      <c r="AP567" s="707"/>
      <c r="AQ567" s="707"/>
      <c r="AR567" s="707"/>
    </row>
    <row r="568" spans="4:44">
      <c r="D568" s="160" t="s">
        <v>8607</v>
      </c>
      <c r="E568" s="160"/>
      <c r="F568" s="160">
        <v>45536</v>
      </c>
      <c r="G568" s="160">
        <v>45647</v>
      </c>
      <c r="H568" s="727" t="s">
        <v>6550</v>
      </c>
      <c r="I568" s="160">
        <v>45958</v>
      </c>
      <c r="J568" s="160">
        <v>193473.39</v>
      </c>
      <c r="K568" s="160">
        <v>193473.39</v>
      </c>
      <c r="L568" s="727">
        <v>580420.17000000004</v>
      </c>
      <c r="M568" s="727" t="s">
        <v>4994</v>
      </c>
      <c r="N568" s="727"/>
      <c r="P568" s="707">
        <v>26871.3</v>
      </c>
      <c r="Q568" s="727">
        <v>37619.83</v>
      </c>
      <c r="R568" s="727">
        <v>80613.91</v>
      </c>
      <c r="S568" s="727">
        <v>48368.35</v>
      </c>
      <c r="V568" s="707"/>
      <c r="W568" s="707"/>
      <c r="AB568" s="707"/>
      <c r="AC568" s="707">
        <v>386946.78</v>
      </c>
      <c r="AD568" s="707"/>
    </row>
    <row r="569" spans="4:44">
      <c r="D569" s="160" t="s">
        <v>8607</v>
      </c>
      <c r="E569" s="160"/>
      <c r="F569" s="160">
        <v>45536</v>
      </c>
      <c r="G569" s="160">
        <v>45647</v>
      </c>
      <c r="H569" s="727" t="s">
        <v>6550</v>
      </c>
      <c r="I569" s="160">
        <v>45958</v>
      </c>
      <c r="J569" s="160">
        <v>193473.39</v>
      </c>
      <c r="K569" s="160">
        <v>193473.39</v>
      </c>
      <c r="L569" s="727">
        <v>580420.17000000004</v>
      </c>
      <c r="M569" s="727" t="s">
        <v>4995</v>
      </c>
      <c r="N569" s="727"/>
      <c r="Q569" s="727"/>
      <c r="R569" s="727"/>
      <c r="S569" s="727"/>
      <c r="AB569" s="707"/>
      <c r="AC569" s="707">
        <v>386946.78</v>
      </c>
      <c r="AD569" s="707"/>
      <c r="AK569" s="707"/>
      <c r="AL569" s="707"/>
      <c r="AM569" s="707"/>
      <c r="AN569" s="707"/>
    </row>
    <row r="570" spans="4:44">
      <c r="D570" s="160" t="s">
        <v>8607</v>
      </c>
      <c r="E570" s="160"/>
      <c r="F570" s="160">
        <v>45536</v>
      </c>
      <c r="G570" s="160">
        <v>45647</v>
      </c>
      <c r="H570" s="727" t="s">
        <v>6550</v>
      </c>
      <c r="I570" s="160">
        <v>45958</v>
      </c>
      <c r="J570" s="160">
        <v>193473.39</v>
      </c>
      <c r="K570" s="160">
        <v>193473.39</v>
      </c>
      <c r="L570" s="727">
        <v>580420.17000000004</v>
      </c>
      <c r="M570" s="727" t="s">
        <v>4996</v>
      </c>
      <c r="N570" s="727"/>
      <c r="Q570" s="727"/>
      <c r="R570" s="727"/>
      <c r="S570" s="727">
        <v>20825.259999999998</v>
      </c>
      <c r="T570" s="707">
        <v>20825.259999999998</v>
      </c>
      <c r="U570" s="707">
        <v>53742.61</v>
      </c>
      <c r="V570" s="707">
        <v>45681.22</v>
      </c>
      <c r="W570" s="707">
        <v>40306.959999999999</v>
      </c>
      <c r="X570" s="707">
        <v>12092.09</v>
      </c>
      <c r="AK570" s="707"/>
      <c r="AL570" s="707"/>
      <c r="AM570" s="707"/>
      <c r="AN570" s="707"/>
    </row>
    <row r="571" spans="4:44">
      <c r="D571" s="160" t="s">
        <v>8608</v>
      </c>
      <c r="E571" s="160"/>
      <c r="F571" s="160">
        <v>45534</v>
      </c>
      <c r="G571" s="160">
        <v>45630</v>
      </c>
      <c r="H571" s="160" t="s">
        <v>12638</v>
      </c>
      <c r="I571" s="160">
        <v>45943</v>
      </c>
      <c r="J571" s="160">
        <v>545351.52</v>
      </c>
      <c r="K571" s="160">
        <v>545351.52</v>
      </c>
      <c r="L571" s="727">
        <v>623258.88</v>
      </c>
      <c r="M571" s="727" t="s">
        <v>4994</v>
      </c>
      <c r="N571" s="727"/>
      <c r="Q571" s="727"/>
      <c r="R571" s="727"/>
      <c r="S571" s="727"/>
      <c r="AB571" s="707"/>
      <c r="AC571" s="707">
        <v>350583.12</v>
      </c>
      <c r="AD571" s="707">
        <v>194768.4</v>
      </c>
      <c r="AE571" s="707">
        <v>77907.360000000001</v>
      </c>
    </row>
    <row r="572" spans="4:44">
      <c r="D572" s="160" t="s">
        <v>8608</v>
      </c>
      <c r="E572" s="160"/>
      <c r="F572" s="160">
        <v>45534</v>
      </c>
      <c r="G572" s="160">
        <v>45630</v>
      </c>
      <c r="H572" s="160" t="s">
        <v>12638</v>
      </c>
      <c r="I572" s="160">
        <v>45943</v>
      </c>
      <c r="J572" s="160">
        <v>545351.52</v>
      </c>
      <c r="K572" s="160">
        <v>545351.52</v>
      </c>
      <c r="L572" s="727">
        <v>623258.88</v>
      </c>
      <c r="M572" s="727" t="s">
        <v>4995</v>
      </c>
      <c r="N572" s="727"/>
      <c r="Q572" s="727"/>
      <c r="R572" s="727"/>
      <c r="S572" s="727"/>
      <c r="AB572" s="707"/>
      <c r="AC572" s="707">
        <v>77907.360000000001</v>
      </c>
      <c r="AD572" s="707"/>
      <c r="AE572" s="707"/>
      <c r="AK572" s="707"/>
      <c r="AL572" s="707"/>
      <c r="AM572" s="707"/>
      <c r="AN572" s="707"/>
    </row>
    <row r="573" spans="4:44">
      <c r="D573" s="160" t="s">
        <v>8608</v>
      </c>
      <c r="E573" s="160"/>
      <c r="F573" s="160">
        <v>45534</v>
      </c>
      <c r="G573" s="160">
        <v>45630</v>
      </c>
      <c r="H573" s="160" t="s">
        <v>12638</v>
      </c>
      <c r="I573" s="160">
        <v>45943</v>
      </c>
      <c r="J573" s="160">
        <v>545351.52</v>
      </c>
      <c r="K573" s="160">
        <v>545351.52</v>
      </c>
      <c r="L573" s="727">
        <v>623258.88</v>
      </c>
      <c r="M573" s="727" t="s">
        <v>4996</v>
      </c>
      <c r="N573" s="727"/>
      <c r="Q573" s="727"/>
      <c r="R573" s="727"/>
      <c r="S573" s="727"/>
      <c r="W573" s="707">
        <v>41736.089999999997</v>
      </c>
      <c r="X573" s="707">
        <v>88674.06</v>
      </c>
      <c r="Y573" s="707">
        <v>50809.15</v>
      </c>
      <c r="Z573" s="707">
        <v>99803.68</v>
      </c>
      <c r="AA573" s="707">
        <v>264328.53999999998</v>
      </c>
      <c r="AK573" s="707"/>
      <c r="AL573" s="707"/>
      <c r="AM573" s="707"/>
      <c r="AN573" s="707"/>
    </row>
    <row r="574" spans="4:44">
      <c r="D574" s="160" t="s">
        <v>8609</v>
      </c>
      <c r="E574" s="160"/>
      <c r="F574" s="160">
        <v>45631</v>
      </c>
      <c r="G574" s="160">
        <v>45654</v>
      </c>
      <c r="H574" s="160">
        <v>45932</v>
      </c>
      <c r="I574" s="160">
        <v>45955</v>
      </c>
      <c r="J574" s="160">
        <v>0</v>
      </c>
      <c r="K574" s="160">
        <v>0</v>
      </c>
      <c r="L574" s="727">
        <v>54479.44</v>
      </c>
      <c r="M574" s="727" t="s">
        <v>4994</v>
      </c>
      <c r="N574" s="727"/>
      <c r="Q574" s="728"/>
      <c r="R574" s="727"/>
      <c r="S574" s="727"/>
      <c r="AC574" s="707">
        <v>54479.44</v>
      </c>
      <c r="AE574" s="707"/>
      <c r="AF574" s="707"/>
    </row>
    <row r="575" spans="4:44">
      <c r="D575" s="160" t="s">
        <v>8609</v>
      </c>
      <c r="E575" s="160"/>
      <c r="F575" s="160">
        <v>45631</v>
      </c>
      <c r="G575" s="160">
        <v>45654</v>
      </c>
      <c r="H575" s="160">
        <v>45932</v>
      </c>
      <c r="I575" s="160">
        <v>45955</v>
      </c>
      <c r="J575" s="160">
        <v>0</v>
      </c>
      <c r="K575" s="160">
        <v>0</v>
      </c>
      <c r="L575" s="727">
        <v>54479.44</v>
      </c>
      <c r="M575" s="727" t="s">
        <v>4995</v>
      </c>
      <c r="N575" s="727"/>
      <c r="Q575" s="727"/>
      <c r="R575" s="727"/>
      <c r="S575" s="727"/>
      <c r="AC575" s="707">
        <v>54479.44</v>
      </c>
      <c r="AE575" s="707"/>
      <c r="AF575" s="707"/>
      <c r="AM575" s="707"/>
      <c r="AN575" s="707"/>
      <c r="AO575" s="707"/>
    </row>
    <row r="576" spans="4:44">
      <c r="D576" s="160" t="s">
        <v>8609</v>
      </c>
      <c r="E576" s="160"/>
      <c r="F576" s="160">
        <v>45631</v>
      </c>
      <c r="G576" s="160">
        <v>45654</v>
      </c>
      <c r="H576" s="160">
        <v>45932</v>
      </c>
      <c r="I576" s="160">
        <v>45955</v>
      </c>
      <c r="J576" s="160">
        <v>0</v>
      </c>
      <c r="K576" s="160">
        <v>0</v>
      </c>
      <c r="L576" s="727">
        <v>54479.44</v>
      </c>
      <c r="M576" s="727" t="s">
        <v>4996</v>
      </c>
      <c r="N576" s="727"/>
      <c r="Q576" s="727"/>
      <c r="R576" s="727"/>
      <c r="S576" s="727"/>
      <c r="AM576" s="707"/>
      <c r="AN576" s="707"/>
      <c r="AO576" s="707"/>
    </row>
    <row r="577" spans="4:46">
      <c r="D577" s="160" t="s">
        <v>8610</v>
      </c>
      <c r="E577" s="160"/>
      <c r="F577" s="160">
        <v>45962</v>
      </c>
      <c r="G577" s="160">
        <v>46046</v>
      </c>
      <c r="H577" s="727" t="s">
        <v>6558</v>
      </c>
      <c r="I577" s="160">
        <v>45961</v>
      </c>
      <c r="J577" s="160">
        <v>2298728.52</v>
      </c>
      <c r="K577" s="160">
        <v>2298728.52</v>
      </c>
      <c r="L577" s="727">
        <v>4161435.49</v>
      </c>
      <c r="M577" s="727" t="s">
        <v>4994</v>
      </c>
      <c r="N577" s="727"/>
      <c r="Q577" s="727"/>
      <c r="R577" s="727"/>
      <c r="S577" s="727"/>
      <c r="AB577" s="707">
        <v>31177.37</v>
      </c>
      <c r="AC577" s="707">
        <v>1935454.18</v>
      </c>
      <c r="AD577" s="707">
        <v>1790507.66</v>
      </c>
      <c r="AE577" s="707">
        <v>404296.28</v>
      </c>
      <c r="AK577" s="707"/>
      <c r="AL577" s="707"/>
      <c r="AM577" s="707"/>
    </row>
    <row r="578" spans="4:46">
      <c r="D578" s="160" t="s">
        <v>8610</v>
      </c>
      <c r="E578" s="160"/>
      <c r="F578" s="160">
        <v>45962</v>
      </c>
      <c r="G578" s="160">
        <v>46046</v>
      </c>
      <c r="H578" s="727" t="s">
        <v>6558</v>
      </c>
      <c r="I578" s="160">
        <v>45961</v>
      </c>
      <c r="J578" s="160">
        <v>2298728.52</v>
      </c>
      <c r="K578" s="160">
        <v>2298728.52</v>
      </c>
      <c r="L578" s="727">
        <v>4161435.49</v>
      </c>
      <c r="M578" s="727" t="s">
        <v>4995</v>
      </c>
      <c r="N578" s="727"/>
      <c r="Q578" s="727"/>
      <c r="R578" s="727"/>
      <c r="S578" s="727"/>
      <c r="AB578" s="707"/>
      <c r="AC578" s="707">
        <v>1862706.98</v>
      </c>
      <c r="AD578" s="707"/>
      <c r="AK578" s="707"/>
      <c r="AL578" s="707"/>
      <c r="AM578" s="707"/>
      <c r="AN578" s="707"/>
      <c r="AO578" s="707"/>
      <c r="AP578" s="707"/>
    </row>
    <row r="579" spans="4:46">
      <c r="D579" s="160" t="s">
        <v>8610</v>
      </c>
      <c r="E579" s="160"/>
      <c r="F579" s="160">
        <v>45962</v>
      </c>
      <c r="G579" s="160">
        <v>46046</v>
      </c>
      <c r="H579" s="727" t="s">
        <v>6558</v>
      </c>
      <c r="I579" s="160">
        <v>45961</v>
      </c>
      <c r="J579" s="160">
        <v>2298728.52</v>
      </c>
      <c r="K579" s="160">
        <v>2298728.52</v>
      </c>
      <c r="L579" s="727">
        <v>4161435.49</v>
      </c>
      <c r="M579" s="727" t="s">
        <v>4996</v>
      </c>
      <c r="N579" s="727"/>
      <c r="Q579" s="727"/>
      <c r="R579" s="727"/>
      <c r="S579" s="727">
        <v>219501.9</v>
      </c>
      <c r="T579" s="707">
        <v>248161.03</v>
      </c>
      <c r="U579" s="707">
        <v>219554.27</v>
      </c>
      <c r="V579" s="707">
        <v>304506.13</v>
      </c>
      <c r="W579" s="707">
        <v>377128.48</v>
      </c>
      <c r="X579" s="707">
        <v>340310.98</v>
      </c>
      <c r="Y579" s="707">
        <v>291315.95</v>
      </c>
      <c r="Z579" s="707">
        <v>298249.78000000003</v>
      </c>
      <c r="AN579" s="707"/>
      <c r="AO579" s="707"/>
      <c r="AP579" s="707"/>
    </row>
    <row r="580" spans="4:46">
      <c r="D580" s="160" t="s">
        <v>8611</v>
      </c>
      <c r="E580" s="160"/>
      <c r="F580" s="160">
        <v>45962</v>
      </c>
      <c r="G580" s="160">
        <v>46016</v>
      </c>
      <c r="H580" s="727" t="s">
        <v>6558</v>
      </c>
      <c r="I580" s="160">
        <v>45950</v>
      </c>
      <c r="J580" s="160">
        <v>1897405.97</v>
      </c>
      <c r="K580" s="160">
        <v>1897405.97</v>
      </c>
      <c r="L580" s="727">
        <v>3373166.16</v>
      </c>
      <c r="M580" s="727" t="s">
        <v>4994</v>
      </c>
      <c r="N580" s="727"/>
      <c r="Q580" s="727"/>
      <c r="R580" s="727"/>
      <c r="S580" s="727"/>
      <c r="AB580" s="707"/>
      <c r="AC580" s="707">
        <v>1475760.2</v>
      </c>
      <c r="AD580" s="707">
        <v>1686583.08</v>
      </c>
      <c r="AE580" s="707">
        <v>210822.89</v>
      </c>
      <c r="AK580" s="707"/>
      <c r="AL580" s="707"/>
    </row>
    <row r="581" spans="4:46">
      <c r="D581" s="160" t="s">
        <v>8611</v>
      </c>
      <c r="E581" s="160"/>
      <c r="F581" s="160">
        <v>45962</v>
      </c>
      <c r="G581" s="160">
        <v>46016</v>
      </c>
      <c r="H581" s="727" t="s">
        <v>6558</v>
      </c>
      <c r="I581" s="160">
        <v>45950</v>
      </c>
      <c r="J581" s="160">
        <v>1897405.97</v>
      </c>
      <c r="K581" s="160">
        <v>1897405.97</v>
      </c>
      <c r="L581" s="727">
        <v>3373166.16</v>
      </c>
      <c r="M581" s="727" t="s">
        <v>4995</v>
      </c>
      <c r="N581" s="727"/>
      <c r="Q581" s="727"/>
      <c r="R581" s="727"/>
      <c r="S581" s="727"/>
      <c r="AB581" s="707"/>
      <c r="AC581" s="707">
        <v>1475760.2</v>
      </c>
      <c r="AD581" s="707"/>
      <c r="AK581" s="707"/>
      <c r="AL581" s="707"/>
      <c r="AM581" s="707"/>
      <c r="AN581" s="707"/>
      <c r="AP581" s="707"/>
    </row>
    <row r="582" spans="4:46">
      <c r="D582" s="160" t="s">
        <v>8611</v>
      </c>
      <c r="E582" s="160"/>
      <c r="F582" s="160">
        <v>45962</v>
      </c>
      <c r="G582" s="160">
        <v>46016</v>
      </c>
      <c r="H582" s="727" t="s">
        <v>6558</v>
      </c>
      <c r="I582" s="160">
        <v>45950</v>
      </c>
      <c r="J582" s="160">
        <v>1897405.97</v>
      </c>
      <c r="K582" s="160">
        <v>1897405.97</v>
      </c>
      <c r="L582" s="727">
        <v>3373166.16</v>
      </c>
      <c r="M582" s="727" t="s">
        <v>4996</v>
      </c>
      <c r="N582" s="727"/>
      <c r="Q582" s="727"/>
      <c r="R582" s="727"/>
      <c r="S582" s="727">
        <v>98256.56</v>
      </c>
      <c r="T582" s="707">
        <v>201427.42</v>
      </c>
      <c r="U582" s="707">
        <v>181934.44</v>
      </c>
      <c r="V582" s="707">
        <v>242030.35</v>
      </c>
      <c r="W582" s="707">
        <v>288628.82</v>
      </c>
      <c r="X582" s="707">
        <v>298249.78000000003</v>
      </c>
      <c r="Y582" s="707">
        <v>288628.82</v>
      </c>
      <c r="Z582" s="707">
        <v>298249.78000000003</v>
      </c>
      <c r="AA582" s="707"/>
      <c r="AB582" s="707"/>
      <c r="AC582" s="707"/>
      <c r="AD582" s="707"/>
      <c r="AE582" s="707"/>
      <c r="AF582" s="707"/>
      <c r="AG582" s="707"/>
      <c r="AH582" s="707"/>
      <c r="AI582" s="707"/>
      <c r="AJ582" s="707"/>
      <c r="AK582" s="707"/>
      <c r="AL582" s="707"/>
      <c r="AM582" s="707"/>
      <c r="AN582" s="707"/>
      <c r="AP582" s="707"/>
    </row>
    <row r="583" spans="4:46">
      <c r="D583" s="160" t="s">
        <v>8612</v>
      </c>
      <c r="E583" s="160"/>
      <c r="F583" s="160">
        <v>45984</v>
      </c>
      <c r="G583" s="160">
        <v>46026</v>
      </c>
      <c r="H583" s="160" t="s">
        <v>6575</v>
      </c>
      <c r="I583" s="160">
        <v>45961</v>
      </c>
      <c r="J583" s="160">
        <v>193473.39</v>
      </c>
      <c r="K583" s="160">
        <v>193473.39</v>
      </c>
      <c r="L583" s="727">
        <v>580420.17000000004</v>
      </c>
      <c r="M583" s="727" t="s">
        <v>4994</v>
      </c>
      <c r="N583" s="727"/>
      <c r="Q583" s="727"/>
      <c r="R583" s="727"/>
      <c r="S583" s="727"/>
      <c r="T583" s="707"/>
      <c r="U583" s="707"/>
      <c r="V583" s="707"/>
      <c r="W583" s="707"/>
      <c r="X583" s="707"/>
      <c r="Y583" s="707"/>
      <c r="Z583" s="707"/>
      <c r="AA583" s="707"/>
      <c r="AB583" s="707"/>
      <c r="AC583" s="707">
        <v>386946.78</v>
      </c>
      <c r="AD583" s="707"/>
      <c r="AE583" s="707">
        <v>193473.39</v>
      </c>
      <c r="AF583" s="707"/>
      <c r="AG583" s="707"/>
      <c r="AH583" s="707"/>
      <c r="AI583" s="707"/>
      <c r="AJ583" s="707"/>
      <c r="AK583" s="707"/>
      <c r="AL583" s="707"/>
      <c r="AM583" s="707"/>
      <c r="AN583" s="707"/>
      <c r="AO583" s="707"/>
      <c r="AP583" s="707"/>
      <c r="AQ583" s="707"/>
      <c r="AR583" s="707"/>
      <c r="AS583" s="707"/>
      <c r="AT583" s="707"/>
    </row>
    <row r="584" spans="4:46">
      <c r="D584" s="160" t="s">
        <v>8612</v>
      </c>
      <c r="E584" s="160"/>
      <c r="F584" s="160">
        <v>45984</v>
      </c>
      <c r="G584" s="160">
        <v>46026</v>
      </c>
      <c r="H584" s="160" t="s">
        <v>6575</v>
      </c>
      <c r="I584" s="160">
        <v>45961</v>
      </c>
      <c r="J584" s="160">
        <v>193473.39</v>
      </c>
      <c r="K584" s="160">
        <v>193473.39</v>
      </c>
      <c r="L584" s="727">
        <v>580420.17000000004</v>
      </c>
      <c r="M584" s="727" t="s">
        <v>4995</v>
      </c>
      <c r="N584" s="727"/>
      <c r="O584" s="707"/>
      <c r="P584" s="707"/>
      <c r="Q584" s="727"/>
      <c r="R584" s="727"/>
      <c r="S584" s="727"/>
      <c r="T584" s="707"/>
      <c r="U584" s="707"/>
      <c r="V584" s="707"/>
      <c r="W584" s="707"/>
      <c r="X584" s="707"/>
      <c r="Y584" s="707"/>
      <c r="Z584" s="707"/>
      <c r="AA584" s="707"/>
      <c r="AB584" s="707"/>
      <c r="AC584" s="707">
        <v>386946.78</v>
      </c>
      <c r="AD584" s="707"/>
      <c r="AE584" s="707"/>
      <c r="AF584" s="707"/>
      <c r="AG584" s="707"/>
      <c r="AH584" s="707"/>
      <c r="AI584" s="707"/>
      <c r="AJ584" s="707"/>
      <c r="AK584" s="707"/>
      <c r="AL584" s="707"/>
      <c r="AM584" s="707"/>
      <c r="AN584" s="707"/>
      <c r="AO584" s="707"/>
      <c r="AP584" s="707"/>
      <c r="AQ584" s="707"/>
      <c r="AR584" s="707"/>
      <c r="AS584" s="707"/>
      <c r="AT584" s="707"/>
    </row>
    <row r="585" spans="4:46">
      <c r="D585" s="160" t="s">
        <v>8612</v>
      </c>
      <c r="E585" s="160"/>
      <c r="F585" s="160">
        <v>45984</v>
      </c>
      <c r="G585" s="160">
        <v>46026</v>
      </c>
      <c r="H585" s="160" t="s">
        <v>6575</v>
      </c>
      <c r="I585" s="160">
        <v>45961</v>
      </c>
      <c r="J585" s="160">
        <v>193473.39</v>
      </c>
      <c r="K585" s="160">
        <v>193473.39</v>
      </c>
      <c r="L585" s="727">
        <v>580420.17000000004</v>
      </c>
      <c r="M585" s="727" t="s">
        <v>4996</v>
      </c>
      <c r="N585" s="727"/>
      <c r="O585" s="707"/>
      <c r="P585" s="707"/>
      <c r="Q585" s="727"/>
      <c r="R585" s="727"/>
      <c r="S585" s="727"/>
      <c r="T585" s="707">
        <v>12092.09</v>
      </c>
      <c r="U585" s="707">
        <v>37619.83</v>
      </c>
      <c r="V585" s="707">
        <v>62475.78</v>
      </c>
      <c r="W585" s="707">
        <v>53070.83</v>
      </c>
      <c r="X585" s="707">
        <v>25527.74</v>
      </c>
      <c r="Y585" s="707">
        <v>2687.13</v>
      </c>
      <c r="Z585" s="707"/>
      <c r="AA585" s="707"/>
      <c r="AB585" s="707"/>
      <c r="AC585" s="707"/>
      <c r="AD585" s="707"/>
      <c r="AE585" s="707"/>
      <c r="AF585" s="707"/>
      <c r="AG585" s="707"/>
      <c r="AH585" s="707"/>
      <c r="AI585" s="707"/>
      <c r="AJ585" s="707"/>
      <c r="AK585" s="707"/>
      <c r="AL585" s="707"/>
      <c r="AM585" s="707"/>
      <c r="AN585" s="707"/>
      <c r="AO585" s="707"/>
      <c r="AP585" s="707"/>
      <c r="AQ585" s="707"/>
      <c r="AR585" s="707"/>
    </row>
    <row r="586" spans="4:46">
      <c r="D586" s="160" t="s">
        <v>8613</v>
      </c>
      <c r="E586" s="160"/>
      <c r="F586" s="160">
        <v>46006</v>
      </c>
      <c r="G586" s="160">
        <v>46046</v>
      </c>
      <c r="H586" s="160" t="s">
        <v>6558</v>
      </c>
      <c r="I586" s="160" t="s">
        <v>6557</v>
      </c>
      <c r="J586" s="160">
        <v>207849.16</v>
      </c>
      <c r="K586" s="160">
        <v>207849.16</v>
      </c>
      <c r="L586" s="727">
        <v>207849.16</v>
      </c>
      <c r="M586" s="727" t="s">
        <v>4994</v>
      </c>
      <c r="N586" s="727"/>
      <c r="O586" s="707"/>
      <c r="P586" s="707"/>
      <c r="Q586" s="727"/>
      <c r="R586" s="727"/>
      <c r="S586" s="727"/>
      <c r="T586" s="707"/>
      <c r="U586" s="707"/>
      <c r="V586" s="707"/>
      <c r="W586" s="707"/>
      <c r="X586" s="707"/>
      <c r="Y586" s="707"/>
      <c r="Z586" s="707"/>
      <c r="AA586" s="707"/>
      <c r="AB586" s="707">
        <v>31177.37</v>
      </c>
      <c r="AC586" s="707">
        <v>72747.210000000006</v>
      </c>
      <c r="AD586" s="707">
        <v>103924.58</v>
      </c>
      <c r="AE586" s="707"/>
      <c r="AF586" s="707"/>
      <c r="AG586" s="707"/>
      <c r="AH586" s="707"/>
      <c r="AI586" s="707"/>
      <c r="AJ586" s="707"/>
      <c r="AK586" s="707"/>
      <c r="AL586" s="707"/>
      <c r="AM586" s="707"/>
      <c r="AN586" s="707"/>
      <c r="AO586" s="707"/>
      <c r="AP586" s="707"/>
      <c r="AQ586" s="707"/>
      <c r="AR586" s="707"/>
      <c r="AS586" s="707"/>
    </row>
    <row r="587" spans="4:46">
      <c r="D587" s="160" t="s">
        <v>8613</v>
      </c>
      <c r="E587" s="160"/>
      <c r="F587" s="160">
        <v>46006</v>
      </c>
      <c r="G587" s="160">
        <v>46046</v>
      </c>
      <c r="H587" s="160" t="s">
        <v>6558</v>
      </c>
      <c r="I587" s="160" t="s">
        <v>6557</v>
      </c>
      <c r="J587" s="160">
        <v>207849.16</v>
      </c>
      <c r="K587" s="160">
        <v>207849.16</v>
      </c>
      <c r="L587" s="727">
        <v>207849.16</v>
      </c>
      <c r="M587" s="727" t="s">
        <v>4995</v>
      </c>
      <c r="N587" s="727"/>
      <c r="O587" s="707"/>
      <c r="P587" s="707"/>
      <c r="Q587" s="727"/>
      <c r="R587" s="727"/>
      <c r="S587" s="727"/>
      <c r="Z587" s="707"/>
      <c r="AA587" s="707"/>
      <c r="AB587" s="707"/>
      <c r="AC587" s="707"/>
      <c r="AD587" s="707"/>
      <c r="AE587" s="707"/>
      <c r="AF587" s="707"/>
      <c r="AG587" s="707"/>
      <c r="AH587" s="707"/>
      <c r="AI587" s="707"/>
      <c r="AJ587" s="707"/>
      <c r="AK587" s="707"/>
      <c r="AL587" s="707"/>
      <c r="AM587" s="707"/>
      <c r="AN587" s="707"/>
      <c r="AO587" s="707"/>
      <c r="AP587" s="707"/>
      <c r="AQ587" s="707"/>
      <c r="AR587" s="707"/>
      <c r="AS587" s="707"/>
    </row>
    <row r="588" spans="4:46">
      <c r="D588" s="160" t="s">
        <v>8613</v>
      </c>
      <c r="E588" s="160"/>
      <c r="F588" s="160">
        <v>46006</v>
      </c>
      <c r="G588" s="160">
        <v>46046</v>
      </c>
      <c r="H588" s="160" t="s">
        <v>6558</v>
      </c>
      <c r="I588" s="160" t="s">
        <v>6557</v>
      </c>
      <c r="J588" s="160">
        <v>207849.16</v>
      </c>
      <c r="K588" s="160">
        <v>207849.16</v>
      </c>
      <c r="L588" s="727">
        <v>207849.16</v>
      </c>
      <c r="M588" s="727" t="s">
        <v>4996</v>
      </c>
      <c r="N588" s="727"/>
      <c r="O588" s="707"/>
      <c r="P588" s="707"/>
      <c r="Q588" s="727"/>
      <c r="R588" s="727"/>
      <c r="S588" s="727">
        <v>121245.34</v>
      </c>
      <c r="T588" s="707">
        <v>34641.53</v>
      </c>
      <c r="U588" s="707"/>
      <c r="V588" s="707"/>
      <c r="W588" s="707">
        <v>35428.83</v>
      </c>
      <c r="X588" s="707">
        <v>16533.46</v>
      </c>
      <c r="Y588" s="707"/>
      <c r="Z588" s="707"/>
      <c r="AA588" s="707"/>
      <c r="AB588" s="707"/>
      <c r="AC588" s="707"/>
      <c r="AD588" s="707"/>
      <c r="AE588" s="707"/>
      <c r="AF588" s="707"/>
      <c r="AG588" s="707"/>
      <c r="AH588" s="707"/>
      <c r="AI588" s="707"/>
      <c r="AJ588" s="707"/>
      <c r="AK588" s="707"/>
      <c r="AL588" s="707"/>
      <c r="AM588" s="707"/>
      <c r="AN588" s="707"/>
      <c r="AO588" s="707"/>
      <c r="AP588" s="707"/>
      <c r="AQ588" s="707"/>
    </row>
    <row r="589" spans="4:46">
      <c r="D589" s="160" t="s">
        <v>8614</v>
      </c>
      <c r="E589" s="160"/>
      <c r="F589" s="160">
        <v>46047</v>
      </c>
      <c r="G589" s="160">
        <v>46082</v>
      </c>
      <c r="H589" s="160">
        <v>45944</v>
      </c>
      <c r="I589" s="160">
        <v>46015</v>
      </c>
      <c r="J589" s="160">
        <v>0</v>
      </c>
      <c r="K589" s="160">
        <v>0</v>
      </c>
      <c r="L589" s="727">
        <v>155814.85</v>
      </c>
      <c r="M589" s="727" t="s">
        <v>4994</v>
      </c>
      <c r="N589" s="727"/>
      <c r="O589" s="707"/>
      <c r="P589" s="707"/>
      <c r="Q589" s="728"/>
      <c r="R589" s="727"/>
      <c r="S589" s="727"/>
      <c r="T589" s="707"/>
      <c r="U589" s="707"/>
      <c r="V589" s="707"/>
      <c r="W589" s="707"/>
      <c r="X589" s="707"/>
      <c r="Z589" s="707"/>
      <c r="AA589" s="707"/>
      <c r="AB589" s="707"/>
      <c r="AC589" s="707">
        <v>51938.28</v>
      </c>
      <c r="AD589" s="707">
        <v>51938.28</v>
      </c>
      <c r="AE589" s="707">
        <v>51938.28</v>
      </c>
      <c r="AF589" s="707"/>
      <c r="AG589" s="707"/>
      <c r="AH589" s="707"/>
      <c r="AI589" s="707"/>
      <c r="AJ589" s="707"/>
      <c r="AK589" s="707"/>
      <c r="AL589" s="707"/>
      <c r="AM589" s="707"/>
      <c r="AN589" s="707"/>
    </row>
    <row r="590" spans="4:46">
      <c r="D590" s="160" t="s">
        <v>8614</v>
      </c>
      <c r="E590" s="160"/>
      <c r="F590" s="160">
        <v>46047</v>
      </c>
      <c r="G590" s="160">
        <v>46082</v>
      </c>
      <c r="H590" s="160">
        <v>45944</v>
      </c>
      <c r="I590" s="160">
        <v>46015</v>
      </c>
      <c r="J590" s="160">
        <v>0</v>
      </c>
      <c r="K590" s="160">
        <v>0</v>
      </c>
      <c r="L590" s="727">
        <v>155814.85</v>
      </c>
      <c r="M590" s="727" t="s">
        <v>4995</v>
      </c>
      <c r="N590" s="727"/>
      <c r="O590" s="707"/>
      <c r="P590" s="707"/>
      <c r="Q590" s="727"/>
      <c r="R590" s="727"/>
      <c r="S590" s="727"/>
      <c r="AA590" s="707"/>
      <c r="AB590" s="707"/>
      <c r="AC590" s="707">
        <v>51938.28</v>
      </c>
      <c r="AD590" s="707">
        <v>51938.28</v>
      </c>
      <c r="AE590" s="707">
        <v>51938.28</v>
      </c>
      <c r="AF590" s="707"/>
      <c r="AG590" s="707"/>
      <c r="AH590" s="707"/>
      <c r="AI590" s="707"/>
      <c r="AJ590" s="707"/>
      <c r="AK590" s="707"/>
      <c r="AL590" s="707"/>
      <c r="AM590" s="707"/>
      <c r="AN590" s="707"/>
      <c r="AO590" s="707"/>
      <c r="AQ590" s="707"/>
      <c r="AR590" s="707"/>
    </row>
    <row r="591" spans="4:46">
      <c r="D591" s="160" t="s">
        <v>8614</v>
      </c>
      <c r="E591" s="160"/>
      <c r="F591" s="160">
        <v>46047</v>
      </c>
      <c r="G591" s="160">
        <v>46082</v>
      </c>
      <c r="H591" s="160">
        <v>45944</v>
      </c>
      <c r="I591" s="160">
        <v>46015</v>
      </c>
      <c r="J591" s="160">
        <v>0</v>
      </c>
      <c r="K591" s="160">
        <v>0</v>
      </c>
      <c r="L591" s="727">
        <v>155814.85</v>
      </c>
      <c r="M591" s="727" t="s">
        <v>4996</v>
      </c>
      <c r="N591" s="727"/>
      <c r="O591" s="707"/>
      <c r="P591" s="707"/>
      <c r="Q591" s="727"/>
      <c r="R591" s="728"/>
      <c r="S591" s="728"/>
      <c r="T591" s="707"/>
      <c r="U591" s="707"/>
      <c r="V591" s="707"/>
      <c r="W591" s="707"/>
      <c r="X591" s="707"/>
      <c r="Y591" s="707"/>
      <c r="Z591" s="707"/>
      <c r="AA591" s="707"/>
      <c r="AB591" s="707"/>
      <c r="AC591" s="707"/>
      <c r="AD591" s="707"/>
      <c r="AE591" s="707"/>
      <c r="AF591" s="707"/>
      <c r="AH591" s="707"/>
      <c r="AI591" s="707"/>
      <c r="AJ591" s="707"/>
      <c r="AK591" s="707"/>
      <c r="AN591" s="707"/>
      <c r="AO591" s="707"/>
      <c r="AQ591" s="707"/>
      <c r="AR591" s="707"/>
    </row>
    <row r="592" spans="4:46">
      <c r="D592" s="160" t="s">
        <v>8615</v>
      </c>
      <c r="E592" s="160"/>
      <c r="F592" s="160">
        <v>46047</v>
      </c>
      <c r="G592" s="160">
        <v>46082</v>
      </c>
      <c r="H592" s="160">
        <v>45944</v>
      </c>
      <c r="I592" s="160">
        <v>46015</v>
      </c>
      <c r="J592" s="160">
        <v>0</v>
      </c>
      <c r="K592" s="160">
        <v>0</v>
      </c>
      <c r="L592" s="727">
        <v>155814.85</v>
      </c>
      <c r="M592" s="727" t="s">
        <v>4994</v>
      </c>
      <c r="N592" s="727"/>
      <c r="O592" s="707"/>
      <c r="P592" s="707"/>
      <c r="Q592" s="727"/>
      <c r="R592" s="727"/>
      <c r="S592" s="727"/>
      <c r="T592" s="707"/>
      <c r="U592" s="707"/>
      <c r="V592" s="707"/>
      <c r="W592" s="707"/>
      <c r="X592" s="707"/>
      <c r="AB592" s="707"/>
      <c r="AC592" s="707">
        <v>51938.28</v>
      </c>
      <c r="AD592" s="707">
        <v>51938.28</v>
      </c>
      <c r="AE592" s="707">
        <v>51938.28</v>
      </c>
      <c r="AF592" s="707"/>
      <c r="AG592" s="707"/>
      <c r="AH592" s="707"/>
      <c r="AI592" s="707"/>
      <c r="AJ592" s="707"/>
      <c r="AK592" s="707"/>
      <c r="AL592" s="707"/>
      <c r="AM592" s="707"/>
      <c r="AN592" s="707"/>
    </row>
    <row r="593" spans="4:44">
      <c r="D593" s="160" t="s">
        <v>8615</v>
      </c>
      <c r="E593" s="160"/>
      <c r="F593" s="160">
        <v>46047</v>
      </c>
      <c r="G593" s="160">
        <v>46082</v>
      </c>
      <c r="H593" s="160">
        <v>45944</v>
      </c>
      <c r="I593" s="160">
        <v>46015</v>
      </c>
      <c r="J593" s="160">
        <v>0</v>
      </c>
      <c r="K593" s="160">
        <v>0</v>
      </c>
      <c r="L593" s="727">
        <v>155814.85</v>
      </c>
      <c r="M593" s="727" t="s">
        <v>4995</v>
      </c>
      <c r="N593" s="727"/>
      <c r="O593" s="707"/>
      <c r="P593" s="707"/>
      <c r="Q593" s="727"/>
      <c r="R593" s="727"/>
      <c r="S593" s="727"/>
      <c r="AB593" s="707"/>
      <c r="AC593" s="707">
        <v>51938.28</v>
      </c>
      <c r="AD593" s="707">
        <v>51938.28</v>
      </c>
      <c r="AE593" s="707">
        <v>51938.28</v>
      </c>
      <c r="AF593" s="707"/>
      <c r="AG593" s="707"/>
      <c r="AH593" s="707"/>
      <c r="AI593" s="707"/>
      <c r="AJ593" s="707"/>
      <c r="AK593" s="707"/>
      <c r="AL593" s="707"/>
      <c r="AM593" s="707"/>
      <c r="AN593" s="707"/>
      <c r="AO593" s="707"/>
      <c r="AP593" s="707"/>
      <c r="AQ593" s="707"/>
      <c r="AR593" s="707"/>
    </row>
    <row r="594" spans="4:44">
      <c r="D594" s="160" t="s">
        <v>8615</v>
      </c>
      <c r="E594" s="160"/>
      <c r="F594" s="160">
        <v>46047</v>
      </c>
      <c r="G594" s="160">
        <v>46082</v>
      </c>
      <c r="H594" s="160">
        <v>45944</v>
      </c>
      <c r="I594" s="160">
        <v>46015</v>
      </c>
      <c r="J594" s="160">
        <v>0</v>
      </c>
      <c r="K594" s="160">
        <v>0</v>
      </c>
      <c r="L594" s="727">
        <v>155814.85</v>
      </c>
      <c r="M594" s="727" t="s">
        <v>4996</v>
      </c>
      <c r="N594" s="727"/>
      <c r="O594" s="707"/>
      <c r="P594" s="707"/>
      <c r="Q594" s="727"/>
      <c r="R594" s="727"/>
      <c r="S594" s="727"/>
      <c r="T594" s="707"/>
      <c r="U594" s="707"/>
      <c r="X594" s="707"/>
      <c r="AA594" s="707"/>
      <c r="AB594" s="707"/>
      <c r="AC594" s="707"/>
      <c r="AD594" s="707"/>
      <c r="AE594" s="707"/>
      <c r="AI594" s="707"/>
      <c r="AJ594" s="707"/>
      <c r="AN594" s="707"/>
      <c r="AO594" s="707"/>
      <c r="AP594" s="707"/>
      <c r="AQ594" s="707"/>
      <c r="AR594" s="707"/>
    </row>
    <row r="595" spans="4:44">
      <c r="D595" s="160" t="s">
        <v>8616</v>
      </c>
      <c r="E595" s="160"/>
      <c r="F595" s="160">
        <v>46059</v>
      </c>
      <c r="G595" s="160">
        <v>46100</v>
      </c>
      <c r="H595" s="160">
        <v>45965</v>
      </c>
      <c r="I595" s="160">
        <v>46024</v>
      </c>
      <c r="J595" s="160">
        <v>0</v>
      </c>
      <c r="K595" s="160">
        <v>0</v>
      </c>
      <c r="L595" s="727">
        <v>155814.85</v>
      </c>
      <c r="M595" s="727" t="s">
        <v>4994</v>
      </c>
      <c r="N595" s="727"/>
      <c r="O595" s="707"/>
      <c r="Q595" s="727"/>
      <c r="R595" s="727"/>
      <c r="S595" s="727"/>
      <c r="T595" s="707"/>
      <c r="U595" s="707"/>
      <c r="W595" s="707"/>
      <c r="AB595" s="707"/>
      <c r="AC595" s="707"/>
      <c r="AD595" s="707">
        <v>77907.429999999993</v>
      </c>
      <c r="AE595" s="707">
        <v>77907.429999999993</v>
      </c>
      <c r="AF595" s="707"/>
      <c r="AG595" s="707"/>
      <c r="AH595" s="707"/>
      <c r="AI595" s="707"/>
      <c r="AJ595" s="707"/>
      <c r="AK595" s="707"/>
      <c r="AL595" s="707"/>
      <c r="AM595" s="707"/>
      <c r="AN595" s="707"/>
      <c r="AO595" s="707"/>
    </row>
    <row r="596" spans="4:44">
      <c r="D596" s="160" t="s">
        <v>8616</v>
      </c>
      <c r="E596" s="160"/>
      <c r="F596" s="160">
        <v>46059</v>
      </c>
      <c r="G596" s="160">
        <v>46100</v>
      </c>
      <c r="H596" s="160">
        <v>45965</v>
      </c>
      <c r="I596" s="160">
        <v>46024</v>
      </c>
      <c r="J596" s="160">
        <v>0</v>
      </c>
      <c r="K596" s="160">
        <v>0</v>
      </c>
      <c r="L596" s="727">
        <v>155814.85</v>
      </c>
      <c r="M596" s="727" t="s">
        <v>4995</v>
      </c>
      <c r="N596" s="727"/>
      <c r="O596" s="707"/>
      <c r="Q596" s="727"/>
      <c r="R596" s="727"/>
      <c r="S596" s="727"/>
      <c r="AA596" s="707"/>
      <c r="AB596" s="707"/>
      <c r="AC596" s="707"/>
      <c r="AD596" s="707">
        <v>77907.429999999993</v>
      </c>
      <c r="AE596" s="707">
        <v>77907.429999999993</v>
      </c>
      <c r="AF596" s="707"/>
      <c r="AG596" s="707"/>
      <c r="AH596" s="707"/>
      <c r="AI596" s="707"/>
      <c r="AJ596" s="707"/>
      <c r="AK596" s="707"/>
      <c r="AL596" s="707"/>
      <c r="AM596" s="707"/>
      <c r="AN596" s="707"/>
      <c r="AO596" s="707"/>
    </row>
    <row r="597" spans="4:44">
      <c r="D597" s="160" t="s">
        <v>8616</v>
      </c>
      <c r="E597" s="160"/>
      <c r="F597" s="160">
        <v>46059</v>
      </c>
      <c r="G597" s="160">
        <v>46100</v>
      </c>
      <c r="H597" s="160">
        <v>45965</v>
      </c>
      <c r="I597" s="160">
        <v>46024</v>
      </c>
      <c r="J597" s="160">
        <v>0</v>
      </c>
      <c r="K597" s="160">
        <v>0</v>
      </c>
      <c r="L597" s="727">
        <v>155814.85</v>
      </c>
      <c r="M597" s="727" t="s">
        <v>4996</v>
      </c>
      <c r="N597" s="727"/>
      <c r="O597" s="707"/>
      <c r="P597" s="707"/>
      <c r="Q597" s="727"/>
      <c r="R597" s="727"/>
      <c r="S597" s="727"/>
      <c r="T597" s="707"/>
      <c r="U597" s="707"/>
      <c r="V597" s="707"/>
      <c r="W597" s="707"/>
      <c r="X597" s="707"/>
      <c r="Y597" s="707"/>
      <c r="Z597" s="707"/>
      <c r="AA597" s="707"/>
      <c r="AB597" s="707"/>
      <c r="AC597" s="707"/>
      <c r="AD597" s="707"/>
      <c r="AE597" s="707"/>
      <c r="AF597" s="707"/>
      <c r="AH597" s="707"/>
      <c r="AI597" s="707"/>
      <c r="AJ597" s="707"/>
      <c r="AK597" s="707"/>
      <c r="AL597" s="707"/>
      <c r="AM597" s="707"/>
      <c r="AN597" s="707"/>
      <c r="AO597" s="707"/>
    </row>
    <row r="598" spans="4:44">
      <c r="D598" s="160" t="s">
        <v>8617</v>
      </c>
      <c r="E598" s="160"/>
      <c r="F598" s="160">
        <v>46059</v>
      </c>
      <c r="G598" s="160">
        <v>46100</v>
      </c>
      <c r="H598" s="160">
        <v>45965</v>
      </c>
      <c r="I598" s="160">
        <v>46024</v>
      </c>
      <c r="J598" s="160">
        <v>0</v>
      </c>
      <c r="K598" s="160">
        <v>0</v>
      </c>
      <c r="L598" s="727">
        <v>155814.85</v>
      </c>
      <c r="M598" s="727" t="s">
        <v>4994</v>
      </c>
      <c r="N598" s="727"/>
      <c r="O598" s="707"/>
      <c r="P598" s="707"/>
      <c r="Q598" s="727"/>
      <c r="R598" s="727"/>
      <c r="S598" s="727"/>
      <c r="T598" s="707"/>
      <c r="U598" s="707"/>
      <c r="V598" s="707"/>
      <c r="W598" s="707"/>
      <c r="X598" s="707"/>
      <c r="AB598" s="707"/>
      <c r="AC598" s="707"/>
      <c r="AD598" s="707">
        <v>77907.429999999993</v>
      </c>
      <c r="AE598" s="707">
        <v>77907.429999999993</v>
      </c>
      <c r="AF598" s="707"/>
      <c r="AG598" s="707"/>
      <c r="AH598" s="707"/>
      <c r="AI598" s="707"/>
      <c r="AJ598" s="707"/>
      <c r="AK598" s="707"/>
      <c r="AL598" s="707"/>
      <c r="AM598" s="707"/>
      <c r="AN598" s="707"/>
      <c r="AO598" s="707"/>
    </row>
    <row r="599" spans="4:44">
      <c r="D599" s="160" t="s">
        <v>8617</v>
      </c>
      <c r="E599" s="160"/>
      <c r="F599" s="160">
        <v>46059</v>
      </c>
      <c r="G599" s="160">
        <v>46100</v>
      </c>
      <c r="H599" s="160">
        <v>45965</v>
      </c>
      <c r="I599" s="160">
        <v>46024</v>
      </c>
      <c r="J599" s="160">
        <v>0</v>
      </c>
      <c r="K599" s="160">
        <v>0</v>
      </c>
      <c r="L599" s="727">
        <v>155814.85</v>
      </c>
      <c r="M599" s="727" t="s">
        <v>4995</v>
      </c>
      <c r="N599" s="727"/>
      <c r="O599" s="707"/>
      <c r="P599" s="707"/>
      <c r="Q599" s="727"/>
      <c r="R599" s="727"/>
      <c r="S599" s="727"/>
      <c r="AA599" s="707"/>
      <c r="AB599" s="707"/>
      <c r="AC599" s="707"/>
      <c r="AD599" s="707">
        <v>77907.429999999993</v>
      </c>
      <c r="AE599" s="707">
        <v>77907.429999999993</v>
      </c>
      <c r="AF599" s="707"/>
      <c r="AG599" s="707"/>
      <c r="AH599" s="707"/>
      <c r="AI599" s="707"/>
      <c r="AJ599" s="707"/>
      <c r="AK599" s="707"/>
      <c r="AM599" s="707"/>
      <c r="AN599" s="707"/>
      <c r="AO599" s="707"/>
    </row>
    <row r="600" spans="4:44">
      <c r="D600" s="160" t="s">
        <v>8617</v>
      </c>
      <c r="E600" s="160"/>
      <c r="F600" s="160">
        <v>46059</v>
      </c>
      <c r="G600" s="160">
        <v>46100</v>
      </c>
      <c r="H600" s="160">
        <v>45965</v>
      </c>
      <c r="I600" s="160">
        <v>46024</v>
      </c>
      <c r="J600" s="160">
        <v>0</v>
      </c>
      <c r="K600" s="160">
        <v>0</v>
      </c>
      <c r="L600" s="727">
        <v>155814.85</v>
      </c>
      <c r="M600" s="727" t="s">
        <v>4996</v>
      </c>
      <c r="N600" s="727"/>
      <c r="O600" s="707"/>
      <c r="P600" s="707"/>
      <c r="Q600" s="727"/>
      <c r="R600" s="727"/>
      <c r="S600" s="727"/>
      <c r="T600" s="707"/>
      <c r="U600" s="707"/>
      <c r="V600" s="707"/>
      <c r="W600" s="707"/>
      <c r="X600" s="707"/>
      <c r="Y600" s="707"/>
      <c r="Z600" s="707"/>
      <c r="AA600" s="707"/>
      <c r="AB600" s="707"/>
      <c r="AC600" s="707"/>
      <c r="AD600" s="707"/>
      <c r="AE600" s="707"/>
      <c r="AF600" s="707"/>
      <c r="AH600" s="707"/>
      <c r="AI600" s="707"/>
      <c r="AJ600" s="707"/>
      <c r="AK600" s="707"/>
    </row>
    <row r="601" spans="4:44">
      <c r="D601" s="160" t="s">
        <v>8618</v>
      </c>
      <c r="E601" s="160"/>
      <c r="F601" s="160">
        <v>45655</v>
      </c>
      <c r="G601" s="160">
        <v>45816</v>
      </c>
      <c r="H601" s="160" t="s">
        <v>6548</v>
      </c>
      <c r="I601" s="160">
        <v>45997</v>
      </c>
      <c r="J601" s="160">
        <v>1894432.24</v>
      </c>
      <c r="K601" s="160">
        <v>1894432.25</v>
      </c>
      <c r="L601" s="727">
        <v>3581015.32</v>
      </c>
      <c r="M601" s="727" t="s">
        <v>4994</v>
      </c>
      <c r="N601" s="727"/>
      <c r="O601" s="707"/>
      <c r="P601" s="707"/>
      <c r="Q601" s="727"/>
      <c r="R601" s="727"/>
      <c r="S601" s="727">
        <v>52705.72</v>
      </c>
      <c r="T601" s="707">
        <v>593817.79</v>
      </c>
      <c r="U601" s="707">
        <v>562194.36</v>
      </c>
      <c r="V601" s="707">
        <v>477865.21</v>
      </c>
      <c r="W601" s="707">
        <v>39837.760000000002</v>
      </c>
      <c r="X601" s="707">
        <v>64086.82</v>
      </c>
      <c r="AB601" s="707">
        <v>51962.29</v>
      </c>
      <c r="AC601" s="707">
        <v>605372.36</v>
      </c>
      <c r="AD601" s="707">
        <v>929377.55</v>
      </c>
      <c r="AE601" s="707">
        <v>203795.46</v>
      </c>
      <c r="AF601" s="707"/>
      <c r="AG601" s="707"/>
      <c r="AH601" s="707"/>
      <c r="AI601" s="707"/>
      <c r="AJ601" s="707"/>
      <c r="AK601" s="707"/>
      <c r="AL601" s="707"/>
      <c r="AM601" s="707"/>
      <c r="AN601" s="707"/>
    </row>
    <row r="602" spans="4:44">
      <c r="D602" s="160" t="s">
        <v>8618</v>
      </c>
      <c r="E602" s="160"/>
      <c r="F602" s="160">
        <v>45655</v>
      </c>
      <c r="G602" s="160">
        <v>45816</v>
      </c>
      <c r="H602" s="160" t="s">
        <v>6548</v>
      </c>
      <c r="I602" s="160">
        <v>45997</v>
      </c>
      <c r="J602" s="160">
        <v>1894432.24</v>
      </c>
      <c r="K602" s="160">
        <v>1894432.25</v>
      </c>
      <c r="L602" s="727">
        <v>3581015.32</v>
      </c>
      <c r="M602" s="727" t="s">
        <v>4995</v>
      </c>
      <c r="N602" s="727"/>
      <c r="O602" s="707"/>
      <c r="P602" s="707"/>
      <c r="Q602" s="727"/>
      <c r="R602" s="727"/>
      <c r="S602" s="727"/>
      <c r="AB602" s="707"/>
      <c r="AC602" s="707">
        <v>553410.06999999995</v>
      </c>
      <c r="AD602" s="707">
        <v>929377.55</v>
      </c>
      <c r="AE602" s="707">
        <v>203795.46</v>
      </c>
      <c r="AF602" s="707"/>
      <c r="AG602" s="707"/>
      <c r="AH602" s="707"/>
      <c r="AI602" s="707"/>
      <c r="AJ602" s="707"/>
      <c r="AK602" s="707"/>
      <c r="AL602" s="707"/>
      <c r="AM602" s="707"/>
      <c r="AN602" s="707"/>
    </row>
    <row r="603" spans="4:44">
      <c r="D603" s="160" t="s">
        <v>8618</v>
      </c>
      <c r="E603" s="160"/>
      <c r="F603" s="160">
        <v>45655</v>
      </c>
      <c r="G603" s="160">
        <v>45816</v>
      </c>
      <c r="H603" s="160" t="s">
        <v>6548</v>
      </c>
      <c r="I603" s="160">
        <v>45997</v>
      </c>
      <c r="J603" s="160">
        <v>1894432.24</v>
      </c>
      <c r="K603" s="160">
        <v>1894432.25</v>
      </c>
      <c r="L603" s="727">
        <v>3581015.32</v>
      </c>
      <c r="M603" s="727" t="s">
        <v>4996</v>
      </c>
      <c r="N603" s="727"/>
      <c r="O603" s="707"/>
      <c r="P603" s="707"/>
      <c r="Q603" s="727"/>
      <c r="R603" s="727">
        <v>15696.94</v>
      </c>
      <c r="S603" s="727">
        <v>168507.03</v>
      </c>
      <c r="T603" s="707">
        <v>205679.18</v>
      </c>
      <c r="U603" s="707">
        <v>173325.45</v>
      </c>
      <c r="V603" s="707">
        <v>220842.23999999999</v>
      </c>
      <c r="W603" s="707">
        <v>295695.83</v>
      </c>
      <c r="X603" s="707">
        <v>285476.02</v>
      </c>
      <c r="Y603" s="707">
        <v>260267</v>
      </c>
      <c r="Z603" s="707">
        <v>268942.56</v>
      </c>
      <c r="AC603" s="707"/>
      <c r="AD603" s="707"/>
      <c r="AE603" s="707"/>
      <c r="AF603" s="707"/>
      <c r="AG603" s="707"/>
      <c r="AH603" s="707"/>
      <c r="AJ603" s="707"/>
      <c r="AK603" s="707"/>
      <c r="AL603" s="707"/>
      <c r="AM603" s="707"/>
    </row>
    <row r="604" spans="4:44">
      <c r="D604" s="160" t="s">
        <v>8619</v>
      </c>
      <c r="E604" s="160"/>
      <c r="F604" s="160">
        <v>45655</v>
      </c>
      <c r="G604" s="160">
        <v>45768</v>
      </c>
      <c r="H604" s="160" t="s">
        <v>6558</v>
      </c>
      <c r="I604" s="160">
        <v>45997</v>
      </c>
      <c r="J604" s="160">
        <v>1686583.08</v>
      </c>
      <c r="K604" s="160">
        <v>1686583.09</v>
      </c>
      <c r="L604" s="727">
        <v>3373166.16</v>
      </c>
      <c r="M604" s="727" t="s">
        <v>4994</v>
      </c>
      <c r="N604" s="727"/>
      <c r="O604" s="707"/>
      <c r="P604" s="707"/>
      <c r="Q604" s="727"/>
      <c r="R604" s="727"/>
      <c r="S604" s="727">
        <v>52705.72</v>
      </c>
      <c r="T604" s="707">
        <v>593817.79</v>
      </c>
      <c r="U604" s="707">
        <v>562194.36</v>
      </c>
      <c r="V604" s="707">
        <v>477865.21</v>
      </c>
      <c r="W604" s="707"/>
      <c r="X604" s="707"/>
      <c r="AB604" s="707"/>
      <c r="AC604" s="707">
        <v>553410.06999999995</v>
      </c>
      <c r="AD604" s="707">
        <v>929377.55</v>
      </c>
      <c r="AE604" s="707">
        <v>203795.46</v>
      </c>
      <c r="AF604" s="707"/>
      <c r="AG604" s="707"/>
      <c r="AH604" s="707"/>
      <c r="AI604" s="707"/>
      <c r="AJ604" s="707"/>
      <c r="AK604" s="707"/>
      <c r="AL604" s="707"/>
      <c r="AM604" s="707"/>
    </row>
    <row r="605" spans="4:44">
      <c r="D605" s="160" t="s">
        <v>8619</v>
      </c>
      <c r="E605" s="160"/>
      <c r="F605" s="160">
        <v>45655</v>
      </c>
      <c r="G605" s="160">
        <v>45768</v>
      </c>
      <c r="H605" s="160" t="s">
        <v>6558</v>
      </c>
      <c r="I605" s="160">
        <v>45997</v>
      </c>
      <c r="J605" s="160">
        <v>1686583.08</v>
      </c>
      <c r="K605" s="160">
        <v>1686583.09</v>
      </c>
      <c r="L605" s="727">
        <v>3373166.16</v>
      </c>
      <c r="M605" s="727" t="s">
        <v>4995</v>
      </c>
      <c r="N605" s="727"/>
      <c r="O605" s="707"/>
      <c r="P605" s="707"/>
      <c r="Q605" s="727"/>
      <c r="R605" s="727"/>
      <c r="S605" s="727"/>
      <c r="AB605" s="707"/>
      <c r="AC605" s="707">
        <v>553410.06999999995</v>
      </c>
      <c r="AD605" s="707">
        <v>929377.55</v>
      </c>
      <c r="AE605" s="707">
        <v>203795.46</v>
      </c>
      <c r="AF605" s="707"/>
      <c r="AG605" s="707"/>
      <c r="AH605" s="707"/>
      <c r="AI605" s="707"/>
      <c r="AJ605" s="707"/>
      <c r="AK605" s="707"/>
      <c r="AL605" s="707"/>
      <c r="AM605" s="707"/>
    </row>
    <row r="606" spans="4:44">
      <c r="D606" s="160" t="s">
        <v>8619</v>
      </c>
      <c r="E606" s="160"/>
      <c r="F606" s="160">
        <v>45655</v>
      </c>
      <c r="G606" s="160">
        <v>45768</v>
      </c>
      <c r="H606" s="160" t="s">
        <v>6558</v>
      </c>
      <c r="I606" s="160">
        <v>45997</v>
      </c>
      <c r="J606" s="160">
        <v>1686583.08</v>
      </c>
      <c r="K606" s="160">
        <v>1686583.09</v>
      </c>
      <c r="L606" s="727">
        <v>3373166.16</v>
      </c>
      <c r="M606" s="727" t="s">
        <v>4996</v>
      </c>
      <c r="N606" s="727"/>
      <c r="O606" s="707"/>
      <c r="P606" s="707"/>
      <c r="Q606" s="727"/>
      <c r="R606" s="728"/>
      <c r="S606" s="728">
        <v>87857.23</v>
      </c>
      <c r="T606" s="707">
        <v>172120.2</v>
      </c>
      <c r="U606" s="707">
        <v>155463.41</v>
      </c>
      <c r="V606" s="707">
        <v>212723.13</v>
      </c>
      <c r="W606" s="707">
        <v>260267</v>
      </c>
      <c r="X606" s="707">
        <v>268942.56</v>
      </c>
      <c r="Y606" s="707">
        <v>260267</v>
      </c>
      <c r="Z606" s="707">
        <v>268942.56</v>
      </c>
      <c r="AC606" s="707"/>
      <c r="AD606" s="707"/>
      <c r="AE606" s="707"/>
      <c r="AF606" s="707"/>
      <c r="AJ606" s="707"/>
      <c r="AK606" s="707"/>
      <c r="AL606" s="707"/>
    </row>
    <row r="607" spans="4:44">
      <c r="D607" s="160" t="s">
        <v>8620</v>
      </c>
      <c r="E607" s="160"/>
      <c r="F607" s="160">
        <v>45768</v>
      </c>
      <c r="G607" s="160">
        <v>45816</v>
      </c>
      <c r="H607" s="160" t="s">
        <v>6548</v>
      </c>
      <c r="I607" s="160" t="s">
        <v>6557</v>
      </c>
      <c r="J607" s="160">
        <v>207849.16</v>
      </c>
      <c r="K607" s="160">
        <v>207849.16</v>
      </c>
      <c r="L607" s="727">
        <v>207849.16</v>
      </c>
      <c r="M607" s="727" t="s">
        <v>4994</v>
      </c>
      <c r="N607" s="727"/>
      <c r="O607" s="707"/>
      <c r="Q607" s="727"/>
      <c r="R607" s="727"/>
      <c r="S607" s="727"/>
      <c r="T607" s="707"/>
      <c r="U607" s="707"/>
      <c r="W607" s="707">
        <v>39837.760000000002</v>
      </c>
      <c r="X607" s="707">
        <v>64086.82</v>
      </c>
      <c r="AB607" s="707">
        <v>51962.29</v>
      </c>
      <c r="AC607" s="707">
        <v>51962.29</v>
      </c>
      <c r="AD607" s="707"/>
      <c r="AE607" s="707"/>
      <c r="AF607" s="707"/>
      <c r="AG607" s="707"/>
      <c r="AH607" s="707"/>
      <c r="AI607" s="707"/>
      <c r="AJ607" s="707"/>
      <c r="AK607" s="707"/>
      <c r="AL607" s="707"/>
      <c r="AM607" s="707"/>
    </row>
    <row r="608" spans="4:44">
      <c r="D608" s="160" t="s">
        <v>8620</v>
      </c>
      <c r="E608" s="160"/>
      <c r="F608" s="160">
        <v>45768</v>
      </c>
      <c r="G608" s="160">
        <v>45816</v>
      </c>
      <c r="H608" s="160" t="s">
        <v>6548</v>
      </c>
      <c r="I608" s="160" t="s">
        <v>6557</v>
      </c>
      <c r="J608" s="160">
        <v>207849.16</v>
      </c>
      <c r="K608" s="160">
        <v>207849.16</v>
      </c>
      <c r="L608" s="727">
        <v>207849.16</v>
      </c>
      <c r="M608" s="727" t="s">
        <v>4995</v>
      </c>
      <c r="N608" s="727"/>
      <c r="O608" s="707"/>
      <c r="P608" s="707"/>
      <c r="Q608" s="727"/>
      <c r="R608" s="727"/>
      <c r="S608" s="727"/>
      <c r="AB608" s="707"/>
      <c r="AC608" s="707"/>
      <c r="AD608" s="707"/>
      <c r="AE608" s="707"/>
      <c r="AF608" s="707"/>
      <c r="AG608" s="707"/>
      <c r="AH608" s="707"/>
      <c r="AI608" s="707"/>
      <c r="AJ608" s="707"/>
      <c r="AK608" s="707"/>
      <c r="AL608" s="707"/>
      <c r="AM608" s="707"/>
    </row>
    <row r="609" spans="4:45">
      <c r="D609" s="160" t="s">
        <v>8620</v>
      </c>
      <c r="E609" s="160"/>
      <c r="F609" s="160">
        <v>45768</v>
      </c>
      <c r="G609" s="160">
        <v>45816</v>
      </c>
      <c r="H609" s="160" t="s">
        <v>6548</v>
      </c>
      <c r="I609" s="160" t="s">
        <v>6557</v>
      </c>
      <c r="J609" s="160">
        <v>207849.16</v>
      </c>
      <c r="K609" s="160">
        <v>207849.16</v>
      </c>
      <c r="L609" s="727">
        <v>207849.16</v>
      </c>
      <c r="M609" s="727" t="s">
        <v>4996</v>
      </c>
      <c r="N609" s="727"/>
      <c r="O609" s="707"/>
      <c r="P609" s="707"/>
      <c r="Q609" s="727"/>
      <c r="R609" s="727">
        <v>15696.94</v>
      </c>
      <c r="S609" s="727">
        <v>80649.8</v>
      </c>
      <c r="T609" s="707">
        <v>33558.980000000003</v>
      </c>
      <c r="U609" s="707">
        <v>17862.04</v>
      </c>
      <c r="V609" s="707">
        <v>8119.11</v>
      </c>
      <c r="W609" s="707">
        <v>35428.83</v>
      </c>
      <c r="X609" s="707">
        <v>16533.46</v>
      </c>
      <c r="Y609" s="707"/>
      <c r="AC609" s="707"/>
      <c r="AD609" s="707"/>
      <c r="AE609" s="707"/>
      <c r="AF609" s="707"/>
      <c r="AJ609" s="707"/>
      <c r="AK609" s="707"/>
      <c r="AL609" s="707"/>
      <c r="AM609" s="707"/>
    </row>
    <row r="610" spans="4:45">
      <c r="D610" s="160" t="s">
        <v>8621</v>
      </c>
      <c r="E610" s="160"/>
      <c r="F610" s="160">
        <v>45816</v>
      </c>
      <c r="G610" s="160">
        <v>45936</v>
      </c>
      <c r="H610" s="160" t="s">
        <v>6558</v>
      </c>
      <c r="I610" s="160">
        <v>45979</v>
      </c>
      <c r="J610" s="160">
        <v>1686583.08</v>
      </c>
      <c r="K610" s="160">
        <v>1686583.09</v>
      </c>
      <c r="L610" s="727">
        <v>3373166.16</v>
      </c>
      <c r="M610" s="727" t="s">
        <v>4994</v>
      </c>
      <c r="N610" s="727"/>
      <c r="O610" s="707"/>
      <c r="P610" s="707"/>
      <c r="Q610" s="727"/>
      <c r="R610" s="727"/>
      <c r="S610" s="727"/>
      <c r="T610" s="707"/>
      <c r="U610" s="707"/>
      <c r="V610" s="707"/>
      <c r="W610" s="707"/>
      <c r="Y610" s="707">
        <v>210822.89</v>
      </c>
      <c r="Z610" s="707">
        <v>843291.54</v>
      </c>
      <c r="AA610" s="707">
        <v>632468.66</v>
      </c>
      <c r="AB610" s="707"/>
      <c r="AC610" s="707">
        <v>1054114.43</v>
      </c>
      <c r="AD610" s="707">
        <v>632468.66</v>
      </c>
      <c r="AE610" s="707"/>
      <c r="AF610" s="707"/>
      <c r="AG610" s="707"/>
      <c r="AH610" s="707"/>
      <c r="AI610" s="707"/>
      <c r="AJ610" s="707"/>
      <c r="AK610" s="707"/>
      <c r="AL610" s="707"/>
      <c r="AM610" s="707"/>
    </row>
    <row r="611" spans="4:45">
      <c r="D611" s="160" t="s">
        <v>8621</v>
      </c>
      <c r="E611" s="160"/>
      <c r="F611" s="160">
        <v>45816</v>
      </c>
      <c r="G611" s="160">
        <v>45936</v>
      </c>
      <c r="H611" s="160" t="s">
        <v>6558</v>
      </c>
      <c r="I611" s="160">
        <v>45979</v>
      </c>
      <c r="J611" s="160">
        <v>1686583.08</v>
      </c>
      <c r="K611" s="160">
        <v>1686583.09</v>
      </c>
      <c r="L611" s="727">
        <v>3373166.16</v>
      </c>
      <c r="M611" s="727" t="s">
        <v>4995</v>
      </c>
      <c r="N611" s="727"/>
      <c r="O611" s="707"/>
      <c r="P611" s="707"/>
      <c r="Q611" s="727"/>
      <c r="R611" s="727"/>
      <c r="S611" s="727"/>
      <c r="AB611" s="707"/>
      <c r="AC611" s="707">
        <v>1054114.43</v>
      </c>
      <c r="AD611" s="707">
        <v>632468.66</v>
      </c>
      <c r="AE611" s="707"/>
      <c r="AF611" s="707"/>
      <c r="AG611" s="707"/>
      <c r="AH611" s="707"/>
      <c r="AI611" s="707"/>
      <c r="AJ611" s="707"/>
      <c r="AK611" s="707"/>
      <c r="AL611" s="707"/>
      <c r="AM611" s="707"/>
    </row>
    <row r="612" spans="4:45">
      <c r="D612" s="160" t="s">
        <v>8621</v>
      </c>
      <c r="E612" s="160"/>
      <c r="F612" s="160">
        <v>45816</v>
      </c>
      <c r="G612" s="160">
        <v>45936</v>
      </c>
      <c r="H612" s="160" t="s">
        <v>6558</v>
      </c>
      <c r="I612" s="160">
        <v>45979</v>
      </c>
      <c r="J612" s="160">
        <v>1686583.08</v>
      </c>
      <c r="K612" s="160">
        <v>1686583.09</v>
      </c>
      <c r="L612" s="727">
        <v>3373166.16</v>
      </c>
      <c r="M612" s="727" t="s">
        <v>4996</v>
      </c>
      <c r="N612" s="727"/>
      <c r="O612" s="707"/>
      <c r="P612" s="707"/>
      <c r="Q612" s="727"/>
      <c r="R612" s="727"/>
      <c r="S612" s="727">
        <v>87857.23</v>
      </c>
      <c r="T612" s="707">
        <v>172120.2</v>
      </c>
      <c r="U612" s="707">
        <v>155463.41</v>
      </c>
      <c r="V612" s="707">
        <v>212723.13</v>
      </c>
      <c r="W612" s="707">
        <v>260267</v>
      </c>
      <c r="X612" s="707">
        <v>268942.56</v>
      </c>
      <c r="Y612" s="707">
        <v>260267</v>
      </c>
      <c r="Z612" s="707">
        <v>268942.56</v>
      </c>
      <c r="AC612" s="707"/>
      <c r="AD612" s="707"/>
      <c r="AE612" s="707"/>
      <c r="AF612" s="707"/>
      <c r="AJ612" s="707"/>
      <c r="AK612" s="707"/>
      <c r="AL612" s="707"/>
      <c r="AM612" s="707"/>
    </row>
    <row r="613" spans="4:45">
      <c r="D613" s="160" t="s">
        <v>8622</v>
      </c>
      <c r="E613" s="160"/>
      <c r="F613" s="160">
        <v>45816</v>
      </c>
      <c r="G613" s="160">
        <v>45936</v>
      </c>
      <c r="H613" s="160" t="s">
        <v>6558</v>
      </c>
      <c r="I613" s="160">
        <v>45979</v>
      </c>
      <c r="J613" s="160">
        <v>1686583.08</v>
      </c>
      <c r="K613" s="160">
        <v>1686583.09</v>
      </c>
      <c r="L613" s="727">
        <v>3373166.16</v>
      </c>
      <c r="M613" s="727" t="s">
        <v>4994</v>
      </c>
      <c r="N613" s="727"/>
      <c r="O613" s="707"/>
      <c r="P613" s="707"/>
      <c r="Q613" s="727"/>
      <c r="R613" s="727"/>
      <c r="S613" s="727"/>
      <c r="T613" s="707"/>
      <c r="U613" s="707"/>
      <c r="V613" s="707"/>
      <c r="W613" s="707"/>
      <c r="Y613" s="707">
        <v>210822.89</v>
      </c>
      <c r="Z613" s="707">
        <v>843291.54</v>
      </c>
      <c r="AA613" s="707">
        <v>632468.66</v>
      </c>
      <c r="AB613" s="707"/>
      <c r="AC613" s="707">
        <v>1054114.43</v>
      </c>
      <c r="AD613" s="707">
        <v>632468.66</v>
      </c>
      <c r="AE613" s="707"/>
      <c r="AF613" s="707"/>
      <c r="AG613" s="707"/>
      <c r="AH613" s="707"/>
      <c r="AI613" s="707"/>
      <c r="AJ613" s="707"/>
      <c r="AK613" s="707"/>
      <c r="AL613" s="707"/>
      <c r="AM613" s="707"/>
    </row>
    <row r="614" spans="4:45">
      <c r="D614" s="160" t="s">
        <v>8622</v>
      </c>
      <c r="E614" s="160"/>
      <c r="F614" s="160">
        <v>45816</v>
      </c>
      <c r="G614" s="160">
        <v>45936</v>
      </c>
      <c r="H614" s="160" t="s">
        <v>6558</v>
      </c>
      <c r="I614" s="160">
        <v>45979</v>
      </c>
      <c r="J614" s="160">
        <v>1686583.08</v>
      </c>
      <c r="K614" s="160">
        <v>1686583.09</v>
      </c>
      <c r="L614" s="727">
        <v>3373166.16</v>
      </c>
      <c r="M614" s="727" t="s">
        <v>4995</v>
      </c>
      <c r="N614" s="727"/>
      <c r="O614" s="707"/>
      <c r="P614" s="707"/>
      <c r="Q614" s="727"/>
      <c r="R614" s="727"/>
      <c r="S614" s="727"/>
      <c r="AB614" s="707"/>
      <c r="AC614" s="707">
        <v>1054114.43</v>
      </c>
      <c r="AD614" s="707">
        <v>632468.66</v>
      </c>
      <c r="AE614" s="707"/>
      <c r="AF614" s="707"/>
      <c r="AG614" s="707"/>
      <c r="AH614" s="707"/>
      <c r="AI614" s="707"/>
      <c r="AJ614" s="707"/>
      <c r="AK614" s="707"/>
      <c r="AL614" s="707"/>
      <c r="AM614" s="707"/>
    </row>
    <row r="615" spans="4:45">
      <c r="D615" s="160" t="s">
        <v>8622</v>
      </c>
      <c r="E615" s="160"/>
      <c r="F615" s="160">
        <v>45816</v>
      </c>
      <c r="G615" s="160">
        <v>45936</v>
      </c>
      <c r="H615" s="160" t="s">
        <v>6558</v>
      </c>
      <c r="I615" s="160">
        <v>45979</v>
      </c>
      <c r="J615" s="160">
        <v>1686583.08</v>
      </c>
      <c r="K615" s="160">
        <v>1686583.09</v>
      </c>
      <c r="L615" s="727">
        <v>3373166.16</v>
      </c>
      <c r="M615" s="727" t="s">
        <v>4996</v>
      </c>
      <c r="N615" s="727"/>
      <c r="P615" s="707"/>
      <c r="Q615" s="727"/>
      <c r="R615" s="727"/>
      <c r="S615" s="727">
        <v>87857.23</v>
      </c>
      <c r="T615" s="707">
        <v>172120.2</v>
      </c>
      <c r="U615" s="707">
        <v>155463.41</v>
      </c>
      <c r="V615" s="707">
        <v>212723.13</v>
      </c>
      <c r="W615" s="707">
        <v>260267</v>
      </c>
      <c r="X615" s="707">
        <v>268942.56</v>
      </c>
      <c r="Y615" s="707">
        <v>260267</v>
      </c>
      <c r="Z615" s="707">
        <v>268942.56</v>
      </c>
      <c r="AD615" s="707"/>
      <c r="AE615" s="707"/>
      <c r="AF615" s="707"/>
      <c r="AG615" s="707"/>
      <c r="AJ615" s="707"/>
      <c r="AK615" s="707"/>
      <c r="AL615" s="707"/>
      <c r="AM615" s="707"/>
    </row>
    <row r="616" spans="4:45">
      <c r="D616" s="160" t="s">
        <v>8623</v>
      </c>
      <c r="E616" s="160"/>
      <c r="F616" s="160">
        <v>45866</v>
      </c>
      <c r="G616" s="160">
        <v>46116</v>
      </c>
      <c r="H616" s="160" t="s">
        <v>6558</v>
      </c>
      <c r="I616" s="160">
        <v>46059</v>
      </c>
      <c r="J616" s="160">
        <v>2816525.55</v>
      </c>
      <c r="K616" s="160">
        <v>2816525.55</v>
      </c>
      <c r="L616" s="727">
        <v>4092945.33</v>
      </c>
      <c r="M616" s="727" t="s">
        <v>4994</v>
      </c>
      <c r="N616" s="727"/>
      <c r="O616" s="707"/>
      <c r="P616" s="707"/>
      <c r="Q616" s="727"/>
      <c r="R616" s="727"/>
      <c r="S616" s="727"/>
      <c r="T616" s="707"/>
      <c r="U616" s="707"/>
      <c r="V616" s="707"/>
      <c r="W616" s="707"/>
      <c r="X616" s="707"/>
      <c r="AA616" s="707">
        <v>38478.239999999998</v>
      </c>
      <c r="AB616" s="707">
        <v>68767.259999999995</v>
      </c>
      <c r="AC616" s="707">
        <v>1335590.48</v>
      </c>
      <c r="AD616" s="707">
        <v>74053.27</v>
      </c>
      <c r="AE616" s="707">
        <v>26296.7</v>
      </c>
      <c r="AF616" s="707">
        <v>1176186.08</v>
      </c>
      <c r="AG616" s="707">
        <v>565418.92000000004</v>
      </c>
      <c r="AH616" s="707">
        <v>808154.39</v>
      </c>
      <c r="AI616" s="707"/>
      <c r="AJ616" s="707"/>
      <c r="AK616" s="707"/>
      <c r="AL616" s="707"/>
      <c r="AM616" s="707"/>
      <c r="AN616" s="707"/>
      <c r="AO616" s="707"/>
    </row>
    <row r="617" spans="4:45">
      <c r="D617" s="160" t="s">
        <v>8623</v>
      </c>
      <c r="E617" s="160"/>
      <c r="F617" s="160">
        <v>45866</v>
      </c>
      <c r="G617" s="160">
        <v>46116</v>
      </c>
      <c r="H617" s="160" t="s">
        <v>6558</v>
      </c>
      <c r="I617" s="160">
        <v>46059</v>
      </c>
      <c r="J617" s="160">
        <v>2816525.55</v>
      </c>
      <c r="K617" s="160">
        <v>2816525.55</v>
      </c>
      <c r="L617" s="727">
        <v>4092945.33</v>
      </c>
      <c r="M617" s="727" t="s">
        <v>4995</v>
      </c>
      <c r="N617" s="727"/>
      <c r="O617" s="707"/>
      <c r="P617" s="707"/>
      <c r="Q617" s="727"/>
      <c r="R617" s="727"/>
      <c r="S617" s="727"/>
      <c r="AB617" s="707"/>
      <c r="AC617" s="707">
        <v>1211928.6599999999</v>
      </c>
      <c r="AD617" s="707">
        <v>32245.57</v>
      </c>
      <c r="AE617" s="707">
        <v>12360.8</v>
      </c>
      <c r="AF617" s="707">
        <v>16660.21</v>
      </c>
      <c r="AG617" s="707">
        <v>3224.56</v>
      </c>
      <c r="AH617" s="707"/>
      <c r="AI617" s="707"/>
      <c r="AJ617" s="707"/>
      <c r="AK617" s="707"/>
      <c r="AL617" s="707"/>
      <c r="AM617" s="707"/>
      <c r="AN617" s="707"/>
      <c r="AO617" s="707"/>
    </row>
    <row r="618" spans="4:45">
      <c r="D618" s="160" t="s">
        <v>8623</v>
      </c>
      <c r="E618" s="160"/>
      <c r="F618" s="160">
        <v>45866</v>
      </c>
      <c r="G618" s="160">
        <v>46116</v>
      </c>
      <c r="H618" s="160" t="s">
        <v>6558</v>
      </c>
      <c r="I618" s="160">
        <v>46059</v>
      </c>
      <c r="J618" s="160">
        <v>2816525.55</v>
      </c>
      <c r="K618" s="160">
        <v>2816525.55</v>
      </c>
      <c r="L618" s="727">
        <v>4092945.33</v>
      </c>
      <c r="M618" s="727" t="s">
        <v>4996</v>
      </c>
      <c r="N618" s="727"/>
      <c r="Q618" s="727"/>
      <c r="R618" s="727"/>
      <c r="S618" s="727">
        <v>73553.759999999995</v>
      </c>
      <c r="T618" s="707">
        <v>128229.84</v>
      </c>
      <c r="U618" s="707">
        <v>130812.43</v>
      </c>
      <c r="V618" s="707">
        <v>196647.18</v>
      </c>
      <c r="W618" s="707">
        <v>323644.83</v>
      </c>
      <c r="X618" s="707">
        <v>490943.9</v>
      </c>
      <c r="Y618" s="707">
        <v>679933.77</v>
      </c>
      <c r="Z618" s="707">
        <v>792759.84</v>
      </c>
      <c r="AB618" s="707"/>
      <c r="AC618" s="707"/>
      <c r="AD618" s="707"/>
      <c r="AE618" s="707"/>
      <c r="AF618" s="707"/>
      <c r="AG618" s="707"/>
      <c r="AH618" s="707"/>
      <c r="AI618" s="707"/>
      <c r="AJ618" s="707"/>
      <c r="AK618" s="707"/>
      <c r="AL618" s="707"/>
      <c r="AM618" s="707"/>
      <c r="AN618" s="707"/>
    </row>
    <row r="619" spans="4:45">
      <c r="D619" s="160" t="s">
        <v>8624</v>
      </c>
      <c r="E619" s="160"/>
      <c r="F619" s="160">
        <v>45866</v>
      </c>
      <c r="G619" s="160">
        <v>45930</v>
      </c>
      <c r="H619" s="160" t="s">
        <v>6556</v>
      </c>
      <c r="I619" s="160">
        <v>45937</v>
      </c>
      <c r="J619" s="160">
        <v>125423.1</v>
      </c>
      <c r="K619" s="160">
        <v>125423.1</v>
      </c>
      <c r="L619" s="727">
        <v>139359</v>
      </c>
      <c r="M619" s="727" t="s">
        <v>4994</v>
      </c>
      <c r="N619" s="727"/>
      <c r="Q619" s="727"/>
      <c r="R619" s="727"/>
      <c r="S619" s="727"/>
      <c r="W619" s="707"/>
      <c r="AA619" s="707">
        <v>19510.259999999998</v>
      </c>
      <c r="AB619" s="707">
        <v>8361.5400000000009</v>
      </c>
      <c r="AC619" s="707">
        <v>55743.6</v>
      </c>
      <c r="AD619" s="707">
        <v>41807.699999999997</v>
      </c>
      <c r="AE619" s="707">
        <v>13935.9</v>
      </c>
      <c r="AF619" s="707"/>
      <c r="AG619" s="707"/>
      <c r="AH619" s="707"/>
      <c r="AI619" s="707"/>
      <c r="AJ619" s="707"/>
      <c r="AK619" s="707"/>
      <c r="AL619" s="707"/>
      <c r="AM619" s="707"/>
      <c r="AN619" s="707"/>
      <c r="AO619" s="707"/>
      <c r="AP619" s="707"/>
      <c r="AQ619" s="707"/>
      <c r="AR619" s="707"/>
      <c r="AS619" s="707"/>
    </row>
    <row r="620" spans="4:45">
      <c r="D620" s="160" t="s">
        <v>8624</v>
      </c>
      <c r="E620" s="160"/>
      <c r="F620" s="160">
        <v>45866</v>
      </c>
      <c r="G620" s="160">
        <v>45930</v>
      </c>
      <c r="H620" s="160" t="s">
        <v>6556</v>
      </c>
      <c r="I620" s="160">
        <v>45937</v>
      </c>
      <c r="J620" s="160">
        <v>125423.1</v>
      </c>
      <c r="K620" s="160">
        <v>125423.1</v>
      </c>
      <c r="L620" s="727">
        <v>139359</v>
      </c>
      <c r="M620" s="727" t="s">
        <v>4995</v>
      </c>
      <c r="N620" s="727"/>
      <c r="O620" s="707"/>
      <c r="P620" s="707"/>
      <c r="Q620" s="727"/>
      <c r="R620" s="727"/>
      <c r="S620" s="727"/>
      <c r="AB620" s="707"/>
      <c r="AC620" s="707">
        <v>13935.9</v>
      </c>
      <c r="AD620" s="707"/>
      <c r="AE620" s="707"/>
      <c r="AF620" s="707"/>
      <c r="AG620" s="707"/>
      <c r="AH620" s="707"/>
      <c r="AI620" s="707"/>
      <c r="AJ620" s="707"/>
      <c r="AK620" s="707"/>
      <c r="AL620" s="707"/>
      <c r="AM620" s="707"/>
      <c r="AN620" s="707"/>
      <c r="AO620" s="707"/>
      <c r="AP620" s="707"/>
      <c r="AQ620" s="707"/>
      <c r="AR620" s="707"/>
      <c r="AS620" s="707"/>
    </row>
    <row r="621" spans="4:45">
      <c r="D621" s="160" t="s">
        <v>8624</v>
      </c>
      <c r="E621" s="160"/>
      <c r="F621" s="160">
        <v>45866</v>
      </c>
      <c r="G621" s="160">
        <v>45930</v>
      </c>
      <c r="H621" s="160" t="s">
        <v>6556</v>
      </c>
      <c r="I621" s="160">
        <v>45937</v>
      </c>
      <c r="J621" s="160">
        <v>125423.1</v>
      </c>
      <c r="K621" s="160">
        <v>125423.1</v>
      </c>
      <c r="L621" s="727">
        <v>139359</v>
      </c>
      <c r="M621" s="727" t="s">
        <v>4996</v>
      </c>
      <c r="N621" s="727"/>
      <c r="O621" s="707"/>
      <c r="P621" s="707"/>
      <c r="Q621" s="727"/>
      <c r="R621" s="727"/>
      <c r="S621" s="727"/>
      <c r="T621" s="707">
        <v>6000.18</v>
      </c>
      <c r="U621" s="707">
        <v>5419.52</v>
      </c>
      <c r="V621" s="707">
        <v>2516.1999999999998</v>
      </c>
      <c r="W621" s="707"/>
      <c r="X621" s="707">
        <v>11201.36</v>
      </c>
      <c r="Y621" s="707">
        <v>38101.26</v>
      </c>
      <c r="Z621" s="707">
        <v>62184.58</v>
      </c>
      <c r="AB621" s="707"/>
      <c r="AC621" s="707"/>
      <c r="AD621" s="707"/>
      <c r="AE621" s="707"/>
      <c r="AF621" s="707"/>
      <c r="AG621" s="707"/>
      <c r="AH621" s="707"/>
      <c r="AI621" s="707"/>
      <c r="AJ621" s="707"/>
      <c r="AK621" s="707"/>
      <c r="AL621" s="707"/>
      <c r="AM621" s="707"/>
      <c r="AN621" s="707"/>
      <c r="AO621" s="707"/>
      <c r="AP621" s="707"/>
      <c r="AQ621" s="707"/>
    </row>
    <row r="622" spans="4:45">
      <c r="D622" s="160" t="s">
        <v>8625</v>
      </c>
      <c r="E622" s="160"/>
      <c r="F622" s="160">
        <v>45872</v>
      </c>
      <c r="G622" s="160">
        <v>46023</v>
      </c>
      <c r="H622" s="160" t="s">
        <v>6575</v>
      </c>
      <c r="I622" s="160">
        <v>46059</v>
      </c>
      <c r="J622" s="160">
        <v>161227.82999999999</v>
      </c>
      <c r="K622" s="160">
        <v>161227.82999999999</v>
      </c>
      <c r="L622" s="727">
        <v>580420.17000000004</v>
      </c>
      <c r="M622" s="727" t="s">
        <v>4994</v>
      </c>
      <c r="N622" s="727"/>
      <c r="O622" s="707"/>
      <c r="P622" s="707"/>
      <c r="Q622" s="727"/>
      <c r="R622" s="727"/>
      <c r="S622" s="727"/>
      <c r="T622" s="707"/>
      <c r="U622" s="707"/>
      <c r="V622" s="707"/>
      <c r="W622" s="707"/>
      <c r="X622" s="707"/>
      <c r="AA622" s="707">
        <v>18967.98</v>
      </c>
      <c r="AB622" s="707">
        <v>60405.72</v>
      </c>
      <c r="AC622" s="707">
        <v>436555.34</v>
      </c>
      <c r="AD622" s="707">
        <v>32245.57</v>
      </c>
      <c r="AE622" s="707">
        <v>12360.8</v>
      </c>
      <c r="AF622" s="707">
        <v>16660.21</v>
      </c>
      <c r="AG622" s="707">
        <v>3224.56</v>
      </c>
      <c r="AH622" s="707"/>
      <c r="AI622" s="707"/>
      <c r="AJ622" s="707"/>
      <c r="AK622" s="707"/>
      <c r="AL622" s="707"/>
      <c r="AM622" s="707"/>
      <c r="AN622" s="707"/>
      <c r="AO622" s="707"/>
      <c r="AP622" s="707"/>
    </row>
    <row r="623" spans="4:45">
      <c r="D623" s="160" t="s">
        <v>8625</v>
      </c>
      <c r="E623" s="160"/>
      <c r="F623" s="160">
        <v>45872</v>
      </c>
      <c r="G623" s="160">
        <v>46023</v>
      </c>
      <c r="H623" s="160" t="s">
        <v>6575</v>
      </c>
      <c r="I623" s="160">
        <v>46059</v>
      </c>
      <c r="J623" s="160">
        <v>161227.82999999999</v>
      </c>
      <c r="K623" s="160">
        <v>161227.82999999999</v>
      </c>
      <c r="L623" s="727">
        <v>580420.17000000004</v>
      </c>
      <c r="M623" s="727" t="s">
        <v>4995</v>
      </c>
      <c r="N623" s="727"/>
      <c r="O623" s="707"/>
      <c r="P623" s="707"/>
      <c r="Q623" s="727"/>
      <c r="R623" s="727"/>
      <c r="S623" s="727"/>
      <c r="AB623" s="707"/>
      <c r="AC623" s="707">
        <v>354701.22</v>
      </c>
      <c r="AD623" s="707">
        <v>32245.57</v>
      </c>
      <c r="AE623" s="707">
        <v>12360.8</v>
      </c>
      <c r="AF623" s="707">
        <v>16660.21</v>
      </c>
      <c r="AG623" s="707">
        <v>3224.56</v>
      </c>
      <c r="AH623" s="707"/>
      <c r="AI623" s="707"/>
      <c r="AJ623" s="707"/>
      <c r="AK623" s="707"/>
      <c r="AL623" s="707"/>
      <c r="AM623" s="707"/>
      <c r="AN623" s="707"/>
      <c r="AO623" s="707"/>
      <c r="AP623" s="707"/>
    </row>
    <row r="624" spans="4:45">
      <c r="D624" s="160" t="s">
        <v>8625</v>
      </c>
      <c r="E624" s="160"/>
      <c r="F624" s="160">
        <v>45872</v>
      </c>
      <c r="G624" s="160">
        <v>46023</v>
      </c>
      <c r="H624" s="160" t="s">
        <v>6575</v>
      </c>
      <c r="I624" s="160">
        <v>46059</v>
      </c>
      <c r="J624" s="160">
        <v>161227.82999999999</v>
      </c>
      <c r="K624" s="160">
        <v>161227.82999999999</v>
      </c>
      <c r="L624" s="727">
        <v>580420.17000000004</v>
      </c>
      <c r="M624" s="727" t="s">
        <v>4996</v>
      </c>
      <c r="N624" s="727"/>
      <c r="O624" s="707"/>
      <c r="P624" s="707"/>
      <c r="Q624" s="727"/>
      <c r="R624" s="727"/>
      <c r="S624" s="727"/>
      <c r="T624" s="707">
        <v>9673.67</v>
      </c>
      <c r="U624" s="707">
        <v>23729.43</v>
      </c>
      <c r="V624" s="707">
        <v>40972.050000000003</v>
      </c>
      <c r="W624" s="707">
        <v>39650.370000000003</v>
      </c>
      <c r="X624" s="707">
        <v>26337.53</v>
      </c>
      <c r="Y624" s="707">
        <v>14225.98</v>
      </c>
      <c r="Z624" s="707">
        <v>6638.79</v>
      </c>
      <c r="AB624" s="707"/>
      <c r="AC624" s="707"/>
      <c r="AD624" s="707"/>
      <c r="AE624" s="707"/>
      <c r="AF624" s="707"/>
      <c r="AG624" s="707"/>
      <c r="AH624" s="707"/>
      <c r="AI624" s="707"/>
      <c r="AM624" s="707"/>
      <c r="AN624" s="707"/>
      <c r="AO624" s="707"/>
    </row>
    <row r="625" spans="4:48">
      <c r="D625" s="160" t="s">
        <v>8626</v>
      </c>
      <c r="E625" s="160"/>
      <c r="F625" s="160">
        <v>46024</v>
      </c>
      <c r="G625" s="160">
        <v>46116</v>
      </c>
      <c r="H625" s="160" t="s">
        <v>6558</v>
      </c>
      <c r="I625" s="160">
        <v>45943</v>
      </c>
      <c r="J625" s="160">
        <v>2529874.62</v>
      </c>
      <c r="K625" s="160">
        <v>2529874.62</v>
      </c>
      <c r="L625" s="727">
        <v>3373166.16</v>
      </c>
      <c r="M625" s="727" t="s">
        <v>4994</v>
      </c>
      <c r="N625" s="727"/>
      <c r="O625" s="707"/>
      <c r="P625" s="707"/>
      <c r="Q625" s="727"/>
      <c r="R625" s="727"/>
      <c r="S625" s="727"/>
      <c r="T625" s="707"/>
      <c r="U625" s="707"/>
      <c r="V625" s="707"/>
      <c r="W625" s="707"/>
      <c r="AB625" s="707"/>
      <c r="AC625" s="707">
        <v>843291.54</v>
      </c>
      <c r="AD625" s="707"/>
      <c r="AE625" s="707"/>
      <c r="AF625" s="707">
        <v>1159525.8700000001</v>
      </c>
      <c r="AG625" s="707">
        <v>562194.36</v>
      </c>
      <c r="AH625" s="707">
        <v>808154.39</v>
      </c>
      <c r="AI625" s="707"/>
      <c r="AJ625" s="707"/>
      <c r="AK625" s="707"/>
      <c r="AL625" s="707"/>
      <c r="AM625" s="707"/>
      <c r="AN625" s="707"/>
      <c r="AO625" s="707"/>
    </row>
    <row r="626" spans="4:48">
      <c r="D626" s="160" t="s">
        <v>8626</v>
      </c>
      <c r="E626" s="160"/>
      <c r="F626" s="160">
        <v>46024</v>
      </c>
      <c r="G626" s="160">
        <v>46116</v>
      </c>
      <c r="H626" s="160" t="s">
        <v>6558</v>
      </c>
      <c r="I626" s="160">
        <v>45943</v>
      </c>
      <c r="J626" s="160">
        <v>2529874.62</v>
      </c>
      <c r="K626" s="160">
        <v>2529874.62</v>
      </c>
      <c r="L626" s="727">
        <v>3373166.16</v>
      </c>
      <c r="M626" s="727" t="s">
        <v>4995</v>
      </c>
      <c r="N626" s="727"/>
      <c r="O626" s="707"/>
      <c r="P626" s="707"/>
      <c r="Q626" s="727"/>
      <c r="R626" s="727"/>
      <c r="S626" s="727"/>
      <c r="AB626" s="707"/>
      <c r="AC626" s="707">
        <v>843291.54</v>
      </c>
      <c r="AD626" s="707"/>
      <c r="AE626" s="707"/>
      <c r="AF626" s="707"/>
      <c r="AG626" s="707"/>
      <c r="AH626" s="707"/>
      <c r="AI626" s="707"/>
      <c r="AJ626" s="707"/>
      <c r="AK626" s="707"/>
      <c r="AL626" s="707"/>
      <c r="AM626" s="707"/>
      <c r="AN626" s="707"/>
      <c r="AO626" s="707"/>
    </row>
    <row r="627" spans="4:48">
      <c r="D627" s="160" t="s">
        <v>8626</v>
      </c>
      <c r="E627" s="160"/>
      <c r="F627" s="160">
        <v>46024</v>
      </c>
      <c r="G627" s="160">
        <v>46116</v>
      </c>
      <c r="H627" s="160" t="s">
        <v>6558</v>
      </c>
      <c r="I627" s="160">
        <v>45943</v>
      </c>
      <c r="J627" s="160">
        <v>2529874.62</v>
      </c>
      <c r="K627" s="160">
        <v>2529874.62</v>
      </c>
      <c r="L627" s="727">
        <v>3373166.16</v>
      </c>
      <c r="M627" s="727" t="s">
        <v>4996</v>
      </c>
      <c r="N627" s="727"/>
      <c r="O627" s="707"/>
      <c r="P627" s="707"/>
      <c r="Q627" s="727"/>
      <c r="R627" s="727"/>
      <c r="S627" s="727">
        <v>73553.759999999995</v>
      </c>
      <c r="T627" s="707">
        <v>112556</v>
      </c>
      <c r="U627" s="707">
        <v>101663.48</v>
      </c>
      <c r="V627" s="707">
        <v>153158.92000000001</v>
      </c>
      <c r="W627" s="707">
        <v>283994.45</v>
      </c>
      <c r="X627" s="707">
        <v>453405.01</v>
      </c>
      <c r="Y627" s="707">
        <v>627606.53</v>
      </c>
      <c r="Z627" s="707">
        <v>723936.47</v>
      </c>
      <c r="AB627" s="707"/>
      <c r="AC627" s="707"/>
      <c r="AD627" s="707"/>
      <c r="AE627" s="707"/>
      <c r="AF627" s="707"/>
      <c r="AG627" s="707"/>
      <c r="AH627" s="707"/>
      <c r="AI627" s="707"/>
      <c r="AJ627" s="707"/>
      <c r="AM627" s="707"/>
      <c r="AN627" s="707"/>
    </row>
    <row r="628" spans="4:48">
      <c r="D628" s="160" t="s">
        <v>8627</v>
      </c>
      <c r="E628" s="160"/>
      <c r="F628" s="160">
        <v>46117</v>
      </c>
      <c r="G628" s="160">
        <v>46128</v>
      </c>
      <c r="H628" s="160">
        <v>45956</v>
      </c>
      <c r="I628" s="160">
        <v>45967</v>
      </c>
      <c r="J628" s="160">
        <v>0</v>
      </c>
      <c r="K628" s="160">
        <v>0</v>
      </c>
      <c r="L628" s="727">
        <v>27239.72</v>
      </c>
      <c r="M628" s="727" t="s">
        <v>4994</v>
      </c>
      <c r="N628" s="727"/>
      <c r="P628" s="707"/>
      <c r="Q628" s="727"/>
      <c r="R628" s="727"/>
      <c r="S628" s="727"/>
      <c r="T628" s="707"/>
      <c r="U628" s="707"/>
      <c r="V628" s="707"/>
      <c r="W628" s="707"/>
      <c r="AB628" s="707"/>
      <c r="AC628" s="707">
        <v>13619.86</v>
      </c>
      <c r="AD628" s="707">
        <v>13619.86</v>
      </c>
      <c r="AE628" s="707"/>
      <c r="AF628" s="707"/>
      <c r="AG628" s="707"/>
      <c r="AH628" s="707"/>
      <c r="AI628" s="707"/>
      <c r="AJ628" s="707"/>
      <c r="AK628" s="707"/>
      <c r="AL628" s="707"/>
      <c r="AM628" s="707"/>
      <c r="AN628" s="707"/>
      <c r="AO628" s="707"/>
      <c r="AP628" s="707"/>
    </row>
    <row r="629" spans="4:48">
      <c r="D629" s="160" t="s">
        <v>8627</v>
      </c>
      <c r="E629" s="160"/>
      <c r="F629" s="160">
        <v>46117</v>
      </c>
      <c r="G629" s="160">
        <v>46128</v>
      </c>
      <c r="H629" s="160">
        <v>45956</v>
      </c>
      <c r="I629" s="160">
        <v>45967</v>
      </c>
      <c r="J629" s="160">
        <v>0</v>
      </c>
      <c r="K629" s="160">
        <v>0</v>
      </c>
      <c r="L629" s="727">
        <v>27239.72</v>
      </c>
      <c r="M629" s="727" t="s">
        <v>4995</v>
      </c>
      <c r="N629" s="727"/>
      <c r="P629" s="707"/>
      <c r="Q629" s="727"/>
      <c r="R629" s="727"/>
      <c r="S629" s="727"/>
      <c r="AC629" s="707">
        <v>13619.86</v>
      </c>
      <c r="AD629" s="707">
        <v>13619.86</v>
      </c>
      <c r="AE629" s="707"/>
      <c r="AF629" s="707"/>
      <c r="AG629" s="707"/>
      <c r="AH629" s="707"/>
      <c r="AI629" s="707"/>
      <c r="AJ629" s="707"/>
      <c r="AK629" s="707"/>
      <c r="AL629" s="707"/>
      <c r="AM629" s="707"/>
      <c r="AN629" s="707"/>
      <c r="AO629" s="707"/>
      <c r="AP629" s="707"/>
      <c r="AQ629" s="707"/>
      <c r="AR629" s="707"/>
      <c r="AS629" s="707"/>
    </row>
    <row r="630" spans="4:48">
      <c r="D630" s="160" t="s">
        <v>8627</v>
      </c>
      <c r="E630" s="160"/>
      <c r="F630" s="160">
        <v>46117</v>
      </c>
      <c r="G630" s="160">
        <v>46128</v>
      </c>
      <c r="H630" s="160">
        <v>45956</v>
      </c>
      <c r="I630" s="160">
        <v>45967</v>
      </c>
      <c r="J630" s="160">
        <v>0</v>
      </c>
      <c r="K630" s="160">
        <v>0</v>
      </c>
      <c r="L630" s="727">
        <v>27239.72</v>
      </c>
      <c r="M630" s="727" t="s">
        <v>4996</v>
      </c>
      <c r="N630" s="727"/>
      <c r="O630" s="707"/>
      <c r="P630" s="707"/>
      <c r="Q630" s="727"/>
      <c r="R630" s="727"/>
      <c r="S630" s="727"/>
      <c r="T630" s="707"/>
      <c r="U630" s="707"/>
      <c r="V630" s="707"/>
      <c r="W630" s="707"/>
      <c r="X630" s="707"/>
      <c r="Y630" s="707"/>
      <c r="AC630" s="707"/>
      <c r="AD630" s="707"/>
      <c r="AE630" s="707"/>
      <c r="AF630" s="707"/>
      <c r="AG630" s="707"/>
      <c r="AH630" s="707"/>
      <c r="AI630" s="707"/>
      <c r="AJ630" s="707"/>
      <c r="AK630" s="707"/>
      <c r="AL630" s="707"/>
      <c r="AM630" s="707"/>
      <c r="AN630" s="707"/>
      <c r="AO630" s="707"/>
      <c r="AP630" s="707"/>
      <c r="AQ630" s="707"/>
      <c r="AR630" s="707"/>
      <c r="AS630" s="707"/>
    </row>
    <row r="631" spans="4:48">
      <c r="D631" s="160" t="s">
        <v>721</v>
      </c>
      <c r="E631" s="160"/>
      <c r="F631" s="160">
        <v>45521</v>
      </c>
      <c r="G631" s="160">
        <v>46212</v>
      </c>
      <c r="H631" s="160" t="s">
        <v>6535</v>
      </c>
      <c r="I631" s="160">
        <v>46223</v>
      </c>
      <c r="J631" s="160">
        <v>93824757.310000002</v>
      </c>
      <c r="K631" s="160">
        <v>93824757.409999996</v>
      </c>
      <c r="L631" s="727">
        <v>214229066.75999999</v>
      </c>
      <c r="M631" s="727" t="s">
        <v>4994</v>
      </c>
      <c r="N631" s="727"/>
      <c r="O631" s="707">
        <v>274378.38</v>
      </c>
      <c r="P631" s="707">
        <v>5439272.9299999997</v>
      </c>
      <c r="Q631" s="727">
        <v>4314859.45</v>
      </c>
      <c r="R631" s="727">
        <v>3042201.28</v>
      </c>
      <c r="S631" s="727">
        <v>6806136.2699999996</v>
      </c>
      <c r="T631" s="707">
        <v>5762730.54</v>
      </c>
      <c r="U631" s="707">
        <v>4907271.5199999996</v>
      </c>
      <c r="V631" s="707">
        <v>1889492.5</v>
      </c>
      <c r="W631" s="707">
        <v>2033806.02</v>
      </c>
      <c r="X631" s="707">
        <v>1314788.46</v>
      </c>
      <c r="Y631" s="707">
        <v>1182319.31</v>
      </c>
      <c r="Z631" s="707">
        <v>1406640.07</v>
      </c>
      <c r="AA631" s="707">
        <v>4588844.2300000004</v>
      </c>
      <c r="AB631" s="707">
        <v>7436192.3099999996</v>
      </c>
      <c r="AC631" s="707">
        <v>29866810.170000002</v>
      </c>
      <c r="AD631" s="707">
        <v>26801839.260000002</v>
      </c>
      <c r="AE631" s="707">
        <v>22399626.960000001</v>
      </c>
      <c r="AF631" s="707">
        <v>23438631.579999998</v>
      </c>
      <c r="AG631" s="707">
        <v>18639567.670000002</v>
      </c>
      <c r="AH631" s="707">
        <v>22577378.07</v>
      </c>
      <c r="AI631" s="707">
        <v>10187180.25</v>
      </c>
      <c r="AJ631" s="707">
        <v>7029849.8399999999</v>
      </c>
      <c r="AK631" s="707">
        <v>2350943.16</v>
      </c>
      <c r="AL631" s="707">
        <v>196515.06</v>
      </c>
      <c r="AM631" s="707"/>
      <c r="AN631" s="707"/>
      <c r="AO631" s="707"/>
      <c r="AP631" s="707"/>
      <c r="AQ631" s="707"/>
      <c r="AR631" s="707">
        <v>46365.97</v>
      </c>
      <c r="AS631" s="707">
        <v>295425.52</v>
      </c>
      <c r="AT631" s="707"/>
      <c r="AU631" s="707"/>
      <c r="AV631" s="707"/>
    </row>
    <row r="632" spans="4:48">
      <c r="D632" s="160" t="s">
        <v>721</v>
      </c>
      <c r="E632" s="160"/>
      <c r="F632" s="160">
        <v>45521</v>
      </c>
      <c r="G632" s="160">
        <v>46212</v>
      </c>
      <c r="H632" s="160" t="s">
        <v>6535</v>
      </c>
      <c r="I632" s="160">
        <v>46223</v>
      </c>
      <c r="J632" s="160">
        <v>93824757.310000002</v>
      </c>
      <c r="K632" s="160">
        <v>93824757.409999996</v>
      </c>
      <c r="L632" s="727">
        <v>214229066.75999999</v>
      </c>
      <c r="M632" s="727" t="s">
        <v>4995</v>
      </c>
      <c r="N632" s="727"/>
      <c r="Q632" s="727"/>
      <c r="R632" s="727"/>
      <c r="S632" s="727"/>
      <c r="AB632" s="707"/>
      <c r="AC632" s="707">
        <v>27553525</v>
      </c>
      <c r="AD632" s="707">
        <v>23622420.210000001</v>
      </c>
      <c r="AE632" s="707">
        <v>15744947.49</v>
      </c>
      <c r="AF632" s="707">
        <v>16726100.300000001</v>
      </c>
      <c r="AG632" s="707">
        <v>10657834.08</v>
      </c>
      <c r="AH632" s="707">
        <v>15457368.039999999</v>
      </c>
      <c r="AI632" s="707">
        <v>5323301.8600000003</v>
      </c>
      <c r="AJ632" s="707">
        <v>3260872.73</v>
      </c>
      <c r="AK632" s="707">
        <v>1861424.65</v>
      </c>
      <c r="AL632" s="707">
        <v>196515.06</v>
      </c>
      <c r="AM632" s="707"/>
      <c r="AN632" s="707"/>
      <c r="AO632" s="707"/>
      <c r="AP632" s="707"/>
      <c r="AQ632" s="707"/>
      <c r="AR632" s="707"/>
      <c r="AS632" s="707"/>
      <c r="AT632" s="707"/>
      <c r="AU632" s="707"/>
      <c r="AV632" s="707"/>
    </row>
    <row r="633" spans="4:48">
      <c r="D633" s="160" t="s">
        <v>721</v>
      </c>
      <c r="E633" s="160"/>
      <c r="F633" s="160">
        <v>45521</v>
      </c>
      <c r="G633" s="160">
        <v>46212</v>
      </c>
      <c r="H633" s="160" t="s">
        <v>6535</v>
      </c>
      <c r="I633" s="160">
        <v>46223</v>
      </c>
      <c r="J633" s="160">
        <v>93824757.310000002</v>
      </c>
      <c r="K633" s="160">
        <v>93824757.409999996</v>
      </c>
      <c r="L633" s="727">
        <v>214229066.75999999</v>
      </c>
      <c r="M633" s="727" t="s">
        <v>4996</v>
      </c>
      <c r="N633" s="727"/>
      <c r="O633" s="707"/>
      <c r="P633" s="707">
        <v>10507.6</v>
      </c>
      <c r="Q633" s="727">
        <v>349325.33</v>
      </c>
      <c r="R633" s="727">
        <v>1287817.6200000001</v>
      </c>
      <c r="S633" s="727">
        <v>3418945.49</v>
      </c>
      <c r="T633" s="707">
        <v>6079112.29</v>
      </c>
      <c r="U633" s="707">
        <v>5888777.6200000001</v>
      </c>
      <c r="V633" s="707">
        <v>6280373.0999999996</v>
      </c>
      <c r="W633" s="707">
        <v>7481438.5899999999</v>
      </c>
      <c r="X633" s="707">
        <v>8336158.0199999996</v>
      </c>
      <c r="Y633" s="707">
        <v>9515493.0399999991</v>
      </c>
      <c r="Z633" s="707">
        <v>10062131.449999999</v>
      </c>
      <c r="AA633" s="707">
        <v>19482131</v>
      </c>
      <c r="AB633" s="707">
        <v>15096665.4</v>
      </c>
      <c r="AC633" s="707">
        <v>535880.85</v>
      </c>
      <c r="AD633" s="707"/>
      <c r="AE633" s="707"/>
      <c r="AF633" s="707"/>
      <c r="AG633" s="707"/>
      <c r="AH633" s="707"/>
      <c r="AI633" s="707"/>
      <c r="AJ633" s="707"/>
      <c r="AK633" s="707"/>
      <c r="AL633" s="707"/>
      <c r="AM633" s="707"/>
      <c r="AN633" s="707"/>
      <c r="AO633" s="707"/>
    </row>
    <row r="634" spans="4:48">
      <c r="D634" s="160" t="s">
        <v>722</v>
      </c>
      <c r="E634" s="160"/>
      <c r="F634" s="160">
        <v>45546</v>
      </c>
      <c r="G634" s="160">
        <v>46098</v>
      </c>
      <c r="H634" s="160" t="s">
        <v>6535</v>
      </c>
      <c r="I634" s="160">
        <v>45936</v>
      </c>
      <c r="J634" s="160">
        <v>22001604.02</v>
      </c>
      <c r="K634" s="160">
        <v>22001604.09</v>
      </c>
      <c r="L634" s="727">
        <v>23113400.100000001</v>
      </c>
      <c r="M634" s="727" t="s">
        <v>4994</v>
      </c>
      <c r="N634" s="727"/>
      <c r="P634" s="707">
        <v>250484.44</v>
      </c>
      <c r="Q634" s="727">
        <v>919074.1</v>
      </c>
      <c r="R634" s="727">
        <v>838226.78</v>
      </c>
      <c r="S634" s="727">
        <v>919851</v>
      </c>
      <c r="T634" s="707">
        <v>898551.16</v>
      </c>
      <c r="U634" s="707">
        <v>767565.52</v>
      </c>
      <c r="V634" s="707">
        <v>828994.06</v>
      </c>
      <c r="W634" s="707">
        <v>827006.33</v>
      </c>
      <c r="X634" s="707">
        <v>806447.53</v>
      </c>
      <c r="Y634" s="707">
        <v>812597.48</v>
      </c>
      <c r="Z634" s="707">
        <v>857174</v>
      </c>
      <c r="AA634" s="707">
        <v>1164267.6100000001</v>
      </c>
      <c r="AB634" s="707">
        <v>1206799.4099999999</v>
      </c>
      <c r="AC634" s="707">
        <v>2068838.64</v>
      </c>
      <c r="AD634" s="707">
        <v>951597.41</v>
      </c>
      <c r="AE634" s="707">
        <v>1472008.91</v>
      </c>
      <c r="AF634" s="707">
        <v>3477668.91</v>
      </c>
      <c r="AG634" s="707">
        <v>2641314.54</v>
      </c>
      <c r="AH634" s="707">
        <v>1404932.27</v>
      </c>
      <c r="AI634" s="707"/>
      <c r="AJ634" s="707"/>
      <c r="AK634" s="707"/>
      <c r="AL634" s="707"/>
      <c r="AM634" s="707"/>
      <c r="AN634" s="707"/>
      <c r="AP634" s="707"/>
    </row>
    <row r="635" spans="4:48">
      <c r="D635" s="160" t="s">
        <v>722</v>
      </c>
      <c r="E635" s="160"/>
      <c r="F635" s="160">
        <v>45546</v>
      </c>
      <c r="G635" s="160">
        <v>46098</v>
      </c>
      <c r="H635" s="160" t="s">
        <v>6535</v>
      </c>
      <c r="I635" s="160">
        <v>45936</v>
      </c>
      <c r="J635" s="160">
        <v>22001604.02</v>
      </c>
      <c r="K635" s="160">
        <v>22001604.09</v>
      </c>
      <c r="L635" s="727">
        <v>23113400.100000001</v>
      </c>
      <c r="M635" s="727" t="s">
        <v>4995</v>
      </c>
      <c r="N635" s="727"/>
      <c r="O635" s="707"/>
      <c r="Q635" s="727"/>
      <c r="R635" s="727"/>
      <c r="S635" s="727"/>
      <c r="AB635" s="707"/>
      <c r="AC635" s="707">
        <v>1111796.08</v>
      </c>
      <c r="AD635" s="707"/>
      <c r="AE635" s="707"/>
      <c r="AF635" s="707"/>
      <c r="AG635" s="707"/>
      <c r="AH635" s="707"/>
      <c r="AI635" s="707"/>
      <c r="AJ635" s="707"/>
      <c r="AK635" s="707"/>
      <c r="AL635" s="707"/>
      <c r="AM635" s="707"/>
      <c r="AN635" s="707"/>
      <c r="AO635" s="707"/>
      <c r="AQ635" s="707"/>
    </row>
    <row r="636" spans="4:48">
      <c r="D636" s="160" t="s">
        <v>722</v>
      </c>
      <c r="E636" s="160"/>
      <c r="F636" s="160">
        <v>45546</v>
      </c>
      <c r="G636" s="160">
        <v>46098</v>
      </c>
      <c r="H636" s="160" t="s">
        <v>6535</v>
      </c>
      <c r="I636" s="160">
        <v>45936</v>
      </c>
      <c r="J636" s="160">
        <v>22001604.02</v>
      </c>
      <c r="K636" s="160">
        <v>22001604.09</v>
      </c>
      <c r="L636" s="727">
        <v>23113400.100000001</v>
      </c>
      <c r="M636" s="727" t="s">
        <v>4996</v>
      </c>
      <c r="N636" s="727"/>
      <c r="O636" s="707"/>
      <c r="P636" s="707">
        <v>10507.6</v>
      </c>
      <c r="Q636" s="727">
        <v>349325.33</v>
      </c>
      <c r="R636" s="727">
        <v>1225248.82</v>
      </c>
      <c r="S636" s="727">
        <v>2261368.7000000002</v>
      </c>
      <c r="T636" s="707">
        <v>2547603.75</v>
      </c>
      <c r="U636" s="707">
        <v>2842101.05</v>
      </c>
      <c r="V636" s="707">
        <v>1922216.82</v>
      </c>
      <c r="W636" s="707">
        <v>1956242.32</v>
      </c>
      <c r="X636" s="707">
        <v>2622524.9</v>
      </c>
      <c r="Y636" s="707">
        <v>3063086.54</v>
      </c>
      <c r="Z636" s="707">
        <v>3201378.27</v>
      </c>
      <c r="AD636" s="707"/>
      <c r="AE636" s="707"/>
      <c r="AF636" s="707"/>
      <c r="AG636" s="707"/>
      <c r="AH636" s="707"/>
      <c r="AI636" s="707"/>
      <c r="AJ636" s="707"/>
      <c r="AK636" s="707"/>
      <c r="AL636" s="707"/>
      <c r="AO636" s="707"/>
    </row>
    <row r="637" spans="4:48">
      <c r="D637" s="160" t="s">
        <v>5062</v>
      </c>
      <c r="E637" s="160"/>
      <c r="F637" s="160">
        <v>45546</v>
      </c>
      <c r="G637" s="160">
        <v>45703</v>
      </c>
      <c r="H637" s="160" t="s">
        <v>6535</v>
      </c>
      <c r="I637" s="160">
        <v>45936</v>
      </c>
      <c r="J637" s="160">
        <v>2501264.91</v>
      </c>
      <c r="K637" s="160">
        <v>2501264.94</v>
      </c>
      <c r="L637" s="727">
        <v>2665914.4700000002</v>
      </c>
      <c r="M637" s="727" t="s">
        <v>4994</v>
      </c>
      <c r="N637" s="727"/>
      <c r="O637" s="707"/>
      <c r="P637" s="707">
        <v>250484.44</v>
      </c>
      <c r="Q637" s="727">
        <v>568923.68999999994</v>
      </c>
      <c r="R637" s="727">
        <v>442794.42</v>
      </c>
      <c r="S637" s="727">
        <v>514894.34</v>
      </c>
      <c r="T637" s="707">
        <v>492820.64</v>
      </c>
      <c r="U637" s="707">
        <v>231347.39</v>
      </c>
      <c r="W637" s="707"/>
      <c r="AB637" s="707">
        <v>109766.37</v>
      </c>
      <c r="AC637" s="707">
        <v>54883.18</v>
      </c>
      <c r="AD637" s="707"/>
      <c r="AE637" s="707"/>
      <c r="AF637" s="707"/>
      <c r="AG637" s="707"/>
      <c r="AH637" s="707"/>
      <c r="AI637" s="707"/>
      <c r="AJ637" s="707"/>
      <c r="AK637" s="707"/>
      <c r="AL637" s="707"/>
      <c r="AM637" s="707"/>
      <c r="AN637" s="707"/>
      <c r="AO637" s="707"/>
      <c r="AP637" s="707"/>
      <c r="AQ637" s="707"/>
      <c r="AR637" s="707"/>
    </row>
    <row r="638" spans="4:48">
      <c r="D638" s="160" t="s">
        <v>5062</v>
      </c>
      <c r="E638" s="160"/>
      <c r="F638" s="160">
        <v>45546</v>
      </c>
      <c r="G638" s="160">
        <v>45703</v>
      </c>
      <c r="H638" s="160" t="s">
        <v>6535</v>
      </c>
      <c r="I638" s="160">
        <v>45936</v>
      </c>
      <c r="J638" s="160">
        <v>2501264.91</v>
      </c>
      <c r="K638" s="160">
        <v>2501264.94</v>
      </c>
      <c r="L638" s="727">
        <v>2665914.4700000002</v>
      </c>
      <c r="M638" s="727" t="s">
        <v>4995</v>
      </c>
      <c r="N638" s="727"/>
      <c r="O638" s="707"/>
      <c r="Q638" s="727"/>
      <c r="R638" s="727"/>
      <c r="S638" s="727"/>
      <c r="AB638" s="707"/>
      <c r="AC638" s="707">
        <v>164649.54999999999</v>
      </c>
      <c r="AD638" s="707"/>
      <c r="AE638" s="707"/>
      <c r="AF638" s="707"/>
      <c r="AH638" s="707"/>
      <c r="AI638" s="707"/>
      <c r="AJ638" s="707"/>
      <c r="AK638" s="707"/>
      <c r="AL638" s="707"/>
      <c r="AM638" s="707"/>
      <c r="AN638" s="707"/>
      <c r="AO638" s="707"/>
      <c r="AP638" s="707"/>
      <c r="AQ638" s="707"/>
      <c r="AR638" s="707"/>
    </row>
    <row r="639" spans="4:48">
      <c r="D639" s="160" t="s">
        <v>5062</v>
      </c>
      <c r="E639" s="160"/>
      <c r="F639" s="160">
        <v>45546</v>
      </c>
      <c r="G639" s="160">
        <v>45703</v>
      </c>
      <c r="H639" s="160" t="s">
        <v>6535</v>
      </c>
      <c r="I639" s="160">
        <v>45936</v>
      </c>
      <c r="J639" s="160">
        <v>2501264.91</v>
      </c>
      <c r="K639" s="160">
        <v>2501264.94</v>
      </c>
      <c r="L639" s="727">
        <v>2665914.4700000002</v>
      </c>
      <c r="M639" s="727" t="s">
        <v>4996</v>
      </c>
      <c r="N639" s="727"/>
      <c r="P639" s="707">
        <v>7967.42</v>
      </c>
      <c r="Q639" s="727">
        <v>122998.8</v>
      </c>
      <c r="R639" s="727">
        <v>322835.65000000002</v>
      </c>
      <c r="S639" s="727">
        <v>470972.53</v>
      </c>
      <c r="T639" s="707">
        <v>445415.96</v>
      </c>
      <c r="U639" s="707">
        <v>530199.21</v>
      </c>
      <c r="V639" s="707">
        <v>263361.89</v>
      </c>
      <c r="W639" s="707">
        <v>216518.09</v>
      </c>
      <c r="X639" s="707">
        <v>120995.4</v>
      </c>
      <c r="Y639" s="707"/>
      <c r="AD639" s="707"/>
      <c r="AE639" s="707"/>
      <c r="AF639" s="707"/>
      <c r="AG639" s="707"/>
      <c r="AH639" s="707"/>
      <c r="AI639" s="707"/>
      <c r="AJ639" s="707"/>
      <c r="AK639" s="707"/>
      <c r="AL639" s="707"/>
      <c r="AO639" s="707"/>
      <c r="AP639" s="707"/>
    </row>
    <row r="640" spans="4:48">
      <c r="D640" s="160" t="s">
        <v>5063</v>
      </c>
      <c r="E640" s="160"/>
      <c r="F640" s="160">
        <v>45546</v>
      </c>
      <c r="G640" s="160">
        <v>45600</v>
      </c>
      <c r="H640" s="160" t="s">
        <v>6535</v>
      </c>
      <c r="I640" s="160">
        <v>45934</v>
      </c>
      <c r="J640" s="160">
        <v>833754.97</v>
      </c>
      <c r="K640" s="160">
        <v>833754.98</v>
      </c>
      <c r="L640" s="727">
        <v>888638.16</v>
      </c>
      <c r="M640" s="727" t="s">
        <v>4994</v>
      </c>
      <c r="N640" s="727"/>
      <c r="O640" s="707"/>
      <c r="P640" s="707">
        <v>250484.44</v>
      </c>
      <c r="Q640" s="727">
        <v>568923.68999999994</v>
      </c>
      <c r="R640" s="727">
        <v>14346.84</v>
      </c>
      <c r="S640" s="727"/>
      <c r="T640" s="707"/>
      <c r="U640" s="707"/>
      <c r="W640" s="707"/>
      <c r="AB640" s="707">
        <v>54883.18</v>
      </c>
      <c r="AD640" s="707"/>
      <c r="AE640" s="707"/>
      <c r="AF640" s="707"/>
      <c r="AG640" s="707"/>
      <c r="AH640" s="707"/>
      <c r="AI640" s="707"/>
      <c r="AJ640" s="707"/>
      <c r="AK640" s="707"/>
      <c r="AL640" s="707"/>
      <c r="AM640" s="707"/>
      <c r="AN640" s="707"/>
      <c r="AQ640" s="707"/>
    </row>
    <row r="641" spans="4:45">
      <c r="D641" s="160" t="s">
        <v>5063</v>
      </c>
      <c r="E641" s="160"/>
      <c r="F641" s="160">
        <v>45546</v>
      </c>
      <c r="G641" s="160">
        <v>45600</v>
      </c>
      <c r="H641" s="160" t="s">
        <v>6535</v>
      </c>
      <c r="I641" s="160">
        <v>45934</v>
      </c>
      <c r="J641" s="160">
        <v>833754.97</v>
      </c>
      <c r="K641" s="160">
        <v>833754.98</v>
      </c>
      <c r="L641" s="727">
        <v>888638.16</v>
      </c>
      <c r="M641" s="727" t="s">
        <v>4995</v>
      </c>
      <c r="N641" s="727"/>
      <c r="O641" s="707"/>
      <c r="P641" s="707"/>
      <c r="Q641" s="728"/>
      <c r="R641" s="727"/>
      <c r="S641" s="727"/>
      <c r="AB641" s="707"/>
      <c r="AC641" s="707">
        <v>54883.18</v>
      </c>
      <c r="AD641" s="707"/>
      <c r="AE641" s="707"/>
      <c r="AF641" s="707"/>
      <c r="AG641" s="707"/>
      <c r="AH641" s="707"/>
      <c r="AI641" s="707"/>
      <c r="AJ641" s="707"/>
      <c r="AK641" s="707"/>
      <c r="AL641" s="707"/>
      <c r="AM641" s="707"/>
      <c r="AN641" s="707"/>
      <c r="AP641" s="707"/>
      <c r="AQ641" s="707"/>
    </row>
    <row r="642" spans="4:45">
      <c r="D642" s="160" t="s">
        <v>5063</v>
      </c>
      <c r="E642" s="160"/>
      <c r="F642" s="160">
        <v>45546</v>
      </c>
      <c r="G642" s="160">
        <v>45600</v>
      </c>
      <c r="H642" s="160" t="s">
        <v>6535</v>
      </c>
      <c r="I642" s="160">
        <v>45934</v>
      </c>
      <c r="J642" s="160">
        <v>833754.97</v>
      </c>
      <c r="K642" s="160">
        <v>833754.98</v>
      </c>
      <c r="L642" s="727">
        <v>888638.16</v>
      </c>
      <c r="M642" s="727" t="s">
        <v>4996</v>
      </c>
      <c r="N642" s="727"/>
      <c r="P642" s="707">
        <v>7967.42</v>
      </c>
      <c r="Q642" s="727">
        <v>71706.759999999995</v>
      </c>
      <c r="R642" s="727">
        <v>96746.45</v>
      </c>
      <c r="S642" s="727">
        <v>154335.48000000001</v>
      </c>
      <c r="T642" s="707">
        <v>145779.75</v>
      </c>
      <c r="U642" s="707">
        <v>138837.18</v>
      </c>
      <c r="V642" s="707">
        <v>79679.899999999994</v>
      </c>
      <c r="W642" s="707">
        <v>76728.789999999994</v>
      </c>
      <c r="X642" s="707">
        <v>61973.25</v>
      </c>
      <c r="Y642" s="707"/>
      <c r="Z642" s="707"/>
      <c r="AD642" s="707"/>
      <c r="AE642" s="707"/>
      <c r="AF642" s="707"/>
      <c r="AG642" s="707"/>
      <c r="AH642" s="707"/>
      <c r="AI642" s="707"/>
      <c r="AJ642" s="707"/>
      <c r="AK642" s="707"/>
      <c r="AL642" s="707"/>
      <c r="AM642" s="707"/>
      <c r="AP642" s="707"/>
    </row>
    <row r="643" spans="4:45">
      <c r="D643" s="160" t="s">
        <v>5064</v>
      </c>
      <c r="E643" s="160"/>
      <c r="F643" s="160">
        <v>45599</v>
      </c>
      <c r="G643" s="160">
        <v>45649</v>
      </c>
      <c r="H643" s="160" t="s">
        <v>6518</v>
      </c>
      <c r="I643" s="160">
        <v>45934</v>
      </c>
      <c r="J643" s="160">
        <v>833754.97</v>
      </c>
      <c r="K643" s="160">
        <v>833754.98</v>
      </c>
      <c r="L643" s="727">
        <v>888638.16</v>
      </c>
      <c r="M643" s="727" t="s">
        <v>4994</v>
      </c>
      <c r="N643" s="727"/>
      <c r="O643" s="707"/>
      <c r="P643" s="707"/>
      <c r="Q643" s="727"/>
      <c r="R643" s="727">
        <v>428447.57</v>
      </c>
      <c r="S643" s="727">
        <v>405307.4</v>
      </c>
      <c r="T643" s="707"/>
      <c r="U643" s="707"/>
      <c r="V643" s="707"/>
      <c r="W643" s="707"/>
      <c r="X643" s="707"/>
      <c r="AB643" s="707">
        <v>54883.18</v>
      </c>
      <c r="AD643" s="707"/>
      <c r="AE643" s="707"/>
      <c r="AF643" s="707"/>
      <c r="AH643" s="707"/>
      <c r="AI643" s="707"/>
      <c r="AJ643" s="707"/>
      <c r="AK643" s="707"/>
      <c r="AL643" s="707"/>
      <c r="AM643" s="707"/>
      <c r="AN643" s="707"/>
      <c r="AO643" s="707"/>
      <c r="AP643" s="707"/>
      <c r="AQ643" s="707"/>
      <c r="AR643" s="707"/>
      <c r="AS643" s="707"/>
    </row>
    <row r="644" spans="4:45">
      <c r="D644" s="160" t="s">
        <v>5064</v>
      </c>
      <c r="E644" s="160"/>
      <c r="F644" s="160">
        <v>45599</v>
      </c>
      <c r="G644" s="160">
        <v>45649</v>
      </c>
      <c r="H644" s="160" t="s">
        <v>6518</v>
      </c>
      <c r="I644" s="160">
        <v>45934</v>
      </c>
      <c r="J644" s="160">
        <v>833754.97</v>
      </c>
      <c r="K644" s="160">
        <v>833754.98</v>
      </c>
      <c r="L644" s="727">
        <v>888638.16</v>
      </c>
      <c r="M644" s="727" t="s">
        <v>4995</v>
      </c>
      <c r="N644" s="727"/>
      <c r="O644" s="707"/>
      <c r="P644" s="707"/>
      <c r="Q644" s="727"/>
      <c r="R644" s="727"/>
      <c r="S644" s="727"/>
      <c r="AB644" s="707"/>
      <c r="AC644" s="707">
        <v>54883.18</v>
      </c>
      <c r="AD644" s="707"/>
      <c r="AE644" s="707"/>
      <c r="AF644" s="707"/>
      <c r="AG644" s="707"/>
      <c r="AH644" s="707"/>
      <c r="AI644" s="707"/>
      <c r="AJ644" s="707"/>
      <c r="AK644" s="707"/>
      <c r="AL644" s="707"/>
      <c r="AM644" s="707"/>
      <c r="AN644" s="707"/>
      <c r="AO644" s="707"/>
      <c r="AP644" s="707"/>
      <c r="AQ644" s="707"/>
      <c r="AR644" s="707"/>
      <c r="AS644" s="707"/>
    </row>
    <row r="645" spans="4:45">
      <c r="D645" s="160" t="s">
        <v>5064</v>
      </c>
      <c r="E645" s="160"/>
      <c r="F645" s="160">
        <v>45599</v>
      </c>
      <c r="G645" s="160">
        <v>45649</v>
      </c>
      <c r="H645" s="160" t="s">
        <v>6518</v>
      </c>
      <c r="I645" s="160">
        <v>45934</v>
      </c>
      <c r="J645" s="160">
        <v>833754.97</v>
      </c>
      <c r="K645" s="160">
        <v>833754.98</v>
      </c>
      <c r="L645" s="727">
        <v>888638.16</v>
      </c>
      <c r="M645" s="727" t="s">
        <v>4996</v>
      </c>
      <c r="N645" s="727"/>
      <c r="Q645" s="727">
        <v>26558.06</v>
      </c>
      <c r="R645" s="727">
        <v>76978.210000000006</v>
      </c>
      <c r="S645" s="727">
        <v>161056.71</v>
      </c>
      <c r="T645" s="707">
        <v>149818.1</v>
      </c>
      <c r="U645" s="707">
        <v>195681.02</v>
      </c>
      <c r="V645" s="707">
        <v>83873.58</v>
      </c>
      <c r="W645" s="707">
        <v>80767.149999999994</v>
      </c>
      <c r="X645" s="707">
        <v>59022.15</v>
      </c>
      <c r="Y645" s="707"/>
      <c r="Z645" s="707"/>
      <c r="AD645" s="707"/>
      <c r="AE645" s="707"/>
      <c r="AF645" s="707"/>
      <c r="AG645" s="707"/>
      <c r="AI645" s="707"/>
      <c r="AJ645" s="707"/>
      <c r="AK645" s="707"/>
      <c r="AL645" s="707"/>
      <c r="AM645" s="707"/>
      <c r="AP645" s="707"/>
      <c r="AQ645" s="707"/>
    </row>
    <row r="646" spans="4:45">
      <c r="D646" s="160" t="s">
        <v>5065</v>
      </c>
      <c r="E646" s="160"/>
      <c r="F646" s="160">
        <v>45650</v>
      </c>
      <c r="G646" s="160">
        <v>45703</v>
      </c>
      <c r="H646" s="160" t="s">
        <v>4801</v>
      </c>
      <c r="I646" s="160">
        <v>45936</v>
      </c>
      <c r="J646" s="160">
        <v>833754.97</v>
      </c>
      <c r="K646" s="160">
        <v>833754.98</v>
      </c>
      <c r="L646" s="727">
        <v>888638.16</v>
      </c>
      <c r="M646" s="727" t="s">
        <v>4994</v>
      </c>
      <c r="N646" s="727"/>
      <c r="Q646" s="727"/>
      <c r="R646" s="727"/>
      <c r="S646" s="727">
        <v>109586.94</v>
      </c>
      <c r="T646" s="707">
        <v>492820.64</v>
      </c>
      <c r="U646" s="707">
        <v>231347.39</v>
      </c>
      <c r="W646" s="707"/>
      <c r="AB646" s="707"/>
      <c r="AC646" s="707">
        <v>54883.18</v>
      </c>
      <c r="AD646" s="707"/>
      <c r="AE646" s="707"/>
      <c r="AF646" s="707"/>
      <c r="AG646" s="707"/>
      <c r="AH646" s="707"/>
      <c r="AI646" s="707"/>
      <c r="AJ646" s="707"/>
      <c r="AK646" s="707"/>
      <c r="AL646" s="707"/>
      <c r="AM646" s="707"/>
      <c r="AN646" s="707"/>
      <c r="AO646" s="707"/>
      <c r="AR646" s="707"/>
    </row>
    <row r="647" spans="4:45">
      <c r="D647" s="160" t="s">
        <v>5065</v>
      </c>
      <c r="E647" s="160"/>
      <c r="F647" s="160">
        <v>45650</v>
      </c>
      <c r="G647" s="160">
        <v>45703</v>
      </c>
      <c r="H647" s="160" t="s">
        <v>4801</v>
      </c>
      <c r="I647" s="160">
        <v>45936</v>
      </c>
      <c r="J647" s="160">
        <v>833754.97</v>
      </c>
      <c r="K647" s="160">
        <v>833754.98</v>
      </c>
      <c r="L647" s="727">
        <v>888638.16</v>
      </c>
      <c r="M647" s="727" t="s">
        <v>4995</v>
      </c>
      <c r="N647" s="727"/>
      <c r="Q647" s="727"/>
      <c r="R647" s="727"/>
      <c r="S647" s="727"/>
      <c r="AB647" s="707"/>
      <c r="AC647" s="707">
        <v>54883.18</v>
      </c>
      <c r="AE647" s="707"/>
      <c r="AF647" s="707"/>
      <c r="AG647" s="707"/>
      <c r="AH647" s="707"/>
      <c r="AI647" s="707"/>
      <c r="AJ647" s="707"/>
      <c r="AK647" s="707"/>
      <c r="AL647" s="707"/>
      <c r="AM647" s="707"/>
      <c r="AN647" s="707"/>
      <c r="AO647" s="707"/>
      <c r="AQ647" s="707"/>
      <c r="AR647" s="707"/>
    </row>
    <row r="648" spans="4:45">
      <c r="D648" s="160" t="s">
        <v>5065</v>
      </c>
      <c r="E648" s="160"/>
      <c r="F648" s="160">
        <v>45650</v>
      </c>
      <c r="G648" s="160">
        <v>45703</v>
      </c>
      <c r="H648" s="160" t="s">
        <v>4801</v>
      </c>
      <c r="I648" s="160">
        <v>45936</v>
      </c>
      <c r="J648" s="160">
        <v>833754.97</v>
      </c>
      <c r="K648" s="160">
        <v>833754.98</v>
      </c>
      <c r="L648" s="727">
        <v>888638.16</v>
      </c>
      <c r="M648" s="727" t="s">
        <v>4996</v>
      </c>
      <c r="N648" s="727"/>
      <c r="Q648" s="727">
        <v>24733.98</v>
      </c>
      <c r="R648" s="727">
        <v>149110.98000000001</v>
      </c>
      <c r="S648" s="727">
        <v>155580.34</v>
      </c>
      <c r="T648" s="707">
        <v>149818.1</v>
      </c>
      <c r="U648" s="707">
        <v>195681.02</v>
      </c>
      <c r="V648" s="707">
        <v>99808.41</v>
      </c>
      <c r="W648" s="707">
        <v>59022.15</v>
      </c>
      <c r="X648" s="707"/>
      <c r="Y648" s="707"/>
      <c r="Z648" s="707"/>
      <c r="AB648" s="707"/>
      <c r="AC648" s="707"/>
      <c r="AD648" s="707"/>
      <c r="AE648" s="707"/>
      <c r="AF648" s="707"/>
      <c r="AG648" s="707"/>
      <c r="AH648" s="707"/>
      <c r="AI648" s="707"/>
      <c r="AJ648" s="707"/>
      <c r="AK648" s="707"/>
      <c r="AL648" s="707"/>
      <c r="AM648" s="707"/>
      <c r="AN648" s="707"/>
      <c r="AQ648" s="707"/>
    </row>
    <row r="649" spans="4:45">
      <c r="D649" s="160" t="s">
        <v>5066</v>
      </c>
      <c r="E649" s="160"/>
      <c r="F649" s="160">
        <v>45701</v>
      </c>
      <c r="G649" s="160">
        <v>45858</v>
      </c>
      <c r="H649" s="160" t="s">
        <v>6592</v>
      </c>
      <c r="I649" s="160">
        <v>45934</v>
      </c>
      <c r="J649" s="160">
        <v>2120187.02</v>
      </c>
      <c r="K649" s="160">
        <v>2120187</v>
      </c>
      <c r="L649" s="727">
        <v>2286658.34</v>
      </c>
      <c r="M649" s="727" t="s">
        <v>4994</v>
      </c>
      <c r="N649" s="727"/>
      <c r="Q649" s="727"/>
      <c r="R649" s="727"/>
      <c r="S649" s="727"/>
      <c r="U649" s="707">
        <v>180882.87</v>
      </c>
      <c r="V649" s="707">
        <v>424037.4</v>
      </c>
      <c r="W649" s="707">
        <v>402815.23</v>
      </c>
      <c r="X649" s="707">
        <v>423123.83</v>
      </c>
      <c r="Y649" s="707">
        <v>423123.83</v>
      </c>
      <c r="Z649" s="707">
        <v>266203.84999999998</v>
      </c>
      <c r="AB649" s="707"/>
      <c r="AC649" s="707">
        <v>166471.32</v>
      </c>
      <c r="AD649" s="707"/>
      <c r="AE649" s="707"/>
      <c r="AF649" s="707"/>
      <c r="AG649" s="707"/>
      <c r="AH649" s="707"/>
      <c r="AI649" s="707"/>
      <c r="AJ649" s="707"/>
      <c r="AK649" s="707"/>
      <c r="AL649" s="707"/>
      <c r="AM649" s="707"/>
    </row>
    <row r="650" spans="4:45">
      <c r="D650" s="160" t="s">
        <v>5066</v>
      </c>
      <c r="E650" s="160"/>
      <c r="F650" s="160">
        <v>45701</v>
      </c>
      <c r="G650" s="160">
        <v>45858</v>
      </c>
      <c r="H650" s="160" t="s">
        <v>6592</v>
      </c>
      <c r="I650" s="160">
        <v>45934</v>
      </c>
      <c r="J650" s="160">
        <v>2120187.02</v>
      </c>
      <c r="K650" s="160">
        <v>2120187</v>
      </c>
      <c r="L650" s="727">
        <v>2286658.34</v>
      </c>
      <c r="M650" s="727" t="s">
        <v>4995</v>
      </c>
      <c r="N650" s="727"/>
      <c r="O650" s="707"/>
      <c r="P650" s="707"/>
      <c r="Q650" s="727"/>
      <c r="R650" s="727"/>
      <c r="S650" s="727"/>
      <c r="AB650" s="707"/>
      <c r="AC650" s="707">
        <v>166471.32</v>
      </c>
      <c r="AD650" s="707"/>
      <c r="AE650" s="707"/>
      <c r="AF650" s="707"/>
      <c r="AG650" s="707"/>
      <c r="AH650" s="707"/>
      <c r="AI650" s="707"/>
      <c r="AJ650" s="707"/>
      <c r="AK650" s="707"/>
      <c r="AL650" s="707"/>
      <c r="AM650" s="707"/>
      <c r="AN650" s="707"/>
    </row>
    <row r="651" spans="4:45">
      <c r="D651" s="160" t="s">
        <v>5066</v>
      </c>
      <c r="E651" s="160"/>
      <c r="F651" s="160">
        <v>45701</v>
      </c>
      <c r="G651" s="160">
        <v>45858</v>
      </c>
      <c r="H651" s="160" t="s">
        <v>6592</v>
      </c>
      <c r="I651" s="160">
        <v>45934</v>
      </c>
      <c r="J651" s="160">
        <v>2120187.02</v>
      </c>
      <c r="K651" s="160">
        <v>2120187</v>
      </c>
      <c r="L651" s="727">
        <v>2286658.34</v>
      </c>
      <c r="M651" s="727" t="s">
        <v>4996</v>
      </c>
      <c r="N651" s="727"/>
      <c r="O651" s="707"/>
      <c r="P651" s="707"/>
      <c r="Q651" s="727">
        <v>59187.58</v>
      </c>
      <c r="R651" s="727">
        <v>241925.52</v>
      </c>
      <c r="S651" s="727">
        <v>541334.81999999995</v>
      </c>
      <c r="T651" s="707">
        <v>545440.43000000005</v>
      </c>
      <c r="U651" s="707">
        <v>586843.55000000005</v>
      </c>
      <c r="V651" s="707">
        <v>145455.1</v>
      </c>
      <c r="W651" s="707"/>
      <c r="X651" s="707"/>
      <c r="Y651" s="707"/>
      <c r="Z651" s="707"/>
      <c r="AB651" s="707"/>
      <c r="AC651" s="707"/>
      <c r="AD651" s="707"/>
      <c r="AE651" s="707"/>
      <c r="AF651" s="707"/>
      <c r="AG651" s="707"/>
      <c r="AH651" s="707"/>
      <c r="AI651" s="707"/>
      <c r="AJ651" s="707"/>
      <c r="AK651" s="707"/>
      <c r="AL651" s="707"/>
      <c r="AM651" s="707"/>
      <c r="AN651" s="707"/>
    </row>
    <row r="652" spans="4:45">
      <c r="D652" s="160" t="s">
        <v>5067</v>
      </c>
      <c r="E652" s="160"/>
      <c r="F652" s="160">
        <v>45701</v>
      </c>
      <c r="G652" s="160">
        <v>45732</v>
      </c>
      <c r="H652" s="160" t="s">
        <v>6592</v>
      </c>
      <c r="I652" s="160">
        <v>45934</v>
      </c>
      <c r="J652" s="160">
        <v>424037.4</v>
      </c>
      <c r="K652" s="160">
        <v>424037.4</v>
      </c>
      <c r="L652" s="727">
        <v>457331.67</v>
      </c>
      <c r="M652" s="727" t="s">
        <v>4994</v>
      </c>
      <c r="N652" s="727"/>
      <c r="O652" s="707"/>
      <c r="P652" s="707"/>
      <c r="Q652" s="727"/>
      <c r="R652" s="727"/>
      <c r="S652" s="727"/>
      <c r="T652" s="707"/>
      <c r="U652" s="707">
        <v>180882.87</v>
      </c>
      <c r="V652" s="707">
        <v>243154.53</v>
      </c>
      <c r="W652" s="707"/>
      <c r="X652" s="707"/>
      <c r="AB652" s="707"/>
      <c r="AC652" s="707">
        <v>33294.26</v>
      </c>
      <c r="AD652" s="707"/>
      <c r="AE652" s="707"/>
      <c r="AF652" s="707"/>
      <c r="AG652" s="707"/>
      <c r="AH652" s="707"/>
      <c r="AI652" s="707"/>
      <c r="AJ652" s="707"/>
      <c r="AK652" s="707"/>
    </row>
    <row r="653" spans="4:45">
      <c r="D653" s="160" t="s">
        <v>5067</v>
      </c>
      <c r="E653" s="160"/>
      <c r="F653" s="160">
        <v>45701</v>
      </c>
      <c r="G653" s="160">
        <v>45732</v>
      </c>
      <c r="H653" s="160" t="s">
        <v>6592</v>
      </c>
      <c r="I653" s="160">
        <v>45934</v>
      </c>
      <c r="J653" s="160">
        <v>424037.4</v>
      </c>
      <c r="K653" s="160">
        <v>424037.4</v>
      </c>
      <c r="L653" s="727">
        <v>457331.67</v>
      </c>
      <c r="M653" s="727" t="s">
        <v>4995</v>
      </c>
      <c r="N653" s="727"/>
      <c r="O653" s="707"/>
      <c r="P653" s="707"/>
      <c r="Q653" s="727"/>
      <c r="R653" s="727"/>
      <c r="S653" s="727"/>
      <c r="AB653" s="707"/>
      <c r="AC653" s="707">
        <v>33294.26</v>
      </c>
      <c r="AD653" s="707"/>
      <c r="AE653" s="707"/>
      <c r="AF653" s="707"/>
      <c r="AG653" s="707"/>
      <c r="AH653" s="707"/>
      <c r="AI653" s="707"/>
      <c r="AJ653" s="707"/>
      <c r="AK653" s="707"/>
    </row>
    <row r="654" spans="4:45">
      <c r="D654" s="160" t="s">
        <v>5067</v>
      </c>
      <c r="E654" s="160"/>
      <c r="F654" s="160">
        <v>45701</v>
      </c>
      <c r="G654" s="160">
        <v>45732</v>
      </c>
      <c r="H654" s="160" t="s">
        <v>6592</v>
      </c>
      <c r="I654" s="160">
        <v>45934</v>
      </c>
      <c r="J654" s="160">
        <v>424037.4</v>
      </c>
      <c r="K654" s="160">
        <v>424037.4</v>
      </c>
      <c r="L654" s="727">
        <v>457331.67</v>
      </c>
      <c r="M654" s="727" t="s">
        <v>4996</v>
      </c>
      <c r="N654" s="727"/>
      <c r="O654" s="707"/>
      <c r="P654" s="707"/>
      <c r="Q654" s="727">
        <v>31870.240000000002</v>
      </c>
      <c r="R654" s="727">
        <v>68377.41</v>
      </c>
      <c r="S654" s="727">
        <v>113171.83</v>
      </c>
      <c r="T654" s="707">
        <v>108430.45</v>
      </c>
      <c r="U654" s="707">
        <v>102187.48</v>
      </c>
      <c r="V654" s="707"/>
      <c r="X654" s="707"/>
      <c r="Y654" s="707"/>
      <c r="AB654" s="707"/>
      <c r="AC654" s="707"/>
      <c r="AD654" s="707"/>
      <c r="AH654" s="707"/>
      <c r="AI654" s="707"/>
      <c r="AJ654" s="707"/>
      <c r="AK654" s="707"/>
    </row>
    <row r="655" spans="4:45">
      <c r="D655" s="160" t="s">
        <v>5068</v>
      </c>
      <c r="E655" s="160"/>
      <c r="F655" s="160">
        <v>45733</v>
      </c>
      <c r="G655" s="160">
        <v>45763</v>
      </c>
      <c r="H655" s="160" t="s">
        <v>6553</v>
      </c>
      <c r="I655" s="160">
        <v>45934</v>
      </c>
      <c r="J655" s="160">
        <v>424037.4</v>
      </c>
      <c r="K655" s="160">
        <v>424037.4</v>
      </c>
      <c r="L655" s="727">
        <v>457331.67</v>
      </c>
      <c r="M655" s="727" t="s">
        <v>4994</v>
      </c>
      <c r="N655" s="727"/>
      <c r="O655" s="707"/>
      <c r="P655" s="707"/>
      <c r="Q655" s="727"/>
      <c r="R655" s="727"/>
      <c r="S655" s="727"/>
      <c r="T655" s="707"/>
      <c r="U655" s="707"/>
      <c r="V655" s="707">
        <v>180882.87</v>
      </c>
      <c r="W655" s="707">
        <v>243154.53</v>
      </c>
      <c r="AB655" s="707"/>
      <c r="AC655" s="707">
        <v>33294.26</v>
      </c>
      <c r="AD655" s="707"/>
      <c r="AE655" s="707"/>
      <c r="AF655" s="707"/>
      <c r="AG655" s="707"/>
      <c r="AH655" s="707"/>
      <c r="AI655" s="707"/>
      <c r="AJ655" s="707"/>
      <c r="AK655" s="707"/>
    </row>
    <row r="656" spans="4:45">
      <c r="D656" s="160" t="s">
        <v>5068</v>
      </c>
      <c r="E656" s="160"/>
      <c r="F656" s="160">
        <v>45733</v>
      </c>
      <c r="G656" s="160">
        <v>45763</v>
      </c>
      <c r="H656" s="160" t="s">
        <v>6553</v>
      </c>
      <c r="I656" s="160">
        <v>45934</v>
      </c>
      <c r="J656" s="160">
        <v>424037.4</v>
      </c>
      <c r="K656" s="160">
        <v>424037.4</v>
      </c>
      <c r="L656" s="727">
        <v>457331.67</v>
      </c>
      <c r="M656" s="727" t="s">
        <v>4995</v>
      </c>
      <c r="N656" s="727"/>
      <c r="O656" s="707"/>
      <c r="P656" s="707"/>
      <c r="Q656" s="727"/>
      <c r="R656" s="727"/>
      <c r="S656" s="727"/>
      <c r="AB656" s="707"/>
      <c r="AC656" s="707">
        <v>33294.26</v>
      </c>
      <c r="AD656" s="707"/>
      <c r="AE656" s="707"/>
      <c r="AF656" s="707"/>
      <c r="AG656" s="707"/>
      <c r="AH656" s="707"/>
      <c r="AI656" s="707"/>
      <c r="AJ656" s="707"/>
      <c r="AK656" s="707"/>
    </row>
    <row r="657" spans="4:40">
      <c r="D657" s="160" t="s">
        <v>5068</v>
      </c>
      <c r="E657" s="160"/>
      <c r="F657" s="160">
        <v>45733</v>
      </c>
      <c r="G657" s="160">
        <v>45763</v>
      </c>
      <c r="H657" s="160" t="s">
        <v>6553</v>
      </c>
      <c r="I657" s="160">
        <v>45934</v>
      </c>
      <c r="J657" s="160">
        <v>424037.4</v>
      </c>
      <c r="K657" s="160">
        <v>424037.4</v>
      </c>
      <c r="L657" s="727">
        <v>457331.67</v>
      </c>
      <c r="M657" s="727" t="s">
        <v>4996</v>
      </c>
      <c r="N657" s="727"/>
      <c r="P657" s="707"/>
      <c r="Q657" s="727">
        <v>18211.560000000001</v>
      </c>
      <c r="R657" s="727">
        <v>54542.57</v>
      </c>
      <c r="S657" s="727">
        <v>113742.82</v>
      </c>
      <c r="T657" s="707">
        <v>108430.45</v>
      </c>
      <c r="U657" s="707">
        <v>115846.15</v>
      </c>
      <c r="V657" s="707">
        <v>13263.86</v>
      </c>
      <c r="W657" s="707"/>
      <c r="X657" s="707"/>
      <c r="Y657" s="707"/>
      <c r="AB657" s="707"/>
      <c r="AC657" s="707"/>
      <c r="AD657" s="707"/>
      <c r="AH657" s="707"/>
      <c r="AI657" s="707"/>
      <c r="AJ657" s="707"/>
      <c r="AK657" s="707"/>
    </row>
    <row r="658" spans="4:40">
      <c r="D658" s="160" t="s">
        <v>5069</v>
      </c>
      <c r="E658" s="160"/>
      <c r="F658" s="160">
        <v>45764</v>
      </c>
      <c r="G658" s="160">
        <v>45795</v>
      </c>
      <c r="H658" s="160" t="s">
        <v>6522</v>
      </c>
      <c r="I658" s="160">
        <v>45934</v>
      </c>
      <c r="J658" s="160">
        <v>424037.4</v>
      </c>
      <c r="K658" s="160">
        <v>424037.4</v>
      </c>
      <c r="L658" s="727">
        <v>457331.67</v>
      </c>
      <c r="M658" s="727" t="s">
        <v>4994</v>
      </c>
      <c r="N658" s="727"/>
      <c r="O658" s="707"/>
      <c r="P658" s="707"/>
      <c r="Q658" s="727"/>
      <c r="R658" s="728"/>
      <c r="S658" s="728"/>
      <c r="T658" s="707"/>
      <c r="U658" s="707"/>
      <c r="V658" s="707"/>
      <c r="W658" s="707">
        <v>159660.70000000001</v>
      </c>
      <c r="X658" s="707">
        <v>264376.71000000002</v>
      </c>
      <c r="AB658" s="707"/>
      <c r="AC658" s="707">
        <v>33294.26</v>
      </c>
      <c r="AD658" s="707"/>
      <c r="AE658" s="707"/>
      <c r="AF658" s="707"/>
      <c r="AG658" s="707"/>
      <c r="AH658" s="707"/>
      <c r="AI658" s="707"/>
      <c r="AJ658" s="707"/>
      <c r="AK658" s="707"/>
    </row>
    <row r="659" spans="4:40">
      <c r="D659" s="160" t="s">
        <v>5069</v>
      </c>
      <c r="E659" s="160"/>
      <c r="F659" s="160">
        <v>45764</v>
      </c>
      <c r="G659" s="160">
        <v>45795</v>
      </c>
      <c r="H659" s="160" t="s">
        <v>6522</v>
      </c>
      <c r="I659" s="160">
        <v>45934</v>
      </c>
      <c r="J659" s="160">
        <v>424037.4</v>
      </c>
      <c r="K659" s="160">
        <v>424037.4</v>
      </c>
      <c r="L659" s="727">
        <v>457331.67</v>
      </c>
      <c r="M659" s="727" t="s">
        <v>4995</v>
      </c>
      <c r="N659" s="727"/>
      <c r="O659" s="707"/>
      <c r="P659" s="707"/>
      <c r="Q659" s="727"/>
      <c r="R659" s="727"/>
      <c r="S659" s="727"/>
      <c r="AB659" s="707"/>
      <c r="AC659" s="707">
        <v>33294.26</v>
      </c>
      <c r="AD659" s="707"/>
      <c r="AE659" s="707"/>
      <c r="AF659" s="707"/>
      <c r="AG659" s="707"/>
      <c r="AH659" s="707"/>
      <c r="AI659" s="707"/>
      <c r="AJ659" s="707"/>
      <c r="AK659" s="707"/>
    </row>
    <row r="660" spans="4:40">
      <c r="D660" s="160" t="s">
        <v>5069</v>
      </c>
      <c r="E660" s="160"/>
      <c r="F660" s="160">
        <v>45764</v>
      </c>
      <c r="G660" s="160">
        <v>45795</v>
      </c>
      <c r="H660" s="160" t="s">
        <v>6522</v>
      </c>
      <c r="I660" s="160">
        <v>45934</v>
      </c>
      <c r="J660" s="160">
        <v>424037.4</v>
      </c>
      <c r="K660" s="160">
        <v>424037.4</v>
      </c>
      <c r="L660" s="727">
        <v>457331.67</v>
      </c>
      <c r="M660" s="727" t="s">
        <v>4996</v>
      </c>
      <c r="N660" s="727"/>
      <c r="P660" s="707"/>
      <c r="Q660" s="727">
        <v>9105.7800000000007</v>
      </c>
      <c r="R660" s="727">
        <v>37940.76</v>
      </c>
      <c r="S660" s="727">
        <v>101164.14</v>
      </c>
      <c r="T660" s="707">
        <v>108430.45</v>
      </c>
      <c r="U660" s="707">
        <v>124951.93</v>
      </c>
      <c r="V660" s="707">
        <v>42444.34</v>
      </c>
      <c r="W660" s="707"/>
      <c r="X660" s="707"/>
      <c r="Y660" s="707"/>
      <c r="Z660" s="707"/>
      <c r="AB660" s="707"/>
      <c r="AC660" s="707"/>
      <c r="AD660" s="707"/>
      <c r="AE660" s="707"/>
      <c r="AH660" s="707"/>
      <c r="AI660" s="707"/>
      <c r="AJ660" s="707"/>
      <c r="AK660" s="707"/>
    </row>
    <row r="661" spans="4:40">
      <c r="D661" s="160" t="s">
        <v>5070</v>
      </c>
      <c r="E661" s="160"/>
      <c r="F661" s="160">
        <v>45796</v>
      </c>
      <c r="G661" s="160">
        <v>45826</v>
      </c>
      <c r="H661" s="160" t="s">
        <v>6574</v>
      </c>
      <c r="I661" s="160">
        <v>45934</v>
      </c>
      <c r="J661" s="160">
        <v>424037.4</v>
      </c>
      <c r="K661" s="160">
        <v>424037.4</v>
      </c>
      <c r="L661" s="727">
        <v>457331.67</v>
      </c>
      <c r="M661" s="727" t="s">
        <v>4994</v>
      </c>
      <c r="N661" s="727"/>
      <c r="O661" s="707"/>
      <c r="P661" s="707"/>
      <c r="Q661" s="727"/>
      <c r="R661" s="727"/>
      <c r="S661" s="727"/>
      <c r="T661" s="707"/>
      <c r="U661" s="707"/>
      <c r="V661" s="707"/>
      <c r="W661" s="707"/>
      <c r="X661" s="707">
        <v>158747.12</v>
      </c>
      <c r="Y661" s="707">
        <v>265290.28000000003</v>
      </c>
      <c r="AB661" s="707"/>
      <c r="AC661" s="707">
        <v>33294.26</v>
      </c>
      <c r="AD661" s="707"/>
      <c r="AE661" s="707"/>
      <c r="AF661" s="707"/>
      <c r="AG661" s="707"/>
      <c r="AH661" s="707"/>
      <c r="AI661" s="707"/>
      <c r="AJ661" s="707"/>
      <c r="AK661" s="707"/>
    </row>
    <row r="662" spans="4:40">
      <c r="D662" s="160" t="s">
        <v>5070</v>
      </c>
      <c r="E662" s="160"/>
      <c r="F662" s="160">
        <v>45796</v>
      </c>
      <c r="G662" s="160">
        <v>45826</v>
      </c>
      <c r="H662" s="160" t="s">
        <v>6574</v>
      </c>
      <c r="I662" s="160">
        <v>45934</v>
      </c>
      <c r="J662" s="160">
        <v>424037.4</v>
      </c>
      <c r="K662" s="160">
        <v>424037.4</v>
      </c>
      <c r="L662" s="727">
        <v>457331.67</v>
      </c>
      <c r="M662" s="727" t="s">
        <v>4995</v>
      </c>
      <c r="N662" s="727"/>
      <c r="O662" s="707"/>
      <c r="P662" s="707"/>
      <c r="Q662" s="727"/>
      <c r="R662" s="727"/>
      <c r="S662" s="727"/>
      <c r="AB662" s="707"/>
      <c r="AC662" s="707">
        <v>33294.26</v>
      </c>
      <c r="AD662" s="707"/>
      <c r="AE662" s="707"/>
      <c r="AF662" s="707"/>
      <c r="AG662" s="707"/>
      <c r="AH662" s="707"/>
      <c r="AI662" s="707"/>
      <c r="AJ662" s="707"/>
      <c r="AK662" s="707"/>
      <c r="AL662" s="707"/>
      <c r="AM662" s="707"/>
    </row>
    <row r="663" spans="4:40">
      <c r="D663" s="160" t="s">
        <v>5070</v>
      </c>
      <c r="E663" s="160"/>
      <c r="F663" s="160">
        <v>45796</v>
      </c>
      <c r="G663" s="160">
        <v>45826</v>
      </c>
      <c r="H663" s="160" t="s">
        <v>6574</v>
      </c>
      <c r="I663" s="160">
        <v>45934</v>
      </c>
      <c r="J663" s="160">
        <v>424037.4</v>
      </c>
      <c r="K663" s="160">
        <v>424037.4</v>
      </c>
      <c r="L663" s="727">
        <v>457331.67</v>
      </c>
      <c r="M663" s="727" t="s">
        <v>4996</v>
      </c>
      <c r="N663" s="727"/>
      <c r="Q663" s="727"/>
      <c r="R663" s="727">
        <v>81064.78</v>
      </c>
      <c r="S663" s="727">
        <v>112600.85</v>
      </c>
      <c r="T663" s="707">
        <v>108430.45</v>
      </c>
      <c r="U663" s="707">
        <v>109800.28</v>
      </c>
      <c r="V663" s="707">
        <v>12141.04</v>
      </c>
      <c r="W663" s="707"/>
      <c r="X663" s="707"/>
      <c r="Y663" s="707"/>
      <c r="Z663" s="707"/>
      <c r="AB663" s="707"/>
      <c r="AC663" s="707"/>
      <c r="AD663" s="707"/>
      <c r="AE663" s="707"/>
      <c r="AH663" s="707"/>
      <c r="AI663" s="707"/>
      <c r="AJ663" s="707"/>
      <c r="AK663" s="707"/>
      <c r="AL663" s="707"/>
      <c r="AM663" s="707"/>
    </row>
    <row r="664" spans="4:40">
      <c r="D664" s="160" t="s">
        <v>5071</v>
      </c>
      <c r="E664" s="160"/>
      <c r="F664" s="160">
        <v>45827</v>
      </c>
      <c r="G664" s="160">
        <v>45858</v>
      </c>
      <c r="H664" s="160" t="s">
        <v>6593</v>
      </c>
      <c r="I664" s="160">
        <v>45934</v>
      </c>
      <c r="J664" s="160">
        <v>424037.4</v>
      </c>
      <c r="K664" s="160">
        <v>424037.4</v>
      </c>
      <c r="L664" s="727">
        <v>457331.67</v>
      </c>
      <c r="M664" s="727" t="s">
        <v>4994</v>
      </c>
      <c r="N664" s="727"/>
      <c r="P664" s="707"/>
      <c r="Q664" s="727"/>
      <c r="R664" s="727"/>
      <c r="S664" s="727"/>
      <c r="U664" s="707"/>
      <c r="V664" s="707"/>
      <c r="W664" s="707"/>
      <c r="X664" s="707"/>
      <c r="Y664" s="707">
        <v>157833.54999999999</v>
      </c>
      <c r="Z664" s="707">
        <v>266203.84999999998</v>
      </c>
      <c r="AB664" s="707"/>
      <c r="AC664" s="707">
        <v>33294.26</v>
      </c>
      <c r="AD664" s="707"/>
      <c r="AE664" s="707"/>
      <c r="AF664" s="707"/>
      <c r="AG664" s="707"/>
      <c r="AH664" s="707"/>
      <c r="AI664" s="707"/>
      <c r="AJ664" s="707"/>
      <c r="AK664" s="707"/>
      <c r="AL664" s="707"/>
    </row>
    <row r="665" spans="4:40">
      <c r="D665" s="160" t="s">
        <v>5071</v>
      </c>
      <c r="E665" s="160"/>
      <c r="F665" s="160">
        <v>45827</v>
      </c>
      <c r="G665" s="160">
        <v>45858</v>
      </c>
      <c r="H665" s="160" t="s">
        <v>6593</v>
      </c>
      <c r="I665" s="160">
        <v>45934</v>
      </c>
      <c r="J665" s="160">
        <v>424037.4</v>
      </c>
      <c r="K665" s="160">
        <v>424037.4</v>
      </c>
      <c r="L665" s="727">
        <v>457331.67</v>
      </c>
      <c r="M665" s="727" t="s">
        <v>4995</v>
      </c>
      <c r="N665" s="727"/>
      <c r="Q665" s="727"/>
      <c r="R665" s="727"/>
      <c r="S665" s="727"/>
      <c r="AB665" s="707"/>
      <c r="AC665" s="707">
        <v>33294.26</v>
      </c>
      <c r="AD665" s="707"/>
      <c r="AE665" s="707"/>
      <c r="AF665" s="707"/>
      <c r="AG665" s="707"/>
      <c r="AH665" s="707"/>
      <c r="AI665" s="707"/>
      <c r="AJ665" s="707"/>
      <c r="AK665" s="707"/>
      <c r="AL665" s="707"/>
    </row>
    <row r="666" spans="4:40">
      <c r="D666" s="160" t="s">
        <v>5071</v>
      </c>
      <c r="E666" s="160"/>
      <c r="F666" s="160">
        <v>45827</v>
      </c>
      <c r="G666" s="160">
        <v>45858</v>
      </c>
      <c r="H666" s="160" t="s">
        <v>6593</v>
      </c>
      <c r="I666" s="160">
        <v>45934</v>
      </c>
      <c r="J666" s="160">
        <v>424037.4</v>
      </c>
      <c r="K666" s="160">
        <v>424037.4</v>
      </c>
      <c r="L666" s="727">
        <v>457331.67</v>
      </c>
      <c r="M666" s="727" t="s">
        <v>4996</v>
      </c>
      <c r="N666" s="727"/>
      <c r="Q666" s="727"/>
      <c r="R666" s="727"/>
      <c r="S666" s="727">
        <v>100655.18</v>
      </c>
      <c r="T666" s="707">
        <v>111718.64</v>
      </c>
      <c r="U666" s="707">
        <v>134057.71</v>
      </c>
      <c r="V666" s="707">
        <v>77605.86</v>
      </c>
      <c r="X666" s="707"/>
      <c r="Y666" s="707"/>
      <c r="AB666" s="707"/>
      <c r="AC666" s="707"/>
      <c r="AD666" s="707"/>
      <c r="AE666" s="707"/>
      <c r="AH666" s="707"/>
      <c r="AI666" s="707"/>
      <c r="AJ666" s="707"/>
      <c r="AK666" s="707"/>
    </row>
    <row r="667" spans="4:40">
      <c r="D667" s="160" t="s">
        <v>5072</v>
      </c>
      <c r="E667" s="160"/>
      <c r="F667" s="160">
        <v>45570</v>
      </c>
      <c r="G667" s="160">
        <v>45956</v>
      </c>
      <c r="H667" s="160" t="s">
        <v>6541</v>
      </c>
      <c r="I667" s="160">
        <v>45934</v>
      </c>
      <c r="J667" s="160">
        <v>5038080.4000000004</v>
      </c>
      <c r="K667" s="160">
        <v>5038080.3899999997</v>
      </c>
      <c r="L667" s="727">
        <v>5569401.5899999999</v>
      </c>
      <c r="M667" s="727" t="s">
        <v>4994</v>
      </c>
      <c r="N667" s="727"/>
      <c r="Q667" s="727">
        <v>350150.41</v>
      </c>
      <c r="R667" s="727">
        <v>395432.36</v>
      </c>
      <c r="S667" s="727">
        <v>404956.66</v>
      </c>
      <c r="T667" s="707">
        <v>405730.52</v>
      </c>
      <c r="U667" s="707">
        <v>355335.26</v>
      </c>
      <c r="V667" s="707">
        <v>404956.66</v>
      </c>
      <c r="W667" s="707">
        <v>424191.09</v>
      </c>
      <c r="X667" s="707">
        <v>383323.7</v>
      </c>
      <c r="Y667" s="707">
        <v>389473.65</v>
      </c>
      <c r="Z667" s="707">
        <v>404956.66</v>
      </c>
      <c r="AA667" s="707">
        <v>393423.47</v>
      </c>
      <c r="AB667" s="707">
        <v>351583.83</v>
      </c>
      <c r="AC667" s="707">
        <v>905887.31</v>
      </c>
      <c r="AD667" s="707"/>
      <c r="AE667" s="707"/>
      <c r="AF667" s="707"/>
      <c r="AG667" s="707"/>
      <c r="AH667" s="707"/>
      <c r="AI667" s="707"/>
      <c r="AJ667" s="707"/>
      <c r="AK667" s="707"/>
      <c r="AL667" s="707"/>
    </row>
    <row r="668" spans="4:40">
      <c r="D668" s="160" t="s">
        <v>5072</v>
      </c>
      <c r="E668" s="160"/>
      <c r="F668" s="160">
        <v>45570</v>
      </c>
      <c r="G668" s="160">
        <v>45956</v>
      </c>
      <c r="H668" s="160" t="s">
        <v>6541</v>
      </c>
      <c r="I668" s="160">
        <v>45934</v>
      </c>
      <c r="J668" s="160">
        <v>5038080.4000000004</v>
      </c>
      <c r="K668" s="160">
        <v>5038080.3899999997</v>
      </c>
      <c r="L668" s="727">
        <v>5569401.5899999999</v>
      </c>
      <c r="M668" s="727" t="s">
        <v>4995</v>
      </c>
      <c r="N668" s="727"/>
      <c r="Q668" s="727"/>
      <c r="R668" s="727"/>
      <c r="S668" s="727"/>
      <c r="AB668" s="707"/>
      <c r="AC668" s="707">
        <v>531321.18999999994</v>
      </c>
      <c r="AD668" s="707"/>
      <c r="AE668" s="707"/>
      <c r="AF668" s="707"/>
      <c r="AG668" s="707"/>
      <c r="AH668" s="707"/>
      <c r="AI668" s="707"/>
      <c r="AJ668" s="707"/>
      <c r="AK668" s="707"/>
      <c r="AL668" s="707"/>
      <c r="AM668" s="707"/>
    </row>
    <row r="669" spans="4:40">
      <c r="D669" s="160" t="s">
        <v>5072</v>
      </c>
      <c r="E669" s="160"/>
      <c r="F669" s="160">
        <v>45570</v>
      </c>
      <c r="G669" s="160">
        <v>45956</v>
      </c>
      <c r="H669" s="160" t="s">
        <v>6541</v>
      </c>
      <c r="I669" s="160">
        <v>45934</v>
      </c>
      <c r="J669" s="160">
        <v>5038080.4000000004</v>
      </c>
      <c r="K669" s="160">
        <v>5038080.3899999997</v>
      </c>
      <c r="L669" s="727">
        <v>5569401.5899999999</v>
      </c>
      <c r="M669" s="727" t="s">
        <v>4996</v>
      </c>
      <c r="N669" s="727"/>
      <c r="P669" s="707">
        <v>2540.1799999999998</v>
      </c>
      <c r="Q669" s="727">
        <v>157491.19</v>
      </c>
      <c r="R669" s="727">
        <v>516858.65</v>
      </c>
      <c r="S669" s="727">
        <v>893901.85</v>
      </c>
      <c r="T669" s="707">
        <v>1001596.87</v>
      </c>
      <c r="U669" s="707">
        <v>1073298.48</v>
      </c>
      <c r="V669" s="707">
        <v>794825.72</v>
      </c>
      <c r="W669" s="707">
        <v>427292.47</v>
      </c>
      <c r="X669" s="707">
        <v>166894.28</v>
      </c>
      <c r="Y669" s="707">
        <v>3380.71</v>
      </c>
      <c r="AB669" s="707"/>
      <c r="AC669" s="707"/>
      <c r="AD669" s="707"/>
      <c r="AE669" s="707"/>
      <c r="AF669" s="707"/>
      <c r="AI669" s="707"/>
      <c r="AJ669" s="707"/>
      <c r="AK669" s="707"/>
      <c r="AL669" s="707"/>
      <c r="AM669" s="707"/>
    </row>
    <row r="670" spans="4:40">
      <c r="D670" s="160" t="s">
        <v>5073</v>
      </c>
      <c r="E670" s="160"/>
      <c r="F670" s="160">
        <v>45570</v>
      </c>
      <c r="G670" s="160">
        <v>45612</v>
      </c>
      <c r="H670" s="160" t="s">
        <v>6541</v>
      </c>
      <c r="I670" s="160">
        <v>45934</v>
      </c>
      <c r="J670" s="160">
        <v>559786.71</v>
      </c>
      <c r="K670" s="160">
        <v>559786.71</v>
      </c>
      <c r="L670" s="727">
        <v>618822.40000000002</v>
      </c>
      <c r="M670" s="727" t="s">
        <v>4994</v>
      </c>
      <c r="N670" s="727"/>
      <c r="Q670" s="727">
        <v>350150.41</v>
      </c>
      <c r="R670" s="727">
        <v>209636.3</v>
      </c>
      <c r="S670" s="727"/>
      <c r="W670" s="707"/>
      <c r="AB670" s="707"/>
      <c r="AC670" s="707">
        <v>59035.69</v>
      </c>
      <c r="AD670" s="707"/>
      <c r="AE670" s="707"/>
      <c r="AF670" s="707"/>
      <c r="AG670" s="707"/>
      <c r="AH670" s="707"/>
      <c r="AI670" s="707"/>
      <c r="AJ670" s="707"/>
      <c r="AK670" s="707"/>
      <c r="AL670" s="707"/>
      <c r="AM670" s="707"/>
    </row>
    <row r="671" spans="4:40">
      <c r="D671" s="160" t="s">
        <v>5073</v>
      </c>
      <c r="E671" s="160"/>
      <c r="F671" s="160">
        <v>45570</v>
      </c>
      <c r="G671" s="160">
        <v>45612</v>
      </c>
      <c r="H671" s="160" t="s">
        <v>6541</v>
      </c>
      <c r="I671" s="160">
        <v>45934</v>
      </c>
      <c r="J671" s="160">
        <v>559786.71</v>
      </c>
      <c r="K671" s="160">
        <v>559786.71</v>
      </c>
      <c r="L671" s="727">
        <v>618822.40000000002</v>
      </c>
      <c r="M671" s="727" t="s">
        <v>4995</v>
      </c>
      <c r="N671" s="727"/>
      <c r="Q671" s="727"/>
      <c r="R671" s="727"/>
      <c r="S671" s="727"/>
      <c r="AB671" s="707"/>
      <c r="AC671" s="707">
        <v>59035.69</v>
      </c>
      <c r="AD671" s="707"/>
      <c r="AE671" s="707"/>
      <c r="AF671" s="707"/>
      <c r="AG671" s="707"/>
      <c r="AH671" s="707"/>
      <c r="AI671" s="707"/>
      <c r="AJ671" s="707"/>
      <c r="AK671" s="707"/>
      <c r="AL671" s="707"/>
      <c r="AM671" s="707"/>
      <c r="AN671" s="707"/>
    </row>
    <row r="672" spans="4:40">
      <c r="D672" s="160" t="s">
        <v>5073</v>
      </c>
      <c r="E672" s="160"/>
      <c r="F672" s="160">
        <v>45570</v>
      </c>
      <c r="G672" s="160">
        <v>45612</v>
      </c>
      <c r="H672" s="160" t="s">
        <v>6541</v>
      </c>
      <c r="I672" s="160">
        <v>45934</v>
      </c>
      <c r="J672" s="160">
        <v>559786.71</v>
      </c>
      <c r="K672" s="160">
        <v>559786.71</v>
      </c>
      <c r="L672" s="727">
        <v>618822.40000000002</v>
      </c>
      <c r="M672" s="727" t="s">
        <v>4996</v>
      </c>
      <c r="N672" s="727"/>
      <c r="P672" s="707">
        <v>2540.1799999999998</v>
      </c>
      <c r="Q672" s="727">
        <v>68584.87</v>
      </c>
      <c r="R672" s="727">
        <v>76811.7</v>
      </c>
      <c r="S672" s="727">
        <v>116120.49</v>
      </c>
      <c r="T672" s="707">
        <v>109993.9</v>
      </c>
      <c r="U672" s="707">
        <v>111360</v>
      </c>
      <c r="V672" s="707">
        <v>45639.56</v>
      </c>
      <c r="W672" s="707">
        <v>28736.02</v>
      </c>
      <c r="X672" s="707"/>
      <c r="Y672" s="707"/>
      <c r="AC672" s="707"/>
      <c r="AD672" s="707"/>
      <c r="AE672" s="707"/>
      <c r="AF672" s="707"/>
      <c r="AI672" s="707"/>
      <c r="AJ672" s="707"/>
      <c r="AK672" s="707"/>
      <c r="AL672" s="707"/>
      <c r="AM672" s="707"/>
      <c r="AN672" s="707"/>
    </row>
    <row r="673" spans="4:46">
      <c r="D673" s="160" t="s">
        <v>5074</v>
      </c>
      <c r="E673" s="160"/>
      <c r="F673" s="160">
        <v>45613</v>
      </c>
      <c r="G673" s="160">
        <v>45655</v>
      </c>
      <c r="H673" s="160" t="s">
        <v>6594</v>
      </c>
      <c r="I673" s="160">
        <v>45934</v>
      </c>
      <c r="J673" s="160">
        <v>559786.71</v>
      </c>
      <c r="K673" s="160">
        <v>559786.71</v>
      </c>
      <c r="L673" s="727">
        <v>618822.40000000002</v>
      </c>
      <c r="M673" s="727" t="s">
        <v>4994</v>
      </c>
      <c r="N673" s="727"/>
      <c r="Q673" s="727"/>
      <c r="R673" s="727">
        <v>185796.06</v>
      </c>
      <c r="S673" s="727">
        <v>373990.65</v>
      </c>
      <c r="W673" s="707"/>
      <c r="AB673" s="707"/>
      <c r="AC673" s="707">
        <v>59035.69</v>
      </c>
      <c r="AD673" s="707"/>
      <c r="AE673" s="707"/>
      <c r="AF673" s="707"/>
      <c r="AG673" s="707"/>
      <c r="AH673" s="707"/>
      <c r="AI673" s="707"/>
      <c r="AJ673" s="707"/>
      <c r="AK673" s="707"/>
      <c r="AL673" s="707"/>
      <c r="AM673" s="707"/>
    </row>
    <row r="674" spans="4:46">
      <c r="D674" s="160" t="s">
        <v>5074</v>
      </c>
      <c r="E674" s="160"/>
      <c r="F674" s="160">
        <v>45613</v>
      </c>
      <c r="G674" s="160">
        <v>45655</v>
      </c>
      <c r="H674" s="160" t="s">
        <v>6594</v>
      </c>
      <c r="I674" s="160">
        <v>45934</v>
      </c>
      <c r="J674" s="160">
        <v>559786.71</v>
      </c>
      <c r="K674" s="160">
        <v>559786.71</v>
      </c>
      <c r="L674" s="727">
        <v>618822.40000000002</v>
      </c>
      <c r="M674" s="727" t="s">
        <v>4995</v>
      </c>
      <c r="N674" s="727"/>
      <c r="Q674" s="727"/>
      <c r="R674" s="727"/>
      <c r="S674" s="727"/>
      <c r="AB674" s="707"/>
      <c r="AC674" s="707">
        <v>59035.69</v>
      </c>
      <c r="AD674" s="707"/>
      <c r="AE674" s="707"/>
      <c r="AF674" s="707"/>
      <c r="AG674" s="707"/>
      <c r="AH674" s="707"/>
      <c r="AI674" s="707"/>
      <c r="AJ674" s="707"/>
      <c r="AK674" s="707"/>
      <c r="AL674" s="707"/>
      <c r="AM674" s="707"/>
      <c r="AN674" s="707"/>
    </row>
    <row r="675" spans="4:46">
      <c r="D675" s="160" t="s">
        <v>5074</v>
      </c>
      <c r="E675" s="160"/>
      <c r="F675" s="160">
        <v>45613</v>
      </c>
      <c r="G675" s="160">
        <v>45655</v>
      </c>
      <c r="H675" s="160" t="s">
        <v>6594</v>
      </c>
      <c r="I675" s="160">
        <v>45934</v>
      </c>
      <c r="J675" s="160">
        <v>559786.71</v>
      </c>
      <c r="K675" s="160">
        <v>559786.71</v>
      </c>
      <c r="L675" s="727">
        <v>618822.40000000002</v>
      </c>
      <c r="M675" s="727" t="s">
        <v>4996</v>
      </c>
      <c r="N675" s="727"/>
      <c r="Q675" s="727">
        <v>43183.07</v>
      </c>
      <c r="R675" s="727">
        <v>63504.51</v>
      </c>
      <c r="S675" s="727">
        <v>115904.85</v>
      </c>
      <c r="T675" s="707">
        <v>109993.9</v>
      </c>
      <c r="U675" s="707">
        <v>116440.36</v>
      </c>
      <c r="V675" s="707">
        <v>68501.179999999993</v>
      </c>
      <c r="W675" s="707">
        <v>42258.85</v>
      </c>
      <c r="X675" s="707"/>
      <c r="Y675" s="707"/>
      <c r="AC675" s="707"/>
      <c r="AD675" s="707"/>
      <c r="AE675" s="707"/>
      <c r="AF675" s="707"/>
      <c r="AG675" s="707"/>
      <c r="AI675" s="707"/>
      <c r="AJ675" s="707"/>
      <c r="AK675" s="707"/>
      <c r="AL675" s="707"/>
      <c r="AM675" s="707"/>
      <c r="AN675" s="707"/>
    </row>
    <row r="676" spans="4:46">
      <c r="D676" s="160" t="s">
        <v>5075</v>
      </c>
      <c r="E676" s="160"/>
      <c r="F676" s="160">
        <v>45656</v>
      </c>
      <c r="G676" s="160">
        <v>45698</v>
      </c>
      <c r="H676" s="160" t="s">
        <v>6518</v>
      </c>
      <c r="I676" s="160">
        <v>45934</v>
      </c>
      <c r="J676" s="160">
        <v>559786.71</v>
      </c>
      <c r="K676" s="160">
        <v>559786.71</v>
      </c>
      <c r="L676" s="727">
        <v>618822.40000000002</v>
      </c>
      <c r="M676" s="727" t="s">
        <v>4994</v>
      </c>
      <c r="N676" s="727"/>
      <c r="Q676" s="727"/>
      <c r="R676" s="727"/>
      <c r="S676" s="727">
        <v>30966.01</v>
      </c>
      <c r="T676" s="707">
        <v>405730.52</v>
      </c>
      <c r="U676" s="707">
        <v>123090.18</v>
      </c>
      <c r="W676" s="707"/>
      <c r="AB676" s="707"/>
      <c r="AC676" s="707">
        <v>59035.69</v>
      </c>
      <c r="AD676" s="707"/>
      <c r="AE676" s="707"/>
      <c r="AF676" s="707"/>
      <c r="AG676" s="707"/>
      <c r="AH676" s="707"/>
      <c r="AI676" s="707"/>
      <c r="AJ676" s="707"/>
      <c r="AK676" s="707"/>
      <c r="AL676" s="707"/>
      <c r="AM676" s="707"/>
    </row>
    <row r="677" spans="4:46">
      <c r="D677" s="160" t="s">
        <v>5075</v>
      </c>
      <c r="E677" s="160"/>
      <c r="F677" s="160">
        <v>45656</v>
      </c>
      <c r="G677" s="160">
        <v>45698</v>
      </c>
      <c r="H677" s="160" t="s">
        <v>6518</v>
      </c>
      <c r="I677" s="160">
        <v>45934</v>
      </c>
      <c r="J677" s="160">
        <v>559786.71</v>
      </c>
      <c r="K677" s="160">
        <v>559786.71</v>
      </c>
      <c r="L677" s="727">
        <v>618822.40000000002</v>
      </c>
      <c r="M677" s="727" t="s">
        <v>4995</v>
      </c>
      <c r="N677" s="727"/>
      <c r="Q677" s="727"/>
      <c r="R677" s="727"/>
      <c r="S677" s="727"/>
      <c r="AB677" s="707"/>
      <c r="AC677" s="707">
        <v>59035.69</v>
      </c>
      <c r="AD677" s="707"/>
      <c r="AE677" s="707"/>
      <c r="AF677" s="707"/>
      <c r="AG677" s="707"/>
      <c r="AH677" s="707"/>
      <c r="AI677" s="707"/>
      <c r="AJ677" s="707"/>
      <c r="AK677" s="707"/>
      <c r="AL677" s="707"/>
      <c r="AM677" s="707"/>
      <c r="AN677" s="707"/>
    </row>
    <row r="678" spans="4:46">
      <c r="D678" s="160" t="s">
        <v>5075</v>
      </c>
      <c r="E678" s="160"/>
      <c r="F678" s="160">
        <v>45656</v>
      </c>
      <c r="G678" s="160">
        <v>45698</v>
      </c>
      <c r="H678" s="160" t="s">
        <v>6518</v>
      </c>
      <c r="I678" s="160">
        <v>45934</v>
      </c>
      <c r="J678" s="160">
        <v>559786.71</v>
      </c>
      <c r="K678" s="160">
        <v>559786.71</v>
      </c>
      <c r="L678" s="727">
        <v>618822.40000000002</v>
      </c>
      <c r="M678" s="727" t="s">
        <v>4996</v>
      </c>
      <c r="N678" s="727"/>
      <c r="Q678" s="727">
        <v>25401.81</v>
      </c>
      <c r="R678" s="727">
        <v>63504.51</v>
      </c>
      <c r="S678" s="727">
        <v>105762.72</v>
      </c>
      <c r="T678" s="707">
        <v>109993.9</v>
      </c>
      <c r="U678" s="707">
        <v>116440.36</v>
      </c>
      <c r="V678" s="707">
        <v>86282.44</v>
      </c>
      <c r="W678" s="707">
        <v>43949.2</v>
      </c>
      <c r="X678" s="707">
        <v>8451.77</v>
      </c>
      <c r="Y678" s="707"/>
      <c r="Z678" s="707"/>
      <c r="AA678" s="707"/>
      <c r="AD678" s="707"/>
      <c r="AE678" s="707"/>
      <c r="AF678" s="707"/>
      <c r="AG678" s="707"/>
      <c r="AJ678" s="707"/>
      <c r="AK678" s="707"/>
      <c r="AL678" s="707"/>
      <c r="AM678" s="707"/>
      <c r="AN678" s="707"/>
    </row>
    <row r="679" spans="4:46">
      <c r="D679" s="160" t="s">
        <v>5076</v>
      </c>
      <c r="E679" s="160"/>
      <c r="F679" s="160">
        <v>45699</v>
      </c>
      <c r="G679" s="160">
        <v>45741</v>
      </c>
      <c r="H679" s="160" t="s">
        <v>6522</v>
      </c>
      <c r="I679" s="160">
        <v>45934</v>
      </c>
      <c r="J679" s="160">
        <v>559786.71</v>
      </c>
      <c r="K679" s="160">
        <v>559786.71</v>
      </c>
      <c r="L679" s="727">
        <v>618822.40000000002</v>
      </c>
      <c r="M679" s="727" t="s">
        <v>4994</v>
      </c>
      <c r="N679" s="727"/>
      <c r="Q679" s="727"/>
      <c r="R679" s="727"/>
      <c r="S679" s="727"/>
      <c r="U679" s="707">
        <v>232245.08</v>
      </c>
      <c r="V679" s="707">
        <v>327541.63</v>
      </c>
      <c r="W679" s="707"/>
      <c r="Z679" s="707"/>
      <c r="AA679" s="707"/>
      <c r="AB679" s="707"/>
      <c r="AC679" s="707">
        <v>59035.69</v>
      </c>
      <c r="AD679" s="707"/>
      <c r="AE679" s="707"/>
      <c r="AF679" s="707"/>
      <c r="AG679" s="707"/>
      <c r="AI679" s="707"/>
    </row>
    <row r="680" spans="4:46">
      <c r="D680" s="160" t="s">
        <v>5076</v>
      </c>
      <c r="E680" s="160"/>
      <c r="F680" s="160">
        <v>45699</v>
      </c>
      <c r="G680" s="160">
        <v>45741</v>
      </c>
      <c r="H680" s="160" t="s">
        <v>6522</v>
      </c>
      <c r="I680" s="160">
        <v>45934</v>
      </c>
      <c r="J680" s="160">
        <v>559786.71</v>
      </c>
      <c r="K680" s="160">
        <v>559786.71</v>
      </c>
      <c r="L680" s="727">
        <v>618822.40000000002</v>
      </c>
      <c r="M680" s="727" t="s">
        <v>4995</v>
      </c>
      <c r="N680" s="727"/>
      <c r="Q680" s="727"/>
      <c r="R680" s="727"/>
      <c r="S680" s="727"/>
      <c r="Z680" s="707"/>
      <c r="AA680" s="707"/>
      <c r="AB680" s="707"/>
      <c r="AC680" s="707">
        <v>59035.69</v>
      </c>
      <c r="AD680" s="707"/>
      <c r="AE680" s="707"/>
      <c r="AF680" s="707"/>
      <c r="AG680" s="707"/>
      <c r="AH680" s="707"/>
      <c r="AI680" s="707"/>
      <c r="AM680" s="707"/>
    </row>
    <row r="681" spans="4:46">
      <c r="D681" s="160" t="s">
        <v>5076</v>
      </c>
      <c r="E681" s="160"/>
      <c r="F681" s="160">
        <v>45699</v>
      </c>
      <c r="G681" s="160">
        <v>45741</v>
      </c>
      <c r="H681" s="160" t="s">
        <v>6522</v>
      </c>
      <c r="I681" s="160">
        <v>45934</v>
      </c>
      <c r="J681" s="160">
        <v>559786.71</v>
      </c>
      <c r="K681" s="160">
        <v>559786.71</v>
      </c>
      <c r="L681" s="727">
        <v>618822.40000000002</v>
      </c>
      <c r="M681" s="727" t="s">
        <v>4996</v>
      </c>
      <c r="N681" s="727"/>
      <c r="P681" s="707"/>
      <c r="Q681" s="727">
        <v>15241.08</v>
      </c>
      <c r="R681" s="727">
        <v>63504.51</v>
      </c>
      <c r="S681" s="727">
        <v>110833.78</v>
      </c>
      <c r="T681" s="707">
        <v>109993.9</v>
      </c>
      <c r="U681" s="707">
        <v>116440.36</v>
      </c>
      <c r="V681" s="707">
        <v>96443.17</v>
      </c>
      <c r="W681" s="707">
        <v>43949.2</v>
      </c>
      <c r="X681" s="707">
        <v>3380.71</v>
      </c>
      <c r="Y681" s="707"/>
      <c r="Z681" s="707"/>
      <c r="AA681" s="707"/>
      <c r="AB681" s="707"/>
      <c r="AC681" s="707"/>
      <c r="AD681" s="707"/>
      <c r="AE681" s="707"/>
      <c r="AF681" s="707"/>
      <c r="AG681" s="707"/>
      <c r="AH681" s="707"/>
      <c r="AI681" s="707"/>
      <c r="AJ681" s="707"/>
      <c r="AK681" s="707"/>
      <c r="AL681" s="707"/>
      <c r="AM681" s="707"/>
    </row>
    <row r="682" spans="4:46">
      <c r="D682" s="160" t="s">
        <v>5077</v>
      </c>
      <c r="E682" s="160"/>
      <c r="F682" s="160">
        <v>45742</v>
      </c>
      <c r="G682" s="160">
        <v>45783</v>
      </c>
      <c r="H682" s="160" t="s">
        <v>6578</v>
      </c>
      <c r="I682" s="160">
        <v>45934</v>
      </c>
      <c r="J682" s="160">
        <v>559786.71</v>
      </c>
      <c r="K682" s="160">
        <v>559786.71</v>
      </c>
      <c r="L682" s="727">
        <v>618822.40000000002</v>
      </c>
      <c r="M682" s="727" t="s">
        <v>4994</v>
      </c>
      <c r="N682" s="727"/>
      <c r="O682" s="707"/>
      <c r="P682" s="707"/>
      <c r="Q682" s="727"/>
      <c r="R682" s="727"/>
      <c r="S682" s="727"/>
      <c r="T682" s="707"/>
      <c r="U682" s="707"/>
      <c r="V682" s="707">
        <v>77415.03</v>
      </c>
      <c r="W682" s="707">
        <v>424191.09</v>
      </c>
      <c r="X682" s="707">
        <v>58180.59</v>
      </c>
      <c r="Z682" s="707"/>
      <c r="AA682" s="707"/>
      <c r="AB682" s="707"/>
      <c r="AC682" s="707">
        <v>59035.69</v>
      </c>
      <c r="AD682" s="707"/>
      <c r="AE682" s="707"/>
      <c r="AF682" s="707"/>
      <c r="AG682" s="707"/>
      <c r="AH682" s="707"/>
      <c r="AI682" s="707"/>
      <c r="AJ682" s="707"/>
      <c r="AK682" s="707"/>
      <c r="AL682" s="707"/>
      <c r="AM682" s="707"/>
      <c r="AN682" s="707"/>
      <c r="AO682" s="707"/>
      <c r="AP682" s="707"/>
      <c r="AQ682" s="707"/>
      <c r="AR682" s="707"/>
      <c r="AS682" s="707"/>
      <c r="AT682" s="707"/>
    </row>
    <row r="683" spans="4:46">
      <c r="D683" s="160" t="s">
        <v>5077</v>
      </c>
      <c r="E683" s="160"/>
      <c r="F683" s="160">
        <v>45742</v>
      </c>
      <c r="G683" s="160">
        <v>45783</v>
      </c>
      <c r="H683" s="160" t="s">
        <v>6578</v>
      </c>
      <c r="I683" s="160">
        <v>45934</v>
      </c>
      <c r="J683" s="160">
        <v>559786.71</v>
      </c>
      <c r="K683" s="160">
        <v>559786.71</v>
      </c>
      <c r="L683" s="727">
        <v>618822.40000000002</v>
      </c>
      <c r="M683" s="727" t="s">
        <v>4995</v>
      </c>
      <c r="N683" s="727"/>
      <c r="O683" s="707"/>
      <c r="Q683" s="727"/>
      <c r="R683" s="727"/>
      <c r="S683" s="727"/>
      <c r="Z683" s="707"/>
      <c r="AA683" s="707"/>
      <c r="AB683" s="707"/>
      <c r="AC683" s="707">
        <v>59035.69</v>
      </c>
      <c r="AD683" s="707"/>
      <c r="AE683" s="707"/>
      <c r="AF683" s="707"/>
      <c r="AG683" s="707"/>
      <c r="AH683" s="707"/>
      <c r="AI683" s="707"/>
      <c r="AJ683" s="707"/>
      <c r="AK683" s="707"/>
      <c r="AL683" s="707"/>
      <c r="AM683" s="707"/>
      <c r="AN683" s="707"/>
      <c r="AO683" s="707"/>
      <c r="AP683" s="707"/>
      <c r="AQ683" s="707"/>
      <c r="AR683" s="707"/>
      <c r="AS683" s="707"/>
      <c r="AT683" s="707"/>
    </row>
    <row r="684" spans="4:46">
      <c r="D684" s="160" t="s">
        <v>5077</v>
      </c>
      <c r="E684" s="160"/>
      <c r="F684" s="160">
        <v>45742</v>
      </c>
      <c r="G684" s="160">
        <v>45783</v>
      </c>
      <c r="H684" s="160" t="s">
        <v>6578</v>
      </c>
      <c r="I684" s="160">
        <v>45934</v>
      </c>
      <c r="J684" s="160">
        <v>559786.71</v>
      </c>
      <c r="K684" s="160">
        <v>559786.71</v>
      </c>
      <c r="L684" s="727">
        <v>618822.40000000002</v>
      </c>
      <c r="M684" s="727" t="s">
        <v>4996</v>
      </c>
      <c r="N684" s="727"/>
      <c r="P684" s="707"/>
      <c r="Q684" s="727">
        <v>5080.3599999999997</v>
      </c>
      <c r="R684" s="727">
        <v>63504.51</v>
      </c>
      <c r="S684" s="727">
        <v>104072.37</v>
      </c>
      <c r="T684" s="707">
        <v>109993.9</v>
      </c>
      <c r="U684" s="707">
        <v>116440.36</v>
      </c>
      <c r="V684" s="707">
        <v>106603.89</v>
      </c>
      <c r="W684" s="707">
        <v>43949.2</v>
      </c>
      <c r="X684" s="707">
        <v>10142.120000000001</v>
      </c>
      <c r="Y684" s="707"/>
      <c r="Z684" s="707"/>
      <c r="AA684" s="707"/>
      <c r="AB684" s="707"/>
      <c r="AC684" s="707"/>
      <c r="AD684" s="707"/>
      <c r="AE684" s="707"/>
      <c r="AF684" s="707"/>
      <c r="AG684" s="707"/>
      <c r="AH684" s="707"/>
      <c r="AI684" s="707"/>
      <c r="AJ684" s="707"/>
      <c r="AK684" s="707"/>
      <c r="AL684" s="707"/>
      <c r="AM684" s="707"/>
      <c r="AN684" s="707"/>
      <c r="AO684" s="707"/>
      <c r="AP684" s="707"/>
      <c r="AQ684" s="707"/>
      <c r="AR684" s="707"/>
    </row>
    <row r="685" spans="4:46">
      <c r="D685" s="160" t="s">
        <v>5078</v>
      </c>
      <c r="E685" s="160"/>
      <c r="F685" s="160">
        <v>45784</v>
      </c>
      <c r="G685" s="160">
        <v>45826</v>
      </c>
      <c r="H685" s="160" t="s">
        <v>6595</v>
      </c>
      <c r="I685" s="160">
        <v>45934</v>
      </c>
      <c r="J685" s="160">
        <v>559786.71</v>
      </c>
      <c r="K685" s="160">
        <v>559786.71</v>
      </c>
      <c r="L685" s="727">
        <v>618822.40000000002</v>
      </c>
      <c r="M685" s="727" t="s">
        <v>4994</v>
      </c>
      <c r="N685" s="727"/>
      <c r="O685" s="707"/>
      <c r="P685" s="707"/>
      <c r="Q685" s="727"/>
      <c r="R685" s="727"/>
      <c r="S685" s="727"/>
      <c r="T685" s="707"/>
      <c r="U685" s="707"/>
      <c r="V685" s="707"/>
      <c r="W685" s="707"/>
      <c r="X685" s="707">
        <v>325143.11</v>
      </c>
      <c r="Y685" s="707">
        <v>234643.6</v>
      </c>
      <c r="Z685" s="707"/>
      <c r="AA685" s="707"/>
      <c r="AB685" s="707"/>
      <c r="AC685" s="707">
        <v>59035.69</v>
      </c>
      <c r="AD685" s="707"/>
      <c r="AE685" s="707"/>
      <c r="AF685" s="707"/>
      <c r="AG685" s="707"/>
      <c r="AH685" s="707"/>
      <c r="AI685" s="707"/>
      <c r="AJ685" s="707"/>
      <c r="AK685" s="707"/>
      <c r="AL685" s="707"/>
    </row>
    <row r="686" spans="4:46">
      <c r="D686" s="160" t="s">
        <v>5078</v>
      </c>
      <c r="E686" s="160"/>
      <c r="F686" s="160">
        <v>45784</v>
      </c>
      <c r="G686" s="160">
        <v>45826</v>
      </c>
      <c r="H686" s="160" t="s">
        <v>6595</v>
      </c>
      <c r="I686" s="160">
        <v>45934</v>
      </c>
      <c r="J686" s="160">
        <v>559786.71</v>
      </c>
      <c r="K686" s="160">
        <v>559786.71</v>
      </c>
      <c r="L686" s="727">
        <v>618822.40000000002</v>
      </c>
      <c r="M686" s="727" t="s">
        <v>4995</v>
      </c>
      <c r="N686" s="727"/>
      <c r="O686" s="707"/>
      <c r="P686" s="707"/>
      <c r="Q686" s="727"/>
      <c r="R686" s="727"/>
      <c r="S686" s="727"/>
      <c r="Z686" s="707"/>
      <c r="AA686" s="707"/>
      <c r="AB686" s="707"/>
      <c r="AC686" s="707">
        <v>59035.69</v>
      </c>
      <c r="AD686" s="707"/>
      <c r="AE686" s="707"/>
      <c r="AF686" s="707"/>
      <c r="AG686" s="707"/>
      <c r="AH686" s="707"/>
      <c r="AI686" s="707"/>
      <c r="AJ686" s="707"/>
      <c r="AK686" s="707"/>
      <c r="AL686" s="707"/>
    </row>
    <row r="687" spans="4:46">
      <c r="D687" s="160" t="s">
        <v>5078</v>
      </c>
      <c r="E687" s="160"/>
      <c r="F687" s="160">
        <v>45784</v>
      </c>
      <c r="G687" s="160">
        <v>45826</v>
      </c>
      <c r="H687" s="160" t="s">
        <v>6595</v>
      </c>
      <c r="I687" s="160">
        <v>45934</v>
      </c>
      <c r="J687" s="160">
        <v>559786.71</v>
      </c>
      <c r="K687" s="160">
        <v>559786.71</v>
      </c>
      <c r="L687" s="727">
        <v>618822.40000000002</v>
      </c>
      <c r="M687" s="727" t="s">
        <v>4996</v>
      </c>
      <c r="N687" s="727"/>
      <c r="Q687" s="727"/>
      <c r="R687" s="727">
        <v>59254.74</v>
      </c>
      <c r="S687" s="727">
        <v>90559.48</v>
      </c>
      <c r="T687" s="707">
        <v>109993.9</v>
      </c>
      <c r="U687" s="707">
        <v>116440.36</v>
      </c>
      <c r="V687" s="707">
        <v>114224.43</v>
      </c>
      <c r="W687" s="707">
        <v>49029.56</v>
      </c>
      <c r="X687" s="707">
        <v>20284.25</v>
      </c>
      <c r="Y687" s="707"/>
      <c r="Z687" s="707"/>
      <c r="AA687" s="707"/>
      <c r="AB687" s="707"/>
      <c r="AC687" s="707"/>
      <c r="AD687" s="707"/>
      <c r="AE687" s="707"/>
      <c r="AF687" s="707"/>
      <c r="AG687" s="707"/>
      <c r="AH687" s="707"/>
      <c r="AI687" s="707"/>
      <c r="AJ687" s="707"/>
      <c r="AK687" s="707"/>
    </row>
    <row r="688" spans="4:46">
      <c r="D688" s="160" t="s">
        <v>5079</v>
      </c>
      <c r="E688" s="160"/>
      <c r="F688" s="160">
        <v>45827</v>
      </c>
      <c r="G688" s="160">
        <v>45869</v>
      </c>
      <c r="H688" s="160" t="s">
        <v>6596</v>
      </c>
      <c r="I688" s="160">
        <v>45934</v>
      </c>
      <c r="J688" s="160">
        <v>559786.71</v>
      </c>
      <c r="K688" s="160">
        <v>559786.71</v>
      </c>
      <c r="L688" s="727">
        <v>618822.40000000002</v>
      </c>
      <c r="M688" s="727" t="s">
        <v>4994</v>
      </c>
      <c r="N688" s="727"/>
      <c r="P688" s="707"/>
      <c r="Q688" s="727"/>
      <c r="R688" s="727"/>
      <c r="S688" s="727"/>
      <c r="U688" s="707"/>
      <c r="V688" s="707"/>
      <c r="W688" s="707"/>
      <c r="X688" s="707"/>
      <c r="Y688" s="707">
        <v>154830.04999999999</v>
      </c>
      <c r="Z688" s="707">
        <v>404956.66</v>
      </c>
      <c r="AA688" s="707"/>
      <c r="AB688" s="707"/>
      <c r="AC688" s="707">
        <v>59035.69</v>
      </c>
      <c r="AD688" s="707"/>
      <c r="AE688" s="707"/>
      <c r="AF688" s="707"/>
      <c r="AG688" s="707"/>
      <c r="AH688" s="707"/>
      <c r="AI688" s="707"/>
      <c r="AJ688" s="707"/>
      <c r="AK688" s="707"/>
      <c r="AL688" s="707"/>
    </row>
    <row r="689" spans="4:45">
      <c r="D689" s="160" t="s">
        <v>5079</v>
      </c>
      <c r="E689" s="160"/>
      <c r="F689" s="160">
        <v>45827</v>
      </c>
      <c r="G689" s="160">
        <v>45869</v>
      </c>
      <c r="H689" s="160" t="s">
        <v>6596</v>
      </c>
      <c r="I689" s="160">
        <v>45934</v>
      </c>
      <c r="J689" s="160">
        <v>559786.71</v>
      </c>
      <c r="K689" s="160">
        <v>559786.71</v>
      </c>
      <c r="L689" s="727">
        <v>618822.40000000002</v>
      </c>
      <c r="M689" s="727" t="s">
        <v>4995</v>
      </c>
      <c r="N689" s="727"/>
      <c r="Q689" s="727"/>
      <c r="R689" s="727"/>
      <c r="S689" s="727"/>
      <c r="Z689" s="707"/>
      <c r="AA689" s="707"/>
      <c r="AB689" s="707"/>
      <c r="AC689" s="707">
        <v>59035.69</v>
      </c>
      <c r="AD689" s="707"/>
      <c r="AE689" s="707"/>
      <c r="AF689" s="707"/>
      <c r="AG689" s="707"/>
      <c r="AH689" s="707"/>
      <c r="AI689" s="707"/>
      <c r="AJ689" s="707"/>
      <c r="AK689" s="707"/>
      <c r="AL689" s="707"/>
    </row>
    <row r="690" spans="4:45">
      <c r="D690" s="160" t="s">
        <v>5079</v>
      </c>
      <c r="E690" s="160"/>
      <c r="F690" s="160">
        <v>45827</v>
      </c>
      <c r="G690" s="160">
        <v>45869</v>
      </c>
      <c r="H690" s="160" t="s">
        <v>6596</v>
      </c>
      <c r="I690" s="160">
        <v>45934</v>
      </c>
      <c r="J690" s="160">
        <v>559786.71</v>
      </c>
      <c r="K690" s="160">
        <v>559786.71</v>
      </c>
      <c r="L690" s="727">
        <v>618822.40000000002</v>
      </c>
      <c r="M690" s="727" t="s">
        <v>4996</v>
      </c>
      <c r="N690" s="727"/>
      <c r="Q690" s="727"/>
      <c r="R690" s="727">
        <v>42538.95</v>
      </c>
      <c r="S690" s="727">
        <v>78511.360000000001</v>
      </c>
      <c r="T690" s="707">
        <v>109993.9</v>
      </c>
      <c r="U690" s="707">
        <v>116440.36</v>
      </c>
      <c r="V690" s="707">
        <v>114224.43</v>
      </c>
      <c r="W690" s="707">
        <v>64270.65</v>
      </c>
      <c r="X690" s="707">
        <v>33807.08</v>
      </c>
      <c r="Y690" s="707"/>
      <c r="Z690" s="707"/>
      <c r="AA690" s="707"/>
      <c r="AB690" s="707"/>
      <c r="AC690" s="707"/>
      <c r="AD690" s="707"/>
      <c r="AE690" s="707"/>
      <c r="AF690" s="707"/>
      <c r="AG690" s="707"/>
      <c r="AH690" s="707"/>
      <c r="AI690" s="707"/>
      <c r="AJ690" s="707"/>
      <c r="AK690" s="707"/>
    </row>
    <row r="691" spans="4:45">
      <c r="D691" s="160" t="s">
        <v>5080</v>
      </c>
      <c r="E691" s="160"/>
      <c r="F691" s="160">
        <v>45871</v>
      </c>
      <c r="G691" s="160">
        <v>45913</v>
      </c>
      <c r="H691" s="160" t="s">
        <v>6596</v>
      </c>
      <c r="I691" s="160">
        <v>45934</v>
      </c>
      <c r="J691" s="160">
        <v>559786.71</v>
      </c>
      <c r="K691" s="160">
        <v>559786.71</v>
      </c>
      <c r="L691" s="727">
        <v>618822.40000000002</v>
      </c>
      <c r="M691" s="727" t="s">
        <v>4994</v>
      </c>
      <c r="N691" s="727"/>
      <c r="P691" s="707"/>
      <c r="Q691" s="727"/>
      <c r="R691" s="727"/>
      <c r="S691" s="727"/>
      <c r="U691" s="707"/>
      <c r="V691" s="707"/>
      <c r="W691" s="707"/>
      <c r="X691" s="707"/>
      <c r="Z691" s="707"/>
      <c r="AA691" s="707">
        <v>393423.47</v>
      </c>
      <c r="AB691" s="707">
        <v>166363.24</v>
      </c>
      <c r="AC691" s="707">
        <v>59035.69</v>
      </c>
      <c r="AD691" s="707"/>
      <c r="AE691" s="707"/>
      <c r="AF691" s="707"/>
      <c r="AG691" s="707"/>
      <c r="AH691" s="707"/>
      <c r="AI691" s="707"/>
      <c r="AJ691" s="707"/>
      <c r="AK691" s="707"/>
    </row>
    <row r="692" spans="4:45">
      <c r="D692" s="160" t="s">
        <v>5080</v>
      </c>
      <c r="E692" s="160"/>
      <c r="F692" s="160">
        <v>45871</v>
      </c>
      <c r="G692" s="160">
        <v>45913</v>
      </c>
      <c r="H692" s="160" t="s">
        <v>6596</v>
      </c>
      <c r="I692" s="160">
        <v>45934</v>
      </c>
      <c r="J692" s="160">
        <v>559786.71</v>
      </c>
      <c r="K692" s="160">
        <v>559786.71</v>
      </c>
      <c r="L692" s="727">
        <v>618822.40000000002</v>
      </c>
      <c r="M692" s="727" t="s">
        <v>4995</v>
      </c>
      <c r="N692" s="727"/>
      <c r="Q692" s="727"/>
      <c r="R692" s="727"/>
      <c r="S692" s="727"/>
      <c r="Z692" s="707"/>
      <c r="AA692" s="707"/>
      <c r="AB692" s="707"/>
      <c r="AC692" s="707">
        <v>59035.69</v>
      </c>
      <c r="AD692" s="707"/>
      <c r="AE692" s="707"/>
      <c r="AF692" s="707"/>
      <c r="AG692" s="707"/>
      <c r="AH692" s="707"/>
      <c r="AI692" s="707"/>
      <c r="AJ692" s="707"/>
      <c r="AK692" s="707"/>
      <c r="AL692" s="707"/>
      <c r="AM692" s="707"/>
      <c r="AN692" s="707"/>
      <c r="AO692" s="707"/>
      <c r="AP692" s="707"/>
      <c r="AQ692" s="707"/>
      <c r="AR692" s="707"/>
      <c r="AS692" s="707"/>
    </row>
    <row r="693" spans="4:45">
      <c r="D693" s="160" t="s">
        <v>5080</v>
      </c>
      <c r="E693" s="160"/>
      <c r="F693" s="160">
        <v>45871</v>
      </c>
      <c r="G693" s="160">
        <v>45913</v>
      </c>
      <c r="H693" s="160" t="s">
        <v>6596</v>
      </c>
      <c r="I693" s="160">
        <v>45934</v>
      </c>
      <c r="J693" s="160">
        <v>559786.71</v>
      </c>
      <c r="K693" s="160">
        <v>559786.71</v>
      </c>
      <c r="L693" s="727">
        <v>618822.40000000002</v>
      </c>
      <c r="M693" s="727" t="s">
        <v>4996</v>
      </c>
      <c r="N693" s="727"/>
      <c r="Q693" s="727"/>
      <c r="R693" s="727">
        <v>42538.95</v>
      </c>
      <c r="S693" s="727">
        <v>70059.59</v>
      </c>
      <c r="T693" s="707">
        <v>104922.83</v>
      </c>
      <c r="U693" s="707">
        <v>116440.36</v>
      </c>
      <c r="V693" s="707">
        <v>114224.43</v>
      </c>
      <c r="W693" s="707">
        <v>64270.65</v>
      </c>
      <c r="X693" s="707">
        <v>43949.2</v>
      </c>
      <c r="Y693" s="707">
        <v>3380.71</v>
      </c>
      <c r="Z693" s="707"/>
      <c r="AA693" s="707"/>
      <c r="AB693" s="707"/>
      <c r="AC693" s="707"/>
      <c r="AD693" s="707"/>
      <c r="AF693" s="707"/>
      <c r="AG693" s="707"/>
      <c r="AH693" s="707"/>
      <c r="AI693" s="707"/>
      <c r="AK693" s="707"/>
      <c r="AL693" s="707"/>
      <c r="AM693" s="707"/>
      <c r="AN693" s="707"/>
      <c r="AO693" s="707"/>
      <c r="AP693" s="707"/>
      <c r="AQ693" s="707"/>
      <c r="AR693" s="707"/>
      <c r="AS693" s="707"/>
    </row>
    <row r="694" spans="4:45">
      <c r="D694" s="160" t="s">
        <v>5081</v>
      </c>
      <c r="E694" s="160"/>
      <c r="F694" s="160">
        <v>45914</v>
      </c>
      <c r="G694" s="160">
        <v>45956</v>
      </c>
      <c r="H694" s="160" t="s">
        <v>6708</v>
      </c>
      <c r="I694" s="160">
        <v>45934</v>
      </c>
      <c r="J694" s="160">
        <v>559786.71</v>
      </c>
      <c r="K694" s="160">
        <v>559786.71</v>
      </c>
      <c r="L694" s="727">
        <v>618822.40000000002</v>
      </c>
      <c r="M694" s="727" t="s">
        <v>4994</v>
      </c>
      <c r="N694" s="727"/>
      <c r="P694" s="707"/>
      <c r="Q694" s="727"/>
      <c r="R694" s="727"/>
      <c r="S694" s="727"/>
      <c r="U694" s="707"/>
      <c r="V694" s="707"/>
      <c r="W694" s="707"/>
      <c r="X694" s="707"/>
      <c r="Z694" s="707"/>
      <c r="AA694" s="707"/>
      <c r="AB694" s="707">
        <v>185220.59</v>
      </c>
      <c r="AC694" s="707">
        <v>433601.81</v>
      </c>
      <c r="AD694" s="707"/>
      <c r="AE694" s="707"/>
      <c r="AF694" s="707"/>
      <c r="AG694" s="707"/>
      <c r="AH694" s="707"/>
      <c r="AI694" s="707"/>
      <c r="AJ694" s="707"/>
      <c r="AK694" s="707"/>
      <c r="AL694" s="707"/>
    </row>
    <row r="695" spans="4:45">
      <c r="D695" s="160" t="s">
        <v>5081</v>
      </c>
      <c r="E695" s="160"/>
      <c r="F695" s="160">
        <v>45914</v>
      </c>
      <c r="G695" s="160">
        <v>45956</v>
      </c>
      <c r="H695" s="160" t="s">
        <v>6708</v>
      </c>
      <c r="I695" s="160">
        <v>45934</v>
      </c>
      <c r="J695" s="160">
        <v>559786.71</v>
      </c>
      <c r="K695" s="160">
        <v>559786.71</v>
      </c>
      <c r="L695" s="727">
        <v>618822.40000000002</v>
      </c>
      <c r="M695" s="727" t="s">
        <v>4995</v>
      </c>
      <c r="N695" s="727"/>
      <c r="Q695" s="728"/>
      <c r="R695" s="727"/>
      <c r="S695" s="727"/>
      <c r="AA695" s="707"/>
      <c r="AB695" s="707"/>
      <c r="AC695" s="707">
        <v>59035.69</v>
      </c>
      <c r="AD695" s="707"/>
      <c r="AE695" s="707"/>
      <c r="AF695" s="707"/>
      <c r="AG695" s="707"/>
      <c r="AH695" s="707"/>
      <c r="AI695" s="707"/>
      <c r="AJ695" s="707"/>
      <c r="AK695" s="707"/>
      <c r="AL695" s="707"/>
      <c r="AM695" s="707"/>
    </row>
    <row r="696" spans="4:45">
      <c r="D696" s="160" t="s">
        <v>5081</v>
      </c>
      <c r="E696" s="160"/>
      <c r="F696" s="160">
        <v>45914</v>
      </c>
      <c r="G696" s="160">
        <v>45956</v>
      </c>
      <c r="H696" s="160" t="s">
        <v>6708</v>
      </c>
      <c r="I696" s="160">
        <v>45934</v>
      </c>
      <c r="J696" s="160">
        <v>559786.71</v>
      </c>
      <c r="K696" s="160">
        <v>559786.71</v>
      </c>
      <c r="L696" s="727">
        <v>618822.40000000002</v>
      </c>
      <c r="M696" s="727" t="s">
        <v>4996</v>
      </c>
      <c r="N696" s="727"/>
      <c r="Q696" s="727"/>
      <c r="R696" s="727">
        <v>41696.25</v>
      </c>
      <c r="S696" s="727">
        <v>102077.22</v>
      </c>
      <c r="T696" s="707">
        <v>126716.76</v>
      </c>
      <c r="U696" s="707">
        <v>146855.98000000001</v>
      </c>
      <c r="V696" s="707">
        <v>48682.19</v>
      </c>
      <c r="W696" s="707">
        <v>46879.15</v>
      </c>
      <c r="X696" s="707">
        <v>46879.15</v>
      </c>
      <c r="AA696" s="707"/>
      <c r="AB696" s="707"/>
      <c r="AC696" s="707"/>
      <c r="AD696" s="707"/>
      <c r="AE696" s="707"/>
      <c r="AG696" s="707"/>
      <c r="AH696" s="707"/>
      <c r="AI696" s="707"/>
      <c r="AJ696" s="707"/>
      <c r="AK696" s="707"/>
      <c r="AL696" s="707"/>
      <c r="AM696" s="707"/>
    </row>
    <row r="697" spans="4:45">
      <c r="D697" s="160" t="s">
        <v>5082</v>
      </c>
      <c r="E697" s="160"/>
      <c r="F697" s="160">
        <v>45859</v>
      </c>
      <c r="G697" s="160">
        <v>45974</v>
      </c>
      <c r="H697" s="160" t="s">
        <v>6583</v>
      </c>
      <c r="I697" s="160">
        <v>45934</v>
      </c>
      <c r="J697" s="160">
        <v>2566976.59</v>
      </c>
      <c r="K697" s="160">
        <v>2566976.67</v>
      </c>
      <c r="L697" s="727">
        <v>2816330.61</v>
      </c>
      <c r="M697" s="727" t="s">
        <v>4994</v>
      </c>
      <c r="N697" s="727"/>
      <c r="Q697" s="727"/>
      <c r="R697" s="727"/>
      <c r="S697" s="727"/>
      <c r="Z697" s="707">
        <v>186013.48</v>
      </c>
      <c r="AA697" s="707">
        <v>770844.14</v>
      </c>
      <c r="AB697" s="707">
        <v>745449.21</v>
      </c>
      <c r="AC697" s="707">
        <v>941596.83</v>
      </c>
      <c r="AD697" s="707">
        <v>172426.95</v>
      </c>
      <c r="AF697" s="707"/>
      <c r="AG697" s="707"/>
      <c r="AH697" s="707"/>
      <c r="AI697" s="707"/>
      <c r="AJ697" s="707"/>
      <c r="AK697" s="707"/>
    </row>
    <row r="698" spans="4:45">
      <c r="D698" s="160" t="s">
        <v>5082</v>
      </c>
      <c r="E698" s="160"/>
      <c r="F698" s="160">
        <v>45859</v>
      </c>
      <c r="G698" s="160">
        <v>45974</v>
      </c>
      <c r="H698" s="160" t="s">
        <v>6583</v>
      </c>
      <c r="I698" s="160">
        <v>45934</v>
      </c>
      <c r="J698" s="160">
        <v>2566976.59</v>
      </c>
      <c r="K698" s="160">
        <v>2566976.67</v>
      </c>
      <c r="L698" s="727">
        <v>2816330.61</v>
      </c>
      <c r="M698" s="727" t="s">
        <v>4995</v>
      </c>
      <c r="N698" s="727"/>
      <c r="Q698" s="727"/>
      <c r="R698" s="727"/>
      <c r="S698" s="727"/>
      <c r="AB698" s="707"/>
      <c r="AC698" s="707">
        <v>249354.02</v>
      </c>
      <c r="AD698" s="707"/>
      <c r="AE698" s="707"/>
      <c r="AF698" s="707"/>
      <c r="AG698" s="707"/>
      <c r="AH698" s="707"/>
      <c r="AI698" s="707"/>
      <c r="AJ698" s="707"/>
      <c r="AK698" s="707"/>
      <c r="AL698" s="707"/>
      <c r="AM698" s="707"/>
    </row>
    <row r="699" spans="4:45">
      <c r="D699" s="160" t="s">
        <v>5082</v>
      </c>
      <c r="E699" s="160"/>
      <c r="F699" s="160">
        <v>45859</v>
      </c>
      <c r="G699" s="160">
        <v>45974</v>
      </c>
      <c r="H699" s="160" t="s">
        <v>6583</v>
      </c>
      <c r="I699" s="160">
        <v>45934</v>
      </c>
      <c r="J699" s="160">
        <v>2566976.59</v>
      </c>
      <c r="K699" s="160">
        <v>2566976.67</v>
      </c>
      <c r="L699" s="727">
        <v>2816330.61</v>
      </c>
      <c r="M699" s="727" t="s">
        <v>4996</v>
      </c>
      <c r="N699" s="727"/>
      <c r="Q699" s="727">
        <v>9647.76</v>
      </c>
      <c r="R699" s="727">
        <v>143629.01</v>
      </c>
      <c r="S699" s="727">
        <v>355159.5</v>
      </c>
      <c r="T699" s="707">
        <v>555150.5</v>
      </c>
      <c r="U699" s="707">
        <v>651759.81000000006</v>
      </c>
      <c r="V699" s="707">
        <v>424938.26</v>
      </c>
      <c r="W699" s="707">
        <v>287095.12</v>
      </c>
      <c r="X699" s="707">
        <v>139596.71</v>
      </c>
      <c r="Y699" s="707"/>
      <c r="Z699" s="707"/>
      <c r="AC699" s="707"/>
      <c r="AD699" s="707"/>
      <c r="AE699" s="707"/>
      <c r="AI699" s="707"/>
      <c r="AJ699" s="707"/>
      <c r="AK699" s="707"/>
      <c r="AL699" s="707"/>
      <c r="AM699" s="707"/>
    </row>
    <row r="700" spans="4:45">
      <c r="D700" s="160" t="s">
        <v>5083</v>
      </c>
      <c r="E700" s="160"/>
      <c r="F700" s="160">
        <v>45859</v>
      </c>
      <c r="G700" s="160">
        <v>45881</v>
      </c>
      <c r="H700" s="160" t="s">
        <v>6583</v>
      </c>
      <c r="I700" s="160">
        <v>45934</v>
      </c>
      <c r="J700" s="160">
        <v>285219.62</v>
      </c>
      <c r="K700" s="160">
        <v>285219.63</v>
      </c>
      <c r="L700" s="727">
        <v>312925.62</v>
      </c>
      <c r="M700" s="727" t="s">
        <v>4994</v>
      </c>
      <c r="N700" s="727"/>
      <c r="Q700" s="727"/>
      <c r="R700" s="727"/>
      <c r="S700" s="727"/>
      <c r="Z700" s="707">
        <v>140531.19</v>
      </c>
      <c r="AA700" s="707">
        <v>144688.43</v>
      </c>
      <c r="AB700" s="707"/>
      <c r="AC700" s="707">
        <v>27706</v>
      </c>
      <c r="AD700" s="707"/>
      <c r="AG700" s="707"/>
      <c r="AH700" s="707"/>
      <c r="AI700" s="707"/>
      <c r="AJ700" s="707"/>
      <c r="AK700" s="707"/>
      <c r="AL700" s="707"/>
    </row>
    <row r="701" spans="4:45">
      <c r="D701" s="160" t="s">
        <v>5083</v>
      </c>
      <c r="E701" s="160"/>
      <c r="F701" s="160">
        <v>45859</v>
      </c>
      <c r="G701" s="160">
        <v>45881</v>
      </c>
      <c r="H701" s="160" t="s">
        <v>6583</v>
      </c>
      <c r="I701" s="160">
        <v>45934</v>
      </c>
      <c r="J701" s="160">
        <v>285219.62</v>
      </c>
      <c r="K701" s="160">
        <v>285219.63</v>
      </c>
      <c r="L701" s="727">
        <v>312925.62</v>
      </c>
      <c r="M701" s="727" t="s">
        <v>4995</v>
      </c>
      <c r="N701" s="727"/>
      <c r="Q701" s="727"/>
      <c r="R701" s="727"/>
      <c r="S701" s="727"/>
      <c r="AB701" s="707"/>
      <c r="AC701" s="707">
        <v>27706</v>
      </c>
      <c r="AD701" s="707"/>
      <c r="AE701" s="707"/>
      <c r="AG701" s="707"/>
      <c r="AH701" s="707"/>
      <c r="AI701" s="707"/>
      <c r="AJ701" s="707"/>
      <c r="AK701" s="707"/>
      <c r="AL701" s="707"/>
      <c r="AM701" s="707"/>
    </row>
    <row r="702" spans="4:45">
      <c r="D702" s="160" t="s">
        <v>5083</v>
      </c>
      <c r="E702" s="160"/>
      <c r="F702" s="160">
        <v>45859</v>
      </c>
      <c r="G702" s="160">
        <v>45881</v>
      </c>
      <c r="H702" s="160" t="s">
        <v>6583</v>
      </c>
      <c r="I702" s="160">
        <v>45934</v>
      </c>
      <c r="J702" s="160">
        <v>285219.62</v>
      </c>
      <c r="K702" s="160">
        <v>285219.63</v>
      </c>
      <c r="L702" s="727">
        <v>312925.62</v>
      </c>
      <c r="M702" s="727" t="s">
        <v>4996</v>
      </c>
      <c r="N702" s="727"/>
      <c r="Q702" s="727">
        <v>9647.76</v>
      </c>
      <c r="R702" s="727">
        <v>30149.25</v>
      </c>
      <c r="S702" s="727">
        <v>77502.62</v>
      </c>
      <c r="T702" s="707">
        <v>65595.92</v>
      </c>
      <c r="U702" s="707">
        <v>52279.97</v>
      </c>
      <c r="V702" s="707">
        <v>35557.65</v>
      </c>
      <c r="W702" s="707">
        <v>14486.45</v>
      </c>
      <c r="AB702" s="707"/>
      <c r="AC702" s="707"/>
      <c r="AD702" s="707"/>
      <c r="AE702" s="707"/>
      <c r="AF702" s="707"/>
      <c r="AJ702" s="707"/>
      <c r="AK702" s="707"/>
      <c r="AL702" s="707"/>
      <c r="AM702" s="707"/>
    </row>
    <row r="703" spans="4:45">
      <c r="D703" s="160" t="s">
        <v>5084</v>
      </c>
      <c r="E703" s="160"/>
      <c r="F703" s="160">
        <v>45882</v>
      </c>
      <c r="G703" s="160">
        <v>45904</v>
      </c>
      <c r="H703" s="160" t="s">
        <v>6548</v>
      </c>
      <c r="I703" s="160">
        <v>45934</v>
      </c>
      <c r="J703" s="160">
        <v>285219.62</v>
      </c>
      <c r="K703" s="160">
        <v>285219.63</v>
      </c>
      <c r="L703" s="727">
        <v>312925.62</v>
      </c>
      <c r="M703" s="727" t="s">
        <v>4994</v>
      </c>
      <c r="N703" s="727"/>
      <c r="Q703" s="727"/>
      <c r="R703" s="727"/>
      <c r="S703" s="727"/>
      <c r="AA703" s="707">
        <v>266958.40000000002</v>
      </c>
      <c r="AB703" s="707">
        <v>18261.23</v>
      </c>
      <c r="AC703" s="707">
        <v>27706</v>
      </c>
      <c r="AD703" s="707"/>
      <c r="AE703" s="707"/>
      <c r="AF703" s="707"/>
      <c r="AG703" s="707"/>
      <c r="AH703" s="707"/>
      <c r="AI703" s="707"/>
      <c r="AJ703" s="707"/>
      <c r="AK703" s="707"/>
      <c r="AL703" s="707"/>
      <c r="AM703" s="707"/>
      <c r="AN703" s="707"/>
    </row>
    <row r="704" spans="4:45">
      <c r="D704" s="160" t="s">
        <v>5084</v>
      </c>
      <c r="E704" s="160"/>
      <c r="F704" s="160">
        <v>45882</v>
      </c>
      <c r="G704" s="160">
        <v>45904</v>
      </c>
      <c r="H704" s="160" t="s">
        <v>6548</v>
      </c>
      <c r="I704" s="160">
        <v>45934</v>
      </c>
      <c r="J704" s="160">
        <v>285219.62</v>
      </c>
      <c r="K704" s="160">
        <v>285219.63</v>
      </c>
      <c r="L704" s="727">
        <v>312925.62</v>
      </c>
      <c r="M704" s="727" t="s">
        <v>4995</v>
      </c>
      <c r="N704" s="727"/>
      <c r="Q704" s="727"/>
      <c r="R704" s="727"/>
      <c r="S704" s="727"/>
      <c r="AB704" s="707"/>
      <c r="AC704" s="707">
        <v>27706</v>
      </c>
      <c r="AD704" s="707"/>
      <c r="AE704" s="707"/>
      <c r="AF704" s="707"/>
      <c r="AG704" s="707"/>
      <c r="AH704" s="707"/>
      <c r="AI704" s="707"/>
      <c r="AJ704" s="707"/>
      <c r="AK704" s="707"/>
      <c r="AL704" s="707"/>
      <c r="AM704" s="707"/>
      <c r="AN704" s="707"/>
    </row>
    <row r="705" spans="4:45">
      <c r="D705" s="160" t="s">
        <v>5084</v>
      </c>
      <c r="E705" s="160"/>
      <c r="F705" s="160">
        <v>45882</v>
      </c>
      <c r="G705" s="160">
        <v>45904</v>
      </c>
      <c r="H705" s="160" t="s">
        <v>6548</v>
      </c>
      <c r="I705" s="160">
        <v>45934</v>
      </c>
      <c r="J705" s="160">
        <v>285219.62</v>
      </c>
      <c r="K705" s="160">
        <v>285219.63</v>
      </c>
      <c r="L705" s="727">
        <v>312925.62</v>
      </c>
      <c r="M705" s="727" t="s">
        <v>4996</v>
      </c>
      <c r="N705" s="727"/>
      <c r="P705" s="707"/>
      <c r="Q705" s="727"/>
      <c r="R705" s="727">
        <v>30149.25</v>
      </c>
      <c r="S705" s="727">
        <v>54064.83</v>
      </c>
      <c r="T705" s="707">
        <v>70596.41</v>
      </c>
      <c r="U705" s="707">
        <v>61927.73</v>
      </c>
      <c r="V705" s="707">
        <v>35557.65</v>
      </c>
      <c r="W705" s="707">
        <v>32923.75</v>
      </c>
      <c r="X705" s="707"/>
      <c r="Y705" s="707"/>
      <c r="Z705" s="707"/>
      <c r="AB705" s="707"/>
      <c r="AC705" s="707"/>
      <c r="AD705" s="707"/>
      <c r="AE705" s="707"/>
      <c r="AF705" s="707"/>
      <c r="AG705" s="707"/>
      <c r="AH705" s="707"/>
      <c r="AI705" s="707"/>
      <c r="AJ705" s="707"/>
      <c r="AK705" s="707"/>
      <c r="AL705" s="707"/>
      <c r="AM705" s="707"/>
    </row>
    <row r="706" spans="4:45">
      <c r="D706" s="160" t="s">
        <v>5085</v>
      </c>
      <c r="E706" s="160"/>
      <c r="F706" s="160">
        <v>45906</v>
      </c>
      <c r="G706" s="160">
        <v>45928</v>
      </c>
      <c r="H706" s="160" t="s">
        <v>6573</v>
      </c>
      <c r="I706" s="160">
        <v>45934</v>
      </c>
      <c r="J706" s="160">
        <v>285219.62</v>
      </c>
      <c r="K706" s="160">
        <v>285219.63</v>
      </c>
      <c r="L706" s="727">
        <v>312925.62</v>
      </c>
      <c r="M706" s="727" t="s">
        <v>4994</v>
      </c>
      <c r="N706" s="727"/>
      <c r="O706" s="707"/>
      <c r="P706" s="707"/>
      <c r="Q706" s="727"/>
      <c r="R706" s="727"/>
      <c r="S706" s="727"/>
      <c r="T706" s="707"/>
      <c r="U706" s="707"/>
      <c r="V706" s="707"/>
      <c r="W706" s="707"/>
      <c r="X706" s="707"/>
      <c r="AB706" s="707">
        <v>285219.62</v>
      </c>
      <c r="AC706" s="707">
        <v>27706</v>
      </c>
      <c r="AD706" s="707"/>
      <c r="AE706" s="707"/>
      <c r="AF706" s="707"/>
      <c r="AG706" s="707"/>
      <c r="AH706" s="707"/>
      <c r="AI706" s="707"/>
      <c r="AJ706" s="707"/>
      <c r="AK706" s="707"/>
      <c r="AL706" s="707"/>
    </row>
    <row r="707" spans="4:45">
      <c r="D707" s="160" t="s">
        <v>5085</v>
      </c>
      <c r="E707" s="160"/>
      <c r="F707" s="160">
        <v>45906</v>
      </c>
      <c r="G707" s="160">
        <v>45928</v>
      </c>
      <c r="H707" s="160" t="s">
        <v>6573</v>
      </c>
      <c r="I707" s="160">
        <v>45934</v>
      </c>
      <c r="J707" s="160">
        <v>285219.62</v>
      </c>
      <c r="K707" s="160">
        <v>285219.63</v>
      </c>
      <c r="L707" s="727">
        <v>312925.62</v>
      </c>
      <c r="M707" s="727" t="s">
        <v>4995</v>
      </c>
      <c r="N707" s="727"/>
      <c r="O707" s="707"/>
      <c r="P707" s="707"/>
      <c r="Q707" s="727"/>
      <c r="R707" s="727"/>
      <c r="S707" s="727"/>
      <c r="AB707" s="707"/>
      <c r="AC707" s="707">
        <v>27706</v>
      </c>
      <c r="AD707" s="707"/>
      <c r="AE707" s="707"/>
      <c r="AF707" s="707"/>
      <c r="AG707" s="707"/>
      <c r="AH707" s="707"/>
      <c r="AI707" s="707"/>
      <c r="AJ707" s="707"/>
      <c r="AK707" s="707"/>
      <c r="AL707" s="707"/>
      <c r="AM707" s="707"/>
      <c r="AN707" s="707"/>
    </row>
    <row r="708" spans="4:45">
      <c r="D708" s="160" t="s">
        <v>5085</v>
      </c>
      <c r="E708" s="160"/>
      <c r="F708" s="160">
        <v>45906</v>
      </c>
      <c r="G708" s="160">
        <v>45928</v>
      </c>
      <c r="H708" s="160" t="s">
        <v>6573</v>
      </c>
      <c r="I708" s="160">
        <v>45934</v>
      </c>
      <c r="J708" s="160">
        <v>285219.62</v>
      </c>
      <c r="K708" s="160">
        <v>285219.63</v>
      </c>
      <c r="L708" s="727">
        <v>312925.62</v>
      </c>
      <c r="M708" s="727" t="s">
        <v>4996</v>
      </c>
      <c r="N708" s="727"/>
      <c r="Q708" s="727"/>
      <c r="R708" s="727">
        <v>37454.03</v>
      </c>
      <c r="S708" s="727">
        <v>39145.94</v>
      </c>
      <c r="T708" s="707">
        <v>65595.92</v>
      </c>
      <c r="U708" s="707">
        <v>67957.58</v>
      </c>
      <c r="V708" s="707">
        <v>35557.65</v>
      </c>
      <c r="W708" s="707">
        <v>34240.699999999997</v>
      </c>
      <c r="X708" s="707">
        <v>5267.8</v>
      </c>
      <c r="Y708" s="707"/>
      <c r="Z708" s="707"/>
      <c r="AB708" s="707"/>
      <c r="AC708" s="707"/>
      <c r="AD708" s="707"/>
      <c r="AE708" s="707"/>
      <c r="AI708" s="707"/>
      <c r="AJ708" s="707"/>
      <c r="AM708" s="707"/>
      <c r="AN708" s="707"/>
    </row>
    <row r="709" spans="4:45">
      <c r="D709" s="160" t="s">
        <v>8628</v>
      </c>
      <c r="E709" s="160"/>
      <c r="F709" s="160">
        <v>45929</v>
      </c>
      <c r="G709" s="160">
        <v>45951</v>
      </c>
      <c r="H709" s="160" t="s">
        <v>6596</v>
      </c>
      <c r="I709" s="160">
        <v>45934</v>
      </c>
      <c r="J709" s="160">
        <v>285219.62</v>
      </c>
      <c r="K709" s="160">
        <v>285219.63</v>
      </c>
      <c r="L709" s="727">
        <v>312925.62</v>
      </c>
      <c r="M709" s="727" t="s">
        <v>4994</v>
      </c>
      <c r="N709" s="727"/>
      <c r="Q709" s="727"/>
      <c r="R709" s="727"/>
      <c r="S709" s="727"/>
      <c r="AB709" s="707">
        <v>30321.53</v>
      </c>
      <c r="AC709" s="707">
        <v>282604.09000000003</v>
      </c>
      <c r="AF709" s="707"/>
      <c r="AG709" s="707"/>
      <c r="AH709" s="707"/>
      <c r="AI709" s="707"/>
      <c r="AJ709" s="707"/>
      <c r="AK709" s="707"/>
    </row>
    <row r="710" spans="4:45">
      <c r="D710" s="160" t="s">
        <v>8628</v>
      </c>
      <c r="E710" s="160"/>
      <c r="F710" s="160">
        <v>45929</v>
      </c>
      <c r="G710" s="160">
        <v>45951</v>
      </c>
      <c r="H710" s="160" t="s">
        <v>6596</v>
      </c>
      <c r="I710" s="160">
        <v>45934</v>
      </c>
      <c r="J710" s="160">
        <v>285219.62</v>
      </c>
      <c r="K710" s="160">
        <v>285219.63</v>
      </c>
      <c r="L710" s="727">
        <v>312925.62</v>
      </c>
      <c r="M710" s="727" t="s">
        <v>4995</v>
      </c>
      <c r="N710" s="727"/>
      <c r="Q710" s="727"/>
      <c r="R710" s="727"/>
      <c r="S710" s="727"/>
      <c r="AB710" s="707"/>
      <c r="AC710" s="707">
        <v>27706</v>
      </c>
      <c r="AD710" s="707"/>
      <c r="AE710" s="707"/>
      <c r="AF710" s="707"/>
      <c r="AG710" s="707"/>
      <c r="AH710" s="707"/>
      <c r="AI710" s="707"/>
      <c r="AJ710" s="707"/>
      <c r="AK710" s="707"/>
      <c r="AM710" s="707"/>
      <c r="AN710" s="707"/>
    </row>
    <row r="711" spans="4:45">
      <c r="D711" s="160" t="s">
        <v>8628</v>
      </c>
      <c r="E711" s="160"/>
      <c r="F711" s="160">
        <v>45929</v>
      </c>
      <c r="G711" s="160">
        <v>45951</v>
      </c>
      <c r="H711" s="160" t="s">
        <v>6596</v>
      </c>
      <c r="I711" s="160">
        <v>45934</v>
      </c>
      <c r="J711" s="160">
        <v>285219.62</v>
      </c>
      <c r="K711" s="160">
        <v>285219.63</v>
      </c>
      <c r="L711" s="727">
        <v>312925.62</v>
      </c>
      <c r="M711" s="727" t="s">
        <v>4996</v>
      </c>
      <c r="N711" s="727"/>
      <c r="Q711" s="727"/>
      <c r="R711" s="727">
        <v>13334.63</v>
      </c>
      <c r="S711" s="727">
        <v>22913.43</v>
      </c>
      <c r="T711" s="707">
        <v>62962.02</v>
      </c>
      <c r="U711" s="707">
        <v>78811.31</v>
      </c>
      <c r="V711" s="707">
        <v>58471.08</v>
      </c>
      <c r="W711" s="707">
        <v>34240.699999999997</v>
      </c>
      <c r="X711" s="707">
        <v>14486.45</v>
      </c>
      <c r="Y711" s="707"/>
      <c r="Z711" s="707"/>
      <c r="AB711" s="707"/>
      <c r="AC711" s="707"/>
      <c r="AD711" s="707"/>
      <c r="AE711" s="707"/>
      <c r="AI711" s="707"/>
      <c r="AJ711" s="707"/>
      <c r="AM711" s="707"/>
      <c r="AN711" s="707"/>
    </row>
    <row r="712" spans="4:45">
      <c r="D712" s="160" t="s">
        <v>5086</v>
      </c>
      <c r="E712" s="160"/>
      <c r="F712" s="160">
        <v>45952</v>
      </c>
      <c r="G712" s="160">
        <v>45974</v>
      </c>
      <c r="H712" s="160" t="s">
        <v>6570</v>
      </c>
      <c r="I712" s="160">
        <v>45934</v>
      </c>
      <c r="J712" s="160">
        <v>285219.62</v>
      </c>
      <c r="K712" s="160">
        <v>285219.63</v>
      </c>
      <c r="L712" s="727">
        <v>312925.62</v>
      </c>
      <c r="M712" s="727" t="s">
        <v>4994</v>
      </c>
      <c r="N712" s="727"/>
      <c r="Q712" s="727"/>
      <c r="R712" s="728"/>
      <c r="S712" s="728"/>
      <c r="AB712" s="707"/>
      <c r="AC712" s="707">
        <v>140498.68</v>
      </c>
      <c r="AD712" s="707">
        <v>172426.95</v>
      </c>
      <c r="AF712" s="707"/>
      <c r="AG712" s="707"/>
      <c r="AH712" s="707"/>
      <c r="AI712" s="707"/>
      <c r="AJ712" s="707"/>
      <c r="AK712" s="707"/>
      <c r="AL712" s="707"/>
    </row>
    <row r="713" spans="4:45">
      <c r="D713" s="160" t="s">
        <v>5086</v>
      </c>
      <c r="E713" s="160"/>
      <c r="F713" s="160">
        <v>45952</v>
      </c>
      <c r="G713" s="160">
        <v>45974</v>
      </c>
      <c r="H713" s="160" t="s">
        <v>6570</v>
      </c>
      <c r="I713" s="160">
        <v>45934</v>
      </c>
      <c r="J713" s="160">
        <v>285219.62</v>
      </c>
      <c r="K713" s="160">
        <v>285219.63</v>
      </c>
      <c r="L713" s="727">
        <v>312925.62</v>
      </c>
      <c r="M713" s="727" t="s">
        <v>4995</v>
      </c>
      <c r="N713" s="727"/>
      <c r="Q713" s="727"/>
      <c r="R713" s="727"/>
      <c r="S713" s="727"/>
      <c r="AB713" s="707"/>
      <c r="AC713" s="707">
        <v>27706</v>
      </c>
      <c r="AD713" s="707"/>
      <c r="AE713" s="707"/>
      <c r="AF713" s="707"/>
      <c r="AG713" s="707"/>
      <c r="AH713" s="707"/>
      <c r="AI713" s="707"/>
      <c r="AJ713" s="707"/>
      <c r="AK713" s="707"/>
      <c r="AL713" s="707"/>
      <c r="AM713" s="707"/>
      <c r="AN713" s="707"/>
    </row>
    <row r="714" spans="4:45">
      <c r="D714" s="160" t="s">
        <v>5086</v>
      </c>
      <c r="E714" s="160"/>
      <c r="F714" s="160">
        <v>45952</v>
      </c>
      <c r="G714" s="160">
        <v>45974</v>
      </c>
      <c r="H714" s="160" t="s">
        <v>6570</v>
      </c>
      <c r="I714" s="160">
        <v>45934</v>
      </c>
      <c r="J714" s="160">
        <v>285219.62</v>
      </c>
      <c r="K714" s="160">
        <v>285219.63</v>
      </c>
      <c r="L714" s="727">
        <v>312925.62</v>
      </c>
      <c r="M714" s="727" t="s">
        <v>4996</v>
      </c>
      <c r="N714" s="727"/>
      <c r="Q714" s="727"/>
      <c r="R714" s="727">
        <v>32541.85</v>
      </c>
      <c r="S714" s="727">
        <v>41646.18</v>
      </c>
      <c r="T714" s="707">
        <v>65595.92</v>
      </c>
      <c r="U714" s="707">
        <v>70369.52</v>
      </c>
      <c r="V714" s="707">
        <v>35557.65</v>
      </c>
      <c r="W714" s="707">
        <v>34240.699999999997</v>
      </c>
      <c r="X714" s="707">
        <v>5267.8</v>
      </c>
      <c r="AB714" s="707"/>
      <c r="AC714" s="707"/>
      <c r="AD714" s="707"/>
      <c r="AE714" s="707"/>
      <c r="AI714" s="707"/>
      <c r="AJ714" s="707"/>
      <c r="AM714" s="707"/>
      <c r="AN714" s="707"/>
    </row>
    <row r="715" spans="4:45">
      <c r="D715" s="160" t="s">
        <v>5087</v>
      </c>
      <c r="E715" s="160"/>
      <c r="F715" s="160">
        <v>45867</v>
      </c>
      <c r="G715" s="160">
        <v>45889</v>
      </c>
      <c r="H715" s="160" t="s">
        <v>6554</v>
      </c>
      <c r="I715" s="160">
        <v>45934</v>
      </c>
      <c r="J715" s="160">
        <v>285219.62</v>
      </c>
      <c r="K715" s="160">
        <v>285219.63</v>
      </c>
      <c r="L715" s="727">
        <v>312925.62</v>
      </c>
      <c r="M715" s="727" t="s">
        <v>4994</v>
      </c>
      <c r="N715" s="727"/>
      <c r="Q715" s="727"/>
      <c r="R715" s="727"/>
      <c r="S715" s="727"/>
      <c r="Z715" s="707">
        <v>45482.3</v>
      </c>
      <c r="AA715" s="707">
        <v>239737.32</v>
      </c>
      <c r="AB715" s="707"/>
      <c r="AC715" s="707">
        <v>27706</v>
      </c>
      <c r="AD715" s="707"/>
      <c r="AE715" s="707"/>
      <c r="AF715" s="707"/>
      <c r="AG715" s="707"/>
      <c r="AH715" s="707"/>
      <c r="AI715" s="707"/>
      <c r="AJ715" s="707"/>
      <c r="AK715" s="707"/>
      <c r="AL715" s="707"/>
      <c r="AM715" s="707"/>
    </row>
    <row r="716" spans="4:45">
      <c r="D716" s="160" t="s">
        <v>5087</v>
      </c>
      <c r="E716" s="160"/>
      <c r="F716" s="160">
        <v>45867</v>
      </c>
      <c r="G716" s="160">
        <v>45889</v>
      </c>
      <c r="H716" s="160" t="s">
        <v>6554</v>
      </c>
      <c r="I716" s="160">
        <v>45934</v>
      </c>
      <c r="J716" s="160">
        <v>285219.62</v>
      </c>
      <c r="K716" s="160">
        <v>285219.63</v>
      </c>
      <c r="L716" s="727">
        <v>312925.62</v>
      </c>
      <c r="M716" s="727" t="s">
        <v>4995</v>
      </c>
      <c r="N716" s="727"/>
      <c r="Q716" s="727"/>
      <c r="R716" s="727"/>
      <c r="S716" s="727"/>
      <c r="AB716" s="707"/>
      <c r="AC716" s="707">
        <v>27706</v>
      </c>
      <c r="AD716" s="707"/>
      <c r="AE716" s="707"/>
      <c r="AF716" s="707"/>
      <c r="AG716" s="707"/>
      <c r="AH716" s="707"/>
      <c r="AI716" s="707"/>
      <c r="AJ716" s="707"/>
      <c r="AK716" s="707"/>
      <c r="AL716" s="707"/>
      <c r="AM716" s="707"/>
      <c r="AN716" s="707"/>
      <c r="AO716" s="707"/>
      <c r="AP716" s="707"/>
      <c r="AQ716" s="707"/>
      <c r="AR716" s="707"/>
      <c r="AS716" s="707"/>
    </row>
    <row r="717" spans="4:45">
      <c r="D717" s="160" t="s">
        <v>5087</v>
      </c>
      <c r="E717" s="160"/>
      <c r="F717" s="160">
        <v>45867</v>
      </c>
      <c r="G717" s="160">
        <v>45889</v>
      </c>
      <c r="H717" s="160" t="s">
        <v>6554</v>
      </c>
      <c r="I717" s="160">
        <v>45934</v>
      </c>
      <c r="J717" s="160">
        <v>285219.62</v>
      </c>
      <c r="K717" s="160">
        <v>285219.63</v>
      </c>
      <c r="L717" s="727">
        <v>312925.62</v>
      </c>
      <c r="M717" s="727" t="s">
        <v>4996</v>
      </c>
      <c r="N717" s="727"/>
      <c r="P717" s="707"/>
      <c r="Q717" s="727"/>
      <c r="R717" s="727"/>
      <c r="S717" s="727">
        <v>33002.71</v>
      </c>
      <c r="T717" s="707">
        <v>50625.94</v>
      </c>
      <c r="U717" s="707">
        <v>78811.31</v>
      </c>
      <c r="V717" s="707">
        <v>60883.02</v>
      </c>
      <c r="W717" s="707">
        <v>34240.699999999997</v>
      </c>
      <c r="X717" s="707">
        <v>27655.95</v>
      </c>
      <c r="Y717" s="707"/>
      <c r="Z717" s="707"/>
      <c r="AB717" s="707"/>
      <c r="AC717" s="707"/>
      <c r="AD717" s="707"/>
      <c r="AE717" s="707"/>
      <c r="AF717" s="707"/>
      <c r="AG717" s="707"/>
      <c r="AI717" s="707"/>
      <c r="AJ717" s="707"/>
      <c r="AK717" s="707"/>
      <c r="AL717" s="707"/>
      <c r="AN717" s="707"/>
      <c r="AO717" s="707"/>
      <c r="AP717" s="707"/>
      <c r="AQ717" s="707"/>
      <c r="AR717" s="707"/>
      <c r="AS717" s="707"/>
    </row>
    <row r="718" spans="4:45">
      <c r="D718" s="160" t="s">
        <v>5088</v>
      </c>
      <c r="E718" s="160"/>
      <c r="F718" s="160">
        <v>45890</v>
      </c>
      <c r="G718" s="160">
        <v>45913</v>
      </c>
      <c r="H718" s="160" t="s">
        <v>6600</v>
      </c>
      <c r="I718" s="160">
        <v>45934</v>
      </c>
      <c r="J718" s="160">
        <v>285219.62</v>
      </c>
      <c r="K718" s="160">
        <v>285219.63</v>
      </c>
      <c r="L718" s="727">
        <v>312925.62</v>
      </c>
      <c r="M718" s="727" t="s">
        <v>4994</v>
      </c>
      <c r="N718" s="727"/>
      <c r="O718" s="707"/>
      <c r="P718" s="707"/>
      <c r="Q718" s="727"/>
      <c r="R718" s="727"/>
      <c r="S718" s="727"/>
      <c r="T718" s="707"/>
      <c r="U718" s="707"/>
      <c r="V718" s="707"/>
      <c r="W718" s="707"/>
      <c r="X718" s="707"/>
      <c r="AA718" s="707">
        <v>119459.99</v>
      </c>
      <c r="AB718" s="707">
        <v>165759.64000000001</v>
      </c>
      <c r="AC718" s="707">
        <v>27706</v>
      </c>
      <c r="AD718" s="707"/>
      <c r="AE718" s="707"/>
      <c r="AF718" s="707"/>
      <c r="AG718" s="707"/>
      <c r="AH718" s="707"/>
      <c r="AI718" s="707"/>
      <c r="AK718" s="707"/>
      <c r="AL718" s="707"/>
    </row>
    <row r="719" spans="4:45">
      <c r="D719" s="160" t="s">
        <v>5088</v>
      </c>
      <c r="E719" s="160"/>
      <c r="F719" s="160">
        <v>45890</v>
      </c>
      <c r="G719" s="160">
        <v>45913</v>
      </c>
      <c r="H719" s="160" t="s">
        <v>6600</v>
      </c>
      <c r="I719" s="160">
        <v>45934</v>
      </c>
      <c r="J719" s="160">
        <v>285219.62</v>
      </c>
      <c r="K719" s="160">
        <v>285219.63</v>
      </c>
      <c r="L719" s="727">
        <v>312925.62</v>
      </c>
      <c r="M719" s="727" t="s">
        <v>4995</v>
      </c>
      <c r="N719" s="727"/>
      <c r="O719" s="707"/>
      <c r="P719" s="707"/>
      <c r="Q719" s="727"/>
      <c r="R719" s="727"/>
      <c r="S719" s="727"/>
      <c r="AB719" s="707"/>
      <c r="AC719" s="707">
        <v>27706</v>
      </c>
      <c r="AD719" s="707"/>
      <c r="AE719" s="707"/>
      <c r="AF719" s="707"/>
      <c r="AG719" s="707"/>
      <c r="AH719" s="707"/>
      <c r="AI719" s="707"/>
      <c r="AJ719" s="707"/>
      <c r="AK719" s="707"/>
      <c r="AL719" s="707"/>
      <c r="AN719" s="707"/>
      <c r="AO719" s="707"/>
      <c r="AP719" s="707"/>
      <c r="AQ719" s="707"/>
    </row>
    <row r="720" spans="4:45">
      <c r="D720" s="160" t="s">
        <v>5088</v>
      </c>
      <c r="E720" s="160"/>
      <c r="F720" s="160">
        <v>45890</v>
      </c>
      <c r="G720" s="160">
        <v>45913</v>
      </c>
      <c r="H720" s="160" t="s">
        <v>6600</v>
      </c>
      <c r="I720" s="160">
        <v>45934</v>
      </c>
      <c r="J720" s="160">
        <v>285219.62</v>
      </c>
      <c r="K720" s="160">
        <v>285219.63</v>
      </c>
      <c r="L720" s="727">
        <v>312925.62</v>
      </c>
      <c r="M720" s="727" t="s">
        <v>4996</v>
      </c>
      <c r="N720" s="727"/>
      <c r="P720" s="707"/>
      <c r="Q720" s="727"/>
      <c r="R720" s="727"/>
      <c r="S720" s="727">
        <v>28923.94</v>
      </c>
      <c r="T720" s="707">
        <v>50975.81</v>
      </c>
      <c r="U720" s="707">
        <v>78811.31</v>
      </c>
      <c r="V720" s="707">
        <v>63294.96</v>
      </c>
      <c r="W720" s="707">
        <v>34240.699999999997</v>
      </c>
      <c r="X720" s="707">
        <v>28972.9</v>
      </c>
      <c r="Y720" s="707"/>
      <c r="Z720" s="707"/>
      <c r="AB720" s="707"/>
      <c r="AC720" s="707"/>
      <c r="AD720" s="707"/>
      <c r="AE720" s="707"/>
      <c r="AI720" s="707"/>
      <c r="AJ720" s="707"/>
      <c r="AN720" s="707"/>
      <c r="AO720" s="707"/>
      <c r="AP720" s="707"/>
      <c r="AQ720" s="707"/>
    </row>
    <row r="721" spans="4:45">
      <c r="D721" s="160" t="s">
        <v>5089</v>
      </c>
      <c r="E721" s="160"/>
      <c r="F721" s="160">
        <v>45914</v>
      </c>
      <c r="G721" s="160">
        <v>45936</v>
      </c>
      <c r="H721" s="160" t="s">
        <v>6642</v>
      </c>
      <c r="I721" s="160">
        <v>45934</v>
      </c>
      <c r="J721" s="160">
        <v>285219.62</v>
      </c>
      <c r="K721" s="160">
        <v>285219.63</v>
      </c>
      <c r="L721" s="727">
        <v>312925.62</v>
      </c>
      <c r="M721" s="727" t="s">
        <v>4994</v>
      </c>
      <c r="N721" s="727"/>
      <c r="O721" s="707"/>
      <c r="P721" s="707"/>
      <c r="Q721" s="727"/>
      <c r="R721" s="727"/>
      <c r="S721" s="727"/>
      <c r="T721" s="707"/>
      <c r="U721" s="707"/>
      <c r="V721" s="707"/>
      <c r="W721" s="707"/>
      <c r="X721" s="707"/>
      <c r="AB721" s="707">
        <v>245887.19</v>
      </c>
      <c r="AC721" s="707">
        <v>67038.429999999993</v>
      </c>
      <c r="AD721" s="707"/>
      <c r="AE721" s="707"/>
      <c r="AF721" s="707"/>
      <c r="AG721" s="707"/>
      <c r="AH721" s="707"/>
      <c r="AI721" s="707"/>
      <c r="AJ721" s="707"/>
      <c r="AK721" s="707"/>
      <c r="AL721" s="707"/>
      <c r="AM721" s="707"/>
    </row>
    <row r="722" spans="4:45">
      <c r="D722" s="160" t="s">
        <v>5089</v>
      </c>
      <c r="E722" s="160"/>
      <c r="F722" s="160">
        <v>45914</v>
      </c>
      <c r="G722" s="160">
        <v>45936</v>
      </c>
      <c r="H722" s="160" t="s">
        <v>6642</v>
      </c>
      <c r="I722" s="160">
        <v>45934</v>
      </c>
      <c r="J722" s="160">
        <v>285219.62</v>
      </c>
      <c r="K722" s="160">
        <v>285219.63</v>
      </c>
      <c r="L722" s="727">
        <v>312925.62</v>
      </c>
      <c r="M722" s="727" t="s">
        <v>4995</v>
      </c>
      <c r="N722" s="727"/>
      <c r="O722" s="707"/>
      <c r="P722" s="707"/>
      <c r="Q722" s="727"/>
      <c r="R722" s="727"/>
      <c r="S722" s="727"/>
      <c r="AB722" s="707"/>
      <c r="AC722" s="707">
        <v>27706</v>
      </c>
      <c r="AD722" s="707"/>
      <c r="AE722" s="707"/>
      <c r="AF722" s="707"/>
      <c r="AG722" s="707"/>
      <c r="AH722" s="707"/>
      <c r="AI722" s="707"/>
      <c r="AJ722" s="707"/>
      <c r="AK722" s="707"/>
      <c r="AL722" s="707"/>
      <c r="AM722" s="707"/>
      <c r="AQ722" s="707"/>
      <c r="AR722" s="707"/>
    </row>
    <row r="723" spans="4:45">
      <c r="D723" s="160" t="s">
        <v>5089</v>
      </c>
      <c r="E723" s="160"/>
      <c r="F723" s="160">
        <v>45914</v>
      </c>
      <c r="G723" s="160">
        <v>45936</v>
      </c>
      <c r="H723" s="160" t="s">
        <v>6642</v>
      </c>
      <c r="I723" s="160">
        <v>45934</v>
      </c>
      <c r="J723" s="160">
        <v>285219.62</v>
      </c>
      <c r="K723" s="160">
        <v>285219.63</v>
      </c>
      <c r="L723" s="727">
        <v>312925.62</v>
      </c>
      <c r="M723" s="727" t="s">
        <v>4996</v>
      </c>
      <c r="N723" s="727"/>
      <c r="Q723" s="727"/>
      <c r="R723" s="727"/>
      <c r="S723" s="727">
        <v>26884.55</v>
      </c>
      <c r="T723" s="707">
        <v>50492.28</v>
      </c>
      <c r="U723" s="707">
        <v>78811.31</v>
      </c>
      <c r="V723" s="707">
        <v>64500.93</v>
      </c>
      <c r="W723" s="707">
        <v>34240.699999999997</v>
      </c>
      <c r="X723" s="707">
        <v>30289.85</v>
      </c>
      <c r="AC723" s="707"/>
      <c r="AD723" s="707"/>
      <c r="AE723" s="707"/>
      <c r="AF723" s="707"/>
      <c r="AG723" s="707"/>
      <c r="AI723" s="707"/>
      <c r="AJ723" s="707"/>
      <c r="AK723" s="707"/>
      <c r="AL723" s="707"/>
      <c r="AQ723" s="707"/>
      <c r="AR723" s="707"/>
    </row>
    <row r="724" spans="4:45">
      <c r="D724" s="160" t="s">
        <v>5090</v>
      </c>
      <c r="E724" s="160"/>
      <c r="F724" s="160">
        <v>45937</v>
      </c>
      <c r="G724" s="160">
        <v>45959</v>
      </c>
      <c r="H724" s="160" t="s">
        <v>6837</v>
      </c>
      <c r="I724" s="160">
        <v>45934</v>
      </c>
      <c r="J724" s="160">
        <v>285219.62</v>
      </c>
      <c r="K724" s="160">
        <v>285219.63</v>
      </c>
      <c r="L724" s="727">
        <v>312925.62</v>
      </c>
      <c r="M724" s="727" t="s">
        <v>4994</v>
      </c>
      <c r="N724" s="727"/>
      <c r="Q724" s="727"/>
      <c r="R724" s="727"/>
      <c r="S724" s="727"/>
      <c r="AB724" s="707"/>
      <c r="AC724" s="707">
        <v>312925.62</v>
      </c>
      <c r="AD724" s="707"/>
      <c r="AE724" s="707"/>
      <c r="AF724" s="707"/>
      <c r="AG724" s="707"/>
      <c r="AH724" s="707"/>
      <c r="AI724" s="707"/>
      <c r="AJ724" s="707"/>
      <c r="AK724" s="707"/>
      <c r="AL724" s="707"/>
      <c r="AM724" s="707"/>
      <c r="AN724" s="707"/>
    </row>
    <row r="725" spans="4:45">
      <c r="D725" s="160" t="s">
        <v>5090</v>
      </c>
      <c r="E725" s="160"/>
      <c r="F725" s="160">
        <v>45937</v>
      </c>
      <c r="G725" s="160">
        <v>45959</v>
      </c>
      <c r="H725" s="160" t="s">
        <v>6837</v>
      </c>
      <c r="I725" s="160">
        <v>45934</v>
      </c>
      <c r="J725" s="160">
        <v>285219.62</v>
      </c>
      <c r="K725" s="160">
        <v>285219.63</v>
      </c>
      <c r="L725" s="727">
        <v>312925.62</v>
      </c>
      <c r="M725" s="727" t="s">
        <v>4995</v>
      </c>
      <c r="N725" s="727"/>
      <c r="Q725" s="727"/>
      <c r="R725" s="727"/>
      <c r="S725" s="727"/>
      <c r="AB725" s="707"/>
      <c r="AC725" s="707">
        <v>27706</v>
      </c>
      <c r="AD725" s="707"/>
      <c r="AE725" s="707"/>
      <c r="AF725" s="707"/>
      <c r="AG725" s="707"/>
      <c r="AH725" s="707"/>
      <c r="AI725" s="707"/>
      <c r="AJ725" s="707"/>
      <c r="AK725" s="707"/>
      <c r="AL725" s="707"/>
      <c r="AM725" s="707"/>
      <c r="AN725" s="707"/>
      <c r="AR725" s="707"/>
    </row>
    <row r="726" spans="4:45">
      <c r="D726" s="160" t="s">
        <v>5090</v>
      </c>
      <c r="E726" s="160"/>
      <c r="F726" s="160">
        <v>45937</v>
      </c>
      <c r="G726" s="160">
        <v>45959</v>
      </c>
      <c r="H726" s="160" t="s">
        <v>6837</v>
      </c>
      <c r="I726" s="160">
        <v>45934</v>
      </c>
      <c r="J726" s="160">
        <v>285219.62</v>
      </c>
      <c r="K726" s="160">
        <v>285219.63</v>
      </c>
      <c r="L726" s="727">
        <v>312925.62</v>
      </c>
      <c r="M726" s="727" t="s">
        <v>4996</v>
      </c>
      <c r="N726" s="727"/>
      <c r="P726" s="707"/>
      <c r="Q726" s="727"/>
      <c r="R726" s="727"/>
      <c r="S726" s="727">
        <v>31075.29</v>
      </c>
      <c r="T726" s="707">
        <v>72710.28</v>
      </c>
      <c r="U726" s="707">
        <v>83979.76</v>
      </c>
      <c r="V726" s="707">
        <v>35557.65</v>
      </c>
      <c r="W726" s="707">
        <v>34240.699999999997</v>
      </c>
      <c r="X726" s="707">
        <v>27655.95</v>
      </c>
      <c r="Y726" s="707"/>
      <c r="Z726" s="707"/>
      <c r="AC726" s="707"/>
      <c r="AD726" s="707"/>
      <c r="AE726" s="707"/>
      <c r="AF726" s="707"/>
      <c r="AG726" s="707"/>
      <c r="AH726" s="707"/>
      <c r="AJ726" s="707"/>
      <c r="AK726" s="707"/>
      <c r="AL726" s="707"/>
      <c r="AM726" s="707"/>
      <c r="AR726" s="707"/>
    </row>
    <row r="727" spans="4:45">
      <c r="D727" s="160" t="s">
        <v>8629</v>
      </c>
      <c r="E727" s="160"/>
      <c r="F727" s="160">
        <v>45976</v>
      </c>
      <c r="G727" s="160">
        <v>46054</v>
      </c>
      <c r="H727" s="160" t="s">
        <v>6715</v>
      </c>
      <c r="I727" s="727" t="s">
        <v>6675</v>
      </c>
      <c r="J727" s="160">
        <v>3500856.14</v>
      </c>
      <c r="K727" s="160">
        <v>3500856.15</v>
      </c>
      <c r="L727" s="727">
        <v>3500856.14</v>
      </c>
      <c r="M727" s="727" t="s">
        <v>4994</v>
      </c>
      <c r="N727" s="727"/>
      <c r="O727" s="707"/>
      <c r="P727" s="707"/>
      <c r="Q727" s="727"/>
      <c r="R727" s="727"/>
      <c r="S727" s="727"/>
      <c r="U727" s="707"/>
      <c r="V727" s="707"/>
      <c r="W727" s="707"/>
      <c r="AC727" s="707"/>
      <c r="AD727" s="707">
        <v>779170.46</v>
      </c>
      <c r="AE727" s="707">
        <v>1472008.91</v>
      </c>
      <c r="AF727" s="707">
        <v>1248959.79</v>
      </c>
      <c r="AG727" s="707">
        <v>716.99</v>
      </c>
      <c r="AH727" s="707"/>
      <c r="AI727" s="707"/>
      <c r="AJ727" s="707"/>
      <c r="AK727" s="707"/>
      <c r="AL727" s="707"/>
      <c r="AM727" s="707"/>
      <c r="AN727" s="707"/>
    </row>
    <row r="728" spans="4:45">
      <c r="D728" s="160" t="s">
        <v>8629</v>
      </c>
      <c r="E728" s="160"/>
      <c r="F728" s="160">
        <v>45976</v>
      </c>
      <c r="G728" s="160">
        <v>46054</v>
      </c>
      <c r="H728" s="160" t="s">
        <v>6715</v>
      </c>
      <c r="I728" s="727" t="s">
        <v>6675</v>
      </c>
      <c r="J728" s="160">
        <v>3500856.14</v>
      </c>
      <c r="K728" s="160">
        <v>3500856.15</v>
      </c>
      <c r="L728" s="727">
        <v>3500856.14</v>
      </c>
      <c r="M728" s="727" t="s">
        <v>4995</v>
      </c>
      <c r="N728" s="727"/>
      <c r="O728" s="707"/>
      <c r="P728" s="707"/>
      <c r="Q728" s="727"/>
      <c r="R728" s="727"/>
      <c r="S728" s="727"/>
      <c r="AC728" s="707"/>
      <c r="AD728" s="707"/>
      <c r="AE728" s="707"/>
      <c r="AF728" s="707"/>
      <c r="AG728" s="707"/>
      <c r="AH728" s="707"/>
      <c r="AI728" s="707"/>
      <c r="AJ728" s="707"/>
      <c r="AK728" s="707"/>
      <c r="AL728" s="707"/>
      <c r="AM728" s="707"/>
      <c r="AN728" s="707"/>
      <c r="AR728" s="707"/>
      <c r="AS728" s="707"/>
    </row>
    <row r="729" spans="4:45">
      <c r="D729" s="160" t="s">
        <v>8629</v>
      </c>
      <c r="E729" s="160"/>
      <c r="F729" s="160">
        <v>45976</v>
      </c>
      <c r="G729" s="160">
        <v>46054</v>
      </c>
      <c r="H729" s="160" t="s">
        <v>6715</v>
      </c>
      <c r="I729" s="727" t="s">
        <v>6675</v>
      </c>
      <c r="J729" s="160">
        <v>3500856.14</v>
      </c>
      <c r="K729" s="160">
        <v>3500856.15</v>
      </c>
      <c r="L729" s="727">
        <v>3500856.14</v>
      </c>
      <c r="M729" s="727" t="s">
        <v>4996</v>
      </c>
      <c r="N729" s="727"/>
      <c r="Q729" s="727"/>
      <c r="R729" s="727"/>
      <c r="S729" s="727"/>
      <c r="T729" s="707"/>
      <c r="U729" s="707"/>
      <c r="V729" s="707">
        <v>114553.92</v>
      </c>
      <c r="W729" s="707">
        <v>392094.62</v>
      </c>
      <c r="X729" s="707">
        <v>807852.19</v>
      </c>
      <c r="Y729" s="707">
        <v>1103837.3999999999</v>
      </c>
      <c r="Z729" s="707">
        <v>1082518.02</v>
      </c>
      <c r="AC729" s="707"/>
      <c r="AD729" s="707"/>
      <c r="AE729" s="707"/>
      <c r="AF729" s="707"/>
      <c r="AG729" s="707"/>
      <c r="AH729" s="707"/>
      <c r="AJ729" s="707"/>
      <c r="AK729" s="707"/>
      <c r="AL729" s="707"/>
      <c r="AM729" s="707"/>
      <c r="AR729" s="707"/>
      <c r="AS729" s="707"/>
    </row>
    <row r="730" spans="4:45">
      <c r="D730" s="160" t="s">
        <v>8630</v>
      </c>
      <c r="E730" s="160"/>
      <c r="F730" s="160">
        <v>45978</v>
      </c>
      <c r="G730" s="160">
        <v>46002</v>
      </c>
      <c r="H730" s="160" t="s">
        <v>6715</v>
      </c>
      <c r="I730" s="160" t="s">
        <v>6675</v>
      </c>
      <c r="J730" s="160">
        <v>1158242.05</v>
      </c>
      <c r="K730" s="160">
        <v>1158242.05</v>
      </c>
      <c r="L730" s="727">
        <v>1158242.05</v>
      </c>
      <c r="M730" s="727" t="s">
        <v>4994</v>
      </c>
      <c r="N730" s="727"/>
      <c r="Q730" s="727"/>
      <c r="R730" s="727"/>
      <c r="S730" s="727"/>
      <c r="AC730" s="707"/>
      <c r="AD730" s="707">
        <v>753040.46</v>
      </c>
      <c r="AE730" s="707">
        <v>405201.59</v>
      </c>
      <c r="AF730" s="707"/>
      <c r="AG730" s="707"/>
      <c r="AH730" s="707"/>
      <c r="AI730" s="707"/>
      <c r="AJ730" s="707"/>
      <c r="AK730" s="707"/>
      <c r="AL730" s="707"/>
      <c r="AM730" s="707"/>
      <c r="AN730" s="707"/>
    </row>
    <row r="731" spans="4:45">
      <c r="D731" s="160" t="s">
        <v>8630</v>
      </c>
      <c r="E731" s="160"/>
      <c r="F731" s="160">
        <v>45978</v>
      </c>
      <c r="G731" s="160">
        <v>46002</v>
      </c>
      <c r="H731" s="160" t="s">
        <v>6715</v>
      </c>
      <c r="I731" s="160" t="s">
        <v>6675</v>
      </c>
      <c r="J731" s="160">
        <v>1158242.05</v>
      </c>
      <c r="K731" s="160">
        <v>1158242.05</v>
      </c>
      <c r="L731" s="727">
        <v>1158242.05</v>
      </c>
      <c r="M731" s="727" t="s">
        <v>4995</v>
      </c>
      <c r="N731" s="727"/>
      <c r="Q731" s="727"/>
      <c r="R731" s="727"/>
      <c r="S731" s="727"/>
      <c r="AD731" s="707"/>
      <c r="AE731" s="707"/>
      <c r="AF731" s="707"/>
      <c r="AG731" s="707"/>
      <c r="AH731" s="707"/>
      <c r="AI731" s="707"/>
      <c r="AJ731" s="707"/>
      <c r="AK731" s="707"/>
      <c r="AL731" s="707"/>
      <c r="AM731" s="707"/>
      <c r="AN731" s="707"/>
      <c r="AS731" s="707"/>
    </row>
    <row r="732" spans="4:45">
      <c r="D732" s="160" t="s">
        <v>8630</v>
      </c>
      <c r="E732" s="160"/>
      <c r="F732" s="160">
        <v>45978</v>
      </c>
      <c r="G732" s="160">
        <v>46002</v>
      </c>
      <c r="H732" s="160" t="s">
        <v>6715</v>
      </c>
      <c r="I732" s="160" t="s">
        <v>6675</v>
      </c>
      <c r="J732" s="160">
        <v>1158242.05</v>
      </c>
      <c r="K732" s="160">
        <v>1158242.05</v>
      </c>
      <c r="L732" s="727">
        <v>1158242.05</v>
      </c>
      <c r="M732" s="727" t="s">
        <v>4996</v>
      </c>
      <c r="N732" s="727"/>
      <c r="Q732" s="727"/>
      <c r="R732" s="727"/>
      <c r="S732" s="727"/>
      <c r="T732" s="707"/>
      <c r="U732" s="707"/>
      <c r="V732" s="707">
        <v>98222.67</v>
      </c>
      <c r="W732" s="707">
        <v>255378.94</v>
      </c>
      <c r="X732" s="707">
        <v>255378.94</v>
      </c>
      <c r="Y732" s="707">
        <v>284060.3</v>
      </c>
      <c r="Z732" s="707">
        <v>265201.21000000002</v>
      </c>
      <c r="AD732" s="707"/>
      <c r="AE732" s="707"/>
      <c r="AF732" s="707"/>
      <c r="AG732" s="707"/>
      <c r="AH732" s="707"/>
      <c r="AJ732" s="707"/>
      <c r="AK732" s="707"/>
      <c r="AL732" s="707"/>
      <c r="AM732" s="707"/>
      <c r="AS732" s="707"/>
    </row>
    <row r="733" spans="4:45">
      <c r="D733" s="160" t="s">
        <v>8631</v>
      </c>
      <c r="E733" s="160"/>
      <c r="F733" s="160">
        <v>46004</v>
      </c>
      <c r="G733" s="160">
        <v>46028</v>
      </c>
      <c r="H733" s="160" t="s">
        <v>6648</v>
      </c>
      <c r="I733" s="160" t="s">
        <v>6675</v>
      </c>
      <c r="J733" s="160">
        <v>1158242.05</v>
      </c>
      <c r="K733" s="160">
        <v>1158242.05</v>
      </c>
      <c r="L733" s="727">
        <v>1158242.05</v>
      </c>
      <c r="M733" s="727" t="s">
        <v>4994</v>
      </c>
      <c r="N733" s="727"/>
      <c r="O733" s="707"/>
      <c r="P733" s="707"/>
      <c r="Q733" s="727"/>
      <c r="R733" s="727"/>
      <c r="S733" s="727"/>
      <c r="U733" s="707"/>
      <c r="V733" s="707"/>
      <c r="W733" s="707"/>
      <c r="AD733" s="707"/>
      <c r="AE733" s="707">
        <v>1066807.32</v>
      </c>
      <c r="AF733" s="707">
        <v>91434.73</v>
      </c>
      <c r="AG733" s="707"/>
      <c r="AH733" s="707"/>
      <c r="AI733" s="707"/>
      <c r="AJ733" s="707"/>
      <c r="AK733" s="707"/>
      <c r="AL733" s="707"/>
      <c r="AM733" s="707"/>
      <c r="AN733" s="707"/>
    </row>
    <row r="734" spans="4:45">
      <c r="D734" s="160" t="s">
        <v>8631</v>
      </c>
      <c r="E734" s="160"/>
      <c r="F734" s="160">
        <v>46004</v>
      </c>
      <c r="G734" s="160">
        <v>46028</v>
      </c>
      <c r="H734" s="160" t="s">
        <v>6648</v>
      </c>
      <c r="I734" s="160" t="s">
        <v>6675</v>
      </c>
      <c r="J734" s="160">
        <v>1158242.05</v>
      </c>
      <c r="K734" s="160">
        <v>1158242.05</v>
      </c>
      <c r="L734" s="727">
        <v>1158242.05</v>
      </c>
      <c r="M734" s="727" t="s">
        <v>4995</v>
      </c>
      <c r="N734" s="727"/>
      <c r="O734" s="707"/>
      <c r="P734" s="707"/>
      <c r="Q734" s="727"/>
      <c r="R734" s="727"/>
      <c r="S734" s="727"/>
      <c r="Y734" s="707"/>
      <c r="Z734" s="707"/>
      <c r="AA734" s="707"/>
      <c r="AB734" s="707"/>
      <c r="AC734" s="707"/>
      <c r="AD734" s="707"/>
      <c r="AE734" s="707"/>
      <c r="AF734" s="707"/>
      <c r="AG734" s="707"/>
      <c r="AH734" s="707"/>
      <c r="AI734" s="707"/>
      <c r="AJ734" s="707"/>
      <c r="AK734" s="707"/>
      <c r="AL734" s="707"/>
      <c r="AM734" s="707"/>
      <c r="AN734" s="707"/>
    </row>
    <row r="735" spans="4:45">
      <c r="D735" s="160" t="s">
        <v>8631</v>
      </c>
      <c r="E735" s="160"/>
      <c r="F735" s="160">
        <v>46004</v>
      </c>
      <c r="G735" s="160">
        <v>46028</v>
      </c>
      <c r="H735" s="160" t="s">
        <v>6648</v>
      </c>
      <c r="I735" s="160" t="s">
        <v>6675</v>
      </c>
      <c r="J735" s="160">
        <v>1158242.05</v>
      </c>
      <c r="K735" s="160">
        <v>1158242.05</v>
      </c>
      <c r="L735" s="727">
        <v>1158242.05</v>
      </c>
      <c r="M735" s="727" t="s">
        <v>4996</v>
      </c>
      <c r="N735" s="727"/>
      <c r="P735" s="707"/>
      <c r="Q735" s="727"/>
      <c r="R735" s="727"/>
      <c r="S735" s="727"/>
      <c r="T735" s="707"/>
      <c r="U735" s="707"/>
      <c r="V735" s="707"/>
      <c r="W735" s="707">
        <v>126916.93</v>
      </c>
      <c r="X735" s="707">
        <v>329984.02</v>
      </c>
      <c r="Y735" s="707">
        <v>358665.38</v>
      </c>
      <c r="Z735" s="707">
        <v>342675.71</v>
      </c>
      <c r="AA735" s="707"/>
      <c r="AB735" s="707"/>
      <c r="AC735" s="707"/>
      <c r="AD735" s="707"/>
      <c r="AE735" s="707"/>
      <c r="AF735" s="707"/>
      <c r="AG735" s="707"/>
      <c r="AJ735" s="707"/>
      <c r="AK735" s="707"/>
      <c r="AL735" s="707"/>
    </row>
    <row r="736" spans="4:45">
      <c r="D736" s="160" t="s">
        <v>8632</v>
      </c>
      <c r="E736" s="160"/>
      <c r="F736" s="160">
        <v>46029</v>
      </c>
      <c r="G736" s="160">
        <v>46054</v>
      </c>
      <c r="H736" s="160" t="s">
        <v>6720</v>
      </c>
      <c r="I736" s="160" t="s">
        <v>6675</v>
      </c>
      <c r="J736" s="160">
        <v>1158242.05</v>
      </c>
      <c r="K736" s="160">
        <v>1158242.05</v>
      </c>
      <c r="L736" s="727">
        <v>1158242.05</v>
      </c>
      <c r="M736" s="727" t="s">
        <v>4994</v>
      </c>
      <c r="N736" s="727"/>
      <c r="Q736" s="727"/>
      <c r="R736" s="727"/>
      <c r="S736" s="727"/>
      <c r="AB736" s="707"/>
      <c r="AC736" s="707"/>
      <c r="AD736" s="707"/>
      <c r="AE736" s="707"/>
      <c r="AF736" s="707">
        <v>1157525.06</v>
      </c>
      <c r="AG736" s="707">
        <v>716.99</v>
      </c>
      <c r="AH736" s="707"/>
      <c r="AI736" s="707"/>
      <c r="AJ736" s="707"/>
      <c r="AK736" s="707"/>
    </row>
    <row r="737" spans="4:46">
      <c r="D737" s="160" t="s">
        <v>8632</v>
      </c>
      <c r="E737" s="160"/>
      <c r="F737" s="160">
        <v>46029</v>
      </c>
      <c r="G737" s="160">
        <v>46054</v>
      </c>
      <c r="H737" s="160" t="s">
        <v>6720</v>
      </c>
      <c r="I737" s="160" t="s">
        <v>6675</v>
      </c>
      <c r="J737" s="160">
        <v>1158242.05</v>
      </c>
      <c r="K737" s="160">
        <v>1158242.05</v>
      </c>
      <c r="L737" s="727">
        <v>1158242.05</v>
      </c>
      <c r="M737" s="727" t="s">
        <v>4995</v>
      </c>
      <c r="N737" s="727"/>
      <c r="O737" s="707"/>
      <c r="Q737" s="727"/>
      <c r="R737" s="727"/>
      <c r="S737" s="727"/>
      <c r="Y737" s="707"/>
      <c r="Z737" s="707"/>
      <c r="AA737" s="707"/>
      <c r="AB737" s="707"/>
      <c r="AC737" s="707"/>
      <c r="AD737" s="707"/>
      <c r="AE737" s="707"/>
      <c r="AF737" s="707"/>
      <c r="AG737" s="707"/>
      <c r="AH737" s="707"/>
      <c r="AI737" s="707"/>
      <c r="AJ737" s="707"/>
      <c r="AK737" s="707"/>
    </row>
    <row r="738" spans="4:46">
      <c r="D738" s="160" t="s">
        <v>8632</v>
      </c>
      <c r="E738" s="160"/>
      <c r="F738" s="160">
        <v>46029</v>
      </c>
      <c r="G738" s="160">
        <v>46054</v>
      </c>
      <c r="H738" s="160" t="s">
        <v>6720</v>
      </c>
      <c r="I738" s="160" t="s">
        <v>6675</v>
      </c>
      <c r="J738" s="160">
        <v>1158242.05</v>
      </c>
      <c r="K738" s="160">
        <v>1158242.05</v>
      </c>
      <c r="L738" s="727">
        <v>1158242.05</v>
      </c>
      <c r="M738" s="727" t="s">
        <v>4996</v>
      </c>
      <c r="N738" s="727"/>
      <c r="P738" s="707"/>
      <c r="Q738" s="727"/>
      <c r="R738" s="727"/>
      <c r="S738" s="727"/>
      <c r="T738" s="707"/>
      <c r="U738" s="707"/>
      <c r="V738" s="707"/>
      <c r="W738" s="707"/>
      <c r="X738" s="707">
        <v>222489.23</v>
      </c>
      <c r="Y738" s="707">
        <v>461111.72</v>
      </c>
      <c r="Z738" s="707">
        <v>474641.1</v>
      </c>
      <c r="AA738" s="707"/>
      <c r="AB738" s="707"/>
      <c r="AC738" s="707"/>
      <c r="AD738" s="707"/>
      <c r="AE738" s="707"/>
      <c r="AI738" s="707"/>
      <c r="AJ738" s="707"/>
      <c r="AK738" s="707"/>
    </row>
    <row r="739" spans="4:46">
      <c r="D739" s="160" t="s">
        <v>8633</v>
      </c>
      <c r="E739" s="160"/>
      <c r="F739" s="160">
        <v>46029</v>
      </c>
      <c r="G739" s="160">
        <v>46098</v>
      </c>
      <c r="H739" s="160" t="s">
        <v>6715</v>
      </c>
      <c r="I739" s="160" t="s">
        <v>6675</v>
      </c>
      <c r="J739" s="160">
        <v>6274238.9500000002</v>
      </c>
      <c r="K739" s="160">
        <v>6274238.9400000004</v>
      </c>
      <c r="L739" s="727">
        <v>6274238.9500000002</v>
      </c>
      <c r="M739" s="727" t="s">
        <v>4994</v>
      </c>
      <c r="N739" s="727"/>
      <c r="P739" s="707"/>
      <c r="Q739" s="727"/>
      <c r="R739" s="727"/>
      <c r="S739" s="727"/>
      <c r="T739" s="707"/>
      <c r="U739" s="707"/>
      <c r="V739" s="707"/>
      <c r="W739" s="707"/>
      <c r="X739" s="707"/>
      <c r="AB739" s="707"/>
      <c r="AC739" s="707"/>
      <c r="AD739" s="707"/>
      <c r="AE739" s="707"/>
      <c r="AF739" s="707">
        <v>2228709.13</v>
      </c>
      <c r="AG739" s="707">
        <v>2640597.5499999998</v>
      </c>
      <c r="AH739" s="707">
        <v>1404932.27</v>
      </c>
      <c r="AI739" s="707"/>
      <c r="AJ739" s="707"/>
      <c r="AK739" s="707"/>
    </row>
    <row r="740" spans="4:46">
      <c r="D740" s="160" t="s">
        <v>8633</v>
      </c>
      <c r="E740" s="160"/>
      <c r="F740" s="160">
        <v>46029</v>
      </c>
      <c r="G740" s="160">
        <v>46098</v>
      </c>
      <c r="H740" s="160" t="s">
        <v>6715</v>
      </c>
      <c r="I740" s="160" t="s">
        <v>6675</v>
      </c>
      <c r="J740" s="160">
        <v>6274238.9500000002</v>
      </c>
      <c r="K740" s="160">
        <v>6274238.9400000004</v>
      </c>
      <c r="L740" s="727">
        <v>6274238.9500000002</v>
      </c>
      <c r="M740" s="727" t="s">
        <v>4995</v>
      </c>
      <c r="N740" s="727"/>
      <c r="O740" s="707"/>
      <c r="Q740" s="727"/>
      <c r="R740" s="727"/>
      <c r="S740" s="727"/>
      <c r="Y740" s="707"/>
      <c r="Z740" s="707"/>
      <c r="AA740" s="707"/>
      <c r="AB740" s="707"/>
      <c r="AC740" s="707"/>
      <c r="AD740" s="707"/>
      <c r="AE740" s="707"/>
      <c r="AF740" s="707"/>
      <c r="AG740" s="707"/>
      <c r="AH740" s="707"/>
      <c r="AI740" s="707"/>
      <c r="AJ740" s="707"/>
      <c r="AK740" s="707"/>
    </row>
    <row r="741" spans="4:46">
      <c r="D741" s="160" t="s">
        <v>8633</v>
      </c>
      <c r="E741" s="160"/>
      <c r="F741" s="160">
        <v>46029</v>
      </c>
      <c r="G741" s="160">
        <v>46098</v>
      </c>
      <c r="H741" s="160" t="s">
        <v>6715</v>
      </c>
      <c r="I741" s="160" t="s">
        <v>6675</v>
      </c>
      <c r="J741" s="160">
        <v>6274238.9500000002</v>
      </c>
      <c r="K741" s="160">
        <v>6274238.9400000004</v>
      </c>
      <c r="L741" s="727">
        <v>6274238.9500000002</v>
      </c>
      <c r="M741" s="727" t="s">
        <v>4996</v>
      </c>
      <c r="N741" s="727"/>
      <c r="P741" s="707"/>
      <c r="Q741" s="727"/>
      <c r="R741" s="727"/>
      <c r="S741" s="727"/>
      <c r="T741" s="707"/>
      <c r="U741" s="707"/>
      <c r="V741" s="707">
        <v>179081.93</v>
      </c>
      <c r="W741" s="707">
        <v>633242.02</v>
      </c>
      <c r="X741" s="707">
        <v>1387186.33</v>
      </c>
      <c r="Y741" s="707">
        <v>1955868.43</v>
      </c>
      <c r="Z741" s="707">
        <v>2118860.2400000002</v>
      </c>
      <c r="AA741" s="707"/>
      <c r="AB741" s="707"/>
      <c r="AC741" s="707"/>
      <c r="AD741" s="707"/>
      <c r="AE741" s="707"/>
      <c r="AI741" s="707"/>
      <c r="AJ741" s="707"/>
    </row>
    <row r="742" spans="4:46">
      <c r="D742" s="160" t="s">
        <v>8634</v>
      </c>
      <c r="E742" s="160"/>
      <c r="F742" s="160">
        <v>46029</v>
      </c>
      <c r="G742" s="160">
        <v>46051</v>
      </c>
      <c r="H742" s="160" t="s">
        <v>6715</v>
      </c>
      <c r="I742" s="160" t="s">
        <v>6675</v>
      </c>
      <c r="J742" s="160">
        <v>2091412.98</v>
      </c>
      <c r="K742" s="160">
        <v>2091412.98</v>
      </c>
      <c r="L742" s="727">
        <v>2091412.98</v>
      </c>
      <c r="M742" s="727" t="s">
        <v>4994</v>
      </c>
      <c r="N742" s="727"/>
      <c r="P742" s="707"/>
      <c r="Q742" s="727"/>
      <c r="R742" s="727"/>
      <c r="S742" s="727"/>
      <c r="T742" s="707"/>
      <c r="U742" s="707"/>
      <c r="V742" s="707"/>
      <c r="W742" s="707"/>
      <c r="X742" s="707"/>
      <c r="AB742" s="707"/>
      <c r="AC742" s="707"/>
      <c r="AD742" s="707"/>
      <c r="AE742" s="707"/>
      <c r="AF742" s="707">
        <v>2091412.98</v>
      </c>
      <c r="AG742" s="707"/>
      <c r="AH742" s="707"/>
      <c r="AI742" s="707"/>
      <c r="AJ742" s="707"/>
      <c r="AK742" s="707"/>
    </row>
    <row r="743" spans="4:46">
      <c r="D743" s="160" t="s">
        <v>8634</v>
      </c>
      <c r="E743" s="160"/>
      <c r="F743" s="160">
        <v>46029</v>
      </c>
      <c r="G743" s="160">
        <v>46051</v>
      </c>
      <c r="H743" s="160" t="s">
        <v>6715</v>
      </c>
      <c r="I743" s="160" t="s">
        <v>6675</v>
      </c>
      <c r="J743" s="160">
        <v>2091412.98</v>
      </c>
      <c r="K743" s="160">
        <v>2091412.98</v>
      </c>
      <c r="L743" s="727">
        <v>2091412.98</v>
      </c>
      <c r="M743" s="727" t="s">
        <v>4995</v>
      </c>
      <c r="N743" s="727"/>
      <c r="O743" s="707"/>
      <c r="Q743" s="727"/>
      <c r="R743" s="727"/>
      <c r="S743" s="727"/>
      <c r="Z743" s="707"/>
      <c r="AA743" s="707"/>
      <c r="AC743" s="707"/>
      <c r="AD743" s="707"/>
      <c r="AE743" s="707"/>
      <c r="AF743" s="707"/>
      <c r="AG743" s="707"/>
      <c r="AH743" s="707"/>
      <c r="AI743" s="707"/>
      <c r="AJ743" s="707"/>
      <c r="AK743" s="707"/>
    </row>
    <row r="744" spans="4:46">
      <c r="D744" s="160" t="s">
        <v>8634</v>
      </c>
      <c r="E744" s="160"/>
      <c r="F744" s="160">
        <v>46029</v>
      </c>
      <c r="G744" s="160">
        <v>46051</v>
      </c>
      <c r="H744" s="160" t="s">
        <v>6715</v>
      </c>
      <c r="I744" s="160" t="s">
        <v>6675</v>
      </c>
      <c r="J744" s="160">
        <v>2091412.98</v>
      </c>
      <c r="K744" s="160">
        <v>2091412.98</v>
      </c>
      <c r="L744" s="727">
        <v>2091412.98</v>
      </c>
      <c r="M744" s="727" t="s">
        <v>4996</v>
      </c>
      <c r="N744" s="727"/>
      <c r="P744" s="707"/>
      <c r="Q744" s="727"/>
      <c r="R744" s="727"/>
      <c r="S744" s="727"/>
      <c r="T744" s="707"/>
      <c r="U744" s="707"/>
      <c r="V744" s="707">
        <v>179081.93</v>
      </c>
      <c r="W744" s="707">
        <v>465613.01</v>
      </c>
      <c r="X744" s="707">
        <v>465613.01</v>
      </c>
      <c r="Y744" s="707">
        <v>469609.36</v>
      </c>
      <c r="Z744" s="707">
        <v>511495.67999999999</v>
      </c>
      <c r="AA744" s="707"/>
      <c r="AB744" s="707"/>
      <c r="AC744" s="707"/>
      <c r="AD744" s="707"/>
      <c r="AE744" s="707"/>
      <c r="AF744" s="707"/>
      <c r="AG744" s="707"/>
      <c r="AH744" s="707"/>
      <c r="AI744" s="707"/>
      <c r="AJ744" s="707"/>
      <c r="AK744" s="707"/>
      <c r="AL744" s="707"/>
    </row>
    <row r="745" spans="4:46">
      <c r="D745" s="160" t="s">
        <v>8635</v>
      </c>
      <c r="E745" s="160"/>
      <c r="F745" s="160">
        <v>46053</v>
      </c>
      <c r="G745" s="160">
        <v>46075</v>
      </c>
      <c r="H745" s="160" t="s">
        <v>6743</v>
      </c>
      <c r="I745" s="160" t="s">
        <v>6675</v>
      </c>
      <c r="J745" s="160">
        <v>2091412.98</v>
      </c>
      <c r="K745" s="160">
        <v>2091412.98</v>
      </c>
      <c r="L745" s="727">
        <v>2091412.98</v>
      </c>
      <c r="M745" s="727" t="s">
        <v>4994</v>
      </c>
      <c r="N745" s="727"/>
      <c r="P745" s="707"/>
      <c r="Q745" s="727"/>
      <c r="R745" s="727"/>
      <c r="S745" s="727"/>
      <c r="T745" s="707"/>
      <c r="U745" s="707"/>
      <c r="V745" s="707"/>
      <c r="W745" s="707"/>
      <c r="X745" s="707"/>
      <c r="AB745" s="707"/>
      <c r="AC745" s="707"/>
      <c r="AD745" s="707"/>
      <c r="AE745" s="707"/>
      <c r="AF745" s="707">
        <v>137296.14000000001</v>
      </c>
      <c r="AG745" s="707">
        <v>1954116.84</v>
      </c>
      <c r="AH745" s="707"/>
      <c r="AI745" s="707"/>
      <c r="AJ745" s="707"/>
      <c r="AK745" s="707"/>
      <c r="AL745" s="707"/>
      <c r="AM745" s="707"/>
      <c r="AN745" s="707"/>
      <c r="AO745" s="707"/>
      <c r="AP745" s="707"/>
      <c r="AQ745" s="707"/>
      <c r="AR745" s="707"/>
      <c r="AS745" s="707"/>
      <c r="AT745" s="707"/>
    </row>
    <row r="746" spans="4:46">
      <c r="D746" s="160" t="s">
        <v>8635</v>
      </c>
      <c r="E746" s="160"/>
      <c r="F746" s="160">
        <v>46053</v>
      </c>
      <c r="G746" s="160">
        <v>46075</v>
      </c>
      <c r="H746" s="160" t="s">
        <v>6743</v>
      </c>
      <c r="I746" s="160" t="s">
        <v>6675</v>
      </c>
      <c r="J746" s="160">
        <v>2091412.98</v>
      </c>
      <c r="K746" s="160">
        <v>2091412.98</v>
      </c>
      <c r="L746" s="727">
        <v>2091412.98</v>
      </c>
      <c r="M746" s="727" t="s">
        <v>4995</v>
      </c>
      <c r="N746" s="727"/>
      <c r="Q746" s="727"/>
      <c r="R746" s="727"/>
      <c r="S746" s="727"/>
      <c r="Z746" s="707"/>
      <c r="AA746" s="707"/>
      <c r="AC746" s="707"/>
      <c r="AD746" s="707"/>
      <c r="AE746" s="707"/>
      <c r="AF746" s="707"/>
      <c r="AG746" s="707"/>
      <c r="AH746" s="707"/>
      <c r="AI746" s="707"/>
      <c r="AJ746" s="707"/>
      <c r="AK746" s="707"/>
      <c r="AL746" s="707"/>
      <c r="AM746" s="707"/>
      <c r="AN746" s="707"/>
      <c r="AO746" s="707"/>
      <c r="AP746" s="707"/>
      <c r="AQ746" s="707"/>
      <c r="AR746" s="707"/>
      <c r="AS746" s="707"/>
      <c r="AT746" s="707"/>
    </row>
    <row r="747" spans="4:46">
      <c r="D747" s="160" t="s">
        <v>8635</v>
      </c>
      <c r="E747" s="160"/>
      <c r="F747" s="160">
        <v>46053</v>
      </c>
      <c r="G747" s="160">
        <v>46075</v>
      </c>
      <c r="H747" s="160" t="s">
        <v>6743</v>
      </c>
      <c r="I747" s="160" t="s">
        <v>6675</v>
      </c>
      <c r="J747" s="160">
        <v>2091412.98</v>
      </c>
      <c r="K747" s="160">
        <v>2091412.98</v>
      </c>
      <c r="L747" s="727">
        <v>2091412.98</v>
      </c>
      <c r="M747" s="727" t="s">
        <v>4996</v>
      </c>
      <c r="N747" s="727"/>
      <c r="P747" s="707"/>
      <c r="Q747" s="727"/>
      <c r="R747" s="727"/>
      <c r="S747" s="727"/>
      <c r="T747" s="707"/>
      <c r="U747" s="707"/>
      <c r="V747" s="707"/>
      <c r="W747" s="707">
        <v>167629.01</v>
      </c>
      <c r="X747" s="707">
        <v>622622.04</v>
      </c>
      <c r="Y747" s="707">
        <v>622622.04</v>
      </c>
      <c r="Z747" s="707">
        <v>678539.88</v>
      </c>
      <c r="AA747" s="707"/>
      <c r="AC747" s="707"/>
      <c r="AD747" s="707"/>
      <c r="AE747" s="707"/>
      <c r="AF747" s="707"/>
      <c r="AG747" s="707"/>
      <c r="AH747" s="707"/>
      <c r="AI747" s="707"/>
      <c r="AJ747" s="707"/>
      <c r="AK747" s="707"/>
      <c r="AL747" s="707"/>
      <c r="AM747" s="707"/>
      <c r="AN747" s="707"/>
      <c r="AO747" s="707"/>
      <c r="AP747" s="707"/>
      <c r="AQ747" s="707"/>
      <c r="AR747" s="707"/>
    </row>
    <row r="748" spans="4:46">
      <c r="D748" s="160" t="s">
        <v>8636</v>
      </c>
      <c r="E748" s="160"/>
      <c r="F748" s="160">
        <v>46076</v>
      </c>
      <c r="G748" s="160">
        <v>46098</v>
      </c>
      <c r="H748" s="160" t="s">
        <v>6622</v>
      </c>
      <c r="I748" s="160" t="s">
        <v>6675</v>
      </c>
      <c r="J748" s="160">
        <v>2091412.98</v>
      </c>
      <c r="K748" s="160">
        <v>2091412.98</v>
      </c>
      <c r="L748" s="727">
        <v>2091412.98</v>
      </c>
      <c r="M748" s="727" t="s">
        <v>4994</v>
      </c>
      <c r="N748" s="727"/>
      <c r="O748" s="707"/>
      <c r="P748" s="707"/>
      <c r="Q748" s="728"/>
      <c r="R748" s="727"/>
      <c r="S748" s="727"/>
      <c r="T748" s="707"/>
      <c r="U748" s="707"/>
      <c r="V748" s="707"/>
      <c r="W748" s="707"/>
      <c r="X748" s="707"/>
      <c r="AC748" s="707"/>
      <c r="AD748" s="707"/>
      <c r="AE748" s="707"/>
      <c r="AF748" s="707"/>
      <c r="AG748" s="707">
        <v>686480.71</v>
      </c>
      <c r="AH748" s="707">
        <v>1404932.27</v>
      </c>
      <c r="AI748" s="707"/>
      <c r="AJ748" s="707"/>
      <c r="AK748" s="707"/>
      <c r="AL748" s="707"/>
      <c r="AM748" s="707"/>
      <c r="AN748" s="707"/>
    </row>
    <row r="749" spans="4:46">
      <c r="D749" s="160" t="s">
        <v>8636</v>
      </c>
      <c r="E749" s="160"/>
      <c r="F749" s="160">
        <v>46076</v>
      </c>
      <c r="G749" s="160">
        <v>46098</v>
      </c>
      <c r="H749" s="160" t="s">
        <v>6622</v>
      </c>
      <c r="I749" s="160" t="s">
        <v>6675</v>
      </c>
      <c r="J749" s="160">
        <v>2091412.98</v>
      </c>
      <c r="K749" s="160">
        <v>2091412.98</v>
      </c>
      <c r="L749" s="727">
        <v>2091412.98</v>
      </c>
      <c r="M749" s="727" t="s">
        <v>4995</v>
      </c>
      <c r="N749" s="727"/>
      <c r="O749" s="707"/>
      <c r="P749" s="707"/>
      <c r="Q749" s="728"/>
      <c r="R749" s="727"/>
      <c r="S749" s="727"/>
      <c r="Z749" s="707"/>
      <c r="AA749" s="707"/>
      <c r="AC749" s="707"/>
      <c r="AD749" s="707"/>
      <c r="AE749" s="707"/>
      <c r="AF749" s="707"/>
      <c r="AG749" s="707"/>
      <c r="AH749" s="707"/>
      <c r="AI749" s="707"/>
      <c r="AJ749" s="707"/>
      <c r="AK749" s="707"/>
      <c r="AL749" s="707"/>
      <c r="AM749" s="707"/>
      <c r="AN749" s="707"/>
    </row>
    <row r="750" spans="4:46">
      <c r="D750" s="160" t="s">
        <v>8636</v>
      </c>
      <c r="E750" s="160"/>
      <c r="F750" s="160">
        <v>46076</v>
      </c>
      <c r="G750" s="160">
        <v>46098</v>
      </c>
      <c r="H750" s="160" t="s">
        <v>6622</v>
      </c>
      <c r="I750" s="160" t="s">
        <v>6675</v>
      </c>
      <c r="J750" s="160">
        <v>2091412.98</v>
      </c>
      <c r="K750" s="160">
        <v>2091412.98</v>
      </c>
      <c r="L750" s="727">
        <v>2091412.98</v>
      </c>
      <c r="M750" s="727" t="s">
        <v>4996</v>
      </c>
      <c r="N750" s="727"/>
      <c r="Q750" s="727"/>
      <c r="R750" s="727"/>
      <c r="S750" s="727"/>
      <c r="W750" s="707"/>
      <c r="X750" s="707">
        <v>298951.28000000003</v>
      </c>
      <c r="Y750" s="707">
        <v>863637.03</v>
      </c>
      <c r="Z750" s="707">
        <v>928824.68</v>
      </c>
      <c r="AA750" s="707"/>
      <c r="AC750" s="707"/>
      <c r="AD750" s="707"/>
      <c r="AE750" s="707"/>
      <c r="AF750" s="707"/>
      <c r="AG750" s="707"/>
      <c r="AJ750" s="707"/>
      <c r="AK750" s="707"/>
      <c r="AL750" s="707"/>
    </row>
    <row r="751" spans="4:46">
      <c r="D751" s="160" t="s">
        <v>6517</v>
      </c>
      <c r="E751" s="160"/>
      <c r="F751" s="160">
        <v>46028</v>
      </c>
      <c r="G751" s="160">
        <v>46113</v>
      </c>
      <c r="H751" s="160" t="s">
        <v>6697</v>
      </c>
      <c r="I751" s="160">
        <v>46006</v>
      </c>
      <c r="J751" s="160">
        <v>540852.78</v>
      </c>
      <c r="K751" s="160">
        <v>540852.79</v>
      </c>
      <c r="L751" s="727">
        <v>2115048.5499999998</v>
      </c>
      <c r="M751" s="727" t="s">
        <v>4994</v>
      </c>
      <c r="N751" s="727"/>
      <c r="Q751" s="727"/>
      <c r="R751" s="727"/>
      <c r="S751" s="727"/>
      <c r="AB751" s="707"/>
      <c r="AC751" s="707">
        <v>1228872.9099999999</v>
      </c>
      <c r="AD751" s="707">
        <v>431065.27</v>
      </c>
      <c r="AE751" s="707">
        <v>113318.88</v>
      </c>
      <c r="AF751" s="707"/>
      <c r="AG751" s="707"/>
      <c r="AH751" s="707"/>
      <c r="AI751" s="707"/>
      <c r="AJ751" s="707"/>
      <c r="AK751" s="707"/>
      <c r="AL751" s="707"/>
      <c r="AM751" s="707"/>
      <c r="AN751" s="707"/>
      <c r="AO751" s="707"/>
      <c r="AP751" s="707"/>
      <c r="AQ751" s="707"/>
      <c r="AR751" s="707">
        <v>46365.97</v>
      </c>
      <c r="AS751" s="707">
        <v>295425.52</v>
      </c>
    </row>
    <row r="752" spans="4:46">
      <c r="D752" s="160" t="s">
        <v>6517</v>
      </c>
      <c r="E752" s="160"/>
      <c r="F752" s="160">
        <v>46028</v>
      </c>
      <c r="G752" s="160">
        <v>46113</v>
      </c>
      <c r="H752" s="160" t="s">
        <v>6697</v>
      </c>
      <c r="I752" s="160">
        <v>46006</v>
      </c>
      <c r="J752" s="160">
        <v>540852.78</v>
      </c>
      <c r="K752" s="160">
        <v>540852.79</v>
      </c>
      <c r="L752" s="727">
        <v>2115048.5499999998</v>
      </c>
      <c r="M752" s="727" t="s">
        <v>4995</v>
      </c>
      <c r="N752" s="727"/>
      <c r="Q752" s="727"/>
      <c r="R752" s="727"/>
      <c r="S752" s="727"/>
      <c r="Z752" s="707"/>
      <c r="AB752" s="707"/>
      <c r="AC752" s="707">
        <v>1417761.21</v>
      </c>
      <c r="AD752" s="707">
        <v>122045.11</v>
      </c>
      <c r="AE752" s="707">
        <v>34389.43</v>
      </c>
      <c r="AF752" s="707"/>
      <c r="AG752" s="707"/>
      <c r="AH752" s="707"/>
      <c r="AI752" s="707"/>
      <c r="AJ752" s="707"/>
      <c r="AK752" s="707"/>
      <c r="AL752" s="707"/>
      <c r="AM752" s="707"/>
      <c r="AN752" s="707"/>
      <c r="AO752" s="707"/>
      <c r="AP752" s="707"/>
      <c r="AQ752" s="707"/>
      <c r="AR752" s="707"/>
      <c r="AS752" s="707"/>
    </row>
    <row r="753" spans="4:45">
      <c r="D753" s="160" t="s">
        <v>6517</v>
      </c>
      <c r="E753" s="160"/>
      <c r="F753" s="160">
        <v>46028</v>
      </c>
      <c r="G753" s="160">
        <v>46113</v>
      </c>
      <c r="H753" s="160" t="s">
        <v>6697</v>
      </c>
      <c r="I753" s="160">
        <v>46006</v>
      </c>
      <c r="J753" s="160">
        <v>540852.78</v>
      </c>
      <c r="K753" s="160">
        <v>540852.79</v>
      </c>
      <c r="L753" s="727">
        <v>2115048.5499999998</v>
      </c>
      <c r="M753" s="727" t="s">
        <v>4996</v>
      </c>
      <c r="N753" s="727"/>
      <c r="Q753" s="727"/>
      <c r="R753" s="727"/>
      <c r="S753" s="727"/>
      <c r="W753" s="707"/>
      <c r="X753" s="707"/>
      <c r="Y753" s="707"/>
      <c r="Z753" s="707"/>
      <c r="AA753" s="707">
        <v>98211.88</v>
      </c>
      <c r="AB753" s="707">
        <v>421827.55</v>
      </c>
      <c r="AC753" s="707">
        <v>20813.349999999999</v>
      </c>
      <c r="AD753" s="707"/>
      <c r="AE753" s="707"/>
      <c r="AF753" s="707"/>
      <c r="AG753" s="707"/>
      <c r="AJ753" s="707"/>
      <c r="AK753" s="707"/>
      <c r="AL753" s="707"/>
    </row>
    <row r="754" spans="4:45">
      <c r="D754" s="160" t="s">
        <v>8637</v>
      </c>
      <c r="E754" s="160"/>
      <c r="F754" s="160">
        <v>46028</v>
      </c>
      <c r="G754" s="160">
        <v>46113</v>
      </c>
      <c r="H754" s="160" t="s">
        <v>6697</v>
      </c>
      <c r="I754" s="160">
        <v>46006</v>
      </c>
      <c r="J754" s="160">
        <v>540852.78</v>
      </c>
      <c r="K754" s="160">
        <v>540852.79</v>
      </c>
      <c r="L754" s="727">
        <v>2115048.5499999998</v>
      </c>
      <c r="M754" s="727" t="s">
        <v>4994</v>
      </c>
      <c r="N754" s="727"/>
      <c r="Q754" s="727"/>
      <c r="R754" s="727"/>
      <c r="S754" s="727"/>
      <c r="AB754" s="707"/>
      <c r="AC754" s="707">
        <v>1228872.9099999999</v>
      </c>
      <c r="AD754" s="707">
        <v>431065.27</v>
      </c>
      <c r="AE754" s="707">
        <v>113318.88</v>
      </c>
      <c r="AG754" s="707"/>
      <c r="AH754" s="707"/>
      <c r="AI754" s="707"/>
      <c r="AJ754" s="707"/>
      <c r="AK754" s="707"/>
      <c r="AL754" s="707"/>
      <c r="AM754" s="707"/>
      <c r="AN754" s="707"/>
      <c r="AO754" s="707"/>
      <c r="AP754" s="707"/>
      <c r="AQ754" s="707"/>
      <c r="AR754" s="707">
        <v>46365.97</v>
      </c>
      <c r="AS754" s="707">
        <v>295425.52</v>
      </c>
    </row>
    <row r="755" spans="4:45">
      <c r="D755" s="160" t="s">
        <v>8637</v>
      </c>
      <c r="E755" s="160"/>
      <c r="F755" s="160">
        <v>46028</v>
      </c>
      <c r="G755" s="160">
        <v>46113</v>
      </c>
      <c r="H755" s="160" t="s">
        <v>6697</v>
      </c>
      <c r="I755" s="160">
        <v>46006</v>
      </c>
      <c r="J755" s="160">
        <v>540852.78</v>
      </c>
      <c r="K755" s="160">
        <v>540852.79</v>
      </c>
      <c r="L755" s="727">
        <v>2115048.5499999998</v>
      </c>
      <c r="M755" s="727" t="s">
        <v>4995</v>
      </c>
      <c r="N755" s="727"/>
      <c r="Q755" s="727"/>
      <c r="R755" s="727"/>
      <c r="S755" s="727"/>
      <c r="Z755" s="707"/>
      <c r="AA755" s="707"/>
      <c r="AB755" s="707"/>
      <c r="AC755" s="707">
        <v>1417761.21</v>
      </c>
      <c r="AD755" s="707">
        <v>122045.11</v>
      </c>
      <c r="AE755" s="707">
        <v>34389.43</v>
      </c>
      <c r="AF755" s="707"/>
      <c r="AG755" s="707"/>
      <c r="AH755" s="707"/>
      <c r="AI755" s="707"/>
      <c r="AJ755" s="707"/>
      <c r="AK755" s="707"/>
      <c r="AL755" s="707"/>
      <c r="AM755" s="707"/>
      <c r="AN755" s="707"/>
      <c r="AO755" s="707"/>
      <c r="AP755" s="707"/>
      <c r="AQ755" s="707"/>
      <c r="AR755" s="707"/>
      <c r="AS755" s="707"/>
    </row>
    <row r="756" spans="4:45">
      <c r="D756" s="160" t="s">
        <v>8637</v>
      </c>
      <c r="E756" s="160"/>
      <c r="F756" s="160">
        <v>46028</v>
      </c>
      <c r="G756" s="160">
        <v>46113</v>
      </c>
      <c r="H756" s="160" t="s">
        <v>6697</v>
      </c>
      <c r="I756" s="160">
        <v>46006</v>
      </c>
      <c r="J756" s="160">
        <v>540852.78</v>
      </c>
      <c r="K756" s="160">
        <v>540852.79</v>
      </c>
      <c r="L756" s="727">
        <v>2115048.5499999998</v>
      </c>
      <c r="M756" s="727" t="s">
        <v>4996</v>
      </c>
      <c r="N756" s="727"/>
      <c r="Q756" s="727"/>
      <c r="R756" s="727"/>
      <c r="S756" s="727"/>
      <c r="Z756" s="707"/>
      <c r="AA756" s="707">
        <v>98211.88</v>
      </c>
      <c r="AB756" s="707">
        <v>421827.55</v>
      </c>
      <c r="AC756" s="707">
        <v>20813.349999999999</v>
      </c>
      <c r="AD756" s="707"/>
      <c r="AE756" s="707"/>
      <c r="AF756" s="707"/>
      <c r="AG756" s="707"/>
      <c r="AJ756" s="707"/>
      <c r="AK756" s="707"/>
      <c r="AL756" s="707"/>
    </row>
    <row r="757" spans="4:45">
      <c r="D757" s="160" t="s">
        <v>8638</v>
      </c>
      <c r="E757" s="160"/>
      <c r="F757" s="160">
        <v>46028</v>
      </c>
      <c r="G757" s="160">
        <v>46039</v>
      </c>
      <c r="H757" s="160">
        <v>45932</v>
      </c>
      <c r="I757" s="160">
        <v>45943</v>
      </c>
      <c r="J757" s="160">
        <v>0</v>
      </c>
      <c r="K757" s="160">
        <v>0</v>
      </c>
      <c r="L757" s="727">
        <v>60300</v>
      </c>
      <c r="M757" s="727" t="s">
        <v>4994</v>
      </c>
      <c r="N757" s="727"/>
      <c r="Q757" s="727"/>
      <c r="R757" s="727"/>
      <c r="S757" s="727"/>
      <c r="AB757" s="707"/>
      <c r="AC757" s="707">
        <v>60300</v>
      </c>
      <c r="AD757" s="707"/>
      <c r="AE757" s="707"/>
      <c r="AG757" s="707"/>
      <c r="AH757" s="707"/>
      <c r="AI757" s="707"/>
      <c r="AJ757" s="707"/>
      <c r="AK757" s="707"/>
      <c r="AL757" s="707"/>
      <c r="AM757" s="707"/>
      <c r="AN757" s="707"/>
      <c r="AO757" s="707"/>
      <c r="AQ757" s="707"/>
    </row>
    <row r="758" spans="4:45">
      <c r="D758" s="160" t="s">
        <v>8638</v>
      </c>
      <c r="E758" s="160"/>
      <c r="F758" s="160">
        <v>46028</v>
      </c>
      <c r="G758" s="160">
        <v>46039</v>
      </c>
      <c r="H758" s="160">
        <v>45932</v>
      </c>
      <c r="I758" s="160">
        <v>45943</v>
      </c>
      <c r="J758" s="160">
        <v>0</v>
      </c>
      <c r="K758" s="160">
        <v>0</v>
      </c>
      <c r="L758" s="727">
        <v>60300</v>
      </c>
      <c r="M758" s="727" t="s">
        <v>4995</v>
      </c>
      <c r="N758" s="727"/>
      <c r="Q758" s="727"/>
      <c r="R758" s="727"/>
      <c r="S758" s="727"/>
      <c r="Z758" s="707"/>
      <c r="AB758" s="707"/>
      <c r="AC758" s="707">
        <v>60300</v>
      </c>
      <c r="AD758" s="707"/>
      <c r="AE758" s="707"/>
      <c r="AF758" s="707"/>
      <c r="AG758" s="707"/>
      <c r="AH758" s="707"/>
      <c r="AI758" s="707"/>
      <c r="AJ758" s="707"/>
      <c r="AK758" s="707"/>
      <c r="AL758" s="707"/>
      <c r="AM758" s="707"/>
      <c r="AN758" s="707"/>
      <c r="AO758" s="707"/>
      <c r="AQ758" s="707"/>
    </row>
    <row r="759" spans="4:45">
      <c r="D759" s="160" t="s">
        <v>8638</v>
      </c>
      <c r="E759" s="160"/>
      <c r="F759" s="160">
        <v>46028</v>
      </c>
      <c r="G759" s="160">
        <v>46039</v>
      </c>
      <c r="H759" s="160">
        <v>45932</v>
      </c>
      <c r="I759" s="160">
        <v>45943</v>
      </c>
      <c r="J759" s="160">
        <v>0</v>
      </c>
      <c r="K759" s="160">
        <v>0</v>
      </c>
      <c r="L759" s="727">
        <v>60300</v>
      </c>
      <c r="M759" s="727" t="s">
        <v>4996</v>
      </c>
      <c r="N759" s="727"/>
      <c r="Q759" s="727"/>
      <c r="R759" s="727"/>
      <c r="S759" s="727"/>
      <c r="Z759" s="707"/>
      <c r="AD759" s="707"/>
      <c r="AE759" s="707"/>
      <c r="AF759" s="707"/>
      <c r="AG759" s="707"/>
      <c r="AK759" s="707"/>
      <c r="AL759" s="707"/>
    </row>
    <row r="760" spans="4:45">
      <c r="D760" s="160" t="s">
        <v>8639</v>
      </c>
      <c r="E760" s="160"/>
      <c r="F760" s="160">
        <v>46034</v>
      </c>
      <c r="G760" s="160">
        <v>46044</v>
      </c>
      <c r="H760" s="160">
        <v>45938</v>
      </c>
      <c r="I760" s="160">
        <v>45949</v>
      </c>
      <c r="J760" s="160">
        <v>0</v>
      </c>
      <c r="K760" s="160">
        <v>0</v>
      </c>
      <c r="L760" s="727">
        <v>335448.90000000002</v>
      </c>
      <c r="M760" s="727" t="s">
        <v>4994</v>
      </c>
      <c r="N760" s="727"/>
      <c r="Q760" s="727"/>
      <c r="R760" s="727"/>
      <c r="S760" s="727"/>
      <c r="AB760" s="707"/>
      <c r="AC760" s="707">
        <v>335448.90000000002</v>
      </c>
      <c r="AD760" s="707"/>
      <c r="AE760" s="707"/>
      <c r="AF760" s="707"/>
      <c r="AI760" s="707"/>
      <c r="AJ760" s="707"/>
      <c r="AK760" s="707"/>
      <c r="AL760" s="707"/>
      <c r="AM760" s="707"/>
      <c r="AN760" s="707"/>
      <c r="AO760" s="707"/>
      <c r="AQ760" s="707"/>
    </row>
    <row r="761" spans="4:45">
      <c r="D761" s="160" t="s">
        <v>8639</v>
      </c>
      <c r="E761" s="160"/>
      <c r="F761" s="160">
        <v>46034</v>
      </c>
      <c r="G761" s="160">
        <v>46044</v>
      </c>
      <c r="H761" s="160">
        <v>45938</v>
      </c>
      <c r="I761" s="160">
        <v>45949</v>
      </c>
      <c r="J761" s="160">
        <v>0</v>
      </c>
      <c r="K761" s="160">
        <v>0</v>
      </c>
      <c r="L761" s="727">
        <v>335448.90000000002</v>
      </c>
      <c r="M761" s="727" t="s">
        <v>4995</v>
      </c>
      <c r="N761" s="727"/>
      <c r="Q761" s="727"/>
      <c r="R761" s="727"/>
      <c r="S761" s="727"/>
      <c r="Z761" s="707"/>
      <c r="AA761" s="707"/>
      <c r="AB761" s="707"/>
      <c r="AC761" s="707">
        <v>335448.90000000002</v>
      </c>
      <c r="AE761" s="707"/>
      <c r="AF761" s="707"/>
      <c r="AG761" s="707"/>
      <c r="AH761" s="707"/>
      <c r="AI761" s="707"/>
      <c r="AJ761" s="707"/>
      <c r="AK761" s="707"/>
      <c r="AL761" s="707"/>
      <c r="AM761" s="707"/>
      <c r="AN761" s="707"/>
      <c r="AO761" s="707"/>
      <c r="AQ761" s="707"/>
    </row>
    <row r="762" spans="4:45">
      <c r="D762" s="160" t="s">
        <v>8639</v>
      </c>
      <c r="E762" s="160"/>
      <c r="F762" s="160">
        <v>46034</v>
      </c>
      <c r="G762" s="160">
        <v>46044</v>
      </c>
      <c r="H762" s="160">
        <v>45938</v>
      </c>
      <c r="I762" s="160">
        <v>45949</v>
      </c>
      <c r="J762" s="160">
        <v>0</v>
      </c>
      <c r="K762" s="160">
        <v>0</v>
      </c>
      <c r="L762" s="727">
        <v>335448.90000000002</v>
      </c>
      <c r="M762" s="727" t="s">
        <v>4996</v>
      </c>
      <c r="N762" s="727"/>
      <c r="Q762" s="727"/>
      <c r="R762" s="727"/>
      <c r="S762" s="727"/>
      <c r="Z762" s="707"/>
      <c r="AA762" s="707"/>
      <c r="AE762" s="707"/>
      <c r="AF762" s="707"/>
      <c r="AG762" s="707"/>
      <c r="AH762" s="707"/>
      <c r="AL762" s="707"/>
      <c r="AM762" s="707"/>
      <c r="AN762" s="707"/>
    </row>
    <row r="763" spans="4:45">
      <c r="D763" s="160" t="s">
        <v>8640</v>
      </c>
      <c r="E763" s="160"/>
      <c r="F763" s="160">
        <v>46040</v>
      </c>
      <c r="G763" s="160">
        <v>46043</v>
      </c>
      <c r="H763" s="160" t="s">
        <v>12619</v>
      </c>
      <c r="I763" s="160">
        <v>45934</v>
      </c>
      <c r="J763" s="160">
        <v>117920</v>
      </c>
      <c r="K763" s="160">
        <v>117920</v>
      </c>
      <c r="L763" s="727">
        <v>147400</v>
      </c>
      <c r="M763" s="727" t="s">
        <v>4994</v>
      </c>
      <c r="N763" s="727"/>
      <c r="Q763" s="727"/>
      <c r="R763" s="727"/>
      <c r="S763" s="727"/>
      <c r="AB763" s="707"/>
      <c r="AC763" s="707">
        <v>147400</v>
      </c>
      <c r="AE763" s="707"/>
      <c r="AF763" s="707"/>
      <c r="AI763" s="707"/>
      <c r="AJ763" s="707"/>
      <c r="AK763" s="707"/>
      <c r="AL763" s="707"/>
      <c r="AM763" s="707"/>
      <c r="AN763" s="707"/>
      <c r="AO763" s="707"/>
      <c r="AQ763" s="707"/>
    </row>
    <row r="764" spans="4:45">
      <c r="D764" s="160" t="s">
        <v>8640</v>
      </c>
      <c r="E764" s="160"/>
      <c r="F764" s="160">
        <v>46040</v>
      </c>
      <c r="G764" s="160">
        <v>46043</v>
      </c>
      <c r="H764" s="160" t="s">
        <v>12619</v>
      </c>
      <c r="I764" s="160">
        <v>45934</v>
      </c>
      <c r="J764" s="160">
        <v>117920</v>
      </c>
      <c r="K764" s="160">
        <v>117920</v>
      </c>
      <c r="L764" s="727">
        <v>147400</v>
      </c>
      <c r="M764" s="727" t="s">
        <v>4995</v>
      </c>
      <c r="N764" s="727"/>
      <c r="Q764" s="727"/>
      <c r="R764" s="727"/>
      <c r="S764" s="727"/>
      <c r="Y764" s="707"/>
      <c r="Z764" s="707"/>
      <c r="AB764" s="707"/>
      <c r="AC764" s="707">
        <v>29480</v>
      </c>
      <c r="AE764" s="707"/>
      <c r="AF764" s="707"/>
      <c r="AG764" s="707"/>
      <c r="AH764" s="707"/>
      <c r="AI764" s="707"/>
      <c r="AJ764" s="707"/>
      <c r="AK764" s="707"/>
      <c r="AL764" s="707"/>
      <c r="AM764" s="707"/>
      <c r="AN764" s="707"/>
      <c r="AO764" s="707"/>
      <c r="AQ764" s="707"/>
    </row>
    <row r="765" spans="4:45">
      <c r="D765" s="160" t="s">
        <v>8640</v>
      </c>
      <c r="E765" s="160"/>
      <c r="F765" s="160">
        <v>46040</v>
      </c>
      <c r="G765" s="160">
        <v>46043</v>
      </c>
      <c r="H765" s="160" t="s">
        <v>12619</v>
      </c>
      <c r="I765" s="160">
        <v>45934</v>
      </c>
      <c r="J765" s="160">
        <v>117920</v>
      </c>
      <c r="K765" s="160">
        <v>117920</v>
      </c>
      <c r="L765" s="727">
        <v>147400</v>
      </c>
      <c r="M765" s="727" t="s">
        <v>4996</v>
      </c>
      <c r="N765" s="727"/>
      <c r="Q765" s="727"/>
      <c r="R765" s="728"/>
      <c r="S765" s="728"/>
      <c r="Y765" s="707"/>
      <c r="Z765" s="707"/>
      <c r="AB765" s="707">
        <v>117920</v>
      </c>
      <c r="AE765" s="707"/>
      <c r="AF765" s="707"/>
      <c r="AG765" s="707"/>
      <c r="AH765" s="707"/>
      <c r="AL765" s="707"/>
      <c r="AM765" s="707"/>
      <c r="AN765" s="707"/>
    </row>
    <row r="766" spans="4:45">
      <c r="D766" s="160" t="s">
        <v>8641</v>
      </c>
      <c r="E766" s="160"/>
      <c r="F766" s="160">
        <v>46028</v>
      </c>
      <c r="G766" s="160">
        <v>46046</v>
      </c>
      <c r="H766" s="160">
        <v>45932</v>
      </c>
      <c r="I766" s="160">
        <v>45950</v>
      </c>
      <c r="J766" s="160">
        <v>0</v>
      </c>
      <c r="K766" s="160">
        <v>0</v>
      </c>
      <c r="L766" s="727">
        <v>40369.01</v>
      </c>
      <c r="M766" s="727" t="s">
        <v>4994</v>
      </c>
      <c r="N766" s="727"/>
      <c r="Q766" s="727"/>
      <c r="R766" s="728"/>
      <c r="S766" s="728"/>
      <c r="AB766" s="707"/>
      <c r="AC766" s="707">
        <v>40369.01</v>
      </c>
      <c r="AE766" s="707"/>
      <c r="AF766" s="707"/>
      <c r="AI766" s="707"/>
      <c r="AJ766" s="707"/>
      <c r="AK766" s="707"/>
      <c r="AL766" s="707"/>
      <c r="AM766" s="707"/>
      <c r="AN766" s="707"/>
      <c r="AO766" s="707"/>
      <c r="AQ766" s="707"/>
    </row>
    <row r="767" spans="4:45">
      <c r="D767" s="160" t="s">
        <v>8641</v>
      </c>
      <c r="E767" s="160"/>
      <c r="F767" s="160">
        <v>46028</v>
      </c>
      <c r="G767" s="160">
        <v>46046</v>
      </c>
      <c r="H767" s="160">
        <v>45932</v>
      </c>
      <c r="I767" s="160">
        <v>45950</v>
      </c>
      <c r="J767" s="160">
        <v>0</v>
      </c>
      <c r="K767" s="160">
        <v>0</v>
      </c>
      <c r="L767" s="727">
        <v>40369.01</v>
      </c>
      <c r="M767" s="727" t="s">
        <v>4995</v>
      </c>
      <c r="N767" s="727"/>
      <c r="Q767" s="727"/>
      <c r="R767" s="727"/>
      <c r="S767" s="727"/>
      <c r="Z767" s="707"/>
      <c r="AA767" s="707"/>
      <c r="AB767" s="707"/>
      <c r="AC767" s="707">
        <v>40369.01</v>
      </c>
      <c r="AE767" s="707"/>
      <c r="AF767" s="707"/>
      <c r="AG767" s="707"/>
      <c r="AH767" s="707"/>
      <c r="AI767" s="707"/>
      <c r="AJ767" s="707"/>
      <c r="AK767" s="707"/>
      <c r="AL767" s="707"/>
      <c r="AM767" s="707"/>
      <c r="AN767" s="707"/>
      <c r="AO767" s="707"/>
      <c r="AQ767" s="707"/>
    </row>
    <row r="768" spans="4:45">
      <c r="D768" s="160" t="s">
        <v>8641</v>
      </c>
      <c r="E768" s="160"/>
      <c r="F768" s="160">
        <v>46028</v>
      </c>
      <c r="G768" s="160">
        <v>46046</v>
      </c>
      <c r="H768" s="160">
        <v>45932</v>
      </c>
      <c r="I768" s="160">
        <v>45950</v>
      </c>
      <c r="J768" s="160">
        <v>0</v>
      </c>
      <c r="K768" s="160">
        <v>0</v>
      </c>
      <c r="L768" s="727">
        <v>40369.01</v>
      </c>
      <c r="M768" s="727" t="s">
        <v>4996</v>
      </c>
      <c r="N768" s="727"/>
      <c r="Q768" s="727"/>
      <c r="R768" s="727"/>
      <c r="S768" s="727"/>
      <c r="Z768" s="707"/>
      <c r="AA768" s="707"/>
      <c r="AE768" s="707"/>
      <c r="AF768" s="707"/>
      <c r="AG768" s="707"/>
      <c r="AH768" s="707"/>
      <c r="AI768" s="707"/>
      <c r="AJ768" s="707"/>
      <c r="AK768" s="707"/>
      <c r="AL768" s="707"/>
      <c r="AM768" s="707"/>
    </row>
    <row r="769" spans="4:46">
      <c r="D769" s="160" t="s">
        <v>8642</v>
      </c>
      <c r="E769" s="160"/>
      <c r="F769" s="160">
        <v>46033</v>
      </c>
      <c r="G769" s="160">
        <v>46060</v>
      </c>
      <c r="H769" s="160">
        <v>45937</v>
      </c>
      <c r="I769" s="160">
        <v>45964</v>
      </c>
      <c r="J769" s="160">
        <v>0</v>
      </c>
      <c r="K769" s="160">
        <v>0</v>
      </c>
      <c r="L769" s="727">
        <v>105153.57</v>
      </c>
      <c r="M769" s="727" t="s">
        <v>4994</v>
      </c>
      <c r="N769" s="727"/>
      <c r="Q769" s="727"/>
      <c r="R769" s="727"/>
      <c r="S769" s="727"/>
      <c r="AB769" s="707"/>
      <c r="AC769" s="707">
        <v>99895.89</v>
      </c>
      <c r="AD769" s="707">
        <v>5257.68</v>
      </c>
      <c r="AE769" s="707"/>
      <c r="AF769" s="707"/>
      <c r="AG769" s="707"/>
      <c r="AH769" s="707"/>
      <c r="AI769" s="707"/>
      <c r="AJ769" s="707"/>
      <c r="AK769" s="707"/>
      <c r="AL769" s="707"/>
      <c r="AM769" s="707"/>
      <c r="AN769" s="707"/>
      <c r="AO769" s="707"/>
      <c r="AP769" s="707"/>
      <c r="AQ769" s="707"/>
      <c r="AR769" s="707"/>
      <c r="AS769" s="707"/>
      <c r="AT769" s="707"/>
    </row>
    <row r="770" spans="4:46">
      <c r="D770" s="160" t="s">
        <v>8642</v>
      </c>
      <c r="E770" s="160"/>
      <c r="F770" s="160">
        <v>46033</v>
      </c>
      <c r="G770" s="160">
        <v>46060</v>
      </c>
      <c r="H770" s="160">
        <v>45937</v>
      </c>
      <c r="I770" s="160">
        <v>45964</v>
      </c>
      <c r="J770" s="160">
        <v>0</v>
      </c>
      <c r="K770" s="160">
        <v>0</v>
      </c>
      <c r="L770" s="727">
        <v>105153.57</v>
      </c>
      <c r="M770" s="727" t="s">
        <v>4995</v>
      </c>
      <c r="N770" s="727"/>
      <c r="Q770" s="727"/>
      <c r="R770" s="727"/>
      <c r="S770" s="727"/>
      <c r="Y770" s="707"/>
      <c r="AB770" s="707"/>
      <c r="AC770" s="707">
        <v>99895.89</v>
      </c>
      <c r="AD770" s="707">
        <v>5257.68</v>
      </c>
      <c r="AF770" s="707"/>
      <c r="AG770" s="707"/>
      <c r="AH770" s="707"/>
      <c r="AI770" s="707"/>
      <c r="AJ770" s="707"/>
      <c r="AK770" s="707"/>
      <c r="AL770" s="707"/>
      <c r="AM770" s="707"/>
      <c r="AN770" s="707"/>
      <c r="AO770" s="707"/>
      <c r="AP770" s="707"/>
      <c r="AQ770" s="707"/>
      <c r="AR770" s="707"/>
      <c r="AS770" s="707"/>
      <c r="AT770" s="707"/>
    </row>
    <row r="771" spans="4:46">
      <c r="D771" s="160" t="s">
        <v>8642</v>
      </c>
      <c r="E771" s="160"/>
      <c r="F771" s="160">
        <v>46033</v>
      </c>
      <c r="G771" s="160">
        <v>46060</v>
      </c>
      <c r="H771" s="160">
        <v>45937</v>
      </c>
      <c r="I771" s="160">
        <v>45964</v>
      </c>
      <c r="J771" s="160">
        <v>0</v>
      </c>
      <c r="K771" s="160">
        <v>0</v>
      </c>
      <c r="L771" s="727">
        <v>105153.57</v>
      </c>
      <c r="M771" s="727" t="s">
        <v>4996</v>
      </c>
      <c r="N771" s="727"/>
      <c r="P771" s="707"/>
      <c r="Q771" s="727"/>
      <c r="R771" s="727"/>
      <c r="S771" s="727"/>
      <c r="T771" s="707"/>
      <c r="U771" s="707"/>
      <c r="V771" s="707"/>
      <c r="W771" s="707"/>
      <c r="X771" s="707"/>
      <c r="Y771" s="707"/>
      <c r="Z771" s="707"/>
      <c r="AF771" s="707"/>
      <c r="AG771" s="707"/>
      <c r="AH771" s="707"/>
      <c r="AI771" s="707"/>
      <c r="AJ771" s="707"/>
      <c r="AK771" s="707"/>
      <c r="AL771" s="707"/>
      <c r="AM771" s="707"/>
      <c r="AN771" s="707"/>
      <c r="AO771" s="707"/>
      <c r="AP771" s="707"/>
      <c r="AQ771" s="707"/>
      <c r="AR771" s="707"/>
    </row>
    <row r="772" spans="4:46">
      <c r="D772" s="160" t="s">
        <v>8643</v>
      </c>
      <c r="E772" s="160"/>
      <c r="F772" s="160">
        <v>46028</v>
      </c>
      <c r="G772" s="160">
        <v>46106</v>
      </c>
      <c r="H772" s="160" t="s">
        <v>12619</v>
      </c>
      <c r="I772" s="160">
        <v>45949</v>
      </c>
      <c r="J772" s="160">
        <v>134268</v>
      </c>
      <c r="K772" s="160">
        <v>134268</v>
      </c>
      <c r="L772" s="727">
        <v>789294.44</v>
      </c>
      <c r="M772" s="727" t="s">
        <v>4994</v>
      </c>
      <c r="N772" s="727"/>
      <c r="O772" s="707"/>
      <c r="P772" s="707"/>
      <c r="Q772" s="727"/>
      <c r="R772" s="727"/>
      <c r="S772" s="727"/>
      <c r="T772" s="707"/>
      <c r="U772" s="707"/>
      <c r="V772" s="707"/>
      <c r="W772" s="707"/>
      <c r="X772" s="707"/>
      <c r="AB772" s="707"/>
      <c r="AC772" s="707">
        <v>348218.13</v>
      </c>
      <c r="AD772" s="707">
        <v>362146.86</v>
      </c>
      <c r="AE772" s="707">
        <v>78929.440000000002</v>
      </c>
      <c r="AF772" s="707"/>
      <c r="AG772" s="707"/>
      <c r="AH772" s="707"/>
      <c r="AI772" s="707"/>
      <c r="AJ772" s="707"/>
      <c r="AK772" s="707"/>
      <c r="AL772" s="707"/>
      <c r="AM772" s="707"/>
      <c r="AN772" s="707"/>
      <c r="AO772" s="707"/>
      <c r="AP772" s="707"/>
      <c r="AQ772" s="707"/>
      <c r="AR772" s="707"/>
      <c r="AS772" s="707"/>
    </row>
    <row r="773" spans="4:46">
      <c r="D773" s="160" t="s">
        <v>8643</v>
      </c>
      <c r="E773" s="160"/>
      <c r="F773" s="160">
        <v>46028</v>
      </c>
      <c r="G773" s="160">
        <v>46106</v>
      </c>
      <c r="H773" s="160" t="s">
        <v>12619</v>
      </c>
      <c r="I773" s="160">
        <v>45949</v>
      </c>
      <c r="J773" s="160">
        <v>134268</v>
      </c>
      <c r="K773" s="160">
        <v>134268</v>
      </c>
      <c r="L773" s="727">
        <v>789294.44</v>
      </c>
      <c r="M773" s="727" t="s">
        <v>4995</v>
      </c>
      <c r="N773" s="727"/>
      <c r="O773" s="707"/>
      <c r="P773" s="707"/>
      <c r="Q773" s="727"/>
      <c r="R773" s="727"/>
      <c r="S773" s="727"/>
      <c r="AA773" s="707"/>
      <c r="AB773" s="707"/>
      <c r="AC773" s="707">
        <v>655026.43999999994</v>
      </c>
      <c r="AD773" s="707"/>
      <c r="AE773" s="707"/>
      <c r="AF773" s="707"/>
      <c r="AG773" s="707"/>
      <c r="AH773" s="707"/>
      <c r="AI773" s="707"/>
      <c r="AJ773" s="707"/>
      <c r="AK773" s="707"/>
      <c r="AL773" s="707"/>
      <c r="AM773" s="707"/>
      <c r="AN773" s="707"/>
      <c r="AO773" s="707"/>
      <c r="AP773" s="707"/>
      <c r="AQ773" s="707"/>
      <c r="AR773" s="707"/>
      <c r="AS773" s="707"/>
    </row>
    <row r="774" spans="4:46">
      <c r="D774" s="160" t="s">
        <v>8643</v>
      </c>
      <c r="E774" s="160"/>
      <c r="F774" s="160">
        <v>46028</v>
      </c>
      <c r="G774" s="160">
        <v>46106</v>
      </c>
      <c r="H774" s="160" t="s">
        <v>12619</v>
      </c>
      <c r="I774" s="160">
        <v>45949</v>
      </c>
      <c r="J774" s="160">
        <v>134268</v>
      </c>
      <c r="K774" s="160">
        <v>134268</v>
      </c>
      <c r="L774" s="727">
        <v>789294.44</v>
      </c>
      <c r="M774" s="727" t="s">
        <v>4996</v>
      </c>
      <c r="N774" s="727"/>
      <c r="P774" s="707"/>
      <c r="Q774" s="727"/>
      <c r="R774" s="727"/>
      <c r="S774" s="727"/>
      <c r="T774" s="707"/>
      <c r="U774" s="707"/>
      <c r="V774" s="707"/>
      <c r="W774" s="707"/>
      <c r="X774" s="707"/>
      <c r="Y774" s="707"/>
      <c r="Z774" s="707"/>
      <c r="AA774" s="707"/>
      <c r="AB774" s="707">
        <v>120008.56</v>
      </c>
      <c r="AC774" s="707">
        <v>14259.44</v>
      </c>
      <c r="AF774" s="707"/>
      <c r="AG774" s="707"/>
      <c r="AH774" s="707"/>
      <c r="AI774" s="707"/>
      <c r="AJ774" s="707"/>
      <c r="AM774" s="707"/>
      <c r="AN774" s="707"/>
      <c r="AO774" s="707"/>
    </row>
    <row r="775" spans="4:46">
      <c r="D775" s="160" t="s">
        <v>8644</v>
      </c>
      <c r="E775" s="160"/>
      <c r="F775" s="160">
        <v>46028</v>
      </c>
      <c r="G775" s="160">
        <v>46041</v>
      </c>
      <c r="H775" s="160">
        <v>45932</v>
      </c>
      <c r="I775" s="160">
        <v>45945</v>
      </c>
      <c r="J775" s="160">
        <v>0</v>
      </c>
      <c r="K775" s="160">
        <v>0</v>
      </c>
      <c r="L775" s="727">
        <v>66222.8</v>
      </c>
      <c r="M775" s="727" t="s">
        <v>4994</v>
      </c>
      <c r="N775" s="727"/>
      <c r="O775" s="707"/>
      <c r="P775" s="707"/>
      <c r="Q775" s="727"/>
      <c r="R775" s="727"/>
      <c r="S775" s="727"/>
      <c r="T775" s="707"/>
      <c r="U775" s="707"/>
      <c r="V775" s="707"/>
      <c r="W775" s="707"/>
      <c r="X775" s="707"/>
      <c r="AB775" s="707"/>
      <c r="AC775" s="707">
        <v>66222.8</v>
      </c>
      <c r="AF775" s="707"/>
      <c r="AG775" s="707"/>
      <c r="AH775" s="707"/>
      <c r="AI775" s="707"/>
      <c r="AJ775" s="707"/>
      <c r="AK775" s="707"/>
      <c r="AL775" s="707"/>
      <c r="AM775" s="707"/>
      <c r="AN775" s="707"/>
      <c r="AO775" s="707"/>
      <c r="AP775" s="707"/>
      <c r="AQ775" s="707"/>
    </row>
    <row r="776" spans="4:46">
      <c r="D776" s="160" t="s">
        <v>8644</v>
      </c>
      <c r="E776" s="160"/>
      <c r="F776" s="160">
        <v>46028</v>
      </c>
      <c r="G776" s="160">
        <v>46041</v>
      </c>
      <c r="H776" s="160">
        <v>45932</v>
      </c>
      <c r="I776" s="160">
        <v>45945</v>
      </c>
      <c r="J776" s="160">
        <v>0</v>
      </c>
      <c r="K776" s="160">
        <v>0</v>
      </c>
      <c r="L776" s="727">
        <v>66222.8</v>
      </c>
      <c r="M776" s="727" t="s">
        <v>4995</v>
      </c>
      <c r="N776" s="727"/>
      <c r="O776" s="707"/>
      <c r="P776" s="707"/>
      <c r="Q776" s="727"/>
      <c r="R776" s="727"/>
      <c r="S776" s="727"/>
      <c r="AA776" s="707"/>
      <c r="AB776" s="707"/>
      <c r="AC776" s="707">
        <v>66222.8</v>
      </c>
      <c r="AI776" s="707"/>
      <c r="AJ776" s="707"/>
      <c r="AK776" s="707"/>
      <c r="AL776" s="707"/>
      <c r="AM776" s="707"/>
      <c r="AN776" s="707"/>
      <c r="AO776" s="707"/>
      <c r="AP776" s="707"/>
      <c r="AQ776" s="707"/>
    </row>
    <row r="777" spans="4:46">
      <c r="D777" s="160" t="s">
        <v>8644</v>
      </c>
      <c r="E777" s="160"/>
      <c r="F777" s="160">
        <v>46028</v>
      </c>
      <c r="G777" s="160">
        <v>46041</v>
      </c>
      <c r="H777" s="160">
        <v>45932</v>
      </c>
      <c r="I777" s="160">
        <v>45945</v>
      </c>
      <c r="J777" s="160">
        <v>0</v>
      </c>
      <c r="K777" s="160">
        <v>0</v>
      </c>
      <c r="L777" s="727">
        <v>66222.8</v>
      </c>
      <c r="M777" s="727" t="s">
        <v>4996</v>
      </c>
      <c r="N777" s="727"/>
      <c r="Q777" s="727"/>
      <c r="R777" s="727"/>
      <c r="S777" s="727"/>
      <c r="T777" s="707"/>
      <c r="U777" s="707"/>
      <c r="V777" s="707"/>
      <c r="W777" s="707"/>
      <c r="X777" s="707"/>
      <c r="Y777" s="707"/>
      <c r="AA777" s="707"/>
      <c r="AI777" s="707"/>
      <c r="AJ777" s="707"/>
      <c r="AK777" s="707"/>
      <c r="AO777" s="707"/>
    </row>
    <row r="778" spans="4:46">
      <c r="D778" s="160" t="s">
        <v>8645</v>
      </c>
      <c r="E778" s="160"/>
      <c r="F778" s="160">
        <v>46028</v>
      </c>
      <c r="G778" s="160">
        <v>46032</v>
      </c>
      <c r="H778" s="160">
        <v>45932</v>
      </c>
      <c r="I778" s="160">
        <v>45936</v>
      </c>
      <c r="J778" s="160">
        <v>0</v>
      </c>
      <c r="K778" s="160">
        <v>0</v>
      </c>
      <c r="L778" s="727">
        <v>1693.22</v>
      </c>
      <c r="M778" s="727" t="s">
        <v>4994</v>
      </c>
      <c r="N778" s="727"/>
      <c r="P778" s="707"/>
      <c r="Q778" s="727"/>
      <c r="R778" s="727"/>
      <c r="S778" s="727"/>
      <c r="U778" s="707"/>
      <c r="V778" s="707"/>
      <c r="W778" s="707"/>
      <c r="X778" s="707"/>
      <c r="AB778" s="707"/>
      <c r="AC778" s="707">
        <v>1693.22</v>
      </c>
      <c r="AI778" s="707"/>
      <c r="AJ778" s="707"/>
      <c r="AK778" s="707"/>
      <c r="AL778" s="707"/>
      <c r="AM778" s="707"/>
      <c r="AN778" s="707"/>
      <c r="AP778" s="707"/>
      <c r="AQ778" s="707"/>
    </row>
    <row r="779" spans="4:46">
      <c r="D779" s="160" t="s">
        <v>8645</v>
      </c>
      <c r="E779" s="160"/>
      <c r="F779" s="160">
        <v>46028</v>
      </c>
      <c r="G779" s="160">
        <v>46032</v>
      </c>
      <c r="H779" s="160">
        <v>45932</v>
      </c>
      <c r="I779" s="160">
        <v>45936</v>
      </c>
      <c r="J779" s="160">
        <v>0</v>
      </c>
      <c r="K779" s="160">
        <v>0</v>
      </c>
      <c r="L779" s="727">
        <v>1693.22</v>
      </c>
      <c r="M779" s="727" t="s">
        <v>4995</v>
      </c>
      <c r="N779" s="727"/>
      <c r="Q779" s="727"/>
      <c r="R779" s="727"/>
      <c r="S779" s="727"/>
      <c r="AA779" s="707"/>
      <c r="AB779" s="707"/>
      <c r="AC779" s="707">
        <v>1693.22</v>
      </c>
      <c r="AI779" s="707"/>
      <c r="AJ779" s="707"/>
      <c r="AK779" s="707"/>
      <c r="AL779" s="707"/>
      <c r="AM779" s="707"/>
      <c r="AN779" s="707"/>
      <c r="AO779" s="707"/>
      <c r="AP779" s="707"/>
      <c r="AQ779" s="707"/>
    </row>
    <row r="780" spans="4:46">
      <c r="D780" s="160" t="s">
        <v>8645</v>
      </c>
      <c r="E780" s="160"/>
      <c r="F780" s="160">
        <v>46028</v>
      </c>
      <c r="G780" s="160">
        <v>46032</v>
      </c>
      <c r="H780" s="160">
        <v>45932</v>
      </c>
      <c r="I780" s="160">
        <v>45936</v>
      </c>
      <c r="J780" s="160">
        <v>0</v>
      </c>
      <c r="K780" s="160">
        <v>0</v>
      </c>
      <c r="L780" s="727">
        <v>1693.22</v>
      </c>
      <c r="M780" s="727" t="s">
        <v>4996</v>
      </c>
      <c r="N780" s="727"/>
      <c r="Q780" s="727"/>
      <c r="R780" s="727"/>
      <c r="S780" s="727"/>
      <c r="T780" s="707"/>
      <c r="U780" s="707"/>
      <c r="V780" s="707"/>
      <c r="W780" s="707"/>
      <c r="X780" s="707"/>
      <c r="Y780" s="707"/>
      <c r="Z780" s="707"/>
      <c r="AA780" s="707"/>
      <c r="AI780" s="707"/>
      <c r="AJ780" s="707"/>
      <c r="AK780" s="707"/>
      <c r="AO780" s="707"/>
      <c r="AP780" s="707"/>
    </row>
    <row r="781" spans="4:46">
      <c r="D781" s="160" t="s">
        <v>8646</v>
      </c>
      <c r="E781" s="160"/>
      <c r="F781" s="160">
        <v>46028</v>
      </c>
      <c r="G781" s="160">
        <v>46076</v>
      </c>
      <c r="H781" s="160">
        <v>45932</v>
      </c>
      <c r="I781" s="160">
        <v>45980</v>
      </c>
      <c r="J781" s="160">
        <v>0</v>
      </c>
      <c r="K781" s="160">
        <v>0</v>
      </c>
      <c r="L781" s="727">
        <v>113772.81</v>
      </c>
      <c r="M781" s="727" t="s">
        <v>4994</v>
      </c>
      <c r="N781" s="727"/>
      <c r="Q781" s="727"/>
      <c r="R781" s="727"/>
      <c r="S781" s="727"/>
      <c r="AB781" s="707"/>
      <c r="AC781" s="707">
        <v>95352.45</v>
      </c>
      <c r="AD781" s="707">
        <v>18420.36</v>
      </c>
      <c r="AJ781" s="707"/>
      <c r="AK781" s="707"/>
      <c r="AL781" s="707"/>
      <c r="AM781" s="707"/>
      <c r="AN781" s="707"/>
      <c r="AO781" s="707"/>
      <c r="AP781" s="707"/>
      <c r="AQ781" s="707"/>
      <c r="AR781" s="707"/>
      <c r="AS781" s="707"/>
    </row>
    <row r="782" spans="4:46">
      <c r="D782" s="160" t="s">
        <v>8646</v>
      </c>
      <c r="E782" s="160"/>
      <c r="F782" s="160">
        <v>46028</v>
      </c>
      <c r="G782" s="160">
        <v>46076</v>
      </c>
      <c r="H782" s="160">
        <v>45932</v>
      </c>
      <c r="I782" s="160">
        <v>45980</v>
      </c>
      <c r="J782" s="160">
        <v>0</v>
      </c>
      <c r="K782" s="160">
        <v>0</v>
      </c>
      <c r="L782" s="727">
        <v>113772.81</v>
      </c>
      <c r="M782" s="727" t="s">
        <v>4995</v>
      </c>
      <c r="N782" s="727"/>
      <c r="Q782" s="727"/>
      <c r="R782" s="727"/>
      <c r="S782" s="727"/>
      <c r="AA782" s="707"/>
      <c r="AB782" s="707"/>
      <c r="AC782" s="707">
        <v>95352.45</v>
      </c>
      <c r="AD782" s="707">
        <v>18420.36</v>
      </c>
      <c r="AJ782" s="707"/>
      <c r="AK782" s="707"/>
      <c r="AL782" s="707"/>
      <c r="AM782" s="707"/>
      <c r="AN782" s="707"/>
      <c r="AO782" s="707"/>
      <c r="AP782" s="707"/>
      <c r="AQ782" s="707"/>
      <c r="AR782" s="707"/>
      <c r="AS782" s="707"/>
    </row>
    <row r="783" spans="4:46">
      <c r="D783" s="160" t="s">
        <v>8646</v>
      </c>
      <c r="E783" s="160"/>
      <c r="F783" s="160">
        <v>46028</v>
      </c>
      <c r="G783" s="160">
        <v>46076</v>
      </c>
      <c r="H783" s="160">
        <v>45932</v>
      </c>
      <c r="I783" s="160">
        <v>45980</v>
      </c>
      <c r="J783" s="160">
        <v>0</v>
      </c>
      <c r="K783" s="160">
        <v>0</v>
      </c>
      <c r="L783" s="727">
        <v>113772.81</v>
      </c>
      <c r="M783" s="727" t="s">
        <v>4996</v>
      </c>
      <c r="N783" s="727"/>
      <c r="Q783" s="727"/>
      <c r="R783" s="727"/>
      <c r="S783" s="727"/>
      <c r="AA783" s="707"/>
      <c r="AJ783" s="707"/>
      <c r="AK783" s="707"/>
      <c r="AL783" s="707"/>
      <c r="AM783" s="707"/>
      <c r="AP783" s="707"/>
      <c r="AQ783" s="707"/>
      <c r="AR783" s="707"/>
    </row>
    <row r="784" spans="4:46">
      <c r="D784" s="160" t="s">
        <v>8647</v>
      </c>
      <c r="E784" s="160"/>
      <c r="F784" s="160">
        <v>46077</v>
      </c>
      <c r="G784" s="160">
        <v>46092</v>
      </c>
      <c r="H784" s="160">
        <v>45981</v>
      </c>
      <c r="I784" s="160">
        <v>45997</v>
      </c>
      <c r="J784" s="160">
        <v>0</v>
      </c>
      <c r="K784" s="160">
        <v>0</v>
      </c>
      <c r="L784" s="727">
        <v>16133.27</v>
      </c>
      <c r="M784" s="727" t="s">
        <v>4994</v>
      </c>
      <c r="N784" s="727"/>
      <c r="Q784" s="727"/>
      <c r="R784" s="727"/>
      <c r="S784" s="727"/>
      <c r="AC784" s="707"/>
      <c r="AD784" s="707">
        <v>14721.61</v>
      </c>
      <c r="AE784" s="707">
        <v>1411.66</v>
      </c>
      <c r="AJ784" s="707"/>
      <c r="AK784" s="707"/>
      <c r="AL784" s="707"/>
      <c r="AN784" s="707"/>
      <c r="AO784" s="707"/>
      <c r="AP784" s="707"/>
      <c r="AQ784" s="707"/>
      <c r="AR784" s="707"/>
      <c r="AS784" s="707"/>
      <c r="AT784" s="707"/>
    </row>
    <row r="785" spans="4:46">
      <c r="D785" s="160" t="s">
        <v>8647</v>
      </c>
      <c r="E785" s="160"/>
      <c r="F785" s="160">
        <v>46077</v>
      </c>
      <c r="G785" s="160">
        <v>46092</v>
      </c>
      <c r="H785" s="160">
        <v>45981</v>
      </c>
      <c r="I785" s="160">
        <v>45997</v>
      </c>
      <c r="J785" s="160">
        <v>0</v>
      </c>
      <c r="K785" s="160">
        <v>0</v>
      </c>
      <c r="L785" s="727">
        <v>16133.27</v>
      </c>
      <c r="M785" s="727" t="s">
        <v>4995</v>
      </c>
      <c r="N785" s="727"/>
      <c r="Q785" s="727"/>
      <c r="R785" s="727"/>
      <c r="S785" s="727"/>
      <c r="AA785" s="707"/>
      <c r="AC785" s="707"/>
      <c r="AD785" s="707">
        <v>14721.61</v>
      </c>
      <c r="AE785" s="707">
        <v>1411.66</v>
      </c>
      <c r="AK785" s="707"/>
      <c r="AL785" s="707"/>
      <c r="AM785" s="707"/>
      <c r="AN785" s="707"/>
      <c r="AO785" s="707"/>
      <c r="AP785" s="707"/>
      <c r="AQ785" s="707"/>
      <c r="AR785" s="707"/>
      <c r="AS785" s="707"/>
      <c r="AT785" s="707"/>
    </row>
    <row r="786" spans="4:46">
      <c r="D786" s="160" t="s">
        <v>8647</v>
      </c>
      <c r="E786" s="160"/>
      <c r="F786" s="160">
        <v>46077</v>
      </c>
      <c r="G786" s="160">
        <v>46092</v>
      </c>
      <c r="H786" s="160">
        <v>45981</v>
      </c>
      <c r="I786" s="160">
        <v>45997</v>
      </c>
      <c r="J786" s="160">
        <v>0</v>
      </c>
      <c r="K786" s="160">
        <v>0</v>
      </c>
      <c r="L786" s="727">
        <v>16133.27</v>
      </c>
      <c r="M786" s="727" t="s">
        <v>4996</v>
      </c>
      <c r="N786" s="727"/>
      <c r="Q786" s="727"/>
      <c r="R786" s="727"/>
      <c r="S786" s="727"/>
      <c r="T786" s="707"/>
      <c r="U786" s="707"/>
      <c r="V786" s="707"/>
      <c r="W786" s="707"/>
      <c r="X786" s="707"/>
      <c r="Y786" s="707"/>
      <c r="AA786" s="707"/>
      <c r="AB786" s="707"/>
      <c r="AC786" s="707"/>
      <c r="AD786" s="707"/>
      <c r="AK786" s="707"/>
      <c r="AL786" s="707"/>
      <c r="AM786" s="707"/>
      <c r="AQ786" s="707"/>
      <c r="AR786" s="707"/>
    </row>
    <row r="787" spans="4:46">
      <c r="D787" s="160" t="s">
        <v>8648</v>
      </c>
      <c r="E787" s="160"/>
      <c r="F787" s="160">
        <v>46079</v>
      </c>
      <c r="G787" s="160">
        <v>46088</v>
      </c>
      <c r="H787" s="160">
        <v>45984</v>
      </c>
      <c r="I787" s="160">
        <v>45992</v>
      </c>
      <c r="J787" s="160">
        <v>0</v>
      </c>
      <c r="K787" s="160">
        <v>0</v>
      </c>
      <c r="L787" s="727">
        <v>2652.8</v>
      </c>
      <c r="M787" s="727" t="s">
        <v>4994</v>
      </c>
      <c r="N787" s="727"/>
      <c r="Q787" s="728"/>
      <c r="R787" s="727"/>
      <c r="S787" s="727"/>
      <c r="T787" s="707"/>
      <c r="U787" s="707"/>
      <c r="V787" s="707"/>
      <c r="W787" s="707"/>
      <c r="X787" s="707"/>
      <c r="Y787" s="707"/>
      <c r="Z787" s="707"/>
      <c r="AA787" s="707"/>
      <c r="AB787" s="707"/>
      <c r="AC787" s="707"/>
      <c r="AD787" s="707">
        <v>2586.48</v>
      </c>
      <c r="AE787" s="707">
        <v>66.319999999999993</v>
      </c>
      <c r="AF787" s="707"/>
      <c r="AG787" s="707"/>
      <c r="AH787" s="707"/>
      <c r="AI787" s="707"/>
      <c r="AJ787" s="707"/>
      <c r="AK787" s="707"/>
      <c r="AL787" s="707"/>
      <c r="AP787" s="707"/>
      <c r="AR787" s="707"/>
    </row>
    <row r="788" spans="4:46">
      <c r="D788" s="160" t="s">
        <v>8648</v>
      </c>
      <c r="E788" s="160"/>
      <c r="F788" s="160">
        <v>46079</v>
      </c>
      <c r="G788" s="160">
        <v>46088</v>
      </c>
      <c r="H788" s="160">
        <v>45984</v>
      </c>
      <c r="I788" s="160">
        <v>45992</v>
      </c>
      <c r="J788" s="160">
        <v>0</v>
      </c>
      <c r="K788" s="160">
        <v>0</v>
      </c>
      <c r="L788" s="727">
        <v>2652.8</v>
      </c>
      <c r="M788" s="727" t="s">
        <v>4995</v>
      </c>
      <c r="N788" s="727"/>
      <c r="Q788" s="727"/>
      <c r="R788" s="727"/>
      <c r="S788" s="727"/>
      <c r="T788" s="707"/>
      <c r="U788" s="707"/>
      <c r="V788" s="707"/>
      <c r="W788" s="707"/>
      <c r="X788" s="707"/>
      <c r="Y788" s="707"/>
      <c r="Z788" s="707"/>
      <c r="AA788" s="707"/>
      <c r="AB788" s="707"/>
      <c r="AC788" s="707"/>
      <c r="AD788" s="707">
        <v>2586.48</v>
      </c>
      <c r="AE788" s="707">
        <v>66.319999999999993</v>
      </c>
      <c r="AF788" s="707"/>
      <c r="AG788" s="707"/>
      <c r="AH788" s="707"/>
      <c r="AI788" s="707"/>
      <c r="AJ788" s="707"/>
      <c r="AK788" s="707"/>
      <c r="AL788" s="707"/>
      <c r="AP788" s="707"/>
      <c r="AR788" s="707"/>
    </row>
    <row r="789" spans="4:46">
      <c r="D789" s="160" t="s">
        <v>8648</v>
      </c>
      <c r="E789" s="160"/>
      <c r="F789" s="160">
        <v>46079</v>
      </c>
      <c r="G789" s="160">
        <v>46088</v>
      </c>
      <c r="H789" s="160">
        <v>45984</v>
      </c>
      <c r="I789" s="160">
        <v>45992</v>
      </c>
      <c r="J789" s="160">
        <v>0</v>
      </c>
      <c r="K789" s="160">
        <v>0</v>
      </c>
      <c r="L789" s="727">
        <v>2652.8</v>
      </c>
      <c r="M789" s="727" t="s">
        <v>4996</v>
      </c>
      <c r="N789" s="727"/>
      <c r="Q789" s="727"/>
      <c r="R789" s="727"/>
      <c r="S789" s="727"/>
      <c r="T789" s="707"/>
      <c r="U789" s="707"/>
      <c r="V789" s="707"/>
      <c r="W789" s="707"/>
      <c r="X789" s="707"/>
      <c r="Y789" s="707"/>
      <c r="Z789" s="707"/>
      <c r="AA789" s="707"/>
      <c r="AB789" s="707"/>
      <c r="AC789" s="707"/>
      <c r="AD789" s="707"/>
      <c r="AE789" s="707"/>
      <c r="AF789" s="707"/>
      <c r="AI789" s="707"/>
      <c r="AJ789" s="707"/>
      <c r="AK789" s="707"/>
    </row>
    <row r="790" spans="4:46">
      <c r="D790" s="160" t="s">
        <v>8649</v>
      </c>
      <c r="E790" s="160"/>
      <c r="F790" s="160">
        <v>46079</v>
      </c>
      <c r="G790" s="160">
        <v>46112</v>
      </c>
      <c r="H790" s="160" t="s">
        <v>6697</v>
      </c>
      <c r="I790" s="160">
        <v>45983</v>
      </c>
      <c r="J790" s="160">
        <v>207681.88</v>
      </c>
      <c r="K790" s="160">
        <v>207681.89</v>
      </c>
      <c r="L790" s="727">
        <v>260808.6</v>
      </c>
      <c r="M790" s="727" t="s">
        <v>4994</v>
      </c>
      <c r="N790" s="727"/>
      <c r="Q790" s="727"/>
      <c r="R790" s="727"/>
      <c r="S790" s="727"/>
      <c r="T790" s="707"/>
      <c r="U790" s="707"/>
      <c r="V790" s="707"/>
      <c r="W790" s="707"/>
      <c r="X790" s="707"/>
      <c r="Y790" s="707"/>
      <c r="Z790" s="707"/>
      <c r="AA790" s="707"/>
      <c r="AB790" s="707"/>
      <c r="AC790" s="707"/>
      <c r="AD790" s="707"/>
      <c r="AE790" s="707"/>
      <c r="AF790" s="707"/>
      <c r="AG790" s="707"/>
      <c r="AH790" s="707"/>
      <c r="AI790" s="707"/>
      <c r="AJ790" s="707"/>
      <c r="AK790" s="707"/>
      <c r="AL790" s="707"/>
      <c r="AR790" s="707">
        <v>46365.97</v>
      </c>
      <c r="AS790" s="707">
        <v>214442.62</v>
      </c>
    </row>
    <row r="791" spans="4:46">
      <c r="D791" s="160" t="s">
        <v>8649</v>
      </c>
      <c r="E791" s="160"/>
      <c r="F791" s="160">
        <v>46079</v>
      </c>
      <c r="G791" s="160">
        <v>46112</v>
      </c>
      <c r="H791" s="160" t="s">
        <v>6697</v>
      </c>
      <c r="I791" s="160">
        <v>45983</v>
      </c>
      <c r="J791" s="160">
        <v>207681.88</v>
      </c>
      <c r="K791" s="160">
        <v>207681.89</v>
      </c>
      <c r="L791" s="727">
        <v>260808.6</v>
      </c>
      <c r="M791" s="727" t="s">
        <v>4995</v>
      </c>
      <c r="N791" s="727"/>
      <c r="Q791" s="727"/>
      <c r="R791" s="727"/>
      <c r="S791" s="727"/>
      <c r="T791" s="707"/>
      <c r="U791" s="707"/>
      <c r="V791" s="707"/>
      <c r="W791" s="707"/>
      <c r="X791" s="707"/>
      <c r="Y791" s="707"/>
      <c r="Z791" s="707"/>
      <c r="AA791" s="707"/>
      <c r="AB791" s="707"/>
      <c r="AC791" s="707"/>
      <c r="AD791" s="707">
        <v>53126.71</v>
      </c>
      <c r="AE791" s="707"/>
      <c r="AF791" s="707"/>
      <c r="AG791" s="707"/>
      <c r="AH791" s="707"/>
      <c r="AI791" s="707"/>
      <c r="AJ791" s="707"/>
      <c r="AK791" s="707"/>
      <c r="AL791" s="707"/>
      <c r="AP791" s="707"/>
      <c r="AQ791" s="707"/>
      <c r="AR791" s="707"/>
      <c r="AS791" s="707"/>
    </row>
    <row r="792" spans="4:46">
      <c r="D792" s="160" t="s">
        <v>8649</v>
      </c>
      <c r="E792" s="160"/>
      <c r="F792" s="160">
        <v>46079</v>
      </c>
      <c r="G792" s="160">
        <v>46112</v>
      </c>
      <c r="H792" s="160" t="s">
        <v>6697</v>
      </c>
      <c r="I792" s="160">
        <v>45983</v>
      </c>
      <c r="J792" s="160">
        <v>207681.88</v>
      </c>
      <c r="K792" s="160">
        <v>207681.89</v>
      </c>
      <c r="L792" s="727">
        <v>260808.6</v>
      </c>
      <c r="M792" s="727" t="s">
        <v>4996</v>
      </c>
      <c r="N792" s="727"/>
      <c r="Q792" s="727"/>
      <c r="R792" s="727"/>
      <c r="S792" s="727"/>
      <c r="T792" s="707"/>
      <c r="U792" s="707"/>
      <c r="V792" s="707"/>
      <c r="W792" s="707"/>
      <c r="X792" s="707"/>
      <c r="Y792" s="707"/>
      <c r="Z792" s="707"/>
      <c r="AA792" s="707">
        <v>30726.13</v>
      </c>
      <c r="AB792" s="707">
        <v>170401.84</v>
      </c>
      <c r="AC792" s="707">
        <v>6553.92</v>
      </c>
      <c r="AD792" s="707"/>
      <c r="AE792" s="707"/>
      <c r="AI792" s="707"/>
      <c r="AJ792" s="707"/>
    </row>
    <row r="793" spans="4:46">
      <c r="D793" s="160" t="s">
        <v>8650</v>
      </c>
      <c r="E793" s="160"/>
      <c r="F793" s="160">
        <v>46082</v>
      </c>
      <c r="G793" s="160">
        <v>46088</v>
      </c>
      <c r="H793" s="160">
        <v>45986</v>
      </c>
      <c r="I793" s="160">
        <v>45992</v>
      </c>
      <c r="J793" s="160">
        <v>0</v>
      </c>
      <c r="K793" s="160">
        <v>0</v>
      </c>
      <c r="L793" s="727">
        <v>29402.400000000001</v>
      </c>
      <c r="M793" s="727" t="s">
        <v>4994</v>
      </c>
      <c r="N793" s="727"/>
      <c r="Q793" s="727"/>
      <c r="R793" s="727"/>
      <c r="S793" s="727"/>
      <c r="T793" s="707"/>
      <c r="U793" s="707"/>
      <c r="V793" s="707"/>
      <c r="W793" s="707"/>
      <c r="X793" s="707"/>
      <c r="Y793" s="707"/>
      <c r="Z793" s="707"/>
      <c r="AA793" s="707"/>
      <c r="AB793" s="707"/>
      <c r="AC793" s="707"/>
      <c r="AD793" s="707">
        <v>27932.28</v>
      </c>
      <c r="AE793" s="707">
        <v>1470.12</v>
      </c>
      <c r="AP793" s="707"/>
      <c r="AR793" s="707"/>
    </row>
    <row r="794" spans="4:46">
      <c r="D794" s="160" t="s">
        <v>8650</v>
      </c>
      <c r="E794" s="160"/>
      <c r="F794" s="160">
        <v>46082</v>
      </c>
      <c r="G794" s="160">
        <v>46088</v>
      </c>
      <c r="H794" s="160">
        <v>45986</v>
      </c>
      <c r="I794" s="160">
        <v>45992</v>
      </c>
      <c r="J794" s="160">
        <v>0</v>
      </c>
      <c r="K794" s="160">
        <v>0</v>
      </c>
      <c r="L794" s="727">
        <v>29402.400000000001</v>
      </c>
      <c r="M794" s="727" t="s">
        <v>4995</v>
      </c>
      <c r="N794" s="727"/>
      <c r="Q794" s="727"/>
      <c r="R794" s="727"/>
      <c r="S794" s="727"/>
      <c r="T794" s="707"/>
      <c r="U794" s="707"/>
      <c r="V794" s="707"/>
      <c r="W794" s="707"/>
      <c r="X794" s="707"/>
      <c r="Y794" s="707"/>
      <c r="Z794" s="707"/>
      <c r="AA794" s="707"/>
      <c r="AB794" s="707"/>
      <c r="AC794" s="707"/>
      <c r="AD794" s="707">
        <v>27932.28</v>
      </c>
      <c r="AE794" s="707">
        <v>1470.12</v>
      </c>
      <c r="AP794" s="707"/>
      <c r="AR794" s="707"/>
    </row>
    <row r="795" spans="4:46">
      <c r="D795" s="160" t="s">
        <v>8650</v>
      </c>
      <c r="E795" s="160"/>
      <c r="F795" s="160">
        <v>46082</v>
      </c>
      <c r="G795" s="160">
        <v>46088</v>
      </c>
      <c r="H795" s="160">
        <v>45986</v>
      </c>
      <c r="I795" s="160">
        <v>45992</v>
      </c>
      <c r="J795" s="160">
        <v>0</v>
      </c>
      <c r="K795" s="160">
        <v>0</v>
      </c>
      <c r="L795" s="727">
        <v>29402.400000000001</v>
      </c>
      <c r="M795" s="727" t="s">
        <v>4996</v>
      </c>
      <c r="N795" s="727"/>
      <c r="Q795" s="727"/>
      <c r="R795" s="727"/>
      <c r="S795" s="727"/>
      <c r="T795" s="707"/>
      <c r="U795" s="707"/>
      <c r="V795" s="707"/>
      <c r="X795" s="707"/>
      <c r="Y795" s="707"/>
      <c r="Z795" s="707"/>
      <c r="AA795" s="707"/>
      <c r="AB795" s="707"/>
    </row>
    <row r="796" spans="4:46">
      <c r="D796" s="160" t="s">
        <v>8651</v>
      </c>
      <c r="E796" s="160"/>
      <c r="F796" s="160">
        <v>46089</v>
      </c>
      <c r="G796" s="160">
        <v>46095</v>
      </c>
      <c r="H796" s="160">
        <v>45993</v>
      </c>
      <c r="I796" s="160">
        <v>45999</v>
      </c>
      <c r="J796" s="160">
        <v>0</v>
      </c>
      <c r="K796" s="160">
        <v>0</v>
      </c>
      <c r="L796" s="727">
        <v>2965.66</v>
      </c>
      <c r="M796" s="727" t="s">
        <v>4994</v>
      </c>
      <c r="N796" s="727"/>
      <c r="Q796" s="727"/>
      <c r="R796" s="727"/>
      <c r="S796" s="727"/>
      <c r="T796" s="707"/>
      <c r="V796" s="707"/>
      <c r="W796" s="707"/>
      <c r="X796" s="707"/>
      <c r="Y796" s="707"/>
      <c r="Z796" s="707"/>
      <c r="AA796" s="707"/>
      <c r="AB796" s="707"/>
      <c r="AC796" s="707"/>
      <c r="AD796" s="707"/>
      <c r="AE796" s="707">
        <v>2965.66</v>
      </c>
      <c r="AQ796" s="707"/>
      <c r="AS796" s="707"/>
    </row>
    <row r="797" spans="4:46">
      <c r="D797" s="160" t="s">
        <v>8651</v>
      </c>
      <c r="E797" s="160"/>
      <c r="F797" s="160">
        <v>46089</v>
      </c>
      <c r="G797" s="160">
        <v>46095</v>
      </c>
      <c r="H797" s="160">
        <v>45993</v>
      </c>
      <c r="I797" s="160">
        <v>45999</v>
      </c>
      <c r="J797" s="160">
        <v>0</v>
      </c>
      <c r="K797" s="160">
        <v>0</v>
      </c>
      <c r="L797" s="727">
        <v>2965.66</v>
      </c>
      <c r="M797" s="727" t="s">
        <v>4995</v>
      </c>
      <c r="N797" s="727"/>
      <c r="Q797" s="727"/>
      <c r="R797" s="727"/>
      <c r="S797" s="727"/>
      <c r="T797" s="707"/>
      <c r="U797" s="707"/>
      <c r="V797" s="707"/>
      <c r="W797" s="707"/>
      <c r="X797" s="707"/>
      <c r="Y797" s="707"/>
      <c r="Z797" s="707"/>
      <c r="AA797" s="707"/>
      <c r="AB797" s="707"/>
      <c r="AC797" s="707"/>
      <c r="AD797" s="707"/>
      <c r="AE797" s="707">
        <v>2965.66</v>
      </c>
      <c r="AQ797" s="707"/>
      <c r="AS797" s="707"/>
    </row>
    <row r="798" spans="4:46">
      <c r="D798" s="160" t="s">
        <v>8651</v>
      </c>
      <c r="E798" s="160"/>
      <c r="F798" s="160">
        <v>46089</v>
      </c>
      <c r="G798" s="160">
        <v>46095</v>
      </c>
      <c r="H798" s="160">
        <v>45993</v>
      </c>
      <c r="I798" s="160">
        <v>45999</v>
      </c>
      <c r="J798" s="160">
        <v>0</v>
      </c>
      <c r="K798" s="160">
        <v>0</v>
      </c>
      <c r="L798" s="727">
        <v>2965.66</v>
      </c>
      <c r="M798" s="727" t="s">
        <v>4996</v>
      </c>
      <c r="N798" s="727"/>
      <c r="Q798" s="727"/>
      <c r="R798" s="727"/>
      <c r="S798" s="727"/>
      <c r="T798" s="707"/>
      <c r="U798" s="707"/>
      <c r="V798" s="707"/>
      <c r="Y798" s="707"/>
      <c r="Z798" s="707"/>
      <c r="AA798" s="707"/>
      <c r="AB798" s="707"/>
    </row>
    <row r="799" spans="4:46">
      <c r="D799" s="160" t="s">
        <v>8652</v>
      </c>
      <c r="E799" s="160"/>
      <c r="F799" s="160">
        <v>46096</v>
      </c>
      <c r="G799" s="160">
        <v>46102</v>
      </c>
      <c r="H799" s="160">
        <v>46000</v>
      </c>
      <c r="I799" s="160">
        <v>46006</v>
      </c>
      <c r="J799" s="160">
        <v>0</v>
      </c>
      <c r="K799" s="160">
        <v>0</v>
      </c>
      <c r="L799" s="727">
        <v>28475.67</v>
      </c>
      <c r="M799" s="727" t="s">
        <v>4994</v>
      </c>
      <c r="N799" s="727"/>
      <c r="Q799" s="727"/>
      <c r="R799" s="727"/>
      <c r="S799" s="727"/>
      <c r="T799" s="707"/>
      <c r="V799" s="707"/>
      <c r="W799" s="707"/>
      <c r="X799" s="707"/>
      <c r="Y799" s="707"/>
      <c r="Z799" s="707"/>
      <c r="AA799" s="707"/>
      <c r="AB799" s="707"/>
      <c r="AC799" s="707"/>
      <c r="AD799" s="707"/>
      <c r="AE799" s="707">
        <v>28475.67</v>
      </c>
      <c r="AQ799" s="707"/>
      <c r="AS799" s="707"/>
    </row>
    <row r="800" spans="4:46">
      <c r="D800" s="160" t="s">
        <v>8652</v>
      </c>
      <c r="E800" s="160"/>
      <c r="F800" s="160">
        <v>46096</v>
      </c>
      <c r="G800" s="160">
        <v>46102</v>
      </c>
      <c r="H800" s="160">
        <v>46000</v>
      </c>
      <c r="I800" s="160">
        <v>46006</v>
      </c>
      <c r="J800" s="160">
        <v>0</v>
      </c>
      <c r="K800" s="160">
        <v>0</v>
      </c>
      <c r="L800" s="727">
        <v>28475.67</v>
      </c>
      <c r="M800" s="727" t="s">
        <v>4995</v>
      </c>
      <c r="N800" s="727"/>
      <c r="Q800" s="727"/>
      <c r="R800" s="727"/>
      <c r="S800" s="727"/>
      <c r="T800" s="707"/>
      <c r="U800" s="707"/>
      <c r="V800" s="707"/>
      <c r="W800" s="707"/>
      <c r="X800" s="707"/>
      <c r="Y800" s="707"/>
      <c r="Z800" s="707"/>
      <c r="AA800" s="707"/>
      <c r="AB800" s="707"/>
      <c r="AC800" s="707"/>
      <c r="AD800" s="707"/>
      <c r="AE800" s="707">
        <v>28475.67</v>
      </c>
      <c r="AQ800" s="707"/>
      <c r="AS800" s="707"/>
    </row>
    <row r="801" spans="4:48">
      <c r="D801" s="160" t="s">
        <v>8652</v>
      </c>
      <c r="E801" s="160"/>
      <c r="F801" s="160">
        <v>46096</v>
      </c>
      <c r="G801" s="160">
        <v>46102</v>
      </c>
      <c r="H801" s="160">
        <v>46000</v>
      </c>
      <c r="I801" s="160">
        <v>46006</v>
      </c>
      <c r="J801" s="160">
        <v>0</v>
      </c>
      <c r="K801" s="160">
        <v>0</v>
      </c>
      <c r="L801" s="727">
        <v>28475.67</v>
      </c>
      <c r="M801" s="727" t="s">
        <v>4996</v>
      </c>
      <c r="N801" s="727"/>
      <c r="Q801" s="727"/>
      <c r="R801" s="727"/>
      <c r="S801" s="727"/>
      <c r="T801" s="707"/>
      <c r="U801" s="707"/>
      <c r="Y801" s="707"/>
      <c r="Z801" s="707"/>
      <c r="AB801" s="707"/>
    </row>
    <row r="802" spans="4:48">
      <c r="D802" s="160" t="s">
        <v>8653</v>
      </c>
      <c r="E802" s="160"/>
      <c r="F802" s="160">
        <v>46103</v>
      </c>
      <c r="G802" s="160">
        <v>46106</v>
      </c>
      <c r="H802" s="160" t="s">
        <v>6697</v>
      </c>
      <c r="I802" s="160">
        <v>45934</v>
      </c>
      <c r="J802" s="160">
        <v>80982.899999999994</v>
      </c>
      <c r="K802" s="160">
        <v>80982.899999999994</v>
      </c>
      <c r="L802" s="727">
        <v>101228.63</v>
      </c>
      <c r="M802" s="727" t="s">
        <v>4994</v>
      </c>
      <c r="N802" s="727"/>
      <c r="Q802" s="727"/>
      <c r="R802" s="727"/>
      <c r="S802" s="727"/>
      <c r="V802" s="707"/>
      <c r="W802" s="707"/>
      <c r="X802" s="707"/>
      <c r="Y802" s="707"/>
      <c r="Z802" s="707"/>
      <c r="AA802" s="707"/>
      <c r="AB802" s="707"/>
      <c r="AC802" s="707">
        <v>20245.73</v>
      </c>
      <c r="AQ802" s="707"/>
      <c r="AS802" s="707">
        <v>80982.899999999994</v>
      </c>
    </row>
    <row r="803" spans="4:48">
      <c r="D803" s="160" t="s">
        <v>8653</v>
      </c>
      <c r="E803" s="160"/>
      <c r="F803" s="160">
        <v>46103</v>
      </c>
      <c r="G803" s="160">
        <v>46106</v>
      </c>
      <c r="H803" s="160" t="s">
        <v>6697</v>
      </c>
      <c r="I803" s="160">
        <v>45934</v>
      </c>
      <c r="J803" s="160">
        <v>80982.899999999994</v>
      </c>
      <c r="K803" s="160">
        <v>80982.899999999994</v>
      </c>
      <c r="L803" s="727">
        <v>101228.63</v>
      </c>
      <c r="M803" s="727" t="s">
        <v>4995</v>
      </c>
      <c r="N803" s="727"/>
      <c r="Q803" s="727"/>
      <c r="R803" s="727"/>
      <c r="S803" s="727"/>
      <c r="T803" s="707"/>
      <c r="U803" s="707"/>
      <c r="V803" s="707"/>
      <c r="W803" s="707"/>
      <c r="X803" s="707"/>
      <c r="Y803" s="707"/>
      <c r="Z803" s="707"/>
      <c r="AA803" s="707"/>
      <c r="AB803" s="707"/>
      <c r="AC803" s="707">
        <v>20245.73</v>
      </c>
      <c r="AQ803" s="707"/>
      <c r="AS803" s="707"/>
    </row>
    <row r="804" spans="4:48">
      <c r="D804" s="160" t="s">
        <v>8653</v>
      </c>
      <c r="E804" s="160"/>
      <c r="F804" s="160">
        <v>46103</v>
      </c>
      <c r="G804" s="160">
        <v>46106</v>
      </c>
      <c r="H804" s="160" t="s">
        <v>6697</v>
      </c>
      <c r="I804" s="160">
        <v>45934</v>
      </c>
      <c r="J804" s="160">
        <v>80982.899999999994</v>
      </c>
      <c r="K804" s="160">
        <v>80982.899999999994</v>
      </c>
      <c r="L804" s="727">
        <v>101228.63</v>
      </c>
      <c r="M804" s="727" t="s">
        <v>4996</v>
      </c>
      <c r="N804" s="727"/>
      <c r="Q804" s="727"/>
      <c r="R804" s="728"/>
      <c r="S804" s="728"/>
      <c r="T804" s="707"/>
      <c r="U804" s="707"/>
      <c r="Y804" s="707"/>
      <c r="Z804" s="707"/>
      <c r="AA804" s="707">
        <v>67485.75</v>
      </c>
      <c r="AB804" s="707">
        <v>13497.15</v>
      </c>
    </row>
    <row r="805" spans="4:48">
      <c r="D805" s="160" t="s">
        <v>8654</v>
      </c>
      <c r="E805" s="160"/>
      <c r="F805" s="160">
        <v>46107</v>
      </c>
      <c r="G805" s="160">
        <v>46113</v>
      </c>
      <c r="H805" s="160">
        <v>45935</v>
      </c>
      <c r="I805" s="160">
        <v>45941</v>
      </c>
      <c r="J805" s="160">
        <v>0</v>
      </c>
      <c r="K805" s="160">
        <v>0</v>
      </c>
      <c r="L805" s="727">
        <v>13726.77</v>
      </c>
      <c r="M805" s="727" t="s">
        <v>4994</v>
      </c>
      <c r="N805" s="727"/>
      <c r="Q805" s="727"/>
      <c r="R805" s="727"/>
      <c r="S805" s="727"/>
      <c r="V805" s="707"/>
      <c r="W805" s="707"/>
      <c r="X805" s="707"/>
      <c r="Y805" s="707"/>
      <c r="Z805" s="707"/>
      <c r="AA805" s="707"/>
      <c r="AB805" s="707"/>
      <c r="AC805" s="707">
        <v>13726.77</v>
      </c>
      <c r="AQ805" s="707"/>
      <c r="AS805" s="707"/>
    </row>
    <row r="806" spans="4:48">
      <c r="D806" s="160" t="s">
        <v>8654</v>
      </c>
      <c r="E806" s="160"/>
      <c r="F806" s="160">
        <v>46107</v>
      </c>
      <c r="G806" s="160">
        <v>46113</v>
      </c>
      <c r="H806" s="160">
        <v>45935</v>
      </c>
      <c r="I806" s="160">
        <v>45941</v>
      </c>
      <c r="J806" s="160">
        <v>0</v>
      </c>
      <c r="K806" s="160">
        <v>0</v>
      </c>
      <c r="L806" s="727">
        <v>13726.77</v>
      </c>
      <c r="M806" s="727" t="s">
        <v>4995</v>
      </c>
      <c r="N806" s="727"/>
      <c r="Q806" s="727"/>
      <c r="R806" s="727"/>
      <c r="S806" s="727"/>
      <c r="T806" s="707"/>
      <c r="U806" s="707"/>
      <c r="V806" s="707"/>
      <c r="W806" s="707"/>
      <c r="X806" s="707"/>
      <c r="Y806" s="707"/>
      <c r="Z806" s="707"/>
      <c r="AA806" s="707"/>
      <c r="AB806" s="707"/>
      <c r="AC806" s="707">
        <v>13726.77</v>
      </c>
      <c r="AQ806" s="707"/>
      <c r="AS806" s="707"/>
    </row>
    <row r="807" spans="4:48">
      <c r="D807" s="160" t="s">
        <v>8654</v>
      </c>
      <c r="E807" s="160"/>
      <c r="F807" s="160">
        <v>46107</v>
      </c>
      <c r="G807" s="160">
        <v>46113</v>
      </c>
      <c r="H807" s="160">
        <v>45935</v>
      </c>
      <c r="I807" s="160">
        <v>45941</v>
      </c>
      <c r="J807" s="160">
        <v>0</v>
      </c>
      <c r="K807" s="160">
        <v>0</v>
      </c>
      <c r="L807" s="727">
        <v>13726.77</v>
      </c>
      <c r="M807" s="727" t="s">
        <v>4996</v>
      </c>
      <c r="N807" s="727"/>
      <c r="Q807" s="727"/>
      <c r="R807" s="727"/>
      <c r="S807" s="727"/>
      <c r="T807" s="707"/>
      <c r="U807" s="707"/>
      <c r="Y807" s="707"/>
      <c r="Z807" s="707"/>
      <c r="AB807" s="707"/>
    </row>
    <row r="808" spans="4:48">
      <c r="D808" s="160" t="s">
        <v>739</v>
      </c>
      <c r="E808" s="160"/>
      <c r="F808" s="160">
        <v>45531</v>
      </c>
      <c r="G808" s="160">
        <v>46212</v>
      </c>
      <c r="H808" s="160" t="s">
        <v>6592</v>
      </c>
      <c r="I808" s="160">
        <v>46223</v>
      </c>
      <c r="J808" s="160">
        <v>30747489.890000001</v>
      </c>
      <c r="K808" s="160">
        <v>30747489.98</v>
      </c>
      <c r="L808" s="727">
        <v>85124031.239999995</v>
      </c>
      <c r="M808" s="727" t="s">
        <v>4994</v>
      </c>
      <c r="N808" s="727"/>
      <c r="P808" s="707">
        <v>262196.90999999997</v>
      </c>
      <c r="Q808" s="727">
        <v>823533.93</v>
      </c>
      <c r="R808" s="727">
        <v>632707.26</v>
      </c>
      <c r="S808" s="727">
        <v>216181.83</v>
      </c>
      <c r="T808" s="707">
        <v>900496.35</v>
      </c>
      <c r="U808" s="707">
        <v>475688.66</v>
      </c>
      <c r="V808" s="707">
        <v>40027.22</v>
      </c>
      <c r="W808" s="707">
        <v>477803.38</v>
      </c>
      <c r="X808" s="707">
        <v>322292.05</v>
      </c>
      <c r="Y808" s="707">
        <v>369721.82</v>
      </c>
      <c r="Z808" s="707">
        <v>549466.07999999996</v>
      </c>
      <c r="AA808" s="707">
        <v>1565135.15</v>
      </c>
      <c r="AB808" s="707">
        <v>2414782.4900000002</v>
      </c>
      <c r="AC808" s="707">
        <v>5820477.4800000004</v>
      </c>
      <c r="AD808" s="707">
        <v>13198275.619999999</v>
      </c>
      <c r="AE808" s="707">
        <v>15448058.67</v>
      </c>
      <c r="AF808" s="707">
        <v>10322945.59</v>
      </c>
      <c r="AG808" s="707">
        <v>10118764.369999999</v>
      </c>
      <c r="AH808" s="707">
        <v>9850799.4700000007</v>
      </c>
      <c r="AI808" s="707">
        <v>6064963.2699999996</v>
      </c>
      <c r="AJ808" s="707">
        <v>4154928.79</v>
      </c>
      <c r="AK808" s="707">
        <v>898269.76</v>
      </c>
      <c r="AL808" s="707">
        <v>196515.06</v>
      </c>
      <c r="AM808" s="707"/>
      <c r="AN808" s="707"/>
      <c r="AO808" s="707"/>
      <c r="AP808" s="707"/>
      <c r="AQ808" s="707"/>
      <c r="AR808" s="707"/>
      <c r="AS808" s="707"/>
      <c r="AT808" s="707"/>
      <c r="AU808" s="707"/>
      <c r="AV808" s="707"/>
    </row>
    <row r="809" spans="4:48">
      <c r="D809" s="160" t="s">
        <v>739</v>
      </c>
      <c r="E809" s="160"/>
      <c r="F809" s="160">
        <v>45531</v>
      </c>
      <c r="G809" s="160">
        <v>46212</v>
      </c>
      <c r="H809" s="160" t="s">
        <v>6592</v>
      </c>
      <c r="I809" s="160">
        <v>46223</v>
      </c>
      <c r="J809" s="160">
        <v>30747489.890000001</v>
      </c>
      <c r="K809" s="160">
        <v>30747489.98</v>
      </c>
      <c r="L809" s="727">
        <v>85124031.239999995</v>
      </c>
      <c r="M809" s="727" t="s">
        <v>4995</v>
      </c>
      <c r="N809" s="727"/>
      <c r="Q809" s="727"/>
      <c r="R809" s="727"/>
      <c r="S809" s="727"/>
      <c r="T809" s="707"/>
      <c r="U809" s="707"/>
      <c r="V809" s="707"/>
      <c r="W809" s="707"/>
      <c r="X809" s="707"/>
      <c r="Y809" s="707"/>
      <c r="Z809" s="707"/>
      <c r="AA809" s="707"/>
      <c r="AB809" s="707"/>
      <c r="AC809" s="707">
        <v>4746064.5999999996</v>
      </c>
      <c r="AD809" s="707">
        <v>12900418.73</v>
      </c>
      <c r="AE809" s="707">
        <v>11524529.800000001</v>
      </c>
      <c r="AF809" s="707">
        <v>7752098.5199999996</v>
      </c>
      <c r="AG809" s="707">
        <v>5634485.4299999997</v>
      </c>
      <c r="AH809" s="707">
        <v>5876121.7999999998</v>
      </c>
      <c r="AI809" s="707">
        <v>2851397.67</v>
      </c>
      <c r="AJ809" s="707">
        <v>2119830.56</v>
      </c>
      <c r="AK809" s="707">
        <v>775079.19</v>
      </c>
      <c r="AL809" s="707">
        <v>196515.06</v>
      </c>
      <c r="AM809" s="707"/>
      <c r="AN809" s="707"/>
      <c r="AO809" s="707"/>
      <c r="AP809" s="707"/>
      <c r="AQ809" s="707"/>
      <c r="AR809" s="707"/>
      <c r="AS809" s="707"/>
      <c r="AT809" s="707"/>
      <c r="AU809" s="707"/>
      <c r="AV809" s="707"/>
    </row>
    <row r="810" spans="4:48">
      <c r="D810" s="160" t="s">
        <v>739</v>
      </c>
      <c r="E810" s="160"/>
      <c r="F810" s="160">
        <v>45531</v>
      </c>
      <c r="G810" s="160">
        <v>46212</v>
      </c>
      <c r="H810" s="160" t="s">
        <v>6592</v>
      </c>
      <c r="I810" s="160">
        <v>46223</v>
      </c>
      <c r="J810" s="160">
        <v>30747489.890000001</v>
      </c>
      <c r="K810" s="160">
        <v>30747489.98</v>
      </c>
      <c r="L810" s="727">
        <v>85124031.239999995</v>
      </c>
      <c r="M810" s="727" t="s">
        <v>4996</v>
      </c>
      <c r="N810" s="727"/>
      <c r="Q810" s="727"/>
      <c r="R810" s="727">
        <v>29562.12</v>
      </c>
      <c r="S810" s="727">
        <v>618740.51</v>
      </c>
      <c r="T810" s="707">
        <v>1650158.23</v>
      </c>
      <c r="U810" s="707">
        <v>826988.65</v>
      </c>
      <c r="V810" s="707">
        <v>1160279.46</v>
      </c>
      <c r="W810" s="707">
        <v>1994882.32</v>
      </c>
      <c r="X810" s="707">
        <v>2497335.25</v>
      </c>
      <c r="Y810" s="707">
        <v>3009229.76</v>
      </c>
      <c r="Z810" s="707">
        <v>3617670.32</v>
      </c>
      <c r="AA810" s="707">
        <v>8398599.1500000004</v>
      </c>
      <c r="AB810" s="707">
        <v>6704326.71</v>
      </c>
      <c r="AC810" s="707">
        <v>239717.49</v>
      </c>
    </row>
    <row r="811" spans="4:48">
      <c r="D811" s="160" t="s">
        <v>8655</v>
      </c>
      <c r="E811" s="160"/>
      <c r="F811" s="160">
        <v>45871</v>
      </c>
      <c r="G811" s="160">
        <v>46188</v>
      </c>
      <c r="H811" s="160" t="s">
        <v>6951</v>
      </c>
      <c r="I811" s="160">
        <v>46128</v>
      </c>
      <c r="J811" s="160">
        <v>4073764.63</v>
      </c>
      <c r="K811" s="160">
        <v>4073764.64</v>
      </c>
      <c r="L811" s="727">
        <v>12580724.82</v>
      </c>
      <c r="M811" s="727" t="s">
        <v>4994</v>
      </c>
      <c r="N811" s="727"/>
      <c r="Q811" s="727"/>
      <c r="R811" s="727"/>
      <c r="S811" s="727"/>
      <c r="V811" s="707"/>
      <c r="W811" s="707"/>
      <c r="X811" s="707"/>
      <c r="Y811" s="707"/>
      <c r="Z811" s="707"/>
      <c r="AA811" s="707">
        <v>547388.62</v>
      </c>
      <c r="AB811" s="707">
        <v>219264.41</v>
      </c>
      <c r="AC811" s="707">
        <v>893922.38</v>
      </c>
      <c r="AD811" s="707">
        <v>1266473.32</v>
      </c>
      <c r="AE811" s="707">
        <v>2119152.12</v>
      </c>
      <c r="AF811" s="707">
        <v>2792772.18</v>
      </c>
      <c r="AG811" s="707">
        <v>1325713.1599999999</v>
      </c>
      <c r="AH811" s="707">
        <v>1304146.6399999999</v>
      </c>
      <c r="AI811" s="707">
        <v>1637558.99</v>
      </c>
      <c r="AJ811" s="707">
        <v>458820.3</v>
      </c>
      <c r="AK811" s="707">
        <v>15512.68</v>
      </c>
      <c r="AL811" s="707"/>
      <c r="AM811" s="707"/>
      <c r="AN811" s="707"/>
      <c r="AO811" s="707"/>
      <c r="AP811" s="707"/>
      <c r="AQ811" s="707"/>
      <c r="AR811" s="707"/>
    </row>
    <row r="812" spans="4:48">
      <c r="D812" s="160" t="s">
        <v>8655</v>
      </c>
      <c r="E812" s="160"/>
      <c r="F812" s="160">
        <v>45871</v>
      </c>
      <c r="G812" s="160">
        <v>46188</v>
      </c>
      <c r="H812" s="160" t="s">
        <v>6951</v>
      </c>
      <c r="I812" s="160">
        <v>46128</v>
      </c>
      <c r="J812" s="160">
        <v>4073764.63</v>
      </c>
      <c r="K812" s="160">
        <v>4073764.64</v>
      </c>
      <c r="L812" s="727">
        <v>12580724.82</v>
      </c>
      <c r="M812" s="727" t="s">
        <v>4995</v>
      </c>
      <c r="N812" s="727"/>
      <c r="Q812" s="727"/>
      <c r="R812" s="727"/>
      <c r="S812" s="727"/>
      <c r="T812" s="707"/>
      <c r="V812" s="707"/>
      <c r="W812" s="707"/>
      <c r="X812" s="707"/>
      <c r="Y812" s="707"/>
      <c r="Z812" s="707"/>
      <c r="AA812" s="707"/>
      <c r="AB812" s="707"/>
      <c r="AC812" s="707"/>
      <c r="AD812" s="707">
        <v>736145.14</v>
      </c>
      <c r="AE812" s="707">
        <v>1594052.99</v>
      </c>
      <c r="AF812" s="707">
        <v>2756996.4</v>
      </c>
      <c r="AG812" s="707">
        <v>1325713.1599999999</v>
      </c>
      <c r="AH812" s="707">
        <v>1680751.69</v>
      </c>
      <c r="AI812" s="707">
        <v>413300.81</v>
      </c>
      <c r="AK812" s="707"/>
      <c r="AL812" s="707"/>
      <c r="AM812" s="707"/>
      <c r="AN812" s="707"/>
      <c r="AO812" s="707"/>
      <c r="AP812" s="707"/>
      <c r="AQ812" s="707"/>
      <c r="AR812" s="707"/>
    </row>
    <row r="813" spans="4:48">
      <c r="D813" s="160" t="s">
        <v>8655</v>
      </c>
      <c r="E813" s="160"/>
      <c r="F813" s="160">
        <v>45871</v>
      </c>
      <c r="G813" s="160">
        <v>46188</v>
      </c>
      <c r="H813" s="160" t="s">
        <v>6951</v>
      </c>
      <c r="I813" s="160">
        <v>46128</v>
      </c>
      <c r="J813" s="160">
        <v>4073764.63</v>
      </c>
      <c r="K813" s="160">
        <v>4073764.64</v>
      </c>
      <c r="L813" s="727">
        <v>12580724.82</v>
      </c>
      <c r="M813" s="727" t="s">
        <v>4996</v>
      </c>
      <c r="N813" s="727"/>
      <c r="Q813" s="727"/>
      <c r="R813" s="727"/>
      <c r="S813" s="727"/>
      <c r="T813" s="707"/>
      <c r="W813" s="707">
        <v>242996.17</v>
      </c>
      <c r="X813" s="707">
        <v>504607.51</v>
      </c>
      <c r="Y813" s="707">
        <v>596978.93000000005</v>
      </c>
      <c r="Z813" s="707">
        <v>713104.45</v>
      </c>
      <c r="AA813" s="707">
        <v>1364348.54</v>
      </c>
      <c r="AB813" s="707">
        <v>631525.37</v>
      </c>
      <c r="AC813" s="707">
        <v>20203.669999999998</v>
      </c>
    </row>
    <row r="814" spans="4:48">
      <c r="D814" s="160" t="s">
        <v>8656</v>
      </c>
      <c r="E814" s="160"/>
      <c r="F814" s="160">
        <v>45871</v>
      </c>
      <c r="G814" s="160">
        <v>46188</v>
      </c>
      <c r="H814" s="160" t="s">
        <v>6951</v>
      </c>
      <c r="I814" s="160">
        <v>46128</v>
      </c>
      <c r="J814" s="160">
        <v>4073764.63</v>
      </c>
      <c r="K814" s="160">
        <v>4073764.64</v>
      </c>
      <c r="L814" s="727">
        <v>12580724.82</v>
      </c>
      <c r="M814" s="727" t="s">
        <v>4994</v>
      </c>
      <c r="N814" s="727"/>
      <c r="Q814" s="727"/>
      <c r="R814" s="727"/>
      <c r="S814" s="727"/>
      <c r="V814" s="707"/>
      <c r="W814" s="707"/>
      <c r="X814" s="707"/>
      <c r="Y814" s="707"/>
      <c r="Z814" s="707"/>
      <c r="AA814" s="707">
        <v>547388.62</v>
      </c>
      <c r="AB814" s="707">
        <v>219264.41</v>
      </c>
      <c r="AC814" s="707">
        <v>893922.38</v>
      </c>
      <c r="AD814" s="707">
        <v>1266473.32</v>
      </c>
      <c r="AE814" s="707">
        <v>2119152.12</v>
      </c>
      <c r="AF814" s="707">
        <v>2792772.18</v>
      </c>
      <c r="AG814" s="707">
        <v>1325713.1599999999</v>
      </c>
      <c r="AH814" s="707">
        <v>1304146.6399999999</v>
      </c>
      <c r="AI814" s="707">
        <v>1637558.99</v>
      </c>
      <c r="AJ814" s="707">
        <v>458820.3</v>
      </c>
      <c r="AK814" s="707">
        <v>15512.68</v>
      </c>
      <c r="AL814" s="707"/>
      <c r="AM814" s="707"/>
      <c r="AN814" s="707"/>
      <c r="AO814" s="707"/>
      <c r="AP814" s="707"/>
      <c r="AQ814" s="707"/>
      <c r="AR814" s="707"/>
    </row>
    <row r="815" spans="4:48">
      <c r="D815" s="160" t="s">
        <v>8656</v>
      </c>
      <c r="E815" s="160"/>
      <c r="F815" s="160">
        <v>45871</v>
      </c>
      <c r="G815" s="160">
        <v>46188</v>
      </c>
      <c r="H815" s="160" t="s">
        <v>6951</v>
      </c>
      <c r="I815" s="160">
        <v>46128</v>
      </c>
      <c r="J815" s="160">
        <v>4073764.63</v>
      </c>
      <c r="K815" s="160">
        <v>4073764.64</v>
      </c>
      <c r="L815" s="727">
        <v>12580724.82</v>
      </c>
      <c r="M815" s="727" t="s">
        <v>4995</v>
      </c>
      <c r="N815" s="727"/>
      <c r="Q815" s="727"/>
      <c r="R815" s="727"/>
      <c r="S815" s="727"/>
      <c r="T815" s="707"/>
      <c r="U815" s="707"/>
      <c r="V815" s="707"/>
      <c r="W815" s="707"/>
      <c r="X815" s="707"/>
      <c r="Y815" s="707"/>
      <c r="Z815" s="707"/>
      <c r="AA815" s="707"/>
      <c r="AB815" s="707"/>
      <c r="AC815" s="707"/>
      <c r="AD815" s="707">
        <v>736145.14</v>
      </c>
      <c r="AE815" s="707">
        <v>1594052.99</v>
      </c>
      <c r="AF815" s="707">
        <v>2756996.4</v>
      </c>
      <c r="AG815" s="707">
        <v>1325713.1599999999</v>
      </c>
      <c r="AH815" s="707">
        <v>1680751.69</v>
      </c>
      <c r="AI815" s="707">
        <v>413300.81</v>
      </c>
      <c r="AK815" s="707"/>
      <c r="AL815" s="707"/>
      <c r="AM815" s="707"/>
      <c r="AN815" s="707"/>
      <c r="AO815" s="707"/>
      <c r="AP815" s="707"/>
      <c r="AQ815" s="707"/>
      <c r="AR815" s="707"/>
    </row>
    <row r="816" spans="4:48">
      <c r="D816" s="160" t="s">
        <v>8656</v>
      </c>
      <c r="E816" s="160"/>
      <c r="F816" s="160">
        <v>45871</v>
      </c>
      <c r="G816" s="160">
        <v>46188</v>
      </c>
      <c r="H816" s="160" t="s">
        <v>6951</v>
      </c>
      <c r="I816" s="160">
        <v>46128</v>
      </c>
      <c r="J816" s="160">
        <v>4073764.63</v>
      </c>
      <c r="K816" s="160">
        <v>4073764.64</v>
      </c>
      <c r="L816" s="727">
        <v>12580724.82</v>
      </c>
      <c r="M816" s="727" t="s">
        <v>4996</v>
      </c>
      <c r="N816" s="727"/>
      <c r="Q816" s="727"/>
      <c r="R816" s="727"/>
      <c r="S816" s="727"/>
      <c r="T816" s="707"/>
      <c r="U816" s="707"/>
      <c r="W816" s="707">
        <v>242996.17</v>
      </c>
      <c r="X816" s="707">
        <v>504607.51</v>
      </c>
      <c r="Y816" s="707">
        <v>596978.93000000005</v>
      </c>
      <c r="Z816" s="707">
        <v>713104.45</v>
      </c>
      <c r="AA816" s="707">
        <v>1364348.54</v>
      </c>
      <c r="AB816" s="707">
        <v>631525.37</v>
      </c>
      <c r="AC816" s="707">
        <v>20203.669999999998</v>
      </c>
    </row>
    <row r="817" spans="4:44">
      <c r="D817" s="160" t="s">
        <v>8657</v>
      </c>
      <c r="E817" s="160"/>
      <c r="F817" s="160">
        <v>45871</v>
      </c>
      <c r="G817" s="160">
        <v>46125</v>
      </c>
      <c r="H817" s="160" t="s">
        <v>6951</v>
      </c>
      <c r="I817" s="160">
        <v>46107</v>
      </c>
      <c r="J817" s="160">
        <v>3128082.4</v>
      </c>
      <c r="K817" s="160">
        <v>3128082.41</v>
      </c>
      <c r="L817" s="727">
        <v>6641726.6900000004</v>
      </c>
      <c r="M817" s="727" t="s">
        <v>4994</v>
      </c>
      <c r="N817" s="727"/>
      <c r="Q817" s="727"/>
      <c r="R817" s="727"/>
      <c r="S817" s="727"/>
      <c r="V817" s="707"/>
      <c r="W817" s="707"/>
      <c r="X817" s="707"/>
      <c r="Y817" s="707"/>
      <c r="Z817" s="707"/>
      <c r="AA817" s="707">
        <v>547388.62</v>
      </c>
      <c r="AB817" s="707">
        <v>219264.41</v>
      </c>
      <c r="AC817" s="707">
        <v>893922.38</v>
      </c>
      <c r="AD817" s="707">
        <v>1266473.32</v>
      </c>
      <c r="AE817" s="707">
        <v>1468825.78</v>
      </c>
      <c r="AF817" s="707">
        <v>718376.19</v>
      </c>
      <c r="AG817" s="707">
        <v>371921.74</v>
      </c>
      <c r="AH817" s="707">
        <v>402645.32</v>
      </c>
      <c r="AI817" s="707">
        <v>752908.93</v>
      </c>
      <c r="AK817" s="707"/>
      <c r="AL817" s="707"/>
      <c r="AM817" s="707"/>
      <c r="AN817" s="707"/>
      <c r="AO817" s="707"/>
      <c r="AP817" s="707"/>
      <c r="AQ817" s="707"/>
    </row>
    <row r="818" spans="4:44">
      <c r="D818" s="160" t="s">
        <v>8657</v>
      </c>
      <c r="E818" s="160"/>
      <c r="F818" s="160">
        <v>45871</v>
      </c>
      <c r="G818" s="160">
        <v>46125</v>
      </c>
      <c r="H818" s="160" t="s">
        <v>6951</v>
      </c>
      <c r="I818" s="160">
        <v>46107</v>
      </c>
      <c r="J818" s="160">
        <v>3128082.4</v>
      </c>
      <c r="K818" s="160">
        <v>3128082.41</v>
      </c>
      <c r="L818" s="727">
        <v>6641726.6900000004</v>
      </c>
      <c r="M818" s="727" t="s">
        <v>4995</v>
      </c>
      <c r="N818" s="727"/>
      <c r="Q818" s="727"/>
      <c r="R818" s="727"/>
      <c r="S818" s="727"/>
      <c r="T818" s="707"/>
      <c r="U818" s="707"/>
      <c r="V818" s="707"/>
      <c r="W818" s="707"/>
      <c r="X818" s="707"/>
      <c r="Y818" s="707"/>
      <c r="Z818" s="707"/>
      <c r="AA818" s="707"/>
      <c r="AB818" s="707"/>
      <c r="AC818" s="707"/>
      <c r="AD818" s="707">
        <v>736145.14</v>
      </c>
      <c r="AE818" s="707">
        <v>943726.65</v>
      </c>
      <c r="AF818" s="707">
        <v>682600.4</v>
      </c>
      <c r="AG818" s="707">
        <v>371921.74</v>
      </c>
      <c r="AH818" s="707">
        <v>779250.37</v>
      </c>
      <c r="AK818" s="707"/>
      <c r="AL818" s="707"/>
      <c r="AM818" s="707"/>
      <c r="AN818" s="707"/>
      <c r="AO818" s="707"/>
      <c r="AP818" s="707"/>
      <c r="AQ818" s="707"/>
    </row>
    <row r="819" spans="4:44">
      <c r="D819" s="160" t="s">
        <v>8657</v>
      </c>
      <c r="E819" s="160"/>
      <c r="F819" s="160">
        <v>45871</v>
      </c>
      <c r="G819" s="160">
        <v>46125</v>
      </c>
      <c r="H819" s="160" t="s">
        <v>6951</v>
      </c>
      <c r="I819" s="160">
        <v>46107</v>
      </c>
      <c r="J819" s="160">
        <v>3128082.4</v>
      </c>
      <c r="K819" s="160">
        <v>3128082.41</v>
      </c>
      <c r="L819" s="727">
        <v>6641726.6900000004</v>
      </c>
      <c r="M819" s="727" t="s">
        <v>4996</v>
      </c>
      <c r="N819" s="727"/>
      <c r="Q819" s="727"/>
      <c r="R819" s="727"/>
      <c r="S819" s="727"/>
      <c r="T819" s="707"/>
      <c r="U819" s="707"/>
      <c r="W819" s="707">
        <v>198527.42</v>
      </c>
      <c r="X819" s="707">
        <v>329697.13</v>
      </c>
      <c r="Y819" s="707">
        <v>329697.13</v>
      </c>
      <c r="Z819" s="707">
        <v>409209.99</v>
      </c>
      <c r="AA819" s="707">
        <v>1209221.7</v>
      </c>
      <c r="AB819" s="707">
        <v>631525.37</v>
      </c>
      <c r="AC819" s="707">
        <v>20203.669999999998</v>
      </c>
    </row>
    <row r="820" spans="4:44">
      <c r="D820" s="160" t="s">
        <v>8658</v>
      </c>
      <c r="E820" s="160"/>
      <c r="F820" s="160">
        <v>46074</v>
      </c>
      <c r="G820" s="160">
        <v>46188</v>
      </c>
      <c r="H820" s="160">
        <v>46006</v>
      </c>
      <c r="I820" s="160">
        <v>46121</v>
      </c>
      <c r="J820" s="160">
        <v>0</v>
      </c>
      <c r="K820" s="160">
        <v>0</v>
      </c>
      <c r="L820" s="727">
        <v>4525979.95</v>
      </c>
      <c r="M820" s="727" t="s">
        <v>4994</v>
      </c>
      <c r="N820" s="727"/>
      <c r="Q820" s="727"/>
      <c r="R820" s="727"/>
      <c r="S820" s="727"/>
      <c r="V820" s="707"/>
      <c r="W820" s="707"/>
      <c r="X820" s="707"/>
      <c r="Y820" s="707"/>
      <c r="Z820" s="707"/>
      <c r="AA820" s="707"/>
      <c r="AB820" s="707"/>
      <c r="AC820" s="707"/>
      <c r="AE820" s="707">
        <v>650326.34</v>
      </c>
      <c r="AF820" s="707">
        <v>2074395.99</v>
      </c>
      <c r="AG820" s="707">
        <v>953791.42</v>
      </c>
      <c r="AH820" s="707">
        <v>623231.09</v>
      </c>
      <c r="AI820" s="707">
        <v>224235.1</v>
      </c>
      <c r="AN820" s="707"/>
      <c r="AO820" s="707"/>
      <c r="AP820" s="707"/>
      <c r="AQ820" s="707"/>
      <c r="AR820" s="707"/>
    </row>
    <row r="821" spans="4:44">
      <c r="D821" s="160" t="s">
        <v>8658</v>
      </c>
      <c r="E821" s="160"/>
      <c r="F821" s="160">
        <v>46074</v>
      </c>
      <c r="G821" s="160">
        <v>46188</v>
      </c>
      <c r="H821" s="160">
        <v>46006</v>
      </c>
      <c r="I821" s="160">
        <v>46121</v>
      </c>
      <c r="J821" s="160">
        <v>0</v>
      </c>
      <c r="K821" s="160">
        <v>0</v>
      </c>
      <c r="L821" s="727">
        <v>4525979.95</v>
      </c>
      <c r="M821" s="727" t="s">
        <v>4995</v>
      </c>
      <c r="N821" s="727"/>
      <c r="Q821" s="727"/>
      <c r="R821" s="727"/>
      <c r="S821" s="727"/>
      <c r="T821" s="707"/>
      <c r="U821" s="707"/>
      <c r="V821" s="707"/>
      <c r="W821" s="707"/>
      <c r="X821" s="707"/>
      <c r="Y821" s="707"/>
      <c r="Z821" s="707"/>
      <c r="AA821" s="707"/>
      <c r="AB821" s="707"/>
      <c r="AC821" s="707"/>
      <c r="AE821" s="707">
        <v>650326.34</v>
      </c>
      <c r="AF821" s="707">
        <v>2074395.99</v>
      </c>
      <c r="AG821" s="707">
        <v>953791.42</v>
      </c>
      <c r="AH821" s="707">
        <v>623231.09</v>
      </c>
      <c r="AI821" s="707">
        <v>224235.1</v>
      </c>
      <c r="AN821" s="707"/>
      <c r="AO821" s="707"/>
      <c r="AP821" s="707"/>
      <c r="AQ821" s="707"/>
      <c r="AR821" s="707"/>
    </row>
    <row r="822" spans="4:44">
      <c r="D822" s="160" t="s">
        <v>8658</v>
      </c>
      <c r="E822" s="160"/>
      <c r="F822" s="160">
        <v>46074</v>
      </c>
      <c r="G822" s="160">
        <v>46188</v>
      </c>
      <c r="H822" s="160">
        <v>46006</v>
      </c>
      <c r="I822" s="160">
        <v>46121</v>
      </c>
      <c r="J822" s="160">
        <v>0</v>
      </c>
      <c r="K822" s="160">
        <v>0</v>
      </c>
      <c r="L822" s="727">
        <v>4525979.95</v>
      </c>
      <c r="M822" s="727" t="s">
        <v>4996</v>
      </c>
      <c r="N822" s="727"/>
      <c r="Q822" s="727"/>
      <c r="R822" s="727"/>
      <c r="S822" s="727"/>
      <c r="T822" s="707"/>
      <c r="U822" s="707"/>
      <c r="Y822" s="707"/>
      <c r="Z822" s="707"/>
      <c r="AA822" s="707"/>
      <c r="AB822" s="707"/>
    </row>
    <row r="823" spans="4:44">
      <c r="D823" s="160" t="s">
        <v>8659</v>
      </c>
      <c r="E823" s="160"/>
      <c r="F823" s="160">
        <v>46074</v>
      </c>
      <c r="G823" s="160">
        <v>46127</v>
      </c>
      <c r="H823" s="160">
        <v>46006</v>
      </c>
      <c r="I823" s="160">
        <v>46061</v>
      </c>
      <c r="J823" s="160">
        <v>0</v>
      </c>
      <c r="K823" s="160">
        <v>0</v>
      </c>
      <c r="L823" s="727">
        <v>364373.57</v>
      </c>
      <c r="M823" s="727" t="s">
        <v>4994</v>
      </c>
      <c r="N823" s="727"/>
      <c r="Q823" s="727"/>
      <c r="R823" s="727"/>
      <c r="S823" s="727"/>
      <c r="U823" s="707"/>
      <c r="V823" s="707"/>
      <c r="W823" s="707"/>
      <c r="X823" s="707"/>
      <c r="Y823" s="707"/>
      <c r="Z823" s="707"/>
      <c r="AA823" s="707"/>
      <c r="AE823" s="707">
        <v>183132.76</v>
      </c>
      <c r="AF823" s="707">
        <v>127076.69</v>
      </c>
      <c r="AG823" s="707">
        <v>54164.13</v>
      </c>
      <c r="AN823" s="707"/>
      <c r="AO823" s="707"/>
      <c r="AP823" s="707"/>
    </row>
    <row r="824" spans="4:44">
      <c r="D824" s="160" t="s">
        <v>8659</v>
      </c>
      <c r="E824" s="160"/>
      <c r="F824" s="160">
        <v>46074</v>
      </c>
      <c r="G824" s="160">
        <v>46127</v>
      </c>
      <c r="H824" s="160">
        <v>46006</v>
      </c>
      <c r="I824" s="160">
        <v>46061</v>
      </c>
      <c r="J824" s="160">
        <v>0</v>
      </c>
      <c r="K824" s="160">
        <v>0</v>
      </c>
      <c r="L824" s="727">
        <v>364373.57</v>
      </c>
      <c r="M824" s="727" t="s">
        <v>4995</v>
      </c>
      <c r="N824" s="727"/>
      <c r="Q824" s="727"/>
      <c r="R824" s="727"/>
      <c r="S824" s="727"/>
      <c r="T824" s="707"/>
      <c r="U824" s="707"/>
      <c r="V824" s="707"/>
      <c r="W824" s="707"/>
      <c r="X824" s="707"/>
      <c r="Y824" s="707"/>
      <c r="Z824" s="707"/>
      <c r="AA824" s="707"/>
      <c r="AB824" s="707"/>
      <c r="AE824" s="707">
        <v>183132.76</v>
      </c>
      <c r="AF824" s="707">
        <v>127076.69</v>
      </c>
      <c r="AG824" s="707">
        <v>54164.13</v>
      </c>
      <c r="AN824" s="707"/>
      <c r="AO824" s="707"/>
      <c r="AP824" s="707"/>
    </row>
    <row r="825" spans="4:44">
      <c r="D825" s="160" t="s">
        <v>8659</v>
      </c>
      <c r="E825" s="160"/>
      <c r="F825" s="160">
        <v>46074</v>
      </c>
      <c r="G825" s="160">
        <v>46127</v>
      </c>
      <c r="H825" s="160">
        <v>46006</v>
      </c>
      <c r="I825" s="160">
        <v>46061</v>
      </c>
      <c r="J825" s="160">
        <v>0</v>
      </c>
      <c r="K825" s="160">
        <v>0</v>
      </c>
      <c r="L825" s="727">
        <v>364373.57</v>
      </c>
      <c r="M825" s="727" t="s">
        <v>4996</v>
      </c>
      <c r="N825" s="727"/>
      <c r="Q825" s="727"/>
      <c r="R825" s="727"/>
      <c r="S825" s="727"/>
      <c r="T825" s="707"/>
      <c r="X825" s="707"/>
      <c r="Y825" s="707"/>
      <c r="AB825" s="707"/>
    </row>
    <row r="826" spans="4:44">
      <c r="D826" s="160" t="s">
        <v>8660</v>
      </c>
      <c r="E826" s="160"/>
      <c r="F826" s="160">
        <v>46077</v>
      </c>
      <c r="G826" s="160">
        <v>46177</v>
      </c>
      <c r="H826" s="160">
        <v>46009</v>
      </c>
      <c r="I826" s="160">
        <v>46111</v>
      </c>
      <c r="J826" s="160">
        <v>0</v>
      </c>
      <c r="K826" s="160">
        <v>0</v>
      </c>
      <c r="L826" s="727">
        <v>2127398.39</v>
      </c>
      <c r="M826" s="727" t="s">
        <v>4994</v>
      </c>
      <c r="N826" s="727"/>
      <c r="Q826" s="727"/>
      <c r="R826" s="727"/>
      <c r="S826" s="727"/>
      <c r="W826" s="707"/>
      <c r="X826" s="707"/>
      <c r="Y826" s="707"/>
      <c r="Z826" s="707"/>
      <c r="AA826" s="707"/>
      <c r="AB826" s="707"/>
      <c r="AC826" s="707"/>
      <c r="AE826" s="707">
        <v>394809.68</v>
      </c>
      <c r="AF826" s="707">
        <v>950896.43</v>
      </c>
      <c r="AG826" s="707">
        <v>393036.85</v>
      </c>
      <c r="AH826" s="707">
        <v>388655.43</v>
      </c>
      <c r="AI826" s="707"/>
      <c r="AN826" s="707"/>
      <c r="AO826" s="707"/>
      <c r="AP826" s="707"/>
      <c r="AQ826" s="707"/>
      <c r="AR826" s="707"/>
    </row>
    <row r="827" spans="4:44">
      <c r="D827" s="160" t="s">
        <v>8660</v>
      </c>
      <c r="E827" s="160"/>
      <c r="F827" s="160">
        <v>46077</v>
      </c>
      <c r="G827" s="160">
        <v>46177</v>
      </c>
      <c r="H827" s="160">
        <v>46009</v>
      </c>
      <c r="I827" s="160">
        <v>46111</v>
      </c>
      <c r="J827" s="160">
        <v>0</v>
      </c>
      <c r="K827" s="160">
        <v>0</v>
      </c>
      <c r="L827" s="727">
        <v>2127398.39</v>
      </c>
      <c r="M827" s="727" t="s">
        <v>4995</v>
      </c>
      <c r="N827" s="727"/>
      <c r="Q827" s="727"/>
      <c r="R827" s="727"/>
      <c r="S827" s="727"/>
      <c r="T827" s="707"/>
      <c r="U827" s="707"/>
      <c r="W827" s="707"/>
      <c r="X827" s="707"/>
      <c r="Y827" s="707"/>
      <c r="Z827" s="707"/>
      <c r="AA827" s="707"/>
      <c r="AB827" s="707"/>
      <c r="AC827" s="707"/>
      <c r="AE827" s="707">
        <v>394809.68</v>
      </c>
      <c r="AF827" s="707">
        <v>950896.43</v>
      </c>
      <c r="AG827" s="707">
        <v>393036.85</v>
      </c>
      <c r="AH827" s="707">
        <v>388655.43</v>
      </c>
      <c r="AI827" s="707"/>
      <c r="AN827" s="707"/>
      <c r="AO827" s="707"/>
      <c r="AP827" s="707"/>
      <c r="AQ827" s="707"/>
      <c r="AR827" s="707"/>
    </row>
    <row r="828" spans="4:44">
      <c r="D828" s="160" t="s">
        <v>8660</v>
      </c>
      <c r="E828" s="160"/>
      <c r="F828" s="160">
        <v>46077</v>
      </c>
      <c r="G828" s="160">
        <v>46177</v>
      </c>
      <c r="H828" s="160">
        <v>46009</v>
      </c>
      <c r="I828" s="160">
        <v>46111</v>
      </c>
      <c r="J828" s="160">
        <v>0</v>
      </c>
      <c r="K828" s="160">
        <v>0</v>
      </c>
      <c r="L828" s="727">
        <v>2127398.39</v>
      </c>
      <c r="M828" s="727" t="s">
        <v>4996</v>
      </c>
      <c r="N828" s="727"/>
      <c r="Q828" s="728"/>
      <c r="R828" s="727"/>
      <c r="S828" s="727"/>
      <c r="T828" s="707"/>
      <c r="U828" s="707"/>
      <c r="Z828" s="707"/>
    </row>
    <row r="829" spans="4:44">
      <c r="D829" s="160" t="s">
        <v>8661</v>
      </c>
      <c r="E829" s="160"/>
      <c r="F829" s="160">
        <v>46088</v>
      </c>
      <c r="G829" s="160">
        <v>46188</v>
      </c>
      <c r="H829" s="160">
        <v>46020</v>
      </c>
      <c r="I829" s="160">
        <v>46121</v>
      </c>
      <c r="J829" s="160">
        <v>0</v>
      </c>
      <c r="K829" s="160">
        <v>0</v>
      </c>
      <c r="L829" s="727">
        <v>2034207.98</v>
      </c>
      <c r="M829" s="727" t="s">
        <v>4994</v>
      </c>
      <c r="N829" s="727"/>
      <c r="Q829" s="727"/>
      <c r="R829" s="727"/>
      <c r="S829" s="727"/>
      <c r="W829" s="707"/>
      <c r="X829" s="707"/>
      <c r="Y829" s="707"/>
      <c r="Z829" s="707"/>
      <c r="AA829" s="707"/>
      <c r="AB829" s="707"/>
      <c r="AC829" s="707"/>
      <c r="AE829" s="707">
        <v>72383.899999999994</v>
      </c>
      <c r="AF829" s="707">
        <v>996422.88</v>
      </c>
      <c r="AG829" s="707">
        <v>506590.44</v>
      </c>
      <c r="AH829" s="707">
        <v>234575.66</v>
      </c>
      <c r="AI829" s="707">
        <v>224235.1</v>
      </c>
      <c r="AN829" s="707"/>
      <c r="AO829" s="707"/>
      <c r="AP829" s="707"/>
      <c r="AQ829" s="707"/>
      <c r="AR829" s="707"/>
    </row>
    <row r="830" spans="4:44">
      <c r="D830" s="160" t="s">
        <v>8661</v>
      </c>
      <c r="E830" s="160"/>
      <c r="F830" s="160">
        <v>46088</v>
      </c>
      <c r="G830" s="160">
        <v>46188</v>
      </c>
      <c r="H830" s="160">
        <v>46020</v>
      </c>
      <c r="I830" s="160">
        <v>46121</v>
      </c>
      <c r="J830" s="160">
        <v>0</v>
      </c>
      <c r="K830" s="160">
        <v>0</v>
      </c>
      <c r="L830" s="727">
        <v>2034207.98</v>
      </c>
      <c r="M830" s="727" t="s">
        <v>4995</v>
      </c>
      <c r="N830" s="727"/>
      <c r="Q830" s="727"/>
      <c r="R830" s="727"/>
      <c r="S830" s="727"/>
      <c r="T830" s="707"/>
      <c r="U830" s="707"/>
      <c r="W830" s="707"/>
      <c r="X830" s="707"/>
      <c r="Y830" s="707"/>
      <c r="Z830" s="707"/>
      <c r="AA830" s="707"/>
      <c r="AB830" s="707"/>
      <c r="AC830" s="707"/>
      <c r="AE830" s="707">
        <v>72383.899999999994</v>
      </c>
      <c r="AF830" s="707">
        <v>996422.88</v>
      </c>
      <c r="AG830" s="707">
        <v>506590.44</v>
      </c>
      <c r="AH830" s="707">
        <v>234575.66</v>
      </c>
      <c r="AI830" s="707">
        <v>224235.1</v>
      </c>
      <c r="AJ830" s="707"/>
      <c r="AK830" s="707"/>
      <c r="AN830" s="707"/>
      <c r="AO830" s="707"/>
      <c r="AP830" s="707"/>
      <c r="AQ830" s="707"/>
      <c r="AR830" s="707"/>
    </row>
    <row r="831" spans="4:44">
      <c r="D831" s="160" t="s">
        <v>8661</v>
      </c>
      <c r="E831" s="160"/>
      <c r="F831" s="160">
        <v>46088</v>
      </c>
      <c r="G831" s="160">
        <v>46188</v>
      </c>
      <c r="H831" s="160">
        <v>46020</v>
      </c>
      <c r="I831" s="160">
        <v>46121</v>
      </c>
      <c r="J831" s="160">
        <v>0</v>
      </c>
      <c r="K831" s="160">
        <v>0</v>
      </c>
      <c r="L831" s="727">
        <v>2034207.98</v>
      </c>
      <c r="M831" s="727" t="s">
        <v>4996</v>
      </c>
      <c r="N831" s="727"/>
      <c r="Q831" s="727"/>
      <c r="R831" s="727"/>
      <c r="S831" s="727"/>
      <c r="T831" s="707"/>
      <c r="U831" s="707"/>
      <c r="Z831" s="707"/>
      <c r="AJ831" s="707"/>
      <c r="AK831" s="707"/>
    </row>
    <row r="832" spans="4:44">
      <c r="D832" s="160" t="s">
        <v>8662</v>
      </c>
      <c r="E832" s="160"/>
      <c r="F832" s="160">
        <v>46126</v>
      </c>
      <c r="G832" s="160">
        <v>46187</v>
      </c>
      <c r="H832" s="160" t="s">
        <v>6648</v>
      </c>
      <c r="I832" s="160">
        <v>46128</v>
      </c>
      <c r="J832" s="160">
        <v>945682.23</v>
      </c>
      <c r="K832" s="160">
        <v>945682.23</v>
      </c>
      <c r="L832" s="727">
        <v>1413018.17</v>
      </c>
      <c r="M832" s="727" t="s">
        <v>4994</v>
      </c>
      <c r="N832" s="727"/>
      <c r="Q832" s="727"/>
      <c r="R832" s="727"/>
      <c r="S832" s="727"/>
      <c r="T832" s="707"/>
      <c r="W832" s="707"/>
      <c r="X832" s="707"/>
      <c r="Y832" s="707"/>
      <c r="Z832" s="707"/>
      <c r="AA832" s="707"/>
      <c r="AB832" s="707"/>
      <c r="AC832" s="707"/>
      <c r="AH832" s="707">
        <v>278270.24</v>
      </c>
      <c r="AI832" s="707">
        <v>660414.94999999995</v>
      </c>
      <c r="AJ832" s="707">
        <v>458820.3</v>
      </c>
      <c r="AK832" s="707">
        <v>15512.68</v>
      </c>
      <c r="AP832" s="707"/>
      <c r="AQ832" s="707"/>
      <c r="AR832" s="707"/>
    </row>
    <row r="833" spans="4:46">
      <c r="D833" s="160" t="s">
        <v>8662</v>
      </c>
      <c r="E833" s="160"/>
      <c r="F833" s="160">
        <v>46126</v>
      </c>
      <c r="G833" s="160">
        <v>46187</v>
      </c>
      <c r="H833" s="160" t="s">
        <v>6648</v>
      </c>
      <c r="I833" s="160">
        <v>46128</v>
      </c>
      <c r="J833" s="160">
        <v>945682.23</v>
      </c>
      <c r="K833" s="160">
        <v>945682.23</v>
      </c>
      <c r="L833" s="727">
        <v>1413018.17</v>
      </c>
      <c r="M833" s="727" t="s">
        <v>4995</v>
      </c>
      <c r="N833" s="727"/>
      <c r="Q833" s="727"/>
      <c r="R833" s="727"/>
      <c r="S833" s="727"/>
      <c r="T833" s="707"/>
      <c r="U833" s="707"/>
      <c r="V833" s="707"/>
      <c r="W833" s="707"/>
      <c r="X833" s="707"/>
      <c r="Y833" s="707"/>
      <c r="Z833" s="707"/>
      <c r="AA833" s="707"/>
      <c r="AB833" s="707"/>
      <c r="AC833" s="707"/>
      <c r="AH833" s="707">
        <v>278270.24</v>
      </c>
      <c r="AI833" s="707">
        <v>189065.71</v>
      </c>
      <c r="AJ833" s="707"/>
      <c r="AP833" s="707"/>
      <c r="AQ833" s="707"/>
      <c r="AR833" s="707"/>
    </row>
    <row r="834" spans="4:46">
      <c r="D834" s="160" t="s">
        <v>8662</v>
      </c>
      <c r="E834" s="160"/>
      <c r="F834" s="160">
        <v>46126</v>
      </c>
      <c r="G834" s="160">
        <v>46187</v>
      </c>
      <c r="H834" s="160" t="s">
        <v>6648</v>
      </c>
      <c r="I834" s="160">
        <v>46128</v>
      </c>
      <c r="J834" s="160">
        <v>945682.23</v>
      </c>
      <c r="K834" s="160">
        <v>945682.23</v>
      </c>
      <c r="L834" s="727">
        <v>1413018.17</v>
      </c>
      <c r="M834" s="727" t="s">
        <v>4996</v>
      </c>
      <c r="N834" s="727"/>
      <c r="Q834" s="727"/>
      <c r="R834" s="727"/>
      <c r="S834" s="727"/>
      <c r="T834" s="707"/>
      <c r="U834" s="707"/>
      <c r="V834" s="707"/>
      <c r="W834" s="707">
        <v>44468.74</v>
      </c>
      <c r="X834" s="707">
        <v>174910.38</v>
      </c>
      <c r="Y834" s="707">
        <v>267281.8</v>
      </c>
      <c r="Z834" s="707">
        <v>303894.46000000002</v>
      </c>
      <c r="AA834" s="707">
        <v>155126.84</v>
      </c>
      <c r="AJ834" s="707"/>
    </row>
    <row r="835" spans="4:46">
      <c r="D835" s="160" t="s">
        <v>8663</v>
      </c>
      <c r="E835" s="160"/>
      <c r="F835" s="160">
        <v>46126</v>
      </c>
      <c r="G835" s="160">
        <v>46161</v>
      </c>
      <c r="H835" s="160" t="s">
        <v>6648</v>
      </c>
      <c r="I835" s="160" t="s">
        <v>6675</v>
      </c>
      <c r="J835" s="160">
        <v>790555.38</v>
      </c>
      <c r="K835" s="160">
        <v>790555.39</v>
      </c>
      <c r="L835" s="727">
        <v>790555.38</v>
      </c>
      <c r="M835" s="727" t="s">
        <v>4994</v>
      </c>
      <c r="N835" s="727"/>
      <c r="Q835" s="727"/>
      <c r="R835" s="727"/>
      <c r="S835" s="727"/>
      <c r="T835" s="707"/>
      <c r="W835" s="707"/>
      <c r="X835" s="707"/>
      <c r="Y835" s="707"/>
      <c r="Z835" s="707"/>
      <c r="AA835" s="707"/>
      <c r="AB835" s="707"/>
      <c r="AC835" s="707"/>
      <c r="AI835" s="707">
        <v>471349.24</v>
      </c>
      <c r="AJ835" s="707">
        <v>319206.14</v>
      </c>
    </row>
    <row r="836" spans="4:46">
      <c r="D836" s="160" t="s">
        <v>8663</v>
      </c>
      <c r="E836" s="160"/>
      <c r="F836" s="160">
        <v>46126</v>
      </c>
      <c r="G836" s="160">
        <v>46161</v>
      </c>
      <c r="H836" s="160" t="s">
        <v>6648</v>
      </c>
      <c r="I836" s="160" t="s">
        <v>6675</v>
      </c>
      <c r="J836" s="160">
        <v>790555.38</v>
      </c>
      <c r="K836" s="160">
        <v>790555.39</v>
      </c>
      <c r="L836" s="727">
        <v>790555.38</v>
      </c>
      <c r="M836" s="727" t="s">
        <v>4995</v>
      </c>
      <c r="N836" s="727"/>
      <c r="Q836" s="727"/>
      <c r="R836" s="727"/>
      <c r="S836" s="727"/>
      <c r="T836" s="707"/>
      <c r="U836" s="707"/>
      <c r="W836" s="707"/>
      <c r="X836" s="707"/>
      <c r="Y836" s="707"/>
      <c r="Z836" s="707"/>
      <c r="AA836" s="707"/>
      <c r="AB836" s="707"/>
      <c r="AC836" s="707"/>
      <c r="AK836" s="707"/>
    </row>
    <row r="837" spans="4:46">
      <c r="D837" s="160" t="s">
        <v>8663</v>
      </c>
      <c r="E837" s="160"/>
      <c r="F837" s="160">
        <v>46126</v>
      </c>
      <c r="G837" s="160">
        <v>46161</v>
      </c>
      <c r="H837" s="160" t="s">
        <v>6648</v>
      </c>
      <c r="I837" s="160" t="s">
        <v>6675</v>
      </c>
      <c r="J837" s="160">
        <v>790555.38</v>
      </c>
      <c r="K837" s="160">
        <v>790555.39</v>
      </c>
      <c r="L837" s="727">
        <v>790555.38</v>
      </c>
      <c r="M837" s="727" t="s">
        <v>4996</v>
      </c>
      <c r="N837" s="727"/>
      <c r="Q837" s="727"/>
      <c r="R837" s="727"/>
      <c r="S837" s="727"/>
      <c r="T837" s="707"/>
      <c r="U837" s="707"/>
      <c r="W837" s="707">
        <v>44468.74</v>
      </c>
      <c r="X837" s="707">
        <v>174910.38</v>
      </c>
      <c r="Y837" s="707">
        <v>267281.8</v>
      </c>
      <c r="Z837" s="707">
        <v>303894.46000000002</v>
      </c>
      <c r="AA837" s="707"/>
      <c r="AK837" s="707"/>
    </row>
    <row r="838" spans="4:46">
      <c r="D838" s="160" t="s">
        <v>8664</v>
      </c>
      <c r="E838" s="160"/>
      <c r="F838" s="160">
        <v>46162</v>
      </c>
      <c r="G838" s="160">
        <v>46173</v>
      </c>
      <c r="H838" s="160">
        <v>46104</v>
      </c>
      <c r="I838" s="160">
        <v>46116</v>
      </c>
      <c r="J838" s="160">
        <v>0</v>
      </c>
      <c r="K838" s="160">
        <v>0</v>
      </c>
      <c r="L838" s="727">
        <v>41062.99</v>
      </c>
      <c r="M838" s="727" t="s">
        <v>4994</v>
      </c>
      <c r="N838" s="727"/>
      <c r="Q838" s="727"/>
      <c r="R838" s="727"/>
      <c r="S838" s="727"/>
      <c r="W838" s="707"/>
      <c r="X838" s="707"/>
      <c r="Y838" s="707"/>
      <c r="Z838" s="707"/>
      <c r="AA838" s="707"/>
      <c r="AB838" s="707"/>
      <c r="AC838" s="707"/>
      <c r="AH838" s="707">
        <v>36142.28</v>
      </c>
      <c r="AI838" s="707">
        <v>4920.72</v>
      </c>
      <c r="AP838" s="707"/>
      <c r="AQ838" s="707"/>
    </row>
    <row r="839" spans="4:46">
      <c r="D839" s="160" t="s">
        <v>8664</v>
      </c>
      <c r="E839" s="160"/>
      <c r="F839" s="160">
        <v>46162</v>
      </c>
      <c r="G839" s="160">
        <v>46173</v>
      </c>
      <c r="H839" s="160">
        <v>46104</v>
      </c>
      <c r="I839" s="160">
        <v>46116</v>
      </c>
      <c r="J839" s="160">
        <v>0</v>
      </c>
      <c r="K839" s="160">
        <v>0</v>
      </c>
      <c r="L839" s="727">
        <v>41062.99</v>
      </c>
      <c r="M839" s="727" t="s">
        <v>4995</v>
      </c>
      <c r="N839" s="727"/>
      <c r="Q839" s="727"/>
      <c r="R839" s="727"/>
      <c r="S839" s="727"/>
      <c r="T839" s="707"/>
      <c r="U839" s="707"/>
      <c r="W839" s="707"/>
      <c r="X839" s="707"/>
      <c r="Y839" s="707"/>
      <c r="Z839" s="707"/>
      <c r="AA839" s="707"/>
      <c r="AB839" s="707"/>
      <c r="AC839" s="707"/>
      <c r="AH839" s="707">
        <v>36142.28</v>
      </c>
      <c r="AI839" s="707">
        <v>4920.72</v>
      </c>
      <c r="AK839" s="707"/>
      <c r="AP839" s="707"/>
      <c r="AQ839" s="707"/>
    </row>
    <row r="840" spans="4:46">
      <c r="D840" s="160" t="s">
        <v>8664</v>
      </c>
      <c r="E840" s="160"/>
      <c r="F840" s="160">
        <v>46162</v>
      </c>
      <c r="G840" s="160">
        <v>46173</v>
      </c>
      <c r="H840" s="160">
        <v>46104</v>
      </c>
      <c r="I840" s="160">
        <v>46116</v>
      </c>
      <c r="J840" s="160">
        <v>0</v>
      </c>
      <c r="K840" s="160">
        <v>0</v>
      </c>
      <c r="L840" s="727">
        <v>41062.99</v>
      </c>
      <c r="M840" s="727" t="s">
        <v>4996</v>
      </c>
      <c r="N840" s="727"/>
      <c r="Q840" s="727"/>
      <c r="R840" s="727"/>
      <c r="S840" s="727"/>
      <c r="T840" s="707"/>
      <c r="U840" s="707"/>
      <c r="Z840" s="707"/>
      <c r="AA840" s="707"/>
      <c r="AK840" s="707"/>
    </row>
    <row r="841" spans="4:46">
      <c r="D841" s="160" t="s">
        <v>8665</v>
      </c>
      <c r="E841" s="160"/>
      <c r="F841" s="160">
        <v>46165</v>
      </c>
      <c r="G841" s="160">
        <v>46182</v>
      </c>
      <c r="H841" s="160">
        <v>46106</v>
      </c>
      <c r="I841" s="160">
        <v>46125</v>
      </c>
      <c r="J841" s="160">
        <v>0</v>
      </c>
      <c r="K841" s="160">
        <v>0</v>
      </c>
      <c r="L841" s="727">
        <v>271146.11</v>
      </c>
      <c r="M841" s="727" t="s">
        <v>4994</v>
      </c>
      <c r="N841" s="727"/>
      <c r="Q841" s="727"/>
      <c r="R841" s="727"/>
      <c r="S841" s="727"/>
      <c r="U841" s="707"/>
      <c r="V841" s="707"/>
      <c r="W841" s="707"/>
      <c r="X841" s="707"/>
      <c r="Y841" s="707"/>
      <c r="Z841" s="707"/>
      <c r="AA841" s="707"/>
      <c r="AH841" s="707">
        <v>122128.73</v>
      </c>
      <c r="AI841" s="707">
        <v>149017.38</v>
      </c>
      <c r="AP841" s="707"/>
      <c r="AQ841" s="707"/>
    </row>
    <row r="842" spans="4:46">
      <c r="D842" s="160" t="s">
        <v>8665</v>
      </c>
      <c r="E842" s="160"/>
      <c r="F842" s="160">
        <v>46165</v>
      </c>
      <c r="G842" s="160">
        <v>46182</v>
      </c>
      <c r="H842" s="160">
        <v>46106</v>
      </c>
      <c r="I842" s="160">
        <v>46125</v>
      </c>
      <c r="J842" s="160">
        <v>0</v>
      </c>
      <c r="K842" s="160">
        <v>0</v>
      </c>
      <c r="L842" s="727">
        <v>271146.11</v>
      </c>
      <c r="M842" s="727" t="s">
        <v>4995</v>
      </c>
      <c r="N842" s="727"/>
      <c r="Q842" s="727"/>
      <c r="R842" s="727"/>
      <c r="S842" s="727"/>
      <c r="T842" s="707"/>
      <c r="U842" s="707"/>
      <c r="V842" s="707"/>
      <c r="W842" s="707"/>
      <c r="X842" s="707"/>
      <c r="Y842" s="707"/>
      <c r="Z842" s="707"/>
      <c r="AA842" s="707"/>
      <c r="AH842" s="707">
        <v>122128.73</v>
      </c>
      <c r="AI842" s="707">
        <v>149017.38</v>
      </c>
      <c r="AK842" s="707"/>
      <c r="AP842" s="707"/>
      <c r="AQ842" s="707"/>
    </row>
    <row r="843" spans="4:46">
      <c r="D843" s="160" t="s">
        <v>8665</v>
      </c>
      <c r="E843" s="160"/>
      <c r="F843" s="160">
        <v>46165</v>
      </c>
      <c r="G843" s="160">
        <v>46182</v>
      </c>
      <c r="H843" s="160">
        <v>46106</v>
      </c>
      <c r="I843" s="160">
        <v>46125</v>
      </c>
      <c r="J843" s="160">
        <v>0</v>
      </c>
      <c r="K843" s="160">
        <v>0</v>
      </c>
      <c r="L843" s="727">
        <v>271146.11</v>
      </c>
      <c r="M843" s="727" t="s">
        <v>4996</v>
      </c>
      <c r="N843" s="727"/>
      <c r="Q843" s="727"/>
      <c r="R843" s="727"/>
      <c r="S843" s="727"/>
      <c r="T843" s="707"/>
      <c r="X843" s="707"/>
      <c r="Y843" s="707"/>
      <c r="AK843" s="707"/>
    </row>
    <row r="844" spans="4:46">
      <c r="D844" s="160" t="s">
        <v>8666</v>
      </c>
      <c r="E844" s="160"/>
      <c r="F844" s="160">
        <v>46167</v>
      </c>
      <c r="G844" s="160">
        <v>46187</v>
      </c>
      <c r="H844" s="160" t="s">
        <v>6954</v>
      </c>
      <c r="I844" s="160">
        <v>46128</v>
      </c>
      <c r="J844" s="160">
        <v>155126.85</v>
      </c>
      <c r="K844" s="160">
        <v>155126.84</v>
      </c>
      <c r="L844" s="727">
        <v>310253.69</v>
      </c>
      <c r="M844" s="727" t="s">
        <v>4994</v>
      </c>
      <c r="N844" s="727"/>
      <c r="Q844" s="727"/>
      <c r="R844" s="727"/>
      <c r="S844" s="727"/>
      <c r="T844" s="707"/>
      <c r="W844" s="707"/>
      <c r="X844" s="707"/>
      <c r="Y844" s="707"/>
      <c r="Z844" s="707"/>
      <c r="AA844" s="707"/>
      <c r="AB844" s="707"/>
      <c r="AC844" s="707"/>
      <c r="AH844" s="707">
        <v>119999.23</v>
      </c>
      <c r="AI844" s="707">
        <v>35127.61</v>
      </c>
      <c r="AJ844" s="707">
        <v>139614.16</v>
      </c>
      <c r="AK844" s="707">
        <v>15512.68</v>
      </c>
      <c r="AP844" s="707"/>
      <c r="AQ844" s="707"/>
      <c r="AR844" s="707"/>
    </row>
    <row r="845" spans="4:46">
      <c r="D845" s="160" t="s">
        <v>8666</v>
      </c>
      <c r="E845" s="160"/>
      <c r="F845" s="160">
        <v>46167</v>
      </c>
      <c r="G845" s="160">
        <v>46187</v>
      </c>
      <c r="H845" s="160" t="s">
        <v>6954</v>
      </c>
      <c r="I845" s="160">
        <v>46128</v>
      </c>
      <c r="J845" s="160">
        <v>155126.85</v>
      </c>
      <c r="K845" s="160">
        <v>155126.84</v>
      </c>
      <c r="L845" s="727">
        <v>310253.69</v>
      </c>
      <c r="M845" s="727" t="s">
        <v>4995</v>
      </c>
      <c r="N845" s="727"/>
      <c r="Q845" s="727"/>
      <c r="R845" s="728"/>
      <c r="S845" s="728"/>
      <c r="T845" s="707"/>
      <c r="U845" s="707"/>
      <c r="V845" s="707"/>
      <c r="W845" s="707"/>
      <c r="X845" s="707"/>
      <c r="Y845" s="707"/>
      <c r="Z845" s="707"/>
      <c r="AA845" s="707"/>
      <c r="AB845" s="707"/>
      <c r="AC845" s="707"/>
      <c r="AH845" s="707">
        <v>119999.23</v>
      </c>
      <c r="AI845" s="707">
        <v>35127.61</v>
      </c>
      <c r="AK845" s="707"/>
      <c r="AP845" s="707"/>
      <c r="AQ845" s="707"/>
      <c r="AR845" s="707"/>
    </row>
    <row r="846" spans="4:46">
      <c r="D846" s="160" t="s">
        <v>8666</v>
      </c>
      <c r="E846" s="160"/>
      <c r="F846" s="160">
        <v>46167</v>
      </c>
      <c r="G846" s="160">
        <v>46187</v>
      </c>
      <c r="H846" s="160" t="s">
        <v>6954</v>
      </c>
      <c r="I846" s="160">
        <v>46128</v>
      </c>
      <c r="J846" s="160">
        <v>155126.85</v>
      </c>
      <c r="K846" s="160">
        <v>155126.84</v>
      </c>
      <c r="L846" s="727">
        <v>310253.69</v>
      </c>
      <c r="M846" s="727" t="s">
        <v>4996</v>
      </c>
      <c r="N846" s="727"/>
      <c r="Q846" s="727"/>
      <c r="R846" s="727"/>
      <c r="S846" s="727"/>
      <c r="T846" s="707"/>
      <c r="U846" s="707"/>
      <c r="V846" s="707"/>
      <c r="Z846" s="707"/>
      <c r="AA846" s="707">
        <v>155126.84</v>
      </c>
      <c r="AK846" s="707"/>
    </row>
    <row r="847" spans="4:46">
      <c r="D847" s="160" t="s">
        <v>8667</v>
      </c>
      <c r="E847" s="160"/>
      <c r="F847" s="160">
        <v>46033</v>
      </c>
      <c r="G847" s="160">
        <v>46182</v>
      </c>
      <c r="H847" s="160" t="s">
        <v>6589</v>
      </c>
      <c r="I847" s="160">
        <v>46167</v>
      </c>
      <c r="J847" s="160">
        <v>1530483.32</v>
      </c>
      <c r="K847" s="160">
        <v>1530483.32</v>
      </c>
      <c r="L847" s="727">
        <v>3859019.37</v>
      </c>
      <c r="M847" s="727" t="s">
        <v>4994</v>
      </c>
      <c r="N847" s="727"/>
      <c r="Q847" s="727"/>
      <c r="R847" s="727"/>
      <c r="S847" s="727"/>
      <c r="T847" s="707"/>
      <c r="W847" s="707"/>
      <c r="X847" s="707"/>
      <c r="Y847" s="707"/>
      <c r="Z847" s="707"/>
      <c r="AA847" s="707"/>
      <c r="AB847" s="707"/>
      <c r="AC847" s="707">
        <v>26639.08</v>
      </c>
      <c r="AF847" s="707">
        <v>296971.28999999998</v>
      </c>
      <c r="AG847" s="707">
        <v>435275.91</v>
      </c>
      <c r="AH847" s="707">
        <v>2185181.48</v>
      </c>
      <c r="AI847" s="707">
        <v>558204.14</v>
      </c>
      <c r="AJ847" s="707">
        <v>356747.48</v>
      </c>
      <c r="AO847" s="707"/>
      <c r="AP847" s="707"/>
      <c r="AQ847" s="707"/>
      <c r="AR847" s="707"/>
      <c r="AS847" s="707"/>
      <c r="AT847" s="707"/>
    </row>
    <row r="848" spans="4:46">
      <c r="D848" s="160" t="s">
        <v>8667</v>
      </c>
      <c r="E848" s="160"/>
      <c r="F848" s="160">
        <v>46033</v>
      </c>
      <c r="G848" s="160">
        <v>46182</v>
      </c>
      <c r="H848" s="160" t="s">
        <v>6589</v>
      </c>
      <c r="I848" s="160">
        <v>46167</v>
      </c>
      <c r="J848" s="160">
        <v>1530483.32</v>
      </c>
      <c r="K848" s="160">
        <v>1530483.32</v>
      </c>
      <c r="L848" s="727">
        <v>3859019.37</v>
      </c>
      <c r="M848" s="727" t="s">
        <v>4995</v>
      </c>
      <c r="N848" s="727"/>
      <c r="Q848" s="727"/>
      <c r="R848" s="727"/>
      <c r="S848" s="727"/>
      <c r="T848" s="707"/>
      <c r="U848" s="707"/>
      <c r="V848" s="707"/>
      <c r="W848" s="707"/>
      <c r="X848" s="707"/>
      <c r="Y848" s="707"/>
      <c r="Z848" s="707"/>
      <c r="AA848" s="707"/>
      <c r="AB848" s="707"/>
      <c r="AC848" s="707">
        <v>26639.08</v>
      </c>
      <c r="AF848" s="707"/>
      <c r="AG848" s="707">
        <v>457789.07</v>
      </c>
      <c r="AH848" s="707">
        <v>929156.28</v>
      </c>
      <c r="AI848" s="707">
        <v>558204.14</v>
      </c>
      <c r="AJ848" s="707">
        <v>356747.48</v>
      </c>
      <c r="AK848" s="707"/>
      <c r="AO848" s="707"/>
      <c r="AP848" s="707"/>
      <c r="AQ848" s="707"/>
      <c r="AR848" s="707"/>
      <c r="AS848" s="707"/>
      <c r="AT848" s="707"/>
    </row>
    <row r="849" spans="4:46">
      <c r="D849" s="160" t="s">
        <v>8667</v>
      </c>
      <c r="E849" s="160"/>
      <c r="F849" s="160">
        <v>46033</v>
      </c>
      <c r="G849" s="160">
        <v>46182</v>
      </c>
      <c r="H849" s="160" t="s">
        <v>6589</v>
      </c>
      <c r="I849" s="160">
        <v>46167</v>
      </c>
      <c r="J849" s="160">
        <v>1530483.32</v>
      </c>
      <c r="K849" s="160">
        <v>1530483.32</v>
      </c>
      <c r="L849" s="727">
        <v>3859019.37</v>
      </c>
      <c r="M849" s="727" t="s">
        <v>4996</v>
      </c>
      <c r="N849" s="727"/>
      <c r="Q849" s="727"/>
      <c r="R849" s="727"/>
      <c r="S849" s="727"/>
      <c r="T849" s="707"/>
      <c r="U849" s="707"/>
      <c r="V849" s="707"/>
      <c r="W849" s="707">
        <v>106540.98</v>
      </c>
      <c r="X849" s="707">
        <v>222878.75</v>
      </c>
      <c r="Y849" s="707">
        <v>222878.75</v>
      </c>
      <c r="Z849" s="707">
        <v>231451.01</v>
      </c>
      <c r="AA849" s="707">
        <v>515282.84</v>
      </c>
      <c r="AB849" s="707">
        <v>222878.75</v>
      </c>
      <c r="AC849" s="707">
        <v>8572.26</v>
      </c>
      <c r="AJ849" s="707"/>
      <c r="AK849" s="707"/>
    </row>
    <row r="850" spans="4:46">
      <c r="D850" s="160" t="s">
        <v>8668</v>
      </c>
      <c r="E850" s="160"/>
      <c r="F850" s="160">
        <v>46033</v>
      </c>
      <c r="G850" s="160">
        <v>46182</v>
      </c>
      <c r="H850" s="160" t="s">
        <v>6589</v>
      </c>
      <c r="I850" s="160">
        <v>46167</v>
      </c>
      <c r="J850" s="160">
        <v>1530483.32</v>
      </c>
      <c r="K850" s="160">
        <v>1530483.32</v>
      </c>
      <c r="L850" s="727">
        <v>3859019.37</v>
      </c>
      <c r="M850" s="727" t="s">
        <v>4994</v>
      </c>
      <c r="N850" s="727"/>
      <c r="Q850" s="727"/>
      <c r="R850" s="727"/>
      <c r="S850" s="727"/>
      <c r="T850" s="707"/>
      <c r="X850" s="707"/>
      <c r="Y850" s="707"/>
      <c r="Z850" s="707"/>
      <c r="AA850" s="707"/>
      <c r="AB850" s="707"/>
      <c r="AC850" s="707">
        <v>26639.08</v>
      </c>
      <c r="AD850" s="707"/>
      <c r="AF850" s="707">
        <v>296971.28999999998</v>
      </c>
      <c r="AG850" s="707">
        <v>435275.91</v>
      </c>
      <c r="AH850" s="707">
        <v>2185181.48</v>
      </c>
      <c r="AI850" s="707">
        <v>558204.14</v>
      </c>
      <c r="AJ850" s="707">
        <v>356747.48</v>
      </c>
      <c r="AO850" s="707"/>
      <c r="AP850" s="707"/>
      <c r="AQ850" s="707"/>
      <c r="AR850" s="707"/>
      <c r="AS850" s="707"/>
      <c r="AT850" s="707"/>
    </row>
    <row r="851" spans="4:46">
      <c r="D851" s="160" t="s">
        <v>8668</v>
      </c>
      <c r="E851" s="160"/>
      <c r="F851" s="160">
        <v>46033</v>
      </c>
      <c r="G851" s="160">
        <v>46182</v>
      </c>
      <c r="H851" s="160" t="s">
        <v>6589</v>
      </c>
      <c r="I851" s="160">
        <v>46167</v>
      </c>
      <c r="J851" s="160">
        <v>1530483.32</v>
      </c>
      <c r="K851" s="160">
        <v>1530483.32</v>
      </c>
      <c r="L851" s="727">
        <v>3859019.37</v>
      </c>
      <c r="M851" s="727" t="s">
        <v>4995</v>
      </c>
      <c r="N851" s="727"/>
      <c r="Q851" s="727"/>
      <c r="R851" s="727"/>
      <c r="S851" s="727"/>
      <c r="T851" s="707"/>
      <c r="U851" s="707"/>
      <c r="V851" s="707"/>
      <c r="W851" s="707"/>
      <c r="X851" s="707"/>
      <c r="Y851" s="707"/>
      <c r="Z851" s="707"/>
      <c r="AA851" s="707"/>
      <c r="AB851" s="707"/>
      <c r="AC851" s="707">
        <v>26639.08</v>
      </c>
      <c r="AD851" s="707"/>
      <c r="AF851" s="707"/>
      <c r="AG851" s="707">
        <v>457789.07</v>
      </c>
      <c r="AH851" s="707">
        <v>929156.28</v>
      </c>
      <c r="AI851" s="707">
        <v>558204.14</v>
      </c>
      <c r="AJ851" s="707">
        <v>356747.48</v>
      </c>
      <c r="AO851" s="707"/>
      <c r="AP851" s="707"/>
      <c r="AQ851" s="707"/>
      <c r="AR851" s="707"/>
      <c r="AS851" s="707"/>
      <c r="AT851" s="707"/>
    </row>
    <row r="852" spans="4:46">
      <c r="D852" s="160" t="s">
        <v>8668</v>
      </c>
      <c r="E852" s="160"/>
      <c r="F852" s="160">
        <v>46033</v>
      </c>
      <c r="G852" s="160">
        <v>46182</v>
      </c>
      <c r="H852" s="160" t="s">
        <v>6589</v>
      </c>
      <c r="I852" s="160">
        <v>46167</v>
      </c>
      <c r="J852" s="160">
        <v>1530483.32</v>
      </c>
      <c r="K852" s="160">
        <v>1530483.32</v>
      </c>
      <c r="L852" s="727">
        <v>3859019.37</v>
      </c>
      <c r="M852" s="727" t="s">
        <v>4996</v>
      </c>
      <c r="N852" s="727"/>
      <c r="Q852" s="727"/>
      <c r="R852" s="727"/>
      <c r="S852" s="727"/>
      <c r="T852" s="707"/>
      <c r="U852" s="707"/>
      <c r="V852" s="707"/>
      <c r="W852" s="707">
        <v>106540.98</v>
      </c>
      <c r="X852" s="707">
        <v>222878.75</v>
      </c>
      <c r="Y852" s="707">
        <v>222878.75</v>
      </c>
      <c r="Z852" s="707">
        <v>231451.01</v>
      </c>
      <c r="AA852" s="707">
        <v>515282.84</v>
      </c>
      <c r="AB852" s="707">
        <v>222878.75</v>
      </c>
      <c r="AC852" s="707">
        <v>8572.26</v>
      </c>
    </row>
    <row r="853" spans="4:46">
      <c r="D853" s="160" t="s">
        <v>8669</v>
      </c>
      <c r="E853" s="160"/>
      <c r="F853" s="160">
        <v>46033</v>
      </c>
      <c r="G853" s="160">
        <v>46182</v>
      </c>
      <c r="H853" s="160" t="s">
        <v>6589</v>
      </c>
      <c r="I853" s="160">
        <v>46167</v>
      </c>
      <c r="J853" s="160">
        <v>1238079.23</v>
      </c>
      <c r="K853" s="160">
        <v>1238079.23</v>
      </c>
      <c r="L853" s="727">
        <v>2942113.84</v>
      </c>
      <c r="M853" s="727" t="s">
        <v>4994</v>
      </c>
      <c r="N853" s="727"/>
      <c r="Q853" s="727"/>
      <c r="R853" s="727"/>
      <c r="S853" s="727"/>
      <c r="T853" s="707"/>
      <c r="X853" s="707"/>
      <c r="Y853" s="707"/>
      <c r="Z853" s="707"/>
      <c r="AA853" s="707"/>
      <c r="AB853" s="707"/>
      <c r="AC853" s="707"/>
      <c r="AD853" s="707"/>
      <c r="AF853" s="707">
        <v>296971.28999999998</v>
      </c>
      <c r="AG853" s="707">
        <v>319319.81</v>
      </c>
      <c r="AH853" s="707">
        <v>1512044.75</v>
      </c>
      <c r="AI853" s="707">
        <v>457030.52</v>
      </c>
      <c r="AJ853" s="707">
        <v>356747.48</v>
      </c>
      <c r="AO853" s="707"/>
      <c r="AP853" s="707"/>
      <c r="AQ853" s="707"/>
      <c r="AR853" s="707"/>
      <c r="AS853" s="707"/>
      <c r="AT853" s="707"/>
    </row>
    <row r="854" spans="4:46">
      <c r="D854" s="160" t="s">
        <v>8669</v>
      </c>
      <c r="E854" s="160"/>
      <c r="F854" s="160">
        <v>46033</v>
      </c>
      <c r="G854" s="160">
        <v>46182</v>
      </c>
      <c r="H854" s="160" t="s">
        <v>6589</v>
      </c>
      <c r="I854" s="160">
        <v>46167</v>
      </c>
      <c r="J854" s="160">
        <v>1238079.23</v>
      </c>
      <c r="K854" s="160">
        <v>1238079.23</v>
      </c>
      <c r="L854" s="727">
        <v>2942113.84</v>
      </c>
      <c r="M854" s="727" t="s">
        <v>4995</v>
      </c>
      <c r="N854" s="727"/>
      <c r="Q854" s="727"/>
      <c r="R854" s="727"/>
      <c r="S854" s="727"/>
      <c r="T854" s="707"/>
      <c r="U854" s="707"/>
      <c r="V854" s="707"/>
      <c r="X854" s="707"/>
      <c r="Y854" s="707"/>
      <c r="Z854" s="707"/>
      <c r="AA854" s="707"/>
      <c r="AB854" s="707"/>
      <c r="AC854" s="707"/>
      <c r="AD854" s="707"/>
      <c r="AF854" s="707"/>
      <c r="AG854" s="707">
        <v>341832.98</v>
      </c>
      <c r="AH854" s="707">
        <v>548423.64</v>
      </c>
      <c r="AI854" s="707">
        <v>457030.52</v>
      </c>
      <c r="AJ854" s="707">
        <v>356747.48</v>
      </c>
      <c r="AO854" s="707"/>
      <c r="AP854" s="707"/>
      <c r="AQ854" s="707"/>
      <c r="AR854" s="707"/>
      <c r="AS854" s="707"/>
      <c r="AT854" s="707"/>
    </row>
    <row r="855" spans="4:46">
      <c r="D855" s="160" t="s">
        <v>8669</v>
      </c>
      <c r="E855" s="160"/>
      <c r="F855" s="160">
        <v>46033</v>
      </c>
      <c r="G855" s="160">
        <v>46182</v>
      </c>
      <c r="H855" s="160" t="s">
        <v>6589</v>
      </c>
      <c r="I855" s="160">
        <v>46167</v>
      </c>
      <c r="J855" s="160">
        <v>1238079.23</v>
      </c>
      <c r="K855" s="160">
        <v>1238079.23</v>
      </c>
      <c r="L855" s="727">
        <v>2942113.84</v>
      </c>
      <c r="M855" s="727" t="s">
        <v>4996</v>
      </c>
      <c r="N855" s="727"/>
      <c r="Q855" s="727"/>
      <c r="R855" s="727"/>
      <c r="S855" s="727"/>
      <c r="T855" s="707"/>
      <c r="U855" s="707"/>
      <c r="V855" s="707"/>
      <c r="W855" s="707">
        <v>106540.98</v>
      </c>
      <c r="X855" s="707">
        <v>222878.75</v>
      </c>
      <c r="Y855" s="707">
        <v>222878.75</v>
      </c>
      <c r="Z855" s="707">
        <v>231451.01</v>
      </c>
      <c r="AA855" s="707">
        <v>222878.75</v>
      </c>
      <c r="AB855" s="707">
        <v>222878.75</v>
      </c>
      <c r="AC855" s="707">
        <v>8572.26</v>
      </c>
    </row>
    <row r="856" spans="4:46">
      <c r="D856" s="160" t="s">
        <v>8670</v>
      </c>
      <c r="E856" s="160"/>
      <c r="F856" s="160">
        <v>46056</v>
      </c>
      <c r="G856" s="160">
        <v>46088</v>
      </c>
      <c r="H856" s="160">
        <v>45932</v>
      </c>
      <c r="I856" s="160">
        <v>46091</v>
      </c>
      <c r="J856" s="160">
        <v>0</v>
      </c>
      <c r="K856" s="160">
        <v>0</v>
      </c>
      <c r="L856" s="727">
        <v>177593.84</v>
      </c>
      <c r="M856" s="727" t="s">
        <v>4994</v>
      </c>
      <c r="N856" s="727"/>
      <c r="Q856" s="727"/>
      <c r="R856" s="727"/>
      <c r="S856" s="727"/>
      <c r="T856" s="707"/>
      <c r="X856" s="707"/>
      <c r="Y856" s="707"/>
      <c r="Z856" s="707"/>
      <c r="AA856" s="707"/>
      <c r="AB856" s="707"/>
      <c r="AC856" s="707">
        <v>26639.08</v>
      </c>
      <c r="AD856" s="707"/>
      <c r="AG856" s="707">
        <v>115956.09</v>
      </c>
      <c r="AH856" s="707">
        <v>34998.67</v>
      </c>
      <c r="AO856" s="707"/>
      <c r="AP856" s="707"/>
      <c r="AQ856" s="707"/>
    </row>
    <row r="857" spans="4:46">
      <c r="D857" s="160" t="s">
        <v>8670</v>
      </c>
      <c r="E857" s="160"/>
      <c r="F857" s="160">
        <v>46056</v>
      </c>
      <c r="G857" s="160">
        <v>46088</v>
      </c>
      <c r="H857" s="160">
        <v>45932</v>
      </c>
      <c r="I857" s="160">
        <v>46091</v>
      </c>
      <c r="J857" s="160">
        <v>0</v>
      </c>
      <c r="K857" s="160">
        <v>0</v>
      </c>
      <c r="L857" s="727">
        <v>177593.84</v>
      </c>
      <c r="M857" s="727" t="s">
        <v>4995</v>
      </c>
      <c r="N857" s="727"/>
      <c r="Q857" s="727"/>
      <c r="R857" s="727"/>
      <c r="S857" s="727"/>
      <c r="T857" s="707"/>
      <c r="U857" s="707"/>
      <c r="V857" s="707"/>
      <c r="X857" s="707"/>
      <c r="Y857" s="707"/>
      <c r="Z857" s="707"/>
      <c r="AA857" s="707"/>
      <c r="AB857" s="707"/>
      <c r="AC857" s="707">
        <v>26639.08</v>
      </c>
      <c r="AD857" s="707"/>
      <c r="AG857" s="707">
        <v>115956.09</v>
      </c>
      <c r="AH857" s="707">
        <v>34998.67</v>
      </c>
      <c r="AO857" s="707"/>
      <c r="AP857" s="707"/>
      <c r="AQ857" s="707"/>
    </row>
    <row r="858" spans="4:46">
      <c r="D858" s="160" t="s">
        <v>8670</v>
      </c>
      <c r="E858" s="160"/>
      <c r="F858" s="160">
        <v>46056</v>
      </c>
      <c r="G858" s="160">
        <v>46088</v>
      </c>
      <c r="H858" s="160">
        <v>45932</v>
      </c>
      <c r="I858" s="160">
        <v>46091</v>
      </c>
      <c r="J858" s="160">
        <v>0</v>
      </c>
      <c r="K858" s="160">
        <v>0</v>
      </c>
      <c r="L858" s="727">
        <v>177593.84</v>
      </c>
      <c r="M858" s="727" t="s">
        <v>4996</v>
      </c>
      <c r="N858" s="727"/>
      <c r="Q858" s="727"/>
      <c r="R858" s="727"/>
      <c r="S858" s="727"/>
      <c r="T858" s="707"/>
      <c r="U858" s="707"/>
      <c r="V858" s="707"/>
      <c r="AA858" s="707"/>
      <c r="AB858" s="707"/>
    </row>
    <row r="859" spans="4:46">
      <c r="D859" s="160" t="s">
        <v>8671</v>
      </c>
      <c r="E859" s="160"/>
      <c r="F859" s="160">
        <v>46056</v>
      </c>
      <c r="G859" s="160">
        <v>46088</v>
      </c>
      <c r="H859" s="160">
        <v>45932</v>
      </c>
      <c r="I859" s="160">
        <v>46091</v>
      </c>
      <c r="J859" s="160">
        <v>0</v>
      </c>
      <c r="K859" s="160">
        <v>0</v>
      </c>
      <c r="L859" s="727">
        <v>177593.84</v>
      </c>
      <c r="M859" s="727" t="s">
        <v>4994</v>
      </c>
      <c r="N859" s="727"/>
      <c r="Q859" s="727"/>
      <c r="R859" s="727"/>
      <c r="S859" s="727"/>
      <c r="T859" s="707"/>
      <c r="X859" s="707"/>
      <c r="Y859" s="707"/>
      <c r="Z859" s="707"/>
      <c r="AA859" s="707"/>
      <c r="AB859" s="707"/>
      <c r="AC859" s="707">
        <v>26639.08</v>
      </c>
      <c r="AD859" s="707"/>
      <c r="AG859" s="707">
        <v>115956.09</v>
      </c>
      <c r="AH859" s="707">
        <v>34998.67</v>
      </c>
      <c r="AO859" s="707"/>
      <c r="AP859" s="707"/>
      <c r="AQ859" s="707"/>
    </row>
    <row r="860" spans="4:46">
      <c r="D860" s="160" t="s">
        <v>8671</v>
      </c>
      <c r="E860" s="160"/>
      <c r="F860" s="160">
        <v>46056</v>
      </c>
      <c r="G860" s="160">
        <v>46088</v>
      </c>
      <c r="H860" s="160">
        <v>45932</v>
      </c>
      <c r="I860" s="160">
        <v>46091</v>
      </c>
      <c r="J860" s="160">
        <v>0</v>
      </c>
      <c r="K860" s="160">
        <v>0</v>
      </c>
      <c r="L860" s="727">
        <v>177593.84</v>
      </c>
      <c r="M860" s="727" t="s">
        <v>4995</v>
      </c>
      <c r="N860" s="727"/>
      <c r="Q860" s="727"/>
      <c r="R860" s="727"/>
      <c r="S860" s="727"/>
      <c r="T860" s="707"/>
      <c r="U860" s="707"/>
      <c r="V860" s="707"/>
      <c r="X860" s="707"/>
      <c r="Y860" s="707"/>
      <c r="Z860" s="707"/>
      <c r="AA860" s="707"/>
      <c r="AB860" s="707"/>
      <c r="AC860" s="707">
        <v>26639.08</v>
      </c>
      <c r="AD860" s="707"/>
      <c r="AG860" s="707">
        <v>115956.09</v>
      </c>
      <c r="AH860" s="707">
        <v>34998.67</v>
      </c>
      <c r="AO860" s="707"/>
      <c r="AP860" s="707"/>
      <c r="AQ860" s="707"/>
    </row>
    <row r="861" spans="4:46">
      <c r="D861" s="160" t="s">
        <v>8671</v>
      </c>
      <c r="E861" s="160"/>
      <c r="F861" s="160">
        <v>46056</v>
      </c>
      <c r="G861" s="160">
        <v>46088</v>
      </c>
      <c r="H861" s="160">
        <v>45932</v>
      </c>
      <c r="I861" s="160">
        <v>46091</v>
      </c>
      <c r="J861" s="160">
        <v>0</v>
      </c>
      <c r="K861" s="160">
        <v>0</v>
      </c>
      <c r="L861" s="727">
        <v>177593.84</v>
      </c>
      <c r="M861" s="727" t="s">
        <v>4996</v>
      </c>
      <c r="N861" s="727"/>
      <c r="Q861" s="727"/>
      <c r="R861" s="727"/>
      <c r="S861" s="727"/>
      <c r="T861" s="707"/>
      <c r="U861" s="707"/>
      <c r="V861" s="707"/>
      <c r="AA861" s="707"/>
      <c r="AB861" s="707"/>
    </row>
    <row r="862" spans="4:46">
      <c r="D862" s="160" t="s">
        <v>8672</v>
      </c>
      <c r="E862" s="160"/>
      <c r="F862" s="160">
        <v>46089</v>
      </c>
      <c r="G862" s="160">
        <v>46109</v>
      </c>
      <c r="H862" s="160" t="s">
        <v>6954</v>
      </c>
      <c r="I862" s="160">
        <v>46123</v>
      </c>
      <c r="J862" s="160">
        <v>292404.09999999998</v>
      </c>
      <c r="K862" s="160">
        <v>292404.09000000003</v>
      </c>
      <c r="L862" s="727">
        <v>739311.68</v>
      </c>
      <c r="M862" s="727" t="s">
        <v>4994</v>
      </c>
      <c r="N862" s="727"/>
      <c r="Q862" s="727"/>
      <c r="R862" s="727"/>
      <c r="S862" s="727"/>
      <c r="T862" s="707"/>
      <c r="X862" s="707"/>
      <c r="Y862" s="707"/>
      <c r="Z862" s="707"/>
      <c r="AA862" s="707"/>
      <c r="AB862" s="707"/>
      <c r="AC862" s="707"/>
      <c r="AD862" s="707"/>
      <c r="AH862" s="707">
        <v>638138.06000000006</v>
      </c>
      <c r="AI862" s="707">
        <v>101173.62</v>
      </c>
      <c r="AP862" s="707"/>
      <c r="AQ862" s="707"/>
    </row>
    <row r="863" spans="4:46">
      <c r="D863" s="160" t="s">
        <v>8672</v>
      </c>
      <c r="E863" s="160"/>
      <c r="F863" s="160">
        <v>46089</v>
      </c>
      <c r="G863" s="160">
        <v>46109</v>
      </c>
      <c r="H863" s="160" t="s">
        <v>6954</v>
      </c>
      <c r="I863" s="160">
        <v>46123</v>
      </c>
      <c r="J863" s="160">
        <v>292404.09999999998</v>
      </c>
      <c r="K863" s="160">
        <v>292404.09000000003</v>
      </c>
      <c r="L863" s="727">
        <v>739311.68</v>
      </c>
      <c r="M863" s="727" t="s">
        <v>4995</v>
      </c>
      <c r="N863" s="727"/>
      <c r="Q863" s="727"/>
      <c r="R863" s="727"/>
      <c r="S863" s="727"/>
      <c r="T863" s="707"/>
      <c r="U863" s="707"/>
      <c r="V863" s="707"/>
      <c r="W863" s="707"/>
      <c r="X863" s="707"/>
      <c r="Y863" s="707"/>
      <c r="Z863" s="707"/>
      <c r="AA863" s="707"/>
      <c r="AB863" s="707"/>
      <c r="AC863" s="707"/>
      <c r="AD863" s="707"/>
      <c r="AH863" s="707">
        <v>345733.97</v>
      </c>
      <c r="AI863" s="707">
        <v>101173.62</v>
      </c>
      <c r="AP863" s="707"/>
      <c r="AQ863" s="707"/>
    </row>
    <row r="864" spans="4:46">
      <c r="D864" s="160" t="s">
        <v>8672</v>
      </c>
      <c r="E864" s="160"/>
      <c r="F864" s="160">
        <v>46089</v>
      </c>
      <c r="G864" s="160">
        <v>46109</v>
      </c>
      <c r="H864" s="160" t="s">
        <v>6954</v>
      </c>
      <c r="I864" s="160">
        <v>46123</v>
      </c>
      <c r="J864" s="160">
        <v>292404.09999999998</v>
      </c>
      <c r="K864" s="160">
        <v>292404.09000000003</v>
      </c>
      <c r="L864" s="727">
        <v>739311.68</v>
      </c>
      <c r="M864" s="727" t="s">
        <v>4996</v>
      </c>
      <c r="N864" s="727"/>
      <c r="Q864" s="727"/>
      <c r="R864" s="727"/>
      <c r="S864" s="727"/>
      <c r="T864" s="707"/>
      <c r="U864" s="707"/>
      <c r="V864" s="707"/>
      <c r="W864" s="707"/>
      <c r="Z864" s="707"/>
      <c r="AA864" s="707">
        <v>292404.09000000003</v>
      </c>
      <c r="AB864" s="707"/>
    </row>
    <row r="865" spans="4:43">
      <c r="D865" s="160" t="s">
        <v>8673</v>
      </c>
      <c r="E865" s="160"/>
      <c r="F865" s="160">
        <v>46089</v>
      </c>
      <c r="G865" s="160">
        <v>46102</v>
      </c>
      <c r="H865" s="160" t="s">
        <v>6954</v>
      </c>
      <c r="I865" s="160" t="s">
        <v>6714</v>
      </c>
      <c r="J865" s="160">
        <v>292404.09999999998</v>
      </c>
      <c r="K865" s="160">
        <v>292404.09000000003</v>
      </c>
      <c r="L865" s="727">
        <v>292404.09999999998</v>
      </c>
      <c r="M865" s="727" t="s">
        <v>4994</v>
      </c>
      <c r="N865" s="727"/>
      <c r="Q865" s="727"/>
      <c r="R865" s="727"/>
      <c r="S865" s="727"/>
      <c r="T865" s="707"/>
      <c r="X865" s="707"/>
      <c r="Y865" s="707"/>
      <c r="Z865" s="707"/>
      <c r="AA865" s="707"/>
      <c r="AB865" s="707"/>
      <c r="AC865" s="707"/>
      <c r="AD865" s="707"/>
      <c r="AH865" s="707">
        <v>292404.09999999998</v>
      </c>
    </row>
    <row r="866" spans="4:43">
      <c r="D866" s="160" t="s">
        <v>8673</v>
      </c>
      <c r="E866" s="160"/>
      <c r="F866" s="160">
        <v>46089</v>
      </c>
      <c r="G866" s="160">
        <v>46102</v>
      </c>
      <c r="H866" s="160" t="s">
        <v>6954</v>
      </c>
      <c r="I866" s="160" t="s">
        <v>6714</v>
      </c>
      <c r="J866" s="160">
        <v>292404.09999999998</v>
      </c>
      <c r="K866" s="160">
        <v>292404.09000000003</v>
      </c>
      <c r="L866" s="727">
        <v>292404.09999999998</v>
      </c>
      <c r="M866" s="727" t="s">
        <v>4995</v>
      </c>
      <c r="N866" s="727"/>
      <c r="Q866" s="727"/>
      <c r="R866" s="727"/>
      <c r="S866" s="727"/>
      <c r="T866" s="707"/>
      <c r="U866" s="707"/>
      <c r="V866" s="707"/>
      <c r="X866" s="707"/>
      <c r="Y866" s="707"/>
      <c r="Z866" s="707"/>
      <c r="AA866" s="707"/>
      <c r="AB866" s="707"/>
      <c r="AC866" s="707"/>
      <c r="AD866" s="707"/>
    </row>
    <row r="867" spans="4:43">
      <c r="D867" s="160" t="s">
        <v>8673</v>
      </c>
      <c r="E867" s="160"/>
      <c r="F867" s="160">
        <v>46089</v>
      </c>
      <c r="G867" s="160">
        <v>46102</v>
      </c>
      <c r="H867" s="160" t="s">
        <v>6954</v>
      </c>
      <c r="I867" s="160" t="s">
        <v>6714</v>
      </c>
      <c r="J867" s="160">
        <v>292404.09999999998</v>
      </c>
      <c r="K867" s="160">
        <v>292404.09000000003</v>
      </c>
      <c r="L867" s="727">
        <v>292404.09999999998</v>
      </c>
      <c r="M867" s="727" t="s">
        <v>4996</v>
      </c>
      <c r="N867" s="727"/>
      <c r="Q867" s="727"/>
      <c r="R867" s="727"/>
      <c r="S867" s="727"/>
      <c r="T867" s="707"/>
      <c r="U867" s="707"/>
      <c r="V867" s="707"/>
      <c r="AA867" s="707">
        <v>292404.09000000003</v>
      </c>
    </row>
    <row r="868" spans="4:43">
      <c r="D868" s="160" t="s">
        <v>8674</v>
      </c>
      <c r="E868" s="160"/>
      <c r="F868" s="160">
        <v>46091</v>
      </c>
      <c r="G868" s="160">
        <v>46103</v>
      </c>
      <c r="H868" s="160">
        <v>46104</v>
      </c>
      <c r="I868" s="160">
        <v>46117</v>
      </c>
      <c r="J868" s="160">
        <v>0</v>
      </c>
      <c r="K868" s="160">
        <v>0</v>
      </c>
      <c r="L868" s="727">
        <v>123189.89</v>
      </c>
      <c r="M868" s="727" t="s">
        <v>4994</v>
      </c>
      <c r="N868" s="727"/>
      <c r="Q868" s="727"/>
      <c r="R868" s="727"/>
      <c r="S868" s="727"/>
      <c r="T868" s="707"/>
      <c r="X868" s="707"/>
      <c r="Y868" s="707"/>
      <c r="Z868" s="707"/>
      <c r="AA868" s="707"/>
      <c r="AB868" s="707"/>
      <c r="AC868" s="707"/>
      <c r="AD868" s="707"/>
      <c r="AH868" s="707">
        <v>105984.36</v>
      </c>
      <c r="AI868" s="707">
        <v>17205.52</v>
      </c>
      <c r="AP868" s="707"/>
      <c r="AQ868" s="707"/>
    </row>
    <row r="869" spans="4:43">
      <c r="D869" s="160" t="s">
        <v>8674</v>
      </c>
      <c r="E869" s="160"/>
      <c r="F869" s="160">
        <v>46091</v>
      </c>
      <c r="G869" s="160">
        <v>46103</v>
      </c>
      <c r="H869" s="160">
        <v>46104</v>
      </c>
      <c r="I869" s="160">
        <v>46117</v>
      </c>
      <c r="J869" s="160">
        <v>0</v>
      </c>
      <c r="K869" s="160">
        <v>0</v>
      </c>
      <c r="L869" s="727">
        <v>123189.89</v>
      </c>
      <c r="M869" s="727" t="s">
        <v>4995</v>
      </c>
      <c r="N869" s="727"/>
      <c r="Q869" s="727"/>
      <c r="R869" s="727"/>
      <c r="S869" s="727"/>
      <c r="T869" s="707"/>
      <c r="U869" s="707"/>
      <c r="V869" s="707"/>
      <c r="W869" s="707"/>
      <c r="X869" s="707"/>
      <c r="Y869" s="707"/>
      <c r="Z869" s="707"/>
      <c r="AA869" s="707"/>
      <c r="AB869" s="707"/>
      <c r="AC869" s="707"/>
      <c r="AD869" s="707"/>
      <c r="AH869" s="707">
        <v>105984.36</v>
      </c>
      <c r="AI869" s="707">
        <v>17205.52</v>
      </c>
      <c r="AP869" s="707"/>
      <c r="AQ869" s="707"/>
    </row>
    <row r="870" spans="4:43">
      <c r="D870" s="160" t="s">
        <v>8674</v>
      </c>
      <c r="E870" s="160"/>
      <c r="F870" s="160">
        <v>46091</v>
      </c>
      <c r="G870" s="160">
        <v>46103</v>
      </c>
      <c r="H870" s="160">
        <v>46104</v>
      </c>
      <c r="I870" s="160">
        <v>46117</v>
      </c>
      <c r="J870" s="160">
        <v>0</v>
      </c>
      <c r="K870" s="160">
        <v>0</v>
      </c>
      <c r="L870" s="727">
        <v>123189.89</v>
      </c>
      <c r="M870" s="727" t="s">
        <v>4996</v>
      </c>
      <c r="N870" s="727"/>
      <c r="Q870" s="727"/>
      <c r="R870" s="727"/>
      <c r="S870" s="727"/>
      <c r="T870" s="707"/>
      <c r="U870" s="707"/>
      <c r="V870" s="707"/>
      <c r="W870" s="707"/>
      <c r="AA870" s="707"/>
      <c r="AB870" s="707"/>
    </row>
    <row r="871" spans="4:43">
      <c r="D871" s="160" t="s">
        <v>8675</v>
      </c>
      <c r="E871" s="160"/>
      <c r="F871" s="160">
        <v>46091</v>
      </c>
      <c r="G871" s="160">
        <v>46106</v>
      </c>
      <c r="H871" s="160">
        <v>46104</v>
      </c>
      <c r="I871" s="160">
        <v>46120</v>
      </c>
      <c r="J871" s="160">
        <v>0</v>
      </c>
      <c r="K871" s="160">
        <v>0</v>
      </c>
      <c r="L871" s="727">
        <v>226600.45</v>
      </c>
      <c r="M871" s="727" t="s">
        <v>4994</v>
      </c>
      <c r="N871" s="727"/>
      <c r="Q871" s="727"/>
      <c r="R871" s="727"/>
      <c r="S871" s="727"/>
      <c r="T871" s="707"/>
      <c r="X871" s="707"/>
      <c r="Y871" s="707"/>
      <c r="Z871" s="707"/>
      <c r="AA871" s="707"/>
      <c r="AB871" s="707"/>
      <c r="AC871" s="707"/>
      <c r="AD871" s="707"/>
      <c r="AH871" s="707">
        <v>182841.38</v>
      </c>
      <c r="AI871" s="707">
        <v>43759.06</v>
      </c>
      <c r="AP871" s="707"/>
      <c r="AQ871" s="707"/>
    </row>
    <row r="872" spans="4:43">
      <c r="D872" s="160" t="s">
        <v>8675</v>
      </c>
      <c r="E872" s="160"/>
      <c r="F872" s="160">
        <v>46091</v>
      </c>
      <c r="G872" s="160">
        <v>46106</v>
      </c>
      <c r="H872" s="160">
        <v>46104</v>
      </c>
      <c r="I872" s="160">
        <v>46120</v>
      </c>
      <c r="J872" s="160">
        <v>0</v>
      </c>
      <c r="K872" s="160">
        <v>0</v>
      </c>
      <c r="L872" s="727">
        <v>226600.45</v>
      </c>
      <c r="M872" s="727" t="s">
        <v>4995</v>
      </c>
      <c r="N872" s="727"/>
      <c r="Q872" s="727"/>
      <c r="R872" s="727"/>
      <c r="S872" s="727"/>
      <c r="T872" s="707"/>
      <c r="U872" s="707"/>
      <c r="V872" s="707"/>
      <c r="X872" s="707"/>
      <c r="Y872" s="707"/>
      <c r="Z872" s="707"/>
      <c r="AA872" s="707"/>
      <c r="AB872" s="707"/>
      <c r="AC872" s="707"/>
      <c r="AD872" s="707"/>
      <c r="AH872" s="707">
        <v>182841.38</v>
      </c>
      <c r="AI872" s="707">
        <v>43759.06</v>
      </c>
      <c r="AP872" s="707"/>
      <c r="AQ872" s="707"/>
    </row>
    <row r="873" spans="4:43">
      <c r="D873" s="160" t="s">
        <v>8675</v>
      </c>
      <c r="E873" s="160"/>
      <c r="F873" s="160">
        <v>46091</v>
      </c>
      <c r="G873" s="160">
        <v>46106</v>
      </c>
      <c r="H873" s="160">
        <v>46104</v>
      </c>
      <c r="I873" s="160">
        <v>46120</v>
      </c>
      <c r="J873" s="160">
        <v>0</v>
      </c>
      <c r="K873" s="160">
        <v>0</v>
      </c>
      <c r="L873" s="727">
        <v>226600.45</v>
      </c>
      <c r="M873" s="727" t="s">
        <v>4996</v>
      </c>
      <c r="N873" s="727"/>
      <c r="Q873" s="727"/>
      <c r="R873" s="727"/>
      <c r="S873" s="727"/>
      <c r="T873" s="707"/>
      <c r="U873" s="707"/>
      <c r="V873" s="707"/>
      <c r="AA873" s="707"/>
      <c r="AB873" s="707"/>
    </row>
    <row r="874" spans="4:43">
      <c r="D874" s="160" t="s">
        <v>8676</v>
      </c>
      <c r="E874" s="160"/>
      <c r="F874" s="160">
        <v>46093</v>
      </c>
      <c r="G874" s="160">
        <v>46104</v>
      </c>
      <c r="H874" s="160">
        <v>46106</v>
      </c>
      <c r="I874" s="160">
        <v>46118</v>
      </c>
      <c r="J874" s="160">
        <v>0</v>
      </c>
      <c r="K874" s="160">
        <v>0</v>
      </c>
      <c r="L874" s="727">
        <v>46929.16</v>
      </c>
      <c r="M874" s="727" t="s">
        <v>4994</v>
      </c>
      <c r="N874" s="727"/>
      <c r="Q874" s="727"/>
      <c r="R874" s="727"/>
      <c r="S874" s="727"/>
      <c r="T874" s="707"/>
      <c r="U874" s="707"/>
      <c r="X874" s="707"/>
      <c r="Y874" s="707"/>
      <c r="Z874" s="707"/>
      <c r="AA874" s="707"/>
      <c r="AB874" s="707"/>
      <c r="AC874" s="707"/>
      <c r="AD874" s="707"/>
      <c r="AE874" s="707"/>
      <c r="AH874" s="707">
        <v>40213.07</v>
      </c>
      <c r="AI874" s="707">
        <v>6716.08</v>
      </c>
      <c r="AP874" s="707"/>
      <c r="AQ874" s="707"/>
    </row>
    <row r="875" spans="4:43">
      <c r="D875" s="160" t="s">
        <v>8676</v>
      </c>
      <c r="E875" s="160"/>
      <c r="F875" s="160">
        <v>46093</v>
      </c>
      <c r="G875" s="160">
        <v>46104</v>
      </c>
      <c r="H875" s="160">
        <v>46106</v>
      </c>
      <c r="I875" s="160">
        <v>46118</v>
      </c>
      <c r="J875" s="160">
        <v>0</v>
      </c>
      <c r="K875" s="160">
        <v>0</v>
      </c>
      <c r="L875" s="727">
        <v>46929.16</v>
      </c>
      <c r="M875" s="727" t="s">
        <v>4995</v>
      </c>
      <c r="N875" s="727"/>
      <c r="Q875" s="727"/>
      <c r="R875" s="727"/>
      <c r="S875" s="727"/>
      <c r="U875" s="707"/>
      <c r="V875" s="707"/>
      <c r="W875" s="707"/>
      <c r="X875" s="707"/>
      <c r="Y875" s="707"/>
      <c r="Z875" s="707"/>
      <c r="AA875" s="707"/>
      <c r="AB875" s="707"/>
      <c r="AC875" s="707"/>
      <c r="AD875" s="707"/>
      <c r="AE875" s="707"/>
      <c r="AH875" s="707">
        <v>40213.07</v>
      </c>
      <c r="AI875" s="707">
        <v>6716.08</v>
      </c>
      <c r="AP875" s="707"/>
      <c r="AQ875" s="707"/>
    </row>
    <row r="876" spans="4:43">
      <c r="D876" s="160" t="s">
        <v>8676</v>
      </c>
      <c r="E876" s="160"/>
      <c r="F876" s="160">
        <v>46093</v>
      </c>
      <c r="G876" s="160">
        <v>46104</v>
      </c>
      <c r="H876" s="160">
        <v>46106</v>
      </c>
      <c r="I876" s="160">
        <v>46118</v>
      </c>
      <c r="J876" s="160">
        <v>0</v>
      </c>
      <c r="K876" s="160">
        <v>0</v>
      </c>
      <c r="L876" s="727">
        <v>46929.16</v>
      </c>
      <c r="M876" s="727" t="s">
        <v>4996</v>
      </c>
      <c r="N876" s="727"/>
      <c r="Q876" s="727"/>
      <c r="R876" s="727"/>
      <c r="S876" s="727"/>
      <c r="T876" s="707"/>
      <c r="U876" s="707"/>
      <c r="V876" s="707"/>
      <c r="W876" s="707"/>
      <c r="Z876" s="707"/>
      <c r="AA876" s="707"/>
      <c r="AB876" s="707"/>
    </row>
    <row r="877" spans="4:43">
      <c r="D877" s="160" t="s">
        <v>8677</v>
      </c>
      <c r="E877" s="160"/>
      <c r="F877" s="160">
        <v>46098</v>
      </c>
      <c r="G877" s="160">
        <v>46109</v>
      </c>
      <c r="H877" s="160">
        <v>46111</v>
      </c>
      <c r="I877" s="160">
        <v>46123</v>
      </c>
      <c r="J877" s="160">
        <v>0</v>
      </c>
      <c r="K877" s="160">
        <v>0</v>
      </c>
      <c r="L877" s="727">
        <v>13687.66</v>
      </c>
      <c r="M877" s="727" t="s">
        <v>4994</v>
      </c>
      <c r="N877" s="727"/>
      <c r="Q877" s="727"/>
      <c r="R877" s="727"/>
      <c r="S877" s="727"/>
      <c r="T877" s="707"/>
      <c r="U877" s="707"/>
      <c r="X877" s="707"/>
      <c r="Y877" s="707"/>
      <c r="Z877" s="707"/>
      <c r="AA877" s="707"/>
      <c r="AB877" s="707"/>
      <c r="AC877" s="707"/>
      <c r="AD877" s="707"/>
      <c r="AE877" s="707"/>
      <c r="AH877" s="707">
        <v>2064.56</v>
      </c>
      <c r="AI877" s="707">
        <v>11623.11</v>
      </c>
      <c r="AQ877" s="707"/>
    </row>
    <row r="878" spans="4:43">
      <c r="D878" s="160" t="s">
        <v>8677</v>
      </c>
      <c r="E878" s="160"/>
      <c r="F878" s="160">
        <v>46098</v>
      </c>
      <c r="G878" s="160">
        <v>46109</v>
      </c>
      <c r="H878" s="160">
        <v>46111</v>
      </c>
      <c r="I878" s="160">
        <v>46123</v>
      </c>
      <c r="J878" s="160">
        <v>0</v>
      </c>
      <c r="K878" s="160">
        <v>0</v>
      </c>
      <c r="L878" s="727">
        <v>13687.66</v>
      </c>
      <c r="M878" s="727" t="s">
        <v>4995</v>
      </c>
      <c r="N878" s="727"/>
      <c r="Q878" s="727"/>
      <c r="R878" s="727"/>
      <c r="S878" s="727"/>
      <c r="U878" s="707"/>
      <c r="V878" s="707"/>
      <c r="W878" s="707"/>
      <c r="X878" s="707"/>
      <c r="Y878" s="707"/>
      <c r="Z878" s="707"/>
      <c r="AA878" s="707"/>
      <c r="AB878" s="707"/>
      <c r="AC878" s="707"/>
      <c r="AD878" s="707"/>
      <c r="AE878" s="707"/>
      <c r="AH878" s="707">
        <v>2064.56</v>
      </c>
      <c r="AI878" s="707">
        <v>11623.11</v>
      </c>
      <c r="AQ878" s="707"/>
    </row>
    <row r="879" spans="4:43">
      <c r="D879" s="160" t="s">
        <v>8677</v>
      </c>
      <c r="E879" s="160"/>
      <c r="F879" s="160">
        <v>46098</v>
      </c>
      <c r="G879" s="160">
        <v>46109</v>
      </c>
      <c r="H879" s="160">
        <v>46111</v>
      </c>
      <c r="I879" s="160">
        <v>46123</v>
      </c>
      <c r="J879" s="160">
        <v>0</v>
      </c>
      <c r="K879" s="160">
        <v>0</v>
      </c>
      <c r="L879" s="727">
        <v>13687.66</v>
      </c>
      <c r="M879" s="727" t="s">
        <v>4996</v>
      </c>
      <c r="N879" s="727"/>
      <c r="Q879" s="727"/>
      <c r="R879" s="727"/>
      <c r="S879" s="727"/>
      <c r="T879" s="707"/>
      <c r="U879" s="707"/>
      <c r="V879" s="707"/>
      <c r="W879" s="707"/>
      <c r="Z879" s="707"/>
      <c r="AA879" s="707"/>
      <c r="AB879" s="707"/>
    </row>
    <row r="880" spans="4:43">
      <c r="D880" s="160" t="s">
        <v>8678</v>
      </c>
      <c r="E880" s="160"/>
      <c r="F880" s="160">
        <v>46096</v>
      </c>
      <c r="G880" s="160">
        <v>46106</v>
      </c>
      <c r="H880" s="160">
        <v>46109</v>
      </c>
      <c r="I880" s="160">
        <v>46120</v>
      </c>
      <c r="J880" s="160">
        <v>0</v>
      </c>
      <c r="K880" s="160">
        <v>0</v>
      </c>
      <c r="L880" s="727">
        <v>36500.43</v>
      </c>
      <c r="M880" s="727" t="s">
        <v>4994</v>
      </c>
      <c r="N880" s="727"/>
      <c r="Q880" s="727"/>
      <c r="R880" s="727"/>
      <c r="S880" s="727"/>
      <c r="T880" s="707"/>
      <c r="U880" s="707"/>
      <c r="AH880" s="707">
        <v>14630.59</v>
      </c>
      <c r="AI880" s="707">
        <v>21869.84</v>
      </c>
      <c r="AQ880" s="707"/>
    </row>
    <row r="881" spans="4:43">
      <c r="D881" s="160" t="s">
        <v>8678</v>
      </c>
      <c r="E881" s="160"/>
      <c r="F881" s="160">
        <v>46096</v>
      </c>
      <c r="G881" s="160">
        <v>46106</v>
      </c>
      <c r="H881" s="160">
        <v>46109</v>
      </c>
      <c r="I881" s="160">
        <v>46120</v>
      </c>
      <c r="J881" s="160">
        <v>0</v>
      </c>
      <c r="K881" s="160">
        <v>0</v>
      </c>
      <c r="L881" s="727">
        <v>36500.43</v>
      </c>
      <c r="M881" s="727" t="s">
        <v>4995</v>
      </c>
      <c r="N881" s="727"/>
      <c r="Q881" s="727"/>
      <c r="R881" s="727"/>
      <c r="S881" s="727"/>
      <c r="Z881" s="707"/>
      <c r="AA881" s="707"/>
      <c r="AH881" s="707">
        <v>14630.59</v>
      </c>
      <c r="AI881" s="707">
        <v>21869.84</v>
      </c>
      <c r="AQ881" s="707"/>
    </row>
    <row r="882" spans="4:43">
      <c r="D882" s="160" t="s">
        <v>8678</v>
      </c>
      <c r="E882" s="160"/>
      <c r="F882" s="160">
        <v>46096</v>
      </c>
      <c r="G882" s="160">
        <v>46106</v>
      </c>
      <c r="H882" s="160">
        <v>46109</v>
      </c>
      <c r="I882" s="160">
        <v>46120</v>
      </c>
      <c r="J882" s="160">
        <v>0</v>
      </c>
      <c r="K882" s="160">
        <v>0</v>
      </c>
      <c r="L882" s="727">
        <v>36500.43</v>
      </c>
      <c r="M882" s="727" t="s">
        <v>4996</v>
      </c>
      <c r="N882" s="727"/>
      <c r="Q882" s="727"/>
      <c r="R882" s="727"/>
      <c r="S882" s="727"/>
      <c r="Z882" s="707"/>
      <c r="AA882" s="707"/>
      <c r="AB882" s="707"/>
      <c r="AC882" s="707"/>
    </row>
    <row r="883" spans="4:43">
      <c r="D883" s="160" t="s">
        <v>5706</v>
      </c>
      <c r="E883" s="160"/>
      <c r="F883" s="160">
        <v>45531</v>
      </c>
      <c r="G883" s="160">
        <v>45641</v>
      </c>
      <c r="H883" s="160" t="s">
        <v>6568</v>
      </c>
      <c r="I883" s="160">
        <v>45952</v>
      </c>
      <c r="J883" s="160">
        <v>888462.12</v>
      </c>
      <c r="K883" s="160">
        <v>888462.12</v>
      </c>
      <c r="L883" s="727">
        <v>1021066.37</v>
      </c>
      <c r="M883" s="727" t="s">
        <v>4994</v>
      </c>
      <c r="N883" s="727"/>
      <c r="P883" s="707">
        <v>121965.23</v>
      </c>
      <c r="Q883" s="727">
        <v>367231.81</v>
      </c>
      <c r="R883" s="727">
        <v>446522.94</v>
      </c>
      <c r="S883" s="727">
        <v>29070.77</v>
      </c>
      <c r="AB883" s="707"/>
      <c r="AC883" s="707">
        <v>56275.63</v>
      </c>
      <c r="AF883" s="707"/>
      <c r="AG883" s="707"/>
      <c r="AH883" s="707"/>
      <c r="AI883" s="707"/>
      <c r="AJ883" s="707"/>
      <c r="AK883" s="707"/>
      <c r="AL883" s="707"/>
    </row>
    <row r="884" spans="4:43">
      <c r="D884" s="160" t="s">
        <v>5706</v>
      </c>
      <c r="E884" s="160"/>
      <c r="F884" s="160">
        <v>45531</v>
      </c>
      <c r="G884" s="160">
        <v>45641</v>
      </c>
      <c r="H884" s="160" t="s">
        <v>6568</v>
      </c>
      <c r="I884" s="160">
        <v>45952</v>
      </c>
      <c r="J884" s="160">
        <v>888462.12</v>
      </c>
      <c r="K884" s="160">
        <v>888462.12</v>
      </c>
      <c r="L884" s="727">
        <v>1021066.37</v>
      </c>
      <c r="M884" s="727" t="s">
        <v>4995</v>
      </c>
      <c r="N884" s="727"/>
      <c r="Q884" s="727"/>
      <c r="R884" s="727"/>
      <c r="S884" s="727"/>
      <c r="Z884" s="707"/>
      <c r="AB884" s="707"/>
      <c r="AC884" s="707">
        <v>132604.26</v>
      </c>
      <c r="AD884" s="707"/>
      <c r="AE884" s="707"/>
      <c r="AF884" s="707"/>
      <c r="AG884" s="707"/>
      <c r="AH884" s="707"/>
      <c r="AI884" s="707"/>
      <c r="AJ884" s="707"/>
      <c r="AK884" s="707"/>
      <c r="AL884" s="707"/>
    </row>
    <row r="885" spans="4:43">
      <c r="D885" s="160" t="s">
        <v>5706</v>
      </c>
      <c r="E885" s="160"/>
      <c r="F885" s="160">
        <v>45531</v>
      </c>
      <c r="G885" s="160">
        <v>45641</v>
      </c>
      <c r="H885" s="160" t="s">
        <v>6568</v>
      </c>
      <c r="I885" s="160">
        <v>45952</v>
      </c>
      <c r="J885" s="160">
        <v>888462.12</v>
      </c>
      <c r="K885" s="160">
        <v>888462.12</v>
      </c>
      <c r="L885" s="727">
        <v>1021066.37</v>
      </c>
      <c r="M885" s="727" t="s">
        <v>4996</v>
      </c>
      <c r="N885" s="727"/>
      <c r="Q885" s="727"/>
      <c r="R885" s="727"/>
      <c r="S885" s="727"/>
      <c r="T885" s="707">
        <v>4700.1000000000004</v>
      </c>
      <c r="U885" s="707">
        <v>4760.3599999999997</v>
      </c>
      <c r="V885" s="707">
        <v>6568.1</v>
      </c>
      <c r="W885" s="707">
        <v>2530.83</v>
      </c>
      <c r="X885" s="707">
        <v>101640.07</v>
      </c>
      <c r="Y885" s="707">
        <v>164163.10999999999</v>
      </c>
      <c r="Z885" s="707">
        <v>170477.07</v>
      </c>
      <c r="AA885" s="707">
        <v>367675.83</v>
      </c>
      <c r="AB885" s="707">
        <v>63504.17</v>
      </c>
      <c r="AC885" s="707">
        <v>2442.4699999999998</v>
      </c>
      <c r="AD885" s="707"/>
      <c r="AE885" s="707"/>
      <c r="AI885" s="707"/>
      <c r="AJ885" s="707"/>
    </row>
    <row r="886" spans="4:43">
      <c r="D886" s="160" t="s">
        <v>8679</v>
      </c>
      <c r="E886" s="160"/>
      <c r="F886" s="160">
        <v>45545</v>
      </c>
      <c r="G886" s="160">
        <v>45627</v>
      </c>
      <c r="H886" s="160" t="s">
        <v>6607</v>
      </c>
      <c r="I886" s="160">
        <v>45941</v>
      </c>
      <c r="J886" s="160">
        <v>869179.63</v>
      </c>
      <c r="K886" s="160">
        <v>869179.63</v>
      </c>
      <c r="L886" s="727">
        <v>982008.69</v>
      </c>
      <c r="M886" s="727" t="s">
        <v>4994</v>
      </c>
      <c r="N886" s="727"/>
      <c r="P886" s="707">
        <v>121965.23</v>
      </c>
      <c r="Q886" s="727">
        <v>367231.81</v>
      </c>
      <c r="R886" s="727">
        <v>446522.94</v>
      </c>
      <c r="S886" s="727">
        <v>9788.2800000000007</v>
      </c>
      <c r="AB886" s="707"/>
      <c r="AC886" s="707">
        <v>36500.43</v>
      </c>
      <c r="AF886" s="707"/>
      <c r="AG886" s="707"/>
      <c r="AH886" s="707"/>
      <c r="AI886" s="707"/>
      <c r="AJ886" s="707"/>
      <c r="AK886" s="707"/>
    </row>
    <row r="887" spans="4:43">
      <c r="D887" s="160" t="s">
        <v>8679</v>
      </c>
      <c r="E887" s="160"/>
      <c r="F887" s="160">
        <v>45545</v>
      </c>
      <c r="G887" s="160">
        <v>45627</v>
      </c>
      <c r="H887" s="160" t="s">
        <v>6607</v>
      </c>
      <c r="I887" s="160">
        <v>45941</v>
      </c>
      <c r="J887" s="160">
        <v>869179.63</v>
      </c>
      <c r="K887" s="160">
        <v>869179.63</v>
      </c>
      <c r="L887" s="727">
        <v>982008.69</v>
      </c>
      <c r="M887" s="727" t="s">
        <v>4995</v>
      </c>
      <c r="N887" s="727"/>
      <c r="Q887" s="727"/>
      <c r="R887" s="727"/>
      <c r="S887" s="727"/>
      <c r="AB887" s="707"/>
      <c r="AC887" s="707">
        <v>112829.06</v>
      </c>
      <c r="AD887" s="707"/>
      <c r="AE887" s="707"/>
      <c r="AF887" s="707"/>
      <c r="AG887" s="707"/>
      <c r="AH887" s="707"/>
      <c r="AI887" s="707"/>
      <c r="AJ887" s="707"/>
      <c r="AK887" s="707"/>
    </row>
    <row r="888" spans="4:43">
      <c r="D888" s="160" t="s">
        <v>8679</v>
      </c>
      <c r="E888" s="160"/>
      <c r="F888" s="160">
        <v>45545</v>
      </c>
      <c r="G888" s="160">
        <v>45627</v>
      </c>
      <c r="H888" s="160" t="s">
        <v>6607</v>
      </c>
      <c r="I888" s="160">
        <v>45941</v>
      </c>
      <c r="J888" s="160">
        <v>869179.63</v>
      </c>
      <c r="K888" s="160">
        <v>869179.63</v>
      </c>
      <c r="L888" s="727">
        <v>982008.69</v>
      </c>
      <c r="M888" s="727" t="s">
        <v>4996</v>
      </c>
      <c r="N888" s="727"/>
      <c r="Q888" s="727"/>
      <c r="R888" s="727"/>
      <c r="S888" s="727"/>
      <c r="X888" s="707">
        <v>100916.98</v>
      </c>
      <c r="Y888" s="707">
        <v>164163.10999999999</v>
      </c>
      <c r="Z888" s="707">
        <v>170477.07</v>
      </c>
      <c r="AA888" s="707">
        <v>367675.83</v>
      </c>
      <c r="AB888" s="707">
        <v>63504.17</v>
      </c>
      <c r="AC888" s="707">
        <v>2442.4699999999998</v>
      </c>
      <c r="AD888" s="707"/>
      <c r="AE888" s="707"/>
      <c r="AI888" s="707"/>
      <c r="AJ888" s="707"/>
    </row>
    <row r="889" spans="4:43">
      <c r="D889" s="160" t="s">
        <v>8680</v>
      </c>
      <c r="E889" s="160"/>
      <c r="F889" s="160">
        <v>45545</v>
      </c>
      <c r="G889" s="160">
        <v>45613</v>
      </c>
      <c r="H889" s="160" t="s">
        <v>6607</v>
      </c>
      <c r="I889" s="160">
        <v>45941</v>
      </c>
      <c r="J889" s="160">
        <v>539030.81999999995</v>
      </c>
      <c r="K889" s="160">
        <v>539030.81999999995</v>
      </c>
      <c r="L889" s="727">
        <v>615359.44999999995</v>
      </c>
      <c r="M889" s="727" t="s">
        <v>4994</v>
      </c>
      <c r="N889" s="727"/>
      <c r="P889" s="707">
        <v>121965.23</v>
      </c>
      <c r="Q889" s="727">
        <v>367231.81</v>
      </c>
      <c r="R889" s="727">
        <v>126162.42</v>
      </c>
      <c r="S889" s="727"/>
      <c r="AB889" s="707"/>
      <c r="AC889" s="707"/>
      <c r="AF889" s="707"/>
      <c r="AG889" s="707"/>
      <c r="AH889" s="707"/>
      <c r="AI889" s="707"/>
      <c r="AJ889" s="707"/>
      <c r="AK889" s="707"/>
    </row>
    <row r="890" spans="4:43">
      <c r="D890" s="160" t="s">
        <v>8680</v>
      </c>
      <c r="E890" s="160"/>
      <c r="F890" s="160">
        <v>45545</v>
      </c>
      <c r="G890" s="160">
        <v>45613</v>
      </c>
      <c r="H890" s="160" t="s">
        <v>6607</v>
      </c>
      <c r="I890" s="160">
        <v>45941</v>
      </c>
      <c r="J890" s="160">
        <v>539030.81999999995</v>
      </c>
      <c r="K890" s="160">
        <v>539030.81999999995</v>
      </c>
      <c r="L890" s="727">
        <v>615359.44999999995</v>
      </c>
      <c r="M890" s="727" t="s">
        <v>4995</v>
      </c>
      <c r="N890" s="727"/>
      <c r="Q890" s="727"/>
      <c r="R890" s="727"/>
      <c r="S890" s="727"/>
      <c r="AB890" s="707"/>
      <c r="AC890" s="707">
        <v>76328.63</v>
      </c>
      <c r="AD890" s="707"/>
      <c r="AE890" s="707"/>
      <c r="AF890" s="707"/>
      <c r="AG890" s="707"/>
      <c r="AH890" s="707"/>
      <c r="AI890" s="707"/>
      <c r="AJ890" s="707"/>
      <c r="AK890" s="707"/>
    </row>
    <row r="891" spans="4:43">
      <c r="D891" s="160" t="s">
        <v>8680</v>
      </c>
      <c r="E891" s="160"/>
      <c r="F891" s="160">
        <v>45545</v>
      </c>
      <c r="G891" s="160">
        <v>45613</v>
      </c>
      <c r="H891" s="160" t="s">
        <v>6607</v>
      </c>
      <c r="I891" s="160">
        <v>45941</v>
      </c>
      <c r="J891" s="160">
        <v>539030.81999999995</v>
      </c>
      <c r="K891" s="160">
        <v>539030.81999999995</v>
      </c>
      <c r="L891" s="727">
        <v>615359.44999999995</v>
      </c>
      <c r="M891" s="727" t="s">
        <v>4996</v>
      </c>
      <c r="N891" s="727"/>
      <c r="Q891" s="727"/>
      <c r="R891" s="727"/>
      <c r="S891" s="727"/>
      <c r="X891" s="707">
        <v>100916.98</v>
      </c>
      <c r="Y891" s="707">
        <v>164163.10999999999</v>
      </c>
      <c r="Z891" s="707">
        <v>170477.07</v>
      </c>
      <c r="AA891" s="707">
        <v>37527.019999999997</v>
      </c>
      <c r="AB891" s="707">
        <v>63504.17</v>
      </c>
      <c r="AC891" s="707">
        <v>2442.4699999999998</v>
      </c>
      <c r="AD891" s="707"/>
      <c r="AE891" s="707"/>
      <c r="AI891" s="707"/>
      <c r="AJ891" s="707"/>
    </row>
    <row r="892" spans="4:43">
      <c r="D892" s="160" t="s">
        <v>8681</v>
      </c>
      <c r="E892" s="160"/>
      <c r="F892" s="160">
        <v>45614</v>
      </c>
      <c r="G892" s="160">
        <v>45627</v>
      </c>
      <c r="H892" s="160" t="s">
        <v>6681</v>
      </c>
      <c r="I892" s="160">
        <v>45938</v>
      </c>
      <c r="J892" s="160">
        <v>330148.8</v>
      </c>
      <c r="K892" s="160">
        <v>330148.81</v>
      </c>
      <c r="L892" s="727">
        <v>366649.24</v>
      </c>
      <c r="M892" s="727" t="s">
        <v>4994</v>
      </c>
      <c r="N892" s="727"/>
      <c r="Q892" s="727"/>
      <c r="R892" s="727">
        <v>320360.52</v>
      </c>
      <c r="S892" s="727">
        <v>9788.2800000000007</v>
      </c>
      <c r="AB892" s="707"/>
      <c r="AC892" s="707">
        <v>36500.43</v>
      </c>
      <c r="AF892" s="707"/>
      <c r="AG892" s="707"/>
      <c r="AH892" s="707"/>
      <c r="AI892" s="707"/>
      <c r="AJ892" s="707"/>
      <c r="AK892" s="707"/>
    </row>
    <row r="893" spans="4:43">
      <c r="D893" s="160" t="s">
        <v>8681</v>
      </c>
      <c r="E893" s="160"/>
      <c r="F893" s="160">
        <v>45614</v>
      </c>
      <c r="G893" s="160">
        <v>45627</v>
      </c>
      <c r="H893" s="160" t="s">
        <v>6681</v>
      </c>
      <c r="I893" s="160">
        <v>45938</v>
      </c>
      <c r="J893" s="160">
        <v>330148.8</v>
      </c>
      <c r="K893" s="160">
        <v>330148.81</v>
      </c>
      <c r="L893" s="727">
        <v>366649.24</v>
      </c>
      <c r="M893" s="727" t="s">
        <v>4995</v>
      </c>
      <c r="N893" s="727"/>
      <c r="Q893" s="727"/>
      <c r="R893" s="727"/>
      <c r="S893" s="727"/>
      <c r="AB893" s="707"/>
      <c r="AC893" s="707">
        <v>36500.43</v>
      </c>
      <c r="AD893" s="707"/>
      <c r="AE893" s="707"/>
      <c r="AF893" s="707"/>
      <c r="AG893" s="707"/>
      <c r="AH893" s="707"/>
      <c r="AI893" s="707"/>
      <c r="AJ893" s="707"/>
      <c r="AK893" s="707"/>
    </row>
    <row r="894" spans="4:43">
      <c r="D894" s="160" t="s">
        <v>8681</v>
      </c>
      <c r="E894" s="160"/>
      <c r="F894" s="160">
        <v>45614</v>
      </c>
      <c r="G894" s="160">
        <v>45627</v>
      </c>
      <c r="H894" s="160" t="s">
        <v>6681</v>
      </c>
      <c r="I894" s="160">
        <v>45938</v>
      </c>
      <c r="J894" s="160">
        <v>330148.8</v>
      </c>
      <c r="K894" s="160">
        <v>330148.81</v>
      </c>
      <c r="L894" s="727">
        <v>366649.24</v>
      </c>
      <c r="M894" s="727" t="s">
        <v>4996</v>
      </c>
      <c r="N894" s="727"/>
      <c r="Q894" s="727"/>
      <c r="R894" s="727"/>
      <c r="S894" s="727"/>
      <c r="AA894" s="707">
        <v>330148.81</v>
      </c>
      <c r="AB894" s="707"/>
      <c r="AC894" s="707"/>
      <c r="AD894" s="707"/>
      <c r="AE894" s="707"/>
      <c r="AJ894" s="707"/>
    </row>
    <row r="895" spans="4:43">
      <c r="D895" s="160" t="s">
        <v>8682</v>
      </c>
      <c r="E895" s="160"/>
      <c r="F895" s="160">
        <v>45614</v>
      </c>
      <c r="G895" s="160">
        <v>45627</v>
      </c>
      <c r="H895" s="160" t="s">
        <v>6681</v>
      </c>
      <c r="I895" s="160" t="s">
        <v>6725</v>
      </c>
      <c r="J895" s="160">
        <v>293648.37</v>
      </c>
      <c r="K895" s="160">
        <v>293648.37</v>
      </c>
      <c r="L895" s="727">
        <v>293648.37</v>
      </c>
      <c r="M895" s="727" t="s">
        <v>4994</v>
      </c>
      <c r="N895" s="727"/>
      <c r="Q895" s="727"/>
      <c r="R895" s="727">
        <v>283860.09000000003</v>
      </c>
      <c r="S895" s="727">
        <v>9788.2800000000007</v>
      </c>
      <c r="AC895" s="707"/>
      <c r="AF895" s="707"/>
      <c r="AG895" s="707"/>
      <c r="AH895" s="707"/>
      <c r="AI895" s="707"/>
      <c r="AJ895" s="707"/>
      <c r="AK895" s="707"/>
    </row>
    <row r="896" spans="4:43">
      <c r="D896" s="160" t="s">
        <v>8682</v>
      </c>
      <c r="E896" s="160"/>
      <c r="F896" s="160">
        <v>45614</v>
      </c>
      <c r="G896" s="160">
        <v>45627</v>
      </c>
      <c r="H896" s="160" t="s">
        <v>6681</v>
      </c>
      <c r="I896" s="160" t="s">
        <v>6725</v>
      </c>
      <c r="J896" s="160">
        <v>293648.37</v>
      </c>
      <c r="K896" s="160">
        <v>293648.37</v>
      </c>
      <c r="L896" s="727">
        <v>293648.37</v>
      </c>
      <c r="M896" s="727" t="s">
        <v>4995</v>
      </c>
      <c r="N896" s="727"/>
      <c r="Q896" s="727"/>
      <c r="R896" s="727"/>
      <c r="S896" s="727"/>
      <c r="AB896" s="707"/>
      <c r="AC896" s="707"/>
      <c r="AD896" s="707"/>
      <c r="AE896" s="707"/>
      <c r="AF896" s="707"/>
      <c r="AG896" s="707"/>
      <c r="AH896" s="707"/>
      <c r="AI896" s="707"/>
      <c r="AJ896" s="707"/>
      <c r="AK896" s="707"/>
    </row>
    <row r="897" spans="4:38">
      <c r="D897" s="160" t="s">
        <v>8682</v>
      </c>
      <c r="E897" s="160"/>
      <c r="F897" s="160">
        <v>45614</v>
      </c>
      <c r="G897" s="160">
        <v>45627</v>
      </c>
      <c r="H897" s="160" t="s">
        <v>6681</v>
      </c>
      <c r="I897" s="160" t="s">
        <v>6725</v>
      </c>
      <c r="J897" s="160">
        <v>293648.37</v>
      </c>
      <c r="K897" s="160">
        <v>293648.37</v>
      </c>
      <c r="L897" s="727">
        <v>293648.37</v>
      </c>
      <c r="M897" s="727" t="s">
        <v>4996</v>
      </c>
      <c r="N897" s="727"/>
      <c r="Q897" s="727"/>
      <c r="R897" s="727"/>
      <c r="S897" s="727"/>
      <c r="AA897" s="707">
        <v>293648.37</v>
      </c>
      <c r="AB897" s="707"/>
      <c r="AC897" s="707"/>
      <c r="AD897" s="707"/>
      <c r="AE897" s="707"/>
      <c r="AI897" s="707"/>
      <c r="AJ897" s="707"/>
    </row>
    <row r="898" spans="4:38">
      <c r="D898" s="160" t="s">
        <v>8683</v>
      </c>
      <c r="E898" s="160"/>
      <c r="F898" s="160">
        <v>45614</v>
      </c>
      <c r="G898" s="160">
        <v>45624</v>
      </c>
      <c r="H898" s="160" t="s">
        <v>6681</v>
      </c>
      <c r="I898" s="160">
        <v>45938</v>
      </c>
      <c r="J898" s="160">
        <v>36500.43</v>
      </c>
      <c r="K898" s="160">
        <v>36500.44</v>
      </c>
      <c r="L898" s="727">
        <v>73000.87</v>
      </c>
      <c r="M898" s="727" t="s">
        <v>4994</v>
      </c>
      <c r="N898" s="727"/>
      <c r="Q898" s="727"/>
      <c r="R898" s="727">
        <v>36500.43</v>
      </c>
      <c r="S898" s="727"/>
      <c r="AB898" s="707"/>
      <c r="AC898" s="707">
        <v>36500.43</v>
      </c>
      <c r="AF898" s="707"/>
      <c r="AG898" s="707"/>
      <c r="AH898" s="707"/>
      <c r="AI898" s="707"/>
      <c r="AJ898" s="707"/>
      <c r="AK898" s="707"/>
      <c r="AL898" s="707"/>
    </row>
    <row r="899" spans="4:38">
      <c r="D899" s="160" t="s">
        <v>8683</v>
      </c>
      <c r="E899" s="160"/>
      <c r="F899" s="160">
        <v>45614</v>
      </c>
      <c r="G899" s="160">
        <v>45624</v>
      </c>
      <c r="H899" s="160" t="s">
        <v>6681</v>
      </c>
      <c r="I899" s="160">
        <v>45938</v>
      </c>
      <c r="J899" s="160">
        <v>36500.43</v>
      </c>
      <c r="K899" s="160">
        <v>36500.44</v>
      </c>
      <c r="L899" s="727">
        <v>73000.87</v>
      </c>
      <c r="M899" s="727" t="s">
        <v>4995</v>
      </c>
      <c r="N899" s="727"/>
      <c r="Q899" s="727"/>
      <c r="R899" s="727"/>
      <c r="S899" s="727"/>
      <c r="AB899" s="707"/>
      <c r="AC899" s="707">
        <v>36500.43</v>
      </c>
      <c r="AD899" s="707"/>
      <c r="AE899" s="707"/>
      <c r="AF899" s="707"/>
      <c r="AG899" s="707"/>
      <c r="AH899" s="707"/>
      <c r="AI899" s="707"/>
      <c r="AJ899" s="707"/>
      <c r="AK899" s="707"/>
      <c r="AL899" s="707"/>
    </row>
    <row r="900" spans="4:38">
      <c r="D900" s="160" t="s">
        <v>8683</v>
      </c>
      <c r="E900" s="160"/>
      <c r="F900" s="160">
        <v>45614</v>
      </c>
      <c r="G900" s="160">
        <v>45624</v>
      </c>
      <c r="H900" s="160" t="s">
        <v>6681</v>
      </c>
      <c r="I900" s="160">
        <v>45938</v>
      </c>
      <c r="J900" s="160">
        <v>36500.43</v>
      </c>
      <c r="K900" s="160">
        <v>36500.44</v>
      </c>
      <c r="L900" s="727">
        <v>73000.87</v>
      </c>
      <c r="M900" s="727" t="s">
        <v>4996</v>
      </c>
      <c r="N900" s="727"/>
      <c r="Q900" s="727"/>
      <c r="R900" s="727"/>
      <c r="S900" s="727"/>
      <c r="T900" s="707"/>
      <c r="U900" s="707"/>
      <c r="AA900" s="707">
        <v>36500.44</v>
      </c>
      <c r="AB900" s="707"/>
      <c r="AC900" s="707"/>
      <c r="AD900" s="707"/>
      <c r="AE900" s="707"/>
      <c r="AJ900" s="707"/>
    </row>
    <row r="901" spans="4:38">
      <c r="D901" s="160" t="s">
        <v>5707</v>
      </c>
      <c r="E901" s="160"/>
      <c r="F901" s="160">
        <v>45628</v>
      </c>
      <c r="G901" s="160">
        <v>45641</v>
      </c>
      <c r="H901" s="160" t="s">
        <v>6568</v>
      </c>
      <c r="I901" s="160">
        <v>45952</v>
      </c>
      <c r="J901" s="160">
        <v>19282.490000000002</v>
      </c>
      <c r="K901" s="160">
        <v>19282.490000000002</v>
      </c>
      <c r="L901" s="727">
        <v>39057.69</v>
      </c>
      <c r="M901" s="727" t="s">
        <v>4994</v>
      </c>
      <c r="N901" s="727"/>
      <c r="Q901" s="727"/>
      <c r="R901" s="727"/>
      <c r="S901" s="727">
        <v>19282.490000000002</v>
      </c>
      <c r="T901" s="707"/>
      <c r="U901" s="707"/>
      <c r="V901" s="707"/>
      <c r="W901" s="707"/>
      <c r="X901" s="707"/>
      <c r="Y901" s="707"/>
      <c r="Z901" s="707"/>
      <c r="AA901" s="707"/>
      <c r="AB901" s="707"/>
      <c r="AC901" s="707">
        <v>19775.2</v>
      </c>
      <c r="AD901" s="707"/>
      <c r="AE901" s="707"/>
      <c r="AF901" s="707"/>
      <c r="AG901" s="707"/>
      <c r="AH901" s="707"/>
      <c r="AI901" s="707"/>
      <c r="AJ901" s="707"/>
      <c r="AK901" s="707"/>
      <c r="AL901" s="707"/>
    </row>
    <row r="902" spans="4:38">
      <c r="D902" s="160" t="s">
        <v>5707</v>
      </c>
      <c r="E902" s="160"/>
      <c r="F902" s="160">
        <v>45628</v>
      </c>
      <c r="G902" s="160">
        <v>45641</v>
      </c>
      <c r="H902" s="160" t="s">
        <v>6568</v>
      </c>
      <c r="I902" s="160">
        <v>45952</v>
      </c>
      <c r="J902" s="160">
        <v>19282.490000000002</v>
      </c>
      <c r="K902" s="160">
        <v>19282.490000000002</v>
      </c>
      <c r="L902" s="727">
        <v>39057.69</v>
      </c>
      <c r="M902" s="727" t="s">
        <v>4995</v>
      </c>
      <c r="N902" s="727"/>
      <c r="Q902" s="727"/>
      <c r="R902" s="727"/>
      <c r="S902" s="727"/>
      <c r="T902" s="707"/>
      <c r="U902" s="707"/>
      <c r="V902" s="707"/>
      <c r="W902" s="707"/>
      <c r="X902" s="707"/>
      <c r="Y902" s="707"/>
      <c r="Z902" s="707"/>
      <c r="AA902" s="707"/>
      <c r="AB902" s="707"/>
      <c r="AC902" s="707">
        <v>19775.2</v>
      </c>
      <c r="AD902" s="707"/>
      <c r="AE902" s="707"/>
      <c r="AF902" s="707"/>
      <c r="AG902" s="707"/>
      <c r="AH902" s="707"/>
      <c r="AI902" s="707"/>
      <c r="AJ902" s="707"/>
      <c r="AK902" s="707"/>
      <c r="AL902" s="707"/>
    </row>
    <row r="903" spans="4:38">
      <c r="D903" s="160" t="s">
        <v>5707</v>
      </c>
      <c r="E903" s="160"/>
      <c r="F903" s="160">
        <v>45628</v>
      </c>
      <c r="G903" s="160">
        <v>45641</v>
      </c>
      <c r="H903" s="160" t="s">
        <v>6568</v>
      </c>
      <c r="I903" s="160">
        <v>45952</v>
      </c>
      <c r="J903" s="160">
        <v>19282.490000000002</v>
      </c>
      <c r="K903" s="160">
        <v>19282.490000000002</v>
      </c>
      <c r="L903" s="727">
        <v>39057.69</v>
      </c>
      <c r="M903" s="727" t="s">
        <v>4996</v>
      </c>
      <c r="N903" s="727"/>
      <c r="Q903" s="727"/>
      <c r="R903" s="727"/>
      <c r="S903" s="727"/>
      <c r="T903" s="707">
        <v>4700.1000000000004</v>
      </c>
      <c r="U903" s="707">
        <v>4760.3599999999997</v>
      </c>
      <c r="V903" s="707">
        <v>6568.1</v>
      </c>
      <c r="W903" s="707">
        <v>2530.83</v>
      </c>
      <c r="X903">
        <v>723.09</v>
      </c>
      <c r="Y903" s="707"/>
      <c r="Z903" s="707"/>
      <c r="AA903" s="707"/>
      <c r="AB903" s="707"/>
      <c r="AC903" s="707"/>
      <c r="AD903" s="707"/>
      <c r="AE903" s="707"/>
      <c r="AI903" s="707"/>
      <c r="AJ903" s="707"/>
    </row>
    <row r="904" spans="4:38">
      <c r="D904" s="160" t="s">
        <v>8684</v>
      </c>
      <c r="E904" s="160"/>
      <c r="F904" s="160">
        <v>45628</v>
      </c>
      <c r="G904" s="160">
        <v>45641</v>
      </c>
      <c r="H904" s="160">
        <v>45939</v>
      </c>
      <c r="I904" s="160">
        <v>45952</v>
      </c>
      <c r="J904" s="160">
        <v>0</v>
      </c>
      <c r="K904" s="160">
        <v>0</v>
      </c>
      <c r="L904" s="727">
        <v>12016.23</v>
      </c>
      <c r="M904" s="727" t="s">
        <v>4994</v>
      </c>
      <c r="N904" s="727"/>
      <c r="Q904" s="727"/>
      <c r="R904" s="727"/>
      <c r="S904" s="727"/>
      <c r="T904" s="707"/>
      <c r="U904" s="707"/>
      <c r="V904" s="707"/>
      <c r="W904" s="707"/>
      <c r="X904" s="707"/>
      <c r="Y904" s="707"/>
      <c r="Z904" s="707"/>
      <c r="AA904" s="707"/>
      <c r="AB904" s="707"/>
      <c r="AC904" s="707">
        <v>12016.23</v>
      </c>
      <c r="AD904" s="707"/>
      <c r="AE904" s="707"/>
    </row>
    <row r="905" spans="4:38">
      <c r="D905" s="160" t="s">
        <v>8684</v>
      </c>
      <c r="E905" s="160"/>
      <c r="F905" s="160">
        <v>45628</v>
      </c>
      <c r="G905" s="160">
        <v>45641</v>
      </c>
      <c r="H905" s="160">
        <v>45939</v>
      </c>
      <c r="I905" s="160">
        <v>45952</v>
      </c>
      <c r="J905" s="160">
        <v>0</v>
      </c>
      <c r="K905" s="160">
        <v>0</v>
      </c>
      <c r="L905" s="727">
        <v>12016.23</v>
      </c>
      <c r="M905" s="727" t="s">
        <v>4995</v>
      </c>
      <c r="N905" s="727"/>
      <c r="Q905" s="727"/>
      <c r="R905" s="727"/>
      <c r="S905" s="727"/>
      <c r="T905" s="707"/>
      <c r="U905" s="707"/>
      <c r="V905" s="707"/>
      <c r="W905" s="707"/>
      <c r="X905" s="707"/>
      <c r="Y905" s="707"/>
      <c r="Z905" s="707"/>
      <c r="AA905" s="707"/>
      <c r="AB905" s="707"/>
      <c r="AC905" s="707">
        <v>12016.23</v>
      </c>
      <c r="AD905" s="707"/>
      <c r="AE905" s="707"/>
    </row>
    <row r="906" spans="4:38">
      <c r="D906" s="160" t="s">
        <v>8684</v>
      </c>
      <c r="E906" s="160"/>
      <c r="F906" s="160">
        <v>45628</v>
      </c>
      <c r="G906" s="160">
        <v>45641</v>
      </c>
      <c r="H906" s="160">
        <v>45939</v>
      </c>
      <c r="I906" s="160">
        <v>45952</v>
      </c>
      <c r="J906" s="160">
        <v>0</v>
      </c>
      <c r="K906" s="160">
        <v>0</v>
      </c>
      <c r="L906" s="727">
        <v>12016.23</v>
      </c>
      <c r="M906" s="727" t="s">
        <v>4996</v>
      </c>
      <c r="N906" s="727"/>
      <c r="Q906" s="727"/>
      <c r="R906" s="727"/>
      <c r="S906" s="727"/>
      <c r="T906" s="707"/>
      <c r="U906" s="707"/>
      <c r="V906" s="707"/>
      <c r="W906" s="707"/>
      <c r="Y906" s="707"/>
      <c r="Z906" s="707"/>
      <c r="AA906" s="707"/>
      <c r="AB906" s="707"/>
    </row>
    <row r="907" spans="4:38">
      <c r="D907" s="160" t="s">
        <v>8685</v>
      </c>
      <c r="E907" s="160"/>
      <c r="F907" s="160">
        <v>45630</v>
      </c>
      <c r="G907" s="160">
        <v>45641</v>
      </c>
      <c r="H907" s="160" t="s">
        <v>6568</v>
      </c>
      <c r="I907" s="160" t="s">
        <v>6557</v>
      </c>
      <c r="J907" s="160">
        <v>19282.490000000002</v>
      </c>
      <c r="K907" s="160">
        <v>19282.490000000002</v>
      </c>
      <c r="L907" s="727">
        <v>19282.490000000002</v>
      </c>
      <c r="M907" s="727" t="s">
        <v>4994</v>
      </c>
      <c r="N907" s="727"/>
      <c r="Q907" s="728"/>
      <c r="R907" s="727"/>
      <c r="S907" s="727">
        <v>19282.490000000002</v>
      </c>
      <c r="T907" s="707"/>
      <c r="U907" s="707"/>
      <c r="W907" s="707"/>
      <c r="X907" s="707"/>
      <c r="Y907" s="707"/>
      <c r="Z907" s="707"/>
      <c r="AA907" s="707"/>
      <c r="AB907" s="707"/>
      <c r="AC907" s="707"/>
    </row>
    <row r="908" spans="4:38">
      <c r="D908" s="160" t="s">
        <v>8685</v>
      </c>
      <c r="E908" s="160"/>
      <c r="F908" s="160">
        <v>45630</v>
      </c>
      <c r="G908" s="160">
        <v>45641</v>
      </c>
      <c r="H908" s="160" t="s">
        <v>6568</v>
      </c>
      <c r="I908" s="160" t="s">
        <v>6557</v>
      </c>
      <c r="J908" s="160">
        <v>19282.490000000002</v>
      </c>
      <c r="K908" s="160">
        <v>19282.490000000002</v>
      </c>
      <c r="L908" s="727">
        <v>19282.490000000002</v>
      </c>
      <c r="M908" s="727" t="s">
        <v>4995</v>
      </c>
      <c r="N908" s="727"/>
      <c r="Q908" s="728"/>
      <c r="R908" s="727"/>
      <c r="S908" s="727"/>
      <c r="T908" s="707"/>
      <c r="U908" s="707"/>
      <c r="V908" s="707"/>
      <c r="W908" s="707"/>
      <c r="X908" s="707"/>
      <c r="Y908" s="707"/>
      <c r="Z908" s="707"/>
      <c r="AA908" s="707"/>
      <c r="AB908" s="707"/>
      <c r="AC908" s="707"/>
    </row>
    <row r="909" spans="4:38">
      <c r="D909" s="160" t="s">
        <v>8685</v>
      </c>
      <c r="E909" s="160"/>
      <c r="F909" s="160">
        <v>45630</v>
      </c>
      <c r="G909" s="160">
        <v>45641</v>
      </c>
      <c r="H909" s="160" t="s">
        <v>6568</v>
      </c>
      <c r="I909" s="160" t="s">
        <v>6557</v>
      </c>
      <c r="J909" s="160">
        <v>19282.490000000002</v>
      </c>
      <c r="K909" s="160">
        <v>19282.490000000002</v>
      </c>
      <c r="L909" s="727">
        <v>19282.490000000002</v>
      </c>
      <c r="M909" s="727" t="s">
        <v>4996</v>
      </c>
      <c r="N909" s="727"/>
      <c r="Q909" s="727"/>
      <c r="R909" s="727"/>
      <c r="S909" s="727"/>
      <c r="T909" s="707">
        <v>4700.1000000000004</v>
      </c>
      <c r="U909" s="707">
        <v>4760.3599999999997</v>
      </c>
      <c r="V909" s="707">
        <v>6568.1</v>
      </c>
      <c r="W909" s="707">
        <v>2530.83</v>
      </c>
      <c r="X909">
        <v>723.09</v>
      </c>
      <c r="Z909" s="707"/>
      <c r="AA909" s="707"/>
      <c r="AB909" s="707"/>
    </row>
    <row r="910" spans="4:38">
      <c r="D910" s="160" t="s">
        <v>8686</v>
      </c>
      <c r="E910" s="160"/>
      <c r="F910" s="160">
        <v>45635</v>
      </c>
      <c r="G910" s="160">
        <v>45638</v>
      </c>
      <c r="H910" s="160">
        <v>45946</v>
      </c>
      <c r="I910" s="160">
        <v>45950</v>
      </c>
      <c r="J910" s="160">
        <v>0</v>
      </c>
      <c r="K910" s="160">
        <v>0</v>
      </c>
      <c r="L910" s="727">
        <v>7758.96</v>
      </c>
      <c r="M910" s="727" t="s">
        <v>4994</v>
      </c>
      <c r="N910" s="727"/>
      <c r="Q910" s="727"/>
      <c r="R910" s="727"/>
      <c r="S910" s="727"/>
      <c r="T910" s="707"/>
      <c r="W910" s="707"/>
      <c r="X910" s="707"/>
      <c r="Y910" s="707"/>
      <c r="Z910" s="707"/>
      <c r="AA910" s="707"/>
      <c r="AB910" s="707"/>
      <c r="AC910" s="707">
        <v>7758.96</v>
      </c>
    </row>
    <row r="911" spans="4:38">
      <c r="D911" s="160" t="s">
        <v>8686</v>
      </c>
      <c r="E911" s="160"/>
      <c r="F911" s="160">
        <v>45635</v>
      </c>
      <c r="G911" s="160">
        <v>45638</v>
      </c>
      <c r="H911" s="160">
        <v>45946</v>
      </c>
      <c r="I911" s="160">
        <v>45950</v>
      </c>
      <c r="J911" s="160">
        <v>0</v>
      </c>
      <c r="K911" s="160">
        <v>0</v>
      </c>
      <c r="L911" s="727">
        <v>7758.96</v>
      </c>
      <c r="M911" s="727" t="s">
        <v>4995</v>
      </c>
      <c r="N911" s="727"/>
      <c r="Q911" s="727"/>
      <c r="R911" s="727"/>
      <c r="S911" s="727"/>
      <c r="T911" s="707"/>
      <c r="U911" s="707"/>
      <c r="V911" s="707"/>
      <c r="W911" s="707"/>
      <c r="X911" s="707"/>
      <c r="Y911" s="707"/>
      <c r="Z911" s="707"/>
      <c r="AA911" s="707"/>
      <c r="AB911" s="707"/>
      <c r="AC911" s="707">
        <v>7758.96</v>
      </c>
    </row>
    <row r="912" spans="4:38">
      <c r="D912" s="160" t="s">
        <v>8686</v>
      </c>
      <c r="E912" s="160"/>
      <c r="F912" s="160">
        <v>45635</v>
      </c>
      <c r="G912" s="160">
        <v>45638</v>
      </c>
      <c r="H912" s="160">
        <v>45946</v>
      </c>
      <c r="I912" s="160">
        <v>45950</v>
      </c>
      <c r="J912" s="160">
        <v>0</v>
      </c>
      <c r="K912" s="160">
        <v>0</v>
      </c>
      <c r="L912" s="727">
        <v>7758.96</v>
      </c>
      <c r="M912" s="727" t="s">
        <v>4996</v>
      </c>
      <c r="N912" s="727"/>
      <c r="Q912" s="727"/>
      <c r="R912" s="727"/>
      <c r="S912" s="727"/>
      <c r="T912" s="707"/>
      <c r="U912" s="707"/>
      <c r="V912" s="707"/>
      <c r="Z912" s="707"/>
      <c r="AA912" s="707"/>
      <c r="AB912" s="707"/>
    </row>
    <row r="913" spans="4:37">
      <c r="D913" s="160" t="s">
        <v>5708</v>
      </c>
      <c r="E913" s="160"/>
      <c r="F913" s="160">
        <v>45640</v>
      </c>
      <c r="G913" s="160">
        <v>45722</v>
      </c>
      <c r="H913" s="160" t="s">
        <v>6616</v>
      </c>
      <c r="I913" s="160">
        <v>45966</v>
      </c>
      <c r="J913" s="160">
        <v>524034.69</v>
      </c>
      <c r="K913" s="160">
        <v>524034.68</v>
      </c>
      <c r="L913" s="727">
        <v>1400428.35</v>
      </c>
      <c r="M913" s="727" t="s">
        <v>4994</v>
      </c>
      <c r="N913" s="727"/>
      <c r="Q913" s="727"/>
      <c r="R913" s="727"/>
      <c r="S913" s="727">
        <v>67335.62</v>
      </c>
      <c r="T913" s="707">
        <v>510061.61</v>
      </c>
      <c r="U913" s="707">
        <v>439834.3</v>
      </c>
      <c r="V913" s="707">
        <v>40027.22</v>
      </c>
      <c r="W913" s="707"/>
      <c r="X913" s="707"/>
      <c r="Y913" s="707"/>
      <c r="Z913" s="707"/>
      <c r="AA913" s="707"/>
      <c r="AB913" s="707"/>
      <c r="AC913" s="707">
        <v>270013.44</v>
      </c>
      <c r="AD913" s="707">
        <v>73156.160000000003</v>
      </c>
      <c r="AE913" s="707"/>
      <c r="AF913" s="707"/>
    </row>
    <row r="914" spans="4:37">
      <c r="D914" s="160" t="s">
        <v>5708</v>
      </c>
      <c r="E914" s="160"/>
      <c r="F914" s="160">
        <v>45640</v>
      </c>
      <c r="G914" s="160">
        <v>45722</v>
      </c>
      <c r="H914" s="160" t="s">
        <v>6616</v>
      </c>
      <c r="I914" s="160">
        <v>45966</v>
      </c>
      <c r="J914" s="160">
        <v>524034.69</v>
      </c>
      <c r="K914" s="160">
        <v>524034.68</v>
      </c>
      <c r="L914" s="727">
        <v>1400428.35</v>
      </c>
      <c r="M914" s="727" t="s">
        <v>4995</v>
      </c>
      <c r="N914" s="727"/>
      <c r="Q914" s="727"/>
      <c r="R914" s="727"/>
      <c r="S914" s="727"/>
      <c r="T914" s="707"/>
      <c r="U914" s="707"/>
      <c r="V914" s="707"/>
      <c r="W914" s="707"/>
      <c r="X914" s="707"/>
      <c r="Y914" s="707"/>
      <c r="Z914" s="707"/>
      <c r="AA914" s="707"/>
      <c r="AB914" s="707"/>
      <c r="AC914" s="707">
        <v>787062.49</v>
      </c>
      <c r="AD914" s="707">
        <v>89331.16</v>
      </c>
      <c r="AE914" s="707"/>
      <c r="AF914" s="707"/>
    </row>
    <row r="915" spans="4:37">
      <c r="D915" s="160" t="s">
        <v>5708</v>
      </c>
      <c r="E915" s="160"/>
      <c r="F915" s="160">
        <v>45640</v>
      </c>
      <c r="G915" s="160">
        <v>45722</v>
      </c>
      <c r="H915" s="160" t="s">
        <v>6616</v>
      </c>
      <c r="I915" s="160">
        <v>45966</v>
      </c>
      <c r="J915" s="160">
        <v>524034.69</v>
      </c>
      <c r="K915" s="160">
        <v>524034.68</v>
      </c>
      <c r="L915" s="727">
        <v>1400428.35</v>
      </c>
      <c r="M915" s="727" t="s">
        <v>4996</v>
      </c>
      <c r="N915" s="727"/>
      <c r="Q915" s="727"/>
      <c r="R915" s="727"/>
      <c r="S915" s="727"/>
      <c r="T915" s="707"/>
      <c r="U915" s="707"/>
      <c r="V915" s="707"/>
      <c r="Y915" s="707">
        <v>9629.58</v>
      </c>
      <c r="Z915" s="707">
        <v>7489.67</v>
      </c>
      <c r="AA915" s="707">
        <v>257535.75</v>
      </c>
      <c r="AB915" s="707">
        <v>239323.08</v>
      </c>
      <c r="AC915" s="707">
        <v>10056.6</v>
      </c>
    </row>
    <row r="916" spans="4:37">
      <c r="D916" s="160" t="s">
        <v>8687</v>
      </c>
      <c r="E916" s="160"/>
      <c r="F916" s="160">
        <v>45648</v>
      </c>
      <c r="G916" s="160">
        <v>45699</v>
      </c>
      <c r="H916" s="160" t="s">
        <v>6664</v>
      </c>
      <c r="I916" s="160">
        <v>45952</v>
      </c>
      <c r="J916" s="160">
        <v>285512.48</v>
      </c>
      <c r="K916" s="160">
        <v>285512.46999999997</v>
      </c>
      <c r="L916" s="727">
        <v>706138.86</v>
      </c>
      <c r="M916" s="727" t="s">
        <v>4994</v>
      </c>
      <c r="N916" s="727"/>
      <c r="Q916" s="727"/>
      <c r="R916" s="727"/>
      <c r="S916" s="727">
        <v>67335.62</v>
      </c>
      <c r="T916" s="707">
        <v>510061.61</v>
      </c>
      <c r="U916" s="707">
        <v>119616.53</v>
      </c>
      <c r="W916" s="707"/>
      <c r="X916" s="707"/>
      <c r="Y916" s="707"/>
      <c r="Z916" s="707"/>
      <c r="AA916" s="707"/>
      <c r="AB916" s="707"/>
      <c r="AC916" s="707">
        <v>9125.11</v>
      </c>
      <c r="AE916" s="707"/>
    </row>
    <row r="917" spans="4:37">
      <c r="D917" s="160" t="s">
        <v>8687</v>
      </c>
      <c r="E917" s="160"/>
      <c r="F917" s="160">
        <v>45648</v>
      </c>
      <c r="G917" s="160">
        <v>45699</v>
      </c>
      <c r="H917" s="160" t="s">
        <v>6664</v>
      </c>
      <c r="I917" s="160">
        <v>45952</v>
      </c>
      <c r="J917" s="160">
        <v>285512.48</v>
      </c>
      <c r="K917" s="160">
        <v>285512.46999999997</v>
      </c>
      <c r="L917" s="727">
        <v>706138.86</v>
      </c>
      <c r="M917" s="727" t="s">
        <v>4995</v>
      </c>
      <c r="N917" s="727"/>
      <c r="Q917" s="727"/>
      <c r="R917" s="727"/>
      <c r="S917" s="727"/>
      <c r="T917" s="707"/>
      <c r="U917" s="707"/>
      <c r="W917" s="707"/>
      <c r="X917" s="707"/>
      <c r="Y917" s="707"/>
      <c r="Z917" s="707"/>
      <c r="AA917" s="707"/>
      <c r="AB917" s="707"/>
      <c r="AC917" s="707">
        <v>420626.38</v>
      </c>
      <c r="AD917" s="707"/>
      <c r="AE917" s="707"/>
      <c r="AJ917" s="707"/>
      <c r="AK917" s="707"/>
    </row>
    <row r="918" spans="4:37">
      <c r="D918" s="160" t="s">
        <v>8687</v>
      </c>
      <c r="E918" s="160"/>
      <c r="F918" s="160">
        <v>45648</v>
      </c>
      <c r="G918" s="160">
        <v>45699</v>
      </c>
      <c r="H918" s="160" t="s">
        <v>6664</v>
      </c>
      <c r="I918" s="160">
        <v>45952</v>
      </c>
      <c r="J918" s="160">
        <v>285512.48</v>
      </c>
      <c r="K918" s="160">
        <v>285512.46999999997</v>
      </c>
      <c r="L918" s="727">
        <v>706138.86</v>
      </c>
      <c r="M918" s="727" t="s">
        <v>4996</v>
      </c>
      <c r="N918" s="727"/>
      <c r="Q918" s="727"/>
      <c r="R918" s="727"/>
      <c r="S918" s="727"/>
      <c r="T918" s="707"/>
      <c r="U918" s="707"/>
      <c r="Y918" s="707">
        <v>9629.58</v>
      </c>
      <c r="Z918" s="707">
        <v>7489.67</v>
      </c>
      <c r="AA918" s="707">
        <v>190289.44</v>
      </c>
      <c r="AB918" s="707">
        <v>75211.05</v>
      </c>
      <c r="AC918" s="707">
        <v>2892.73</v>
      </c>
      <c r="AJ918" s="707"/>
      <c r="AK918" s="707"/>
    </row>
    <row r="919" spans="4:37">
      <c r="D919" s="160" t="s">
        <v>8688</v>
      </c>
      <c r="E919" s="160"/>
      <c r="F919" s="160">
        <v>45648</v>
      </c>
      <c r="G919" s="160">
        <v>45685</v>
      </c>
      <c r="H919" s="160" t="s">
        <v>6664</v>
      </c>
      <c r="I919" s="160">
        <v>45952</v>
      </c>
      <c r="J919" s="160">
        <v>138273.09</v>
      </c>
      <c r="K919" s="160">
        <v>138273.1</v>
      </c>
      <c r="L919" s="727">
        <v>549774.37</v>
      </c>
      <c r="M919" s="727" t="s">
        <v>4994</v>
      </c>
      <c r="N919" s="727"/>
      <c r="Q919" s="727"/>
      <c r="R919" s="727"/>
      <c r="S919" s="727">
        <v>67335.62</v>
      </c>
      <c r="T919" s="707">
        <v>482438.75</v>
      </c>
      <c r="W919" s="707"/>
      <c r="X919" s="707"/>
      <c r="Y919" s="707"/>
      <c r="Z919" s="707"/>
      <c r="AA919" s="707"/>
      <c r="AB919" s="707"/>
      <c r="AC919" s="707"/>
    </row>
    <row r="920" spans="4:37">
      <c r="D920" s="160" t="s">
        <v>8688</v>
      </c>
      <c r="E920" s="160"/>
      <c r="F920" s="160">
        <v>45648</v>
      </c>
      <c r="G920" s="160">
        <v>45685</v>
      </c>
      <c r="H920" s="160" t="s">
        <v>6664</v>
      </c>
      <c r="I920" s="160">
        <v>45952</v>
      </c>
      <c r="J920" s="160">
        <v>138273.09</v>
      </c>
      <c r="K920" s="160">
        <v>138273.1</v>
      </c>
      <c r="L920" s="727">
        <v>549774.37</v>
      </c>
      <c r="M920" s="727" t="s">
        <v>4995</v>
      </c>
      <c r="N920" s="727"/>
      <c r="Q920" s="728"/>
      <c r="R920" s="727"/>
      <c r="S920" s="727"/>
      <c r="T920" s="707"/>
      <c r="U920" s="707"/>
      <c r="W920" s="707"/>
      <c r="X920" s="707"/>
      <c r="Y920" s="707"/>
      <c r="Z920" s="707"/>
      <c r="AA920" s="707"/>
      <c r="AB920" s="707"/>
      <c r="AC920" s="707">
        <v>411501.27</v>
      </c>
      <c r="AD920" s="707"/>
      <c r="AE920" s="707"/>
      <c r="AJ920" s="707"/>
      <c r="AK920" s="707"/>
    </row>
    <row r="921" spans="4:37">
      <c r="D921" s="160" t="s">
        <v>8688</v>
      </c>
      <c r="E921" s="160"/>
      <c r="F921" s="160">
        <v>45648</v>
      </c>
      <c r="G921" s="160">
        <v>45685</v>
      </c>
      <c r="H921" s="160" t="s">
        <v>6664</v>
      </c>
      <c r="I921" s="160">
        <v>45952</v>
      </c>
      <c r="J921" s="160">
        <v>138273.09</v>
      </c>
      <c r="K921" s="160">
        <v>138273.1</v>
      </c>
      <c r="L921" s="727">
        <v>549774.37</v>
      </c>
      <c r="M921" s="727" t="s">
        <v>4996</v>
      </c>
      <c r="N921" s="727"/>
      <c r="Q921" s="727"/>
      <c r="R921" s="727"/>
      <c r="S921" s="727"/>
      <c r="T921" s="707"/>
      <c r="U921" s="707"/>
      <c r="Y921" s="707">
        <v>9629.58</v>
      </c>
      <c r="Z921" s="707">
        <v>7489.67</v>
      </c>
      <c r="AA921" s="707">
        <v>43050.07</v>
      </c>
      <c r="AB921" s="707">
        <v>75211.05</v>
      </c>
      <c r="AC921" s="707">
        <v>2892.73</v>
      </c>
      <c r="AJ921" s="707"/>
      <c r="AK921" s="707"/>
    </row>
    <row r="922" spans="4:37">
      <c r="D922" s="160" t="s">
        <v>8689</v>
      </c>
      <c r="E922" s="160"/>
      <c r="F922" s="160">
        <v>45686</v>
      </c>
      <c r="G922" s="160">
        <v>45699</v>
      </c>
      <c r="H922" s="160" t="s">
        <v>6812</v>
      </c>
      <c r="I922" s="160">
        <v>45946</v>
      </c>
      <c r="J922" s="160">
        <v>147239.38</v>
      </c>
      <c r="K922" s="160">
        <v>147239.37</v>
      </c>
      <c r="L922" s="727">
        <v>156364.49</v>
      </c>
      <c r="M922" s="727" t="s">
        <v>4994</v>
      </c>
      <c r="N922" s="727"/>
      <c r="Q922" s="727"/>
      <c r="R922" s="727"/>
      <c r="S922" s="727"/>
      <c r="T922" s="707">
        <v>27622.85</v>
      </c>
      <c r="U922" s="707">
        <v>119616.53</v>
      </c>
      <c r="W922" s="707"/>
      <c r="X922" s="707"/>
      <c r="Y922" s="707"/>
      <c r="Z922" s="707"/>
      <c r="AA922" s="707"/>
      <c r="AB922" s="707"/>
      <c r="AC922" s="707">
        <v>9125.11</v>
      </c>
      <c r="AE922" s="707"/>
    </row>
    <row r="923" spans="4:37">
      <c r="D923" s="160" t="s">
        <v>8689</v>
      </c>
      <c r="E923" s="160"/>
      <c r="F923" s="160">
        <v>45686</v>
      </c>
      <c r="G923" s="160">
        <v>45699</v>
      </c>
      <c r="H923" s="160" t="s">
        <v>6812</v>
      </c>
      <c r="I923" s="160">
        <v>45946</v>
      </c>
      <c r="J923" s="160">
        <v>147239.38</v>
      </c>
      <c r="K923" s="160">
        <v>147239.37</v>
      </c>
      <c r="L923" s="727">
        <v>156364.49</v>
      </c>
      <c r="M923" s="727" t="s">
        <v>4995</v>
      </c>
      <c r="N923" s="727"/>
      <c r="Q923" s="727"/>
      <c r="R923" s="727"/>
      <c r="S923" s="727"/>
      <c r="T923" s="707"/>
      <c r="U923" s="707"/>
      <c r="W923" s="707"/>
      <c r="X923" s="707"/>
      <c r="Y923" s="707"/>
      <c r="Z923" s="707"/>
      <c r="AA923" s="707"/>
      <c r="AB923" s="707"/>
      <c r="AC923" s="707">
        <v>9125.11</v>
      </c>
      <c r="AE923" s="707"/>
      <c r="AK923" s="707"/>
    </row>
    <row r="924" spans="4:37">
      <c r="D924" s="160" t="s">
        <v>8689</v>
      </c>
      <c r="E924" s="160"/>
      <c r="F924" s="160">
        <v>45686</v>
      </c>
      <c r="G924" s="160">
        <v>45699</v>
      </c>
      <c r="H924" s="160" t="s">
        <v>6812</v>
      </c>
      <c r="I924" s="160">
        <v>45946</v>
      </c>
      <c r="J924" s="160">
        <v>147239.38</v>
      </c>
      <c r="K924" s="160">
        <v>147239.37</v>
      </c>
      <c r="L924" s="727">
        <v>156364.49</v>
      </c>
      <c r="M924" s="727" t="s">
        <v>4996</v>
      </c>
      <c r="N924" s="727"/>
      <c r="Q924" s="727"/>
      <c r="R924" s="727"/>
      <c r="S924" s="727"/>
      <c r="T924" s="707"/>
      <c r="U924" s="707"/>
      <c r="Z924" s="707"/>
      <c r="AA924" s="707">
        <v>147239.37</v>
      </c>
      <c r="AK924" s="707"/>
    </row>
    <row r="925" spans="4:37">
      <c r="D925" s="160" t="s">
        <v>8690</v>
      </c>
      <c r="E925" s="160"/>
      <c r="F925" s="160">
        <v>45686</v>
      </c>
      <c r="G925" s="160">
        <v>45697</v>
      </c>
      <c r="H925" s="160" t="s">
        <v>6812</v>
      </c>
      <c r="I925" s="160" t="s">
        <v>6685</v>
      </c>
      <c r="J925" s="160">
        <v>138114.26999999999</v>
      </c>
      <c r="K925" s="160">
        <v>138114.26999999999</v>
      </c>
      <c r="L925" s="727">
        <v>138114.26999999999</v>
      </c>
      <c r="M925" s="727" t="s">
        <v>4994</v>
      </c>
      <c r="N925" s="727"/>
      <c r="Q925" s="727"/>
      <c r="R925" s="727"/>
      <c r="S925" s="727"/>
      <c r="T925" s="707">
        <v>27622.85</v>
      </c>
      <c r="U925" s="707">
        <v>110491.42</v>
      </c>
      <c r="W925" s="707"/>
      <c r="X925" s="707"/>
      <c r="Y925" s="707"/>
      <c r="Z925" s="707"/>
      <c r="AA925" s="707"/>
      <c r="AB925" s="707"/>
      <c r="AC925" s="707"/>
    </row>
    <row r="926" spans="4:37">
      <c r="D926" s="160" t="s">
        <v>8690</v>
      </c>
      <c r="E926" s="160"/>
      <c r="F926" s="160">
        <v>45686</v>
      </c>
      <c r="G926" s="160">
        <v>45697</v>
      </c>
      <c r="H926" s="160" t="s">
        <v>6812</v>
      </c>
      <c r="I926" s="160" t="s">
        <v>6685</v>
      </c>
      <c r="J926" s="160">
        <v>138114.26999999999</v>
      </c>
      <c r="K926" s="160">
        <v>138114.26999999999</v>
      </c>
      <c r="L926" s="727">
        <v>138114.26999999999</v>
      </c>
      <c r="M926" s="727" t="s">
        <v>4995</v>
      </c>
      <c r="N926" s="727"/>
      <c r="Q926" s="727"/>
      <c r="R926" s="727"/>
      <c r="S926" s="727"/>
      <c r="T926" s="707"/>
      <c r="U926" s="707"/>
      <c r="W926" s="707"/>
      <c r="X926" s="707"/>
      <c r="Y926" s="707"/>
      <c r="Z926" s="707"/>
      <c r="AA926" s="707"/>
      <c r="AB926" s="707"/>
      <c r="AC926" s="707"/>
      <c r="AK926" s="707"/>
    </row>
    <row r="927" spans="4:37">
      <c r="D927" s="160" t="s">
        <v>8690</v>
      </c>
      <c r="E927" s="160"/>
      <c r="F927" s="160">
        <v>45686</v>
      </c>
      <c r="G927" s="160">
        <v>45697</v>
      </c>
      <c r="H927" s="160" t="s">
        <v>6812</v>
      </c>
      <c r="I927" s="160" t="s">
        <v>6685</v>
      </c>
      <c r="J927" s="160">
        <v>138114.26999999999</v>
      </c>
      <c r="K927" s="160">
        <v>138114.26999999999</v>
      </c>
      <c r="L927" s="727">
        <v>138114.26999999999</v>
      </c>
      <c r="M927" s="727" t="s">
        <v>4996</v>
      </c>
      <c r="N927" s="727"/>
      <c r="Q927" s="727"/>
      <c r="R927" s="727"/>
      <c r="S927" s="727"/>
      <c r="T927" s="707"/>
      <c r="U927" s="707"/>
      <c r="Z927" s="707"/>
      <c r="AA927" s="707">
        <v>138114.26999999999</v>
      </c>
      <c r="AK927" s="707"/>
    </row>
    <row r="928" spans="4:37">
      <c r="D928" s="160" t="s">
        <v>8691</v>
      </c>
      <c r="E928" s="160"/>
      <c r="F928" s="160">
        <v>45689</v>
      </c>
      <c r="G928" s="160">
        <v>45699</v>
      </c>
      <c r="H928" s="160" t="s">
        <v>6812</v>
      </c>
      <c r="I928" s="160">
        <v>45946</v>
      </c>
      <c r="J928" s="160">
        <v>9125.11</v>
      </c>
      <c r="K928" s="160">
        <v>9125.1</v>
      </c>
      <c r="L928" s="727">
        <v>18250.22</v>
      </c>
      <c r="M928" s="727" t="s">
        <v>4994</v>
      </c>
      <c r="N928" s="727"/>
      <c r="Q928" s="727"/>
      <c r="R928" s="727"/>
      <c r="S928" s="727"/>
      <c r="U928" s="707">
        <v>9125.11</v>
      </c>
      <c r="V928" s="707"/>
      <c r="W928" s="707"/>
      <c r="X928" s="707"/>
      <c r="Y928" s="707"/>
      <c r="Z928" s="707"/>
      <c r="AA928" s="707"/>
      <c r="AB928" s="707"/>
      <c r="AC928" s="707">
        <v>9125.11</v>
      </c>
      <c r="AE928" s="707"/>
    </row>
    <row r="929" spans="4:37">
      <c r="D929" s="160" t="s">
        <v>8691</v>
      </c>
      <c r="E929" s="160"/>
      <c r="F929" s="160">
        <v>45689</v>
      </c>
      <c r="G929" s="160">
        <v>45699</v>
      </c>
      <c r="H929" s="160" t="s">
        <v>6812</v>
      </c>
      <c r="I929" s="160">
        <v>45946</v>
      </c>
      <c r="J929" s="160">
        <v>9125.11</v>
      </c>
      <c r="K929" s="160">
        <v>9125.1</v>
      </c>
      <c r="L929" s="727">
        <v>18250.22</v>
      </c>
      <c r="M929" s="727" t="s">
        <v>4995</v>
      </c>
      <c r="N929" s="727"/>
      <c r="Q929" s="727"/>
      <c r="R929" s="727"/>
      <c r="S929" s="727"/>
      <c r="T929" s="707"/>
      <c r="U929" s="707"/>
      <c r="V929" s="707"/>
      <c r="W929" s="707"/>
      <c r="X929" s="707"/>
      <c r="Y929" s="707"/>
      <c r="Z929" s="707"/>
      <c r="AA929" s="707"/>
      <c r="AB929" s="707"/>
      <c r="AC929" s="707">
        <v>9125.11</v>
      </c>
      <c r="AE929" s="707"/>
      <c r="AK929" s="707"/>
    </row>
    <row r="930" spans="4:37">
      <c r="D930" s="160" t="s">
        <v>8691</v>
      </c>
      <c r="E930" s="160"/>
      <c r="F930" s="160">
        <v>45689</v>
      </c>
      <c r="G930" s="160">
        <v>45699</v>
      </c>
      <c r="H930" s="160" t="s">
        <v>6812</v>
      </c>
      <c r="I930" s="160">
        <v>45946</v>
      </c>
      <c r="J930" s="160">
        <v>9125.11</v>
      </c>
      <c r="K930" s="160">
        <v>9125.1</v>
      </c>
      <c r="L930" s="727">
        <v>18250.22</v>
      </c>
      <c r="M930" s="727" t="s">
        <v>4996</v>
      </c>
      <c r="N930" s="727"/>
      <c r="Q930" s="727"/>
      <c r="R930" s="727"/>
      <c r="S930" s="727"/>
      <c r="T930" s="707"/>
      <c r="U930" s="707"/>
      <c r="Z930" s="707"/>
      <c r="AA930" s="707">
        <v>9125.1</v>
      </c>
      <c r="AK930" s="707"/>
    </row>
    <row r="931" spans="4:37">
      <c r="D931" s="160" t="s">
        <v>5709</v>
      </c>
      <c r="E931" s="160"/>
      <c r="F931" s="160">
        <v>45700</v>
      </c>
      <c r="G931" s="160">
        <v>45722</v>
      </c>
      <c r="H931" s="160" t="s">
        <v>6680</v>
      </c>
      <c r="I931" s="160">
        <v>45966</v>
      </c>
      <c r="J931" s="160">
        <v>238522.21</v>
      </c>
      <c r="K931" s="160">
        <v>238522.21</v>
      </c>
      <c r="L931" s="727">
        <v>694289.49</v>
      </c>
      <c r="M931" s="727" t="s">
        <v>4994</v>
      </c>
      <c r="N931" s="727"/>
      <c r="Q931" s="727"/>
      <c r="R931" s="727"/>
      <c r="S931" s="727"/>
      <c r="U931" s="707">
        <v>320217.77</v>
      </c>
      <c r="V931" s="707">
        <v>40027.22</v>
      </c>
      <c r="W931" s="707"/>
      <c r="X931" s="707"/>
      <c r="Y931" s="707"/>
      <c r="Z931" s="707"/>
      <c r="AA931" s="707"/>
      <c r="AB931" s="707"/>
      <c r="AC931" s="707">
        <v>260888.33</v>
      </c>
      <c r="AD931" s="707">
        <v>73156.160000000003</v>
      </c>
      <c r="AE931" s="707"/>
      <c r="AF931" s="707"/>
    </row>
    <row r="932" spans="4:37">
      <c r="D932" s="160" t="s">
        <v>5709</v>
      </c>
      <c r="E932" s="160"/>
      <c r="F932" s="160">
        <v>45700</v>
      </c>
      <c r="G932" s="160">
        <v>45722</v>
      </c>
      <c r="H932" s="160" t="s">
        <v>6680</v>
      </c>
      <c r="I932" s="160">
        <v>45966</v>
      </c>
      <c r="J932" s="160">
        <v>238522.21</v>
      </c>
      <c r="K932" s="160">
        <v>238522.21</v>
      </c>
      <c r="L932" s="727">
        <v>694289.49</v>
      </c>
      <c r="M932" s="727" t="s">
        <v>4995</v>
      </c>
      <c r="N932" s="727"/>
      <c r="Q932" s="728"/>
      <c r="R932" s="727"/>
      <c r="S932" s="727"/>
      <c r="T932" s="707"/>
      <c r="U932" s="707"/>
      <c r="V932" s="707"/>
      <c r="W932" s="707"/>
      <c r="X932" s="707"/>
      <c r="Y932" s="707"/>
      <c r="Z932" s="707"/>
      <c r="AA932" s="707"/>
      <c r="AB932" s="707"/>
      <c r="AC932" s="707">
        <v>366436.11</v>
      </c>
      <c r="AD932" s="707">
        <v>89331.16</v>
      </c>
      <c r="AE932" s="707"/>
      <c r="AF932" s="707"/>
      <c r="AK932" s="707"/>
    </row>
    <row r="933" spans="4:37">
      <c r="D933" s="160" t="s">
        <v>5709</v>
      </c>
      <c r="E933" s="160"/>
      <c r="F933" s="160">
        <v>45700</v>
      </c>
      <c r="G933" s="160">
        <v>45722</v>
      </c>
      <c r="H933" s="160" t="s">
        <v>6680</v>
      </c>
      <c r="I933" s="160">
        <v>45966</v>
      </c>
      <c r="J933" s="160">
        <v>238522.21</v>
      </c>
      <c r="K933" s="160">
        <v>238522.21</v>
      </c>
      <c r="L933" s="727">
        <v>694289.49</v>
      </c>
      <c r="M933" s="727" t="s">
        <v>4996</v>
      </c>
      <c r="N933" s="727"/>
      <c r="Q933" s="727"/>
      <c r="R933" s="727"/>
      <c r="S933" s="727"/>
      <c r="T933" s="707"/>
      <c r="U933" s="707"/>
      <c r="Y933" s="707"/>
      <c r="Z933" s="707"/>
      <c r="AA933" s="707">
        <v>67246.31</v>
      </c>
      <c r="AB933" s="707">
        <v>164112.03</v>
      </c>
      <c r="AC933" s="707">
        <v>7163.87</v>
      </c>
      <c r="AK933" s="707"/>
    </row>
    <row r="934" spans="4:37">
      <c r="D934" s="160" t="s">
        <v>8692</v>
      </c>
      <c r="E934" s="160"/>
      <c r="F934" s="160">
        <v>45700</v>
      </c>
      <c r="G934" s="160">
        <v>45720</v>
      </c>
      <c r="H934" s="160">
        <v>45953</v>
      </c>
      <c r="I934" s="160">
        <v>45966</v>
      </c>
      <c r="J934" s="160">
        <v>0</v>
      </c>
      <c r="K934" s="160">
        <v>0</v>
      </c>
      <c r="L934" s="727">
        <v>7000.43</v>
      </c>
      <c r="M934" s="727" t="s">
        <v>4994</v>
      </c>
      <c r="N934" s="727"/>
      <c r="Q934" s="727"/>
      <c r="R934" s="727"/>
      <c r="S934" s="727"/>
      <c r="T934" s="707"/>
      <c r="V934" s="707"/>
      <c r="W934" s="707"/>
      <c r="X934" s="707"/>
      <c r="Y934" s="707"/>
      <c r="Z934" s="707"/>
      <c r="AA934" s="707"/>
      <c r="AB934" s="707"/>
      <c r="AC934" s="707">
        <v>5950.36</v>
      </c>
      <c r="AD934" s="707">
        <v>1050.06</v>
      </c>
      <c r="AE934" s="707"/>
    </row>
    <row r="935" spans="4:37">
      <c r="D935" s="160" t="s">
        <v>8692</v>
      </c>
      <c r="E935" s="160"/>
      <c r="F935" s="160">
        <v>45700</v>
      </c>
      <c r="G935" s="160">
        <v>45720</v>
      </c>
      <c r="H935" s="160">
        <v>45953</v>
      </c>
      <c r="I935" s="160">
        <v>45966</v>
      </c>
      <c r="J935" s="160">
        <v>0</v>
      </c>
      <c r="K935" s="160">
        <v>0</v>
      </c>
      <c r="L935" s="727">
        <v>7000.43</v>
      </c>
      <c r="M935" s="727" t="s">
        <v>4995</v>
      </c>
      <c r="N935" s="727"/>
      <c r="Q935" s="727"/>
      <c r="R935" s="727"/>
      <c r="S935" s="727"/>
      <c r="T935" s="707"/>
      <c r="U935" s="707"/>
      <c r="V935" s="707"/>
      <c r="W935" s="707"/>
      <c r="X935" s="707"/>
      <c r="Y935" s="707"/>
      <c r="Z935" s="707"/>
      <c r="AA935" s="707"/>
      <c r="AB935" s="707"/>
      <c r="AC935" s="707">
        <v>5950.36</v>
      </c>
      <c r="AD935" s="707">
        <v>1050.06</v>
      </c>
      <c r="AE935" s="707"/>
      <c r="AK935" s="707"/>
    </row>
    <row r="936" spans="4:37">
      <c r="D936" s="160" t="s">
        <v>8692</v>
      </c>
      <c r="E936" s="160"/>
      <c r="F936" s="160">
        <v>45700</v>
      </c>
      <c r="G936" s="160">
        <v>45720</v>
      </c>
      <c r="H936" s="160">
        <v>45953</v>
      </c>
      <c r="I936" s="160">
        <v>45966</v>
      </c>
      <c r="J936" s="160">
        <v>0</v>
      </c>
      <c r="K936" s="160">
        <v>0</v>
      </c>
      <c r="L936" s="727">
        <v>7000.43</v>
      </c>
      <c r="M936" s="727" t="s">
        <v>4996</v>
      </c>
      <c r="N936" s="727"/>
      <c r="Q936" s="727"/>
      <c r="R936" s="727"/>
      <c r="S936" s="727"/>
      <c r="T936" s="707"/>
      <c r="U936" s="707"/>
      <c r="V936" s="707"/>
      <c r="Y936" s="707"/>
      <c r="Z936" s="707"/>
      <c r="AA936" s="707"/>
      <c r="AB936" s="707"/>
      <c r="AC936" s="707"/>
      <c r="AD936" s="707"/>
      <c r="AK936" s="707"/>
    </row>
    <row r="937" spans="4:37">
      <c r="D937" s="160" t="s">
        <v>8693</v>
      </c>
      <c r="E937" s="160"/>
      <c r="F937" s="160">
        <v>45700</v>
      </c>
      <c r="G937" s="160">
        <v>45720</v>
      </c>
      <c r="H937" s="160">
        <v>45953</v>
      </c>
      <c r="I937" s="160">
        <v>45966</v>
      </c>
      <c r="J937" s="160">
        <v>0</v>
      </c>
      <c r="K937" s="160">
        <v>0</v>
      </c>
      <c r="L937" s="727">
        <v>897.91</v>
      </c>
      <c r="M937" s="727" t="s">
        <v>4994</v>
      </c>
      <c r="N937" s="727"/>
      <c r="Q937" s="727"/>
      <c r="R937" s="727"/>
      <c r="S937" s="727"/>
      <c r="T937" s="707"/>
      <c r="V937" s="707"/>
      <c r="W937" s="707"/>
      <c r="X937" s="707"/>
      <c r="Y937" s="707"/>
      <c r="Z937" s="707"/>
      <c r="AA937" s="707"/>
      <c r="AB937" s="707"/>
      <c r="AC937">
        <v>763.23</v>
      </c>
      <c r="AD937">
        <v>134.69</v>
      </c>
    </row>
    <row r="938" spans="4:37">
      <c r="D938" s="160" t="s">
        <v>8693</v>
      </c>
      <c r="E938" s="160"/>
      <c r="F938" s="160">
        <v>45700</v>
      </c>
      <c r="G938" s="160">
        <v>45720</v>
      </c>
      <c r="H938" s="160">
        <v>45953</v>
      </c>
      <c r="I938" s="160">
        <v>45966</v>
      </c>
      <c r="J938" s="160">
        <v>0</v>
      </c>
      <c r="K938" s="160">
        <v>0</v>
      </c>
      <c r="L938" s="727">
        <v>897.91</v>
      </c>
      <c r="M938" s="727" t="s">
        <v>4995</v>
      </c>
      <c r="N938" s="727"/>
      <c r="Q938" s="727"/>
      <c r="R938" s="727"/>
      <c r="S938" s="727"/>
      <c r="T938" s="707"/>
      <c r="U938" s="707"/>
      <c r="V938" s="707"/>
      <c r="W938" s="707"/>
      <c r="X938" s="707"/>
      <c r="Y938" s="707"/>
      <c r="Z938" s="707"/>
      <c r="AA938" s="707"/>
      <c r="AB938" s="707"/>
      <c r="AC938" s="707">
        <v>763.23</v>
      </c>
      <c r="AD938" s="707">
        <v>134.69</v>
      </c>
    </row>
    <row r="939" spans="4:37">
      <c r="D939" s="160" t="s">
        <v>8693</v>
      </c>
      <c r="E939" s="160"/>
      <c r="F939" s="160">
        <v>45700</v>
      </c>
      <c r="G939" s="160">
        <v>45720</v>
      </c>
      <c r="H939" s="160">
        <v>45953</v>
      </c>
      <c r="I939" s="160">
        <v>45966</v>
      </c>
      <c r="J939" s="160">
        <v>0</v>
      </c>
      <c r="K939" s="160">
        <v>0</v>
      </c>
      <c r="L939" s="727">
        <v>897.91</v>
      </c>
      <c r="M939" s="727" t="s">
        <v>4996</v>
      </c>
      <c r="N939" s="727"/>
      <c r="Q939" s="727"/>
      <c r="R939" s="727"/>
      <c r="S939" s="727"/>
      <c r="T939" s="707"/>
      <c r="U939" s="707"/>
      <c r="Y939" s="707"/>
      <c r="Z939" s="707"/>
      <c r="AA939" s="707"/>
      <c r="AB939" s="707"/>
      <c r="AC939" s="707"/>
      <c r="AD939" s="707"/>
    </row>
    <row r="940" spans="4:37">
      <c r="D940" s="160" t="s">
        <v>8694</v>
      </c>
      <c r="E940" s="160"/>
      <c r="F940" s="160">
        <v>45700</v>
      </c>
      <c r="G940" s="160">
        <v>45722</v>
      </c>
      <c r="H940" s="160" t="s">
        <v>6680</v>
      </c>
      <c r="I940" s="160">
        <v>45964</v>
      </c>
      <c r="J940" s="160">
        <v>238522.21</v>
      </c>
      <c r="K940" s="160">
        <v>238522.21</v>
      </c>
      <c r="L940" s="727">
        <v>400272.22</v>
      </c>
      <c r="M940" s="727" t="s">
        <v>4994</v>
      </c>
      <c r="N940" s="727"/>
      <c r="Q940" s="727"/>
      <c r="R940" s="727"/>
      <c r="S940" s="727"/>
      <c r="T940" s="707"/>
      <c r="U940" s="707">
        <v>320217.77</v>
      </c>
      <c r="V940" s="707">
        <v>40027.22</v>
      </c>
      <c r="X940" s="707"/>
      <c r="Y940" s="707"/>
      <c r="Z940" s="707"/>
      <c r="AA940" s="707"/>
      <c r="AB940" s="707"/>
      <c r="AC940" s="707">
        <v>40027.22</v>
      </c>
      <c r="AD940" s="707"/>
      <c r="AE940" s="707"/>
      <c r="AF940" s="707"/>
    </row>
    <row r="941" spans="4:37">
      <c r="D941" s="160" t="s">
        <v>8694</v>
      </c>
      <c r="E941" s="160"/>
      <c r="F941" s="160">
        <v>45700</v>
      </c>
      <c r="G941" s="160">
        <v>45722</v>
      </c>
      <c r="H941" s="160" t="s">
        <v>6680</v>
      </c>
      <c r="I941" s="160">
        <v>45964</v>
      </c>
      <c r="J941" s="160">
        <v>238522.21</v>
      </c>
      <c r="K941" s="160">
        <v>238522.21</v>
      </c>
      <c r="L941" s="727">
        <v>400272.22</v>
      </c>
      <c r="M941" s="727" t="s">
        <v>4995</v>
      </c>
      <c r="N941" s="727"/>
      <c r="Q941" s="727"/>
      <c r="R941" s="727"/>
      <c r="S941" s="727"/>
      <c r="T941" s="707"/>
      <c r="U941" s="707"/>
      <c r="V941" s="707"/>
      <c r="W941" s="707"/>
      <c r="X941" s="707"/>
      <c r="Y941" s="707"/>
      <c r="Z941" s="707"/>
      <c r="AA941" s="707"/>
      <c r="AB941" s="707"/>
      <c r="AC941" s="707">
        <v>145575</v>
      </c>
      <c r="AD941" s="707">
        <v>16175</v>
      </c>
      <c r="AE941" s="707"/>
      <c r="AF941" s="707"/>
    </row>
    <row r="942" spans="4:37">
      <c r="D942" s="160" t="s">
        <v>8694</v>
      </c>
      <c r="E942" s="160"/>
      <c r="F942" s="160">
        <v>45700</v>
      </c>
      <c r="G942" s="160">
        <v>45722</v>
      </c>
      <c r="H942" s="160" t="s">
        <v>6680</v>
      </c>
      <c r="I942" s="160">
        <v>45964</v>
      </c>
      <c r="J942" s="160">
        <v>238522.21</v>
      </c>
      <c r="K942" s="160">
        <v>238522.21</v>
      </c>
      <c r="L942" s="727">
        <v>400272.22</v>
      </c>
      <c r="M942" s="727" t="s">
        <v>4996</v>
      </c>
      <c r="N942" s="727"/>
      <c r="Q942" s="727"/>
      <c r="R942" s="727"/>
      <c r="S942" s="727"/>
      <c r="T942" s="707"/>
      <c r="U942" s="707"/>
      <c r="V942" s="707"/>
      <c r="W942" s="707"/>
      <c r="AA942" s="707">
        <v>67246.31</v>
      </c>
      <c r="AB942" s="707">
        <v>164112.03</v>
      </c>
      <c r="AC942" s="707">
        <v>7163.87</v>
      </c>
    </row>
    <row r="943" spans="4:37">
      <c r="D943" s="160" t="s">
        <v>5710</v>
      </c>
      <c r="E943" s="160"/>
      <c r="F943" s="160">
        <v>45700</v>
      </c>
      <c r="G943" s="160">
        <v>45720</v>
      </c>
      <c r="H943" s="160">
        <v>45953</v>
      </c>
      <c r="I943" s="160">
        <v>45966</v>
      </c>
      <c r="J943" s="160">
        <v>0</v>
      </c>
      <c r="K943" s="160">
        <v>0</v>
      </c>
      <c r="L943" s="727">
        <v>103005.21</v>
      </c>
      <c r="M943" s="727" t="s">
        <v>4994</v>
      </c>
      <c r="N943" s="727"/>
      <c r="Q943" s="727"/>
      <c r="R943" s="727"/>
      <c r="S943" s="727"/>
      <c r="T943" s="707"/>
      <c r="U943" s="707"/>
      <c r="X943" s="707"/>
      <c r="Y943" s="707"/>
      <c r="Z943" s="707"/>
      <c r="AA943" s="707"/>
      <c r="AB943" s="707"/>
      <c r="AC943" s="707">
        <v>87554.43</v>
      </c>
      <c r="AD943" s="707">
        <v>15450.78</v>
      </c>
      <c r="AE943" s="707"/>
      <c r="AF943" s="707"/>
    </row>
    <row r="944" spans="4:37">
      <c r="D944" s="160" t="s">
        <v>5710</v>
      </c>
      <c r="E944" s="160"/>
      <c r="F944" s="160">
        <v>45700</v>
      </c>
      <c r="G944" s="160">
        <v>45720</v>
      </c>
      <c r="H944" s="160">
        <v>45953</v>
      </c>
      <c r="I944" s="160">
        <v>45966</v>
      </c>
      <c r="J944" s="160">
        <v>0</v>
      </c>
      <c r="K944" s="160">
        <v>0</v>
      </c>
      <c r="L944" s="727">
        <v>103005.21</v>
      </c>
      <c r="M944" s="727" t="s">
        <v>4995</v>
      </c>
      <c r="N944" s="727"/>
      <c r="Q944" s="728"/>
      <c r="R944" s="727"/>
      <c r="S944" s="727"/>
      <c r="T944" s="707"/>
      <c r="U944" s="707"/>
      <c r="V944" s="707"/>
      <c r="W944" s="707"/>
      <c r="X944" s="707"/>
      <c r="Y944" s="707"/>
      <c r="Z944" s="707"/>
      <c r="AA944" s="707"/>
      <c r="AB944" s="707"/>
      <c r="AC944" s="707">
        <v>87554.43</v>
      </c>
      <c r="AD944" s="707">
        <v>15450.78</v>
      </c>
      <c r="AE944" s="707"/>
      <c r="AF944" s="707"/>
    </row>
    <row r="945" spans="4:32">
      <c r="D945" s="160" t="s">
        <v>5710</v>
      </c>
      <c r="E945" s="160"/>
      <c r="F945" s="160">
        <v>45700</v>
      </c>
      <c r="G945" s="160">
        <v>45720</v>
      </c>
      <c r="H945" s="160">
        <v>45953</v>
      </c>
      <c r="I945" s="160">
        <v>45966</v>
      </c>
      <c r="J945" s="160">
        <v>0</v>
      </c>
      <c r="K945" s="160">
        <v>0</v>
      </c>
      <c r="L945" s="727">
        <v>103005.21</v>
      </c>
      <c r="M945" s="727" t="s">
        <v>4996</v>
      </c>
      <c r="N945" s="727"/>
      <c r="Q945" s="727"/>
      <c r="R945" s="727"/>
      <c r="S945" s="727"/>
      <c r="T945" s="707"/>
      <c r="U945" s="707"/>
      <c r="V945" s="707"/>
      <c r="W945" s="707"/>
      <c r="AA945" s="707"/>
      <c r="AB945" s="707"/>
    </row>
    <row r="946" spans="4:32">
      <c r="D946" s="160" t="s">
        <v>8695</v>
      </c>
      <c r="E946" s="160"/>
      <c r="F946" s="160">
        <v>45700</v>
      </c>
      <c r="G946" s="160">
        <v>45720</v>
      </c>
      <c r="H946" s="160">
        <v>45953</v>
      </c>
      <c r="I946" s="160">
        <v>45966</v>
      </c>
      <c r="J946" s="160">
        <v>0</v>
      </c>
      <c r="K946" s="160">
        <v>0</v>
      </c>
      <c r="L946" s="727">
        <v>74676.759999999995</v>
      </c>
      <c r="M946" s="727" t="s">
        <v>4994</v>
      </c>
      <c r="N946" s="727"/>
      <c r="Q946" s="727"/>
      <c r="R946" s="727"/>
      <c r="S946" s="727"/>
      <c r="T946" s="707"/>
      <c r="U946" s="707"/>
      <c r="X946" s="707"/>
      <c r="Y946" s="707"/>
      <c r="Z946" s="707"/>
      <c r="AA946" s="707"/>
      <c r="AB946" s="707"/>
      <c r="AC946" s="707">
        <v>63475.25</v>
      </c>
      <c r="AD946" s="707">
        <v>11201.51</v>
      </c>
      <c r="AE946" s="707"/>
      <c r="AF946" s="707"/>
    </row>
    <row r="947" spans="4:32">
      <c r="D947" s="160" t="s">
        <v>8695</v>
      </c>
      <c r="E947" s="160"/>
      <c r="F947" s="160">
        <v>45700</v>
      </c>
      <c r="G947" s="160">
        <v>45720</v>
      </c>
      <c r="H947" s="160">
        <v>45953</v>
      </c>
      <c r="I947" s="160">
        <v>45966</v>
      </c>
      <c r="J947" s="160">
        <v>0</v>
      </c>
      <c r="K947" s="160">
        <v>0</v>
      </c>
      <c r="L947" s="727">
        <v>74676.759999999995</v>
      </c>
      <c r="M947" s="727" t="s">
        <v>4995</v>
      </c>
      <c r="N947" s="727"/>
      <c r="Q947" s="727"/>
      <c r="R947" s="727"/>
      <c r="S947" s="727"/>
      <c r="T947" s="707"/>
      <c r="U947" s="707"/>
      <c r="V947" s="707"/>
      <c r="W947" s="707"/>
      <c r="X947" s="707"/>
      <c r="Y947" s="707"/>
      <c r="Z947" s="707"/>
      <c r="AA947" s="707"/>
      <c r="AB947" s="707"/>
      <c r="AC947" s="707">
        <v>63475.25</v>
      </c>
      <c r="AD947" s="707">
        <v>11201.51</v>
      </c>
      <c r="AE947" s="707"/>
      <c r="AF947" s="707"/>
    </row>
    <row r="948" spans="4:32">
      <c r="D948" s="160" t="s">
        <v>8695</v>
      </c>
      <c r="E948" s="160"/>
      <c r="F948" s="160">
        <v>45700</v>
      </c>
      <c r="G948" s="160">
        <v>45720</v>
      </c>
      <c r="H948" s="160">
        <v>45953</v>
      </c>
      <c r="I948" s="160">
        <v>45966</v>
      </c>
      <c r="J948" s="160">
        <v>0</v>
      </c>
      <c r="K948" s="160">
        <v>0</v>
      </c>
      <c r="L948" s="727">
        <v>74676.759999999995</v>
      </c>
      <c r="M948" s="727" t="s">
        <v>4996</v>
      </c>
      <c r="N948" s="727"/>
      <c r="Q948" s="727"/>
      <c r="R948" s="727"/>
      <c r="S948" s="727"/>
      <c r="T948" s="707"/>
      <c r="U948" s="707"/>
      <c r="V948" s="707"/>
      <c r="W948" s="707"/>
      <c r="AA948" s="707"/>
      <c r="AB948" s="707"/>
      <c r="AC948" s="707"/>
    </row>
    <row r="949" spans="4:32">
      <c r="D949" s="160" t="s">
        <v>8696</v>
      </c>
      <c r="E949" s="160"/>
      <c r="F949" s="160">
        <v>45714</v>
      </c>
      <c r="G949" s="160">
        <v>45718</v>
      </c>
      <c r="H949" s="160">
        <v>45960</v>
      </c>
      <c r="I949" s="160">
        <v>45964</v>
      </c>
      <c r="J949" s="160">
        <v>0</v>
      </c>
      <c r="K949" s="160">
        <v>0</v>
      </c>
      <c r="L949" s="727">
        <v>5172.6400000000003</v>
      </c>
      <c r="M949" s="727" t="s">
        <v>4994</v>
      </c>
      <c r="N949" s="727"/>
      <c r="Q949" s="727"/>
      <c r="R949" s="727"/>
      <c r="S949" s="727"/>
      <c r="T949" s="707"/>
      <c r="U949" s="707"/>
      <c r="X949" s="707"/>
      <c r="Y949" s="707"/>
      <c r="Z949" s="707"/>
      <c r="AA949" s="707"/>
      <c r="AB949" s="707"/>
      <c r="AC949" s="707">
        <v>2327.69</v>
      </c>
      <c r="AD949" s="707">
        <v>2844.95</v>
      </c>
      <c r="AE949" s="707"/>
      <c r="AF949" s="707"/>
    </row>
    <row r="950" spans="4:32">
      <c r="D950" s="160" t="s">
        <v>8696</v>
      </c>
      <c r="E950" s="160"/>
      <c r="F950" s="160">
        <v>45714</v>
      </c>
      <c r="G950" s="160">
        <v>45718</v>
      </c>
      <c r="H950" s="160">
        <v>45960</v>
      </c>
      <c r="I950" s="160">
        <v>45964</v>
      </c>
      <c r="J950" s="160">
        <v>0</v>
      </c>
      <c r="K950" s="160">
        <v>0</v>
      </c>
      <c r="L950" s="727">
        <v>5172.6400000000003</v>
      </c>
      <c r="M950" s="727" t="s">
        <v>4995</v>
      </c>
      <c r="N950" s="727"/>
      <c r="Q950" s="727"/>
      <c r="R950" s="727"/>
      <c r="S950" s="727"/>
      <c r="U950" s="707"/>
      <c r="V950" s="707"/>
      <c r="W950" s="707"/>
      <c r="X950" s="707"/>
      <c r="Y950" s="707"/>
      <c r="Z950" s="707"/>
      <c r="AA950" s="707"/>
      <c r="AB950" s="707"/>
      <c r="AC950" s="707">
        <v>2327.69</v>
      </c>
      <c r="AD950" s="707">
        <v>2844.95</v>
      </c>
      <c r="AE950" s="707"/>
      <c r="AF950" s="707"/>
    </row>
    <row r="951" spans="4:32">
      <c r="D951" s="160" t="s">
        <v>8696</v>
      </c>
      <c r="E951" s="160"/>
      <c r="F951" s="160">
        <v>45714</v>
      </c>
      <c r="G951" s="160">
        <v>45718</v>
      </c>
      <c r="H951" s="160">
        <v>45960</v>
      </c>
      <c r="I951" s="160">
        <v>45964</v>
      </c>
      <c r="J951" s="160">
        <v>0</v>
      </c>
      <c r="K951" s="160">
        <v>0</v>
      </c>
      <c r="L951" s="727">
        <v>5172.6400000000003</v>
      </c>
      <c r="M951" s="727" t="s">
        <v>4996</v>
      </c>
      <c r="N951" s="727"/>
      <c r="Q951" s="728"/>
      <c r="R951" s="727"/>
      <c r="S951" s="727"/>
      <c r="T951" s="707"/>
      <c r="U951" s="707"/>
      <c r="V951" s="707"/>
      <c r="W951" s="707"/>
      <c r="AA951" s="707"/>
      <c r="AB951" s="707"/>
    </row>
    <row r="952" spans="4:32">
      <c r="D952" s="160" t="s">
        <v>5711</v>
      </c>
      <c r="E952" s="160"/>
      <c r="F952" s="160">
        <v>45714</v>
      </c>
      <c r="G952" s="160">
        <v>45718</v>
      </c>
      <c r="H952" s="160">
        <v>45960</v>
      </c>
      <c r="I952" s="160">
        <v>45964</v>
      </c>
      <c r="J952" s="160">
        <v>0</v>
      </c>
      <c r="K952" s="160">
        <v>0</v>
      </c>
      <c r="L952" s="727">
        <v>2566.11</v>
      </c>
      <c r="M952" s="727" t="s">
        <v>4994</v>
      </c>
      <c r="N952" s="727"/>
      <c r="Q952" s="727"/>
      <c r="R952" s="727"/>
      <c r="S952" s="727"/>
      <c r="T952" s="707"/>
      <c r="U952" s="707"/>
      <c r="X952" s="707"/>
      <c r="Y952" s="707"/>
      <c r="Z952" s="707"/>
      <c r="AA952" s="707"/>
      <c r="AB952" s="707"/>
      <c r="AC952" s="707">
        <v>1154.75</v>
      </c>
      <c r="AD952" s="707">
        <v>1411.36</v>
      </c>
      <c r="AE952" s="707"/>
      <c r="AF952" s="707"/>
    </row>
    <row r="953" spans="4:32">
      <c r="D953" s="160" t="s">
        <v>5711</v>
      </c>
      <c r="E953" s="160"/>
      <c r="F953" s="160">
        <v>45714</v>
      </c>
      <c r="G953" s="160">
        <v>45718</v>
      </c>
      <c r="H953" s="160">
        <v>45960</v>
      </c>
      <c r="I953" s="160">
        <v>45964</v>
      </c>
      <c r="J953" s="160">
        <v>0</v>
      </c>
      <c r="K953" s="160">
        <v>0</v>
      </c>
      <c r="L953" s="727">
        <v>2566.11</v>
      </c>
      <c r="M953" s="727" t="s">
        <v>4995</v>
      </c>
      <c r="N953" s="727"/>
      <c r="Q953" s="727"/>
      <c r="R953" s="727"/>
      <c r="S953" s="727"/>
      <c r="U953" s="707"/>
      <c r="V953" s="707"/>
      <c r="W953" s="707"/>
      <c r="X953" s="707"/>
      <c r="Y953" s="707"/>
      <c r="Z953" s="707"/>
      <c r="AA953" s="707"/>
      <c r="AB953" s="707"/>
      <c r="AC953" s="707">
        <v>1154.75</v>
      </c>
      <c r="AD953" s="707">
        <v>1411.36</v>
      </c>
      <c r="AE953" s="707"/>
      <c r="AF953" s="707"/>
    </row>
    <row r="954" spans="4:32">
      <c r="D954" s="160" t="s">
        <v>5711</v>
      </c>
      <c r="E954" s="160"/>
      <c r="F954" s="160">
        <v>45714</v>
      </c>
      <c r="G954" s="160">
        <v>45718</v>
      </c>
      <c r="H954" s="160">
        <v>45960</v>
      </c>
      <c r="I954" s="160">
        <v>45964</v>
      </c>
      <c r="J954" s="160">
        <v>0</v>
      </c>
      <c r="K954" s="160">
        <v>0</v>
      </c>
      <c r="L954" s="727">
        <v>2566.11</v>
      </c>
      <c r="M954" s="727" t="s">
        <v>4996</v>
      </c>
      <c r="N954" s="727"/>
      <c r="Q954" s="727"/>
      <c r="R954" s="727"/>
      <c r="S954" s="727"/>
      <c r="T954" s="707"/>
      <c r="U954" s="707"/>
      <c r="V954" s="707"/>
      <c r="W954" s="707"/>
      <c r="AA954" s="707"/>
      <c r="AB954" s="707"/>
    </row>
    <row r="955" spans="4:32">
      <c r="D955" s="160" t="s">
        <v>5712</v>
      </c>
      <c r="E955" s="160"/>
      <c r="F955" s="160">
        <v>45714</v>
      </c>
      <c r="G955" s="160">
        <v>45718</v>
      </c>
      <c r="H955" s="160">
        <v>45960</v>
      </c>
      <c r="I955" s="160">
        <v>45964</v>
      </c>
      <c r="J955" s="160">
        <v>0</v>
      </c>
      <c r="K955" s="160">
        <v>0</v>
      </c>
      <c r="L955" s="727">
        <v>47316.3</v>
      </c>
      <c r="M955" s="727" t="s">
        <v>4994</v>
      </c>
      <c r="N955" s="727"/>
      <c r="Q955" s="727"/>
      <c r="R955" s="727"/>
      <c r="S955" s="727"/>
      <c r="T955" s="707"/>
      <c r="U955" s="707"/>
      <c r="X955" s="707"/>
      <c r="Y955" s="707"/>
      <c r="Z955" s="707"/>
      <c r="AA955" s="707"/>
      <c r="AB955" s="707"/>
      <c r="AC955" s="707">
        <v>21292.33</v>
      </c>
      <c r="AD955" s="707">
        <v>26023.96</v>
      </c>
      <c r="AE955" s="707"/>
      <c r="AF955" s="707"/>
    </row>
    <row r="956" spans="4:32">
      <c r="D956" s="160" t="s">
        <v>5712</v>
      </c>
      <c r="E956" s="160"/>
      <c r="F956" s="160">
        <v>45714</v>
      </c>
      <c r="G956" s="160">
        <v>45718</v>
      </c>
      <c r="H956" s="160">
        <v>45960</v>
      </c>
      <c r="I956" s="160">
        <v>45964</v>
      </c>
      <c r="J956" s="160">
        <v>0</v>
      </c>
      <c r="K956" s="160">
        <v>0</v>
      </c>
      <c r="L956" s="727">
        <v>47316.3</v>
      </c>
      <c r="M956" s="727" t="s">
        <v>4995</v>
      </c>
      <c r="N956" s="727"/>
      <c r="Q956" s="727"/>
      <c r="R956" s="727"/>
      <c r="S956" s="727"/>
      <c r="U956" s="707"/>
      <c r="V956" s="707"/>
      <c r="W956" s="707"/>
      <c r="X956" s="707"/>
      <c r="Y956" s="707"/>
      <c r="Z956" s="707"/>
      <c r="AA956" s="707"/>
      <c r="AB956" s="707"/>
      <c r="AC956" s="707">
        <v>21292.33</v>
      </c>
      <c r="AD956" s="707">
        <v>26023.96</v>
      </c>
      <c r="AE956" s="707"/>
      <c r="AF956" s="707"/>
    </row>
    <row r="957" spans="4:32">
      <c r="D957" s="160" t="s">
        <v>5712</v>
      </c>
      <c r="E957" s="160"/>
      <c r="F957" s="160">
        <v>45714</v>
      </c>
      <c r="G957" s="160">
        <v>45718</v>
      </c>
      <c r="H957" s="160">
        <v>45960</v>
      </c>
      <c r="I957" s="160">
        <v>45964</v>
      </c>
      <c r="J957" s="160">
        <v>0</v>
      </c>
      <c r="K957" s="160">
        <v>0</v>
      </c>
      <c r="L957" s="727">
        <v>47316.3</v>
      </c>
      <c r="M957" s="727" t="s">
        <v>4996</v>
      </c>
      <c r="N957" s="727"/>
      <c r="Q957" s="727"/>
      <c r="R957" s="727"/>
      <c r="S957" s="727"/>
      <c r="U957" s="707"/>
      <c r="V957" s="707"/>
      <c r="W957" s="707"/>
      <c r="AA957" s="707"/>
      <c r="AB957" s="707"/>
    </row>
    <row r="958" spans="4:32">
      <c r="D958" s="160" t="s">
        <v>5713</v>
      </c>
      <c r="E958" s="160"/>
      <c r="F958" s="160">
        <v>45714</v>
      </c>
      <c r="G958" s="160">
        <v>45718</v>
      </c>
      <c r="H958" s="160">
        <v>45960</v>
      </c>
      <c r="I958" s="160">
        <v>45964</v>
      </c>
      <c r="J958" s="160">
        <v>0</v>
      </c>
      <c r="K958" s="160">
        <v>0</v>
      </c>
      <c r="L958" s="727">
        <v>24739.48</v>
      </c>
      <c r="M958" s="727" t="s">
        <v>4994</v>
      </c>
      <c r="N958" s="727"/>
      <c r="Q958" s="727"/>
      <c r="R958" s="727"/>
      <c r="S958" s="727"/>
      <c r="U958" s="707"/>
      <c r="X958" s="707"/>
      <c r="Y958" s="707"/>
      <c r="Z958" s="707"/>
      <c r="AA958" s="707"/>
      <c r="AB958" s="707"/>
      <c r="AC958" s="707">
        <v>11132.77</v>
      </c>
      <c r="AD958" s="707">
        <v>13606.72</v>
      </c>
      <c r="AE958" s="707"/>
      <c r="AF958" s="707"/>
    </row>
    <row r="959" spans="4:32">
      <c r="D959" s="160" t="s">
        <v>5713</v>
      </c>
      <c r="E959" s="160"/>
      <c r="F959" s="160">
        <v>45714</v>
      </c>
      <c r="G959" s="160">
        <v>45718</v>
      </c>
      <c r="H959" s="160">
        <v>45960</v>
      </c>
      <c r="I959" s="160">
        <v>45964</v>
      </c>
      <c r="J959" s="160">
        <v>0</v>
      </c>
      <c r="K959" s="160">
        <v>0</v>
      </c>
      <c r="L959" s="727">
        <v>24739.48</v>
      </c>
      <c r="M959" s="727" t="s">
        <v>4995</v>
      </c>
      <c r="N959" s="727"/>
      <c r="Q959" s="727"/>
      <c r="R959" s="727"/>
      <c r="S959" s="727"/>
      <c r="U959" s="707"/>
      <c r="V959" s="707"/>
      <c r="W959" s="707"/>
      <c r="X959" s="707"/>
      <c r="Y959" s="707"/>
      <c r="Z959" s="707"/>
      <c r="AA959" s="707"/>
      <c r="AB959" s="707"/>
      <c r="AC959" s="707">
        <v>11132.77</v>
      </c>
      <c r="AD959" s="707">
        <v>13606.72</v>
      </c>
      <c r="AE959" s="707"/>
      <c r="AF959" s="707"/>
    </row>
    <row r="960" spans="4:32">
      <c r="D960" s="160" t="s">
        <v>5713</v>
      </c>
      <c r="E960" s="160"/>
      <c r="F960" s="160">
        <v>45714</v>
      </c>
      <c r="G960" s="160">
        <v>45718</v>
      </c>
      <c r="H960" s="160">
        <v>45960</v>
      </c>
      <c r="I960" s="160">
        <v>45964</v>
      </c>
      <c r="J960" s="160">
        <v>0</v>
      </c>
      <c r="K960" s="160">
        <v>0</v>
      </c>
      <c r="L960" s="727">
        <v>24739.48</v>
      </c>
      <c r="M960" s="727" t="s">
        <v>4996</v>
      </c>
      <c r="N960" s="727"/>
      <c r="Q960" s="727"/>
      <c r="R960" s="727"/>
      <c r="S960" s="727"/>
      <c r="T960" s="707"/>
      <c r="U960" s="707"/>
      <c r="V960" s="707"/>
      <c r="W960" s="707"/>
      <c r="AA960" s="707"/>
      <c r="AB960" s="707"/>
    </row>
    <row r="961" spans="4:41">
      <c r="D961" s="160" t="s">
        <v>5714</v>
      </c>
      <c r="E961" s="160"/>
      <c r="F961" s="160">
        <v>45700</v>
      </c>
      <c r="G961" s="160">
        <v>45708</v>
      </c>
      <c r="H961" s="160">
        <v>45953</v>
      </c>
      <c r="I961" s="160">
        <v>45962</v>
      </c>
      <c r="J961" s="160">
        <v>0</v>
      </c>
      <c r="K961" s="160">
        <v>0</v>
      </c>
      <c r="L961" s="727">
        <v>18204.599999999999</v>
      </c>
      <c r="M961" s="727" t="s">
        <v>4994</v>
      </c>
      <c r="N961" s="727"/>
      <c r="Q961" s="728"/>
      <c r="R961" s="727"/>
      <c r="S961" s="727"/>
      <c r="T961" s="707"/>
      <c r="U961" s="707"/>
      <c r="X961" s="707"/>
      <c r="Y961" s="707"/>
      <c r="Z961" s="707"/>
      <c r="AA961" s="707"/>
      <c r="AB961" s="707"/>
      <c r="AC961" s="707">
        <v>17294.37</v>
      </c>
      <c r="AD961" s="707">
        <v>910.23</v>
      </c>
      <c r="AE961" s="707"/>
    </row>
    <row r="962" spans="4:41">
      <c r="D962" s="160" t="s">
        <v>5714</v>
      </c>
      <c r="E962" s="160"/>
      <c r="F962" s="160">
        <v>45700</v>
      </c>
      <c r="G962" s="160">
        <v>45708</v>
      </c>
      <c r="H962" s="160">
        <v>45953</v>
      </c>
      <c r="I962" s="160">
        <v>45962</v>
      </c>
      <c r="J962" s="160">
        <v>0</v>
      </c>
      <c r="K962" s="160">
        <v>0</v>
      </c>
      <c r="L962" s="727">
        <v>18204.599999999999</v>
      </c>
      <c r="M962" s="727" t="s">
        <v>4995</v>
      </c>
      <c r="N962" s="727"/>
      <c r="Q962" s="727"/>
      <c r="R962" s="727"/>
      <c r="S962" s="727"/>
      <c r="T962" s="707"/>
      <c r="U962" s="707"/>
      <c r="V962" s="707"/>
      <c r="W962" s="707"/>
      <c r="X962" s="707"/>
      <c r="Y962" s="707"/>
      <c r="Z962" s="707"/>
      <c r="AA962" s="707"/>
      <c r="AB962" s="707"/>
      <c r="AC962" s="707">
        <v>17294.37</v>
      </c>
      <c r="AD962" s="707">
        <v>910.23</v>
      </c>
      <c r="AE962" s="707"/>
    </row>
    <row r="963" spans="4:41">
      <c r="D963" s="160" t="s">
        <v>5714</v>
      </c>
      <c r="E963" s="160"/>
      <c r="F963" s="160">
        <v>45700</v>
      </c>
      <c r="G963" s="160">
        <v>45708</v>
      </c>
      <c r="H963" s="160">
        <v>45953</v>
      </c>
      <c r="I963" s="160">
        <v>45962</v>
      </c>
      <c r="J963" s="160">
        <v>0</v>
      </c>
      <c r="K963" s="160">
        <v>0</v>
      </c>
      <c r="L963" s="727">
        <v>18204.599999999999</v>
      </c>
      <c r="M963" s="727" t="s">
        <v>4996</v>
      </c>
      <c r="N963" s="727"/>
      <c r="Q963" s="727"/>
      <c r="R963" s="727"/>
      <c r="S963" s="727"/>
      <c r="T963" s="707"/>
      <c r="U963" s="707"/>
      <c r="V963" s="707"/>
      <c r="W963" s="707"/>
      <c r="AA963" s="707"/>
      <c r="AB963" s="707"/>
    </row>
    <row r="964" spans="4:41">
      <c r="D964" s="160" t="s">
        <v>5715</v>
      </c>
      <c r="E964" s="160"/>
      <c r="F964" s="160">
        <v>45700</v>
      </c>
      <c r="G964" s="160">
        <v>45708</v>
      </c>
      <c r="H964" s="160">
        <v>45953</v>
      </c>
      <c r="I964" s="160">
        <v>45962</v>
      </c>
      <c r="J964" s="160">
        <v>0</v>
      </c>
      <c r="K964" s="160">
        <v>0</v>
      </c>
      <c r="L964" s="727">
        <v>10437.83</v>
      </c>
      <c r="M964" s="727" t="s">
        <v>4994</v>
      </c>
      <c r="N964" s="727"/>
      <c r="Q964" s="727"/>
      <c r="R964" s="727"/>
      <c r="S964" s="727"/>
      <c r="T964" s="707"/>
      <c r="U964" s="707"/>
      <c r="X964" s="707"/>
      <c r="Y964" s="707"/>
      <c r="Z964" s="707"/>
      <c r="AA964" s="707"/>
      <c r="AB964" s="707"/>
      <c r="AC964" s="707">
        <v>9915.94</v>
      </c>
      <c r="AD964" s="707">
        <v>521.89</v>
      </c>
      <c r="AE964" s="707"/>
    </row>
    <row r="965" spans="4:41">
      <c r="D965" s="160" t="s">
        <v>5715</v>
      </c>
      <c r="E965" s="160"/>
      <c r="F965" s="160">
        <v>45700</v>
      </c>
      <c r="G965" s="160">
        <v>45708</v>
      </c>
      <c r="H965" s="160">
        <v>45953</v>
      </c>
      <c r="I965" s="160">
        <v>45962</v>
      </c>
      <c r="J965" s="160">
        <v>0</v>
      </c>
      <c r="K965" s="160">
        <v>0</v>
      </c>
      <c r="L965" s="727">
        <v>10437.83</v>
      </c>
      <c r="M965" s="727" t="s">
        <v>4995</v>
      </c>
      <c r="N965" s="727"/>
      <c r="Q965" s="727"/>
      <c r="R965" s="727"/>
      <c r="S965" s="727"/>
      <c r="U965" s="707"/>
      <c r="V965" s="707"/>
      <c r="W965" s="707"/>
      <c r="X965" s="707"/>
      <c r="Y965" s="707"/>
      <c r="Z965" s="707"/>
      <c r="AA965" s="707"/>
      <c r="AB965" s="707"/>
      <c r="AC965" s="707">
        <v>9915.94</v>
      </c>
      <c r="AD965" s="707">
        <v>521.89</v>
      </c>
      <c r="AE965" s="707"/>
    </row>
    <row r="966" spans="4:41">
      <c r="D966" s="160" t="s">
        <v>5715</v>
      </c>
      <c r="E966" s="160"/>
      <c r="F966" s="160">
        <v>45700</v>
      </c>
      <c r="G966" s="160">
        <v>45708</v>
      </c>
      <c r="H966" s="160">
        <v>45953</v>
      </c>
      <c r="I966" s="160">
        <v>45962</v>
      </c>
      <c r="J966" s="160">
        <v>0</v>
      </c>
      <c r="K966" s="160">
        <v>0</v>
      </c>
      <c r="L966" s="727">
        <v>10437.83</v>
      </c>
      <c r="M966" s="727" t="s">
        <v>4996</v>
      </c>
      <c r="N966" s="727"/>
      <c r="Q966" s="727"/>
      <c r="R966" s="727"/>
      <c r="S966" s="727"/>
      <c r="T966" s="707"/>
      <c r="U966" s="707"/>
      <c r="V966" s="707"/>
      <c r="W966" s="707"/>
      <c r="AA966" s="707"/>
      <c r="AB966" s="707"/>
    </row>
    <row r="967" spans="4:41">
      <c r="D967" s="160" t="s">
        <v>5716</v>
      </c>
      <c r="E967" s="160"/>
      <c r="F967" s="160">
        <v>45782</v>
      </c>
      <c r="G967" s="160">
        <v>46033</v>
      </c>
      <c r="H967" s="160" t="s">
        <v>6585</v>
      </c>
      <c r="I967" s="160">
        <v>46084</v>
      </c>
      <c r="J967" s="160">
        <v>2257288.21</v>
      </c>
      <c r="K967" s="160">
        <v>2257288.2200000002</v>
      </c>
      <c r="L967" s="727">
        <v>6472330.7599999998</v>
      </c>
      <c r="M967" s="727" t="s">
        <v>4994</v>
      </c>
      <c r="N967" s="727"/>
      <c r="Q967" s="727"/>
      <c r="R967" s="727"/>
      <c r="S967" s="727"/>
      <c r="T967" s="707"/>
      <c r="U967" s="707"/>
      <c r="X967" s="707">
        <v>322292.05</v>
      </c>
      <c r="Y967" s="707">
        <v>369721.82</v>
      </c>
      <c r="Z967" s="707">
        <v>549466.07999999996</v>
      </c>
      <c r="AA967" s="707">
        <v>789044.12</v>
      </c>
      <c r="AB967" s="707">
        <v>366816.41</v>
      </c>
      <c r="AC967" s="707">
        <v>111283.75</v>
      </c>
      <c r="AD967" s="707">
        <v>1249426.95</v>
      </c>
      <c r="AE967" s="707">
        <v>1126701.53</v>
      </c>
      <c r="AF967" s="707">
        <v>914785.15</v>
      </c>
      <c r="AG967" s="707">
        <v>572114.68999999994</v>
      </c>
      <c r="AH967" s="707">
        <v>100678.2</v>
      </c>
      <c r="AI967" s="707"/>
      <c r="AJ967" s="707"/>
      <c r="AK967" s="707"/>
      <c r="AL967" s="707"/>
      <c r="AM967" s="707"/>
      <c r="AN967" s="707"/>
      <c r="AO967" s="707"/>
    </row>
    <row r="968" spans="4:41">
      <c r="D968" s="160" t="s">
        <v>5716</v>
      </c>
      <c r="E968" s="160"/>
      <c r="F968" s="160">
        <v>45782</v>
      </c>
      <c r="G968" s="160">
        <v>46033</v>
      </c>
      <c r="H968" s="160" t="s">
        <v>6585</v>
      </c>
      <c r="I968" s="160">
        <v>46084</v>
      </c>
      <c r="J968" s="160">
        <v>2257288.21</v>
      </c>
      <c r="K968" s="160">
        <v>2257288.2200000002</v>
      </c>
      <c r="L968" s="727">
        <v>6472330.7599999998</v>
      </c>
      <c r="M968" s="727" t="s">
        <v>4995</v>
      </c>
      <c r="N968" s="727"/>
      <c r="Q968" s="727"/>
      <c r="R968" s="727"/>
      <c r="S968" s="727"/>
      <c r="U968" s="707"/>
      <c r="V968" s="707"/>
      <c r="W968" s="707"/>
      <c r="X968" s="707"/>
      <c r="Y968" s="707"/>
      <c r="Z968" s="707"/>
      <c r="AA968" s="707"/>
      <c r="AB968" s="707"/>
      <c r="AC968" s="707">
        <v>76445.960000000006</v>
      </c>
      <c r="AD968" s="707">
        <v>1473105.51</v>
      </c>
      <c r="AE968" s="707">
        <v>1077913.03</v>
      </c>
      <c r="AF968" s="707">
        <v>914785.15</v>
      </c>
      <c r="AG968" s="707">
        <v>572114.68999999994</v>
      </c>
      <c r="AH968" s="707">
        <v>100678.2</v>
      </c>
      <c r="AI968" s="707"/>
      <c r="AJ968" s="707"/>
      <c r="AK968" s="707"/>
      <c r="AL968" s="707"/>
      <c r="AM968" s="707"/>
      <c r="AN968" s="707"/>
      <c r="AO968" s="707"/>
    </row>
    <row r="969" spans="4:41">
      <c r="D969" s="160" t="s">
        <v>5716</v>
      </c>
      <c r="E969" s="160"/>
      <c r="F969" s="160">
        <v>45782</v>
      </c>
      <c r="G969" s="160">
        <v>46033</v>
      </c>
      <c r="H969" s="160" t="s">
        <v>6585</v>
      </c>
      <c r="I969" s="160">
        <v>46084</v>
      </c>
      <c r="J969" s="160">
        <v>2257288.21</v>
      </c>
      <c r="K969" s="160">
        <v>2257288.2200000002</v>
      </c>
      <c r="L969" s="727">
        <v>6472330.7599999998</v>
      </c>
      <c r="M969" s="727" t="s">
        <v>4996</v>
      </c>
      <c r="N969" s="727"/>
      <c r="Q969" s="727"/>
      <c r="R969" s="727"/>
      <c r="S969" s="727"/>
      <c r="T969" s="707">
        <v>18129.11</v>
      </c>
      <c r="U969" s="707">
        <v>57340.29</v>
      </c>
      <c r="V969" s="707">
        <v>36260.050000000003</v>
      </c>
      <c r="W969" s="707">
        <v>157705.35</v>
      </c>
      <c r="X969" s="707">
        <v>272661.57</v>
      </c>
      <c r="Y969" s="707">
        <v>320963.75</v>
      </c>
      <c r="Z969" s="707">
        <v>553511.15</v>
      </c>
      <c r="AA969" s="707">
        <v>195448.66</v>
      </c>
      <c r="AB969" s="707">
        <v>621002.26</v>
      </c>
      <c r="AC969" s="707">
        <v>24266.04</v>
      </c>
    </row>
    <row r="970" spans="4:41">
      <c r="D970" s="160" t="s">
        <v>5717</v>
      </c>
      <c r="E970" s="160"/>
      <c r="F970" s="160">
        <v>45790</v>
      </c>
      <c r="G970" s="160">
        <v>45809</v>
      </c>
      <c r="H970" s="160" t="s">
        <v>6645</v>
      </c>
      <c r="I970" s="160">
        <v>45971</v>
      </c>
      <c r="J970" s="160">
        <v>248086.78</v>
      </c>
      <c r="K970" s="160">
        <v>248086.78</v>
      </c>
      <c r="L970" s="727">
        <v>277313.07</v>
      </c>
      <c r="M970" s="727" t="s">
        <v>4994</v>
      </c>
      <c r="N970" s="727"/>
      <c r="Q970" s="727"/>
      <c r="R970" s="727"/>
      <c r="S970" s="727"/>
      <c r="T970" s="707"/>
      <c r="U970" s="707"/>
      <c r="X970" s="707">
        <v>245302.51</v>
      </c>
      <c r="Y970" s="707">
        <v>2784.27</v>
      </c>
      <c r="AB970" s="707"/>
      <c r="AC970" s="707">
        <v>18080.62</v>
      </c>
      <c r="AD970" s="707">
        <v>11145.67</v>
      </c>
      <c r="AF970" s="707"/>
      <c r="AG970" s="707"/>
      <c r="AH970" s="707"/>
      <c r="AI970" s="707"/>
      <c r="AJ970" s="707"/>
      <c r="AK970" s="707"/>
      <c r="AL970" s="707"/>
    </row>
    <row r="971" spans="4:41">
      <c r="D971" s="160" t="s">
        <v>5717</v>
      </c>
      <c r="E971" s="160"/>
      <c r="F971" s="160">
        <v>45790</v>
      </c>
      <c r="G971" s="160">
        <v>45809</v>
      </c>
      <c r="H971" s="160" t="s">
        <v>6645</v>
      </c>
      <c r="I971" s="160">
        <v>45971</v>
      </c>
      <c r="J971" s="160">
        <v>248086.78</v>
      </c>
      <c r="K971" s="160">
        <v>248086.78</v>
      </c>
      <c r="L971" s="727">
        <v>277313.07</v>
      </c>
      <c r="M971" s="727" t="s">
        <v>4995</v>
      </c>
      <c r="N971" s="727"/>
      <c r="Q971" s="728"/>
      <c r="R971" s="727"/>
      <c r="S971" s="727"/>
      <c r="AB971" s="707"/>
      <c r="AC971" s="707">
        <v>18080.62</v>
      </c>
      <c r="AD971" s="707">
        <v>11145.67</v>
      </c>
      <c r="AE971" s="707"/>
      <c r="AF971" s="707"/>
      <c r="AG971" s="707"/>
      <c r="AH971" s="707"/>
      <c r="AI971" s="707"/>
      <c r="AJ971" s="707"/>
      <c r="AK971" s="707"/>
      <c r="AL971" s="707"/>
    </row>
    <row r="972" spans="4:41">
      <c r="D972" s="160" t="s">
        <v>5717</v>
      </c>
      <c r="E972" s="160"/>
      <c r="F972" s="160">
        <v>45790</v>
      </c>
      <c r="G972" s="160">
        <v>45809</v>
      </c>
      <c r="H972" s="160" t="s">
        <v>6645</v>
      </c>
      <c r="I972" s="160">
        <v>45971</v>
      </c>
      <c r="J972" s="160">
        <v>248086.78</v>
      </c>
      <c r="K972" s="160">
        <v>248086.78</v>
      </c>
      <c r="L972" s="727">
        <v>277313.07</v>
      </c>
      <c r="M972" s="727" t="s">
        <v>4996</v>
      </c>
      <c r="N972" s="727"/>
      <c r="Q972" s="727"/>
      <c r="R972" s="727"/>
      <c r="S972" s="727"/>
      <c r="T972" s="707">
        <v>18129.11</v>
      </c>
      <c r="U972" s="707">
        <v>57340.29</v>
      </c>
      <c r="V972" s="707">
        <v>36260.050000000003</v>
      </c>
      <c r="W972" s="707">
        <v>40751.57</v>
      </c>
      <c r="X972" s="707">
        <v>35980</v>
      </c>
      <c r="Y972" s="707">
        <v>29522.26</v>
      </c>
      <c r="Z972" s="707">
        <v>12022.87</v>
      </c>
      <c r="AA972" s="707">
        <v>18080.62</v>
      </c>
      <c r="AB972" s="707"/>
      <c r="AC972" s="707"/>
      <c r="AD972" s="707"/>
      <c r="AE972" s="707"/>
      <c r="AI972" s="707"/>
      <c r="AJ972" s="707"/>
    </row>
    <row r="973" spans="4:41">
      <c r="D973" s="160" t="s">
        <v>5718</v>
      </c>
      <c r="E973" s="160"/>
      <c r="F973" s="160">
        <v>45790</v>
      </c>
      <c r="G973" s="160">
        <v>45809</v>
      </c>
      <c r="H973" s="160" t="s">
        <v>6645</v>
      </c>
      <c r="I973" s="160" t="s">
        <v>6675</v>
      </c>
      <c r="J973" s="160">
        <v>111370.82</v>
      </c>
      <c r="K973" s="160">
        <v>111370.81</v>
      </c>
      <c r="L973" s="727">
        <v>111370.82</v>
      </c>
      <c r="M973" s="727" t="s">
        <v>4994</v>
      </c>
      <c r="N973" s="727"/>
      <c r="Q973" s="727"/>
      <c r="R973" s="727"/>
      <c r="S973" s="727"/>
      <c r="X973" s="707">
        <v>108586.55</v>
      </c>
      <c r="Y973" s="707">
        <v>2784.27</v>
      </c>
      <c r="AB973" s="707"/>
      <c r="AC973" s="707"/>
      <c r="AF973" s="707"/>
      <c r="AG973" s="707"/>
      <c r="AH973" s="707"/>
      <c r="AI973" s="707"/>
      <c r="AJ973" s="707"/>
      <c r="AK973" s="707"/>
    </row>
    <row r="974" spans="4:41">
      <c r="D974" s="160" t="s">
        <v>5718</v>
      </c>
      <c r="E974" s="160"/>
      <c r="F974" s="160">
        <v>45790</v>
      </c>
      <c r="G974" s="160">
        <v>45809</v>
      </c>
      <c r="H974" s="160" t="s">
        <v>6645</v>
      </c>
      <c r="I974" s="160" t="s">
        <v>6675</v>
      </c>
      <c r="J974" s="160">
        <v>111370.82</v>
      </c>
      <c r="K974" s="160">
        <v>111370.81</v>
      </c>
      <c r="L974" s="727">
        <v>111370.82</v>
      </c>
      <c r="M974" s="727" t="s">
        <v>4995</v>
      </c>
      <c r="N974" s="727"/>
      <c r="Q974" s="727"/>
      <c r="R974" s="727"/>
      <c r="S974" s="727"/>
      <c r="AA974" s="707"/>
      <c r="AC974" s="707"/>
      <c r="AD974" s="707"/>
      <c r="AE974" s="707"/>
      <c r="AF974" s="707"/>
      <c r="AG974" s="707"/>
      <c r="AH974" s="707"/>
      <c r="AI974" s="707"/>
      <c r="AJ974" s="707"/>
      <c r="AK974" s="707"/>
    </row>
    <row r="975" spans="4:41">
      <c r="D975" s="160" t="s">
        <v>5718</v>
      </c>
      <c r="E975" s="160"/>
      <c r="F975" s="160">
        <v>45790</v>
      </c>
      <c r="G975" s="160">
        <v>45809</v>
      </c>
      <c r="H975" s="160" t="s">
        <v>6645</v>
      </c>
      <c r="I975" s="160" t="s">
        <v>6675</v>
      </c>
      <c r="J975" s="160">
        <v>111370.82</v>
      </c>
      <c r="K975" s="160">
        <v>111370.81</v>
      </c>
      <c r="L975" s="727">
        <v>111370.82</v>
      </c>
      <c r="M975" s="727" t="s">
        <v>4996</v>
      </c>
      <c r="N975" s="727"/>
      <c r="Q975" s="727"/>
      <c r="R975" s="727"/>
      <c r="S975" s="727"/>
      <c r="T975" s="707">
        <v>3005.14</v>
      </c>
      <c r="U975" s="707">
        <v>6184.29</v>
      </c>
      <c r="V975" s="707">
        <v>19428.54</v>
      </c>
      <c r="W975" s="707">
        <v>28982.74</v>
      </c>
      <c r="X975" s="707">
        <v>26733.9</v>
      </c>
      <c r="Y975" s="707">
        <v>22404.68</v>
      </c>
      <c r="Z975" s="707">
        <v>4631.53</v>
      </c>
      <c r="AA975" s="707"/>
      <c r="AB975" s="707"/>
      <c r="AC975" s="707"/>
      <c r="AD975" s="707"/>
      <c r="AE975" s="707"/>
      <c r="AI975" s="707"/>
      <c r="AJ975" s="707"/>
    </row>
    <row r="976" spans="4:41">
      <c r="D976" s="160" t="s">
        <v>5719</v>
      </c>
      <c r="E976" s="160"/>
      <c r="F976" s="160">
        <v>45790</v>
      </c>
      <c r="G976" s="160">
        <v>45801</v>
      </c>
      <c r="H976" s="160" t="s">
        <v>6608</v>
      </c>
      <c r="I976" s="160" t="s">
        <v>6648</v>
      </c>
      <c r="J976" s="160">
        <v>55476.54</v>
      </c>
      <c r="K976" s="160">
        <v>55476.54</v>
      </c>
      <c r="L976" s="727">
        <v>55476.54</v>
      </c>
      <c r="M976" s="727" t="s">
        <v>4994</v>
      </c>
      <c r="N976" s="727"/>
      <c r="Q976" s="727"/>
      <c r="R976" s="727"/>
      <c r="S976" s="727"/>
      <c r="X976" s="707">
        <v>55476.54</v>
      </c>
      <c r="AB976" s="707"/>
      <c r="AC976" s="707"/>
      <c r="AF976" s="707"/>
      <c r="AG976" s="707"/>
      <c r="AH976" s="707"/>
      <c r="AI976" s="707"/>
      <c r="AJ976" s="707"/>
      <c r="AK976" s="707"/>
    </row>
    <row r="977" spans="4:41">
      <c r="D977" s="160" t="s">
        <v>5719</v>
      </c>
      <c r="E977" s="160"/>
      <c r="F977" s="160">
        <v>45790</v>
      </c>
      <c r="G977" s="160">
        <v>45801</v>
      </c>
      <c r="H977" s="160" t="s">
        <v>6608</v>
      </c>
      <c r="I977" s="160" t="s">
        <v>6648</v>
      </c>
      <c r="J977" s="160">
        <v>55476.54</v>
      </c>
      <c r="K977" s="160">
        <v>55476.54</v>
      </c>
      <c r="L977" s="727">
        <v>55476.54</v>
      </c>
      <c r="M977" s="727" t="s">
        <v>4995</v>
      </c>
      <c r="N977" s="727"/>
      <c r="Q977" s="727"/>
      <c r="R977" s="727"/>
      <c r="S977" s="727"/>
      <c r="AC977" s="707"/>
      <c r="AD977" s="707"/>
      <c r="AE977" s="707"/>
      <c r="AF977" s="707"/>
      <c r="AG977" s="707"/>
      <c r="AH977" s="707"/>
      <c r="AI977" s="707"/>
      <c r="AJ977" s="707"/>
      <c r="AK977" s="707"/>
    </row>
    <row r="978" spans="4:41">
      <c r="D978" s="160" t="s">
        <v>5719</v>
      </c>
      <c r="E978" s="160"/>
      <c r="F978" s="160">
        <v>45790</v>
      </c>
      <c r="G978" s="160">
        <v>45801</v>
      </c>
      <c r="H978" s="160" t="s">
        <v>6608</v>
      </c>
      <c r="I978" s="160" t="s">
        <v>6648</v>
      </c>
      <c r="J978" s="160">
        <v>55476.54</v>
      </c>
      <c r="K978" s="160">
        <v>55476.54</v>
      </c>
      <c r="L978" s="727">
        <v>55476.54</v>
      </c>
      <c r="M978" s="727" t="s">
        <v>4996</v>
      </c>
      <c r="N978" s="727"/>
      <c r="Q978" s="727"/>
      <c r="R978" s="727"/>
      <c r="S978" s="727"/>
      <c r="T978" s="707">
        <v>9396.34</v>
      </c>
      <c r="U978" s="707">
        <v>35366.300000000003</v>
      </c>
      <c r="V978" s="707">
        <v>8356.15</v>
      </c>
      <c r="W978" s="707">
        <v>2357.75</v>
      </c>
      <c r="AC978" s="707"/>
      <c r="AD978" s="707"/>
      <c r="AE978" s="707"/>
      <c r="AJ978" s="707"/>
    </row>
    <row r="979" spans="4:41">
      <c r="D979" s="160" t="s">
        <v>5720</v>
      </c>
      <c r="E979" s="160"/>
      <c r="F979" s="160">
        <v>45790</v>
      </c>
      <c r="G979" s="160">
        <v>45803</v>
      </c>
      <c r="H979" s="160" t="s">
        <v>6608</v>
      </c>
      <c r="I979" s="160">
        <v>45971</v>
      </c>
      <c r="J979" s="160">
        <v>63158.8</v>
      </c>
      <c r="K979" s="160">
        <v>63158.81</v>
      </c>
      <c r="L979" s="727">
        <v>74304.47</v>
      </c>
      <c r="M979" s="727" t="s">
        <v>4994</v>
      </c>
      <c r="N979" s="727"/>
      <c r="Q979" s="727"/>
      <c r="R979" s="727"/>
      <c r="S979" s="727"/>
      <c r="X979" s="707">
        <v>63158.8</v>
      </c>
      <c r="AC979" s="707"/>
      <c r="AD979" s="707">
        <v>11145.67</v>
      </c>
      <c r="AF979" s="707"/>
      <c r="AG979" s="707"/>
      <c r="AH979" s="707"/>
      <c r="AI979" s="707"/>
      <c r="AJ979" s="707"/>
      <c r="AK979" s="707"/>
      <c r="AL979" s="707"/>
    </row>
    <row r="980" spans="4:41">
      <c r="D980" s="160" t="s">
        <v>5720</v>
      </c>
      <c r="E980" s="160"/>
      <c r="F980" s="160">
        <v>45790</v>
      </c>
      <c r="G980" s="160">
        <v>45803</v>
      </c>
      <c r="H980" s="160" t="s">
        <v>6608</v>
      </c>
      <c r="I980" s="160">
        <v>45971</v>
      </c>
      <c r="J980" s="160">
        <v>63158.8</v>
      </c>
      <c r="K980" s="160">
        <v>63158.81</v>
      </c>
      <c r="L980" s="727">
        <v>74304.47</v>
      </c>
      <c r="M980" s="727" t="s">
        <v>4995</v>
      </c>
      <c r="N980" s="727"/>
      <c r="Q980" s="727"/>
      <c r="R980" s="727"/>
      <c r="S980" s="727"/>
      <c r="AC980" s="707"/>
      <c r="AD980" s="707">
        <v>11145.67</v>
      </c>
      <c r="AE980" s="707"/>
      <c r="AF980" s="707"/>
      <c r="AG980" s="707"/>
      <c r="AH980" s="707"/>
      <c r="AI980" s="707"/>
      <c r="AJ980" s="707"/>
      <c r="AK980" s="707"/>
      <c r="AL980" s="707"/>
    </row>
    <row r="981" spans="4:41">
      <c r="D981" s="160" t="s">
        <v>5720</v>
      </c>
      <c r="E981" s="160"/>
      <c r="F981" s="160">
        <v>45790</v>
      </c>
      <c r="G981" s="160">
        <v>45803</v>
      </c>
      <c r="H981" s="160" t="s">
        <v>6608</v>
      </c>
      <c r="I981" s="160">
        <v>45971</v>
      </c>
      <c r="J981" s="160">
        <v>63158.8</v>
      </c>
      <c r="K981" s="160">
        <v>63158.81</v>
      </c>
      <c r="L981" s="727">
        <v>74304.47</v>
      </c>
      <c r="M981" s="727" t="s">
        <v>4996</v>
      </c>
      <c r="N981" s="727"/>
      <c r="Q981" s="728"/>
      <c r="R981" s="727"/>
      <c r="S981" s="727"/>
      <c r="T981" s="707">
        <v>5727.64</v>
      </c>
      <c r="U981" s="707">
        <v>15789.7</v>
      </c>
      <c r="V981" s="707">
        <v>8475.35</v>
      </c>
      <c r="W981" s="707">
        <v>9411.09</v>
      </c>
      <c r="X981" s="707">
        <v>9246.1</v>
      </c>
      <c r="Y981" s="707">
        <v>7117.59</v>
      </c>
      <c r="Z981" s="707">
        <v>7391.34</v>
      </c>
      <c r="AC981" s="707"/>
      <c r="AD981" s="707"/>
      <c r="AE981" s="707"/>
      <c r="AJ981" s="707"/>
    </row>
    <row r="982" spans="4:41">
      <c r="D982" s="160" t="s">
        <v>8697</v>
      </c>
      <c r="E982" s="160"/>
      <c r="F982" s="160">
        <v>45790</v>
      </c>
      <c r="G982" s="160">
        <v>45801</v>
      </c>
      <c r="H982" s="160" t="s">
        <v>8019</v>
      </c>
      <c r="I982" s="160">
        <v>45938</v>
      </c>
      <c r="J982" s="160">
        <v>18080.62</v>
      </c>
      <c r="K982" s="160">
        <v>18080.62</v>
      </c>
      <c r="L982" s="727">
        <v>36161.24</v>
      </c>
      <c r="M982" s="727" t="s">
        <v>4994</v>
      </c>
      <c r="N982" s="727"/>
      <c r="Q982" s="727"/>
      <c r="R982" s="727"/>
      <c r="S982" s="727"/>
      <c r="X982" s="707">
        <v>18080.62</v>
      </c>
      <c r="AB982" s="707"/>
      <c r="AC982" s="707">
        <v>18080.62</v>
      </c>
      <c r="AF982" s="707"/>
      <c r="AG982" s="707"/>
      <c r="AH982" s="707"/>
      <c r="AI982" s="707"/>
      <c r="AJ982" s="707"/>
      <c r="AK982" s="707"/>
    </row>
    <row r="983" spans="4:41">
      <c r="D983" s="160" t="s">
        <v>8697</v>
      </c>
      <c r="E983" s="160"/>
      <c r="F983" s="160">
        <v>45790</v>
      </c>
      <c r="G983" s="160">
        <v>45801</v>
      </c>
      <c r="H983" s="160" t="s">
        <v>8019</v>
      </c>
      <c r="I983" s="160">
        <v>45938</v>
      </c>
      <c r="J983" s="160">
        <v>18080.62</v>
      </c>
      <c r="K983" s="160">
        <v>18080.62</v>
      </c>
      <c r="L983" s="727">
        <v>36161.24</v>
      </c>
      <c r="M983" s="727" t="s">
        <v>4995</v>
      </c>
      <c r="N983" s="727"/>
      <c r="Q983" s="727"/>
      <c r="R983" s="727"/>
      <c r="S983" s="727"/>
      <c r="AB983" s="707"/>
      <c r="AC983" s="707">
        <v>18080.62</v>
      </c>
      <c r="AD983" s="707"/>
      <c r="AE983" s="707"/>
      <c r="AF983" s="707"/>
      <c r="AG983" s="707"/>
      <c r="AH983" s="707"/>
      <c r="AI983" s="707"/>
      <c r="AJ983" s="707"/>
      <c r="AK983" s="707"/>
    </row>
    <row r="984" spans="4:41">
      <c r="D984" s="160" t="s">
        <v>8697</v>
      </c>
      <c r="E984" s="160"/>
      <c r="F984" s="160">
        <v>45790</v>
      </c>
      <c r="G984" s="160">
        <v>45801</v>
      </c>
      <c r="H984" s="160" t="s">
        <v>8019</v>
      </c>
      <c r="I984" s="160">
        <v>45938</v>
      </c>
      <c r="J984" s="160">
        <v>18080.62</v>
      </c>
      <c r="K984" s="160">
        <v>18080.62</v>
      </c>
      <c r="L984" s="727">
        <v>36161.24</v>
      </c>
      <c r="M984" s="727" t="s">
        <v>4996</v>
      </c>
      <c r="N984" s="727"/>
      <c r="Q984" s="727"/>
      <c r="R984" s="727"/>
      <c r="S984" s="727"/>
      <c r="AA984" s="707">
        <v>18080.62</v>
      </c>
      <c r="AB984" s="707"/>
      <c r="AC984" s="707"/>
      <c r="AD984" s="707"/>
      <c r="AE984" s="707"/>
      <c r="AJ984" s="707"/>
    </row>
    <row r="985" spans="4:41">
      <c r="D985" s="160" t="s">
        <v>8698</v>
      </c>
      <c r="E985" s="160"/>
      <c r="F985" s="160">
        <v>45802</v>
      </c>
      <c r="G985" s="160">
        <v>46033</v>
      </c>
      <c r="H985" s="160" t="s">
        <v>6589</v>
      </c>
      <c r="I985" s="160">
        <v>46084</v>
      </c>
      <c r="J985" s="160">
        <v>1573421.63</v>
      </c>
      <c r="K985" s="160">
        <v>1573421.63</v>
      </c>
      <c r="L985" s="727">
        <v>4990341.8099999996</v>
      </c>
      <c r="M985" s="727" t="s">
        <v>4994</v>
      </c>
      <c r="N985" s="727"/>
      <c r="Q985" s="727"/>
      <c r="R985" s="727"/>
      <c r="S985" s="727"/>
      <c r="X985" s="707">
        <v>76989.539999999994</v>
      </c>
      <c r="Y985" s="707">
        <v>277333.01</v>
      </c>
      <c r="Z985" s="707">
        <v>414667.28</v>
      </c>
      <c r="AA985" s="707">
        <v>531547.81000000006</v>
      </c>
      <c r="AB985" s="707">
        <v>253518.04</v>
      </c>
      <c r="AC985" s="707">
        <v>93203.13</v>
      </c>
      <c r="AD985" s="707">
        <v>887801.34</v>
      </c>
      <c r="AE985" s="707">
        <v>998003.66</v>
      </c>
      <c r="AF985" s="707">
        <v>914785.15</v>
      </c>
      <c r="AG985" s="707">
        <v>441814.66</v>
      </c>
      <c r="AH985" s="707">
        <v>100678.2</v>
      </c>
      <c r="AI985" s="707"/>
      <c r="AJ985" s="707"/>
      <c r="AK985" s="707"/>
      <c r="AL985" s="707"/>
      <c r="AM985" s="707"/>
      <c r="AN985" s="707"/>
      <c r="AO985" s="707"/>
    </row>
    <row r="986" spans="4:41">
      <c r="D986" s="160" t="s">
        <v>8698</v>
      </c>
      <c r="E986" s="160"/>
      <c r="F986" s="160">
        <v>45802</v>
      </c>
      <c r="G986" s="160">
        <v>46033</v>
      </c>
      <c r="H986" s="160" t="s">
        <v>6589</v>
      </c>
      <c r="I986" s="160">
        <v>46084</v>
      </c>
      <c r="J986" s="160">
        <v>1573421.63</v>
      </c>
      <c r="K986" s="160">
        <v>1573421.63</v>
      </c>
      <c r="L986" s="727">
        <v>4990341.8099999996</v>
      </c>
      <c r="M986" s="727" t="s">
        <v>4995</v>
      </c>
      <c r="N986" s="727"/>
      <c r="Q986" s="727"/>
      <c r="R986" s="727"/>
      <c r="S986" s="727"/>
      <c r="AB986" s="707"/>
      <c r="AC986" s="707">
        <v>58365.34</v>
      </c>
      <c r="AD986" s="707">
        <v>903273.18</v>
      </c>
      <c r="AE986" s="707">
        <v>998003.66</v>
      </c>
      <c r="AF986" s="707">
        <v>914785.15</v>
      </c>
      <c r="AG986" s="707">
        <v>441814.66</v>
      </c>
      <c r="AH986" s="707">
        <v>100678.2</v>
      </c>
      <c r="AI986" s="707"/>
      <c r="AJ986" s="707"/>
      <c r="AK986" s="707"/>
      <c r="AL986" s="707"/>
      <c r="AM986" s="707"/>
      <c r="AN986" s="707"/>
      <c r="AO986" s="707"/>
    </row>
    <row r="987" spans="4:41">
      <c r="D987" s="160" t="s">
        <v>8698</v>
      </c>
      <c r="E987" s="160"/>
      <c r="F987" s="160">
        <v>45802</v>
      </c>
      <c r="G987" s="160">
        <v>46033</v>
      </c>
      <c r="H987" s="160" t="s">
        <v>6589</v>
      </c>
      <c r="I987" s="160">
        <v>46084</v>
      </c>
      <c r="J987" s="160">
        <v>1573421.63</v>
      </c>
      <c r="K987" s="160">
        <v>1573421.63</v>
      </c>
      <c r="L987" s="727">
        <v>4990341.8099999996</v>
      </c>
      <c r="M987" s="727" t="s">
        <v>4996</v>
      </c>
      <c r="N987" s="727"/>
      <c r="Q987" s="727"/>
      <c r="R987" s="727"/>
      <c r="S987" s="727"/>
      <c r="T987" s="707"/>
      <c r="U987" s="707"/>
      <c r="V987" s="707"/>
      <c r="W987" s="707">
        <v>116953.77</v>
      </c>
      <c r="X987" s="707">
        <v>236681.56</v>
      </c>
      <c r="Y987" s="707">
        <v>291441.48</v>
      </c>
      <c r="Z987" s="707">
        <v>541488.28</v>
      </c>
      <c r="AA987" s="707">
        <v>125728.37</v>
      </c>
      <c r="AB987" s="707">
        <v>251456.74</v>
      </c>
      <c r="AC987" s="707">
        <v>9671.41</v>
      </c>
      <c r="AD987" s="707"/>
      <c r="AE987" s="707"/>
      <c r="AJ987" s="707"/>
    </row>
    <row r="988" spans="4:41">
      <c r="D988" s="160" t="s">
        <v>8699</v>
      </c>
      <c r="E988" s="160"/>
      <c r="F988" s="160">
        <v>45802</v>
      </c>
      <c r="G988" s="160">
        <v>45951</v>
      </c>
      <c r="H988" s="160" t="s">
        <v>6589</v>
      </c>
      <c r="I988" s="160">
        <v>46002</v>
      </c>
      <c r="J988" s="160">
        <v>1573421.63</v>
      </c>
      <c r="K988" s="160">
        <v>1573421.63</v>
      </c>
      <c r="L988" s="727">
        <v>2222986.2799999998</v>
      </c>
      <c r="M988" s="727" t="s">
        <v>4994</v>
      </c>
      <c r="N988" s="727"/>
      <c r="Q988" s="727"/>
      <c r="R988" s="727"/>
      <c r="S988" s="727"/>
      <c r="T988" s="707"/>
      <c r="U988" s="707"/>
      <c r="V988" s="707"/>
      <c r="W988" s="707"/>
      <c r="X988" s="707">
        <v>76989.539999999994</v>
      </c>
      <c r="Y988" s="707">
        <v>277333.01</v>
      </c>
      <c r="Z988" s="707">
        <v>414667.28</v>
      </c>
      <c r="AA988" s="707">
        <v>531547.81000000006</v>
      </c>
      <c r="AB988" s="707">
        <v>253518.04</v>
      </c>
      <c r="AC988" s="707">
        <v>93203.13</v>
      </c>
      <c r="AD988" s="707">
        <v>394643.16</v>
      </c>
      <c r="AE988" s="707">
        <v>181084.31</v>
      </c>
      <c r="AF988" s="707"/>
      <c r="AG988" s="707"/>
      <c r="AH988" s="707"/>
      <c r="AI988" s="707"/>
      <c r="AJ988" s="707"/>
      <c r="AK988" s="707"/>
      <c r="AL988" s="707"/>
    </row>
    <row r="989" spans="4:41">
      <c r="D989" s="160" t="s">
        <v>8699</v>
      </c>
      <c r="E989" s="160"/>
      <c r="F989" s="160">
        <v>45802</v>
      </c>
      <c r="G989" s="160">
        <v>45951</v>
      </c>
      <c r="H989" s="160" t="s">
        <v>6589</v>
      </c>
      <c r="I989" s="160">
        <v>46002</v>
      </c>
      <c r="J989" s="160">
        <v>1573421.63</v>
      </c>
      <c r="K989" s="160">
        <v>1573421.63</v>
      </c>
      <c r="L989" s="727">
        <v>2222986.2799999998</v>
      </c>
      <c r="M989" s="727" t="s">
        <v>4995</v>
      </c>
      <c r="N989" s="727"/>
      <c r="Q989" s="727"/>
      <c r="R989" s="727"/>
      <c r="S989" s="727"/>
      <c r="T989" s="707"/>
      <c r="U989" s="707"/>
      <c r="V989" s="707"/>
      <c r="W989" s="707"/>
      <c r="X989" s="707"/>
      <c r="Y989" s="707"/>
      <c r="Z989" s="707"/>
      <c r="AA989" s="707"/>
      <c r="AB989" s="707"/>
      <c r="AC989" s="707">
        <v>58365.34</v>
      </c>
      <c r="AD989" s="707">
        <v>410115</v>
      </c>
      <c r="AE989" s="707">
        <v>181084.31</v>
      </c>
      <c r="AF989" s="707"/>
      <c r="AG989" s="707"/>
      <c r="AH989" s="707"/>
      <c r="AI989" s="707"/>
      <c r="AJ989" s="707"/>
      <c r="AK989" s="707"/>
      <c r="AL989" s="707"/>
    </row>
    <row r="990" spans="4:41">
      <c r="D990" s="160" t="s">
        <v>8699</v>
      </c>
      <c r="E990" s="160"/>
      <c r="F990" s="160">
        <v>45802</v>
      </c>
      <c r="G990" s="160">
        <v>45951</v>
      </c>
      <c r="H990" s="160" t="s">
        <v>6589</v>
      </c>
      <c r="I990" s="160">
        <v>46002</v>
      </c>
      <c r="J990" s="160">
        <v>1573421.63</v>
      </c>
      <c r="K990" s="160">
        <v>1573421.63</v>
      </c>
      <c r="L990" s="727">
        <v>2222986.2799999998</v>
      </c>
      <c r="M990" s="727" t="s">
        <v>4996</v>
      </c>
      <c r="N990" s="727"/>
      <c r="Q990" s="727"/>
      <c r="R990" s="727"/>
      <c r="S990" s="727"/>
      <c r="T990" s="707"/>
      <c r="U990" s="707"/>
      <c r="V990" s="707"/>
      <c r="W990" s="707">
        <v>116953.77</v>
      </c>
      <c r="X990" s="707">
        <v>236681.56</v>
      </c>
      <c r="Y990" s="707">
        <v>291441.48</v>
      </c>
      <c r="Z990" s="707">
        <v>541488.28</v>
      </c>
      <c r="AA990" s="707">
        <v>125728.37</v>
      </c>
      <c r="AB990" s="707">
        <v>251456.74</v>
      </c>
      <c r="AC990" s="707">
        <v>9671.41</v>
      </c>
      <c r="AD990" s="707"/>
      <c r="AE990" s="707"/>
      <c r="AI990" s="707"/>
      <c r="AJ990" s="707"/>
    </row>
    <row r="991" spans="4:41">
      <c r="D991" s="160" t="s">
        <v>8700</v>
      </c>
      <c r="E991" s="160"/>
      <c r="F991" s="160">
        <v>45952</v>
      </c>
      <c r="G991" s="160">
        <v>46033</v>
      </c>
      <c r="H991" s="160">
        <v>46004</v>
      </c>
      <c r="I991" s="160">
        <v>46084</v>
      </c>
      <c r="J991" s="160">
        <v>0</v>
      </c>
      <c r="K991" s="160">
        <v>0</v>
      </c>
      <c r="L991" s="727">
        <v>2274197.35</v>
      </c>
      <c r="M991" s="727" t="s">
        <v>4994</v>
      </c>
      <c r="N991" s="727"/>
      <c r="Q991" s="728"/>
      <c r="R991" s="727"/>
      <c r="S991" s="727"/>
      <c r="T991" s="707"/>
      <c r="U991" s="707"/>
      <c r="V991" s="707"/>
      <c r="W991" s="707"/>
      <c r="X991" s="707"/>
      <c r="Y991" s="707"/>
      <c r="Z991" s="707"/>
      <c r="AA991" s="707"/>
      <c r="AB991" s="707"/>
      <c r="AC991" s="707"/>
      <c r="AD991" s="707"/>
      <c r="AE991" s="707">
        <v>816919.34</v>
      </c>
      <c r="AF991" s="707">
        <v>914785.15</v>
      </c>
      <c r="AG991" s="707">
        <v>441814.66</v>
      </c>
      <c r="AH991" s="707">
        <v>100678.2</v>
      </c>
      <c r="AL991" s="707"/>
      <c r="AM991" s="707"/>
      <c r="AN991" s="707"/>
      <c r="AO991" s="707"/>
    </row>
    <row r="992" spans="4:41">
      <c r="D992" s="160" t="s">
        <v>8700</v>
      </c>
      <c r="E992" s="160"/>
      <c r="F992" s="160">
        <v>45952</v>
      </c>
      <c r="G992" s="160">
        <v>46033</v>
      </c>
      <c r="H992" s="160">
        <v>46004</v>
      </c>
      <c r="I992" s="160">
        <v>46084</v>
      </c>
      <c r="J992" s="160">
        <v>0</v>
      </c>
      <c r="K992" s="160">
        <v>0</v>
      </c>
      <c r="L992" s="727">
        <v>2274197.35</v>
      </c>
      <c r="M992" s="727" t="s">
        <v>4995</v>
      </c>
      <c r="N992" s="727"/>
      <c r="Q992" s="728"/>
      <c r="R992" s="727"/>
      <c r="S992" s="727"/>
      <c r="T992" s="707"/>
      <c r="U992" s="707"/>
      <c r="V992" s="707"/>
      <c r="W992" s="707"/>
      <c r="X992" s="707"/>
      <c r="Y992" s="707"/>
      <c r="Z992" s="707"/>
      <c r="AA992" s="707"/>
      <c r="AB992" s="707"/>
      <c r="AC992" s="707"/>
      <c r="AD992" s="707"/>
      <c r="AE992" s="707">
        <v>816919.34</v>
      </c>
      <c r="AF992" s="707">
        <v>914785.15</v>
      </c>
      <c r="AG992" s="707">
        <v>441814.66</v>
      </c>
      <c r="AH992" s="707">
        <v>100678.2</v>
      </c>
      <c r="AL992" s="707"/>
      <c r="AM992" s="707"/>
      <c r="AN992" s="707"/>
      <c r="AO992" s="707"/>
    </row>
    <row r="993" spans="4:41">
      <c r="D993" s="160" t="s">
        <v>8700</v>
      </c>
      <c r="E993" s="160"/>
      <c r="F993" s="160">
        <v>45952</v>
      </c>
      <c r="G993" s="160">
        <v>46033</v>
      </c>
      <c r="H993" s="160">
        <v>46004</v>
      </c>
      <c r="I993" s="160">
        <v>46084</v>
      </c>
      <c r="J993" s="160">
        <v>0</v>
      </c>
      <c r="K993" s="160">
        <v>0</v>
      </c>
      <c r="L993" s="727">
        <v>2274197.35</v>
      </c>
      <c r="M993" s="727" t="s">
        <v>4996</v>
      </c>
      <c r="N993" s="727"/>
      <c r="Q993" s="727"/>
      <c r="R993" s="727"/>
      <c r="S993" s="727"/>
      <c r="T993" s="707"/>
      <c r="U993" s="707"/>
      <c r="V993" s="707"/>
      <c r="W993" s="707"/>
      <c r="X993" s="707"/>
      <c r="Y993" s="707"/>
      <c r="Z993" s="707"/>
      <c r="AA993" s="707"/>
      <c r="AB993" s="707"/>
      <c r="AC993" s="707"/>
    </row>
    <row r="994" spans="4:41">
      <c r="D994" s="160" t="s">
        <v>8701</v>
      </c>
      <c r="E994" s="160"/>
      <c r="F994" s="160">
        <v>45952</v>
      </c>
      <c r="G994" s="160">
        <v>46020</v>
      </c>
      <c r="H994" s="160">
        <v>46004</v>
      </c>
      <c r="I994" s="160">
        <v>46071</v>
      </c>
      <c r="J994" s="160">
        <v>0</v>
      </c>
      <c r="K994" s="160">
        <v>0</v>
      </c>
      <c r="L994" s="727">
        <v>456232.46</v>
      </c>
      <c r="M994" s="727" t="s">
        <v>4994</v>
      </c>
      <c r="N994" s="727"/>
      <c r="Q994" s="727"/>
      <c r="R994" s="727"/>
      <c r="S994" s="727"/>
      <c r="T994" s="707"/>
      <c r="U994" s="707"/>
      <c r="V994" s="707"/>
      <c r="W994" s="707"/>
      <c r="X994" s="707"/>
      <c r="Y994" s="707"/>
      <c r="Z994" s="707"/>
      <c r="AA994" s="707"/>
      <c r="AB994" s="707"/>
      <c r="AC994" s="707"/>
      <c r="AD994" s="707"/>
      <c r="AE994" s="707">
        <v>228116.23</v>
      </c>
      <c r="AF994" s="707">
        <v>138211.6</v>
      </c>
      <c r="AG994" s="707">
        <v>89904.63</v>
      </c>
      <c r="AL994" s="707"/>
      <c r="AM994" s="707"/>
      <c r="AN994" s="707"/>
      <c r="AO994" s="707"/>
    </row>
    <row r="995" spans="4:41">
      <c r="D995" s="160" t="s">
        <v>8701</v>
      </c>
      <c r="E995" s="160"/>
      <c r="F995" s="160">
        <v>45952</v>
      </c>
      <c r="G995" s="160">
        <v>46020</v>
      </c>
      <c r="H995" s="160">
        <v>46004</v>
      </c>
      <c r="I995" s="160">
        <v>46071</v>
      </c>
      <c r="J995" s="160">
        <v>0</v>
      </c>
      <c r="K995" s="160">
        <v>0</v>
      </c>
      <c r="L995" s="727">
        <v>456232.46</v>
      </c>
      <c r="M995" s="727" t="s">
        <v>4995</v>
      </c>
      <c r="N995" s="727"/>
      <c r="Q995" s="727"/>
      <c r="R995" s="727"/>
      <c r="S995" s="727"/>
      <c r="U995" s="707"/>
      <c r="V995" s="707"/>
      <c r="W995" s="707"/>
      <c r="X995" s="707"/>
      <c r="Y995" s="707"/>
      <c r="Z995" s="707"/>
      <c r="AA995" s="707"/>
      <c r="AB995" s="707"/>
      <c r="AC995" s="707"/>
      <c r="AD995" s="707"/>
      <c r="AE995" s="707">
        <v>228116.23</v>
      </c>
      <c r="AF995" s="707">
        <v>138211.6</v>
      </c>
      <c r="AG995" s="707">
        <v>89904.63</v>
      </c>
      <c r="AL995" s="707"/>
      <c r="AM995" s="707"/>
      <c r="AN995" s="707"/>
      <c r="AO995" s="707"/>
    </row>
    <row r="996" spans="4:41">
      <c r="D996" s="160" t="s">
        <v>8701</v>
      </c>
      <c r="E996" s="160"/>
      <c r="F996" s="160">
        <v>45952</v>
      </c>
      <c r="G996" s="160">
        <v>46020</v>
      </c>
      <c r="H996" s="160">
        <v>46004</v>
      </c>
      <c r="I996" s="160">
        <v>46071</v>
      </c>
      <c r="J996" s="160">
        <v>0</v>
      </c>
      <c r="K996" s="160">
        <v>0</v>
      </c>
      <c r="L996" s="727">
        <v>456232.46</v>
      </c>
      <c r="M996" s="727" t="s">
        <v>4996</v>
      </c>
      <c r="N996" s="727"/>
      <c r="Q996" s="727"/>
      <c r="R996" s="727"/>
      <c r="S996" s="727"/>
      <c r="T996" s="707"/>
      <c r="U996" s="707"/>
      <c r="V996" s="707"/>
      <c r="W996" s="707"/>
      <c r="AA996" s="707"/>
      <c r="AB996" s="707"/>
      <c r="AC996" s="707"/>
    </row>
    <row r="997" spans="4:41">
      <c r="D997" s="160" t="s">
        <v>8702</v>
      </c>
      <c r="E997" s="160"/>
      <c r="F997" s="160">
        <v>45957</v>
      </c>
      <c r="G997" s="160">
        <v>46028</v>
      </c>
      <c r="H997" s="160">
        <v>46008</v>
      </c>
      <c r="I997" s="160">
        <v>46079</v>
      </c>
      <c r="J997" s="160">
        <v>0</v>
      </c>
      <c r="K997" s="160">
        <v>0</v>
      </c>
      <c r="L997" s="727">
        <v>888627.7</v>
      </c>
      <c r="M997" s="727" t="s">
        <v>4994</v>
      </c>
      <c r="N997" s="727"/>
      <c r="Q997" s="727"/>
      <c r="R997" s="727"/>
      <c r="S997" s="727"/>
      <c r="T997" s="707"/>
      <c r="U997" s="707"/>
      <c r="W997" s="707"/>
      <c r="X997" s="707"/>
      <c r="Y997" s="707"/>
      <c r="Z997" s="707"/>
      <c r="AA997" s="707"/>
      <c r="AB997" s="707"/>
      <c r="AC997" s="707"/>
      <c r="AD997" s="707"/>
      <c r="AE997" s="707">
        <v>333235.39</v>
      </c>
      <c r="AF997" s="707">
        <v>348045.85</v>
      </c>
      <c r="AG997" s="707">
        <v>207346.46</v>
      </c>
      <c r="AL997" s="707"/>
      <c r="AM997" s="707"/>
      <c r="AN997" s="707"/>
      <c r="AO997" s="707"/>
    </row>
    <row r="998" spans="4:41">
      <c r="D998" s="160" t="s">
        <v>8702</v>
      </c>
      <c r="E998" s="160"/>
      <c r="F998" s="160">
        <v>45957</v>
      </c>
      <c r="G998" s="160">
        <v>46028</v>
      </c>
      <c r="H998" s="160">
        <v>46008</v>
      </c>
      <c r="I998" s="160">
        <v>46079</v>
      </c>
      <c r="J998" s="160">
        <v>0</v>
      </c>
      <c r="K998" s="160">
        <v>0</v>
      </c>
      <c r="L998" s="727">
        <v>888627.7</v>
      </c>
      <c r="M998" s="727" t="s">
        <v>4995</v>
      </c>
      <c r="N998" s="727"/>
      <c r="Q998" s="727"/>
      <c r="R998" s="727"/>
      <c r="S998" s="727"/>
      <c r="T998" s="707"/>
      <c r="U998" s="707"/>
      <c r="V998" s="707"/>
      <c r="W998" s="707"/>
      <c r="X998" s="707"/>
      <c r="Y998" s="707"/>
      <c r="Z998" s="707"/>
      <c r="AA998" s="707"/>
      <c r="AB998" s="707"/>
      <c r="AC998" s="707"/>
      <c r="AD998" s="707"/>
      <c r="AE998" s="707">
        <v>333235.39</v>
      </c>
      <c r="AF998" s="707">
        <v>348045.85</v>
      </c>
      <c r="AG998" s="707">
        <v>207346.46</v>
      </c>
      <c r="AL998" s="707"/>
      <c r="AM998" s="707"/>
      <c r="AN998" s="707"/>
      <c r="AO998" s="707"/>
    </row>
    <row r="999" spans="4:41">
      <c r="D999" s="160" t="s">
        <v>8702</v>
      </c>
      <c r="E999" s="160"/>
      <c r="F999" s="160">
        <v>45957</v>
      </c>
      <c r="G999" s="160">
        <v>46028</v>
      </c>
      <c r="H999" s="160">
        <v>46008</v>
      </c>
      <c r="I999" s="160">
        <v>46079</v>
      </c>
      <c r="J999" s="160">
        <v>0</v>
      </c>
      <c r="K999" s="160">
        <v>0</v>
      </c>
      <c r="L999" s="727">
        <v>888627.7</v>
      </c>
      <c r="M999" s="727" t="s">
        <v>4996</v>
      </c>
      <c r="N999" s="727"/>
      <c r="Q999" s="727"/>
      <c r="R999" s="727"/>
      <c r="S999" s="727"/>
      <c r="T999" s="707"/>
      <c r="U999" s="707"/>
      <c r="V999" s="707"/>
      <c r="AA999" s="707"/>
      <c r="AC999" s="707"/>
    </row>
    <row r="1000" spans="4:41">
      <c r="D1000" s="160" t="s">
        <v>8703</v>
      </c>
      <c r="E1000" s="160"/>
      <c r="F1000" s="160">
        <v>45962</v>
      </c>
      <c r="G1000" s="160">
        <v>46033</v>
      </c>
      <c r="H1000" s="160">
        <v>46013</v>
      </c>
      <c r="I1000" s="160">
        <v>46084</v>
      </c>
      <c r="J1000" s="160">
        <v>0</v>
      </c>
      <c r="K1000" s="160">
        <v>0</v>
      </c>
      <c r="L1000" s="727">
        <v>929337.19</v>
      </c>
      <c r="M1000" s="727" t="s">
        <v>4994</v>
      </c>
      <c r="N1000" s="727"/>
      <c r="Q1000" s="727"/>
      <c r="R1000" s="727"/>
      <c r="S1000" s="727"/>
      <c r="T1000" s="707"/>
      <c r="U1000" s="707"/>
      <c r="X1000" s="707"/>
      <c r="Y1000" s="707"/>
      <c r="Z1000" s="707"/>
      <c r="AA1000" s="707"/>
      <c r="AB1000" s="707"/>
      <c r="AC1000" s="707"/>
      <c r="AD1000" s="707"/>
      <c r="AE1000" s="707">
        <v>255567.73</v>
      </c>
      <c r="AF1000" s="707">
        <v>428527.71</v>
      </c>
      <c r="AG1000" s="707">
        <v>144563.56</v>
      </c>
      <c r="AH1000" s="707">
        <v>100678.2</v>
      </c>
      <c r="AL1000" s="707"/>
      <c r="AM1000" s="707"/>
      <c r="AN1000" s="707"/>
      <c r="AO1000" s="707"/>
    </row>
    <row r="1001" spans="4:41">
      <c r="D1001" s="160" t="s">
        <v>8703</v>
      </c>
      <c r="E1001" s="160"/>
      <c r="F1001" s="160">
        <v>45962</v>
      </c>
      <c r="G1001" s="160">
        <v>46033</v>
      </c>
      <c r="H1001" s="160">
        <v>46013</v>
      </c>
      <c r="I1001" s="160">
        <v>46084</v>
      </c>
      <c r="J1001" s="160">
        <v>0</v>
      </c>
      <c r="K1001" s="160">
        <v>0</v>
      </c>
      <c r="L1001" s="727">
        <v>929337.19</v>
      </c>
      <c r="M1001" s="727" t="s">
        <v>4995</v>
      </c>
      <c r="N1001" s="727"/>
      <c r="Q1001" s="727"/>
      <c r="R1001" s="727"/>
      <c r="S1001" s="727"/>
      <c r="U1001" s="707"/>
      <c r="V1001" s="707"/>
      <c r="W1001" s="707"/>
      <c r="X1001" s="707"/>
      <c r="Y1001" s="707"/>
      <c r="Z1001" s="707"/>
      <c r="AA1001" s="707"/>
      <c r="AB1001" s="707"/>
      <c r="AC1001" s="707"/>
      <c r="AD1001" s="707"/>
      <c r="AE1001" s="707">
        <v>255567.73</v>
      </c>
      <c r="AF1001" s="707">
        <v>428527.71</v>
      </c>
      <c r="AG1001" s="707">
        <v>144563.56</v>
      </c>
      <c r="AH1001" s="707">
        <v>100678.2</v>
      </c>
      <c r="AL1001" s="707"/>
      <c r="AM1001" s="707"/>
      <c r="AN1001" s="707"/>
      <c r="AO1001" s="707"/>
    </row>
    <row r="1002" spans="4:41">
      <c r="D1002" s="160" t="s">
        <v>8703</v>
      </c>
      <c r="E1002" s="160"/>
      <c r="F1002" s="160">
        <v>45962</v>
      </c>
      <c r="G1002" s="160">
        <v>46033</v>
      </c>
      <c r="H1002" s="160">
        <v>46013</v>
      </c>
      <c r="I1002" s="160">
        <v>46084</v>
      </c>
      <c r="J1002" s="160">
        <v>0</v>
      </c>
      <c r="K1002" s="160">
        <v>0</v>
      </c>
      <c r="L1002" s="727">
        <v>929337.19</v>
      </c>
      <c r="M1002" s="727" t="s">
        <v>4996</v>
      </c>
      <c r="N1002" s="727"/>
      <c r="Q1002" s="727"/>
      <c r="R1002" s="727"/>
      <c r="S1002" s="727"/>
      <c r="T1002" s="707"/>
      <c r="U1002" s="707"/>
      <c r="V1002" s="707"/>
      <c r="W1002" s="707"/>
      <c r="AB1002" s="707"/>
      <c r="AC1002" s="707"/>
    </row>
    <row r="1003" spans="4:41">
      <c r="D1003" s="160" t="s">
        <v>8704</v>
      </c>
      <c r="E1003" s="160"/>
      <c r="F1003" s="160">
        <v>45810</v>
      </c>
      <c r="G1003" s="160">
        <v>45825</v>
      </c>
      <c r="H1003" s="160">
        <v>45972</v>
      </c>
      <c r="I1003" s="160">
        <v>45987</v>
      </c>
      <c r="J1003" s="160">
        <v>0</v>
      </c>
      <c r="K1003" s="160">
        <v>0</v>
      </c>
      <c r="L1003" s="727">
        <v>493158.18</v>
      </c>
      <c r="M1003" s="727" t="s">
        <v>4994</v>
      </c>
      <c r="N1003" s="727"/>
      <c r="Q1003" s="727"/>
      <c r="R1003" s="727"/>
      <c r="S1003" s="727"/>
      <c r="T1003" s="707"/>
      <c r="U1003" s="707"/>
      <c r="W1003" s="707"/>
      <c r="X1003" s="707"/>
      <c r="Y1003" s="707"/>
      <c r="Z1003" s="707"/>
      <c r="AA1003" s="707"/>
      <c r="AB1003" s="707"/>
      <c r="AC1003" s="707"/>
      <c r="AD1003" s="707">
        <v>493158.18</v>
      </c>
      <c r="AI1003" s="707"/>
      <c r="AJ1003" s="707"/>
    </row>
    <row r="1004" spans="4:41">
      <c r="D1004" s="160" t="s">
        <v>8704</v>
      </c>
      <c r="E1004" s="160"/>
      <c r="F1004" s="160">
        <v>45810</v>
      </c>
      <c r="G1004" s="160">
        <v>45825</v>
      </c>
      <c r="H1004" s="160">
        <v>45972</v>
      </c>
      <c r="I1004" s="160">
        <v>45987</v>
      </c>
      <c r="J1004" s="160">
        <v>0</v>
      </c>
      <c r="K1004" s="160">
        <v>0</v>
      </c>
      <c r="L1004" s="727">
        <v>493158.18</v>
      </c>
      <c r="M1004" s="727" t="s">
        <v>4995</v>
      </c>
      <c r="N1004" s="727"/>
      <c r="Q1004" s="727"/>
      <c r="R1004" s="727"/>
      <c r="S1004" s="727"/>
      <c r="T1004" s="707"/>
      <c r="U1004" s="707"/>
      <c r="V1004" s="707"/>
      <c r="W1004" s="707"/>
      <c r="X1004" s="707"/>
      <c r="Y1004" s="707"/>
      <c r="Z1004" s="707"/>
      <c r="AA1004" s="707"/>
      <c r="AB1004" s="707"/>
      <c r="AC1004" s="707"/>
      <c r="AD1004" s="707">
        <v>493158.18</v>
      </c>
      <c r="AI1004" s="707"/>
      <c r="AJ1004" s="707"/>
    </row>
    <row r="1005" spans="4:41">
      <c r="D1005" s="160" t="s">
        <v>8704</v>
      </c>
      <c r="E1005" s="160"/>
      <c r="F1005" s="160">
        <v>45810</v>
      </c>
      <c r="G1005" s="160">
        <v>45825</v>
      </c>
      <c r="H1005" s="160">
        <v>45972</v>
      </c>
      <c r="I1005" s="160">
        <v>45987</v>
      </c>
      <c r="J1005" s="160">
        <v>0</v>
      </c>
      <c r="K1005" s="160">
        <v>0</v>
      </c>
      <c r="L1005" s="727">
        <v>493158.18</v>
      </c>
      <c r="M1005" s="727" t="s">
        <v>4996</v>
      </c>
      <c r="N1005" s="727"/>
      <c r="Q1005" s="727"/>
      <c r="R1005" s="727"/>
      <c r="S1005" s="727"/>
      <c r="T1005" s="707"/>
      <c r="U1005" s="707"/>
      <c r="V1005" s="707"/>
      <c r="AA1005" s="707"/>
      <c r="AC1005" s="707"/>
    </row>
    <row r="1006" spans="4:41">
      <c r="D1006" s="160" t="s">
        <v>8705</v>
      </c>
      <c r="E1006" s="160"/>
      <c r="F1006" s="160">
        <v>45810</v>
      </c>
      <c r="G1006" s="160">
        <v>45820</v>
      </c>
      <c r="H1006" s="160">
        <v>45972</v>
      </c>
      <c r="I1006" s="160">
        <v>45983</v>
      </c>
      <c r="J1006" s="160">
        <v>0</v>
      </c>
      <c r="K1006" s="160">
        <v>0</v>
      </c>
      <c r="L1006" s="727">
        <v>49275.95</v>
      </c>
      <c r="M1006" s="727" t="s">
        <v>4994</v>
      </c>
      <c r="N1006" s="727"/>
      <c r="Q1006" s="727"/>
      <c r="R1006" s="727"/>
      <c r="S1006" s="727"/>
      <c r="T1006" s="707"/>
      <c r="W1006" s="707"/>
      <c r="X1006" s="707"/>
      <c r="Y1006" s="707"/>
      <c r="Z1006" s="707"/>
      <c r="AA1006" s="707"/>
      <c r="AB1006" s="707"/>
      <c r="AC1006" s="707"/>
      <c r="AD1006" s="707">
        <v>49275.95</v>
      </c>
      <c r="AI1006" s="707"/>
      <c r="AJ1006" s="707"/>
    </row>
    <row r="1007" spans="4:41">
      <c r="D1007" s="160" t="s">
        <v>8705</v>
      </c>
      <c r="E1007" s="160"/>
      <c r="F1007" s="160">
        <v>45810</v>
      </c>
      <c r="G1007" s="160">
        <v>45820</v>
      </c>
      <c r="H1007" s="160">
        <v>45972</v>
      </c>
      <c r="I1007" s="160">
        <v>45983</v>
      </c>
      <c r="J1007" s="160">
        <v>0</v>
      </c>
      <c r="K1007" s="160">
        <v>0</v>
      </c>
      <c r="L1007" s="727">
        <v>49275.95</v>
      </c>
      <c r="M1007" s="727" t="s">
        <v>4995</v>
      </c>
      <c r="N1007" s="727"/>
      <c r="Q1007" s="727"/>
      <c r="R1007" s="727"/>
      <c r="S1007" s="727"/>
      <c r="T1007" s="707"/>
      <c r="U1007" s="707"/>
      <c r="V1007" s="707"/>
      <c r="W1007" s="707"/>
      <c r="X1007" s="707"/>
      <c r="Y1007" s="707"/>
      <c r="Z1007" s="707"/>
      <c r="AA1007" s="707"/>
      <c r="AB1007" s="707"/>
      <c r="AC1007" s="707"/>
      <c r="AD1007" s="707">
        <v>49275.95</v>
      </c>
      <c r="AI1007" s="707"/>
      <c r="AJ1007" s="707"/>
    </row>
    <row r="1008" spans="4:41">
      <c r="D1008" s="160" t="s">
        <v>8705</v>
      </c>
      <c r="E1008" s="160"/>
      <c r="F1008" s="160">
        <v>45810</v>
      </c>
      <c r="G1008" s="160">
        <v>45820</v>
      </c>
      <c r="H1008" s="160">
        <v>45972</v>
      </c>
      <c r="I1008" s="160">
        <v>45983</v>
      </c>
      <c r="J1008" s="160">
        <v>0</v>
      </c>
      <c r="K1008" s="160">
        <v>0</v>
      </c>
      <c r="L1008" s="727">
        <v>49275.95</v>
      </c>
      <c r="M1008" s="727" t="s">
        <v>4996</v>
      </c>
      <c r="N1008" s="727"/>
      <c r="Q1008" s="727"/>
      <c r="R1008" s="728"/>
      <c r="S1008" s="728"/>
      <c r="T1008" s="707"/>
      <c r="U1008" s="707"/>
      <c r="V1008" s="707"/>
      <c r="W1008" s="707"/>
      <c r="X1008" s="707"/>
      <c r="Y1008" s="707"/>
      <c r="Z1008" s="707"/>
      <c r="AA1008" s="707"/>
      <c r="AB1008" s="707"/>
      <c r="AC1008" s="707"/>
    </row>
    <row r="1009" spans="4:37">
      <c r="D1009" s="160" t="s">
        <v>8706</v>
      </c>
      <c r="E1009" s="160"/>
      <c r="F1009" s="160">
        <v>45810</v>
      </c>
      <c r="G1009" s="160">
        <v>45825</v>
      </c>
      <c r="H1009" s="160">
        <v>45972</v>
      </c>
      <c r="I1009" s="160">
        <v>45987</v>
      </c>
      <c r="J1009" s="160">
        <v>0</v>
      </c>
      <c r="K1009" s="160">
        <v>0</v>
      </c>
      <c r="L1009" s="727">
        <v>71142</v>
      </c>
      <c r="M1009" s="727" t="s">
        <v>4994</v>
      </c>
      <c r="N1009" s="727"/>
      <c r="Q1009" s="727"/>
      <c r="R1009" s="728"/>
      <c r="S1009" s="728"/>
      <c r="T1009" s="707"/>
      <c r="X1009" s="707"/>
      <c r="Y1009" s="707"/>
      <c r="Z1009" s="707"/>
      <c r="AA1009" s="707"/>
      <c r="AB1009" s="707"/>
      <c r="AC1009" s="707"/>
      <c r="AD1009" s="707">
        <v>71142</v>
      </c>
      <c r="AI1009" s="707"/>
      <c r="AJ1009" s="707"/>
    </row>
    <row r="1010" spans="4:37">
      <c r="D1010" s="160" t="s">
        <v>8706</v>
      </c>
      <c r="E1010" s="160"/>
      <c r="F1010" s="160">
        <v>45810</v>
      </c>
      <c r="G1010" s="160">
        <v>45825</v>
      </c>
      <c r="H1010" s="160">
        <v>45972</v>
      </c>
      <c r="I1010" s="160">
        <v>45987</v>
      </c>
      <c r="J1010" s="160">
        <v>0</v>
      </c>
      <c r="K1010" s="160">
        <v>0</v>
      </c>
      <c r="L1010" s="727">
        <v>71142</v>
      </c>
      <c r="M1010" s="727" t="s">
        <v>4995</v>
      </c>
      <c r="N1010" s="727"/>
      <c r="Q1010" s="727"/>
      <c r="R1010" s="727"/>
      <c r="S1010" s="727"/>
      <c r="T1010" s="707"/>
      <c r="U1010" s="707"/>
      <c r="V1010" s="707"/>
      <c r="W1010" s="707"/>
      <c r="X1010" s="707"/>
      <c r="Y1010" s="707"/>
      <c r="Z1010" s="707"/>
      <c r="AA1010" s="707"/>
      <c r="AB1010" s="707"/>
      <c r="AC1010" s="707"/>
      <c r="AD1010" s="707">
        <v>71142</v>
      </c>
      <c r="AI1010" s="707"/>
      <c r="AJ1010" s="707"/>
      <c r="AK1010" s="707"/>
    </row>
    <row r="1011" spans="4:37">
      <c r="D1011" s="160" t="s">
        <v>8706</v>
      </c>
      <c r="E1011" s="160"/>
      <c r="F1011" s="160">
        <v>45810</v>
      </c>
      <c r="G1011" s="160">
        <v>45825</v>
      </c>
      <c r="H1011" s="160">
        <v>45972</v>
      </c>
      <c r="I1011" s="160">
        <v>45987</v>
      </c>
      <c r="J1011" s="160">
        <v>0</v>
      </c>
      <c r="K1011" s="160">
        <v>0</v>
      </c>
      <c r="L1011" s="727">
        <v>71142</v>
      </c>
      <c r="M1011" s="727" t="s">
        <v>4996</v>
      </c>
      <c r="N1011" s="727"/>
      <c r="Q1011" s="727"/>
      <c r="R1011" s="727"/>
      <c r="S1011" s="727"/>
      <c r="T1011" s="707"/>
      <c r="U1011" s="707"/>
      <c r="V1011" s="707"/>
      <c r="W1011" s="707"/>
      <c r="X1011" s="707"/>
      <c r="Y1011" s="707"/>
      <c r="Z1011" s="707"/>
      <c r="AA1011" s="707"/>
      <c r="AB1011" s="707"/>
      <c r="AK1011" s="707"/>
    </row>
    <row r="1012" spans="4:37">
      <c r="D1012" s="160" t="s">
        <v>8707</v>
      </c>
      <c r="E1012" s="160"/>
      <c r="F1012" s="160">
        <v>45810</v>
      </c>
      <c r="G1012" s="160">
        <v>45825</v>
      </c>
      <c r="H1012" s="160">
        <v>45972</v>
      </c>
      <c r="I1012" s="160">
        <v>45987</v>
      </c>
      <c r="J1012" s="160">
        <v>0</v>
      </c>
      <c r="K1012" s="160">
        <v>0</v>
      </c>
      <c r="L1012" s="727">
        <v>124427.27</v>
      </c>
      <c r="M1012" s="727" t="s">
        <v>4994</v>
      </c>
      <c r="N1012" s="727"/>
      <c r="Q1012" s="727"/>
      <c r="R1012" s="727"/>
      <c r="S1012" s="727"/>
      <c r="T1012" s="707"/>
      <c r="U1012" s="707"/>
      <c r="W1012" s="707"/>
      <c r="X1012" s="707"/>
      <c r="Y1012" s="707"/>
      <c r="Z1012" s="707"/>
      <c r="AA1012" s="707"/>
      <c r="AB1012" s="707"/>
      <c r="AC1012" s="707"/>
      <c r="AD1012" s="707">
        <v>124427.27</v>
      </c>
      <c r="AI1012" s="707"/>
      <c r="AJ1012" s="707"/>
    </row>
    <row r="1013" spans="4:37">
      <c r="D1013" s="160" t="s">
        <v>8707</v>
      </c>
      <c r="E1013" s="160"/>
      <c r="F1013" s="160">
        <v>45810</v>
      </c>
      <c r="G1013" s="160">
        <v>45825</v>
      </c>
      <c r="H1013" s="160">
        <v>45972</v>
      </c>
      <c r="I1013" s="160">
        <v>45987</v>
      </c>
      <c r="J1013" s="160">
        <v>0</v>
      </c>
      <c r="K1013" s="160">
        <v>0</v>
      </c>
      <c r="L1013" s="727">
        <v>124427.27</v>
      </c>
      <c r="M1013" s="727" t="s">
        <v>4995</v>
      </c>
      <c r="N1013" s="727"/>
      <c r="Q1013" s="727"/>
      <c r="R1013" s="727"/>
      <c r="S1013" s="727"/>
      <c r="T1013" s="707"/>
      <c r="U1013" s="707"/>
      <c r="V1013" s="707"/>
      <c r="W1013" s="707"/>
      <c r="X1013" s="707"/>
      <c r="Y1013" s="707"/>
      <c r="Z1013" s="707"/>
      <c r="AA1013" s="707"/>
      <c r="AB1013" s="707"/>
      <c r="AC1013" s="707"/>
      <c r="AD1013" s="707">
        <v>124427.27</v>
      </c>
      <c r="AI1013" s="707"/>
      <c r="AJ1013" s="707"/>
      <c r="AK1013" s="707"/>
    </row>
    <row r="1014" spans="4:37">
      <c r="D1014" s="160" t="s">
        <v>8707</v>
      </c>
      <c r="E1014" s="160"/>
      <c r="F1014" s="160">
        <v>45810</v>
      </c>
      <c r="G1014" s="160">
        <v>45825</v>
      </c>
      <c r="H1014" s="160">
        <v>45972</v>
      </c>
      <c r="I1014" s="160">
        <v>45987</v>
      </c>
      <c r="J1014" s="160">
        <v>0</v>
      </c>
      <c r="K1014" s="160">
        <v>0</v>
      </c>
      <c r="L1014" s="727">
        <v>124427.27</v>
      </c>
      <c r="M1014" s="727" t="s">
        <v>4996</v>
      </c>
      <c r="N1014" s="727"/>
      <c r="Q1014" s="727"/>
      <c r="R1014" s="727"/>
      <c r="S1014" s="727"/>
      <c r="T1014" s="707"/>
      <c r="U1014" s="707"/>
      <c r="V1014" s="707"/>
      <c r="W1014" s="707"/>
      <c r="X1014" s="707"/>
      <c r="Y1014" s="707"/>
      <c r="Z1014" s="707"/>
      <c r="AA1014" s="707"/>
      <c r="AB1014" s="707"/>
      <c r="AK1014" s="707"/>
    </row>
    <row r="1015" spans="4:37">
      <c r="D1015" s="160" t="s">
        <v>8708</v>
      </c>
      <c r="E1015" s="160"/>
      <c r="F1015" s="160">
        <v>45810</v>
      </c>
      <c r="G1015" s="160">
        <v>45820</v>
      </c>
      <c r="H1015" s="160">
        <v>45972</v>
      </c>
      <c r="I1015" s="160">
        <v>45983</v>
      </c>
      <c r="J1015" s="160">
        <v>0</v>
      </c>
      <c r="K1015" s="160">
        <v>0</v>
      </c>
      <c r="L1015" s="727">
        <v>41062.99</v>
      </c>
      <c r="M1015" s="727" t="s">
        <v>4994</v>
      </c>
      <c r="N1015" s="727"/>
      <c r="Q1015" s="727"/>
      <c r="R1015" s="727"/>
      <c r="S1015" s="727"/>
      <c r="T1015" s="707"/>
      <c r="U1015" s="707"/>
      <c r="W1015" s="707"/>
      <c r="X1015" s="707"/>
      <c r="Y1015" s="707"/>
      <c r="Z1015" s="707"/>
      <c r="AA1015" s="707"/>
      <c r="AB1015" s="707"/>
      <c r="AC1015" s="707"/>
      <c r="AD1015" s="707">
        <v>41062.99</v>
      </c>
      <c r="AI1015" s="707"/>
      <c r="AJ1015" s="707"/>
    </row>
    <row r="1016" spans="4:37">
      <c r="D1016" s="160" t="s">
        <v>8708</v>
      </c>
      <c r="E1016" s="160"/>
      <c r="F1016" s="160">
        <v>45810</v>
      </c>
      <c r="G1016" s="160">
        <v>45820</v>
      </c>
      <c r="H1016" s="160">
        <v>45972</v>
      </c>
      <c r="I1016" s="160">
        <v>45983</v>
      </c>
      <c r="J1016" s="160">
        <v>0</v>
      </c>
      <c r="K1016" s="160">
        <v>0</v>
      </c>
      <c r="L1016" s="727">
        <v>41062.99</v>
      </c>
      <c r="M1016" s="727" t="s">
        <v>4995</v>
      </c>
      <c r="N1016" s="727"/>
      <c r="Q1016" s="727"/>
      <c r="R1016" s="727"/>
      <c r="S1016" s="727"/>
      <c r="T1016" s="707"/>
      <c r="U1016" s="707"/>
      <c r="W1016" s="707"/>
      <c r="X1016" s="707"/>
      <c r="Y1016" s="707"/>
      <c r="Z1016" s="707"/>
      <c r="AA1016" s="707"/>
      <c r="AB1016" s="707"/>
      <c r="AC1016" s="707"/>
      <c r="AD1016" s="707">
        <v>41062.99</v>
      </c>
      <c r="AI1016" s="707"/>
      <c r="AJ1016" s="707"/>
      <c r="AK1016" s="707"/>
    </row>
    <row r="1017" spans="4:37">
      <c r="D1017" s="160" t="s">
        <v>8708</v>
      </c>
      <c r="E1017" s="160"/>
      <c r="F1017" s="160">
        <v>45810</v>
      </c>
      <c r="G1017" s="160">
        <v>45820</v>
      </c>
      <c r="H1017" s="160">
        <v>45972</v>
      </c>
      <c r="I1017" s="160">
        <v>45983</v>
      </c>
      <c r="J1017" s="160">
        <v>0</v>
      </c>
      <c r="K1017" s="160">
        <v>0</v>
      </c>
      <c r="L1017" s="727">
        <v>41062.99</v>
      </c>
      <c r="M1017" s="727" t="s">
        <v>4996</v>
      </c>
      <c r="N1017" s="727"/>
      <c r="Q1017" s="727"/>
      <c r="R1017" s="727"/>
      <c r="S1017" s="727"/>
      <c r="T1017" s="707"/>
      <c r="U1017" s="707"/>
      <c r="Z1017" s="707"/>
      <c r="AA1017" s="707"/>
      <c r="AK1017" s="707"/>
    </row>
    <row r="1018" spans="4:37">
      <c r="D1018" s="160" t="s">
        <v>8709</v>
      </c>
      <c r="E1018" s="160"/>
      <c r="F1018" s="160">
        <v>45810</v>
      </c>
      <c r="G1018" s="160">
        <v>45820</v>
      </c>
      <c r="H1018" s="160">
        <v>45972</v>
      </c>
      <c r="I1018" s="160">
        <v>45983</v>
      </c>
      <c r="J1018" s="160">
        <v>0</v>
      </c>
      <c r="K1018" s="160">
        <v>0</v>
      </c>
      <c r="L1018" s="727">
        <v>118626.42</v>
      </c>
      <c r="M1018" s="727" t="s">
        <v>4994</v>
      </c>
      <c r="N1018" s="727"/>
      <c r="Q1018" s="727"/>
      <c r="R1018" s="727"/>
      <c r="S1018" s="727"/>
      <c r="T1018" s="707"/>
      <c r="X1018" s="707"/>
      <c r="Y1018" s="707"/>
      <c r="Z1018" s="707"/>
      <c r="AA1018" s="707"/>
      <c r="AB1018" s="707"/>
      <c r="AC1018" s="707"/>
      <c r="AD1018" s="707">
        <v>118626.42</v>
      </c>
      <c r="AI1018" s="707"/>
      <c r="AJ1018" s="707"/>
    </row>
    <row r="1019" spans="4:37">
      <c r="D1019" s="160" t="s">
        <v>8709</v>
      </c>
      <c r="E1019" s="160"/>
      <c r="F1019" s="160">
        <v>45810</v>
      </c>
      <c r="G1019" s="160">
        <v>45820</v>
      </c>
      <c r="H1019" s="160">
        <v>45972</v>
      </c>
      <c r="I1019" s="160">
        <v>45983</v>
      </c>
      <c r="J1019" s="160">
        <v>0</v>
      </c>
      <c r="K1019" s="160">
        <v>0</v>
      </c>
      <c r="L1019" s="727">
        <v>118626.42</v>
      </c>
      <c r="M1019" s="727" t="s">
        <v>4995</v>
      </c>
      <c r="N1019" s="727"/>
      <c r="Q1019" s="727"/>
      <c r="R1019" s="727"/>
      <c r="S1019" s="727"/>
      <c r="T1019" s="707"/>
      <c r="U1019" s="707"/>
      <c r="V1019" s="707"/>
      <c r="X1019" s="707"/>
      <c r="Y1019" s="707"/>
      <c r="Z1019" s="707"/>
      <c r="AA1019" s="707"/>
      <c r="AB1019" s="707"/>
      <c r="AC1019" s="707"/>
      <c r="AD1019" s="707">
        <v>118626.42</v>
      </c>
      <c r="AI1019" s="707"/>
      <c r="AJ1019" s="707"/>
      <c r="AK1019" s="707"/>
    </row>
    <row r="1020" spans="4:37">
      <c r="D1020" s="160" t="s">
        <v>8709</v>
      </c>
      <c r="E1020" s="160"/>
      <c r="F1020" s="160">
        <v>45810</v>
      </c>
      <c r="G1020" s="160">
        <v>45820</v>
      </c>
      <c r="H1020" s="160">
        <v>45972</v>
      </c>
      <c r="I1020" s="160">
        <v>45983</v>
      </c>
      <c r="J1020" s="160">
        <v>0</v>
      </c>
      <c r="K1020" s="160">
        <v>0</v>
      </c>
      <c r="L1020" s="727">
        <v>118626.42</v>
      </c>
      <c r="M1020" s="727" t="s">
        <v>4996</v>
      </c>
      <c r="N1020" s="727"/>
      <c r="Q1020" s="728"/>
      <c r="R1020" s="727"/>
      <c r="S1020" s="727"/>
      <c r="T1020" s="707"/>
      <c r="U1020" s="707"/>
      <c r="V1020" s="707"/>
      <c r="AA1020" s="707"/>
      <c r="AB1020" s="707"/>
      <c r="AK1020" s="707"/>
    </row>
    <row r="1021" spans="4:37">
      <c r="D1021" s="160" t="s">
        <v>8710</v>
      </c>
      <c r="E1021" s="160"/>
      <c r="F1021" s="160">
        <v>45810</v>
      </c>
      <c r="G1021" s="160">
        <v>45820</v>
      </c>
      <c r="H1021" s="160">
        <v>45972</v>
      </c>
      <c r="I1021" s="160">
        <v>45983</v>
      </c>
      <c r="J1021" s="160">
        <v>0</v>
      </c>
      <c r="K1021" s="160">
        <v>0</v>
      </c>
      <c r="L1021" s="727">
        <v>36500.43</v>
      </c>
      <c r="M1021" s="727" t="s">
        <v>4994</v>
      </c>
      <c r="N1021" s="727"/>
      <c r="Q1021" s="727"/>
      <c r="R1021" s="727"/>
      <c r="S1021" s="727"/>
      <c r="T1021" s="707"/>
      <c r="U1021" s="707"/>
      <c r="V1021" s="707"/>
      <c r="Y1021" s="707"/>
      <c r="Z1021" s="707"/>
      <c r="AA1021" s="707"/>
      <c r="AB1021" s="707"/>
      <c r="AC1021" s="707"/>
      <c r="AD1021" s="707">
        <v>36500.43</v>
      </c>
      <c r="AE1021" s="707"/>
      <c r="AI1021" s="707"/>
      <c r="AJ1021" s="707"/>
    </row>
    <row r="1022" spans="4:37">
      <c r="D1022" s="160" t="s">
        <v>8710</v>
      </c>
      <c r="E1022" s="160"/>
      <c r="F1022" s="160">
        <v>45810</v>
      </c>
      <c r="G1022" s="160">
        <v>45820</v>
      </c>
      <c r="H1022" s="160">
        <v>45972</v>
      </c>
      <c r="I1022" s="160">
        <v>45983</v>
      </c>
      <c r="J1022" s="160">
        <v>0</v>
      </c>
      <c r="K1022" s="160">
        <v>0</v>
      </c>
      <c r="L1022" s="727">
        <v>36500.43</v>
      </c>
      <c r="M1022" s="727" t="s">
        <v>4995</v>
      </c>
      <c r="N1022" s="727"/>
      <c r="Q1022" s="727"/>
      <c r="R1022" s="727"/>
      <c r="S1022" s="727"/>
      <c r="U1022" s="707"/>
      <c r="V1022" s="707"/>
      <c r="W1022" s="707"/>
      <c r="Y1022" s="707"/>
      <c r="Z1022" s="707"/>
      <c r="AA1022" s="707"/>
      <c r="AB1022" s="707"/>
      <c r="AC1022" s="707"/>
      <c r="AD1022" s="707">
        <v>36500.43</v>
      </c>
      <c r="AE1022" s="707"/>
      <c r="AI1022" s="707"/>
      <c r="AJ1022" s="707"/>
      <c r="AK1022" s="707"/>
    </row>
    <row r="1023" spans="4:37">
      <c r="D1023" s="160" t="s">
        <v>8710</v>
      </c>
      <c r="E1023" s="160"/>
      <c r="F1023" s="160">
        <v>45810</v>
      </c>
      <c r="G1023" s="160">
        <v>45820</v>
      </c>
      <c r="H1023" s="160">
        <v>45972</v>
      </c>
      <c r="I1023" s="160">
        <v>45983</v>
      </c>
      <c r="J1023" s="160">
        <v>0</v>
      </c>
      <c r="K1023" s="160">
        <v>0</v>
      </c>
      <c r="L1023" s="727">
        <v>36500.43</v>
      </c>
      <c r="M1023" s="727" t="s">
        <v>4996</v>
      </c>
      <c r="N1023" s="727"/>
      <c r="Q1023" s="727"/>
      <c r="R1023" s="727"/>
      <c r="S1023" s="727"/>
      <c r="T1023" s="707"/>
      <c r="U1023" s="707"/>
      <c r="V1023" s="707"/>
      <c r="W1023" s="707"/>
      <c r="AB1023" s="707"/>
      <c r="AC1023" s="707"/>
      <c r="AK1023" s="707"/>
    </row>
    <row r="1024" spans="4:37">
      <c r="D1024" s="160" t="s">
        <v>8711</v>
      </c>
      <c r="E1024" s="160"/>
      <c r="F1024" s="160">
        <v>45810</v>
      </c>
      <c r="G1024" s="160">
        <v>45818</v>
      </c>
      <c r="H1024" s="160">
        <v>45972</v>
      </c>
      <c r="I1024" s="160">
        <v>45980</v>
      </c>
      <c r="J1024" s="160">
        <v>0</v>
      </c>
      <c r="K1024" s="160">
        <v>0</v>
      </c>
      <c r="L1024" s="727">
        <v>31286.11</v>
      </c>
      <c r="M1024" s="727" t="s">
        <v>4994</v>
      </c>
      <c r="N1024" s="727"/>
      <c r="Q1024" s="727"/>
      <c r="R1024" s="727"/>
      <c r="S1024" s="727"/>
      <c r="T1024" s="707"/>
      <c r="U1024" s="707"/>
      <c r="X1024" s="707"/>
      <c r="Y1024" s="707"/>
      <c r="Z1024" s="707"/>
      <c r="AA1024" s="707"/>
      <c r="AB1024" s="707"/>
      <c r="AC1024" s="707"/>
      <c r="AD1024" s="707">
        <v>31286.11</v>
      </c>
      <c r="AI1024" s="707"/>
      <c r="AJ1024" s="707"/>
    </row>
    <row r="1025" spans="4:40">
      <c r="D1025" s="160" t="s">
        <v>8711</v>
      </c>
      <c r="E1025" s="160"/>
      <c r="F1025" s="160">
        <v>45810</v>
      </c>
      <c r="G1025" s="160">
        <v>45818</v>
      </c>
      <c r="H1025" s="160">
        <v>45972</v>
      </c>
      <c r="I1025" s="160">
        <v>45980</v>
      </c>
      <c r="J1025" s="160">
        <v>0</v>
      </c>
      <c r="K1025" s="160">
        <v>0</v>
      </c>
      <c r="L1025" s="727">
        <v>31286.11</v>
      </c>
      <c r="M1025" s="727" t="s">
        <v>4995</v>
      </c>
      <c r="N1025" s="727"/>
      <c r="Q1025" s="727"/>
      <c r="R1025" s="727"/>
      <c r="S1025" s="727"/>
      <c r="T1025" s="707"/>
      <c r="U1025" s="707"/>
      <c r="V1025" s="707"/>
      <c r="W1025" s="707"/>
      <c r="X1025" s="707"/>
      <c r="Y1025" s="707"/>
      <c r="Z1025" s="707"/>
      <c r="AA1025" s="707"/>
      <c r="AB1025" s="707"/>
      <c r="AC1025" s="707"/>
      <c r="AD1025" s="707">
        <v>31286.11</v>
      </c>
      <c r="AI1025" s="707"/>
      <c r="AJ1025" s="707"/>
      <c r="AK1025" s="707"/>
    </row>
    <row r="1026" spans="4:40">
      <c r="D1026" s="160" t="s">
        <v>8711</v>
      </c>
      <c r="E1026" s="160"/>
      <c r="F1026" s="160">
        <v>45810</v>
      </c>
      <c r="G1026" s="160">
        <v>45818</v>
      </c>
      <c r="H1026" s="160">
        <v>45972</v>
      </c>
      <c r="I1026" s="160">
        <v>45980</v>
      </c>
      <c r="J1026" s="160">
        <v>0</v>
      </c>
      <c r="K1026" s="160">
        <v>0</v>
      </c>
      <c r="L1026" s="727">
        <v>31286.11</v>
      </c>
      <c r="M1026" s="727" t="s">
        <v>4996</v>
      </c>
      <c r="N1026" s="727"/>
      <c r="Q1026" s="727"/>
      <c r="R1026" s="727"/>
      <c r="S1026" s="727"/>
      <c r="T1026" s="707"/>
      <c r="U1026" s="707"/>
      <c r="V1026" s="707"/>
      <c r="W1026" s="707"/>
      <c r="X1026" s="707"/>
      <c r="Y1026" s="707"/>
      <c r="Z1026" s="707"/>
      <c r="AA1026" s="707"/>
      <c r="AB1026" s="707"/>
      <c r="AK1026" s="707"/>
    </row>
    <row r="1027" spans="4:40">
      <c r="D1027" s="160" t="s">
        <v>8712</v>
      </c>
      <c r="E1027" s="160"/>
      <c r="F1027" s="160">
        <v>45817</v>
      </c>
      <c r="G1027" s="160">
        <v>45823</v>
      </c>
      <c r="H1027" s="160">
        <v>45979</v>
      </c>
      <c r="I1027" s="160">
        <v>45985</v>
      </c>
      <c r="J1027" s="160">
        <v>0</v>
      </c>
      <c r="K1027" s="160">
        <v>0</v>
      </c>
      <c r="L1027" s="727">
        <v>20837</v>
      </c>
      <c r="M1027" s="727" t="s">
        <v>4994</v>
      </c>
      <c r="N1027" s="727"/>
      <c r="Q1027" s="727"/>
      <c r="R1027" s="727"/>
      <c r="S1027" s="727"/>
      <c r="T1027" s="707"/>
      <c r="U1027" s="707"/>
      <c r="W1027" s="707"/>
      <c r="X1027" s="707"/>
      <c r="Y1027" s="707"/>
      <c r="Z1027" s="707"/>
      <c r="AA1027" s="707"/>
      <c r="AB1027" s="707"/>
      <c r="AC1027" s="707"/>
      <c r="AD1027" s="707">
        <v>20837</v>
      </c>
      <c r="AI1027" s="707"/>
      <c r="AJ1027" s="707"/>
    </row>
    <row r="1028" spans="4:40">
      <c r="D1028" s="160" t="s">
        <v>8712</v>
      </c>
      <c r="E1028" s="160"/>
      <c r="F1028" s="160">
        <v>45817</v>
      </c>
      <c r="G1028" s="160">
        <v>45823</v>
      </c>
      <c r="H1028" s="160">
        <v>45979</v>
      </c>
      <c r="I1028" s="160">
        <v>45985</v>
      </c>
      <c r="J1028" s="160">
        <v>0</v>
      </c>
      <c r="K1028" s="160">
        <v>0</v>
      </c>
      <c r="L1028" s="727">
        <v>20837</v>
      </c>
      <c r="M1028" s="727" t="s">
        <v>4995</v>
      </c>
      <c r="N1028" s="727"/>
      <c r="Q1028" s="727"/>
      <c r="R1028" s="727"/>
      <c r="S1028" s="727"/>
      <c r="T1028" s="707"/>
      <c r="U1028" s="707"/>
      <c r="V1028" s="707"/>
      <c r="W1028" s="707"/>
      <c r="X1028" s="707"/>
      <c r="Y1028" s="707"/>
      <c r="Z1028" s="707"/>
      <c r="AA1028" s="707"/>
      <c r="AB1028" s="707"/>
      <c r="AC1028" s="707"/>
      <c r="AD1028" s="707">
        <v>20837</v>
      </c>
      <c r="AE1028" s="707"/>
      <c r="AF1028" s="707"/>
      <c r="AI1028" s="707"/>
      <c r="AJ1028" s="707"/>
      <c r="AK1028" s="707"/>
    </row>
    <row r="1029" spans="4:40">
      <c r="D1029" s="160" t="s">
        <v>8712</v>
      </c>
      <c r="E1029" s="160"/>
      <c r="F1029" s="160">
        <v>45817</v>
      </c>
      <c r="G1029" s="160">
        <v>45823</v>
      </c>
      <c r="H1029" s="160">
        <v>45979</v>
      </c>
      <c r="I1029" s="160">
        <v>45985</v>
      </c>
      <c r="J1029" s="160">
        <v>0</v>
      </c>
      <c r="K1029" s="160">
        <v>0</v>
      </c>
      <c r="L1029" s="727">
        <v>20837</v>
      </c>
      <c r="M1029" s="727" t="s">
        <v>4996</v>
      </c>
      <c r="N1029" s="727"/>
      <c r="Q1029" s="727"/>
      <c r="R1029" s="727"/>
      <c r="S1029" s="727"/>
      <c r="T1029" s="707"/>
      <c r="U1029" s="707"/>
      <c r="V1029" s="707"/>
      <c r="Z1029" s="707"/>
      <c r="AA1029" s="707"/>
      <c r="AB1029" s="707"/>
      <c r="AC1029" s="707"/>
      <c r="AD1029" s="707"/>
      <c r="AE1029" s="707"/>
      <c r="AF1029" s="707"/>
      <c r="AK1029" s="707"/>
    </row>
    <row r="1030" spans="4:40">
      <c r="D1030" s="160" t="s">
        <v>5721</v>
      </c>
      <c r="E1030" s="160"/>
      <c r="F1030" s="160">
        <v>45812</v>
      </c>
      <c r="G1030" s="160">
        <v>45950</v>
      </c>
      <c r="H1030" s="160" t="s">
        <v>6680</v>
      </c>
      <c r="I1030" s="160">
        <v>46063</v>
      </c>
      <c r="J1030" s="160">
        <v>435779.8</v>
      </c>
      <c r="K1030" s="160">
        <v>435779.81</v>
      </c>
      <c r="L1030" s="727">
        <v>1204297.83</v>
      </c>
      <c r="M1030" s="727" t="s">
        <v>4994</v>
      </c>
      <c r="N1030" s="727"/>
      <c r="Q1030" s="727"/>
      <c r="R1030" s="727"/>
      <c r="S1030" s="727"/>
      <c r="T1030" s="707"/>
      <c r="U1030" s="707"/>
      <c r="V1030" s="707"/>
      <c r="Y1030" s="707">
        <v>89604.55</v>
      </c>
      <c r="Z1030" s="707">
        <v>134798.79999999999</v>
      </c>
      <c r="AA1030" s="707">
        <v>257496.31</v>
      </c>
      <c r="AB1030" s="707">
        <v>113298.38</v>
      </c>
      <c r="AC1030" s="707"/>
      <c r="AD1030" s="707">
        <v>350479.94</v>
      </c>
      <c r="AE1030" s="707">
        <v>128697.88</v>
      </c>
      <c r="AG1030" s="707">
        <v>129921.99</v>
      </c>
      <c r="AJ1030" s="707"/>
      <c r="AK1030" s="707"/>
      <c r="AL1030" s="707"/>
      <c r="AM1030" s="707"/>
      <c r="AN1030" s="707"/>
    </row>
    <row r="1031" spans="4:40">
      <c r="D1031" s="160" t="s">
        <v>5721</v>
      </c>
      <c r="E1031" s="160"/>
      <c r="F1031" s="160">
        <v>45812</v>
      </c>
      <c r="G1031" s="160">
        <v>45950</v>
      </c>
      <c r="H1031" s="160" t="s">
        <v>6680</v>
      </c>
      <c r="I1031" s="160">
        <v>46063</v>
      </c>
      <c r="J1031" s="160">
        <v>435779.8</v>
      </c>
      <c r="K1031" s="160">
        <v>435779.81</v>
      </c>
      <c r="L1031" s="727">
        <v>1204297.83</v>
      </c>
      <c r="M1031" s="727" t="s">
        <v>4995</v>
      </c>
      <c r="N1031" s="727"/>
      <c r="Q1031" s="727"/>
      <c r="R1031" s="727"/>
      <c r="S1031" s="727"/>
      <c r="V1031" s="707"/>
      <c r="W1031" s="707"/>
      <c r="X1031" s="707"/>
      <c r="Y1031" s="707"/>
      <c r="Z1031" s="707"/>
      <c r="AA1031" s="707"/>
      <c r="AB1031" s="707"/>
      <c r="AC1031" s="707"/>
      <c r="AD1031" s="707">
        <v>558686.66</v>
      </c>
      <c r="AE1031" s="707">
        <v>79909.37</v>
      </c>
      <c r="AF1031" s="707"/>
      <c r="AG1031" s="707">
        <v>129921.99</v>
      </c>
      <c r="AI1031" s="707"/>
      <c r="AJ1031" s="707"/>
      <c r="AK1031" s="707"/>
      <c r="AL1031" s="707"/>
      <c r="AM1031" s="707"/>
      <c r="AN1031" s="707"/>
    </row>
    <row r="1032" spans="4:40">
      <c r="D1032" s="160" t="s">
        <v>5721</v>
      </c>
      <c r="E1032" s="160"/>
      <c r="F1032" s="160">
        <v>45812</v>
      </c>
      <c r="G1032" s="160">
        <v>45950</v>
      </c>
      <c r="H1032" s="160" t="s">
        <v>6680</v>
      </c>
      <c r="I1032" s="160">
        <v>46063</v>
      </c>
      <c r="J1032" s="160">
        <v>435779.8</v>
      </c>
      <c r="K1032" s="160">
        <v>435779.81</v>
      </c>
      <c r="L1032" s="727">
        <v>1204297.83</v>
      </c>
      <c r="M1032" s="727" t="s">
        <v>4996</v>
      </c>
      <c r="N1032" s="727"/>
      <c r="Q1032" s="727"/>
      <c r="R1032" s="727"/>
      <c r="S1032" s="727"/>
      <c r="U1032" s="707"/>
      <c r="V1032" s="707"/>
      <c r="W1032" s="707"/>
      <c r="X1032" s="707"/>
      <c r="AA1032" s="707">
        <v>51639.67</v>
      </c>
      <c r="AB1032" s="707">
        <v>369545.52</v>
      </c>
      <c r="AC1032" s="707">
        <v>14594.62</v>
      </c>
      <c r="AD1032" s="707"/>
      <c r="AE1032" s="707"/>
      <c r="AF1032" s="707"/>
    </row>
    <row r="1033" spans="4:40">
      <c r="D1033" s="160" t="s">
        <v>8713</v>
      </c>
      <c r="E1033" s="160"/>
      <c r="F1033" s="160">
        <v>45812</v>
      </c>
      <c r="G1033" s="160">
        <v>45852</v>
      </c>
      <c r="H1033" s="160" t="s">
        <v>6680</v>
      </c>
      <c r="I1033" s="160">
        <v>45973</v>
      </c>
      <c r="J1033" s="160">
        <v>92169.48</v>
      </c>
      <c r="K1033" s="160">
        <v>92169.48</v>
      </c>
      <c r="L1033" s="727">
        <v>112005.68</v>
      </c>
      <c r="M1033" s="727" t="s">
        <v>4994</v>
      </c>
      <c r="N1033" s="727"/>
      <c r="Q1033" s="727"/>
      <c r="R1033" s="727"/>
      <c r="S1033" s="727"/>
      <c r="U1033" s="707"/>
      <c r="V1033" s="707"/>
      <c r="Y1033" s="707">
        <v>89604.55</v>
      </c>
      <c r="Z1033" s="707">
        <v>11200.57</v>
      </c>
      <c r="AA1033" s="707"/>
      <c r="AB1033" s="707"/>
      <c r="AC1033" s="707"/>
      <c r="AD1033" s="707">
        <v>11200.57</v>
      </c>
      <c r="AE1033" s="707"/>
      <c r="AF1033" s="707"/>
      <c r="AJ1033" s="707"/>
      <c r="AK1033" s="707"/>
    </row>
    <row r="1034" spans="4:40">
      <c r="D1034" s="160" t="s">
        <v>8713</v>
      </c>
      <c r="E1034" s="160"/>
      <c r="F1034" s="160">
        <v>45812</v>
      </c>
      <c r="G1034" s="160">
        <v>45852</v>
      </c>
      <c r="H1034" s="160" t="s">
        <v>6680</v>
      </c>
      <c r="I1034" s="160">
        <v>45973</v>
      </c>
      <c r="J1034" s="160">
        <v>92169.48</v>
      </c>
      <c r="K1034" s="160">
        <v>92169.48</v>
      </c>
      <c r="L1034" s="727">
        <v>112005.68</v>
      </c>
      <c r="M1034" s="727" t="s">
        <v>4995</v>
      </c>
      <c r="N1034" s="727"/>
      <c r="Q1034" s="727"/>
      <c r="R1034" s="727"/>
      <c r="S1034" s="727"/>
      <c r="V1034" s="707"/>
      <c r="W1034" s="707"/>
      <c r="X1034" s="707"/>
      <c r="Y1034" s="707"/>
      <c r="Z1034" s="707"/>
      <c r="AA1034" s="707"/>
      <c r="AB1034" s="707"/>
      <c r="AC1034" s="707"/>
      <c r="AD1034" s="707">
        <v>19836.2</v>
      </c>
      <c r="AE1034" s="707"/>
      <c r="AF1034" s="707"/>
      <c r="AI1034" s="707"/>
      <c r="AJ1034" s="707"/>
      <c r="AK1034" s="707"/>
    </row>
    <row r="1035" spans="4:40">
      <c r="D1035" s="160" t="s">
        <v>8713</v>
      </c>
      <c r="E1035" s="160"/>
      <c r="F1035" s="160">
        <v>45812</v>
      </c>
      <c r="G1035" s="160">
        <v>45852</v>
      </c>
      <c r="H1035" s="160" t="s">
        <v>6680</v>
      </c>
      <c r="I1035" s="160">
        <v>45973</v>
      </c>
      <c r="J1035" s="160">
        <v>92169.48</v>
      </c>
      <c r="K1035" s="160">
        <v>92169.48</v>
      </c>
      <c r="L1035" s="727">
        <v>112005.68</v>
      </c>
      <c r="M1035" s="727" t="s">
        <v>4996</v>
      </c>
      <c r="N1035" s="727"/>
      <c r="Q1035" s="727"/>
      <c r="R1035" s="727"/>
      <c r="S1035" s="727"/>
      <c r="U1035" s="707"/>
      <c r="V1035" s="707"/>
      <c r="W1035" s="707"/>
      <c r="X1035" s="707"/>
      <c r="AA1035" s="707">
        <v>22869.24</v>
      </c>
      <c r="AB1035" s="707">
        <v>66416.58</v>
      </c>
      <c r="AC1035" s="707">
        <v>2883.66</v>
      </c>
      <c r="AD1035" s="707"/>
      <c r="AE1035" s="707"/>
    </row>
    <row r="1036" spans="4:40">
      <c r="D1036" s="160" t="s">
        <v>5722</v>
      </c>
      <c r="E1036" s="160"/>
      <c r="F1036" s="160">
        <v>45853</v>
      </c>
      <c r="G1036" s="160">
        <v>45950</v>
      </c>
      <c r="H1036" s="160" t="s">
        <v>6684</v>
      </c>
      <c r="I1036" s="160">
        <v>45995</v>
      </c>
      <c r="J1036" s="160">
        <v>343610.33</v>
      </c>
      <c r="K1036" s="160">
        <v>343610.33</v>
      </c>
      <c r="L1036" s="727">
        <v>617991.14</v>
      </c>
      <c r="M1036" s="727" t="s">
        <v>4994</v>
      </c>
      <c r="N1036" s="727"/>
      <c r="Q1036" s="727"/>
      <c r="R1036" s="727"/>
      <c r="S1036" s="727"/>
      <c r="U1036" s="707"/>
      <c r="V1036" s="707"/>
      <c r="X1036" s="707"/>
      <c r="Y1036" s="707"/>
      <c r="Z1036" s="707">
        <v>123598.23</v>
      </c>
      <c r="AA1036" s="707">
        <v>257496.31</v>
      </c>
      <c r="AB1036" s="707">
        <v>113298.38</v>
      </c>
      <c r="AC1036" s="707"/>
      <c r="AD1036" s="707">
        <v>48788.77</v>
      </c>
      <c r="AE1036" s="707">
        <v>74809.45</v>
      </c>
      <c r="AL1036" s="707"/>
      <c r="AM1036" s="707"/>
      <c r="AN1036" s="707"/>
    </row>
    <row r="1037" spans="4:40">
      <c r="D1037" s="160" t="s">
        <v>5722</v>
      </c>
      <c r="E1037" s="160"/>
      <c r="F1037" s="160">
        <v>45853</v>
      </c>
      <c r="G1037" s="160">
        <v>45950</v>
      </c>
      <c r="H1037" s="160" t="s">
        <v>6684</v>
      </c>
      <c r="I1037" s="160">
        <v>45995</v>
      </c>
      <c r="J1037" s="160">
        <v>343610.33</v>
      </c>
      <c r="K1037" s="160">
        <v>343610.33</v>
      </c>
      <c r="L1037" s="727">
        <v>617991.14</v>
      </c>
      <c r="M1037" s="727" t="s">
        <v>4995</v>
      </c>
      <c r="N1037" s="727"/>
      <c r="Q1037" s="727"/>
      <c r="R1037" s="728"/>
      <c r="S1037" s="728"/>
      <c r="U1037" s="707"/>
      <c r="V1037" s="707"/>
      <c r="W1037" s="707"/>
      <c r="X1037" s="707"/>
      <c r="Y1037" s="707"/>
      <c r="Z1037" s="707"/>
      <c r="AA1037" s="707"/>
      <c r="AB1037" s="707"/>
      <c r="AC1037" s="707"/>
      <c r="AD1037" s="707">
        <v>248359.86</v>
      </c>
      <c r="AE1037" s="707">
        <v>26020.95</v>
      </c>
      <c r="AJ1037" s="707"/>
      <c r="AK1037" s="707"/>
      <c r="AL1037" s="707"/>
      <c r="AM1037" s="707"/>
      <c r="AN1037" s="707"/>
    </row>
    <row r="1038" spans="4:40">
      <c r="D1038" s="160" t="s">
        <v>5722</v>
      </c>
      <c r="E1038" s="160"/>
      <c r="F1038" s="160">
        <v>45853</v>
      </c>
      <c r="G1038" s="160">
        <v>45950</v>
      </c>
      <c r="H1038" s="160" t="s">
        <v>6684</v>
      </c>
      <c r="I1038" s="160">
        <v>45995</v>
      </c>
      <c r="J1038" s="160">
        <v>343610.33</v>
      </c>
      <c r="K1038" s="160">
        <v>343610.33</v>
      </c>
      <c r="L1038" s="727">
        <v>617991.14</v>
      </c>
      <c r="M1038" s="727" t="s">
        <v>4996</v>
      </c>
      <c r="N1038" s="727"/>
      <c r="Q1038" s="727"/>
      <c r="R1038" s="727"/>
      <c r="S1038" s="727"/>
      <c r="U1038" s="707"/>
      <c r="V1038" s="707"/>
      <c r="W1038" s="707"/>
      <c r="AA1038" s="707">
        <v>28770.42</v>
      </c>
      <c r="AB1038" s="707">
        <v>303128.94</v>
      </c>
      <c r="AC1038" s="707">
        <v>11710.96</v>
      </c>
      <c r="AD1038" s="707"/>
      <c r="AE1038" s="707"/>
    </row>
    <row r="1039" spans="4:40">
      <c r="D1039" s="160" t="s">
        <v>8714</v>
      </c>
      <c r="E1039" s="160"/>
      <c r="F1039" s="160">
        <v>45871</v>
      </c>
      <c r="G1039" s="160">
        <v>45881</v>
      </c>
      <c r="H1039" s="160">
        <v>45974</v>
      </c>
      <c r="I1039" s="160">
        <v>45985</v>
      </c>
      <c r="J1039" s="160">
        <v>0</v>
      </c>
      <c r="K1039" s="160">
        <v>0</v>
      </c>
      <c r="L1039" s="727">
        <v>81003.61</v>
      </c>
      <c r="M1039" s="727" t="s">
        <v>4994</v>
      </c>
      <c r="N1039" s="727"/>
      <c r="Q1039" s="727"/>
      <c r="R1039" s="727"/>
      <c r="S1039" s="727"/>
      <c r="U1039" s="707"/>
      <c r="V1039" s="707"/>
      <c r="X1039" s="707"/>
      <c r="Y1039" s="707"/>
      <c r="Z1039" s="707"/>
      <c r="AA1039" s="707"/>
      <c r="AB1039" s="707"/>
      <c r="AC1039" s="707"/>
      <c r="AD1039" s="707">
        <v>81003.61</v>
      </c>
      <c r="AE1039" s="707"/>
      <c r="AK1039" s="707"/>
      <c r="AL1039" s="707"/>
    </row>
    <row r="1040" spans="4:40">
      <c r="D1040" s="160" t="s">
        <v>8714</v>
      </c>
      <c r="E1040" s="160"/>
      <c r="F1040" s="160">
        <v>45871</v>
      </c>
      <c r="G1040" s="160">
        <v>45881</v>
      </c>
      <c r="H1040" s="160">
        <v>45974</v>
      </c>
      <c r="I1040" s="160">
        <v>45985</v>
      </c>
      <c r="J1040" s="160">
        <v>0</v>
      </c>
      <c r="K1040" s="160">
        <v>0</v>
      </c>
      <c r="L1040" s="727">
        <v>81003.61</v>
      </c>
      <c r="M1040" s="727" t="s">
        <v>4995</v>
      </c>
      <c r="N1040" s="727"/>
      <c r="Q1040" s="727"/>
      <c r="R1040" s="727"/>
      <c r="S1040" s="727"/>
      <c r="U1040" s="707"/>
      <c r="V1040" s="707"/>
      <c r="W1040" s="707"/>
      <c r="X1040" s="707"/>
      <c r="Y1040" s="707"/>
      <c r="Z1040" s="707"/>
      <c r="AA1040" s="707"/>
      <c r="AB1040" s="707"/>
      <c r="AC1040" s="707"/>
      <c r="AD1040" s="707">
        <v>81003.61</v>
      </c>
      <c r="AE1040" s="707"/>
      <c r="AK1040" s="707"/>
      <c r="AL1040" s="707"/>
    </row>
    <row r="1041" spans="4:38">
      <c r="D1041" s="160" t="s">
        <v>8714</v>
      </c>
      <c r="E1041" s="160"/>
      <c r="F1041" s="160">
        <v>45871</v>
      </c>
      <c r="G1041" s="160">
        <v>45881</v>
      </c>
      <c r="H1041" s="160">
        <v>45974</v>
      </c>
      <c r="I1041" s="160">
        <v>45985</v>
      </c>
      <c r="J1041" s="160">
        <v>0</v>
      </c>
      <c r="K1041" s="160">
        <v>0</v>
      </c>
      <c r="L1041" s="727">
        <v>81003.61</v>
      </c>
      <c r="M1041" s="727" t="s">
        <v>4996</v>
      </c>
      <c r="N1041" s="727"/>
      <c r="Q1041" s="727"/>
      <c r="R1041" s="727"/>
      <c r="S1041" s="727"/>
      <c r="U1041" s="707"/>
      <c r="V1041" s="707"/>
      <c r="W1041" s="707"/>
      <c r="AB1041" s="707"/>
      <c r="AC1041" s="707"/>
    </row>
    <row r="1042" spans="4:38">
      <c r="D1042" s="160" t="s">
        <v>8715</v>
      </c>
      <c r="E1042" s="160"/>
      <c r="F1042" s="160">
        <v>45873</v>
      </c>
      <c r="G1042" s="160">
        <v>45883</v>
      </c>
      <c r="H1042" s="160">
        <v>45977</v>
      </c>
      <c r="I1042" s="160">
        <v>45987</v>
      </c>
      <c r="J1042" s="160">
        <v>0</v>
      </c>
      <c r="K1042" s="160">
        <v>0</v>
      </c>
      <c r="L1042" s="727">
        <v>4675.22</v>
      </c>
      <c r="M1042" s="727" t="s">
        <v>4994</v>
      </c>
      <c r="N1042" s="727"/>
      <c r="Q1042" s="728"/>
      <c r="R1042" s="727"/>
      <c r="S1042" s="727"/>
      <c r="U1042" s="707"/>
      <c r="V1042" s="707"/>
      <c r="X1042" s="707"/>
      <c r="Y1042" s="707"/>
      <c r="Z1042" s="707"/>
      <c r="AA1042" s="707"/>
      <c r="AB1042" s="707"/>
      <c r="AC1042" s="707"/>
      <c r="AD1042" s="707">
        <v>4675.22</v>
      </c>
      <c r="AK1042" s="707"/>
      <c r="AL1042" s="707"/>
    </row>
    <row r="1043" spans="4:38">
      <c r="D1043" s="160" t="s">
        <v>8715</v>
      </c>
      <c r="E1043" s="160"/>
      <c r="F1043" s="160">
        <v>45873</v>
      </c>
      <c r="G1043" s="160">
        <v>45883</v>
      </c>
      <c r="H1043" s="160">
        <v>45977</v>
      </c>
      <c r="I1043" s="160">
        <v>45987</v>
      </c>
      <c r="J1043" s="160">
        <v>0</v>
      </c>
      <c r="K1043" s="160">
        <v>0</v>
      </c>
      <c r="L1043" s="727">
        <v>4675.22</v>
      </c>
      <c r="M1043" s="727" t="s">
        <v>4995</v>
      </c>
      <c r="N1043" s="727"/>
      <c r="Q1043" s="727"/>
      <c r="R1043" s="727"/>
      <c r="S1043" s="727"/>
      <c r="U1043" s="707"/>
      <c r="V1043" s="707"/>
      <c r="W1043" s="707"/>
      <c r="X1043" s="707"/>
      <c r="Y1043" s="707"/>
      <c r="Z1043" s="707"/>
      <c r="AA1043" s="707"/>
      <c r="AB1043" s="707"/>
      <c r="AC1043" s="707"/>
      <c r="AD1043" s="707">
        <v>4675.22</v>
      </c>
      <c r="AK1043" s="707"/>
      <c r="AL1043" s="707"/>
    </row>
    <row r="1044" spans="4:38">
      <c r="D1044" s="160" t="s">
        <v>8715</v>
      </c>
      <c r="E1044" s="160"/>
      <c r="F1044" s="160">
        <v>45873</v>
      </c>
      <c r="G1044" s="160">
        <v>45883</v>
      </c>
      <c r="H1044" s="160">
        <v>45977</v>
      </c>
      <c r="I1044" s="160">
        <v>45987</v>
      </c>
      <c r="J1044" s="160">
        <v>0</v>
      </c>
      <c r="K1044" s="160">
        <v>0</v>
      </c>
      <c r="L1044" s="727">
        <v>4675.22</v>
      </c>
      <c r="M1044" s="727" t="s">
        <v>4996</v>
      </c>
      <c r="N1044" s="727"/>
      <c r="Q1044" s="727"/>
      <c r="R1044" s="727"/>
      <c r="S1044" s="727"/>
      <c r="U1044" s="707"/>
      <c r="V1044" s="707"/>
      <c r="W1044" s="707"/>
      <c r="AB1044" s="707"/>
      <c r="AC1044" s="707"/>
    </row>
    <row r="1045" spans="4:38">
      <c r="D1045" s="160" t="s">
        <v>8716</v>
      </c>
      <c r="E1045" s="160"/>
      <c r="F1045" s="160">
        <v>45875</v>
      </c>
      <c r="G1045" s="160">
        <v>45893</v>
      </c>
      <c r="H1045" s="160">
        <v>45979</v>
      </c>
      <c r="I1045" s="160">
        <v>45997</v>
      </c>
      <c r="J1045" s="160">
        <v>0</v>
      </c>
      <c r="K1045" s="160">
        <v>0</v>
      </c>
      <c r="L1045" s="727">
        <v>14355.16</v>
      </c>
      <c r="M1045" s="727" t="s">
        <v>4994</v>
      </c>
      <c r="N1045" s="727"/>
      <c r="Q1045" s="727"/>
      <c r="R1045" s="727"/>
      <c r="S1045" s="727"/>
      <c r="U1045" s="707"/>
      <c r="X1045" s="707"/>
      <c r="Y1045" s="707"/>
      <c r="Z1045" s="707"/>
      <c r="AA1045" s="707"/>
      <c r="AB1045" s="707"/>
      <c r="AC1045" s="707"/>
      <c r="AD1045" s="707">
        <v>12919.65</v>
      </c>
      <c r="AE1045" s="707">
        <v>1435.52</v>
      </c>
      <c r="AK1045" s="707"/>
      <c r="AL1045" s="707"/>
    </row>
    <row r="1046" spans="4:38">
      <c r="D1046" s="160" t="s">
        <v>8716</v>
      </c>
      <c r="E1046" s="160"/>
      <c r="F1046" s="160">
        <v>45875</v>
      </c>
      <c r="G1046" s="160">
        <v>45893</v>
      </c>
      <c r="H1046" s="160">
        <v>45979</v>
      </c>
      <c r="I1046" s="160">
        <v>45997</v>
      </c>
      <c r="J1046" s="160">
        <v>0</v>
      </c>
      <c r="K1046" s="160">
        <v>0</v>
      </c>
      <c r="L1046" s="727">
        <v>14355.16</v>
      </c>
      <c r="M1046" s="727" t="s">
        <v>4995</v>
      </c>
      <c r="N1046" s="727"/>
      <c r="Q1046" s="727"/>
      <c r="R1046" s="727"/>
      <c r="S1046" s="727"/>
      <c r="U1046" s="707"/>
      <c r="V1046" s="707"/>
      <c r="W1046" s="707"/>
      <c r="X1046" s="707"/>
      <c r="Y1046" s="707"/>
      <c r="Z1046" s="707"/>
      <c r="AA1046" s="707"/>
      <c r="AB1046" s="707"/>
      <c r="AC1046" s="707"/>
      <c r="AD1046" s="707">
        <v>12919.65</v>
      </c>
      <c r="AE1046" s="707">
        <v>1435.52</v>
      </c>
      <c r="AK1046" s="707"/>
      <c r="AL1046" s="707"/>
    </row>
    <row r="1047" spans="4:38">
      <c r="D1047" s="160" t="s">
        <v>8716</v>
      </c>
      <c r="E1047" s="160"/>
      <c r="F1047" s="160">
        <v>45875</v>
      </c>
      <c r="G1047" s="160">
        <v>45893</v>
      </c>
      <c r="H1047" s="160">
        <v>45979</v>
      </c>
      <c r="I1047" s="160">
        <v>45997</v>
      </c>
      <c r="J1047" s="160">
        <v>0</v>
      </c>
      <c r="K1047" s="160">
        <v>0</v>
      </c>
      <c r="L1047" s="727">
        <v>14355.16</v>
      </c>
      <c r="M1047" s="727" t="s">
        <v>4996</v>
      </c>
      <c r="N1047" s="727"/>
      <c r="Q1047" s="727"/>
      <c r="R1047" s="727"/>
      <c r="S1047" s="727"/>
      <c r="U1047" s="707"/>
      <c r="V1047" s="707"/>
      <c r="W1047" s="707"/>
      <c r="AB1047" s="707"/>
      <c r="AC1047" s="707"/>
      <c r="AD1047" s="707"/>
    </row>
    <row r="1048" spans="4:38">
      <c r="D1048" s="160" t="s">
        <v>8717</v>
      </c>
      <c r="E1048" s="160"/>
      <c r="F1048" s="160">
        <v>45878</v>
      </c>
      <c r="G1048" s="160">
        <v>45893</v>
      </c>
      <c r="H1048" s="160">
        <v>45981</v>
      </c>
      <c r="I1048" s="160">
        <v>45997</v>
      </c>
      <c r="J1048" s="160">
        <v>0</v>
      </c>
      <c r="K1048" s="160">
        <v>0</v>
      </c>
      <c r="L1048" s="727">
        <v>61552.05</v>
      </c>
      <c r="M1048" s="727" t="s">
        <v>4994</v>
      </c>
      <c r="N1048" s="727"/>
      <c r="Q1048" s="727"/>
      <c r="R1048" s="727"/>
      <c r="S1048" s="727"/>
      <c r="U1048" s="707"/>
      <c r="Y1048" s="707"/>
      <c r="Z1048" s="707"/>
      <c r="AA1048" s="707"/>
      <c r="AB1048" s="707"/>
      <c r="AC1048" s="707"/>
      <c r="AD1048" s="707">
        <v>55396.84</v>
      </c>
      <c r="AE1048" s="707">
        <v>6155.2</v>
      </c>
      <c r="AK1048" s="707"/>
      <c r="AL1048" s="707"/>
    </row>
    <row r="1049" spans="4:38">
      <c r="D1049" s="160" t="s">
        <v>8717</v>
      </c>
      <c r="E1049" s="160"/>
      <c r="F1049" s="160">
        <v>45878</v>
      </c>
      <c r="G1049" s="160">
        <v>45893</v>
      </c>
      <c r="H1049" s="160">
        <v>45981</v>
      </c>
      <c r="I1049" s="160">
        <v>45997</v>
      </c>
      <c r="J1049" s="160">
        <v>0</v>
      </c>
      <c r="K1049" s="160">
        <v>0</v>
      </c>
      <c r="L1049" s="727">
        <v>61552.05</v>
      </c>
      <c r="M1049" s="727" t="s">
        <v>4995</v>
      </c>
      <c r="N1049" s="727"/>
      <c r="Q1049" s="727"/>
      <c r="R1049" s="727"/>
      <c r="S1049" s="727"/>
      <c r="U1049" s="707"/>
      <c r="V1049" s="707"/>
      <c r="W1049" s="707"/>
      <c r="Y1049" s="707"/>
      <c r="Z1049" s="707"/>
      <c r="AA1049" s="707"/>
      <c r="AB1049" s="707"/>
      <c r="AC1049" s="707"/>
      <c r="AD1049" s="707">
        <v>55396.84</v>
      </c>
      <c r="AE1049" s="707">
        <v>6155.2</v>
      </c>
      <c r="AK1049" s="707"/>
      <c r="AL1049" s="707"/>
    </row>
    <row r="1050" spans="4:38">
      <c r="D1050" s="160" t="s">
        <v>8717</v>
      </c>
      <c r="E1050" s="160"/>
      <c r="F1050" s="160">
        <v>45878</v>
      </c>
      <c r="G1050" s="160">
        <v>45893</v>
      </c>
      <c r="H1050" s="160">
        <v>45981</v>
      </c>
      <c r="I1050" s="160">
        <v>45997</v>
      </c>
      <c r="J1050" s="160">
        <v>0</v>
      </c>
      <c r="K1050" s="160">
        <v>0</v>
      </c>
      <c r="L1050" s="727">
        <v>61552.05</v>
      </c>
      <c r="M1050" s="727" t="s">
        <v>4996</v>
      </c>
      <c r="N1050" s="727"/>
      <c r="Q1050" s="727"/>
      <c r="R1050" s="727"/>
      <c r="S1050" s="727"/>
      <c r="U1050" s="707"/>
      <c r="V1050" s="707"/>
      <c r="W1050" s="707"/>
      <c r="AB1050" s="707"/>
      <c r="AC1050" s="707"/>
      <c r="AD1050" s="707"/>
    </row>
    <row r="1051" spans="4:38">
      <c r="D1051" s="160" t="s">
        <v>8718</v>
      </c>
      <c r="E1051" s="160"/>
      <c r="F1051" s="160">
        <v>45880</v>
      </c>
      <c r="G1051" s="160">
        <v>45893</v>
      </c>
      <c r="H1051" s="160">
        <v>45984</v>
      </c>
      <c r="I1051" s="160">
        <v>45997</v>
      </c>
      <c r="J1051" s="160">
        <v>0</v>
      </c>
      <c r="K1051" s="160">
        <v>0</v>
      </c>
      <c r="L1051" s="727">
        <v>4559.3100000000004</v>
      </c>
      <c r="M1051" s="727" t="s">
        <v>4994</v>
      </c>
      <c r="N1051" s="727"/>
      <c r="Q1051" s="727"/>
      <c r="R1051" s="727"/>
      <c r="S1051" s="727"/>
      <c r="U1051" s="707"/>
      <c r="Y1051" s="707"/>
      <c r="Z1051" s="707"/>
      <c r="AA1051" s="707"/>
      <c r="AB1051" s="707"/>
      <c r="AC1051" s="707"/>
      <c r="AD1051" s="707">
        <v>3875.41</v>
      </c>
      <c r="AE1051" s="707">
        <v>683.9</v>
      </c>
      <c r="AK1051" s="707"/>
      <c r="AL1051" s="707"/>
    </row>
    <row r="1052" spans="4:38">
      <c r="D1052" s="160" t="s">
        <v>8718</v>
      </c>
      <c r="E1052" s="160"/>
      <c r="F1052" s="160">
        <v>45880</v>
      </c>
      <c r="G1052" s="160">
        <v>45893</v>
      </c>
      <c r="H1052" s="160">
        <v>45984</v>
      </c>
      <c r="I1052" s="160">
        <v>45997</v>
      </c>
      <c r="J1052" s="160">
        <v>0</v>
      </c>
      <c r="K1052" s="160">
        <v>0</v>
      </c>
      <c r="L1052" s="727">
        <v>4559.3100000000004</v>
      </c>
      <c r="M1052" s="727" t="s">
        <v>4995</v>
      </c>
      <c r="N1052" s="727"/>
      <c r="Q1052" s="727"/>
      <c r="R1052" s="727"/>
      <c r="S1052" s="727"/>
      <c r="U1052" s="707"/>
      <c r="V1052" s="707"/>
      <c r="W1052" s="707"/>
      <c r="Y1052" s="707"/>
      <c r="Z1052" s="707"/>
      <c r="AA1052" s="707"/>
      <c r="AB1052" s="707"/>
      <c r="AC1052" s="707"/>
      <c r="AD1052" s="707">
        <v>3875.41</v>
      </c>
      <c r="AE1052" s="707">
        <v>683.9</v>
      </c>
      <c r="AK1052" s="707"/>
      <c r="AL1052" s="707"/>
    </row>
    <row r="1053" spans="4:38">
      <c r="D1053" s="160" t="s">
        <v>8718</v>
      </c>
      <c r="E1053" s="160"/>
      <c r="F1053" s="160">
        <v>45880</v>
      </c>
      <c r="G1053" s="160">
        <v>45893</v>
      </c>
      <c r="H1053" s="160">
        <v>45984</v>
      </c>
      <c r="I1053" s="160">
        <v>45997</v>
      </c>
      <c r="J1053" s="160">
        <v>0</v>
      </c>
      <c r="K1053" s="160">
        <v>0</v>
      </c>
      <c r="L1053" s="727">
        <v>4559.3100000000004</v>
      </c>
      <c r="M1053" s="727" t="s">
        <v>4996</v>
      </c>
      <c r="N1053" s="727"/>
      <c r="Q1053" s="727"/>
      <c r="R1053" s="727"/>
      <c r="S1053" s="727"/>
      <c r="U1053" s="707"/>
      <c r="V1053" s="707"/>
      <c r="W1053" s="707"/>
      <c r="AB1053" s="707"/>
      <c r="AC1053" s="707"/>
    </row>
    <row r="1054" spans="4:38">
      <c r="D1054" s="160" t="s">
        <v>5723</v>
      </c>
      <c r="E1054" s="160"/>
      <c r="F1054" s="160">
        <v>45880</v>
      </c>
      <c r="G1054" s="160">
        <v>45890</v>
      </c>
      <c r="H1054" s="160">
        <v>45984</v>
      </c>
      <c r="I1054" s="160">
        <v>45994</v>
      </c>
      <c r="J1054" s="160">
        <v>0</v>
      </c>
      <c r="K1054" s="160">
        <v>0</v>
      </c>
      <c r="L1054" s="727">
        <v>23276.89</v>
      </c>
      <c r="M1054" s="727" t="s">
        <v>4994</v>
      </c>
      <c r="N1054" s="727"/>
      <c r="Q1054" s="727"/>
      <c r="R1054" s="727"/>
      <c r="S1054" s="727"/>
      <c r="U1054" s="707"/>
      <c r="X1054" s="707"/>
      <c r="Y1054" s="707"/>
      <c r="Z1054" s="707"/>
      <c r="AA1054" s="707"/>
      <c r="AB1054" s="707"/>
      <c r="AC1054" s="707"/>
      <c r="AD1054" s="707">
        <v>21880.27</v>
      </c>
      <c r="AE1054" s="707">
        <v>1396.61</v>
      </c>
      <c r="AK1054" s="707"/>
      <c r="AL1054" s="707"/>
    </row>
    <row r="1055" spans="4:38">
      <c r="D1055" s="160" t="s">
        <v>5723</v>
      </c>
      <c r="E1055" s="160"/>
      <c r="F1055" s="160">
        <v>45880</v>
      </c>
      <c r="G1055" s="160">
        <v>45890</v>
      </c>
      <c r="H1055" s="160">
        <v>45984</v>
      </c>
      <c r="I1055" s="160">
        <v>45994</v>
      </c>
      <c r="J1055" s="160">
        <v>0</v>
      </c>
      <c r="K1055" s="160">
        <v>0</v>
      </c>
      <c r="L1055" s="727">
        <v>23276.89</v>
      </c>
      <c r="M1055" s="727" t="s">
        <v>4995</v>
      </c>
      <c r="N1055" s="727"/>
      <c r="Q1055" s="727"/>
      <c r="R1055" s="727"/>
      <c r="S1055" s="727"/>
      <c r="U1055" s="707"/>
      <c r="V1055" s="707"/>
      <c r="W1055" s="707"/>
      <c r="X1055" s="707"/>
      <c r="Y1055" s="707"/>
      <c r="Z1055" s="707"/>
      <c r="AA1055" s="707"/>
      <c r="AB1055" s="707"/>
      <c r="AC1055" s="707"/>
      <c r="AD1055" s="707">
        <v>21880.27</v>
      </c>
      <c r="AE1055" s="707">
        <v>1396.61</v>
      </c>
      <c r="AK1055" s="707"/>
      <c r="AL1055" s="707"/>
    </row>
    <row r="1056" spans="4:38">
      <c r="D1056" s="160" t="s">
        <v>5723</v>
      </c>
      <c r="E1056" s="160"/>
      <c r="F1056" s="160">
        <v>45880</v>
      </c>
      <c r="G1056" s="160">
        <v>45890</v>
      </c>
      <c r="H1056" s="160">
        <v>45984</v>
      </c>
      <c r="I1056" s="160">
        <v>45994</v>
      </c>
      <c r="J1056" s="160">
        <v>0</v>
      </c>
      <c r="K1056" s="160">
        <v>0</v>
      </c>
      <c r="L1056" s="727">
        <v>23276.89</v>
      </c>
      <c r="M1056" s="727" t="s">
        <v>4996</v>
      </c>
      <c r="N1056" s="727"/>
      <c r="Q1056" s="727"/>
      <c r="R1056" s="727"/>
      <c r="S1056" s="727"/>
      <c r="U1056" s="707"/>
      <c r="V1056" s="707"/>
      <c r="W1056" s="707"/>
      <c r="AB1056" s="707"/>
      <c r="AC1056" s="707"/>
    </row>
    <row r="1057" spans="4:38">
      <c r="D1057" s="160" t="s">
        <v>5724</v>
      </c>
      <c r="E1057" s="160"/>
      <c r="F1057" s="160">
        <v>45880</v>
      </c>
      <c r="G1057" s="160">
        <v>45886</v>
      </c>
      <c r="H1057" s="160">
        <v>45984</v>
      </c>
      <c r="I1057" s="160">
        <v>45990</v>
      </c>
      <c r="J1057" s="160">
        <v>0</v>
      </c>
      <c r="K1057" s="160">
        <v>0</v>
      </c>
      <c r="L1057" s="727">
        <v>25661.13</v>
      </c>
      <c r="M1057" s="727" t="s">
        <v>4994</v>
      </c>
      <c r="N1057" s="727"/>
      <c r="Q1057" s="727"/>
      <c r="R1057" s="727"/>
      <c r="S1057" s="727"/>
      <c r="U1057" s="707"/>
      <c r="X1057" s="707"/>
      <c r="Y1057" s="707"/>
      <c r="Z1057" s="707"/>
      <c r="AA1057" s="707"/>
      <c r="AB1057" s="707"/>
      <c r="AC1057" s="707"/>
      <c r="AD1057" s="707">
        <v>25661.13</v>
      </c>
      <c r="AE1057" s="707"/>
      <c r="AK1057" s="707"/>
      <c r="AL1057" s="707"/>
    </row>
    <row r="1058" spans="4:38">
      <c r="D1058" s="160" t="s">
        <v>5724</v>
      </c>
      <c r="E1058" s="160"/>
      <c r="F1058" s="160">
        <v>45880</v>
      </c>
      <c r="G1058" s="160">
        <v>45886</v>
      </c>
      <c r="H1058" s="160">
        <v>45984</v>
      </c>
      <c r="I1058" s="160">
        <v>45990</v>
      </c>
      <c r="J1058" s="160">
        <v>0</v>
      </c>
      <c r="K1058" s="160">
        <v>0</v>
      </c>
      <c r="L1058" s="727">
        <v>25661.13</v>
      </c>
      <c r="M1058" s="727" t="s">
        <v>4995</v>
      </c>
      <c r="N1058" s="727"/>
      <c r="Q1058" s="727"/>
      <c r="R1058" s="727"/>
      <c r="S1058" s="727"/>
      <c r="U1058" s="707"/>
      <c r="V1058" s="707"/>
      <c r="W1058" s="707"/>
      <c r="X1058" s="707"/>
      <c r="Y1058" s="707"/>
      <c r="Z1058" s="707"/>
      <c r="AA1058" s="707"/>
      <c r="AB1058" s="707"/>
      <c r="AC1058" s="707"/>
      <c r="AD1058" s="707">
        <v>25661.13</v>
      </c>
      <c r="AE1058" s="707"/>
      <c r="AK1058" s="707"/>
      <c r="AL1058" s="707"/>
    </row>
    <row r="1059" spans="4:38">
      <c r="D1059" s="160" t="s">
        <v>5724</v>
      </c>
      <c r="E1059" s="160"/>
      <c r="F1059" s="160">
        <v>45880</v>
      </c>
      <c r="G1059" s="160">
        <v>45886</v>
      </c>
      <c r="H1059" s="160">
        <v>45984</v>
      </c>
      <c r="I1059" s="160">
        <v>45990</v>
      </c>
      <c r="J1059" s="160">
        <v>0</v>
      </c>
      <c r="K1059" s="160">
        <v>0</v>
      </c>
      <c r="L1059" s="727">
        <v>25661.13</v>
      </c>
      <c r="M1059" s="727" t="s">
        <v>4996</v>
      </c>
      <c r="N1059" s="727"/>
      <c r="Q1059" s="727"/>
      <c r="R1059" s="728"/>
      <c r="S1059" s="728"/>
      <c r="U1059" s="707"/>
      <c r="V1059" s="707"/>
      <c r="W1059" s="707"/>
      <c r="AB1059" s="707"/>
      <c r="AD1059" s="707"/>
      <c r="AE1059" s="707"/>
    </row>
    <row r="1060" spans="4:38">
      <c r="D1060" s="160" t="s">
        <v>8719</v>
      </c>
      <c r="E1060" s="160"/>
      <c r="F1060" s="160">
        <v>45880</v>
      </c>
      <c r="G1060" s="160">
        <v>45883</v>
      </c>
      <c r="H1060" s="160">
        <v>46060</v>
      </c>
      <c r="I1060" s="160">
        <v>46063</v>
      </c>
      <c r="J1060" s="160">
        <v>0</v>
      </c>
      <c r="K1060" s="160">
        <v>0</v>
      </c>
      <c r="L1060" s="727">
        <v>129921.99</v>
      </c>
      <c r="M1060" s="727" t="s">
        <v>4994</v>
      </c>
      <c r="N1060" s="727"/>
      <c r="Q1060" s="727"/>
      <c r="R1060" s="727"/>
      <c r="S1060" s="727"/>
      <c r="U1060" s="707"/>
      <c r="X1060" s="707"/>
      <c r="Y1060" s="707"/>
      <c r="Z1060" s="707"/>
      <c r="AA1060" s="707"/>
      <c r="AB1060" s="707"/>
      <c r="AC1060" s="707"/>
      <c r="AD1060" s="707"/>
      <c r="AG1060" s="707">
        <v>129921.99</v>
      </c>
      <c r="AK1060" s="707"/>
      <c r="AL1060" s="707"/>
    </row>
    <row r="1061" spans="4:38">
      <c r="D1061" s="160" t="s">
        <v>8719</v>
      </c>
      <c r="E1061" s="160"/>
      <c r="F1061" s="160">
        <v>45880</v>
      </c>
      <c r="G1061" s="160">
        <v>45883</v>
      </c>
      <c r="H1061" s="160">
        <v>46060</v>
      </c>
      <c r="I1061" s="160">
        <v>46063</v>
      </c>
      <c r="J1061" s="160">
        <v>0</v>
      </c>
      <c r="K1061" s="160">
        <v>0</v>
      </c>
      <c r="L1061" s="727">
        <v>129921.99</v>
      </c>
      <c r="M1061" s="727" t="s">
        <v>4995</v>
      </c>
      <c r="N1061" s="727"/>
      <c r="Q1061" s="727"/>
      <c r="R1061" s="727"/>
      <c r="S1061" s="727"/>
      <c r="U1061" s="707"/>
      <c r="V1061" s="707"/>
      <c r="W1061" s="707"/>
      <c r="X1061" s="707"/>
      <c r="Y1061" s="707"/>
      <c r="Z1061" s="707"/>
      <c r="AA1061" s="707"/>
      <c r="AB1061" s="707"/>
      <c r="AC1061" s="707"/>
      <c r="AD1061" s="707"/>
      <c r="AG1061" s="707">
        <v>129921.99</v>
      </c>
      <c r="AK1061" s="707"/>
      <c r="AL1061" s="707"/>
    </row>
    <row r="1062" spans="4:38">
      <c r="D1062" s="160" t="s">
        <v>8719</v>
      </c>
      <c r="E1062" s="160"/>
      <c r="F1062" s="160">
        <v>45880</v>
      </c>
      <c r="G1062" s="160">
        <v>45883</v>
      </c>
      <c r="H1062" s="160">
        <v>46060</v>
      </c>
      <c r="I1062" s="160">
        <v>46063</v>
      </c>
      <c r="J1062" s="160">
        <v>0</v>
      </c>
      <c r="K1062" s="160">
        <v>0</v>
      </c>
      <c r="L1062" s="727">
        <v>129921.99</v>
      </c>
      <c r="M1062" s="727" t="s">
        <v>4996</v>
      </c>
      <c r="N1062" s="727"/>
      <c r="Q1062" s="727"/>
      <c r="R1062" s="727"/>
      <c r="S1062" s="727"/>
      <c r="U1062" s="707"/>
      <c r="V1062" s="707"/>
      <c r="W1062" s="707"/>
      <c r="AB1062" s="707"/>
      <c r="AC1062" s="707"/>
      <c r="AD1062" s="707"/>
    </row>
    <row r="1063" spans="4:38">
      <c r="D1063" s="160" t="s">
        <v>8720</v>
      </c>
      <c r="E1063" s="160"/>
      <c r="F1063" s="160">
        <v>45880</v>
      </c>
      <c r="G1063" s="160">
        <v>45883</v>
      </c>
      <c r="H1063" s="160">
        <v>45984</v>
      </c>
      <c r="I1063" s="160">
        <v>45987</v>
      </c>
      <c r="J1063" s="160">
        <v>0</v>
      </c>
      <c r="K1063" s="160">
        <v>0</v>
      </c>
      <c r="L1063" s="727">
        <v>24275.39</v>
      </c>
      <c r="M1063" s="727" t="s">
        <v>4994</v>
      </c>
      <c r="N1063" s="727"/>
      <c r="Q1063" s="727"/>
      <c r="R1063" s="727"/>
      <c r="S1063" s="727"/>
      <c r="U1063" s="707"/>
      <c r="AC1063" s="707"/>
      <c r="AD1063" s="707">
        <v>24275.39</v>
      </c>
      <c r="AF1063" s="707"/>
      <c r="AG1063" s="707"/>
      <c r="AH1063" s="707"/>
      <c r="AI1063" s="707"/>
      <c r="AJ1063" s="707"/>
      <c r="AK1063" s="707"/>
      <c r="AL1063" s="707"/>
    </row>
    <row r="1064" spans="4:38">
      <c r="D1064" s="160" t="s">
        <v>8720</v>
      </c>
      <c r="E1064" s="160"/>
      <c r="F1064" s="160">
        <v>45880</v>
      </c>
      <c r="G1064" s="160">
        <v>45883</v>
      </c>
      <c r="H1064" s="160">
        <v>45984</v>
      </c>
      <c r="I1064" s="160">
        <v>45987</v>
      </c>
      <c r="J1064" s="160">
        <v>0</v>
      </c>
      <c r="K1064" s="160">
        <v>0</v>
      </c>
      <c r="L1064" s="727">
        <v>24275.39</v>
      </c>
      <c r="M1064" s="727" t="s">
        <v>4995</v>
      </c>
      <c r="N1064" s="727"/>
      <c r="Q1064" s="727"/>
      <c r="R1064" s="727"/>
      <c r="S1064" s="727"/>
      <c r="AC1064" s="707"/>
      <c r="AD1064" s="707">
        <v>24275.39</v>
      </c>
      <c r="AE1064" s="707"/>
      <c r="AF1064" s="707"/>
      <c r="AG1064" s="707"/>
      <c r="AH1064" s="707"/>
      <c r="AI1064" s="707"/>
      <c r="AJ1064" s="707"/>
      <c r="AK1064" s="707"/>
      <c r="AL1064" s="707"/>
    </row>
    <row r="1065" spans="4:38">
      <c r="D1065" s="160" t="s">
        <v>8720</v>
      </c>
      <c r="E1065" s="160"/>
      <c r="F1065" s="160">
        <v>45880</v>
      </c>
      <c r="G1065" s="160">
        <v>45883</v>
      </c>
      <c r="H1065" s="160">
        <v>45984</v>
      </c>
      <c r="I1065" s="160">
        <v>45987</v>
      </c>
      <c r="J1065" s="160">
        <v>0</v>
      </c>
      <c r="K1065" s="160">
        <v>0</v>
      </c>
      <c r="L1065" s="727">
        <v>24275.39</v>
      </c>
      <c r="M1065" s="727" t="s">
        <v>4996</v>
      </c>
      <c r="N1065" s="727"/>
      <c r="Q1065" s="727"/>
      <c r="R1065" s="727"/>
      <c r="S1065" s="727"/>
      <c r="AC1065" s="707"/>
      <c r="AD1065" s="707"/>
      <c r="AE1065" s="707"/>
      <c r="AI1065" s="707"/>
      <c r="AJ1065" s="707"/>
    </row>
    <row r="1066" spans="4:38">
      <c r="D1066" s="160" t="s">
        <v>5725</v>
      </c>
      <c r="E1066" s="160"/>
      <c r="F1066" s="160">
        <v>45880</v>
      </c>
      <c r="G1066" s="160">
        <v>45883</v>
      </c>
      <c r="H1066" s="160">
        <v>45984</v>
      </c>
      <c r="I1066" s="160">
        <v>45987</v>
      </c>
      <c r="J1066" s="160">
        <v>0</v>
      </c>
      <c r="K1066" s="160">
        <v>0</v>
      </c>
      <c r="L1066" s="727">
        <v>29776.54</v>
      </c>
      <c r="M1066" s="727" t="s">
        <v>4994</v>
      </c>
      <c r="N1066" s="727"/>
      <c r="Q1066" s="728"/>
      <c r="R1066" s="727"/>
      <c r="S1066" s="727"/>
      <c r="AC1066" s="707"/>
      <c r="AD1066" s="707">
        <v>29776.54</v>
      </c>
      <c r="AF1066" s="707"/>
      <c r="AG1066" s="707"/>
      <c r="AH1066" s="707"/>
      <c r="AI1066" s="707"/>
      <c r="AJ1066" s="707"/>
      <c r="AK1066" s="707"/>
      <c r="AL1066" s="707"/>
    </row>
    <row r="1067" spans="4:38">
      <c r="D1067" s="160" t="s">
        <v>5725</v>
      </c>
      <c r="E1067" s="160"/>
      <c r="F1067" s="160">
        <v>45880</v>
      </c>
      <c r="G1067" s="160">
        <v>45883</v>
      </c>
      <c r="H1067" s="160">
        <v>45984</v>
      </c>
      <c r="I1067" s="160">
        <v>45987</v>
      </c>
      <c r="J1067" s="160">
        <v>0</v>
      </c>
      <c r="K1067" s="160">
        <v>0</v>
      </c>
      <c r="L1067" s="727">
        <v>29776.54</v>
      </c>
      <c r="M1067" s="727" t="s">
        <v>4995</v>
      </c>
      <c r="N1067" s="727"/>
      <c r="Q1067" s="727"/>
      <c r="R1067" s="727"/>
      <c r="S1067" s="727"/>
      <c r="AC1067" s="707"/>
      <c r="AD1067" s="707">
        <v>29776.54</v>
      </c>
      <c r="AE1067" s="707"/>
      <c r="AF1067" s="707"/>
      <c r="AG1067" s="707"/>
      <c r="AH1067" s="707"/>
      <c r="AI1067" s="707"/>
      <c r="AJ1067" s="707"/>
      <c r="AK1067" s="707"/>
      <c r="AL1067" s="707"/>
    </row>
    <row r="1068" spans="4:38">
      <c r="D1068" s="160" t="s">
        <v>5725</v>
      </c>
      <c r="E1068" s="160"/>
      <c r="F1068" s="160">
        <v>45880</v>
      </c>
      <c r="G1068" s="160">
        <v>45883</v>
      </c>
      <c r="H1068" s="160">
        <v>45984</v>
      </c>
      <c r="I1068" s="160">
        <v>45987</v>
      </c>
      <c r="J1068" s="160">
        <v>0</v>
      </c>
      <c r="K1068" s="160">
        <v>0</v>
      </c>
      <c r="L1068" s="727">
        <v>29776.54</v>
      </c>
      <c r="M1068" s="727" t="s">
        <v>4996</v>
      </c>
      <c r="N1068" s="727"/>
      <c r="Q1068" s="727"/>
      <c r="R1068" s="727"/>
      <c r="S1068" s="727"/>
      <c r="AC1068" s="707"/>
      <c r="AD1068" s="707"/>
      <c r="AE1068" s="707"/>
      <c r="AF1068" s="707"/>
      <c r="AI1068" s="707"/>
      <c r="AJ1068" s="707"/>
    </row>
    <row r="1069" spans="4:38">
      <c r="D1069" s="160" t="s">
        <v>5726</v>
      </c>
      <c r="E1069" s="160"/>
      <c r="F1069" s="160">
        <v>45882</v>
      </c>
      <c r="G1069" s="160">
        <v>45893</v>
      </c>
      <c r="H1069" s="160">
        <v>45986</v>
      </c>
      <c r="I1069" s="160">
        <v>45997</v>
      </c>
      <c r="J1069" s="160">
        <v>0</v>
      </c>
      <c r="K1069" s="160">
        <v>0</v>
      </c>
      <c r="L1069" s="727">
        <v>40866.15</v>
      </c>
      <c r="M1069" s="727" t="s">
        <v>4994</v>
      </c>
      <c r="N1069" s="727"/>
      <c r="Q1069" s="727"/>
      <c r="R1069" s="727"/>
      <c r="S1069" s="727"/>
      <c r="AC1069" s="707"/>
      <c r="AD1069" s="707">
        <v>24519.69</v>
      </c>
      <c r="AE1069" s="707">
        <v>16346.46</v>
      </c>
      <c r="AF1069" s="707"/>
      <c r="AG1069" s="707"/>
      <c r="AH1069" s="707"/>
      <c r="AI1069" s="707"/>
      <c r="AJ1069" s="707"/>
      <c r="AK1069" s="707"/>
      <c r="AL1069" s="707"/>
    </row>
    <row r="1070" spans="4:38">
      <c r="D1070" s="160" t="s">
        <v>5726</v>
      </c>
      <c r="E1070" s="160"/>
      <c r="F1070" s="160">
        <v>45882</v>
      </c>
      <c r="G1070" s="160">
        <v>45893</v>
      </c>
      <c r="H1070" s="160">
        <v>45986</v>
      </c>
      <c r="I1070" s="160">
        <v>45997</v>
      </c>
      <c r="J1070" s="160">
        <v>0</v>
      </c>
      <c r="K1070" s="160">
        <v>0</v>
      </c>
      <c r="L1070" s="727">
        <v>40866.15</v>
      </c>
      <c r="M1070" s="727" t="s">
        <v>4995</v>
      </c>
      <c r="N1070" s="727"/>
      <c r="Q1070" s="727"/>
      <c r="R1070" s="727"/>
      <c r="S1070" s="727"/>
      <c r="AC1070" s="707"/>
      <c r="AD1070" s="707">
        <v>24519.69</v>
      </c>
      <c r="AE1070" s="707">
        <v>16346.46</v>
      </c>
      <c r="AF1070" s="707"/>
      <c r="AG1070" s="707"/>
      <c r="AH1070" s="707"/>
      <c r="AI1070" s="707"/>
      <c r="AJ1070" s="707"/>
      <c r="AK1070" s="707"/>
      <c r="AL1070" s="707"/>
    </row>
    <row r="1071" spans="4:38">
      <c r="D1071" s="160" t="s">
        <v>5726</v>
      </c>
      <c r="E1071" s="160"/>
      <c r="F1071" s="160">
        <v>45882</v>
      </c>
      <c r="G1071" s="160">
        <v>45893</v>
      </c>
      <c r="H1071" s="160">
        <v>45986</v>
      </c>
      <c r="I1071" s="160">
        <v>45997</v>
      </c>
      <c r="J1071" s="160">
        <v>0</v>
      </c>
      <c r="K1071" s="160">
        <v>0</v>
      </c>
      <c r="L1071" s="727">
        <v>40866.15</v>
      </c>
      <c r="M1071" s="727" t="s">
        <v>4996</v>
      </c>
      <c r="N1071" s="727"/>
      <c r="Q1071" s="727"/>
      <c r="R1071" s="727"/>
      <c r="S1071" s="727"/>
      <c r="AC1071" s="707"/>
      <c r="AD1071" s="707"/>
      <c r="AE1071" s="707"/>
      <c r="AJ1071" s="707"/>
    </row>
    <row r="1072" spans="4:38">
      <c r="D1072" s="160" t="s">
        <v>8721</v>
      </c>
      <c r="E1072" s="160"/>
      <c r="F1072" s="160">
        <v>45885</v>
      </c>
      <c r="G1072" s="160">
        <v>45893</v>
      </c>
      <c r="H1072" s="160">
        <v>45988</v>
      </c>
      <c r="I1072" s="160">
        <v>45997</v>
      </c>
      <c r="J1072" s="160">
        <v>0</v>
      </c>
      <c r="K1072" s="160">
        <v>0</v>
      </c>
      <c r="L1072" s="727">
        <v>20460.45</v>
      </c>
      <c r="M1072" s="727" t="s">
        <v>4994</v>
      </c>
      <c r="N1072" s="727"/>
      <c r="Q1072" s="727"/>
      <c r="R1072" s="727"/>
      <c r="S1072" s="727"/>
      <c r="AC1072" s="707"/>
      <c r="AD1072" s="707">
        <v>5115.1099999999997</v>
      </c>
      <c r="AE1072" s="707">
        <v>15345.34</v>
      </c>
      <c r="AF1072" s="707"/>
      <c r="AG1072" s="707"/>
      <c r="AH1072" s="707"/>
      <c r="AI1072" s="707"/>
      <c r="AJ1072" s="707"/>
      <c r="AK1072" s="707"/>
      <c r="AL1072" s="707"/>
    </row>
    <row r="1073" spans="4:42">
      <c r="D1073" s="160" t="s">
        <v>8721</v>
      </c>
      <c r="E1073" s="160"/>
      <c r="F1073" s="160">
        <v>45885</v>
      </c>
      <c r="G1073" s="160">
        <v>45893</v>
      </c>
      <c r="H1073" s="160">
        <v>45988</v>
      </c>
      <c r="I1073" s="160">
        <v>45997</v>
      </c>
      <c r="J1073" s="160">
        <v>0</v>
      </c>
      <c r="K1073" s="160">
        <v>0</v>
      </c>
      <c r="L1073" s="727">
        <v>20460.45</v>
      </c>
      <c r="M1073" s="727" t="s">
        <v>4995</v>
      </c>
      <c r="N1073" s="727"/>
      <c r="Q1073" s="727"/>
      <c r="R1073" s="727"/>
      <c r="S1073" s="727"/>
      <c r="AC1073" s="707"/>
      <c r="AD1073" s="707">
        <v>5115.1099999999997</v>
      </c>
      <c r="AE1073" s="707">
        <v>15345.34</v>
      </c>
      <c r="AF1073" s="707"/>
      <c r="AG1073" s="707"/>
      <c r="AH1073" s="707"/>
      <c r="AI1073" s="707"/>
      <c r="AJ1073" s="707"/>
      <c r="AK1073" s="707"/>
      <c r="AL1073" s="707"/>
    </row>
    <row r="1074" spans="4:42">
      <c r="D1074" s="160" t="s">
        <v>8721</v>
      </c>
      <c r="E1074" s="160"/>
      <c r="F1074" s="160">
        <v>45885</v>
      </c>
      <c r="G1074" s="160">
        <v>45893</v>
      </c>
      <c r="H1074" s="160">
        <v>45988</v>
      </c>
      <c r="I1074" s="160">
        <v>45997</v>
      </c>
      <c r="J1074" s="160">
        <v>0</v>
      </c>
      <c r="K1074" s="160">
        <v>0</v>
      </c>
      <c r="L1074" s="727">
        <v>20460.45</v>
      </c>
      <c r="M1074" s="727" t="s">
        <v>4996</v>
      </c>
      <c r="N1074" s="727"/>
      <c r="Q1074" s="727"/>
      <c r="R1074" s="727"/>
      <c r="S1074" s="727"/>
      <c r="AC1074" s="707"/>
      <c r="AD1074" s="707"/>
      <c r="AE1074" s="707"/>
      <c r="AJ1074" s="707"/>
    </row>
    <row r="1075" spans="4:42">
      <c r="D1075" s="160" t="s">
        <v>5727</v>
      </c>
      <c r="E1075" s="160"/>
      <c r="F1075" s="160">
        <v>45887</v>
      </c>
      <c r="G1075" s="160">
        <v>45895</v>
      </c>
      <c r="H1075" s="160">
        <v>45991</v>
      </c>
      <c r="I1075" s="160">
        <v>45999</v>
      </c>
      <c r="J1075" s="160">
        <v>0</v>
      </c>
      <c r="K1075" s="160">
        <v>0</v>
      </c>
      <c r="L1075" s="727">
        <v>13917.11</v>
      </c>
      <c r="M1075" s="727" t="s">
        <v>4994</v>
      </c>
      <c r="N1075" s="727"/>
      <c r="Q1075" s="727"/>
      <c r="R1075" s="727"/>
      <c r="S1075" s="727"/>
      <c r="AC1075" s="707"/>
      <c r="AD1075" s="707">
        <v>1391.71</v>
      </c>
      <c r="AE1075" s="707">
        <v>12525.4</v>
      </c>
      <c r="AF1075" s="707"/>
      <c r="AG1075" s="707"/>
      <c r="AH1075" s="707"/>
      <c r="AI1075" s="707"/>
      <c r="AJ1075" s="707"/>
      <c r="AK1075" s="707"/>
      <c r="AL1075" s="707"/>
    </row>
    <row r="1076" spans="4:42">
      <c r="D1076" s="160" t="s">
        <v>5727</v>
      </c>
      <c r="E1076" s="160"/>
      <c r="F1076" s="160">
        <v>45887</v>
      </c>
      <c r="G1076" s="160">
        <v>45895</v>
      </c>
      <c r="H1076" s="160">
        <v>45991</v>
      </c>
      <c r="I1076" s="160">
        <v>45999</v>
      </c>
      <c r="J1076" s="160">
        <v>0</v>
      </c>
      <c r="K1076" s="160">
        <v>0</v>
      </c>
      <c r="L1076" s="727">
        <v>13917.11</v>
      </c>
      <c r="M1076" s="727" t="s">
        <v>4995</v>
      </c>
      <c r="N1076" s="727"/>
      <c r="Q1076" s="727"/>
      <c r="R1076" s="727"/>
      <c r="S1076" s="727"/>
      <c r="AC1076" s="707"/>
      <c r="AD1076" s="707">
        <v>1391.71</v>
      </c>
      <c r="AE1076" s="707">
        <v>12525.4</v>
      </c>
      <c r="AF1076" s="707"/>
      <c r="AG1076" s="707"/>
      <c r="AH1076" s="707"/>
      <c r="AI1076" s="707"/>
      <c r="AJ1076" s="707"/>
      <c r="AK1076" s="707"/>
      <c r="AL1076" s="707"/>
    </row>
    <row r="1077" spans="4:42">
      <c r="D1077" s="160" t="s">
        <v>5727</v>
      </c>
      <c r="E1077" s="160"/>
      <c r="F1077" s="160">
        <v>45887</v>
      </c>
      <c r="G1077" s="160">
        <v>45895</v>
      </c>
      <c r="H1077" s="160">
        <v>45991</v>
      </c>
      <c r="I1077" s="160">
        <v>45999</v>
      </c>
      <c r="J1077" s="160">
        <v>0</v>
      </c>
      <c r="K1077" s="160">
        <v>0</v>
      </c>
      <c r="L1077" s="727">
        <v>13917.11</v>
      </c>
      <c r="M1077" s="727" t="s">
        <v>4996</v>
      </c>
      <c r="N1077" s="727"/>
      <c r="Q1077" s="727"/>
      <c r="R1077" s="727"/>
      <c r="S1077" s="727"/>
      <c r="AC1077" s="707"/>
      <c r="AD1077" s="707"/>
      <c r="AE1077" s="707"/>
      <c r="AJ1077" s="707"/>
    </row>
    <row r="1078" spans="4:42">
      <c r="D1078" s="160" t="s">
        <v>8722</v>
      </c>
      <c r="E1078" s="160"/>
      <c r="F1078" s="160">
        <v>45951</v>
      </c>
      <c r="G1078" s="160">
        <v>45952</v>
      </c>
      <c r="H1078" s="160">
        <v>46060</v>
      </c>
      <c r="I1078" s="160">
        <v>46061</v>
      </c>
      <c r="J1078" s="160">
        <v>0</v>
      </c>
      <c r="K1078" s="160">
        <v>0</v>
      </c>
      <c r="L1078" s="727">
        <v>378.04</v>
      </c>
      <c r="M1078" s="727" t="s">
        <v>4994</v>
      </c>
      <c r="N1078" s="727"/>
      <c r="Q1078" s="727"/>
      <c r="R1078" s="727"/>
      <c r="S1078" s="727"/>
      <c r="AC1078" s="707"/>
      <c r="AF1078" s="707"/>
      <c r="AG1078" s="707">
        <v>378.04</v>
      </c>
      <c r="AH1078" s="707"/>
      <c r="AI1078" s="707"/>
      <c r="AJ1078" s="707"/>
      <c r="AK1078" s="707"/>
      <c r="AL1078" s="707"/>
    </row>
    <row r="1079" spans="4:42">
      <c r="D1079" s="160" t="s">
        <v>8722</v>
      </c>
      <c r="E1079" s="160"/>
      <c r="F1079" s="160">
        <v>45951</v>
      </c>
      <c r="G1079" s="160">
        <v>45952</v>
      </c>
      <c r="H1079" s="160">
        <v>46060</v>
      </c>
      <c r="I1079" s="160">
        <v>46061</v>
      </c>
      <c r="J1079" s="160">
        <v>0</v>
      </c>
      <c r="K1079" s="160">
        <v>0</v>
      </c>
      <c r="L1079" s="727">
        <v>378.04</v>
      </c>
      <c r="M1079" s="727" t="s">
        <v>4995</v>
      </c>
      <c r="N1079" s="727"/>
      <c r="Q1079" s="727"/>
      <c r="R1079" s="727"/>
      <c r="S1079" s="727"/>
      <c r="AC1079" s="707"/>
      <c r="AD1079" s="707"/>
      <c r="AE1079" s="707"/>
      <c r="AF1079" s="707"/>
      <c r="AG1079" s="707">
        <v>378.04</v>
      </c>
      <c r="AH1079" s="707"/>
      <c r="AI1079" s="707"/>
      <c r="AJ1079" s="707"/>
      <c r="AK1079" s="707"/>
      <c r="AL1079" s="707"/>
    </row>
    <row r="1080" spans="4:42">
      <c r="D1080" s="160" t="s">
        <v>8722</v>
      </c>
      <c r="E1080" s="160"/>
      <c r="F1080" s="160">
        <v>45951</v>
      </c>
      <c r="G1080" s="160">
        <v>45952</v>
      </c>
      <c r="H1080" s="160">
        <v>46060</v>
      </c>
      <c r="I1080" s="160">
        <v>46061</v>
      </c>
      <c r="J1080" s="160">
        <v>0</v>
      </c>
      <c r="K1080" s="160">
        <v>0</v>
      </c>
      <c r="L1080" s="727">
        <v>378.04</v>
      </c>
      <c r="M1080" s="727" t="s">
        <v>4996</v>
      </c>
      <c r="N1080" s="727"/>
      <c r="Q1080" s="727"/>
      <c r="R1080" s="727"/>
      <c r="S1080" s="727"/>
      <c r="U1080" s="707"/>
      <c r="V1080" s="707"/>
      <c r="W1080" s="707"/>
      <c r="X1080" s="707"/>
      <c r="AC1080" s="707"/>
      <c r="AD1080" s="707"/>
      <c r="AE1080" s="707"/>
      <c r="AJ1080" s="707"/>
    </row>
    <row r="1081" spans="4:42">
      <c r="D1081" s="160" t="s">
        <v>8723</v>
      </c>
      <c r="E1081" s="160"/>
      <c r="F1081" s="160">
        <v>45951</v>
      </c>
      <c r="G1081" s="160">
        <v>45952</v>
      </c>
      <c r="H1081" s="160">
        <v>46060</v>
      </c>
      <c r="I1081" s="160">
        <v>46061</v>
      </c>
      <c r="J1081" s="160">
        <v>0</v>
      </c>
      <c r="K1081" s="160">
        <v>0</v>
      </c>
      <c r="L1081" s="727">
        <v>378.04</v>
      </c>
      <c r="M1081" s="727" t="s">
        <v>4994</v>
      </c>
      <c r="N1081" s="727"/>
      <c r="Q1081" s="727"/>
      <c r="R1081" s="727"/>
      <c r="S1081" s="727"/>
      <c r="U1081" s="707"/>
      <c r="V1081" s="707"/>
      <c r="W1081" s="707"/>
      <c r="X1081" s="707"/>
      <c r="Y1081" s="707"/>
      <c r="Z1081" s="707"/>
      <c r="AA1081" s="707"/>
      <c r="AB1081" s="707"/>
      <c r="AC1081" s="707"/>
      <c r="AD1081" s="707"/>
      <c r="AE1081" s="707"/>
      <c r="AF1081" s="707"/>
      <c r="AG1081" s="707">
        <v>378.04</v>
      </c>
      <c r="AH1081" s="707"/>
      <c r="AI1081" s="707"/>
      <c r="AJ1081" s="707"/>
      <c r="AK1081" s="707"/>
      <c r="AL1081" s="707"/>
    </row>
    <row r="1082" spans="4:42">
      <c r="D1082" s="160" t="s">
        <v>8723</v>
      </c>
      <c r="E1082" s="160"/>
      <c r="F1082" s="160">
        <v>45951</v>
      </c>
      <c r="G1082" s="160">
        <v>45952</v>
      </c>
      <c r="H1082" s="160">
        <v>46060</v>
      </c>
      <c r="I1082" s="160">
        <v>46061</v>
      </c>
      <c r="J1082" s="160">
        <v>0</v>
      </c>
      <c r="K1082" s="160">
        <v>0</v>
      </c>
      <c r="L1082" s="727">
        <v>378.04</v>
      </c>
      <c r="M1082" s="727" t="s">
        <v>4995</v>
      </c>
      <c r="N1082" s="727"/>
      <c r="Q1082" s="727"/>
      <c r="R1082" s="727"/>
      <c r="S1082" s="727"/>
      <c r="U1082" s="707"/>
      <c r="V1082" s="707"/>
      <c r="W1082" s="707"/>
      <c r="X1082" s="707"/>
      <c r="Y1082" s="707"/>
      <c r="Z1082" s="707"/>
      <c r="AA1082" s="707"/>
      <c r="AB1082" s="707"/>
      <c r="AC1082" s="707"/>
      <c r="AD1082" s="707"/>
      <c r="AE1082" s="707"/>
      <c r="AF1082" s="707"/>
      <c r="AG1082" s="707">
        <v>378.04</v>
      </c>
      <c r="AH1082" s="707"/>
      <c r="AI1082" s="707"/>
      <c r="AJ1082" s="707"/>
      <c r="AK1082" s="707"/>
      <c r="AL1082" s="707"/>
    </row>
    <row r="1083" spans="4:42">
      <c r="D1083" s="160" t="s">
        <v>8723</v>
      </c>
      <c r="E1083" s="160"/>
      <c r="F1083" s="160">
        <v>45951</v>
      </c>
      <c r="G1083" s="160">
        <v>45952</v>
      </c>
      <c r="H1083" s="160">
        <v>46060</v>
      </c>
      <c r="I1083" s="160">
        <v>46061</v>
      </c>
      <c r="J1083" s="160">
        <v>0</v>
      </c>
      <c r="K1083" s="160">
        <v>0</v>
      </c>
      <c r="L1083" s="727">
        <v>378.04</v>
      </c>
      <c r="M1083" s="727" t="s">
        <v>4996</v>
      </c>
      <c r="N1083" s="727"/>
      <c r="Q1083" s="727"/>
      <c r="R1083" s="728"/>
      <c r="S1083" s="728"/>
      <c r="T1083" s="707"/>
      <c r="U1083" s="707"/>
      <c r="V1083" s="707"/>
      <c r="W1083" s="707"/>
      <c r="X1083" s="707"/>
      <c r="Y1083" s="707"/>
      <c r="Z1083" s="707"/>
      <c r="AB1083" s="707"/>
      <c r="AC1083" s="707"/>
      <c r="AD1083" s="707"/>
      <c r="AE1083" s="707"/>
      <c r="AJ1083" s="707"/>
    </row>
    <row r="1084" spans="4:42">
      <c r="D1084" s="160" t="s">
        <v>5728</v>
      </c>
      <c r="E1084" s="160"/>
      <c r="F1084" s="160">
        <v>45896</v>
      </c>
      <c r="G1084" s="160">
        <v>46016</v>
      </c>
      <c r="H1084" s="160" t="s">
        <v>6558</v>
      </c>
      <c r="I1084" s="160">
        <v>46125</v>
      </c>
      <c r="J1084" s="160">
        <v>530040.28</v>
      </c>
      <c r="K1084" s="160">
        <v>530040.28</v>
      </c>
      <c r="L1084" s="727">
        <v>3475220.68</v>
      </c>
      <c r="M1084" s="727" t="s">
        <v>4994</v>
      </c>
      <c r="N1084" s="727"/>
      <c r="Q1084" s="727"/>
      <c r="R1084" s="727"/>
      <c r="S1084" s="727"/>
      <c r="U1084" s="707"/>
      <c r="V1084" s="707"/>
      <c r="W1084" s="707"/>
      <c r="X1084" s="707"/>
      <c r="Y1084" s="707"/>
      <c r="Z1084" s="707"/>
      <c r="AA1084" s="707"/>
      <c r="AB1084" s="707">
        <v>389958.62</v>
      </c>
      <c r="AC1084" s="707">
        <v>652502.81000000006</v>
      </c>
      <c r="AD1084" s="707">
        <v>92672.41</v>
      </c>
      <c r="AE1084" s="707">
        <v>236903.15</v>
      </c>
      <c r="AF1084" s="707">
        <v>907113.17</v>
      </c>
      <c r="AG1084" s="707">
        <v>358348.27</v>
      </c>
      <c r="AH1084" s="707">
        <v>629493.14</v>
      </c>
      <c r="AI1084" s="707">
        <v>208229.11</v>
      </c>
      <c r="AL1084" s="707"/>
      <c r="AM1084" s="707"/>
      <c r="AN1084" s="707"/>
      <c r="AO1084" s="707"/>
      <c r="AP1084" s="707"/>
    </row>
    <row r="1085" spans="4:42">
      <c r="D1085" s="160" t="s">
        <v>5728</v>
      </c>
      <c r="E1085" s="160"/>
      <c r="F1085" s="160">
        <v>45896</v>
      </c>
      <c r="G1085" s="160">
        <v>46016</v>
      </c>
      <c r="H1085" s="160" t="s">
        <v>6558</v>
      </c>
      <c r="I1085" s="160">
        <v>46125</v>
      </c>
      <c r="J1085" s="160">
        <v>530040.28</v>
      </c>
      <c r="K1085" s="160">
        <v>530040.28</v>
      </c>
      <c r="L1085" s="727">
        <v>3475220.68</v>
      </c>
      <c r="M1085" s="727" t="s">
        <v>4995</v>
      </c>
      <c r="N1085" s="727"/>
      <c r="Q1085" s="727"/>
      <c r="R1085" s="727"/>
      <c r="S1085" s="727"/>
      <c r="U1085" s="707"/>
      <c r="V1085" s="707"/>
      <c r="W1085" s="707"/>
      <c r="X1085" s="707"/>
      <c r="Y1085" s="707"/>
      <c r="Z1085" s="707"/>
      <c r="AA1085" s="707"/>
      <c r="AB1085" s="707"/>
      <c r="AC1085" s="707">
        <v>771178.29</v>
      </c>
      <c r="AD1085" s="707">
        <v>70818.429999999993</v>
      </c>
      <c r="AE1085" s="707"/>
      <c r="AF1085" s="707">
        <v>907113.17</v>
      </c>
      <c r="AG1085" s="707">
        <v>358348.27</v>
      </c>
      <c r="AH1085" s="707">
        <v>629493.14</v>
      </c>
      <c r="AI1085" s="707">
        <v>208229.11</v>
      </c>
      <c r="AK1085" s="707"/>
      <c r="AL1085" s="707"/>
      <c r="AM1085" s="707"/>
      <c r="AN1085" s="707"/>
      <c r="AO1085" s="707"/>
      <c r="AP1085" s="707"/>
    </row>
    <row r="1086" spans="4:42">
      <c r="D1086" s="160" t="s">
        <v>5728</v>
      </c>
      <c r="E1086" s="160"/>
      <c r="F1086" s="160">
        <v>45896</v>
      </c>
      <c r="G1086" s="160">
        <v>46016</v>
      </c>
      <c r="H1086" s="160" t="s">
        <v>6558</v>
      </c>
      <c r="I1086" s="160">
        <v>46125</v>
      </c>
      <c r="J1086" s="160">
        <v>530040.28</v>
      </c>
      <c r="K1086" s="160">
        <v>530040.28</v>
      </c>
      <c r="L1086" s="727">
        <v>3475220.68</v>
      </c>
      <c r="M1086" s="727" t="s">
        <v>4996</v>
      </c>
      <c r="N1086" s="727"/>
      <c r="Q1086" s="727"/>
      <c r="R1086" s="727"/>
      <c r="S1086" s="727">
        <v>60635.18</v>
      </c>
      <c r="T1086" s="707">
        <v>88245.31</v>
      </c>
      <c r="U1086" s="707">
        <v>50641.88</v>
      </c>
      <c r="V1086" s="707">
        <v>28510.77</v>
      </c>
      <c r="W1086" s="707">
        <v>26021.05</v>
      </c>
      <c r="X1086" s="707">
        <v>64456.09</v>
      </c>
      <c r="Y1086" s="707">
        <v>64456.09</v>
      </c>
      <c r="Z1086" s="707">
        <v>45681.72</v>
      </c>
      <c r="AA1086" s="707">
        <v>36826.6</v>
      </c>
      <c r="AB1086" s="707">
        <v>63149.18</v>
      </c>
      <c r="AC1086" s="707">
        <v>1416.41</v>
      </c>
      <c r="AD1086" s="707"/>
      <c r="AE1086" s="707"/>
      <c r="AK1086" s="707"/>
    </row>
    <row r="1087" spans="4:42">
      <c r="D1087" s="160" t="s">
        <v>5729</v>
      </c>
      <c r="E1087" s="160"/>
      <c r="F1087" s="160">
        <v>45904</v>
      </c>
      <c r="G1087" s="160">
        <v>45986</v>
      </c>
      <c r="H1087" s="160" t="s">
        <v>6612</v>
      </c>
      <c r="I1087" s="160">
        <v>46107</v>
      </c>
      <c r="J1087" s="160">
        <v>266814.55</v>
      </c>
      <c r="K1087" s="160">
        <v>266814.55</v>
      </c>
      <c r="L1087" s="727">
        <v>2675489.56</v>
      </c>
      <c r="M1087" s="727" t="s">
        <v>4994</v>
      </c>
      <c r="N1087" s="727"/>
      <c r="Q1087" s="727"/>
      <c r="R1087" s="727"/>
      <c r="S1087" s="727"/>
      <c r="U1087" s="707"/>
      <c r="V1087" s="707"/>
      <c r="W1087" s="707"/>
      <c r="X1087" s="707"/>
      <c r="Z1087" s="707"/>
      <c r="AA1087" s="707"/>
      <c r="AB1087" s="707">
        <v>363636.05</v>
      </c>
      <c r="AC1087" s="707">
        <v>652502.81000000006</v>
      </c>
      <c r="AD1087" s="707">
        <v>92672.41</v>
      </c>
      <c r="AE1087" s="707"/>
      <c r="AF1087" s="707">
        <v>907113.17</v>
      </c>
      <c r="AG1087" s="707">
        <v>358348.27</v>
      </c>
      <c r="AH1087" s="707">
        <v>301216.86</v>
      </c>
      <c r="AL1087" s="707"/>
      <c r="AM1087" s="707"/>
      <c r="AN1087" s="707"/>
      <c r="AO1087" s="707"/>
    </row>
    <row r="1088" spans="4:42">
      <c r="D1088" s="160" t="s">
        <v>5729</v>
      </c>
      <c r="E1088" s="160"/>
      <c r="F1088" s="160">
        <v>45904</v>
      </c>
      <c r="G1088" s="160">
        <v>45986</v>
      </c>
      <c r="H1088" s="160" t="s">
        <v>6612</v>
      </c>
      <c r="I1088" s="160">
        <v>46107</v>
      </c>
      <c r="J1088" s="160">
        <v>266814.55</v>
      </c>
      <c r="K1088" s="160">
        <v>266814.55</v>
      </c>
      <c r="L1088" s="727">
        <v>2675489.56</v>
      </c>
      <c r="M1088" s="727" t="s">
        <v>4995</v>
      </c>
      <c r="N1088" s="727"/>
      <c r="Q1088" s="727"/>
      <c r="R1088" s="727"/>
      <c r="S1088" s="727"/>
      <c r="W1088" s="707"/>
      <c r="X1088" s="707"/>
      <c r="Y1088" s="707"/>
      <c r="Z1088" s="707"/>
      <c r="AA1088" s="707"/>
      <c r="AB1088" s="707"/>
      <c r="AC1088" s="707">
        <v>771178.29</v>
      </c>
      <c r="AD1088" s="707">
        <v>70818.429999999993</v>
      </c>
      <c r="AE1088" s="707"/>
      <c r="AF1088" s="707">
        <v>907113.17</v>
      </c>
      <c r="AG1088" s="707">
        <v>358348.27</v>
      </c>
      <c r="AH1088" s="707">
        <v>301216.86</v>
      </c>
      <c r="AK1088" s="707"/>
      <c r="AL1088" s="707"/>
      <c r="AM1088" s="707"/>
      <c r="AN1088" s="707"/>
      <c r="AO1088" s="707"/>
    </row>
    <row r="1089" spans="4:41">
      <c r="D1089" s="160" t="s">
        <v>5729</v>
      </c>
      <c r="E1089" s="160"/>
      <c r="F1089" s="160">
        <v>45904</v>
      </c>
      <c r="G1089" s="160">
        <v>45986</v>
      </c>
      <c r="H1089" s="160" t="s">
        <v>6612</v>
      </c>
      <c r="I1089" s="160">
        <v>46107</v>
      </c>
      <c r="J1089" s="160">
        <v>266814.55</v>
      </c>
      <c r="K1089" s="160">
        <v>266814.55</v>
      </c>
      <c r="L1089" s="727">
        <v>2675489.56</v>
      </c>
      <c r="M1089" s="727" t="s">
        <v>4996</v>
      </c>
      <c r="N1089" s="727"/>
      <c r="Q1089" s="727"/>
      <c r="R1089" s="727"/>
      <c r="S1089" s="727"/>
      <c r="W1089" s="707">
        <v>17151.03</v>
      </c>
      <c r="X1089" s="707">
        <v>64456.09</v>
      </c>
      <c r="Y1089" s="707">
        <v>64456.09</v>
      </c>
      <c r="Z1089" s="707">
        <v>45681.72</v>
      </c>
      <c r="AA1089" s="707">
        <v>36826.6</v>
      </c>
      <c r="AB1089" s="707">
        <v>36826.6</v>
      </c>
      <c r="AC1089" s="707">
        <v>1416.41</v>
      </c>
      <c r="AD1089" s="707"/>
      <c r="AK1089" s="707"/>
    </row>
    <row r="1090" spans="4:41">
      <c r="D1090" s="160" t="s">
        <v>8724</v>
      </c>
      <c r="E1090" s="160"/>
      <c r="F1090" s="160">
        <v>45904</v>
      </c>
      <c r="G1090" s="160">
        <v>45986</v>
      </c>
      <c r="H1090" s="160" t="s">
        <v>6612</v>
      </c>
      <c r="I1090" s="160">
        <v>45969</v>
      </c>
      <c r="J1090" s="160">
        <v>266814.55</v>
      </c>
      <c r="K1090" s="160">
        <v>266814.55</v>
      </c>
      <c r="L1090" s="727">
        <v>1108811.26</v>
      </c>
      <c r="M1090" s="727" t="s">
        <v>4994</v>
      </c>
      <c r="N1090" s="727"/>
      <c r="Q1090" s="727"/>
      <c r="R1090" s="727"/>
      <c r="S1090" s="727"/>
      <c r="W1090" s="707"/>
      <c r="Z1090" s="707"/>
      <c r="AA1090" s="707"/>
      <c r="AB1090" s="707">
        <v>363636.05</v>
      </c>
      <c r="AC1090" s="707">
        <v>652502.81000000006</v>
      </c>
      <c r="AD1090" s="707">
        <v>92672.41</v>
      </c>
      <c r="AE1090" s="707"/>
      <c r="AF1090" s="707"/>
      <c r="AL1090" s="707"/>
      <c r="AM1090" s="707"/>
      <c r="AN1090" s="707"/>
      <c r="AO1090" s="707"/>
    </row>
    <row r="1091" spans="4:41">
      <c r="D1091" s="160" t="s">
        <v>8724</v>
      </c>
      <c r="E1091" s="160"/>
      <c r="F1091" s="160">
        <v>45904</v>
      </c>
      <c r="G1091" s="160">
        <v>45986</v>
      </c>
      <c r="H1091" s="160" t="s">
        <v>6612</v>
      </c>
      <c r="I1091" s="160">
        <v>45969</v>
      </c>
      <c r="J1091" s="160">
        <v>266814.55</v>
      </c>
      <c r="K1091" s="160">
        <v>266814.55</v>
      </c>
      <c r="L1091" s="727">
        <v>1108811.26</v>
      </c>
      <c r="M1091" s="727" t="s">
        <v>4995</v>
      </c>
      <c r="N1091" s="727"/>
      <c r="Q1091" s="727"/>
      <c r="R1091" s="727"/>
      <c r="S1091" s="727"/>
      <c r="W1091" s="707"/>
      <c r="X1091" s="707"/>
      <c r="Y1091" s="707"/>
      <c r="Z1091" s="707"/>
      <c r="AA1091" s="707"/>
      <c r="AB1091" s="707"/>
      <c r="AC1091" s="707">
        <v>771178.29</v>
      </c>
      <c r="AD1091" s="707">
        <v>70818.429999999993</v>
      </c>
      <c r="AE1091" s="707"/>
      <c r="AF1091" s="707"/>
      <c r="AK1091" s="707"/>
      <c r="AL1091" s="707"/>
      <c r="AM1091" s="707"/>
      <c r="AN1091" s="707"/>
      <c r="AO1091" s="707"/>
    </row>
    <row r="1092" spans="4:41">
      <c r="D1092" s="160" t="s">
        <v>8724</v>
      </c>
      <c r="E1092" s="160"/>
      <c r="F1092" s="160">
        <v>45904</v>
      </c>
      <c r="G1092" s="160">
        <v>45986</v>
      </c>
      <c r="H1092" s="160" t="s">
        <v>6612</v>
      </c>
      <c r="I1092" s="160">
        <v>45969</v>
      </c>
      <c r="J1092" s="160">
        <v>266814.55</v>
      </c>
      <c r="K1092" s="160">
        <v>266814.55</v>
      </c>
      <c r="L1092" s="727">
        <v>1108811.26</v>
      </c>
      <c r="M1092" s="727" t="s">
        <v>4996</v>
      </c>
      <c r="N1092" s="727"/>
      <c r="Q1092" s="727"/>
      <c r="R1092" s="727"/>
      <c r="S1092" s="727"/>
      <c r="T1092" s="707"/>
      <c r="U1092" s="707"/>
      <c r="V1092" s="707"/>
      <c r="W1092" s="707">
        <v>17151.03</v>
      </c>
      <c r="X1092" s="707">
        <v>64456.09</v>
      </c>
      <c r="Y1092" s="707">
        <v>64456.09</v>
      </c>
      <c r="Z1092" s="707">
        <v>45681.72</v>
      </c>
      <c r="AA1092" s="707">
        <v>36826.6</v>
      </c>
      <c r="AB1092" s="707">
        <v>36826.6</v>
      </c>
      <c r="AC1092" s="707">
        <v>1416.41</v>
      </c>
      <c r="AD1092" s="707"/>
      <c r="AK1092" s="707"/>
    </row>
    <row r="1093" spans="4:41">
      <c r="D1093" s="160" t="s">
        <v>8725</v>
      </c>
      <c r="E1093" s="160"/>
      <c r="F1093" s="160">
        <v>45904</v>
      </c>
      <c r="G1093" s="160">
        <v>45971</v>
      </c>
      <c r="H1093" s="160">
        <v>46026</v>
      </c>
      <c r="I1093" s="160">
        <v>46093</v>
      </c>
      <c r="J1093" s="160">
        <v>0</v>
      </c>
      <c r="K1093" s="160">
        <v>0</v>
      </c>
      <c r="L1093" s="727">
        <v>1451310.84</v>
      </c>
      <c r="M1093" s="727" t="s">
        <v>4994</v>
      </c>
      <c r="N1093" s="727"/>
      <c r="Q1093" s="727"/>
      <c r="R1093" s="727"/>
      <c r="S1093" s="727"/>
      <c r="U1093" s="707"/>
      <c r="V1093" s="707"/>
      <c r="W1093" s="707"/>
      <c r="X1093" s="707"/>
      <c r="Y1093" s="707"/>
      <c r="Z1093" s="707"/>
      <c r="AA1093" s="707"/>
      <c r="AB1093" s="707"/>
      <c r="AC1093" s="707"/>
      <c r="AD1093" s="707"/>
      <c r="AE1093" s="707"/>
      <c r="AF1093" s="707">
        <v>907113.17</v>
      </c>
      <c r="AG1093" s="707">
        <v>358348.27</v>
      </c>
      <c r="AH1093" s="707">
        <v>185849.4</v>
      </c>
      <c r="AL1093" s="707"/>
      <c r="AM1093" s="707"/>
      <c r="AN1093" s="707"/>
      <c r="AO1093" s="707"/>
    </row>
    <row r="1094" spans="4:41">
      <c r="D1094" s="160" t="s">
        <v>8725</v>
      </c>
      <c r="E1094" s="160"/>
      <c r="F1094" s="160">
        <v>45904</v>
      </c>
      <c r="G1094" s="160">
        <v>45971</v>
      </c>
      <c r="H1094" s="160">
        <v>46026</v>
      </c>
      <c r="I1094" s="160">
        <v>46093</v>
      </c>
      <c r="J1094" s="160">
        <v>0</v>
      </c>
      <c r="K1094" s="160">
        <v>0</v>
      </c>
      <c r="L1094" s="727">
        <v>1451310.84</v>
      </c>
      <c r="M1094" s="727" t="s">
        <v>4995</v>
      </c>
      <c r="N1094" s="727"/>
      <c r="Q1094" s="728"/>
      <c r="R1094" s="727"/>
      <c r="S1094" s="727"/>
      <c r="U1094" s="707"/>
      <c r="V1094" s="707"/>
      <c r="W1094" s="707"/>
      <c r="X1094" s="707"/>
      <c r="Y1094" s="707"/>
      <c r="Z1094" s="707"/>
      <c r="AA1094" s="707"/>
      <c r="AB1094" s="707"/>
      <c r="AC1094" s="707"/>
      <c r="AD1094" s="707"/>
      <c r="AE1094" s="707"/>
      <c r="AF1094" s="707">
        <v>907113.17</v>
      </c>
      <c r="AG1094" s="707">
        <v>358348.27</v>
      </c>
      <c r="AH1094" s="707">
        <v>185849.4</v>
      </c>
      <c r="AK1094" s="707"/>
      <c r="AL1094" s="707"/>
      <c r="AM1094" s="707"/>
      <c r="AN1094" s="707"/>
      <c r="AO1094" s="707"/>
    </row>
    <row r="1095" spans="4:41">
      <c r="D1095" s="160" t="s">
        <v>8725</v>
      </c>
      <c r="E1095" s="160"/>
      <c r="F1095" s="160">
        <v>45904</v>
      </c>
      <c r="G1095" s="160">
        <v>45971</v>
      </c>
      <c r="H1095" s="160">
        <v>46026</v>
      </c>
      <c r="I1095" s="160">
        <v>46093</v>
      </c>
      <c r="J1095" s="160">
        <v>0</v>
      </c>
      <c r="K1095" s="160">
        <v>0</v>
      </c>
      <c r="L1095" s="727">
        <v>1451310.84</v>
      </c>
      <c r="M1095" s="727" t="s">
        <v>4996</v>
      </c>
      <c r="N1095" s="727"/>
      <c r="Q1095" s="727"/>
      <c r="R1095" s="727"/>
      <c r="S1095" s="727"/>
      <c r="T1095" s="707"/>
      <c r="U1095" s="707"/>
      <c r="V1095" s="707"/>
      <c r="W1095" s="707"/>
      <c r="X1095" s="707"/>
      <c r="AB1095" s="707"/>
      <c r="AC1095" s="707"/>
      <c r="AK1095" s="707"/>
    </row>
    <row r="1096" spans="4:41">
      <c r="D1096" s="160" t="s">
        <v>8726</v>
      </c>
      <c r="E1096" s="160"/>
      <c r="F1096" s="160">
        <v>45904</v>
      </c>
      <c r="G1096" s="160">
        <v>45931</v>
      </c>
      <c r="H1096" s="160">
        <v>46026</v>
      </c>
      <c r="I1096" s="160">
        <v>46054</v>
      </c>
      <c r="J1096" s="160">
        <v>0</v>
      </c>
      <c r="K1096" s="160">
        <v>0</v>
      </c>
      <c r="L1096" s="727">
        <v>159222.07</v>
      </c>
      <c r="M1096" s="727" t="s">
        <v>4994</v>
      </c>
      <c r="N1096" s="727"/>
      <c r="Q1096" s="727"/>
      <c r="R1096" s="727"/>
      <c r="S1096" s="727"/>
      <c r="U1096" s="707"/>
      <c r="V1096" s="707"/>
      <c r="Y1096" s="707"/>
      <c r="Z1096" s="707"/>
      <c r="AA1096" s="707"/>
      <c r="AB1096" s="707"/>
      <c r="AC1096" s="707"/>
      <c r="AD1096" s="707"/>
      <c r="AE1096" s="707"/>
      <c r="AF1096" s="707">
        <v>156037.62</v>
      </c>
      <c r="AG1096" s="707">
        <v>3184.44</v>
      </c>
      <c r="AL1096" s="707"/>
      <c r="AM1096" s="707"/>
      <c r="AN1096" s="707"/>
    </row>
    <row r="1097" spans="4:41">
      <c r="D1097" s="160" t="s">
        <v>8726</v>
      </c>
      <c r="E1097" s="160"/>
      <c r="F1097" s="160">
        <v>45904</v>
      </c>
      <c r="G1097" s="160">
        <v>45931</v>
      </c>
      <c r="H1097" s="160">
        <v>46026</v>
      </c>
      <c r="I1097" s="160">
        <v>46054</v>
      </c>
      <c r="J1097" s="160">
        <v>0</v>
      </c>
      <c r="K1097" s="160">
        <v>0</v>
      </c>
      <c r="L1097" s="727">
        <v>159222.07</v>
      </c>
      <c r="M1097" s="727" t="s">
        <v>4995</v>
      </c>
      <c r="N1097" s="727"/>
      <c r="Q1097" s="727"/>
      <c r="R1097" s="727"/>
      <c r="S1097" s="727"/>
      <c r="U1097" s="707"/>
      <c r="V1097" s="707"/>
      <c r="W1097" s="707"/>
      <c r="X1097" s="707"/>
      <c r="Y1097" s="707"/>
      <c r="Z1097" s="707"/>
      <c r="AA1097" s="707"/>
      <c r="AB1097" s="707"/>
      <c r="AC1097" s="707"/>
      <c r="AD1097" s="707"/>
      <c r="AE1097" s="707"/>
      <c r="AF1097" s="707">
        <v>156037.62</v>
      </c>
      <c r="AG1097" s="707">
        <v>3184.44</v>
      </c>
      <c r="AK1097" s="707"/>
      <c r="AL1097" s="707"/>
      <c r="AM1097" s="707"/>
      <c r="AN1097" s="707"/>
    </row>
    <row r="1098" spans="4:41">
      <c r="D1098" s="160" t="s">
        <v>8726</v>
      </c>
      <c r="E1098" s="160"/>
      <c r="F1098" s="160">
        <v>45904</v>
      </c>
      <c r="G1098" s="160">
        <v>45931</v>
      </c>
      <c r="H1098" s="160">
        <v>46026</v>
      </c>
      <c r="I1098" s="160">
        <v>46054</v>
      </c>
      <c r="J1098" s="160">
        <v>0</v>
      </c>
      <c r="K1098" s="160">
        <v>0</v>
      </c>
      <c r="L1098" s="727">
        <v>159222.07</v>
      </c>
      <c r="M1098" s="727" t="s">
        <v>4996</v>
      </c>
      <c r="N1098" s="727"/>
      <c r="Q1098" s="727"/>
      <c r="R1098" s="727"/>
      <c r="S1098" s="727"/>
      <c r="T1098" s="707"/>
      <c r="U1098" s="707"/>
      <c r="V1098" s="707"/>
      <c r="W1098" s="707"/>
      <c r="X1098" s="707"/>
      <c r="Y1098" s="707"/>
      <c r="Z1098" s="707"/>
      <c r="AB1098" s="707"/>
      <c r="AC1098" s="707"/>
      <c r="AK1098" s="707"/>
    </row>
    <row r="1099" spans="4:41">
      <c r="D1099" s="160" t="s">
        <v>8727</v>
      </c>
      <c r="E1099" s="160"/>
      <c r="F1099" s="160">
        <v>45907</v>
      </c>
      <c r="G1099" s="160">
        <v>45966</v>
      </c>
      <c r="H1099" s="160">
        <v>46028</v>
      </c>
      <c r="I1099" s="160">
        <v>46089</v>
      </c>
      <c r="J1099" s="160">
        <v>0</v>
      </c>
      <c r="K1099" s="160">
        <v>0</v>
      </c>
      <c r="L1099" s="727">
        <v>573855.62</v>
      </c>
      <c r="M1099" s="727" t="s">
        <v>4994</v>
      </c>
      <c r="N1099" s="727"/>
      <c r="Q1099" s="727"/>
      <c r="R1099" s="727"/>
      <c r="S1099" s="727"/>
      <c r="U1099" s="707"/>
      <c r="V1099" s="707"/>
      <c r="Y1099" s="707"/>
      <c r="Z1099" s="707"/>
      <c r="AA1099" s="707"/>
      <c r="AB1099" s="707"/>
      <c r="AC1099" s="707"/>
      <c r="AD1099" s="707"/>
      <c r="AE1099" s="707"/>
      <c r="AF1099" s="707">
        <v>350051.93</v>
      </c>
      <c r="AG1099" s="707">
        <v>141168.48000000001</v>
      </c>
      <c r="AH1099" s="707">
        <v>82635.210000000006</v>
      </c>
      <c r="AL1099" s="707"/>
      <c r="AM1099" s="707"/>
      <c r="AN1099" s="707"/>
      <c r="AO1099" s="707"/>
    </row>
    <row r="1100" spans="4:41">
      <c r="D1100" s="160" t="s">
        <v>8727</v>
      </c>
      <c r="E1100" s="160"/>
      <c r="F1100" s="160">
        <v>45907</v>
      </c>
      <c r="G1100" s="160">
        <v>45966</v>
      </c>
      <c r="H1100" s="160">
        <v>46028</v>
      </c>
      <c r="I1100" s="160">
        <v>46089</v>
      </c>
      <c r="J1100" s="160">
        <v>0</v>
      </c>
      <c r="K1100" s="160">
        <v>0</v>
      </c>
      <c r="L1100" s="727">
        <v>573855.62</v>
      </c>
      <c r="M1100" s="727" t="s">
        <v>4995</v>
      </c>
      <c r="N1100" s="727"/>
      <c r="Q1100" s="727"/>
      <c r="R1100" s="727"/>
      <c r="S1100" s="727"/>
      <c r="U1100" s="707"/>
      <c r="V1100" s="707"/>
      <c r="W1100" s="707"/>
      <c r="X1100" s="707"/>
      <c r="Y1100" s="707"/>
      <c r="Z1100" s="707"/>
      <c r="AA1100" s="707"/>
      <c r="AB1100" s="707"/>
      <c r="AC1100" s="707"/>
      <c r="AD1100" s="707"/>
      <c r="AE1100" s="707"/>
      <c r="AF1100" s="707">
        <v>350051.93</v>
      </c>
      <c r="AG1100" s="707">
        <v>141168.48000000001</v>
      </c>
      <c r="AH1100" s="707">
        <v>82635.210000000006</v>
      </c>
      <c r="AK1100" s="707"/>
      <c r="AL1100" s="707"/>
      <c r="AM1100" s="707"/>
      <c r="AN1100" s="707"/>
      <c r="AO1100" s="707"/>
    </row>
    <row r="1101" spans="4:41">
      <c r="D1101" s="160" t="s">
        <v>8727</v>
      </c>
      <c r="E1101" s="160"/>
      <c r="F1101" s="160">
        <v>45907</v>
      </c>
      <c r="G1101" s="160">
        <v>45966</v>
      </c>
      <c r="H1101" s="160">
        <v>46028</v>
      </c>
      <c r="I1101" s="160">
        <v>46089</v>
      </c>
      <c r="J1101" s="160">
        <v>0</v>
      </c>
      <c r="K1101" s="160">
        <v>0</v>
      </c>
      <c r="L1101" s="727">
        <v>573855.62</v>
      </c>
      <c r="M1101" s="727" t="s">
        <v>4996</v>
      </c>
      <c r="N1101" s="727"/>
      <c r="Q1101" s="727"/>
      <c r="R1101" s="727"/>
      <c r="S1101" s="727"/>
      <c r="T1101" s="707"/>
      <c r="U1101" s="707"/>
      <c r="V1101" s="707"/>
      <c r="W1101" s="707"/>
      <c r="X1101" s="707"/>
      <c r="Y1101" s="707"/>
      <c r="Z1101" s="707"/>
      <c r="AB1101" s="707"/>
      <c r="AC1101" s="707"/>
      <c r="AK1101" s="707"/>
    </row>
    <row r="1102" spans="4:41">
      <c r="D1102" s="160" t="s">
        <v>8728</v>
      </c>
      <c r="E1102" s="160"/>
      <c r="F1102" s="160">
        <v>45910</v>
      </c>
      <c r="G1102" s="160">
        <v>45971</v>
      </c>
      <c r="H1102" s="160">
        <v>46032</v>
      </c>
      <c r="I1102" s="160">
        <v>46093</v>
      </c>
      <c r="J1102" s="160">
        <v>0</v>
      </c>
      <c r="K1102" s="160">
        <v>0</v>
      </c>
      <c r="L1102" s="727">
        <v>597765.61</v>
      </c>
      <c r="M1102" s="727" t="s">
        <v>4994</v>
      </c>
      <c r="N1102" s="727"/>
      <c r="Q1102" s="727"/>
      <c r="R1102" s="727"/>
      <c r="S1102" s="727"/>
      <c r="U1102" s="707"/>
      <c r="V1102" s="707"/>
      <c r="W1102" s="707"/>
      <c r="X1102" s="707"/>
      <c r="Y1102" s="707"/>
      <c r="Z1102" s="707"/>
      <c r="AA1102" s="707"/>
      <c r="AB1102" s="707"/>
      <c r="AC1102" s="707"/>
      <c r="AD1102" s="707"/>
      <c r="AE1102" s="707"/>
      <c r="AF1102" s="707">
        <v>334748.74</v>
      </c>
      <c r="AG1102" s="707">
        <v>159802.67000000001</v>
      </c>
      <c r="AH1102" s="707">
        <v>103214.2</v>
      </c>
      <c r="AL1102" s="707"/>
      <c r="AM1102" s="707"/>
      <c r="AN1102" s="707"/>
      <c r="AO1102" s="707"/>
    </row>
    <row r="1103" spans="4:41">
      <c r="D1103" s="160" t="s">
        <v>8728</v>
      </c>
      <c r="E1103" s="160"/>
      <c r="F1103" s="160">
        <v>45910</v>
      </c>
      <c r="G1103" s="160">
        <v>45971</v>
      </c>
      <c r="H1103" s="160">
        <v>46032</v>
      </c>
      <c r="I1103" s="160">
        <v>46093</v>
      </c>
      <c r="J1103" s="160">
        <v>0</v>
      </c>
      <c r="K1103" s="160">
        <v>0</v>
      </c>
      <c r="L1103" s="727">
        <v>597765.61</v>
      </c>
      <c r="M1103" s="727" t="s">
        <v>4995</v>
      </c>
      <c r="N1103" s="727"/>
      <c r="Q1103" s="727"/>
      <c r="R1103" s="727"/>
      <c r="S1103" s="727"/>
      <c r="V1103" s="707"/>
      <c r="W1103" s="707"/>
      <c r="X1103" s="707"/>
      <c r="Y1103" s="707"/>
      <c r="Z1103" s="707"/>
      <c r="AA1103" s="707"/>
      <c r="AB1103" s="707"/>
      <c r="AC1103" s="707"/>
      <c r="AD1103" s="707"/>
      <c r="AE1103" s="707"/>
      <c r="AF1103" s="707">
        <v>334748.74</v>
      </c>
      <c r="AG1103" s="707">
        <v>159802.67000000001</v>
      </c>
      <c r="AH1103" s="707">
        <v>103214.2</v>
      </c>
      <c r="AK1103" s="707"/>
      <c r="AL1103" s="707"/>
      <c r="AM1103" s="707"/>
      <c r="AN1103" s="707"/>
      <c r="AO1103" s="707"/>
    </row>
    <row r="1104" spans="4:41">
      <c r="D1104" s="160" t="s">
        <v>8728</v>
      </c>
      <c r="E1104" s="160"/>
      <c r="F1104" s="160">
        <v>45910</v>
      </c>
      <c r="G1104" s="160">
        <v>45971</v>
      </c>
      <c r="H1104" s="160">
        <v>46032</v>
      </c>
      <c r="I1104" s="160">
        <v>46093</v>
      </c>
      <c r="J1104" s="160">
        <v>0</v>
      </c>
      <c r="K1104" s="160">
        <v>0</v>
      </c>
      <c r="L1104" s="727">
        <v>597765.61</v>
      </c>
      <c r="M1104" s="727" t="s">
        <v>4996</v>
      </c>
      <c r="N1104" s="727"/>
      <c r="Q1104" s="727"/>
      <c r="R1104" s="727"/>
      <c r="S1104" s="727"/>
      <c r="T1104" s="707"/>
      <c r="U1104" s="707"/>
      <c r="V1104" s="707"/>
      <c r="W1104" s="707"/>
      <c r="X1104" s="707"/>
      <c r="Y1104" s="707"/>
      <c r="Z1104" s="707"/>
      <c r="AB1104" s="707"/>
      <c r="AC1104" s="707"/>
      <c r="AD1104" s="707"/>
      <c r="AE1104" s="707"/>
      <c r="AF1104" s="707"/>
      <c r="AG1104" s="707"/>
      <c r="AK1104" s="707"/>
      <c r="AL1104" s="707"/>
    </row>
    <row r="1105" spans="4:42">
      <c r="D1105" s="160" t="s">
        <v>8729</v>
      </c>
      <c r="E1105" s="160"/>
      <c r="F1105" s="160">
        <v>45914</v>
      </c>
      <c r="G1105" s="160">
        <v>45929</v>
      </c>
      <c r="H1105" s="160">
        <v>46035</v>
      </c>
      <c r="I1105" s="160">
        <v>46051</v>
      </c>
      <c r="J1105" s="160">
        <v>0</v>
      </c>
      <c r="K1105" s="160">
        <v>0</v>
      </c>
      <c r="L1105" s="727">
        <v>58884.97</v>
      </c>
      <c r="M1105" s="727" t="s">
        <v>4994</v>
      </c>
      <c r="N1105" s="727"/>
      <c r="Q1105" s="727"/>
      <c r="R1105" s="727"/>
      <c r="S1105" s="727"/>
      <c r="U1105" s="707"/>
      <c r="V1105" s="707"/>
      <c r="W1105" s="707"/>
      <c r="X1105" s="707"/>
      <c r="Y1105" s="707"/>
      <c r="Z1105" s="707"/>
      <c r="AA1105" s="707"/>
      <c r="AB1105" s="707"/>
      <c r="AC1105" s="707"/>
      <c r="AD1105" s="707"/>
      <c r="AF1105" s="707">
        <v>58884.97</v>
      </c>
      <c r="AL1105" s="707"/>
      <c r="AM1105" s="707"/>
    </row>
    <row r="1106" spans="4:42">
      <c r="D1106" s="160" t="s">
        <v>8729</v>
      </c>
      <c r="E1106" s="160"/>
      <c r="F1106" s="160">
        <v>45914</v>
      </c>
      <c r="G1106" s="160">
        <v>45929</v>
      </c>
      <c r="H1106" s="160">
        <v>46035</v>
      </c>
      <c r="I1106" s="160">
        <v>46051</v>
      </c>
      <c r="J1106" s="160">
        <v>0</v>
      </c>
      <c r="K1106" s="160">
        <v>0</v>
      </c>
      <c r="L1106" s="727">
        <v>58884.97</v>
      </c>
      <c r="M1106" s="727" t="s">
        <v>4995</v>
      </c>
      <c r="N1106" s="727"/>
      <c r="Q1106" s="727"/>
      <c r="R1106" s="727"/>
      <c r="S1106" s="727"/>
      <c r="U1106" s="707"/>
      <c r="V1106" s="707"/>
      <c r="W1106" s="707"/>
      <c r="X1106" s="707"/>
      <c r="Y1106" s="707"/>
      <c r="Z1106" s="707"/>
      <c r="AA1106" s="707"/>
      <c r="AB1106" s="707"/>
      <c r="AC1106" s="707"/>
      <c r="AD1106" s="707"/>
      <c r="AE1106" s="707"/>
      <c r="AF1106" s="707">
        <v>58884.97</v>
      </c>
      <c r="AG1106" s="707"/>
      <c r="AL1106" s="707"/>
      <c r="AM1106" s="707"/>
    </row>
    <row r="1107" spans="4:42">
      <c r="D1107" s="160" t="s">
        <v>8729</v>
      </c>
      <c r="E1107" s="160"/>
      <c r="F1107" s="160">
        <v>45914</v>
      </c>
      <c r="G1107" s="160">
        <v>45929</v>
      </c>
      <c r="H1107" s="160">
        <v>46035</v>
      </c>
      <c r="I1107" s="160">
        <v>46051</v>
      </c>
      <c r="J1107" s="160">
        <v>0</v>
      </c>
      <c r="K1107" s="160">
        <v>0</v>
      </c>
      <c r="L1107" s="727">
        <v>58884.97</v>
      </c>
      <c r="M1107" s="727" t="s">
        <v>4996</v>
      </c>
      <c r="N1107" s="727"/>
      <c r="Q1107" s="727"/>
      <c r="R1107" s="727"/>
      <c r="S1107" s="727"/>
      <c r="U1107" s="707"/>
      <c r="V1107" s="707"/>
      <c r="W1107" s="707"/>
      <c r="AB1107" s="707"/>
      <c r="AC1107" s="707"/>
      <c r="AD1107" s="707"/>
      <c r="AE1107" s="707"/>
      <c r="AF1107" s="707"/>
      <c r="AG1107" s="707"/>
    </row>
    <row r="1108" spans="4:42">
      <c r="D1108" s="160" t="s">
        <v>8730</v>
      </c>
      <c r="E1108" s="160"/>
      <c r="F1108" s="160">
        <v>45930</v>
      </c>
      <c r="G1108" s="160">
        <v>45945</v>
      </c>
      <c r="H1108" s="160">
        <v>46051</v>
      </c>
      <c r="I1108" s="160">
        <v>46068</v>
      </c>
      <c r="J1108" s="160">
        <v>0</v>
      </c>
      <c r="K1108" s="160">
        <v>0</v>
      </c>
      <c r="L1108" s="727">
        <v>61582.59</v>
      </c>
      <c r="M1108" s="727" t="s">
        <v>4994</v>
      </c>
      <c r="N1108" s="727"/>
      <c r="Q1108" s="727"/>
      <c r="R1108" s="727"/>
      <c r="S1108" s="727"/>
      <c r="U1108" s="707"/>
      <c r="V1108" s="707"/>
      <c r="X1108" s="707"/>
      <c r="Y1108" s="707"/>
      <c r="Z1108" s="707"/>
      <c r="AA1108" s="707"/>
      <c r="AB1108" s="707"/>
      <c r="AC1108" s="707"/>
      <c r="AD1108" s="707"/>
      <c r="AF1108" s="707">
        <v>7389.91</v>
      </c>
      <c r="AG1108" s="707">
        <v>54192.67</v>
      </c>
      <c r="AM1108" s="707"/>
      <c r="AN1108" s="707"/>
    </row>
    <row r="1109" spans="4:42">
      <c r="D1109" s="160" t="s">
        <v>8730</v>
      </c>
      <c r="E1109" s="160"/>
      <c r="F1109" s="160">
        <v>45930</v>
      </c>
      <c r="G1109" s="160">
        <v>45945</v>
      </c>
      <c r="H1109" s="160">
        <v>46051</v>
      </c>
      <c r="I1109" s="160">
        <v>46068</v>
      </c>
      <c r="J1109" s="160">
        <v>0</v>
      </c>
      <c r="K1109" s="160">
        <v>0</v>
      </c>
      <c r="L1109" s="727">
        <v>61582.59</v>
      </c>
      <c r="M1109" s="727" t="s">
        <v>4995</v>
      </c>
      <c r="N1109" s="727"/>
      <c r="Q1109" s="727"/>
      <c r="R1109" s="727"/>
      <c r="S1109" s="727"/>
      <c r="V1109" s="707"/>
      <c r="W1109" s="707"/>
      <c r="X1109" s="707"/>
      <c r="Y1109" s="707"/>
      <c r="Z1109" s="707"/>
      <c r="AA1109" s="707"/>
      <c r="AB1109" s="707"/>
      <c r="AC1109" s="707"/>
      <c r="AD1109" s="707"/>
      <c r="AF1109" s="707">
        <v>7389.91</v>
      </c>
      <c r="AG1109" s="707">
        <v>54192.67</v>
      </c>
      <c r="AM1109" s="707"/>
      <c r="AN1109" s="707"/>
    </row>
    <row r="1110" spans="4:42">
      <c r="D1110" s="160" t="s">
        <v>8730</v>
      </c>
      <c r="E1110" s="160"/>
      <c r="F1110" s="160">
        <v>45930</v>
      </c>
      <c r="G1110" s="160">
        <v>45945</v>
      </c>
      <c r="H1110" s="160">
        <v>46051</v>
      </c>
      <c r="I1110" s="160">
        <v>46068</v>
      </c>
      <c r="J1110" s="160">
        <v>0</v>
      </c>
      <c r="K1110" s="160">
        <v>0</v>
      </c>
      <c r="L1110" s="727">
        <v>61582.59</v>
      </c>
      <c r="M1110" s="727" t="s">
        <v>4996</v>
      </c>
      <c r="N1110" s="727"/>
      <c r="Q1110" s="727"/>
      <c r="R1110" s="727"/>
      <c r="S1110" s="727"/>
      <c r="V1110" s="707"/>
      <c r="W1110" s="707"/>
      <c r="X1110" s="707"/>
      <c r="Y1110" s="707"/>
      <c r="Z1110" s="707"/>
      <c r="AB1110" s="707"/>
      <c r="AC1110" s="707"/>
      <c r="AF1110" s="707"/>
    </row>
    <row r="1111" spans="4:42">
      <c r="D1111" s="160" t="s">
        <v>8731</v>
      </c>
      <c r="E1111" s="160"/>
      <c r="F1111" s="160">
        <v>45972</v>
      </c>
      <c r="G1111" s="160">
        <v>45985</v>
      </c>
      <c r="H1111" s="160">
        <v>46093</v>
      </c>
      <c r="I1111" s="160">
        <v>46107</v>
      </c>
      <c r="J1111" s="160">
        <v>0</v>
      </c>
      <c r="K1111" s="160">
        <v>0</v>
      </c>
      <c r="L1111" s="727">
        <v>115367.45</v>
      </c>
      <c r="M1111" s="727" t="s">
        <v>4994</v>
      </c>
      <c r="N1111" s="727"/>
      <c r="Q1111" s="727"/>
      <c r="R1111" s="728"/>
      <c r="S1111" s="728"/>
      <c r="V1111" s="707"/>
      <c r="W1111" s="707"/>
      <c r="Z1111" s="707"/>
      <c r="AA1111" s="707"/>
      <c r="AB1111" s="707"/>
      <c r="AC1111" s="707"/>
      <c r="AD1111" s="707"/>
      <c r="AE1111" s="707"/>
      <c r="AF1111" s="707"/>
      <c r="AG1111" s="707"/>
      <c r="AH1111" s="707">
        <v>115367.45</v>
      </c>
      <c r="AN1111" s="707"/>
      <c r="AO1111" s="707"/>
    </row>
    <row r="1112" spans="4:42">
      <c r="D1112" s="160" t="s">
        <v>8731</v>
      </c>
      <c r="E1112" s="160"/>
      <c r="F1112" s="160">
        <v>45972</v>
      </c>
      <c r="G1112" s="160">
        <v>45985</v>
      </c>
      <c r="H1112" s="160">
        <v>46093</v>
      </c>
      <c r="I1112" s="160">
        <v>46107</v>
      </c>
      <c r="J1112" s="160">
        <v>0</v>
      </c>
      <c r="K1112" s="160">
        <v>0</v>
      </c>
      <c r="L1112" s="727">
        <v>115367.45</v>
      </c>
      <c r="M1112" s="727" t="s">
        <v>4995</v>
      </c>
      <c r="N1112" s="727"/>
      <c r="Q1112" s="727"/>
      <c r="R1112" s="727"/>
      <c r="S1112" s="727"/>
      <c r="W1112" s="707"/>
      <c r="X1112" s="707"/>
      <c r="Y1112" s="707"/>
      <c r="Z1112" s="707"/>
      <c r="AA1112" s="707"/>
      <c r="AB1112" s="707"/>
      <c r="AC1112" s="707"/>
      <c r="AD1112" s="707"/>
      <c r="AE1112" s="707"/>
      <c r="AF1112" s="707"/>
      <c r="AG1112" s="707"/>
      <c r="AH1112" s="707">
        <v>115367.45</v>
      </c>
      <c r="AN1112" s="707"/>
      <c r="AO1112" s="707"/>
    </row>
    <row r="1113" spans="4:42">
      <c r="D1113" s="160" t="s">
        <v>8731</v>
      </c>
      <c r="E1113" s="160"/>
      <c r="F1113" s="160">
        <v>45972</v>
      </c>
      <c r="G1113" s="160">
        <v>45985</v>
      </c>
      <c r="H1113" s="160">
        <v>46093</v>
      </c>
      <c r="I1113" s="160">
        <v>46107</v>
      </c>
      <c r="J1113" s="160">
        <v>0</v>
      </c>
      <c r="K1113" s="160">
        <v>0</v>
      </c>
      <c r="L1113" s="727">
        <v>115367.45</v>
      </c>
      <c r="M1113" s="727" t="s">
        <v>4996</v>
      </c>
      <c r="N1113" s="727"/>
      <c r="Q1113" s="727"/>
      <c r="R1113" s="727"/>
      <c r="S1113" s="727"/>
      <c r="U1113" s="707"/>
      <c r="V1113" s="707"/>
      <c r="W1113" s="707"/>
      <c r="X1113" s="707"/>
      <c r="Y1113" s="707"/>
      <c r="AD1113" s="707"/>
      <c r="AF1113" s="707"/>
    </row>
    <row r="1114" spans="4:42">
      <c r="D1114" s="160" t="s">
        <v>8732</v>
      </c>
      <c r="E1114" s="160"/>
      <c r="F1114" s="160">
        <v>45972</v>
      </c>
      <c r="G1114" s="160">
        <v>45983</v>
      </c>
      <c r="H1114" s="160">
        <v>46093</v>
      </c>
      <c r="I1114" s="160">
        <v>46105</v>
      </c>
      <c r="J1114" s="160">
        <v>0</v>
      </c>
      <c r="K1114" s="160">
        <v>0</v>
      </c>
      <c r="L1114" s="727">
        <v>13687.66</v>
      </c>
      <c r="M1114" s="727" t="s">
        <v>4994</v>
      </c>
      <c r="N1114" s="727"/>
      <c r="Q1114" s="727"/>
      <c r="R1114" s="727"/>
      <c r="S1114" s="727"/>
      <c r="U1114" s="707"/>
      <c r="V1114" s="707"/>
      <c r="W1114" s="707"/>
      <c r="Y1114" s="707"/>
      <c r="Z1114" s="707"/>
      <c r="AA1114" s="707"/>
      <c r="AB1114" s="707"/>
      <c r="AC1114" s="707"/>
      <c r="AD1114" s="707"/>
      <c r="AE1114" s="707"/>
      <c r="AF1114" s="707"/>
      <c r="AH1114" s="707">
        <v>13687.66</v>
      </c>
      <c r="AN1114" s="707"/>
      <c r="AO1114" s="707"/>
    </row>
    <row r="1115" spans="4:42">
      <c r="D1115" s="160" t="s">
        <v>8732</v>
      </c>
      <c r="E1115" s="160"/>
      <c r="F1115" s="160">
        <v>45972</v>
      </c>
      <c r="G1115" s="160">
        <v>45983</v>
      </c>
      <c r="H1115" s="160">
        <v>46093</v>
      </c>
      <c r="I1115" s="160">
        <v>46105</v>
      </c>
      <c r="J1115" s="160">
        <v>0</v>
      </c>
      <c r="K1115" s="160">
        <v>0</v>
      </c>
      <c r="L1115" s="727">
        <v>13687.66</v>
      </c>
      <c r="M1115" s="727" t="s">
        <v>4995</v>
      </c>
      <c r="N1115" s="727"/>
      <c r="Q1115" s="727"/>
      <c r="R1115" s="727"/>
      <c r="S1115" s="727"/>
      <c r="V1115" s="707"/>
      <c r="W1115" s="707"/>
      <c r="X1115" s="707"/>
      <c r="Y1115" s="707"/>
      <c r="Z1115" s="707"/>
      <c r="AA1115" s="707"/>
      <c r="AB1115" s="707"/>
      <c r="AC1115" s="707"/>
      <c r="AD1115" s="707"/>
      <c r="AE1115" s="707"/>
      <c r="AF1115" s="707"/>
      <c r="AH1115" s="707">
        <v>13687.66</v>
      </c>
      <c r="AN1115" s="707"/>
      <c r="AO1115" s="707"/>
    </row>
    <row r="1116" spans="4:42">
      <c r="D1116" s="160" t="s">
        <v>8732</v>
      </c>
      <c r="E1116" s="160"/>
      <c r="F1116" s="160">
        <v>45972</v>
      </c>
      <c r="G1116" s="160">
        <v>45983</v>
      </c>
      <c r="H1116" s="160">
        <v>46093</v>
      </c>
      <c r="I1116" s="160">
        <v>46105</v>
      </c>
      <c r="J1116" s="160">
        <v>0</v>
      </c>
      <c r="K1116" s="160">
        <v>0</v>
      </c>
      <c r="L1116" s="727">
        <v>13687.66</v>
      </c>
      <c r="M1116" s="727" t="s">
        <v>4996</v>
      </c>
      <c r="N1116" s="727"/>
      <c r="Q1116" s="727"/>
      <c r="R1116" s="727"/>
      <c r="S1116" s="727"/>
      <c r="T1116" s="707"/>
      <c r="U1116" s="707"/>
      <c r="V1116" s="707"/>
      <c r="W1116" s="707"/>
      <c r="X1116" s="707"/>
      <c r="Y1116" s="707"/>
      <c r="Z1116" s="707"/>
      <c r="AB1116" s="707"/>
      <c r="AC1116" s="707"/>
      <c r="AD1116" s="707"/>
    </row>
    <row r="1117" spans="4:42">
      <c r="D1117" s="160" t="s">
        <v>8733</v>
      </c>
      <c r="E1117" s="160"/>
      <c r="F1117" s="160">
        <v>45974</v>
      </c>
      <c r="G1117" s="160">
        <v>45985</v>
      </c>
      <c r="H1117" s="160">
        <v>46096</v>
      </c>
      <c r="I1117" s="160">
        <v>46107</v>
      </c>
      <c r="J1117" s="160">
        <v>0</v>
      </c>
      <c r="K1117" s="160">
        <v>0</v>
      </c>
      <c r="L1117" s="727">
        <v>101679.79</v>
      </c>
      <c r="M1117" s="727" t="s">
        <v>4994</v>
      </c>
      <c r="N1117" s="727"/>
      <c r="Q1117" s="728"/>
      <c r="R1117" s="727"/>
      <c r="S1117" s="727"/>
      <c r="V1117" s="707"/>
      <c r="W1117" s="707"/>
      <c r="X1117" s="707"/>
      <c r="AA1117" s="707"/>
      <c r="AB1117" s="707"/>
      <c r="AC1117" s="707"/>
      <c r="AD1117" s="707"/>
      <c r="AE1117" s="707"/>
      <c r="AF1117" s="707"/>
      <c r="AG1117" s="707"/>
      <c r="AH1117" s="707">
        <v>101679.79</v>
      </c>
      <c r="AN1117" s="707"/>
      <c r="AO1117" s="707"/>
    </row>
    <row r="1118" spans="4:42">
      <c r="D1118" s="160" t="s">
        <v>8733</v>
      </c>
      <c r="E1118" s="160"/>
      <c r="F1118" s="160">
        <v>45974</v>
      </c>
      <c r="G1118" s="160">
        <v>45985</v>
      </c>
      <c r="H1118" s="160">
        <v>46096</v>
      </c>
      <c r="I1118" s="160">
        <v>46107</v>
      </c>
      <c r="J1118" s="160">
        <v>0</v>
      </c>
      <c r="K1118" s="160">
        <v>0</v>
      </c>
      <c r="L1118" s="727">
        <v>101679.79</v>
      </c>
      <c r="M1118" s="727" t="s">
        <v>4995</v>
      </c>
      <c r="N1118" s="727"/>
      <c r="Q1118" s="728"/>
      <c r="R1118" s="727"/>
      <c r="S1118" s="727"/>
      <c r="X1118" s="707"/>
      <c r="Y1118" s="707"/>
      <c r="Z1118" s="707"/>
      <c r="AA1118" s="707"/>
      <c r="AB1118" s="707"/>
      <c r="AC1118" s="707"/>
      <c r="AD1118" s="707"/>
      <c r="AE1118" s="707"/>
      <c r="AF1118" s="707"/>
      <c r="AG1118" s="707"/>
      <c r="AH1118" s="707">
        <v>101679.79</v>
      </c>
      <c r="AN1118" s="707"/>
      <c r="AO1118" s="707"/>
    </row>
    <row r="1119" spans="4:42">
      <c r="D1119" s="160" t="s">
        <v>8733</v>
      </c>
      <c r="E1119" s="160"/>
      <c r="F1119" s="160">
        <v>45974</v>
      </c>
      <c r="G1119" s="160">
        <v>45985</v>
      </c>
      <c r="H1119" s="160">
        <v>46096</v>
      </c>
      <c r="I1119" s="160">
        <v>46107</v>
      </c>
      <c r="J1119" s="160">
        <v>0</v>
      </c>
      <c r="K1119" s="160">
        <v>0</v>
      </c>
      <c r="L1119" s="727">
        <v>101679.79</v>
      </c>
      <c r="M1119" s="727" t="s">
        <v>4996</v>
      </c>
      <c r="N1119" s="727"/>
      <c r="Q1119" s="727"/>
      <c r="R1119" s="727"/>
      <c r="S1119" s="727"/>
      <c r="W1119" s="707"/>
      <c r="X1119" s="707"/>
      <c r="Y1119" s="707"/>
      <c r="Z1119" s="707"/>
      <c r="AD1119" s="707"/>
      <c r="AE1119" s="707"/>
    </row>
    <row r="1120" spans="4:42">
      <c r="D1120" s="160" t="s">
        <v>5730</v>
      </c>
      <c r="E1120" s="160"/>
      <c r="F1120" s="160">
        <v>45987</v>
      </c>
      <c r="G1120" s="160">
        <v>46016</v>
      </c>
      <c r="H1120" s="160" t="s">
        <v>6558</v>
      </c>
      <c r="I1120" s="160">
        <v>46125</v>
      </c>
      <c r="J1120" s="160">
        <v>263225.71999999997</v>
      </c>
      <c r="K1120" s="160">
        <v>263225.73</v>
      </c>
      <c r="L1120" s="727">
        <v>799731.12</v>
      </c>
      <c r="M1120" s="727" t="s">
        <v>4994</v>
      </c>
      <c r="N1120" s="727"/>
      <c r="Q1120" s="727"/>
      <c r="R1120" s="727"/>
      <c r="S1120" s="727"/>
      <c r="W1120" s="707"/>
      <c r="X1120" s="707"/>
      <c r="AA1120" s="707"/>
      <c r="AB1120" s="707">
        <v>26322.58</v>
      </c>
      <c r="AC1120" s="707"/>
      <c r="AD1120" s="707"/>
      <c r="AE1120" s="707">
        <v>236903.15</v>
      </c>
      <c r="AF1120" s="707"/>
      <c r="AG1120" s="707"/>
      <c r="AH1120" s="707">
        <v>328276.28000000003</v>
      </c>
      <c r="AI1120" s="707">
        <v>208229.11</v>
      </c>
      <c r="AN1120" s="707"/>
      <c r="AO1120" s="707"/>
      <c r="AP1120" s="707"/>
    </row>
    <row r="1121" spans="4:42">
      <c r="D1121" s="160" t="s">
        <v>5730</v>
      </c>
      <c r="E1121" s="160"/>
      <c r="F1121" s="160">
        <v>45987</v>
      </c>
      <c r="G1121" s="160">
        <v>46016</v>
      </c>
      <c r="H1121" s="160" t="s">
        <v>6558</v>
      </c>
      <c r="I1121" s="160">
        <v>46125</v>
      </c>
      <c r="J1121" s="160">
        <v>263225.71999999997</v>
      </c>
      <c r="K1121" s="160">
        <v>263225.73</v>
      </c>
      <c r="L1121" s="727">
        <v>799731.12</v>
      </c>
      <c r="M1121" s="727" t="s">
        <v>4995</v>
      </c>
      <c r="N1121" s="727"/>
      <c r="Q1121" s="727"/>
      <c r="R1121" s="727"/>
      <c r="S1121" s="727"/>
      <c r="X1121" s="707"/>
      <c r="Y1121" s="707"/>
      <c r="Z1121" s="707"/>
      <c r="AA1121" s="707"/>
      <c r="AB1121" s="707"/>
      <c r="AC1121" s="707"/>
      <c r="AD1121" s="707"/>
      <c r="AE1121" s="707"/>
      <c r="AF1121" s="707"/>
      <c r="AG1121" s="707"/>
      <c r="AH1121" s="707">
        <v>328276.28000000003</v>
      </c>
      <c r="AI1121" s="707">
        <v>208229.11</v>
      </c>
      <c r="AN1121" s="707"/>
      <c r="AO1121" s="707"/>
      <c r="AP1121" s="707"/>
    </row>
    <row r="1122" spans="4:42">
      <c r="D1122" s="160" t="s">
        <v>5730</v>
      </c>
      <c r="E1122" s="160"/>
      <c r="F1122" s="160">
        <v>45987</v>
      </c>
      <c r="G1122" s="160">
        <v>46016</v>
      </c>
      <c r="H1122" s="160" t="s">
        <v>6558</v>
      </c>
      <c r="I1122" s="160">
        <v>46125</v>
      </c>
      <c r="J1122" s="160">
        <v>263225.71999999997</v>
      </c>
      <c r="K1122" s="160">
        <v>263225.73</v>
      </c>
      <c r="L1122" s="727">
        <v>799731.12</v>
      </c>
      <c r="M1122" s="727" t="s">
        <v>4996</v>
      </c>
      <c r="N1122" s="727"/>
      <c r="Q1122" s="727"/>
      <c r="R1122" s="727"/>
      <c r="S1122" s="727">
        <v>60635.18</v>
      </c>
      <c r="T1122" s="707">
        <v>88245.31</v>
      </c>
      <c r="U1122" s="707">
        <v>50641.88</v>
      </c>
      <c r="V1122" s="707">
        <v>28510.77</v>
      </c>
      <c r="W1122" s="707">
        <v>8870.02</v>
      </c>
      <c r="X1122" s="707"/>
      <c r="Y1122" s="707"/>
      <c r="Z1122" s="707"/>
      <c r="AB1122" s="707">
        <v>26322.58</v>
      </c>
      <c r="AD1122" s="707"/>
      <c r="AE1122" s="707"/>
    </row>
    <row r="1123" spans="4:42">
      <c r="D1123" s="160" t="s">
        <v>8734</v>
      </c>
      <c r="E1123" s="160"/>
      <c r="F1123" s="160">
        <v>45987</v>
      </c>
      <c r="G1123" s="160">
        <v>46012</v>
      </c>
      <c r="H1123" s="160">
        <v>46093</v>
      </c>
      <c r="I1123" s="160">
        <v>46121</v>
      </c>
      <c r="J1123" s="160">
        <v>0</v>
      </c>
      <c r="K1123" s="160">
        <v>0</v>
      </c>
      <c r="L1123" s="727">
        <v>12020.9</v>
      </c>
      <c r="M1123" s="727" t="s">
        <v>4994</v>
      </c>
      <c r="N1123" s="727"/>
      <c r="Q1123" s="727"/>
      <c r="R1123" s="727"/>
      <c r="S1123" s="727"/>
      <c r="V1123" s="707"/>
      <c r="W1123" s="707"/>
      <c r="X1123" s="707"/>
      <c r="Y1123" s="707"/>
      <c r="Z1123" s="707"/>
      <c r="AA1123" s="707"/>
      <c r="AB1123" s="707"/>
      <c r="AC1123" s="707"/>
      <c r="AD1123" s="707"/>
      <c r="AE1123" s="707"/>
      <c r="AF1123" s="707"/>
      <c r="AH1123" s="707">
        <v>10818.81</v>
      </c>
      <c r="AI1123" s="707">
        <v>1202.0899999999999</v>
      </c>
      <c r="AN1123" s="707"/>
      <c r="AO1123" s="707"/>
      <c r="AP1123" s="707"/>
    </row>
    <row r="1124" spans="4:42">
      <c r="D1124" s="160" t="s">
        <v>8734</v>
      </c>
      <c r="E1124" s="160"/>
      <c r="F1124" s="160">
        <v>45987</v>
      </c>
      <c r="G1124" s="160">
        <v>46012</v>
      </c>
      <c r="H1124" s="160">
        <v>46093</v>
      </c>
      <c r="I1124" s="160">
        <v>46121</v>
      </c>
      <c r="J1124" s="160">
        <v>0</v>
      </c>
      <c r="K1124" s="160">
        <v>0</v>
      </c>
      <c r="L1124" s="727">
        <v>12020.9</v>
      </c>
      <c r="M1124" s="727" t="s">
        <v>4995</v>
      </c>
      <c r="N1124" s="727"/>
      <c r="Q1124" s="727"/>
      <c r="R1124" s="727"/>
      <c r="S1124" s="727"/>
      <c r="V1124" s="707"/>
      <c r="W1124" s="707"/>
      <c r="X1124" s="707"/>
      <c r="Y1124" s="707"/>
      <c r="Z1124" s="707"/>
      <c r="AA1124" s="707"/>
      <c r="AB1124" s="707"/>
      <c r="AC1124" s="707"/>
      <c r="AD1124" s="707"/>
      <c r="AE1124" s="707"/>
      <c r="AF1124" s="707"/>
      <c r="AH1124" s="707">
        <v>10818.81</v>
      </c>
      <c r="AI1124" s="707">
        <v>1202.0899999999999</v>
      </c>
      <c r="AN1124" s="707"/>
      <c r="AO1124" s="707"/>
      <c r="AP1124" s="707"/>
    </row>
    <row r="1125" spans="4:42">
      <c r="D1125" s="160" t="s">
        <v>8734</v>
      </c>
      <c r="E1125" s="160"/>
      <c r="F1125" s="160">
        <v>45987</v>
      </c>
      <c r="G1125" s="160">
        <v>46012</v>
      </c>
      <c r="H1125" s="160">
        <v>46093</v>
      </c>
      <c r="I1125" s="160">
        <v>46121</v>
      </c>
      <c r="J1125" s="160">
        <v>0</v>
      </c>
      <c r="K1125" s="160">
        <v>0</v>
      </c>
      <c r="L1125" s="727">
        <v>12020.9</v>
      </c>
      <c r="M1125" s="727" t="s">
        <v>4996</v>
      </c>
      <c r="N1125" s="727"/>
      <c r="Q1125" s="727"/>
      <c r="R1125" s="727"/>
      <c r="S1125" s="727"/>
      <c r="V1125" s="707"/>
      <c r="W1125" s="707"/>
      <c r="X1125" s="707"/>
      <c r="Y1125" s="707"/>
      <c r="AC1125" s="707"/>
      <c r="AD1125" s="707"/>
      <c r="AE1125" s="707"/>
    </row>
    <row r="1126" spans="4:42">
      <c r="D1126" s="160" t="s">
        <v>8735</v>
      </c>
      <c r="E1126" s="160"/>
      <c r="F1126" s="160">
        <v>45987</v>
      </c>
      <c r="G1126" s="160">
        <v>46016</v>
      </c>
      <c r="H1126" s="160">
        <v>46093</v>
      </c>
      <c r="I1126" s="160">
        <v>46125</v>
      </c>
      <c r="J1126" s="160">
        <v>0</v>
      </c>
      <c r="K1126" s="160">
        <v>0</v>
      </c>
      <c r="L1126" s="727">
        <v>340180.86</v>
      </c>
      <c r="M1126" s="727" t="s">
        <v>4994</v>
      </c>
      <c r="N1126" s="727"/>
      <c r="Q1126" s="727"/>
      <c r="R1126" s="727"/>
      <c r="S1126" s="727"/>
      <c r="V1126" s="707"/>
      <c r="W1126" s="707"/>
      <c r="Y1126" s="707"/>
      <c r="Z1126" s="707"/>
      <c r="AA1126" s="707"/>
      <c r="AB1126" s="707"/>
      <c r="AC1126" s="707"/>
      <c r="AD1126" s="707"/>
      <c r="AE1126" s="707"/>
      <c r="AF1126" s="707"/>
      <c r="AH1126" s="707">
        <v>276226.86</v>
      </c>
      <c r="AI1126" s="707">
        <v>63954</v>
      </c>
      <c r="AN1126" s="707"/>
      <c r="AO1126" s="707"/>
      <c r="AP1126" s="707"/>
    </row>
    <row r="1127" spans="4:42">
      <c r="D1127" s="160" t="s">
        <v>8735</v>
      </c>
      <c r="E1127" s="160"/>
      <c r="F1127" s="160">
        <v>45987</v>
      </c>
      <c r="G1127" s="160">
        <v>46016</v>
      </c>
      <c r="H1127" s="160">
        <v>46093</v>
      </c>
      <c r="I1127" s="160">
        <v>46125</v>
      </c>
      <c r="J1127" s="160">
        <v>0</v>
      </c>
      <c r="K1127" s="160">
        <v>0</v>
      </c>
      <c r="L1127" s="727">
        <v>340180.86</v>
      </c>
      <c r="M1127" s="727" t="s">
        <v>4995</v>
      </c>
      <c r="N1127" s="727"/>
      <c r="Q1127" s="727"/>
      <c r="R1127" s="727"/>
      <c r="S1127" s="727"/>
      <c r="V1127" s="707"/>
      <c r="W1127" s="707"/>
      <c r="X1127" s="707"/>
      <c r="Y1127" s="707"/>
      <c r="Z1127" s="707"/>
      <c r="AA1127" s="707"/>
      <c r="AB1127" s="707"/>
      <c r="AC1127" s="707"/>
      <c r="AD1127" s="707"/>
      <c r="AE1127" s="707"/>
      <c r="AF1127" s="707"/>
      <c r="AH1127" s="707">
        <v>276226.86</v>
      </c>
      <c r="AI1127" s="707">
        <v>63954</v>
      </c>
      <c r="AN1127" s="707"/>
      <c r="AO1127" s="707"/>
      <c r="AP1127" s="707"/>
    </row>
    <row r="1128" spans="4:42">
      <c r="D1128" s="160" t="s">
        <v>8735</v>
      </c>
      <c r="E1128" s="160"/>
      <c r="F1128" s="160">
        <v>45987</v>
      </c>
      <c r="G1128" s="160">
        <v>46016</v>
      </c>
      <c r="H1128" s="160">
        <v>46093</v>
      </c>
      <c r="I1128" s="160">
        <v>46125</v>
      </c>
      <c r="J1128" s="160">
        <v>0</v>
      </c>
      <c r="K1128" s="160">
        <v>0</v>
      </c>
      <c r="L1128" s="727">
        <v>340180.86</v>
      </c>
      <c r="M1128" s="727" t="s">
        <v>4996</v>
      </c>
      <c r="N1128" s="727"/>
      <c r="Q1128" s="727"/>
      <c r="R1128" s="727"/>
      <c r="S1128" s="727"/>
      <c r="V1128" s="707"/>
      <c r="W1128" s="707"/>
      <c r="X1128" s="707"/>
      <c r="Y1128" s="707"/>
      <c r="AC1128" s="707"/>
      <c r="AD1128" s="707"/>
    </row>
    <row r="1129" spans="4:42">
      <c r="D1129" s="160" t="s">
        <v>5731</v>
      </c>
      <c r="E1129" s="160"/>
      <c r="F1129" s="160">
        <v>45992</v>
      </c>
      <c r="G1129" s="160">
        <v>46004</v>
      </c>
      <c r="H1129" s="160" t="s">
        <v>6576</v>
      </c>
      <c r="I1129" s="160" t="s">
        <v>12620</v>
      </c>
      <c r="J1129" s="160">
        <v>121305.47</v>
      </c>
      <c r="K1129" s="160">
        <v>121305.47</v>
      </c>
      <c r="L1129" s="727">
        <v>121305.47</v>
      </c>
      <c r="M1129" s="727" t="s">
        <v>4994</v>
      </c>
      <c r="N1129" s="727"/>
      <c r="Q1129" s="728"/>
      <c r="R1129" s="727"/>
      <c r="S1129" s="727"/>
      <c r="V1129" s="707"/>
      <c r="W1129" s="707"/>
      <c r="Z1129" s="707"/>
      <c r="AA1129" s="707"/>
      <c r="AB1129" s="707">
        <v>12130.55</v>
      </c>
      <c r="AC1129" s="707"/>
      <c r="AD1129" s="707"/>
      <c r="AE1129" s="707">
        <v>109174.92</v>
      </c>
      <c r="AN1129" s="707"/>
      <c r="AO1129" s="707"/>
    </row>
    <row r="1130" spans="4:42">
      <c r="D1130" s="160" t="s">
        <v>5731</v>
      </c>
      <c r="E1130" s="160"/>
      <c r="F1130" s="160">
        <v>45992</v>
      </c>
      <c r="G1130" s="160">
        <v>46004</v>
      </c>
      <c r="H1130" s="160" t="s">
        <v>6576</v>
      </c>
      <c r="I1130" s="160" t="s">
        <v>12620</v>
      </c>
      <c r="J1130" s="160">
        <v>121305.47</v>
      </c>
      <c r="K1130" s="160">
        <v>121305.47</v>
      </c>
      <c r="L1130" s="727">
        <v>121305.47</v>
      </c>
      <c r="M1130" s="727" t="s">
        <v>4995</v>
      </c>
      <c r="N1130" s="727"/>
      <c r="Q1130" s="727"/>
      <c r="R1130" s="727"/>
      <c r="S1130" s="727"/>
      <c r="V1130" s="707"/>
      <c r="W1130" s="707"/>
      <c r="X1130" s="707"/>
      <c r="Z1130" s="707"/>
      <c r="AA1130" s="707"/>
      <c r="AB1130" s="707"/>
      <c r="AC1130" s="707"/>
      <c r="AD1130" s="707"/>
      <c r="AE1130" s="707"/>
      <c r="AF1130" s="707"/>
      <c r="AN1130" s="707"/>
      <c r="AO1130" s="707"/>
    </row>
    <row r="1131" spans="4:42">
      <c r="D1131" s="160" t="s">
        <v>5731</v>
      </c>
      <c r="E1131" s="160"/>
      <c r="F1131" s="160">
        <v>45992</v>
      </c>
      <c r="G1131" s="160">
        <v>46004</v>
      </c>
      <c r="H1131" s="160" t="s">
        <v>6576</v>
      </c>
      <c r="I1131" s="160" t="s">
        <v>12620</v>
      </c>
      <c r="J1131" s="160">
        <v>121305.47</v>
      </c>
      <c r="K1131" s="160">
        <v>121305.47</v>
      </c>
      <c r="L1131" s="727">
        <v>121305.47</v>
      </c>
      <c r="M1131" s="727" t="s">
        <v>4996</v>
      </c>
      <c r="N1131" s="727"/>
      <c r="Q1131" s="727"/>
      <c r="R1131" s="727"/>
      <c r="S1131" s="727">
        <v>38312.300000000003</v>
      </c>
      <c r="T1131" s="707">
        <v>50695.58</v>
      </c>
      <c r="U1131" s="707">
        <v>20167.04</v>
      </c>
      <c r="V1131" s="707"/>
      <c r="W1131" s="707"/>
      <c r="X1131" s="707"/>
      <c r="AB1131" s="707">
        <v>12130.55</v>
      </c>
      <c r="AC1131" s="707"/>
      <c r="AD1131" s="707"/>
      <c r="AF1131" s="707"/>
    </row>
    <row r="1132" spans="4:42">
      <c r="D1132" s="160" t="s">
        <v>5732</v>
      </c>
      <c r="E1132" s="160"/>
      <c r="F1132" s="160">
        <v>45994</v>
      </c>
      <c r="G1132" s="160">
        <v>46009</v>
      </c>
      <c r="H1132" s="160" t="s">
        <v>6558</v>
      </c>
      <c r="I1132" s="160" t="s">
        <v>12620</v>
      </c>
      <c r="J1132" s="160">
        <v>141920.25</v>
      </c>
      <c r="K1132" s="160">
        <v>141920.26</v>
      </c>
      <c r="L1132" s="727">
        <v>141920.25</v>
      </c>
      <c r="M1132" s="727" t="s">
        <v>4994</v>
      </c>
      <c r="N1132" s="727"/>
      <c r="Q1132" s="727"/>
      <c r="R1132" s="727"/>
      <c r="S1132" s="727"/>
      <c r="V1132" s="707"/>
      <c r="Z1132" s="707"/>
      <c r="AA1132" s="707"/>
      <c r="AB1132" s="707">
        <v>14192.03</v>
      </c>
      <c r="AC1132" s="707"/>
      <c r="AD1132" s="707"/>
      <c r="AE1132" s="707">
        <v>127728.23</v>
      </c>
      <c r="AN1132" s="707"/>
      <c r="AO1132" s="707"/>
    </row>
    <row r="1133" spans="4:42">
      <c r="D1133" s="160" t="s">
        <v>5732</v>
      </c>
      <c r="E1133" s="160"/>
      <c r="F1133" s="160">
        <v>45994</v>
      </c>
      <c r="G1133" s="160">
        <v>46009</v>
      </c>
      <c r="H1133" s="160" t="s">
        <v>6558</v>
      </c>
      <c r="I1133" s="160" t="s">
        <v>12620</v>
      </c>
      <c r="J1133" s="160">
        <v>141920.25</v>
      </c>
      <c r="K1133" s="160">
        <v>141920.26</v>
      </c>
      <c r="L1133" s="727">
        <v>141920.25</v>
      </c>
      <c r="M1133" s="727" t="s">
        <v>4995</v>
      </c>
      <c r="N1133" s="727"/>
      <c r="Q1133" s="727"/>
      <c r="R1133" s="727"/>
      <c r="S1133" s="727"/>
      <c r="V1133" s="707"/>
      <c r="W1133" s="707"/>
      <c r="X1133" s="707"/>
      <c r="Z1133" s="707"/>
      <c r="AA1133" s="707"/>
      <c r="AB1133" s="707"/>
      <c r="AC1133" s="707"/>
      <c r="AD1133" s="707"/>
      <c r="AE1133" s="707"/>
      <c r="AN1133" s="707"/>
      <c r="AO1133" s="707"/>
    </row>
    <row r="1134" spans="4:42">
      <c r="D1134" s="160" t="s">
        <v>5732</v>
      </c>
      <c r="E1134" s="160"/>
      <c r="F1134" s="160">
        <v>45994</v>
      </c>
      <c r="G1134" s="160">
        <v>46009</v>
      </c>
      <c r="H1134" s="160" t="s">
        <v>6558</v>
      </c>
      <c r="I1134" s="160" t="s">
        <v>12620</v>
      </c>
      <c r="J1134" s="160">
        <v>141920.25</v>
      </c>
      <c r="K1134" s="160">
        <v>141920.26</v>
      </c>
      <c r="L1134" s="727">
        <v>141920.25</v>
      </c>
      <c r="M1134" s="727" t="s">
        <v>4996</v>
      </c>
      <c r="N1134" s="727"/>
      <c r="Q1134" s="727"/>
      <c r="R1134" s="728"/>
      <c r="S1134" s="728">
        <v>22322.87</v>
      </c>
      <c r="T1134" s="707">
        <v>37549.730000000003</v>
      </c>
      <c r="U1134" s="707">
        <v>30474.84</v>
      </c>
      <c r="V1134" s="707">
        <v>28510.77</v>
      </c>
      <c r="W1134" s="707">
        <v>8870.02</v>
      </c>
      <c r="X1134" s="707"/>
      <c r="AB1134" s="707">
        <v>14192.03</v>
      </c>
      <c r="AC1134" s="707"/>
      <c r="AD1134" s="707"/>
    </row>
    <row r="1135" spans="4:42">
      <c r="D1135" s="160" t="s">
        <v>8736</v>
      </c>
      <c r="E1135" s="160"/>
      <c r="F1135" s="160">
        <v>45997</v>
      </c>
      <c r="G1135" s="160">
        <v>46013</v>
      </c>
      <c r="H1135" s="160">
        <v>46107</v>
      </c>
      <c r="I1135" s="160">
        <v>46121</v>
      </c>
      <c r="J1135" s="160">
        <v>0</v>
      </c>
      <c r="K1135" s="160">
        <v>0</v>
      </c>
      <c r="L1135" s="727">
        <v>30689.58</v>
      </c>
      <c r="M1135" s="727" t="s">
        <v>4994</v>
      </c>
      <c r="N1135" s="727"/>
      <c r="Q1135" s="727"/>
      <c r="R1135" s="728"/>
      <c r="S1135" s="728"/>
      <c r="V1135" s="707"/>
      <c r="Z1135" s="707"/>
      <c r="AA1135" s="707"/>
      <c r="AB1135" s="707"/>
      <c r="AC1135" s="707"/>
      <c r="AD1135" s="707"/>
      <c r="AE1135" s="707"/>
      <c r="AH1135" s="707">
        <v>12736.17</v>
      </c>
      <c r="AI1135" s="707">
        <v>17953.400000000001</v>
      </c>
      <c r="AN1135" s="707"/>
      <c r="AO1135" s="707"/>
      <c r="AP1135" s="707"/>
    </row>
    <row r="1136" spans="4:42">
      <c r="D1136" s="160" t="s">
        <v>8736</v>
      </c>
      <c r="E1136" s="160"/>
      <c r="F1136" s="160">
        <v>45997</v>
      </c>
      <c r="G1136" s="160">
        <v>46013</v>
      </c>
      <c r="H1136" s="160">
        <v>46107</v>
      </c>
      <c r="I1136" s="160">
        <v>46121</v>
      </c>
      <c r="J1136" s="160">
        <v>0</v>
      </c>
      <c r="K1136" s="160">
        <v>0</v>
      </c>
      <c r="L1136" s="727">
        <v>30689.58</v>
      </c>
      <c r="M1136" s="727" t="s">
        <v>4995</v>
      </c>
      <c r="N1136" s="727"/>
      <c r="Q1136" s="727"/>
      <c r="R1136" s="727"/>
      <c r="S1136" s="727"/>
      <c r="V1136" s="707"/>
      <c r="W1136" s="707"/>
      <c r="X1136" s="707"/>
      <c r="Z1136" s="707"/>
      <c r="AA1136" s="707"/>
      <c r="AB1136" s="707"/>
      <c r="AC1136" s="707"/>
      <c r="AD1136" s="707"/>
      <c r="AE1136" s="707"/>
      <c r="AF1136" s="707"/>
      <c r="AH1136" s="707">
        <v>12736.17</v>
      </c>
      <c r="AI1136" s="707">
        <v>17953.400000000001</v>
      </c>
      <c r="AN1136" s="707"/>
      <c r="AO1136" s="707"/>
      <c r="AP1136" s="707"/>
    </row>
    <row r="1137" spans="4:42">
      <c r="D1137" s="160" t="s">
        <v>8736</v>
      </c>
      <c r="E1137" s="160"/>
      <c r="F1137" s="160">
        <v>45997</v>
      </c>
      <c r="G1137" s="160">
        <v>46013</v>
      </c>
      <c r="H1137" s="160">
        <v>46107</v>
      </c>
      <c r="I1137" s="160">
        <v>46121</v>
      </c>
      <c r="J1137" s="160">
        <v>0</v>
      </c>
      <c r="K1137" s="160">
        <v>0</v>
      </c>
      <c r="L1137" s="727">
        <v>30689.58</v>
      </c>
      <c r="M1137" s="727" t="s">
        <v>4996</v>
      </c>
      <c r="N1137" s="727"/>
      <c r="Q1137" s="727"/>
      <c r="R1137" s="727"/>
      <c r="S1137" s="727"/>
      <c r="V1137" s="707"/>
      <c r="W1137" s="707"/>
      <c r="X1137" s="707"/>
      <c r="AC1137" s="707"/>
      <c r="AD1137" s="707"/>
      <c r="AF1137" s="707"/>
    </row>
    <row r="1138" spans="4:42">
      <c r="D1138" s="160" t="s">
        <v>8737</v>
      </c>
      <c r="E1138" s="160"/>
      <c r="F1138" s="160">
        <v>46006</v>
      </c>
      <c r="G1138" s="160">
        <v>46009</v>
      </c>
      <c r="H1138" s="160">
        <v>46114</v>
      </c>
      <c r="I1138" s="160">
        <v>46119</v>
      </c>
      <c r="J1138" s="160">
        <v>0</v>
      </c>
      <c r="K1138" s="160">
        <v>0</v>
      </c>
      <c r="L1138" s="727">
        <v>7758.96</v>
      </c>
      <c r="M1138" s="727" t="s">
        <v>4994</v>
      </c>
      <c r="N1138" s="727"/>
      <c r="Q1138" s="727"/>
      <c r="R1138" s="727"/>
      <c r="S1138" s="727"/>
      <c r="V1138" s="707"/>
      <c r="AC1138" s="707"/>
      <c r="AF1138" s="707"/>
      <c r="AG1138" s="707"/>
      <c r="AH1138" s="707"/>
      <c r="AI1138" s="707">
        <v>7758.96</v>
      </c>
      <c r="AJ1138" s="707"/>
      <c r="AK1138" s="707"/>
      <c r="AL1138" s="707"/>
      <c r="AO1138" s="707"/>
      <c r="AP1138" s="707"/>
    </row>
    <row r="1139" spans="4:42">
      <c r="D1139" s="160" t="s">
        <v>8737</v>
      </c>
      <c r="E1139" s="160"/>
      <c r="F1139" s="160">
        <v>46006</v>
      </c>
      <c r="G1139" s="160">
        <v>46009</v>
      </c>
      <c r="H1139" s="160">
        <v>46114</v>
      </c>
      <c r="I1139" s="160">
        <v>46119</v>
      </c>
      <c r="J1139" s="160">
        <v>0</v>
      </c>
      <c r="K1139" s="160">
        <v>0</v>
      </c>
      <c r="L1139" s="727">
        <v>7758.96</v>
      </c>
      <c r="M1139" s="727" t="s">
        <v>4995</v>
      </c>
      <c r="N1139" s="727"/>
      <c r="Q1139" s="727"/>
      <c r="R1139" s="727"/>
      <c r="S1139" s="727"/>
      <c r="AC1139" s="707"/>
      <c r="AD1139" s="707"/>
      <c r="AE1139" s="707"/>
      <c r="AF1139" s="707"/>
      <c r="AG1139" s="707"/>
      <c r="AH1139" s="707"/>
      <c r="AI1139" s="707">
        <v>7758.96</v>
      </c>
      <c r="AJ1139" s="707"/>
      <c r="AK1139" s="707"/>
      <c r="AL1139" s="707"/>
      <c r="AO1139" s="707"/>
      <c r="AP1139" s="707"/>
    </row>
    <row r="1140" spans="4:42">
      <c r="D1140" s="160" t="s">
        <v>8737</v>
      </c>
      <c r="E1140" s="160"/>
      <c r="F1140" s="160">
        <v>46006</v>
      </c>
      <c r="G1140" s="160">
        <v>46009</v>
      </c>
      <c r="H1140" s="160">
        <v>46114</v>
      </c>
      <c r="I1140" s="160">
        <v>46119</v>
      </c>
      <c r="J1140" s="160">
        <v>0</v>
      </c>
      <c r="K1140" s="160">
        <v>0</v>
      </c>
      <c r="L1140" s="727">
        <v>7758.96</v>
      </c>
      <c r="M1140" s="727" t="s">
        <v>4996</v>
      </c>
      <c r="N1140" s="727"/>
      <c r="Q1140" s="727"/>
      <c r="R1140" s="727"/>
      <c r="S1140" s="727"/>
      <c r="AC1140" s="707"/>
      <c r="AD1140" s="707"/>
      <c r="AE1140" s="707"/>
      <c r="AF1140" s="707"/>
      <c r="AJ1140" s="707"/>
    </row>
    <row r="1141" spans="4:42">
      <c r="D1141" s="160" t="s">
        <v>8738</v>
      </c>
      <c r="E1141" s="160"/>
      <c r="F1141" s="160">
        <v>46006</v>
      </c>
      <c r="G1141" s="160">
        <v>46009</v>
      </c>
      <c r="H1141" s="160">
        <v>46114</v>
      </c>
      <c r="I1141" s="160">
        <v>46119</v>
      </c>
      <c r="J1141" s="160">
        <v>0</v>
      </c>
      <c r="K1141" s="160">
        <v>0</v>
      </c>
      <c r="L1141" s="727">
        <v>76699.789999999994</v>
      </c>
      <c r="M1141" s="727" t="s">
        <v>4994</v>
      </c>
      <c r="N1141" s="727"/>
      <c r="Q1141" s="727"/>
      <c r="R1141" s="727"/>
      <c r="S1141" s="727"/>
      <c r="AC1141" s="707"/>
      <c r="AF1141" s="707"/>
      <c r="AG1141" s="707"/>
      <c r="AH1141" s="707"/>
      <c r="AI1141" s="707">
        <v>76699.789999999994</v>
      </c>
      <c r="AJ1141" s="707"/>
      <c r="AK1141" s="707"/>
      <c r="AO1141" s="707"/>
      <c r="AP1141" s="707"/>
    </row>
    <row r="1142" spans="4:42">
      <c r="D1142" s="160" t="s">
        <v>8738</v>
      </c>
      <c r="E1142" s="160"/>
      <c r="F1142" s="160">
        <v>46006</v>
      </c>
      <c r="G1142" s="160">
        <v>46009</v>
      </c>
      <c r="H1142" s="160">
        <v>46114</v>
      </c>
      <c r="I1142" s="160">
        <v>46119</v>
      </c>
      <c r="J1142" s="160">
        <v>0</v>
      </c>
      <c r="K1142" s="160">
        <v>0</v>
      </c>
      <c r="L1142" s="727">
        <v>76699.789999999994</v>
      </c>
      <c r="M1142" s="727" t="s">
        <v>4995</v>
      </c>
      <c r="N1142" s="727"/>
      <c r="Q1142" s="727"/>
      <c r="R1142" s="727"/>
      <c r="S1142" s="727"/>
      <c r="AC1142" s="707"/>
      <c r="AD1142" s="707"/>
      <c r="AE1142" s="707"/>
      <c r="AF1142" s="707"/>
      <c r="AG1142" s="707"/>
      <c r="AH1142" s="707"/>
      <c r="AI1142" s="707">
        <v>76699.789999999994</v>
      </c>
      <c r="AJ1142" s="707"/>
      <c r="AK1142" s="707"/>
      <c r="AO1142" s="707"/>
      <c r="AP1142" s="707"/>
    </row>
    <row r="1143" spans="4:42">
      <c r="D1143" s="160" t="s">
        <v>8738</v>
      </c>
      <c r="E1143" s="160"/>
      <c r="F1143" s="160">
        <v>46006</v>
      </c>
      <c r="G1143" s="160">
        <v>46009</v>
      </c>
      <c r="H1143" s="160">
        <v>46114</v>
      </c>
      <c r="I1143" s="160">
        <v>46119</v>
      </c>
      <c r="J1143" s="160">
        <v>0</v>
      </c>
      <c r="K1143" s="160">
        <v>0</v>
      </c>
      <c r="L1143" s="727">
        <v>76699.789999999994</v>
      </c>
      <c r="M1143" s="727" t="s">
        <v>4996</v>
      </c>
      <c r="N1143" s="727"/>
      <c r="Q1143" s="727"/>
      <c r="R1143" s="727"/>
      <c r="S1143" s="727"/>
      <c r="AC1143" s="707"/>
      <c r="AD1143" s="707"/>
      <c r="AE1143" s="707"/>
      <c r="AJ1143" s="707"/>
    </row>
    <row r="1144" spans="4:42">
      <c r="D1144" s="160" t="s">
        <v>5733</v>
      </c>
      <c r="E1144" s="160"/>
      <c r="F1144" s="160">
        <v>46006</v>
      </c>
      <c r="G1144" s="160">
        <v>46009</v>
      </c>
      <c r="H1144" s="160">
        <v>46114</v>
      </c>
      <c r="I1144" s="160">
        <v>46119</v>
      </c>
      <c r="J1144" s="160">
        <v>0</v>
      </c>
      <c r="K1144" s="160">
        <v>0</v>
      </c>
      <c r="L1144" s="727">
        <v>9791.9</v>
      </c>
      <c r="M1144" s="727" t="s">
        <v>4994</v>
      </c>
      <c r="N1144" s="727"/>
      <c r="Q1144" s="727"/>
      <c r="R1144" s="727"/>
      <c r="S1144" s="727"/>
      <c r="AC1144" s="707"/>
      <c r="AF1144" s="707"/>
      <c r="AG1144" s="707"/>
      <c r="AH1144" s="707"/>
      <c r="AI1144" s="707">
        <v>9791.9</v>
      </c>
      <c r="AJ1144" s="707"/>
      <c r="AK1144" s="707"/>
      <c r="AL1144" s="707"/>
      <c r="AO1144" s="707"/>
      <c r="AP1144" s="707"/>
    </row>
    <row r="1145" spans="4:42">
      <c r="D1145" s="160" t="s">
        <v>5733</v>
      </c>
      <c r="E1145" s="160"/>
      <c r="F1145" s="160">
        <v>46006</v>
      </c>
      <c r="G1145" s="160">
        <v>46009</v>
      </c>
      <c r="H1145" s="160">
        <v>46114</v>
      </c>
      <c r="I1145" s="160">
        <v>46119</v>
      </c>
      <c r="J1145" s="160">
        <v>0</v>
      </c>
      <c r="K1145" s="160">
        <v>0</v>
      </c>
      <c r="L1145" s="727">
        <v>9791.9</v>
      </c>
      <c r="M1145" s="727" t="s">
        <v>4995</v>
      </c>
      <c r="N1145" s="727"/>
      <c r="Q1145" s="727"/>
      <c r="R1145" s="727"/>
      <c r="S1145" s="727"/>
      <c r="AC1145" s="707"/>
      <c r="AD1145" s="707"/>
      <c r="AE1145" s="707"/>
      <c r="AF1145" s="707"/>
      <c r="AG1145" s="707"/>
      <c r="AH1145" s="707"/>
      <c r="AI1145" s="707">
        <v>9791.9</v>
      </c>
      <c r="AJ1145" s="707"/>
      <c r="AK1145" s="707"/>
      <c r="AL1145" s="707"/>
      <c r="AO1145" s="707"/>
      <c r="AP1145" s="707"/>
    </row>
    <row r="1146" spans="4:42">
      <c r="D1146" s="160" t="s">
        <v>5733</v>
      </c>
      <c r="E1146" s="160"/>
      <c r="F1146" s="160">
        <v>46006</v>
      </c>
      <c r="G1146" s="160">
        <v>46009</v>
      </c>
      <c r="H1146" s="160">
        <v>46114</v>
      </c>
      <c r="I1146" s="160">
        <v>46119</v>
      </c>
      <c r="J1146" s="160">
        <v>0</v>
      </c>
      <c r="K1146" s="160">
        <v>0</v>
      </c>
      <c r="L1146" s="727">
        <v>9791.9</v>
      </c>
      <c r="M1146" s="727" t="s">
        <v>4996</v>
      </c>
      <c r="N1146" s="727"/>
      <c r="Q1146" s="727"/>
      <c r="R1146" s="728"/>
      <c r="S1146" s="728"/>
      <c r="AC1146" s="707"/>
      <c r="AD1146" s="707"/>
      <c r="AE1146" s="707"/>
      <c r="AJ1146" s="707"/>
    </row>
    <row r="1147" spans="4:42">
      <c r="D1147" s="160" t="s">
        <v>8739</v>
      </c>
      <c r="E1147" s="160"/>
      <c r="F1147" s="160">
        <v>45987</v>
      </c>
      <c r="G1147" s="160">
        <v>45995</v>
      </c>
      <c r="H1147" s="160">
        <v>46107</v>
      </c>
      <c r="I1147" s="160">
        <v>46117</v>
      </c>
      <c r="J1147" s="160">
        <v>0</v>
      </c>
      <c r="K1147" s="160">
        <v>0</v>
      </c>
      <c r="L1147" s="727">
        <v>45511.49</v>
      </c>
      <c r="M1147" s="727" t="s">
        <v>4994</v>
      </c>
      <c r="N1147" s="727"/>
      <c r="Q1147" s="727"/>
      <c r="R1147" s="727"/>
      <c r="S1147" s="727"/>
      <c r="AC1147" s="707"/>
      <c r="AF1147" s="707"/>
      <c r="AG1147" s="707"/>
      <c r="AH1147" s="707">
        <v>21845.52</v>
      </c>
      <c r="AI1147" s="707">
        <v>23665.98</v>
      </c>
      <c r="AJ1147" s="707"/>
      <c r="AK1147" s="707"/>
      <c r="AL1147" s="707"/>
      <c r="AN1147" s="707"/>
      <c r="AO1147" s="707"/>
      <c r="AP1147" s="707"/>
    </row>
    <row r="1148" spans="4:42">
      <c r="D1148" s="160" t="s">
        <v>8739</v>
      </c>
      <c r="E1148" s="160"/>
      <c r="F1148" s="160">
        <v>45987</v>
      </c>
      <c r="G1148" s="160">
        <v>45995</v>
      </c>
      <c r="H1148" s="160">
        <v>46107</v>
      </c>
      <c r="I1148" s="160">
        <v>46117</v>
      </c>
      <c r="J1148" s="160">
        <v>0</v>
      </c>
      <c r="K1148" s="160">
        <v>0</v>
      </c>
      <c r="L1148" s="727">
        <v>45511.49</v>
      </c>
      <c r="M1148" s="727" t="s">
        <v>4995</v>
      </c>
      <c r="N1148" s="727"/>
      <c r="Q1148" s="727"/>
      <c r="R1148" s="727"/>
      <c r="S1148" s="727"/>
      <c r="AC1148" s="707"/>
      <c r="AD1148" s="707"/>
      <c r="AE1148" s="707"/>
      <c r="AF1148" s="707"/>
      <c r="AG1148" s="707"/>
      <c r="AH1148" s="707">
        <v>21845.52</v>
      </c>
      <c r="AI1148" s="707">
        <v>23665.98</v>
      </c>
      <c r="AJ1148" s="707"/>
      <c r="AK1148" s="707"/>
      <c r="AL1148" s="707"/>
      <c r="AN1148" s="707"/>
      <c r="AO1148" s="707"/>
      <c r="AP1148" s="707"/>
    </row>
    <row r="1149" spans="4:42">
      <c r="D1149" s="160" t="s">
        <v>8739</v>
      </c>
      <c r="E1149" s="160"/>
      <c r="F1149" s="160">
        <v>45987</v>
      </c>
      <c r="G1149" s="160">
        <v>45995</v>
      </c>
      <c r="H1149" s="160">
        <v>46107</v>
      </c>
      <c r="I1149" s="160">
        <v>46117</v>
      </c>
      <c r="J1149" s="160">
        <v>0</v>
      </c>
      <c r="K1149" s="160">
        <v>0</v>
      </c>
      <c r="L1149" s="727">
        <v>45511.49</v>
      </c>
      <c r="M1149" s="727" t="s">
        <v>4996</v>
      </c>
      <c r="N1149" s="727"/>
      <c r="Q1149" s="728"/>
      <c r="R1149" s="727"/>
      <c r="S1149" s="727"/>
      <c r="AC1149" s="707"/>
      <c r="AD1149" s="707"/>
      <c r="AE1149" s="707"/>
      <c r="AF1149" s="707"/>
      <c r="AJ1149" s="707"/>
    </row>
    <row r="1150" spans="4:42">
      <c r="D1150" s="160" t="s">
        <v>8740</v>
      </c>
      <c r="E1150" s="160"/>
      <c r="F1150" s="160">
        <v>45987</v>
      </c>
      <c r="G1150" s="160">
        <v>45995</v>
      </c>
      <c r="H1150" s="160">
        <v>46107</v>
      </c>
      <c r="I1150" s="160">
        <v>46117</v>
      </c>
      <c r="J1150" s="160">
        <v>0</v>
      </c>
      <c r="K1150" s="160">
        <v>0</v>
      </c>
      <c r="L1150" s="727">
        <v>13851.92</v>
      </c>
      <c r="M1150" s="727" t="s">
        <v>4994</v>
      </c>
      <c r="N1150" s="727"/>
      <c r="Q1150" s="727"/>
      <c r="R1150" s="727"/>
      <c r="S1150" s="727"/>
      <c r="AC1150" s="707"/>
      <c r="AF1150" s="707"/>
      <c r="AG1150" s="707"/>
      <c r="AH1150" s="707">
        <v>6648.92</v>
      </c>
      <c r="AI1150" s="707">
        <v>7203</v>
      </c>
      <c r="AJ1150" s="707"/>
      <c r="AK1150" s="707"/>
      <c r="AN1150" s="707"/>
      <c r="AO1150" s="707"/>
      <c r="AP1150" s="707"/>
    </row>
    <row r="1151" spans="4:42">
      <c r="D1151" s="160" t="s">
        <v>8740</v>
      </c>
      <c r="E1151" s="160"/>
      <c r="F1151" s="160">
        <v>45987</v>
      </c>
      <c r="G1151" s="160">
        <v>45995</v>
      </c>
      <c r="H1151" s="160">
        <v>46107</v>
      </c>
      <c r="I1151" s="160">
        <v>46117</v>
      </c>
      <c r="J1151" s="160">
        <v>0</v>
      </c>
      <c r="K1151" s="160">
        <v>0</v>
      </c>
      <c r="L1151" s="727">
        <v>13851.92</v>
      </c>
      <c r="M1151" s="727" t="s">
        <v>4995</v>
      </c>
      <c r="N1151" s="727"/>
      <c r="Q1151" s="727"/>
      <c r="R1151" s="727"/>
      <c r="S1151" s="727"/>
      <c r="AC1151" s="707"/>
      <c r="AD1151" s="707"/>
      <c r="AE1151" s="707"/>
      <c r="AF1151" s="707"/>
      <c r="AG1151" s="707"/>
      <c r="AH1151" s="707">
        <v>6648.92</v>
      </c>
      <c r="AI1151" s="707">
        <v>7203</v>
      </c>
      <c r="AJ1151" s="707"/>
      <c r="AK1151" s="707"/>
      <c r="AN1151" s="707"/>
      <c r="AO1151" s="707"/>
      <c r="AP1151" s="707"/>
    </row>
    <row r="1152" spans="4:42">
      <c r="D1152" s="160" t="s">
        <v>8740</v>
      </c>
      <c r="E1152" s="160"/>
      <c r="F1152" s="160">
        <v>45987</v>
      </c>
      <c r="G1152" s="160">
        <v>45995</v>
      </c>
      <c r="H1152" s="160">
        <v>46107</v>
      </c>
      <c r="I1152" s="160">
        <v>46117</v>
      </c>
      <c r="J1152" s="160">
        <v>0</v>
      </c>
      <c r="K1152" s="160">
        <v>0</v>
      </c>
      <c r="L1152" s="727">
        <v>13851.92</v>
      </c>
      <c r="M1152" s="727" t="s">
        <v>4996</v>
      </c>
      <c r="N1152" s="727"/>
      <c r="Q1152" s="727"/>
      <c r="R1152" s="727"/>
      <c r="S1152" s="727"/>
      <c r="AC1152" s="707"/>
      <c r="AD1152" s="707"/>
      <c r="AE1152" s="707"/>
      <c r="AG1152" s="707"/>
      <c r="AJ1152" s="707"/>
    </row>
    <row r="1153" spans="4:45">
      <c r="D1153" s="160" t="s">
        <v>5734</v>
      </c>
      <c r="E1153" s="160"/>
      <c r="F1153" s="160">
        <v>46018</v>
      </c>
      <c r="G1153" s="160">
        <v>46116</v>
      </c>
      <c r="H1153" s="160" t="s">
        <v>6665</v>
      </c>
      <c r="I1153" s="160">
        <v>46132</v>
      </c>
      <c r="J1153" s="160">
        <v>327791.63</v>
      </c>
      <c r="K1153" s="160">
        <v>327791.63</v>
      </c>
      <c r="L1153" s="727">
        <v>2214917.1</v>
      </c>
      <c r="M1153" s="727" t="s">
        <v>4994</v>
      </c>
      <c r="N1153" s="727"/>
      <c r="Q1153" s="727"/>
      <c r="R1153" s="727"/>
      <c r="S1153" s="727"/>
      <c r="AB1153" s="707"/>
      <c r="AC1153" s="707">
        <v>801793.95</v>
      </c>
      <c r="AD1153" s="707">
        <v>486054.48</v>
      </c>
      <c r="AE1153" s="707">
        <v>85615.77</v>
      </c>
      <c r="AG1153" s="707"/>
      <c r="AH1153" s="707">
        <v>553793.4</v>
      </c>
      <c r="AI1153" s="707">
        <v>287659.5</v>
      </c>
      <c r="AJ1153" s="707"/>
      <c r="AK1153" s="707"/>
      <c r="AL1153" s="707"/>
      <c r="AO1153" s="707"/>
      <c r="AP1153" s="707"/>
      <c r="AQ1153" s="707"/>
      <c r="AR1153" s="707"/>
      <c r="AS1153" s="707"/>
    </row>
    <row r="1154" spans="4:45">
      <c r="D1154" s="160" t="s">
        <v>5734</v>
      </c>
      <c r="E1154" s="160"/>
      <c r="F1154" s="160">
        <v>46018</v>
      </c>
      <c r="G1154" s="160">
        <v>46116</v>
      </c>
      <c r="H1154" s="160" t="s">
        <v>6665</v>
      </c>
      <c r="I1154" s="160">
        <v>46132</v>
      </c>
      <c r="J1154" s="160">
        <v>327791.63</v>
      </c>
      <c r="K1154" s="160">
        <v>327791.63</v>
      </c>
      <c r="L1154" s="727">
        <v>2214917.1</v>
      </c>
      <c r="M1154" s="727" t="s">
        <v>4995</v>
      </c>
      <c r="N1154" s="727"/>
      <c r="Q1154" s="727"/>
      <c r="R1154" s="727"/>
      <c r="S1154" s="727"/>
      <c r="AB1154" s="707"/>
      <c r="AC1154" s="707">
        <v>801793.95</v>
      </c>
      <c r="AD1154" s="707">
        <v>486054.48</v>
      </c>
      <c r="AE1154" s="707">
        <v>85615.77</v>
      </c>
      <c r="AG1154" s="707"/>
      <c r="AH1154" s="707">
        <v>237593.4</v>
      </c>
      <c r="AI1154" s="707">
        <v>276067.87</v>
      </c>
      <c r="AJ1154" s="707"/>
      <c r="AK1154" s="707"/>
      <c r="AL1154" s="707"/>
      <c r="AO1154" s="707"/>
      <c r="AP1154" s="707"/>
      <c r="AQ1154" s="707"/>
      <c r="AR1154" s="707"/>
      <c r="AS1154" s="707"/>
    </row>
    <row r="1155" spans="4:45">
      <c r="D1155" s="160" t="s">
        <v>5734</v>
      </c>
      <c r="E1155" s="160"/>
      <c r="F1155" s="160">
        <v>46018</v>
      </c>
      <c r="G1155" s="160">
        <v>46116</v>
      </c>
      <c r="H1155" s="160" t="s">
        <v>6665</v>
      </c>
      <c r="I1155" s="160">
        <v>46132</v>
      </c>
      <c r="J1155" s="160">
        <v>327791.63</v>
      </c>
      <c r="K1155" s="160">
        <v>327791.63</v>
      </c>
      <c r="L1155" s="727">
        <v>2214917.1</v>
      </c>
      <c r="M1155" s="727" t="s">
        <v>4996</v>
      </c>
      <c r="N1155" s="727"/>
      <c r="Q1155" s="727"/>
      <c r="R1155" s="727"/>
      <c r="S1155" s="727"/>
      <c r="U1155" s="707"/>
      <c r="V1155" s="707"/>
      <c r="W1155" s="707"/>
      <c r="X1155" s="707"/>
      <c r="Y1155" s="707"/>
      <c r="AA1155" s="707">
        <v>106430.72</v>
      </c>
      <c r="AB1155" s="707">
        <v>212737.44</v>
      </c>
      <c r="AC1155" s="707">
        <v>8623.4699999999993</v>
      </c>
      <c r="AD1155" s="707"/>
      <c r="AE1155" s="707"/>
      <c r="AG1155" s="707"/>
      <c r="AJ1155" s="707"/>
    </row>
    <row r="1156" spans="4:45">
      <c r="D1156" s="160" t="s">
        <v>8741</v>
      </c>
      <c r="E1156" s="160"/>
      <c r="F1156" s="160">
        <v>46026</v>
      </c>
      <c r="G1156" s="160">
        <v>46072</v>
      </c>
      <c r="H1156" s="160">
        <v>45932</v>
      </c>
      <c r="I1156" s="160">
        <v>45979</v>
      </c>
      <c r="J1156" s="160">
        <v>0</v>
      </c>
      <c r="K1156" s="160">
        <v>0</v>
      </c>
      <c r="L1156" s="727">
        <v>1016441.1</v>
      </c>
      <c r="M1156" s="727" t="s">
        <v>4994</v>
      </c>
      <c r="N1156" s="727"/>
      <c r="Q1156" s="727"/>
      <c r="R1156" s="727"/>
      <c r="S1156" s="727"/>
      <c r="U1156" s="707"/>
      <c r="V1156" s="707"/>
      <c r="W1156" s="707"/>
      <c r="X1156" s="707"/>
      <c r="Y1156" s="707"/>
      <c r="Z1156" s="707"/>
      <c r="AA1156" s="707"/>
      <c r="AB1156" s="707"/>
      <c r="AC1156" s="707">
        <v>801793.95</v>
      </c>
      <c r="AD1156" s="707">
        <v>214647.14</v>
      </c>
      <c r="AE1156" s="707"/>
      <c r="AF1156" s="707"/>
      <c r="AG1156" s="707"/>
      <c r="AH1156" s="707"/>
      <c r="AI1156" s="707"/>
      <c r="AJ1156" s="707"/>
      <c r="AK1156" s="707"/>
      <c r="AL1156" s="707"/>
      <c r="AO1156" s="707"/>
      <c r="AP1156" s="707"/>
      <c r="AQ1156" s="707"/>
      <c r="AR1156" s="707"/>
    </row>
    <row r="1157" spans="4:45">
      <c r="D1157" s="160" t="s">
        <v>8741</v>
      </c>
      <c r="E1157" s="160"/>
      <c r="F1157" s="160">
        <v>46026</v>
      </c>
      <c r="G1157" s="160">
        <v>46072</v>
      </c>
      <c r="H1157" s="160">
        <v>45932</v>
      </c>
      <c r="I1157" s="160">
        <v>45979</v>
      </c>
      <c r="J1157" s="160">
        <v>0</v>
      </c>
      <c r="K1157" s="160">
        <v>0</v>
      </c>
      <c r="L1157" s="727">
        <v>1016441.1</v>
      </c>
      <c r="M1157" s="727" t="s">
        <v>4995</v>
      </c>
      <c r="N1157" s="727"/>
      <c r="Q1157" s="727"/>
      <c r="R1157" s="727"/>
      <c r="S1157" s="727"/>
      <c r="V1157" s="707"/>
      <c r="W1157" s="707"/>
      <c r="X1157" s="707"/>
      <c r="Y1157" s="707"/>
      <c r="Z1157" s="707"/>
      <c r="AA1157" s="707"/>
      <c r="AB1157" s="707"/>
      <c r="AC1157" s="707">
        <v>801793.95</v>
      </c>
      <c r="AD1157" s="707">
        <v>214647.14</v>
      </c>
      <c r="AE1157" s="707"/>
      <c r="AF1157" s="707"/>
      <c r="AG1157" s="707"/>
      <c r="AH1157" s="707"/>
      <c r="AI1157" s="707"/>
      <c r="AJ1157" s="707"/>
      <c r="AK1157" s="707"/>
      <c r="AL1157" s="707"/>
      <c r="AO1157" s="707"/>
      <c r="AP1157" s="707"/>
      <c r="AQ1157" s="707"/>
      <c r="AR1157" s="707"/>
    </row>
    <row r="1158" spans="4:45">
      <c r="D1158" s="160" t="s">
        <v>8741</v>
      </c>
      <c r="E1158" s="160"/>
      <c r="F1158" s="160">
        <v>46026</v>
      </c>
      <c r="G1158" s="160">
        <v>46072</v>
      </c>
      <c r="H1158" s="160">
        <v>45932</v>
      </c>
      <c r="I1158" s="160">
        <v>45979</v>
      </c>
      <c r="J1158" s="160">
        <v>0</v>
      </c>
      <c r="K1158" s="160">
        <v>0</v>
      </c>
      <c r="L1158" s="727">
        <v>1016441.1</v>
      </c>
      <c r="M1158" s="727" t="s">
        <v>4996</v>
      </c>
      <c r="N1158" s="727"/>
      <c r="Q1158" s="727"/>
      <c r="R1158" s="727"/>
      <c r="S1158" s="727"/>
      <c r="U1158" s="707"/>
      <c r="V1158" s="707"/>
      <c r="W1158" s="707"/>
      <c r="X1158" s="707"/>
      <c r="Y1158" s="707"/>
      <c r="Z1158" s="707"/>
      <c r="AA1158" s="707"/>
      <c r="AB1158" s="707"/>
      <c r="AC1158" s="707"/>
      <c r="AD1158" s="707"/>
      <c r="AE1158" s="707"/>
      <c r="AF1158" s="707"/>
      <c r="AJ1158" s="707"/>
      <c r="AK1158" s="707"/>
    </row>
    <row r="1159" spans="4:45">
      <c r="D1159" s="160" t="s">
        <v>8742</v>
      </c>
      <c r="E1159" s="160"/>
      <c r="F1159" s="160">
        <v>46026</v>
      </c>
      <c r="G1159" s="160">
        <v>46036</v>
      </c>
      <c r="H1159" s="160">
        <v>45932</v>
      </c>
      <c r="I1159" s="160">
        <v>45943</v>
      </c>
      <c r="J1159" s="160">
        <v>0</v>
      </c>
      <c r="K1159" s="160">
        <v>0</v>
      </c>
      <c r="L1159" s="727">
        <v>9257.7199999999993</v>
      </c>
      <c r="M1159" s="727" t="s">
        <v>4994</v>
      </c>
      <c r="N1159" s="727"/>
      <c r="Q1159" s="727"/>
      <c r="R1159" s="727"/>
      <c r="S1159" s="727"/>
      <c r="U1159" s="707"/>
      <c r="V1159" s="707"/>
      <c r="W1159" s="707"/>
      <c r="X1159" s="707"/>
      <c r="Y1159" s="707"/>
      <c r="Z1159" s="707"/>
      <c r="AA1159" s="707"/>
      <c r="AB1159" s="707"/>
      <c r="AC1159" s="707">
        <v>9257.7199999999993</v>
      </c>
      <c r="AD1159" s="707"/>
      <c r="AE1159" s="707"/>
      <c r="AF1159" s="707"/>
      <c r="AG1159" s="707"/>
      <c r="AH1159" s="707"/>
      <c r="AI1159" s="707"/>
      <c r="AO1159" s="707"/>
      <c r="AP1159" s="707"/>
      <c r="AQ1159" s="707"/>
    </row>
    <row r="1160" spans="4:45">
      <c r="D1160" s="160" t="s">
        <v>8742</v>
      </c>
      <c r="E1160" s="160"/>
      <c r="F1160" s="160">
        <v>46026</v>
      </c>
      <c r="G1160" s="160">
        <v>46036</v>
      </c>
      <c r="H1160" s="160">
        <v>45932</v>
      </c>
      <c r="I1160" s="160">
        <v>45943</v>
      </c>
      <c r="J1160" s="160">
        <v>0</v>
      </c>
      <c r="K1160" s="160">
        <v>0</v>
      </c>
      <c r="L1160" s="727">
        <v>9257.7199999999993</v>
      </c>
      <c r="M1160" s="727" t="s">
        <v>4995</v>
      </c>
      <c r="N1160" s="727"/>
      <c r="Q1160" s="727"/>
      <c r="R1160" s="727"/>
      <c r="S1160" s="727"/>
      <c r="V1160" s="707"/>
      <c r="W1160" s="707"/>
      <c r="X1160" s="707"/>
      <c r="Y1160" s="707"/>
      <c r="Z1160" s="707"/>
      <c r="AA1160" s="707"/>
      <c r="AB1160" s="707"/>
      <c r="AC1160" s="707">
        <v>9257.7199999999993</v>
      </c>
      <c r="AD1160" s="707"/>
      <c r="AE1160" s="707"/>
      <c r="AF1160" s="707"/>
      <c r="AG1160" s="707"/>
      <c r="AH1160" s="707"/>
      <c r="AI1160" s="707"/>
      <c r="AO1160" s="707"/>
      <c r="AP1160" s="707"/>
      <c r="AQ1160" s="707"/>
    </row>
    <row r="1161" spans="4:45">
      <c r="D1161" s="160" t="s">
        <v>8742</v>
      </c>
      <c r="E1161" s="160"/>
      <c r="F1161" s="160">
        <v>46026</v>
      </c>
      <c r="G1161" s="160">
        <v>46036</v>
      </c>
      <c r="H1161" s="160">
        <v>45932</v>
      </c>
      <c r="I1161" s="160">
        <v>45943</v>
      </c>
      <c r="J1161" s="160">
        <v>0</v>
      </c>
      <c r="K1161" s="160">
        <v>0</v>
      </c>
      <c r="L1161" s="727">
        <v>9257.7199999999993</v>
      </c>
      <c r="M1161" s="727" t="s">
        <v>4996</v>
      </c>
      <c r="N1161" s="727"/>
      <c r="Q1161" s="727"/>
      <c r="R1161" s="727"/>
      <c r="S1161" s="727"/>
      <c r="V1161" s="707"/>
      <c r="W1161" s="707"/>
      <c r="X1161" s="707"/>
      <c r="Y1161" s="707"/>
      <c r="Z1161" s="707"/>
      <c r="AA1161" s="707"/>
      <c r="AB1161" s="707"/>
      <c r="AC1161" s="707"/>
      <c r="AD1161" s="707"/>
      <c r="AE1161" s="707"/>
      <c r="AF1161" s="707"/>
    </row>
    <row r="1162" spans="4:45">
      <c r="D1162" s="160" t="s">
        <v>8743</v>
      </c>
      <c r="E1162" s="160"/>
      <c r="F1162" s="160">
        <v>46028</v>
      </c>
      <c r="G1162" s="160">
        <v>46072</v>
      </c>
      <c r="H1162" s="160">
        <v>45935</v>
      </c>
      <c r="I1162" s="160">
        <v>45979</v>
      </c>
      <c r="J1162" s="160">
        <v>0</v>
      </c>
      <c r="K1162" s="160">
        <v>0</v>
      </c>
      <c r="L1162" s="727">
        <v>809038.11</v>
      </c>
      <c r="M1162" s="727" t="s">
        <v>4994</v>
      </c>
      <c r="N1162" s="727"/>
      <c r="Q1162" s="727"/>
      <c r="R1162" s="727"/>
      <c r="S1162" s="727"/>
      <c r="V1162" s="707"/>
      <c r="W1162" s="707"/>
      <c r="X1162" s="707"/>
      <c r="Y1162" s="707"/>
      <c r="AA1162" s="707"/>
      <c r="AB1162" s="707"/>
      <c r="AC1162" s="707">
        <v>658788.17000000004</v>
      </c>
      <c r="AD1162" s="707">
        <v>150249.93</v>
      </c>
      <c r="AE1162" s="707"/>
      <c r="AF1162" s="707"/>
      <c r="AG1162" s="707"/>
      <c r="AH1162" s="707"/>
      <c r="AO1162" s="707"/>
      <c r="AP1162" s="707"/>
      <c r="AQ1162" s="707"/>
      <c r="AR1162" s="707"/>
    </row>
    <row r="1163" spans="4:45">
      <c r="D1163" s="160" t="s">
        <v>8743</v>
      </c>
      <c r="E1163" s="160"/>
      <c r="F1163" s="160">
        <v>46028</v>
      </c>
      <c r="G1163" s="160">
        <v>46072</v>
      </c>
      <c r="H1163" s="160">
        <v>45935</v>
      </c>
      <c r="I1163" s="160">
        <v>45979</v>
      </c>
      <c r="J1163" s="160">
        <v>0</v>
      </c>
      <c r="K1163" s="160">
        <v>0</v>
      </c>
      <c r="L1163" s="727">
        <v>809038.11</v>
      </c>
      <c r="M1163" s="727" t="s">
        <v>4995</v>
      </c>
      <c r="N1163" s="727"/>
      <c r="Q1163" s="727"/>
      <c r="R1163" s="727"/>
      <c r="S1163" s="727"/>
      <c r="X1163" s="707"/>
      <c r="Y1163" s="707"/>
      <c r="Z1163" s="707"/>
      <c r="AA1163" s="707"/>
      <c r="AB1163" s="707"/>
      <c r="AC1163" s="707">
        <v>658788.17000000004</v>
      </c>
      <c r="AD1163" s="707">
        <v>150249.93</v>
      </c>
      <c r="AE1163" s="707"/>
      <c r="AF1163" s="707"/>
      <c r="AG1163" s="707"/>
      <c r="AH1163" s="707"/>
      <c r="AO1163" s="707"/>
      <c r="AP1163" s="707"/>
      <c r="AQ1163" s="707"/>
      <c r="AR1163" s="707"/>
    </row>
    <row r="1164" spans="4:45">
      <c r="D1164" s="160" t="s">
        <v>8743</v>
      </c>
      <c r="E1164" s="160"/>
      <c r="F1164" s="160">
        <v>46028</v>
      </c>
      <c r="G1164" s="160">
        <v>46072</v>
      </c>
      <c r="H1164" s="160">
        <v>45935</v>
      </c>
      <c r="I1164" s="160">
        <v>45979</v>
      </c>
      <c r="J1164" s="160">
        <v>0</v>
      </c>
      <c r="K1164" s="160">
        <v>0</v>
      </c>
      <c r="L1164" s="727">
        <v>809038.11</v>
      </c>
      <c r="M1164" s="727" t="s">
        <v>4996</v>
      </c>
      <c r="N1164" s="727"/>
      <c r="Q1164" s="727"/>
      <c r="R1164" s="727"/>
      <c r="S1164" s="727"/>
      <c r="X1164" s="707"/>
      <c r="Y1164" s="707"/>
      <c r="Z1164" s="707"/>
      <c r="AA1164" s="707"/>
      <c r="AE1164" s="707"/>
      <c r="AF1164" s="707"/>
    </row>
    <row r="1165" spans="4:45">
      <c r="D1165" s="160" t="s">
        <v>8744</v>
      </c>
      <c r="E1165" s="160"/>
      <c r="F1165" s="160">
        <v>46036</v>
      </c>
      <c r="G1165" s="160">
        <v>46068</v>
      </c>
      <c r="H1165" s="160">
        <v>45943</v>
      </c>
      <c r="I1165" s="160">
        <v>45974</v>
      </c>
      <c r="J1165" s="160">
        <v>0</v>
      </c>
      <c r="K1165" s="160">
        <v>0</v>
      </c>
      <c r="L1165" s="727">
        <v>198145.26</v>
      </c>
      <c r="M1165" s="727" t="s">
        <v>4994</v>
      </c>
      <c r="N1165" s="727"/>
      <c r="Q1165" s="727"/>
      <c r="R1165" s="727"/>
      <c r="S1165" s="727"/>
      <c r="X1165" s="707"/>
      <c r="Y1165" s="707"/>
      <c r="AA1165" s="707"/>
      <c r="AB1165" s="707"/>
      <c r="AC1165" s="707">
        <v>133748.04999999999</v>
      </c>
      <c r="AD1165" s="707">
        <v>64397.21</v>
      </c>
      <c r="AE1165" s="707"/>
      <c r="AF1165" s="707"/>
      <c r="AG1165" s="707"/>
      <c r="AH1165" s="707"/>
      <c r="AP1165" s="707"/>
      <c r="AQ1165" s="707"/>
      <c r="AR1165" s="707"/>
    </row>
    <row r="1166" spans="4:45">
      <c r="D1166" s="160" t="s">
        <v>8744</v>
      </c>
      <c r="E1166" s="160"/>
      <c r="F1166" s="160">
        <v>46036</v>
      </c>
      <c r="G1166" s="160">
        <v>46068</v>
      </c>
      <c r="H1166" s="160">
        <v>45943</v>
      </c>
      <c r="I1166" s="160">
        <v>45974</v>
      </c>
      <c r="J1166" s="160">
        <v>0</v>
      </c>
      <c r="K1166" s="160">
        <v>0</v>
      </c>
      <c r="L1166" s="727">
        <v>198145.26</v>
      </c>
      <c r="M1166" s="727" t="s">
        <v>4995</v>
      </c>
      <c r="N1166" s="727"/>
      <c r="Q1166" s="727"/>
      <c r="R1166" s="728"/>
      <c r="S1166" s="728"/>
      <c r="X1166" s="707"/>
      <c r="Y1166" s="707"/>
      <c r="Z1166" s="707"/>
      <c r="AA1166" s="707"/>
      <c r="AB1166" s="707"/>
      <c r="AC1166" s="707">
        <v>133748.04999999999</v>
      </c>
      <c r="AD1166" s="707">
        <v>64397.21</v>
      </c>
      <c r="AE1166" s="707"/>
      <c r="AF1166" s="707"/>
      <c r="AG1166" s="707"/>
      <c r="AH1166" s="707"/>
      <c r="AP1166" s="707"/>
      <c r="AQ1166" s="707"/>
      <c r="AR1166" s="707"/>
    </row>
    <row r="1167" spans="4:45">
      <c r="D1167" s="160" t="s">
        <v>8744</v>
      </c>
      <c r="E1167" s="160"/>
      <c r="F1167" s="160">
        <v>46036</v>
      </c>
      <c r="G1167" s="160">
        <v>46068</v>
      </c>
      <c r="H1167" s="160">
        <v>45943</v>
      </c>
      <c r="I1167" s="160">
        <v>45974</v>
      </c>
      <c r="J1167" s="160">
        <v>0</v>
      </c>
      <c r="K1167" s="160">
        <v>0</v>
      </c>
      <c r="L1167" s="727">
        <v>198145.26</v>
      </c>
      <c r="M1167" s="727" t="s">
        <v>4996</v>
      </c>
      <c r="N1167" s="727"/>
      <c r="Q1167" s="727"/>
      <c r="R1167" s="727"/>
      <c r="S1167" s="727"/>
      <c r="V1167" s="707"/>
      <c r="X1167" s="707"/>
      <c r="Y1167" s="707"/>
      <c r="Z1167" s="707"/>
      <c r="AE1167" s="707"/>
      <c r="AF1167" s="707"/>
    </row>
    <row r="1168" spans="4:45">
      <c r="D1168" s="160" t="s">
        <v>8745</v>
      </c>
      <c r="E1168" s="160"/>
      <c r="F1168" s="160">
        <v>46026</v>
      </c>
      <c r="G1168" s="160">
        <v>46084</v>
      </c>
      <c r="H1168" s="160">
        <v>45969</v>
      </c>
      <c r="I1168" s="160">
        <v>46114</v>
      </c>
      <c r="J1168" s="160">
        <v>0</v>
      </c>
      <c r="K1168" s="160">
        <v>0</v>
      </c>
      <c r="L1168" s="727">
        <v>603434.01</v>
      </c>
      <c r="M1168" s="727" t="s">
        <v>4994</v>
      </c>
      <c r="N1168" s="727"/>
      <c r="Q1168" s="727"/>
      <c r="R1168" s="727"/>
      <c r="S1168" s="727"/>
      <c r="V1168" s="707"/>
      <c r="X1168" s="707"/>
      <c r="Y1168" s="707"/>
      <c r="Z1168" s="707"/>
      <c r="AA1168" s="707"/>
      <c r="AB1168" s="707"/>
      <c r="AC1168" s="707"/>
      <c r="AD1168" s="707">
        <v>271407.34000000003</v>
      </c>
      <c r="AE1168" s="707">
        <v>85615.77</v>
      </c>
      <c r="AH1168" s="707">
        <v>237593.4</v>
      </c>
      <c r="AI1168" s="707">
        <v>8817.51</v>
      </c>
      <c r="AO1168" s="707"/>
      <c r="AP1168" s="707"/>
      <c r="AQ1168" s="707"/>
      <c r="AR1168" s="707"/>
    </row>
    <row r="1169" spans="4:44">
      <c r="D1169" s="160" t="s">
        <v>8745</v>
      </c>
      <c r="E1169" s="160"/>
      <c r="F1169" s="160">
        <v>46026</v>
      </c>
      <c r="G1169" s="160">
        <v>46084</v>
      </c>
      <c r="H1169" s="160">
        <v>45969</v>
      </c>
      <c r="I1169" s="160">
        <v>46114</v>
      </c>
      <c r="J1169" s="160">
        <v>0</v>
      </c>
      <c r="K1169" s="160">
        <v>0</v>
      </c>
      <c r="L1169" s="727">
        <v>603434.01</v>
      </c>
      <c r="M1169" s="727" t="s">
        <v>4995</v>
      </c>
      <c r="N1169" s="727"/>
      <c r="Q1169" s="727"/>
      <c r="R1169" s="727"/>
      <c r="S1169" s="727"/>
      <c r="V1169" s="707"/>
      <c r="W1169" s="707"/>
      <c r="X1169" s="707"/>
      <c r="Y1169" s="707"/>
      <c r="Z1169" s="707"/>
      <c r="AA1169" s="707"/>
      <c r="AB1169" s="707"/>
      <c r="AC1169" s="707"/>
      <c r="AD1169" s="707">
        <v>271407.34000000003</v>
      </c>
      <c r="AE1169" s="707">
        <v>85615.77</v>
      </c>
      <c r="AH1169" s="707">
        <v>237593.4</v>
      </c>
      <c r="AI1169" s="707">
        <v>8817.51</v>
      </c>
      <c r="AO1169" s="707"/>
      <c r="AP1169" s="707"/>
      <c r="AQ1169" s="707"/>
      <c r="AR1169" s="707"/>
    </row>
    <row r="1170" spans="4:44">
      <c r="D1170" s="160" t="s">
        <v>8745</v>
      </c>
      <c r="E1170" s="160"/>
      <c r="F1170" s="160">
        <v>46026</v>
      </c>
      <c r="G1170" s="160">
        <v>46084</v>
      </c>
      <c r="H1170" s="160">
        <v>45969</v>
      </c>
      <c r="I1170" s="160">
        <v>46114</v>
      </c>
      <c r="J1170" s="160">
        <v>0</v>
      </c>
      <c r="K1170" s="160">
        <v>0</v>
      </c>
      <c r="L1170" s="727">
        <v>603434.01</v>
      </c>
      <c r="M1170" s="727" t="s">
        <v>4996</v>
      </c>
      <c r="N1170" s="727"/>
      <c r="Q1170" s="727"/>
      <c r="R1170" s="727"/>
      <c r="S1170" s="727"/>
      <c r="V1170" s="707"/>
      <c r="W1170" s="707"/>
      <c r="X1170" s="707"/>
      <c r="AC1170" s="707"/>
      <c r="AD1170" s="707"/>
      <c r="AE1170" s="707"/>
    </row>
    <row r="1171" spans="4:44">
      <c r="D1171" s="160" t="s">
        <v>8746</v>
      </c>
      <c r="E1171" s="160"/>
      <c r="F1171" s="160">
        <v>46026</v>
      </c>
      <c r="G1171" s="160">
        <v>46058</v>
      </c>
      <c r="H1171" s="160">
        <v>45969</v>
      </c>
      <c r="I1171" s="160">
        <v>46002</v>
      </c>
      <c r="J1171" s="160">
        <v>0</v>
      </c>
      <c r="K1171" s="160">
        <v>0</v>
      </c>
      <c r="L1171" s="727">
        <v>201357.26</v>
      </c>
      <c r="M1171" s="727" t="s">
        <v>4994</v>
      </c>
      <c r="N1171" s="727"/>
      <c r="Q1171" s="727"/>
      <c r="R1171" s="727"/>
      <c r="S1171" s="727"/>
      <c r="V1171" s="707"/>
      <c r="W1171" s="707"/>
      <c r="Y1171" s="707"/>
      <c r="Z1171" s="707"/>
      <c r="AA1171" s="707"/>
      <c r="AB1171" s="707"/>
      <c r="AC1171" s="707"/>
      <c r="AD1171" s="707">
        <v>115741.5</v>
      </c>
      <c r="AE1171" s="707">
        <v>85615.77</v>
      </c>
      <c r="AO1171" s="707"/>
      <c r="AP1171" s="707"/>
      <c r="AQ1171" s="707"/>
    </row>
    <row r="1172" spans="4:44">
      <c r="D1172" s="160" t="s">
        <v>8746</v>
      </c>
      <c r="E1172" s="160"/>
      <c r="F1172" s="160">
        <v>46026</v>
      </c>
      <c r="G1172" s="160">
        <v>46058</v>
      </c>
      <c r="H1172" s="160">
        <v>45969</v>
      </c>
      <c r="I1172" s="160">
        <v>46002</v>
      </c>
      <c r="J1172" s="160">
        <v>0</v>
      </c>
      <c r="K1172" s="160">
        <v>0</v>
      </c>
      <c r="L1172" s="727">
        <v>201357.26</v>
      </c>
      <c r="M1172" s="727" t="s">
        <v>4995</v>
      </c>
      <c r="N1172" s="727"/>
      <c r="Q1172" s="727"/>
      <c r="R1172" s="727"/>
      <c r="S1172" s="727"/>
      <c r="V1172" s="707"/>
      <c r="W1172" s="707"/>
      <c r="X1172" s="707"/>
      <c r="Y1172" s="707"/>
      <c r="Z1172" s="707"/>
      <c r="AA1172" s="707"/>
      <c r="AB1172" s="707"/>
      <c r="AC1172" s="707"/>
      <c r="AD1172" s="707">
        <v>115741.5</v>
      </c>
      <c r="AE1172" s="707">
        <v>85615.77</v>
      </c>
      <c r="AK1172" s="707"/>
      <c r="AL1172" s="707"/>
      <c r="AO1172" s="707"/>
      <c r="AP1172" s="707"/>
      <c r="AQ1172" s="707"/>
    </row>
    <row r="1173" spans="4:44">
      <c r="D1173" s="160" t="s">
        <v>8746</v>
      </c>
      <c r="E1173" s="160"/>
      <c r="F1173" s="160">
        <v>46026</v>
      </c>
      <c r="G1173" s="160">
        <v>46058</v>
      </c>
      <c r="H1173" s="160">
        <v>45969</v>
      </c>
      <c r="I1173" s="160">
        <v>46002</v>
      </c>
      <c r="J1173" s="160">
        <v>0</v>
      </c>
      <c r="K1173" s="160">
        <v>0</v>
      </c>
      <c r="L1173" s="727">
        <v>201357.26</v>
      </c>
      <c r="M1173" s="727" t="s">
        <v>4996</v>
      </c>
      <c r="N1173" s="727"/>
      <c r="Q1173" s="727"/>
      <c r="R1173" s="727"/>
      <c r="S1173" s="727"/>
      <c r="V1173" s="707"/>
      <c r="W1173" s="707"/>
      <c r="X1173" s="707"/>
      <c r="Y1173" s="707"/>
      <c r="AC1173" s="707"/>
      <c r="AD1173" s="707"/>
      <c r="AK1173" s="707"/>
      <c r="AL1173" s="707"/>
    </row>
    <row r="1174" spans="4:44">
      <c r="D1174" s="160" t="s">
        <v>8747</v>
      </c>
      <c r="E1174" s="160"/>
      <c r="F1174" s="160">
        <v>46060</v>
      </c>
      <c r="G1174" s="160">
        <v>46079</v>
      </c>
      <c r="H1174" s="160">
        <v>46093</v>
      </c>
      <c r="I1174" s="160">
        <v>46114</v>
      </c>
      <c r="J1174" s="160">
        <v>0</v>
      </c>
      <c r="K1174" s="160">
        <v>0</v>
      </c>
      <c r="L1174" s="727">
        <v>246410.9</v>
      </c>
      <c r="M1174" s="727" t="s">
        <v>4994</v>
      </c>
      <c r="N1174" s="727"/>
      <c r="Q1174" s="727"/>
      <c r="R1174" s="727"/>
      <c r="S1174" s="727"/>
      <c r="V1174" s="707"/>
      <c r="W1174" s="707"/>
      <c r="Z1174" s="707"/>
      <c r="AA1174" s="707"/>
      <c r="AB1174" s="707"/>
      <c r="AC1174" s="707"/>
      <c r="AD1174" s="707"/>
      <c r="AE1174" s="707"/>
      <c r="AF1174" s="707"/>
      <c r="AH1174" s="707">
        <v>237593.4</v>
      </c>
      <c r="AI1174" s="707">
        <v>8817.51</v>
      </c>
      <c r="AP1174" s="707"/>
      <c r="AQ1174" s="707"/>
      <c r="AR1174" s="707"/>
    </row>
    <row r="1175" spans="4:44">
      <c r="D1175" s="160" t="s">
        <v>8747</v>
      </c>
      <c r="E1175" s="160"/>
      <c r="F1175" s="160">
        <v>46060</v>
      </c>
      <c r="G1175" s="160">
        <v>46079</v>
      </c>
      <c r="H1175" s="160">
        <v>46093</v>
      </c>
      <c r="I1175" s="160">
        <v>46114</v>
      </c>
      <c r="J1175" s="160">
        <v>0</v>
      </c>
      <c r="K1175" s="160">
        <v>0</v>
      </c>
      <c r="L1175" s="727">
        <v>246410.9</v>
      </c>
      <c r="M1175" s="727" t="s">
        <v>4995</v>
      </c>
      <c r="N1175" s="727"/>
      <c r="Q1175" s="727"/>
      <c r="R1175" s="727"/>
      <c r="S1175" s="727"/>
      <c r="V1175" s="707"/>
      <c r="W1175" s="707"/>
      <c r="X1175" s="707"/>
      <c r="Y1175" s="707"/>
      <c r="Z1175" s="707"/>
      <c r="AA1175" s="707"/>
      <c r="AB1175" s="707"/>
      <c r="AC1175" s="707"/>
      <c r="AD1175" s="707"/>
      <c r="AE1175" s="707"/>
      <c r="AF1175" s="707"/>
      <c r="AH1175" s="707">
        <v>237593.4</v>
      </c>
      <c r="AI1175" s="707">
        <v>8817.51</v>
      </c>
      <c r="AK1175" s="707"/>
      <c r="AP1175" s="707"/>
      <c r="AQ1175" s="707"/>
      <c r="AR1175" s="707"/>
    </row>
    <row r="1176" spans="4:44">
      <c r="D1176" s="160" t="s">
        <v>8747</v>
      </c>
      <c r="E1176" s="160"/>
      <c r="F1176" s="160">
        <v>46060</v>
      </c>
      <c r="G1176" s="160">
        <v>46079</v>
      </c>
      <c r="H1176" s="160">
        <v>46093</v>
      </c>
      <c r="I1176" s="160">
        <v>46114</v>
      </c>
      <c r="J1176" s="160">
        <v>0</v>
      </c>
      <c r="K1176" s="160">
        <v>0</v>
      </c>
      <c r="L1176" s="727">
        <v>246410.9</v>
      </c>
      <c r="M1176" s="727" t="s">
        <v>4996</v>
      </c>
      <c r="N1176" s="727"/>
      <c r="Q1176" s="727"/>
      <c r="R1176" s="727"/>
      <c r="S1176" s="727"/>
      <c r="V1176" s="707"/>
      <c r="W1176" s="707"/>
      <c r="X1176" s="707"/>
      <c r="Y1176" s="707"/>
      <c r="AC1176" s="707"/>
      <c r="AD1176" s="707"/>
      <c r="AK1176" s="707"/>
    </row>
    <row r="1177" spans="4:44">
      <c r="D1177" s="160" t="s">
        <v>8748</v>
      </c>
      <c r="E1177" s="160"/>
      <c r="F1177" s="160">
        <v>46060</v>
      </c>
      <c r="G1177" s="160">
        <v>46077</v>
      </c>
      <c r="H1177" s="160">
        <v>46093</v>
      </c>
      <c r="I1177" s="160">
        <v>46112</v>
      </c>
      <c r="J1177" s="160">
        <v>0</v>
      </c>
      <c r="K1177" s="160">
        <v>0</v>
      </c>
      <c r="L1177" s="727">
        <v>120446.53</v>
      </c>
      <c r="M1177" s="727" t="s">
        <v>4994</v>
      </c>
      <c r="N1177" s="727"/>
      <c r="Q1177" s="727"/>
      <c r="R1177" s="727"/>
      <c r="S1177" s="727"/>
      <c r="V1177" s="707"/>
      <c r="W1177" s="707"/>
      <c r="Z1177" s="707"/>
      <c r="AA1177" s="707"/>
      <c r="AB1177" s="707"/>
      <c r="AC1177" s="707"/>
      <c r="AD1177" s="707"/>
      <c r="AE1177" s="707"/>
      <c r="AF1177" s="707"/>
      <c r="AH1177" s="707">
        <v>120446.53</v>
      </c>
      <c r="AP1177" s="707"/>
      <c r="AQ1177" s="707"/>
      <c r="AR1177" s="707"/>
    </row>
    <row r="1178" spans="4:44">
      <c r="D1178" s="160" t="s">
        <v>8748</v>
      </c>
      <c r="E1178" s="160"/>
      <c r="F1178" s="160">
        <v>46060</v>
      </c>
      <c r="G1178" s="160">
        <v>46077</v>
      </c>
      <c r="H1178" s="160">
        <v>46093</v>
      </c>
      <c r="I1178" s="160">
        <v>46112</v>
      </c>
      <c r="J1178" s="160">
        <v>0</v>
      </c>
      <c r="K1178" s="160">
        <v>0</v>
      </c>
      <c r="L1178" s="727">
        <v>120446.53</v>
      </c>
      <c r="M1178" s="727" t="s">
        <v>4995</v>
      </c>
      <c r="N1178" s="727"/>
      <c r="Q1178" s="727"/>
      <c r="R1178" s="727"/>
      <c r="S1178" s="727"/>
      <c r="V1178" s="707"/>
      <c r="W1178" s="707"/>
      <c r="X1178" s="707"/>
      <c r="Y1178" s="707"/>
      <c r="Z1178" s="707"/>
      <c r="AA1178" s="707"/>
      <c r="AB1178" s="707"/>
      <c r="AC1178" s="707"/>
      <c r="AD1178" s="707"/>
      <c r="AE1178" s="707"/>
      <c r="AF1178" s="707"/>
      <c r="AH1178" s="707">
        <v>120446.53</v>
      </c>
      <c r="AK1178" s="707"/>
      <c r="AL1178" s="707"/>
      <c r="AP1178" s="707"/>
      <c r="AQ1178" s="707"/>
      <c r="AR1178" s="707"/>
    </row>
    <row r="1179" spans="4:44">
      <c r="D1179" s="160" t="s">
        <v>8748</v>
      </c>
      <c r="E1179" s="160"/>
      <c r="F1179" s="160">
        <v>46060</v>
      </c>
      <c r="G1179" s="160">
        <v>46077</v>
      </c>
      <c r="H1179" s="160">
        <v>46093</v>
      </c>
      <c r="I1179" s="160">
        <v>46112</v>
      </c>
      <c r="J1179" s="160">
        <v>0</v>
      </c>
      <c r="K1179" s="160">
        <v>0</v>
      </c>
      <c r="L1179" s="727">
        <v>120446.53</v>
      </c>
      <c r="M1179" s="727" t="s">
        <v>4996</v>
      </c>
      <c r="N1179" s="727"/>
      <c r="Q1179" s="727"/>
      <c r="R1179" s="727"/>
      <c r="S1179" s="727"/>
      <c r="U1179" s="707"/>
      <c r="V1179" s="707"/>
      <c r="W1179" s="707"/>
      <c r="X1179" s="707"/>
      <c r="Y1179" s="707"/>
      <c r="AC1179" s="707"/>
      <c r="AD1179" s="707"/>
      <c r="AK1179" s="707"/>
      <c r="AL1179" s="707"/>
    </row>
    <row r="1180" spans="4:44">
      <c r="D1180" s="160" t="s">
        <v>8749</v>
      </c>
      <c r="E1180" s="160"/>
      <c r="F1180" s="160">
        <v>46062</v>
      </c>
      <c r="G1180" s="160">
        <v>46079</v>
      </c>
      <c r="H1180" s="160">
        <v>46096</v>
      </c>
      <c r="I1180" s="160">
        <v>46114</v>
      </c>
      <c r="J1180" s="160">
        <v>0</v>
      </c>
      <c r="K1180" s="160">
        <v>0</v>
      </c>
      <c r="L1180" s="727">
        <v>125964.38</v>
      </c>
      <c r="M1180" s="727" t="s">
        <v>4994</v>
      </c>
      <c r="N1180" s="727"/>
      <c r="Q1180" s="727"/>
      <c r="R1180" s="727"/>
      <c r="S1180" s="727"/>
      <c r="U1180" s="707"/>
      <c r="V1180" s="707"/>
      <c r="W1180" s="707"/>
      <c r="Y1180" s="707"/>
      <c r="Z1180" s="707"/>
      <c r="AA1180" s="707"/>
      <c r="AB1180" s="707"/>
      <c r="AC1180" s="707"/>
      <c r="AD1180" s="707"/>
      <c r="AE1180" s="707"/>
      <c r="AH1180" s="707">
        <v>117146.87</v>
      </c>
      <c r="AI1180" s="707">
        <v>8817.51</v>
      </c>
      <c r="AP1180" s="707"/>
      <c r="AQ1180" s="707"/>
      <c r="AR1180" s="707"/>
    </row>
    <row r="1181" spans="4:44">
      <c r="D1181" s="160" t="s">
        <v>8749</v>
      </c>
      <c r="E1181" s="160"/>
      <c r="F1181" s="160">
        <v>46062</v>
      </c>
      <c r="G1181" s="160">
        <v>46079</v>
      </c>
      <c r="H1181" s="160">
        <v>46096</v>
      </c>
      <c r="I1181" s="160">
        <v>46114</v>
      </c>
      <c r="J1181" s="160">
        <v>0</v>
      </c>
      <c r="K1181" s="160">
        <v>0</v>
      </c>
      <c r="L1181" s="727">
        <v>125964.38</v>
      </c>
      <c r="M1181" s="727" t="s">
        <v>4995</v>
      </c>
      <c r="N1181" s="727"/>
      <c r="Q1181" s="727"/>
      <c r="R1181" s="727"/>
      <c r="S1181" s="727"/>
      <c r="V1181" s="707"/>
      <c r="W1181" s="707"/>
      <c r="X1181" s="707"/>
      <c r="Y1181" s="707"/>
      <c r="Z1181" s="707"/>
      <c r="AA1181" s="707"/>
      <c r="AB1181" s="707"/>
      <c r="AC1181" s="707"/>
      <c r="AD1181" s="707"/>
      <c r="AE1181" s="707"/>
      <c r="AH1181" s="707">
        <v>117146.87</v>
      </c>
      <c r="AI1181" s="707">
        <v>8817.51</v>
      </c>
      <c r="AL1181" s="707"/>
      <c r="AP1181" s="707"/>
      <c r="AQ1181" s="707"/>
      <c r="AR1181" s="707"/>
    </row>
    <row r="1182" spans="4:44">
      <c r="D1182" s="160" t="s">
        <v>8749</v>
      </c>
      <c r="E1182" s="160"/>
      <c r="F1182" s="160">
        <v>46062</v>
      </c>
      <c r="G1182" s="160">
        <v>46079</v>
      </c>
      <c r="H1182" s="160">
        <v>46096</v>
      </c>
      <c r="I1182" s="160">
        <v>46114</v>
      </c>
      <c r="J1182" s="160">
        <v>0</v>
      </c>
      <c r="K1182" s="160">
        <v>0</v>
      </c>
      <c r="L1182" s="727">
        <v>125964.38</v>
      </c>
      <c r="M1182" s="727" t="s">
        <v>4996</v>
      </c>
      <c r="N1182" s="727"/>
      <c r="Q1182" s="727"/>
      <c r="R1182" s="727"/>
      <c r="S1182" s="727"/>
      <c r="V1182" s="707"/>
      <c r="W1182" s="707"/>
      <c r="X1182" s="707"/>
      <c r="Y1182" s="707"/>
      <c r="AB1182" s="707"/>
      <c r="AC1182" s="707"/>
      <c r="AL1182" s="707"/>
    </row>
    <row r="1183" spans="4:44">
      <c r="D1183" s="160" t="s">
        <v>8750</v>
      </c>
      <c r="E1183" s="160"/>
      <c r="F1183" s="160">
        <v>46074</v>
      </c>
      <c r="G1183" s="160">
        <v>46084</v>
      </c>
      <c r="H1183" s="160">
        <v>45980</v>
      </c>
      <c r="I1183" s="160">
        <v>45991</v>
      </c>
      <c r="J1183" s="160">
        <v>0</v>
      </c>
      <c r="K1183" s="160">
        <v>0</v>
      </c>
      <c r="L1183" s="727">
        <v>155665.84</v>
      </c>
      <c r="M1183" s="727" t="s">
        <v>4994</v>
      </c>
      <c r="N1183" s="727"/>
      <c r="Q1183" s="727"/>
      <c r="R1183" s="727"/>
      <c r="S1183" s="727"/>
      <c r="V1183" s="707"/>
      <c r="X1183" s="707"/>
      <c r="Y1183" s="707"/>
      <c r="AA1183" s="707"/>
      <c r="AB1183" s="707"/>
      <c r="AC1183" s="707"/>
      <c r="AD1183" s="707">
        <v>155665.84</v>
      </c>
      <c r="AE1183" s="707"/>
      <c r="AF1183" s="707"/>
      <c r="AG1183" s="707"/>
      <c r="AH1183" s="707"/>
      <c r="AQ1183" s="707"/>
      <c r="AR1183" s="707"/>
    </row>
    <row r="1184" spans="4:44">
      <c r="D1184" s="160" t="s">
        <v>8750</v>
      </c>
      <c r="E1184" s="160"/>
      <c r="F1184" s="160">
        <v>46074</v>
      </c>
      <c r="G1184" s="160">
        <v>46084</v>
      </c>
      <c r="H1184" s="160">
        <v>45980</v>
      </c>
      <c r="I1184" s="160">
        <v>45991</v>
      </c>
      <c r="J1184" s="160">
        <v>0</v>
      </c>
      <c r="K1184" s="160">
        <v>0</v>
      </c>
      <c r="L1184" s="727">
        <v>155665.84</v>
      </c>
      <c r="M1184" s="727" t="s">
        <v>4995</v>
      </c>
      <c r="N1184" s="727"/>
      <c r="Q1184" s="727"/>
      <c r="R1184" s="727"/>
      <c r="S1184" s="727"/>
      <c r="X1184" s="707"/>
      <c r="Y1184" s="707"/>
      <c r="Z1184" s="707"/>
      <c r="AA1184" s="707"/>
      <c r="AB1184" s="707"/>
      <c r="AC1184" s="707"/>
      <c r="AD1184" s="707">
        <v>155665.84</v>
      </c>
      <c r="AE1184" s="707"/>
      <c r="AF1184" s="707"/>
      <c r="AG1184" s="707"/>
      <c r="AH1184" s="707"/>
      <c r="AK1184" s="707"/>
      <c r="AQ1184" s="707"/>
      <c r="AR1184" s="707"/>
    </row>
    <row r="1185" spans="4:44">
      <c r="D1185" s="160" t="s">
        <v>8750</v>
      </c>
      <c r="E1185" s="160"/>
      <c r="F1185" s="160">
        <v>46074</v>
      </c>
      <c r="G1185" s="160">
        <v>46084</v>
      </c>
      <c r="H1185" s="160">
        <v>45980</v>
      </c>
      <c r="I1185" s="160">
        <v>45991</v>
      </c>
      <c r="J1185" s="160">
        <v>0</v>
      </c>
      <c r="K1185" s="160">
        <v>0</v>
      </c>
      <c r="L1185" s="727">
        <v>155665.84</v>
      </c>
      <c r="M1185" s="727" t="s">
        <v>4996</v>
      </c>
      <c r="N1185" s="727"/>
      <c r="Q1185" s="727"/>
      <c r="R1185" s="727"/>
      <c r="S1185" s="727"/>
      <c r="V1185" s="707"/>
      <c r="W1185" s="707"/>
      <c r="X1185" s="707"/>
      <c r="Y1185" s="707"/>
      <c r="Z1185" s="707"/>
      <c r="AE1185" s="707"/>
      <c r="AF1185" s="707"/>
      <c r="AK1185" s="707"/>
    </row>
    <row r="1186" spans="4:44">
      <c r="D1186" s="160" t="s">
        <v>8751</v>
      </c>
      <c r="E1186" s="160"/>
      <c r="F1186" s="160">
        <v>46074</v>
      </c>
      <c r="G1186" s="160">
        <v>46084</v>
      </c>
      <c r="H1186" s="160">
        <v>45980</v>
      </c>
      <c r="I1186" s="160">
        <v>45991</v>
      </c>
      <c r="J1186" s="160">
        <v>0</v>
      </c>
      <c r="K1186" s="160">
        <v>0</v>
      </c>
      <c r="L1186" s="727">
        <v>61594.94</v>
      </c>
      <c r="M1186" s="727" t="s">
        <v>4994</v>
      </c>
      <c r="N1186" s="727"/>
      <c r="Q1186" s="728"/>
      <c r="R1186" s="727"/>
      <c r="S1186" s="727"/>
      <c r="V1186" s="707"/>
      <c r="W1186" s="707"/>
      <c r="X1186" s="707"/>
      <c r="Y1186" s="707"/>
      <c r="Z1186" s="707"/>
      <c r="AA1186" s="707"/>
      <c r="AB1186" s="707"/>
      <c r="AC1186" s="707"/>
      <c r="AD1186" s="707">
        <v>61594.94</v>
      </c>
      <c r="AE1186" s="707"/>
      <c r="AF1186" s="707"/>
      <c r="AQ1186" s="707"/>
      <c r="AR1186" s="707"/>
    </row>
    <row r="1187" spans="4:44">
      <c r="D1187" s="160" t="s">
        <v>8751</v>
      </c>
      <c r="E1187" s="160"/>
      <c r="F1187" s="160">
        <v>46074</v>
      </c>
      <c r="G1187" s="160">
        <v>46084</v>
      </c>
      <c r="H1187" s="160">
        <v>45980</v>
      </c>
      <c r="I1187" s="160">
        <v>45991</v>
      </c>
      <c r="J1187" s="160">
        <v>0</v>
      </c>
      <c r="K1187" s="160">
        <v>0</v>
      </c>
      <c r="L1187" s="727">
        <v>61594.94</v>
      </c>
      <c r="M1187" s="727" t="s">
        <v>4995</v>
      </c>
      <c r="N1187" s="727"/>
      <c r="Q1187" s="727"/>
      <c r="R1187" s="727"/>
      <c r="S1187" s="727"/>
      <c r="W1187" s="707"/>
      <c r="X1187" s="707"/>
      <c r="Y1187" s="707"/>
      <c r="Z1187" s="707"/>
      <c r="AA1187" s="707"/>
      <c r="AB1187" s="707"/>
      <c r="AC1187" s="707"/>
      <c r="AD1187" s="707">
        <v>61594.94</v>
      </c>
      <c r="AE1187" s="707"/>
      <c r="AF1187" s="707"/>
      <c r="AL1187" s="707"/>
      <c r="AQ1187" s="707"/>
      <c r="AR1187" s="707"/>
    </row>
    <row r="1188" spans="4:44">
      <c r="D1188" s="160" t="s">
        <v>8751</v>
      </c>
      <c r="E1188" s="160"/>
      <c r="F1188" s="160">
        <v>46074</v>
      </c>
      <c r="G1188" s="160">
        <v>46084</v>
      </c>
      <c r="H1188" s="160">
        <v>45980</v>
      </c>
      <c r="I1188" s="160">
        <v>45991</v>
      </c>
      <c r="J1188" s="160">
        <v>0</v>
      </c>
      <c r="K1188" s="160">
        <v>0</v>
      </c>
      <c r="L1188" s="727">
        <v>61594.94</v>
      </c>
      <c r="M1188" s="727" t="s">
        <v>4996</v>
      </c>
      <c r="N1188" s="727"/>
      <c r="Q1188" s="727"/>
      <c r="R1188" s="727"/>
      <c r="S1188" s="727"/>
      <c r="V1188" s="707"/>
      <c r="W1188" s="707"/>
      <c r="X1188" s="707"/>
      <c r="Y1188" s="707"/>
      <c r="AC1188" s="707"/>
      <c r="AD1188" s="707"/>
      <c r="AL1188" s="707"/>
    </row>
    <row r="1189" spans="4:44">
      <c r="D1189" s="160" t="s">
        <v>8752</v>
      </c>
      <c r="E1189" s="160"/>
      <c r="F1189" s="160">
        <v>46074</v>
      </c>
      <c r="G1189" s="160">
        <v>46084</v>
      </c>
      <c r="H1189" s="160">
        <v>45980</v>
      </c>
      <c r="I1189" s="160">
        <v>45991</v>
      </c>
      <c r="J1189" s="160">
        <v>0</v>
      </c>
      <c r="K1189" s="160">
        <v>0</v>
      </c>
      <c r="L1189" s="727">
        <v>31618.67</v>
      </c>
      <c r="M1189" s="727" t="s">
        <v>4994</v>
      </c>
      <c r="N1189" s="727"/>
      <c r="Q1189" s="727"/>
      <c r="R1189" s="727"/>
      <c r="S1189" s="727"/>
      <c r="V1189" s="707"/>
      <c r="W1189" s="707"/>
      <c r="X1189" s="707"/>
      <c r="Y1189" s="707"/>
      <c r="AB1189" s="707"/>
      <c r="AC1189" s="707"/>
      <c r="AD1189" s="707">
        <v>31618.67</v>
      </c>
      <c r="AE1189" s="707"/>
      <c r="AF1189" s="707"/>
      <c r="AG1189" s="707"/>
      <c r="AH1189" s="707"/>
      <c r="AQ1189" s="707"/>
      <c r="AR1189" s="707"/>
    </row>
    <row r="1190" spans="4:44">
      <c r="D1190" s="160" t="s">
        <v>8752</v>
      </c>
      <c r="E1190" s="160"/>
      <c r="F1190" s="160">
        <v>46074</v>
      </c>
      <c r="G1190" s="160">
        <v>46084</v>
      </c>
      <c r="H1190" s="160">
        <v>45980</v>
      </c>
      <c r="I1190" s="160">
        <v>45991</v>
      </c>
      <c r="J1190" s="160">
        <v>0</v>
      </c>
      <c r="K1190" s="160">
        <v>0</v>
      </c>
      <c r="L1190" s="727">
        <v>31618.67</v>
      </c>
      <c r="M1190" s="727" t="s">
        <v>4995</v>
      </c>
      <c r="N1190" s="727"/>
      <c r="Q1190" s="727"/>
      <c r="R1190" s="727"/>
      <c r="S1190" s="727"/>
      <c r="Y1190" s="707"/>
      <c r="Z1190" s="707"/>
      <c r="AA1190" s="707"/>
      <c r="AB1190" s="707"/>
      <c r="AC1190" s="707"/>
      <c r="AD1190" s="707">
        <v>31618.67</v>
      </c>
      <c r="AE1190" s="707"/>
      <c r="AF1190" s="707"/>
      <c r="AG1190" s="707"/>
      <c r="AH1190" s="707"/>
      <c r="AJ1190" s="707"/>
      <c r="AQ1190" s="707"/>
      <c r="AR1190" s="707"/>
    </row>
    <row r="1191" spans="4:44">
      <c r="D1191" s="160" t="s">
        <v>8752</v>
      </c>
      <c r="E1191" s="160"/>
      <c r="F1191" s="160">
        <v>46074</v>
      </c>
      <c r="G1191" s="160">
        <v>46084</v>
      </c>
      <c r="H1191" s="160">
        <v>45980</v>
      </c>
      <c r="I1191" s="160">
        <v>45991</v>
      </c>
      <c r="J1191" s="160">
        <v>0</v>
      </c>
      <c r="K1191" s="160">
        <v>0</v>
      </c>
      <c r="L1191" s="727">
        <v>31618.67</v>
      </c>
      <c r="M1191" s="727" t="s">
        <v>4996</v>
      </c>
      <c r="N1191" s="727"/>
      <c r="Q1191" s="727"/>
      <c r="R1191" s="727"/>
      <c r="S1191" s="727"/>
      <c r="X1191" s="707"/>
      <c r="Y1191" s="707"/>
      <c r="Z1191" s="707"/>
      <c r="AA1191" s="707"/>
      <c r="AC1191" s="707"/>
      <c r="AE1191" s="707"/>
      <c r="AF1191" s="707"/>
      <c r="AJ1191" s="707"/>
    </row>
    <row r="1192" spans="4:44">
      <c r="D1192" s="160" t="s">
        <v>8753</v>
      </c>
      <c r="E1192" s="160"/>
      <c r="F1192" s="160">
        <v>46074</v>
      </c>
      <c r="G1192" s="160">
        <v>46084</v>
      </c>
      <c r="H1192" s="160">
        <v>45980</v>
      </c>
      <c r="I1192" s="160">
        <v>45991</v>
      </c>
      <c r="J1192" s="160">
        <v>0</v>
      </c>
      <c r="K1192" s="160">
        <v>0</v>
      </c>
      <c r="L1192" s="727">
        <v>29862.55</v>
      </c>
      <c r="M1192" s="727" t="s">
        <v>4994</v>
      </c>
      <c r="N1192" s="727"/>
      <c r="Q1192" s="727"/>
      <c r="R1192" s="727"/>
      <c r="S1192" s="727"/>
      <c r="X1192" s="707"/>
      <c r="Y1192" s="707"/>
      <c r="AB1192" s="707"/>
      <c r="AC1192" s="707"/>
      <c r="AD1192" s="707">
        <v>29862.55</v>
      </c>
      <c r="AE1192" s="707"/>
      <c r="AF1192" s="707"/>
      <c r="AG1192" s="707"/>
      <c r="AH1192" s="707"/>
      <c r="AQ1192" s="707"/>
      <c r="AR1192" s="707"/>
    </row>
    <row r="1193" spans="4:44">
      <c r="D1193" s="160" t="s">
        <v>8753</v>
      </c>
      <c r="E1193" s="160"/>
      <c r="F1193" s="160">
        <v>46074</v>
      </c>
      <c r="G1193" s="160">
        <v>46084</v>
      </c>
      <c r="H1193" s="160">
        <v>45980</v>
      </c>
      <c r="I1193" s="160">
        <v>45991</v>
      </c>
      <c r="J1193" s="160">
        <v>0</v>
      </c>
      <c r="K1193" s="160">
        <v>0</v>
      </c>
      <c r="L1193" s="727">
        <v>29862.55</v>
      </c>
      <c r="M1193" s="727" t="s">
        <v>4995</v>
      </c>
      <c r="N1193" s="727"/>
      <c r="Q1193" s="727"/>
      <c r="R1193" s="727"/>
      <c r="S1193" s="727"/>
      <c r="Y1193" s="707"/>
      <c r="Z1193" s="707"/>
      <c r="AA1193" s="707"/>
      <c r="AB1193" s="707"/>
      <c r="AC1193" s="707"/>
      <c r="AD1193" s="707">
        <v>29862.55</v>
      </c>
      <c r="AE1193" s="707"/>
      <c r="AF1193" s="707"/>
      <c r="AG1193" s="707"/>
      <c r="AH1193" s="707"/>
      <c r="AJ1193" s="707"/>
      <c r="AQ1193" s="707"/>
      <c r="AR1193" s="707"/>
    </row>
    <row r="1194" spans="4:44">
      <c r="D1194" s="160" t="s">
        <v>8753</v>
      </c>
      <c r="E1194" s="160"/>
      <c r="F1194" s="160">
        <v>46074</v>
      </c>
      <c r="G1194" s="160">
        <v>46084</v>
      </c>
      <c r="H1194" s="160">
        <v>45980</v>
      </c>
      <c r="I1194" s="160">
        <v>45991</v>
      </c>
      <c r="J1194" s="160">
        <v>0</v>
      </c>
      <c r="K1194" s="160">
        <v>0</v>
      </c>
      <c r="L1194" s="727">
        <v>29862.55</v>
      </c>
      <c r="M1194" s="727" t="s">
        <v>4996</v>
      </c>
      <c r="N1194" s="727"/>
      <c r="Q1194" s="727"/>
      <c r="R1194" s="727"/>
      <c r="S1194" s="727"/>
      <c r="V1194" s="707"/>
      <c r="W1194" s="707"/>
      <c r="X1194" s="707"/>
      <c r="Y1194" s="707"/>
      <c r="Z1194" s="707"/>
      <c r="AA1194" s="707"/>
      <c r="AC1194" s="707"/>
      <c r="AE1194" s="707"/>
      <c r="AF1194" s="707"/>
      <c r="AJ1194" s="707"/>
    </row>
    <row r="1195" spans="4:44">
      <c r="D1195" s="160" t="s">
        <v>8754</v>
      </c>
      <c r="E1195" s="160"/>
      <c r="F1195" s="160">
        <v>46074</v>
      </c>
      <c r="G1195" s="160">
        <v>46084</v>
      </c>
      <c r="H1195" s="160">
        <v>45980</v>
      </c>
      <c r="I1195" s="160">
        <v>45991</v>
      </c>
      <c r="J1195" s="160">
        <v>0</v>
      </c>
      <c r="K1195" s="160">
        <v>0</v>
      </c>
      <c r="L1195" s="727">
        <v>16946.63</v>
      </c>
      <c r="M1195" s="727" t="s">
        <v>4994</v>
      </c>
      <c r="N1195" s="727"/>
      <c r="Q1195" s="727"/>
      <c r="R1195" s="727"/>
      <c r="S1195" s="727"/>
      <c r="V1195" s="707"/>
      <c r="W1195" s="707"/>
      <c r="X1195" s="707"/>
      <c r="Y1195" s="707"/>
      <c r="Z1195" s="707"/>
      <c r="AA1195" s="707"/>
      <c r="AB1195" s="707"/>
      <c r="AC1195" s="707"/>
      <c r="AD1195" s="707">
        <v>16946.63</v>
      </c>
      <c r="AE1195" s="707"/>
      <c r="AF1195" s="707"/>
      <c r="AQ1195" s="707"/>
      <c r="AR1195" s="707"/>
    </row>
    <row r="1196" spans="4:44">
      <c r="D1196" s="160" t="s">
        <v>8754</v>
      </c>
      <c r="E1196" s="160"/>
      <c r="F1196" s="160">
        <v>46074</v>
      </c>
      <c r="G1196" s="160">
        <v>46084</v>
      </c>
      <c r="H1196" s="160">
        <v>45980</v>
      </c>
      <c r="I1196" s="160">
        <v>45991</v>
      </c>
      <c r="J1196" s="160">
        <v>0</v>
      </c>
      <c r="K1196" s="160">
        <v>0</v>
      </c>
      <c r="L1196" s="727">
        <v>16946.63</v>
      </c>
      <c r="M1196" s="727" t="s">
        <v>4995</v>
      </c>
      <c r="N1196" s="727"/>
      <c r="Q1196" s="727"/>
      <c r="R1196" s="727"/>
      <c r="S1196" s="727"/>
      <c r="W1196" s="707"/>
      <c r="X1196" s="707"/>
      <c r="Y1196" s="707"/>
      <c r="Z1196" s="707"/>
      <c r="AA1196" s="707"/>
      <c r="AB1196" s="707"/>
      <c r="AC1196" s="707"/>
      <c r="AD1196" s="707">
        <v>16946.63</v>
      </c>
      <c r="AE1196" s="707"/>
      <c r="AF1196" s="707"/>
      <c r="AQ1196" s="707"/>
      <c r="AR1196" s="707"/>
    </row>
    <row r="1197" spans="4:44">
      <c r="D1197" s="160" t="s">
        <v>8754</v>
      </c>
      <c r="E1197" s="160"/>
      <c r="F1197" s="160">
        <v>46074</v>
      </c>
      <c r="G1197" s="160">
        <v>46084</v>
      </c>
      <c r="H1197" s="160">
        <v>45980</v>
      </c>
      <c r="I1197" s="160">
        <v>45991</v>
      </c>
      <c r="J1197" s="160">
        <v>0</v>
      </c>
      <c r="K1197" s="160">
        <v>0</v>
      </c>
      <c r="L1197" s="727">
        <v>16946.63</v>
      </c>
      <c r="M1197" s="727" t="s">
        <v>4996</v>
      </c>
      <c r="N1197" s="727"/>
      <c r="Q1197" s="727"/>
      <c r="R1197" s="727"/>
      <c r="S1197" s="727"/>
      <c r="U1197" s="707"/>
      <c r="V1197" s="707"/>
      <c r="W1197" s="707"/>
      <c r="X1197" s="707"/>
      <c r="Y1197" s="707"/>
      <c r="Z1197" s="707"/>
      <c r="AC1197" s="707"/>
      <c r="AD1197" s="707"/>
    </row>
    <row r="1198" spans="4:44">
      <c r="D1198" s="160" t="s">
        <v>8755</v>
      </c>
      <c r="E1198" s="160"/>
      <c r="F1198" s="160">
        <v>46074</v>
      </c>
      <c r="G1198" s="160">
        <v>46082</v>
      </c>
      <c r="H1198" s="160">
        <v>45980</v>
      </c>
      <c r="I1198" s="160">
        <v>45988</v>
      </c>
      <c r="J1198" s="160">
        <v>0</v>
      </c>
      <c r="K1198" s="160">
        <v>0</v>
      </c>
      <c r="L1198" s="727">
        <v>15643.05</v>
      </c>
      <c r="M1198" s="727" t="s">
        <v>4994</v>
      </c>
      <c r="N1198" s="727"/>
      <c r="Q1198" s="727"/>
      <c r="R1198" s="727"/>
      <c r="S1198" s="727"/>
      <c r="U1198" s="707"/>
      <c r="V1198" s="707"/>
      <c r="W1198" s="707"/>
      <c r="Y1198" s="707"/>
      <c r="Z1198" s="707"/>
      <c r="AA1198" s="707"/>
      <c r="AB1198" s="707"/>
      <c r="AC1198" s="707"/>
      <c r="AD1198" s="707">
        <v>15643.05</v>
      </c>
      <c r="AE1198" s="707"/>
      <c r="AQ1198" s="707"/>
      <c r="AR1198" s="707"/>
    </row>
    <row r="1199" spans="4:44">
      <c r="D1199" s="160" t="s">
        <v>8755</v>
      </c>
      <c r="E1199" s="160"/>
      <c r="F1199" s="160">
        <v>46074</v>
      </c>
      <c r="G1199" s="160">
        <v>46082</v>
      </c>
      <c r="H1199" s="160">
        <v>45980</v>
      </c>
      <c r="I1199" s="160">
        <v>45988</v>
      </c>
      <c r="J1199" s="160">
        <v>0</v>
      </c>
      <c r="K1199" s="160">
        <v>0</v>
      </c>
      <c r="L1199" s="727">
        <v>15643.05</v>
      </c>
      <c r="M1199" s="727" t="s">
        <v>4995</v>
      </c>
      <c r="N1199" s="727"/>
      <c r="Q1199" s="727"/>
      <c r="R1199" s="727"/>
      <c r="S1199" s="727"/>
      <c r="V1199" s="707"/>
      <c r="W1199" s="707"/>
      <c r="X1199" s="707"/>
      <c r="Y1199" s="707"/>
      <c r="Z1199" s="707"/>
      <c r="AA1199" s="707"/>
      <c r="AB1199" s="707"/>
      <c r="AC1199" s="707"/>
      <c r="AD1199" s="707">
        <v>15643.05</v>
      </c>
      <c r="AE1199" s="707"/>
      <c r="AQ1199" s="707"/>
      <c r="AR1199" s="707"/>
    </row>
    <row r="1200" spans="4:44">
      <c r="D1200" s="160" t="s">
        <v>8755</v>
      </c>
      <c r="E1200" s="160"/>
      <c r="F1200" s="160">
        <v>46074</v>
      </c>
      <c r="G1200" s="160">
        <v>46082</v>
      </c>
      <c r="H1200" s="160">
        <v>45980</v>
      </c>
      <c r="I1200" s="160">
        <v>45988</v>
      </c>
      <c r="J1200" s="160">
        <v>0</v>
      </c>
      <c r="K1200" s="160">
        <v>0</v>
      </c>
      <c r="L1200" s="727">
        <v>15643.05</v>
      </c>
      <c r="M1200" s="727" t="s">
        <v>4996</v>
      </c>
      <c r="N1200" s="727"/>
      <c r="Q1200" s="727"/>
      <c r="R1200" s="727"/>
      <c r="S1200" s="727"/>
      <c r="V1200" s="707"/>
      <c r="W1200" s="707"/>
      <c r="X1200" s="707"/>
      <c r="Y1200" s="707"/>
      <c r="Z1200" s="707"/>
      <c r="AB1200" s="707"/>
      <c r="AC1200" s="707"/>
    </row>
    <row r="1201" spans="4:45">
      <c r="D1201" s="160" t="s">
        <v>5735</v>
      </c>
      <c r="E1201" s="160"/>
      <c r="F1201" s="160">
        <v>46085</v>
      </c>
      <c r="G1201" s="160">
        <v>46116</v>
      </c>
      <c r="H1201" s="160" t="s">
        <v>6812</v>
      </c>
      <c r="I1201" s="160">
        <v>46132</v>
      </c>
      <c r="J1201" s="160">
        <v>327791.63</v>
      </c>
      <c r="K1201" s="160">
        <v>327791.63</v>
      </c>
      <c r="L1201" s="727">
        <v>595042</v>
      </c>
      <c r="M1201" s="727" t="s">
        <v>4994</v>
      </c>
      <c r="N1201" s="727"/>
      <c r="Q1201" s="727"/>
      <c r="R1201" s="727"/>
      <c r="S1201" s="727"/>
      <c r="V1201" s="707"/>
      <c r="W1201" s="707"/>
      <c r="X1201" s="707"/>
      <c r="Z1201" s="707"/>
      <c r="AA1201" s="707"/>
      <c r="AB1201" s="707"/>
      <c r="AC1201" s="707"/>
      <c r="AD1201" s="707"/>
      <c r="AE1201" s="707"/>
      <c r="AF1201" s="707"/>
      <c r="AG1201" s="707"/>
      <c r="AH1201" s="707">
        <v>316200</v>
      </c>
      <c r="AI1201" s="707">
        <v>278842</v>
      </c>
      <c r="AQ1201" s="707"/>
      <c r="AR1201" s="707"/>
      <c r="AS1201" s="707"/>
    </row>
    <row r="1202" spans="4:45">
      <c r="D1202" s="160" t="s">
        <v>5735</v>
      </c>
      <c r="E1202" s="160"/>
      <c r="F1202" s="160">
        <v>46085</v>
      </c>
      <c r="G1202" s="160">
        <v>46116</v>
      </c>
      <c r="H1202" s="160" t="s">
        <v>6812</v>
      </c>
      <c r="I1202" s="160">
        <v>46132</v>
      </c>
      <c r="J1202" s="160">
        <v>327791.63</v>
      </c>
      <c r="K1202" s="160">
        <v>327791.63</v>
      </c>
      <c r="L1202" s="727">
        <v>595042</v>
      </c>
      <c r="M1202" s="727" t="s">
        <v>4995</v>
      </c>
      <c r="N1202" s="727"/>
      <c r="Q1202" s="727"/>
      <c r="R1202" s="727"/>
      <c r="S1202" s="727"/>
      <c r="W1202" s="707"/>
      <c r="X1202" s="707"/>
      <c r="Y1202" s="707"/>
      <c r="Z1202" s="707"/>
      <c r="AA1202" s="707"/>
      <c r="AB1202" s="707"/>
      <c r="AC1202" s="707"/>
      <c r="AD1202" s="707"/>
      <c r="AE1202" s="707"/>
      <c r="AF1202" s="707"/>
      <c r="AG1202" s="707"/>
      <c r="AH1202" s="707"/>
      <c r="AI1202" s="707">
        <v>267250.37</v>
      </c>
      <c r="AQ1202" s="707"/>
      <c r="AR1202" s="707"/>
      <c r="AS1202" s="707"/>
    </row>
    <row r="1203" spans="4:45">
      <c r="D1203" s="160" t="s">
        <v>5735</v>
      </c>
      <c r="E1203" s="160"/>
      <c r="F1203" s="160">
        <v>46085</v>
      </c>
      <c r="G1203" s="160">
        <v>46116</v>
      </c>
      <c r="H1203" s="160" t="s">
        <v>6812</v>
      </c>
      <c r="I1203" s="160">
        <v>46132</v>
      </c>
      <c r="J1203" s="160">
        <v>327791.63</v>
      </c>
      <c r="K1203" s="160">
        <v>327791.63</v>
      </c>
      <c r="L1203" s="727">
        <v>595042</v>
      </c>
      <c r="M1203" s="727" t="s">
        <v>4996</v>
      </c>
      <c r="N1203" s="727"/>
      <c r="Q1203" s="727"/>
      <c r="R1203" s="728"/>
      <c r="S1203" s="728"/>
      <c r="V1203" s="707"/>
      <c r="W1203" s="707"/>
      <c r="X1203" s="707"/>
      <c r="Y1203" s="707"/>
      <c r="Z1203" s="707"/>
      <c r="AA1203" s="707">
        <v>106430.72</v>
      </c>
      <c r="AB1203" s="707">
        <v>212737.44</v>
      </c>
      <c r="AC1203" s="707">
        <v>8623.4699999999993</v>
      </c>
      <c r="AD1203" s="707"/>
      <c r="AE1203" s="707"/>
    </row>
    <row r="1204" spans="4:45">
      <c r="D1204" s="160" t="s">
        <v>8756</v>
      </c>
      <c r="E1204" s="160"/>
      <c r="F1204" s="160">
        <v>46085</v>
      </c>
      <c r="G1204" s="160">
        <v>46111</v>
      </c>
      <c r="H1204" s="160">
        <v>46114</v>
      </c>
      <c r="I1204" s="160">
        <v>46131</v>
      </c>
      <c r="J1204" s="160">
        <v>0</v>
      </c>
      <c r="K1204" s="160">
        <v>0</v>
      </c>
      <c r="L1204" s="727">
        <v>14000.86</v>
      </c>
      <c r="M1204" s="727" t="s">
        <v>4994</v>
      </c>
      <c r="N1204" s="727"/>
      <c r="Q1204" s="727"/>
      <c r="R1204" s="727"/>
      <c r="S1204" s="727"/>
      <c r="V1204" s="707"/>
      <c r="W1204" s="707"/>
      <c r="X1204" s="707"/>
      <c r="Y1204" s="707"/>
      <c r="AB1204" s="707"/>
      <c r="AC1204" s="707"/>
      <c r="AD1204" s="707"/>
      <c r="AE1204" s="707"/>
      <c r="AF1204" s="707"/>
      <c r="AG1204" s="707"/>
      <c r="AH1204" s="707"/>
      <c r="AI1204" s="707">
        <v>14000.86</v>
      </c>
      <c r="AQ1204" s="707"/>
      <c r="AR1204" s="707"/>
      <c r="AS1204" s="707"/>
    </row>
    <row r="1205" spans="4:45">
      <c r="D1205" s="160" t="s">
        <v>8756</v>
      </c>
      <c r="E1205" s="160"/>
      <c r="F1205" s="160">
        <v>46085</v>
      </c>
      <c r="G1205" s="160">
        <v>46111</v>
      </c>
      <c r="H1205" s="160">
        <v>46114</v>
      </c>
      <c r="I1205" s="160">
        <v>46131</v>
      </c>
      <c r="J1205" s="160">
        <v>0</v>
      </c>
      <c r="K1205" s="160">
        <v>0</v>
      </c>
      <c r="L1205" s="727">
        <v>14000.86</v>
      </c>
      <c r="M1205" s="727" t="s">
        <v>4995</v>
      </c>
      <c r="N1205" s="727"/>
      <c r="Q1205" s="727"/>
      <c r="R1205" s="727"/>
      <c r="S1205" s="727"/>
      <c r="Y1205" s="707"/>
      <c r="Z1205" s="707"/>
      <c r="AA1205" s="707"/>
      <c r="AB1205" s="707"/>
      <c r="AC1205" s="707"/>
      <c r="AD1205" s="707"/>
      <c r="AE1205" s="707"/>
      <c r="AF1205" s="707"/>
      <c r="AG1205" s="707"/>
      <c r="AH1205" s="707"/>
      <c r="AI1205" s="707">
        <v>14000.86</v>
      </c>
      <c r="AQ1205" s="707"/>
      <c r="AR1205" s="707"/>
      <c r="AS1205" s="707"/>
    </row>
    <row r="1206" spans="4:45">
      <c r="D1206" s="160" t="s">
        <v>8756</v>
      </c>
      <c r="E1206" s="160"/>
      <c r="F1206" s="160">
        <v>46085</v>
      </c>
      <c r="G1206" s="160">
        <v>46111</v>
      </c>
      <c r="H1206" s="160">
        <v>46114</v>
      </c>
      <c r="I1206" s="160">
        <v>46131</v>
      </c>
      <c r="J1206" s="160">
        <v>0</v>
      </c>
      <c r="K1206" s="160">
        <v>0</v>
      </c>
      <c r="L1206" s="727">
        <v>14000.86</v>
      </c>
      <c r="M1206" s="727" t="s">
        <v>4996</v>
      </c>
      <c r="N1206" s="727"/>
      <c r="Q1206" s="727"/>
      <c r="R1206" s="727"/>
      <c r="S1206" s="727"/>
      <c r="Y1206" s="707"/>
      <c r="Z1206" s="707"/>
      <c r="AA1206" s="707"/>
      <c r="AF1206" s="707"/>
    </row>
    <row r="1207" spans="4:45">
      <c r="D1207" s="160" t="s">
        <v>5736</v>
      </c>
      <c r="E1207" s="160"/>
      <c r="F1207" s="160">
        <v>46085</v>
      </c>
      <c r="G1207" s="160">
        <v>46112</v>
      </c>
      <c r="H1207" s="160">
        <v>46114</v>
      </c>
      <c r="I1207" s="160">
        <v>46132</v>
      </c>
      <c r="J1207" s="160">
        <v>0</v>
      </c>
      <c r="K1207" s="160">
        <v>0</v>
      </c>
      <c r="L1207" s="727">
        <v>72757.14</v>
      </c>
      <c r="M1207" s="727" t="s">
        <v>4994</v>
      </c>
      <c r="N1207" s="727"/>
      <c r="Q1207" s="727"/>
      <c r="R1207" s="727"/>
      <c r="S1207" s="727"/>
      <c r="Y1207" s="707"/>
      <c r="AB1207" s="707"/>
      <c r="AC1207" s="707"/>
      <c r="AD1207" s="707"/>
      <c r="AE1207" s="707"/>
      <c r="AF1207" s="707"/>
      <c r="AG1207" s="707"/>
      <c r="AH1207" s="707"/>
      <c r="AI1207" s="707">
        <v>72757.14</v>
      </c>
      <c r="AQ1207" s="707"/>
      <c r="AR1207" s="707"/>
      <c r="AS1207" s="707"/>
    </row>
    <row r="1208" spans="4:45">
      <c r="D1208" s="160" t="s">
        <v>5736</v>
      </c>
      <c r="E1208" s="160"/>
      <c r="F1208" s="160">
        <v>46085</v>
      </c>
      <c r="G1208" s="160">
        <v>46112</v>
      </c>
      <c r="H1208" s="160">
        <v>46114</v>
      </c>
      <c r="I1208" s="160">
        <v>46132</v>
      </c>
      <c r="J1208" s="160">
        <v>0</v>
      </c>
      <c r="K1208" s="160">
        <v>0</v>
      </c>
      <c r="L1208" s="727">
        <v>72757.14</v>
      </c>
      <c r="M1208" s="727" t="s">
        <v>4995</v>
      </c>
      <c r="N1208" s="727"/>
      <c r="Q1208" s="727"/>
      <c r="R1208" s="727"/>
      <c r="S1208" s="727"/>
      <c r="Y1208" s="707"/>
      <c r="Z1208" s="707"/>
      <c r="AA1208" s="707"/>
      <c r="AB1208" s="707"/>
      <c r="AC1208" s="707"/>
      <c r="AD1208" s="707"/>
      <c r="AE1208" s="707"/>
      <c r="AF1208" s="707"/>
      <c r="AG1208" s="707"/>
      <c r="AH1208" s="707"/>
      <c r="AI1208" s="707">
        <v>72757.14</v>
      </c>
      <c r="AQ1208" s="707"/>
      <c r="AR1208" s="707"/>
      <c r="AS1208" s="707"/>
    </row>
    <row r="1209" spans="4:45">
      <c r="D1209" s="160" t="s">
        <v>5736</v>
      </c>
      <c r="E1209" s="160"/>
      <c r="F1209" s="160">
        <v>46085</v>
      </c>
      <c r="G1209" s="160">
        <v>46112</v>
      </c>
      <c r="H1209" s="160">
        <v>46114</v>
      </c>
      <c r="I1209" s="160">
        <v>46132</v>
      </c>
      <c r="J1209" s="160">
        <v>0</v>
      </c>
      <c r="K1209" s="160">
        <v>0</v>
      </c>
      <c r="L1209" s="727">
        <v>72757.14</v>
      </c>
      <c r="M1209" s="727" t="s">
        <v>4996</v>
      </c>
      <c r="N1209" s="727"/>
      <c r="Q1209" s="727"/>
      <c r="R1209" s="727"/>
      <c r="S1209" s="727"/>
      <c r="W1209" s="707"/>
      <c r="Y1209" s="707"/>
      <c r="Z1209" s="707"/>
      <c r="AA1209" s="707"/>
      <c r="AF1209" s="707"/>
    </row>
    <row r="1210" spans="4:45">
      <c r="D1210" s="160" t="s">
        <v>8757</v>
      </c>
      <c r="E1210" s="160"/>
      <c r="F1210" s="160">
        <v>46085</v>
      </c>
      <c r="G1210" s="160">
        <v>46116</v>
      </c>
      <c r="H1210" s="160" t="s">
        <v>6812</v>
      </c>
      <c r="I1210" s="160">
        <v>46128</v>
      </c>
      <c r="J1210" s="160">
        <v>327791.63</v>
      </c>
      <c r="K1210" s="160">
        <v>327791.63</v>
      </c>
      <c r="L1210" s="727">
        <v>354484.3</v>
      </c>
      <c r="M1210" s="727" t="s">
        <v>4994</v>
      </c>
      <c r="N1210" s="727"/>
      <c r="Q1210" s="727"/>
      <c r="R1210" s="727"/>
      <c r="S1210" s="727"/>
      <c r="W1210" s="707"/>
      <c r="Y1210" s="707"/>
      <c r="Z1210" s="707"/>
      <c r="AA1210" s="707"/>
      <c r="AB1210" s="707"/>
      <c r="AC1210" s="707"/>
      <c r="AD1210" s="707"/>
      <c r="AE1210" s="707"/>
      <c r="AF1210" s="707"/>
      <c r="AH1210" s="707">
        <v>316200</v>
      </c>
      <c r="AI1210" s="707">
        <v>38284.300000000003</v>
      </c>
      <c r="AR1210" s="707"/>
      <c r="AS1210" s="707"/>
    </row>
    <row r="1211" spans="4:45">
      <c r="D1211" s="160" t="s">
        <v>8757</v>
      </c>
      <c r="E1211" s="160"/>
      <c r="F1211" s="160">
        <v>46085</v>
      </c>
      <c r="G1211" s="160">
        <v>46116</v>
      </c>
      <c r="H1211" s="160" t="s">
        <v>6812</v>
      </c>
      <c r="I1211" s="160">
        <v>46128</v>
      </c>
      <c r="J1211" s="160">
        <v>327791.63</v>
      </c>
      <c r="K1211" s="160">
        <v>327791.63</v>
      </c>
      <c r="L1211" s="727">
        <v>354484.3</v>
      </c>
      <c r="M1211" s="727" t="s">
        <v>4995</v>
      </c>
      <c r="N1211" s="727"/>
      <c r="Q1211" s="727"/>
      <c r="R1211" s="727"/>
      <c r="S1211" s="727"/>
      <c r="W1211" s="707"/>
      <c r="X1211" s="707"/>
      <c r="Y1211" s="707"/>
      <c r="Z1211" s="707"/>
      <c r="AA1211" s="707"/>
      <c r="AB1211" s="707"/>
      <c r="AC1211" s="707"/>
      <c r="AD1211" s="707"/>
      <c r="AE1211" s="707"/>
      <c r="AF1211" s="707"/>
      <c r="AH1211" s="707"/>
      <c r="AI1211" s="707">
        <v>26692.67</v>
      </c>
      <c r="AQ1211" s="707"/>
      <c r="AR1211" s="707"/>
      <c r="AS1211" s="707"/>
    </row>
    <row r="1212" spans="4:45">
      <c r="D1212" s="160" t="s">
        <v>8757</v>
      </c>
      <c r="E1212" s="160"/>
      <c r="F1212" s="160">
        <v>46085</v>
      </c>
      <c r="G1212" s="160">
        <v>46116</v>
      </c>
      <c r="H1212" s="160" t="s">
        <v>6812</v>
      </c>
      <c r="I1212" s="160">
        <v>46128</v>
      </c>
      <c r="J1212" s="160">
        <v>327791.63</v>
      </c>
      <c r="K1212" s="160">
        <v>327791.63</v>
      </c>
      <c r="L1212" s="727">
        <v>354484.3</v>
      </c>
      <c r="M1212" s="727" t="s">
        <v>4996</v>
      </c>
      <c r="N1212" s="727"/>
      <c r="Q1212" s="728"/>
      <c r="R1212" s="727"/>
      <c r="S1212" s="727"/>
      <c r="W1212" s="707"/>
      <c r="X1212" s="707"/>
      <c r="Y1212" s="707"/>
      <c r="Z1212" s="707"/>
      <c r="AA1212" s="707">
        <v>106430.72</v>
      </c>
      <c r="AB1212" s="707">
        <v>212737.44</v>
      </c>
      <c r="AC1212" s="707">
        <v>8623.4699999999993</v>
      </c>
      <c r="AD1212" s="707"/>
      <c r="AE1212" s="707"/>
    </row>
    <row r="1213" spans="4:45">
      <c r="D1213" s="160" t="s">
        <v>8758</v>
      </c>
      <c r="E1213" s="160"/>
      <c r="F1213" s="160">
        <v>46085</v>
      </c>
      <c r="G1213" s="160">
        <v>46111</v>
      </c>
      <c r="H1213" s="160">
        <v>46114</v>
      </c>
      <c r="I1213" s="160">
        <v>46131</v>
      </c>
      <c r="J1213" s="160">
        <v>0</v>
      </c>
      <c r="K1213" s="160">
        <v>0</v>
      </c>
      <c r="L1213" s="727">
        <v>24725.74</v>
      </c>
      <c r="M1213" s="727" t="s">
        <v>4994</v>
      </c>
      <c r="N1213" s="727"/>
      <c r="Q1213" s="727"/>
      <c r="R1213" s="727"/>
      <c r="S1213" s="727"/>
      <c r="W1213" s="707"/>
      <c r="Z1213" s="707"/>
      <c r="AA1213" s="707"/>
      <c r="AB1213" s="707"/>
      <c r="AC1213" s="707"/>
      <c r="AD1213" s="707"/>
      <c r="AE1213" s="707"/>
      <c r="AF1213" s="707"/>
      <c r="AH1213" s="707"/>
      <c r="AI1213" s="707">
        <v>24725.74</v>
      </c>
      <c r="AQ1213" s="707"/>
      <c r="AR1213" s="707"/>
      <c r="AS1213" s="707"/>
    </row>
    <row r="1214" spans="4:45">
      <c r="D1214" s="160" t="s">
        <v>8758</v>
      </c>
      <c r="E1214" s="160"/>
      <c r="F1214" s="160">
        <v>46085</v>
      </c>
      <c r="G1214" s="160">
        <v>46111</v>
      </c>
      <c r="H1214" s="160">
        <v>46114</v>
      </c>
      <c r="I1214" s="160">
        <v>46131</v>
      </c>
      <c r="J1214" s="160">
        <v>0</v>
      </c>
      <c r="K1214" s="160">
        <v>0</v>
      </c>
      <c r="L1214" s="727">
        <v>24725.74</v>
      </c>
      <c r="M1214" s="727" t="s">
        <v>4995</v>
      </c>
      <c r="N1214" s="727"/>
      <c r="Q1214" s="727"/>
      <c r="R1214" s="727"/>
      <c r="S1214" s="727"/>
      <c r="W1214" s="707"/>
      <c r="X1214" s="707"/>
      <c r="Y1214" s="707"/>
      <c r="Z1214" s="707"/>
      <c r="AA1214" s="707"/>
      <c r="AB1214" s="707"/>
      <c r="AC1214" s="707"/>
      <c r="AD1214" s="707"/>
      <c r="AE1214" s="707"/>
      <c r="AF1214" s="707"/>
      <c r="AH1214" s="707"/>
      <c r="AI1214" s="707">
        <v>24725.74</v>
      </c>
      <c r="AQ1214" s="707"/>
      <c r="AR1214" s="707"/>
      <c r="AS1214" s="707"/>
    </row>
    <row r="1215" spans="4:45">
      <c r="D1215" s="160" t="s">
        <v>8758</v>
      </c>
      <c r="E1215" s="160"/>
      <c r="F1215" s="160">
        <v>46085</v>
      </c>
      <c r="G1215" s="160">
        <v>46111</v>
      </c>
      <c r="H1215" s="160">
        <v>46114</v>
      </c>
      <c r="I1215" s="160">
        <v>46131</v>
      </c>
      <c r="J1215" s="160">
        <v>0</v>
      </c>
      <c r="K1215" s="160">
        <v>0</v>
      </c>
      <c r="L1215" s="727">
        <v>24725.74</v>
      </c>
      <c r="M1215" s="727" t="s">
        <v>4996</v>
      </c>
      <c r="N1215" s="727"/>
      <c r="Q1215" s="727"/>
      <c r="R1215" s="727"/>
      <c r="S1215" s="727"/>
      <c r="W1215" s="707"/>
      <c r="X1215" s="707"/>
      <c r="Y1215" s="707"/>
      <c r="AD1215" s="707"/>
      <c r="AE1215" s="707"/>
    </row>
    <row r="1216" spans="4:45">
      <c r="D1216" s="160" t="s">
        <v>5737</v>
      </c>
      <c r="E1216" s="160"/>
      <c r="F1216" s="160">
        <v>46085</v>
      </c>
      <c r="G1216" s="160">
        <v>46111</v>
      </c>
      <c r="H1216" s="160">
        <v>46114</v>
      </c>
      <c r="I1216" s="160">
        <v>46131</v>
      </c>
      <c r="J1216" s="160">
        <v>0</v>
      </c>
      <c r="K1216" s="160">
        <v>0</v>
      </c>
      <c r="L1216" s="727">
        <v>65530.58</v>
      </c>
      <c r="M1216" s="727" t="s">
        <v>4994</v>
      </c>
      <c r="N1216" s="727"/>
      <c r="Q1216" s="727"/>
      <c r="R1216" s="727"/>
      <c r="S1216" s="727"/>
      <c r="W1216" s="707"/>
      <c r="Z1216" s="707"/>
      <c r="AA1216" s="707"/>
      <c r="AB1216" s="707"/>
      <c r="AC1216" s="707"/>
      <c r="AD1216" s="707"/>
      <c r="AE1216" s="707"/>
      <c r="AF1216" s="707"/>
      <c r="AH1216" s="707"/>
      <c r="AI1216" s="707">
        <v>65530.58</v>
      </c>
      <c r="AQ1216" s="707"/>
      <c r="AR1216" s="707"/>
      <c r="AS1216" s="707"/>
    </row>
    <row r="1217" spans="4:45">
      <c r="D1217" s="160" t="s">
        <v>5737</v>
      </c>
      <c r="E1217" s="160"/>
      <c r="F1217" s="160">
        <v>46085</v>
      </c>
      <c r="G1217" s="160">
        <v>46111</v>
      </c>
      <c r="H1217" s="160">
        <v>46114</v>
      </c>
      <c r="I1217" s="160">
        <v>46131</v>
      </c>
      <c r="J1217" s="160">
        <v>0</v>
      </c>
      <c r="K1217" s="160">
        <v>0</v>
      </c>
      <c r="L1217" s="727">
        <v>65530.58</v>
      </c>
      <c r="M1217" s="727" t="s">
        <v>4995</v>
      </c>
      <c r="N1217" s="727"/>
      <c r="Q1217" s="727"/>
      <c r="R1217" s="727"/>
      <c r="S1217" s="727"/>
      <c r="W1217" s="707"/>
      <c r="X1217" s="707"/>
      <c r="Y1217" s="707"/>
      <c r="Z1217" s="707"/>
      <c r="AA1217" s="707"/>
      <c r="AB1217" s="707"/>
      <c r="AC1217" s="707"/>
      <c r="AD1217" s="707"/>
      <c r="AE1217" s="707"/>
      <c r="AF1217" s="707"/>
      <c r="AH1217" s="707"/>
      <c r="AI1217" s="707">
        <v>65530.58</v>
      </c>
      <c r="AQ1217" s="707"/>
      <c r="AR1217" s="707"/>
      <c r="AS1217" s="707"/>
    </row>
    <row r="1218" spans="4:45">
      <c r="D1218" s="160" t="s">
        <v>5737</v>
      </c>
      <c r="E1218" s="160"/>
      <c r="F1218" s="160">
        <v>46085</v>
      </c>
      <c r="G1218" s="160">
        <v>46111</v>
      </c>
      <c r="H1218" s="160">
        <v>46114</v>
      </c>
      <c r="I1218" s="160">
        <v>46131</v>
      </c>
      <c r="J1218" s="160">
        <v>0</v>
      </c>
      <c r="K1218" s="160">
        <v>0</v>
      </c>
      <c r="L1218" s="727">
        <v>65530.58</v>
      </c>
      <c r="M1218" s="727" t="s">
        <v>4996</v>
      </c>
      <c r="N1218" s="727"/>
      <c r="Q1218" s="727"/>
      <c r="R1218" s="727"/>
      <c r="S1218" s="727"/>
      <c r="W1218" s="707"/>
      <c r="X1218" s="707"/>
      <c r="Y1218" s="707"/>
      <c r="Z1218" s="707"/>
      <c r="AD1218" s="707"/>
    </row>
    <row r="1219" spans="4:45">
      <c r="D1219" s="160" t="s">
        <v>5738</v>
      </c>
      <c r="E1219" s="160"/>
      <c r="F1219" s="160">
        <v>46105</v>
      </c>
      <c r="G1219" s="160">
        <v>46109</v>
      </c>
      <c r="H1219" s="160">
        <v>46124</v>
      </c>
      <c r="I1219" s="160">
        <v>46128</v>
      </c>
      <c r="J1219" s="160">
        <v>0</v>
      </c>
      <c r="K1219" s="160">
        <v>0</v>
      </c>
      <c r="L1219" s="727">
        <v>7758.96</v>
      </c>
      <c r="M1219" s="727" t="s">
        <v>4994</v>
      </c>
      <c r="N1219" s="727"/>
      <c r="Q1219" s="727"/>
      <c r="R1219" s="727"/>
      <c r="S1219" s="727"/>
      <c r="W1219" s="707"/>
      <c r="Z1219" s="707"/>
      <c r="AA1219" s="707"/>
      <c r="AB1219" s="707"/>
      <c r="AC1219" s="707"/>
      <c r="AD1219" s="707"/>
      <c r="AE1219" s="707"/>
      <c r="AF1219" s="707"/>
      <c r="AH1219" s="707"/>
      <c r="AI1219" s="707">
        <v>7758.96</v>
      </c>
      <c r="AR1219" s="707"/>
      <c r="AS1219" s="707"/>
    </row>
    <row r="1220" spans="4:45">
      <c r="D1220" s="160" t="s">
        <v>5738</v>
      </c>
      <c r="E1220" s="160"/>
      <c r="F1220" s="160">
        <v>46105</v>
      </c>
      <c r="G1220" s="160">
        <v>46109</v>
      </c>
      <c r="H1220" s="160">
        <v>46124</v>
      </c>
      <c r="I1220" s="160">
        <v>46128</v>
      </c>
      <c r="J1220" s="160">
        <v>0</v>
      </c>
      <c r="K1220" s="160">
        <v>0</v>
      </c>
      <c r="L1220" s="727">
        <v>7758.96</v>
      </c>
      <c r="M1220" s="727" t="s">
        <v>4995</v>
      </c>
      <c r="N1220" s="727"/>
      <c r="Q1220" s="727"/>
      <c r="R1220" s="727"/>
      <c r="S1220" s="727"/>
      <c r="W1220" s="707"/>
      <c r="X1220" s="707"/>
      <c r="Y1220" s="707"/>
      <c r="Z1220" s="707"/>
      <c r="AA1220" s="707"/>
      <c r="AB1220" s="707"/>
      <c r="AC1220" s="707"/>
      <c r="AD1220" s="707"/>
      <c r="AE1220" s="707"/>
      <c r="AF1220" s="707"/>
      <c r="AH1220" s="707"/>
      <c r="AI1220" s="707">
        <v>7758.96</v>
      </c>
      <c r="AR1220" s="707"/>
      <c r="AS1220" s="707"/>
    </row>
    <row r="1221" spans="4:45">
      <c r="D1221" s="160" t="s">
        <v>5738</v>
      </c>
      <c r="E1221" s="160"/>
      <c r="F1221" s="160">
        <v>46105</v>
      </c>
      <c r="G1221" s="160">
        <v>46109</v>
      </c>
      <c r="H1221" s="160">
        <v>46124</v>
      </c>
      <c r="I1221" s="160">
        <v>46128</v>
      </c>
      <c r="J1221" s="160">
        <v>0</v>
      </c>
      <c r="K1221" s="160">
        <v>0</v>
      </c>
      <c r="L1221" s="727">
        <v>7758.96</v>
      </c>
      <c r="M1221" s="727" t="s">
        <v>4996</v>
      </c>
      <c r="N1221" s="727"/>
      <c r="Q1221" s="727"/>
      <c r="R1221" s="727"/>
      <c r="S1221" s="727"/>
      <c r="W1221" s="707"/>
      <c r="X1221" s="707"/>
      <c r="Y1221" s="707"/>
      <c r="Z1221" s="707"/>
      <c r="AD1221" s="707"/>
    </row>
    <row r="1222" spans="4:45">
      <c r="D1222" s="160" t="s">
        <v>5739</v>
      </c>
      <c r="E1222" s="160"/>
      <c r="F1222" s="160">
        <v>46105</v>
      </c>
      <c r="G1222" s="160">
        <v>46109</v>
      </c>
      <c r="H1222" s="160">
        <v>46124</v>
      </c>
      <c r="I1222" s="160">
        <v>46128</v>
      </c>
      <c r="J1222" s="160">
        <v>0</v>
      </c>
      <c r="K1222" s="160">
        <v>0</v>
      </c>
      <c r="L1222" s="727">
        <v>7698.34</v>
      </c>
      <c r="M1222" s="727" t="s">
        <v>4994</v>
      </c>
      <c r="N1222" s="727"/>
      <c r="Q1222" s="727"/>
      <c r="R1222" s="727"/>
      <c r="S1222" s="727"/>
      <c r="W1222" s="707"/>
      <c r="Z1222" s="707"/>
      <c r="AA1222" s="707"/>
      <c r="AB1222" s="707"/>
      <c r="AC1222" s="707"/>
      <c r="AD1222" s="707"/>
      <c r="AE1222" s="707"/>
      <c r="AF1222" s="707"/>
      <c r="AH1222" s="707"/>
      <c r="AI1222" s="707">
        <v>7698.34</v>
      </c>
      <c r="AR1222" s="707"/>
      <c r="AS1222" s="707"/>
    </row>
    <row r="1223" spans="4:45">
      <c r="D1223" s="160" t="s">
        <v>5739</v>
      </c>
      <c r="E1223" s="160"/>
      <c r="F1223" s="160">
        <v>46105</v>
      </c>
      <c r="G1223" s="160">
        <v>46109</v>
      </c>
      <c r="H1223" s="160">
        <v>46124</v>
      </c>
      <c r="I1223" s="160">
        <v>46128</v>
      </c>
      <c r="J1223" s="160">
        <v>0</v>
      </c>
      <c r="K1223" s="160">
        <v>0</v>
      </c>
      <c r="L1223" s="727">
        <v>7698.34</v>
      </c>
      <c r="M1223" s="727" t="s">
        <v>4995</v>
      </c>
      <c r="N1223" s="727"/>
      <c r="Q1223" s="727"/>
      <c r="R1223" s="727"/>
      <c r="S1223" s="727"/>
      <c r="W1223" s="707"/>
      <c r="X1223" s="707"/>
      <c r="Y1223" s="707"/>
      <c r="Z1223" s="707"/>
      <c r="AA1223" s="707"/>
      <c r="AB1223" s="707"/>
      <c r="AC1223" s="707"/>
      <c r="AD1223" s="707"/>
      <c r="AE1223" s="707"/>
      <c r="AF1223" s="707"/>
      <c r="AH1223" s="707"/>
      <c r="AI1223" s="707">
        <v>7698.34</v>
      </c>
      <c r="AR1223" s="707"/>
      <c r="AS1223" s="707"/>
    </row>
    <row r="1224" spans="4:45">
      <c r="D1224" s="160" t="s">
        <v>5739</v>
      </c>
      <c r="E1224" s="160"/>
      <c r="F1224" s="160">
        <v>46105</v>
      </c>
      <c r="G1224" s="160">
        <v>46109</v>
      </c>
      <c r="H1224" s="160">
        <v>46124</v>
      </c>
      <c r="I1224" s="160">
        <v>46128</v>
      </c>
      <c r="J1224" s="160">
        <v>0</v>
      </c>
      <c r="K1224" s="160">
        <v>0</v>
      </c>
      <c r="L1224" s="727">
        <v>7698.34</v>
      </c>
      <c r="M1224" s="727" t="s">
        <v>4996</v>
      </c>
      <c r="N1224" s="727"/>
      <c r="Q1224" s="727"/>
      <c r="R1224" s="727"/>
      <c r="S1224" s="727"/>
      <c r="W1224" s="707"/>
      <c r="X1224" s="707"/>
      <c r="Y1224" s="707"/>
      <c r="AC1224" s="707"/>
      <c r="AD1224" s="707"/>
    </row>
    <row r="1225" spans="4:45">
      <c r="D1225" s="160" t="s">
        <v>5740</v>
      </c>
      <c r="E1225" s="160"/>
      <c r="F1225" s="160">
        <v>46105</v>
      </c>
      <c r="G1225" s="160">
        <v>46109</v>
      </c>
      <c r="H1225" s="160">
        <v>46124</v>
      </c>
      <c r="I1225" s="160">
        <v>46128</v>
      </c>
      <c r="J1225" s="160">
        <v>0</v>
      </c>
      <c r="K1225" s="160">
        <v>0</v>
      </c>
      <c r="L1225" s="727">
        <v>15339.96</v>
      </c>
      <c r="M1225" s="727" t="s">
        <v>4994</v>
      </c>
      <c r="N1225" s="727"/>
      <c r="Q1225" s="727"/>
      <c r="R1225" s="727"/>
      <c r="S1225" s="727"/>
      <c r="W1225" s="707"/>
      <c r="AC1225" s="707"/>
      <c r="AD1225" s="707"/>
      <c r="AG1225" s="707"/>
      <c r="AH1225" s="707"/>
      <c r="AI1225" s="707">
        <v>15339.96</v>
      </c>
      <c r="AJ1225" s="707"/>
      <c r="AK1225" s="707"/>
      <c r="AL1225" s="707"/>
      <c r="AR1225" s="707"/>
      <c r="AS1225" s="707"/>
    </row>
    <row r="1226" spans="4:45">
      <c r="D1226" s="160" t="s">
        <v>5740</v>
      </c>
      <c r="E1226" s="160"/>
      <c r="F1226" s="160">
        <v>46105</v>
      </c>
      <c r="G1226" s="160">
        <v>46109</v>
      </c>
      <c r="H1226" s="160">
        <v>46124</v>
      </c>
      <c r="I1226" s="160">
        <v>46128</v>
      </c>
      <c r="J1226" s="160">
        <v>0</v>
      </c>
      <c r="K1226" s="160">
        <v>0</v>
      </c>
      <c r="L1226" s="727">
        <v>15339.96</v>
      </c>
      <c r="M1226" s="727" t="s">
        <v>4995</v>
      </c>
      <c r="N1226" s="727"/>
      <c r="Q1226" s="727"/>
      <c r="R1226" s="727"/>
      <c r="S1226" s="727"/>
      <c r="AC1226" s="707"/>
      <c r="AD1226" s="707"/>
      <c r="AE1226" s="707"/>
      <c r="AF1226" s="707"/>
      <c r="AG1226" s="707"/>
      <c r="AH1226" s="707"/>
      <c r="AI1226" s="707">
        <v>15339.96</v>
      </c>
      <c r="AJ1226" s="707"/>
      <c r="AK1226" s="707"/>
      <c r="AL1226" s="707"/>
      <c r="AR1226" s="707"/>
      <c r="AS1226" s="707"/>
    </row>
    <row r="1227" spans="4:45">
      <c r="D1227" s="160" t="s">
        <v>5740</v>
      </c>
      <c r="E1227" s="160"/>
      <c r="F1227" s="160">
        <v>46105</v>
      </c>
      <c r="G1227" s="160">
        <v>46109</v>
      </c>
      <c r="H1227" s="160">
        <v>46124</v>
      </c>
      <c r="I1227" s="160">
        <v>46128</v>
      </c>
      <c r="J1227" s="160">
        <v>0</v>
      </c>
      <c r="K1227" s="160">
        <v>0</v>
      </c>
      <c r="L1227" s="727">
        <v>15339.96</v>
      </c>
      <c r="M1227" s="727" t="s">
        <v>4996</v>
      </c>
      <c r="N1227" s="727"/>
      <c r="Q1227" s="727"/>
      <c r="R1227" s="727"/>
      <c r="S1227" s="727"/>
      <c r="AC1227" s="707"/>
      <c r="AD1227" s="707"/>
      <c r="AE1227" s="707"/>
      <c r="AF1227" s="707"/>
      <c r="AJ1227" s="707"/>
      <c r="AK1227" s="707"/>
    </row>
    <row r="1228" spans="4:45">
      <c r="D1228" s="160" t="s">
        <v>5741</v>
      </c>
      <c r="E1228" s="160"/>
      <c r="F1228" s="160">
        <v>46105</v>
      </c>
      <c r="G1228" s="160">
        <v>46109</v>
      </c>
      <c r="H1228" s="160">
        <v>46124</v>
      </c>
      <c r="I1228" s="160">
        <v>46128</v>
      </c>
      <c r="J1228" s="160">
        <v>0</v>
      </c>
      <c r="K1228" s="160">
        <v>0</v>
      </c>
      <c r="L1228" s="727">
        <v>9791.9</v>
      </c>
      <c r="M1228" s="727" t="s">
        <v>4994</v>
      </c>
      <c r="N1228" s="727"/>
      <c r="Q1228" s="727"/>
      <c r="R1228" s="727"/>
      <c r="S1228" s="727"/>
      <c r="AC1228" s="707"/>
      <c r="AD1228" s="707"/>
      <c r="AG1228" s="707"/>
      <c r="AH1228" s="707"/>
      <c r="AI1228" s="707">
        <v>9791.9</v>
      </c>
      <c r="AJ1228" s="707"/>
      <c r="AK1228" s="707"/>
      <c r="AL1228" s="707"/>
      <c r="AR1228" s="707"/>
      <c r="AS1228" s="707"/>
    </row>
    <row r="1229" spans="4:45">
      <c r="D1229" s="160" t="s">
        <v>5741</v>
      </c>
      <c r="E1229" s="160"/>
      <c r="F1229" s="160">
        <v>46105</v>
      </c>
      <c r="G1229" s="160">
        <v>46109</v>
      </c>
      <c r="H1229" s="160">
        <v>46124</v>
      </c>
      <c r="I1229" s="160">
        <v>46128</v>
      </c>
      <c r="J1229" s="160">
        <v>0</v>
      </c>
      <c r="K1229" s="160">
        <v>0</v>
      </c>
      <c r="L1229" s="727">
        <v>9791.9</v>
      </c>
      <c r="M1229" s="727" t="s">
        <v>4995</v>
      </c>
      <c r="N1229" s="727"/>
      <c r="Q1229" s="727"/>
      <c r="R1229" s="728"/>
      <c r="S1229" s="728"/>
      <c r="AC1229" s="707"/>
      <c r="AD1229" s="707"/>
      <c r="AE1229" s="707"/>
      <c r="AG1229" s="707"/>
      <c r="AH1229" s="707"/>
      <c r="AI1229" s="707">
        <v>9791.9</v>
      </c>
      <c r="AJ1229" s="707"/>
      <c r="AK1229" s="707"/>
      <c r="AL1229" s="707"/>
      <c r="AR1229" s="707"/>
      <c r="AS1229" s="707"/>
    </row>
    <row r="1230" spans="4:45">
      <c r="D1230" s="160" t="s">
        <v>5741</v>
      </c>
      <c r="E1230" s="160"/>
      <c r="F1230" s="160">
        <v>46105</v>
      </c>
      <c r="G1230" s="160">
        <v>46109</v>
      </c>
      <c r="H1230" s="160">
        <v>46124</v>
      </c>
      <c r="I1230" s="160">
        <v>46128</v>
      </c>
      <c r="J1230" s="160">
        <v>0</v>
      </c>
      <c r="K1230" s="160">
        <v>0</v>
      </c>
      <c r="L1230" s="727">
        <v>9791.9</v>
      </c>
      <c r="M1230" s="727" t="s">
        <v>4996</v>
      </c>
      <c r="N1230" s="727"/>
      <c r="Q1230" s="727"/>
      <c r="R1230" s="727"/>
      <c r="S1230" s="727"/>
      <c r="AC1230" s="707"/>
      <c r="AD1230" s="707"/>
      <c r="AE1230" s="707"/>
      <c r="AJ1230" s="707"/>
      <c r="AK1230" s="707"/>
    </row>
    <row r="1231" spans="4:45">
      <c r="D1231" s="160" t="s">
        <v>5742</v>
      </c>
      <c r="E1231" s="160"/>
      <c r="F1231" s="160">
        <v>46085</v>
      </c>
      <c r="G1231" s="160">
        <v>46093</v>
      </c>
      <c r="H1231" s="160">
        <v>46114</v>
      </c>
      <c r="I1231" s="160">
        <v>46124</v>
      </c>
      <c r="J1231" s="160">
        <v>0</v>
      </c>
      <c r="K1231" s="160">
        <v>0</v>
      </c>
      <c r="L1231" s="727">
        <v>9102.2999999999993</v>
      </c>
      <c r="M1231" s="727" t="s">
        <v>4994</v>
      </c>
      <c r="N1231" s="727"/>
      <c r="Q1231" s="727"/>
      <c r="R1231" s="727"/>
      <c r="S1231" s="727"/>
      <c r="AC1231" s="707"/>
      <c r="AD1231" s="707"/>
      <c r="AG1231" s="707"/>
      <c r="AH1231" s="707"/>
      <c r="AI1231" s="707">
        <v>9102.2999999999993</v>
      </c>
      <c r="AJ1231" s="707"/>
      <c r="AK1231" s="707"/>
      <c r="AL1231" s="707"/>
      <c r="AQ1231" s="707"/>
      <c r="AR1231" s="707"/>
    </row>
    <row r="1232" spans="4:45">
      <c r="D1232" s="160" t="s">
        <v>5742</v>
      </c>
      <c r="E1232" s="160"/>
      <c r="F1232" s="160">
        <v>46085</v>
      </c>
      <c r="G1232" s="160">
        <v>46093</v>
      </c>
      <c r="H1232" s="160">
        <v>46114</v>
      </c>
      <c r="I1232" s="160">
        <v>46124</v>
      </c>
      <c r="J1232" s="160">
        <v>0</v>
      </c>
      <c r="K1232" s="160">
        <v>0</v>
      </c>
      <c r="L1232" s="727">
        <v>9102.2999999999993</v>
      </c>
      <c r="M1232" s="727" t="s">
        <v>4995</v>
      </c>
      <c r="N1232" s="727"/>
      <c r="Q1232" s="727"/>
      <c r="R1232" s="727"/>
      <c r="S1232" s="727"/>
      <c r="AD1232" s="707"/>
      <c r="AE1232" s="707"/>
      <c r="AF1232" s="707"/>
      <c r="AG1232" s="707"/>
      <c r="AH1232" s="707"/>
      <c r="AI1232" s="707">
        <v>9102.2999999999993</v>
      </c>
      <c r="AJ1232" s="707"/>
      <c r="AK1232" s="707"/>
      <c r="AL1232" s="707"/>
      <c r="AQ1232" s="707"/>
      <c r="AR1232" s="707"/>
    </row>
    <row r="1233" spans="4:47">
      <c r="D1233" s="160" t="s">
        <v>5742</v>
      </c>
      <c r="E1233" s="160"/>
      <c r="F1233" s="160">
        <v>46085</v>
      </c>
      <c r="G1233" s="160">
        <v>46093</v>
      </c>
      <c r="H1233" s="160">
        <v>46114</v>
      </c>
      <c r="I1233" s="160">
        <v>46124</v>
      </c>
      <c r="J1233" s="160">
        <v>0</v>
      </c>
      <c r="K1233" s="160">
        <v>0</v>
      </c>
      <c r="L1233" s="727">
        <v>9102.2999999999993</v>
      </c>
      <c r="M1233" s="727" t="s">
        <v>4996</v>
      </c>
      <c r="N1233" s="727"/>
      <c r="Q1233" s="727"/>
      <c r="R1233" s="727"/>
      <c r="S1233" s="727"/>
      <c r="AC1233" s="707"/>
      <c r="AD1233" s="707"/>
      <c r="AE1233" s="707"/>
      <c r="AF1233" s="707"/>
      <c r="AJ1233" s="707"/>
      <c r="AK1233" s="707"/>
    </row>
    <row r="1234" spans="4:47">
      <c r="D1234" s="160" t="s">
        <v>5743</v>
      </c>
      <c r="E1234" s="160"/>
      <c r="F1234" s="160">
        <v>46085</v>
      </c>
      <c r="G1234" s="160">
        <v>46106</v>
      </c>
      <c r="H1234" s="160">
        <v>46114</v>
      </c>
      <c r="I1234" s="160">
        <v>46126</v>
      </c>
      <c r="J1234" s="160">
        <v>0</v>
      </c>
      <c r="K1234" s="160">
        <v>0</v>
      </c>
      <c r="L1234" s="727">
        <v>13851.92</v>
      </c>
      <c r="M1234" s="727" t="s">
        <v>4994</v>
      </c>
      <c r="N1234" s="727"/>
      <c r="Q1234" s="727"/>
      <c r="R1234" s="727"/>
      <c r="S1234" s="727"/>
      <c r="AC1234" s="707"/>
      <c r="AD1234" s="707"/>
      <c r="AG1234" s="707"/>
      <c r="AH1234" s="707"/>
      <c r="AI1234" s="707">
        <v>13851.92</v>
      </c>
      <c r="AJ1234" s="707"/>
      <c r="AK1234" s="707"/>
      <c r="AL1234" s="707"/>
      <c r="AQ1234" s="707"/>
      <c r="AR1234" s="707"/>
      <c r="AS1234" s="707"/>
    </row>
    <row r="1235" spans="4:47">
      <c r="D1235" s="160" t="s">
        <v>5743</v>
      </c>
      <c r="E1235" s="160"/>
      <c r="F1235" s="160">
        <v>46085</v>
      </c>
      <c r="G1235" s="160">
        <v>46106</v>
      </c>
      <c r="H1235" s="160">
        <v>46114</v>
      </c>
      <c r="I1235" s="160">
        <v>46126</v>
      </c>
      <c r="J1235" s="160">
        <v>0</v>
      </c>
      <c r="K1235" s="160">
        <v>0</v>
      </c>
      <c r="L1235" s="727">
        <v>13851.92</v>
      </c>
      <c r="M1235" s="727" t="s">
        <v>4995</v>
      </c>
      <c r="N1235" s="727"/>
      <c r="Q1235" s="727"/>
      <c r="R1235" s="727"/>
      <c r="S1235" s="727"/>
      <c r="AD1235" s="707"/>
      <c r="AE1235" s="707"/>
      <c r="AF1235" s="707"/>
      <c r="AG1235" s="707"/>
      <c r="AH1235" s="707"/>
      <c r="AI1235" s="707">
        <v>13851.92</v>
      </c>
      <c r="AJ1235" s="707"/>
      <c r="AK1235" s="707"/>
      <c r="AL1235" s="707"/>
      <c r="AQ1235" s="707"/>
      <c r="AR1235" s="707"/>
      <c r="AS1235" s="707"/>
    </row>
    <row r="1236" spans="4:47">
      <c r="D1236" s="160" t="s">
        <v>5743</v>
      </c>
      <c r="E1236" s="160"/>
      <c r="F1236" s="160">
        <v>46085</v>
      </c>
      <c r="G1236" s="160">
        <v>46106</v>
      </c>
      <c r="H1236" s="160">
        <v>46114</v>
      </c>
      <c r="I1236" s="160">
        <v>46126</v>
      </c>
      <c r="J1236" s="160">
        <v>0</v>
      </c>
      <c r="K1236" s="160">
        <v>0</v>
      </c>
      <c r="L1236" s="727">
        <v>13851.92</v>
      </c>
      <c r="M1236" s="727" t="s">
        <v>4996</v>
      </c>
      <c r="N1236" s="727"/>
      <c r="Q1236" s="727"/>
      <c r="R1236" s="727"/>
      <c r="S1236" s="727"/>
      <c r="AC1236" s="707"/>
      <c r="AD1236" s="707"/>
      <c r="AE1236" s="707"/>
      <c r="AF1236" s="707"/>
      <c r="AJ1236" s="707"/>
      <c r="AK1236" s="707"/>
    </row>
    <row r="1237" spans="4:47">
      <c r="D1237" s="160" t="s">
        <v>5744</v>
      </c>
      <c r="E1237" s="160"/>
      <c r="F1237" s="160">
        <v>46117</v>
      </c>
      <c r="G1237" s="160">
        <v>46181</v>
      </c>
      <c r="H1237" s="160" t="s">
        <v>6748</v>
      </c>
      <c r="I1237" s="160">
        <v>46186</v>
      </c>
      <c r="J1237" s="160">
        <v>0</v>
      </c>
      <c r="K1237" s="160">
        <v>0</v>
      </c>
      <c r="L1237" s="727">
        <v>1022859.08</v>
      </c>
      <c r="M1237" s="727" t="s">
        <v>4994</v>
      </c>
      <c r="N1237" s="727"/>
      <c r="Q1237" s="728"/>
      <c r="R1237" s="727"/>
      <c r="S1237" s="727"/>
      <c r="AC1237" s="707"/>
      <c r="AD1237" s="707"/>
      <c r="AG1237" s="707"/>
      <c r="AH1237" s="707"/>
      <c r="AI1237" s="707">
        <v>574173.89</v>
      </c>
      <c r="AJ1237" s="707">
        <v>391879.73</v>
      </c>
      <c r="AK1237" s="707">
        <v>56805.45</v>
      </c>
      <c r="AL1237" s="707"/>
      <c r="AR1237" s="707"/>
      <c r="AS1237" s="707"/>
      <c r="AT1237" s="707"/>
      <c r="AU1237" s="707"/>
    </row>
    <row r="1238" spans="4:47">
      <c r="D1238" s="160" t="s">
        <v>5744</v>
      </c>
      <c r="E1238" s="160"/>
      <c r="F1238" s="160">
        <v>46117</v>
      </c>
      <c r="G1238" s="160">
        <v>46181</v>
      </c>
      <c r="H1238" s="160" t="s">
        <v>6748</v>
      </c>
      <c r="I1238" s="160">
        <v>46186</v>
      </c>
      <c r="J1238" s="160">
        <v>0</v>
      </c>
      <c r="K1238" s="160">
        <v>0</v>
      </c>
      <c r="L1238" s="727">
        <v>1022859.08</v>
      </c>
      <c r="M1238" s="727" t="s">
        <v>4995</v>
      </c>
      <c r="N1238" s="727"/>
      <c r="Q1238" s="727"/>
      <c r="R1238" s="727"/>
      <c r="S1238" s="727"/>
      <c r="AD1238" s="707"/>
      <c r="AE1238" s="707"/>
      <c r="AF1238" s="707"/>
      <c r="AG1238" s="707"/>
      <c r="AH1238" s="707"/>
      <c r="AI1238" s="707">
        <v>574173.89</v>
      </c>
      <c r="AJ1238" s="707">
        <v>391879.73</v>
      </c>
      <c r="AK1238" s="707">
        <v>56805.45</v>
      </c>
      <c r="AL1238" s="707"/>
      <c r="AR1238" s="707"/>
      <c r="AS1238" s="707"/>
      <c r="AT1238" s="707"/>
      <c r="AU1238" s="707"/>
    </row>
    <row r="1239" spans="4:47">
      <c r="D1239" s="160" t="s">
        <v>5744</v>
      </c>
      <c r="E1239" s="160"/>
      <c r="F1239" s="160">
        <v>46117</v>
      </c>
      <c r="G1239" s="160">
        <v>46181</v>
      </c>
      <c r="H1239" s="160" t="s">
        <v>6748</v>
      </c>
      <c r="I1239" s="160">
        <v>46186</v>
      </c>
      <c r="J1239" s="160">
        <v>0</v>
      </c>
      <c r="K1239" s="160">
        <v>0</v>
      </c>
      <c r="L1239" s="727">
        <v>1022859.08</v>
      </c>
      <c r="M1239" s="727" t="s">
        <v>4996</v>
      </c>
      <c r="N1239" s="727"/>
      <c r="Q1239" s="727"/>
      <c r="R1239" s="727"/>
      <c r="S1239" s="727"/>
      <c r="AC1239" s="707"/>
      <c r="AD1239" s="707"/>
      <c r="AE1239" s="707"/>
      <c r="AF1239" s="707"/>
      <c r="AJ1239" s="707"/>
      <c r="AK1239" s="707"/>
    </row>
    <row r="1240" spans="4:47">
      <c r="D1240" s="160" t="s">
        <v>8759</v>
      </c>
      <c r="E1240" s="160"/>
      <c r="F1240" s="160">
        <v>46125</v>
      </c>
      <c r="G1240" s="160">
        <v>46159</v>
      </c>
      <c r="H1240" s="160">
        <v>46128</v>
      </c>
      <c r="I1240" s="160">
        <v>46163</v>
      </c>
      <c r="J1240" s="160">
        <v>0</v>
      </c>
      <c r="K1240" s="160">
        <v>0</v>
      </c>
      <c r="L1240" s="727">
        <v>879567.33</v>
      </c>
      <c r="M1240" s="727" t="s">
        <v>4994</v>
      </c>
      <c r="N1240" s="727"/>
      <c r="Q1240" s="727"/>
      <c r="R1240" s="727"/>
      <c r="S1240" s="727"/>
      <c r="AC1240" s="707"/>
      <c r="AD1240" s="707"/>
      <c r="AG1240" s="707"/>
      <c r="AH1240" s="707"/>
      <c r="AI1240" s="707">
        <v>574173.89</v>
      </c>
      <c r="AJ1240" s="707">
        <v>305393.43</v>
      </c>
      <c r="AK1240" s="707"/>
      <c r="AL1240" s="707"/>
      <c r="AR1240" s="707"/>
      <c r="AS1240" s="707"/>
      <c r="AT1240" s="707"/>
      <c r="AU1240" s="707"/>
    </row>
    <row r="1241" spans="4:47">
      <c r="D1241" s="160" t="s">
        <v>8759</v>
      </c>
      <c r="E1241" s="160"/>
      <c r="F1241" s="160">
        <v>46125</v>
      </c>
      <c r="G1241" s="160">
        <v>46159</v>
      </c>
      <c r="H1241" s="160">
        <v>46128</v>
      </c>
      <c r="I1241" s="160">
        <v>46163</v>
      </c>
      <c r="J1241" s="160">
        <v>0</v>
      </c>
      <c r="K1241" s="160">
        <v>0</v>
      </c>
      <c r="L1241" s="727">
        <v>879567.33</v>
      </c>
      <c r="M1241" s="727" t="s">
        <v>4995</v>
      </c>
      <c r="N1241" s="727"/>
      <c r="Q1241" s="727"/>
      <c r="R1241" s="727"/>
      <c r="S1241" s="727"/>
      <c r="AD1241" s="707"/>
      <c r="AE1241" s="707"/>
      <c r="AF1241" s="707"/>
      <c r="AG1241" s="707"/>
      <c r="AH1241" s="707"/>
      <c r="AI1241" s="707">
        <v>574173.89</v>
      </c>
      <c r="AJ1241" s="707">
        <v>305393.43</v>
      </c>
      <c r="AK1241" s="707"/>
      <c r="AL1241" s="707"/>
      <c r="AR1241" s="707"/>
      <c r="AS1241" s="707"/>
      <c r="AT1241" s="707"/>
      <c r="AU1241" s="707"/>
    </row>
    <row r="1242" spans="4:47">
      <c r="D1242" s="160" t="s">
        <v>8759</v>
      </c>
      <c r="E1242" s="160"/>
      <c r="F1242" s="160">
        <v>46125</v>
      </c>
      <c r="G1242" s="160">
        <v>46159</v>
      </c>
      <c r="H1242" s="160">
        <v>46128</v>
      </c>
      <c r="I1242" s="160">
        <v>46163</v>
      </c>
      <c r="J1242" s="160">
        <v>0</v>
      </c>
      <c r="K1242" s="160">
        <v>0</v>
      </c>
      <c r="L1242" s="727">
        <v>879567.33</v>
      </c>
      <c r="M1242" s="727" t="s">
        <v>4996</v>
      </c>
      <c r="N1242" s="727"/>
      <c r="Q1242" s="727"/>
      <c r="R1242" s="727"/>
      <c r="S1242" s="727"/>
      <c r="T1242" s="707"/>
      <c r="U1242" s="707"/>
      <c r="AB1242" s="707"/>
      <c r="AC1242" s="707"/>
      <c r="AD1242" s="707"/>
      <c r="AE1242" s="707"/>
      <c r="AF1242" s="707"/>
      <c r="AJ1242" s="707"/>
      <c r="AK1242" s="707"/>
    </row>
    <row r="1243" spans="4:47">
      <c r="D1243" s="160" t="s">
        <v>8760</v>
      </c>
      <c r="E1243" s="160"/>
      <c r="F1243" s="160">
        <v>46125</v>
      </c>
      <c r="G1243" s="160">
        <v>46138</v>
      </c>
      <c r="H1243" s="160">
        <v>46128</v>
      </c>
      <c r="I1243" s="160">
        <v>46142</v>
      </c>
      <c r="J1243" s="160">
        <v>0</v>
      </c>
      <c r="K1243" s="160">
        <v>0</v>
      </c>
      <c r="L1243" s="727">
        <v>71014.27</v>
      </c>
      <c r="M1243" s="727" t="s">
        <v>4994</v>
      </c>
      <c r="N1243" s="727"/>
      <c r="Q1243" s="727"/>
      <c r="R1243" s="727"/>
      <c r="S1243" s="727"/>
      <c r="T1243" s="707"/>
      <c r="U1243" s="707"/>
      <c r="V1243" s="707"/>
      <c r="W1243" s="707"/>
      <c r="X1243" s="707"/>
      <c r="Y1243" s="707"/>
      <c r="Z1243" s="707"/>
      <c r="AA1243" s="707"/>
      <c r="AB1243" s="707"/>
      <c r="AC1243" s="707"/>
      <c r="AD1243" s="707"/>
      <c r="AE1243" s="707"/>
      <c r="AF1243" s="707"/>
      <c r="AG1243" s="707"/>
      <c r="AH1243" s="707"/>
      <c r="AI1243" s="707">
        <v>71014.27</v>
      </c>
      <c r="AJ1243" s="707"/>
      <c r="AK1243" s="707"/>
      <c r="AR1243" s="707"/>
      <c r="AS1243" s="707"/>
      <c r="AT1243" s="707"/>
    </row>
    <row r="1244" spans="4:47">
      <c r="D1244" s="160" t="s">
        <v>8760</v>
      </c>
      <c r="E1244" s="160"/>
      <c r="F1244" s="160">
        <v>46125</v>
      </c>
      <c r="G1244" s="160">
        <v>46138</v>
      </c>
      <c r="H1244" s="160">
        <v>46128</v>
      </c>
      <c r="I1244" s="160">
        <v>46142</v>
      </c>
      <c r="J1244" s="160">
        <v>0</v>
      </c>
      <c r="K1244" s="160">
        <v>0</v>
      </c>
      <c r="L1244" s="727">
        <v>71014.27</v>
      </c>
      <c r="M1244" s="727" t="s">
        <v>4995</v>
      </c>
      <c r="N1244" s="727"/>
      <c r="Q1244" s="727"/>
      <c r="R1244" s="727"/>
      <c r="S1244" s="727"/>
      <c r="T1244" s="707"/>
      <c r="U1244" s="707"/>
      <c r="V1244" s="707"/>
      <c r="W1244" s="707"/>
      <c r="X1244" s="707"/>
      <c r="Y1244" s="707"/>
      <c r="Z1244" s="707"/>
      <c r="AA1244" s="707"/>
      <c r="AB1244" s="707"/>
      <c r="AC1244" s="707"/>
      <c r="AD1244" s="707"/>
      <c r="AE1244" s="707"/>
      <c r="AF1244" s="707"/>
      <c r="AG1244" s="707"/>
      <c r="AH1244" s="707"/>
      <c r="AI1244" s="707">
        <v>71014.27</v>
      </c>
      <c r="AJ1244" s="707"/>
      <c r="AK1244" s="707"/>
      <c r="AR1244" s="707"/>
      <c r="AS1244" s="707"/>
      <c r="AT1244" s="707"/>
    </row>
    <row r="1245" spans="4:47">
      <c r="D1245" s="160" t="s">
        <v>8760</v>
      </c>
      <c r="E1245" s="160"/>
      <c r="F1245" s="160">
        <v>46125</v>
      </c>
      <c r="G1245" s="160">
        <v>46138</v>
      </c>
      <c r="H1245" s="160">
        <v>46128</v>
      </c>
      <c r="I1245" s="160">
        <v>46142</v>
      </c>
      <c r="J1245" s="160">
        <v>0</v>
      </c>
      <c r="K1245" s="160">
        <v>0</v>
      </c>
      <c r="L1245" s="727">
        <v>71014.27</v>
      </c>
      <c r="M1245" s="727" t="s">
        <v>4996</v>
      </c>
      <c r="N1245" s="727"/>
      <c r="Q1245" s="727"/>
      <c r="R1245" s="727"/>
      <c r="S1245" s="727"/>
      <c r="T1245" s="707"/>
      <c r="U1245" s="707"/>
      <c r="V1245" s="707"/>
      <c r="W1245" s="707"/>
      <c r="X1245" s="707"/>
      <c r="Y1245" s="707"/>
      <c r="Z1245" s="707"/>
      <c r="AA1245" s="707"/>
      <c r="AB1245" s="707"/>
      <c r="AC1245" s="707"/>
      <c r="AD1245" s="707"/>
      <c r="AH1245" s="707"/>
      <c r="AI1245" s="707"/>
      <c r="AJ1245" s="707"/>
    </row>
    <row r="1246" spans="4:47">
      <c r="D1246" s="160" t="s">
        <v>8761</v>
      </c>
      <c r="E1246" s="160"/>
      <c r="F1246" s="160">
        <v>46125</v>
      </c>
      <c r="G1246" s="160">
        <v>46159</v>
      </c>
      <c r="H1246" s="160">
        <v>46128</v>
      </c>
      <c r="I1246" s="160">
        <v>46163</v>
      </c>
      <c r="J1246" s="160">
        <v>0</v>
      </c>
      <c r="K1246" s="160">
        <v>0</v>
      </c>
      <c r="L1246" s="727">
        <v>757713.16</v>
      </c>
      <c r="M1246" s="727" t="s">
        <v>4994</v>
      </c>
      <c r="N1246" s="727"/>
      <c r="Q1246" s="727"/>
      <c r="R1246" s="727"/>
      <c r="S1246" s="727"/>
      <c r="T1246" s="707"/>
      <c r="U1246" s="707"/>
      <c r="V1246" s="707"/>
      <c r="W1246" s="707"/>
      <c r="X1246" s="707"/>
      <c r="Y1246" s="707"/>
      <c r="Z1246" s="707"/>
      <c r="AA1246" s="707"/>
      <c r="AB1246" s="707"/>
      <c r="AC1246" s="707"/>
      <c r="AD1246" s="707"/>
      <c r="AE1246" s="707"/>
      <c r="AF1246" s="707"/>
      <c r="AG1246" s="707"/>
      <c r="AH1246" s="707"/>
      <c r="AI1246" s="707">
        <v>469050.28</v>
      </c>
      <c r="AJ1246" s="707">
        <v>288662.87</v>
      </c>
      <c r="AK1246" s="707"/>
      <c r="AR1246" s="707"/>
      <c r="AS1246" s="707"/>
      <c r="AT1246" s="707"/>
      <c r="AU1246" s="707"/>
    </row>
    <row r="1247" spans="4:47">
      <c r="D1247" s="160" t="s">
        <v>8761</v>
      </c>
      <c r="E1247" s="160"/>
      <c r="F1247" s="160">
        <v>46125</v>
      </c>
      <c r="G1247" s="160">
        <v>46159</v>
      </c>
      <c r="H1247" s="160">
        <v>46128</v>
      </c>
      <c r="I1247" s="160">
        <v>46163</v>
      </c>
      <c r="J1247" s="160">
        <v>0</v>
      </c>
      <c r="K1247" s="160">
        <v>0</v>
      </c>
      <c r="L1247" s="727">
        <v>757713.16</v>
      </c>
      <c r="M1247" s="727" t="s">
        <v>4995</v>
      </c>
      <c r="N1247" s="727"/>
      <c r="Q1247" s="727"/>
      <c r="R1247" s="727"/>
      <c r="S1247" s="727"/>
      <c r="T1247" s="707"/>
      <c r="U1247" s="707"/>
      <c r="V1247" s="707"/>
      <c r="W1247" s="707"/>
      <c r="X1247" s="707"/>
      <c r="Y1247" s="707"/>
      <c r="Z1247" s="707"/>
      <c r="AA1247" s="707"/>
      <c r="AB1247" s="707"/>
      <c r="AC1247" s="707"/>
      <c r="AD1247" s="707"/>
      <c r="AE1247" s="707"/>
      <c r="AF1247" s="707"/>
      <c r="AG1247" s="707"/>
      <c r="AH1247" s="707"/>
      <c r="AI1247" s="707">
        <v>469050.28</v>
      </c>
      <c r="AJ1247" s="707">
        <v>288662.87</v>
      </c>
      <c r="AK1247" s="707"/>
      <c r="AR1247" s="707"/>
      <c r="AS1247" s="707"/>
      <c r="AT1247" s="707"/>
      <c r="AU1247" s="707"/>
    </row>
    <row r="1248" spans="4:47">
      <c r="D1248" s="160" t="s">
        <v>8761</v>
      </c>
      <c r="E1248" s="160"/>
      <c r="F1248" s="160">
        <v>46125</v>
      </c>
      <c r="G1248" s="160">
        <v>46159</v>
      </c>
      <c r="H1248" s="160">
        <v>46128</v>
      </c>
      <c r="I1248" s="160">
        <v>46163</v>
      </c>
      <c r="J1248" s="160">
        <v>0</v>
      </c>
      <c r="K1248" s="160">
        <v>0</v>
      </c>
      <c r="L1248" s="727">
        <v>757713.16</v>
      </c>
      <c r="M1248" s="727" t="s">
        <v>4996</v>
      </c>
      <c r="N1248" s="727"/>
      <c r="Q1248" s="727"/>
      <c r="R1248" s="727"/>
      <c r="S1248" s="727"/>
      <c r="T1248" s="707"/>
      <c r="U1248" s="707"/>
      <c r="V1248" s="707"/>
      <c r="W1248" s="707"/>
      <c r="X1248" s="707"/>
      <c r="Y1248" s="707"/>
      <c r="Z1248" s="707"/>
      <c r="AB1248" s="707"/>
      <c r="AC1248" s="707"/>
      <c r="AD1248" s="707"/>
      <c r="AH1248" s="707"/>
      <c r="AI1248" s="707"/>
      <c r="AJ1248" s="707"/>
    </row>
    <row r="1249" spans="4:47">
      <c r="D1249" s="160" t="s">
        <v>8762</v>
      </c>
      <c r="E1249" s="160"/>
      <c r="F1249" s="160">
        <v>46125</v>
      </c>
      <c r="G1249" s="160">
        <v>46152</v>
      </c>
      <c r="H1249" s="160">
        <v>46128</v>
      </c>
      <c r="I1249" s="160">
        <v>46156</v>
      </c>
      <c r="J1249" s="160">
        <v>0</v>
      </c>
      <c r="K1249" s="160">
        <v>0</v>
      </c>
      <c r="L1249" s="727">
        <v>210203.51999999999</v>
      </c>
      <c r="M1249" s="727" t="s">
        <v>4994</v>
      </c>
      <c r="N1249" s="727"/>
      <c r="Q1249" s="727"/>
      <c r="R1249" s="727"/>
      <c r="S1249" s="727"/>
      <c r="U1249" s="707"/>
      <c r="V1249" s="707"/>
      <c r="W1249" s="707"/>
      <c r="X1249" s="707"/>
      <c r="Y1249" s="707"/>
      <c r="Z1249" s="707"/>
      <c r="AA1249" s="707"/>
      <c r="AB1249" s="707"/>
      <c r="AC1249" s="707"/>
      <c r="AI1249" s="707">
        <v>148689.79999999999</v>
      </c>
      <c r="AJ1249" s="707">
        <v>61513.73</v>
      </c>
      <c r="AR1249" s="707"/>
      <c r="AS1249" s="707"/>
      <c r="AT1249" s="707"/>
    </row>
    <row r="1250" spans="4:47">
      <c r="D1250" s="160" t="s">
        <v>8762</v>
      </c>
      <c r="E1250" s="160"/>
      <c r="F1250" s="160">
        <v>46125</v>
      </c>
      <c r="G1250" s="160">
        <v>46152</v>
      </c>
      <c r="H1250" s="160">
        <v>46128</v>
      </c>
      <c r="I1250" s="160">
        <v>46156</v>
      </c>
      <c r="J1250" s="160">
        <v>0</v>
      </c>
      <c r="K1250" s="160">
        <v>0</v>
      </c>
      <c r="L1250" s="727">
        <v>210203.51999999999</v>
      </c>
      <c r="M1250" s="727" t="s">
        <v>4995</v>
      </c>
      <c r="N1250" s="727"/>
      <c r="Q1250" s="727"/>
      <c r="R1250" s="727"/>
      <c r="S1250" s="727"/>
      <c r="T1250" s="707"/>
      <c r="U1250" s="707"/>
      <c r="V1250" s="707"/>
      <c r="W1250" s="707"/>
      <c r="X1250" s="707"/>
      <c r="Y1250" s="707"/>
      <c r="Z1250" s="707"/>
      <c r="AA1250" s="707"/>
      <c r="AB1250" s="707"/>
      <c r="AC1250" s="707"/>
      <c r="AI1250" s="707">
        <v>148689.79999999999</v>
      </c>
      <c r="AJ1250" s="707">
        <v>61513.73</v>
      </c>
      <c r="AR1250" s="707"/>
      <c r="AS1250" s="707"/>
      <c r="AT1250" s="707"/>
    </row>
    <row r="1251" spans="4:47">
      <c r="D1251" s="160" t="s">
        <v>8762</v>
      </c>
      <c r="E1251" s="160"/>
      <c r="F1251" s="160">
        <v>46125</v>
      </c>
      <c r="G1251" s="160">
        <v>46152</v>
      </c>
      <c r="H1251" s="160">
        <v>46128</v>
      </c>
      <c r="I1251" s="160">
        <v>46156</v>
      </c>
      <c r="J1251" s="160">
        <v>0</v>
      </c>
      <c r="K1251" s="160">
        <v>0</v>
      </c>
      <c r="L1251" s="727">
        <v>210203.51999999999</v>
      </c>
      <c r="M1251" s="727" t="s">
        <v>4996</v>
      </c>
      <c r="N1251" s="727"/>
      <c r="Q1251" s="727"/>
      <c r="R1251" s="727"/>
      <c r="S1251" s="727"/>
      <c r="T1251" s="707"/>
      <c r="U1251" s="707"/>
      <c r="X1251" s="707"/>
      <c r="Y1251" s="707"/>
      <c r="Z1251" s="707"/>
    </row>
    <row r="1252" spans="4:47">
      <c r="D1252" s="160" t="s">
        <v>8763</v>
      </c>
      <c r="E1252" s="160"/>
      <c r="F1252" s="160">
        <v>46127</v>
      </c>
      <c r="G1252" s="160">
        <v>46154</v>
      </c>
      <c r="H1252" s="160">
        <v>46131</v>
      </c>
      <c r="I1252" s="160">
        <v>46159</v>
      </c>
      <c r="J1252" s="160">
        <v>0</v>
      </c>
      <c r="K1252" s="160">
        <v>0</v>
      </c>
      <c r="L1252" s="727">
        <v>218961.76</v>
      </c>
      <c r="M1252" s="727" t="s">
        <v>4994</v>
      </c>
      <c r="N1252" s="727"/>
      <c r="Q1252" s="727"/>
      <c r="R1252" s="727"/>
      <c r="S1252" s="727"/>
      <c r="U1252" s="707"/>
      <c r="V1252" s="707"/>
      <c r="W1252" s="707"/>
      <c r="X1252" s="707"/>
      <c r="Y1252" s="707"/>
      <c r="Z1252" s="707"/>
      <c r="AA1252" s="707"/>
      <c r="AB1252" s="707"/>
      <c r="AC1252" s="707"/>
      <c r="AI1252" s="707">
        <v>136638.22</v>
      </c>
      <c r="AJ1252" s="707">
        <v>82323.539999999994</v>
      </c>
      <c r="AR1252" s="707"/>
      <c r="AS1252" s="707"/>
      <c r="AT1252" s="707"/>
      <c r="AU1252" s="707"/>
    </row>
    <row r="1253" spans="4:47">
      <c r="D1253" s="160" t="s">
        <v>8763</v>
      </c>
      <c r="E1253" s="160"/>
      <c r="F1253" s="160">
        <v>46127</v>
      </c>
      <c r="G1253" s="160">
        <v>46154</v>
      </c>
      <c r="H1253" s="160">
        <v>46131</v>
      </c>
      <c r="I1253" s="160">
        <v>46159</v>
      </c>
      <c r="J1253" s="160">
        <v>0</v>
      </c>
      <c r="K1253" s="160">
        <v>0</v>
      </c>
      <c r="L1253" s="727">
        <v>218961.76</v>
      </c>
      <c r="M1253" s="727" t="s">
        <v>4995</v>
      </c>
      <c r="N1253" s="727"/>
      <c r="Q1253" s="727"/>
      <c r="R1253" s="727"/>
      <c r="S1253" s="727"/>
      <c r="T1253" s="707"/>
      <c r="U1253" s="707"/>
      <c r="V1253" s="707"/>
      <c r="W1253" s="707"/>
      <c r="X1253" s="707"/>
      <c r="Y1253" s="707"/>
      <c r="Z1253" s="707"/>
      <c r="AA1253" s="707"/>
      <c r="AB1253" s="707"/>
      <c r="AC1253" s="707"/>
      <c r="AI1253" s="707">
        <v>136638.22</v>
      </c>
      <c r="AJ1253" s="707">
        <v>82323.539999999994</v>
      </c>
      <c r="AR1253" s="707"/>
      <c r="AS1253" s="707"/>
      <c r="AT1253" s="707"/>
      <c r="AU1253" s="707"/>
    </row>
    <row r="1254" spans="4:47">
      <c r="D1254" s="160" t="s">
        <v>8763</v>
      </c>
      <c r="E1254" s="160"/>
      <c r="F1254" s="160">
        <v>46127</v>
      </c>
      <c r="G1254" s="160">
        <v>46154</v>
      </c>
      <c r="H1254" s="160">
        <v>46131</v>
      </c>
      <c r="I1254" s="160">
        <v>46159</v>
      </c>
      <c r="J1254" s="160">
        <v>0</v>
      </c>
      <c r="K1254" s="160">
        <v>0</v>
      </c>
      <c r="L1254" s="727">
        <v>218961.76</v>
      </c>
      <c r="M1254" s="727" t="s">
        <v>4996</v>
      </c>
      <c r="N1254" s="727"/>
      <c r="Q1254" s="727"/>
      <c r="R1254" s="728"/>
      <c r="S1254" s="728"/>
      <c r="T1254" s="707"/>
      <c r="U1254" s="707"/>
      <c r="X1254" s="707"/>
      <c r="Y1254" s="707"/>
      <c r="Z1254" s="707"/>
    </row>
    <row r="1255" spans="4:47">
      <c r="D1255" s="160" t="s">
        <v>8764</v>
      </c>
      <c r="E1255" s="160"/>
      <c r="F1255" s="160">
        <v>46130</v>
      </c>
      <c r="G1255" s="160">
        <v>46156</v>
      </c>
      <c r="H1255" s="160">
        <v>46133</v>
      </c>
      <c r="I1255" s="160">
        <v>46161</v>
      </c>
      <c r="J1255" s="160">
        <v>0</v>
      </c>
      <c r="K1255" s="160">
        <v>0</v>
      </c>
      <c r="L1255" s="727">
        <v>160595.37</v>
      </c>
      <c r="M1255" s="727" t="s">
        <v>4994</v>
      </c>
      <c r="N1255" s="727"/>
      <c r="Q1255" s="727"/>
      <c r="R1255" s="727"/>
      <c r="S1255" s="727"/>
      <c r="V1255" s="707"/>
      <c r="W1255" s="707"/>
      <c r="X1255" s="707"/>
      <c r="Y1255" s="707"/>
      <c r="Z1255" s="707"/>
      <c r="AA1255" s="707"/>
      <c r="AB1255" s="707"/>
      <c r="AI1255" s="707">
        <v>100137.9</v>
      </c>
      <c r="AJ1255" s="707">
        <v>60457.46</v>
      </c>
      <c r="AR1255" s="707"/>
      <c r="AS1255" s="707"/>
      <c r="AT1255" s="707"/>
      <c r="AU1255" s="707"/>
    </row>
    <row r="1256" spans="4:47">
      <c r="D1256" s="160" t="s">
        <v>8764</v>
      </c>
      <c r="E1256" s="160"/>
      <c r="F1256" s="160">
        <v>46130</v>
      </c>
      <c r="G1256" s="160">
        <v>46156</v>
      </c>
      <c r="H1256" s="160">
        <v>46133</v>
      </c>
      <c r="I1256" s="160">
        <v>46161</v>
      </c>
      <c r="J1256" s="160">
        <v>0</v>
      </c>
      <c r="K1256" s="160">
        <v>0</v>
      </c>
      <c r="L1256" s="727">
        <v>160595.37</v>
      </c>
      <c r="M1256" s="727" t="s">
        <v>4995</v>
      </c>
      <c r="N1256" s="727"/>
      <c r="Q1256" s="727"/>
      <c r="R1256" s="727"/>
      <c r="S1256" s="727"/>
      <c r="T1256" s="707"/>
      <c r="V1256" s="707"/>
      <c r="W1256" s="707"/>
      <c r="X1256" s="707"/>
      <c r="Y1256" s="707"/>
      <c r="Z1256" s="707"/>
      <c r="AA1256" s="707"/>
      <c r="AB1256" s="707"/>
      <c r="AI1256" s="707">
        <v>100137.9</v>
      </c>
      <c r="AJ1256" s="707">
        <v>60457.46</v>
      </c>
      <c r="AR1256" s="707"/>
      <c r="AS1256" s="707"/>
      <c r="AT1256" s="707"/>
      <c r="AU1256" s="707"/>
    </row>
    <row r="1257" spans="4:47">
      <c r="D1257" s="160" t="s">
        <v>8764</v>
      </c>
      <c r="E1257" s="160"/>
      <c r="F1257" s="160">
        <v>46130</v>
      </c>
      <c r="G1257" s="160">
        <v>46156</v>
      </c>
      <c r="H1257" s="160">
        <v>46133</v>
      </c>
      <c r="I1257" s="160">
        <v>46161</v>
      </c>
      <c r="J1257" s="160">
        <v>0</v>
      </c>
      <c r="K1257" s="160">
        <v>0</v>
      </c>
      <c r="L1257" s="727">
        <v>160595.37</v>
      </c>
      <c r="M1257" s="727" t="s">
        <v>4996</v>
      </c>
      <c r="N1257" s="727"/>
      <c r="Q1257" s="727"/>
      <c r="R1257" s="727"/>
      <c r="S1257" s="727"/>
      <c r="T1257" s="707"/>
      <c r="Y1257" s="707"/>
      <c r="Z1257" s="707"/>
    </row>
    <row r="1258" spans="4:47">
      <c r="D1258" s="160" t="s">
        <v>8765</v>
      </c>
      <c r="E1258" s="160"/>
      <c r="F1258" s="160">
        <v>46132</v>
      </c>
      <c r="G1258" s="160">
        <v>46159</v>
      </c>
      <c r="H1258" s="160">
        <v>46135</v>
      </c>
      <c r="I1258" s="160">
        <v>46163</v>
      </c>
      <c r="J1258" s="160">
        <v>0</v>
      </c>
      <c r="K1258" s="160">
        <v>0</v>
      </c>
      <c r="L1258" s="727">
        <v>167952.5</v>
      </c>
      <c r="M1258" s="727" t="s">
        <v>4994</v>
      </c>
      <c r="N1258" s="727"/>
      <c r="Q1258" s="727"/>
      <c r="R1258" s="727"/>
      <c r="S1258" s="727"/>
      <c r="V1258" s="707"/>
      <c r="W1258" s="707"/>
      <c r="X1258" s="707"/>
      <c r="Y1258" s="707"/>
      <c r="Z1258" s="707"/>
      <c r="AA1258" s="707"/>
      <c r="AB1258" s="707"/>
      <c r="AI1258" s="707">
        <v>83584.36</v>
      </c>
      <c r="AJ1258" s="707">
        <v>84368.14</v>
      </c>
      <c r="AR1258" s="707"/>
      <c r="AS1258" s="707"/>
      <c r="AT1258" s="707"/>
      <c r="AU1258" s="707"/>
    </row>
    <row r="1259" spans="4:47">
      <c r="D1259" s="160" t="s">
        <v>8765</v>
      </c>
      <c r="E1259" s="160"/>
      <c r="F1259" s="160">
        <v>46132</v>
      </c>
      <c r="G1259" s="160">
        <v>46159</v>
      </c>
      <c r="H1259" s="160">
        <v>46135</v>
      </c>
      <c r="I1259" s="160">
        <v>46163</v>
      </c>
      <c r="J1259" s="160">
        <v>0</v>
      </c>
      <c r="K1259" s="160">
        <v>0</v>
      </c>
      <c r="L1259" s="727">
        <v>167952.5</v>
      </c>
      <c r="M1259" s="727" t="s">
        <v>4995</v>
      </c>
      <c r="N1259" s="727"/>
      <c r="Q1259" s="727"/>
      <c r="R1259" s="727"/>
      <c r="S1259" s="727"/>
      <c r="T1259" s="707"/>
      <c r="V1259" s="707"/>
      <c r="W1259" s="707"/>
      <c r="X1259" s="707"/>
      <c r="Y1259" s="707"/>
      <c r="Z1259" s="707"/>
      <c r="AA1259" s="707"/>
      <c r="AB1259" s="707"/>
      <c r="AI1259" s="707">
        <v>83584.36</v>
      </c>
      <c r="AJ1259" s="707">
        <v>84368.14</v>
      </c>
      <c r="AR1259" s="707"/>
      <c r="AS1259" s="707"/>
      <c r="AT1259" s="707"/>
      <c r="AU1259" s="707"/>
    </row>
    <row r="1260" spans="4:47">
      <c r="D1260" s="160" t="s">
        <v>8765</v>
      </c>
      <c r="E1260" s="160"/>
      <c r="F1260" s="160">
        <v>46132</v>
      </c>
      <c r="G1260" s="160">
        <v>46159</v>
      </c>
      <c r="H1260" s="160">
        <v>46135</v>
      </c>
      <c r="I1260" s="160">
        <v>46163</v>
      </c>
      <c r="J1260" s="160">
        <v>0</v>
      </c>
      <c r="K1260" s="160">
        <v>0</v>
      </c>
      <c r="L1260" s="727">
        <v>167952.5</v>
      </c>
      <c r="M1260" s="727" t="s">
        <v>4996</v>
      </c>
      <c r="N1260" s="727"/>
      <c r="Q1260" s="727"/>
      <c r="R1260" s="727"/>
      <c r="S1260" s="727"/>
      <c r="T1260" s="707"/>
      <c r="Y1260" s="707"/>
      <c r="Z1260" s="707"/>
    </row>
    <row r="1261" spans="4:47">
      <c r="D1261" s="160" t="s">
        <v>8766</v>
      </c>
      <c r="E1261" s="160"/>
      <c r="F1261" s="160">
        <v>46134</v>
      </c>
      <c r="G1261" s="160">
        <v>46145</v>
      </c>
      <c r="H1261" s="160">
        <v>46138</v>
      </c>
      <c r="I1261" s="160">
        <v>46149</v>
      </c>
      <c r="J1261" s="160">
        <v>0</v>
      </c>
      <c r="K1261" s="160">
        <v>0</v>
      </c>
      <c r="L1261" s="727">
        <v>50839.89</v>
      </c>
      <c r="M1261" s="727" t="s">
        <v>4994</v>
      </c>
      <c r="N1261" s="727"/>
      <c r="Q1261" s="727"/>
      <c r="R1261" s="727"/>
      <c r="S1261" s="727"/>
      <c r="V1261" s="707"/>
      <c r="W1261" s="707"/>
      <c r="X1261" s="707"/>
      <c r="Y1261" s="707"/>
      <c r="Z1261" s="707"/>
      <c r="AA1261" s="707"/>
      <c r="AB1261" s="707"/>
      <c r="AI1261" s="707">
        <v>34109.33</v>
      </c>
      <c r="AJ1261" s="707">
        <v>16730.560000000001</v>
      </c>
      <c r="AR1261" s="707"/>
      <c r="AS1261" s="707"/>
      <c r="AT1261" s="707"/>
    </row>
    <row r="1262" spans="4:47">
      <c r="D1262" s="160" t="s">
        <v>8766</v>
      </c>
      <c r="E1262" s="160"/>
      <c r="F1262" s="160">
        <v>46134</v>
      </c>
      <c r="G1262" s="160">
        <v>46145</v>
      </c>
      <c r="H1262" s="160">
        <v>46138</v>
      </c>
      <c r="I1262" s="160">
        <v>46149</v>
      </c>
      <c r="J1262" s="160">
        <v>0</v>
      </c>
      <c r="K1262" s="160">
        <v>0</v>
      </c>
      <c r="L1262" s="727">
        <v>50839.89</v>
      </c>
      <c r="M1262" s="727" t="s">
        <v>4995</v>
      </c>
      <c r="N1262" s="727"/>
      <c r="Q1262" s="727"/>
      <c r="R1262" s="727"/>
      <c r="S1262" s="727"/>
      <c r="T1262" s="707"/>
      <c r="V1262" s="707"/>
      <c r="W1262" s="707"/>
      <c r="X1262" s="707"/>
      <c r="Y1262" s="707"/>
      <c r="Z1262" s="707"/>
      <c r="AA1262" s="707"/>
      <c r="AB1262" s="707"/>
      <c r="AI1262" s="707">
        <v>34109.33</v>
      </c>
      <c r="AJ1262" s="707">
        <v>16730.560000000001</v>
      </c>
      <c r="AR1262" s="707"/>
      <c r="AS1262" s="707"/>
      <c r="AT1262" s="707"/>
    </row>
    <row r="1263" spans="4:47">
      <c r="D1263" s="160" t="s">
        <v>8766</v>
      </c>
      <c r="E1263" s="160"/>
      <c r="F1263" s="160">
        <v>46134</v>
      </c>
      <c r="G1263" s="160">
        <v>46145</v>
      </c>
      <c r="H1263" s="160">
        <v>46138</v>
      </c>
      <c r="I1263" s="160">
        <v>46149</v>
      </c>
      <c r="J1263" s="160">
        <v>0</v>
      </c>
      <c r="K1263" s="160">
        <v>0</v>
      </c>
      <c r="L1263" s="727">
        <v>50839.89</v>
      </c>
      <c r="M1263" s="727" t="s">
        <v>4996</v>
      </c>
      <c r="N1263" s="727"/>
      <c r="Q1263" s="727"/>
      <c r="R1263" s="727"/>
      <c r="S1263" s="727"/>
      <c r="T1263" s="707"/>
      <c r="Y1263" s="707"/>
      <c r="Z1263" s="707"/>
    </row>
    <row r="1264" spans="4:47">
      <c r="D1264" s="160" t="s">
        <v>8767</v>
      </c>
      <c r="E1264" s="160"/>
      <c r="F1264" s="160">
        <v>46134</v>
      </c>
      <c r="G1264" s="160">
        <v>46145</v>
      </c>
      <c r="H1264" s="160">
        <v>46138</v>
      </c>
      <c r="I1264" s="160">
        <v>46149</v>
      </c>
      <c r="J1264" s="160">
        <v>0</v>
      </c>
      <c r="K1264" s="160">
        <v>0</v>
      </c>
      <c r="L1264" s="727">
        <v>50839.89</v>
      </c>
      <c r="M1264" s="727" t="s">
        <v>4994</v>
      </c>
      <c r="N1264" s="727"/>
      <c r="Q1264" s="727"/>
      <c r="R1264" s="727"/>
      <c r="S1264" s="727"/>
      <c r="V1264" s="707"/>
      <c r="W1264" s="707"/>
      <c r="X1264" s="707"/>
      <c r="Y1264" s="707"/>
      <c r="Z1264" s="707"/>
      <c r="AA1264" s="707"/>
      <c r="AB1264" s="707"/>
      <c r="AI1264" s="707">
        <v>34109.33</v>
      </c>
      <c r="AJ1264" s="707">
        <v>16730.560000000001</v>
      </c>
      <c r="AR1264" s="707"/>
      <c r="AS1264" s="707"/>
      <c r="AT1264" s="707"/>
    </row>
    <row r="1265" spans="4:47">
      <c r="D1265" s="160" t="s">
        <v>8767</v>
      </c>
      <c r="E1265" s="160"/>
      <c r="F1265" s="160">
        <v>46134</v>
      </c>
      <c r="G1265" s="160">
        <v>46145</v>
      </c>
      <c r="H1265" s="160">
        <v>46138</v>
      </c>
      <c r="I1265" s="160">
        <v>46149</v>
      </c>
      <c r="J1265" s="160">
        <v>0</v>
      </c>
      <c r="K1265" s="160">
        <v>0</v>
      </c>
      <c r="L1265" s="727">
        <v>50839.89</v>
      </c>
      <c r="M1265" s="727" t="s">
        <v>4995</v>
      </c>
      <c r="N1265" s="727"/>
      <c r="Q1265" s="727"/>
      <c r="R1265" s="727"/>
      <c r="S1265" s="727"/>
      <c r="T1265" s="707"/>
      <c r="V1265" s="707"/>
      <c r="W1265" s="707"/>
      <c r="X1265" s="707"/>
      <c r="Y1265" s="707"/>
      <c r="Z1265" s="707"/>
      <c r="AA1265" s="707"/>
      <c r="AB1265" s="707"/>
      <c r="AI1265" s="707">
        <v>34109.33</v>
      </c>
      <c r="AJ1265" s="707">
        <v>16730.560000000001</v>
      </c>
      <c r="AR1265" s="707"/>
      <c r="AS1265" s="707"/>
      <c r="AT1265" s="707"/>
    </row>
    <row r="1266" spans="4:47">
      <c r="D1266" s="160" t="s">
        <v>8767</v>
      </c>
      <c r="E1266" s="160"/>
      <c r="F1266" s="160">
        <v>46134</v>
      </c>
      <c r="G1266" s="160">
        <v>46145</v>
      </c>
      <c r="H1266" s="160">
        <v>46138</v>
      </c>
      <c r="I1266" s="160">
        <v>46149</v>
      </c>
      <c r="J1266" s="160">
        <v>0</v>
      </c>
      <c r="K1266" s="160">
        <v>0</v>
      </c>
      <c r="L1266" s="727">
        <v>50839.89</v>
      </c>
      <c r="M1266" s="727" t="s">
        <v>4996</v>
      </c>
      <c r="N1266" s="727"/>
      <c r="Q1266" s="727"/>
      <c r="R1266" s="727"/>
      <c r="S1266" s="727"/>
      <c r="T1266" s="707"/>
      <c r="Y1266" s="707"/>
      <c r="Z1266" s="707"/>
    </row>
    <row r="1267" spans="4:47">
      <c r="D1267" s="160" t="s">
        <v>5745</v>
      </c>
      <c r="E1267" s="160"/>
      <c r="F1267" s="160">
        <v>46160</v>
      </c>
      <c r="G1267" s="160">
        <v>46181</v>
      </c>
      <c r="H1267" s="160">
        <v>46163</v>
      </c>
      <c r="I1267" s="160">
        <v>46186</v>
      </c>
      <c r="J1267" s="160">
        <v>0</v>
      </c>
      <c r="K1267" s="160">
        <v>0</v>
      </c>
      <c r="L1267" s="727">
        <v>143291.75</v>
      </c>
      <c r="M1267" s="727" t="s">
        <v>4994</v>
      </c>
      <c r="N1267" s="727"/>
      <c r="Q1267" s="727"/>
      <c r="R1267" s="727"/>
      <c r="S1267" s="727"/>
      <c r="V1267" s="707"/>
      <c r="W1267" s="707"/>
      <c r="X1267" s="707"/>
      <c r="Y1267" s="707"/>
      <c r="Z1267" s="707"/>
      <c r="AA1267" s="707"/>
      <c r="AB1267" s="707"/>
      <c r="AJ1267" s="707">
        <v>86486.3</v>
      </c>
      <c r="AK1267" s="707">
        <v>56805.45</v>
      </c>
      <c r="AS1267" s="707"/>
      <c r="AT1267" s="707"/>
      <c r="AU1267" s="707"/>
    </row>
    <row r="1268" spans="4:47">
      <c r="D1268" s="160" t="s">
        <v>5745</v>
      </c>
      <c r="E1268" s="160"/>
      <c r="F1268" s="160">
        <v>46160</v>
      </c>
      <c r="G1268" s="160">
        <v>46181</v>
      </c>
      <c r="H1268" s="160">
        <v>46163</v>
      </c>
      <c r="I1268" s="160">
        <v>46186</v>
      </c>
      <c r="J1268" s="160">
        <v>0</v>
      </c>
      <c r="K1268" s="160">
        <v>0</v>
      </c>
      <c r="L1268" s="727">
        <v>143291.75</v>
      </c>
      <c r="M1268" s="727" t="s">
        <v>4995</v>
      </c>
      <c r="N1268" s="727"/>
      <c r="Q1268" s="728"/>
      <c r="R1268" s="727"/>
      <c r="S1268" s="727"/>
      <c r="T1268" s="707"/>
      <c r="V1268" s="707"/>
      <c r="W1268" s="707"/>
      <c r="X1268" s="707"/>
      <c r="Y1268" s="707"/>
      <c r="Z1268" s="707"/>
      <c r="AA1268" s="707"/>
      <c r="AB1268" s="707"/>
      <c r="AJ1268" s="707">
        <v>86486.3</v>
      </c>
      <c r="AK1268" s="707">
        <v>56805.45</v>
      </c>
      <c r="AS1268" s="707"/>
      <c r="AT1268" s="707"/>
      <c r="AU1268" s="707"/>
    </row>
    <row r="1269" spans="4:47">
      <c r="D1269" s="160" t="s">
        <v>5745</v>
      </c>
      <c r="E1269" s="160"/>
      <c r="F1269" s="160">
        <v>46160</v>
      </c>
      <c r="G1269" s="160">
        <v>46181</v>
      </c>
      <c r="H1269" s="160">
        <v>46163</v>
      </c>
      <c r="I1269" s="160">
        <v>46186</v>
      </c>
      <c r="J1269" s="160">
        <v>0</v>
      </c>
      <c r="K1269" s="160">
        <v>0</v>
      </c>
      <c r="L1269" s="727">
        <v>143291.75</v>
      </c>
      <c r="M1269" s="727" t="s">
        <v>4996</v>
      </c>
      <c r="N1269" s="727"/>
      <c r="Q1269" s="727"/>
      <c r="R1269" s="727"/>
      <c r="S1269" s="727"/>
      <c r="T1269" s="707"/>
      <c r="Y1269" s="707"/>
      <c r="Z1269" s="707"/>
    </row>
    <row r="1270" spans="4:47">
      <c r="D1270" s="160" t="s">
        <v>8768</v>
      </c>
      <c r="E1270" s="160"/>
      <c r="F1270" s="160">
        <v>46160</v>
      </c>
      <c r="G1270" s="160">
        <v>46179</v>
      </c>
      <c r="H1270" s="160">
        <v>46163</v>
      </c>
      <c r="I1270" s="160">
        <v>46183</v>
      </c>
      <c r="J1270" s="160">
        <v>0</v>
      </c>
      <c r="K1270" s="160">
        <v>0</v>
      </c>
      <c r="L1270" s="727">
        <v>513.36</v>
      </c>
      <c r="M1270" s="727" t="s">
        <v>4994</v>
      </c>
      <c r="N1270" s="727"/>
      <c r="Q1270" s="727"/>
      <c r="R1270" s="727"/>
      <c r="S1270" s="727"/>
      <c r="V1270" s="707"/>
      <c r="W1270" s="707"/>
      <c r="X1270" s="707"/>
      <c r="Y1270" s="707"/>
      <c r="Z1270" s="707"/>
      <c r="AA1270" s="707"/>
      <c r="AB1270" s="707"/>
      <c r="AJ1270">
        <v>462.03</v>
      </c>
      <c r="AK1270">
        <v>51.34</v>
      </c>
    </row>
    <row r="1271" spans="4:47">
      <c r="D1271" s="160" t="s">
        <v>8768</v>
      </c>
      <c r="E1271" s="160"/>
      <c r="F1271" s="160">
        <v>46160</v>
      </c>
      <c r="G1271" s="160">
        <v>46179</v>
      </c>
      <c r="H1271" s="160">
        <v>46163</v>
      </c>
      <c r="I1271" s="160">
        <v>46183</v>
      </c>
      <c r="J1271" s="160">
        <v>0</v>
      </c>
      <c r="K1271" s="160">
        <v>0</v>
      </c>
      <c r="L1271" s="727">
        <v>513.36</v>
      </c>
      <c r="M1271" s="727" t="s">
        <v>4995</v>
      </c>
      <c r="N1271" s="727"/>
      <c r="Q1271" s="727"/>
      <c r="R1271" s="727"/>
      <c r="S1271" s="727"/>
      <c r="T1271" s="707"/>
      <c r="V1271" s="707"/>
      <c r="W1271" s="707"/>
      <c r="X1271" s="707"/>
      <c r="Y1271" s="707"/>
      <c r="Z1271" s="707"/>
      <c r="AA1271" s="707"/>
      <c r="AB1271" s="707"/>
      <c r="AJ1271">
        <v>462.03</v>
      </c>
      <c r="AK1271">
        <v>51.34</v>
      </c>
    </row>
    <row r="1272" spans="4:47">
      <c r="D1272" s="160" t="s">
        <v>8768</v>
      </c>
      <c r="E1272" s="160"/>
      <c r="F1272" s="160">
        <v>46160</v>
      </c>
      <c r="G1272" s="160">
        <v>46179</v>
      </c>
      <c r="H1272" s="160">
        <v>46163</v>
      </c>
      <c r="I1272" s="160">
        <v>46183</v>
      </c>
      <c r="J1272" s="160">
        <v>0</v>
      </c>
      <c r="K1272" s="160">
        <v>0</v>
      </c>
      <c r="L1272" s="727">
        <v>513.36</v>
      </c>
      <c r="M1272" s="727" t="s">
        <v>4996</v>
      </c>
      <c r="N1272" s="727"/>
      <c r="Q1272" s="727"/>
      <c r="R1272" s="727"/>
      <c r="S1272" s="727"/>
      <c r="T1272" s="707"/>
      <c r="Y1272" s="707"/>
      <c r="Z1272" s="707"/>
    </row>
    <row r="1273" spans="4:47">
      <c r="D1273" s="160" t="s">
        <v>5746</v>
      </c>
      <c r="E1273" s="160"/>
      <c r="F1273" s="160">
        <v>46160</v>
      </c>
      <c r="G1273" s="160">
        <v>46181</v>
      </c>
      <c r="H1273" s="160">
        <v>46163</v>
      </c>
      <c r="I1273" s="160">
        <v>46186</v>
      </c>
      <c r="J1273" s="160">
        <v>0</v>
      </c>
      <c r="K1273" s="160">
        <v>0</v>
      </c>
      <c r="L1273" s="727">
        <v>106304.01</v>
      </c>
      <c r="M1273" s="727" t="s">
        <v>4994</v>
      </c>
      <c r="N1273" s="727"/>
      <c r="Q1273" s="727"/>
      <c r="R1273" s="727"/>
      <c r="S1273" s="727"/>
      <c r="V1273" s="707"/>
      <c r="W1273" s="707"/>
      <c r="X1273" s="707"/>
      <c r="Y1273" s="707"/>
      <c r="Z1273" s="707"/>
      <c r="AA1273" s="707"/>
      <c r="AB1273" s="707"/>
      <c r="AJ1273" s="707">
        <v>61383.48</v>
      </c>
      <c r="AK1273" s="707">
        <v>44920.53</v>
      </c>
      <c r="AS1273" s="707"/>
      <c r="AT1273" s="707"/>
      <c r="AU1273" s="707"/>
    </row>
    <row r="1274" spans="4:47">
      <c r="D1274" s="160" t="s">
        <v>5746</v>
      </c>
      <c r="E1274" s="160"/>
      <c r="F1274" s="160">
        <v>46160</v>
      </c>
      <c r="G1274" s="160">
        <v>46181</v>
      </c>
      <c r="H1274" s="160">
        <v>46163</v>
      </c>
      <c r="I1274" s="160">
        <v>46186</v>
      </c>
      <c r="J1274" s="160">
        <v>0</v>
      </c>
      <c r="K1274" s="160">
        <v>0</v>
      </c>
      <c r="L1274" s="727">
        <v>106304.01</v>
      </c>
      <c r="M1274" s="727" t="s">
        <v>4995</v>
      </c>
      <c r="N1274" s="727"/>
      <c r="Q1274" s="727"/>
      <c r="R1274" s="727"/>
      <c r="S1274" s="727"/>
      <c r="T1274" s="707"/>
      <c r="V1274" s="707"/>
      <c r="W1274" s="707"/>
      <c r="X1274" s="707"/>
      <c r="Y1274" s="707"/>
      <c r="Z1274" s="707"/>
      <c r="AA1274" s="707"/>
      <c r="AB1274" s="707"/>
      <c r="AJ1274" s="707">
        <v>61383.48</v>
      </c>
      <c r="AK1274" s="707">
        <v>44920.53</v>
      </c>
      <c r="AS1274" s="707"/>
      <c r="AT1274" s="707"/>
      <c r="AU1274" s="707"/>
    </row>
    <row r="1275" spans="4:47">
      <c r="D1275" s="160" t="s">
        <v>5746</v>
      </c>
      <c r="E1275" s="160"/>
      <c r="F1275" s="160">
        <v>46160</v>
      </c>
      <c r="G1275" s="160">
        <v>46181</v>
      </c>
      <c r="H1275" s="160">
        <v>46163</v>
      </c>
      <c r="I1275" s="160">
        <v>46186</v>
      </c>
      <c r="J1275" s="160">
        <v>0</v>
      </c>
      <c r="K1275" s="160">
        <v>0</v>
      </c>
      <c r="L1275" s="727">
        <v>106304.01</v>
      </c>
      <c r="M1275" s="727" t="s">
        <v>4996</v>
      </c>
      <c r="N1275" s="727"/>
      <c r="Q1275" s="727"/>
      <c r="R1275" s="727"/>
      <c r="S1275" s="727"/>
      <c r="T1275" s="707"/>
      <c r="U1275" s="707"/>
      <c r="Y1275" s="707"/>
      <c r="Z1275" s="707"/>
    </row>
    <row r="1276" spans="4:47">
      <c r="D1276" s="160" t="s">
        <v>8769</v>
      </c>
      <c r="E1276" s="160"/>
      <c r="F1276" s="160">
        <v>46167</v>
      </c>
      <c r="G1276" s="160">
        <v>46170</v>
      </c>
      <c r="H1276" s="160">
        <v>46170</v>
      </c>
      <c r="I1276" s="160">
        <v>46175</v>
      </c>
      <c r="J1276" s="160">
        <v>0</v>
      </c>
      <c r="K1276" s="160">
        <v>0</v>
      </c>
      <c r="L1276" s="727">
        <v>12830.57</v>
      </c>
      <c r="M1276" s="727" t="s">
        <v>4994</v>
      </c>
      <c r="N1276" s="727"/>
      <c r="Q1276" s="727"/>
      <c r="R1276" s="727"/>
      <c r="S1276" s="727"/>
      <c r="U1276" s="707"/>
      <c r="Y1276" s="707"/>
      <c r="Z1276" s="707"/>
      <c r="AA1276" s="707"/>
      <c r="AB1276" s="707"/>
      <c r="AC1276" s="707"/>
      <c r="AD1276" s="707"/>
      <c r="AE1276" s="707"/>
      <c r="AJ1276" s="707">
        <v>12174.07</v>
      </c>
      <c r="AK1276">
        <v>656.5</v>
      </c>
      <c r="AT1276" s="707"/>
      <c r="AU1276" s="707"/>
    </row>
    <row r="1277" spans="4:47">
      <c r="D1277" s="160" t="s">
        <v>8769</v>
      </c>
      <c r="E1277" s="160"/>
      <c r="F1277" s="160">
        <v>46167</v>
      </c>
      <c r="G1277" s="160">
        <v>46170</v>
      </c>
      <c r="H1277" s="160">
        <v>46170</v>
      </c>
      <c r="I1277" s="160">
        <v>46175</v>
      </c>
      <c r="J1277" s="160">
        <v>0</v>
      </c>
      <c r="K1277" s="160">
        <v>0</v>
      </c>
      <c r="L1277" s="727">
        <v>12830.57</v>
      </c>
      <c r="M1277" s="727" t="s">
        <v>4995</v>
      </c>
      <c r="N1277" s="727"/>
      <c r="Q1277" s="727"/>
      <c r="R1277" s="727"/>
      <c r="S1277" s="727"/>
      <c r="U1277" s="707"/>
      <c r="V1277" s="707"/>
      <c r="W1277" s="707"/>
      <c r="Y1277" s="707"/>
      <c r="Z1277" s="707"/>
      <c r="AA1277" s="707"/>
      <c r="AB1277" s="707"/>
      <c r="AC1277" s="707"/>
      <c r="AD1277" s="707"/>
      <c r="AE1277" s="707"/>
      <c r="AJ1277" s="707">
        <v>12174.07</v>
      </c>
      <c r="AK1277">
        <v>656.5</v>
      </c>
      <c r="AT1277" s="707"/>
      <c r="AU1277" s="707"/>
    </row>
    <row r="1278" spans="4:47">
      <c r="D1278" s="160" t="s">
        <v>8769</v>
      </c>
      <c r="E1278" s="160"/>
      <c r="F1278" s="160">
        <v>46167</v>
      </c>
      <c r="G1278" s="160">
        <v>46170</v>
      </c>
      <c r="H1278" s="160">
        <v>46170</v>
      </c>
      <c r="I1278" s="160">
        <v>46175</v>
      </c>
      <c r="J1278" s="160">
        <v>0</v>
      </c>
      <c r="K1278" s="160">
        <v>0</v>
      </c>
      <c r="L1278" s="727">
        <v>12830.57</v>
      </c>
      <c r="M1278" s="727" t="s">
        <v>4996</v>
      </c>
      <c r="N1278" s="727"/>
      <c r="Q1278" s="727"/>
      <c r="R1278" s="727"/>
      <c r="S1278" s="727"/>
      <c r="U1278" s="707"/>
      <c r="V1278" s="707"/>
      <c r="W1278" s="707"/>
      <c r="AB1278" s="707"/>
      <c r="AJ1278" s="707"/>
    </row>
    <row r="1279" spans="4:47">
      <c r="D1279" s="160" t="s">
        <v>8770</v>
      </c>
      <c r="E1279" s="160"/>
      <c r="F1279" s="160">
        <v>46173</v>
      </c>
      <c r="G1279" s="160">
        <v>46176</v>
      </c>
      <c r="H1279" s="160">
        <v>46176</v>
      </c>
      <c r="I1279" s="160">
        <v>46181</v>
      </c>
      <c r="J1279" s="160">
        <v>0</v>
      </c>
      <c r="K1279" s="160">
        <v>0</v>
      </c>
      <c r="L1279" s="727">
        <v>9791.9</v>
      </c>
      <c r="M1279" s="727" t="s">
        <v>4994</v>
      </c>
      <c r="N1279" s="727"/>
      <c r="Q1279" s="727"/>
      <c r="R1279" s="727"/>
      <c r="S1279" s="727"/>
      <c r="U1279" s="707"/>
      <c r="Y1279" s="707"/>
      <c r="Z1279" s="707"/>
      <c r="AA1279" s="707"/>
      <c r="AB1279" s="707"/>
      <c r="AC1279" s="707"/>
      <c r="AD1279" s="707"/>
      <c r="AE1279" s="707"/>
      <c r="AJ1279" s="707"/>
      <c r="AK1279" s="707">
        <v>9791.9</v>
      </c>
      <c r="AT1279" s="707"/>
      <c r="AU1279" s="707"/>
    </row>
    <row r="1280" spans="4:47">
      <c r="D1280" s="160" t="s">
        <v>8770</v>
      </c>
      <c r="E1280" s="160"/>
      <c r="F1280" s="160">
        <v>46173</v>
      </c>
      <c r="G1280" s="160">
        <v>46176</v>
      </c>
      <c r="H1280" s="160">
        <v>46176</v>
      </c>
      <c r="I1280" s="160">
        <v>46181</v>
      </c>
      <c r="J1280" s="160">
        <v>0</v>
      </c>
      <c r="K1280" s="160">
        <v>0</v>
      </c>
      <c r="L1280" s="727">
        <v>9791.9</v>
      </c>
      <c r="M1280" s="727" t="s">
        <v>4995</v>
      </c>
      <c r="N1280" s="727"/>
      <c r="Q1280" s="727"/>
      <c r="R1280" s="727"/>
      <c r="S1280" s="727"/>
      <c r="U1280" s="707"/>
      <c r="V1280" s="707"/>
      <c r="W1280" s="707"/>
      <c r="Y1280" s="707"/>
      <c r="Z1280" s="707"/>
      <c r="AA1280" s="707"/>
      <c r="AB1280" s="707"/>
      <c r="AC1280" s="707"/>
      <c r="AD1280" s="707"/>
      <c r="AE1280" s="707"/>
      <c r="AJ1280" s="707"/>
      <c r="AK1280" s="707">
        <v>9791.9</v>
      </c>
      <c r="AT1280" s="707"/>
      <c r="AU1280" s="707"/>
    </row>
    <row r="1281" spans="4:47">
      <c r="D1281" s="160" t="s">
        <v>8770</v>
      </c>
      <c r="E1281" s="160"/>
      <c r="F1281" s="160">
        <v>46173</v>
      </c>
      <c r="G1281" s="160">
        <v>46176</v>
      </c>
      <c r="H1281" s="160">
        <v>46176</v>
      </c>
      <c r="I1281" s="160">
        <v>46181</v>
      </c>
      <c r="J1281" s="160">
        <v>0</v>
      </c>
      <c r="K1281" s="160">
        <v>0</v>
      </c>
      <c r="L1281" s="727">
        <v>9791.9</v>
      </c>
      <c r="M1281" s="727" t="s">
        <v>4996</v>
      </c>
      <c r="N1281" s="727"/>
      <c r="Q1281" s="727"/>
      <c r="R1281" s="727"/>
      <c r="S1281" s="727"/>
      <c r="U1281" s="707"/>
      <c r="V1281" s="707"/>
      <c r="W1281" s="707"/>
      <c r="AB1281" s="707"/>
      <c r="AJ1281" s="707"/>
    </row>
    <row r="1282" spans="4:47">
      <c r="D1282" s="160" t="s">
        <v>8771</v>
      </c>
      <c r="E1282" s="160"/>
      <c r="F1282" s="160">
        <v>46160</v>
      </c>
      <c r="G1282" s="160">
        <v>46179</v>
      </c>
      <c r="H1282" s="160">
        <v>46163</v>
      </c>
      <c r="I1282" s="160">
        <v>46183</v>
      </c>
      <c r="J1282" s="160">
        <v>0</v>
      </c>
      <c r="K1282" s="160">
        <v>0</v>
      </c>
      <c r="L1282" s="727">
        <v>13851.92</v>
      </c>
      <c r="M1282" s="727" t="s">
        <v>4994</v>
      </c>
      <c r="N1282" s="727"/>
      <c r="Q1282" s="727"/>
      <c r="R1282" s="727"/>
      <c r="S1282" s="727"/>
      <c r="U1282" s="707"/>
      <c r="AB1282" s="707"/>
      <c r="AE1282" s="707"/>
      <c r="AF1282" s="707"/>
      <c r="AG1282" s="707"/>
      <c r="AH1282" s="707"/>
      <c r="AI1282" s="707"/>
      <c r="AJ1282" s="707">
        <v>12466.72</v>
      </c>
      <c r="AK1282" s="707">
        <v>1385.19</v>
      </c>
      <c r="AS1282" s="707"/>
      <c r="AT1282" s="707"/>
      <c r="AU1282" s="707"/>
    </row>
    <row r="1283" spans="4:47">
      <c r="D1283" s="160" t="s">
        <v>8771</v>
      </c>
      <c r="E1283" s="160"/>
      <c r="F1283" s="160">
        <v>46160</v>
      </c>
      <c r="G1283" s="160">
        <v>46179</v>
      </c>
      <c r="H1283" s="160">
        <v>46163</v>
      </c>
      <c r="I1283" s="160">
        <v>46183</v>
      </c>
      <c r="J1283" s="160">
        <v>0</v>
      </c>
      <c r="K1283" s="160">
        <v>0</v>
      </c>
      <c r="L1283" s="727">
        <v>13851.92</v>
      </c>
      <c r="M1283" s="727" t="s">
        <v>4995</v>
      </c>
      <c r="N1283" s="727"/>
      <c r="Q1283" s="727"/>
      <c r="R1283" s="727"/>
      <c r="S1283" s="727"/>
      <c r="AB1283" s="707"/>
      <c r="AC1283" s="707"/>
      <c r="AD1283" s="707"/>
      <c r="AE1283" s="707"/>
      <c r="AF1283" s="707"/>
      <c r="AG1283" s="707"/>
      <c r="AH1283" s="707"/>
      <c r="AI1283" s="707"/>
      <c r="AJ1283" s="707">
        <v>12466.72</v>
      </c>
      <c r="AK1283" s="707">
        <v>1385.19</v>
      </c>
      <c r="AS1283" s="707"/>
      <c r="AT1283" s="707"/>
      <c r="AU1283" s="707"/>
    </row>
    <row r="1284" spans="4:47">
      <c r="D1284" s="160" t="s">
        <v>8771</v>
      </c>
      <c r="E1284" s="160"/>
      <c r="F1284" s="160">
        <v>46160</v>
      </c>
      <c r="G1284" s="160">
        <v>46179</v>
      </c>
      <c r="H1284" s="160">
        <v>46163</v>
      </c>
      <c r="I1284" s="160">
        <v>46183</v>
      </c>
      <c r="J1284" s="160">
        <v>0</v>
      </c>
      <c r="K1284" s="160">
        <v>0</v>
      </c>
      <c r="L1284" s="727">
        <v>13851.92</v>
      </c>
      <c r="M1284" s="727" t="s">
        <v>4996</v>
      </c>
      <c r="N1284" s="727"/>
      <c r="Q1284" s="727"/>
      <c r="R1284" s="727"/>
      <c r="S1284" s="727"/>
      <c r="AB1284" s="707"/>
      <c r="AC1284" s="707"/>
      <c r="AD1284" s="707"/>
      <c r="AH1284" s="707"/>
      <c r="AI1284" s="707"/>
      <c r="AJ1284" s="707"/>
    </row>
    <row r="1285" spans="4:47">
      <c r="D1285" s="160" t="s">
        <v>5747</v>
      </c>
      <c r="E1285" s="160"/>
      <c r="F1285" s="160">
        <v>45871</v>
      </c>
      <c r="G1285" s="160">
        <v>45987</v>
      </c>
      <c r="H1285" s="160" t="s">
        <v>6589</v>
      </c>
      <c r="I1285" s="160">
        <v>45990</v>
      </c>
      <c r="J1285" s="160">
        <v>1094305.25</v>
      </c>
      <c r="K1285" s="160">
        <v>1094305.26</v>
      </c>
      <c r="L1285" s="727">
        <v>1602572.68</v>
      </c>
      <c r="M1285" s="727" t="s">
        <v>4994</v>
      </c>
      <c r="N1285" s="727"/>
      <c r="Q1285" s="727"/>
      <c r="R1285" s="728"/>
      <c r="S1285" s="728"/>
      <c r="AA1285" s="707">
        <v>89212.81</v>
      </c>
      <c r="AB1285" s="707">
        <v>507404.91</v>
      </c>
      <c r="AC1285" s="707">
        <v>490779.22</v>
      </c>
      <c r="AD1285" s="707">
        <v>515175.74</v>
      </c>
      <c r="AE1285" s="707"/>
      <c r="AF1285" s="707"/>
      <c r="AG1285" s="707"/>
      <c r="AH1285" s="707"/>
      <c r="AI1285" s="707"/>
      <c r="AJ1285" s="707"/>
      <c r="AL1285" s="707"/>
      <c r="AM1285" s="707"/>
      <c r="AN1285" s="707"/>
    </row>
    <row r="1286" spans="4:47">
      <c r="D1286" s="160" t="s">
        <v>5747</v>
      </c>
      <c r="E1286" s="160"/>
      <c r="F1286" s="160">
        <v>45871</v>
      </c>
      <c r="G1286" s="160">
        <v>45987</v>
      </c>
      <c r="H1286" s="160" t="s">
        <v>6589</v>
      </c>
      <c r="I1286" s="160">
        <v>45990</v>
      </c>
      <c r="J1286" s="160">
        <v>1094305.25</v>
      </c>
      <c r="K1286" s="160">
        <v>1094305.26</v>
      </c>
      <c r="L1286" s="727">
        <v>1602572.68</v>
      </c>
      <c r="M1286" s="727" t="s">
        <v>4995</v>
      </c>
      <c r="N1286" s="727"/>
      <c r="Q1286" s="728"/>
      <c r="R1286" s="727"/>
      <c r="S1286" s="727"/>
      <c r="AB1286" s="707"/>
      <c r="AC1286" s="707"/>
      <c r="AD1286" s="707">
        <v>508267.42</v>
      </c>
      <c r="AE1286" s="707"/>
      <c r="AF1286" s="707"/>
      <c r="AG1286" s="707"/>
      <c r="AH1286" s="707"/>
      <c r="AI1286" s="707"/>
      <c r="AJ1286" s="707"/>
      <c r="AK1286" s="707"/>
      <c r="AL1286" s="707"/>
      <c r="AM1286" s="707"/>
      <c r="AN1286" s="707"/>
    </row>
    <row r="1287" spans="4:47">
      <c r="D1287" s="160" t="s">
        <v>5747</v>
      </c>
      <c r="E1287" s="160"/>
      <c r="F1287" s="160">
        <v>45871</v>
      </c>
      <c r="G1287" s="160">
        <v>45987</v>
      </c>
      <c r="H1287" s="160" t="s">
        <v>6589</v>
      </c>
      <c r="I1287" s="160">
        <v>45990</v>
      </c>
      <c r="J1287" s="160">
        <v>1094305.25</v>
      </c>
      <c r="K1287" s="160">
        <v>1094305.26</v>
      </c>
      <c r="L1287" s="727">
        <v>1602572.68</v>
      </c>
      <c r="M1287" s="727" t="s">
        <v>4996</v>
      </c>
      <c r="N1287" s="727"/>
      <c r="Q1287" s="727"/>
      <c r="R1287" s="727"/>
      <c r="S1287" s="727"/>
      <c r="W1287" s="707">
        <v>10936.41</v>
      </c>
      <c r="X1287" s="707">
        <v>56912.73</v>
      </c>
      <c r="Y1287" s="707">
        <v>210642.16</v>
      </c>
      <c r="Z1287" s="707">
        <v>218743.78</v>
      </c>
      <c r="AA1287" s="707">
        <v>519663.61</v>
      </c>
      <c r="AB1287" s="707">
        <v>74539.649999999994</v>
      </c>
      <c r="AC1287" s="707">
        <v>2866.91</v>
      </c>
      <c r="AD1287" s="707"/>
      <c r="AH1287" s="707"/>
      <c r="AI1287" s="707"/>
      <c r="AJ1287" s="707"/>
    </row>
    <row r="1288" spans="4:47">
      <c r="D1288" s="160" t="s">
        <v>8772</v>
      </c>
      <c r="E1288" s="160"/>
      <c r="F1288" s="160">
        <v>45879</v>
      </c>
      <c r="G1288" s="160">
        <v>45987</v>
      </c>
      <c r="H1288" s="160" t="s">
        <v>6617</v>
      </c>
      <c r="I1288" s="160">
        <v>45990</v>
      </c>
      <c r="J1288" s="160">
        <v>1094305.25</v>
      </c>
      <c r="K1288" s="160">
        <v>1094305.26</v>
      </c>
      <c r="L1288" s="727">
        <v>1602572.68</v>
      </c>
      <c r="M1288" s="727" t="s">
        <v>4994</v>
      </c>
      <c r="N1288" s="727"/>
      <c r="Q1288" s="727"/>
      <c r="R1288" s="727"/>
      <c r="S1288" s="727"/>
      <c r="AA1288" s="707">
        <v>89212.81</v>
      </c>
      <c r="AB1288" s="707">
        <v>507404.91</v>
      </c>
      <c r="AC1288" s="707">
        <v>490779.22</v>
      </c>
      <c r="AD1288" s="707">
        <v>515175.74</v>
      </c>
      <c r="AE1288" s="707"/>
      <c r="AF1288" s="707"/>
      <c r="AG1288" s="707"/>
      <c r="AH1288" s="707"/>
      <c r="AI1288" s="707"/>
      <c r="AJ1288" s="707"/>
      <c r="AL1288" s="707"/>
      <c r="AM1288" s="707"/>
      <c r="AN1288" s="707"/>
    </row>
    <row r="1289" spans="4:47">
      <c r="D1289" s="160" t="s">
        <v>8772</v>
      </c>
      <c r="E1289" s="160"/>
      <c r="F1289" s="160">
        <v>45879</v>
      </c>
      <c r="G1289" s="160">
        <v>45987</v>
      </c>
      <c r="H1289" s="160" t="s">
        <v>6617</v>
      </c>
      <c r="I1289" s="160">
        <v>45990</v>
      </c>
      <c r="J1289" s="160">
        <v>1094305.25</v>
      </c>
      <c r="K1289" s="160">
        <v>1094305.26</v>
      </c>
      <c r="L1289" s="727">
        <v>1602572.68</v>
      </c>
      <c r="M1289" s="727" t="s">
        <v>4995</v>
      </c>
      <c r="N1289" s="727"/>
      <c r="Q1289" s="727"/>
      <c r="R1289" s="727"/>
      <c r="S1289" s="727"/>
      <c r="AB1289" s="707"/>
      <c r="AC1289" s="707"/>
      <c r="AD1289" s="707">
        <v>508267.42</v>
      </c>
      <c r="AE1289" s="707"/>
      <c r="AF1289" s="707"/>
      <c r="AG1289" s="707"/>
      <c r="AH1289" s="707"/>
      <c r="AI1289" s="707"/>
      <c r="AJ1289" s="707"/>
      <c r="AK1289" s="707"/>
      <c r="AL1289" s="707"/>
      <c r="AM1289" s="707"/>
      <c r="AN1289" s="707"/>
    </row>
    <row r="1290" spans="4:47">
      <c r="D1290" s="160" t="s">
        <v>8772</v>
      </c>
      <c r="E1290" s="160"/>
      <c r="F1290" s="160">
        <v>45879</v>
      </c>
      <c r="G1290" s="160">
        <v>45987</v>
      </c>
      <c r="H1290" s="160" t="s">
        <v>6617</v>
      </c>
      <c r="I1290" s="160">
        <v>45990</v>
      </c>
      <c r="J1290" s="160">
        <v>1094305.25</v>
      </c>
      <c r="K1290" s="160">
        <v>1094305.26</v>
      </c>
      <c r="L1290" s="727">
        <v>1602572.68</v>
      </c>
      <c r="M1290" s="727" t="s">
        <v>4996</v>
      </c>
      <c r="N1290" s="727"/>
      <c r="Q1290" s="727"/>
      <c r="R1290" s="727"/>
      <c r="S1290" s="727"/>
      <c r="W1290" s="707">
        <v>10936.41</v>
      </c>
      <c r="X1290" s="707">
        <v>56912.73</v>
      </c>
      <c r="Y1290" s="707">
        <v>210642.16</v>
      </c>
      <c r="Z1290" s="707">
        <v>218743.78</v>
      </c>
      <c r="AA1290" s="707">
        <v>519663.61</v>
      </c>
      <c r="AB1290" s="707">
        <v>74539.649999999994</v>
      </c>
      <c r="AC1290" s="707">
        <v>2866.91</v>
      </c>
      <c r="AD1290" s="707"/>
      <c r="AI1290" s="707"/>
      <c r="AJ1290" s="707"/>
    </row>
    <row r="1291" spans="4:47">
      <c r="D1291" s="160" t="s">
        <v>8773</v>
      </c>
      <c r="E1291" s="160"/>
      <c r="F1291" s="160">
        <v>45879</v>
      </c>
      <c r="G1291" s="160">
        <v>45950</v>
      </c>
      <c r="H1291" s="160" t="s">
        <v>6617</v>
      </c>
      <c r="I1291" s="160">
        <v>45984</v>
      </c>
      <c r="J1291" s="160">
        <v>600765.18000000005</v>
      </c>
      <c r="K1291" s="160">
        <v>600765.18000000005</v>
      </c>
      <c r="L1291" s="727">
        <v>901060.35</v>
      </c>
      <c r="M1291" s="727" t="s">
        <v>4994</v>
      </c>
      <c r="N1291" s="727"/>
      <c r="Q1291" s="727"/>
      <c r="R1291" s="727"/>
      <c r="S1291" s="727"/>
      <c r="AA1291" s="707">
        <v>89212.81</v>
      </c>
      <c r="AB1291" s="707">
        <v>507404.91</v>
      </c>
      <c r="AC1291" s="707">
        <v>304442.63</v>
      </c>
      <c r="AE1291" s="707"/>
      <c r="AF1291" s="707"/>
      <c r="AG1291" s="707"/>
      <c r="AH1291" s="707"/>
      <c r="AI1291" s="707"/>
      <c r="AJ1291" s="707"/>
      <c r="AK1291" s="707"/>
    </row>
    <row r="1292" spans="4:47">
      <c r="D1292" s="160" t="s">
        <v>8773</v>
      </c>
      <c r="E1292" s="160"/>
      <c r="F1292" s="160">
        <v>45879</v>
      </c>
      <c r="G1292" s="160">
        <v>45950</v>
      </c>
      <c r="H1292" s="160" t="s">
        <v>6617</v>
      </c>
      <c r="I1292" s="160">
        <v>45984</v>
      </c>
      <c r="J1292" s="160">
        <v>600765.18000000005</v>
      </c>
      <c r="K1292" s="160">
        <v>600765.18000000005</v>
      </c>
      <c r="L1292" s="727">
        <v>901060.35</v>
      </c>
      <c r="M1292" s="727" t="s">
        <v>4995</v>
      </c>
      <c r="N1292" s="727"/>
      <c r="Q1292" s="727"/>
      <c r="R1292" s="727"/>
      <c r="S1292" s="727"/>
      <c r="AB1292" s="707"/>
      <c r="AC1292" s="707"/>
      <c r="AD1292" s="707">
        <v>300295.17</v>
      </c>
      <c r="AE1292" s="707"/>
      <c r="AF1292" s="707"/>
      <c r="AG1292" s="707"/>
      <c r="AH1292" s="707"/>
      <c r="AI1292" s="707"/>
      <c r="AJ1292" s="707"/>
      <c r="AK1292" s="707"/>
      <c r="AL1292" s="707"/>
      <c r="AM1292" s="707"/>
    </row>
    <row r="1293" spans="4:47">
      <c r="D1293" s="160" t="s">
        <v>8773</v>
      </c>
      <c r="E1293" s="160"/>
      <c r="F1293" s="160">
        <v>45879</v>
      </c>
      <c r="G1293" s="160">
        <v>45950</v>
      </c>
      <c r="H1293" s="160" t="s">
        <v>6617</v>
      </c>
      <c r="I1293" s="160">
        <v>45984</v>
      </c>
      <c r="J1293" s="160">
        <v>600765.18000000005</v>
      </c>
      <c r="K1293" s="160">
        <v>600765.18000000005</v>
      </c>
      <c r="L1293" s="727">
        <v>901060.35</v>
      </c>
      <c r="M1293" s="727" t="s">
        <v>4996</v>
      </c>
      <c r="N1293" s="727"/>
      <c r="Q1293" s="727"/>
      <c r="R1293" s="727"/>
      <c r="S1293" s="727"/>
      <c r="W1293" s="707">
        <v>10936.41</v>
      </c>
      <c r="X1293" s="707">
        <v>56912.73</v>
      </c>
      <c r="Y1293" s="707">
        <v>210642.16</v>
      </c>
      <c r="Z1293" s="707">
        <v>218743.78</v>
      </c>
      <c r="AA1293" s="707">
        <v>26123.53</v>
      </c>
      <c r="AB1293" s="707">
        <v>74539.649999999994</v>
      </c>
      <c r="AC1293" s="707">
        <v>2866.91</v>
      </c>
      <c r="AD1293" s="707"/>
      <c r="AI1293" s="707"/>
      <c r="AJ1293" s="707"/>
    </row>
    <row r="1294" spans="4:47">
      <c r="D1294" s="160" t="s">
        <v>8774</v>
      </c>
      <c r="E1294" s="160"/>
      <c r="F1294" s="160">
        <v>45951</v>
      </c>
      <c r="G1294" s="160">
        <v>45987</v>
      </c>
      <c r="H1294" s="160" t="s">
        <v>6811</v>
      </c>
      <c r="I1294" s="160">
        <v>45990</v>
      </c>
      <c r="J1294" s="160">
        <v>493540.08</v>
      </c>
      <c r="K1294" s="160">
        <v>493540.08</v>
      </c>
      <c r="L1294" s="727">
        <v>579275.04</v>
      </c>
      <c r="M1294" s="727" t="s">
        <v>4994</v>
      </c>
      <c r="N1294" s="727"/>
      <c r="Q1294" s="727"/>
      <c r="R1294" s="727"/>
      <c r="S1294" s="727"/>
      <c r="AB1294" s="707"/>
      <c r="AC1294" s="707">
        <v>186336.59</v>
      </c>
      <c r="AD1294" s="707">
        <v>392938.44</v>
      </c>
      <c r="AE1294" s="707"/>
      <c r="AF1294" s="707"/>
      <c r="AG1294" s="707"/>
      <c r="AH1294" s="707"/>
      <c r="AI1294" s="707"/>
      <c r="AJ1294" s="707"/>
      <c r="AL1294" s="707"/>
      <c r="AM1294" s="707"/>
      <c r="AN1294" s="707"/>
    </row>
    <row r="1295" spans="4:47">
      <c r="D1295" s="160" t="s">
        <v>8774</v>
      </c>
      <c r="E1295" s="160"/>
      <c r="F1295" s="160">
        <v>45951</v>
      </c>
      <c r="G1295" s="160">
        <v>45987</v>
      </c>
      <c r="H1295" s="160" t="s">
        <v>6811</v>
      </c>
      <c r="I1295" s="160">
        <v>45990</v>
      </c>
      <c r="J1295" s="160">
        <v>493540.08</v>
      </c>
      <c r="K1295" s="160">
        <v>493540.08</v>
      </c>
      <c r="L1295" s="727">
        <v>579275.04</v>
      </c>
      <c r="M1295" s="727" t="s">
        <v>4995</v>
      </c>
      <c r="N1295" s="727"/>
      <c r="Q1295" s="727"/>
      <c r="R1295" s="727"/>
      <c r="S1295" s="727"/>
      <c r="Z1295" s="707"/>
      <c r="AA1295" s="707"/>
      <c r="AB1295" s="707"/>
      <c r="AC1295" s="707"/>
      <c r="AD1295" s="707">
        <v>85734.96</v>
      </c>
      <c r="AE1295" s="707"/>
      <c r="AF1295" s="707"/>
      <c r="AG1295" s="707"/>
      <c r="AH1295" s="707"/>
      <c r="AI1295" s="707"/>
      <c r="AJ1295" s="707"/>
      <c r="AL1295" s="707"/>
      <c r="AM1295" s="707"/>
      <c r="AN1295" s="707"/>
    </row>
    <row r="1296" spans="4:47">
      <c r="D1296" s="160" t="s">
        <v>8774</v>
      </c>
      <c r="E1296" s="160"/>
      <c r="F1296" s="160">
        <v>45951</v>
      </c>
      <c r="G1296" s="160">
        <v>45987</v>
      </c>
      <c r="H1296" s="160" t="s">
        <v>6811</v>
      </c>
      <c r="I1296" s="160">
        <v>45990</v>
      </c>
      <c r="J1296" s="160">
        <v>493540.08</v>
      </c>
      <c r="K1296" s="160">
        <v>493540.08</v>
      </c>
      <c r="L1296" s="727">
        <v>579275.04</v>
      </c>
      <c r="M1296" s="727" t="s">
        <v>4996</v>
      </c>
      <c r="N1296" s="727"/>
      <c r="Q1296" s="727"/>
      <c r="R1296" s="727"/>
      <c r="S1296" s="727"/>
      <c r="Z1296" s="707"/>
      <c r="AA1296" s="707">
        <v>493540.08</v>
      </c>
      <c r="AB1296" s="707"/>
      <c r="AC1296" s="707"/>
      <c r="AD1296" s="707"/>
      <c r="AI1296" s="707"/>
      <c r="AJ1296" s="707"/>
    </row>
    <row r="1297" spans="4:40">
      <c r="D1297" s="160" t="s">
        <v>8775</v>
      </c>
      <c r="E1297" s="160"/>
      <c r="F1297" s="160">
        <v>45951</v>
      </c>
      <c r="G1297" s="160">
        <v>45983</v>
      </c>
      <c r="H1297" s="160" t="s">
        <v>6811</v>
      </c>
      <c r="I1297" s="160" t="s">
        <v>6684</v>
      </c>
      <c r="J1297" s="160">
        <v>241734.05</v>
      </c>
      <c r="K1297" s="160">
        <v>241734.06</v>
      </c>
      <c r="L1297" s="727">
        <v>241734.05</v>
      </c>
      <c r="M1297" s="727" t="s">
        <v>4994</v>
      </c>
      <c r="N1297" s="727"/>
      <c r="Q1297" s="727"/>
      <c r="R1297" s="727"/>
      <c r="S1297" s="727"/>
      <c r="AB1297" s="707"/>
      <c r="AC1297" s="707">
        <v>120867.03</v>
      </c>
      <c r="AD1297" s="707">
        <v>120867.03</v>
      </c>
      <c r="AE1297" s="707"/>
      <c r="AF1297" s="707"/>
      <c r="AG1297" s="707"/>
      <c r="AH1297" s="707"/>
      <c r="AI1297" s="707"/>
      <c r="AJ1297" s="707"/>
      <c r="AK1297" s="707"/>
    </row>
    <row r="1298" spans="4:40">
      <c r="D1298" s="160" t="s">
        <v>8775</v>
      </c>
      <c r="E1298" s="160"/>
      <c r="F1298" s="160">
        <v>45951</v>
      </c>
      <c r="G1298" s="160">
        <v>45983</v>
      </c>
      <c r="H1298" s="160" t="s">
        <v>6811</v>
      </c>
      <c r="I1298" s="160" t="s">
        <v>6684</v>
      </c>
      <c r="J1298" s="160">
        <v>241734.05</v>
      </c>
      <c r="K1298" s="160">
        <v>241734.06</v>
      </c>
      <c r="L1298" s="727">
        <v>241734.05</v>
      </c>
      <c r="M1298" s="727" t="s">
        <v>4995</v>
      </c>
      <c r="N1298" s="727"/>
      <c r="Q1298" s="727"/>
      <c r="R1298" s="727"/>
      <c r="S1298" s="727"/>
      <c r="Z1298" s="707"/>
      <c r="AA1298" s="707"/>
      <c r="AB1298" s="707"/>
      <c r="AC1298" s="707"/>
      <c r="AD1298" s="707"/>
      <c r="AE1298" s="707"/>
      <c r="AF1298" s="707"/>
      <c r="AG1298" s="707"/>
      <c r="AH1298" s="707"/>
      <c r="AI1298" s="707"/>
      <c r="AJ1298" s="707"/>
      <c r="AK1298" s="707"/>
    </row>
    <row r="1299" spans="4:40">
      <c r="D1299" s="160" t="s">
        <v>8775</v>
      </c>
      <c r="E1299" s="160"/>
      <c r="F1299" s="160">
        <v>45951</v>
      </c>
      <c r="G1299" s="160">
        <v>45983</v>
      </c>
      <c r="H1299" s="160" t="s">
        <v>6811</v>
      </c>
      <c r="I1299" s="160" t="s">
        <v>6684</v>
      </c>
      <c r="J1299" s="160">
        <v>241734.05</v>
      </c>
      <c r="K1299" s="160">
        <v>241734.06</v>
      </c>
      <c r="L1299" s="727">
        <v>241734.05</v>
      </c>
      <c r="M1299" s="727" t="s">
        <v>4996</v>
      </c>
      <c r="N1299" s="727"/>
      <c r="Q1299" s="727"/>
      <c r="R1299" s="727"/>
      <c r="S1299" s="727"/>
      <c r="Z1299" s="707"/>
      <c r="AA1299" s="707">
        <v>241734.06</v>
      </c>
      <c r="AB1299" s="707"/>
      <c r="AC1299" s="707"/>
      <c r="AD1299" s="707"/>
      <c r="AI1299" s="707"/>
    </row>
    <row r="1300" spans="4:40">
      <c r="D1300" s="160" t="s">
        <v>8776</v>
      </c>
      <c r="E1300" s="160"/>
      <c r="F1300" s="160">
        <v>45953</v>
      </c>
      <c r="G1300" s="160">
        <v>45974</v>
      </c>
      <c r="H1300" s="160">
        <v>45967</v>
      </c>
      <c r="I1300" s="160">
        <v>45990</v>
      </c>
      <c r="J1300" s="160">
        <v>0</v>
      </c>
      <c r="K1300" s="160">
        <v>0</v>
      </c>
      <c r="L1300" s="727">
        <v>85734.96</v>
      </c>
      <c r="M1300" s="727" t="s">
        <v>4994</v>
      </c>
      <c r="N1300" s="727"/>
      <c r="Q1300" s="727"/>
      <c r="R1300" s="727"/>
      <c r="S1300" s="727"/>
      <c r="V1300" s="707"/>
      <c r="W1300" s="707"/>
      <c r="X1300" s="707"/>
      <c r="Y1300" s="707"/>
      <c r="Z1300" s="707"/>
      <c r="AA1300" s="707"/>
      <c r="AB1300" s="707"/>
      <c r="AC1300" s="707"/>
      <c r="AD1300" s="707">
        <v>85734.96</v>
      </c>
      <c r="AE1300" s="707"/>
      <c r="AF1300" s="707"/>
      <c r="AG1300" s="707"/>
      <c r="AH1300" s="707"/>
      <c r="AI1300" s="707"/>
      <c r="AJ1300" s="707"/>
      <c r="AK1300" s="707"/>
      <c r="AL1300" s="707"/>
      <c r="AM1300" s="707"/>
      <c r="AN1300" s="707"/>
    </row>
    <row r="1301" spans="4:40">
      <c r="D1301" s="160" t="s">
        <v>8776</v>
      </c>
      <c r="E1301" s="160"/>
      <c r="F1301" s="160">
        <v>45953</v>
      </c>
      <c r="G1301" s="160">
        <v>45974</v>
      </c>
      <c r="H1301" s="160">
        <v>45967</v>
      </c>
      <c r="I1301" s="160">
        <v>45990</v>
      </c>
      <c r="J1301" s="160">
        <v>0</v>
      </c>
      <c r="K1301" s="160">
        <v>0</v>
      </c>
      <c r="L1301" s="728">
        <v>85734.96</v>
      </c>
      <c r="M1301" s="727" t="s">
        <v>4995</v>
      </c>
      <c r="N1301" s="727"/>
      <c r="Q1301" s="728"/>
      <c r="R1301" s="727"/>
      <c r="S1301" s="727"/>
      <c r="T1301" s="707"/>
      <c r="U1301" s="707"/>
      <c r="V1301" s="707"/>
      <c r="W1301" s="707"/>
      <c r="X1301" s="707"/>
      <c r="Y1301" s="707"/>
      <c r="Z1301" s="707"/>
      <c r="AA1301" s="707"/>
      <c r="AB1301" s="707"/>
      <c r="AC1301" s="707"/>
      <c r="AD1301" s="707">
        <v>85734.96</v>
      </c>
      <c r="AE1301" s="707"/>
      <c r="AF1301" s="707"/>
      <c r="AG1301" s="707"/>
      <c r="AH1301" s="707"/>
      <c r="AI1301" s="707"/>
      <c r="AJ1301" s="707"/>
      <c r="AK1301" s="707"/>
      <c r="AL1301" s="707"/>
      <c r="AM1301" s="707"/>
      <c r="AN1301" s="707"/>
    </row>
    <row r="1302" spans="4:40">
      <c r="D1302" s="160" t="s">
        <v>8776</v>
      </c>
      <c r="E1302" s="160"/>
      <c r="F1302" s="160">
        <v>45953</v>
      </c>
      <c r="G1302" s="160">
        <v>45974</v>
      </c>
      <c r="H1302" s="160">
        <v>45967</v>
      </c>
      <c r="I1302" s="160">
        <v>45990</v>
      </c>
      <c r="J1302" s="160">
        <v>0</v>
      </c>
      <c r="K1302" s="160">
        <v>0</v>
      </c>
      <c r="L1302" s="728">
        <v>85734.96</v>
      </c>
      <c r="M1302" s="727" t="s">
        <v>4996</v>
      </c>
      <c r="N1302" s="727"/>
      <c r="Q1302" s="728"/>
      <c r="R1302" s="727"/>
      <c r="S1302" s="727"/>
      <c r="T1302" s="707"/>
      <c r="U1302" s="707"/>
      <c r="Y1302" s="707"/>
      <c r="Z1302" s="707"/>
      <c r="AA1302" s="707"/>
      <c r="AB1302" s="707"/>
      <c r="AC1302" s="707"/>
      <c r="AD1302" s="707"/>
      <c r="AH1302" s="707"/>
      <c r="AI1302" s="707"/>
    </row>
    <row r="1303" spans="4:40">
      <c r="D1303" s="160" t="s">
        <v>8777</v>
      </c>
      <c r="E1303" s="160"/>
      <c r="F1303" s="160">
        <v>45956</v>
      </c>
      <c r="G1303" s="160">
        <v>45987</v>
      </c>
      <c r="H1303" s="160" t="s">
        <v>6811</v>
      </c>
      <c r="I1303" s="160" t="s">
        <v>6725</v>
      </c>
      <c r="J1303" s="160">
        <v>251806.03</v>
      </c>
      <c r="K1303" s="160">
        <v>251806.02</v>
      </c>
      <c r="L1303" s="728">
        <v>251806.03</v>
      </c>
      <c r="M1303" s="727" t="s">
        <v>4994</v>
      </c>
      <c r="N1303" s="727"/>
      <c r="Q1303" s="727"/>
      <c r="R1303" s="728"/>
      <c r="S1303" s="728"/>
      <c r="V1303" s="707"/>
      <c r="W1303" s="707"/>
      <c r="X1303" s="707"/>
      <c r="Y1303" s="707"/>
      <c r="Z1303" s="707"/>
      <c r="AA1303" s="707"/>
      <c r="AB1303" s="707"/>
      <c r="AC1303" s="707">
        <v>65469.57</v>
      </c>
      <c r="AD1303" s="707">
        <v>186336.46</v>
      </c>
    </row>
    <row r="1304" spans="4:40">
      <c r="D1304" s="160" t="s">
        <v>8777</v>
      </c>
      <c r="E1304" s="160"/>
      <c r="F1304" s="160">
        <v>45956</v>
      </c>
      <c r="G1304" s="160">
        <v>45987</v>
      </c>
      <c r="H1304" s="160" t="s">
        <v>6811</v>
      </c>
      <c r="I1304" s="160" t="s">
        <v>6725</v>
      </c>
      <c r="J1304" s="160">
        <v>251806.03</v>
      </c>
      <c r="K1304" s="160">
        <v>251806.02</v>
      </c>
      <c r="L1304" s="727">
        <v>251806.03</v>
      </c>
      <c r="M1304" s="727" t="s">
        <v>4995</v>
      </c>
      <c r="N1304" s="727"/>
      <c r="Q1304" s="727"/>
      <c r="R1304" s="727"/>
      <c r="S1304" s="727"/>
      <c r="T1304" s="707"/>
      <c r="U1304" s="707"/>
      <c r="V1304" s="707"/>
      <c r="W1304" s="707"/>
      <c r="X1304" s="707"/>
      <c r="Y1304" s="707"/>
      <c r="Z1304" s="707"/>
      <c r="AA1304" s="707"/>
      <c r="AB1304" s="707"/>
      <c r="AC1304" s="707"/>
    </row>
    <row r="1305" spans="4:40">
      <c r="D1305" s="160" t="s">
        <v>8777</v>
      </c>
      <c r="E1305" s="160"/>
      <c r="F1305" s="160">
        <v>45956</v>
      </c>
      <c r="G1305" s="160">
        <v>45987</v>
      </c>
      <c r="H1305" s="160" t="s">
        <v>6811</v>
      </c>
      <c r="I1305" s="160" t="s">
        <v>6725</v>
      </c>
      <c r="J1305" s="160">
        <v>251806.03</v>
      </c>
      <c r="K1305" s="160">
        <v>251806.02</v>
      </c>
      <c r="L1305" s="727">
        <v>251806.03</v>
      </c>
      <c r="M1305" s="727" t="s">
        <v>4996</v>
      </c>
      <c r="N1305" s="727"/>
      <c r="Q1305" s="727"/>
      <c r="R1305" s="727"/>
      <c r="S1305" s="727"/>
      <c r="T1305" s="707"/>
      <c r="U1305" s="707"/>
      <c r="Y1305" s="707"/>
      <c r="Z1305" s="707"/>
      <c r="AA1305" s="707">
        <v>251806.02</v>
      </c>
    </row>
    <row r="1306" spans="4:40">
      <c r="D1306" s="160" t="s">
        <v>8778</v>
      </c>
      <c r="E1306" s="160"/>
      <c r="F1306" s="160">
        <v>45958</v>
      </c>
      <c r="G1306" s="160">
        <v>45971</v>
      </c>
      <c r="H1306" s="160">
        <v>45967</v>
      </c>
      <c r="I1306" s="160">
        <v>45986</v>
      </c>
      <c r="J1306" s="160">
        <v>0</v>
      </c>
      <c r="K1306" s="160">
        <v>0</v>
      </c>
      <c r="L1306" s="728">
        <v>122237.29</v>
      </c>
      <c r="M1306" s="727" t="s">
        <v>4994</v>
      </c>
      <c r="N1306" s="727"/>
      <c r="Q1306" s="727"/>
      <c r="R1306" s="727"/>
      <c r="S1306" s="727"/>
      <c r="V1306" s="707"/>
      <c r="W1306" s="707"/>
      <c r="X1306" s="707"/>
      <c r="Y1306" s="707"/>
      <c r="Z1306" s="707"/>
      <c r="AA1306" s="707"/>
      <c r="AB1306" s="707"/>
      <c r="AC1306" s="707"/>
      <c r="AD1306" s="707">
        <v>122237.29</v>
      </c>
      <c r="AL1306" s="707"/>
      <c r="AM1306" s="707"/>
    </row>
    <row r="1307" spans="4:40">
      <c r="D1307" s="160" t="s">
        <v>8778</v>
      </c>
      <c r="E1307" s="160"/>
      <c r="F1307" s="160">
        <v>45958</v>
      </c>
      <c r="G1307" s="160">
        <v>45971</v>
      </c>
      <c r="H1307" s="160">
        <v>45967</v>
      </c>
      <c r="I1307" s="160">
        <v>45986</v>
      </c>
      <c r="J1307" s="160">
        <v>0</v>
      </c>
      <c r="K1307" s="160">
        <v>0</v>
      </c>
      <c r="L1307" s="727">
        <v>122237.29</v>
      </c>
      <c r="M1307" s="727" t="s">
        <v>4995</v>
      </c>
      <c r="N1307" s="727"/>
      <c r="Q1307" s="727"/>
      <c r="R1307" s="727"/>
      <c r="S1307" s="727"/>
      <c r="T1307" s="707"/>
      <c r="U1307" s="707"/>
      <c r="V1307" s="707"/>
      <c r="W1307" s="707"/>
      <c r="X1307" s="707"/>
      <c r="Y1307" s="707"/>
      <c r="Z1307" s="707"/>
      <c r="AA1307" s="707"/>
      <c r="AB1307" s="707"/>
      <c r="AC1307" s="707"/>
      <c r="AD1307" s="707">
        <v>122237.29</v>
      </c>
      <c r="AL1307" s="707"/>
      <c r="AM1307" s="707"/>
    </row>
    <row r="1308" spans="4:40">
      <c r="D1308" s="160" t="s">
        <v>8778</v>
      </c>
      <c r="E1308" s="160"/>
      <c r="F1308" s="160">
        <v>45958</v>
      </c>
      <c r="G1308" s="160">
        <v>45971</v>
      </c>
      <c r="H1308" s="160">
        <v>45967</v>
      </c>
      <c r="I1308" s="160">
        <v>45986</v>
      </c>
      <c r="J1308" s="160">
        <v>0</v>
      </c>
      <c r="K1308" s="160">
        <v>0</v>
      </c>
      <c r="L1308" s="727">
        <v>122237.29</v>
      </c>
      <c r="M1308" s="727" t="s">
        <v>4996</v>
      </c>
      <c r="N1308" s="727"/>
      <c r="Q1308" s="727"/>
      <c r="R1308" s="727"/>
      <c r="S1308" s="727"/>
      <c r="T1308" s="707"/>
      <c r="U1308" s="707"/>
      <c r="Y1308" s="707"/>
      <c r="Z1308" s="707"/>
    </row>
    <row r="1309" spans="4:40">
      <c r="D1309" s="160" t="s">
        <v>8779</v>
      </c>
      <c r="E1309" s="160"/>
      <c r="F1309" s="160">
        <v>45958</v>
      </c>
      <c r="G1309" s="160">
        <v>45969</v>
      </c>
      <c r="H1309" s="160">
        <v>45967</v>
      </c>
      <c r="I1309" s="160">
        <v>45979</v>
      </c>
      <c r="J1309" s="160">
        <v>0</v>
      </c>
      <c r="K1309" s="160">
        <v>0</v>
      </c>
      <c r="L1309" s="728">
        <v>13687.66</v>
      </c>
      <c r="M1309" s="727" t="s">
        <v>4994</v>
      </c>
      <c r="N1309" s="727"/>
      <c r="Q1309" s="727"/>
      <c r="R1309" s="727"/>
      <c r="S1309" s="727"/>
      <c r="V1309" s="707"/>
      <c r="W1309" s="707"/>
      <c r="X1309" s="707"/>
      <c r="Y1309" s="707"/>
      <c r="Z1309" s="707"/>
      <c r="AA1309" s="707"/>
      <c r="AB1309" s="707"/>
      <c r="AC1309" s="707"/>
      <c r="AD1309" s="707">
        <v>13687.66</v>
      </c>
      <c r="AL1309" s="707"/>
      <c r="AM1309" s="707"/>
    </row>
    <row r="1310" spans="4:40">
      <c r="D1310" s="160" t="s">
        <v>8779</v>
      </c>
      <c r="E1310" s="160"/>
      <c r="F1310" s="160">
        <v>45958</v>
      </c>
      <c r="G1310" s="160">
        <v>45969</v>
      </c>
      <c r="H1310" s="160">
        <v>45967</v>
      </c>
      <c r="I1310" s="160">
        <v>45979</v>
      </c>
      <c r="J1310" s="160">
        <v>0</v>
      </c>
      <c r="K1310" s="160">
        <v>0</v>
      </c>
      <c r="L1310" s="727">
        <v>13687.66</v>
      </c>
      <c r="M1310" s="727" t="s">
        <v>4995</v>
      </c>
      <c r="N1310" s="727"/>
      <c r="Q1310" s="727"/>
      <c r="R1310" s="727"/>
      <c r="S1310" s="727"/>
      <c r="T1310" s="707"/>
      <c r="V1310" s="707"/>
      <c r="W1310" s="707"/>
      <c r="X1310" s="707"/>
      <c r="Y1310" s="707"/>
      <c r="Z1310" s="707"/>
      <c r="AA1310" s="707"/>
      <c r="AB1310" s="707"/>
      <c r="AC1310" s="707"/>
      <c r="AD1310" s="707">
        <v>13687.66</v>
      </c>
      <c r="AL1310" s="707"/>
      <c r="AM1310" s="707"/>
    </row>
    <row r="1311" spans="4:40">
      <c r="D1311" s="160" t="s">
        <v>8779</v>
      </c>
      <c r="E1311" s="160"/>
      <c r="F1311" s="160">
        <v>45958</v>
      </c>
      <c r="G1311" s="160">
        <v>45969</v>
      </c>
      <c r="H1311" s="160">
        <v>45967</v>
      </c>
      <c r="I1311" s="160">
        <v>45979</v>
      </c>
      <c r="J1311" s="160">
        <v>0</v>
      </c>
      <c r="K1311" s="160">
        <v>0</v>
      </c>
      <c r="L1311" s="727">
        <v>13687.66</v>
      </c>
      <c r="M1311" s="727" t="s">
        <v>4996</v>
      </c>
      <c r="N1311" s="727"/>
      <c r="Q1311" s="727"/>
      <c r="R1311" s="727"/>
      <c r="S1311" s="727"/>
      <c r="T1311" s="707"/>
      <c r="Y1311" s="707"/>
      <c r="Z1311" s="707"/>
    </row>
    <row r="1312" spans="4:40">
      <c r="D1312" s="160" t="s">
        <v>8780</v>
      </c>
      <c r="E1312" s="160"/>
      <c r="F1312" s="160">
        <v>45960</v>
      </c>
      <c r="G1312" s="160">
        <v>45971</v>
      </c>
      <c r="H1312" s="160">
        <v>45974</v>
      </c>
      <c r="I1312" s="160">
        <v>45986</v>
      </c>
      <c r="J1312" s="160">
        <v>0</v>
      </c>
      <c r="K1312" s="160">
        <v>0</v>
      </c>
      <c r="L1312" s="727">
        <v>74656.36</v>
      </c>
      <c r="M1312" s="727" t="s">
        <v>4994</v>
      </c>
      <c r="N1312" s="727"/>
      <c r="Q1312" s="727"/>
      <c r="R1312" s="727"/>
      <c r="S1312" s="727"/>
      <c r="V1312" s="707"/>
      <c r="W1312" s="707"/>
      <c r="X1312" s="707"/>
      <c r="Y1312" s="707"/>
      <c r="Z1312" s="707"/>
      <c r="AA1312" s="707"/>
      <c r="AB1312" s="707"/>
      <c r="AD1312" s="707">
        <v>74656.36</v>
      </c>
      <c r="AL1312" s="707"/>
      <c r="AM1312" s="707"/>
    </row>
    <row r="1313" spans="4:39">
      <c r="D1313" s="160" t="s">
        <v>8780</v>
      </c>
      <c r="E1313" s="160"/>
      <c r="F1313" s="160">
        <v>45960</v>
      </c>
      <c r="G1313" s="160">
        <v>45971</v>
      </c>
      <c r="H1313" s="160">
        <v>45974</v>
      </c>
      <c r="I1313" s="160">
        <v>45986</v>
      </c>
      <c r="J1313" s="160">
        <v>0</v>
      </c>
      <c r="K1313" s="160">
        <v>0</v>
      </c>
      <c r="L1313" s="727">
        <v>74656.36</v>
      </c>
      <c r="M1313" s="727" t="s">
        <v>4995</v>
      </c>
      <c r="N1313" s="727"/>
      <c r="Q1313" s="727"/>
      <c r="R1313" s="727"/>
      <c r="S1313" s="727"/>
      <c r="T1313" s="707"/>
      <c r="V1313" s="707"/>
      <c r="W1313" s="707"/>
      <c r="X1313" s="707"/>
      <c r="Y1313" s="707"/>
      <c r="Z1313" s="707"/>
      <c r="AA1313" s="707"/>
      <c r="AB1313" s="707"/>
      <c r="AD1313" s="707">
        <v>74656.36</v>
      </c>
      <c r="AL1313" s="707"/>
      <c r="AM1313" s="707"/>
    </row>
    <row r="1314" spans="4:39">
      <c r="D1314" s="160" t="s">
        <v>8780</v>
      </c>
      <c r="E1314" s="160"/>
      <c r="F1314" s="160">
        <v>45960</v>
      </c>
      <c r="G1314" s="160">
        <v>45971</v>
      </c>
      <c r="H1314" s="160">
        <v>45974</v>
      </c>
      <c r="I1314" s="160">
        <v>45986</v>
      </c>
      <c r="J1314" s="160">
        <v>0</v>
      </c>
      <c r="K1314" s="160">
        <v>0</v>
      </c>
      <c r="L1314" s="727">
        <v>74656.36</v>
      </c>
      <c r="M1314" s="727" t="s">
        <v>4996</v>
      </c>
      <c r="N1314" s="727"/>
      <c r="Q1314" s="727"/>
      <c r="R1314" s="727"/>
      <c r="S1314" s="727"/>
      <c r="T1314" s="707"/>
      <c r="Y1314" s="707"/>
      <c r="Z1314" s="707"/>
    </row>
    <row r="1315" spans="4:39">
      <c r="D1315" s="160" t="s">
        <v>8781</v>
      </c>
      <c r="E1315" s="160"/>
      <c r="F1315" s="160">
        <v>45960</v>
      </c>
      <c r="G1315" s="160">
        <v>45971</v>
      </c>
      <c r="H1315" s="160">
        <v>45970</v>
      </c>
      <c r="I1315" s="160">
        <v>45981</v>
      </c>
      <c r="J1315" s="160">
        <v>0</v>
      </c>
      <c r="K1315" s="160">
        <v>0</v>
      </c>
      <c r="L1315" s="727">
        <v>33893.26</v>
      </c>
      <c r="M1315" s="727" t="s">
        <v>4994</v>
      </c>
      <c r="N1315" s="727"/>
      <c r="Q1315" s="727"/>
      <c r="R1315" s="727"/>
      <c r="S1315" s="727"/>
      <c r="V1315" s="707"/>
      <c r="W1315" s="707"/>
      <c r="X1315" s="707"/>
      <c r="Y1315" s="707"/>
      <c r="Z1315" s="707"/>
      <c r="AA1315" s="707"/>
      <c r="AB1315" s="707"/>
      <c r="AC1315" s="707"/>
      <c r="AD1315" s="707">
        <v>33893.26</v>
      </c>
      <c r="AL1315" s="707"/>
      <c r="AM1315" s="707"/>
    </row>
    <row r="1316" spans="4:39">
      <c r="D1316" s="160" t="s">
        <v>8781</v>
      </c>
      <c r="E1316" s="160"/>
      <c r="F1316" s="160">
        <v>45960</v>
      </c>
      <c r="G1316" s="160">
        <v>45971</v>
      </c>
      <c r="H1316" s="160">
        <v>45970</v>
      </c>
      <c r="I1316" s="160">
        <v>45981</v>
      </c>
      <c r="J1316" s="160">
        <v>0</v>
      </c>
      <c r="K1316" s="160">
        <v>0</v>
      </c>
      <c r="L1316" s="727">
        <v>33893.26</v>
      </c>
      <c r="M1316" s="727" t="s">
        <v>4995</v>
      </c>
      <c r="N1316" s="727"/>
      <c r="Q1316" s="727"/>
      <c r="R1316" s="727"/>
      <c r="S1316" s="727"/>
      <c r="T1316" s="707"/>
      <c r="U1316" s="707"/>
      <c r="V1316" s="707"/>
      <c r="W1316" s="707"/>
      <c r="X1316" s="707"/>
      <c r="Y1316" s="707"/>
      <c r="Z1316" s="707"/>
      <c r="AA1316" s="707"/>
      <c r="AB1316" s="707"/>
      <c r="AC1316" s="707"/>
      <c r="AD1316" s="707">
        <v>33893.26</v>
      </c>
      <c r="AL1316" s="707"/>
      <c r="AM1316" s="707"/>
    </row>
    <row r="1317" spans="4:39">
      <c r="D1317" s="160" t="s">
        <v>8781</v>
      </c>
      <c r="E1317" s="160"/>
      <c r="F1317" s="160">
        <v>45960</v>
      </c>
      <c r="G1317" s="160">
        <v>45971</v>
      </c>
      <c r="H1317" s="160">
        <v>45970</v>
      </c>
      <c r="I1317" s="160">
        <v>45981</v>
      </c>
      <c r="J1317" s="160">
        <v>0</v>
      </c>
      <c r="K1317" s="160">
        <v>0</v>
      </c>
      <c r="L1317" s="727">
        <v>33893.26</v>
      </c>
      <c r="M1317" s="727" t="s">
        <v>4996</v>
      </c>
      <c r="N1317" s="727"/>
      <c r="Q1317" s="727"/>
      <c r="R1317" s="727"/>
      <c r="S1317" s="727"/>
      <c r="T1317" s="707"/>
      <c r="U1317" s="707"/>
      <c r="Y1317" s="707"/>
      <c r="Z1317" s="707"/>
    </row>
    <row r="1318" spans="4:39">
      <c r="D1318" s="160" t="s">
        <v>5748</v>
      </c>
      <c r="E1318" s="160"/>
      <c r="F1318" s="160">
        <v>45531</v>
      </c>
      <c r="G1318" s="160">
        <v>45638</v>
      </c>
      <c r="H1318" s="160" t="s">
        <v>6568</v>
      </c>
      <c r="I1318" s="160">
        <v>45967</v>
      </c>
      <c r="J1318" s="160">
        <v>643925.87</v>
      </c>
      <c r="K1318" s="160">
        <v>643925.87</v>
      </c>
      <c r="L1318" s="727">
        <v>923341.76</v>
      </c>
      <c r="M1318" s="728" t="s">
        <v>4994</v>
      </c>
      <c r="N1318" s="727"/>
      <c r="P1318" s="707">
        <v>140231.67999999999</v>
      </c>
      <c r="Q1318" s="727">
        <v>456302.13</v>
      </c>
      <c r="R1318" s="727">
        <v>186184.32000000001</v>
      </c>
      <c r="S1318" s="727">
        <v>43561.75</v>
      </c>
      <c r="V1318" s="707"/>
      <c r="W1318" s="707"/>
      <c r="X1318" s="707"/>
      <c r="Y1318" s="707"/>
      <c r="Z1318" s="707"/>
      <c r="AA1318" s="707"/>
      <c r="AB1318" s="707"/>
      <c r="AC1318" s="707">
        <v>80079.929999999993</v>
      </c>
      <c r="AD1318" s="707">
        <v>16981.95</v>
      </c>
    </row>
    <row r="1319" spans="4:39">
      <c r="D1319" s="160" t="s">
        <v>5748</v>
      </c>
      <c r="E1319" s="160"/>
      <c r="F1319" s="160">
        <v>45531</v>
      </c>
      <c r="G1319" s="160">
        <v>45638</v>
      </c>
      <c r="H1319" s="160" t="s">
        <v>6568</v>
      </c>
      <c r="I1319" s="160">
        <v>45967</v>
      </c>
      <c r="J1319" s="160">
        <v>643925.87</v>
      </c>
      <c r="K1319" s="160">
        <v>643925.87</v>
      </c>
      <c r="L1319" s="727">
        <v>923341.76</v>
      </c>
      <c r="M1319" s="728" t="s">
        <v>4995</v>
      </c>
      <c r="N1319" s="727"/>
      <c r="Q1319" s="727"/>
      <c r="R1319" s="727"/>
      <c r="S1319" s="727"/>
      <c r="T1319" s="707"/>
      <c r="U1319" s="707"/>
      <c r="V1319" s="707"/>
      <c r="W1319" s="707"/>
      <c r="X1319" s="707"/>
      <c r="Y1319" s="707"/>
      <c r="Z1319" s="707"/>
      <c r="AA1319" s="707"/>
      <c r="AB1319" s="707"/>
      <c r="AC1319" s="707">
        <v>262433.94</v>
      </c>
      <c r="AD1319" s="707">
        <v>16981.95</v>
      </c>
    </row>
    <row r="1320" spans="4:39">
      <c r="D1320" s="160" t="s">
        <v>5748</v>
      </c>
      <c r="E1320" s="160"/>
      <c r="F1320" s="160">
        <v>45531</v>
      </c>
      <c r="G1320" s="160">
        <v>45638</v>
      </c>
      <c r="H1320" s="160" t="s">
        <v>6568</v>
      </c>
      <c r="I1320" s="160">
        <v>45967</v>
      </c>
      <c r="J1320" s="160">
        <v>643925.87</v>
      </c>
      <c r="K1320" s="160">
        <v>643925.87</v>
      </c>
      <c r="L1320" s="727">
        <v>923341.76</v>
      </c>
      <c r="M1320" s="728" t="s">
        <v>4996</v>
      </c>
      <c r="N1320" s="727"/>
      <c r="Q1320" s="727"/>
      <c r="R1320" s="727"/>
      <c r="S1320" s="727"/>
      <c r="T1320" s="707">
        <v>14001.99</v>
      </c>
      <c r="U1320" s="707">
        <v>18669.32</v>
      </c>
      <c r="V1320" s="707">
        <v>21002.99</v>
      </c>
      <c r="W1320" s="707">
        <v>30078.02</v>
      </c>
      <c r="X1320" s="707">
        <v>31522.38</v>
      </c>
      <c r="Y1320" s="707">
        <v>70308.929999999993</v>
      </c>
      <c r="Z1320" s="707">
        <v>175034.01</v>
      </c>
      <c r="AA1320" s="707">
        <v>109836.1</v>
      </c>
      <c r="AB1320" s="707">
        <v>167047.24</v>
      </c>
      <c r="AC1320" s="707">
        <v>6424.89</v>
      </c>
    </row>
    <row r="1321" spans="4:39">
      <c r="D1321" s="160" t="s">
        <v>8782</v>
      </c>
      <c r="E1321" s="160"/>
      <c r="F1321" s="160">
        <v>45545</v>
      </c>
      <c r="G1321" s="160">
        <v>45617</v>
      </c>
      <c r="H1321" s="160" t="s">
        <v>6617</v>
      </c>
      <c r="I1321" s="160">
        <v>45963</v>
      </c>
      <c r="J1321" s="160">
        <v>556802.37</v>
      </c>
      <c r="K1321" s="160">
        <v>556802.37</v>
      </c>
      <c r="L1321" s="727">
        <v>822692.9</v>
      </c>
      <c r="M1321" s="727" t="s">
        <v>4994</v>
      </c>
      <c r="N1321" s="727"/>
      <c r="P1321" s="707">
        <v>140231.67999999999</v>
      </c>
      <c r="Q1321" s="727">
        <v>456302.13</v>
      </c>
      <c r="R1321" s="727">
        <v>142622.57</v>
      </c>
      <c r="S1321" s="727"/>
      <c r="V1321" s="707"/>
      <c r="W1321" s="707"/>
      <c r="X1321" s="707"/>
      <c r="Y1321" s="707"/>
      <c r="Z1321" s="707"/>
      <c r="AA1321" s="707"/>
      <c r="AB1321" s="707"/>
      <c r="AC1321" s="707">
        <v>80079.929999999993</v>
      </c>
      <c r="AD1321" s="707">
        <v>3456.59</v>
      </c>
    </row>
    <row r="1322" spans="4:39">
      <c r="D1322" s="160" t="s">
        <v>8782</v>
      </c>
      <c r="E1322" s="160"/>
      <c r="F1322" s="160">
        <v>45545</v>
      </c>
      <c r="G1322" s="160">
        <v>45617</v>
      </c>
      <c r="H1322" s="160" t="s">
        <v>6617</v>
      </c>
      <c r="I1322" s="160">
        <v>45963</v>
      </c>
      <c r="J1322" s="160">
        <v>556802.37</v>
      </c>
      <c r="K1322" s="160">
        <v>556802.37</v>
      </c>
      <c r="L1322" s="727">
        <v>822692.9</v>
      </c>
      <c r="M1322" s="727" t="s">
        <v>4995</v>
      </c>
      <c r="N1322" s="727"/>
      <c r="Q1322" s="727"/>
      <c r="R1322" s="727"/>
      <c r="S1322" s="727"/>
      <c r="T1322" s="707"/>
      <c r="V1322" s="707"/>
      <c r="W1322" s="707"/>
      <c r="X1322" s="707"/>
      <c r="Y1322" s="707"/>
      <c r="Z1322" s="707"/>
      <c r="AA1322" s="707"/>
      <c r="AB1322" s="707"/>
      <c r="AC1322" s="707">
        <v>262433.94</v>
      </c>
      <c r="AD1322" s="707">
        <v>3456.59</v>
      </c>
    </row>
    <row r="1323" spans="4:39">
      <c r="D1323" s="160" t="s">
        <v>8782</v>
      </c>
      <c r="E1323" s="160"/>
      <c r="F1323" s="160">
        <v>45545</v>
      </c>
      <c r="G1323" s="160">
        <v>45617</v>
      </c>
      <c r="H1323" s="160" t="s">
        <v>6617</v>
      </c>
      <c r="I1323" s="160">
        <v>45963</v>
      </c>
      <c r="J1323" s="160">
        <v>556802.37</v>
      </c>
      <c r="K1323" s="160">
        <v>556802.37</v>
      </c>
      <c r="L1323" s="727">
        <v>822692.9</v>
      </c>
      <c r="M1323" s="727" t="s">
        <v>4996</v>
      </c>
      <c r="N1323" s="727"/>
      <c r="Q1323" s="727"/>
      <c r="R1323" s="727"/>
      <c r="S1323" s="727"/>
      <c r="T1323" s="707"/>
      <c r="W1323" s="707">
        <v>9852.92</v>
      </c>
      <c r="X1323" s="707">
        <v>18298.28</v>
      </c>
      <c r="Y1323" s="707">
        <v>70308.929999999993</v>
      </c>
      <c r="Z1323" s="707">
        <v>175034.01</v>
      </c>
      <c r="AA1323" s="707">
        <v>109836.1</v>
      </c>
      <c r="AB1323" s="707">
        <v>167047.24</v>
      </c>
      <c r="AC1323" s="707">
        <v>6424.89</v>
      </c>
    </row>
    <row r="1324" spans="4:39">
      <c r="D1324" s="160" t="s">
        <v>8783</v>
      </c>
      <c r="E1324" s="160"/>
      <c r="F1324" s="160">
        <v>45545</v>
      </c>
      <c r="G1324" s="160">
        <v>45606</v>
      </c>
      <c r="H1324" s="160" t="s">
        <v>6617</v>
      </c>
      <c r="I1324" s="160">
        <v>45951</v>
      </c>
      <c r="J1324" s="160">
        <v>556802.37</v>
      </c>
      <c r="K1324" s="160">
        <v>556802.37</v>
      </c>
      <c r="L1324" s="727">
        <v>777899.08</v>
      </c>
      <c r="M1324" s="727" t="s">
        <v>4994</v>
      </c>
      <c r="N1324" s="727"/>
      <c r="P1324" s="707">
        <v>140231.67999999999</v>
      </c>
      <c r="Q1324" s="727">
        <v>456302.13</v>
      </c>
      <c r="R1324" s="727">
        <v>142622.57</v>
      </c>
      <c r="S1324" s="727"/>
      <c r="V1324" s="707"/>
      <c r="W1324" s="707"/>
      <c r="X1324" s="707"/>
      <c r="Y1324" s="707"/>
      <c r="Z1324" s="707"/>
      <c r="AA1324" s="707"/>
      <c r="AB1324" s="707"/>
      <c r="AC1324" s="707">
        <v>38742.699999999997</v>
      </c>
    </row>
    <row r="1325" spans="4:39">
      <c r="D1325" s="160" t="s">
        <v>8783</v>
      </c>
      <c r="E1325" s="160"/>
      <c r="F1325" s="160">
        <v>45545</v>
      </c>
      <c r="G1325" s="160">
        <v>45606</v>
      </c>
      <c r="H1325" s="160" t="s">
        <v>6617</v>
      </c>
      <c r="I1325" s="160">
        <v>45951</v>
      </c>
      <c r="J1325" s="160">
        <v>556802.37</v>
      </c>
      <c r="K1325" s="160">
        <v>556802.37</v>
      </c>
      <c r="L1325" s="727">
        <v>777899.08</v>
      </c>
      <c r="M1325" s="727" t="s">
        <v>4995</v>
      </c>
      <c r="N1325" s="727"/>
      <c r="Q1325" s="727"/>
      <c r="R1325" s="727"/>
      <c r="S1325" s="727"/>
      <c r="T1325" s="707"/>
      <c r="U1325" s="707"/>
      <c r="V1325" s="707"/>
      <c r="W1325" s="707"/>
      <c r="X1325" s="707"/>
      <c r="Y1325" s="707"/>
      <c r="Z1325" s="707"/>
      <c r="AA1325" s="707"/>
      <c r="AB1325" s="707"/>
      <c r="AC1325" s="707">
        <v>221096.71</v>
      </c>
      <c r="AD1325" s="707"/>
      <c r="AJ1325" s="707"/>
    </row>
    <row r="1326" spans="4:39">
      <c r="D1326" s="160" t="s">
        <v>8783</v>
      </c>
      <c r="E1326" s="160"/>
      <c r="F1326" s="160">
        <v>45545</v>
      </c>
      <c r="G1326" s="160">
        <v>45606</v>
      </c>
      <c r="H1326" s="160" t="s">
        <v>6617</v>
      </c>
      <c r="I1326" s="160">
        <v>45951</v>
      </c>
      <c r="J1326" s="160">
        <v>556802.37</v>
      </c>
      <c r="K1326" s="160">
        <v>556802.37</v>
      </c>
      <c r="L1326" s="727">
        <v>777899.08</v>
      </c>
      <c r="M1326" s="727" t="s">
        <v>4996</v>
      </c>
      <c r="N1326" s="727"/>
      <c r="Q1326" s="727"/>
      <c r="R1326" s="727"/>
      <c r="S1326" s="727"/>
      <c r="T1326" s="707"/>
      <c r="U1326" s="707"/>
      <c r="W1326" s="707">
        <v>9852.92</v>
      </c>
      <c r="X1326" s="707">
        <v>18298.28</v>
      </c>
      <c r="Y1326" s="707">
        <v>70308.929999999993</v>
      </c>
      <c r="Z1326" s="707">
        <v>175034.01</v>
      </c>
      <c r="AA1326" s="707">
        <v>109836.1</v>
      </c>
      <c r="AB1326" s="707">
        <v>167047.24</v>
      </c>
      <c r="AC1326" s="707">
        <v>6424.89</v>
      </c>
      <c r="AJ1326" s="707"/>
    </row>
    <row r="1327" spans="4:39">
      <c r="D1327" s="160" t="s">
        <v>8784</v>
      </c>
      <c r="E1327" s="160"/>
      <c r="F1327" s="160">
        <v>45607</v>
      </c>
      <c r="G1327" s="160">
        <v>45617</v>
      </c>
      <c r="H1327" s="160">
        <v>45951</v>
      </c>
      <c r="I1327" s="160">
        <v>45963</v>
      </c>
      <c r="J1327" s="160">
        <v>0</v>
      </c>
      <c r="K1327" s="160">
        <v>0</v>
      </c>
      <c r="L1327" s="727">
        <v>44793.82</v>
      </c>
      <c r="M1327" s="727" t="s">
        <v>4994</v>
      </c>
      <c r="N1327" s="727"/>
      <c r="Q1327" s="727"/>
      <c r="R1327" s="727"/>
      <c r="S1327" s="727"/>
      <c r="V1327" s="707"/>
      <c r="W1327" s="707"/>
      <c r="X1327" s="707"/>
      <c r="Y1327" s="707"/>
      <c r="Z1327" s="707"/>
      <c r="AA1327" s="707"/>
      <c r="AB1327" s="707"/>
      <c r="AC1327" s="707">
        <v>41337.230000000003</v>
      </c>
      <c r="AD1327" s="707">
        <v>3456.59</v>
      </c>
    </row>
    <row r="1328" spans="4:39">
      <c r="D1328" s="160" t="s">
        <v>8784</v>
      </c>
      <c r="E1328" s="160"/>
      <c r="F1328" s="160">
        <v>45607</v>
      </c>
      <c r="G1328" s="160">
        <v>45617</v>
      </c>
      <c r="H1328" s="160">
        <v>45951</v>
      </c>
      <c r="I1328" s="160">
        <v>45963</v>
      </c>
      <c r="J1328" s="160">
        <v>0</v>
      </c>
      <c r="K1328" s="160">
        <v>0</v>
      </c>
      <c r="L1328" s="727">
        <v>44793.82</v>
      </c>
      <c r="M1328" s="727" t="s">
        <v>4995</v>
      </c>
      <c r="N1328" s="727"/>
      <c r="Q1328" s="727"/>
      <c r="R1328" s="727"/>
      <c r="S1328" s="727"/>
      <c r="T1328" s="707"/>
      <c r="U1328" s="707"/>
      <c r="V1328" s="707"/>
      <c r="W1328" s="707"/>
      <c r="X1328" s="707"/>
      <c r="Y1328" s="707"/>
      <c r="Z1328" s="707"/>
      <c r="AA1328" s="707"/>
      <c r="AB1328" s="707"/>
      <c r="AC1328" s="707">
        <v>41337.230000000003</v>
      </c>
      <c r="AD1328" s="707">
        <v>3456.59</v>
      </c>
      <c r="AJ1328" s="707"/>
    </row>
    <row r="1329" spans="4:37">
      <c r="D1329" s="160" t="s">
        <v>8784</v>
      </c>
      <c r="E1329" s="160"/>
      <c r="F1329" s="160">
        <v>45607</v>
      </c>
      <c r="G1329" s="160">
        <v>45617</v>
      </c>
      <c r="H1329" s="160">
        <v>45951</v>
      </c>
      <c r="I1329" s="160">
        <v>45963</v>
      </c>
      <c r="J1329" s="160">
        <v>0</v>
      </c>
      <c r="K1329" s="160">
        <v>0</v>
      </c>
      <c r="L1329" s="727">
        <v>44793.82</v>
      </c>
      <c r="M1329" s="727" t="s">
        <v>4996</v>
      </c>
      <c r="N1329" s="727"/>
      <c r="Q1329" s="727"/>
      <c r="R1329" s="727"/>
      <c r="S1329" s="727"/>
      <c r="T1329" s="707"/>
      <c r="U1329" s="707"/>
      <c r="Y1329" s="707"/>
      <c r="Z1329" s="707"/>
      <c r="AB1329" s="707"/>
      <c r="AJ1329" s="707"/>
    </row>
    <row r="1330" spans="4:37">
      <c r="D1330" s="160" t="s">
        <v>5749</v>
      </c>
      <c r="E1330" s="160"/>
      <c r="F1330" s="160">
        <v>45619</v>
      </c>
      <c r="G1330" s="160">
        <v>45638</v>
      </c>
      <c r="H1330" s="160" t="s">
        <v>6568</v>
      </c>
      <c r="I1330" s="160">
        <v>45967</v>
      </c>
      <c r="J1330" s="160">
        <v>87123.5</v>
      </c>
      <c r="K1330" s="160">
        <v>87123.5</v>
      </c>
      <c r="L1330" s="727">
        <v>100648.86</v>
      </c>
      <c r="M1330" s="727" t="s">
        <v>4994</v>
      </c>
      <c r="N1330" s="727"/>
      <c r="Q1330" s="727"/>
      <c r="R1330" s="727">
        <v>43561.75</v>
      </c>
      <c r="S1330" s="727">
        <v>43561.75</v>
      </c>
      <c r="AB1330" s="707"/>
      <c r="AC1330" s="707"/>
      <c r="AD1330" s="707">
        <v>13525.36</v>
      </c>
      <c r="AE1330" s="707"/>
      <c r="AF1330" s="707"/>
      <c r="AG1330" s="707"/>
      <c r="AH1330" s="707"/>
      <c r="AI1330" s="707"/>
      <c r="AJ1330" s="707"/>
      <c r="AK1330" s="707"/>
    </row>
    <row r="1331" spans="4:37">
      <c r="D1331" s="160" t="s">
        <v>5749</v>
      </c>
      <c r="E1331" s="160"/>
      <c r="F1331" s="160">
        <v>45619</v>
      </c>
      <c r="G1331" s="160">
        <v>45638</v>
      </c>
      <c r="H1331" s="160" t="s">
        <v>6568</v>
      </c>
      <c r="I1331" s="160">
        <v>45967</v>
      </c>
      <c r="J1331" s="160">
        <v>87123.5</v>
      </c>
      <c r="K1331" s="160">
        <v>87123.5</v>
      </c>
      <c r="L1331" s="727">
        <v>100648.86</v>
      </c>
      <c r="M1331" s="727" t="s">
        <v>4995</v>
      </c>
      <c r="N1331" s="727"/>
      <c r="Q1331" s="727"/>
      <c r="R1331" s="727"/>
      <c r="S1331" s="727"/>
      <c r="AB1331" s="707"/>
      <c r="AC1331" s="707"/>
      <c r="AD1331" s="707">
        <v>13525.36</v>
      </c>
      <c r="AE1331" s="707"/>
      <c r="AF1331" s="707"/>
      <c r="AG1331" s="707"/>
      <c r="AH1331" s="707"/>
      <c r="AI1331" s="707"/>
      <c r="AJ1331" s="707"/>
      <c r="AK1331" s="707"/>
    </row>
    <row r="1332" spans="4:37">
      <c r="D1332" s="160" t="s">
        <v>5749</v>
      </c>
      <c r="E1332" s="160"/>
      <c r="F1332" s="160">
        <v>45619</v>
      </c>
      <c r="G1332" s="160">
        <v>45638</v>
      </c>
      <c r="H1332" s="160" t="s">
        <v>6568</v>
      </c>
      <c r="I1332" s="160">
        <v>45967</v>
      </c>
      <c r="J1332" s="160">
        <v>87123.5</v>
      </c>
      <c r="K1332" s="160">
        <v>87123.5</v>
      </c>
      <c r="L1332" s="727">
        <v>100648.86</v>
      </c>
      <c r="M1332" s="727" t="s">
        <v>4996</v>
      </c>
      <c r="N1332" s="727"/>
      <c r="Q1332" s="727"/>
      <c r="R1332" s="727"/>
      <c r="S1332" s="727"/>
      <c r="T1332" s="707">
        <v>14001.99</v>
      </c>
      <c r="U1332" s="707">
        <v>18669.32</v>
      </c>
      <c r="V1332" s="707">
        <v>21002.99</v>
      </c>
      <c r="W1332" s="707">
        <v>20225.099999999999</v>
      </c>
      <c r="X1332" s="707">
        <v>13224.1</v>
      </c>
      <c r="AB1332" s="707"/>
      <c r="AC1332" s="707"/>
      <c r="AD1332" s="707"/>
      <c r="AH1332" s="707"/>
      <c r="AI1332" s="707"/>
      <c r="AJ1332" s="707"/>
    </row>
    <row r="1333" spans="4:37">
      <c r="D1333" s="160" t="s">
        <v>8785</v>
      </c>
      <c r="E1333" s="160"/>
      <c r="F1333" s="160">
        <v>45619</v>
      </c>
      <c r="G1333" s="160">
        <v>45638</v>
      </c>
      <c r="H1333" s="160" t="s">
        <v>6568</v>
      </c>
      <c r="I1333" s="160">
        <v>45967</v>
      </c>
      <c r="J1333" s="160">
        <v>87123.5</v>
      </c>
      <c r="K1333" s="160">
        <v>87123.5</v>
      </c>
      <c r="L1333" s="727">
        <v>100648.86</v>
      </c>
      <c r="M1333" s="727" t="s">
        <v>4994</v>
      </c>
      <c r="N1333" s="727"/>
      <c r="Q1333" s="727"/>
      <c r="R1333" s="727">
        <v>43561.75</v>
      </c>
      <c r="S1333" s="727">
        <v>43561.75</v>
      </c>
      <c r="AB1333" s="707"/>
      <c r="AC1333" s="707"/>
      <c r="AD1333" s="707">
        <v>13525.36</v>
      </c>
      <c r="AE1333" s="707"/>
      <c r="AF1333" s="707"/>
      <c r="AG1333" s="707"/>
      <c r="AH1333" s="707"/>
      <c r="AI1333" s="707"/>
      <c r="AJ1333" s="707"/>
    </row>
    <row r="1334" spans="4:37">
      <c r="D1334" s="160" t="s">
        <v>8785</v>
      </c>
      <c r="E1334" s="160"/>
      <c r="F1334" s="160">
        <v>45619</v>
      </c>
      <c r="G1334" s="160">
        <v>45638</v>
      </c>
      <c r="H1334" s="160" t="s">
        <v>6568</v>
      </c>
      <c r="I1334" s="160">
        <v>45967</v>
      </c>
      <c r="J1334" s="160">
        <v>87123.5</v>
      </c>
      <c r="K1334" s="160">
        <v>87123.5</v>
      </c>
      <c r="L1334" s="727">
        <v>100648.86</v>
      </c>
      <c r="M1334" s="727" t="s">
        <v>4995</v>
      </c>
      <c r="N1334" s="727"/>
      <c r="Q1334" s="727"/>
      <c r="R1334" s="727"/>
      <c r="S1334" s="727"/>
      <c r="AB1334" s="707"/>
      <c r="AC1334" s="707"/>
      <c r="AD1334" s="707">
        <v>13525.36</v>
      </c>
      <c r="AE1334" s="707"/>
      <c r="AF1334" s="707"/>
      <c r="AG1334" s="707"/>
      <c r="AH1334" s="707"/>
      <c r="AI1334" s="707"/>
      <c r="AJ1334" s="707"/>
    </row>
    <row r="1335" spans="4:37">
      <c r="D1335" s="160" t="s">
        <v>8785</v>
      </c>
      <c r="E1335" s="160"/>
      <c r="F1335" s="160">
        <v>45619</v>
      </c>
      <c r="G1335" s="160">
        <v>45638</v>
      </c>
      <c r="H1335" s="160" t="s">
        <v>6568</v>
      </c>
      <c r="I1335" s="160">
        <v>45967</v>
      </c>
      <c r="J1335" s="160">
        <v>87123.5</v>
      </c>
      <c r="K1335" s="160">
        <v>87123.5</v>
      </c>
      <c r="L1335" s="727">
        <v>100648.86</v>
      </c>
      <c r="M1335" s="727" t="s">
        <v>4996</v>
      </c>
      <c r="N1335" s="727"/>
      <c r="Q1335" s="727"/>
      <c r="R1335" s="727"/>
      <c r="S1335" s="727"/>
      <c r="T1335" s="707">
        <v>14001.99</v>
      </c>
      <c r="U1335" s="707">
        <v>18669.32</v>
      </c>
      <c r="V1335" s="707">
        <v>21002.99</v>
      </c>
      <c r="W1335" s="707">
        <v>20225.099999999999</v>
      </c>
      <c r="X1335" s="707">
        <v>13224.1</v>
      </c>
      <c r="AB1335" s="707"/>
      <c r="AC1335" s="707"/>
      <c r="AD1335" s="707"/>
      <c r="AH1335" s="707"/>
      <c r="AI1335" s="707"/>
      <c r="AJ1335" s="707"/>
    </row>
    <row r="1336" spans="4:37">
      <c r="D1336" s="160" t="s">
        <v>5750</v>
      </c>
      <c r="E1336" s="160"/>
      <c r="F1336" s="160">
        <v>45640</v>
      </c>
      <c r="G1336" s="160">
        <v>45781</v>
      </c>
      <c r="H1336" s="160" t="s">
        <v>6551</v>
      </c>
      <c r="I1336" s="160">
        <v>46044</v>
      </c>
      <c r="J1336" s="160">
        <v>544538.18000000005</v>
      </c>
      <c r="K1336" s="160">
        <v>544538.17000000004</v>
      </c>
      <c r="L1336" s="727">
        <v>2336831.96</v>
      </c>
      <c r="M1336" s="727" t="s">
        <v>4994</v>
      </c>
      <c r="N1336" s="727"/>
      <c r="Q1336" s="727"/>
      <c r="R1336" s="727"/>
      <c r="S1336" s="727">
        <v>76213.69</v>
      </c>
      <c r="T1336" s="707">
        <v>390434.74</v>
      </c>
      <c r="U1336" s="707">
        <v>35854.36</v>
      </c>
      <c r="W1336" s="707">
        <v>477803.38</v>
      </c>
      <c r="AB1336" s="707"/>
      <c r="AC1336" s="707">
        <v>34559.69</v>
      </c>
      <c r="AD1336" s="707">
        <v>340714.39</v>
      </c>
      <c r="AE1336" s="707">
        <v>609012.41</v>
      </c>
      <c r="AF1336" s="707">
        <v>372239.29</v>
      </c>
      <c r="AG1336" s="707"/>
      <c r="AH1336" s="707"/>
      <c r="AI1336" s="707"/>
      <c r="AJ1336" s="707"/>
      <c r="AK1336" s="707"/>
    </row>
    <row r="1337" spans="4:37">
      <c r="D1337" s="160" t="s">
        <v>5750</v>
      </c>
      <c r="E1337" s="160"/>
      <c r="F1337" s="160">
        <v>45640</v>
      </c>
      <c r="G1337" s="160">
        <v>45781</v>
      </c>
      <c r="H1337" s="160" t="s">
        <v>6551</v>
      </c>
      <c r="I1337" s="160">
        <v>46044</v>
      </c>
      <c r="J1337" s="160">
        <v>544538.18000000005</v>
      </c>
      <c r="K1337" s="160">
        <v>544538.17000000004</v>
      </c>
      <c r="L1337" s="727">
        <v>2336831.96</v>
      </c>
      <c r="M1337" s="727" t="s">
        <v>4995</v>
      </c>
      <c r="N1337" s="727"/>
      <c r="Q1337" s="727"/>
      <c r="R1337" s="727"/>
      <c r="S1337" s="727"/>
      <c r="AB1337" s="707"/>
      <c r="AC1337" s="707">
        <v>94443.75</v>
      </c>
      <c r="AD1337" s="707">
        <v>340714.39</v>
      </c>
      <c r="AE1337" s="707">
        <v>609012.41</v>
      </c>
      <c r="AF1337" s="707">
        <v>748123.24</v>
      </c>
      <c r="AG1337" s="707"/>
      <c r="AH1337" s="707"/>
      <c r="AI1337" s="707"/>
      <c r="AJ1337" s="707"/>
      <c r="AK1337" s="707"/>
    </row>
    <row r="1338" spans="4:37">
      <c r="D1338" s="160" t="s">
        <v>5750</v>
      </c>
      <c r="E1338" s="160"/>
      <c r="F1338" s="160">
        <v>45640</v>
      </c>
      <c r="G1338" s="160">
        <v>45781</v>
      </c>
      <c r="H1338" s="160" t="s">
        <v>6551</v>
      </c>
      <c r="I1338" s="160">
        <v>46044</v>
      </c>
      <c r="J1338" s="160">
        <v>544538.18000000005</v>
      </c>
      <c r="K1338" s="160">
        <v>544538.17000000004</v>
      </c>
      <c r="L1338" s="727">
        <v>2336831.96</v>
      </c>
      <c r="M1338" s="727" t="s">
        <v>4996</v>
      </c>
      <c r="N1338" s="727"/>
      <c r="Q1338" s="727"/>
      <c r="R1338" s="727"/>
      <c r="S1338" s="727"/>
      <c r="W1338" s="707">
        <v>45132.07</v>
      </c>
      <c r="X1338" s="707">
        <v>78292.83</v>
      </c>
      <c r="Y1338" s="707">
        <v>78292.83</v>
      </c>
      <c r="Z1338" s="707">
        <v>81304.09</v>
      </c>
      <c r="AA1338" s="707">
        <v>115423.1</v>
      </c>
      <c r="AB1338" s="707">
        <v>140682.39000000001</v>
      </c>
      <c r="AC1338" s="707">
        <v>5410.86</v>
      </c>
      <c r="AD1338" s="707"/>
      <c r="AI1338" s="707"/>
      <c r="AJ1338" s="707"/>
    </row>
    <row r="1339" spans="4:37">
      <c r="D1339" s="160" t="s">
        <v>8786</v>
      </c>
      <c r="E1339" s="160"/>
      <c r="F1339" s="160">
        <v>45648</v>
      </c>
      <c r="G1339" s="160">
        <v>45781</v>
      </c>
      <c r="H1339" s="160" t="s">
        <v>6612</v>
      </c>
      <c r="I1339" s="160">
        <v>46044</v>
      </c>
      <c r="J1339" s="160">
        <v>544538.18000000005</v>
      </c>
      <c r="K1339" s="160">
        <v>544538.17000000004</v>
      </c>
      <c r="L1339" s="727">
        <v>2336831.96</v>
      </c>
      <c r="M1339" s="727" t="s">
        <v>4994</v>
      </c>
      <c r="N1339" s="727"/>
      <c r="Q1339" s="727"/>
      <c r="R1339" s="727"/>
      <c r="S1339" s="727">
        <v>76213.69</v>
      </c>
      <c r="T1339" s="707">
        <v>390434.74</v>
      </c>
      <c r="U1339" s="707">
        <v>35854.36</v>
      </c>
      <c r="W1339" s="707">
        <v>477803.38</v>
      </c>
      <c r="AB1339" s="707"/>
      <c r="AC1339" s="707">
        <v>34559.69</v>
      </c>
      <c r="AD1339" s="707">
        <v>340714.39</v>
      </c>
      <c r="AE1339" s="707">
        <v>609012.41</v>
      </c>
      <c r="AF1339" s="707">
        <v>372239.29</v>
      </c>
      <c r="AG1339" s="707"/>
      <c r="AH1339" s="707"/>
      <c r="AI1339" s="707"/>
      <c r="AJ1339" s="707"/>
      <c r="AK1339" s="707"/>
    </row>
    <row r="1340" spans="4:37">
      <c r="D1340" s="160" t="s">
        <v>8786</v>
      </c>
      <c r="E1340" s="160"/>
      <c r="F1340" s="160">
        <v>45648</v>
      </c>
      <c r="G1340" s="160">
        <v>45781</v>
      </c>
      <c r="H1340" s="160" t="s">
        <v>6612</v>
      </c>
      <c r="I1340" s="160">
        <v>46044</v>
      </c>
      <c r="J1340" s="160">
        <v>544538.18000000005</v>
      </c>
      <c r="K1340" s="160">
        <v>544538.17000000004</v>
      </c>
      <c r="L1340" s="727">
        <v>2336831.96</v>
      </c>
      <c r="M1340" s="727" t="s">
        <v>4995</v>
      </c>
      <c r="N1340" s="727"/>
      <c r="Q1340" s="727"/>
      <c r="R1340" s="727"/>
      <c r="S1340" s="727"/>
      <c r="AB1340" s="707"/>
      <c r="AC1340" s="707">
        <v>94443.75</v>
      </c>
      <c r="AD1340" s="707">
        <v>340714.39</v>
      </c>
      <c r="AE1340" s="707">
        <v>609012.41</v>
      </c>
      <c r="AF1340" s="707">
        <v>748123.24</v>
      </c>
      <c r="AG1340" s="707"/>
      <c r="AH1340" s="707"/>
      <c r="AI1340" s="707"/>
      <c r="AJ1340" s="707"/>
      <c r="AK1340" s="707"/>
    </row>
    <row r="1341" spans="4:37">
      <c r="D1341" s="160" t="s">
        <v>8786</v>
      </c>
      <c r="E1341" s="160"/>
      <c r="F1341" s="160">
        <v>45648</v>
      </c>
      <c r="G1341" s="160">
        <v>45781</v>
      </c>
      <c r="H1341" s="160" t="s">
        <v>6612</v>
      </c>
      <c r="I1341" s="160">
        <v>46044</v>
      </c>
      <c r="J1341" s="160">
        <v>544538.18000000005</v>
      </c>
      <c r="K1341" s="160">
        <v>544538.17000000004</v>
      </c>
      <c r="L1341" s="727">
        <v>2336831.96</v>
      </c>
      <c r="M1341" s="727" t="s">
        <v>4996</v>
      </c>
      <c r="N1341" s="727"/>
      <c r="Q1341" s="727"/>
      <c r="R1341" s="727"/>
      <c r="S1341" s="727"/>
      <c r="W1341" s="707">
        <v>45132.07</v>
      </c>
      <c r="X1341" s="707">
        <v>78292.83</v>
      </c>
      <c r="Y1341" s="707">
        <v>78292.83</v>
      </c>
      <c r="Z1341" s="707">
        <v>81304.09</v>
      </c>
      <c r="AA1341" s="707">
        <v>115423.1</v>
      </c>
      <c r="AB1341" s="707">
        <v>140682.39000000001</v>
      </c>
      <c r="AC1341" s="707">
        <v>5410.86</v>
      </c>
      <c r="AD1341" s="707"/>
      <c r="AI1341" s="707"/>
      <c r="AJ1341" s="707"/>
    </row>
    <row r="1342" spans="4:37">
      <c r="D1342" s="160" t="s">
        <v>8787</v>
      </c>
      <c r="E1342" s="160"/>
      <c r="F1342" s="160">
        <v>45648</v>
      </c>
      <c r="G1342" s="160">
        <v>45708</v>
      </c>
      <c r="H1342" s="160" t="s">
        <v>6612</v>
      </c>
      <c r="I1342" s="160">
        <v>45986</v>
      </c>
      <c r="J1342" s="160">
        <v>442618.74</v>
      </c>
      <c r="K1342" s="160">
        <v>442618.74</v>
      </c>
      <c r="L1342" s="727">
        <v>699842.58</v>
      </c>
      <c r="M1342" s="727" t="s">
        <v>4994</v>
      </c>
      <c r="N1342" s="727"/>
      <c r="Q1342" s="727"/>
      <c r="R1342" s="727"/>
      <c r="S1342" s="727">
        <v>76213.69</v>
      </c>
      <c r="T1342" s="707">
        <v>390434.74</v>
      </c>
      <c r="U1342" s="707">
        <v>35854.36</v>
      </c>
      <c r="AB1342" s="707"/>
      <c r="AC1342" s="707">
        <v>34559.69</v>
      </c>
      <c r="AD1342" s="707">
        <v>162780.09</v>
      </c>
      <c r="AE1342" s="707"/>
      <c r="AF1342" s="707"/>
      <c r="AG1342" s="707"/>
      <c r="AH1342" s="707"/>
      <c r="AI1342" s="707"/>
      <c r="AJ1342" s="707"/>
    </row>
    <row r="1343" spans="4:37">
      <c r="D1343" s="160" t="s">
        <v>8787</v>
      </c>
      <c r="E1343" s="160"/>
      <c r="F1343" s="160">
        <v>45648</v>
      </c>
      <c r="G1343" s="160">
        <v>45708</v>
      </c>
      <c r="H1343" s="160" t="s">
        <v>6612</v>
      </c>
      <c r="I1343" s="160">
        <v>45986</v>
      </c>
      <c r="J1343" s="160">
        <v>442618.74</v>
      </c>
      <c r="K1343" s="160">
        <v>442618.74</v>
      </c>
      <c r="L1343" s="727">
        <v>699842.58</v>
      </c>
      <c r="M1343" s="727" t="s">
        <v>4995</v>
      </c>
      <c r="N1343" s="727"/>
      <c r="Q1343" s="727"/>
      <c r="R1343" s="727"/>
      <c r="S1343" s="727"/>
      <c r="AA1343" s="707"/>
      <c r="AB1343" s="707"/>
      <c r="AC1343" s="707">
        <v>94443.75</v>
      </c>
      <c r="AD1343" s="707">
        <v>162780.09</v>
      </c>
      <c r="AE1343" s="707"/>
      <c r="AF1343" s="707"/>
      <c r="AG1343" s="707"/>
      <c r="AH1343" s="707"/>
      <c r="AI1343" s="707"/>
      <c r="AJ1343" s="707"/>
    </row>
    <row r="1344" spans="4:37">
      <c r="D1344" s="160" t="s">
        <v>8787</v>
      </c>
      <c r="E1344" s="160"/>
      <c r="F1344" s="160">
        <v>45648</v>
      </c>
      <c r="G1344" s="160">
        <v>45708</v>
      </c>
      <c r="H1344" s="160" t="s">
        <v>6612</v>
      </c>
      <c r="I1344" s="160">
        <v>45986</v>
      </c>
      <c r="J1344" s="160">
        <v>442618.74</v>
      </c>
      <c r="K1344" s="160">
        <v>442618.74</v>
      </c>
      <c r="L1344" s="727">
        <v>699842.58</v>
      </c>
      <c r="M1344" s="727" t="s">
        <v>4996</v>
      </c>
      <c r="N1344" s="727"/>
      <c r="Q1344" s="727"/>
      <c r="R1344" s="727"/>
      <c r="S1344" s="727"/>
      <c r="W1344" s="707">
        <v>45132.07</v>
      </c>
      <c r="X1344" s="707">
        <v>78292.83</v>
      </c>
      <c r="Y1344" s="707">
        <v>78292.83</v>
      </c>
      <c r="Z1344" s="707">
        <v>81304.09</v>
      </c>
      <c r="AA1344" s="707">
        <v>78292.83</v>
      </c>
      <c r="AB1344" s="707">
        <v>78292.83</v>
      </c>
      <c r="AC1344" s="707">
        <v>3011.26</v>
      </c>
      <c r="AD1344" s="707"/>
      <c r="AI1344" s="707"/>
      <c r="AJ1344" s="707"/>
    </row>
    <row r="1345" spans="4:37">
      <c r="D1345" s="160" t="s">
        <v>8788</v>
      </c>
      <c r="E1345" s="160"/>
      <c r="F1345" s="160">
        <v>45710</v>
      </c>
      <c r="G1345" s="160">
        <v>45754</v>
      </c>
      <c r="H1345" s="160">
        <v>45986</v>
      </c>
      <c r="I1345" s="160">
        <v>46032</v>
      </c>
      <c r="J1345" s="160">
        <v>0</v>
      </c>
      <c r="K1345" s="160">
        <v>0</v>
      </c>
      <c r="L1345" s="727">
        <v>930885.64</v>
      </c>
      <c r="M1345" s="727" t="s">
        <v>4994</v>
      </c>
      <c r="N1345" s="727"/>
      <c r="Q1345" s="727"/>
      <c r="R1345" s="727"/>
      <c r="S1345" s="727"/>
      <c r="AB1345" s="707"/>
      <c r="AD1345" s="707">
        <v>177934.3</v>
      </c>
      <c r="AE1345" s="707">
        <v>609012.41</v>
      </c>
      <c r="AF1345" s="707">
        <v>143938.93</v>
      </c>
      <c r="AG1345" s="707"/>
      <c r="AH1345" s="707"/>
      <c r="AI1345" s="707"/>
      <c r="AJ1345" s="707"/>
      <c r="AK1345" s="707"/>
    </row>
    <row r="1346" spans="4:37">
      <c r="D1346" s="160" t="s">
        <v>8788</v>
      </c>
      <c r="E1346" s="160"/>
      <c r="F1346" s="160">
        <v>45710</v>
      </c>
      <c r="G1346" s="160">
        <v>45754</v>
      </c>
      <c r="H1346" s="160">
        <v>45986</v>
      </c>
      <c r="I1346" s="160">
        <v>46032</v>
      </c>
      <c r="J1346" s="160">
        <v>0</v>
      </c>
      <c r="K1346" s="160">
        <v>0</v>
      </c>
      <c r="L1346" s="727">
        <v>930885.64</v>
      </c>
      <c r="M1346" s="727" t="s">
        <v>4995</v>
      </c>
      <c r="N1346" s="727"/>
      <c r="Q1346" s="727"/>
      <c r="R1346" s="727"/>
      <c r="S1346" s="727"/>
      <c r="AA1346" s="707"/>
      <c r="AB1346" s="707"/>
      <c r="AC1346" s="707"/>
      <c r="AD1346" s="707">
        <v>177934.3</v>
      </c>
      <c r="AE1346" s="707">
        <v>609012.41</v>
      </c>
      <c r="AF1346" s="707">
        <v>143938.93</v>
      </c>
      <c r="AG1346" s="707"/>
      <c r="AH1346" s="707"/>
      <c r="AI1346" s="707"/>
      <c r="AJ1346" s="707"/>
      <c r="AK1346" s="707"/>
    </row>
    <row r="1347" spans="4:37">
      <c r="D1347" s="160" t="s">
        <v>8788</v>
      </c>
      <c r="E1347" s="160"/>
      <c r="F1347" s="160">
        <v>45710</v>
      </c>
      <c r="G1347" s="160">
        <v>45754</v>
      </c>
      <c r="H1347" s="160">
        <v>45986</v>
      </c>
      <c r="I1347" s="160">
        <v>46032</v>
      </c>
      <c r="J1347" s="160">
        <v>0</v>
      </c>
      <c r="K1347" s="160">
        <v>0</v>
      </c>
      <c r="L1347" s="727">
        <v>930885.64</v>
      </c>
      <c r="M1347" s="727" t="s">
        <v>4996</v>
      </c>
      <c r="N1347" s="727"/>
      <c r="Q1347" s="727"/>
      <c r="R1347" s="727"/>
      <c r="S1347" s="727"/>
      <c r="AA1347" s="707"/>
      <c r="AB1347" s="707"/>
      <c r="AC1347" s="707"/>
      <c r="AD1347" s="707"/>
      <c r="AI1347" s="707"/>
    </row>
    <row r="1348" spans="4:37">
      <c r="D1348" s="160" t="s">
        <v>8789</v>
      </c>
      <c r="E1348" s="160"/>
      <c r="F1348" s="160">
        <v>45710</v>
      </c>
      <c r="G1348" s="160">
        <v>45752</v>
      </c>
      <c r="H1348" s="160">
        <v>45986</v>
      </c>
      <c r="I1348" s="160">
        <v>46029</v>
      </c>
      <c r="J1348" s="160">
        <v>0</v>
      </c>
      <c r="K1348" s="160">
        <v>0</v>
      </c>
      <c r="L1348" s="727">
        <v>475865.43</v>
      </c>
      <c r="M1348" s="727" t="s">
        <v>4994</v>
      </c>
      <c r="N1348" s="727"/>
      <c r="Q1348" s="727"/>
      <c r="R1348" s="727"/>
      <c r="S1348" s="727"/>
      <c r="V1348" s="707"/>
      <c r="W1348" s="707"/>
      <c r="X1348" s="707"/>
      <c r="Y1348" s="707"/>
      <c r="Z1348" s="707"/>
      <c r="AA1348" s="707"/>
      <c r="AB1348" s="707"/>
      <c r="AC1348" s="707"/>
      <c r="AD1348" s="707">
        <v>104486.45</v>
      </c>
      <c r="AE1348" s="707">
        <v>302715.56</v>
      </c>
      <c r="AF1348" s="707">
        <v>68663.42</v>
      </c>
      <c r="AG1348" s="707"/>
      <c r="AH1348" s="707"/>
      <c r="AI1348" s="707"/>
      <c r="AJ1348" s="707"/>
      <c r="AK1348" s="707"/>
    </row>
    <row r="1349" spans="4:37">
      <c r="D1349" s="160" t="s">
        <v>8789</v>
      </c>
      <c r="E1349" s="160"/>
      <c r="F1349" s="160">
        <v>45710</v>
      </c>
      <c r="G1349" s="160">
        <v>45752</v>
      </c>
      <c r="H1349" s="160">
        <v>45986</v>
      </c>
      <c r="I1349" s="160">
        <v>46029</v>
      </c>
      <c r="J1349" s="160">
        <v>0</v>
      </c>
      <c r="K1349" s="160">
        <v>0</v>
      </c>
      <c r="L1349" s="727">
        <v>475865.43</v>
      </c>
      <c r="M1349" s="727" t="s">
        <v>4995</v>
      </c>
      <c r="N1349" s="727"/>
      <c r="Q1349" s="727"/>
      <c r="R1349" s="727"/>
      <c r="S1349" s="727"/>
      <c r="T1349" s="707"/>
      <c r="U1349" s="707"/>
      <c r="V1349" s="707"/>
      <c r="W1349" s="707"/>
      <c r="X1349" s="707"/>
      <c r="Y1349" s="707"/>
      <c r="Z1349" s="707"/>
      <c r="AA1349" s="707"/>
      <c r="AB1349" s="707"/>
      <c r="AC1349" s="707"/>
      <c r="AD1349" s="707">
        <v>104486.45</v>
      </c>
      <c r="AE1349" s="707">
        <v>302715.56</v>
      </c>
      <c r="AF1349" s="707">
        <v>68663.42</v>
      </c>
      <c r="AG1349" s="707"/>
      <c r="AH1349" s="707"/>
      <c r="AI1349" s="707"/>
      <c r="AJ1349" s="707"/>
      <c r="AK1349" s="707"/>
    </row>
    <row r="1350" spans="4:37">
      <c r="D1350" s="160" t="s">
        <v>8789</v>
      </c>
      <c r="E1350" s="160"/>
      <c r="F1350" s="160">
        <v>45710</v>
      </c>
      <c r="G1350" s="160">
        <v>45752</v>
      </c>
      <c r="H1350" s="160">
        <v>45986</v>
      </c>
      <c r="I1350" s="160">
        <v>46029</v>
      </c>
      <c r="J1350" s="160">
        <v>0</v>
      </c>
      <c r="K1350" s="160">
        <v>0</v>
      </c>
      <c r="L1350" s="727">
        <v>475865.43</v>
      </c>
      <c r="M1350" s="727" t="s">
        <v>4996</v>
      </c>
      <c r="N1350" s="727"/>
      <c r="Q1350" s="727"/>
      <c r="R1350" s="727"/>
      <c r="S1350" s="727"/>
      <c r="T1350" s="707"/>
      <c r="U1350" s="707"/>
      <c r="Y1350" s="707"/>
      <c r="Z1350" s="707"/>
      <c r="AA1350" s="707"/>
      <c r="AB1350" s="707"/>
      <c r="AC1350" s="707"/>
      <c r="AD1350" s="707"/>
      <c r="AI1350" s="707"/>
      <c r="AJ1350" s="707"/>
    </row>
    <row r="1351" spans="4:37">
      <c r="D1351" s="160" t="s">
        <v>8790</v>
      </c>
      <c r="E1351" s="160"/>
      <c r="F1351" s="160">
        <v>45712</v>
      </c>
      <c r="G1351" s="160">
        <v>45754</v>
      </c>
      <c r="H1351" s="160">
        <v>45988</v>
      </c>
      <c r="I1351" s="160">
        <v>46032</v>
      </c>
      <c r="J1351" s="160">
        <v>0</v>
      </c>
      <c r="K1351" s="160">
        <v>0</v>
      </c>
      <c r="L1351" s="727">
        <v>455020.21</v>
      </c>
      <c r="M1351" s="727" t="s">
        <v>4994</v>
      </c>
      <c r="N1351" s="727"/>
      <c r="Q1351" s="727"/>
      <c r="R1351" s="727"/>
      <c r="S1351" s="727"/>
      <c r="V1351" s="707"/>
      <c r="W1351" s="707"/>
      <c r="X1351" s="707"/>
      <c r="Y1351" s="707"/>
      <c r="Z1351" s="707"/>
      <c r="AA1351" s="707"/>
      <c r="AB1351" s="707"/>
      <c r="AC1351" s="707"/>
      <c r="AD1351" s="707">
        <v>73447.839999999997</v>
      </c>
      <c r="AE1351" s="707">
        <v>306296.84999999998</v>
      </c>
      <c r="AF1351" s="707">
        <v>75275.509999999995</v>
      </c>
      <c r="AG1351" s="707"/>
      <c r="AH1351" s="707"/>
    </row>
    <row r="1352" spans="4:37">
      <c r="D1352" s="160" t="s">
        <v>8790</v>
      </c>
      <c r="E1352" s="160"/>
      <c r="F1352" s="160">
        <v>45712</v>
      </c>
      <c r="G1352" s="160">
        <v>45754</v>
      </c>
      <c r="H1352" s="160">
        <v>45988</v>
      </c>
      <c r="I1352" s="160">
        <v>46032</v>
      </c>
      <c r="J1352" s="160">
        <v>0</v>
      </c>
      <c r="K1352" s="160">
        <v>0</v>
      </c>
      <c r="L1352" s="727">
        <v>455020.21</v>
      </c>
      <c r="M1352" s="727" t="s">
        <v>4995</v>
      </c>
      <c r="N1352" s="727"/>
      <c r="Q1352" s="727"/>
      <c r="R1352" s="727"/>
      <c r="S1352" s="727"/>
      <c r="T1352" s="707"/>
      <c r="U1352" s="707"/>
      <c r="V1352" s="707"/>
      <c r="W1352" s="707"/>
      <c r="X1352" s="707"/>
      <c r="Y1352" s="707"/>
      <c r="Z1352" s="707"/>
      <c r="AA1352" s="707"/>
      <c r="AB1352" s="707"/>
      <c r="AC1352" s="707"/>
      <c r="AD1352" s="707">
        <v>73447.839999999997</v>
      </c>
      <c r="AE1352" s="707">
        <v>306296.84999999998</v>
      </c>
      <c r="AF1352" s="707">
        <v>75275.509999999995</v>
      </c>
      <c r="AG1352" s="707"/>
      <c r="AH1352" s="707"/>
    </row>
    <row r="1353" spans="4:37">
      <c r="D1353" s="160" t="s">
        <v>8790</v>
      </c>
      <c r="E1353" s="160"/>
      <c r="F1353" s="160">
        <v>45712</v>
      </c>
      <c r="G1353" s="160">
        <v>45754</v>
      </c>
      <c r="H1353" s="160">
        <v>45988</v>
      </c>
      <c r="I1353" s="160">
        <v>46032</v>
      </c>
      <c r="J1353" s="160">
        <v>0</v>
      </c>
      <c r="K1353" s="160">
        <v>0</v>
      </c>
      <c r="L1353" s="727">
        <v>455020.21</v>
      </c>
      <c r="M1353" s="727" t="s">
        <v>4996</v>
      </c>
      <c r="N1353" s="727"/>
      <c r="Q1353" s="728"/>
      <c r="R1353" s="727"/>
      <c r="S1353" s="727"/>
      <c r="T1353" s="707"/>
      <c r="U1353" s="707"/>
      <c r="Y1353" s="707"/>
      <c r="Z1353" s="707"/>
      <c r="AA1353" s="707"/>
    </row>
    <row r="1354" spans="4:37">
      <c r="D1354" s="160" t="s">
        <v>8791</v>
      </c>
      <c r="E1354" s="160"/>
      <c r="F1354" s="160">
        <v>45755</v>
      </c>
      <c r="G1354" s="160">
        <v>45781</v>
      </c>
      <c r="H1354" s="160" t="s">
        <v>6680</v>
      </c>
      <c r="I1354" s="160">
        <v>46044</v>
      </c>
      <c r="J1354" s="160">
        <v>101919.43</v>
      </c>
      <c r="K1354" s="160">
        <v>101919.43</v>
      </c>
      <c r="L1354" s="727">
        <v>706103.75</v>
      </c>
      <c r="M1354" s="727" t="s">
        <v>4994</v>
      </c>
      <c r="N1354" s="727"/>
      <c r="Q1354" s="727"/>
      <c r="R1354" s="727"/>
      <c r="S1354" s="727"/>
      <c r="V1354" s="707"/>
      <c r="W1354" s="707">
        <v>477803.38</v>
      </c>
      <c r="X1354" s="707"/>
      <c r="Y1354" s="707"/>
      <c r="Z1354" s="707"/>
      <c r="AA1354" s="707"/>
      <c r="AB1354" s="707"/>
      <c r="AC1354" s="707"/>
      <c r="AE1354" s="707"/>
      <c r="AF1354" s="707">
        <v>228300.36</v>
      </c>
      <c r="AH1354" s="707"/>
      <c r="AI1354" s="707"/>
    </row>
    <row r="1355" spans="4:37">
      <c r="D1355" s="160" t="s">
        <v>8791</v>
      </c>
      <c r="E1355" s="160"/>
      <c r="F1355" s="160">
        <v>45755</v>
      </c>
      <c r="G1355" s="160">
        <v>45781</v>
      </c>
      <c r="H1355" s="160" t="s">
        <v>6680</v>
      </c>
      <c r="I1355" s="160">
        <v>46044</v>
      </c>
      <c r="J1355" s="160">
        <v>101919.43</v>
      </c>
      <c r="K1355" s="160">
        <v>101919.43</v>
      </c>
      <c r="L1355" s="727">
        <v>706103.75</v>
      </c>
      <c r="M1355" s="727" t="s">
        <v>4995</v>
      </c>
      <c r="N1355" s="727"/>
      <c r="Q1355" s="727"/>
      <c r="R1355" s="727"/>
      <c r="S1355" s="727"/>
      <c r="T1355" s="707"/>
      <c r="U1355" s="707"/>
      <c r="V1355" s="707"/>
      <c r="W1355" s="707"/>
      <c r="X1355" s="707"/>
      <c r="Y1355" s="707"/>
      <c r="Z1355" s="707"/>
      <c r="AA1355" s="707"/>
      <c r="AB1355" s="707"/>
      <c r="AC1355" s="707"/>
      <c r="AE1355" s="707"/>
      <c r="AF1355" s="707">
        <v>604184.31999999995</v>
      </c>
      <c r="AH1355" s="707"/>
      <c r="AI1355" s="707"/>
    </row>
    <row r="1356" spans="4:37">
      <c r="D1356" s="160" t="s">
        <v>8791</v>
      </c>
      <c r="E1356" s="160"/>
      <c r="F1356" s="160">
        <v>45755</v>
      </c>
      <c r="G1356" s="160">
        <v>45781</v>
      </c>
      <c r="H1356" s="160" t="s">
        <v>6680</v>
      </c>
      <c r="I1356" s="160">
        <v>46044</v>
      </c>
      <c r="J1356" s="160">
        <v>101919.43</v>
      </c>
      <c r="K1356" s="160">
        <v>101919.43</v>
      </c>
      <c r="L1356" s="727">
        <v>706103.75</v>
      </c>
      <c r="M1356" s="727" t="s">
        <v>4996</v>
      </c>
      <c r="N1356" s="727"/>
      <c r="Q1356" s="727"/>
      <c r="R1356" s="727"/>
      <c r="S1356" s="727"/>
      <c r="T1356" s="707"/>
      <c r="U1356" s="707"/>
      <c r="Y1356" s="707"/>
      <c r="Z1356" s="707"/>
      <c r="AA1356" s="707">
        <v>37130.269999999997</v>
      </c>
      <c r="AB1356" s="707">
        <v>62389.56</v>
      </c>
      <c r="AC1356" s="707">
        <v>2399.6</v>
      </c>
    </row>
    <row r="1357" spans="4:37">
      <c r="D1357" s="160" t="s">
        <v>8792</v>
      </c>
      <c r="E1357" s="160"/>
      <c r="F1357" s="160">
        <v>45755</v>
      </c>
      <c r="G1357" s="160">
        <v>45766</v>
      </c>
      <c r="H1357" s="160">
        <v>46032</v>
      </c>
      <c r="I1357" s="160">
        <v>46043</v>
      </c>
      <c r="J1357" s="160">
        <v>0</v>
      </c>
      <c r="K1357" s="160">
        <v>0</v>
      </c>
      <c r="L1357" s="727">
        <v>67786.53</v>
      </c>
      <c r="M1357" s="727" t="s">
        <v>4994</v>
      </c>
      <c r="N1357" s="727"/>
      <c r="Q1357" s="727"/>
      <c r="R1357" s="727"/>
      <c r="S1357" s="727"/>
      <c r="V1357" s="707"/>
      <c r="W1357" s="707"/>
      <c r="X1357" s="707"/>
      <c r="Y1357" s="707"/>
      <c r="Z1357" s="707"/>
      <c r="AA1357" s="707"/>
      <c r="AB1357" s="707"/>
      <c r="AE1357" s="707"/>
      <c r="AF1357" s="707">
        <v>67786.53</v>
      </c>
      <c r="AH1357" s="707"/>
      <c r="AI1357" s="707"/>
    </row>
    <row r="1358" spans="4:37">
      <c r="D1358" s="160" t="s">
        <v>8792</v>
      </c>
      <c r="E1358" s="160"/>
      <c r="F1358" s="160">
        <v>45755</v>
      </c>
      <c r="G1358" s="160">
        <v>45766</v>
      </c>
      <c r="H1358" s="160">
        <v>46032</v>
      </c>
      <c r="I1358" s="160">
        <v>46043</v>
      </c>
      <c r="J1358" s="160">
        <v>0</v>
      </c>
      <c r="K1358" s="160">
        <v>0</v>
      </c>
      <c r="L1358" s="727">
        <v>67786.53</v>
      </c>
      <c r="M1358" s="727" t="s">
        <v>4995</v>
      </c>
      <c r="N1358" s="727"/>
      <c r="Q1358" s="727"/>
      <c r="R1358" s="727"/>
      <c r="S1358" s="727"/>
      <c r="T1358" s="707"/>
      <c r="U1358" s="707"/>
      <c r="V1358" s="707"/>
      <c r="W1358" s="707"/>
      <c r="X1358" s="707"/>
      <c r="Y1358" s="707"/>
      <c r="Z1358" s="707"/>
      <c r="AA1358" s="707"/>
      <c r="AB1358" s="707"/>
      <c r="AE1358" s="707"/>
      <c r="AF1358" s="707">
        <v>67786.53</v>
      </c>
      <c r="AH1358" s="707"/>
      <c r="AI1358" s="707"/>
    </row>
    <row r="1359" spans="4:37">
      <c r="D1359" s="160" t="s">
        <v>8792</v>
      </c>
      <c r="E1359" s="160"/>
      <c r="F1359" s="160">
        <v>45755</v>
      </c>
      <c r="G1359" s="160">
        <v>45766</v>
      </c>
      <c r="H1359" s="160">
        <v>46032</v>
      </c>
      <c r="I1359" s="160">
        <v>46043</v>
      </c>
      <c r="J1359" s="160">
        <v>0</v>
      </c>
      <c r="K1359" s="160">
        <v>0</v>
      </c>
      <c r="L1359" s="727">
        <v>67786.53</v>
      </c>
      <c r="M1359" s="727" t="s">
        <v>4996</v>
      </c>
      <c r="N1359" s="727"/>
      <c r="Q1359" s="727"/>
      <c r="R1359" s="727"/>
      <c r="S1359" s="727"/>
      <c r="T1359" s="707"/>
      <c r="U1359" s="707"/>
      <c r="Y1359" s="707"/>
      <c r="Z1359" s="707"/>
      <c r="AA1359" s="707"/>
    </row>
    <row r="1360" spans="4:37">
      <c r="D1360" s="160" t="s">
        <v>8793</v>
      </c>
      <c r="E1360" s="160"/>
      <c r="F1360" s="160">
        <v>45757</v>
      </c>
      <c r="G1360" s="160">
        <v>45781</v>
      </c>
      <c r="H1360" s="160" t="s">
        <v>6680</v>
      </c>
      <c r="I1360" s="160">
        <v>46044</v>
      </c>
      <c r="J1360" s="160">
        <v>65417.17</v>
      </c>
      <c r="K1360" s="160">
        <v>65417.17</v>
      </c>
      <c r="L1360" s="727">
        <v>528815.92000000004</v>
      </c>
      <c r="M1360" s="727" t="s">
        <v>4994</v>
      </c>
      <c r="N1360" s="727"/>
      <c r="Q1360" s="727"/>
      <c r="R1360" s="727"/>
      <c r="S1360" s="727"/>
      <c r="V1360" s="707"/>
      <c r="W1360" s="707">
        <v>423052.73</v>
      </c>
      <c r="X1360" s="707"/>
      <c r="Y1360" s="707"/>
      <c r="Z1360" s="707"/>
      <c r="AA1360" s="707"/>
      <c r="AB1360" s="707"/>
      <c r="AE1360" s="707"/>
      <c r="AF1360" s="707">
        <v>105763.18</v>
      </c>
      <c r="AH1360" s="707"/>
      <c r="AI1360" s="707"/>
    </row>
    <row r="1361" spans="4:43">
      <c r="D1361" s="160" t="s">
        <v>8793</v>
      </c>
      <c r="E1361" s="160"/>
      <c r="F1361" s="160">
        <v>45757</v>
      </c>
      <c r="G1361" s="160">
        <v>45781</v>
      </c>
      <c r="H1361" s="160" t="s">
        <v>6680</v>
      </c>
      <c r="I1361" s="160">
        <v>46044</v>
      </c>
      <c r="J1361" s="160">
        <v>65417.17</v>
      </c>
      <c r="K1361" s="160">
        <v>65417.17</v>
      </c>
      <c r="L1361" s="727">
        <v>528815.92000000004</v>
      </c>
      <c r="M1361" s="727" t="s">
        <v>4995</v>
      </c>
      <c r="N1361" s="727"/>
      <c r="Q1361" s="727"/>
      <c r="R1361" s="727"/>
      <c r="S1361" s="727"/>
      <c r="T1361" s="707"/>
      <c r="U1361" s="707"/>
      <c r="V1361" s="707"/>
      <c r="W1361" s="707"/>
      <c r="X1361" s="707"/>
      <c r="Y1361" s="707"/>
      <c r="Z1361" s="707"/>
      <c r="AA1361" s="707"/>
      <c r="AB1361" s="707"/>
      <c r="AE1361" s="707"/>
      <c r="AF1361" s="707">
        <v>463398.75</v>
      </c>
      <c r="AH1361" s="707"/>
      <c r="AI1361" s="707"/>
    </row>
    <row r="1362" spans="4:43">
      <c r="D1362" s="160" t="s">
        <v>8793</v>
      </c>
      <c r="E1362" s="160"/>
      <c r="F1362" s="160">
        <v>45757</v>
      </c>
      <c r="G1362" s="160">
        <v>45781</v>
      </c>
      <c r="H1362" s="160" t="s">
        <v>6680</v>
      </c>
      <c r="I1362" s="160">
        <v>46044</v>
      </c>
      <c r="J1362" s="160">
        <v>65417.17</v>
      </c>
      <c r="K1362" s="160">
        <v>65417.17</v>
      </c>
      <c r="L1362" s="727">
        <v>528815.92000000004</v>
      </c>
      <c r="M1362" s="727" t="s">
        <v>4996</v>
      </c>
      <c r="N1362" s="727"/>
      <c r="Q1362" s="727"/>
      <c r="R1362" s="727"/>
      <c r="S1362" s="727"/>
      <c r="T1362" s="707"/>
      <c r="U1362" s="707"/>
      <c r="Y1362" s="707"/>
      <c r="Z1362" s="707"/>
      <c r="AA1362" s="707">
        <v>23597.73</v>
      </c>
      <c r="AB1362" s="707">
        <v>40270.57</v>
      </c>
      <c r="AC1362" s="707">
        <v>1548.87</v>
      </c>
    </row>
    <row r="1363" spans="4:43">
      <c r="D1363" s="160" t="s">
        <v>8794</v>
      </c>
      <c r="E1363" s="160"/>
      <c r="F1363" s="160">
        <v>45757</v>
      </c>
      <c r="G1363" s="160">
        <v>45768</v>
      </c>
      <c r="H1363" s="160" t="s">
        <v>6680</v>
      </c>
      <c r="I1363" s="160">
        <v>46041</v>
      </c>
      <c r="J1363" s="160">
        <v>36502.26</v>
      </c>
      <c r="K1363" s="160">
        <v>36502.26</v>
      </c>
      <c r="L1363" s="727">
        <v>109501.3</v>
      </c>
      <c r="M1363" s="727" t="s">
        <v>4994</v>
      </c>
      <c r="N1363" s="727"/>
      <c r="Q1363" s="727"/>
      <c r="R1363" s="727"/>
      <c r="S1363" s="727"/>
      <c r="W1363" s="707">
        <v>54750.65</v>
      </c>
      <c r="X1363" s="707"/>
      <c r="Y1363" s="707"/>
      <c r="Z1363" s="707"/>
      <c r="AA1363" s="707"/>
      <c r="AB1363" s="707"/>
      <c r="AC1363" s="707"/>
      <c r="AE1363" s="707"/>
      <c r="AF1363" s="707">
        <v>54750.65</v>
      </c>
      <c r="AH1363" s="707"/>
      <c r="AI1363" s="707"/>
    </row>
    <row r="1364" spans="4:43">
      <c r="D1364" s="160" t="s">
        <v>8794</v>
      </c>
      <c r="E1364" s="160"/>
      <c r="F1364" s="160">
        <v>45757</v>
      </c>
      <c r="G1364" s="160">
        <v>45768</v>
      </c>
      <c r="H1364" s="160" t="s">
        <v>6680</v>
      </c>
      <c r="I1364" s="160">
        <v>46041</v>
      </c>
      <c r="J1364" s="160">
        <v>36502.26</v>
      </c>
      <c r="K1364" s="160">
        <v>36502.26</v>
      </c>
      <c r="L1364" s="727">
        <v>109501.3</v>
      </c>
      <c r="M1364" s="727" t="s">
        <v>4995</v>
      </c>
      <c r="N1364" s="727"/>
      <c r="Q1364" s="727"/>
      <c r="R1364" s="727"/>
      <c r="S1364" s="727"/>
      <c r="T1364" s="707"/>
      <c r="U1364" s="707"/>
      <c r="W1364" s="707"/>
      <c r="X1364" s="707"/>
      <c r="Y1364" s="707"/>
      <c r="Z1364" s="707"/>
      <c r="AA1364" s="707"/>
      <c r="AB1364" s="707"/>
      <c r="AC1364" s="707"/>
      <c r="AE1364" s="707"/>
      <c r="AF1364" s="707">
        <v>72999.039999999994</v>
      </c>
      <c r="AH1364" s="707"/>
      <c r="AI1364" s="707"/>
    </row>
    <row r="1365" spans="4:43">
      <c r="D1365" s="160" t="s">
        <v>8794</v>
      </c>
      <c r="E1365" s="160"/>
      <c r="F1365" s="160">
        <v>45757</v>
      </c>
      <c r="G1365" s="160">
        <v>45768</v>
      </c>
      <c r="H1365" s="160" t="s">
        <v>6680</v>
      </c>
      <c r="I1365" s="160">
        <v>46041</v>
      </c>
      <c r="J1365" s="160">
        <v>36502.26</v>
      </c>
      <c r="K1365" s="160">
        <v>36502.26</v>
      </c>
      <c r="L1365" s="727">
        <v>109501.3</v>
      </c>
      <c r="M1365" s="727" t="s">
        <v>4996</v>
      </c>
      <c r="N1365" s="727"/>
      <c r="Q1365" s="727"/>
      <c r="R1365" s="727"/>
      <c r="S1365" s="727"/>
      <c r="T1365" s="707"/>
      <c r="U1365" s="707"/>
      <c r="Z1365" s="707"/>
      <c r="AA1365" s="707">
        <v>13532.55</v>
      </c>
      <c r="AB1365" s="707">
        <v>22118.98</v>
      </c>
      <c r="AC1365">
        <v>850.73</v>
      </c>
    </row>
    <row r="1366" spans="4:43">
      <c r="D1366" s="160" t="s">
        <v>5751</v>
      </c>
      <c r="E1366" s="160"/>
      <c r="F1366" s="160">
        <v>45879</v>
      </c>
      <c r="G1366" s="160">
        <v>46095</v>
      </c>
      <c r="H1366" s="160" t="s">
        <v>4802</v>
      </c>
      <c r="I1366" s="160">
        <v>46088</v>
      </c>
      <c r="J1366" s="160">
        <v>1952165.1</v>
      </c>
      <c r="K1366" s="160">
        <v>1952165.1</v>
      </c>
      <c r="L1366" s="727">
        <v>4687076.08</v>
      </c>
      <c r="M1366" s="727" t="s">
        <v>4994</v>
      </c>
      <c r="N1366" s="727"/>
      <c r="Q1366" s="727"/>
      <c r="R1366" s="727"/>
      <c r="S1366" s="727"/>
      <c r="W1366" s="707"/>
      <c r="X1366" s="707"/>
      <c r="Y1366" s="707"/>
      <c r="Z1366" s="707"/>
      <c r="AA1366" s="707">
        <v>98408.26</v>
      </c>
      <c r="AB1366" s="707">
        <v>223162.66</v>
      </c>
      <c r="AC1366" s="707">
        <v>441058.29</v>
      </c>
      <c r="AD1366" s="707">
        <v>1235482.19</v>
      </c>
      <c r="AE1366" s="707">
        <v>1066084.52</v>
      </c>
      <c r="AF1366" s="707">
        <v>517796.21</v>
      </c>
      <c r="AG1366" s="707">
        <v>954792.8</v>
      </c>
      <c r="AH1366" s="707">
        <v>150291.14000000001</v>
      </c>
      <c r="AL1366" s="707"/>
      <c r="AM1366" s="707"/>
      <c r="AN1366" s="707"/>
      <c r="AO1366" s="707"/>
      <c r="AP1366" s="707"/>
      <c r="AQ1366" s="707"/>
    </row>
    <row r="1367" spans="4:43">
      <c r="D1367" s="160" t="s">
        <v>5751</v>
      </c>
      <c r="E1367" s="160"/>
      <c r="F1367" s="160">
        <v>45879</v>
      </c>
      <c r="G1367" s="160">
        <v>46095</v>
      </c>
      <c r="H1367" s="160" t="s">
        <v>4802</v>
      </c>
      <c r="I1367" s="160">
        <v>46088</v>
      </c>
      <c r="J1367" s="160">
        <v>1952165.1</v>
      </c>
      <c r="K1367" s="160">
        <v>1952165.1</v>
      </c>
      <c r="L1367" s="727">
        <v>4687076.08</v>
      </c>
      <c r="M1367" s="727" t="s">
        <v>4995</v>
      </c>
      <c r="N1367" s="727"/>
      <c r="Q1367" s="727"/>
      <c r="R1367" s="727"/>
      <c r="S1367" s="727"/>
      <c r="T1367" s="707"/>
      <c r="U1367" s="707"/>
      <c r="W1367" s="707"/>
      <c r="X1367" s="707"/>
      <c r="Y1367" s="707"/>
      <c r="Z1367" s="707"/>
      <c r="AA1367" s="707"/>
      <c r="AB1367" s="707"/>
      <c r="AC1367" s="707"/>
      <c r="AD1367" s="707">
        <v>710611.87</v>
      </c>
      <c r="AE1367" s="707">
        <v>981473.97</v>
      </c>
      <c r="AF1367" s="707">
        <v>328010.28999999998</v>
      </c>
      <c r="AG1367" s="707">
        <v>629376.98</v>
      </c>
      <c r="AH1367" s="707">
        <v>85437.85</v>
      </c>
      <c r="AK1367" s="707"/>
      <c r="AL1367" s="707"/>
      <c r="AM1367" s="707"/>
      <c r="AN1367" s="707"/>
      <c r="AO1367" s="707"/>
      <c r="AP1367" s="707"/>
      <c r="AQ1367" s="707"/>
    </row>
    <row r="1368" spans="4:43">
      <c r="D1368" s="160" t="s">
        <v>5751</v>
      </c>
      <c r="E1368" s="160"/>
      <c r="F1368" s="160">
        <v>45879</v>
      </c>
      <c r="G1368" s="160">
        <v>46095</v>
      </c>
      <c r="H1368" s="160" t="s">
        <v>4802</v>
      </c>
      <c r="I1368" s="160">
        <v>46088</v>
      </c>
      <c r="J1368" s="160">
        <v>1952165.1</v>
      </c>
      <c r="K1368" s="160">
        <v>1952165.1</v>
      </c>
      <c r="L1368" s="727">
        <v>4687076.08</v>
      </c>
      <c r="M1368" s="727" t="s">
        <v>4996</v>
      </c>
      <c r="N1368" s="727"/>
      <c r="Q1368" s="727"/>
      <c r="R1368" s="727">
        <v>22895.22</v>
      </c>
      <c r="S1368" s="727">
        <v>88310.14</v>
      </c>
      <c r="T1368" s="707">
        <v>91497.63</v>
      </c>
      <c r="U1368" s="707">
        <v>109684.44</v>
      </c>
      <c r="V1368" s="707">
        <v>84369.3</v>
      </c>
      <c r="W1368" s="707">
        <v>27662.43</v>
      </c>
      <c r="X1368" s="707">
        <v>71572.990000000005</v>
      </c>
      <c r="Y1368" s="707">
        <v>110682.43</v>
      </c>
      <c r="Z1368" s="707">
        <v>293966.99</v>
      </c>
      <c r="AA1368" s="707">
        <v>551627.36</v>
      </c>
      <c r="AB1368" s="707">
        <v>486217.27</v>
      </c>
      <c r="AC1368" s="707">
        <v>13678.89</v>
      </c>
    </row>
    <row r="1369" spans="4:43">
      <c r="D1369" s="160" t="s">
        <v>8795</v>
      </c>
      <c r="E1369" s="160"/>
      <c r="F1369" s="160">
        <v>45887</v>
      </c>
      <c r="G1369" s="160">
        <v>46023</v>
      </c>
      <c r="H1369" s="160" t="s">
        <v>6654</v>
      </c>
      <c r="I1369" s="160">
        <v>46069</v>
      </c>
      <c r="J1369" s="160">
        <v>1208227.4099999999</v>
      </c>
      <c r="K1369" s="160">
        <v>1208227.42</v>
      </c>
      <c r="L1369" s="727">
        <v>3449499.9</v>
      </c>
      <c r="M1369" s="727" t="s">
        <v>4994</v>
      </c>
      <c r="N1369" s="727"/>
      <c r="Q1369" s="727"/>
      <c r="R1369" s="727"/>
      <c r="S1369" s="727"/>
      <c r="V1369" s="707"/>
      <c r="W1369" s="707"/>
      <c r="X1369" s="707"/>
      <c r="Y1369" s="707"/>
      <c r="Z1369" s="707"/>
      <c r="AA1369" s="707">
        <v>98408.26</v>
      </c>
      <c r="AB1369" s="707">
        <v>223162.66</v>
      </c>
      <c r="AC1369" s="707">
        <v>441058.29</v>
      </c>
      <c r="AD1369" s="707">
        <v>1042048.11</v>
      </c>
      <c r="AE1369" s="707">
        <v>1066084.52</v>
      </c>
      <c r="AF1369" s="707">
        <v>328010.28999999998</v>
      </c>
      <c r="AG1369" s="707">
        <v>250727.76</v>
      </c>
      <c r="AL1369" s="707"/>
      <c r="AM1369" s="707"/>
      <c r="AN1369" s="707"/>
      <c r="AO1369" s="707"/>
      <c r="AP1369" s="707"/>
    </row>
    <row r="1370" spans="4:43">
      <c r="D1370" s="160" t="s">
        <v>8795</v>
      </c>
      <c r="E1370" s="160"/>
      <c r="F1370" s="160">
        <v>45887</v>
      </c>
      <c r="G1370" s="160">
        <v>46023</v>
      </c>
      <c r="H1370" s="160" t="s">
        <v>6654</v>
      </c>
      <c r="I1370" s="160">
        <v>46069</v>
      </c>
      <c r="J1370" s="160">
        <v>1208227.4099999999</v>
      </c>
      <c r="K1370" s="160">
        <v>1208227.42</v>
      </c>
      <c r="L1370" s="727">
        <v>3449499.9</v>
      </c>
      <c r="M1370" s="727" t="s">
        <v>4995</v>
      </c>
      <c r="N1370" s="727"/>
      <c r="Q1370" s="727"/>
      <c r="R1370" s="727"/>
      <c r="S1370" s="727"/>
      <c r="T1370" s="707"/>
      <c r="U1370" s="707"/>
      <c r="V1370" s="707"/>
      <c r="W1370" s="707"/>
      <c r="X1370" s="707"/>
      <c r="Y1370" s="707"/>
      <c r="Z1370" s="707"/>
      <c r="AA1370" s="707"/>
      <c r="AB1370" s="707"/>
      <c r="AC1370" s="707"/>
      <c r="AD1370" s="707">
        <v>681060.46</v>
      </c>
      <c r="AE1370" s="707">
        <v>981473.97</v>
      </c>
      <c r="AF1370" s="707">
        <v>328010.28999999998</v>
      </c>
      <c r="AG1370" s="707">
        <v>250727.76</v>
      </c>
      <c r="AK1370" s="707"/>
      <c r="AL1370" s="707"/>
      <c r="AM1370" s="707"/>
      <c r="AN1370" s="707"/>
      <c r="AO1370" s="707"/>
      <c r="AP1370" s="707"/>
    </row>
    <row r="1371" spans="4:43">
      <c r="D1371" s="160" t="s">
        <v>8795</v>
      </c>
      <c r="E1371" s="160"/>
      <c r="F1371" s="160">
        <v>45887</v>
      </c>
      <c r="G1371" s="160">
        <v>46023</v>
      </c>
      <c r="H1371" s="160" t="s">
        <v>6654</v>
      </c>
      <c r="I1371" s="160">
        <v>46069</v>
      </c>
      <c r="J1371" s="160">
        <v>1208227.4099999999</v>
      </c>
      <c r="K1371" s="160">
        <v>1208227.42</v>
      </c>
      <c r="L1371" s="727">
        <v>3449499.9</v>
      </c>
      <c r="M1371" s="727" t="s">
        <v>4996</v>
      </c>
      <c r="N1371" s="727"/>
      <c r="Q1371" s="727"/>
      <c r="R1371" s="727"/>
      <c r="S1371" s="727"/>
      <c r="T1371" s="707"/>
      <c r="U1371" s="707"/>
      <c r="Y1371" s="707">
        <v>87222.79</v>
      </c>
      <c r="Z1371" s="707">
        <v>286307.59000000003</v>
      </c>
      <c r="AA1371" s="707">
        <v>539932.14</v>
      </c>
      <c r="AB1371" s="707">
        <v>283893.77</v>
      </c>
      <c r="AC1371" s="707">
        <v>10871.13</v>
      </c>
    </row>
    <row r="1372" spans="4:43">
      <c r="D1372" s="160" t="s">
        <v>8796</v>
      </c>
      <c r="E1372" s="160"/>
      <c r="F1372" s="160">
        <v>45887</v>
      </c>
      <c r="G1372" s="160">
        <v>45988</v>
      </c>
      <c r="H1372" s="160" t="s">
        <v>6654</v>
      </c>
      <c r="I1372" s="160">
        <v>45978</v>
      </c>
      <c r="J1372" s="160">
        <v>1102464.23</v>
      </c>
      <c r="K1372" s="160">
        <v>1102464.23</v>
      </c>
      <c r="L1372" s="727">
        <v>1357816.63</v>
      </c>
      <c r="M1372" s="727" t="s">
        <v>4994</v>
      </c>
      <c r="N1372" s="727"/>
      <c r="Q1372" s="727"/>
      <c r="R1372" s="727"/>
      <c r="S1372" s="727"/>
      <c r="V1372" s="707"/>
      <c r="W1372" s="707"/>
      <c r="X1372" s="707"/>
      <c r="Y1372" s="707"/>
      <c r="Z1372" s="707"/>
      <c r="AA1372" s="707">
        <v>98408.26</v>
      </c>
      <c r="AB1372" s="707">
        <v>223162.66</v>
      </c>
      <c r="AC1372" s="707">
        <v>441058.29</v>
      </c>
      <c r="AD1372" s="707">
        <v>595187.42000000004</v>
      </c>
    </row>
    <row r="1373" spans="4:43">
      <c r="D1373" s="160" t="s">
        <v>8796</v>
      </c>
      <c r="E1373" s="160"/>
      <c r="F1373" s="160">
        <v>45887</v>
      </c>
      <c r="G1373" s="160">
        <v>45988</v>
      </c>
      <c r="H1373" s="160" t="s">
        <v>6654</v>
      </c>
      <c r="I1373" s="160">
        <v>45978</v>
      </c>
      <c r="J1373" s="160">
        <v>1102464.23</v>
      </c>
      <c r="K1373" s="160">
        <v>1102464.23</v>
      </c>
      <c r="L1373" s="727">
        <v>1357816.63</v>
      </c>
      <c r="M1373" s="727" t="s">
        <v>4995</v>
      </c>
      <c r="N1373" s="727"/>
      <c r="Q1373" s="727"/>
      <c r="R1373" s="727"/>
      <c r="S1373" s="727"/>
      <c r="T1373" s="707"/>
      <c r="U1373" s="707"/>
      <c r="V1373" s="707"/>
      <c r="W1373" s="707"/>
      <c r="X1373" s="707"/>
      <c r="Y1373" s="707"/>
      <c r="Z1373" s="707"/>
      <c r="AA1373" s="707"/>
      <c r="AB1373" s="707"/>
      <c r="AC1373" s="707"/>
      <c r="AD1373" s="707">
        <v>255352.4</v>
      </c>
      <c r="AJ1373" s="707"/>
      <c r="AK1373" s="707"/>
      <c r="AL1373" s="707"/>
      <c r="AM1373" s="707"/>
      <c r="AN1373" s="707"/>
    </row>
    <row r="1374" spans="4:43">
      <c r="D1374" s="160" t="s">
        <v>8796</v>
      </c>
      <c r="E1374" s="160"/>
      <c r="F1374" s="160">
        <v>45887</v>
      </c>
      <c r="G1374" s="160">
        <v>45988</v>
      </c>
      <c r="H1374" s="160" t="s">
        <v>6654</v>
      </c>
      <c r="I1374" s="160">
        <v>45978</v>
      </c>
      <c r="J1374" s="160">
        <v>1102464.23</v>
      </c>
      <c r="K1374" s="160">
        <v>1102464.23</v>
      </c>
      <c r="L1374" s="727">
        <v>1357816.63</v>
      </c>
      <c r="M1374" s="727" t="s">
        <v>4996</v>
      </c>
      <c r="N1374" s="727"/>
      <c r="Q1374" s="727"/>
      <c r="R1374" s="727"/>
      <c r="S1374" s="727"/>
      <c r="T1374" s="707"/>
      <c r="U1374" s="707"/>
      <c r="Y1374" s="707">
        <v>87222.79</v>
      </c>
      <c r="Z1374" s="707">
        <v>286307.59000000003</v>
      </c>
      <c r="AA1374" s="707">
        <v>435413.22</v>
      </c>
      <c r="AB1374" s="707">
        <v>282649.49</v>
      </c>
      <c r="AC1374" s="707">
        <v>10871.13</v>
      </c>
      <c r="AJ1374" s="707"/>
    </row>
    <row r="1375" spans="4:43">
      <c r="D1375" s="160" t="s">
        <v>8797</v>
      </c>
      <c r="E1375" s="160"/>
      <c r="F1375" s="160">
        <v>45934</v>
      </c>
      <c r="G1375" s="160">
        <v>46023</v>
      </c>
      <c r="H1375" s="160">
        <v>45978</v>
      </c>
      <c r="I1375" s="160">
        <v>46069</v>
      </c>
      <c r="J1375" s="160">
        <v>0</v>
      </c>
      <c r="K1375" s="160">
        <v>0</v>
      </c>
      <c r="L1375" s="727">
        <v>1833400.4</v>
      </c>
      <c r="M1375" s="727" t="s">
        <v>4994</v>
      </c>
      <c r="N1375" s="727"/>
      <c r="Q1375" s="727"/>
      <c r="R1375" s="727"/>
      <c r="S1375" s="727"/>
      <c r="V1375" s="707"/>
      <c r="W1375" s="707"/>
      <c r="X1375" s="707"/>
      <c r="Y1375" s="707"/>
      <c r="Z1375" s="707"/>
      <c r="AA1375" s="707"/>
      <c r="AB1375" s="707"/>
      <c r="AC1375" s="707"/>
      <c r="AD1375" s="707">
        <v>425708.05</v>
      </c>
      <c r="AE1375" s="707">
        <v>828954.29</v>
      </c>
      <c r="AF1375" s="707">
        <v>328010.28999999998</v>
      </c>
      <c r="AG1375" s="707">
        <v>250727.76</v>
      </c>
      <c r="AL1375" s="707"/>
      <c r="AM1375" s="707"/>
      <c r="AN1375" s="707"/>
      <c r="AO1375" s="707"/>
      <c r="AP1375" s="707"/>
    </row>
    <row r="1376" spans="4:43">
      <c r="D1376" s="160" t="s">
        <v>8797</v>
      </c>
      <c r="E1376" s="160"/>
      <c r="F1376" s="160">
        <v>45934</v>
      </c>
      <c r="G1376" s="160">
        <v>46023</v>
      </c>
      <c r="H1376" s="160">
        <v>45978</v>
      </c>
      <c r="I1376" s="160">
        <v>46069</v>
      </c>
      <c r="J1376" s="160">
        <v>0</v>
      </c>
      <c r="K1376" s="160">
        <v>0</v>
      </c>
      <c r="L1376" s="727">
        <v>1833400.4</v>
      </c>
      <c r="M1376" s="727" t="s">
        <v>4995</v>
      </c>
      <c r="N1376" s="727"/>
      <c r="Q1376" s="727"/>
      <c r="R1376" s="727"/>
      <c r="S1376" s="727"/>
      <c r="T1376" s="707"/>
      <c r="U1376" s="707"/>
      <c r="V1376" s="707"/>
      <c r="W1376" s="707"/>
      <c r="X1376" s="707"/>
      <c r="Y1376" s="707"/>
      <c r="Z1376" s="707"/>
      <c r="AA1376" s="707"/>
      <c r="AB1376" s="707"/>
      <c r="AC1376" s="707"/>
      <c r="AD1376" s="707">
        <v>425708.05</v>
      </c>
      <c r="AE1376" s="707">
        <v>828954.29</v>
      </c>
      <c r="AF1376" s="707">
        <v>328010.28999999998</v>
      </c>
      <c r="AG1376" s="707">
        <v>250727.76</v>
      </c>
      <c r="AJ1376" s="707"/>
      <c r="AL1376" s="707"/>
      <c r="AM1376" s="707"/>
      <c r="AN1376" s="707"/>
      <c r="AO1376" s="707"/>
      <c r="AP1376" s="707"/>
    </row>
    <row r="1377" spans="4:42">
      <c r="D1377" s="160" t="s">
        <v>8797</v>
      </c>
      <c r="E1377" s="160"/>
      <c r="F1377" s="160">
        <v>45934</v>
      </c>
      <c r="G1377" s="160">
        <v>46023</v>
      </c>
      <c r="H1377" s="160">
        <v>45978</v>
      </c>
      <c r="I1377" s="160">
        <v>46069</v>
      </c>
      <c r="J1377" s="160">
        <v>0</v>
      </c>
      <c r="K1377" s="160">
        <v>0</v>
      </c>
      <c r="L1377" s="727">
        <v>1833400.4</v>
      </c>
      <c r="M1377" s="727" t="s">
        <v>4996</v>
      </c>
      <c r="N1377" s="727"/>
      <c r="Q1377" s="727"/>
      <c r="R1377" s="727"/>
      <c r="S1377" s="727"/>
      <c r="T1377" s="707"/>
      <c r="U1377" s="707"/>
      <c r="Y1377" s="707"/>
      <c r="Z1377" s="707"/>
      <c r="AB1377" s="707"/>
      <c r="AC1377" s="707"/>
      <c r="AJ1377" s="707"/>
    </row>
    <row r="1378" spans="4:42">
      <c r="D1378" s="160" t="s">
        <v>8798</v>
      </c>
      <c r="E1378" s="160"/>
      <c r="F1378" s="160">
        <v>45934</v>
      </c>
      <c r="G1378" s="160">
        <v>46015</v>
      </c>
      <c r="H1378" s="160">
        <v>45978</v>
      </c>
      <c r="I1378" s="160">
        <v>46061</v>
      </c>
      <c r="J1378" s="160">
        <v>0</v>
      </c>
      <c r="K1378" s="160">
        <v>0</v>
      </c>
      <c r="L1378" s="727">
        <v>874446.65</v>
      </c>
      <c r="M1378" s="727" t="s">
        <v>4994</v>
      </c>
      <c r="N1378" s="727"/>
      <c r="Q1378" s="727"/>
      <c r="R1378" s="727"/>
      <c r="S1378" s="727"/>
      <c r="AB1378" s="707"/>
      <c r="AC1378" s="707"/>
      <c r="AD1378" s="707">
        <v>261197.21</v>
      </c>
      <c r="AE1378" s="707">
        <v>370878.14</v>
      </c>
      <c r="AF1378" s="707">
        <v>138175.51999999999</v>
      </c>
      <c r="AG1378" s="707">
        <v>104195.78</v>
      </c>
      <c r="AH1378" s="707"/>
      <c r="AI1378" s="707"/>
      <c r="AJ1378" s="707"/>
      <c r="AK1378" s="707"/>
      <c r="AL1378" s="707"/>
      <c r="AM1378" s="707"/>
      <c r="AN1378" s="707"/>
      <c r="AO1378" s="707"/>
      <c r="AP1378" s="707"/>
    </row>
    <row r="1379" spans="4:42">
      <c r="D1379" s="160" t="s">
        <v>8798</v>
      </c>
      <c r="E1379" s="160"/>
      <c r="F1379" s="160">
        <v>45934</v>
      </c>
      <c r="G1379" s="160">
        <v>46015</v>
      </c>
      <c r="H1379" s="160">
        <v>45978</v>
      </c>
      <c r="I1379" s="160">
        <v>46061</v>
      </c>
      <c r="J1379" s="160">
        <v>0</v>
      </c>
      <c r="K1379" s="160">
        <v>0</v>
      </c>
      <c r="L1379" s="727">
        <v>874446.65</v>
      </c>
      <c r="M1379" s="727" t="s">
        <v>4995</v>
      </c>
      <c r="N1379" s="727"/>
      <c r="Q1379" s="727"/>
      <c r="R1379" s="727"/>
      <c r="S1379" s="727"/>
      <c r="AB1379" s="707"/>
      <c r="AC1379" s="707"/>
      <c r="AD1379" s="707">
        <v>261197.21</v>
      </c>
      <c r="AE1379" s="707">
        <v>370878.14</v>
      </c>
      <c r="AF1379" s="707">
        <v>138175.51999999999</v>
      </c>
      <c r="AG1379" s="707">
        <v>104195.78</v>
      </c>
      <c r="AH1379" s="707"/>
      <c r="AI1379" s="707"/>
      <c r="AJ1379" s="707"/>
      <c r="AK1379" s="707"/>
      <c r="AL1379" s="707"/>
      <c r="AM1379" s="707"/>
      <c r="AN1379" s="707"/>
      <c r="AO1379" s="707"/>
      <c r="AP1379" s="707"/>
    </row>
    <row r="1380" spans="4:42">
      <c r="D1380" s="160" t="s">
        <v>8798</v>
      </c>
      <c r="E1380" s="160"/>
      <c r="F1380" s="160">
        <v>45934</v>
      </c>
      <c r="G1380" s="160">
        <v>46015</v>
      </c>
      <c r="H1380" s="160">
        <v>45978</v>
      </c>
      <c r="I1380" s="160">
        <v>46061</v>
      </c>
      <c r="J1380" s="160">
        <v>0</v>
      </c>
      <c r="K1380" s="160">
        <v>0</v>
      </c>
      <c r="L1380" s="727">
        <v>874446.65</v>
      </c>
      <c r="M1380" s="727" t="s">
        <v>4996</v>
      </c>
      <c r="N1380" s="727"/>
      <c r="Q1380" s="727"/>
      <c r="R1380" s="727"/>
      <c r="S1380" s="727"/>
      <c r="AB1380" s="707"/>
      <c r="AC1380" s="707"/>
      <c r="AD1380" s="707"/>
      <c r="AI1380" s="707"/>
      <c r="AJ1380" s="707"/>
    </row>
    <row r="1381" spans="4:42">
      <c r="D1381" s="160" t="s">
        <v>8799</v>
      </c>
      <c r="E1381" s="160"/>
      <c r="F1381" s="160">
        <v>45939</v>
      </c>
      <c r="G1381" s="160">
        <v>45955</v>
      </c>
      <c r="H1381" s="160">
        <v>45984</v>
      </c>
      <c r="I1381" s="160">
        <v>46000</v>
      </c>
      <c r="J1381" s="160">
        <v>0</v>
      </c>
      <c r="K1381" s="160">
        <v>0</v>
      </c>
      <c r="L1381" s="727">
        <v>48072.82</v>
      </c>
      <c r="M1381" s="727" t="s">
        <v>4994</v>
      </c>
      <c r="N1381" s="727"/>
      <c r="Q1381" s="727"/>
      <c r="R1381" s="727"/>
      <c r="S1381" s="727"/>
      <c r="AB1381" s="707"/>
      <c r="AD1381" s="707">
        <v>29654.92</v>
      </c>
      <c r="AE1381" s="707">
        <v>18417.900000000001</v>
      </c>
      <c r="AF1381" s="707"/>
      <c r="AG1381" s="707"/>
      <c r="AH1381" s="707"/>
      <c r="AI1381" s="707"/>
      <c r="AJ1381" s="707"/>
      <c r="AL1381" s="707"/>
      <c r="AM1381" s="707"/>
      <c r="AN1381" s="707"/>
    </row>
    <row r="1382" spans="4:42">
      <c r="D1382" s="160" t="s">
        <v>8799</v>
      </c>
      <c r="E1382" s="160"/>
      <c r="F1382" s="160">
        <v>45939</v>
      </c>
      <c r="G1382" s="160">
        <v>45955</v>
      </c>
      <c r="H1382" s="160">
        <v>45984</v>
      </c>
      <c r="I1382" s="160">
        <v>46000</v>
      </c>
      <c r="J1382" s="160">
        <v>0</v>
      </c>
      <c r="K1382" s="160">
        <v>0</v>
      </c>
      <c r="L1382" s="727">
        <v>48072.82</v>
      </c>
      <c r="M1382" s="727" t="s">
        <v>4995</v>
      </c>
      <c r="N1382" s="727"/>
      <c r="Q1382" s="727"/>
      <c r="R1382" s="727"/>
      <c r="S1382" s="727"/>
      <c r="AB1382" s="707"/>
      <c r="AC1382" s="707"/>
      <c r="AD1382" s="707">
        <v>29654.92</v>
      </c>
      <c r="AE1382" s="707">
        <v>18417.900000000001</v>
      </c>
      <c r="AF1382" s="707"/>
      <c r="AG1382" s="707"/>
      <c r="AH1382" s="707"/>
      <c r="AI1382" s="707"/>
      <c r="AJ1382" s="707"/>
      <c r="AL1382" s="707"/>
      <c r="AM1382" s="707"/>
      <c r="AN1382" s="707"/>
    </row>
    <row r="1383" spans="4:42">
      <c r="D1383" s="160" t="s">
        <v>8799</v>
      </c>
      <c r="E1383" s="160"/>
      <c r="F1383" s="160">
        <v>45939</v>
      </c>
      <c r="G1383" s="160">
        <v>45955</v>
      </c>
      <c r="H1383" s="160">
        <v>45984</v>
      </c>
      <c r="I1383" s="160">
        <v>46000</v>
      </c>
      <c r="J1383" s="160">
        <v>0</v>
      </c>
      <c r="K1383" s="160">
        <v>0</v>
      </c>
      <c r="L1383" s="727">
        <v>48072.82</v>
      </c>
      <c r="M1383" s="727" t="s">
        <v>4996</v>
      </c>
      <c r="N1383" s="727"/>
      <c r="Q1383" s="727"/>
      <c r="R1383" s="727"/>
      <c r="S1383" s="727"/>
      <c r="AB1383" s="707"/>
      <c r="AC1383" s="707"/>
      <c r="AD1383" s="707"/>
      <c r="AI1383" s="707"/>
      <c r="AJ1383" s="707"/>
    </row>
    <row r="1384" spans="4:42">
      <c r="D1384" s="160" t="s">
        <v>8800</v>
      </c>
      <c r="E1384" s="160"/>
      <c r="F1384" s="160">
        <v>45942</v>
      </c>
      <c r="G1384" s="160">
        <v>46023</v>
      </c>
      <c r="H1384" s="160">
        <v>45986</v>
      </c>
      <c r="I1384" s="160">
        <v>46069</v>
      </c>
      <c r="J1384" s="160">
        <v>0</v>
      </c>
      <c r="K1384" s="160">
        <v>0</v>
      </c>
      <c r="L1384" s="727">
        <v>910880.93</v>
      </c>
      <c r="M1384" s="727" t="s">
        <v>4994</v>
      </c>
      <c r="N1384" s="727"/>
      <c r="Q1384" s="727"/>
      <c r="R1384" s="727"/>
      <c r="S1384" s="727"/>
      <c r="AB1384" s="707"/>
      <c r="AD1384" s="707">
        <v>134855.92000000001</v>
      </c>
      <c r="AE1384" s="707">
        <v>439658.25</v>
      </c>
      <c r="AF1384" s="707">
        <v>189834.78</v>
      </c>
      <c r="AG1384" s="707">
        <v>146531.98000000001</v>
      </c>
      <c r="AH1384" s="707"/>
      <c r="AI1384" s="707"/>
      <c r="AJ1384" s="707"/>
      <c r="AK1384" s="707"/>
      <c r="AL1384" s="707"/>
      <c r="AM1384" s="707"/>
      <c r="AN1384" s="707"/>
      <c r="AO1384" s="707"/>
      <c r="AP1384" s="707"/>
    </row>
    <row r="1385" spans="4:42">
      <c r="D1385" s="160" t="s">
        <v>8800</v>
      </c>
      <c r="E1385" s="160"/>
      <c r="F1385" s="160">
        <v>45942</v>
      </c>
      <c r="G1385" s="160">
        <v>46023</v>
      </c>
      <c r="H1385" s="160">
        <v>45986</v>
      </c>
      <c r="I1385" s="160">
        <v>46069</v>
      </c>
      <c r="J1385" s="160">
        <v>0</v>
      </c>
      <c r="K1385" s="160">
        <v>0</v>
      </c>
      <c r="L1385" s="727">
        <v>910880.93</v>
      </c>
      <c r="M1385" s="727" t="s">
        <v>4995</v>
      </c>
      <c r="N1385" s="727"/>
      <c r="Q1385" s="727"/>
      <c r="R1385" s="727"/>
      <c r="S1385" s="727"/>
      <c r="AB1385" s="707"/>
      <c r="AC1385" s="707"/>
      <c r="AD1385" s="707">
        <v>134855.92000000001</v>
      </c>
      <c r="AE1385" s="707">
        <v>439658.25</v>
      </c>
      <c r="AF1385" s="707">
        <v>189834.78</v>
      </c>
      <c r="AG1385" s="707">
        <v>146531.98000000001</v>
      </c>
      <c r="AH1385" s="707"/>
      <c r="AI1385" s="707"/>
      <c r="AJ1385" s="707"/>
      <c r="AK1385" s="707"/>
      <c r="AL1385" s="707"/>
      <c r="AM1385" s="707"/>
      <c r="AN1385" s="707"/>
      <c r="AO1385" s="707"/>
      <c r="AP1385" s="707"/>
    </row>
    <row r="1386" spans="4:42">
      <c r="D1386" s="160" t="s">
        <v>8800</v>
      </c>
      <c r="E1386" s="160"/>
      <c r="F1386" s="160">
        <v>45942</v>
      </c>
      <c r="G1386" s="160">
        <v>46023</v>
      </c>
      <c r="H1386" s="160">
        <v>45986</v>
      </c>
      <c r="I1386" s="160">
        <v>46069</v>
      </c>
      <c r="J1386" s="160">
        <v>0</v>
      </c>
      <c r="K1386" s="160">
        <v>0</v>
      </c>
      <c r="L1386" s="727">
        <v>910880.93</v>
      </c>
      <c r="M1386" s="727" t="s">
        <v>4996</v>
      </c>
      <c r="N1386" s="727"/>
      <c r="Q1386" s="727"/>
      <c r="R1386" s="727"/>
      <c r="S1386" s="727"/>
      <c r="AB1386" s="707"/>
      <c r="AC1386" s="707"/>
      <c r="AD1386" s="707"/>
      <c r="AI1386" s="707"/>
      <c r="AJ1386" s="707"/>
    </row>
    <row r="1387" spans="4:42">
      <c r="D1387" s="160" t="s">
        <v>8801</v>
      </c>
      <c r="E1387" s="160"/>
      <c r="F1387" s="160">
        <v>45990</v>
      </c>
      <c r="G1387" s="160">
        <v>46002</v>
      </c>
      <c r="H1387" s="160" t="s">
        <v>6812</v>
      </c>
      <c r="I1387" s="160">
        <v>46006</v>
      </c>
      <c r="J1387" s="160">
        <v>105763.18</v>
      </c>
      <c r="K1387" s="160">
        <v>105763.19</v>
      </c>
      <c r="L1387" s="727">
        <v>258282.87</v>
      </c>
      <c r="M1387" s="727" t="s">
        <v>4994</v>
      </c>
      <c r="N1387" s="727"/>
      <c r="Q1387" s="727"/>
      <c r="R1387" s="727"/>
      <c r="S1387" s="727"/>
      <c r="AB1387" s="707"/>
      <c r="AD1387" s="707">
        <v>21152.639999999999</v>
      </c>
      <c r="AE1387" s="707">
        <v>237130.23</v>
      </c>
      <c r="AF1387" s="707"/>
      <c r="AG1387" s="707"/>
      <c r="AH1387" s="707"/>
      <c r="AI1387" s="707"/>
      <c r="AJ1387" s="707"/>
      <c r="AK1387" s="707"/>
      <c r="AM1387" s="707"/>
      <c r="AN1387" s="707"/>
    </row>
    <row r="1388" spans="4:42">
      <c r="D1388" s="160" t="s">
        <v>8801</v>
      </c>
      <c r="E1388" s="160"/>
      <c r="F1388" s="160">
        <v>45990</v>
      </c>
      <c r="G1388" s="160">
        <v>46002</v>
      </c>
      <c r="H1388" s="160" t="s">
        <v>6812</v>
      </c>
      <c r="I1388" s="160">
        <v>46006</v>
      </c>
      <c r="J1388" s="160">
        <v>105763.18</v>
      </c>
      <c r="K1388" s="160">
        <v>105763.19</v>
      </c>
      <c r="L1388" s="727">
        <v>258282.87</v>
      </c>
      <c r="M1388" s="727" t="s">
        <v>4995</v>
      </c>
      <c r="N1388" s="727"/>
      <c r="Q1388" s="727"/>
      <c r="R1388" s="727"/>
      <c r="S1388" s="727"/>
      <c r="AB1388" s="707"/>
      <c r="AC1388" s="707"/>
      <c r="AD1388" s="707"/>
      <c r="AE1388" s="707">
        <v>152519.67999999999</v>
      </c>
      <c r="AF1388" s="707"/>
      <c r="AG1388" s="707"/>
      <c r="AH1388" s="707"/>
      <c r="AI1388" s="707"/>
      <c r="AJ1388" s="707"/>
      <c r="AK1388" s="707"/>
      <c r="AM1388" s="707"/>
      <c r="AN1388" s="707"/>
    </row>
    <row r="1389" spans="4:42">
      <c r="D1389" s="160" t="s">
        <v>8801</v>
      </c>
      <c r="E1389" s="160"/>
      <c r="F1389" s="160">
        <v>45990</v>
      </c>
      <c r="G1389" s="160">
        <v>46002</v>
      </c>
      <c r="H1389" s="160" t="s">
        <v>6812</v>
      </c>
      <c r="I1389" s="160">
        <v>46006</v>
      </c>
      <c r="J1389" s="160">
        <v>105763.18</v>
      </c>
      <c r="K1389" s="160">
        <v>105763.19</v>
      </c>
      <c r="L1389" s="727">
        <v>258282.87</v>
      </c>
      <c r="M1389" s="727" t="s">
        <v>4996</v>
      </c>
      <c r="N1389" s="727"/>
      <c r="Q1389" s="727"/>
      <c r="R1389" s="727"/>
      <c r="S1389" s="727"/>
      <c r="AA1389" s="707">
        <v>104518.92</v>
      </c>
      <c r="AB1389" s="707">
        <v>1244.27</v>
      </c>
      <c r="AC1389" s="707"/>
      <c r="AD1389" s="707"/>
      <c r="AI1389" s="707"/>
      <c r="AJ1389" s="707"/>
    </row>
    <row r="1390" spans="4:42">
      <c r="D1390" s="160" t="s">
        <v>8802</v>
      </c>
      <c r="E1390" s="160"/>
      <c r="F1390" s="160">
        <v>45990</v>
      </c>
      <c r="G1390" s="160">
        <v>46000</v>
      </c>
      <c r="H1390" s="160" t="s">
        <v>6812</v>
      </c>
      <c r="I1390" s="160" t="s">
        <v>8169</v>
      </c>
      <c r="J1390" s="160">
        <v>105763.18</v>
      </c>
      <c r="K1390" s="160">
        <v>105763.19</v>
      </c>
      <c r="L1390" s="727">
        <v>105763.18</v>
      </c>
      <c r="M1390" s="727" t="s">
        <v>4994</v>
      </c>
      <c r="N1390" s="727"/>
      <c r="Q1390" s="727"/>
      <c r="R1390" s="727"/>
      <c r="S1390" s="727"/>
      <c r="AB1390" s="707"/>
      <c r="AD1390" s="707">
        <v>21152.639999999999</v>
      </c>
      <c r="AE1390" s="707">
        <v>84610.55</v>
      </c>
      <c r="AF1390" s="707"/>
      <c r="AG1390" s="707"/>
      <c r="AH1390" s="707"/>
      <c r="AI1390" s="707"/>
      <c r="AJ1390" s="707"/>
      <c r="AK1390" s="707"/>
    </row>
    <row r="1391" spans="4:42">
      <c r="D1391" s="160" t="s">
        <v>8802</v>
      </c>
      <c r="E1391" s="160"/>
      <c r="F1391" s="160">
        <v>45990</v>
      </c>
      <c r="G1391" s="160">
        <v>46000</v>
      </c>
      <c r="H1391" s="160" t="s">
        <v>6812</v>
      </c>
      <c r="I1391" s="160" t="s">
        <v>8169</v>
      </c>
      <c r="J1391" s="160">
        <v>105763.18</v>
      </c>
      <c r="K1391" s="160">
        <v>105763.19</v>
      </c>
      <c r="L1391" s="727">
        <v>105763.18</v>
      </c>
      <c r="M1391" s="727" t="s">
        <v>4995</v>
      </c>
      <c r="N1391" s="727"/>
      <c r="Q1391" s="727"/>
      <c r="R1391" s="727"/>
      <c r="S1391" s="727"/>
      <c r="X1391" s="707"/>
      <c r="Y1391" s="707"/>
      <c r="Z1391" s="707"/>
      <c r="AA1391" s="707"/>
      <c r="AB1391" s="707"/>
      <c r="AC1391" s="707"/>
      <c r="AD1391" s="707"/>
      <c r="AE1391" s="707"/>
      <c r="AF1391" s="707"/>
      <c r="AG1391" s="707"/>
      <c r="AH1391" s="707"/>
      <c r="AI1391" s="707"/>
      <c r="AJ1391" s="707"/>
      <c r="AK1391" s="707"/>
    </row>
    <row r="1392" spans="4:42">
      <c r="D1392" s="160" t="s">
        <v>8802</v>
      </c>
      <c r="E1392" s="160"/>
      <c r="F1392" s="160">
        <v>45990</v>
      </c>
      <c r="G1392" s="160">
        <v>46000</v>
      </c>
      <c r="H1392" s="160" t="s">
        <v>6812</v>
      </c>
      <c r="I1392" s="160" t="s">
        <v>8169</v>
      </c>
      <c r="J1392" s="160">
        <v>105763.18</v>
      </c>
      <c r="K1392" s="160">
        <v>105763.19</v>
      </c>
      <c r="L1392" s="727">
        <v>105763.18</v>
      </c>
      <c r="M1392" s="727" t="s">
        <v>4996</v>
      </c>
      <c r="N1392" s="727"/>
      <c r="Q1392" s="727"/>
      <c r="R1392" s="727"/>
      <c r="S1392" s="727"/>
      <c r="X1392" s="707"/>
      <c r="Y1392" s="707"/>
      <c r="Z1392" s="707"/>
      <c r="AA1392" s="707">
        <v>104518.92</v>
      </c>
      <c r="AB1392" s="707">
        <v>1244.27</v>
      </c>
      <c r="AC1392" s="707"/>
      <c r="AD1392" s="707"/>
      <c r="AE1392" s="707"/>
      <c r="AF1392" s="707"/>
      <c r="AG1392" s="707"/>
      <c r="AH1392" s="707"/>
      <c r="AI1392" s="707"/>
      <c r="AJ1392" s="707"/>
    </row>
    <row r="1393" spans="4:43">
      <c r="D1393" s="160" t="s">
        <v>8803</v>
      </c>
      <c r="E1393" s="160"/>
      <c r="F1393" s="160">
        <v>45990</v>
      </c>
      <c r="G1393" s="160">
        <v>46002</v>
      </c>
      <c r="H1393" s="160">
        <v>45992</v>
      </c>
      <c r="I1393" s="160">
        <v>46006</v>
      </c>
      <c r="J1393" s="160">
        <v>0</v>
      </c>
      <c r="K1393" s="160">
        <v>0</v>
      </c>
      <c r="L1393" s="727">
        <v>152519.67999999999</v>
      </c>
      <c r="M1393" s="727" t="s">
        <v>4994</v>
      </c>
      <c r="N1393" s="727"/>
      <c r="Q1393" s="727"/>
      <c r="R1393" s="727"/>
      <c r="S1393" s="727"/>
      <c r="AB1393" s="707"/>
      <c r="AC1393" s="707"/>
      <c r="AD1393" s="707"/>
      <c r="AE1393" s="707">
        <v>152519.67999999999</v>
      </c>
      <c r="AF1393" s="707"/>
      <c r="AG1393" s="707"/>
      <c r="AH1393" s="707"/>
      <c r="AI1393" s="707"/>
      <c r="AJ1393" s="707"/>
      <c r="AK1393" s="707"/>
      <c r="AM1393" s="707"/>
      <c r="AN1393" s="707"/>
    </row>
    <row r="1394" spans="4:43">
      <c r="D1394" s="160" t="s">
        <v>8803</v>
      </c>
      <c r="E1394" s="160"/>
      <c r="F1394" s="160">
        <v>45990</v>
      </c>
      <c r="G1394" s="160">
        <v>46002</v>
      </c>
      <c r="H1394" s="160">
        <v>45992</v>
      </c>
      <c r="I1394" s="160">
        <v>46006</v>
      </c>
      <c r="J1394" s="160">
        <v>0</v>
      </c>
      <c r="K1394" s="160">
        <v>0</v>
      </c>
      <c r="L1394" s="727">
        <v>152519.67999999999</v>
      </c>
      <c r="M1394" s="727" t="s">
        <v>4995</v>
      </c>
      <c r="N1394" s="727"/>
      <c r="Q1394" s="727"/>
      <c r="R1394" s="727"/>
      <c r="S1394" s="727"/>
      <c r="X1394" s="707"/>
      <c r="Y1394" s="707"/>
      <c r="Z1394" s="707"/>
      <c r="AA1394" s="707"/>
      <c r="AB1394" s="707"/>
      <c r="AC1394" s="707"/>
      <c r="AD1394" s="707"/>
      <c r="AE1394" s="707">
        <v>152519.67999999999</v>
      </c>
      <c r="AF1394" s="707"/>
      <c r="AG1394" s="707"/>
      <c r="AH1394" s="707"/>
      <c r="AI1394" s="707"/>
      <c r="AJ1394" s="707"/>
      <c r="AK1394" s="707"/>
      <c r="AM1394" s="707"/>
      <c r="AN1394" s="707"/>
    </row>
    <row r="1395" spans="4:43">
      <c r="D1395" s="160" t="s">
        <v>8803</v>
      </c>
      <c r="E1395" s="160"/>
      <c r="F1395" s="160">
        <v>45990</v>
      </c>
      <c r="G1395" s="160">
        <v>46002</v>
      </c>
      <c r="H1395" s="160">
        <v>45992</v>
      </c>
      <c r="I1395" s="160">
        <v>46006</v>
      </c>
      <c r="J1395" s="160">
        <v>0</v>
      </c>
      <c r="K1395" s="160">
        <v>0</v>
      </c>
      <c r="L1395" s="727">
        <v>152519.67999999999</v>
      </c>
      <c r="M1395" s="727" t="s">
        <v>4996</v>
      </c>
      <c r="N1395" s="727"/>
      <c r="Q1395" s="727"/>
      <c r="R1395" s="727"/>
      <c r="S1395" s="727"/>
      <c r="T1395" s="707"/>
      <c r="X1395" s="707"/>
      <c r="Y1395" s="707"/>
      <c r="Z1395" s="707"/>
      <c r="AA1395" s="707"/>
      <c r="AB1395" s="707"/>
      <c r="AC1395" s="707"/>
      <c r="AD1395" s="707"/>
      <c r="AE1395" s="707"/>
      <c r="AI1395" s="707"/>
      <c r="AJ1395" s="707"/>
    </row>
    <row r="1396" spans="4:43">
      <c r="D1396" s="160" t="s">
        <v>5752</v>
      </c>
      <c r="E1396" s="160"/>
      <c r="F1396" s="160">
        <v>46025</v>
      </c>
      <c r="G1396" s="160">
        <v>46095</v>
      </c>
      <c r="H1396" s="160" t="s">
        <v>6608</v>
      </c>
      <c r="I1396" s="160">
        <v>46088</v>
      </c>
      <c r="J1396" s="160">
        <v>429946.08</v>
      </c>
      <c r="K1396" s="160">
        <v>429946.07</v>
      </c>
      <c r="L1396" s="727">
        <v>905578.82</v>
      </c>
      <c r="M1396" s="727" t="s">
        <v>4994</v>
      </c>
      <c r="N1396" s="727"/>
      <c r="Q1396" s="727"/>
      <c r="R1396" s="727"/>
      <c r="S1396" s="727"/>
      <c r="T1396" s="707"/>
      <c r="W1396" s="707"/>
      <c r="X1396" s="707"/>
      <c r="Y1396" s="707"/>
      <c r="Z1396" s="707"/>
      <c r="AA1396" s="707"/>
      <c r="AB1396" s="707"/>
      <c r="AC1396" s="707"/>
      <c r="AD1396" s="707">
        <v>175428.33</v>
      </c>
      <c r="AE1396" s="707"/>
      <c r="AF1396" s="707">
        <v>147920.37</v>
      </c>
      <c r="AG1396" s="707">
        <v>431938.97</v>
      </c>
      <c r="AH1396" s="707">
        <v>150291.14000000001</v>
      </c>
      <c r="AI1396" s="707"/>
      <c r="AJ1396" s="707"/>
      <c r="AK1396" s="707"/>
      <c r="AO1396" s="707"/>
      <c r="AP1396" s="707"/>
      <c r="AQ1396" s="707"/>
    </row>
    <row r="1397" spans="4:43">
      <c r="D1397" s="160" t="s">
        <v>5752</v>
      </c>
      <c r="E1397" s="160"/>
      <c r="F1397" s="160">
        <v>46025</v>
      </c>
      <c r="G1397" s="160">
        <v>46095</v>
      </c>
      <c r="H1397" s="160" t="s">
        <v>6608</v>
      </c>
      <c r="I1397" s="160">
        <v>46088</v>
      </c>
      <c r="J1397" s="160">
        <v>429946.08</v>
      </c>
      <c r="K1397" s="160">
        <v>429946.07</v>
      </c>
      <c r="L1397" s="727">
        <v>905578.82</v>
      </c>
      <c r="M1397" s="727" t="s">
        <v>4995</v>
      </c>
      <c r="N1397" s="727"/>
      <c r="Q1397" s="727"/>
      <c r="R1397" s="727"/>
      <c r="S1397" s="727"/>
      <c r="T1397" s="707"/>
      <c r="U1397" s="707"/>
      <c r="V1397" s="707"/>
      <c r="W1397" s="707"/>
      <c r="X1397" s="707"/>
      <c r="Y1397" s="707"/>
      <c r="Z1397" s="707"/>
      <c r="AA1397" s="707"/>
      <c r="AB1397" s="707"/>
      <c r="AC1397" s="707"/>
      <c r="AD1397" s="707">
        <v>11545.66</v>
      </c>
      <c r="AE1397" s="707"/>
      <c r="AF1397" s="707"/>
      <c r="AG1397" s="707">
        <v>378649.22</v>
      </c>
      <c r="AH1397" s="707">
        <v>85437.85</v>
      </c>
      <c r="AI1397" s="707"/>
      <c r="AJ1397" s="707"/>
      <c r="AK1397" s="707"/>
      <c r="AO1397" s="707"/>
      <c r="AP1397" s="707"/>
      <c r="AQ1397" s="707"/>
    </row>
    <row r="1398" spans="4:43">
      <c r="D1398" s="160" t="s">
        <v>5752</v>
      </c>
      <c r="E1398" s="160"/>
      <c r="F1398" s="160">
        <v>46025</v>
      </c>
      <c r="G1398" s="160">
        <v>46095</v>
      </c>
      <c r="H1398" s="160" t="s">
        <v>6608</v>
      </c>
      <c r="I1398" s="160">
        <v>46088</v>
      </c>
      <c r="J1398" s="160">
        <v>429946.08</v>
      </c>
      <c r="K1398" s="160">
        <v>429946.07</v>
      </c>
      <c r="L1398" s="727">
        <v>905578.82</v>
      </c>
      <c r="M1398" s="727" t="s">
        <v>4996</v>
      </c>
      <c r="N1398" s="727"/>
      <c r="Q1398" s="727"/>
      <c r="R1398" s="727"/>
      <c r="S1398" s="727"/>
      <c r="T1398" s="707">
        <v>6458.24</v>
      </c>
      <c r="U1398" s="707">
        <v>31186.54</v>
      </c>
      <c r="V1398" s="707">
        <v>45120.35</v>
      </c>
      <c r="W1398" s="707">
        <v>27662.43</v>
      </c>
      <c r="X1398" s="707">
        <v>71572.990000000005</v>
      </c>
      <c r="Y1398" s="707">
        <v>23459.64</v>
      </c>
      <c r="Z1398" s="707">
        <v>7659.41</v>
      </c>
      <c r="AA1398" s="707">
        <v>11695.22</v>
      </c>
      <c r="AB1398" s="707">
        <v>202323.51</v>
      </c>
      <c r="AC1398" s="707">
        <v>2807.75</v>
      </c>
      <c r="AD1398" s="707"/>
      <c r="AI1398" s="707"/>
      <c r="AJ1398" s="707"/>
    </row>
    <row r="1399" spans="4:43">
      <c r="D1399" s="160" t="s">
        <v>8804</v>
      </c>
      <c r="E1399" s="160"/>
      <c r="F1399" s="160">
        <v>46025</v>
      </c>
      <c r="G1399" s="160">
        <v>46076</v>
      </c>
      <c r="H1399" s="160">
        <v>46069</v>
      </c>
      <c r="I1399" s="160">
        <v>46088</v>
      </c>
      <c r="J1399" s="160">
        <v>0</v>
      </c>
      <c r="K1399" s="160">
        <v>0</v>
      </c>
      <c r="L1399" s="727">
        <v>5285.32</v>
      </c>
      <c r="M1399" s="727" t="s">
        <v>4994</v>
      </c>
      <c r="N1399" s="727"/>
      <c r="Q1399" s="727"/>
      <c r="R1399" s="727"/>
      <c r="S1399" s="727"/>
      <c r="T1399" s="707"/>
      <c r="W1399" s="707"/>
      <c r="X1399" s="707"/>
      <c r="Y1399" s="707"/>
      <c r="Z1399" s="707"/>
      <c r="AA1399" s="707"/>
      <c r="AB1399" s="707"/>
      <c r="AC1399" s="707"/>
      <c r="AD1399" s="707"/>
      <c r="AG1399" s="707">
        <v>4756.79</v>
      </c>
      <c r="AH1399">
        <v>528.53</v>
      </c>
      <c r="AO1399" s="707"/>
      <c r="AP1399" s="707"/>
    </row>
    <row r="1400" spans="4:43">
      <c r="D1400" s="160" t="s">
        <v>8804</v>
      </c>
      <c r="E1400" s="160"/>
      <c r="F1400" s="160">
        <v>46025</v>
      </c>
      <c r="G1400" s="160">
        <v>46076</v>
      </c>
      <c r="H1400" s="160">
        <v>46069</v>
      </c>
      <c r="I1400" s="160">
        <v>46088</v>
      </c>
      <c r="J1400" s="160">
        <v>0</v>
      </c>
      <c r="K1400" s="160">
        <v>0</v>
      </c>
      <c r="L1400" s="727">
        <v>5285.32</v>
      </c>
      <c r="M1400" s="727" t="s">
        <v>4995</v>
      </c>
      <c r="N1400" s="727"/>
      <c r="Q1400" s="727"/>
      <c r="R1400" s="727"/>
      <c r="S1400" s="727"/>
      <c r="T1400" s="707"/>
      <c r="U1400" s="707"/>
      <c r="V1400" s="707"/>
      <c r="W1400" s="707"/>
      <c r="X1400" s="707"/>
      <c r="Y1400" s="707"/>
      <c r="Z1400" s="707"/>
      <c r="AA1400" s="707"/>
      <c r="AB1400" s="707"/>
      <c r="AC1400" s="707"/>
      <c r="AD1400" s="707"/>
      <c r="AG1400" s="707">
        <v>4756.79</v>
      </c>
      <c r="AH1400">
        <v>528.53</v>
      </c>
      <c r="AO1400" s="707"/>
      <c r="AP1400" s="707"/>
    </row>
    <row r="1401" spans="4:43">
      <c r="D1401" s="160" t="s">
        <v>8804</v>
      </c>
      <c r="E1401" s="160"/>
      <c r="F1401" s="160">
        <v>46025</v>
      </c>
      <c r="G1401" s="160">
        <v>46076</v>
      </c>
      <c r="H1401" s="160">
        <v>46069</v>
      </c>
      <c r="I1401" s="160">
        <v>46088</v>
      </c>
      <c r="J1401" s="160">
        <v>0</v>
      </c>
      <c r="K1401" s="160">
        <v>0</v>
      </c>
      <c r="L1401" s="727">
        <v>5285.32</v>
      </c>
      <c r="M1401" s="727" t="s">
        <v>4996</v>
      </c>
      <c r="N1401" s="727"/>
      <c r="Q1401" s="727"/>
      <c r="R1401" s="727"/>
      <c r="S1401" s="727"/>
      <c r="T1401" s="707"/>
      <c r="U1401" s="707"/>
      <c r="V1401" s="707"/>
      <c r="Y1401" s="707"/>
      <c r="Z1401" s="707"/>
      <c r="AA1401" s="707"/>
    </row>
    <row r="1402" spans="4:43">
      <c r="D1402" s="160" t="s">
        <v>5753</v>
      </c>
      <c r="E1402" s="160"/>
      <c r="F1402" s="160">
        <v>46027</v>
      </c>
      <c r="G1402" s="160">
        <v>46095</v>
      </c>
      <c r="H1402" s="160" t="s">
        <v>6608</v>
      </c>
      <c r="I1402" s="160">
        <v>46076</v>
      </c>
      <c r="J1402" s="160">
        <v>207587.3</v>
      </c>
      <c r="K1402" s="160">
        <v>207587.3</v>
      </c>
      <c r="L1402" s="727">
        <v>354565.7</v>
      </c>
      <c r="M1402" s="727" t="s">
        <v>4994</v>
      </c>
      <c r="N1402" s="727"/>
      <c r="Q1402" s="727"/>
      <c r="R1402" s="727"/>
      <c r="S1402" s="727"/>
      <c r="T1402" s="707"/>
      <c r="W1402" s="707"/>
      <c r="X1402" s="707"/>
      <c r="Y1402" s="707"/>
      <c r="Z1402" s="707"/>
      <c r="AA1402" s="707"/>
      <c r="AB1402" s="707"/>
      <c r="AC1402" s="707"/>
      <c r="AD1402" s="707"/>
      <c r="AF1402" s="707">
        <v>89444.26</v>
      </c>
      <c r="AG1402" s="707">
        <v>200268.14</v>
      </c>
      <c r="AH1402" s="707">
        <v>64853.29</v>
      </c>
      <c r="AO1402" s="707"/>
      <c r="AP1402" s="707"/>
      <c r="AQ1402" s="707"/>
    </row>
    <row r="1403" spans="4:43">
      <c r="D1403" s="160" t="s">
        <v>5753</v>
      </c>
      <c r="E1403" s="160"/>
      <c r="F1403" s="160">
        <v>46027</v>
      </c>
      <c r="G1403" s="160">
        <v>46095</v>
      </c>
      <c r="H1403" s="160" t="s">
        <v>6608</v>
      </c>
      <c r="I1403" s="160">
        <v>46076</v>
      </c>
      <c r="J1403" s="160">
        <v>207587.3</v>
      </c>
      <c r="K1403" s="160">
        <v>207587.3</v>
      </c>
      <c r="L1403" s="727">
        <v>354565.7</v>
      </c>
      <c r="M1403" s="727" t="s">
        <v>4995</v>
      </c>
      <c r="N1403" s="727"/>
      <c r="Q1403" s="727"/>
      <c r="R1403" s="727"/>
      <c r="S1403" s="727"/>
      <c r="T1403" s="707"/>
      <c r="U1403" s="707"/>
      <c r="V1403" s="707"/>
      <c r="W1403" s="707"/>
      <c r="X1403" s="707"/>
      <c r="Y1403" s="707"/>
      <c r="Z1403" s="707"/>
      <c r="AA1403" s="707"/>
      <c r="AB1403" s="707"/>
      <c r="AC1403" s="707"/>
      <c r="AD1403" s="707"/>
      <c r="AG1403" s="707">
        <v>146978.4</v>
      </c>
      <c r="AH1403" s="707"/>
      <c r="AO1403" s="707"/>
      <c r="AP1403" s="707"/>
      <c r="AQ1403" s="707"/>
    </row>
    <row r="1404" spans="4:43">
      <c r="D1404" s="160" t="s">
        <v>5753</v>
      </c>
      <c r="E1404" s="160"/>
      <c r="F1404" s="160">
        <v>46027</v>
      </c>
      <c r="G1404" s="160">
        <v>46095</v>
      </c>
      <c r="H1404" s="160" t="s">
        <v>6608</v>
      </c>
      <c r="I1404" s="160">
        <v>46076</v>
      </c>
      <c r="J1404" s="160">
        <v>207587.3</v>
      </c>
      <c r="K1404" s="160">
        <v>207587.3</v>
      </c>
      <c r="L1404" s="727">
        <v>354565.7</v>
      </c>
      <c r="M1404" s="727" t="s">
        <v>4996</v>
      </c>
      <c r="N1404" s="727"/>
      <c r="Q1404" s="727"/>
      <c r="R1404" s="727"/>
      <c r="S1404" s="727"/>
      <c r="T1404" s="707">
        <v>6458.24</v>
      </c>
      <c r="U1404" s="707">
        <v>31186.54</v>
      </c>
      <c r="V1404" s="707">
        <v>45120.35</v>
      </c>
      <c r="W1404" s="707">
        <v>27662.43</v>
      </c>
      <c r="X1404" s="707">
        <v>24792.1</v>
      </c>
      <c r="Y1404" s="707">
        <v>23459.64</v>
      </c>
      <c r="Z1404" s="707">
        <v>7659.41</v>
      </c>
      <c r="AA1404" s="707"/>
      <c r="AB1404" s="707">
        <v>39286.9</v>
      </c>
      <c r="AC1404" s="707">
        <v>1961.7</v>
      </c>
    </row>
    <row r="1405" spans="4:43">
      <c r="D1405" s="160" t="s">
        <v>5754</v>
      </c>
      <c r="E1405" s="160"/>
      <c r="F1405" s="160">
        <v>46040</v>
      </c>
      <c r="G1405" s="160">
        <v>46050</v>
      </c>
      <c r="H1405" s="160">
        <v>46074</v>
      </c>
      <c r="I1405" s="160">
        <v>46085</v>
      </c>
      <c r="J1405" s="160">
        <v>0</v>
      </c>
      <c r="K1405" s="160">
        <v>0</v>
      </c>
      <c r="L1405" s="727">
        <v>99350.37</v>
      </c>
      <c r="M1405" s="727" t="s">
        <v>4994</v>
      </c>
      <c r="N1405" s="727"/>
      <c r="Q1405" s="727"/>
      <c r="R1405" s="727"/>
      <c r="S1405" s="727"/>
      <c r="T1405" s="707"/>
      <c r="W1405" s="707"/>
      <c r="X1405" s="707"/>
      <c r="Y1405" s="707"/>
      <c r="Z1405" s="707"/>
      <c r="AA1405" s="707"/>
      <c r="AB1405" s="707"/>
      <c r="AC1405" s="707"/>
      <c r="AG1405" s="707">
        <v>84124.92</v>
      </c>
      <c r="AH1405" s="707">
        <v>15225.44</v>
      </c>
      <c r="AO1405" s="707"/>
      <c r="AP1405" s="707"/>
    </row>
    <row r="1406" spans="4:43">
      <c r="D1406" s="160" t="s">
        <v>5754</v>
      </c>
      <c r="E1406" s="160"/>
      <c r="F1406" s="160">
        <v>46040</v>
      </c>
      <c r="G1406" s="160">
        <v>46050</v>
      </c>
      <c r="H1406" s="160">
        <v>46074</v>
      </c>
      <c r="I1406" s="160">
        <v>46085</v>
      </c>
      <c r="J1406" s="160">
        <v>0</v>
      </c>
      <c r="K1406" s="160">
        <v>0</v>
      </c>
      <c r="L1406" s="727">
        <v>99350.37</v>
      </c>
      <c r="M1406" s="727" t="s">
        <v>4995</v>
      </c>
      <c r="N1406" s="727"/>
      <c r="Q1406" s="727"/>
      <c r="R1406" s="727"/>
      <c r="S1406" s="727"/>
      <c r="T1406" s="707"/>
      <c r="U1406" s="707"/>
      <c r="V1406" s="707"/>
      <c r="W1406" s="707"/>
      <c r="X1406" s="707"/>
      <c r="Y1406" s="707"/>
      <c r="Z1406" s="707"/>
      <c r="AA1406" s="707"/>
      <c r="AB1406" s="707"/>
      <c r="AC1406" s="707"/>
      <c r="AG1406" s="707">
        <v>84124.92</v>
      </c>
      <c r="AH1406" s="707">
        <v>15225.44</v>
      </c>
      <c r="AO1406" s="707"/>
      <c r="AP1406" s="707"/>
    </row>
    <row r="1407" spans="4:43">
      <c r="D1407" s="160" t="s">
        <v>5754</v>
      </c>
      <c r="E1407" s="160"/>
      <c r="F1407" s="160">
        <v>46040</v>
      </c>
      <c r="G1407" s="160">
        <v>46050</v>
      </c>
      <c r="H1407" s="160">
        <v>46074</v>
      </c>
      <c r="I1407" s="160">
        <v>46085</v>
      </c>
      <c r="J1407" s="160">
        <v>0</v>
      </c>
      <c r="K1407" s="160">
        <v>0</v>
      </c>
      <c r="L1407" s="727">
        <v>99350.37</v>
      </c>
      <c r="M1407" s="727" t="s">
        <v>4996</v>
      </c>
      <c r="N1407" s="727"/>
      <c r="Q1407" s="728"/>
      <c r="R1407" s="727"/>
      <c r="S1407" s="727"/>
      <c r="T1407" s="707"/>
      <c r="U1407" s="707"/>
      <c r="V1407" s="707"/>
      <c r="Y1407" s="707"/>
      <c r="Z1407" s="707"/>
      <c r="AA1407" s="707"/>
    </row>
    <row r="1408" spans="4:43">
      <c r="D1408" s="160" t="s">
        <v>5755</v>
      </c>
      <c r="E1408" s="160"/>
      <c r="F1408" s="160">
        <v>46037</v>
      </c>
      <c r="G1408" s="160">
        <v>46058</v>
      </c>
      <c r="H1408" s="160" t="s">
        <v>6555</v>
      </c>
      <c r="I1408" s="160">
        <v>45967</v>
      </c>
      <c r="J1408" s="160">
        <v>222358.77</v>
      </c>
      <c r="K1408" s="160">
        <v>222358.77</v>
      </c>
      <c r="L1408" s="727">
        <v>233904.44</v>
      </c>
      <c r="M1408" s="727" t="s">
        <v>4994</v>
      </c>
      <c r="N1408" s="727"/>
      <c r="Q1408" s="727"/>
      <c r="R1408" s="727"/>
      <c r="S1408" s="727"/>
      <c r="W1408" s="707"/>
      <c r="X1408" s="707"/>
      <c r="Y1408" s="707"/>
      <c r="Z1408" s="707"/>
      <c r="AA1408" s="707"/>
      <c r="AB1408" s="707"/>
      <c r="AC1408" s="707"/>
      <c r="AD1408" s="707">
        <v>175428.33</v>
      </c>
      <c r="AF1408" s="707">
        <v>58476.11</v>
      </c>
      <c r="AO1408" s="707"/>
      <c r="AP1408" s="707"/>
      <c r="AQ1408" s="707"/>
    </row>
    <row r="1409" spans="4:43">
      <c r="D1409" s="160" t="s">
        <v>5755</v>
      </c>
      <c r="E1409" s="160"/>
      <c r="F1409" s="160">
        <v>46037</v>
      </c>
      <c r="G1409" s="160">
        <v>46058</v>
      </c>
      <c r="H1409" s="160" t="s">
        <v>6555</v>
      </c>
      <c r="I1409" s="160">
        <v>45967</v>
      </c>
      <c r="J1409" s="160">
        <v>222358.77</v>
      </c>
      <c r="K1409" s="160">
        <v>222358.77</v>
      </c>
      <c r="L1409" s="727">
        <v>233904.44</v>
      </c>
      <c r="M1409" s="727" t="s">
        <v>4995</v>
      </c>
      <c r="N1409" s="727"/>
      <c r="Q1409" s="727"/>
      <c r="R1409" s="727"/>
      <c r="S1409" s="727"/>
      <c r="T1409" s="707"/>
      <c r="U1409" s="707"/>
      <c r="V1409" s="707"/>
      <c r="W1409" s="707"/>
      <c r="X1409" s="707"/>
      <c r="Y1409" s="707"/>
      <c r="Z1409" s="707"/>
      <c r="AA1409" s="707"/>
      <c r="AB1409" s="707"/>
      <c r="AC1409" s="707"/>
      <c r="AD1409" s="707">
        <v>11545.66</v>
      </c>
      <c r="AO1409" s="707"/>
      <c r="AP1409" s="707"/>
      <c r="AQ1409" s="707"/>
    </row>
    <row r="1410" spans="4:43">
      <c r="D1410" s="160" t="s">
        <v>5755</v>
      </c>
      <c r="E1410" s="160"/>
      <c r="F1410" s="160">
        <v>46037</v>
      </c>
      <c r="G1410" s="160">
        <v>46058</v>
      </c>
      <c r="H1410" s="160" t="s">
        <v>6555</v>
      </c>
      <c r="I1410" s="160">
        <v>45967</v>
      </c>
      <c r="J1410" s="160">
        <v>222358.77</v>
      </c>
      <c r="K1410" s="160">
        <v>222358.77</v>
      </c>
      <c r="L1410" s="727">
        <v>233904.44</v>
      </c>
      <c r="M1410" s="727" t="s">
        <v>4996</v>
      </c>
      <c r="N1410" s="727"/>
      <c r="Q1410" s="727"/>
      <c r="R1410" s="727"/>
      <c r="S1410" s="727"/>
      <c r="T1410" s="707"/>
      <c r="U1410" s="707"/>
      <c r="V1410" s="707"/>
      <c r="X1410" s="707">
        <v>46780.89</v>
      </c>
      <c r="Y1410" s="707"/>
      <c r="Z1410" s="707"/>
      <c r="AA1410" s="707">
        <v>11695.22</v>
      </c>
      <c r="AB1410" s="707">
        <v>163036.6</v>
      </c>
      <c r="AC1410">
        <v>846.06</v>
      </c>
    </row>
    <row r="1411" spans="4:43">
      <c r="D1411" s="160" t="s">
        <v>5756</v>
      </c>
      <c r="E1411" s="160"/>
      <c r="F1411" s="160">
        <v>46070</v>
      </c>
      <c r="G1411" s="160">
        <v>46074</v>
      </c>
      <c r="H1411" s="160">
        <v>46081</v>
      </c>
      <c r="I1411" s="160">
        <v>46085</v>
      </c>
      <c r="J1411" s="160">
        <v>0</v>
      </c>
      <c r="K1411" s="160">
        <v>0</v>
      </c>
      <c r="L1411" s="727">
        <v>1293.1600000000001</v>
      </c>
      <c r="M1411" s="727" t="s">
        <v>4994</v>
      </c>
      <c r="N1411" s="727"/>
      <c r="Q1411" s="727"/>
      <c r="R1411" s="727"/>
      <c r="S1411" s="727"/>
      <c r="W1411" s="707"/>
      <c r="X1411" s="707"/>
      <c r="Y1411" s="707"/>
      <c r="Z1411" s="707"/>
      <c r="AA1411" s="707"/>
      <c r="AB1411" s="707"/>
      <c r="AC1411" s="707"/>
      <c r="AG1411" s="707">
        <v>544.1</v>
      </c>
      <c r="AH1411">
        <v>749.06</v>
      </c>
      <c r="AO1411" s="707"/>
      <c r="AP1411" s="707"/>
    </row>
    <row r="1412" spans="4:43">
      <c r="D1412" s="160" t="s">
        <v>5756</v>
      </c>
      <c r="E1412" s="160"/>
      <c r="F1412" s="160">
        <v>46070</v>
      </c>
      <c r="G1412" s="160">
        <v>46074</v>
      </c>
      <c r="H1412" s="160">
        <v>46081</v>
      </c>
      <c r="I1412" s="160">
        <v>46085</v>
      </c>
      <c r="J1412" s="160">
        <v>0</v>
      </c>
      <c r="K1412" s="160">
        <v>0</v>
      </c>
      <c r="L1412" s="727">
        <v>1293.1600000000001</v>
      </c>
      <c r="M1412" s="727" t="s">
        <v>4995</v>
      </c>
      <c r="N1412" s="727"/>
      <c r="Q1412" s="727"/>
      <c r="R1412" s="727"/>
      <c r="S1412" s="727"/>
      <c r="T1412" s="707"/>
      <c r="U1412" s="707"/>
      <c r="V1412" s="707"/>
      <c r="W1412" s="707"/>
      <c r="X1412" s="707"/>
      <c r="Y1412" s="707"/>
      <c r="Z1412" s="707"/>
      <c r="AA1412" s="707"/>
      <c r="AB1412" s="707"/>
      <c r="AC1412" s="707"/>
      <c r="AG1412" s="707">
        <v>544.1</v>
      </c>
      <c r="AH1412">
        <v>749.06</v>
      </c>
      <c r="AO1412" s="707"/>
      <c r="AP1412" s="707"/>
    </row>
    <row r="1413" spans="4:43">
      <c r="D1413" s="160" t="s">
        <v>5756</v>
      </c>
      <c r="E1413" s="160"/>
      <c r="F1413" s="160">
        <v>46070</v>
      </c>
      <c r="G1413" s="160">
        <v>46074</v>
      </c>
      <c r="H1413" s="160">
        <v>46081</v>
      </c>
      <c r="I1413" s="160">
        <v>46085</v>
      </c>
      <c r="J1413" s="160">
        <v>0</v>
      </c>
      <c r="K1413" s="160">
        <v>0</v>
      </c>
      <c r="L1413" s="727">
        <v>1293.1600000000001</v>
      </c>
      <c r="M1413" s="727" t="s">
        <v>4996</v>
      </c>
      <c r="N1413" s="727"/>
      <c r="Q1413" s="727"/>
      <c r="R1413" s="727"/>
      <c r="S1413" s="727"/>
      <c r="T1413" s="707"/>
      <c r="U1413" s="707"/>
      <c r="V1413" s="707"/>
      <c r="X1413" s="707"/>
      <c r="Y1413" s="707"/>
      <c r="Z1413" s="707"/>
      <c r="AA1413" s="707"/>
    </row>
    <row r="1414" spans="4:43">
      <c r="D1414" s="160" t="s">
        <v>5757</v>
      </c>
      <c r="E1414" s="160"/>
      <c r="F1414" s="160">
        <v>46070</v>
      </c>
      <c r="G1414" s="160">
        <v>46074</v>
      </c>
      <c r="H1414" s="160">
        <v>46081</v>
      </c>
      <c r="I1414" s="160">
        <v>46085</v>
      </c>
      <c r="J1414" s="160">
        <v>0</v>
      </c>
      <c r="K1414" s="160">
        <v>0</v>
      </c>
      <c r="L1414" s="727">
        <v>20528.91</v>
      </c>
      <c r="M1414" s="727" t="s">
        <v>4994</v>
      </c>
      <c r="N1414" s="727"/>
      <c r="Q1414" s="727"/>
      <c r="R1414" s="727"/>
      <c r="S1414" s="727"/>
      <c r="T1414" s="707"/>
      <c r="W1414" s="707"/>
      <c r="X1414" s="707"/>
      <c r="Y1414" s="707"/>
      <c r="Z1414" s="707"/>
      <c r="AA1414" s="707"/>
      <c r="AB1414" s="707"/>
      <c r="AC1414" s="707"/>
      <c r="AG1414" s="707">
        <v>8637.5400000000009</v>
      </c>
      <c r="AH1414" s="707">
        <v>11891.37</v>
      </c>
      <c r="AO1414" s="707"/>
      <c r="AP1414" s="707"/>
    </row>
    <row r="1415" spans="4:43">
      <c r="D1415" s="160" t="s">
        <v>5757</v>
      </c>
      <c r="E1415" s="160"/>
      <c r="F1415" s="160">
        <v>46070</v>
      </c>
      <c r="G1415" s="160">
        <v>46074</v>
      </c>
      <c r="H1415" s="160">
        <v>46081</v>
      </c>
      <c r="I1415" s="160">
        <v>46085</v>
      </c>
      <c r="J1415" s="160">
        <v>0</v>
      </c>
      <c r="K1415" s="160">
        <v>0</v>
      </c>
      <c r="L1415" s="727">
        <v>20528.91</v>
      </c>
      <c r="M1415" s="727" t="s">
        <v>4995</v>
      </c>
      <c r="N1415" s="727"/>
      <c r="Q1415" s="727"/>
      <c r="R1415" s="727"/>
      <c r="S1415" s="727"/>
      <c r="T1415" s="707"/>
      <c r="U1415" s="707"/>
      <c r="V1415" s="707"/>
      <c r="W1415" s="707"/>
      <c r="X1415" s="707"/>
      <c r="Y1415" s="707"/>
      <c r="Z1415" s="707"/>
      <c r="AA1415" s="707"/>
      <c r="AB1415" s="707"/>
      <c r="AC1415" s="707"/>
      <c r="AG1415" s="707">
        <v>8637.5400000000009</v>
      </c>
      <c r="AH1415" s="707">
        <v>11891.37</v>
      </c>
      <c r="AO1415" s="707"/>
      <c r="AP1415" s="707"/>
    </row>
    <row r="1416" spans="4:43">
      <c r="D1416" s="160" t="s">
        <v>5757</v>
      </c>
      <c r="E1416" s="160"/>
      <c r="F1416" s="160">
        <v>46070</v>
      </c>
      <c r="G1416" s="160">
        <v>46074</v>
      </c>
      <c r="H1416" s="160">
        <v>46081</v>
      </c>
      <c r="I1416" s="160">
        <v>46085</v>
      </c>
      <c r="J1416" s="160">
        <v>0</v>
      </c>
      <c r="K1416" s="160">
        <v>0</v>
      </c>
      <c r="L1416" s="727">
        <v>20528.91</v>
      </c>
      <c r="M1416" s="727" t="s">
        <v>4996</v>
      </c>
      <c r="N1416" s="727"/>
      <c r="Q1416" s="728"/>
      <c r="R1416" s="727"/>
      <c r="S1416" s="727"/>
      <c r="T1416" s="707"/>
      <c r="U1416" s="707"/>
      <c r="V1416" s="707"/>
      <c r="Y1416" s="707"/>
      <c r="Z1416" s="707"/>
      <c r="AA1416" s="707"/>
      <c r="AB1416" s="707"/>
    </row>
    <row r="1417" spans="4:43">
      <c r="D1417" s="160" t="s">
        <v>8805</v>
      </c>
      <c r="E1417" s="160"/>
      <c r="F1417" s="160">
        <v>46070</v>
      </c>
      <c r="G1417" s="160">
        <v>46074</v>
      </c>
      <c r="H1417" s="160">
        <v>46081</v>
      </c>
      <c r="I1417" s="160">
        <v>46085</v>
      </c>
      <c r="J1417" s="160">
        <v>0</v>
      </c>
      <c r="K1417" s="160">
        <v>0</v>
      </c>
      <c r="L1417" s="727">
        <v>23658.15</v>
      </c>
      <c r="M1417" s="727" t="s">
        <v>4994</v>
      </c>
      <c r="N1417" s="727"/>
      <c r="Q1417" s="727"/>
      <c r="R1417" s="727"/>
      <c r="S1417" s="727"/>
      <c r="T1417" s="707"/>
      <c r="W1417" s="707"/>
      <c r="X1417" s="707"/>
      <c r="Y1417" s="707"/>
      <c r="Z1417" s="707"/>
      <c r="AA1417" s="707"/>
      <c r="AB1417" s="707"/>
      <c r="AC1417" s="707"/>
      <c r="AG1417" s="707">
        <v>9954.17</v>
      </c>
      <c r="AH1417" s="707">
        <v>13703.98</v>
      </c>
      <c r="AO1417" s="707"/>
      <c r="AP1417" s="707"/>
    </row>
    <row r="1418" spans="4:43">
      <c r="D1418" s="160" t="s">
        <v>8805</v>
      </c>
      <c r="E1418" s="160"/>
      <c r="F1418" s="160">
        <v>46070</v>
      </c>
      <c r="G1418" s="160">
        <v>46074</v>
      </c>
      <c r="H1418" s="160">
        <v>46081</v>
      </c>
      <c r="I1418" s="160">
        <v>46085</v>
      </c>
      <c r="J1418" s="160">
        <v>0</v>
      </c>
      <c r="K1418" s="160">
        <v>0</v>
      </c>
      <c r="L1418" s="727">
        <v>23658.15</v>
      </c>
      <c r="M1418" s="727" t="s">
        <v>4995</v>
      </c>
      <c r="N1418" s="727"/>
      <c r="Q1418" s="727"/>
      <c r="R1418" s="727"/>
      <c r="S1418" s="727"/>
      <c r="T1418" s="707"/>
      <c r="U1418" s="707"/>
      <c r="V1418" s="707"/>
      <c r="W1418" s="707"/>
      <c r="X1418" s="707"/>
      <c r="Y1418" s="707"/>
      <c r="Z1418" s="707"/>
      <c r="AA1418" s="707"/>
      <c r="AB1418" s="707"/>
      <c r="AC1418" s="707"/>
      <c r="AG1418" s="707">
        <v>9954.17</v>
      </c>
      <c r="AH1418" s="707">
        <v>13703.98</v>
      </c>
      <c r="AO1418" s="707"/>
      <c r="AP1418" s="707"/>
    </row>
    <row r="1419" spans="4:43">
      <c r="D1419" s="160" t="s">
        <v>8805</v>
      </c>
      <c r="E1419" s="160"/>
      <c r="F1419" s="160">
        <v>46070</v>
      </c>
      <c r="G1419" s="160">
        <v>46074</v>
      </c>
      <c r="H1419" s="160">
        <v>46081</v>
      </c>
      <c r="I1419" s="160">
        <v>46085</v>
      </c>
      <c r="J1419" s="160">
        <v>0</v>
      </c>
      <c r="K1419" s="160">
        <v>0</v>
      </c>
      <c r="L1419" s="727">
        <v>23658.15</v>
      </c>
      <c r="M1419" s="727" t="s">
        <v>4996</v>
      </c>
      <c r="N1419" s="727"/>
      <c r="Q1419" s="727"/>
      <c r="R1419" s="727"/>
      <c r="S1419" s="727"/>
      <c r="T1419" s="707"/>
      <c r="U1419" s="707"/>
      <c r="V1419" s="707"/>
      <c r="Z1419" s="707"/>
      <c r="AA1419" s="707"/>
    </row>
    <row r="1420" spans="4:43">
      <c r="D1420" s="160" t="s">
        <v>5758</v>
      </c>
      <c r="E1420" s="160"/>
      <c r="F1420" s="160">
        <v>46070</v>
      </c>
      <c r="G1420" s="160">
        <v>46074</v>
      </c>
      <c r="H1420" s="160">
        <v>46081</v>
      </c>
      <c r="I1420" s="160">
        <v>46085</v>
      </c>
      <c r="J1420" s="160">
        <v>0</v>
      </c>
      <c r="K1420" s="160">
        <v>0</v>
      </c>
      <c r="L1420" s="727">
        <v>39167.58</v>
      </c>
      <c r="M1420" s="727" t="s">
        <v>4994</v>
      </c>
      <c r="N1420" s="727"/>
      <c r="Q1420" s="727"/>
      <c r="R1420" s="727"/>
      <c r="S1420" s="727"/>
      <c r="T1420" s="707"/>
      <c r="W1420" s="707"/>
      <c r="X1420" s="707"/>
      <c r="Y1420" s="707"/>
      <c r="Z1420" s="707"/>
      <c r="AA1420" s="707"/>
      <c r="AB1420" s="707"/>
      <c r="AC1420" s="707"/>
      <c r="AG1420" s="707">
        <v>16479.759999999998</v>
      </c>
      <c r="AH1420" s="707">
        <v>22687.82</v>
      </c>
      <c r="AO1420" s="707"/>
      <c r="AP1420" s="707"/>
    </row>
    <row r="1421" spans="4:43">
      <c r="D1421" s="160" t="s">
        <v>5758</v>
      </c>
      <c r="E1421" s="160"/>
      <c r="F1421" s="160">
        <v>46070</v>
      </c>
      <c r="G1421" s="160">
        <v>46074</v>
      </c>
      <c r="H1421" s="160">
        <v>46081</v>
      </c>
      <c r="I1421" s="160">
        <v>46085</v>
      </c>
      <c r="J1421" s="160">
        <v>0</v>
      </c>
      <c r="K1421" s="160">
        <v>0</v>
      </c>
      <c r="L1421" s="727">
        <v>39167.58</v>
      </c>
      <c r="M1421" s="727" t="s">
        <v>4995</v>
      </c>
      <c r="N1421" s="727"/>
      <c r="Q1421" s="727"/>
      <c r="R1421" s="727"/>
      <c r="S1421" s="727"/>
      <c r="T1421" s="707"/>
      <c r="U1421" s="707"/>
      <c r="V1421" s="707"/>
      <c r="W1421" s="707"/>
      <c r="X1421" s="707"/>
      <c r="Y1421" s="707"/>
      <c r="Z1421" s="707"/>
      <c r="AA1421" s="707"/>
      <c r="AB1421" s="707"/>
      <c r="AC1421" s="707"/>
      <c r="AG1421" s="707">
        <v>16479.759999999998</v>
      </c>
      <c r="AH1421" s="707">
        <v>22687.82</v>
      </c>
      <c r="AO1421" s="707"/>
      <c r="AP1421" s="707"/>
    </row>
    <row r="1422" spans="4:43">
      <c r="D1422" s="160" t="s">
        <v>5758</v>
      </c>
      <c r="E1422" s="160"/>
      <c r="F1422" s="160">
        <v>46070</v>
      </c>
      <c r="G1422" s="160">
        <v>46074</v>
      </c>
      <c r="H1422" s="160">
        <v>46081</v>
      </c>
      <c r="I1422" s="160">
        <v>46085</v>
      </c>
      <c r="J1422" s="160">
        <v>0</v>
      </c>
      <c r="K1422" s="160">
        <v>0</v>
      </c>
      <c r="L1422" s="727">
        <v>39167.58</v>
      </c>
      <c r="M1422" s="727" t="s">
        <v>4996</v>
      </c>
      <c r="N1422" s="727"/>
      <c r="Q1422" s="727"/>
      <c r="R1422" s="727"/>
      <c r="S1422" s="727"/>
      <c r="T1422" s="707"/>
      <c r="U1422" s="707"/>
      <c r="V1422" s="707"/>
      <c r="Z1422" s="707"/>
      <c r="AA1422" s="707"/>
    </row>
    <row r="1423" spans="4:43">
      <c r="D1423" s="160" t="s">
        <v>5759</v>
      </c>
      <c r="E1423" s="160"/>
      <c r="F1423" s="160">
        <v>46070</v>
      </c>
      <c r="G1423" s="160">
        <v>46074</v>
      </c>
      <c r="H1423" s="160">
        <v>46081</v>
      </c>
      <c r="I1423" s="160">
        <v>46085</v>
      </c>
      <c r="J1423" s="160">
        <v>0</v>
      </c>
      <c r="K1423" s="160">
        <v>0</v>
      </c>
      <c r="L1423" s="727">
        <v>11748.58</v>
      </c>
      <c r="M1423" s="727" t="s">
        <v>4994</v>
      </c>
      <c r="N1423" s="727"/>
      <c r="Q1423" s="727"/>
      <c r="R1423" s="727"/>
      <c r="S1423" s="727"/>
      <c r="T1423" s="707"/>
      <c r="W1423" s="707"/>
      <c r="X1423" s="707"/>
      <c r="Y1423" s="707"/>
      <c r="Z1423" s="707"/>
      <c r="AA1423" s="707"/>
      <c r="AB1423" s="707"/>
      <c r="AC1423" s="707"/>
      <c r="AG1423" s="707">
        <v>4943.21</v>
      </c>
      <c r="AH1423" s="707">
        <v>6805.36</v>
      </c>
      <c r="AO1423" s="707"/>
      <c r="AP1423" s="707"/>
    </row>
    <row r="1424" spans="4:43">
      <c r="D1424" s="160" t="s">
        <v>5759</v>
      </c>
      <c r="E1424" s="160"/>
      <c r="F1424" s="160">
        <v>46070</v>
      </c>
      <c r="G1424" s="160">
        <v>46074</v>
      </c>
      <c r="H1424" s="160">
        <v>46081</v>
      </c>
      <c r="I1424" s="160">
        <v>46085</v>
      </c>
      <c r="J1424" s="160">
        <v>0</v>
      </c>
      <c r="K1424" s="160">
        <v>0</v>
      </c>
      <c r="L1424" s="727">
        <v>11748.58</v>
      </c>
      <c r="M1424" s="727" t="s">
        <v>4995</v>
      </c>
      <c r="N1424" s="727"/>
      <c r="Q1424" s="727"/>
      <c r="R1424" s="727"/>
      <c r="S1424" s="727"/>
      <c r="T1424" s="707"/>
      <c r="U1424" s="707"/>
      <c r="V1424" s="707"/>
      <c r="W1424" s="707"/>
      <c r="X1424" s="707"/>
      <c r="Y1424" s="707"/>
      <c r="Z1424" s="707"/>
      <c r="AA1424" s="707"/>
      <c r="AB1424" s="707"/>
      <c r="AC1424" s="707"/>
      <c r="AG1424" s="707">
        <v>4943.21</v>
      </c>
      <c r="AH1424" s="707">
        <v>6805.36</v>
      </c>
      <c r="AO1424" s="707"/>
      <c r="AP1424" s="707"/>
    </row>
    <row r="1425" spans="4:43">
      <c r="D1425" s="160" t="s">
        <v>5759</v>
      </c>
      <c r="E1425" s="160"/>
      <c r="F1425" s="160">
        <v>46070</v>
      </c>
      <c r="G1425" s="160">
        <v>46074</v>
      </c>
      <c r="H1425" s="160">
        <v>46081</v>
      </c>
      <c r="I1425" s="160">
        <v>46085</v>
      </c>
      <c r="J1425" s="160">
        <v>0</v>
      </c>
      <c r="K1425" s="160">
        <v>0</v>
      </c>
      <c r="L1425" s="727">
        <v>11748.58</v>
      </c>
      <c r="M1425" s="727" t="s">
        <v>4996</v>
      </c>
      <c r="N1425" s="727"/>
      <c r="Q1425" s="727"/>
      <c r="R1425" s="727"/>
      <c r="S1425" s="727"/>
      <c r="T1425" s="707"/>
      <c r="U1425" s="707"/>
      <c r="V1425" s="707"/>
      <c r="Z1425" s="707"/>
      <c r="AA1425" s="707"/>
      <c r="AB1425" s="707"/>
      <c r="AC1425" s="707"/>
    </row>
    <row r="1426" spans="4:43">
      <c r="D1426" s="160" t="s">
        <v>5760</v>
      </c>
      <c r="E1426" s="160"/>
      <c r="F1426" s="160">
        <v>46070</v>
      </c>
      <c r="G1426" s="160">
        <v>46074</v>
      </c>
      <c r="H1426" s="160">
        <v>46081</v>
      </c>
      <c r="I1426" s="160">
        <v>46085</v>
      </c>
      <c r="J1426" s="160">
        <v>0</v>
      </c>
      <c r="K1426" s="160">
        <v>0</v>
      </c>
      <c r="L1426" s="727">
        <v>22332.41</v>
      </c>
      <c r="M1426" s="727" t="s">
        <v>4994</v>
      </c>
      <c r="N1426" s="727"/>
      <c r="Q1426" s="727"/>
      <c r="R1426" s="727"/>
      <c r="S1426" s="727"/>
      <c r="T1426" s="707"/>
      <c r="AB1426" s="707"/>
      <c r="AC1426" s="707"/>
      <c r="AE1426" s="707"/>
      <c r="AF1426" s="707"/>
      <c r="AG1426" s="707">
        <v>9396.36</v>
      </c>
      <c r="AH1426" s="707">
        <v>12936.05</v>
      </c>
      <c r="AI1426" s="707"/>
      <c r="AJ1426" s="707"/>
      <c r="AK1426" s="707"/>
      <c r="AO1426" s="707"/>
      <c r="AP1426" s="707"/>
    </row>
    <row r="1427" spans="4:43">
      <c r="D1427" s="160" t="s">
        <v>5760</v>
      </c>
      <c r="E1427" s="160"/>
      <c r="F1427" s="160">
        <v>46070</v>
      </c>
      <c r="G1427" s="160">
        <v>46074</v>
      </c>
      <c r="H1427" s="160">
        <v>46081</v>
      </c>
      <c r="I1427" s="160">
        <v>46085</v>
      </c>
      <c r="J1427" s="160">
        <v>0</v>
      </c>
      <c r="K1427" s="160">
        <v>0</v>
      </c>
      <c r="L1427" s="727">
        <v>22332.41</v>
      </c>
      <c r="M1427" s="727" t="s">
        <v>4995</v>
      </c>
      <c r="N1427" s="727"/>
      <c r="Q1427" s="727"/>
      <c r="R1427" s="727"/>
      <c r="S1427" s="727"/>
      <c r="Z1427" s="707"/>
      <c r="AA1427" s="707"/>
      <c r="AB1427" s="707"/>
      <c r="AC1427" s="707"/>
      <c r="AD1427" s="707"/>
      <c r="AE1427" s="707"/>
      <c r="AF1427" s="707"/>
      <c r="AG1427" s="707">
        <v>9396.36</v>
      </c>
      <c r="AH1427" s="707">
        <v>12936.05</v>
      </c>
      <c r="AI1427" s="707"/>
      <c r="AJ1427" s="707"/>
      <c r="AK1427" s="707"/>
      <c r="AO1427" s="707"/>
      <c r="AP1427" s="707"/>
    </row>
    <row r="1428" spans="4:43">
      <c r="D1428" s="160" t="s">
        <v>5760</v>
      </c>
      <c r="E1428" s="160"/>
      <c r="F1428" s="160">
        <v>46070</v>
      </c>
      <c r="G1428" s="160">
        <v>46074</v>
      </c>
      <c r="H1428" s="160">
        <v>46081</v>
      </c>
      <c r="I1428" s="160">
        <v>46085</v>
      </c>
      <c r="J1428" s="160">
        <v>0</v>
      </c>
      <c r="K1428" s="160">
        <v>0</v>
      </c>
      <c r="L1428" s="727">
        <v>22332.41</v>
      </c>
      <c r="M1428" s="727" t="s">
        <v>4996</v>
      </c>
      <c r="N1428" s="727"/>
      <c r="Q1428" s="727"/>
      <c r="R1428" s="727"/>
      <c r="S1428" s="727"/>
      <c r="Z1428" s="707"/>
      <c r="AA1428" s="707"/>
      <c r="AB1428" s="707"/>
      <c r="AC1428" s="707"/>
      <c r="AD1428" s="707"/>
      <c r="AI1428" s="707"/>
      <c r="AJ1428" s="707"/>
    </row>
    <row r="1429" spans="4:43">
      <c r="D1429" s="160" t="s">
        <v>5761</v>
      </c>
      <c r="E1429" s="160"/>
      <c r="F1429" s="160">
        <v>46048</v>
      </c>
      <c r="G1429" s="160">
        <v>46076</v>
      </c>
      <c r="H1429" s="160">
        <v>46069</v>
      </c>
      <c r="I1429" s="160">
        <v>46088</v>
      </c>
      <c r="J1429" s="160">
        <v>0</v>
      </c>
      <c r="K1429" s="160">
        <v>0</v>
      </c>
      <c r="L1429" s="727">
        <v>9102.2999999999993</v>
      </c>
      <c r="M1429" s="727" t="s">
        <v>4994</v>
      </c>
      <c r="N1429" s="727"/>
      <c r="Q1429" s="727"/>
      <c r="R1429" s="727"/>
      <c r="S1429" s="727"/>
      <c r="AB1429" s="707"/>
      <c r="AE1429" s="707"/>
      <c r="AF1429" s="707"/>
      <c r="AG1429" s="707">
        <v>8192.07</v>
      </c>
      <c r="AH1429" s="707">
        <v>910.23</v>
      </c>
      <c r="AI1429" s="707"/>
      <c r="AJ1429" s="707"/>
      <c r="AO1429" s="707"/>
      <c r="AP1429" s="707"/>
    </row>
    <row r="1430" spans="4:43">
      <c r="D1430" s="160" t="s">
        <v>5761</v>
      </c>
      <c r="E1430" s="160"/>
      <c r="F1430" s="160">
        <v>46048</v>
      </c>
      <c r="G1430" s="160">
        <v>46076</v>
      </c>
      <c r="H1430" s="160">
        <v>46069</v>
      </c>
      <c r="I1430" s="160">
        <v>46088</v>
      </c>
      <c r="J1430" s="160">
        <v>0</v>
      </c>
      <c r="K1430" s="160">
        <v>0</v>
      </c>
      <c r="L1430" s="727">
        <v>9102.2999999999993</v>
      </c>
      <c r="M1430" s="727" t="s">
        <v>4995</v>
      </c>
      <c r="N1430" s="727"/>
      <c r="Q1430" s="727"/>
      <c r="R1430" s="727"/>
      <c r="S1430" s="727"/>
      <c r="Y1430" s="707"/>
      <c r="Z1430" s="707"/>
      <c r="AB1430" s="707"/>
      <c r="AC1430" s="707"/>
      <c r="AD1430" s="707"/>
      <c r="AE1430" s="707"/>
      <c r="AF1430" s="707"/>
      <c r="AG1430" s="707">
        <v>8192.07</v>
      </c>
      <c r="AH1430" s="707">
        <v>910.23</v>
      </c>
      <c r="AI1430" s="707"/>
      <c r="AJ1430" s="707"/>
      <c r="AO1430" s="707"/>
      <c r="AP1430" s="707"/>
    </row>
    <row r="1431" spans="4:43">
      <c r="D1431" s="160" t="s">
        <v>5761</v>
      </c>
      <c r="E1431" s="160"/>
      <c r="F1431" s="160">
        <v>46048</v>
      </c>
      <c r="G1431" s="160">
        <v>46076</v>
      </c>
      <c r="H1431" s="160">
        <v>46069</v>
      </c>
      <c r="I1431" s="160">
        <v>46088</v>
      </c>
      <c r="J1431" s="160">
        <v>0</v>
      </c>
      <c r="K1431" s="160">
        <v>0</v>
      </c>
      <c r="L1431" s="727">
        <v>9102.2999999999993</v>
      </c>
      <c r="M1431" s="727" t="s">
        <v>4996</v>
      </c>
      <c r="N1431" s="727"/>
      <c r="Q1431" s="727"/>
      <c r="R1431" s="727"/>
      <c r="S1431" s="727"/>
      <c r="Y1431" s="707"/>
      <c r="Z1431" s="707"/>
      <c r="AB1431" s="707"/>
      <c r="AC1431" s="707"/>
      <c r="AD1431" s="707"/>
      <c r="AI1431" s="707"/>
    </row>
    <row r="1432" spans="4:43">
      <c r="D1432" s="160" t="s">
        <v>5762</v>
      </c>
      <c r="E1432" s="160"/>
      <c r="F1432" s="160">
        <v>46050</v>
      </c>
      <c r="G1432" s="160">
        <v>46058</v>
      </c>
      <c r="H1432" s="160">
        <v>46071</v>
      </c>
      <c r="I1432" s="160">
        <v>46081</v>
      </c>
      <c r="J1432" s="160">
        <v>0</v>
      </c>
      <c r="K1432" s="160">
        <v>0</v>
      </c>
      <c r="L1432" s="727">
        <v>55407.66</v>
      </c>
      <c r="M1432" s="727" t="s">
        <v>4994</v>
      </c>
      <c r="N1432" s="727"/>
      <c r="Q1432" s="727"/>
      <c r="R1432" s="727"/>
      <c r="S1432" s="727"/>
      <c r="AB1432" s="707"/>
      <c r="AE1432" s="707"/>
      <c r="AF1432" s="707"/>
      <c r="AG1432" s="707">
        <v>55407.66</v>
      </c>
      <c r="AH1432" s="707"/>
      <c r="AI1432" s="707"/>
      <c r="AJ1432" s="707"/>
      <c r="AK1432" s="707"/>
      <c r="AO1432" s="707"/>
      <c r="AP1432" s="707"/>
      <c r="AQ1432" s="707"/>
    </row>
    <row r="1433" spans="4:43">
      <c r="D1433" s="160" t="s">
        <v>5762</v>
      </c>
      <c r="E1433" s="160"/>
      <c r="F1433" s="160">
        <v>46050</v>
      </c>
      <c r="G1433" s="160">
        <v>46058</v>
      </c>
      <c r="H1433" s="160">
        <v>46071</v>
      </c>
      <c r="I1433" s="160">
        <v>46081</v>
      </c>
      <c r="J1433" s="160">
        <v>0</v>
      </c>
      <c r="K1433" s="160">
        <v>0</v>
      </c>
      <c r="L1433" s="727">
        <v>55407.66</v>
      </c>
      <c r="M1433" s="727" t="s">
        <v>4995</v>
      </c>
      <c r="N1433" s="727"/>
      <c r="Q1433" s="727"/>
      <c r="R1433" s="727"/>
      <c r="S1433" s="727"/>
      <c r="Z1433" s="707"/>
      <c r="AB1433" s="707"/>
      <c r="AC1433" s="707"/>
      <c r="AD1433" s="707"/>
      <c r="AE1433" s="707"/>
      <c r="AF1433" s="707"/>
      <c r="AG1433" s="707">
        <v>55407.66</v>
      </c>
      <c r="AH1433" s="707"/>
      <c r="AI1433" s="707"/>
      <c r="AJ1433" s="707"/>
      <c r="AK1433" s="707"/>
      <c r="AO1433" s="707"/>
      <c r="AP1433" s="707"/>
      <c r="AQ1433" s="707"/>
    </row>
    <row r="1434" spans="4:43">
      <c r="D1434" s="160" t="s">
        <v>5762</v>
      </c>
      <c r="E1434" s="160"/>
      <c r="F1434" s="160">
        <v>46050</v>
      </c>
      <c r="G1434" s="160">
        <v>46058</v>
      </c>
      <c r="H1434" s="160">
        <v>46071</v>
      </c>
      <c r="I1434" s="160">
        <v>46081</v>
      </c>
      <c r="J1434" s="160">
        <v>0</v>
      </c>
      <c r="K1434" s="160">
        <v>0</v>
      </c>
      <c r="L1434" s="727">
        <v>55407.66</v>
      </c>
      <c r="M1434" s="727" t="s">
        <v>4996</v>
      </c>
      <c r="N1434" s="727"/>
      <c r="Q1434" s="727"/>
      <c r="R1434" s="727"/>
      <c r="S1434" s="727"/>
      <c r="Z1434" s="707"/>
      <c r="AB1434" s="707"/>
      <c r="AC1434" s="707"/>
      <c r="AD1434" s="707"/>
      <c r="AI1434" s="707"/>
    </row>
    <row r="1435" spans="4:43">
      <c r="D1435" s="160" t="s">
        <v>5763</v>
      </c>
      <c r="E1435" s="160"/>
      <c r="F1435" s="160">
        <v>46025</v>
      </c>
      <c r="G1435" s="160">
        <v>46033</v>
      </c>
      <c r="H1435" s="160">
        <v>46069</v>
      </c>
      <c r="I1435" s="160">
        <v>46078</v>
      </c>
      <c r="J1435" s="160">
        <v>0</v>
      </c>
      <c r="K1435" s="160">
        <v>0</v>
      </c>
      <c r="L1435" s="727">
        <v>18796.419999999998</v>
      </c>
      <c r="M1435" s="727" t="s">
        <v>4994</v>
      </c>
      <c r="N1435" s="727"/>
      <c r="Q1435" s="727"/>
      <c r="R1435" s="727"/>
      <c r="S1435" s="727"/>
      <c r="AB1435" s="707"/>
      <c r="AC1435" s="707"/>
      <c r="AF1435" s="707"/>
      <c r="AG1435" s="707">
        <v>18796.419999999998</v>
      </c>
      <c r="AH1435" s="707"/>
      <c r="AI1435" s="707"/>
      <c r="AJ1435" s="707"/>
      <c r="AK1435" s="707"/>
      <c r="AO1435" s="707"/>
      <c r="AP1435" s="707"/>
    </row>
    <row r="1436" spans="4:43">
      <c r="D1436" s="160" t="s">
        <v>5763</v>
      </c>
      <c r="E1436" s="160"/>
      <c r="F1436" s="160">
        <v>46025</v>
      </c>
      <c r="G1436" s="160">
        <v>46033</v>
      </c>
      <c r="H1436" s="160">
        <v>46069</v>
      </c>
      <c r="I1436" s="160">
        <v>46078</v>
      </c>
      <c r="J1436" s="160">
        <v>0</v>
      </c>
      <c r="K1436" s="160">
        <v>0</v>
      </c>
      <c r="L1436" s="727">
        <v>18796.419999999998</v>
      </c>
      <c r="M1436" s="727" t="s">
        <v>4995</v>
      </c>
      <c r="N1436" s="727"/>
      <c r="Q1436" s="727"/>
      <c r="R1436" s="727"/>
      <c r="S1436" s="727"/>
      <c r="Z1436" s="707"/>
      <c r="AA1436" s="707"/>
      <c r="AB1436" s="707"/>
      <c r="AC1436" s="707"/>
      <c r="AD1436" s="707"/>
      <c r="AF1436" s="707"/>
      <c r="AG1436" s="707">
        <v>18796.419999999998</v>
      </c>
      <c r="AH1436" s="707"/>
      <c r="AI1436" s="707"/>
      <c r="AJ1436" s="707"/>
      <c r="AK1436" s="707"/>
      <c r="AO1436" s="707"/>
      <c r="AP1436" s="707"/>
    </row>
    <row r="1437" spans="4:43">
      <c r="D1437" s="160" t="s">
        <v>5763</v>
      </c>
      <c r="E1437" s="160"/>
      <c r="F1437" s="160">
        <v>46025</v>
      </c>
      <c r="G1437" s="160">
        <v>46033</v>
      </c>
      <c r="H1437" s="160">
        <v>46069</v>
      </c>
      <c r="I1437" s="160">
        <v>46078</v>
      </c>
      <c r="J1437" s="160">
        <v>0</v>
      </c>
      <c r="K1437" s="160">
        <v>0</v>
      </c>
      <c r="L1437" s="727">
        <v>18796.419999999998</v>
      </c>
      <c r="M1437" s="727" t="s">
        <v>4996</v>
      </c>
      <c r="N1437" s="727"/>
      <c r="Q1437" s="727"/>
      <c r="R1437" s="727"/>
      <c r="S1437" s="727"/>
      <c r="Z1437" s="707"/>
      <c r="AA1437" s="707"/>
      <c r="AB1437" s="707"/>
      <c r="AC1437" s="707"/>
      <c r="AD1437" s="707"/>
      <c r="AI1437" s="707"/>
    </row>
    <row r="1438" spans="4:43">
      <c r="D1438" s="160" t="s">
        <v>5764</v>
      </c>
      <c r="E1438" s="160"/>
      <c r="F1438" s="160">
        <v>46025</v>
      </c>
      <c r="G1438" s="160">
        <v>46033</v>
      </c>
      <c r="H1438" s="160">
        <v>46069</v>
      </c>
      <c r="I1438" s="160">
        <v>46078</v>
      </c>
      <c r="J1438" s="160">
        <v>0</v>
      </c>
      <c r="K1438" s="160">
        <v>0</v>
      </c>
      <c r="L1438" s="727">
        <v>10437.83</v>
      </c>
      <c r="M1438" s="727" t="s">
        <v>4994</v>
      </c>
      <c r="N1438" s="727"/>
      <c r="Q1438" s="727"/>
      <c r="R1438" s="727"/>
      <c r="S1438" s="727"/>
      <c r="AB1438" s="707"/>
      <c r="AE1438" s="707"/>
      <c r="AF1438" s="707"/>
      <c r="AG1438" s="707">
        <v>10437.83</v>
      </c>
      <c r="AH1438" s="707"/>
      <c r="AI1438" s="707"/>
      <c r="AJ1438" s="707"/>
      <c r="AK1438" s="707"/>
      <c r="AO1438" s="707"/>
      <c r="AP1438" s="707"/>
    </row>
    <row r="1439" spans="4:43">
      <c r="D1439" s="160" t="s">
        <v>5764</v>
      </c>
      <c r="E1439" s="160"/>
      <c r="F1439" s="160">
        <v>46025</v>
      </c>
      <c r="G1439" s="160">
        <v>46033</v>
      </c>
      <c r="H1439" s="160">
        <v>46069</v>
      </c>
      <c r="I1439" s="160">
        <v>46078</v>
      </c>
      <c r="J1439" s="160">
        <v>0</v>
      </c>
      <c r="K1439" s="160">
        <v>0</v>
      </c>
      <c r="L1439" s="727">
        <v>10437.83</v>
      </c>
      <c r="M1439" s="727" t="s">
        <v>4995</v>
      </c>
      <c r="N1439" s="727"/>
      <c r="Q1439" s="727"/>
      <c r="R1439" s="727"/>
      <c r="S1439" s="727"/>
      <c r="Z1439" s="707"/>
      <c r="AB1439" s="707"/>
      <c r="AC1439" s="707"/>
      <c r="AD1439" s="707"/>
      <c r="AE1439" s="707"/>
      <c r="AF1439" s="707"/>
      <c r="AG1439" s="707">
        <v>10437.83</v>
      </c>
      <c r="AH1439" s="707"/>
      <c r="AI1439" s="707"/>
      <c r="AJ1439" s="707"/>
      <c r="AK1439" s="707"/>
      <c r="AO1439" s="707"/>
      <c r="AP1439" s="707"/>
    </row>
    <row r="1440" spans="4:43">
      <c r="D1440" s="160" t="s">
        <v>5764</v>
      </c>
      <c r="E1440" s="160"/>
      <c r="F1440" s="160">
        <v>46025</v>
      </c>
      <c r="G1440" s="160">
        <v>46033</v>
      </c>
      <c r="H1440" s="160">
        <v>46069</v>
      </c>
      <c r="I1440" s="160">
        <v>46078</v>
      </c>
      <c r="J1440" s="160">
        <v>0</v>
      </c>
      <c r="K1440" s="160">
        <v>0</v>
      </c>
      <c r="L1440" s="727">
        <v>10437.83</v>
      </c>
      <c r="M1440" s="727" t="s">
        <v>4996</v>
      </c>
      <c r="N1440" s="727"/>
      <c r="Q1440" s="727"/>
      <c r="R1440" s="727"/>
      <c r="S1440" s="727"/>
      <c r="Z1440" s="707"/>
      <c r="AB1440" s="707"/>
      <c r="AC1440" s="707"/>
      <c r="AD1440" s="707"/>
      <c r="AI1440" s="707"/>
    </row>
    <row r="1441" spans="4:45">
      <c r="D1441" s="160" t="s">
        <v>5765</v>
      </c>
      <c r="E1441" s="160"/>
      <c r="F1441" s="160">
        <v>46051</v>
      </c>
      <c r="G1441" s="160">
        <v>46070</v>
      </c>
      <c r="H1441" s="160" t="s">
        <v>4802</v>
      </c>
      <c r="I1441" s="160">
        <v>45970</v>
      </c>
      <c r="J1441" s="160">
        <v>313991.61</v>
      </c>
      <c r="K1441" s="160">
        <v>313991.61</v>
      </c>
      <c r="L1441" s="727">
        <v>331997.36</v>
      </c>
      <c r="M1441" s="727" t="s">
        <v>4994</v>
      </c>
      <c r="N1441" s="727"/>
      <c r="Q1441" s="727"/>
      <c r="R1441" s="727"/>
      <c r="S1441" s="727"/>
      <c r="AB1441" s="707"/>
      <c r="AC1441" s="707"/>
      <c r="AD1441" s="707">
        <v>18005.75</v>
      </c>
      <c r="AF1441" s="707">
        <v>41865.550000000003</v>
      </c>
      <c r="AG1441" s="707">
        <v>272126.07</v>
      </c>
      <c r="AH1441" s="707"/>
      <c r="AI1441" s="707"/>
      <c r="AJ1441" s="707"/>
      <c r="AK1441" s="707"/>
      <c r="AO1441" s="707"/>
      <c r="AP1441" s="707"/>
    </row>
    <row r="1442" spans="4:45">
      <c r="D1442" s="160" t="s">
        <v>5765</v>
      </c>
      <c r="E1442" s="160"/>
      <c r="F1442" s="160">
        <v>46051</v>
      </c>
      <c r="G1442" s="160">
        <v>46070</v>
      </c>
      <c r="H1442" s="160" t="s">
        <v>4802</v>
      </c>
      <c r="I1442" s="160">
        <v>45970</v>
      </c>
      <c r="J1442" s="160">
        <v>313991.61</v>
      </c>
      <c r="K1442" s="160">
        <v>313991.61</v>
      </c>
      <c r="L1442" s="727">
        <v>331997.36</v>
      </c>
      <c r="M1442" s="727" t="s">
        <v>4995</v>
      </c>
      <c r="N1442" s="727"/>
      <c r="Q1442" s="727"/>
      <c r="R1442" s="727"/>
      <c r="S1442" s="727"/>
      <c r="Z1442" s="707"/>
      <c r="AB1442" s="707"/>
      <c r="AC1442" s="707"/>
      <c r="AD1442" s="707">
        <v>18005.75</v>
      </c>
      <c r="AF1442" s="707"/>
      <c r="AG1442" s="707"/>
      <c r="AH1442" s="707"/>
      <c r="AI1442" s="707"/>
      <c r="AJ1442" s="707"/>
      <c r="AK1442" s="707"/>
      <c r="AO1442" s="707"/>
      <c r="AP1442" s="707"/>
    </row>
    <row r="1443" spans="4:45">
      <c r="D1443" s="160" t="s">
        <v>5765</v>
      </c>
      <c r="E1443" s="160"/>
      <c r="F1443" s="160">
        <v>46051</v>
      </c>
      <c r="G1443" s="160">
        <v>46070</v>
      </c>
      <c r="H1443" s="160" t="s">
        <v>4802</v>
      </c>
      <c r="I1443" s="160">
        <v>45970</v>
      </c>
      <c r="J1443" s="160">
        <v>313991.61</v>
      </c>
      <c r="K1443" s="160">
        <v>313991.61</v>
      </c>
      <c r="L1443" s="727">
        <v>331997.36</v>
      </c>
      <c r="M1443" s="727" t="s">
        <v>4996</v>
      </c>
      <c r="N1443" s="727"/>
      <c r="Q1443" s="727"/>
      <c r="R1443" s="727">
        <v>22895.22</v>
      </c>
      <c r="S1443" s="727">
        <v>88310.14</v>
      </c>
      <c r="T1443" s="707">
        <v>85039.39</v>
      </c>
      <c r="U1443" s="707">
        <v>78497.899999999994</v>
      </c>
      <c r="V1443" s="707">
        <v>39248.949999999997</v>
      </c>
      <c r="W1443" s="707"/>
      <c r="X1443" s="707"/>
      <c r="Y1443" s="707"/>
      <c r="Z1443" s="707"/>
      <c r="AA1443" s="707"/>
      <c r="AB1443" s="707"/>
      <c r="AC1443" s="707"/>
      <c r="AD1443" s="707"/>
      <c r="AI1443" s="707"/>
      <c r="AJ1443" s="707"/>
    </row>
    <row r="1444" spans="4:45">
      <c r="D1444" s="160" t="s">
        <v>5766</v>
      </c>
      <c r="E1444" s="160"/>
      <c r="F1444" s="160">
        <v>46051</v>
      </c>
      <c r="G1444" s="160">
        <v>46070</v>
      </c>
      <c r="H1444" s="160" t="s">
        <v>4802</v>
      </c>
      <c r="I1444" s="160">
        <v>45970</v>
      </c>
      <c r="J1444" s="160">
        <v>313991.61</v>
      </c>
      <c r="K1444" s="160">
        <v>313991.61</v>
      </c>
      <c r="L1444" s="727">
        <v>331997.36</v>
      </c>
      <c r="M1444" s="727" t="s">
        <v>4994</v>
      </c>
      <c r="N1444" s="727"/>
      <c r="Q1444" s="727"/>
      <c r="R1444" s="727"/>
      <c r="S1444" s="727"/>
      <c r="T1444" s="707"/>
      <c r="U1444" s="707"/>
      <c r="V1444" s="707"/>
      <c r="W1444" s="707"/>
      <c r="X1444" s="707"/>
      <c r="Y1444" s="707"/>
      <c r="Z1444" s="707"/>
      <c r="AA1444" s="707"/>
      <c r="AB1444" s="707"/>
      <c r="AC1444" s="707"/>
      <c r="AD1444" s="707">
        <v>18005.75</v>
      </c>
      <c r="AE1444" s="707"/>
      <c r="AF1444" s="707">
        <v>41865.550000000003</v>
      </c>
      <c r="AG1444" s="707">
        <v>272126.07</v>
      </c>
      <c r="AH1444" s="707"/>
      <c r="AI1444" s="707"/>
      <c r="AJ1444" s="707"/>
      <c r="AK1444" s="707"/>
      <c r="AO1444" s="707"/>
      <c r="AP1444" s="707"/>
    </row>
    <row r="1445" spans="4:45">
      <c r="D1445" s="160" t="s">
        <v>5766</v>
      </c>
      <c r="E1445" s="160"/>
      <c r="F1445" s="160">
        <v>46051</v>
      </c>
      <c r="G1445" s="160">
        <v>46070</v>
      </c>
      <c r="H1445" s="160" t="s">
        <v>4802</v>
      </c>
      <c r="I1445" s="160">
        <v>45970</v>
      </c>
      <c r="J1445" s="160">
        <v>313991.61</v>
      </c>
      <c r="K1445" s="160">
        <v>313991.61</v>
      </c>
      <c r="L1445" s="727">
        <v>331997.36</v>
      </c>
      <c r="M1445" s="727" t="s">
        <v>4995</v>
      </c>
      <c r="N1445" s="727"/>
      <c r="P1445" s="707"/>
      <c r="Q1445" s="727"/>
      <c r="R1445" s="727"/>
      <c r="S1445" s="727"/>
      <c r="T1445" s="707"/>
      <c r="U1445" s="707"/>
      <c r="V1445" s="707"/>
      <c r="W1445" s="707"/>
      <c r="X1445" s="707"/>
      <c r="Y1445" s="707"/>
      <c r="Z1445" s="707"/>
      <c r="AA1445" s="707"/>
      <c r="AB1445" s="707"/>
      <c r="AC1445" s="707"/>
      <c r="AD1445" s="707">
        <v>18005.75</v>
      </c>
      <c r="AE1445" s="707"/>
      <c r="AF1445" s="707"/>
      <c r="AG1445" s="707"/>
      <c r="AH1445" s="707"/>
      <c r="AI1445" s="707"/>
      <c r="AJ1445" s="707"/>
      <c r="AK1445" s="707"/>
      <c r="AO1445" s="707"/>
      <c r="AP1445" s="707"/>
    </row>
    <row r="1446" spans="4:45">
      <c r="D1446" s="160" t="s">
        <v>5766</v>
      </c>
      <c r="E1446" s="160"/>
      <c r="F1446" s="160">
        <v>46051</v>
      </c>
      <c r="G1446" s="160">
        <v>46070</v>
      </c>
      <c r="H1446" s="160" t="s">
        <v>4802</v>
      </c>
      <c r="I1446" s="160">
        <v>45970</v>
      </c>
      <c r="J1446" s="160">
        <v>313991.61</v>
      </c>
      <c r="K1446" s="160">
        <v>313991.61</v>
      </c>
      <c r="L1446" s="727">
        <v>331997.36</v>
      </c>
      <c r="M1446" s="727" t="s">
        <v>4996</v>
      </c>
      <c r="N1446" s="727"/>
      <c r="P1446" s="707"/>
      <c r="Q1446" s="727"/>
      <c r="R1446" s="727">
        <v>22895.22</v>
      </c>
      <c r="S1446" s="727">
        <v>88310.14</v>
      </c>
      <c r="T1446" s="707">
        <v>85039.39</v>
      </c>
      <c r="U1446" s="707">
        <v>78497.899999999994</v>
      </c>
      <c r="V1446" s="707">
        <v>39248.949999999997</v>
      </c>
      <c r="W1446" s="707"/>
      <c r="X1446" s="707"/>
      <c r="Y1446" s="707"/>
      <c r="Z1446" s="707"/>
      <c r="AA1446" s="707"/>
      <c r="AB1446" s="707"/>
      <c r="AC1446" s="707"/>
      <c r="AD1446" s="707"/>
      <c r="AE1446" s="707"/>
      <c r="AF1446" s="707"/>
      <c r="AG1446" s="707"/>
      <c r="AH1446" s="707"/>
      <c r="AI1446" s="707"/>
    </row>
    <row r="1447" spans="4:45">
      <c r="D1447" s="160" t="s">
        <v>5767</v>
      </c>
      <c r="E1447" s="160"/>
      <c r="F1447" s="160">
        <v>46096</v>
      </c>
      <c r="G1447" s="160">
        <v>46194</v>
      </c>
      <c r="H1447" s="160" t="s">
        <v>6610</v>
      </c>
      <c r="I1447" s="160">
        <v>45965</v>
      </c>
      <c r="J1447" s="160">
        <v>265202.73</v>
      </c>
      <c r="K1447" s="160">
        <v>265202.71999999997</v>
      </c>
      <c r="L1447" s="727">
        <v>708215.97</v>
      </c>
      <c r="M1447" s="727" t="s">
        <v>4994</v>
      </c>
      <c r="N1447" s="727"/>
      <c r="Q1447" s="727"/>
      <c r="R1447" s="727"/>
      <c r="S1447" s="727"/>
      <c r="T1447" s="707"/>
      <c r="U1447" s="707"/>
      <c r="V1447" s="707"/>
      <c r="W1447" s="707"/>
      <c r="X1447" s="707"/>
      <c r="Y1447" s="707"/>
      <c r="Z1447" s="707"/>
      <c r="AA1447" s="707"/>
      <c r="AB1447" s="707">
        <v>12488.61</v>
      </c>
      <c r="AC1447" s="707">
        <v>97597.57</v>
      </c>
      <c r="AD1447" s="707">
        <v>488.65</v>
      </c>
      <c r="AE1447" s="707"/>
      <c r="AF1447" s="707"/>
      <c r="AG1447" s="707"/>
      <c r="AH1447" s="707">
        <v>64966.87</v>
      </c>
      <c r="AI1447" s="707">
        <v>389789.17</v>
      </c>
      <c r="AJ1447" s="707">
        <v>110771.29</v>
      </c>
      <c r="AK1447" s="707">
        <v>32113.8</v>
      </c>
      <c r="AQ1447" s="707"/>
      <c r="AR1447" s="707"/>
      <c r="AS1447" s="707"/>
    </row>
    <row r="1448" spans="4:45">
      <c r="D1448" s="160" t="s">
        <v>5767</v>
      </c>
      <c r="E1448" s="160"/>
      <c r="F1448" s="160">
        <v>46096</v>
      </c>
      <c r="G1448" s="160">
        <v>46194</v>
      </c>
      <c r="H1448" s="160" t="s">
        <v>6610</v>
      </c>
      <c r="I1448" s="160">
        <v>45965</v>
      </c>
      <c r="J1448" s="160">
        <v>265202.73</v>
      </c>
      <c r="K1448" s="160">
        <v>265202.71999999997</v>
      </c>
      <c r="L1448" s="727">
        <v>708215.97</v>
      </c>
      <c r="M1448" s="727" t="s">
        <v>4995</v>
      </c>
      <c r="N1448" s="727"/>
      <c r="P1448" s="707"/>
      <c r="Q1448" s="727"/>
      <c r="R1448" s="727"/>
      <c r="S1448" s="727"/>
      <c r="T1448" s="707"/>
      <c r="U1448" s="707"/>
      <c r="V1448" s="707"/>
      <c r="W1448" s="707"/>
      <c r="X1448" s="707"/>
      <c r="Y1448" s="707"/>
      <c r="Z1448" s="707"/>
      <c r="AA1448" s="707"/>
      <c r="AB1448" s="707"/>
      <c r="AC1448" s="707">
        <v>414674.65</v>
      </c>
      <c r="AD1448" s="707">
        <v>28338.59</v>
      </c>
      <c r="AE1448" s="707"/>
      <c r="AF1448" s="707"/>
      <c r="AG1448" s="707"/>
      <c r="AH1448" s="707"/>
      <c r="AI1448" s="707"/>
      <c r="AJ1448" s="707"/>
      <c r="AK1448" s="707"/>
      <c r="AP1448" s="707"/>
      <c r="AQ1448" s="707"/>
      <c r="AR1448" s="707"/>
      <c r="AS1448" s="707"/>
    </row>
    <row r="1449" spans="4:45">
      <c r="D1449" s="160" t="s">
        <v>5767</v>
      </c>
      <c r="E1449" s="160"/>
      <c r="F1449" s="160">
        <v>46096</v>
      </c>
      <c r="G1449" s="160">
        <v>46194</v>
      </c>
      <c r="H1449" s="160" t="s">
        <v>6610</v>
      </c>
      <c r="I1449" s="160">
        <v>45965</v>
      </c>
      <c r="J1449" s="160">
        <v>265202.73</v>
      </c>
      <c r="K1449" s="160">
        <v>265202.71999999997</v>
      </c>
      <c r="L1449" s="727">
        <v>708215.97</v>
      </c>
      <c r="M1449" s="727" t="s">
        <v>4996</v>
      </c>
      <c r="N1449" s="727"/>
      <c r="P1449" s="707"/>
      <c r="Q1449" s="727"/>
      <c r="R1449" s="727"/>
      <c r="S1449" s="727"/>
      <c r="T1449" s="707"/>
      <c r="U1449" s="707"/>
      <c r="V1449" s="707">
        <v>36939.72</v>
      </c>
      <c r="W1449" s="707">
        <v>36476.519999999997</v>
      </c>
      <c r="X1449" s="707">
        <v>29299.439999999999</v>
      </c>
      <c r="Y1449" s="707">
        <v>34889.440000000002</v>
      </c>
      <c r="Z1449" s="707">
        <v>22895.69</v>
      </c>
      <c r="AA1449" s="707">
        <v>52096.31</v>
      </c>
      <c r="AB1449" s="707">
        <v>50657.25</v>
      </c>
      <c r="AC1449" s="707">
        <v>1948.36</v>
      </c>
      <c r="AD1449" s="707"/>
      <c r="AE1449" s="707"/>
      <c r="AH1449" s="707"/>
      <c r="AI1449" s="707"/>
    </row>
    <row r="1450" spans="4:45">
      <c r="D1450" s="160" t="s">
        <v>8806</v>
      </c>
      <c r="E1450" s="160"/>
      <c r="F1450" s="160">
        <v>46104</v>
      </c>
      <c r="G1450" s="160">
        <v>46155</v>
      </c>
      <c r="H1450" s="160" t="s">
        <v>6744</v>
      </c>
      <c r="I1450" s="160">
        <v>45963</v>
      </c>
      <c r="J1450" s="160">
        <v>140317.42000000001</v>
      </c>
      <c r="K1450" s="160">
        <v>140317.43</v>
      </c>
      <c r="L1450" s="727">
        <v>485244.45</v>
      </c>
      <c r="M1450" s="727" t="s">
        <v>4994</v>
      </c>
      <c r="N1450" s="727"/>
      <c r="Q1450" s="727"/>
      <c r="R1450" s="727"/>
      <c r="S1450" s="727"/>
      <c r="T1450" s="707"/>
      <c r="U1450" s="707"/>
      <c r="V1450" s="707"/>
      <c r="W1450" s="707"/>
      <c r="X1450" s="707"/>
      <c r="Y1450" s="707"/>
      <c r="Z1450" s="707"/>
      <c r="AA1450" s="707"/>
      <c r="AB1450" s="707"/>
      <c r="AH1450" s="707">
        <v>64966.87</v>
      </c>
      <c r="AI1450" s="707">
        <v>389789.17</v>
      </c>
      <c r="AJ1450" s="707">
        <v>30488.41</v>
      </c>
    </row>
    <row r="1451" spans="4:45">
      <c r="D1451" s="160" t="s">
        <v>8806</v>
      </c>
      <c r="E1451" s="160"/>
      <c r="F1451" s="160">
        <v>46104</v>
      </c>
      <c r="G1451" s="160">
        <v>46155</v>
      </c>
      <c r="H1451" s="160" t="s">
        <v>6744</v>
      </c>
      <c r="I1451" s="160">
        <v>45963</v>
      </c>
      <c r="J1451" s="160">
        <v>140317.42000000001</v>
      </c>
      <c r="K1451" s="160">
        <v>140317.43</v>
      </c>
      <c r="L1451" s="727">
        <v>485244.45</v>
      </c>
      <c r="M1451" s="727" t="s">
        <v>4995</v>
      </c>
      <c r="N1451" s="727"/>
      <c r="P1451" s="707"/>
      <c r="Q1451" s="727"/>
      <c r="R1451" s="727"/>
      <c r="S1451" s="727"/>
      <c r="T1451" s="707"/>
      <c r="U1451" s="707"/>
      <c r="V1451" s="707"/>
      <c r="W1451" s="707"/>
      <c r="X1451" s="707"/>
      <c r="Y1451" s="707"/>
      <c r="Z1451" s="707"/>
      <c r="AA1451" s="707"/>
      <c r="AB1451" s="707"/>
      <c r="AC1451" s="707">
        <v>317077.08</v>
      </c>
      <c r="AD1451" s="707">
        <v>27849.94</v>
      </c>
      <c r="AP1451" s="707"/>
      <c r="AQ1451" s="707"/>
      <c r="AR1451" s="707"/>
      <c r="AS1451" s="707"/>
    </row>
    <row r="1452" spans="4:45">
      <c r="D1452" s="160" t="s">
        <v>8806</v>
      </c>
      <c r="E1452" s="160"/>
      <c r="F1452" s="160">
        <v>46104</v>
      </c>
      <c r="G1452" s="160">
        <v>46155</v>
      </c>
      <c r="H1452" s="160" t="s">
        <v>6744</v>
      </c>
      <c r="I1452" s="160">
        <v>45963</v>
      </c>
      <c r="J1452" s="160">
        <v>140317.42000000001</v>
      </c>
      <c r="K1452" s="160">
        <v>140317.43</v>
      </c>
      <c r="L1452" s="727">
        <v>485244.45</v>
      </c>
      <c r="M1452" s="727" t="s">
        <v>4996</v>
      </c>
      <c r="N1452" s="727"/>
      <c r="P1452" s="707"/>
      <c r="Q1452" s="727"/>
      <c r="R1452" s="727"/>
      <c r="S1452" s="727"/>
      <c r="T1452" s="707"/>
      <c r="U1452" s="707"/>
      <c r="V1452" s="707"/>
      <c r="W1452" s="707"/>
      <c r="X1452" s="707"/>
      <c r="Y1452" s="707">
        <v>12719.83</v>
      </c>
      <c r="Z1452" s="707">
        <v>22895.69</v>
      </c>
      <c r="AA1452" s="707">
        <v>52096.31</v>
      </c>
      <c r="AB1452" s="707">
        <v>50657.25</v>
      </c>
      <c r="AC1452" s="707">
        <v>1948.36</v>
      </c>
    </row>
    <row r="1453" spans="4:45">
      <c r="D1453" s="160" t="s">
        <v>8807</v>
      </c>
      <c r="E1453" s="160"/>
      <c r="F1453" s="160">
        <v>46104</v>
      </c>
      <c r="G1453" s="160">
        <v>46144</v>
      </c>
      <c r="H1453" s="160" t="s">
        <v>6744</v>
      </c>
      <c r="I1453" s="160">
        <v>45963</v>
      </c>
      <c r="J1453" s="160">
        <v>127874.7</v>
      </c>
      <c r="K1453" s="160">
        <v>127874.7</v>
      </c>
      <c r="L1453" s="727">
        <v>472801.72</v>
      </c>
      <c r="M1453" s="727" t="s">
        <v>4994</v>
      </c>
      <c r="N1453" s="727"/>
      <c r="Q1453" s="727"/>
      <c r="R1453" s="727"/>
      <c r="S1453" s="727"/>
      <c r="U1453" s="707"/>
      <c r="V1453" s="707"/>
      <c r="W1453" s="707"/>
      <c r="X1453" s="707"/>
      <c r="Y1453" s="707"/>
      <c r="Z1453" s="707"/>
      <c r="AA1453" s="707"/>
      <c r="AB1453" s="707"/>
      <c r="AH1453" s="707">
        <v>64966.87</v>
      </c>
      <c r="AI1453" s="707">
        <v>389789.17</v>
      </c>
      <c r="AJ1453" s="707">
        <v>18045.68</v>
      </c>
    </row>
    <row r="1454" spans="4:45">
      <c r="D1454" s="160" t="s">
        <v>8807</v>
      </c>
      <c r="E1454" s="160"/>
      <c r="F1454" s="160">
        <v>46104</v>
      </c>
      <c r="G1454" s="160">
        <v>46144</v>
      </c>
      <c r="H1454" s="160" t="s">
        <v>6744</v>
      </c>
      <c r="I1454" s="160">
        <v>45963</v>
      </c>
      <c r="J1454" s="160">
        <v>127874.7</v>
      </c>
      <c r="K1454" s="160">
        <v>127874.7</v>
      </c>
      <c r="L1454" s="727">
        <v>472801.72</v>
      </c>
      <c r="M1454" s="727" t="s">
        <v>4995</v>
      </c>
      <c r="N1454" s="727"/>
      <c r="Q1454" s="727"/>
      <c r="R1454" s="727"/>
      <c r="S1454" s="727"/>
      <c r="T1454" s="707"/>
      <c r="U1454" s="707"/>
      <c r="V1454" s="707"/>
      <c r="W1454" s="707"/>
      <c r="X1454" s="707"/>
      <c r="Y1454" s="707"/>
      <c r="Z1454" s="707"/>
      <c r="AA1454" s="707"/>
      <c r="AB1454" s="707"/>
      <c r="AC1454" s="707">
        <v>317077.08</v>
      </c>
      <c r="AD1454" s="707">
        <v>27849.94</v>
      </c>
      <c r="AP1454" s="707"/>
      <c r="AQ1454" s="707"/>
      <c r="AR1454" s="707"/>
      <c r="AS1454" s="707"/>
    </row>
    <row r="1455" spans="4:45">
      <c r="D1455" s="160" t="s">
        <v>8807</v>
      </c>
      <c r="E1455" s="160"/>
      <c r="F1455" s="160">
        <v>46104</v>
      </c>
      <c r="G1455" s="160">
        <v>46144</v>
      </c>
      <c r="H1455" s="160" t="s">
        <v>6744</v>
      </c>
      <c r="I1455" s="160">
        <v>45963</v>
      </c>
      <c r="J1455" s="160">
        <v>127874.7</v>
      </c>
      <c r="K1455" s="160">
        <v>127874.7</v>
      </c>
      <c r="L1455" s="727">
        <v>472801.72</v>
      </c>
      <c r="M1455" s="727" t="s">
        <v>4996</v>
      </c>
      <c r="N1455" s="727"/>
      <c r="Q1455" s="727"/>
      <c r="R1455" s="727"/>
      <c r="S1455" s="727"/>
      <c r="T1455" s="707"/>
      <c r="U1455" s="707"/>
      <c r="V1455" s="707"/>
      <c r="W1455" s="707"/>
      <c r="X1455" s="707"/>
      <c r="Y1455" s="707">
        <v>12719.83</v>
      </c>
      <c r="Z1455" s="707">
        <v>22895.69</v>
      </c>
      <c r="AA1455" s="707">
        <v>39653.58</v>
      </c>
      <c r="AB1455" s="707">
        <v>50657.25</v>
      </c>
      <c r="AC1455" s="707">
        <v>1948.36</v>
      </c>
    </row>
    <row r="1456" spans="4:45">
      <c r="D1456" s="160" t="s">
        <v>8808</v>
      </c>
      <c r="E1456" s="160"/>
      <c r="F1456" s="160">
        <v>46145</v>
      </c>
      <c r="G1456" s="160">
        <v>46155</v>
      </c>
      <c r="H1456" s="160" t="s">
        <v>6812</v>
      </c>
      <c r="I1456" s="160" t="s">
        <v>6714</v>
      </c>
      <c r="J1456" s="160">
        <v>12442.73</v>
      </c>
      <c r="K1456" s="160">
        <v>12442.73</v>
      </c>
      <c r="L1456" s="727">
        <v>12442.73</v>
      </c>
      <c r="M1456" s="727" t="s">
        <v>4994</v>
      </c>
      <c r="N1456" s="727"/>
      <c r="Q1456" s="727"/>
      <c r="R1456" s="727"/>
      <c r="S1456" s="727"/>
      <c r="U1456" s="707"/>
      <c r="V1456" s="707"/>
      <c r="W1456" s="707"/>
      <c r="X1456" s="707"/>
      <c r="Y1456" s="707"/>
      <c r="Z1456" s="707"/>
      <c r="AA1456" s="707"/>
      <c r="AJ1456" s="707">
        <v>12442.73</v>
      </c>
    </row>
    <row r="1457" spans="4:45">
      <c r="D1457" s="160" t="s">
        <v>8808</v>
      </c>
      <c r="E1457" s="160"/>
      <c r="F1457" s="160">
        <v>46145</v>
      </c>
      <c r="G1457" s="160">
        <v>46155</v>
      </c>
      <c r="H1457" s="160" t="s">
        <v>6812</v>
      </c>
      <c r="I1457" s="160" t="s">
        <v>6714</v>
      </c>
      <c r="J1457" s="160">
        <v>12442.73</v>
      </c>
      <c r="K1457" s="160">
        <v>12442.73</v>
      </c>
      <c r="L1457" s="727">
        <v>12442.73</v>
      </c>
      <c r="M1457" s="727" t="s">
        <v>4995</v>
      </c>
      <c r="N1457" s="727"/>
      <c r="Q1457" s="727"/>
      <c r="R1457" s="727"/>
      <c r="S1457" s="727"/>
      <c r="T1457" s="707"/>
      <c r="U1457" s="707"/>
      <c r="V1457" s="707"/>
      <c r="W1457" s="707"/>
      <c r="X1457" s="707"/>
      <c r="Y1457" s="707"/>
      <c r="Z1457" s="707"/>
      <c r="AA1457" s="707"/>
    </row>
    <row r="1458" spans="4:45">
      <c r="D1458" s="160" t="s">
        <v>8808</v>
      </c>
      <c r="E1458" s="160"/>
      <c r="F1458" s="160">
        <v>46145</v>
      </c>
      <c r="G1458" s="160">
        <v>46155</v>
      </c>
      <c r="H1458" s="160" t="s">
        <v>6812</v>
      </c>
      <c r="I1458" s="160" t="s">
        <v>6714</v>
      </c>
      <c r="J1458" s="160">
        <v>12442.73</v>
      </c>
      <c r="K1458" s="160">
        <v>12442.73</v>
      </c>
      <c r="L1458" s="727">
        <v>12442.73</v>
      </c>
      <c r="M1458" s="727" t="s">
        <v>4996</v>
      </c>
      <c r="N1458" s="727"/>
      <c r="Q1458" s="727"/>
      <c r="R1458" s="727"/>
      <c r="S1458" s="727"/>
      <c r="T1458" s="707"/>
      <c r="X1458" s="707"/>
      <c r="Y1458" s="707"/>
      <c r="AA1458" s="707">
        <v>12442.73</v>
      </c>
    </row>
    <row r="1459" spans="4:45">
      <c r="D1459" s="160" t="s">
        <v>5768</v>
      </c>
      <c r="E1459" s="160"/>
      <c r="F1459" s="160">
        <v>46156</v>
      </c>
      <c r="G1459" s="160">
        <v>46194</v>
      </c>
      <c r="H1459" s="160" t="s">
        <v>6610</v>
      </c>
      <c r="I1459" s="160">
        <v>45965</v>
      </c>
      <c r="J1459" s="160">
        <v>124885.3</v>
      </c>
      <c r="K1459" s="160">
        <v>124885.29</v>
      </c>
      <c r="L1459" s="727">
        <v>222971.51999999999</v>
      </c>
      <c r="M1459" s="727" t="s">
        <v>4994</v>
      </c>
      <c r="N1459" s="727"/>
      <c r="Q1459" s="727"/>
      <c r="R1459" s="727"/>
      <c r="S1459" s="727"/>
      <c r="U1459" s="707"/>
      <c r="V1459" s="707"/>
      <c r="W1459" s="707"/>
      <c r="X1459" s="707"/>
      <c r="Y1459" s="707"/>
      <c r="Z1459" s="707"/>
      <c r="AA1459" s="707"/>
      <c r="AB1459" s="707">
        <v>12488.61</v>
      </c>
      <c r="AC1459" s="707">
        <v>97597.57</v>
      </c>
      <c r="AD1459">
        <v>488.65</v>
      </c>
      <c r="AJ1459" s="707">
        <v>80282.880000000005</v>
      </c>
      <c r="AK1459" s="707">
        <v>32113.8</v>
      </c>
      <c r="AQ1459" s="707"/>
      <c r="AR1459" s="707"/>
      <c r="AS1459" s="707"/>
    </row>
    <row r="1460" spans="4:45">
      <c r="D1460" s="160" t="s">
        <v>5768</v>
      </c>
      <c r="E1460" s="160"/>
      <c r="F1460" s="160">
        <v>46156</v>
      </c>
      <c r="G1460" s="160">
        <v>46194</v>
      </c>
      <c r="H1460" s="160" t="s">
        <v>6610</v>
      </c>
      <c r="I1460" s="160">
        <v>45965</v>
      </c>
      <c r="J1460" s="160">
        <v>124885.3</v>
      </c>
      <c r="K1460" s="160">
        <v>124885.29</v>
      </c>
      <c r="L1460" s="727">
        <v>222971.51999999999</v>
      </c>
      <c r="M1460" s="727" t="s">
        <v>4995</v>
      </c>
      <c r="N1460" s="727"/>
      <c r="Q1460" s="727"/>
      <c r="R1460" s="727"/>
      <c r="S1460" s="727"/>
      <c r="T1460" s="707"/>
      <c r="U1460" s="707"/>
      <c r="V1460" s="707"/>
      <c r="W1460" s="707"/>
      <c r="X1460" s="707"/>
      <c r="Y1460" s="707"/>
      <c r="Z1460" s="707"/>
      <c r="AA1460" s="707"/>
      <c r="AB1460" s="707"/>
      <c r="AC1460" s="707">
        <v>97597.57</v>
      </c>
      <c r="AD1460">
        <v>488.65</v>
      </c>
      <c r="AQ1460" s="707"/>
      <c r="AR1460" s="707"/>
      <c r="AS1460" s="707"/>
    </row>
    <row r="1461" spans="4:45">
      <c r="D1461" s="160" t="s">
        <v>5768</v>
      </c>
      <c r="E1461" s="160"/>
      <c r="F1461" s="160">
        <v>46156</v>
      </c>
      <c r="G1461" s="160">
        <v>46194</v>
      </c>
      <c r="H1461" s="160" t="s">
        <v>6610</v>
      </c>
      <c r="I1461" s="160">
        <v>45965</v>
      </c>
      <c r="J1461" s="160">
        <v>124885.3</v>
      </c>
      <c r="K1461" s="160">
        <v>124885.29</v>
      </c>
      <c r="L1461" s="727">
        <v>222971.51999999999</v>
      </c>
      <c r="M1461" s="727" t="s">
        <v>4996</v>
      </c>
      <c r="N1461" s="727"/>
      <c r="Q1461" s="727"/>
      <c r="R1461" s="727"/>
      <c r="S1461" s="727"/>
      <c r="T1461" s="707"/>
      <c r="U1461" s="707"/>
      <c r="V1461" s="707">
        <v>36939.72</v>
      </c>
      <c r="W1461" s="707">
        <v>36476.519999999997</v>
      </c>
      <c r="X1461" s="707">
        <v>29299.439999999999</v>
      </c>
      <c r="Y1461" s="707">
        <v>22169.61</v>
      </c>
      <c r="Z1461" s="707"/>
      <c r="AA1461" s="707"/>
      <c r="AB1461" s="707"/>
    </row>
    <row r="1462" spans="4:45">
      <c r="D1462" s="160" t="s">
        <v>8809</v>
      </c>
      <c r="E1462" s="160"/>
      <c r="F1462" s="160">
        <v>46156</v>
      </c>
      <c r="G1462" s="160">
        <v>46169</v>
      </c>
      <c r="H1462" s="160">
        <v>45944</v>
      </c>
      <c r="I1462" s="160">
        <v>45958</v>
      </c>
      <c r="J1462" s="160">
        <v>0</v>
      </c>
      <c r="K1462" s="160">
        <v>0</v>
      </c>
      <c r="L1462" s="727">
        <v>7000.43</v>
      </c>
      <c r="M1462" s="727" t="s">
        <v>4994</v>
      </c>
      <c r="N1462" s="727"/>
      <c r="Q1462" s="727"/>
      <c r="R1462" s="727"/>
      <c r="S1462" s="727"/>
      <c r="U1462" s="707"/>
      <c r="V1462" s="707"/>
      <c r="W1462" s="707"/>
      <c r="X1462" s="707"/>
      <c r="Y1462" s="707"/>
      <c r="Z1462" s="707"/>
      <c r="AA1462" s="707"/>
      <c r="AB1462" s="707"/>
      <c r="AC1462" s="707">
        <v>7000.43</v>
      </c>
      <c r="AQ1462" s="707"/>
      <c r="AS1462" s="707"/>
    </row>
    <row r="1463" spans="4:45">
      <c r="D1463" s="160" t="s">
        <v>8809</v>
      </c>
      <c r="E1463" s="160"/>
      <c r="F1463" s="160">
        <v>46156</v>
      </c>
      <c r="G1463" s="160">
        <v>46169</v>
      </c>
      <c r="H1463" s="160">
        <v>45944</v>
      </c>
      <c r="I1463" s="160">
        <v>45958</v>
      </c>
      <c r="J1463" s="160">
        <v>0</v>
      </c>
      <c r="K1463" s="160">
        <v>0</v>
      </c>
      <c r="L1463" s="727">
        <v>7000.43</v>
      </c>
      <c r="M1463" s="727" t="s">
        <v>4995</v>
      </c>
      <c r="N1463" s="727"/>
      <c r="Q1463" s="727"/>
      <c r="R1463" s="727"/>
      <c r="S1463" s="727"/>
      <c r="T1463" s="707"/>
      <c r="U1463" s="707"/>
      <c r="V1463" s="707"/>
      <c r="W1463" s="707"/>
      <c r="X1463" s="707"/>
      <c r="Y1463" s="707"/>
      <c r="Z1463" s="707"/>
      <c r="AA1463" s="707"/>
      <c r="AB1463" s="707"/>
      <c r="AC1463" s="707">
        <v>7000.43</v>
      </c>
      <c r="AQ1463" s="707"/>
      <c r="AS1463" s="707"/>
    </row>
    <row r="1464" spans="4:45">
      <c r="D1464" s="160" t="s">
        <v>8809</v>
      </c>
      <c r="E1464" s="160"/>
      <c r="F1464" s="160">
        <v>46156</v>
      </c>
      <c r="G1464" s="160">
        <v>46169</v>
      </c>
      <c r="H1464" s="160">
        <v>45944</v>
      </c>
      <c r="I1464" s="160">
        <v>45958</v>
      </c>
      <c r="J1464" s="160">
        <v>0</v>
      </c>
      <c r="K1464" s="160">
        <v>0</v>
      </c>
      <c r="L1464" s="727">
        <v>7000.43</v>
      </c>
      <c r="M1464" s="727" t="s">
        <v>4996</v>
      </c>
      <c r="N1464" s="727"/>
      <c r="Q1464" s="728"/>
      <c r="R1464" s="727"/>
      <c r="S1464" s="727"/>
      <c r="T1464" s="707"/>
      <c r="X1464" s="707"/>
      <c r="Y1464" s="707"/>
      <c r="AB1464" s="707"/>
      <c r="AC1464" s="707"/>
    </row>
    <row r="1465" spans="4:45">
      <c r="D1465" s="160" t="s">
        <v>5769</v>
      </c>
      <c r="E1465" s="160"/>
      <c r="F1465" s="160">
        <v>46159</v>
      </c>
      <c r="G1465" s="160">
        <v>46189</v>
      </c>
      <c r="H1465" s="160" t="s">
        <v>6610</v>
      </c>
      <c r="I1465" s="160">
        <v>45960</v>
      </c>
      <c r="J1465" s="160">
        <v>124885.3</v>
      </c>
      <c r="K1465" s="160">
        <v>124885.29</v>
      </c>
      <c r="L1465" s="727">
        <v>148989.85999999999</v>
      </c>
      <c r="M1465" s="727" t="s">
        <v>4994</v>
      </c>
      <c r="N1465" s="727"/>
      <c r="Q1465" s="728"/>
      <c r="R1465" s="727"/>
      <c r="S1465" s="727"/>
      <c r="U1465" s="707"/>
      <c r="V1465" s="707"/>
      <c r="W1465" s="707"/>
      <c r="X1465" s="707"/>
      <c r="Y1465" s="707"/>
      <c r="Z1465" s="707"/>
      <c r="AA1465" s="707"/>
      <c r="AB1465" s="707">
        <v>12488.61</v>
      </c>
      <c r="AC1465" s="707">
        <v>24104.560000000001</v>
      </c>
      <c r="AJ1465" s="707">
        <v>80282.880000000005</v>
      </c>
      <c r="AK1465" s="707">
        <v>32113.8</v>
      </c>
      <c r="AQ1465" s="707"/>
      <c r="AR1465" s="707"/>
      <c r="AS1465" s="707"/>
    </row>
    <row r="1466" spans="4:45">
      <c r="D1466" s="160" t="s">
        <v>5769</v>
      </c>
      <c r="E1466" s="160"/>
      <c r="F1466" s="160">
        <v>46159</v>
      </c>
      <c r="G1466" s="160">
        <v>46189</v>
      </c>
      <c r="H1466" s="160" t="s">
        <v>6610</v>
      </c>
      <c r="I1466" s="160">
        <v>45960</v>
      </c>
      <c r="J1466" s="160">
        <v>124885.3</v>
      </c>
      <c r="K1466" s="160">
        <v>124885.29</v>
      </c>
      <c r="L1466" s="727">
        <v>148989.85999999999</v>
      </c>
      <c r="M1466" s="727" t="s">
        <v>4995</v>
      </c>
      <c r="N1466" s="727"/>
      <c r="P1466" s="707"/>
      <c r="Q1466" s="727"/>
      <c r="R1466" s="727"/>
      <c r="S1466" s="727"/>
      <c r="T1466" s="707"/>
      <c r="U1466" s="707"/>
      <c r="V1466" s="707"/>
      <c r="W1466" s="707"/>
      <c r="X1466" s="707"/>
      <c r="Y1466" s="707"/>
      <c r="Z1466" s="707"/>
      <c r="AA1466" s="707"/>
      <c r="AB1466" s="707"/>
      <c r="AC1466" s="707">
        <v>24104.560000000001</v>
      </c>
      <c r="AQ1466" s="707"/>
      <c r="AR1466" s="707"/>
      <c r="AS1466" s="707"/>
    </row>
    <row r="1467" spans="4:45">
      <c r="D1467" s="160" t="s">
        <v>5769</v>
      </c>
      <c r="E1467" s="160"/>
      <c r="F1467" s="160">
        <v>46159</v>
      </c>
      <c r="G1467" s="160">
        <v>46189</v>
      </c>
      <c r="H1467" s="160" t="s">
        <v>6610</v>
      </c>
      <c r="I1467" s="160">
        <v>45960</v>
      </c>
      <c r="J1467" s="160">
        <v>124885.3</v>
      </c>
      <c r="K1467" s="160">
        <v>124885.29</v>
      </c>
      <c r="L1467" s="727">
        <v>148989.85999999999</v>
      </c>
      <c r="M1467" s="727" t="s">
        <v>4996</v>
      </c>
      <c r="N1467" s="727"/>
      <c r="P1467" s="707"/>
      <c r="Q1467" s="727"/>
      <c r="R1467" s="727"/>
      <c r="S1467" s="727"/>
      <c r="T1467" s="707"/>
      <c r="U1467" s="707"/>
      <c r="V1467" s="707">
        <v>36939.72</v>
      </c>
      <c r="W1467" s="707">
        <v>36476.519999999997</v>
      </c>
      <c r="X1467" s="707">
        <v>29299.439999999999</v>
      </c>
      <c r="Y1467" s="707">
        <v>22169.61</v>
      </c>
      <c r="Z1467" s="707"/>
      <c r="AB1467" s="707"/>
      <c r="AC1467" s="707"/>
    </row>
    <row r="1468" spans="4:45">
      <c r="D1468" s="160" t="s">
        <v>8810</v>
      </c>
      <c r="E1468" s="160"/>
      <c r="F1468" s="160">
        <v>46156</v>
      </c>
      <c r="G1468" s="160">
        <v>46191</v>
      </c>
      <c r="H1468" s="160">
        <v>45944</v>
      </c>
      <c r="I1468" s="160">
        <v>45963</v>
      </c>
      <c r="J1468" s="160">
        <v>0</v>
      </c>
      <c r="K1468" s="160">
        <v>0</v>
      </c>
      <c r="L1468" s="727">
        <v>2415.91</v>
      </c>
      <c r="M1468" s="727" t="s">
        <v>4994</v>
      </c>
      <c r="N1468" s="727"/>
      <c r="Q1468" s="727"/>
      <c r="R1468" s="727"/>
      <c r="S1468" s="727"/>
      <c r="T1468" s="707"/>
      <c r="V1468" s="707"/>
      <c r="W1468" s="707"/>
      <c r="X1468" s="707"/>
      <c r="Y1468" s="707"/>
      <c r="Z1468" s="707"/>
      <c r="AA1468" s="707"/>
      <c r="AB1468" s="707"/>
      <c r="AC1468" s="707">
        <v>2275.1799999999998</v>
      </c>
      <c r="AD1468">
        <v>140.72999999999999</v>
      </c>
      <c r="AQ1468" s="707"/>
      <c r="AS1468" s="707"/>
    </row>
    <row r="1469" spans="4:45">
      <c r="D1469" s="160" t="s">
        <v>8810</v>
      </c>
      <c r="E1469" s="160"/>
      <c r="F1469" s="160">
        <v>46156</v>
      </c>
      <c r="G1469" s="160">
        <v>46191</v>
      </c>
      <c r="H1469" s="160">
        <v>45944</v>
      </c>
      <c r="I1469" s="160">
        <v>45963</v>
      </c>
      <c r="J1469" s="160">
        <v>0</v>
      </c>
      <c r="K1469" s="160">
        <v>0</v>
      </c>
      <c r="L1469" s="727">
        <v>2415.91</v>
      </c>
      <c r="M1469" s="727" t="s">
        <v>4995</v>
      </c>
      <c r="N1469" s="727"/>
      <c r="Q1469" s="727"/>
      <c r="R1469" s="727"/>
      <c r="S1469" s="727"/>
      <c r="T1469" s="707"/>
      <c r="U1469" s="707"/>
      <c r="V1469" s="707"/>
      <c r="W1469" s="707"/>
      <c r="X1469" s="707"/>
      <c r="Y1469" s="707"/>
      <c r="Z1469" s="707"/>
      <c r="AA1469" s="707"/>
      <c r="AB1469" s="707"/>
      <c r="AC1469" s="707">
        <v>2275.1799999999998</v>
      </c>
      <c r="AD1469">
        <v>140.72999999999999</v>
      </c>
      <c r="AQ1469" s="707"/>
      <c r="AS1469" s="707"/>
    </row>
    <row r="1470" spans="4:45">
      <c r="D1470" s="160" t="s">
        <v>8810</v>
      </c>
      <c r="E1470" s="160"/>
      <c r="F1470" s="160">
        <v>46156</v>
      </c>
      <c r="G1470" s="160">
        <v>46191</v>
      </c>
      <c r="H1470" s="160">
        <v>45944</v>
      </c>
      <c r="I1470" s="160">
        <v>45963</v>
      </c>
      <c r="J1470" s="160">
        <v>0</v>
      </c>
      <c r="K1470" s="160">
        <v>0</v>
      </c>
      <c r="L1470" s="727">
        <v>2415.91</v>
      </c>
      <c r="M1470" s="727" t="s">
        <v>4996</v>
      </c>
      <c r="N1470" s="727"/>
      <c r="Q1470" s="727"/>
      <c r="R1470" s="727"/>
      <c r="S1470" s="727"/>
      <c r="T1470" s="707"/>
      <c r="U1470" s="707"/>
      <c r="V1470" s="707"/>
      <c r="W1470" s="707"/>
      <c r="X1470" s="707"/>
      <c r="Y1470" s="707"/>
      <c r="Z1470" s="707"/>
      <c r="AA1470" s="707"/>
      <c r="AC1470" s="707"/>
    </row>
    <row r="1471" spans="4:45">
      <c r="D1471" s="160" t="s">
        <v>8811</v>
      </c>
      <c r="E1471" s="160"/>
      <c r="F1471" s="160">
        <v>46156</v>
      </c>
      <c r="G1471" s="160">
        <v>46169</v>
      </c>
      <c r="H1471" s="160">
        <v>45944</v>
      </c>
      <c r="I1471" s="160">
        <v>45958</v>
      </c>
      <c r="J1471" s="160">
        <v>0</v>
      </c>
      <c r="K1471" s="160">
        <v>0</v>
      </c>
      <c r="L1471" s="727">
        <v>48489.48</v>
      </c>
      <c r="M1471" s="727" t="s">
        <v>4994</v>
      </c>
      <c r="N1471" s="727"/>
      <c r="Q1471" s="727"/>
      <c r="R1471" s="727"/>
      <c r="S1471" s="727"/>
      <c r="T1471" s="707"/>
      <c r="V1471" s="707"/>
      <c r="W1471" s="707"/>
      <c r="X1471" s="707"/>
      <c r="Y1471" s="707"/>
      <c r="Z1471" s="707"/>
      <c r="AA1471" s="707"/>
      <c r="AB1471" s="707"/>
      <c r="AC1471" s="707">
        <v>48489.48</v>
      </c>
      <c r="AQ1471" s="707"/>
      <c r="AR1471" s="707"/>
      <c r="AS1471" s="707"/>
    </row>
    <row r="1472" spans="4:45">
      <c r="D1472" s="160" t="s">
        <v>8811</v>
      </c>
      <c r="E1472" s="160"/>
      <c r="F1472" s="160">
        <v>46156</v>
      </c>
      <c r="G1472" s="160">
        <v>46169</v>
      </c>
      <c r="H1472" s="160">
        <v>45944</v>
      </c>
      <c r="I1472" s="160">
        <v>45958</v>
      </c>
      <c r="J1472" s="160">
        <v>0</v>
      </c>
      <c r="K1472" s="160">
        <v>0</v>
      </c>
      <c r="L1472" s="727">
        <v>48489.48</v>
      </c>
      <c r="M1472" s="727" t="s">
        <v>4995</v>
      </c>
      <c r="N1472" s="727"/>
      <c r="Q1472" s="727"/>
      <c r="R1472" s="727"/>
      <c r="S1472" s="727"/>
      <c r="T1472" s="707"/>
      <c r="U1472" s="707"/>
      <c r="V1472" s="707"/>
      <c r="W1472" s="707"/>
      <c r="X1472" s="707"/>
      <c r="Y1472" s="707"/>
      <c r="Z1472" s="707"/>
      <c r="AA1472" s="707"/>
      <c r="AB1472" s="707"/>
      <c r="AC1472" s="707">
        <v>48489.48</v>
      </c>
      <c r="AQ1472" s="707"/>
      <c r="AR1472" s="707"/>
      <c r="AS1472" s="707"/>
    </row>
    <row r="1473" spans="4:45">
      <c r="D1473" s="160" t="s">
        <v>8811</v>
      </c>
      <c r="E1473" s="160"/>
      <c r="F1473" s="160">
        <v>46156</v>
      </c>
      <c r="G1473" s="160">
        <v>46169</v>
      </c>
      <c r="H1473" s="160">
        <v>45944</v>
      </c>
      <c r="I1473" s="160">
        <v>45958</v>
      </c>
      <c r="J1473" s="160">
        <v>0</v>
      </c>
      <c r="K1473" s="160">
        <v>0</v>
      </c>
      <c r="L1473" s="727">
        <v>48489.48</v>
      </c>
      <c r="M1473" s="727" t="s">
        <v>4996</v>
      </c>
      <c r="N1473" s="727"/>
      <c r="Q1473" s="727"/>
      <c r="R1473" s="727"/>
      <c r="S1473" s="727"/>
      <c r="T1473" s="707"/>
      <c r="U1473" s="707"/>
      <c r="Y1473" s="707"/>
      <c r="Z1473" s="707"/>
      <c r="AC1473" s="707"/>
    </row>
    <row r="1474" spans="4:45">
      <c r="D1474" s="160" t="s">
        <v>5770</v>
      </c>
      <c r="E1474" s="160"/>
      <c r="F1474" s="160">
        <v>46163</v>
      </c>
      <c r="G1474" s="160">
        <v>46167</v>
      </c>
      <c r="H1474" s="160">
        <v>45951</v>
      </c>
      <c r="I1474" s="160">
        <v>45956</v>
      </c>
      <c r="J1474" s="160">
        <v>0</v>
      </c>
      <c r="K1474" s="160">
        <v>0</v>
      </c>
      <c r="L1474" s="727">
        <v>2586.3200000000002</v>
      </c>
      <c r="M1474" s="727" t="s">
        <v>4994</v>
      </c>
      <c r="N1474" s="727"/>
      <c r="Q1474" s="727"/>
      <c r="R1474" s="727"/>
      <c r="S1474" s="727"/>
      <c r="V1474" s="707"/>
      <c r="W1474" s="707"/>
      <c r="X1474" s="707"/>
      <c r="Y1474" s="707"/>
      <c r="Z1474" s="707"/>
      <c r="AA1474" s="707"/>
      <c r="AB1474" s="707"/>
      <c r="AC1474" s="707">
        <v>2586.3200000000002</v>
      </c>
      <c r="AQ1474" s="707"/>
      <c r="AS1474" s="707"/>
    </row>
    <row r="1475" spans="4:45">
      <c r="D1475" s="160" t="s">
        <v>5770</v>
      </c>
      <c r="E1475" s="160"/>
      <c r="F1475" s="160">
        <v>46163</v>
      </c>
      <c r="G1475" s="160">
        <v>46167</v>
      </c>
      <c r="H1475" s="160">
        <v>45951</v>
      </c>
      <c r="I1475" s="160">
        <v>45956</v>
      </c>
      <c r="J1475" s="160">
        <v>0</v>
      </c>
      <c r="K1475" s="160">
        <v>0</v>
      </c>
      <c r="L1475" s="727">
        <v>2586.3200000000002</v>
      </c>
      <c r="M1475" s="727" t="s">
        <v>4995</v>
      </c>
      <c r="N1475" s="727"/>
      <c r="Q1475" s="727"/>
      <c r="R1475" s="727"/>
      <c r="S1475" s="727"/>
      <c r="T1475" s="707"/>
      <c r="U1475" s="707"/>
      <c r="V1475" s="707"/>
      <c r="W1475" s="707"/>
      <c r="X1475" s="707"/>
      <c r="Y1475" s="707"/>
      <c r="Z1475" s="707"/>
      <c r="AA1475" s="707"/>
      <c r="AB1475" s="707"/>
      <c r="AC1475" s="707">
        <v>2586.3200000000002</v>
      </c>
      <c r="AQ1475" s="707"/>
      <c r="AS1475" s="707"/>
    </row>
    <row r="1476" spans="4:45">
      <c r="D1476" s="160" t="s">
        <v>5770</v>
      </c>
      <c r="E1476" s="160"/>
      <c r="F1476" s="160">
        <v>46163</v>
      </c>
      <c r="G1476" s="160">
        <v>46167</v>
      </c>
      <c r="H1476" s="160">
        <v>45951</v>
      </c>
      <c r="I1476" s="160">
        <v>45956</v>
      </c>
      <c r="J1476" s="160">
        <v>0</v>
      </c>
      <c r="K1476" s="160">
        <v>0</v>
      </c>
      <c r="L1476" s="727">
        <v>2586.3200000000002</v>
      </c>
      <c r="M1476" s="727" t="s">
        <v>4996</v>
      </c>
      <c r="N1476" s="727"/>
      <c r="Q1476" s="727"/>
      <c r="R1476" s="727"/>
      <c r="S1476" s="727"/>
      <c r="T1476" s="707"/>
      <c r="U1476" s="707"/>
      <c r="V1476" s="707"/>
      <c r="W1476" s="707"/>
      <c r="X1476" s="707"/>
      <c r="Y1476" s="707"/>
      <c r="Z1476" s="707"/>
      <c r="AC1476" s="707"/>
    </row>
    <row r="1477" spans="4:45">
      <c r="D1477" s="160" t="s">
        <v>5771</v>
      </c>
      <c r="E1477" s="160"/>
      <c r="F1477" s="160">
        <v>46163</v>
      </c>
      <c r="G1477" s="160">
        <v>46167</v>
      </c>
      <c r="H1477" s="160">
        <v>45951</v>
      </c>
      <c r="I1477" s="160">
        <v>45956</v>
      </c>
      <c r="J1477" s="160">
        <v>0</v>
      </c>
      <c r="K1477" s="160">
        <v>0</v>
      </c>
      <c r="L1477" s="727">
        <v>2566.11</v>
      </c>
      <c r="M1477" s="727" t="s">
        <v>4994</v>
      </c>
      <c r="N1477" s="727"/>
      <c r="Q1477" s="727"/>
      <c r="R1477" s="727"/>
      <c r="S1477" s="727"/>
      <c r="V1477" s="707"/>
      <c r="W1477" s="707"/>
      <c r="X1477" s="707"/>
      <c r="Y1477" s="707"/>
      <c r="Z1477" s="707"/>
      <c r="AA1477" s="707"/>
      <c r="AB1477" s="707"/>
      <c r="AC1477" s="707">
        <v>2566.11</v>
      </c>
      <c r="AQ1477" s="707"/>
      <c r="AS1477" s="707"/>
    </row>
    <row r="1478" spans="4:45">
      <c r="D1478" s="160" t="s">
        <v>5771</v>
      </c>
      <c r="E1478" s="160"/>
      <c r="F1478" s="160">
        <v>46163</v>
      </c>
      <c r="G1478" s="160">
        <v>46167</v>
      </c>
      <c r="H1478" s="160">
        <v>45951</v>
      </c>
      <c r="I1478" s="160">
        <v>45956</v>
      </c>
      <c r="J1478" s="160">
        <v>0</v>
      </c>
      <c r="K1478" s="160">
        <v>0</v>
      </c>
      <c r="L1478" s="727">
        <v>2566.11</v>
      </c>
      <c r="M1478" s="727" t="s">
        <v>4995</v>
      </c>
      <c r="N1478" s="727"/>
      <c r="Q1478" s="727"/>
      <c r="R1478" s="727"/>
      <c r="S1478" s="727"/>
      <c r="T1478" s="707"/>
      <c r="U1478" s="707"/>
      <c r="V1478" s="707"/>
      <c r="W1478" s="707"/>
      <c r="X1478" s="707"/>
      <c r="Y1478" s="707"/>
      <c r="Z1478" s="707"/>
      <c r="AA1478" s="707"/>
      <c r="AB1478" s="707"/>
      <c r="AC1478" s="707">
        <v>2566.11</v>
      </c>
      <c r="AQ1478" s="707"/>
      <c r="AS1478" s="707"/>
    </row>
    <row r="1479" spans="4:45">
      <c r="D1479" s="160" t="s">
        <v>5771</v>
      </c>
      <c r="E1479" s="160"/>
      <c r="F1479" s="160">
        <v>46163</v>
      </c>
      <c r="G1479" s="160">
        <v>46167</v>
      </c>
      <c r="H1479" s="160">
        <v>45951</v>
      </c>
      <c r="I1479" s="160">
        <v>45956</v>
      </c>
      <c r="J1479" s="160">
        <v>0</v>
      </c>
      <c r="K1479" s="160">
        <v>0</v>
      </c>
      <c r="L1479" s="727">
        <v>2566.11</v>
      </c>
      <c r="M1479" s="727" t="s">
        <v>4996</v>
      </c>
      <c r="N1479" s="727"/>
      <c r="Q1479" s="727"/>
      <c r="R1479" s="727"/>
      <c r="S1479" s="727"/>
      <c r="T1479" s="707"/>
      <c r="U1479" s="707"/>
      <c r="Y1479" s="707"/>
      <c r="Z1479" s="707"/>
      <c r="AC1479" s="707"/>
    </row>
    <row r="1480" spans="4:45">
      <c r="D1480" s="160" t="s">
        <v>5772</v>
      </c>
      <c r="E1480" s="160"/>
      <c r="F1480" s="160">
        <v>46163</v>
      </c>
      <c r="G1480" s="160">
        <v>46167</v>
      </c>
      <c r="H1480" s="160">
        <v>45951</v>
      </c>
      <c r="I1480" s="160">
        <v>45956</v>
      </c>
      <c r="J1480" s="160">
        <v>0</v>
      </c>
      <c r="K1480" s="160">
        <v>0</v>
      </c>
      <c r="L1480" s="727">
        <v>7444.14</v>
      </c>
      <c r="M1480" s="727" t="s">
        <v>4994</v>
      </c>
      <c r="N1480" s="727"/>
      <c r="Q1480" s="727"/>
      <c r="R1480" s="727"/>
      <c r="S1480" s="727"/>
      <c r="V1480" s="707"/>
      <c r="W1480" s="707"/>
      <c r="X1480" s="707"/>
      <c r="Y1480" s="707"/>
      <c r="Z1480" s="707"/>
      <c r="AA1480" s="707"/>
      <c r="AB1480" s="707"/>
      <c r="AC1480" s="707">
        <v>7444.14</v>
      </c>
      <c r="AQ1480" s="707"/>
      <c r="AS1480" s="707"/>
    </row>
    <row r="1481" spans="4:45">
      <c r="D1481" s="160" t="s">
        <v>5772</v>
      </c>
      <c r="E1481" s="160"/>
      <c r="F1481" s="160">
        <v>46163</v>
      </c>
      <c r="G1481" s="160">
        <v>46167</v>
      </c>
      <c r="H1481" s="160">
        <v>45951</v>
      </c>
      <c r="I1481" s="160">
        <v>45956</v>
      </c>
      <c r="J1481" s="160">
        <v>0</v>
      </c>
      <c r="K1481" s="160">
        <v>0</v>
      </c>
      <c r="L1481" s="727">
        <v>7444.14</v>
      </c>
      <c r="M1481" s="727" t="s">
        <v>4995</v>
      </c>
      <c r="N1481" s="727"/>
      <c r="Q1481" s="727"/>
      <c r="R1481" s="727"/>
      <c r="S1481" s="727"/>
      <c r="T1481" s="707"/>
      <c r="U1481" s="707"/>
      <c r="V1481" s="707"/>
      <c r="W1481" s="707"/>
      <c r="X1481" s="707"/>
      <c r="Y1481" s="707"/>
      <c r="Z1481" s="707"/>
      <c r="AA1481" s="707"/>
      <c r="AB1481" s="707"/>
      <c r="AC1481" s="707">
        <v>7444.14</v>
      </c>
      <c r="AQ1481" s="707"/>
      <c r="AS1481" s="707"/>
    </row>
    <row r="1482" spans="4:45">
      <c r="D1482" s="160" t="s">
        <v>5772</v>
      </c>
      <c r="E1482" s="160"/>
      <c r="F1482" s="160">
        <v>46163</v>
      </c>
      <c r="G1482" s="160">
        <v>46167</v>
      </c>
      <c r="H1482" s="160">
        <v>45951</v>
      </c>
      <c r="I1482" s="160">
        <v>45956</v>
      </c>
      <c r="J1482" s="160">
        <v>0</v>
      </c>
      <c r="K1482" s="160">
        <v>0</v>
      </c>
      <c r="L1482" s="727">
        <v>7444.14</v>
      </c>
      <c r="M1482" s="727" t="s">
        <v>4996</v>
      </c>
      <c r="N1482" s="727"/>
      <c r="Q1482" s="727"/>
      <c r="R1482" s="727"/>
      <c r="S1482" s="727"/>
      <c r="T1482" s="707"/>
      <c r="U1482" s="707"/>
      <c r="Y1482" s="707"/>
      <c r="Z1482" s="707"/>
      <c r="AC1482" s="707"/>
    </row>
    <row r="1483" spans="4:45">
      <c r="D1483" s="160" t="s">
        <v>5773</v>
      </c>
      <c r="E1483" s="160"/>
      <c r="F1483" s="160">
        <v>46156</v>
      </c>
      <c r="G1483" s="160">
        <v>46194</v>
      </c>
      <c r="H1483" s="160">
        <v>45944</v>
      </c>
      <c r="I1483" s="160">
        <v>45965</v>
      </c>
      <c r="J1483" s="160">
        <v>0</v>
      </c>
      <c r="K1483" s="160">
        <v>0</v>
      </c>
      <c r="L1483" s="727">
        <v>3479.28</v>
      </c>
      <c r="M1483" s="727" t="s">
        <v>4994</v>
      </c>
      <c r="N1483" s="727"/>
      <c r="Q1483" s="727"/>
      <c r="R1483" s="727"/>
      <c r="S1483" s="727"/>
      <c r="V1483" s="707"/>
      <c r="W1483" s="707"/>
      <c r="X1483" s="707"/>
      <c r="Y1483" s="707"/>
      <c r="Z1483" s="707"/>
      <c r="AA1483" s="707"/>
      <c r="AB1483" s="707"/>
      <c r="AC1483" s="707">
        <v>3131.35</v>
      </c>
      <c r="AD1483">
        <v>347.93</v>
      </c>
      <c r="AQ1483" s="707"/>
      <c r="AS1483" s="707"/>
    </row>
    <row r="1484" spans="4:45">
      <c r="D1484" s="160" t="s">
        <v>5773</v>
      </c>
      <c r="E1484" s="160"/>
      <c r="F1484" s="160">
        <v>46156</v>
      </c>
      <c r="G1484" s="160">
        <v>46194</v>
      </c>
      <c r="H1484" s="160">
        <v>45944</v>
      </c>
      <c r="I1484" s="160">
        <v>45965</v>
      </c>
      <c r="J1484" s="160">
        <v>0</v>
      </c>
      <c r="K1484" s="160">
        <v>0</v>
      </c>
      <c r="L1484" s="727">
        <v>3479.28</v>
      </c>
      <c r="M1484" s="727" t="s">
        <v>4995</v>
      </c>
      <c r="N1484" s="727"/>
      <c r="Q1484" s="728"/>
      <c r="R1484" s="727"/>
      <c r="S1484" s="727"/>
      <c r="T1484" s="707"/>
      <c r="V1484" s="707"/>
      <c r="W1484" s="707"/>
      <c r="X1484" s="707"/>
      <c r="Y1484" s="707"/>
      <c r="Z1484" s="707"/>
      <c r="AA1484" s="707"/>
      <c r="AB1484" s="707"/>
      <c r="AC1484" s="707">
        <v>3131.35</v>
      </c>
      <c r="AD1484">
        <v>347.93</v>
      </c>
      <c r="AQ1484" s="707"/>
      <c r="AS1484" s="707"/>
    </row>
    <row r="1485" spans="4:45">
      <c r="D1485" s="160" t="s">
        <v>5773</v>
      </c>
      <c r="E1485" s="160"/>
      <c r="F1485" s="160">
        <v>46156</v>
      </c>
      <c r="G1485" s="160">
        <v>46194</v>
      </c>
      <c r="H1485" s="160">
        <v>45944</v>
      </c>
      <c r="I1485" s="160">
        <v>45965</v>
      </c>
      <c r="J1485" s="160">
        <v>0</v>
      </c>
      <c r="K1485" s="160">
        <v>0</v>
      </c>
      <c r="L1485" s="727">
        <v>3479.28</v>
      </c>
      <c r="M1485" s="727" t="s">
        <v>4996</v>
      </c>
      <c r="N1485" s="727"/>
      <c r="Q1485" s="727"/>
      <c r="R1485" s="727"/>
      <c r="S1485" s="727"/>
      <c r="T1485" s="707"/>
      <c r="W1485" s="707"/>
      <c r="X1485" s="707"/>
      <c r="Y1485" s="707"/>
      <c r="Z1485" s="707"/>
      <c r="AC1485" s="707"/>
    </row>
    <row r="1486" spans="4:45">
      <c r="D1486" s="160" t="s">
        <v>5774</v>
      </c>
      <c r="E1486" s="160"/>
      <c r="F1486" s="160">
        <v>45887</v>
      </c>
      <c r="G1486" s="160">
        <v>46099</v>
      </c>
      <c r="H1486" s="160" t="s">
        <v>6656</v>
      </c>
      <c r="I1486" s="160">
        <v>46095</v>
      </c>
      <c r="J1486" s="160">
        <v>1151405.48</v>
      </c>
      <c r="K1486" s="160">
        <v>1151405.5</v>
      </c>
      <c r="L1486" s="727">
        <v>2552786.08</v>
      </c>
      <c r="M1486" s="727" t="s">
        <v>4994</v>
      </c>
      <c r="N1486" s="727"/>
      <c r="Q1486" s="727"/>
      <c r="R1486" s="727"/>
      <c r="S1486" s="727"/>
      <c r="V1486" s="707"/>
      <c r="W1486" s="707"/>
      <c r="X1486" s="707"/>
      <c r="Y1486" s="707"/>
      <c r="Z1486" s="707"/>
      <c r="AA1486" s="707">
        <v>41081.339999999997</v>
      </c>
      <c r="AB1486" s="707">
        <v>123244.02</v>
      </c>
      <c r="AC1486" s="707">
        <v>467156.41</v>
      </c>
      <c r="AD1486" s="707">
        <v>318863.19</v>
      </c>
      <c r="AE1486" s="707">
        <v>250563.44</v>
      </c>
      <c r="AF1486" s="707">
        <v>296960.46000000002</v>
      </c>
      <c r="AG1486" s="707">
        <v>1015521.94</v>
      </c>
      <c r="AH1486" s="707">
        <v>39395.269999999997</v>
      </c>
      <c r="AK1486" s="707"/>
      <c r="AL1486" s="707"/>
      <c r="AM1486" s="707"/>
      <c r="AN1486" s="707"/>
      <c r="AO1486" s="707"/>
      <c r="AP1486" s="707"/>
      <c r="AQ1486" s="707"/>
    </row>
    <row r="1487" spans="4:45">
      <c r="D1487" s="160" t="s">
        <v>5774</v>
      </c>
      <c r="E1487" s="160"/>
      <c r="F1487" s="160">
        <v>45887</v>
      </c>
      <c r="G1487" s="160">
        <v>46099</v>
      </c>
      <c r="H1487" s="160" t="s">
        <v>6656</v>
      </c>
      <c r="I1487" s="160">
        <v>46095</v>
      </c>
      <c r="J1487" s="160">
        <v>1151405.48</v>
      </c>
      <c r="K1487" s="160">
        <v>1151405.5</v>
      </c>
      <c r="L1487" s="727">
        <v>2552786.08</v>
      </c>
      <c r="M1487" s="727" t="s">
        <v>4995</v>
      </c>
      <c r="N1487" s="727"/>
      <c r="Q1487" s="727"/>
      <c r="R1487" s="727"/>
      <c r="S1487" s="727"/>
      <c r="T1487" s="707"/>
      <c r="U1487" s="707"/>
      <c r="V1487" s="707"/>
      <c r="W1487" s="707"/>
      <c r="X1487" s="707"/>
      <c r="Y1487" s="707"/>
      <c r="Z1487" s="707"/>
      <c r="AA1487" s="707"/>
      <c r="AB1487" s="707"/>
      <c r="AC1487" s="707"/>
      <c r="AD1487" s="707">
        <v>302408.03000000003</v>
      </c>
      <c r="AE1487" s="707">
        <v>250563.44</v>
      </c>
      <c r="AF1487" s="707">
        <v>235244.53</v>
      </c>
      <c r="AG1487" s="707">
        <v>595765.73</v>
      </c>
      <c r="AH1487" s="707">
        <v>17398.87</v>
      </c>
      <c r="AK1487" s="707"/>
      <c r="AL1487" s="707"/>
      <c r="AM1487" s="707"/>
      <c r="AN1487" s="707"/>
      <c r="AO1487" s="707"/>
      <c r="AP1487" s="707"/>
      <c r="AQ1487" s="707"/>
    </row>
    <row r="1488" spans="4:45">
      <c r="D1488" s="160" t="s">
        <v>5774</v>
      </c>
      <c r="E1488" s="160"/>
      <c r="F1488" s="160">
        <v>45887</v>
      </c>
      <c r="G1488" s="160">
        <v>46099</v>
      </c>
      <c r="H1488" s="160" t="s">
        <v>6656</v>
      </c>
      <c r="I1488" s="160">
        <v>46095</v>
      </c>
      <c r="J1488" s="160">
        <v>1151405.48</v>
      </c>
      <c r="K1488" s="160">
        <v>1151405.5</v>
      </c>
      <c r="L1488" s="727">
        <v>2552786.08</v>
      </c>
      <c r="M1488" s="727" t="s">
        <v>4996</v>
      </c>
      <c r="N1488" s="727"/>
      <c r="Q1488" s="727"/>
      <c r="R1488" s="727"/>
      <c r="S1488" s="727"/>
      <c r="T1488" s="707"/>
      <c r="U1488" s="707"/>
      <c r="W1488" s="707">
        <v>209871.51</v>
      </c>
      <c r="X1488" s="707">
        <v>252949.52</v>
      </c>
      <c r="Y1488" s="707">
        <v>270229.68</v>
      </c>
      <c r="Z1488" s="707">
        <v>220092.74</v>
      </c>
      <c r="AA1488" s="707">
        <v>88640.98</v>
      </c>
      <c r="AB1488" s="707">
        <v>108036.35</v>
      </c>
      <c r="AC1488" s="707">
        <v>1584.72</v>
      </c>
    </row>
    <row r="1489" spans="4:42">
      <c r="D1489" s="160" t="s">
        <v>5775</v>
      </c>
      <c r="E1489" s="160"/>
      <c r="F1489" s="160">
        <v>45895</v>
      </c>
      <c r="G1489" s="160">
        <v>46063</v>
      </c>
      <c r="H1489" s="160" t="s">
        <v>6617</v>
      </c>
      <c r="I1489" s="160">
        <v>46074</v>
      </c>
      <c r="J1489" s="160">
        <v>678554.26</v>
      </c>
      <c r="K1489" s="160">
        <v>678554.26</v>
      </c>
      <c r="L1489" s="727">
        <v>1767364.31</v>
      </c>
      <c r="M1489" s="727" t="s">
        <v>4994</v>
      </c>
      <c r="N1489" s="727"/>
      <c r="Q1489" s="727"/>
      <c r="R1489" s="727"/>
      <c r="S1489" s="727"/>
      <c r="V1489" s="707"/>
      <c r="W1489" s="707"/>
      <c r="X1489" s="707"/>
      <c r="Y1489" s="707"/>
      <c r="Z1489" s="707"/>
      <c r="AA1489" s="707">
        <v>41081.339999999997</v>
      </c>
      <c r="AB1489" s="707">
        <v>123244.02</v>
      </c>
      <c r="AC1489" s="707">
        <v>467156.41</v>
      </c>
      <c r="AD1489" s="707">
        <v>236713.81</v>
      </c>
      <c r="AE1489" s="707">
        <v>250563.44</v>
      </c>
      <c r="AF1489" s="707">
        <v>296960.46000000002</v>
      </c>
      <c r="AG1489" s="707">
        <v>351644.83</v>
      </c>
      <c r="AK1489" s="707"/>
      <c r="AL1489" s="707"/>
      <c r="AM1489" s="707"/>
      <c r="AN1489" s="707"/>
      <c r="AO1489" s="707"/>
      <c r="AP1489" s="707"/>
    </row>
    <row r="1490" spans="4:42">
      <c r="D1490" s="160" t="s">
        <v>5775</v>
      </c>
      <c r="E1490" s="160"/>
      <c r="F1490" s="160">
        <v>45895</v>
      </c>
      <c r="G1490" s="160">
        <v>46063</v>
      </c>
      <c r="H1490" s="160" t="s">
        <v>6617</v>
      </c>
      <c r="I1490" s="160">
        <v>46074</v>
      </c>
      <c r="J1490" s="160">
        <v>678554.26</v>
      </c>
      <c r="K1490" s="160">
        <v>678554.26</v>
      </c>
      <c r="L1490" s="727">
        <v>1767364.31</v>
      </c>
      <c r="M1490" s="727" t="s">
        <v>4995</v>
      </c>
      <c r="N1490" s="727"/>
      <c r="Q1490" s="727"/>
      <c r="R1490" s="727"/>
      <c r="S1490" s="727"/>
      <c r="T1490" s="707"/>
      <c r="U1490" s="707"/>
      <c r="V1490" s="707"/>
      <c r="W1490" s="707"/>
      <c r="X1490" s="707"/>
      <c r="Y1490" s="707"/>
      <c r="Z1490" s="707"/>
      <c r="AA1490" s="707"/>
      <c r="AB1490" s="707"/>
      <c r="AC1490" s="707"/>
      <c r="AD1490" s="707">
        <v>266786.23</v>
      </c>
      <c r="AE1490" s="707">
        <v>250563.44</v>
      </c>
      <c r="AF1490" s="707">
        <v>235244.53</v>
      </c>
      <c r="AG1490" s="707">
        <v>336215.84</v>
      </c>
      <c r="AK1490" s="707"/>
      <c r="AL1490" s="707"/>
      <c r="AM1490" s="707"/>
      <c r="AN1490" s="707"/>
      <c r="AO1490" s="707"/>
      <c r="AP1490" s="707"/>
    </row>
    <row r="1491" spans="4:42">
      <c r="D1491" s="160" t="s">
        <v>5775</v>
      </c>
      <c r="E1491" s="160"/>
      <c r="F1491" s="160">
        <v>45895</v>
      </c>
      <c r="G1491" s="160">
        <v>46063</v>
      </c>
      <c r="H1491" s="160" t="s">
        <v>6617</v>
      </c>
      <c r="I1491" s="160">
        <v>46074</v>
      </c>
      <c r="J1491" s="160">
        <v>678554.26</v>
      </c>
      <c r="K1491" s="160">
        <v>678554.26</v>
      </c>
      <c r="L1491" s="727">
        <v>1767364.31</v>
      </c>
      <c r="M1491" s="727" t="s">
        <v>4996</v>
      </c>
      <c r="N1491" s="727"/>
      <c r="Q1491" s="727"/>
      <c r="R1491" s="727"/>
      <c r="S1491" s="727"/>
      <c r="T1491" s="707"/>
      <c r="U1491" s="707"/>
      <c r="W1491" s="707">
        <v>24737.15</v>
      </c>
      <c r="X1491" s="707">
        <v>134356.54</v>
      </c>
      <c r="Y1491" s="707">
        <v>210141.77</v>
      </c>
      <c r="Z1491" s="707">
        <v>218224.15</v>
      </c>
      <c r="AA1491" s="707">
        <v>82335.509999999995</v>
      </c>
      <c r="AB1491" s="707">
        <v>8434.73</v>
      </c>
      <c r="AC1491">
        <v>324.41000000000003</v>
      </c>
    </row>
    <row r="1492" spans="4:42">
      <c r="D1492" s="160" t="s">
        <v>8812</v>
      </c>
      <c r="E1492" s="160"/>
      <c r="F1492" s="160">
        <v>45895</v>
      </c>
      <c r="G1492" s="160">
        <v>45974</v>
      </c>
      <c r="H1492" s="160" t="s">
        <v>6617</v>
      </c>
      <c r="I1492" s="160">
        <v>45986</v>
      </c>
      <c r="J1492" s="160">
        <v>601409.35</v>
      </c>
      <c r="K1492" s="160">
        <v>601409.35</v>
      </c>
      <c r="L1492" s="727">
        <v>802603.12</v>
      </c>
      <c r="M1492" s="727" t="s">
        <v>4994</v>
      </c>
      <c r="N1492" s="727"/>
      <c r="Q1492" s="727"/>
      <c r="R1492" s="727"/>
      <c r="S1492" s="727"/>
      <c r="V1492" s="707"/>
      <c r="W1492" s="707"/>
      <c r="X1492" s="707"/>
      <c r="Y1492" s="707"/>
      <c r="Z1492" s="707"/>
      <c r="AA1492" s="707">
        <v>41081.339999999997</v>
      </c>
      <c r="AB1492" s="707">
        <v>123244.02</v>
      </c>
      <c r="AC1492" s="707">
        <v>467156.41</v>
      </c>
      <c r="AD1492" s="707">
        <v>171121.35</v>
      </c>
      <c r="AK1492" s="707"/>
      <c r="AL1492" s="707"/>
      <c r="AM1492" s="707"/>
    </row>
    <row r="1493" spans="4:42">
      <c r="D1493" s="160" t="s">
        <v>8812</v>
      </c>
      <c r="E1493" s="160"/>
      <c r="F1493" s="160">
        <v>45895</v>
      </c>
      <c r="G1493" s="160">
        <v>45974</v>
      </c>
      <c r="H1493" s="160" t="s">
        <v>6617</v>
      </c>
      <c r="I1493" s="160">
        <v>45986</v>
      </c>
      <c r="J1493" s="160">
        <v>601409.35</v>
      </c>
      <c r="K1493" s="160">
        <v>601409.35</v>
      </c>
      <c r="L1493" s="727">
        <v>802603.12</v>
      </c>
      <c r="M1493" s="727" t="s">
        <v>4995</v>
      </c>
      <c r="N1493" s="727"/>
      <c r="Q1493" s="727"/>
      <c r="R1493" s="727"/>
      <c r="S1493" s="727"/>
      <c r="T1493" s="707"/>
      <c r="U1493" s="707"/>
      <c r="V1493" s="707"/>
      <c r="W1493" s="707"/>
      <c r="X1493" s="707"/>
      <c r="Y1493" s="707"/>
      <c r="Z1493" s="707"/>
      <c r="AA1493" s="707"/>
      <c r="AC1493" s="707"/>
      <c r="AD1493" s="707">
        <v>201193.77</v>
      </c>
      <c r="AK1493" s="707"/>
      <c r="AL1493" s="707"/>
      <c r="AM1493" s="707"/>
      <c r="AN1493" s="707"/>
    </row>
    <row r="1494" spans="4:42">
      <c r="D1494" s="160" t="s">
        <v>8812</v>
      </c>
      <c r="E1494" s="160"/>
      <c r="F1494" s="160">
        <v>45895</v>
      </c>
      <c r="G1494" s="160">
        <v>45974</v>
      </c>
      <c r="H1494" s="160" t="s">
        <v>6617</v>
      </c>
      <c r="I1494" s="160">
        <v>45986</v>
      </c>
      <c r="J1494" s="160">
        <v>601409.35</v>
      </c>
      <c r="K1494" s="160">
        <v>601409.35</v>
      </c>
      <c r="L1494" s="727">
        <v>802603.12</v>
      </c>
      <c r="M1494" s="727" t="s">
        <v>4996</v>
      </c>
      <c r="N1494" s="727"/>
      <c r="Q1494" s="727"/>
      <c r="R1494" s="727"/>
      <c r="S1494" s="727"/>
      <c r="T1494" s="707"/>
      <c r="U1494" s="707"/>
      <c r="V1494" s="707"/>
      <c r="W1494" s="707">
        <v>24737.15</v>
      </c>
      <c r="X1494" s="707">
        <v>134356.54</v>
      </c>
      <c r="Y1494" s="707">
        <v>210141.77</v>
      </c>
      <c r="Z1494" s="707">
        <v>218224.15</v>
      </c>
      <c r="AA1494" s="707">
        <v>5190.6000000000004</v>
      </c>
      <c r="AB1494" s="707">
        <v>8434.73</v>
      </c>
      <c r="AC1494">
        <v>324.41000000000003</v>
      </c>
    </row>
    <row r="1495" spans="4:42">
      <c r="D1495" s="160" t="s">
        <v>8813</v>
      </c>
      <c r="E1495" s="160"/>
      <c r="F1495" s="160">
        <v>45976</v>
      </c>
      <c r="G1495" s="160">
        <v>46063</v>
      </c>
      <c r="H1495" s="160">
        <v>45985</v>
      </c>
      <c r="I1495" s="160">
        <v>46074</v>
      </c>
      <c r="J1495" s="160">
        <v>0</v>
      </c>
      <c r="K1495" s="160">
        <v>0</v>
      </c>
      <c r="L1495" s="727">
        <v>696596.51</v>
      </c>
      <c r="M1495" s="727" t="s">
        <v>4994</v>
      </c>
      <c r="N1495" s="727"/>
      <c r="Q1495" s="727"/>
      <c r="R1495" s="727"/>
      <c r="S1495" s="727"/>
      <c r="V1495" s="707"/>
      <c r="W1495" s="707"/>
      <c r="X1495" s="707"/>
      <c r="Y1495" s="707"/>
      <c r="Z1495" s="707"/>
      <c r="AA1495" s="707"/>
      <c r="AD1495" s="707">
        <v>51628.99</v>
      </c>
      <c r="AE1495" s="707">
        <v>231854.28</v>
      </c>
      <c r="AF1495" s="707">
        <v>235244.53</v>
      </c>
      <c r="AG1495" s="707">
        <v>177868.7</v>
      </c>
      <c r="AL1495" s="707"/>
      <c r="AM1495" s="707"/>
      <c r="AN1495" s="707"/>
      <c r="AO1495" s="707"/>
      <c r="AP1495" s="707"/>
    </row>
    <row r="1496" spans="4:42">
      <c r="D1496" s="160" t="s">
        <v>8813</v>
      </c>
      <c r="E1496" s="160"/>
      <c r="F1496" s="160">
        <v>45976</v>
      </c>
      <c r="G1496" s="160">
        <v>46063</v>
      </c>
      <c r="H1496" s="160">
        <v>45985</v>
      </c>
      <c r="I1496" s="160">
        <v>46074</v>
      </c>
      <c r="J1496" s="160">
        <v>0</v>
      </c>
      <c r="K1496" s="160">
        <v>0</v>
      </c>
      <c r="L1496" s="727">
        <v>696596.51</v>
      </c>
      <c r="M1496" s="727" t="s">
        <v>4995</v>
      </c>
      <c r="N1496" s="727"/>
      <c r="Q1496" s="727"/>
      <c r="R1496" s="727"/>
      <c r="S1496" s="727"/>
      <c r="T1496" s="707"/>
      <c r="U1496" s="707"/>
      <c r="V1496" s="707"/>
      <c r="W1496" s="707"/>
      <c r="X1496" s="707"/>
      <c r="Y1496" s="707"/>
      <c r="Z1496" s="707"/>
      <c r="AA1496" s="707"/>
      <c r="AD1496" s="707">
        <v>51628.99</v>
      </c>
      <c r="AE1496" s="707">
        <v>231854.28</v>
      </c>
      <c r="AF1496" s="707">
        <v>235244.53</v>
      </c>
      <c r="AG1496" s="707">
        <v>177868.7</v>
      </c>
      <c r="AL1496" s="707"/>
      <c r="AM1496" s="707"/>
      <c r="AN1496" s="707"/>
      <c r="AO1496" s="707"/>
      <c r="AP1496" s="707"/>
    </row>
    <row r="1497" spans="4:42">
      <c r="D1497" s="160" t="s">
        <v>8813</v>
      </c>
      <c r="E1497" s="160"/>
      <c r="F1497" s="160">
        <v>45976</v>
      </c>
      <c r="G1497" s="160">
        <v>46063</v>
      </c>
      <c r="H1497" s="160">
        <v>45985</v>
      </c>
      <c r="I1497" s="160">
        <v>46074</v>
      </c>
      <c r="J1497" s="160">
        <v>0</v>
      </c>
      <c r="K1497" s="160">
        <v>0</v>
      </c>
      <c r="L1497" s="727">
        <v>696596.51</v>
      </c>
      <c r="M1497" s="727" t="s">
        <v>4996</v>
      </c>
      <c r="N1497" s="727"/>
      <c r="Q1497" s="727"/>
      <c r="R1497" s="727"/>
      <c r="S1497" s="727"/>
      <c r="T1497" s="707"/>
      <c r="U1497" s="707"/>
      <c r="V1497" s="707"/>
      <c r="W1497" s="707"/>
      <c r="X1497" s="707"/>
      <c r="Y1497" s="707"/>
      <c r="Z1497" s="707"/>
      <c r="AA1497" s="707"/>
    </row>
    <row r="1498" spans="4:42">
      <c r="D1498" s="160" t="s">
        <v>8814</v>
      </c>
      <c r="E1498" s="160"/>
      <c r="F1498" s="160">
        <v>45976</v>
      </c>
      <c r="G1498" s="160">
        <v>45997</v>
      </c>
      <c r="H1498" s="160">
        <v>45985</v>
      </c>
      <c r="I1498" s="160">
        <v>46007</v>
      </c>
      <c r="J1498" s="160">
        <v>0</v>
      </c>
      <c r="K1498" s="160">
        <v>0</v>
      </c>
      <c r="L1498" s="727">
        <v>159842.09</v>
      </c>
      <c r="M1498" s="727" t="s">
        <v>4994</v>
      </c>
      <c r="N1498" s="727"/>
      <c r="Q1498" s="727"/>
      <c r="R1498" s="727"/>
      <c r="S1498" s="727"/>
      <c r="V1498" s="707"/>
      <c r="W1498" s="707"/>
      <c r="X1498" s="707"/>
      <c r="Y1498" s="707"/>
      <c r="Z1498" s="707"/>
      <c r="AA1498" s="707"/>
      <c r="AB1498" s="707"/>
      <c r="AD1498" s="707">
        <v>51628.99</v>
      </c>
      <c r="AE1498" s="707">
        <v>108213.09</v>
      </c>
      <c r="AL1498" s="707"/>
      <c r="AM1498" s="707"/>
      <c r="AN1498" s="707"/>
    </row>
    <row r="1499" spans="4:42">
      <c r="D1499" s="160" t="s">
        <v>8814</v>
      </c>
      <c r="E1499" s="160"/>
      <c r="F1499" s="160">
        <v>45976</v>
      </c>
      <c r="G1499" s="160">
        <v>45997</v>
      </c>
      <c r="H1499" s="160">
        <v>45985</v>
      </c>
      <c r="I1499" s="160">
        <v>46007</v>
      </c>
      <c r="J1499" s="160">
        <v>0</v>
      </c>
      <c r="K1499" s="160">
        <v>0</v>
      </c>
      <c r="L1499" s="727">
        <v>159842.09</v>
      </c>
      <c r="M1499" s="727" t="s">
        <v>4995</v>
      </c>
      <c r="N1499" s="727"/>
      <c r="Q1499" s="727"/>
      <c r="R1499" s="727"/>
      <c r="S1499" s="727"/>
      <c r="T1499" s="707"/>
      <c r="U1499" s="707"/>
      <c r="V1499" s="707"/>
      <c r="W1499" s="707"/>
      <c r="X1499" s="707"/>
      <c r="Y1499" s="707"/>
      <c r="Z1499" s="707"/>
      <c r="AA1499" s="707"/>
      <c r="AB1499" s="707"/>
      <c r="AD1499" s="707">
        <v>51628.99</v>
      </c>
      <c r="AE1499" s="707">
        <v>108213.09</v>
      </c>
      <c r="AL1499" s="707"/>
      <c r="AM1499" s="707"/>
      <c r="AN1499" s="707"/>
    </row>
    <row r="1500" spans="4:42">
      <c r="D1500" s="160" t="s">
        <v>8814</v>
      </c>
      <c r="E1500" s="160"/>
      <c r="F1500" s="160">
        <v>45976</v>
      </c>
      <c r="G1500" s="160">
        <v>45997</v>
      </c>
      <c r="H1500" s="160">
        <v>45985</v>
      </c>
      <c r="I1500" s="160">
        <v>46007</v>
      </c>
      <c r="J1500" s="160">
        <v>0</v>
      </c>
      <c r="K1500" s="160">
        <v>0</v>
      </c>
      <c r="L1500" s="727">
        <v>159842.09</v>
      </c>
      <c r="M1500" s="727" t="s">
        <v>4996</v>
      </c>
      <c r="N1500" s="727"/>
      <c r="Q1500" s="728"/>
      <c r="R1500" s="727"/>
      <c r="S1500" s="727"/>
      <c r="T1500" s="707"/>
      <c r="U1500" s="707"/>
      <c r="Y1500" s="707"/>
      <c r="Z1500" s="707"/>
      <c r="AA1500" s="707"/>
    </row>
    <row r="1501" spans="4:42">
      <c r="D1501" s="160" t="s">
        <v>8815</v>
      </c>
      <c r="E1501" s="160"/>
      <c r="F1501" s="160">
        <v>45998</v>
      </c>
      <c r="G1501" s="160">
        <v>46019</v>
      </c>
      <c r="H1501" s="160">
        <v>46007</v>
      </c>
      <c r="I1501" s="160">
        <v>46029</v>
      </c>
      <c r="J1501" s="160">
        <v>0</v>
      </c>
      <c r="K1501" s="160">
        <v>0</v>
      </c>
      <c r="L1501" s="727">
        <v>153448.57</v>
      </c>
      <c r="M1501" s="727" t="s">
        <v>4994</v>
      </c>
      <c r="N1501" s="727"/>
      <c r="Q1501" s="727"/>
      <c r="R1501" s="727"/>
      <c r="S1501" s="727"/>
      <c r="V1501" s="707"/>
      <c r="W1501" s="707"/>
      <c r="X1501" s="707"/>
      <c r="Y1501" s="707"/>
      <c r="Z1501" s="707"/>
      <c r="AA1501" s="707"/>
      <c r="AB1501" s="707"/>
      <c r="AE1501" s="707">
        <v>123641.19</v>
      </c>
      <c r="AF1501" s="707">
        <v>29807.38</v>
      </c>
      <c r="AM1501" s="707"/>
      <c r="AN1501" s="707"/>
      <c r="AO1501" s="707"/>
    </row>
    <row r="1502" spans="4:42">
      <c r="D1502" s="160" t="s">
        <v>8815</v>
      </c>
      <c r="E1502" s="160"/>
      <c r="F1502" s="160">
        <v>45998</v>
      </c>
      <c r="G1502" s="160">
        <v>46019</v>
      </c>
      <c r="H1502" s="160">
        <v>46007</v>
      </c>
      <c r="I1502" s="160">
        <v>46029</v>
      </c>
      <c r="J1502" s="160">
        <v>0</v>
      </c>
      <c r="K1502" s="160">
        <v>0</v>
      </c>
      <c r="L1502" s="727">
        <v>153448.57</v>
      </c>
      <c r="M1502" s="727" t="s">
        <v>4995</v>
      </c>
      <c r="N1502" s="727"/>
      <c r="Q1502" s="727"/>
      <c r="R1502" s="727"/>
      <c r="S1502" s="727"/>
      <c r="T1502" s="707"/>
      <c r="U1502" s="707"/>
      <c r="V1502" s="707"/>
      <c r="W1502" s="707"/>
      <c r="X1502" s="707"/>
      <c r="Y1502" s="707"/>
      <c r="Z1502" s="707"/>
      <c r="AA1502" s="707"/>
      <c r="AB1502" s="707"/>
      <c r="AE1502" s="707">
        <v>123641.19</v>
      </c>
      <c r="AF1502" s="707">
        <v>29807.38</v>
      </c>
      <c r="AM1502" s="707"/>
      <c r="AN1502" s="707"/>
      <c r="AO1502" s="707"/>
    </row>
    <row r="1503" spans="4:42">
      <c r="D1503" s="160" t="s">
        <v>8815</v>
      </c>
      <c r="E1503" s="160"/>
      <c r="F1503" s="160">
        <v>45998</v>
      </c>
      <c r="G1503" s="160">
        <v>46019</v>
      </c>
      <c r="H1503" s="160">
        <v>46007</v>
      </c>
      <c r="I1503" s="160">
        <v>46029</v>
      </c>
      <c r="J1503" s="160">
        <v>0</v>
      </c>
      <c r="K1503" s="160">
        <v>0</v>
      </c>
      <c r="L1503" s="727">
        <v>153448.57</v>
      </c>
      <c r="M1503" s="727" t="s">
        <v>4996</v>
      </c>
      <c r="N1503" s="727"/>
      <c r="Q1503" s="727"/>
      <c r="R1503" s="727"/>
      <c r="S1503" s="727"/>
      <c r="T1503" s="707"/>
      <c r="U1503" s="707"/>
      <c r="Y1503" s="707"/>
      <c r="Z1503" s="707"/>
      <c r="AA1503" s="707"/>
    </row>
    <row r="1504" spans="4:42">
      <c r="D1504" s="160" t="s">
        <v>8816</v>
      </c>
      <c r="E1504" s="160"/>
      <c r="F1504" s="160">
        <v>46020</v>
      </c>
      <c r="G1504" s="160">
        <v>46041</v>
      </c>
      <c r="H1504" s="160">
        <v>46029</v>
      </c>
      <c r="I1504" s="160">
        <v>46051</v>
      </c>
      <c r="J1504" s="160">
        <v>0</v>
      </c>
      <c r="K1504" s="160">
        <v>0</v>
      </c>
      <c r="L1504" s="727">
        <v>187361.26</v>
      </c>
      <c r="M1504" s="727" t="s">
        <v>4994</v>
      </c>
      <c r="N1504" s="727"/>
      <c r="Q1504" s="727"/>
      <c r="R1504" s="727"/>
      <c r="S1504" s="727"/>
      <c r="V1504" s="707"/>
      <c r="W1504" s="707"/>
      <c r="X1504" s="707"/>
      <c r="Y1504" s="707"/>
      <c r="Z1504" s="707"/>
      <c r="AA1504" s="707"/>
      <c r="AE1504" s="707"/>
      <c r="AF1504" s="707">
        <v>187361.26</v>
      </c>
      <c r="AN1504" s="707"/>
      <c r="AO1504" s="707"/>
      <c r="AP1504" s="707"/>
    </row>
    <row r="1505" spans="4:42">
      <c r="D1505" s="160" t="s">
        <v>8816</v>
      </c>
      <c r="E1505" s="160"/>
      <c r="F1505" s="160">
        <v>46020</v>
      </c>
      <c r="G1505" s="160">
        <v>46041</v>
      </c>
      <c r="H1505" s="160">
        <v>46029</v>
      </c>
      <c r="I1505" s="160">
        <v>46051</v>
      </c>
      <c r="J1505" s="160">
        <v>0</v>
      </c>
      <c r="K1505" s="160">
        <v>0</v>
      </c>
      <c r="L1505" s="727">
        <v>187361.26</v>
      </c>
      <c r="M1505" s="727" t="s">
        <v>4995</v>
      </c>
      <c r="N1505" s="727"/>
      <c r="Q1505" s="727"/>
      <c r="R1505" s="727"/>
      <c r="S1505" s="727"/>
      <c r="T1505" s="707"/>
      <c r="U1505" s="707"/>
      <c r="V1505" s="707"/>
      <c r="W1505" s="707"/>
      <c r="X1505" s="707"/>
      <c r="Y1505" s="707"/>
      <c r="Z1505" s="707"/>
      <c r="AA1505" s="707"/>
      <c r="AE1505" s="707"/>
      <c r="AF1505" s="707">
        <v>187361.26</v>
      </c>
      <c r="AN1505" s="707"/>
      <c r="AO1505" s="707"/>
      <c r="AP1505" s="707"/>
    </row>
    <row r="1506" spans="4:42">
      <c r="D1506" s="160" t="s">
        <v>8816</v>
      </c>
      <c r="E1506" s="160"/>
      <c r="F1506" s="160">
        <v>46020</v>
      </c>
      <c r="G1506" s="160">
        <v>46041</v>
      </c>
      <c r="H1506" s="160">
        <v>46029</v>
      </c>
      <c r="I1506" s="160">
        <v>46051</v>
      </c>
      <c r="J1506" s="160">
        <v>0</v>
      </c>
      <c r="K1506" s="160">
        <v>0</v>
      </c>
      <c r="L1506" s="727">
        <v>187361.26</v>
      </c>
      <c r="M1506" s="727" t="s">
        <v>4996</v>
      </c>
      <c r="N1506" s="727"/>
      <c r="Q1506" s="727"/>
      <c r="R1506" s="727"/>
      <c r="S1506" s="727"/>
      <c r="T1506" s="707"/>
      <c r="U1506" s="707"/>
      <c r="V1506" s="707"/>
      <c r="W1506" s="707"/>
      <c r="X1506" s="707"/>
      <c r="Y1506" s="707"/>
      <c r="Z1506" s="707"/>
      <c r="AA1506" s="707"/>
    </row>
    <row r="1507" spans="4:42">
      <c r="D1507" s="160" t="s">
        <v>8817</v>
      </c>
      <c r="E1507" s="160"/>
      <c r="F1507" s="160">
        <v>46042</v>
      </c>
      <c r="G1507" s="160">
        <v>46063</v>
      </c>
      <c r="H1507" s="160">
        <v>46051</v>
      </c>
      <c r="I1507" s="160">
        <v>46074</v>
      </c>
      <c r="J1507" s="160">
        <v>0</v>
      </c>
      <c r="K1507" s="160">
        <v>0</v>
      </c>
      <c r="L1507" s="727">
        <v>195944.59</v>
      </c>
      <c r="M1507" s="727" t="s">
        <v>4994</v>
      </c>
      <c r="N1507" s="727"/>
      <c r="Q1507" s="727"/>
      <c r="R1507" s="727"/>
      <c r="S1507" s="727"/>
      <c r="V1507" s="707"/>
      <c r="W1507" s="707"/>
      <c r="X1507" s="707"/>
      <c r="Y1507" s="707"/>
      <c r="Z1507" s="707"/>
      <c r="AA1507" s="707"/>
      <c r="AB1507" s="707"/>
      <c r="AF1507" s="707">
        <v>18075.89</v>
      </c>
      <c r="AG1507" s="707">
        <v>177868.7</v>
      </c>
      <c r="AN1507" s="707"/>
      <c r="AO1507" s="707"/>
      <c r="AP1507" s="707"/>
    </row>
    <row r="1508" spans="4:42">
      <c r="D1508" s="160" t="s">
        <v>8817</v>
      </c>
      <c r="E1508" s="160"/>
      <c r="F1508" s="160">
        <v>46042</v>
      </c>
      <c r="G1508" s="160">
        <v>46063</v>
      </c>
      <c r="H1508" s="160">
        <v>46051</v>
      </c>
      <c r="I1508" s="160">
        <v>46074</v>
      </c>
      <c r="J1508" s="160">
        <v>0</v>
      </c>
      <c r="K1508" s="160">
        <v>0</v>
      </c>
      <c r="L1508" s="727">
        <v>195944.59</v>
      </c>
      <c r="M1508" s="727" t="s">
        <v>4995</v>
      </c>
      <c r="N1508" s="727"/>
      <c r="Q1508" s="727"/>
      <c r="R1508" s="727"/>
      <c r="S1508" s="727"/>
      <c r="T1508" s="707"/>
      <c r="U1508" s="707"/>
      <c r="V1508" s="707"/>
      <c r="W1508" s="707"/>
      <c r="X1508" s="707"/>
      <c r="Y1508" s="707"/>
      <c r="Z1508" s="707"/>
      <c r="AA1508" s="707"/>
      <c r="AB1508" s="707"/>
      <c r="AF1508" s="707">
        <v>18075.89</v>
      </c>
      <c r="AG1508" s="707">
        <v>177868.7</v>
      </c>
      <c r="AN1508" s="707"/>
      <c r="AO1508" s="707"/>
      <c r="AP1508" s="707"/>
    </row>
    <row r="1509" spans="4:42">
      <c r="D1509" s="160" t="s">
        <v>8817</v>
      </c>
      <c r="E1509" s="160"/>
      <c r="F1509" s="160">
        <v>46042</v>
      </c>
      <c r="G1509" s="160">
        <v>46063</v>
      </c>
      <c r="H1509" s="160">
        <v>46051</v>
      </c>
      <c r="I1509" s="160">
        <v>46074</v>
      </c>
      <c r="J1509" s="160">
        <v>0</v>
      </c>
      <c r="K1509" s="160">
        <v>0</v>
      </c>
      <c r="L1509" s="727">
        <v>195944.59</v>
      </c>
      <c r="M1509" s="727" t="s">
        <v>4996</v>
      </c>
      <c r="N1509" s="727"/>
      <c r="Q1509" s="727"/>
      <c r="R1509" s="727"/>
      <c r="S1509" s="727"/>
      <c r="T1509" s="707"/>
      <c r="U1509" s="707"/>
      <c r="V1509" s="707"/>
      <c r="W1509" s="707"/>
      <c r="X1509" s="707"/>
      <c r="Y1509" s="707"/>
      <c r="Z1509" s="707"/>
      <c r="AA1509" s="707"/>
    </row>
    <row r="1510" spans="4:42">
      <c r="D1510" s="160" t="s">
        <v>8818</v>
      </c>
      <c r="E1510" s="160"/>
      <c r="F1510" s="160">
        <v>46044</v>
      </c>
      <c r="G1510" s="160">
        <v>46062</v>
      </c>
      <c r="H1510" s="160" t="s">
        <v>6681</v>
      </c>
      <c r="I1510" s="160">
        <v>46068</v>
      </c>
      <c r="J1510" s="160">
        <v>77144.91</v>
      </c>
      <c r="K1510" s="160">
        <v>77144.91</v>
      </c>
      <c r="L1510" s="727">
        <v>268164.68</v>
      </c>
      <c r="M1510" s="727" t="s">
        <v>4994</v>
      </c>
      <c r="N1510" s="727"/>
      <c r="Q1510" s="727"/>
      <c r="R1510" s="727"/>
      <c r="S1510" s="727"/>
      <c r="T1510" s="707"/>
      <c r="W1510" s="707"/>
      <c r="X1510" s="707"/>
      <c r="Y1510" s="707"/>
      <c r="Z1510" s="707"/>
      <c r="AA1510" s="707"/>
      <c r="AB1510" s="707"/>
      <c r="AC1510" s="707"/>
      <c r="AD1510" s="707">
        <v>13963.46</v>
      </c>
      <c r="AE1510" s="707">
        <v>18709.16</v>
      </c>
      <c r="AF1510" s="707">
        <v>61715.93</v>
      </c>
      <c r="AG1510" s="707">
        <v>173776.13</v>
      </c>
      <c r="AN1510" s="707"/>
      <c r="AO1510" s="707"/>
      <c r="AP1510" s="707"/>
    </row>
    <row r="1511" spans="4:42">
      <c r="D1511" s="160" t="s">
        <v>8818</v>
      </c>
      <c r="E1511" s="160"/>
      <c r="F1511" s="160">
        <v>46044</v>
      </c>
      <c r="G1511" s="160">
        <v>46062</v>
      </c>
      <c r="H1511" s="160" t="s">
        <v>6681</v>
      </c>
      <c r="I1511" s="160">
        <v>46068</v>
      </c>
      <c r="J1511" s="160">
        <v>77144.91</v>
      </c>
      <c r="K1511" s="160">
        <v>77144.91</v>
      </c>
      <c r="L1511" s="727">
        <v>268164.68</v>
      </c>
      <c r="M1511" s="727" t="s">
        <v>4995</v>
      </c>
      <c r="N1511" s="727"/>
      <c r="Q1511" s="727"/>
      <c r="R1511" s="727"/>
      <c r="S1511" s="727"/>
      <c r="T1511" s="707"/>
      <c r="U1511" s="707"/>
      <c r="V1511" s="707"/>
      <c r="W1511" s="707"/>
      <c r="X1511" s="707"/>
      <c r="Y1511" s="707"/>
      <c r="Z1511" s="707"/>
      <c r="AA1511" s="707"/>
      <c r="AB1511" s="707"/>
      <c r="AC1511" s="707"/>
      <c r="AD1511" s="707">
        <v>13963.46</v>
      </c>
      <c r="AE1511" s="707">
        <v>18709.16</v>
      </c>
      <c r="AF1511" s="707"/>
      <c r="AG1511" s="707">
        <v>158347.14000000001</v>
      </c>
      <c r="AN1511" s="707"/>
      <c r="AO1511" s="707"/>
      <c r="AP1511" s="707"/>
    </row>
    <row r="1512" spans="4:42">
      <c r="D1512" s="160" t="s">
        <v>8818</v>
      </c>
      <c r="E1512" s="160"/>
      <c r="F1512" s="160">
        <v>46044</v>
      </c>
      <c r="G1512" s="160">
        <v>46062</v>
      </c>
      <c r="H1512" s="160" t="s">
        <v>6681</v>
      </c>
      <c r="I1512" s="160">
        <v>46068</v>
      </c>
      <c r="J1512" s="160">
        <v>77144.91</v>
      </c>
      <c r="K1512" s="160">
        <v>77144.91</v>
      </c>
      <c r="L1512" s="727">
        <v>268164.68</v>
      </c>
      <c r="M1512" s="727" t="s">
        <v>4996</v>
      </c>
      <c r="N1512" s="727"/>
      <c r="Q1512" s="728"/>
      <c r="R1512" s="727"/>
      <c r="S1512" s="727"/>
      <c r="T1512" s="707"/>
      <c r="U1512" s="707"/>
      <c r="V1512" s="707"/>
      <c r="Z1512" s="707"/>
      <c r="AA1512" s="707">
        <v>77144.91</v>
      </c>
    </row>
    <row r="1513" spans="4:42">
      <c r="D1513" s="160" t="s">
        <v>8819</v>
      </c>
      <c r="E1513" s="160"/>
      <c r="F1513" s="160">
        <v>46044</v>
      </c>
      <c r="G1513" s="160">
        <v>46055</v>
      </c>
      <c r="H1513" s="160">
        <v>46054</v>
      </c>
      <c r="I1513" s="160">
        <v>46065</v>
      </c>
      <c r="J1513" s="160">
        <v>0</v>
      </c>
      <c r="K1513" s="160">
        <v>0</v>
      </c>
      <c r="L1513" s="727">
        <v>56667.35</v>
      </c>
      <c r="M1513" s="727" t="s">
        <v>4994</v>
      </c>
      <c r="N1513" s="727"/>
      <c r="Q1513" s="727"/>
      <c r="R1513" s="727"/>
      <c r="S1513" s="727"/>
      <c r="T1513" s="707"/>
      <c r="W1513" s="707"/>
      <c r="X1513" s="707"/>
      <c r="Y1513" s="707"/>
      <c r="Z1513" s="707"/>
      <c r="AA1513" s="707"/>
      <c r="AB1513" s="707"/>
      <c r="AC1513" s="707"/>
      <c r="AF1513" s="707"/>
      <c r="AG1513" s="707">
        <v>56667.35</v>
      </c>
      <c r="AN1513" s="707"/>
      <c r="AO1513" s="707"/>
      <c r="AP1513" s="707"/>
    </row>
    <row r="1514" spans="4:42">
      <c r="D1514" s="160" t="s">
        <v>8819</v>
      </c>
      <c r="E1514" s="160"/>
      <c r="F1514" s="160">
        <v>46044</v>
      </c>
      <c r="G1514" s="160">
        <v>46055</v>
      </c>
      <c r="H1514" s="160">
        <v>46054</v>
      </c>
      <c r="I1514" s="160">
        <v>46065</v>
      </c>
      <c r="J1514" s="160">
        <v>0</v>
      </c>
      <c r="K1514" s="160">
        <v>0</v>
      </c>
      <c r="L1514" s="727">
        <v>56667.35</v>
      </c>
      <c r="M1514" s="727" t="s">
        <v>4995</v>
      </c>
      <c r="N1514" s="727"/>
      <c r="Q1514" s="727"/>
      <c r="R1514" s="727"/>
      <c r="S1514" s="727"/>
      <c r="T1514" s="707"/>
      <c r="U1514" s="707"/>
      <c r="V1514" s="707"/>
      <c r="W1514" s="707"/>
      <c r="X1514" s="707"/>
      <c r="Y1514" s="707"/>
      <c r="Z1514" s="707"/>
      <c r="AA1514" s="707"/>
      <c r="AB1514" s="707"/>
      <c r="AC1514" s="707"/>
      <c r="AF1514" s="707"/>
      <c r="AG1514" s="707">
        <v>56667.35</v>
      </c>
      <c r="AN1514" s="707"/>
      <c r="AO1514" s="707"/>
      <c r="AP1514" s="707"/>
    </row>
    <row r="1515" spans="4:42">
      <c r="D1515" s="160" t="s">
        <v>8819</v>
      </c>
      <c r="E1515" s="160"/>
      <c r="F1515" s="160">
        <v>46044</v>
      </c>
      <c r="G1515" s="160">
        <v>46055</v>
      </c>
      <c r="H1515" s="160">
        <v>46054</v>
      </c>
      <c r="I1515" s="160">
        <v>46065</v>
      </c>
      <c r="J1515" s="160">
        <v>0</v>
      </c>
      <c r="K1515" s="160">
        <v>0</v>
      </c>
      <c r="L1515" s="727">
        <v>56667.35</v>
      </c>
      <c r="M1515" s="727" t="s">
        <v>4996</v>
      </c>
      <c r="N1515" s="727"/>
      <c r="Q1515" s="727"/>
      <c r="R1515" s="727"/>
      <c r="S1515" s="727"/>
      <c r="T1515" s="707"/>
      <c r="U1515" s="707"/>
      <c r="V1515" s="707"/>
      <c r="Z1515" s="707"/>
      <c r="AA1515" s="707"/>
    </row>
    <row r="1516" spans="4:42">
      <c r="D1516" s="160" t="s">
        <v>8820</v>
      </c>
      <c r="E1516" s="160"/>
      <c r="F1516" s="160">
        <v>46047</v>
      </c>
      <c r="G1516" s="160">
        <v>46057</v>
      </c>
      <c r="H1516" s="160" t="s">
        <v>6681</v>
      </c>
      <c r="I1516" s="160" t="s">
        <v>6725</v>
      </c>
      <c r="J1516" s="160">
        <v>77144.91</v>
      </c>
      <c r="K1516" s="160">
        <v>77144.91</v>
      </c>
      <c r="L1516" s="727">
        <v>77144.91</v>
      </c>
      <c r="M1516" s="727" t="s">
        <v>4994</v>
      </c>
      <c r="N1516" s="727"/>
      <c r="Q1516" s="727"/>
      <c r="R1516" s="727"/>
      <c r="S1516" s="727"/>
      <c r="T1516" s="707"/>
      <c r="U1516" s="707"/>
      <c r="V1516" s="707"/>
      <c r="X1516" s="707"/>
      <c r="Y1516" s="707"/>
      <c r="Z1516" s="707"/>
      <c r="AA1516" s="707"/>
      <c r="AB1516" s="707"/>
      <c r="AC1516" s="707"/>
      <c r="AD1516" s="707"/>
      <c r="AE1516" s="707"/>
      <c r="AF1516" s="707">
        <v>61715.93</v>
      </c>
      <c r="AG1516" s="707">
        <v>15428.98</v>
      </c>
    </row>
    <row r="1517" spans="4:42">
      <c r="D1517" s="160" t="s">
        <v>8820</v>
      </c>
      <c r="E1517" s="160"/>
      <c r="F1517" s="160">
        <v>46047</v>
      </c>
      <c r="G1517" s="160">
        <v>46057</v>
      </c>
      <c r="H1517" s="160" t="s">
        <v>6681</v>
      </c>
      <c r="I1517" s="160" t="s">
        <v>6725</v>
      </c>
      <c r="J1517" s="160">
        <v>77144.91</v>
      </c>
      <c r="K1517" s="160">
        <v>77144.91</v>
      </c>
      <c r="L1517" s="727">
        <v>77144.91</v>
      </c>
      <c r="M1517" s="727" t="s">
        <v>4995</v>
      </c>
      <c r="N1517" s="727"/>
      <c r="Q1517" s="727"/>
      <c r="R1517" s="727"/>
      <c r="S1517" s="727"/>
      <c r="T1517" s="707"/>
      <c r="U1517" s="707"/>
      <c r="V1517" s="707"/>
      <c r="W1517" s="707"/>
      <c r="X1517" s="707"/>
      <c r="Y1517" s="707"/>
      <c r="Z1517" s="707"/>
      <c r="AA1517" s="707"/>
      <c r="AB1517" s="707"/>
      <c r="AC1517" s="707"/>
      <c r="AD1517" s="707"/>
      <c r="AE1517" s="707"/>
    </row>
    <row r="1518" spans="4:42">
      <c r="D1518" s="160" t="s">
        <v>8820</v>
      </c>
      <c r="E1518" s="160"/>
      <c r="F1518" s="160">
        <v>46047</v>
      </c>
      <c r="G1518" s="160">
        <v>46057</v>
      </c>
      <c r="H1518" s="160" t="s">
        <v>6681</v>
      </c>
      <c r="I1518" s="160" t="s">
        <v>6725</v>
      </c>
      <c r="J1518" s="160">
        <v>77144.91</v>
      </c>
      <c r="K1518" s="160">
        <v>77144.91</v>
      </c>
      <c r="L1518" s="727">
        <v>77144.91</v>
      </c>
      <c r="M1518" s="727" t="s">
        <v>4996</v>
      </c>
      <c r="N1518" s="727"/>
      <c r="Q1518" s="727"/>
      <c r="R1518" s="727"/>
      <c r="S1518" s="727"/>
      <c r="T1518" s="707"/>
      <c r="U1518" s="707"/>
      <c r="V1518" s="707"/>
      <c r="W1518" s="707"/>
      <c r="X1518" s="707"/>
      <c r="AA1518" s="707">
        <v>77144.91</v>
      </c>
      <c r="AB1518" s="707"/>
      <c r="AC1518" s="707"/>
      <c r="AD1518" s="707"/>
    </row>
    <row r="1519" spans="4:42">
      <c r="D1519" s="160" t="s">
        <v>8821</v>
      </c>
      <c r="E1519" s="160"/>
      <c r="F1519" s="160">
        <v>46049</v>
      </c>
      <c r="G1519" s="160">
        <v>46060</v>
      </c>
      <c r="H1519" s="160">
        <v>45986</v>
      </c>
      <c r="I1519" s="160">
        <v>45998</v>
      </c>
      <c r="J1519" s="160">
        <v>0</v>
      </c>
      <c r="K1519" s="160">
        <v>0</v>
      </c>
      <c r="L1519" s="727">
        <v>32672.62</v>
      </c>
      <c r="M1519" s="727" t="s">
        <v>4994</v>
      </c>
      <c r="N1519" s="727"/>
      <c r="Q1519" s="727"/>
      <c r="R1519" s="727"/>
      <c r="S1519" s="727"/>
      <c r="T1519" s="707"/>
      <c r="U1519" s="707"/>
      <c r="V1519" s="707"/>
      <c r="X1519" s="707"/>
      <c r="Y1519" s="707"/>
      <c r="Z1519" s="707"/>
      <c r="AA1519" s="707"/>
      <c r="AB1519" s="707"/>
      <c r="AC1519" s="707"/>
      <c r="AD1519" s="707">
        <v>13963.46</v>
      </c>
      <c r="AE1519" s="707">
        <v>18709.16</v>
      </c>
      <c r="AO1519" s="707"/>
      <c r="AP1519" s="707"/>
    </row>
    <row r="1520" spans="4:42">
      <c r="D1520" s="160" t="s">
        <v>8821</v>
      </c>
      <c r="E1520" s="160"/>
      <c r="F1520" s="160">
        <v>46049</v>
      </c>
      <c r="G1520" s="160">
        <v>46060</v>
      </c>
      <c r="H1520" s="160">
        <v>45986</v>
      </c>
      <c r="I1520" s="160">
        <v>45998</v>
      </c>
      <c r="J1520" s="160">
        <v>0</v>
      </c>
      <c r="K1520" s="160">
        <v>0</v>
      </c>
      <c r="L1520" s="727">
        <v>32672.62</v>
      </c>
      <c r="M1520" s="727" t="s">
        <v>4995</v>
      </c>
      <c r="N1520" s="727"/>
      <c r="Q1520" s="727"/>
      <c r="R1520" s="727"/>
      <c r="S1520" s="727"/>
      <c r="T1520" s="707"/>
      <c r="U1520" s="707"/>
      <c r="V1520" s="707"/>
      <c r="W1520" s="707"/>
      <c r="X1520" s="707"/>
      <c r="Y1520" s="707"/>
      <c r="Z1520" s="707"/>
      <c r="AA1520" s="707"/>
      <c r="AB1520" s="707"/>
      <c r="AC1520" s="707"/>
      <c r="AD1520" s="707">
        <v>13963.46</v>
      </c>
      <c r="AE1520" s="707">
        <v>18709.16</v>
      </c>
      <c r="AO1520" s="707"/>
      <c r="AP1520" s="707"/>
    </row>
    <row r="1521" spans="4:43">
      <c r="D1521" s="160" t="s">
        <v>8821</v>
      </c>
      <c r="E1521" s="160"/>
      <c r="F1521" s="160">
        <v>46049</v>
      </c>
      <c r="G1521" s="160">
        <v>46060</v>
      </c>
      <c r="H1521" s="160">
        <v>45986</v>
      </c>
      <c r="I1521" s="160">
        <v>45998</v>
      </c>
      <c r="J1521" s="160">
        <v>0</v>
      </c>
      <c r="K1521" s="160">
        <v>0</v>
      </c>
      <c r="L1521" s="727">
        <v>32672.62</v>
      </c>
      <c r="M1521" s="727" t="s">
        <v>4996</v>
      </c>
      <c r="N1521" s="727"/>
      <c r="Q1521" s="727"/>
      <c r="R1521" s="727"/>
      <c r="S1521" s="727"/>
      <c r="T1521" s="707"/>
      <c r="U1521" s="707"/>
      <c r="V1521" s="707"/>
      <c r="W1521" s="707"/>
      <c r="X1521" s="707"/>
      <c r="AA1521" s="707"/>
      <c r="AB1521" s="707"/>
      <c r="AC1521" s="707"/>
    </row>
    <row r="1522" spans="4:43">
      <c r="D1522" s="160" t="s">
        <v>8822</v>
      </c>
      <c r="E1522" s="160"/>
      <c r="F1522" s="160">
        <v>46051</v>
      </c>
      <c r="G1522" s="160">
        <v>46062</v>
      </c>
      <c r="H1522" s="160">
        <v>46056</v>
      </c>
      <c r="I1522" s="160">
        <v>46068</v>
      </c>
      <c r="J1522" s="160">
        <v>0</v>
      </c>
      <c r="K1522" s="160">
        <v>0</v>
      </c>
      <c r="L1522" s="727">
        <v>18250.22</v>
      </c>
      <c r="M1522" s="727" t="s">
        <v>4994</v>
      </c>
      <c r="N1522" s="727"/>
      <c r="Q1522" s="727"/>
      <c r="R1522" s="727"/>
      <c r="S1522" s="727"/>
      <c r="T1522" s="707"/>
      <c r="U1522" s="707"/>
      <c r="Y1522" s="707"/>
      <c r="Z1522" s="707"/>
      <c r="AA1522" s="707"/>
      <c r="AB1522" s="707"/>
      <c r="AC1522" s="707"/>
      <c r="AD1522" s="707"/>
      <c r="AF1522" s="707"/>
      <c r="AG1522" s="707">
        <v>18250.22</v>
      </c>
      <c r="AO1522" s="707"/>
      <c r="AP1522" s="707"/>
    </row>
    <row r="1523" spans="4:43">
      <c r="D1523" s="160" t="s">
        <v>8822</v>
      </c>
      <c r="E1523" s="160"/>
      <c r="F1523" s="160">
        <v>46051</v>
      </c>
      <c r="G1523" s="160">
        <v>46062</v>
      </c>
      <c r="H1523" s="160">
        <v>46056</v>
      </c>
      <c r="I1523" s="160">
        <v>46068</v>
      </c>
      <c r="J1523" s="160">
        <v>0</v>
      </c>
      <c r="K1523" s="160">
        <v>0</v>
      </c>
      <c r="L1523" s="727">
        <v>18250.22</v>
      </c>
      <c r="M1523" s="727" t="s">
        <v>4995</v>
      </c>
      <c r="N1523" s="727"/>
      <c r="Q1523" s="727"/>
      <c r="R1523" s="727"/>
      <c r="S1523" s="727"/>
      <c r="U1523" s="707"/>
      <c r="V1523" s="707"/>
      <c r="W1523" s="707"/>
      <c r="Y1523" s="707"/>
      <c r="Z1523" s="707"/>
      <c r="AA1523" s="707"/>
      <c r="AB1523" s="707"/>
      <c r="AC1523" s="707"/>
      <c r="AD1523" s="707"/>
      <c r="AF1523" s="707"/>
      <c r="AG1523" s="707">
        <v>18250.22</v>
      </c>
      <c r="AO1523" s="707"/>
      <c r="AP1523" s="707"/>
    </row>
    <row r="1524" spans="4:43">
      <c r="D1524" s="160" t="s">
        <v>8822</v>
      </c>
      <c r="E1524" s="160"/>
      <c r="F1524" s="160">
        <v>46051</v>
      </c>
      <c r="G1524" s="160">
        <v>46062</v>
      </c>
      <c r="H1524" s="160">
        <v>46056</v>
      </c>
      <c r="I1524" s="160">
        <v>46068</v>
      </c>
      <c r="J1524" s="160">
        <v>0</v>
      </c>
      <c r="K1524" s="160">
        <v>0</v>
      </c>
      <c r="L1524" s="727">
        <v>18250.22</v>
      </c>
      <c r="M1524" s="727" t="s">
        <v>4996</v>
      </c>
      <c r="N1524" s="727"/>
      <c r="Q1524" s="728"/>
      <c r="R1524" s="727"/>
      <c r="S1524" s="727"/>
      <c r="U1524" s="707"/>
      <c r="V1524" s="707"/>
      <c r="W1524" s="707"/>
      <c r="AB1524" s="707"/>
      <c r="AC1524" s="707"/>
      <c r="AD1524" s="707"/>
    </row>
    <row r="1525" spans="4:43">
      <c r="D1525" s="160" t="s">
        <v>8823</v>
      </c>
      <c r="E1525" s="160"/>
      <c r="F1525" s="160">
        <v>46044</v>
      </c>
      <c r="G1525" s="160">
        <v>46055</v>
      </c>
      <c r="H1525" s="160">
        <v>46054</v>
      </c>
      <c r="I1525" s="160">
        <v>46065</v>
      </c>
      <c r="J1525" s="160">
        <v>0</v>
      </c>
      <c r="K1525" s="160">
        <v>0</v>
      </c>
      <c r="L1525" s="727">
        <v>67786.53</v>
      </c>
      <c r="M1525" s="727" t="s">
        <v>4994</v>
      </c>
      <c r="N1525" s="727"/>
      <c r="Q1525" s="727"/>
      <c r="R1525" s="727"/>
      <c r="S1525" s="727"/>
      <c r="U1525" s="707"/>
      <c r="Y1525" s="707"/>
      <c r="Z1525" s="707"/>
      <c r="AA1525" s="707"/>
      <c r="AB1525" s="707"/>
      <c r="AC1525" s="707"/>
      <c r="AD1525" s="707"/>
      <c r="AF1525" s="707"/>
      <c r="AG1525" s="707">
        <v>67786.53</v>
      </c>
      <c r="AN1525" s="707"/>
      <c r="AO1525" s="707"/>
      <c r="AP1525" s="707"/>
    </row>
    <row r="1526" spans="4:43">
      <c r="D1526" s="160" t="s">
        <v>8823</v>
      </c>
      <c r="E1526" s="160"/>
      <c r="F1526" s="160">
        <v>46044</v>
      </c>
      <c r="G1526" s="160">
        <v>46055</v>
      </c>
      <c r="H1526" s="160">
        <v>46054</v>
      </c>
      <c r="I1526" s="160">
        <v>46065</v>
      </c>
      <c r="J1526" s="160">
        <v>0</v>
      </c>
      <c r="K1526" s="160">
        <v>0</v>
      </c>
      <c r="L1526" s="727">
        <v>67786.53</v>
      </c>
      <c r="M1526" s="727" t="s">
        <v>4995</v>
      </c>
      <c r="N1526" s="727"/>
      <c r="Q1526" s="727"/>
      <c r="R1526" s="727"/>
      <c r="S1526" s="727"/>
      <c r="U1526" s="707"/>
      <c r="V1526" s="707"/>
      <c r="W1526" s="707"/>
      <c r="Y1526" s="707"/>
      <c r="Z1526" s="707"/>
      <c r="AA1526" s="707"/>
      <c r="AB1526" s="707"/>
      <c r="AC1526" s="707"/>
      <c r="AD1526" s="707"/>
      <c r="AE1526" s="707"/>
      <c r="AF1526" s="707"/>
      <c r="AG1526" s="707">
        <v>67786.53</v>
      </c>
      <c r="AN1526" s="707"/>
      <c r="AO1526" s="707"/>
      <c r="AP1526" s="707"/>
    </row>
    <row r="1527" spans="4:43">
      <c r="D1527" s="160" t="s">
        <v>8823</v>
      </c>
      <c r="E1527" s="160"/>
      <c r="F1527" s="160">
        <v>46044</v>
      </c>
      <c r="G1527" s="160">
        <v>46055</v>
      </c>
      <c r="H1527" s="160">
        <v>46054</v>
      </c>
      <c r="I1527" s="160">
        <v>46065</v>
      </c>
      <c r="J1527" s="160">
        <v>0</v>
      </c>
      <c r="K1527" s="160">
        <v>0</v>
      </c>
      <c r="L1527" s="727">
        <v>67786.53</v>
      </c>
      <c r="M1527" s="727" t="s">
        <v>4996</v>
      </c>
      <c r="N1527" s="727"/>
      <c r="Q1527" s="727"/>
      <c r="R1527" s="727"/>
      <c r="S1527" s="727"/>
      <c r="U1527" s="707"/>
      <c r="V1527" s="707"/>
      <c r="W1527" s="707"/>
      <c r="AB1527" s="707"/>
      <c r="AD1527" s="707"/>
      <c r="AE1527" s="707"/>
    </row>
    <row r="1528" spans="4:43">
      <c r="D1528" s="160" t="s">
        <v>8824</v>
      </c>
      <c r="E1528" s="160"/>
      <c r="F1528" s="160">
        <v>46054</v>
      </c>
      <c r="G1528" s="160">
        <v>46062</v>
      </c>
      <c r="H1528" s="160">
        <v>46058</v>
      </c>
      <c r="I1528" s="160">
        <v>46068</v>
      </c>
      <c r="J1528" s="160">
        <v>0</v>
      </c>
      <c r="K1528" s="160">
        <v>0</v>
      </c>
      <c r="L1528" s="727">
        <v>15643.05</v>
      </c>
      <c r="M1528" s="727" t="s">
        <v>4994</v>
      </c>
      <c r="N1528" s="727"/>
      <c r="Q1528" s="727"/>
      <c r="R1528" s="727"/>
      <c r="S1528" s="727"/>
      <c r="U1528" s="707"/>
      <c r="Y1528" s="707"/>
      <c r="Z1528" s="707"/>
      <c r="AA1528" s="707"/>
      <c r="AB1528" s="707"/>
      <c r="AC1528" s="707"/>
      <c r="AD1528" s="707"/>
      <c r="AF1528" s="707"/>
      <c r="AG1528" s="707">
        <v>15643.05</v>
      </c>
      <c r="AO1528" s="707"/>
      <c r="AP1528" s="707"/>
    </row>
    <row r="1529" spans="4:43">
      <c r="D1529" s="160" t="s">
        <v>8824</v>
      </c>
      <c r="E1529" s="160"/>
      <c r="F1529" s="160">
        <v>46054</v>
      </c>
      <c r="G1529" s="160">
        <v>46062</v>
      </c>
      <c r="H1529" s="160">
        <v>46058</v>
      </c>
      <c r="I1529" s="160">
        <v>46068</v>
      </c>
      <c r="J1529" s="160">
        <v>0</v>
      </c>
      <c r="K1529" s="160">
        <v>0</v>
      </c>
      <c r="L1529" s="727">
        <v>15643.05</v>
      </c>
      <c r="M1529" s="727" t="s">
        <v>4995</v>
      </c>
      <c r="N1529" s="727"/>
      <c r="Q1529" s="727"/>
      <c r="R1529" s="727"/>
      <c r="S1529" s="727"/>
      <c r="U1529" s="707"/>
      <c r="V1529" s="707"/>
      <c r="W1529" s="707"/>
      <c r="Y1529" s="707"/>
      <c r="Z1529" s="707"/>
      <c r="AA1529" s="707"/>
      <c r="AB1529" s="707"/>
      <c r="AC1529" s="707"/>
      <c r="AD1529" s="707"/>
      <c r="AE1529" s="707"/>
      <c r="AF1529" s="707"/>
      <c r="AG1529" s="707">
        <v>15643.05</v>
      </c>
      <c r="AO1529" s="707"/>
      <c r="AP1529" s="707"/>
    </row>
    <row r="1530" spans="4:43">
      <c r="D1530" s="160" t="s">
        <v>8824</v>
      </c>
      <c r="E1530" s="160"/>
      <c r="F1530" s="160">
        <v>46054</v>
      </c>
      <c r="G1530" s="160">
        <v>46062</v>
      </c>
      <c r="H1530" s="160">
        <v>46058</v>
      </c>
      <c r="I1530" s="160">
        <v>46068</v>
      </c>
      <c r="J1530" s="160">
        <v>0</v>
      </c>
      <c r="K1530" s="160">
        <v>0</v>
      </c>
      <c r="L1530" s="727">
        <v>15643.05</v>
      </c>
      <c r="M1530" s="727" t="s">
        <v>4996</v>
      </c>
      <c r="N1530" s="727"/>
      <c r="Q1530" s="727"/>
      <c r="R1530" s="727"/>
      <c r="S1530" s="727"/>
      <c r="U1530" s="707"/>
      <c r="V1530" s="707"/>
      <c r="W1530" s="707"/>
      <c r="AB1530" s="707"/>
      <c r="AC1530" s="707"/>
      <c r="AD1530" s="707"/>
      <c r="AE1530" s="707"/>
    </row>
    <row r="1531" spans="4:43">
      <c r="D1531" s="160" t="s">
        <v>5776</v>
      </c>
      <c r="E1531" s="160"/>
      <c r="F1531" s="160">
        <v>46064</v>
      </c>
      <c r="G1531" s="160">
        <v>46090</v>
      </c>
      <c r="H1531" s="160" t="s">
        <v>6656</v>
      </c>
      <c r="I1531" s="160">
        <v>46085</v>
      </c>
      <c r="J1531" s="160">
        <v>472851.21</v>
      </c>
      <c r="K1531" s="160">
        <v>472851.24</v>
      </c>
      <c r="L1531" s="727">
        <v>774860.69</v>
      </c>
      <c r="M1531" s="727" t="s">
        <v>4994</v>
      </c>
      <c r="N1531" s="727"/>
      <c r="Q1531" s="727"/>
      <c r="R1531" s="727"/>
      <c r="S1531" s="727"/>
      <c r="U1531" s="707"/>
      <c r="Y1531" s="707"/>
      <c r="Z1531" s="707"/>
      <c r="AA1531" s="707"/>
      <c r="AB1531" s="707"/>
      <c r="AC1531" s="707"/>
      <c r="AD1531" s="707">
        <v>82149.38</v>
      </c>
      <c r="AF1531" s="707"/>
      <c r="AG1531" s="707">
        <v>663877.12</v>
      </c>
      <c r="AH1531" s="707">
        <v>28834.19</v>
      </c>
      <c r="AO1531" s="707"/>
      <c r="AP1531" s="707"/>
      <c r="AQ1531" s="707"/>
    </row>
    <row r="1532" spans="4:43">
      <c r="D1532" s="160" t="s">
        <v>5776</v>
      </c>
      <c r="E1532" s="160"/>
      <c r="F1532" s="160">
        <v>46064</v>
      </c>
      <c r="G1532" s="160">
        <v>46090</v>
      </c>
      <c r="H1532" s="160" t="s">
        <v>6656</v>
      </c>
      <c r="I1532" s="160">
        <v>46085</v>
      </c>
      <c r="J1532" s="160">
        <v>472851.21</v>
      </c>
      <c r="K1532" s="160">
        <v>472851.24</v>
      </c>
      <c r="L1532" s="727">
        <v>774860.69</v>
      </c>
      <c r="M1532" s="727" t="s">
        <v>4995</v>
      </c>
      <c r="N1532" s="727"/>
      <c r="Q1532" s="727"/>
      <c r="R1532" s="727"/>
      <c r="S1532" s="727"/>
      <c r="U1532" s="707"/>
      <c r="V1532" s="707"/>
      <c r="W1532" s="707"/>
      <c r="Y1532" s="707"/>
      <c r="Z1532" s="707"/>
      <c r="AA1532" s="707"/>
      <c r="AB1532" s="707"/>
      <c r="AC1532" s="707"/>
      <c r="AD1532" s="707">
        <v>35621.800000000003</v>
      </c>
      <c r="AE1532" s="707"/>
      <c r="AF1532" s="707"/>
      <c r="AG1532" s="707">
        <v>259549.89</v>
      </c>
      <c r="AH1532" s="707">
        <v>6837.79</v>
      </c>
      <c r="AO1532" s="707"/>
      <c r="AP1532" s="707"/>
      <c r="AQ1532" s="707"/>
    </row>
    <row r="1533" spans="4:43">
      <c r="D1533" s="160" t="s">
        <v>5776</v>
      </c>
      <c r="E1533" s="160"/>
      <c r="F1533" s="160">
        <v>46064</v>
      </c>
      <c r="G1533" s="160">
        <v>46090</v>
      </c>
      <c r="H1533" s="160" t="s">
        <v>6656</v>
      </c>
      <c r="I1533" s="160">
        <v>46085</v>
      </c>
      <c r="J1533" s="160">
        <v>472851.21</v>
      </c>
      <c r="K1533" s="160">
        <v>472851.24</v>
      </c>
      <c r="L1533" s="727">
        <v>774860.69</v>
      </c>
      <c r="M1533" s="727" t="s">
        <v>4996</v>
      </c>
      <c r="N1533" s="727"/>
      <c r="Q1533" s="727"/>
      <c r="R1533" s="727"/>
      <c r="S1533" s="727"/>
      <c r="U1533" s="707"/>
      <c r="V1533" s="707"/>
      <c r="W1533" s="707">
        <v>185134.36</v>
      </c>
      <c r="X1533" s="707">
        <v>118592.99</v>
      </c>
      <c r="Y1533" s="707">
        <v>60087.9</v>
      </c>
      <c r="Z1533" s="707">
        <v>1868.59</v>
      </c>
      <c r="AA1533" s="707">
        <v>6305.47</v>
      </c>
      <c r="AB1533" s="707">
        <v>99601.62</v>
      </c>
      <c r="AC1533" s="707">
        <v>1260.31</v>
      </c>
      <c r="AD1533" s="707"/>
      <c r="AE1533" s="707"/>
    </row>
    <row r="1534" spans="4:43">
      <c r="D1534" s="160" t="s">
        <v>8825</v>
      </c>
      <c r="E1534" s="160"/>
      <c r="F1534" s="160">
        <v>46064</v>
      </c>
      <c r="G1534" s="160">
        <v>46088</v>
      </c>
      <c r="H1534" s="160">
        <v>46074</v>
      </c>
      <c r="I1534" s="160">
        <v>46085</v>
      </c>
      <c r="J1534" s="160">
        <v>0</v>
      </c>
      <c r="K1534" s="160">
        <v>0</v>
      </c>
      <c r="L1534" s="727">
        <v>4187.42</v>
      </c>
      <c r="M1534" s="727" t="s">
        <v>4994</v>
      </c>
      <c r="N1534" s="727"/>
      <c r="Q1534" s="728"/>
      <c r="R1534" s="727"/>
      <c r="S1534" s="727"/>
      <c r="U1534" s="707"/>
      <c r="Y1534" s="707"/>
      <c r="Z1534" s="707"/>
      <c r="AA1534" s="707"/>
      <c r="AB1534" s="707"/>
      <c r="AC1534" s="707"/>
      <c r="AD1534" s="707"/>
      <c r="AE1534" s="707"/>
      <c r="AG1534" s="707">
        <v>3398.09</v>
      </c>
      <c r="AH1534">
        <v>789.33</v>
      </c>
      <c r="AO1534" s="707"/>
      <c r="AQ1534" s="707"/>
    </row>
    <row r="1535" spans="4:43">
      <c r="D1535" s="160" t="s">
        <v>8825</v>
      </c>
      <c r="E1535" s="160"/>
      <c r="F1535" s="160">
        <v>46064</v>
      </c>
      <c r="G1535" s="160">
        <v>46088</v>
      </c>
      <c r="H1535" s="160">
        <v>46074</v>
      </c>
      <c r="I1535" s="160">
        <v>46085</v>
      </c>
      <c r="J1535" s="160">
        <v>0</v>
      </c>
      <c r="K1535" s="160">
        <v>0</v>
      </c>
      <c r="L1535" s="727">
        <v>4187.42</v>
      </c>
      <c r="M1535" s="727" t="s">
        <v>4995</v>
      </c>
      <c r="N1535" s="727"/>
      <c r="Q1535" s="728"/>
      <c r="R1535" s="727"/>
      <c r="S1535" s="727"/>
      <c r="U1535" s="707"/>
      <c r="V1535" s="707"/>
      <c r="W1535" s="707"/>
      <c r="X1535" s="707"/>
      <c r="Y1535" s="707"/>
      <c r="Z1535" s="707"/>
      <c r="AA1535" s="707"/>
      <c r="AB1535" s="707"/>
      <c r="AC1535" s="707"/>
      <c r="AD1535" s="707"/>
      <c r="AE1535" s="707"/>
      <c r="AG1535" s="707">
        <v>3398.09</v>
      </c>
      <c r="AH1535">
        <v>789.33</v>
      </c>
      <c r="AO1535" s="707"/>
      <c r="AQ1535" s="707"/>
    </row>
    <row r="1536" spans="4:43">
      <c r="D1536" s="160" t="s">
        <v>8825</v>
      </c>
      <c r="E1536" s="160"/>
      <c r="F1536" s="160">
        <v>46064</v>
      </c>
      <c r="G1536" s="160">
        <v>46088</v>
      </c>
      <c r="H1536" s="160">
        <v>46074</v>
      </c>
      <c r="I1536" s="160">
        <v>46085</v>
      </c>
      <c r="J1536" s="160">
        <v>0</v>
      </c>
      <c r="K1536" s="160">
        <v>0</v>
      </c>
      <c r="L1536" s="727">
        <v>4187.42</v>
      </c>
      <c r="M1536" s="727" t="s">
        <v>4996</v>
      </c>
      <c r="N1536" s="727"/>
      <c r="Q1536" s="727"/>
      <c r="R1536" s="727"/>
      <c r="S1536" s="727"/>
      <c r="U1536" s="707"/>
      <c r="V1536" s="707"/>
      <c r="W1536" s="707"/>
      <c r="X1536" s="707"/>
      <c r="AB1536" s="707"/>
      <c r="AC1536" s="707"/>
      <c r="AE1536" s="707"/>
    </row>
    <row r="1537" spans="4:43">
      <c r="D1537" s="160" t="s">
        <v>8826</v>
      </c>
      <c r="E1537" s="160"/>
      <c r="F1537" s="160">
        <v>46067</v>
      </c>
      <c r="G1537" s="160">
        <v>46083</v>
      </c>
      <c r="H1537" s="160" t="s">
        <v>6656</v>
      </c>
      <c r="I1537" s="160" t="s">
        <v>12621</v>
      </c>
      <c r="J1537" s="160">
        <v>228578.92</v>
      </c>
      <c r="K1537" s="160">
        <v>228578.93</v>
      </c>
      <c r="L1537" s="727">
        <v>228578.92</v>
      </c>
      <c r="M1537" s="727" t="s">
        <v>4994</v>
      </c>
      <c r="N1537" s="727"/>
      <c r="Q1537" s="727"/>
      <c r="R1537" s="727"/>
      <c r="S1537" s="727"/>
      <c r="U1537" s="707"/>
      <c r="Y1537" s="707"/>
      <c r="Z1537" s="707"/>
      <c r="AA1537" s="707"/>
      <c r="AB1537" s="707"/>
      <c r="AC1537" s="707"/>
      <c r="AD1537" s="707">
        <v>22857.89</v>
      </c>
      <c r="AG1537" s="707">
        <v>205494.16</v>
      </c>
      <c r="AH1537">
        <v>226.87</v>
      </c>
      <c r="AO1537" s="707"/>
      <c r="AQ1537" s="707"/>
    </row>
    <row r="1538" spans="4:43">
      <c r="D1538" s="160" t="s">
        <v>8826</v>
      </c>
      <c r="E1538" s="160"/>
      <c r="F1538" s="160">
        <v>46067</v>
      </c>
      <c r="G1538" s="160">
        <v>46083</v>
      </c>
      <c r="H1538" s="160" t="s">
        <v>6656</v>
      </c>
      <c r="I1538" s="160" t="s">
        <v>12621</v>
      </c>
      <c r="J1538" s="160">
        <v>228578.92</v>
      </c>
      <c r="K1538" s="160">
        <v>228578.93</v>
      </c>
      <c r="L1538" s="727">
        <v>228578.92</v>
      </c>
      <c r="M1538" s="727" t="s">
        <v>4995</v>
      </c>
      <c r="N1538" s="727"/>
      <c r="Q1538" s="727"/>
      <c r="R1538" s="727"/>
      <c r="S1538" s="727"/>
      <c r="U1538" s="707"/>
      <c r="V1538" s="707"/>
      <c r="W1538" s="707"/>
      <c r="X1538" s="707"/>
      <c r="Y1538" s="707"/>
      <c r="Z1538" s="707"/>
      <c r="AA1538" s="707"/>
      <c r="AB1538" s="707"/>
      <c r="AC1538" s="707"/>
      <c r="AD1538" s="707"/>
      <c r="AE1538" s="707"/>
      <c r="AO1538" s="707"/>
      <c r="AQ1538" s="707"/>
    </row>
    <row r="1539" spans="4:43">
      <c r="D1539" s="160" t="s">
        <v>8826</v>
      </c>
      <c r="E1539" s="160"/>
      <c r="F1539" s="160">
        <v>46067</v>
      </c>
      <c r="G1539" s="160">
        <v>46083</v>
      </c>
      <c r="H1539" s="160" t="s">
        <v>6656</v>
      </c>
      <c r="I1539" s="160" t="s">
        <v>12621</v>
      </c>
      <c r="J1539" s="160">
        <v>228578.92</v>
      </c>
      <c r="K1539" s="160">
        <v>228578.93</v>
      </c>
      <c r="L1539" s="727">
        <v>228578.92</v>
      </c>
      <c r="M1539" s="727" t="s">
        <v>4996</v>
      </c>
      <c r="N1539" s="727"/>
      <c r="Q1539" s="727"/>
      <c r="R1539" s="727"/>
      <c r="S1539" s="727"/>
      <c r="U1539" s="707"/>
      <c r="V1539" s="707"/>
      <c r="W1539" s="707">
        <v>108254.25</v>
      </c>
      <c r="X1539" s="707">
        <v>70994.22</v>
      </c>
      <c r="Y1539" s="707">
        <v>24450.79</v>
      </c>
      <c r="Z1539">
        <v>497.93</v>
      </c>
      <c r="AA1539" s="707">
        <v>1523.85</v>
      </c>
      <c r="AB1539" s="707">
        <v>22857.89</v>
      </c>
      <c r="AC1539" s="707"/>
      <c r="AE1539" s="707"/>
    </row>
    <row r="1540" spans="4:43">
      <c r="D1540" s="160" t="s">
        <v>8827</v>
      </c>
      <c r="E1540" s="160"/>
      <c r="F1540" s="160">
        <v>46069</v>
      </c>
      <c r="G1540" s="160">
        <v>46090</v>
      </c>
      <c r="H1540" s="160" t="s">
        <v>6656</v>
      </c>
      <c r="I1540" s="160">
        <v>45970</v>
      </c>
      <c r="J1540" s="160">
        <v>188984.49</v>
      </c>
      <c r="K1540" s="160">
        <v>188984.5</v>
      </c>
      <c r="L1540" s="727">
        <v>217695.32</v>
      </c>
      <c r="M1540" s="727" t="s">
        <v>4994</v>
      </c>
      <c r="N1540" s="727"/>
      <c r="Q1540" s="727"/>
      <c r="R1540" s="727"/>
      <c r="S1540" s="727"/>
      <c r="U1540" s="707"/>
      <c r="Y1540" s="707"/>
      <c r="Z1540" s="707"/>
      <c r="AA1540" s="707"/>
      <c r="AB1540" s="707"/>
      <c r="AC1540" s="707"/>
      <c r="AD1540" s="707">
        <v>52380.52</v>
      </c>
      <c r="AG1540" s="707">
        <v>143545.26999999999</v>
      </c>
      <c r="AH1540" s="707">
        <v>21769.53</v>
      </c>
      <c r="AO1540" s="707"/>
      <c r="AP1540" s="707"/>
      <c r="AQ1540" s="707"/>
    </row>
    <row r="1541" spans="4:43">
      <c r="D1541" s="160" t="s">
        <v>8827</v>
      </c>
      <c r="E1541" s="160"/>
      <c r="F1541" s="160">
        <v>46069</v>
      </c>
      <c r="G1541" s="160">
        <v>46090</v>
      </c>
      <c r="H1541" s="160" t="s">
        <v>6656</v>
      </c>
      <c r="I1541" s="160">
        <v>45970</v>
      </c>
      <c r="J1541" s="160">
        <v>188984.49</v>
      </c>
      <c r="K1541" s="160">
        <v>188984.5</v>
      </c>
      <c r="L1541" s="727">
        <v>217695.32</v>
      </c>
      <c r="M1541" s="727" t="s">
        <v>4995</v>
      </c>
      <c r="N1541" s="727"/>
      <c r="Q1541" s="727"/>
      <c r="R1541" s="727"/>
      <c r="S1541" s="727"/>
      <c r="U1541" s="707"/>
      <c r="V1541" s="707"/>
      <c r="W1541" s="707"/>
      <c r="Y1541" s="707"/>
      <c r="Z1541" s="707"/>
      <c r="AA1541" s="707"/>
      <c r="AB1541" s="707"/>
      <c r="AC1541" s="707"/>
      <c r="AD1541" s="707">
        <v>28710.82</v>
      </c>
      <c r="AO1541" s="707"/>
      <c r="AP1541" s="707"/>
      <c r="AQ1541" s="707"/>
    </row>
    <row r="1542" spans="4:43">
      <c r="D1542" s="160" t="s">
        <v>8827</v>
      </c>
      <c r="E1542" s="160"/>
      <c r="F1542" s="160">
        <v>46069</v>
      </c>
      <c r="G1542" s="160">
        <v>46090</v>
      </c>
      <c r="H1542" s="160" t="s">
        <v>6656</v>
      </c>
      <c r="I1542" s="160">
        <v>45970</v>
      </c>
      <c r="J1542" s="160">
        <v>188984.49</v>
      </c>
      <c r="K1542" s="160">
        <v>188984.5</v>
      </c>
      <c r="L1542" s="727">
        <v>217695.32</v>
      </c>
      <c r="M1542" s="727" t="s">
        <v>4996</v>
      </c>
      <c r="N1542" s="727"/>
      <c r="Q1542" s="727"/>
      <c r="R1542" s="727"/>
      <c r="S1542" s="727"/>
      <c r="T1542" s="707"/>
      <c r="U1542" s="707"/>
      <c r="V1542" s="707"/>
      <c r="W1542" s="707">
        <v>76880.11</v>
      </c>
      <c r="X1542" s="707">
        <v>47598.77</v>
      </c>
      <c r="Y1542" s="707">
        <v>35637.11</v>
      </c>
      <c r="Z1542" s="707">
        <v>1370.66</v>
      </c>
      <c r="AA1542">
        <v>174.3</v>
      </c>
      <c r="AB1542" s="707">
        <v>26063.24</v>
      </c>
      <c r="AC1542" s="707">
        <v>1260.31</v>
      </c>
    </row>
    <row r="1543" spans="4:43">
      <c r="D1543" s="160" t="s">
        <v>8828</v>
      </c>
      <c r="E1543" s="160"/>
      <c r="F1543" s="160">
        <v>46064</v>
      </c>
      <c r="G1543" s="160">
        <v>46088</v>
      </c>
      <c r="H1543" s="160" t="s">
        <v>6714</v>
      </c>
      <c r="I1543" s="160">
        <v>46065</v>
      </c>
      <c r="J1543" s="160">
        <v>4011.55</v>
      </c>
      <c r="K1543" s="160">
        <v>4011.55</v>
      </c>
      <c r="L1543" s="727">
        <v>5014.4399999999996</v>
      </c>
      <c r="M1543" s="727" t="s">
        <v>4994</v>
      </c>
      <c r="N1543" s="727"/>
      <c r="Q1543" s="727"/>
      <c r="R1543" s="727"/>
      <c r="S1543" s="727"/>
      <c r="T1543" s="707"/>
      <c r="U1543" s="707"/>
      <c r="V1543" s="707"/>
      <c r="W1543" s="707"/>
      <c r="X1543" s="707"/>
      <c r="Y1543" s="707"/>
      <c r="Z1543" s="707"/>
      <c r="AA1543" s="707"/>
      <c r="AB1543" s="707"/>
      <c r="AC1543" s="707"/>
      <c r="AD1543">
        <v>501.44</v>
      </c>
      <c r="AG1543" s="707">
        <v>4512.99</v>
      </c>
      <c r="AO1543" s="707"/>
      <c r="AQ1543" s="707"/>
    </row>
    <row r="1544" spans="4:43">
      <c r="D1544" s="160" t="s">
        <v>8828</v>
      </c>
      <c r="E1544" s="160"/>
      <c r="F1544" s="160">
        <v>46064</v>
      </c>
      <c r="G1544" s="160">
        <v>46088</v>
      </c>
      <c r="H1544" s="160" t="s">
        <v>6714</v>
      </c>
      <c r="I1544" s="160">
        <v>46065</v>
      </c>
      <c r="J1544" s="160">
        <v>4011.55</v>
      </c>
      <c r="K1544" s="160">
        <v>4011.55</v>
      </c>
      <c r="L1544" s="727">
        <v>5014.4399999999996</v>
      </c>
      <c r="M1544" s="727" t="s">
        <v>4995</v>
      </c>
      <c r="N1544" s="727"/>
      <c r="Q1544" s="727"/>
      <c r="R1544" s="727"/>
      <c r="S1544" s="727"/>
      <c r="T1544" s="707"/>
      <c r="U1544" s="707"/>
      <c r="V1544" s="707"/>
      <c r="W1544" s="707"/>
      <c r="X1544" s="707"/>
      <c r="Y1544" s="707"/>
      <c r="Z1544" s="707"/>
      <c r="AA1544" s="707"/>
      <c r="AB1544" s="707"/>
      <c r="AC1544" s="707"/>
      <c r="AD1544">
        <v>501.44</v>
      </c>
      <c r="AE1544" s="707"/>
      <c r="AG1544" s="707">
        <v>501.44</v>
      </c>
      <c r="AO1544" s="707"/>
      <c r="AQ1544" s="707"/>
    </row>
    <row r="1545" spans="4:43">
      <c r="D1545" s="160" t="s">
        <v>8828</v>
      </c>
      <c r="E1545" s="160"/>
      <c r="F1545" s="160">
        <v>46064</v>
      </c>
      <c r="G1545" s="160">
        <v>46088</v>
      </c>
      <c r="H1545" s="160" t="s">
        <v>6714</v>
      </c>
      <c r="I1545" s="160">
        <v>46065</v>
      </c>
      <c r="J1545" s="160">
        <v>4011.55</v>
      </c>
      <c r="K1545" s="160">
        <v>4011.55</v>
      </c>
      <c r="L1545" s="727">
        <v>5014.4399999999996</v>
      </c>
      <c r="M1545" s="727" t="s">
        <v>4996</v>
      </c>
      <c r="N1545" s="727"/>
      <c r="Q1545" s="727"/>
      <c r="R1545" s="727"/>
      <c r="S1545" s="727"/>
      <c r="T1545" s="707"/>
      <c r="U1545" s="707"/>
      <c r="V1545" s="707"/>
      <c r="Y1545" s="707"/>
      <c r="Z1545" s="707"/>
      <c r="AA1545" s="707">
        <v>334.3</v>
      </c>
      <c r="AB1545" s="707">
        <v>3677.25</v>
      </c>
      <c r="AE1545" s="707"/>
    </row>
    <row r="1546" spans="4:43">
      <c r="D1546" s="160" t="s">
        <v>5777</v>
      </c>
      <c r="E1546" s="160"/>
      <c r="F1546" s="160">
        <v>46064</v>
      </c>
      <c r="G1546" s="160">
        <v>46088</v>
      </c>
      <c r="H1546" s="160" t="s">
        <v>6714</v>
      </c>
      <c r="I1546" s="160">
        <v>46065</v>
      </c>
      <c r="J1546" s="160">
        <v>51276.26</v>
      </c>
      <c r="K1546" s="160">
        <v>51276.26</v>
      </c>
      <c r="L1546" s="727">
        <v>64095.32</v>
      </c>
      <c r="M1546" s="727" t="s">
        <v>4994</v>
      </c>
      <c r="N1546" s="727"/>
      <c r="Q1546" s="727"/>
      <c r="R1546" s="727"/>
      <c r="S1546" s="727"/>
      <c r="T1546" s="707"/>
      <c r="V1546" s="707"/>
      <c r="W1546" s="707"/>
      <c r="X1546" s="707"/>
      <c r="Y1546" s="707"/>
      <c r="Z1546" s="707"/>
      <c r="AA1546" s="707"/>
      <c r="AB1546" s="707"/>
      <c r="AC1546" s="707"/>
      <c r="AD1546" s="707">
        <v>6409.53</v>
      </c>
      <c r="AF1546" s="707"/>
      <c r="AG1546" s="707">
        <v>57685.79</v>
      </c>
      <c r="AO1546" s="707"/>
      <c r="AP1546" s="707"/>
      <c r="AQ1546" s="707"/>
    </row>
    <row r="1547" spans="4:43">
      <c r="D1547" s="160" t="s">
        <v>5777</v>
      </c>
      <c r="E1547" s="160"/>
      <c r="F1547" s="160">
        <v>46064</v>
      </c>
      <c r="G1547" s="160">
        <v>46088</v>
      </c>
      <c r="H1547" s="160" t="s">
        <v>6714</v>
      </c>
      <c r="I1547" s="160">
        <v>46065</v>
      </c>
      <c r="J1547" s="160">
        <v>51276.26</v>
      </c>
      <c r="K1547" s="160">
        <v>51276.26</v>
      </c>
      <c r="L1547" s="727">
        <v>64095.32</v>
      </c>
      <c r="M1547" s="727" t="s">
        <v>4995</v>
      </c>
      <c r="N1547" s="727"/>
      <c r="Q1547" s="727"/>
      <c r="R1547" s="727"/>
      <c r="S1547" s="727"/>
      <c r="T1547" s="707"/>
      <c r="U1547" s="707"/>
      <c r="V1547" s="707"/>
      <c r="W1547" s="707"/>
      <c r="X1547" s="707"/>
      <c r="Y1547" s="707"/>
      <c r="Z1547" s="707"/>
      <c r="AA1547" s="707"/>
      <c r="AB1547" s="707"/>
      <c r="AC1547" s="707"/>
      <c r="AD1547" s="707">
        <v>6409.53</v>
      </c>
      <c r="AE1547" s="707"/>
      <c r="AF1547" s="707"/>
      <c r="AG1547" s="707">
        <v>6409.53</v>
      </c>
      <c r="AO1547" s="707"/>
      <c r="AP1547" s="707"/>
      <c r="AQ1547" s="707"/>
    </row>
    <row r="1548" spans="4:43">
      <c r="D1548" s="160" t="s">
        <v>5777</v>
      </c>
      <c r="E1548" s="160"/>
      <c r="F1548" s="160">
        <v>46064</v>
      </c>
      <c r="G1548" s="160">
        <v>46088</v>
      </c>
      <c r="H1548" s="160" t="s">
        <v>6714</v>
      </c>
      <c r="I1548" s="160">
        <v>46065</v>
      </c>
      <c r="J1548" s="160">
        <v>51276.26</v>
      </c>
      <c r="K1548" s="160">
        <v>51276.26</v>
      </c>
      <c r="L1548" s="727">
        <v>64095.32</v>
      </c>
      <c r="M1548" s="727" t="s">
        <v>4996</v>
      </c>
      <c r="N1548" s="727"/>
      <c r="Q1548" s="727"/>
      <c r="R1548" s="727"/>
      <c r="S1548" s="727"/>
      <c r="T1548" s="707"/>
      <c r="U1548" s="707"/>
      <c r="V1548" s="707"/>
      <c r="Y1548" s="707"/>
      <c r="Z1548" s="707"/>
      <c r="AA1548" s="707">
        <v>4273.0200000000004</v>
      </c>
      <c r="AB1548" s="707">
        <v>47003.24</v>
      </c>
      <c r="AE1548" s="707"/>
    </row>
    <row r="1549" spans="4:43">
      <c r="D1549" s="160" t="s">
        <v>5778</v>
      </c>
      <c r="E1549" s="160"/>
      <c r="F1549" s="160">
        <v>46082</v>
      </c>
      <c r="G1549" s="160">
        <v>46085</v>
      </c>
      <c r="H1549" s="160">
        <v>46060</v>
      </c>
      <c r="I1549" s="160">
        <v>46063</v>
      </c>
      <c r="J1549" s="160">
        <v>0</v>
      </c>
      <c r="K1549" s="160">
        <v>0</v>
      </c>
      <c r="L1549" s="727">
        <v>141948.89000000001</v>
      </c>
      <c r="M1549" s="727" t="s">
        <v>4994</v>
      </c>
      <c r="N1549" s="727"/>
      <c r="Q1549" s="727"/>
      <c r="R1549" s="727"/>
      <c r="S1549" s="727"/>
      <c r="T1549" s="707"/>
      <c r="W1549" s="707"/>
      <c r="X1549" s="707"/>
      <c r="Y1549" s="707"/>
      <c r="Z1549" s="707"/>
      <c r="AA1549" s="707"/>
      <c r="AB1549" s="707"/>
      <c r="AF1549" s="707"/>
      <c r="AG1549" s="707">
        <v>141948.89000000001</v>
      </c>
      <c r="AO1549" s="707"/>
      <c r="AP1549" s="707"/>
      <c r="AQ1549" s="707"/>
    </row>
    <row r="1550" spans="4:43">
      <c r="D1550" s="160" t="s">
        <v>5778</v>
      </c>
      <c r="E1550" s="160"/>
      <c r="F1550" s="160">
        <v>46082</v>
      </c>
      <c r="G1550" s="160">
        <v>46085</v>
      </c>
      <c r="H1550" s="160">
        <v>46060</v>
      </c>
      <c r="I1550" s="160">
        <v>46063</v>
      </c>
      <c r="J1550" s="160">
        <v>0</v>
      </c>
      <c r="K1550" s="160">
        <v>0</v>
      </c>
      <c r="L1550" s="727">
        <v>141948.89000000001</v>
      </c>
      <c r="M1550" s="727" t="s">
        <v>4995</v>
      </c>
      <c r="N1550" s="727"/>
      <c r="Q1550" s="727"/>
      <c r="R1550" s="727"/>
      <c r="S1550" s="727"/>
      <c r="T1550" s="707"/>
      <c r="U1550" s="707"/>
      <c r="W1550" s="707"/>
      <c r="X1550" s="707"/>
      <c r="Y1550" s="707"/>
      <c r="Z1550" s="707"/>
      <c r="AA1550" s="707"/>
      <c r="AB1550" s="707"/>
      <c r="AE1550" s="707"/>
      <c r="AF1550" s="707"/>
      <c r="AG1550" s="707">
        <v>141948.89000000001</v>
      </c>
      <c r="AO1550" s="707"/>
      <c r="AP1550" s="707"/>
      <c r="AQ1550" s="707"/>
    </row>
    <row r="1551" spans="4:43">
      <c r="D1551" s="160" t="s">
        <v>5778</v>
      </c>
      <c r="E1551" s="160"/>
      <c r="F1551" s="160">
        <v>46082</v>
      </c>
      <c r="G1551" s="160">
        <v>46085</v>
      </c>
      <c r="H1551" s="160">
        <v>46060</v>
      </c>
      <c r="I1551" s="160">
        <v>46063</v>
      </c>
      <c r="J1551" s="160">
        <v>0</v>
      </c>
      <c r="K1551" s="160">
        <v>0</v>
      </c>
      <c r="L1551" s="727">
        <v>141948.89000000001</v>
      </c>
      <c r="M1551" s="727" t="s">
        <v>4996</v>
      </c>
      <c r="N1551" s="727"/>
      <c r="Q1551" s="727"/>
      <c r="R1551" s="727"/>
      <c r="S1551" s="727"/>
      <c r="T1551" s="707"/>
      <c r="U1551" s="707"/>
      <c r="Z1551" s="707"/>
      <c r="AE1551" s="707"/>
    </row>
    <row r="1552" spans="4:43">
      <c r="D1552" s="160" t="s">
        <v>5779</v>
      </c>
      <c r="E1552" s="160"/>
      <c r="F1552" s="160">
        <v>46082</v>
      </c>
      <c r="G1552" s="160">
        <v>46085</v>
      </c>
      <c r="H1552" s="160">
        <v>46060</v>
      </c>
      <c r="I1552" s="160">
        <v>46063</v>
      </c>
      <c r="J1552" s="160">
        <v>0</v>
      </c>
      <c r="K1552" s="160">
        <v>0</v>
      </c>
      <c r="L1552" s="727">
        <v>46575.199999999997</v>
      </c>
      <c r="M1552" s="727" t="s">
        <v>4994</v>
      </c>
      <c r="N1552" s="727"/>
      <c r="Q1552" s="727"/>
      <c r="R1552" s="727"/>
      <c r="S1552" s="727"/>
      <c r="W1552" s="707"/>
      <c r="X1552" s="707"/>
      <c r="Y1552" s="707"/>
      <c r="Z1552" s="707"/>
      <c r="AA1552" s="707"/>
      <c r="AB1552" s="707"/>
      <c r="AF1552" s="707"/>
      <c r="AG1552" s="707">
        <v>46575.199999999997</v>
      </c>
      <c r="AO1552" s="707"/>
      <c r="AP1552" s="707"/>
      <c r="AQ1552" s="707"/>
    </row>
    <row r="1553" spans="4:43">
      <c r="D1553" s="160" t="s">
        <v>5779</v>
      </c>
      <c r="E1553" s="160"/>
      <c r="F1553" s="160">
        <v>46082</v>
      </c>
      <c r="G1553" s="160">
        <v>46085</v>
      </c>
      <c r="H1553" s="160">
        <v>46060</v>
      </c>
      <c r="I1553" s="160">
        <v>46063</v>
      </c>
      <c r="J1553" s="160">
        <v>0</v>
      </c>
      <c r="K1553" s="160">
        <v>0</v>
      </c>
      <c r="L1553" s="727">
        <v>46575.199999999997</v>
      </c>
      <c r="M1553" s="727" t="s">
        <v>4995</v>
      </c>
      <c r="N1553" s="727"/>
      <c r="Q1553" s="727"/>
      <c r="R1553" s="727"/>
      <c r="S1553" s="727"/>
      <c r="T1553" s="707"/>
      <c r="U1553" s="707"/>
      <c r="W1553" s="707"/>
      <c r="X1553" s="707"/>
      <c r="Y1553" s="707"/>
      <c r="Z1553" s="707"/>
      <c r="AA1553" s="707"/>
      <c r="AB1553" s="707"/>
      <c r="AF1553" s="707"/>
      <c r="AG1553" s="707">
        <v>46575.199999999997</v>
      </c>
      <c r="AI1553" s="707"/>
      <c r="AJ1553" s="707"/>
      <c r="AO1553" s="707"/>
      <c r="AP1553" s="707"/>
      <c r="AQ1553" s="707"/>
    </row>
    <row r="1554" spans="4:43">
      <c r="D1554" s="160" t="s">
        <v>5779</v>
      </c>
      <c r="E1554" s="160"/>
      <c r="F1554" s="160">
        <v>46082</v>
      </c>
      <c r="G1554" s="160">
        <v>46085</v>
      </c>
      <c r="H1554" s="160">
        <v>46060</v>
      </c>
      <c r="I1554" s="160">
        <v>46063</v>
      </c>
      <c r="J1554" s="160">
        <v>0</v>
      </c>
      <c r="K1554" s="160">
        <v>0</v>
      </c>
      <c r="L1554" s="727">
        <v>46575.199999999997</v>
      </c>
      <c r="M1554" s="727" t="s">
        <v>4996</v>
      </c>
      <c r="N1554" s="727"/>
      <c r="Q1554" s="727"/>
      <c r="R1554" s="727"/>
      <c r="S1554" s="727"/>
      <c r="T1554" s="707"/>
      <c r="U1554" s="707"/>
      <c r="Z1554" s="707"/>
      <c r="AI1554" s="707"/>
      <c r="AJ1554" s="707"/>
    </row>
    <row r="1555" spans="4:43">
      <c r="D1555" s="160" t="s">
        <v>5780</v>
      </c>
      <c r="E1555" s="160"/>
      <c r="F1555" s="160">
        <v>46064</v>
      </c>
      <c r="G1555" s="160">
        <v>46072</v>
      </c>
      <c r="H1555" s="160">
        <v>46074</v>
      </c>
      <c r="I1555" s="160">
        <v>46083</v>
      </c>
      <c r="J1555" s="160">
        <v>0</v>
      </c>
      <c r="K1555" s="160">
        <v>0</v>
      </c>
      <c r="L1555" s="727">
        <v>54613.79</v>
      </c>
      <c r="M1555" s="727" t="s">
        <v>4994</v>
      </c>
      <c r="N1555" s="727"/>
      <c r="Q1555" s="727"/>
      <c r="R1555" s="727"/>
      <c r="S1555" s="727"/>
      <c r="W1555" s="707"/>
      <c r="X1555" s="707"/>
      <c r="Y1555" s="707"/>
      <c r="Z1555" s="707"/>
      <c r="AA1555" s="707"/>
      <c r="AB1555" s="707"/>
      <c r="AG1555" s="707">
        <v>49780.47</v>
      </c>
      <c r="AH1555" s="707">
        <v>4833.32</v>
      </c>
      <c r="AO1555" s="707"/>
      <c r="AQ1555" s="707"/>
    </row>
    <row r="1556" spans="4:43">
      <c r="D1556" s="160" t="s">
        <v>5780</v>
      </c>
      <c r="E1556" s="160"/>
      <c r="F1556" s="160">
        <v>46064</v>
      </c>
      <c r="G1556" s="160">
        <v>46072</v>
      </c>
      <c r="H1556" s="160">
        <v>46074</v>
      </c>
      <c r="I1556" s="160">
        <v>46083</v>
      </c>
      <c r="J1556" s="160">
        <v>0</v>
      </c>
      <c r="K1556" s="160">
        <v>0</v>
      </c>
      <c r="L1556" s="727">
        <v>54613.79</v>
      </c>
      <c r="M1556" s="727" t="s">
        <v>4995</v>
      </c>
      <c r="N1556" s="727"/>
      <c r="Q1556" s="727"/>
      <c r="R1556" s="727"/>
      <c r="S1556" s="727"/>
      <c r="T1556" s="707"/>
      <c r="U1556" s="707"/>
      <c r="W1556" s="707"/>
      <c r="X1556" s="707"/>
      <c r="Y1556" s="707"/>
      <c r="Z1556" s="707"/>
      <c r="AA1556" s="707"/>
      <c r="AB1556" s="707"/>
      <c r="AG1556" s="707">
        <v>49780.47</v>
      </c>
      <c r="AH1556" s="707">
        <v>4833.32</v>
      </c>
      <c r="AI1556" s="707"/>
      <c r="AJ1556" s="707"/>
      <c r="AO1556" s="707"/>
      <c r="AQ1556" s="707"/>
    </row>
    <row r="1557" spans="4:43">
      <c r="D1557" s="160" t="s">
        <v>5780</v>
      </c>
      <c r="E1557" s="160"/>
      <c r="F1557" s="160">
        <v>46064</v>
      </c>
      <c r="G1557" s="160">
        <v>46072</v>
      </c>
      <c r="H1557" s="160">
        <v>46074</v>
      </c>
      <c r="I1557" s="160">
        <v>46083</v>
      </c>
      <c r="J1557" s="160">
        <v>0</v>
      </c>
      <c r="K1557" s="160">
        <v>0</v>
      </c>
      <c r="L1557" s="727">
        <v>54613.79</v>
      </c>
      <c r="M1557" s="727" t="s">
        <v>4996</v>
      </c>
      <c r="N1557" s="727"/>
      <c r="Q1557" s="727"/>
      <c r="R1557" s="727"/>
      <c r="S1557" s="727"/>
      <c r="T1557" s="707"/>
      <c r="U1557" s="707"/>
      <c r="Z1557" s="707"/>
      <c r="AA1557" s="707"/>
      <c r="AI1557" s="707"/>
      <c r="AJ1557" s="707"/>
    </row>
    <row r="1558" spans="4:43">
      <c r="D1558" s="160" t="s">
        <v>5781</v>
      </c>
      <c r="E1558" s="160"/>
      <c r="F1558" s="160">
        <v>46064</v>
      </c>
      <c r="G1558" s="160">
        <v>46075</v>
      </c>
      <c r="H1558" s="160">
        <v>46074</v>
      </c>
      <c r="I1558" s="160">
        <v>46085</v>
      </c>
      <c r="J1558" s="160">
        <v>0</v>
      </c>
      <c r="K1558" s="160">
        <v>0</v>
      </c>
      <c r="L1558" s="727">
        <v>12151.39</v>
      </c>
      <c r="M1558" s="727" t="s">
        <v>4994</v>
      </c>
      <c r="N1558" s="727"/>
      <c r="Q1558" s="727"/>
      <c r="R1558" s="727"/>
      <c r="S1558" s="727"/>
      <c r="W1558" s="707"/>
      <c r="X1558" s="707"/>
      <c r="Y1558" s="707"/>
      <c r="Z1558" s="707"/>
      <c r="AA1558" s="707"/>
      <c r="AB1558" s="707"/>
      <c r="AG1558" s="707">
        <v>10936.25</v>
      </c>
      <c r="AH1558" s="707">
        <v>1215.1400000000001</v>
      </c>
      <c r="AO1558" s="707"/>
      <c r="AQ1558" s="707"/>
    </row>
    <row r="1559" spans="4:43">
      <c r="D1559" s="160" t="s">
        <v>5781</v>
      </c>
      <c r="E1559" s="160"/>
      <c r="F1559" s="160">
        <v>46064</v>
      </c>
      <c r="G1559" s="160">
        <v>46075</v>
      </c>
      <c r="H1559" s="160">
        <v>46074</v>
      </c>
      <c r="I1559" s="160">
        <v>46085</v>
      </c>
      <c r="J1559" s="160">
        <v>0</v>
      </c>
      <c r="K1559" s="160">
        <v>0</v>
      </c>
      <c r="L1559" s="727">
        <v>12151.39</v>
      </c>
      <c r="M1559" s="727" t="s">
        <v>4995</v>
      </c>
      <c r="N1559" s="727"/>
      <c r="Q1559" s="727"/>
      <c r="R1559" s="727"/>
      <c r="S1559" s="727"/>
      <c r="T1559" s="707"/>
      <c r="U1559" s="707"/>
      <c r="V1559" s="707"/>
      <c r="W1559" s="707"/>
      <c r="X1559" s="707"/>
      <c r="Y1559" s="707"/>
      <c r="Z1559" s="707"/>
      <c r="AA1559" s="707"/>
      <c r="AB1559" s="707"/>
      <c r="AG1559" s="707">
        <v>10936.25</v>
      </c>
      <c r="AH1559" s="707">
        <v>1215.1400000000001</v>
      </c>
      <c r="AJ1559" s="707"/>
      <c r="AO1559" s="707"/>
      <c r="AQ1559" s="707"/>
    </row>
    <row r="1560" spans="4:43">
      <c r="D1560" s="160" t="s">
        <v>5781</v>
      </c>
      <c r="E1560" s="160"/>
      <c r="F1560" s="160">
        <v>46064</v>
      </c>
      <c r="G1560" s="160">
        <v>46075</v>
      </c>
      <c r="H1560" s="160">
        <v>46074</v>
      </c>
      <c r="I1560" s="160">
        <v>46085</v>
      </c>
      <c r="J1560" s="160">
        <v>0</v>
      </c>
      <c r="K1560" s="160">
        <v>0</v>
      </c>
      <c r="L1560" s="727">
        <v>12151.39</v>
      </c>
      <c r="M1560" s="727" t="s">
        <v>4996</v>
      </c>
      <c r="N1560" s="727"/>
      <c r="Q1560" s="727"/>
      <c r="R1560" s="727"/>
      <c r="S1560" s="727"/>
      <c r="T1560" s="707"/>
      <c r="U1560" s="707"/>
      <c r="V1560" s="707"/>
      <c r="Z1560" s="707"/>
      <c r="AA1560" s="707"/>
      <c r="AJ1560" s="707"/>
    </row>
    <row r="1561" spans="4:43">
      <c r="D1561" s="160" t="s">
        <v>5782</v>
      </c>
      <c r="E1561" s="160"/>
      <c r="F1561" s="160">
        <v>46091</v>
      </c>
      <c r="G1561" s="160">
        <v>46099</v>
      </c>
      <c r="H1561" s="160">
        <v>46085</v>
      </c>
      <c r="I1561" s="160">
        <v>46095</v>
      </c>
      <c r="J1561" s="160">
        <v>0</v>
      </c>
      <c r="K1561" s="160">
        <v>0</v>
      </c>
      <c r="L1561" s="727">
        <v>10561.08</v>
      </c>
      <c r="M1561" s="727" t="s">
        <v>4994</v>
      </c>
      <c r="N1561" s="727"/>
      <c r="Q1561" s="727"/>
      <c r="R1561" s="727"/>
      <c r="S1561" s="727"/>
      <c r="W1561" s="707"/>
      <c r="X1561" s="707"/>
      <c r="Y1561" s="707"/>
      <c r="Z1561" s="707"/>
      <c r="AA1561" s="707"/>
      <c r="AB1561" s="707"/>
      <c r="AG1561" s="707"/>
      <c r="AH1561" s="707">
        <v>10561.08</v>
      </c>
      <c r="AP1561" s="707"/>
      <c r="AQ1561" s="707"/>
    </row>
    <row r="1562" spans="4:43">
      <c r="D1562" s="160" t="s">
        <v>5782</v>
      </c>
      <c r="E1562" s="160"/>
      <c r="F1562" s="160">
        <v>46091</v>
      </c>
      <c r="G1562" s="160">
        <v>46099</v>
      </c>
      <c r="H1562" s="160">
        <v>46085</v>
      </c>
      <c r="I1562" s="160">
        <v>46095</v>
      </c>
      <c r="J1562" s="160">
        <v>0</v>
      </c>
      <c r="K1562" s="160">
        <v>0</v>
      </c>
      <c r="L1562" s="727">
        <v>10561.08</v>
      </c>
      <c r="M1562" s="727" t="s">
        <v>4995</v>
      </c>
      <c r="N1562" s="727"/>
      <c r="Q1562" s="727"/>
      <c r="R1562" s="727"/>
      <c r="S1562" s="727"/>
      <c r="T1562" s="707"/>
      <c r="U1562" s="707"/>
      <c r="W1562" s="707"/>
      <c r="X1562" s="707"/>
      <c r="Y1562" s="707"/>
      <c r="Z1562" s="707"/>
      <c r="AA1562" s="707"/>
      <c r="AB1562" s="707"/>
      <c r="AG1562" s="707"/>
      <c r="AH1562" s="707">
        <v>10561.08</v>
      </c>
      <c r="AJ1562" s="707"/>
      <c r="AP1562" s="707"/>
      <c r="AQ1562" s="707"/>
    </row>
    <row r="1563" spans="4:43">
      <c r="D1563" s="160" t="s">
        <v>5782</v>
      </c>
      <c r="E1563" s="160"/>
      <c r="F1563" s="160">
        <v>46091</v>
      </c>
      <c r="G1563" s="160">
        <v>46099</v>
      </c>
      <c r="H1563" s="160">
        <v>46085</v>
      </c>
      <c r="I1563" s="160">
        <v>46095</v>
      </c>
      <c r="J1563" s="160">
        <v>0</v>
      </c>
      <c r="K1563" s="160">
        <v>0</v>
      </c>
      <c r="L1563" s="727">
        <v>10561.08</v>
      </c>
      <c r="M1563" s="727" t="s">
        <v>4996</v>
      </c>
      <c r="N1563" s="727"/>
      <c r="Q1563" s="727"/>
      <c r="R1563" s="727"/>
      <c r="S1563" s="727"/>
      <c r="T1563" s="707"/>
      <c r="U1563" s="707"/>
      <c r="Z1563" s="707"/>
      <c r="AA1563" s="707"/>
      <c r="AJ1563" s="707"/>
    </row>
    <row r="1564" spans="4:43">
      <c r="D1564" s="160" t="s">
        <v>8829</v>
      </c>
      <c r="E1564" s="160"/>
      <c r="F1564" s="160">
        <v>46091</v>
      </c>
      <c r="G1564" s="160">
        <v>46099</v>
      </c>
      <c r="H1564" s="160">
        <v>46085</v>
      </c>
      <c r="I1564" s="160">
        <v>46095</v>
      </c>
      <c r="J1564" s="160">
        <v>0</v>
      </c>
      <c r="K1564" s="160">
        <v>0</v>
      </c>
      <c r="L1564" s="727">
        <v>2299.6</v>
      </c>
      <c r="M1564" s="727" t="s">
        <v>4994</v>
      </c>
      <c r="N1564" s="727"/>
      <c r="Q1564" s="727"/>
      <c r="R1564" s="727"/>
      <c r="S1564" s="727"/>
      <c r="W1564" s="707"/>
      <c r="X1564" s="707"/>
      <c r="Y1564" s="707"/>
      <c r="Z1564" s="707"/>
      <c r="AA1564" s="707"/>
      <c r="AB1564" s="707"/>
      <c r="AG1564" s="707"/>
      <c r="AH1564" s="707">
        <v>2299.6</v>
      </c>
      <c r="AP1564" s="707"/>
      <c r="AQ1564" s="707"/>
    </row>
    <row r="1565" spans="4:43">
      <c r="D1565" s="160" t="s">
        <v>8829</v>
      </c>
      <c r="E1565" s="160"/>
      <c r="F1565" s="160">
        <v>46091</v>
      </c>
      <c r="G1565" s="160">
        <v>46099</v>
      </c>
      <c r="H1565" s="160">
        <v>46085</v>
      </c>
      <c r="I1565" s="160">
        <v>46095</v>
      </c>
      <c r="J1565" s="160">
        <v>0</v>
      </c>
      <c r="K1565" s="160">
        <v>0</v>
      </c>
      <c r="L1565" s="727">
        <v>2299.6</v>
      </c>
      <c r="M1565" s="727" t="s">
        <v>4995</v>
      </c>
      <c r="N1565" s="727"/>
      <c r="Q1565" s="727"/>
      <c r="R1565" s="727"/>
      <c r="S1565" s="727"/>
      <c r="T1565" s="707"/>
      <c r="U1565" s="707"/>
      <c r="V1565" s="707"/>
      <c r="W1565" s="707"/>
      <c r="X1565" s="707"/>
      <c r="Y1565" s="707"/>
      <c r="Z1565" s="707"/>
      <c r="AA1565" s="707"/>
      <c r="AB1565" s="707"/>
      <c r="AG1565" s="707"/>
      <c r="AH1565" s="707">
        <v>2299.6</v>
      </c>
      <c r="AJ1565" s="707"/>
      <c r="AP1565" s="707"/>
      <c r="AQ1565" s="707"/>
    </row>
    <row r="1566" spans="4:43">
      <c r="D1566" s="160" t="s">
        <v>8829</v>
      </c>
      <c r="E1566" s="160"/>
      <c r="F1566" s="160">
        <v>46091</v>
      </c>
      <c r="G1566" s="160">
        <v>46099</v>
      </c>
      <c r="H1566" s="160">
        <v>46085</v>
      </c>
      <c r="I1566" s="160">
        <v>46095</v>
      </c>
      <c r="J1566" s="160">
        <v>0</v>
      </c>
      <c r="K1566" s="160">
        <v>0</v>
      </c>
      <c r="L1566" s="727">
        <v>2299.6</v>
      </c>
      <c r="M1566" s="727" t="s">
        <v>4996</v>
      </c>
      <c r="N1566" s="727"/>
      <c r="Q1566" s="727"/>
      <c r="R1566" s="727"/>
      <c r="S1566" s="727"/>
      <c r="T1566" s="707"/>
      <c r="U1566" s="707"/>
      <c r="V1566" s="707"/>
      <c r="Z1566" s="707"/>
      <c r="AA1566" s="707"/>
      <c r="AJ1566" s="707"/>
    </row>
    <row r="1567" spans="4:43">
      <c r="D1567" s="160" t="s">
        <v>8830</v>
      </c>
      <c r="E1567" s="160"/>
      <c r="F1567" s="160">
        <v>46091</v>
      </c>
      <c r="G1567" s="160">
        <v>46097</v>
      </c>
      <c r="H1567" s="160">
        <v>46085</v>
      </c>
      <c r="I1567" s="160">
        <v>46092</v>
      </c>
      <c r="J1567" s="160">
        <v>0</v>
      </c>
      <c r="K1567" s="160">
        <v>0</v>
      </c>
      <c r="L1567" s="727">
        <v>8261.48</v>
      </c>
      <c r="M1567" s="727" t="s">
        <v>4994</v>
      </c>
      <c r="N1567" s="727"/>
      <c r="Q1567" s="727"/>
      <c r="R1567" s="727"/>
      <c r="S1567" s="727"/>
      <c r="W1567" s="707"/>
      <c r="X1567" s="707"/>
      <c r="Y1567" s="707"/>
      <c r="Z1567" s="707"/>
      <c r="AA1567" s="707"/>
      <c r="AB1567" s="707"/>
      <c r="AG1567" s="707"/>
      <c r="AH1567" s="707">
        <v>8261.48</v>
      </c>
      <c r="AP1567" s="707"/>
      <c r="AQ1567" s="707"/>
    </row>
    <row r="1568" spans="4:43">
      <c r="D1568" s="160" t="s">
        <v>8830</v>
      </c>
      <c r="E1568" s="160"/>
      <c r="F1568" s="160">
        <v>46091</v>
      </c>
      <c r="G1568" s="160">
        <v>46097</v>
      </c>
      <c r="H1568" s="160">
        <v>46085</v>
      </c>
      <c r="I1568" s="160">
        <v>46092</v>
      </c>
      <c r="J1568" s="160">
        <v>0</v>
      </c>
      <c r="K1568" s="160">
        <v>0</v>
      </c>
      <c r="L1568" s="727">
        <v>8261.48</v>
      </c>
      <c r="M1568" s="727" t="s">
        <v>4995</v>
      </c>
      <c r="N1568" s="727"/>
      <c r="Q1568" s="727"/>
      <c r="R1568" s="727"/>
      <c r="S1568" s="727"/>
      <c r="T1568" s="707"/>
      <c r="U1568" s="707"/>
      <c r="W1568" s="707"/>
      <c r="X1568" s="707"/>
      <c r="Y1568" s="707"/>
      <c r="Z1568" s="707"/>
      <c r="AA1568" s="707"/>
      <c r="AB1568" s="707"/>
      <c r="AG1568" s="707"/>
      <c r="AH1568" s="707">
        <v>8261.48</v>
      </c>
      <c r="AJ1568" s="707"/>
      <c r="AP1568" s="707"/>
      <c r="AQ1568" s="707"/>
    </row>
    <row r="1569" spans="4:45">
      <c r="D1569" s="160" t="s">
        <v>8830</v>
      </c>
      <c r="E1569" s="160"/>
      <c r="F1569" s="160">
        <v>46091</v>
      </c>
      <c r="G1569" s="160">
        <v>46097</v>
      </c>
      <c r="H1569" s="160">
        <v>46085</v>
      </c>
      <c r="I1569" s="160">
        <v>46092</v>
      </c>
      <c r="J1569" s="160">
        <v>0</v>
      </c>
      <c r="K1569" s="160">
        <v>0</v>
      </c>
      <c r="L1569" s="727">
        <v>8261.48</v>
      </c>
      <c r="M1569" s="727" t="s">
        <v>4996</v>
      </c>
      <c r="N1569" s="727"/>
      <c r="Q1569" s="727"/>
      <c r="R1569" s="727"/>
      <c r="S1569" s="727"/>
      <c r="T1569" s="707"/>
      <c r="U1569" s="707"/>
      <c r="V1569" s="707"/>
      <c r="Z1569" s="707"/>
      <c r="AA1569" s="707"/>
      <c r="AJ1569" s="707"/>
    </row>
    <row r="1570" spans="4:45">
      <c r="D1570" s="160" t="s">
        <v>5783</v>
      </c>
      <c r="E1570" s="160"/>
      <c r="F1570" s="160">
        <v>46034</v>
      </c>
      <c r="G1570" s="160">
        <v>46167</v>
      </c>
      <c r="H1570" s="160" t="s">
        <v>6656</v>
      </c>
      <c r="I1570" s="160">
        <v>46063</v>
      </c>
      <c r="J1570" s="160">
        <v>1527867.45</v>
      </c>
      <c r="K1570" s="160">
        <v>1527867.46</v>
      </c>
      <c r="L1570" s="727">
        <v>2850438.44</v>
      </c>
      <c r="M1570" s="727" t="s">
        <v>4994</v>
      </c>
      <c r="N1570" s="727"/>
      <c r="Q1570" s="727"/>
      <c r="R1570" s="727"/>
      <c r="S1570" s="727"/>
      <c r="V1570" s="707"/>
      <c r="Z1570" s="707"/>
      <c r="AA1570" s="707"/>
      <c r="AB1570" s="707"/>
      <c r="AC1570" s="707"/>
      <c r="AD1570" s="707">
        <v>188044.36</v>
      </c>
      <c r="AE1570" s="707">
        <v>619781.77</v>
      </c>
      <c r="AF1570" s="707">
        <v>141176.68</v>
      </c>
      <c r="AG1570" s="707">
        <v>577459.84</v>
      </c>
      <c r="AH1570" s="707">
        <v>594950.62</v>
      </c>
      <c r="AI1570" s="707">
        <v>213621.77</v>
      </c>
      <c r="AJ1570" s="707">
        <v>515403.39</v>
      </c>
      <c r="AQ1570" s="707"/>
      <c r="AR1570" s="707"/>
      <c r="AS1570" s="707"/>
    </row>
    <row r="1571" spans="4:45">
      <c r="D1571" s="160" t="s">
        <v>5783</v>
      </c>
      <c r="E1571" s="160"/>
      <c r="F1571" s="160">
        <v>46034</v>
      </c>
      <c r="G1571" s="160">
        <v>46167</v>
      </c>
      <c r="H1571" s="160" t="s">
        <v>6656</v>
      </c>
      <c r="I1571" s="160">
        <v>46063</v>
      </c>
      <c r="J1571" s="160">
        <v>1527867.45</v>
      </c>
      <c r="K1571" s="160">
        <v>1527867.46</v>
      </c>
      <c r="L1571" s="727">
        <v>2850438.44</v>
      </c>
      <c r="M1571" s="727" t="s">
        <v>4995</v>
      </c>
      <c r="N1571" s="727"/>
      <c r="Q1571" s="727"/>
      <c r="R1571" s="727"/>
      <c r="S1571" s="727"/>
      <c r="V1571" s="707"/>
      <c r="W1571" s="707"/>
      <c r="X1571" s="707"/>
      <c r="Z1571" s="707"/>
      <c r="AA1571" s="707"/>
      <c r="AB1571" s="707"/>
      <c r="AC1571" s="707"/>
      <c r="AD1571" s="707">
        <v>504234.57</v>
      </c>
      <c r="AE1571" s="707">
        <v>619781.77</v>
      </c>
      <c r="AF1571" s="707">
        <v>58829.02</v>
      </c>
      <c r="AG1571" s="707">
        <v>139725.60999999999</v>
      </c>
      <c r="AI1571" s="707"/>
      <c r="AJ1571" s="707"/>
      <c r="AN1571" s="707"/>
      <c r="AO1571" s="707"/>
      <c r="AP1571" s="707"/>
      <c r="AQ1571" s="707"/>
      <c r="AR1571" s="707"/>
      <c r="AS1571" s="707"/>
    </row>
    <row r="1572" spans="4:45">
      <c r="D1572" s="160" t="s">
        <v>5783</v>
      </c>
      <c r="E1572" s="160"/>
      <c r="F1572" s="160">
        <v>46034</v>
      </c>
      <c r="G1572" s="160">
        <v>46167</v>
      </c>
      <c r="H1572" s="160" t="s">
        <v>6656</v>
      </c>
      <c r="I1572" s="160">
        <v>46063</v>
      </c>
      <c r="J1572" s="160">
        <v>1527867.45</v>
      </c>
      <c r="K1572" s="160">
        <v>1527867.46</v>
      </c>
      <c r="L1572" s="727">
        <v>2850438.44</v>
      </c>
      <c r="M1572" s="727" t="s">
        <v>4996</v>
      </c>
      <c r="N1572" s="727"/>
      <c r="Q1572" s="727"/>
      <c r="R1572" s="727"/>
      <c r="S1572" s="727"/>
      <c r="V1572" s="707"/>
      <c r="W1572" s="707">
        <v>191168.93</v>
      </c>
      <c r="X1572" s="707">
        <v>178875.72</v>
      </c>
      <c r="Y1572" s="707">
        <v>228216.82</v>
      </c>
      <c r="Z1572" s="707">
        <v>336691.49</v>
      </c>
      <c r="AA1572" s="707">
        <v>432458.08</v>
      </c>
      <c r="AB1572" s="707">
        <v>154571.82999999999</v>
      </c>
      <c r="AC1572" s="707">
        <v>5884.59</v>
      </c>
      <c r="AD1572" s="707"/>
      <c r="AI1572" s="707"/>
      <c r="AJ1572" s="707"/>
    </row>
    <row r="1573" spans="4:45">
      <c r="D1573" s="160" t="s">
        <v>8831</v>
      </c>
      <c r="E1573" s="160"/>
      <c r="F1573" s="160">
        <v>46042</v>
      </c>
      <c r="G1573" s="160">
        <v>46140</v>
      </c>
      <c r="H1573" s="160" t="s">
        <v>6717</v>
      </c>
      <c r="I1573" s="160">
        <v>46020</v>
      </c>
      <c r="J1573" s="160">
        <v>996975.54</v>
      </c>
      <c r="K1573" s="160">
        <v>996975.55</v>
      </c>
      <c r="L1573" s="727">
        <v>2110279.36</v>
      </c>
      <c r="M1573" s="727" t="s">
        <v>4994</v>
      </c>
      <c r="N1573" s="727"/>
      <c r="Q1573" s="727"/>
      <c r="R1573" s="727"/>
      <c r="S1573" s="727"/>
      <c r="V1573" s="707"/>
      <c r="AD1573" s="707">
        <v>186471.84</v>
      </c>
      <c r="AE1573" s="707">
        <v>609069.24</v>
      </c>
      <c r="AF1573" s="707">
        <v>82347.649999999994</v>
      </c>
      <c r="AG1573" s="707">
        <v>437734.23</v>
      </c>
      <c r="AH1573" s="707">
        <v>594950.62</v>
      </c>
      <c r="AI1573" s="707">
        <v>199705.78</v>
      </c>
      <c r="AQ1573" s="707"/>
      <c r="AR1573" s="707"/>
    </row>
    <row r="1574" spans="4:45">
      <c r="D1574" s="160" t="s">
        <v>8831</v>
      </c>
      <c r="E1574" s="160"/>
      <c r="F1574" s="160">
        <v>46042</v>
      </c>
      <c r="G1574" s="160">
        <v>46140</v>
      </c>
      <c r="H1574" s="160" t="s">
        <v>6717</v>
      </c>
      <c r="I1574" s="160">
        <v>46020</v>
      </c>
      <c r="J1574" s="160">
        <v>996975.54</v>
      </c>
      <c r="K1574" s="160">
        <v>996975.55</v>
      </c>
      <c r="L1574" s="727">
        <v>2110279.36</v>
      </c>
      <c r="M1574" s="727" t="s">
        <v>4995</v>
      </c>
      <c r="N1574" s="727"/>
      <c r="Q1574" s="727"/>
      <c r="R1574" s="727"/>
      <c r="S1574" s="727"/>
      <c r="AB1574" s="707"/>
      <c r="AC1574" s="707"/>
      <c r="AD1574" s="707">
        <v>504234.57</v>
      </c>
      <c r="AE1574" s="707">
        <v>609069.24</v>
      </c>
      <c r="AN1574" s="707"/>
      <c r="AO1574" s="707"/>
      <c r="AP1574" s="707"/>
      <c r="AQ1574" s="707"/>
      <c r="AR1574" s="707"/>
    </row>
    <row r="1575" spans="4:45">
      <c r="D1575" s="160" t="s">
        <v>8831</v>
      </c>
      <c r="E1575" s="160"/>
      <c r="F1575" s="160">
        <v>46042</v>
      </c>
      <c r="G1575" s="160">
        <v>46140</v>
      </c>
      <c r="H1575" s="160" t="s">
        <v>6717</v>
      </c>
      <c r="I1575" s="160">
        <v>46020</v>
      </c>
      <c r="J1575" s="160">
        <v>996975.54</v>
      </c>
      <c r="K1575" s="160">
        <v>996975.55</v>
      </c>
      <c r="L1575" s="727">
        <v>2110279.36</v>
      </c>
      <c r="M1575" s="727" t="s">
        <v>4996</v>
      </c>
      <c r="N1575" s="727"/>
      <c r="Q1575" s="727"/>
      <c r="R1575" s="727"/>
      <c r="S1575" s="727"/>
      <c r="V1575" s="707"/>
      <c r="W1575" s="707">
        <v>19122.95</v>
      </c>
      <c r="X1575" s="707">
        <v>45199.71</v>
      </c>
      <c r="Y1575" s="707">
        <v>123627.72</v>
      </c>
      <c r="Z1575" s="707">
        <v>282222.2</v>
      </c>
      <c r="AA1575" s="707">
        <v>367919.06</v>
      </c>
      <c r="AB1575" s="707">
        <v>152999.31</v>
      </c>
      <c r="AC1575" s="707">
        <v>5884.59</v>
      </c>
    </row>
    <row r="1576" spans="4:45">
      <c r="D1576" s="160" t="s">
        <v>8832</v>
      </c>
      <c r="E1576" s="160"/>
      <c r="F1576" s="160">
        <v>46042</v>
      </c>
      <c r="G1576" s="160">
        <v>46105</v>
      </c>
      <c r="H1576" s="160" t="s">
        <v>6717</v>
      </c>
      <c r="I1576" s="160">
        <v>45985</v>
      </c>
      <c r="J1576" s="160">
        <v>730701.18</v>
      </c>
      <c r="K1576" s="160">
        <v>730701.18</v>
      </c>
      <c r="L1576" s="727">
        <v>1048463.91</v>
      </c>
      <c r="M1576" s="727" t="s">
        <v>4994</v>
      </c>
      <c r="N1576" s="727"/>
      <c r="Q1576" s="727"/>
      <c r="R1576" s="727"/>
      <c r="S1576" s="727"/>
      <c r="V1576" s="707"/>
      <c r="Z1576" s="707"/>
      <c r="AA1576" s="707"/>
      <c r="AB1576" s="707"/>
      <c r="AC1576" s="707"/>
      <c r="AD1576" s="707"/>
      <c r="AE1576" s="707"/>
      <c r="AF1576" s="707">
        <v>82347.649999999994</v>
      </c>
      <c r="AG1576" s="707">
        <v>437734.23</v>
      </c>
      <c r="AH1576" s="707">
        <v>528382.03</v>
      </c>
    </row>
    <row r="1577" spans="4:45">
      <c r="D1577" s="160" t="s">
        <v>8832</v>
      </c>
      <c r="E1577" s="160"/>
      <c r="F1577" s="160">
        <v>46042</v>
      </c>
      <c r="G1577" s="160">
        <v>46105</v>
      </c>
      <c r="H1577" s="160" t="s">
        <v>6717</v>
      </c>
      <c r="I1577" s="160">
        <v>45985</v>
      </c>
      <c r="J1577" s="160">
        <v>730701.18</v>
      </c>
      <c r="K1577" s="160">
        <v>730701.18</v>
      </c>
      <c r="L1577" s="727">
        <v>1048463.91</v>
      </c>
      <c r="M1577" s="727" t="s">
        <v>4995</v>
      </c>
      <c r="N1577" s="727"/>
      <c r="Q1577" s="727"/>
      <c r="R1577" s="727"/>
      <c r="S1577" s="727"/>
      <c r="V1577" s="707"/>
      <c r="W1577" s="707"/>
      <c r="X1577" s="707"/>
      <c r="Z1577" s="707"/>
      <c r="AA1577" s="707"/>
      <c r="AB1577" s="707"/>
      <c r="AC1577" s="707"/>
      <c r="AD1577" s="707">
        <v>317762.73</v>
      </c>
      <c r="AE1577" s="707"/>
      <c r="AN1577" s="707"/>
      <c r="AO1577" s="707"/>
      <c r="AP1577" s="707"/>
      <c r="AQ1577" s="707"/>
    </row>
    <row r="1578" spans="4:45">
      <c r="D1578" s="160" t="s">
        <v>8832</v>
      </c>
      <c r="E1578" s="160"/>
      <c r="F1578" s="160">
        <v>46042</v>
      </c>
      <c r="G1578" s="160">
        <v>46105</v>
      </c>
      <c r="H1578" s="160" t="s">
        <v>6717</v>
      </c>
      <c r="I1578" s="160">
        <v>45985</v>
      </c>
      <c r="J1578" s="160">
        <v>730701.18</v>
      </c>
      <c r="K1578" s="160">
        <v>730701.18</v>
      </c>
      <c r="L1578" s="727">
        <v>1048463.91</v>
      </c>
      <c r="M1578" s="727" t="s">
        <v>4996</v>
      </c>
      <c r="N1578" s="727"/>
      <c r="Q1578" s="727"/>
      <c r="R1578" s="727"/>
      <c r="S1578" s="727"/>
      <c r="V1578" s="707"/>
      <c r="W1578" s="707">
        <v>19122.95</v>
      </c>
      <c r="X1578" s="707">
        <v>45199.71</v>
      </c>
      <c r="Y1578" s="707">
        <v>123627.72</v>
      </c>
      <c r="Z1578" s="707">
        <v>282222.2</v>
      </c>
      <c r="AA1578" s="707">
        <v>101644.69</v>
      </c>
      <c r="AB1578" s="707">
        <v>152999.31</v>
      </c>
      <c r="AC1578" s="707">
        <v>5884.59</v>
      </c>
      <c r="AD1578" s="707"/>
    </row>
    <row r="1579" spans="4:45">
      <c r="D1579" s="160" t="s">
        <v>8833</v>
      </c>
      <c r="E1579" s="160"/>
      <c r="F1579" s="160">
        <v>46106</v>
      </c>
      <c r="G1579" s="160">
        <v>46140</v>
      </c>
      <c r="H1579" s="160">
        <v>45985</v>
      </c>
      <c r="I1579" s="160">
        <v>46020</v>
      </c>
      <c r="J1579" s="160">
        <v>0</v>
      </c>
      <c r="K1579" s="160">
        <v>0</v>
      </c>
      <c r="L1579" s="727">
        <v>689950.53</v>
      </c>
      <c r="M1579" s="727" t="s">
        <v>4994</v>
      </c>
      <c r="N1579" s="727"/>
      <c r="Q1579" s="727"/>
      <c r="R1579" s="727"/>
      <c r="S1579" s="727"/>
      <c r="V1579" s="707"/>
      <c r="W1579" s="707"/>
      <c r="Z1579" s="707"/>
      <c r="AA1579" s="707"/>
      <c r="AB1579" s="707"/>
      <c r="AC1579" s="707"/>
      <c r="AD1579" s="707">
        <v>157527.32</v>
      </c>
      <c r="AE1579" s="707">
        <v>532423.21</v>
      </c>
      <c r="AF1579" s="707"/>
      <c r="AQ1579" s="707"/>
      <c r="AR1579" s="707"/>
    </row>
    <row r="1580" spans="4:45">
      <c r="D1580" s="160" t="s">
        <v>8833</v>
      </c>
      <c r="E1580" s="160"/>
      <c r="F1580" s="160">
        <v>46106</v>
      </c>
      <c r="G1580" s="160">
        <v>46140</v>
      </c>
      <c r="H1580" s="160">
        <v>45985</v>
      </c>
      <c r="I1580" s="160">
        <v>46020</v>
      </c>
      <c r="J1580" s="160">
        <v>0</v>
      </c>
      <c r="K1580" s="160">
        <v>0</v>
      </c>
      <c r="L1580" s="727">
        <v>689950.53</v>
      </c>
      <c r="M1580" s="727" t="s">
        <v>4995</v>
      </c>
      <c r="N1580" s="727"/>
      <c r="Q1580" s="727"/>
      <c r="R1580" s="727"/>
      <c r="S1580" s="727"/>
      <c r="V1580" s="707"/>
      <c r="W1580" s="707"/>
      <c r="X1580" s="707"/>
      <c r="Y1580" s="707"/>
      <c r="Z1580" s="707"/>
      <c r="AA1580" s="707"/>
      <c r="AB1580" s="707"/>
      <c r="AC1580" s="707"/>
      <c r="AD1580" s="707">
        <v>157527.32</v>
      </c>
      <c r="AE1580" s="707">
        <v>532423.21</v>
      </c>
      <c r="AF1580" s="707"/>
      <c r="AQ1580" s="707"/>
      <c r="AR1580" s="707"/>
    </row>
    <row r="1581" spans="4:45">
      <c r="D1581" s="160" t="s">
        <v>8833</v>
      </c>
      <c r="E1581" s="160"/>
      <c r="F1581" s="160">
        <v>46106</v>
      </c>
      <c r="G1581" s="160">
        <v>46140</v>
      </c>
      <c r="H1581" s="160">
        <v>45985</v>
      </c>
      <c r="I1581" s="160">
        <v>46020</v>
      </c>
      <c r="J1581" s="160">
        <v>0</v>
      </c>
      <c r="K1581" s="160">
        <v>0</v>
      </c>
      <c r="L1581" s="727">
        <v>689950.53</v>
      </c>
      <c r="M1581" s="727" t="s">
        <v>4996</v>
      </c>
      <c r="N1581" s="727"/>
      <c r="Q1581" s="727"/>
      <c r="R1581" s="727"/>
      <c r="S1581" s="727"/>
      <c r="V1581" s="707"/>
      <c r="W1581" s="707"/>
      <c r="X1581" s="707"/>
      <c r="Y1581" s="707"/>
      <c r="AB1581" s="707"/>
      <c r="AC1581" s="707"/>
      <c r="AD1581" s="707"/>
    </row>
    <row r="1582" spans="4:45">
      <c r="D1582" s="160" t="s">
        <v>8834</v>
      </c>
      <c r="E1582" s="160"/>
      <c r="F1582" s="160">
        <v>46106</v>
      </c>
      <c r="G1582" s="160">
        <v>46138</v>
      </c>
      <c r="H1582" s="160">
        <v>45985</v>
      </c>
      <c r="I1582" s="160">
        <v>46018</v>
      </c>
      <c r="J1582" s="160">
        <v>0</v>
      </c>
      <c r="K1582" s="160">
        <v>0</v>
      </c>
      <c r="L1582" s="727">
        <v>352700.26</v>
      </c>
      <c r="M1582" s="727" t="s">
        <v>4994</v>
      </c>
      <c r="N1582" s="727"/>
      <c r="Q1582" s="727"/>
      <c r="R1582" s="727"/>
      <c r="S1582" s="727"/>
      <c r="V1582" s="707"/>
      <c r="W1582" s="707"/>
      <c r="Z1582" s="707"/>
      <c r="AA1582" s="707"/>
      <c r="AB1582" s="707"/>
      <c r="AC1582" s="707"/>
      <c r="AD1582" s="707">
        <v>96569.33</v>
      </c>
      <c r="AE1582" s="707">
        <v>256130.93</v>
      </c>
      <c r="AF1582" s="707"/>
      <c r="AQ1582" s="707"/>
      <c r="AR1582" s="707"/>
    </row>
    <row r="1583" spans="4:45">
      <c r="D1583" s="160" t="s">
        <v>8834</v>
      </c>
      <c r="E1583" s="160"/>
      <c r="F1583" s="160">
        <v>46106</v>
      </c>
      <c r="G1583" s="160">
        <v>46138</v>
      </c>
      <c r="H1583" s="160">
        <v>45985</v>
      </c>
      <c r="I1583" s="160">
        <v>46018</v>
      </c>
      <c r="J1583" s="160">
        <v>0</v>
      </c>
      <c r="K1583" s="160">
        <v>0</v>
      </c>
      <c r="L1583" s="727">
        <v>352700.26</v>
      </c>
      <c r="M1583" s="727" t="s">
        <v>4995</v>
      </c>
      <c r="N1583" s="727"/>
      <c r="Q1583" s="727"/>
      <c r="R1583" s="727"/>
      <c r="S1583" s="727"/>
      <c r="V1583" s="707"/>
      <c r="W1583" s="707"/>
      <c r="X1583" s="707"/>
      <c r="Y1583" s="707"/>
      <c r="Z1583" s="707"/>
      <c r="AA1583" s="707"/>
      <c r="AB1583" s="707"/>
      <c r="AC1583" s="707"/>
      <c r="AD1583" s="707">
        <v>96569.33</v>
      </c>
      <c r="AE1583" s="707">
        <v>256130.93</v>
      </c>
      <c r="AF1583" s="707"/>
      <c r="AQ1583" s="707"/>
      <c r="AR1583" s="707"/>
    </row>
    <row r="1584" spans="4:45">
      <c r="D1584" s="160" t="s">
        <v>8834</v>
      </c>
      <c r="E1584" s="160"/>
      <c r="F1584" s="160">
        <v>46106</v>
      </c>
      <c r="G1584" s="160">
        <v>46138</v>
      </c>
      <c r="H1584" s="160">
        <v>45985</v>
      </c>
      <c r="I1584" s="160">
        <v>46018</v>
      </c>
      <c r="J1584" s="160">
        <v>0</v>
      </c>
      <c r="K1584" s="160">
        <v>0</v>
      </c>
      <c r="L1584" s="727">
        <v>352700.26</v>
      </c>
      <c r="M1584" s="727" t="s">
        <v>4996</v>
      </c>
      <c r="N1584" s="727"/>
      <c r="Q1584" s="727"/>
      <c r="R1584" s="727"/>
      <c r="S1584" s="727"/>
      <c r="V1584" s="707"/>
      <c r="W1584" s="707"/>
      <c r="X1584" s="707"/>
      <c r="Y1584" s="707"/>
      <c r="AB1584" s="707"/>
      <c r="AC1584" s="707"/>
      <c r="AD1584" s="707"/>
    </row>
    <row r="1585" spans="4:45">
      <c r="D1585" s="160" t="s">
        <v>8835</v>
      </c>
      <c r="E1585" s="160"/>
      <c r="F1585" s="160">
        <v>46109</v>
      </c>
      <c r="G1585" s="160">
        <v>46140</v>
      </c>
      <c r="H1585" s="160">
        <v>45987</v>
      </c>
      <c r="I1585" s="160">
        <v>46020</v>
      </c>
      <c r="J1585" s="160">
        <v>0</v>
      </c>
      <c r="K1585" s="160">
        <v>0</v>
      </c>
      <c r="L1585" s="727">
        <v>337250.27</v>
      </c>
      <c r="M1585" s="727" t="s">
        <v>4994</v>
      </c>
      <c r="N1585" s="727"/>
      <c r="Q1585" s="727"/>
      <c r="R1585" s="727"/>
      <c r="S1585" s="727"/>
      <c r="V1585" s="707"/>
      <c r="W1585" s="707"/>
      <c r="Z1585" s="707"/>
      <c r="AA1585" s="707"/>
      <c r="AB1585" s="707"/>
      <c r="AC1585" s="707"/>
      <c r="AD1585" s="707">
        <v>60957.99</v>
      </c>
      <c r="AE1585" s="707">
        <v>276292.28000000003</v>
      </c>
      <c r="AF1585" s="707"/>
      <c r="AQ1585" s="707"/>
      <c r="AR1585" s="707"/>
    </row>
    <row r="1586" spans="4:45">
      <c r="D1586" s="160" t="s">
        <v>8835</v>
      </c>
      <c r="E1586" s="160"/>
      <c r="F1586" s="160">
        <v>46109</v>
      </c>
      <c r="G1586" s="160">
        <v>46140</v>
      </c>
      <c r="H1586" s="160">
        <v>45987</v>
      </c>
      <c r="I1586" s="160">
        <v>46020</v>
      </c>
      <c r="J1586" s="160">
        <v>0</v>
      </c>
      <c r="K1586" s="160">
        <v>0</v>
      </c>
      <c r="L1586" s="727">
        <v>337250.27</v>
      </c>
      <c r="M1586" s="727" t="s">
        <v>4995</v>
      </c>
      <c r="N1586" s="727"/>
      <c r="Q1586" s="727"/>
      <c r="R1586" s="727"/>
      <c r="S1586" s="727"/>
      <c r="V1586" s="707"/>
      <c r="W1586" s="707"/>
      <c r="X1586" s="707"/>
      <c r="Y1586" s="707"/>
      <c r="Z1586" s="707"/>
      <c r="AA1586" s="707"/>
      <c r="AB1586" s="707"/>
      <c r="AC1586" s="707"/>
      <c r="AD1586" s="707">
        <v>60957.99</v>
      </c>
      <c r="AE1586" s="707">
        <v>276292.28000000003</v>
      </c>
      <c r="AF1586" s="707"/>
      <c r="AQ1586" s="707"/>
      <c r="AR1586" s="707"/>
    </row>
    <row r="1587" spans="4:45">
      <c r="D1587" s="160" t="s">
        <v>8835</v>
      </c>
      <c r="E1587" s="160"/>
      <c r="F1587" s="160">
        <v>46109</v>
      </c>
      <c r="G1587" s="160">
        <v>46140</v>
      </c>
      <c r="H1587" s="160">
        <v>45987</v>
      </c>
      <c r="I1587" s="160">
        <v>46020</v>
      </c>
      <c r="J1587" s="160">
        <v>0</v>
      </c>
      <c r="K1587" s="160">
        <v>0</v>
      </c>
      <c r="L1587" s="727">
        <v>337250.27</v>
      </c>
      <c r="M1587" s="727" t="s">
        <v>4996</v>
      </c>
      <c r="N1587" s="727"/>
      <c r="Q1587" s="727"/>
      <c r="R1587" s="727"/>
      <c r="S1587" s="727"/>
      <c r="V1587" s="707"/>
      <c r="W1587" s="707"/>
      <c r="X1587" s="707"/>
      <c r="Y1587" s="707"/>
      <c r="AB1587" s="707"/>
      <c r="AC1587" s="707"/>
      <c r="AD1587" s="707"/>
    </row>
    <row r="1588" spans="4:45">
      <c r="D1588" s="160" t="s">
        <v>8836</v>
      </c>
      <c r="E1588" s="160"/>
      <c r="F1588" s="160">
        <v>46109</v>
      </c>
      <c r="G1588" s="160">
        <v>46134</v>
      </c>
      <c r="H1588" s="160" t="s">
        <v>6680</v>
      </c>
      <c r="I1588" s="160">
        <v>46001</v>
      </c>
      <c r="J1588" s="160">
        <v>266274.37</v>
      </c>
      <c r="K1588" s="160">
        <v>266274.37</v>
      </c>
      <c r="L1588" s="727">
        <v>371864.91</v>
      </c>
      <c r="M1588" s="727" t="s">
        <v>4994</v>
      </c>
      <c r="N1588" s="727"/>
      <c r="Q1588" s="727"/>
      <c r="R1588" s="727"/>
      <c r="S1588" s="727"/>
      <c r="V1588" s="707"/>
      <c r="W1588" s="707"/>
      <c r="AA1588" s="707"/>
      <c r="AB1588" s="707"/>
      <c r="AC1588" s="707"/>
      <c r="AD1588" s="707">
        <v>28944.52</v>
      </c>
      <c r="AE1588" s="707">
        <v>76646.03</v>
      </c>
      <c r="AF1588" s="707"/>
      <c r="AH1588" s="707">
        <v>66568.59</v>
      </c>
      <c r="AI1588" s="707">
        <v>199705.78</v>
      </c>
      <c r="AQ1588" s="707"/>
      <c r="AR1588" s="707"/>
    </row>
    <row r="1589" spans="4:45">
      <c r="D1589" s="160" t="s">
        <v>8836</v>
      </c>
      <c r="E1589" s="160"/>
      <c r="F1589" s="160">
        <v>46109</v>
      </c>
      <c r="G1589" s="160">
        <v>46134</v>
      </c>
      <c r="H1589" s="160" t="s">
        <v>6680</v>
      </c>
      <c r="I1589" s="160">
        <v>46001</v>
      </c>
      <c r="J1589" s="160">
        <v>266274.37</v>
      </c>
      <c r="K1589" s="160">
        <v>266274.37</v>
      </c>
      <c r="L1589" s="727">
        <v>371864.91</v>
      </c>
      <c r="M1589" s="727" t="s">
        <v>4995</v>
      </c>
      <c r="N1589" s="727"/>
      <c r="Q1589" s="727"/>
      <c r="R1589" s="727"/>
      <c r="S1589" s="727"/>
      <c r="W1589" s="707"/>
      <c r="X1589" s="707"/>
      <c r="Y1589" s="707"/>
      <c r="AA1589" s="707"/>
      <c r="AB1589" s="707"/>
      <c r="AC1589" s="707"/>
      <c r="AD1589" s="707">
        <v>28944.52</v>
      </c>
      <c r="AE1589" s="707">
        <v>76646.03</v>
      </c>
      <c r="AF1589" s="707"/>
      <c r="AQ1589" s="707"/>
      <c r="AR1589" s="707"/>
    </row>
    <row r="1590" spans="4:45">
      <c r="D1590" s="160" t="s">
        <v>8836</v>
      </c>
      <c r="E1590" s="160"/>
      <c r="F1590" s="160">
        <v>46109</v>
      </c>
      <c r="G1590" s="160">
        <v>46134</v>
      </c>
      <c r="H1590" s="160" t="s">
        <v>6680</v>
      </c>
      <c r="I1590" s="160">
        <v>46001</v>
      </c>
      <c r="J1590" s="160">
        <v>266274.37</v>
      </c>
      <c r="K1590" s="160">
        <v>266274.37</v>
      </c>
      <c r="L1590" s="727">
        <v>371864.91</v>
      </c>
      <c r="M1590" s="727" t="s">
        <v>4996</v>
      </c>
      <c r="N1590" s="727"/>
      <c r="Q1590" s="727"/>
      <c r="R1590" s="727"/>
      <c r="S1590" s="727"/>
      <c r="W1590" s="707"/>
      <c r="X1590" s="707"/>
      <c r="Y1590" s="707"/>
      <c r="AA1590" s="707">
        <v>266274.37</v>
      </c>
      <c r="AB1590" s="707"/>
      <c r="AD1590" s="707"/>
    </row>
    <row r="1591" spans="4:45">
      <c r="D1591" s="160" t="s">
        <v>8837</v>
      </c>
      <c r="E1591" s="160"/>
      <c r="F1591" s="160">
        <v>46109</v>
      </c>
      <c r="G1591" s="160">
        <v>46120</v>
      </c>
      <c r="H1591" s="160" t="s">
        <v>6680</v>
      </c>
      <c r="I1591" s="160" t="s">
        <v>6725</v>
      </c>
      <c r="J1591" s="160">
        <v>266274.37</v>
      </c>
      <c r="K1591" s="160">
        <v>266274.37</v>
      </c>
      <c r="L1591" s="727">
        <v>266274.37</v>
      </c>
      <c r="M1591" s="727" t="s">
        <v>4994</v>
      </c>
      <c r="N1591" s="727"/>
      <c r="Q1591" s="727"/>
      <c r="R1591" s="727"/>
      <c r="S1591" s="727"/>
      <c r="W1591" s="707"/>
      <c r="AA1591" s="707"/>
      <c r="AB1591" s="707"/>
      <c r="AC1591" s="707"/>
      <c r="AD1591" s="707"/>
      <c r="AE1591" s="707"/>
      <c r="AF1591" s="707"/>
      <c r="AH1591" s="707">
        <v>66568.59</v>
      </c>
      <c r="AI1591" s="707">
        <v>199705.78</v>
      </c>
    </row>
    <row r="1592" spans="4:45">
      <c r="D1592" s="160" t="s">
        <v>8837</v>
      </c>
      <c r="E1592" s="160"/>
      <c r="F1592" s="160">
        <v>46109</v>
      </c>
      <c r="G1592" s="160">
        <v>46120</v>
      </c>
      <c r="H1592" s="160" t="s">
        <v>6680</v>
      </c>
      <c r="I1592" s="160" t="s">
        <v>6725</v>
      </c>
      <c r="J1592" s="160">
        <v>266274.37</v>
      </c>
      <c r="K1592" s="160">
        <v>266274.37</v>
      </c>
      <c r="L1592" s="727">
        <v>266274.37</v>
      </c>
      <c r="M1592" s="727" t="s">
        <v>4995</v>
      </c>
      <c r="N1592" s="727"/>
      <c r="Q1592" s="727"/>
      <c r="R1592" s="727"/>
      <c r="S1592" s="727"/>
      <c r="W1592" s="707"/>
      <c r="X1592" s="707"/>
      <c r="Y1592" s="707"/>
      <c r="AA1592" s="707"/>
      <c r="AB1592" s="707"/>
      <c r="AC1592" s="707"/>
      <c r="AD1592" s="707"/>
      <c r="AE1592" s="707"/>
      <c r="AF1592" s="707"/>
    </row>
    <row r="1593" spans="4:45">
      <c r="D1593" s="160" t="s">
        <v>8837</v>
      </c>
      <c r="E1593" s="160"/>
      <c r="F1593" s="160">
        <v>46109</v>
      </c>
      <c r="G1593" s="160">
        <v>46120</v>
      </c>
      <c r="H1593" s="160" t="s">
        <v>6680</v>
      </c>
      <c r="I1593" s="160" t="s">
        <v>6725</v>
      </c>
      <c r="J1593" s="160">
        <v>266274.37</v>
      </c>
      <c r="K1593" s="160">
        <v>266274.37</v>
      </c>
      <c r="L1593" s="727">
        <v>266274.37</v>
      </c>
      <c r="M1593" s="727" t="s">
        <v>4996</v>
      </c>
      <c r="N1593" s="727"/>
      <c r="Q1593" s="727"/>
      <c r="R1593" s="727"/>
      <c r="S1593" s="727"/>
      <c r="W1593" s="707"/>
      <c r="X1593" s="707"/>
      <c r="Y1593" s="707"/>
      <c r="AA1593" s="707">
        <v>266274.37</v>
      </c>
      <c r="AB1593" s="707"/>
      <c r="AD1593" s="707"/>
    </row>
    <row r="1594" spans="4:45">
      <c r="D1594" s="160" t="s">
        <v>8838</v>
      </c>
      <c r="E1594" s="160"/>
      <c r="F1594" s="160">
        <v>46121</v>
      </c>
      <c r="G1594" s="160">
        <v>46132</v>
      </c>
      <c r="H1594" s="160">
        <v>45987</v>
      </c>
      <c r="I1594" s="160">
        <v>45999</v>
      </c>
      <c r="J1594" s="160">
        <v>0</v>
      </c>
      <c r="K1594" s="160">
        <v>0</v>
      </c>
      <c r="L1594" s="727">
        <v>50839.89</v>
      </c>
      <c r="M1594" s="727" t="s">
        <v>4994</v>
      </c>
      <c r="N1594" s="727"/>
      <c r="Q1594" s="727"/>
      <c r="R1594" s="727"/>
      <c r="S1594" s="727"/>
      <c r="W1594" s="707"/>
      <c r="AD1594" s="707">
        <v>20526.61</v>
      </c>
      <c r="AE1594" s="707">
        <v>30313.29</v>
      </c>
      <c r="AQ1594" s="707"/>
      <c r="AR1594" s="707"/>
    </row>
    <row r="1595" spans="4:45">
      <c r="D1595" s="160" t="s">
        <v>8838</v>
      </c>
      <c r="E1595" s="160"/>
      <c r="F1595" s="160">
        <v>46121</v>
      </c>
      <c r="G1595" s="160">
        <v>46132</v>
      </c>
      <c r="H1595" s="160">
        <v>45987</v>
      </c>
      <c r="I1595" s="160">
        <v>45999</v>
      </c>
      <c r="J1595" s="160">
        <v>0</v>
      </c>
      <c r="K1595" s="160">
        <v>0</v>
      </c>
      <c r="L1595" s="727">
        <v>50839.89</v>
      </c>
      <c r="M1595" s="727" t="s">
        <v>4995</v>
      </c>
      <c r="N1595" s="727"/>
      <c r="Q1595" s="727"/>
      <c r="R1595" s="727"/>
      <c r="S1595" s="727"/>
      <c r="AB1595" s="707"/>
      <c r="AD1595" s="707">
        <v>20526.61</v>
      </c>
      <c r="AE1595" s="707">
        <v>30313.29</v>
      </c>
      <c r="AQ1595" s="707"/>
      <c r="AR1595" s="707"/>
    </row>
    <row r="1596" spans="4:45">
      <c r="D1596" s="160" t="s">
        <v>8838</v>
      </c>
      <c r="E1596" s="160"/>
      <c r="F1596" s="160">
        <v>46121</v>
      </c>
      <c r="G1596" s="160">
        <v>46132</v>
      </c>
      <c r="H1596" s="160">
        <v>45987</v>
      </c>
      <c r="I1596" s="160">
        <v>45999</v>
      </c>
      <c r="J1596" s="160">
        <v>0</v>
      </c>
      <c r="K1596" s="160">
        <v>0</v>
      </c>
      <c r="L1596" s="727">
        <v>50839.89</v>
      </c>
      <c r="M1596" s="727" t="s">
        <v>4996</v>
      </c>
      <c r="N1596" s="727"/>
      <c r="Q1596" s="727"/>
      <c r="R1596" s="727"/>
      <c r="S1596" s="727"/>
      <c r="W1596" s="707"/>
      <c r="AB1596" s="707"/>
    </row>
    <row r="1597" spans="4:45">
      <c r="D1597" s="160" t="s">
        <v>8839</v>
      </c>
      <c r="E1597" s="160"/>
      <c r="F1597" s="160">
        <v>46124</v>
      </c>
      <c r="G1597" s="160">
        <v>46134</v>
      </c>
      <c r="H1597" s="160">
        <v>45990</v>
      </c>
      <c r="I1597" s="160">
        <v>46001</v>
      </c>
      <c r="J1597" s="160">
        <v>0</v>
      </c>
      <c r="K1597" s="160">
        <v>0</v>
      </c>
      <c r="L1597" s="727">
        <v>54750.65</v>
      </c>
      <c r="M1597" s="727" t="s">
        <v>4994</v>
      </c>
      <c r="N1597" s="727"/>
      <c r="Q1597" s="727"/>
      <c r="R1597" s="727"/>
      <c r="S1597" s="727"/>
      <c r="W1597" s="707"/>
      <c r="AA1597" s="707"/>
      <c r="AB1597" s="707"/>
      <c r="AC1597" s="707"/>
      <c r="AD1597" s="707">
        <v>8417.91</v>
      </c>
      <c r="AE1597" s="707">
        <v>46332.74</v>
      </c>
      <c r="AF1597" s="707"/>
      <c r="AG1597" s="707"/>
      <c r="AQ1597" s="707"/>
      <c r="AR1597" s="707"/>
    </row>
    <row r="1598" spans="4:45">
      <c r="D1598" s="160" t="s">
        <v>8839</v>
      </c>
      <c r="E1598" s="160"/>
      <c r="F1598" s="160">
        <v>46124</v>
      </c>
      <c r="G1598" s="160">
        <v>46134</v>
      </c>
      <c r="H1598" s="160">
        <v>45990</v>
      </c>
      <c r="I1598" s="160">
        <v>46001</v>
      </c>
      <c r="J1598" s="160">
        <v>0</v>
      </c>
      <c r="K1598" s="160">
        <v>0</v>
      </c>
      <c r="L1598" s="727">
        <v>54750.65</v>
      </c>
      <c r="M1598" s="727" t="s">
        <v>4995</v>
      </c>
      <c r="N1598" s="727"/>
      <c r="Q1598" s="727"/>
      <c r="R1598" s="727"/>
      <c r="S1598" s="727"/>
      <c r="W1598" s="707"/>
      <c r="X1598" s="707"/>
      <c r="Y1598" s="707"/>
      <c r="Z1598" s="707"/>
      <c r="AA1598" s="707"/>
      <c r="AB1598" s="707"/>
      <c r="AC1598" s="707"/>
      <c r="AD1598" s="707">
        <v>8417.91</v>
      </c>
      <c r="AE1598" s="707">
        <v>46332.74</v>
      </c>
      <c r="AF1598" s="707"/>
      <c r="AG1598" s="707"/>
      <c r="AI1598" s="707"/>
      <c r="AJ1598" s="707"/>
      <c r="AQ1598" s="707"/>
      <c r="AR1598" s="707"/>
    </row>
    <row r="1599" spans="4:45">
      <c r="D1599" s="160" t="s">
        <v>8839</v>
      </c>
      <c r="E1599" s="160"/>
      <c r="F1599" s="160">
        <v>46124</v>
      </c>
      <c r="G1599" s="160">
        <v>46134</v>
      </c>
      <c r="H1599" s="160">
        <v>45990</v>
      </c>
      <c r="I1599" s="160">
        <v>46001</v>
      </c>
      <c r="J1599" s="160">
        <v>0</v>
      </c>
      <c r="K1599" s="160">
        <v>0</v>
      </c>
      <c r="L1599" s="727">
        <v>54750.65</v>
      </c>
      <c r="M1599" s="727" t="s">
        <v>4996</v>
      </c>
      <c r="N1599" s="727"/>
      <c r="Q1599" s="727"/>
      <c r="R1599" s="727"/>
      <c r="S1599" s="727"/>
      <c r="W1599" s="707"/>
      <c r="X1599" s="707"/>
      <c r="Y1599" s="707"/>
      <c r="Z1599" s="707"/>
      <c r="AD1599" s="707"/>
      <c r="AE1599" s="707"/>
      <c r="AI1599" s="707"/>
      <c r="AJ1599" s="707"/>
    </row>
    <row r="1600" spans="4:45">
      <c r="D1600" s="160" t="s">
        <v>5784</v>
      </c>
      <c r="E1600" s="160"/>
      <c r="F1600" s="160">
        <v>46141</v>
      </c>
      <c r="G1600" s="160">
        <v>46167</v>
      </c>
      <c r="H1600" s="160" t="s">
        <v>6656</v>
      </c>
      <c r="I1600" s="160">
        <v>46063</v>
      </c>
      <c r="J1600" s="160">
        <v>530891.91</v>
      </c>
      <c r="K1600" s="160">
        <v>530891.91</v>
      </c>
      <c r="L1600" s="727">
        <v>740159.08</v>
      </c>
      <c r="M1600" s="727" t="s">
        <v>4994</v>
      </c>
      <c r="N1600" s="727"/>
      <c r="Q1600" s="727"/>
      <c r="R1600" s="727"/>
      <c r="S1600" s="727"/>
      <c r="W1600" s="707"/>
      <c r="AA1600" s="707"/>
      <c r="AB1600" s="707"/>
      <c r="AC1600" s="707"/>
      <c r="AD1600" s="707">
        <v>1572.52</v>
      </c>
      <c r="AE1600" s="707">
        <v>10712.53</v>
      </c>
      <c r="AF1600" s="707">
        <v>58829.02</v>
      </c>
      <c r="AG1600" s="707">
        <v>139725.60999999999</v>
      </c>
      <c r="AI1600" s="707">
        <v>13916</v>
      </c>
      <c r="AJ1600" s="707">
        <v>515403.39</v>
      </c>
      <c r="AR1600" s="707"/>
      <c r="AS1600" s="707"/>
    </row>
    <row r="1601" spans="4:45">
      <c r="D1601" s="160" t="s">
        <v>5784</v>
      </c>
      <c r="E1601" s="160"/>
      <c r="F1601" s="160">
        <v>46141</v>
      </c>
      <c r="G1601" s="160">
        <v>46167</v>
      </c>
      <c r="H1601" s="160" t="s">
        <v>6656</v>
      </c>
      <c r="I1601" s="160">
        <v>46063</v>
      </c>
      <c r="J1601" s="160">
        <v>530891.91</v>
      </c>
      <c r="K1601" s="160">
        <v>530891.91</v>
      </c>
      <c r="L1601" s="727">
        <v>740159.08</v>
      </c>
      <c r="M1601" s="727" t="s">
        <v>4995</v>
      </c>
      <c r="N1601" s="727"/>
      <c r="Q1601" s="727"/>
      <c r="R1601" s="727"/>
      <c r="S1601" s="727"/>
      <c r="W1601" s="707"/>
      <c r="X1601" s="707"/>
      <c r="Y1601" s="707"/>
      <c r="Z1601" s="707"/>
      <c r="AA1601" s="707"/>
      <c r="AB1601" s="707"/>
      <c r="AC1601" s="707"/>
      <c r="AD1601" s="707"/>
      <c r="AE1601" s="707">
        <v>10712.53</v>
      </c>
      <c r="AF1601" s="707">
        <v>58829.02</v>
      </c>
      <c r="AG1601" s="707">
        <v>139725.60999999999</v>
      </c>
      <c r="AI1601" s="707"/>
      <c r="AJ1601" s="707"/>
      <c r="AR1601" s="707"/>
      <c r="AS1601" s="707"/>
    </row>
    <row r="1602" spans="4:45">
      <c r="D1602" s="160" t="s">
        <v>5784</v>
      </c>
      <c r="E1602" s="160"/>
      <c r="F1602" s="160">
        <v>46141</v>
      </c>
      <c r="G1602" s="160">
        <v>46167</v>
      </c>
      <c r="H1602" s="160" t="s">
        <v>6656</v>
      </c>
      <c r="I1602" s="160">
        <v>46063</v>
      </c>
      <c r="J1602" s="160">
        <v>530891.91</v>
      </c>
      <c r="K1602" s="160">
        <v>530891.91</v>
      </c>
      <c r="L1602" s="727">
        <v>740159.08</v>
      </c>
      <c r="M1602" s="727" t="s">
        <v>4996</v>
      </c>
      <c r="N1602" s="727"/>
      <c r="Q1602" s="727"/>
      <c r="R1602" s="727"/>
      <c r="S1602" s="727"/>
      <c r="W1602" s="707">
        <v>172045.97</v>
      </c>
      <c r="X1602" s="707">
        <v>133676.01</v>
      </c>
      <c r="Y1602" s="707">
        <v>104589.1</v>
      </c>
      <c r="Z1602" s="707">
        <v>54469.29</v>
      </c>
      <c r="AA1602" s="707">
        <v>64539.02</v>
      </c>
      <c r="AB1602" s="707">
        <v>1572.52</v>
      </c>
      <c r="AD1602" s="707"/>
      <c r="AE1602" s="707"/>
      <c r="AI1602" s="707"/>
      <c r="AJ1602" s="707"/>
    </row>
    <row r="1603" spans="4:45">
      <c r="D1603" s="160" t="s">
        <v>8840</v>
      </c>
      <c r="E1603" s="160"/>
      <c r="F1603" s="160">
        <v>46141</v>
      </c>
      <c r="G1603" s="160">
        <v>46162</v>
      </c>
      <c r="H1603" s="160">
        <v>46020</v>
      </c>
      <c r="I1603" s="160">
        <v>46034</v>
      </c>
      <c r="J1603" s="160">
        <v>0</v>
      </c>
      <c r="K1603" s="160">
        <v>0</v>
      </c>
      <c r="L1603" s="727">
        <v>11016.34</v>
      </c>
      <c r="M1603" s="727" t="s">
        <v>4994</v>
      </c>
      <c r="N1603" s="727"/>
      <c r="Q1603" s="727"/>
      <c r="R1603" s="727"/>
      <c r="S1603" s="727"/>
      <c r="W1603" s="707"/>
      <c r="AA1603" s="707"/>
      <c r="AB1603" s="707"/>
      <c r="AC1603" s="707"/>
      <c r="AD1603" s="707"/>
      <c r="AE1603" s="707">
        <v>2266.61</v>
      </c>
      <c r="AF1603" s="707">
        <v>8749.73</v>
      </c>
      <c r="AG1603" s="707"/>
      <c r="AR1603" s="707"/>
      <c r="AS1603" s="707"/>
    </row>
    <row r="1604" spans="4:45">
      <c r="D1604" s="160" t="s">
        <v>8840</v>
      </c>
      <c r="E1604" s="160"/>
      <c r="F1604" s="160">
        <v>46141</v>
      </c>
      <c r="G1604" s="160">
        <v>46162</v>
      </c>
      <c r="H1604" s="160">
        <v>46020</v>
      </c>
      <c r="I1604" s="160">
        <v>46034</v>
      </c>
      <c r="J1604" s="160">
        <v>0</v>
      </c>
      <c r="K1604" s="160">
        <v>0</v>
      </c>
      <c r="L1604" s="727">
        <v>11016.34</v>
      </c>
      <c r="M1604" s="727" t="s">
        <v>4995</v>
      </c>
      <c r="N1604" s="727"/>
      <c r="Q1604" s="727"/>
      <c r="R1604" s="727"/>
      <c r="S1604" s="727"/>
      <c r="W1604" s="707"/>
      <c r="X1604" s="707"/>
      <c r="Y1604" s="707"/>
      <c r="Z1604" s="707"/>
      <c r="AA1604" s="707"/>
      <c r="AB1604" s="707"/>
      <c r="AC1604" s="707"/>
      <c r="AD1604" s="707"/>
      <c r="AE1604" s="707">
        <v>2266.61</v>
      </c>
      <c r="AF1604" s="707">
        <v>8749.73</v>
      </c>
      <c r="AG1604" s="707"/>
      <c r="AJ1604" s="707"/>
      <c r="AR1604" s="707"/>
      <c r="AS1604" s="707"/>
    </row>
    <row r="1605" spans="4:45">
      <c r="D1605" s="160" t="s">
        <v>8840</v>
      </c>
      <c r="E1605" s="160"/>
      <c r="F1605" s="160">
        <v>46141</v>
      </c>
      <c r="G1605" s="160">
        <v>46162</v>
      </c>
      <c r="H1605" s="160">
        <v>46020</v>
      </c>
      <c r="I1605" s="160">
        <v>46034</v>
      </c>
      <c r="J1605" s="160">
        <v>0</v>
      </c>
      <c r="K1605" s="160">
        <v>0</v>
      </c>
      <c r="L1605" s="727">
        <v>11016.34</v>
      </c>
      <c r="M1605" s="727" t="s">
        <v>4996</v>
      </c>
      <c r="N1605" s="727"/>
      <c r="Q1605" s="727"/>
      <c r="R1605" s="727"/>
      <c r="S1605" s="727"/>
      <c r="W1605" s="707"/>
      <c r="X1605" s="707"/>
      <c r="Y1605" s="707"/>
      <c r="Z1605" s="707"/>
      <c r="AA1605" s="707"/>
      <c r="AB1605" s="707"/>
      <c r="AD1605" s="707"/>
      <c r="AE1605" s="707"/>
      <c r="AJ1605" s="707"/>
    </row>
    <row r="1606" spans="4:45">
      <c r="D1606" s="160" t="s">
        <v>8841</v>
      </c>
      <c r="E1606" s="160"/>
      <c r="F1606" s="160">
        <v>46141</v>
      </c>
      <c r="G1606" s="160">
        <v>46165</v>
      </c>
      <c r="H1606" s="160" t="s">
        <v>8170</v>
      </c>
      <c r="I1606" s="160" t="s">
        <v>6758</v>
      </c>
      <c r="J1606" s="160">
        <v>69579.98</v>
      </c>
      <c r="K1606" s="160">
        <v>69579.990000000005</v>
      </c>
      <c r="L1606" s="727">
        <v>69579.98</v>
      </c>
      <c r="M1606" s="727" t="s">
        <v>4994</v>
      </c>
      <c r="N1606" s="727"/>
      <c r="Q1606" s="727"/>
      <c r="R1606" s="727"/>
      <c r="S1606" s="727"/>
      <c r="W1606" s="707"/>
      <c r="AA1606" s="707"/>
      <c r="AB1606" s="707"/>
      <c r="AE1606" s="707"/>
      <c r="AF1606" s="707"/>
      <c r="AG1606" s="707"/>
      <c r="AH1606" s="707"/>
      <c r="AI1606" s="707">
        <v>13916</v>
      </c>
      <c r="AJ1606" s="707">
        <v>55663.98</v>
      </c>
      <c r="AK1606" s="707"/>
    </row>
    <row r="1607" spans="4:45">
      <c r="D1607" s="160" t="s">
        <v>8841</v>
      </c>
      <c r="E1607" s="160"/>
      <c r="F1607" s="160">
        <v>46141</v>
      </c>
      <c r="G1607" s="160">
        <v>46165</v>
      </c>
      <c r="H1607" s="160" t="s">
        <v>8170</v>
      </c>
      <c r="I1607" s="160" t="s">
        <v>6758</v>
      </c>
      <c r="J1607" s="160">
        <v>69579.98</v>
      </c>
      <c r="K1607" s="160">
        <v>69579.990000000005</v>
      </c>
      <c r="L1607" s="727">
        <v>69579.98</v>
      </c>
      <c r="M1607" s="727" t="s">
        <v>4995</v>
      </c>
      <c r="N1607" s="727"/>
      <c r="Q1607" s="727"/>
      <c r="R1607" s="727"/>
      <c r="S1607" s="727"/>
      <c r="AB1607" s="707"/>
      <c r="AC1607" s="707"/>
      <c r="AD1607" s="707"/>
      <c r="AE1607" s="707"/>
      <c r="AF1607" s="707"/>
      <c r="AG1607" s="707"/>
      <c r="AH1607" s="707"/>
      <c r="AI1607" s="707"/>
      <c r="AJ1607" s="707"/>
      <c r="AK1607" s="707"/>
    </row>
    <row r="1608" spans="4:45">
      <c r="D1608" s="160" t="s">
        <v>8841</v>
      </c>
      <c r="E1608" s="160"/>
      <c r="F1608" s="160">
        <v>46141</v>
      </c>
      <c r="G1608" s="160">
        <v>46165</v>
      </c>
      <c r="H1608" s="160" t="s">
        <v>8170</v>
      </c>
      <c r="I1608" s="160" t="s">
        <v>6758</v>
      </c>
      <c r="J1608" s="160">
        <v>69579.98</v>
      </c>
      <c r="K1608" s="160">
        <v>69579.990000000005</v>
      </c>
      <c r="L1608" s="727">
        <v>69579.98</v>
      </c>
      <c r="M1608" s="727" t="s">
        <v>4996</v>
      </c>
      <c r="N1608" s="727"/>
      <c r="Q1608" s="727"/>
      <c r="R1608" s="727"/>
      <c r="S1608" s="727"/>
      <c r="Z1608" s="707">
        <v>15655.5</v>
      </c>
      <c r="AA1608" s="707">
        <v>53924.49</v>
      </c>
      <c r="AB1608" s="707"/>
      <c r="AC1608" s="707"/>
      <c r="AD1608" s="707"/>
      <c r="AH1608" s="707"/>
      <c r="AI1608" s="707"/>
      <c r="AJ1608" s="707"/>
    </row>
    <row r="1609" spans="4:45">
      <c r="D1609" s="160" t="s">
        <v>8842</v>
      </c>
      <c r="E1609" s="160"/>
      <c r="F1609" s="160">
        <v>46144</v>
      </c>
      <c r="G1609" s="160">
        <v>46162</v>
      </c>
      <c r="H1609" s="160" t="s">
        <v>6656</v>
      </c>
      <c r="I1609" s="160" t="s">
        <v>6674</v>
      </c>
      <c r="J1609" s="160">
        <v>445586.7</v>
      </c>
      <c r="K1609" s="160">
        <v>445586.69</v>
      </c>
      <c r="L1609" s="727">
        <v>445586.7</v>
      </c>
      <c r="M1609" s="727" t="s">
        <v>4994</v>
      </c>
      <c r="N1609" s="727"/>
      <c r="Q1609" s="727"/>
      <c r="R1609" s="727"/>
      <c r="S1609" s="727"/>
      <c r="AA1609" s="707"/>
      <c r="AB1609" s="707"/>
      <c r="AE1609" s="707"/>
      <c r="AF1609" s="707"/>
      <c r="AG1609" s="707"/>
      <c r="AH1609" s="707"/>
      <c r="AI1609" s="707"/>
      <c r="AJ1609" s="707">
        <v>445586.7</v>
      </c>
      <c r="AK1609" s="707"/>
    </row>
    <row r="1610" spans="4:45">
      <c r="D1610" s="160" t="s">
        <v>8842</v>
      </c>
      <c r="E1610" s="160"/>
      <c r="F1610" s="160">
        <v>46144</v>
      </c>
      <c r="G1610" s="160">
        <v>46162</v>
      </c>
      <c r="H1610" s="160" t="s">
        <v>6656</v>
      </c>
      <c r="I1610" s="160" t="s">
        <v>6674</v>
      </c>
      <c r="J1610" s="160">
        <v>445586.7</v>
      </c>
      <c r="K1610" s="160">
        <v>445586.69</v>
      </c>
      <c r="L1610" s="727">
        <v>445586.7</v>
      </c>
      <c r="M1610" s="727" t="s">
        <v>4995</v>
      </c>
      <c r="N1610" s="727"/>
      <c r="Q1610" s="727"/>
      <c r="R1610" s="727"/>
      <c r="S1610" s="727"/>
      <c r="AB1610" s="707"/>
      <c r="AC1610" s="707"/>
      <c r="AD1610" s="707"/>
      <c r="AE1610" s="707"/>
      <c r="AF1610" s="707"/>
      <c r="AG1610" s="707"/>
      <c r="AH1610" s="707"/>
      <c r="AI1610" s="707"/>
      <c r="AJ1610" s="707"/>
      <c r="AK1610" s="707"/>
    </row>
    <row r="1611" spans="4:45">
      <c r="D1611" s="160" t="s">
        <v>8842</v>
      </c>
      <c r="E1611" s="160"/>
      <c r="F1611" s="160">
        <v>46144</v>
      </c>
      <c r="G1611" s="160">
        <v>46162</v>
      </c>
      <c r="H1611" s="160" t="s">
        <v>6656</v>
      </c>
      <c r="I1611" s="160" t="s">
        <v>6674</v>
      </c>
      <c r="J1611" s="160">
        <v>445586.7</v>
      </c>
      <c r="K1611" s="160">
        <v>445586.69</v>
      </c>
      <c r="L1611" s="727">
        <v>445586.7</v>
      </c>
      <c r="M1611" s="727" t="s">
        <v>4996</v>
      </c>
      <c r="N1611" s="727"/>
      <c r="Q1611" s="727"/>
      <c r="R1611" s="727"/>
      <c r="S1611" s="727"/>
      <c r="W1611" s="707">
        <v>172045.97</v>
      </c>
      <c r="X1611" s="707">
        <v>133676.01</v>
      </c>
      <c r="Y1611" s="707">
        <v>104589.1</v>
      </c>
      <c r="Z1611" s="707">
        <v>35275.61</v>
      </c>
      <c r="AA1611" s="707"/>
      <c r="AB1611" s="707"/>
      <c r="AC1611" s="707"/>
      <c r="AD1611" s="707"/>
      <c r="AH1611" s="707"/>
      <c r="AI1611" s="707"/>
      <c r="AJ1611" s="707"/>
    </row>
    <row r="1612" spans="4:45">
      <c r="D1612" s="160" t="s">
        <v>5785</v>
      </c>
      <c r="E1612" s="160"/>
      <c r="F1612" s="160">
        <v>46147</v>
      </c>
      <c r="G1612" s="160">
        <v>46162</v>
      </c>
      <c r="H1612" s="160" t="s">
        <v>8170</v>
      </c>
      <c r="I1612" s="160" t="s">
        <v>12613</v>
      </c>
      <c r="J1612" s="160">
        <v>15725.24</v>
      </c>
      <c r="K1612" s="160">
        <v>15725.23</v>
      </c>
      <c r="L1612" s="727">
        <v>15725.24</v>
      </c>
      <c r="M1612" s="727" t="s">
        <v>4994</v>
      </c>
      <c r="N1612" s="727"/>
      <c r="Q1612" s="727"/>
      <c r="R1612" s="727"/>
      <c r="S1612" s="727"/>
      <c r="AA1612" s="707"/>
      <c r="AB1612" s="707"/>
      <c r="AC1612" s="707"/>
      <c r="AD1612" s="707">
        <v>1572.52</v>
      </c>
      <c r="AE1612" s="707"/>
      <c r="AF1612" s="707"/>
      <c r="AG1612" s="707"/>
      <c r="AH1612" s="707"/>
      <c r="AI1612" s="707"/>
      <c r="AJ1612" s="707">
        <v>14152.71</v>
      </c>
      <c r="AK1612" s="707"/>
      <c r="AR1612" s="707"/>
      <c r="AS1612" s="707"/>
    </row>
    <row r="1613" spans="4:45">
      <c r="D1613" s="160" t="s">
        <v>5785</v>
      </c>
      <c r="E1613" s="160"/>
      <c r="F1613" s="160">
        <v>46147</v>
      </c>
      <c r="G1613" s="160">
        <v>46162</v>
      </c>
      <c r="H1613" s="160" t="s">
        <v>8170</v>
      </c>
      <c r="I1613" s="160" t="s">
        <v>12613</v>
      </c>
      <c r="J1613" s="160">
        <v>15725.24</v>
      </c>
      <c r="K1613" s="160">
        <v>15725.23</v>
      </c>
      <c r="L1613" s="727">
        <v>15725.24</v>
      </c>
      <c r="M1613" s="727" t="s">
        <v>4995</v>
      </c>
      <c r="N1613" s="727"/>
      <c r="Q1613" s="727"/>
      <c r="R1613" s="727"/>
      <c r="S1613" s="727"/>
      <c r="AB1613" s="707"/>
      <c r="AC1613" s="707"/>
      <c r="AD1613" s="707"/>
      <c r="AE1613" s="707"/>
      <c r="AF1613" s="707"/>
      <c r="AG1613" s="707"/>
      <c r="AH1613" s="707"/>
      <c r="AI1613" s="707"/>
      <c r="AJ1613" s="707"/>
      <c r="AK1613" s="707"/>
      <c r="AR1613" s="707"/>
      <c r="AS1613" s="707"/>
    </row>
    <row r="1614" spans="4:45">
      <c r="D1614" s="160" t="s">
        <v>5785</v>
      </c>
      <c r="E1614" s="160"/>
      <c r="F1614" s="160">
        <v>46147</v>
      </c>
      <c r="G1614" s="160">
        <v>46162</v>
      </c>
      <c r="H1614" s="160" t="s">
        <v>8170</v>
      </c>
      <c r="I1614" s="160" t="s">
        <v>12613</v>
      </c>
      <c r="J1614" s="160">
        <v>15725.24</v>
      </c>
      <c r="K1614" s="160">
        <v>15725.23</v>
      </c>
      <c r="L1614" s="727">
        <v>15725.24</v>
      </c>
      <c r="M1614" s="727" t="s">
        <v>4996</v>
      </c>
      <c r="N1614" s="727"/>
      <c r="Q1614" s="727"/>
      <c r="R1614" s="727"/>
      <c r="S1614" s="727"/>
      <c r="Z1614" s="707">
        <v>3538.18</v>
      </c>
      <c r="AA1614" s="707">
        <v>10614.53</v>
      </c>
      <c r="AB1614" s="707">
        <v>1572.52</v>
      </c>
      <c r="AC1614" s="707"/>
      <c r="AD1614" s="707"/>
      <c r="AH1614" s="707"/>
      <c r="AI1614" s="707"/>
      <c r="AJ1614" s="707"/>
    </row>
    <row r="1615" spans="4:45">
      <c r="D1615" s="160" t="s">
        <v>8843</v>
      </c>
      <c r="E1615" s="160"/>
      <c r="F1615" s="160">
        <v>46156</v>
      </c>
      <c r="G1615" s="160">
        <v>46160</v>
      </c>
      <c r="H1615" s="160">
        <v>46027</v>
      </c>
      <c r="I1615" s="160">
        <v>46032</v>
      </c>
      <c r="J1615" s="160">
        <v>0</v>
      </c>
      <c r="K1615" s="160">
        <v>0</v>
      </c>
      <c r="L1615" s="727">
        <v>10345.280000000001</v>
      </c>
      <c r="M1615" s="727" t="s">
        <v>4994</v>
      </c>
      <c r="N1615" s="727"/>
      <c r="Q1615" s="727"/>
      <c r="R1615" s="727"/>
      <c r="S1615" s="727"/>
      <c r="AB1615" s="707"/>
      <c r="AE1615" s="707"/>
      <c r="AF1615" s="707">
        <v>10345.280000000001</v>
      </c>
      <c r="AG1615" s="707"/>
      <c r="AH1615" s="707"/>
      <c r="AI1615" s="707"/>
      <c r="AJ1615" s="707"/>
      <c r="AK1615" s="707"/>
      <c r="AR1615" s="707"/>
      <c r="AS1615" s="707"/>
    </row>
    <row r="1616" spans="4:45">
      <c r="D1616" s="160" t="s">
        <v>8843</v>
      </c>
      <c r="E1616" s="160"/>
      <c r="F1616" s="160">
        <v>46156</v>
      </c>
      <c r="G1616" s="160">
        <v>46160</v>
      </c>
      <c r="H1616" s="160">
        <v>46027</v>
      </c>
      <c r="I1616" s="160">
        <v>46032</v>
      </c>
      <c r="J1616" s="160">
        <v>0</v>
      </c>
      <c r="K1616" s="160">
        <v>0</v>
      </c>
      <c r="L1616" s="727">
        <v>10345.280000000001</v>
      </c>
      <c r="M1616" s="727" t="s">
        <v>4995</v>
      </c>
      <c r="N1616" s="727"/>
      <c r="Q1616" s="727"/>
      <c r="R1616" s="727"/>
      <c r="S1616" s="727"/>
      <c r="Z1616" s="707"/>
      <c r="AA1616" s="707"/>
      <c r="AB1616" s="707"/>
      <c r="AC1616" s="707"/>
      <c r="AD1616" s="707"/>
      <c r="AE1616" s="707"/>
      <c r="AF1616" s="707">
        <v>10345.280000000001</v>
      </c>
      <c r="AG1616" s="707"/>
      <c r="AH1616" s="707"/>
      <c r="AI1616" s="707"/>
      <c r="AJ1616" s="707"/>
      <c r="AK1616" s="707"/>
      <c r="AR1616" s="707"/>
      <c r="AS1616" s="707"/>
    </row>
    <row r="1617" spans="4:46">
      <c r="D1617" s="160" t="s">
        <v>8843</v>
      </c>
      <c r="E1617" s="160"/>
      <c r="F1617" s="160">
        <v>46156</v>
      </c>
      <c r="G1617" s="160">
        <v>46160</v>
      </c>
      <c r="H1617" s="160">
        <v>46027</v>
      </c>
      <c r="I1617" s="160">
        <v>46032</v>
      </c>
      <c r="J1617" s="160">
        <v>0</v>
      </c>
      <c r="K1617" s="160">
        <v>0</v>
      </c>
      <c r="L1617" s="727">
        <v>10345.280000000001</v>
      </c>
      <c r="M1617" s="727" t="s">
        <v>4996</v>
      </c>
      <c r="N1617" s="727"/>
      <c r="Q1617" s="727"/>
      <c r="R1617" s="727"/>
      <c r="S1617" s="727"/>
      <c r="Z1617" s="707"/>
      <c r="AA1617" s="707"/>
      <c r="AB1617" s="707"/>
      <c r="AC1617" s="707"/>
      <c r="AD1617" s="707"/>
      <c r="AE1617" s="707"/>
      <c r="AF1617" s="707"/>
      <c r="AG1617" s="707"/>
      <c r="AI1617" s="707"/>
      <c r="AJ1617" s="707"/>
    </row>
    <row r="1618" spans="4:46">
      <c r="D1618" s="160" t="s">
        <v>5786</v>
      </c>
      <c r="E1618" s="160"/>
      <c r="F1618" s="160">
        <v>46156</v>
      </c>
      <c r="G1618" s="160">
        <v>46160</v>
      </c>
      <c r="H1618" s="160">
        <v>46060</v>
      </c>
      <c r="I1618" s="160">
        <v>46063</v>
      </c>
      <c r="J1618" s="160">
        <v>0</v>
      </c>
      <c r="K1618" s="160">
        <v>0</v>
      </c>
      <c r="L1618" s="727">
        <v>139725.60999999999</v>
      </c>
      <c r="M1618" s="727" t="s">
        <v>4994</v>
      </c>
      <c r="N1618" s="727"/>
      <c r="Q1618" s="727"/>
      <c r="R1618" s="727"/>
      <c r="S1618" s="727"/>
      <c r="AB1618" s="707"/>
      <c r="AE1618" s="707"/>
      <c r="AF1618" s="707"/>
      <c r="AG1618" s="707">
        <v>139725.60999999999</v>
      </c>
      <c r="AH1618" s="707"/>
      <c r="AI1618" s="707"/>
      <c r="AJ1618" s="707"/>
      <c r="AK1618" s="707"/>
      <c r="AR1618" s="707"/>
      <c r="AS1618" s="707"/>
    </row>
    <row r="1619" spans="4:46">
      <c r="D1619" s="160" t="s">
        <v>5786</v>
      </c>
      <c r="E1619" s="160"/>
      <c r="F1619" s="160">
        <v>46156</v>
      </c>
      <c r="G1619" s="160">
        <v>46160</v>
      </c>
      <c r="H1619" s="160">
        <v>46060</v>
      </c>
      <c r="I1619" s="160">
        <v>46063</v>
      </c>
      <c r="J1619" s="160">
        <v>0</v>
      </c>
      <c r="K1619" s="160">
        <v>0</v>
      </c>
      <c r="L1619" s="727">
        <v>139725.60999999999</v>
      </c>
      <c r="M1619" s="727" t="s">
        <v>4995</v>
      </c>
      <c r="N1619" s="727"/>
      <c r="Q1619" s="727"/>
      <c r="R1619" s="727"/>
      <c r="S1619" s="727"/>
      <c r="Z1619" s="707"/>
      <c r="AA1619" s="707"/>
      <c r="AB1619" s="707"/>
      <c r="AC1619" s="707"/>
      <c r="AD1619" s="707"/>
      <c r="AE1619" s="707"/>
      <c r="AF1619" s="707"/>
      <c r="AG1619" s="707">
        <v>139725.60999999999</v>
      </c>
      <c r="AH1619" s="707"/>
      <c r="AI1619" s="707"/>
      <c r="AJ1619" s="707"/>
      <c r="AK1619" s="707"/>
      <c r="AR1619" s="707"/>
      <c r="AS1619" s="707"/>
    </row>
    <row r="1620" spans="4:46">
      <c r="D1620" s="160" t="s">
        <v>5786</v>
      </c>
      <c r="E1620" s="160"/>
      <c r="F1620" s="160">
        <v>46156</v>
      </c>
      <c r="G1620" s="160">
        <v>46160</v>
      </c>
      <c r="H1620" s="160">
        <v>46060</v>
      </c>
      <c r="I1620" s="160">
        <v>46063</v>
      </c>
      <c r="J1620" s="160">
        <v>0</v>
      </c>
      <c r="K1620" s="160">
        <v>0</v>
      </c>
      <c r="L1620" s="727">
        <v>139725.60999999999</v>
      </c>
      <c r="M1620" s="727" t="s">
        <v>4996</v>
      </c>
      <c r="N1620" s="727"/>
      <c r="Q1620" s="727"/>
      <c r="R1620" s="727"/>
      <c r="S1620" s="727"/>
      <c r="Z1620" s="707"/>
      <c r="AA1620" s="707"/>
      <c r="AB1620" s="707"/>
      <c r="AC1620" s="707"/>
      <c r="AD1620" s="707"/>
      <c r="AH1620" s="707"/>
      <c r="AI1620" s="707"/>
    </row>
    <row r="1621" spans="4:46">
      <c r="D1621" s="160" t="s">
        <v>5787</v>
      </c>
      <c r="E1621" s="160"/>
      <c r="F1621" s="160">
        <v>46156</v>
      </c>
      <c r="G1621" s="160">
        <v>46160</v>
      </c>
      <c r="H1621" s="160">
        <v>46027</v>
      </c>
      <c r="I1621" s="160">
        <v>46032</v>
      </c>
      <c r="J1621" s="160">
        <v>0</v>
      </c>
      <c r="K1621" s="160">
        <v>0</v>
      </c>
      <c r="L1621" s="727">
        <v>8246.49</v>
      </c>
      <c r="M1621" s="727" t="s">
        <v>4994</v>
      </c>
      <c r="N1621" s="727"/>
      <c r="Q1621" s="727"/>
      <c r="R1621" s="727"/>
      <c r="S1621" s="727"/>
      <c r="AB1621" s="707"/>
      <c r="AE1621" s="707"/>
      <c r="AF1621" s="707">
        <v>8246.49</v>
      </c>
      <c r="AG1621" s="707"/>
      <c r="AH1621" s="707"/>
      <c r="AI1621" s="707"/>
      <c r="AJ1621" s="707"/>
      <c r="AK1621" s="707"/>
      <c r="AR1621" s="707"/>
      <c r="AS1621" s="707"/>
    </row>
    <row r="1622" spans="4:46">
      <c r="D1622" s="160" t="s">
        <v>5787</v>
      </c>
      <c r="E1622" s="160"/>
      <c r="F1622" s="160">
        <v>46156</v>
      </c>
      <c r="G1622" s="160">
        <v>46160</v>
      </c>
      <c r="H1622" s="160">
        <v>46027</v>
      </c>
      <c r="I1622" s="160">
        <v>46032</v>
      </c>
      <c r="J1622" s="160">
        <v>0</v>
      </c>
      <c r="K1622" s="160">
        <v>0</v>
      </c>
      <c r="L1622" s="727">
        <v>8246.49</v>
      </c>
      <c r="M1622" s="727" t="s">
        <v>4995</v>
      </c>
      <c r="N1622" s="727"/>
      <c r="Q1622" s="727"/>
      <c r="R1622" s="727"/>
      <c r="S1622" s="727"/>
      <c r="AA1622" s="707"/>
      <c r="AB1622" s="707"/>
      <c r="AC1622" s="707"/>
      <c r="AD1622" s="707"/>
      <c r="AE1622" s="707"/>
      <c r="AF1622" s="707">
        <v>8246.49</v>
      </c>
      <c r="AG1622" s="707"/>
      <c r="AH1622" s="707"/>
      <c r="AI1622" s="707"/>
      <c r="AJ1622" s="707"/>
      <c r="AK1622" s="707"/>
      <c r="AR1622" s="707"/>
      <c r="AS1622" s="707"/>
    </row>
    <row r="1623" spans="4:46">
      <c r="D1623" s="160" t="s">
        <v>5787</v>
      </c>
      <c r="E1623" s="160"/>
      <c r="F1623" s="160">
        <v>46156</v>
      </c>
      <c r="G1623" s="160">
        <v>46160</v>
      </c>
      <c r="H1623" s="160">
        <v>46027</v>
      </c>
      <c r="I1623" s="160">
        <v>46032</v>
      </c>
      <c r="J1623" s="160">
        <v>0</v>
      </c>
      <c r="K1623" s="160">
        <v>0</v>
      </c>
      <c r="L1623" s="727">
        <v>8246.49</v>
      </c>
      <c r="M1623" s="727" t="s">
        <v>4996</v>
      </c>
      <c r="N1623" s="727"/>
      <c r="Q1623" s="727"/>
      <c r="R1623" s="727"/>
      <c r="S1623" s="727"/>
      <c r="T1623" s="707"/>
      <c r="AA1623" s="707"/>
      <c r="AB1623" s="707"/>
      <c r="AC1623" s="707"/>
      <c r="AD1623" s="707"/>
      <c r="AI1623" s="707"/>
    </row>
    <row r="1624" spans="4:46">
      <c r="D1624" s="160" t="s">
        <v>5788</v>
      </c>
      <c r="E1624" s="160"/>
      <c r="F1624" s="160">
        <v>46141</v>
      </c>
      <c r="G1624" s="160">
        <v>46149</v>
      </c>
      <c r="H1624" s="160">
        <v>46020</v>
      </c>
      <c r="I1624" s="160">
        <v>46029</v>
      </c>
      <c r="J1624" s="160">
        <v>0</v>
      </c>
      <c r="K1624" s="160">
        <v>0</v>
      </c>
      <c r="L1624" s="727">
        <v>36454.160000000003</v>
      </c>
      <c r="M1624" s="727" t="s">
        <v>4994</v>
      </c>
      <c r="N1624" s="727"/>
      <c r="Q1624" s="727"/>
      <c r="R1624" s="727"/>
      <c r="S1624" s="727"/>
      <c r="T1624" s="707"/>
      <c r="X1624" s="707"/>
      <c r="Y1624" s="707"/>
      <c r="Z1624" s="707"/>
      <c r="AA1624" s="707"/>
      <c r="AB1624" s="707"/>
      <c r="AC1624" s="707"/>
      <c r="AE1624" s="707">
        <v>7710.06</v>
      </c>
      <c r="AF1624" s="707">
        <v>28744.11</v>
      </c>
      <c r="AG1624" s="707"/>
      <c r="AH1624" s="707"/>
      <c r="AI1624" s="707"/>
      <c r="AJ1624" s="707"/>
      <c r="AK1624" s="707"/>
      <c r="AR1624" s="707"/>
      <c r="AS1624" s="707"/>
    </row>
    <row r="1625" spans="4:46">
      <c r="D1625" s="160" t="s">
        <v>5788</v>
      </c>
      <c r="E1625" s="160"/>
      <c r="F1625" s="160">
        <v>46141</v>
      </c>
      <c r="G1625" s="160">
        <v>46149</v>
      </c>
      <c r="H1625" s="160">
        <v>46020</v>
      </c>
      <c r="I1625" s="160">
        <v>46029</v>
      </c>
      <c r="J1625" s="160">
        <v>0</v>
      </c>
      <c r="K1625" s="160">
        <v>0</v>
      </c>
      <c r="L1625" s="727">
        <v>36454.160000000003</v>
      </c>
      <c r="M1625" s="727" t="s">
        <v>4995</v>
      </c>
      <c r="N1625" s="727"/>
      <c r="Q1625" s="727"/>
      <c r="R1625" s="727"/>
      <c r="S1625" s="727"/>
      <c r="T1625" s="707"/>
      <c r="U1625" s="707"/>
      <c r="V1625" s="707"/>
      <c r="W1625" s="707"/>
      <c r="X1625" s="707"/>
      <c r="Y1625" s="707"/>
      <c r="Z1625" s="707"/>
      <c r="AA1625" s="707"/>
      <c r="AB1625" s="707"/>
      <c r="AC1625" s="707"/>
      <c r="AD1625" s="707"/>
      <c r="AE1625" s="707">
        <v>7710.06</v>
      </c>
      <c r="AF1625" s="707">
        <v>28744.11</v>
      </c>
      <c r="AG1625" s="707"/>
      <c r="AH1625" s="707"/>
      <c r="AI1625" s="707"/>
      <c r="AJ1625" s="707"/>
      <c r="AK1625" s="707"/>
      <c r="AR1625" s="707"/>
      <c r="AS1625" s="707"/>
    </row>
    <row r="1626" spans="4:46">
      <c r="D1626" s="160" t="s">
        <v>5788</v>
      </c>
      <c r="E1626" s="160"/>
      <c r="F1626" s="160">
        <v>46141</v>
      </c>
      <c r="G1626" s="160">
        <v>46149</v>
      </c>
      <c r="H1626" s="160">
        <v>46020</v>
      </c>
      <c r="I1626" s="160">
        <v>46029</v>
      </c>
      <c r="J1626" s="160">
        <v>0</v>
      </c>
      <c r="K1626" s="160">
        <v>0</v>
      </c>
      <c r="L1626" s="727">
        <v>36454.160000000003</v>
      </c>
      <c r="M1626" s="727" t="s">
        <v>4996</v>
      </c>
      <c r="N1626" s="727"/>
      <c r="Q1626" s="727"/>
      <c r="R1626" s="727"/>
      <c r="S1626" s="727"/>
      <c r="T1626" s="707"/>
      <c r="U1626" s="707"/>
      <c r="V1626" s="707"/>
      <c r="W1626" s="707"/>
      <c r="Z1626" s="707"/>
      <c r="AA1626" s="707"/>
      <c r="AB1626" s="707"/>
      <c r="AC1626" s="707"/>
      <c r="AD1626" s="707"/>
      <c r="AH1626" s="707"/>
      <c r="AI1626" s="707"/>
    </row>
    <row r="1627" spans="4:46">
      <c r="D1627" s="160" t="s">
        <v>5789</v>
      </c>
      <c r="E1627" s="160"/>
      <c r="F1627" s="160">
        <v>46141</v>
      </c>
      <c r="G1627" s="160">
        <v>46167</v>
      </c>
      <c r="H1627" s="160">
        <v>46020</v>
      </c>
      <c r="I1627" s="160">
        <v>46032</v>
      </c>
      <c r="J1627" s="160">
        <v>0</v>
      </c>
      <c r="K1627" s="160">
        <v>0</v>
      </c>
      <c r="L1627" s="727">
        <v>3479.28</v>
      </c>
      <c r="M1627" s="727" t="s">
        <v>4994</v>
      </c>
      <c r="N1627" s="727"/>
      <c r="Q1627" s="727"/>
      <c r="R1627" s="727"/>
      <c r="S1627" s="727"/>
      <c r="T1627" s="707"/>
      <c r="X1627" s="707"/>
      <c r="Y1627" s="707"/>
      <c r="Z1627" s="707"/>
      <c r="AA1627" s="707"/>
      <c r="AB1627" s="707"/>
      <c r="AC1627" s="707"/>
      <c r="AE1627" s="707">
        <v>735.87</v>
      </c>
      <c r="AF1627" s="707">
        <v>2743.41</v>
      </c>
      <c r="AR1627" s="707"/>
      <c r="AS1627" s="707"/>
    </row>
    <row r="1628" spans="4:46">
      <c r="D1628" s="160" t="s">
        <v>5789</v>
      </c>
      <c r="E1628" s="160"/>
      <c r="F1628" s="160">
        <v>46141</v>
      </c>
      <c r="G1628" s="160">
        <v>46167</v>
      </c>
      <c r="H1628" s="160">
        <v>46020</v>
      </c>
      <c r="I1628" s="160">
        <v>46032</v>
      </c>
      <c r="J1628" s="160">
        <v>0</v>
      </c>
      <c r="K1628" s="160">
        <v>0</v>
      </c>
      <c r="L1628" s="727">
        <v>3479.28</v>
      </c>
      <c r="M1628" s="727" t="s">
        <v>4995</v>
      </c>
      <c r="N1628" s="727"/>
      <c r="Q1628" s="727"/>
      <c r="R1628" s="727"/>
      <c r="S1628" s="727"/>
      <c r="T1628" s="707"/>
      <c r="U1628" s="707"/>
      <c r="V1628" s="707"/>
      <c r="W1628" s="707"/>
      <c r="X1628" s="707"/>
      <c r="Y1628" s="707"/>
      <c r="Z1628" s="707"/>
      <c r="AA1628" s="707"/>
      <c r="AB1628" s="707"/>
      <c r="AC1628" s="707"/>
      <c r="AE1628" s="707">
        <v>735.87</v>
      </c>
      <c r="AF1628" s="707">
        <v>2743.41</v>
      </c>
      <c r="AR1628" s="707"/>
      <c r="AS1628" s="707"/>
    </row>
    <row r="1629" spans="4:46">
      <c r="D1629" s="160" t="s">
        <v>5789</v>
      </c>
      <c r="E1629" s="160"/>
      <c r="F1629" s="160">
        <v>46141</v>
      </c>
      <c r="G1629" s="160">
        <v>46167</v>
      </c>
      <c r="H1629" s="160">
        <v>46020</v>
      </c>
      <c r="I1629" s="160">
        <v>46032</v>
      </c>
      <c r="J1629" s="160">
        <v>0</v>
      </c>
      <c r="K1629" s="160">
        <v>0</v>
      </c>
      <c r="L1629" s="727">
        <v>3479.28</v>
      </c>
      <c r="M1629" s="727" t="s">
        <v>4996</v>
      </c>
      <c r="N1629" s="727"/>
      <c r="Q1629" s="727"/>
      <c r="R1629" s="727"/>
      <c r="S1629" s="727"/>
      <c r="T1629" s="707"/>
      <c r="U1629" s="707"/>
      <c r="V1629" s="707"/>
      <c r="W1629" s="707"/>
      <c r="Z1629" s="707"/>
      <c r="AA1629" s="707"/>
      <c r="AB1629" s="707"/>
    </row>
    <row r="1630" spans="4:46">
      <c r="D1630" s="160" t="s">
        <v>5790</v>
      </c>
      <c r="E1630" s="160"/>
      <c r="F1630" s="160">
        <v>46078</v>
      </c>
      <c r="G1630" s="160">
        <v>46208</v>
      </c>
      <c r="H1630" s="160" t="s">
        <v>6665</v>
      </c>
      <c r="I1630" s="160">
        <v>46086</v>
      </c>
      <c r="J1630" s="160">
        <v>793600.63</v>
      </c>
      <c r="K1630" s="160">
        <v>793600.65</v>
      </c>
      <c r="L1630" s="727">
        <v>1418766.5</v>
      </c>
      <c r="M1630" s="727" t="s">
        <v>4994</v>
      </c>
      <c r="N1630" s="727"/>
      <c r="Q1630" s="727"/>
      <c r="R1630" s="727"/>
      <c r="S1630" s="727"/>
      <c r="T1630" s="707"/>
      <c r="X1630" s="707"/>
      <c r="Y1630" s="707"/>
      <c r="Z1630" s="707"/>
      <c r="AA1630" s="707"/>
      <c r="AB1630" s="707"/>
      <c r="AC1630" s="707"/>
      <c r="AD1630" s="707">
        <v>407048.66</v>
      </c>
      <c r="AE1630" s="707">
        <v>203945.83</v>
      </c>
      <c r="AF1630" s="707"/>
      <c r="AG1630" s="707">
        <v>241564.39</v>
      </c>
      <c r="AH1630" s="707">
        <v>60843.3</v>
      </c>
      <c r="AI1630" s="707">
        <v>353435.67</v>
      </c>
      <c r="AJ1630" s="707">
        <v>138595.98000000001</v>
      </c>
      <c r="AK1630" s="707">
        <v>13332.68</v>
      </c>
      <c r="AP1630" s="707"/>
      <c r="AQ1630" s="707"/>
      <c r="AR1630" s="707"/>
      <c r="AS1630" s="707"/>
      <c r="AT1630" s="707"/>
    </row>
    <row r="1631" spans="4:46">
      <c r="D1631" s="160" t="s">
        <v>5790</v>
      </c>
      <c r="E1631" s="160"/>
      <c r="F1631" s="160">
        <v>46078</v>
      </c>
      <c r="G1631" s="160">
        <v>46208</v>
      </c>
      <c r="H1631" s="160" t="s">
        <v>6665</v>
      </c>
      <c r="I1631" s="160">
        <v>46086</v>
      </c>
      <c r="J1631" s="160">
        <v>793600.63</v>
      </c>
      <c r="K1631" s="160">
        <v>793600.65</v>
      </c>
      <c r="L1631" s="727">
        <v>1418766.5</v>
      </c>
      <c r="M1631" s="727" t="s">
        <v>4995</v>
      </c>
      <c r="N1631" s="727"/>
      <c r="Q1631" s="727"/>
      <c r="R1631" s="727"/>
      <c r="S1631" s="727"/>
      <c r="T1631" s="707"/>
      <c r="U1631" s="707"/>
      <c r="V1631" s="707"/>
      <c r="X1631" s="707"/>
      <c r="Y1631" s="707"/>
      <c r="Z1631" s="707"/>
      <c r="AA1631" s="707"/>
      <c r="AB1631" s="707"/>
      <c r="AC1631" s="707"/>
      <c r="AD1631" s="707">
        <v>326920.23</v>
      </c>
      <c r="AE1631" s="707">
        <v>172729.96</v>
      </c>
      <c r="AF1631" s="707"/>
      <c r="AG1631" s="707">
        <v>108984.77</v>
      </c>
      <c r="AH1631" s="707">
        <v>16530.900000000001</v>
      </c>
      <c r="AP1631" s="707"/>
      <c r="AQ1631" s="707"/>
      <c r="AR1631" s="707"/>
      <c r="AS1631" s="707"/>
      <c r="AT1631" s="707"/>
    </row>
    <row r="1632" spans="4:46">
      <c r="D1632" s="160" t="s">
        <v>5790</v>
      </c>
      <c r="E1632" s="160"/>
      <c r="F1632" s="160">
        <v>46078</v>
      </c>
      <c r="G1632" s="160">
        <v>46208</v>
      </c>
      <c r="H1632" s="160" t="s">
        <v>6665</v>
      </c>
      <c r="I1632" s="160">
        <v>46086</v>
      </c>
      <c r="J1632" s="160">
        <v>793600.63</v>
      </c>
      <c r="K1632" s="160">
        <v>793600.65</v>
      </c>
      <c r="L1632" s="727">
        <v>1418766.5</v>
      </c>
      <c r="M1632" s="727" t="s">
        <v>4996</v>
      </c>
      <c r="N1632" s="727"/>
      <c r="Q1632" s="727"/>
      <c r="R1632" s="727"/>
      <c r="S1632" s="727"/>
      <c r="T1632" s="707"/>
      <c r="U1632" s="707"/>
      <c r="V1632" s="707"/>
      <c r="Z1632" s="707">
        <v>72193</v>
      </c>
      <c r="AA1632" s="707">
        <v>404536.99</v>
      </c>
      <c r="AB1632" s="707">
        <v>301904.86</v>
      </c>
      <c r="AC1632" s="707">
        <v>14965.79</v>
      </c>
    </row>
    <row r="1633" spans="4:45">
      <c r="D1633" s="160" t="s">
        <v>8844</v>
      </c>
      <c r="E1633" s="160"/>
      <c r="F1633" s="160">
        <v>46090</v>
      </c>
      <c r="G1633" s="160">
        <v>46146</v>
      </c>
      <c r="H1633" s="160" t="s">
        <v>6669</v>
      </c>
      <c r="I1633" s="160">
        <v>45993</v>
      </c>
      <c r="J1633" s="160">
        <v>538758.51</v>
      </c>
      <c r="K1633" s="160">
        <v>538758.51</v>
      </c>
      <c r="L1633" s="727">
        <v>792491.17</v>
      </c>
      <c r="M1633" s="727" t="s">
        <v>4994</v>
      </c>
      <c r="N1633" s="727"/>
      <c r="Q1633" s="727"/>
      <c r="R1633" s="727"/>
      <c r="S1633" s="727"/>
      <c r="T1633" s="707"/>
      <c r="X1633" s="707"/>
      <c r="Y1633" s="707"/>
      <c r="Z1633" s="707"/>
      <c r="AA1633" s="707"/>
      <c r="AB1633" s="707"/>
      <c r="AC1633" s="707"/>
      <c r="AD1633" s="707">
        <v>341506.83</v>
      </c>
      <c r="AE1633" s="707">
        <v>34634.39</v>
      </c>
      <c r="AH1633" s="707">
        <v>44312.4</v>
      </c>
      <c r="AI1633" s="707">
        <v>353435.67</v>
      </c>
      <c r="AJ1633" s="707">
        <v>18601.88</v>
      </c>
      <c r="AP1633" s="707"/>
      <c r="AQ1633" s="707"/>
      <c r="AR1633" s="707"/>
      <c r="AS1633" s="707"/>
    </row>
    <row r="1634" spans="4:45">
      <c r="D1634" s="160" t="s">
        <v>8844</v>
      </c>
      <c r="E1634" s="160"/>
      <c r="F1634" s="160">
        <v>46090</v>
      </c>
      <c r="G1634" s="160">
        <v>46146</v>
      </c>
      <c r="H1634" s="160" t="s">
        <v>6669</v>
      </c>
      <c r="I1634" s="160">
        <v>45993</v>
      </c>
      <c r="J1634" s="160">
        <v>538758.51</v>
      </c>
      <c r="K1634" s="160">
        <v>538758.51</v>
      </c>
      <c r="L1634" s="727">
        <v>792491.17</v>
      </c>
      <c r="M1634" s="727" t="s">
        <v>4995</v>
      </c>
      <c r="N1634" s="727"/>
      <c r="Q1634" s="727"/>
      <c r="R1634" s="727"/>
      <c r="S1634" s="727"/>
      <c r="T1634" s="707"/>
      <c r="U1634" s="707"/>
      <c r="V1634" s="707"/>
      <c r="X1634" s="707"/>
      <c r="Y1634" s="707"/>
      <c r="Z1634" s="707"/>
      <c r="AA1634" s="707"/>
      <c r="AB1634" s="707"/>
      <c r="AC1634" s="707"/>
      <c r="AD1634" s="707">
        <v>250314.14</v>
      </c>
      <c r="AE1634" s="707">
        <v>3418.52</v>
      </c>
      <c r="AP1634" s="707"/>
      <c r="AQ1634" s="707"/>
      <c r="AR1634" s="707"/>
      <c r="AS1634" s="707"/>
    </row>
    <row r="1635" spans="4:45">
      <c r="D1635" s="160" t="s">
        <v>8844</v>
      </c>
      <c r="E1635" s="160"/>
      <c r="F1635" s="160">
        <v>46090</v>
      </c>
      <c r="G1635" s="160">
        <v>46146</v>
      </c>
      <c r="H1635" s="160" t="s">
        <v>6669</v>
      </c>
      <c r="I1635" s="160">
        <v>45993</v>
      </c>
      <c r="J1635" s="160">
        <v>538758.51</v>
      </c>
      <c r="K1635" s="160">
        <v>538758.51</v>
      </c>
      <c r="L1635" s="727">
        <v>792491.17</v>
      </c>
      <c r="M1635" s="727" t="s">
        <v>4996</v>
      </c>
      <c r="N1635" s="727"/>
      <c r="Q1635" s="727"/>
      <c r="R1635" s="727"/>
      <c r="S1635" s="727"/>
      <c r="T1635" s="707"/>
      <c r="U1635" s="707"/>
      <c r="V1635" s="707"/>
      <c r="Z1635" s="707">
        <v>72193</v>
      </c>
      <c r="AA1635" s="707">
        <v>271210.2</v>
      </c>
      <c r="AB1635" s="707">
        <v>184393.72</v>
      </c>
      <c r="AC1635" s="707">
        <v>10961.58</v>
      </c>
    </row>
    <row r="1636" spans="4:45">
      <c r="D1636" s="160" t="s">
        <v>8845</v>
      </c>
      <c r="E1636" s="160"/>
      <c r="F1636" s="160">
        <v>46090</v>
      </c>
      <c r="G1636" s="160">
        <v>46124</v>
      </c>
      <c r="H1636" s="160" t="s">
        <v>6679</v>
      </c>
      <c r="I1636" s="160">
        <v>45978</v>
      </c>
      <c r="J1636" s="160">
        <v>196789.03</v>
      </c>
      <c r="K1636" s="160">
        <v>196789.03</v>
      </c>
      <c r="L1636" s="727">
        <v>208530.63</v>
      </c>
      <c r="M1636" s="727" t="s">
        <v>4994</v>
      </c>
      <c r="N1636" s="727"/>
      <c r="Q1636" s="727"/>
      <c r="R1636" s="727"/>
      <c r="S1636" s="727"/>
      <c r="T1636" s="707"/>
      <c r="X1636" s="707"/>
      <c r="Y1636" s="707"/>
      <c r="Z1636" s="707"/>
      <c r="AA1636" s="707"/>
      <c r="AB1636" s="707"/>
      <c r="AC1636" s="707"/>
      <c r="AD1636" s="707">
        <v>133002.35999999999</v>
      </c>
      <c r="AE1636" s="707">
        <v>31215.87</v>
      </c>
      <c r="AH1636" s="707">
        <v>44312.4</v>
      </c>
      <c r="AP1636" s="707"/>
      <c r="AQ1636" s="707"/>
      <c r="AR1636" s="707"/>
    </row>
    <row r="1637" spans="4:45">
      <c r="D1637" s="160" t="s">
        <v>8845</v>
      </c>
      <c r="E1637" s="160"/>
      <c r="F1637" s="160">
        <v>46090</v>
      </c>
      <c r="G1637" s="160">
        <v>46124</v>
      </c>
      <c r="H1637" s="160" t="s">
        <v>6679</v>
      </c>
      <c r="I1637" s="160">
        <v>45978</v>
      </c>
      <c r="J1637" s="160">
        <v>196789.03</v>
      </c>
      <c r="K1637" s="160">
        <v>196789.03</v>
      </c>
      <c r="L1637" s="727">
        <v>208530.63</v>
      </c>
      <c r="M1637" s="727" t="s">
        <v>4995</v>
      </c>
      <c r="N1637" s="727"/>
      <c r="Q1637" s="727"/>
      <c r="R1637" s="727"/>
      <c r="S1637" s="727"/>
      <c r="T1637" s="707"/>
      <c r="U1637" s="707"/>
      <c r="V1637" s="707"/>
      <c r="X1637" s="707"/>
      <c r="Y1637" s="707"/>
      <c r="Z1637" s="707"/>
      <c r="AA1637" s="707"/>
      <c r="AB1637" s="707"/>
      <c r="AC1637" s="707"/>
      <c r="AD1637" s="707">
        <v>11741.6</v>
      </c>
      <c r="AP1637" s="707"/>
      <c r="AQ1637" s="707"/>
      <c r="AR1637" s="707"/>
    </row>
    <row r="1638" spans="4:45">
      <c r="D1638" s="160" t="s">
        <v>8845</v>
      </c>
      <c r="E1638" s="160"/>
      <c r="F1638" s="160">
        <v>46090</v>
      </c>
      <c r="G1638" s="160">
        <v>46124</v>
      </c>
      <c r="H1638" s="160" t="s">
        <v>6679</v>
      </c>
      <c r="I1638" s="160">
        <v>45978</v>
      </c>
      <c r="J1638" s="160">
        <v>196789.03</v>
      </c>
      <c r="K1638" s="160">
        <v>196789.03</v>
      </c>
      <c r="L1638" s="727">
        <v>208530.63</v>
      </c>
      <c r="M1638" s="727" t="s">
        <v>4996</v>
      </c>
      <c r="N1638" s="727"/>
      <c r="Q1638" s="727"/>
      <c r="R1638" s="727"/>
      <c r="S1638" s="727"/>
      <c r="T1638" s="707"/>
      <c r="U1638" s="707"/>
      <c r="V1638" s="707"/>
      <c r="AA1638" s="707">
        <v>40092.17</v>
      </c>
      <c r="AB1638" s="707">
        <v>147167.07</v>
      </c>
      <c r="AC1638" s="707">
        <v>9529.7900000000009</v>
      </c>
    </row>
    <row r="1639" spans="4:45">
      <c r="D1639" s="160" t="s">
        <v>8846</v>
      </c>
      <c r="E1639" s="160"/>
      <c r="F1639" s="160">
        <v>46125</v>
      </c>
      <c r="G1639" s="160">
        <v>46146</v>
      </c>
      <c r="H1639" s="160" t="s">
        <v>6669</v>
      </c>
      <c r="I1639" s="160">
        <v>45993</v>
      </c>
      <c r="J1639" s="160">
        <v>341969.48</v>
      </c>
      <c r="K1639" s="160">
        <v>341969.48</v>
      </c>
      <c r="L1639" s="727">
        <v>583960.54</v>
      </c>
      <c r="M1639" s="727" t="s">
        <v>4994</v>
      </c>
      <c r="N1639" s="727"/>
      <c r="Q1639" s="727"/>
      <c r="R1639" s="727"/>
      <c r="S1639" s="727"/>
      <c r="T1639" s="707"/>
      <c r="X1639" s="707"/>
      <c r="Y1639" s="707"/>
      <c r="Z1639" s="707"/>
      <c r="AA1639" s="707"/>
      <c r="AB1639" s="707"/>
      <c r="AC1639" s="707"/>
      <c r="AD1639" s="707">
        <v>208504.47</v>
      </c>
      <c r="AE1639" s="707">
        <v>3418.52</v>
      </c>
      <c r="AI1639" s="707">
        <v>353435.67</v>
      </c>
      <c r="AJ1639" s="707">
        <v>18601.88</v>
      </c>
      <c r="AQ1639" s="707"/>
      <c r="AR1639" s="707"/>
      <c r="AS1639" s="707"/>
    </row>
    <row r="1640" spans="4:45">
      <c r="D1640" s="160" t="s">
        <v>8846</v>
      </c>
      <c r="E1640" s="160"/>
      <c r="F1640" s="160">
        <v>46125</v>
      </c>
      <c r="G1640" s="160">
        <v>46146</v>
      </c>
      <c r="H1640" s="160" t="s">
        <v>6669</v>
      </c>
      <c r="I1640" s="160">
        <v>45993</v>
      </c>
      <c r="J1640" s="160">
        <v>341969.48</v>
      </c>
      <c r="K1640" s="160">
        <v>341969.48</v>
      </c>
      <c r="L1640" s="727">
        <v>583960.54</v>
      </c>
      <c r="M1640" s="727" t="s">
        <v>4995</v>
      </c>
      <c r="N1640" s="727"/>
      <c r="Q1640" s="727"/>
      <c r="R1640" s="727"/>
      <c r="S1640" s="727"/>
      <c r="T1640" s="707"/>
      <c r="U1640" s="707"/>
      <c r="V1640" s="707"/>
      <c r="X1640" s="707"/>
      <c r="Y1640" s="707"/>
      <c r="Z1640" s="707"/>
      <c r="AA1640" s="707"/>
      <c r="AB1640" s="707"/>
      <c r="AC1640" s="707"/>
      <c r="AD1640" s="707">
        <v>238572.54</v>
      </c>
      <c r="AE1640" s="707">
        <v>3418.52</v>
      </c>
      <c r="AQ1640" s="707"/>
      <c r="AR1640" s="707"/>
      <c r="AS1640" s="707"/>
    </row>
    <row r="1641" spans="4:45">
      <c r="D1641" s="160" t="s">
        <v>8846</v>
      </c>
      <c r="E1641" s="160"/>
      <c r="F1641" s="160">
        <v>46125</v>
      </c>
      <c r="G1641" s="160">
        <v>46146</v>
      </c>
      <c r="H1641" s="160" t="s">
        <v>6669</v>
      </c>
      <c r="I1641" s="160">
        <v>45993</v>
      </c>
      <c r="J1641" s="160">
        <v>341969.48</v>
      </c>
      <c r="K1641" s="160">
        <v>341969.48</v>
      </c>
      <c r="L1641" s="727">
        <v>583960.54</v>
      </c>
      <c r="M1641" s="727" t="s">
        <v>4996</v>
      </c>
      <c r="N1641" s="727"/>
      <c r="Q1641" s="727"/>
      <c r="R1641" s="727"/>
      <c r="S1641" s="727"/>
      <c r="T1641" s="707"/>
      <c r="U1641" s="707"/>
      <c r="V1641" s="707"/>
      <c r="Z1641" s="707">
        <v>72193</v>
      </c>
      <c r="AA1641" s="707">
        <v>231118.03</v>
      </c>
      <c r="AB1641" s="707">
        <v>37226.65</v>
      </c>
      <c r="AC1641" s="707">
        <v>1431.79</v>
      </c>
    </row>
    <row r="1642" spans="4:45">
      <c r="D1642" s="160" t="s">
        <v>8847</v>
      </c>
      <c r="E1642" s="160"/>
      <c r="F1642" s="160">
        <v>46135</v>
      </c>
      <c r="G1642" s="160">
        <v>46146</v>
      </c>
      <c r="H1642" s="160">
        <v>45981</v>
      </c>
      <c r="I1642" s="160">
        <v>45993</v>
      </c>
      <c r="J1642" s="160">
        <v>0</v>
      </c>
      <c r="K1642" s="160">
        <v>0</v>
      </c>
      <c r="L1642" s="727">
        <v>61594.94</v>
      </c>
      <c r="M1642" s="727" t="s">
        <v>4994</v>
      </c>
      <c r="N1642" s="727"/>
      <c r="Q1642" s="727"/>
      <c r="R1642" s="727"/>
      <c r="S1642" s="727"/>
      <c r="T1642" s="707"/>
      <c r="X1642" s="707"/>
      <c r="Y1642" s="707"/>
      <c r="Z1642" s="707"/>
      <c r="AA1642" s="707"/>
      <c r="AB1642" s="707"/>
      <c r="AC1642" s="707"/>
      <c r="AD1642" s="707">
        <v>58176.42</v>
      </c>
      <c r="AE1642" s="707">
        <v>3418.52</v>
      </c>
      <c r="AQ1642" s="707"/>
      <c r="AR1642" s="707"/>
      <c r="AS1642" s="707"/>
    </row>
    <row r="1643" spans="4:45">
      <c r="D1643" s="160" t="s">
        <v>8847</v>
      </c>
      <c r="E1643" s="160"/>
      <c r="F1643" s="160">
        <v>46135</v>
      </c>
      <c r="G1643" s="160">
        <v>46146</v>
      </c>
      <c r="H1643" s="160">
        <v>45981</v>
      </c>
      <c r="I1643" s="160">
        <v>45993</v>
      </c>
      <c r="J1643" s="160">
        <v>0</v>
      </c>
      <c r="K1643" s="160">
        <v>0</v>
      </c>
      <c r="L1643" s="727">
        <v>61594.94</v>
      </c>
      <c r="M1643" s="727" t="s">
        <v>4995</v>
      </c>
      <c r="N1643" s="727"/>
      <c r="Q1643" s="727"/>
      <c r="R1643" s="727"/>
      <c r="S1643" s="727"/>
      <c r="T1643" s="707"/>
      <c r="U1643" s="707"/>
      <c r="V1643" s="707"/>
      <c r="X1643" s="707"/>
      <c r="Y1643" s="707"/>
      <c r="Z1643" s="707"/>
      <c r="AA1643" s="707"/>
      <c r="AB1643" s="707"/>
      <c r="AC1643" s="707"/>
      <c r="AD1643" s="707">
        <v>58176.42</v>
      </c>
      <c r="AE1643" s="707">
        <v>3418.52</v>
      </c>
      <c r="AQ1643" s="707"/>
      <c r="AR1643" s="707"/>
      <c r="AS1643" s="707"/>
    </row>
    <row r="1644" spans="4:45">
      <c r="D1644" s="160" t="s">
        <v>8847</v>
      </c>
      <c r="E1644" s="160"/>
      <c r="F1644" s="160">
        <v>46135</v>
      </c>
      <c r="G1644" s="160">
        <v>46146</v>
      </c>
      <c r="H1644" s="160">
        <v>45981</v>
      </c>
      <c r="I1644" s="160">
        <v>45993</v>
      </c>
      <c r="J1644" s="160">
        <v>0</v>
      </c>
      <c r="K1644" s="160">
        <v>0</v>
      </c>
      <c r="L1644" s="727">
        <v>61594.94</v>
      </c>
      <c r="M1644" s="727" t="s">
        <v>4996</v>
      </c>
      <c r="N1644" s="727"/>
      <c r="Q1644" s="727"/>
      <c r="R1644" s="727"/>
      <c r="S1644" s="727"/>
      <c r="T1644" s="707"/>
      <c r="U1644" s="707"/>
      <c r="V1644" s="707"/>
      <c r="AA1644" s="707"/>
      <c r="AB1644" s="707"/>
    </row>
    <row r="1645" spans="4:45">
      <c r="D1645" s="160" t="s">
        <v>8848</v>
      </c>
      <c r="E1645" s="160"/>
      <c r="F1645" s="160">
        <v>46125</v>
      </c>
      <c r="G1645" s="160">
        <v>46135</v>
      </c>
      <c r="H1645" s="160">
        <v>45978</v>
      </c>
      <c r="I1645" s="160">
        <v>45990</v>
      </c>
      <c r="J1645" s="160">
        <v>0</v>
      </c>
      <c r="K1645" s="160">
        <v>0</v>
      </c>
      <c r="L1645" s="727">
        <v>64291.29</v>
      </c>
      <c r="M1645" s="727" t="s">
        <v>4994</v>
      </c>
      <c r="N1645" s="727"/>
      <c r="Q1645" s="727"/>
      <c r="R1645" s="727"/>
      <c r="S1645" s="727"/>
      <c r="T1645" s="707"/>
      <c r="X1645" s="707"/>
      <c r="Y1645" s="707"/>
      <c r="Z1645" s="707"/>
      <c r="AA1645" s="707"/>
      <c r="AB1645" s="707"/>
      <c r="AC1645" s="707"/>
      <c r="AD1645" s="707">
        <v>64291.29</v>
      </c>
      <c r="AE1645" s="707"/>
      <c r="AQ1645" s="707"/>
      <c r="AR1645" s="707"/>
    </row>
    <row r="1646" spans="4:45">
      <c r="D1646" s="160" t="s">
        <v>8848</v>
      </c>
      <c r="E1646" s="160"/>
      <c r="F1646" s="160">
        <v>46125</v>
      </c>
      <c r="G1646" s="160">
        <v>46135</v>
      </c>
      <c r="H1646" s="160">
        <v>45978</v>
      </c>
      <c r="I1646" s="160">
        <v>45990</v>
      </c>
      <c r="J1646" s="160">
        <v>0</v>
      </c>
      <c r="K1646" s="160">
        <v>0</v>
      </c>
      <c r="L1646" s="727">
        <v>64291.29</v>
      </c>
      <c r="M1646" s="727" t="s">
        <v>4995</v>
      </c>
      <c r="N1646" s="727"/>
      <c r="Q1646" s="727"/>
      <c r="R1646" s="727"/>
      <c r="S1646" s="727"/>
      <c r="T1646" s="707"/>
      <c r="U1646" s="707"/>
      <c r="V1646" s="707"/>
      <c r="W1646" s="707"/>
      <c r="X1646" s="707"/>
      <c r="Y1646" s="707"/>
      <c r="Z1646" s="707"/>
      <c r="AA1646" s="707"/>
      <c r="AB1646" s="707"/>
      <c r="AC1646" s="707"/>
      <c r="AD1646" s="707">
        <v>64291.29</v>
      </c>
      <c r="AE1646" s="707"/>
      <c r="AQ1646" s="707"/>
      <c r="AR1646" s="707"/>
    </row>
    <row r="1647" spans="4:45">
      <c r="D1647" s="160" t="s">
        <v>8848</v>
      </c>
      <c r="E1647" s="160"/>
      <c r="F1647" s="160">
        <v>46125</v>
      </c>
      <c r="G1647" s="160">
        <v>46135</v>
      </c>
      <c r="H1647" s="160">
        <v>45978</v>
      </c>
      <c r="I1647" s="160">
        <v>45990</v>
      </c>
      <c r="J1647" s="160">
        <v>0</v>
      </c>
      <c r="K1647" s="160">
        <v>0</v>
      </c>
      <c r="L1647" s="727">
        <v>64291.29</v>
      </c>
      <c r="M1647" s="727" t="s">
        <v>4996</v>
      </c>
      <c r="N1647" s="727"/>
      <c r="Q1647" s="727"/>
      <c r="R1647" s="727"/>
      <c r="S1647" s="727"/>
      <c r="T1647" s="707"/>
      <c r="U1647" s="707"/>
      <c r="V1647" s="707"/>
      <c r="W1647" s="707"/>
      <c r="AA1647" s="707"/>
      <c r="AB1647" s="707"/>
    </row>
    <row r="1648" spans="4:45">
      <c r="D1648" s="160" t="s">
        <v>8849</v>
      </c>
      <c r="E1648" s="160"/>
      <c r="F1648" s="160">
        <v>46127</v>
      </c>
      <c r="G1648" s="160">
        <v>46145</v>
      </c>
      <c r="H1648" s="160" t="s">
        <v>6669</v>
      </c>
      <c r="I1648" s="160">
        <v>45978</v>
      </c>
      <c r="J1648" s="160">
        <v>341969.48</v>
      </c>
      <c r="K1648" s="160">
        <v>341969.48</v>
      </c>
      <c r="L1648" s="727">
        <v>372037.55</v>
      </c>
      <c r="M1648" s="727" t="s">
        <v>4994</v>
      </c>
      <c r="N1648" s="727"/>
      <c r="Q1648" s="727"/>
      <c r="R1648" s="727"/>
      <c r="S1648" s="727"/>
      <c r="T1648" s="707"/>
      <c r="X1648" s="707"/>
      <c r="Y1648" s="707"/>
      <c r="Z1648" s="707"/>
      <c r="AA1648" s="707"/>
      <c r="AB1648" s="707"/>
      <c r="AC1648" s="707"/>
      <c r="AI1648" s="707">
        <v>353435.67</v>
      </c>
      <c r="AJ1648" s="707">
        <v>18601.88</v>
      </c>
    </row>
    <row r="1649" spans="4:45">
      <c r="D1649" s="160" t="s">
        <v>8849</v>
      </c>
      <c r="E1649" s="160"/>
      <c r="F1649" s="160">
        <v>46127</v>
      </c>
      <c r="G1649" s="160">
        <v>46145</v>
      </c>
      <c r="H1649" s="160" t="s">
        <v>6669</v>
      </c>
      <c r="I1649" s="160">
        <v>45978</v>
      </c>
      <c r="J1649" s="160">
        <v>341969.48</v>
      </c>
      <c r="K1649" s="160">
        <v>341969.48</v>
      </c>
      <c r="L1649" s="727">
        <v>372037.55</v>
      </c>
      <c r="M1649" s="727" t="s">
        <v>4995</v>
      </c>
      <c r="N1649" s="727"/>
      <c r="Q1649" s="727"/>
      <c r="R1649" s="727"/>
      <c r="S1649" s="727"/>
      <c r="T1649" s="707"/>
      <c r="U1649" s="707"/>
      <c r="V1649" s="707"/>
      <c r="X1649" s="707"/>
      <c r="Y1649" s="707"/>
      <c r="Z1649" s="707"/>
      <c r="AA1649" s="707"/>
      <c r="AB1649" s="707"/>
      <c r="AC1649" s="707"/>
      <c r="AD1649" s="707">
        <v>30068.07</v>
      </c>
      <c r="AQ1649" s="707"/>
      <c r="AR1649" s="707"/>
    </row>
    <row r="1650" spans="4:45">
      <c r="D1650" s="160" t="s">
        <v>8849</v>
      </c>
      <c r="E1650" s="160"/>
      <c r="F1650" s="160">
        <v>46127</v>
      </c>
      <c r="G1650" s="160">
        <v>46145</v>
      </c>
      <c r="H1650" s="160" t="s">
        <v>6669</v>
      </c>
      <c r="I1650" s="160">
        <v>45978</v>
      </c>
      <c r="J1650" s="160">
        <v>341969.48</v>
      </c>
      <c r="K1650" s="160">
        <v>341969.48</v>
      </c>
      <c r="L1650" s="727">
        <v>372037.55</v>
      </c>
      <c r="M1650" s="727" t="s">
        <v>4996</v>
      </c>
      <c r="N1650" s="727"/>
      <c r="Q1650" s="727"/>
      <c r="R1650" s="727"/>
      <c r="S1650" s="727"/>
      <c r="T1650" s="707"/>
      <c r="U1650" s="707"/>
      <c r="V1650" s="707"/>
      <c r="Z1650" s="707">
        <v>72193</v>
      </c>
      <c r="AA1650" s="707">
        <v>231118.03</v>
      </c>
      <c r="AB1650" s="707">
        <v>37226.65</v>
      </c>
      <c r="AC1650" s="707">
        <v>1431.79</v>
      </c>
    </row>
    <row r="1651" spans="4:45">
      <c r="D1651" s="160" t="s">
        <v>8850</v>
      </c>
      <c r="E1651" s="160"/>
      <c r="F1651" s="160">
        <v>46131</v>
      </c>
      <c r="G1651" s="160">
        <v>46141</v>
      </c>
      <c r="H1651" s="160">
        <v>45977</v>
      </c>
      <c r="I1651" s="160">
        <v>45988</v>
      </c>
      <c r="J1651" s="160">
        <v>0</v>
      </c>
      <c r="K1651" s="160">
        <v>0</v>
      </c>
      <c r="L1651" s="727">
        <v>54750.65</v>
      </c>
      <c r="M1651" s="727" t="s">
        <v>4994</v>
      </c>
      <c r="N1651" s="727"/>
      <c r="Q1651" s="727"/>
      <c r="R1651" s="727"/>
      <c r="S1651" s="727"/>
      <c r="T1651" s="707"/>
      <c r="AA1651" s="707"/>
      <c r="AB1651" s="707"/>
      <c r="AC1651" s="707"/>
      <c r="AD1651" s="707">
        <v>54750.65</v>
      </c>
      <c r="AE1651" s="707"/>
      <c r="AF1651" s="707"/>
      <c r="AG1651" s="707"/>
      <c r="AH1651" s="707"/>
      <c r="AI1651" s="707"/>
      <c r="AJ1651" s="707"/>
      <c r="AK1651" s="707"/>
      <c r="AQ1651" s="707"/>
      <c r="AR1651" s="707"/>
    </row>
    <row r="1652" spans="4:45">
      <c r="D1652" s="160" t="s">
        <v>8850</v>
      </c>
      <c r="E1652" s="160"/>
      <c r="F1652" s="160">
        <v>46131</v>
      </c>
      <c r="G1652" s="160">
        <v>46141</v>
      </c>
      <c r="H1652" s="160">
        <v>45977</v>
      </c>
      <c r="I1652" s="160">
        <v>45988</v>
      </c>
      <c r="J1652" s="160">
        <v>0</v>
      </c>
      <c r="K1652" s="160">
        <v>0</v>
      </c>
      <c r="L1652" s="727">
        <v>54750.65</v>
      </c>
      <c r="M1652" s="727" t="s">
        <v>4995</v>
      </c>
      <c r="N1652" s="727"/>
      <c r="Q1652" s="727"/>
      <c r="R1652" s="727"/>
      <c r="S1652" s="727"/>
      <c r="AB1652" s="707"/>
      <c r="AC1652" s="707"/>
      <c r="AD1652" s="707">
        <v>54750.65</v>
      </c>
      <c r="AE1652" s="707"/>
      <c r="AF1652" s="707"/>
      <c r="AG1652" s="707"/>
      <c r="AH1652" s="707"/>
      <c r="AI1652" s="707"/>
      <c r="AJ1652" s="707"/>
      <c r="AK1652" s="707"/>
      <c r="AQ1652" s="707"/>
      <c r="AR1652" s="707"/>
    </row>
    <row r="1653" spans="4:45">
      <c r="D1653" s="160" t="s">
        <v>8850</v>
      </c>
      <c r="E1653" s="160"/>
      <c r="F1653" s="160">
        <v>46131</v>
      </c>
      <c r="G1653" s="160">
        <v>46141</v>
      </c>
      <c r="H1653" s="160">
        <v>45977</v>
      </c>
      <c r="I1653" s="160">
        <v>45988</v>
      </c>
      <c r="J1653" s="160">
        <v>0</v>
      </c>
      <c r="K1653" s="160">
        <v>0</v>
      </c>
      <c r="L1653" s="727">
        <v>54750.65</v>
      </c>
      <c r="M1653" s="727" t="s">
        <v>4996</v>
      </c>
      <c r="N1653" s="727"/>
      <c r="Q1653" s="727"/>
      <c r="R1653" s="727"/>
      <c r="S1653" s="727"/>
      <c r="AA1653" s="707"/>
      <c r="AB1653" s="707"/>
      <c r="AC1653" s="707"/>
      <c r="AD1653" s="707"/>
      <c r="AH1653" s="707"/>
      <c r="AI1653" s="707"/>
    </row>
    <row r="1654" spans="4:45">
      <c r="D1654" s="160" t="s">
        <v>8851</v>
      </c>
      <c r="E1654" s="160"/>
      <c r="F1654" s="160">
        <v>46133</v>
      </c>
      <c r="G1654" s="160">
        <v>46141</v>
      </c>
      <c r="H1654" s="160">
        <v>45979</v>
      </c>
      <c r="I1654" s="160">
        <v>45988</v>
      </c>
      <c r="J1654" s="160">
        <v>0</v>
      </c>
      <c r="K1654" s="160">
        <v>0</v>
      </c>
      <c r="L1654" s="727">
        <v>31286.11</v>
      </c>
      <c r="M1654" s="727" t="s">
        <v>4994</v>
      </c>
      <c r="N1654" s="727"/>
      <c r="Q1654" s="727"/>
      <c r="R1654" s="727"/>
      <c r="S1654" s="727"/>
      <c r="AA1654" s="707"/>
      <c r="AB1654" s="707"/>
      <c r="AD1654" s="707">
        <v>31286.11</v>
      </c>
      <c r="AE1654" s="707"/>
      <c r="AF1654" s="707"/>
      <c r="AG1654" s="707"/>
      <c r="AH1654" s="707"/>
      <c r="AI1654" s="707"/>
      <c r="AJ1654" s="707"/>
      <c r="AQ1654" s="707"/>
      <c r="AR1654" s="707"/>
    </row>
    <row r="1655" spans="4:45">
      <c r="D1655" s="160" t="s">
        <v>8851</v>
      </c>
      <c r="E1655" s="160"/>
      <c r="F1655" s="160">
        <v>46133</v>
      </c>
      <c r="G1655" s="160">
        <v>46141</v>
      </c>
      <c r="H1655" s="160">
        <v>45979</v>
      </c>
      <c r="I1655" s="160">
        <v>45988</v>
      </c>
      <c r="J1655" s="160">
        <v>0</v>
      </c>
      <c r="K1655" s="160">
        <v>0</v>
      </c>
      <c r="L1655" s="727">
        <v>31286.11</v>
      </c>
      <c r="M1655" s="727" t="s">
        <v>4995</v>
      </c>
      <c r="N1655" s="727"/>
      <c r="Q1655" s="727"/>
      <c r="R1655" s="727"/>
      <c r="S1655" s="727"/>
      <c r="AB1655" s="707"/>
      <c r="AC1655" s="707"/>
      <c r="AD1655" s="707">
        <v>31286.11</v>
      </c>
      <c r="AE1655" s="707"/>
      <c r="AF1655" s="707"/>
      <c r="AG1655" s="707"/>
      <c r="AH1655" s="707"/>
      <c r="AI1655" s="707"/>
      <c r="AJ1655" s="707"/>
      <c r="AQ1655" s="707"/>
      <c r="AR1655" s="707"/>
    </row>
    <row r="1656" spans="4:45">
      <c r="D1656" s="160" t="s">
        <v>8851</v>
      </c>
      <c r="E1656" s="160"/>
      <c r="F1656" s="160">
        <v>46133</v>
      </c>
      <c r="G1656" s="160">
        <v>46141</v>
      </c>
      <c r="H1656" s="160">
        <v>45979</v>
      </c>
      <c r="I1656" s="160">
        <v>45988</v>
      </c>
      <c r="J1656" s="160">
        <v>0</v>
      </c>
      <c r="K1656" s="160">
        <v>0</v>
      </c>
      <c r="L1656" s="727">
        <v>31286.11</v>
      </c>
      <c r="M1656" s="727" t="s">
        <v>4996</v>
      </c>
      <c r="N1656" s="727"/>
      <c r="Q1656" s="727"/>
      <c r="R1656" s="727"/>
      <c r="S1656" s="727"/>
      <c r="AA1656" s="707"/>
      <c r="AB1656" s="707"/>
      <c r="AC1656" s="707"/>
      <c r="AD1656" s="707"/>
      <c r="AH1656" s="707"/>
      <c r="AI1656" s="707"/>
    </row>
    <row r="1657" spans="4:45">
      <c r="D1657" s="160" t="s">
        <v>5791</v>
      </c>
      <c r="E1657" s="160"/>
      <c r="F1657" s="160">
        <v>46147</v>
      </c>
      <c r="G1657" s="160">
        <v>46179</v>
      </c>
      <c r="H1657" s="160" t="s">
        <v>6811</v>
      </c>
      <c r="I1657" s="160">
        <v>46068</v>
      </c>
      <c r="J1657" s="160">
        <v>133326.78</v>
      </c>
      <c r="K1657" s="160">
        <v>133326.79</v>
      </c>
      <c r="L1657" s="727">
        <v>383940.28</v>
      </c>
      <c r="M1657" s="727" t="s">
        <v>4994</v>
      </c>
      <c r="N1657" s="727"/>
      <c r="Q1657" s="727"/>
      <c r="R1657" s="727"/>
      <c r="S1657" s="727"/>
      <c r="AA1657" s="707"/>
      <c r="AB1657" s="707"/>
      <c r="AD1657" s="707"/>
      <c r="AE1657" s="707">
        <v>169311.44</v>
      </c>
      <c r="AF1657" s="707"/>
      <c r="AG1657" s="707">
        <v>81302.070000000007</v>
      </c>
      <c r="AH1657" s="707"/>
      <c r="AI1657" s="707"/>
      <c r="AJ1657" s="707">
        <v>119994.1</v>
      </c>
      <c r="AK1657" s="707">
        <v>13332.68</v>
      </c>
      <c r="AQ1657" s="707"/>
      <c r="AR1657" s="707"/>
      <c r="AS1657" s="707"/>
    </row>
    <row r="1658" spans="4:45">
      <c r="D1658" s="160" t="s">
        <v>5791</v>
      </c>
      <c r="E1658" s="160"/>
      <c r="F1658" s="160">
        <v>46147</v>
      </c>
      <c r="G1658" s="160">
        <v>46179</v>
      </c>
      <c r="H1658" s="160" t="s">
        <v>6811</v>
      </c>
      <c r="I1658" s="160">
        <v>46068</v>
      </c>
      <c r="J1658" s="160">
        <v>133326.78</v>
      </c>
      <c r="K1658" s="160">
        <v>133326.79</v>
      </c>
      <c r="L1658" s="727">
        <v>383940.28</v>
      </c>
      <c r="M1658" s="727" t="s">
        <v>4995</v>
      </c>
      <c r="N1658" s="727"/>
      <c r="Q1658" s="727"/>
      <c r="R1658" s="727"/>
      <c r="S1658" s="727"/>
      <c r="AB1658" s="707"/>
      <c r="AC1658" s="707"/>
      <c r="AD1658" s="707"/>
      <c r="AE1658" s="707">
        <v>169311.44</v>
      </c>
      <c r="AF1658" s="707"/>
      <c r="AG1658" s="707">
        <v>81302.070000000007</v>
      </c>
      <c r="AH1658" s="707"/>
      <c r="AI1658" s="707"/>
      <c r="AJ1658" s="707"/>
      <c r="AQ1658" s="707"/>
      <c r="AR1658" s="707"/>
      <c r="AS1658" s="707"/>
    </row>
    <row r="1659" spans="4:45">
      <c r="D1659" s="160" t="s">
        <v>5791</v>
      </c>
      <c r="E1659" s="160"/>
      <c r="F1659" s="160">
        <v>46147</v>
      </c>
      <c r="G1659" s="160">
        <v>46179</v>
      </c>
      <c r="H1659" s="160" t="s">
        <v>6811</v>
      </c>
      <c r="I1659" s="160">
        <v>46068</v>
      </c>
      <c r="J1659" s="160">
        <v>133326.78</v>
      </c>
      <c r="K1659" s="160">
        <v>133326.79</v>
      </c>
      <c r="L1659" s="727">
        <v>383940.28</v>
      </c>
      <c r="M1659" s="727" t="s">
        <v>4996</v>
      </c>
      <c r="N1659" s="727"/>
      <c r="Q1659" s="727"/>
      <c r="R1659" s="727"/>
      <c r="S1659" s="727"/>
      <c r="AA1659" s="707">
        <v>133326.79</v>
      </c>
      <c r="AB1659" s="707"/>
      <c r="AC1659" s="707"/>
      <c r="AD1659" s="707"/>
      <c r="AH1659" s="707"/>
      <c r="AI1659" s="707"/>
    </row>
    <row r="1660" spans="4:45">
      <c r="D1660" s="160" t="s">
        <v>5792</v>
      </c>
      <c r="E1660" s="160"/>
      <c r="F1660" s="160">
        <v>46147</v>
      </c>
      <c r="G1660" s="160">
        <v>46179</v>
      </c>
      <c r="H1660" s="160" t="s">
        <v>6811</v>
      </c>
      <c r="I1660" s="160" t="s">
        <v>6714</v>
      </c>
      <c r="J1660" s="160">
        <v>133326.78</v>
      </c>
      <c r="K1660" s="160">
        <v>133326.79</v>
      </c>
      <c r="L1660" s="727">
        <v>133326.78</v>
      </c>
      <c r="M1660" s="727" t="s">
        <v>4994</v>
      </c>
      <c r="N1660" s="727"/>
      <c r="Q1660" s="727"/>
      <c r="R1660" s="727"/>
      <c r="S1660" s="727"/>
      <c r="AB1660" s="707"/>
      <c r="AE1660" s="707"/>
      <c r="AF1660" s="707"/>
      <c r="AG1660" s="707"/>
      <c r="AH1660" s="707"/>
      <c r="AI1660" s="707"/>
      <c r="AJ1660" s="707">
        <v>119994.1</v>
      </c>
      <c r="AK1660" s="707">
        <v>13332.68</v>
      </c>
    </row>
    <row r="1661" spans="4:45">
      <c r="D1661" s="160" t="s">
        <v>5792</v>
      </c>
      <c r="E1661" s="160"/>
      <c r="F1661" s="160">
        <v>46147</v>
      </c>
      <c r="G1661" s="160">
        <v>46179</v>
      </c>
      <c r="H1661" s="160" t="s">
        <v>6811</v>
      </c>
      <c r="I1661" s="160" t="s">
        <v>6714</v>
      </c>
      <c r="J1661" s="160">
        <v>133326.78</v>
      </c>
      <c r="K1661" s="160">
        <v>133326.79</v>
      </c>
      <c r="L1661" s="727">
        <v>133326.78</v>
      </c>
      <c r="M1661" s="727" t="s">
        <v>4995</v>
      </c>
      <c r="N1661" s="727"/>
      <c r="Q1661" s="727"/>
      <c r="R1661" s="727"/>
      <c r="S1661" s="727"/>
      <c r="AB1661" s="707"/>
      <c r="AC1661" s="707"/>
      <c r="AD1661" s="707"/>
      <c r="AE1661" s="707"/>
      <c r="AF1661" s="707"/>
      <c r="AG1661" s="707"/>
      <c r="AH1661" s="707"/>
      <c r="AI1661" s="707"/>
      <c r="AJ1661" s="707"/>
    </row>
    <row r="1662" spans="4:45">
      <c r="D1662" s="160" t="s">
        <v>5792</v>
      </c>
      <c r="E1662" s="160"/>
      <c r="F1662" s="160">
        <v>46147</v>
      </c>
      <c r="G1662" s="160">
        <v>46179</v>
      </c>
      <c r="H1662" s="160" t="s">
        <v>6811</v>
      </c>
      <c r="I1662" s="160" t="s">
        <v>6714</v>
      </c>
      <c r="J1662" s="160">
        <v>133326.78</v>
      </c>
      <c r="K1662" s="160">
        <v>133326.79</v>
      </c>
      <c r="L1662" s="727">
        <v>133326.78</v>
      </c>
      <c r="M1662" s="727" t="s">
        <v>4996</v>
      </c>
      <c r="N1662" s="727"/>
      <c r="Q1662" s="727"/>
      <c r="R1662" s="727"/>
      <c r="S1662" s="727"/>
      <c r="AA1662" s="707">
        <v>133326.79</v>
      </c>
      <c r="AB1662" s="707"/>
      <c r="AC1662" s="707"/>
      <c r="AD1662" s="707"/>
      <c r="AI1662" s="707"/>
    </row>
    <row r="1663" spans="4:45">
      <c r="D1663" s="160" t="s">
        <v>8852</v>
      </c>
      <c r="E1663" s="160"/>
      <c r="F1663" s="160">
        <v>46152</v>
      </c>
      <c r="G1663" s="160">
        <v>46173</v>
      </c>
      <c r="H1663" s="160">
        <v>45993</v>
      </c>
      <c r="I1663" s="160">
        <v>46065</v>
      </c>
      <c r="J1663" s="160">
        <v>0</v>
      </c>
      <c r="K1663" s="160">
        <v>0</v>
      </c>
      <c r="L1663" s="727">
        <v>43307.33</v>
      </c>
      <c r="M1663" s="727" t="s">
        <v>4994</v>
      </c>
      <c r="N1663" s="727"/>
      <c r="Q1663" s="727"/>
      <c r="R1663" s="727"/>
      <c r="S1663" s="727"/>
      <c r="AB1663" s="707"/>
      <c r="AD1663" s="707"/>
      <c r="AE1663" s="707">
        <v>38976.6</v>
      </c>
      <c r="AF1663" s="707"/>
      <c r="AG1663" s="707">
        <v>4330.7299999999996</v>
      </c>
      <c r="AH1663" s="707"/>
      <c r="AI1663" s="707"/>
      <c r="AJ1663" s="707"/>
      <c r="AQ1663" s="707"/>
      <c r="AR1663" s="707"/>
      <c r="AS1663" s="707"/>
    </row>
    <row r="1664" spans="4:45">
      <c r="D1664" s="160" t="s">
        <v>8852</v>
      </c>
      <c r="E1664" s="160"/>
      <c r="F1664" s="160">
        <v>46152</v>
      </c>
      <c r="G1664" s="160">
        <v>46173</v>
      </c>
      <c r="H1664" s="160">
        <v>45993</v>
      </c>
      <c r="I1664" s="160">
        <v>46065</v>
      </c>
      <c r="J1664" s="160">
        <v>0</v>
      </c>
      <c r="K1664" s="160">
        <v>0</v>
      </c>
      <c r="L1664" s="727">
        <v>43307.33</v>
      </c>
      <c r="M1664" s="727" t="s">
        <v>4995</v>
      </c>
      <c r="N1664" s="727"/>
      <c r="Q1664" s="727"/>
      <c r="R1664" s="727"/>
      <c r="S1664" s="727"/>
      <c r="AB1664" s="707"/>
      <c r="AC1664" s="707"/>
      <c r="AD1664" s="707"/>
      <c r="AE1664" s="707">
        <v>38976.6</v>
      </c>
      <c r="AF1664" s="707"/>
      <c r="AG1664" s="707">
        <v>4330.7299999999996</v>
      </c>
      <c r="AH1664" s="707"/>
      <c r="AI1664" s="707"/>
      <c r="AJ1664" s="707"/>
      <c r="AQ1664" s="707"/>
      <c r="AR1664" s="707"/>
      <c r="AS1664" s="707"/>
    </row>
    <row r="1665" spans="4:45">
      <c r="D1665" s="160" t="s">
        <v>8852</v>
      </c>
      <c r="E1665" s="160"/>
      <c r="F1665" s="160">
        <v>46152</v>
      </c>
      <c r="G1665" s="160">
        <v>46173</v>
      </c>
      <c r="H1665" s="160">
        <v>45993</v>
      </c>
      <c r="I1665" s="160">
        <v>46065</v>
      </c>
      <c r="J1665" s="160">
        <v>0</v>
      </c>
      <c r="K1665" s="160">
        <v>0</v>
      </c>
      <c r="L1665" s="727">
        <v>43307.33</v>
      </c>
      <c r="M1665" s="727" t="s">
        <v>4996</v>
      </c>
      <c r="N1665" s="727"/>
      <c r="Q1665" s="727"/>
      <c r="R1665" s="727"/>
      <c r="S1665" s="727"/>
      <c r="AB1665" s="707"/>
      <c r="AC1665" s="707"/>
      <c r="AD1665" s="707"/>
      <c r="AH1665" s="707"/>
      <c r="AI1665" s="707"/>
    </row>
    <row r="1666" spans="4:45">
      <c r="D1666" s="160" t="s">
        <v>8853</v>
      </c>
      <c r="E1666" s="160"/>
      <c r="F1666" s="160">
        <v>46154</v>
      </c>
      <c r="G1666" s="160">
        <v>46170</v>
      </c>
      <c r="H1666" s="160">
        <v>45995</v>
      </c>
      <c r="I1666" s="160">
        <v>46068</v>
      </c>
      <c r="J1666" s="160">
        <v>0</v>
      </c>
      <c r="K1666" s="160">
        <v>0</v>
      </c>
      <c r="L1666" s="727">
        <v>56489.61</v>
      </c>
      <c r="M1666" s="727" t="s">
        <v>4994</v>
      </c>
      <c r="N1666" s="727"/>
      <c r="Q1666" s="727"/>
      <c r="R1666" s="727"/>
      <c r="S1666" s="727"/>
      <c r="AB1666" s="707"/>
      <c r="AD1666" s="707"/>
      <c r="AE1666" s="707">
        <v>50840.65</v>
      </c>
      <c r="AF1666" s="707"/>
      <c r="AG1666" s="707">
        <v>5648.96</v>
      </c>
      <c r="AH1666" s="707"/>
      <c r="AI1666" s="707"/>
      <c r="AJ1666" s="707"/>
      <c r="AK1666" s="707"/>
      <c r="AQ1666" s="707"/>
      <c r="AR1666" s="707"/>
      <c r="AS1666" s="707"/>
    </row>
    <row r="1667" spans="4:45">
      <c r="D1667" s="160" t="s">
        <v>8853</v>
      </c>
      <c r="E1667" s="160"/>
      <c r="F1667" s="160">
        <v>46154</v>
      </c>
      <c r="G1667" s="160">
        <v>46170</v>
      </c>
      <c r="H1667" s="160">
        <v>45995</v>
      </c>
      <c r="I1667" s="160">
        <v>46068</v>
      </c>
      <c r="J1667" s="160">
        <v>0</v>
      </c>
      <c r="K1667" s="160">
        <v>0</v>
      </c>
      <c r="L1667" s="727">
        <v>56489.61</v>
      </c>
      <c r="M1667" s="727" t="s">
        <v>4995</v>
      </c>
      <c r="N1667" s="727"/>
      <c r="Q1667" s="727"/>
      <c r="R1667" s="727"/>
      <c r="S1667" s="727"/>
      <c r="AB1667" s="707"/>
      <c r="AC1667" s="707"/>
      <c r="AD1667" s="707"/>
      <c r="AE1667" s="707">
        <v>50840.65</v>
      </c>
      <c r="AF1667" s="707"/>
      <c r="AG1667" s="707">
        <v>5648.96</v>
      </c>
      <c r="AH1667" s="707"/>
      <c r="AI1667" s="707"/>
      <c r="AJ1667" s="707"/>
      <c r="AK1667" s="707"/>
      <c r="AQ1667" s="707"/>
      <c r="AR1667" s="707"/>
      <c r="AS1667" s="707"/>
    </row>
    <row r="1668" spans="4:45">
      <c r="D1668" s="160" t="s">
        <v>8853</v>
      </c>
      <c r="E1668" s="160"/>
      <c r="F1668" s="160">
        <v>46154</v>
      </c>
      <c r="G1668" s="160">
        <v>46170</v>
      </c>
      <c r="H1668" s="160">
        <v>45995</v>
      </c>
      <c r="I1668" s="160">
        <v>46068</v>
      </c>
      <c r="J1668" s="160">
        <v>0</v>
      </c>
      <c r="K1668" s="160">
        <v>0</v>
      </c>
      <c r="L1668" s="727">
        <v>56489.61</v>
      </c>
      <c r="M1668" s="727" t="s">
        <v>4996</v>
      </c>
      <c r="N1668" s="727"/>
      <c r="Q1668" s="727"/>
      <c r="R1668" s="727"/>
      <c r="S1668" s="727"/>
      <c r="T1668" s="707"/>
      <c r="U1668" s="707"/>
      <c r="V1668" s="707"/>
      <c r="W1668" s="707"/>
      <c r="X1668" s="707"/>
      <c r="Y1668" s="707"/>
      <c r="AA1668" s="707"/>
      <c r="AB1668" s="707"/>
      <c r="AC1668" s="707"/>
      <c r="AD1668" s="707"/>
      <c r="AI1668" s="707"/>
    </row>
    <row r="1669" spans="4:45">
      <c r="D1669" s="160" t="s">
        <v>5793</v>
      </c>
      <c r="E1669" s="160"/>
      <c r="F1669" s="160">
        <v>46165</v>
      </c>
      <c r="G1669" s="160">
        <v>46168</v>
      </c>
      <c r="H1669" s="160">
        <v>46002</v>
      </c>
      <c r="I1669" s="160">
        <v>46007</v>
      </c>
      <c r="J1669" s="160">
        <v>0</v>
      </c>
      <c r="K1669" s="160">
        <v>0</v>
      </c>
      <c r="L1669" s="727">
        <v>10264.450000000001</v>
      </c>
      <c r="M1669" s="727" t="s">
        <v>4994</v>
      </c>
      <c r="N1669" s="727"/>
      <c r="Q1669" s="727"/>
      <c r="R1669" s="727"/>
      <c r="S1669" s="727"/>
      <c r="T1669" s="707"/>
      <c r="U1669" s="707"/>
      <c r="V1669" s="707"/>
      <c r="W1669" s="707"/>
      <c r="X1669" s="707"/>
      <c r="Y1669" s="707"/>
      <c r="Z1669" s="707"/>
      <c r="AA1669" s="707"/>
      <c r="AB1669" s="707"/>
      <c r="AC1669" s="707"/>
      <c r="AD1669" s="707"/>
      <c r="AE1669" s="707">
        <v>10264.450000000001</v>
      </c>
      <c r="AF1669" s="707"/>
      <c r="AG1669" s="707"/>
      <c r="AH1669" s="707"/>
      <c r="AI1669" s="707"/>
      <c r="AJ1669" s="707"/>
      <c r="AK1669" s="707"/>
      <c r="AR1669" s="707"/>
      <c r="AS1669" s="707"/>
    </row>
    <row r="1670" spans="4:45">
      <c r="D1670" s="160" t="s">
        <v>5793</v>
      </c>
      <c r="E1670" s="160"/>
      <c r="F1670" s="160">
        <v>46165</v>
      </c>
      <c r="G1670" s="160">
        <v>46168</v>
      </c>
      <c r="H1670" s="160">
        <v>46002</v>
      </c>
      <c r="I1670" s="160">
        <v>46007</v>
      </c>
      <c r="J1670" s="160">
        <v>0</v>
      </c>
      <c r="K1670" s="160">
        <v>0</v>
      </c>
      <c r="L1670" s="727">
        <v>10264.450000000001</v>
      </c>
      <c r="M1670" s="727" t="s">
        <v>4995</v>
      </c>
      <c r="N1670" s="727"/>
      <c r="Q1670" s="727"/>
      <c r="R1670" s="727"/>
      <c r="S1670" s="727"/>
      <c r="T1670" s="707"/>
      <c r="U1670" s="707"/>
      <c r="V1670" s="707"/>
      <c r="W1670" s="707"/>
      <c r="X1670" s="707"/>
      <c r="Y1670" s="707"/>
      <c r="Z1670" s="707"/>
      <c r="AA1670" s="707"/>
      <c r="AB1670" s="707"/>
      <c r="AC1670" s="707"/>
      <c r="AD1670" s="707"/>
      <c r="AE1670" s="707">
        <v>10264.450000000001</v>
      </c>
      <c r="AF1670" s="707"/>
      <c r="AG1670" s="707"/>
      <c r="AH1670" s="707"/>
      <c r="AI1670" s="707"/>
      <c r="AJ1670" s="707"/>
      <c r="AK1670" s="707"/>
      <c r="AR1670" s="707"/>
      <c r="AS1670" s="707"/>
    </row>
    <row r="1671" spans="4:45">
      <c r="D1671" s="160" t="s">
        <v>5793</v>
      </c>
      <c r="E1671" s="160"/>
      <c r="F1671" s="160">
        <v>46165</v>
      </c>
      <c r="G1671" s="160">
        <v>46168</v>
      </c>
      <c r="H1671" s="160">
        <v>46002</v>
      </c>
      <c r="I1671" s="160">
        <v>46007</v>
      </c>
      <c r="J1671" s="160">
        <v>0</v>
      </c>
      <c r="K1671" s="160">
        <v>0</v>
      </c>
      <c r="L1671" s="727">
        <v>10264.450000000001</v>
      </c>
      <c r="M1671" s="727" t="s">
        <v>4996</v>
      </c>
      <c r="N1671" s="727"/>
      <c r="Q1671" s="727"/>
      <c r="R1671" s="727"/>
      <c r="S1671" s="727"/>
      <c r="T1671" s="707"/>
      <c r="U1671" s="707"/>
      <c r="V1671" s="707"/>
      <c r="W1671" s="707"/>
      <c r="X1671" s="707"/>
      <c r="Y1671" s="707"/>
      <c r="Z1671" s="707"/>
      <c r="AA1671" s="707"/>
      <c r="AB1671" s="707"/>
      <c r="AC1671" s="707"/>
      <c r="AD1671" s="707"/>
      <c r="AE1671" s="707"/>
      <c r="AF1671" s="707"/>
      <c r="AH1671" s="707"/>
      <c r="AI1671" s="707"/>
    </row>
    <row r="1672" spans="4:45">
      <c r="D1672" s="160" t="s">
        <v>5794</v>
      </c>
      <c r="E1672" s="160"/>
      <c r="F1672" s="160">
        <v>46165</v>
      </c>
      <c r="G1672" s="160">
        <v>46168</v>
      </c>
      <c r="H1672" s="160">
        <v>46060</v>
      </c>
      <c r="I1672" s="160">
        <v>46063</v>
      </c>
      <c r="J1672" s="160">
        <v>0</v>
      </c>
      <c r="K1672" s="160">
        <v>0</v>
      </c>
      <c r="L1672" s="727">
        <v>70974.45</v>
      </c>
      <c r="M1672" s="727" t="s">
        <v>4994</v>
      </c>
      <c r="N1672" s="727"/>
      <c r="Q1672" s="727"/>
      <c r="R1672" s="727"/>
      <c r="S1672" s="727"/>
      <c r="T1672" s="707"/>
      <c r="U1672" s="707"/>
      <c r="V1672" s="707"/>
      <c r="W1672" s="707"/>
      <c r="X1672" s="707"/>
      <c r="Y1672" s="707"/>
      <c r="Z1672" s="707"/>
      <c r="AA1672" s="707"/>
      <c r="AB1672" s="707"/>
      <c r="AC1672" s="707"/>
      <c r="AD1672" s="707"/>
      <c r="AF1672" s="707"/>
      <c r="AG1672" s="707">
        <v>70974.45</v>
      </c>
      <c r="AR1672" s="707"/>
      <c r="AS1672" s="707"/>
    </row>
    <row r="1673" spans="4:45">
      <c r="D1673" s="160" t="s">
        <v>5794</v>
      </c>
      <c r="E1673" s="160"/>
      <c r="F1673" s="160">
        <v>46165</v>
      </c>
      <c r="G1673" s="160">
        <v>46168</v>
      </c>
      <c r="H1673" s="160">
        <v>46060</v>
      </c>
      <c r="I1673" s="160">
        <v>46063</v>
      </c>
      <c r="J1673" s="160">
        <v>0</v>
      </c>
      <c r="K1673" s="160">
        <v>0</v>
      </c>
      <c r="L1673" s="727">
        <v>70974.45</v>
      </c>
      <c r="M1673" s="727" t="s">
        <v>4995</v>
      </c>
      <c r="N1673" s="727"/>
      <c r="Q1673" s="727"/>
      <c r="R1673" s="727"/>
      <c r="S1673" s="727"/>
      <c r="T1673" s="707"/>
      <c r="U1673" s="707"/>
      <c r="V1673" s="707"/>
      <c r="W1673" s="707"/>
      <c r="X1673" s="707"/>
      <c r="Y1673" s="707"/>
      <c r="Z1673" s="707"/>
      <c r="AA1673" s="707"/>
      <c r="AB1673" s="707"/>
      <c r="AC1673" s="707"/>
      <c r="AD1673" s="707"/>
      <c r="AF1673" s="707"/>
      <c r="AG1673" s="707">
        <v>70974.45</v>
      </c>
      <c r="AR1673" s="707"/>
      <c r="AS1673" s="707"/>
    </row>
    <row r="1674" spans="4:45">
      <c r="D1674" s="160" t="s">
        <v>5794</v>
      </c>
      <c r="E1674" s="160"/>
      <c r="F1674" s="160">
        <v>46165</v>
      </c>
      <c r="G1674" s="160">
        <v>46168</v>
      </c>
      <c r="H1674" s="160">
        <v>46060</v>
      </c>
      <c r="I1674" s="160">
        <v>46063</v>
      </c>
      <c r="J1674" s="160">
        <v>0</v>
      </c>
      <c r="K1674" s="160">
        <v>0</v>
      </c>
      <c r="L1674" s="727">
        <v>70974.45</v>
      </c>
      <c r="M1674" s="727" t="s">
        <v>4996</v>
      </c>
      <c r="N1674" s="727"/>
      <c r="Q1674" s="727"/>
      <c r="R1674" s="727"/>
      <c r="S1674" s="727"/>
      <c r="T1674" s="707"/>
      <c r="U1674" s="707"/>
      <c r="V1674" s="707"/>
      <c r="W1674" s="707"/>
      <c r="X1674" s="707"/>
      <c r="Y1674" s="707"/>
      <c r="Z1674" s="707"/>
      <c r="AA1674" s="707"/>
      <c r="AB1674" s="707"/>
      <c r="AC1674" s="707"/>
    </row>
    <row r="1675" spans="4:45">
      <c r="D1675" s="160" t="s">
        <v>5795</v>
      </c>
      <c r="E1675" s="160"/>
      <c r="F1675" s="160">
        <v>46165</v>
      </c>
      <c r="G1675" s="160">
        <v>46168</v>
      </c>
      <c r="H1675" s="160">
        <v>46002</v>
      </c>
      <c r="I1675" s="160">
        <v>46007</v>
      </c>
      <c r="J1675" s="160">
        <v>0</v>
      </c>
      <c r="K1675" s="160">
        <v>0</v>
      </c>
      <c r="L1675" s="727">
        <v>11748.58</v>
      </c>
      <c r="M1675" s="727" t="s">
        <v>4994</v>
      </c>
      <c r="N1675" s="727"/>
      <c r="Q1675" s="727"/>
      <c r="R1675" s="727"/>
      <c r="S1675" s="727"/>
      <c r="T1675" s="707"/>
      <c r="U1675" s="707"/>
      <c r="W1675" s="707"/>
      <c r="X1675" s="707"/>
      <c r="Y1675" s="707"/>
      <c r="Z1675" s="707"/>
      <c r="AA1675" s="707"/>
      <c r="AB1675" s="707"/>
      <c r="AC1675" s="707"/>
      <c r="AE1675" s="707">
        <v>11748.58</v>
      </c>
      <c r="AR1675" s="707"/>
      <c r="AS1675" s="707"/>
    </row>
    <row r="1676" spans="4:45">
      <c r="D1676" s="160" t="s">
        <v>5795</v>
      </c>
      <c r="E1676" s="160"/>
      <c r="F1676" s="160">
        <v>46165</v>
      </c>
      <c r="G1676" s="160">
        <v>46168</v>
      </c>
      <c r="H1676" s="160">
        <v>46002</v>
      </c>
      <c r="I1676" s="160">
        <v>46007</v>
      </c>
      <c r="J1676" s="160">
        <v>0</v>
      </c>
      <c r="K1676" s="160">
        <v>0</v>
      </c>
      <c r="L1676" s="727">
        <v>11748.58</v>
      </c>
      <c r="M1676" s="727" t="s">
        <v>4995</v>
      </c>
      <c r="N1676" s="727"/>
      <c r="Q1676" s="727"/>
      <c r="R1676" s="727"/>
      <c r="S1676" s="727"/>
      <c r="T1676" s="707"/>
      <c r="U1676" s="707"/>
      <c r="V1676" s="707"/>
      <c r="W1676" s="707"/>
      <c r="X1676" s="707"/>
      <c r="Y1676" s="707"/>
      <c r="Z1676" s="707"/>
      <c r="AA1676" s="707"/>
      <c r="AB1676" s="707"/>
      <c r="AC1676" s="707"/>
      <c r="AE1676" s="707">
        <v>11748.58</v>
      </c>
      <c r="AR1676" s="707"/>
      <c r="AS1676" s="707"/>
    </row>
    <row r="1677" spans="4:45">
      <c r="D1677" s="160" t="s">
        <v>5795</v>
      </c>
      <c r="E1677" s="160"/>
      <c r="F1677" s="160">
        <v>46165</v>
      </c>
      <c r="G1677" s="160">
        <v>46168</v>
      </c>
      <c r="H1677" s="160">
        <v>46002</v>
      </c>
      <c r="I1677" s="160">
        <v>46007</v>
      </c>
      <c r="J1677" s="160">
        <v>0</v>
      </c>
      <c r="K1677" s="160">
        <v>0</v>
      </c>
      <c r="L1677" s="727">
        <v>11748.58</v>
      </c>
      <c r="M1677" s="727" t="s">
        <v>4996</v>
      </c>
      <c r="N1677" s="727"/>
      <c r="Q1677" s="727"/>
      <c r="R1677" s="727"/>
      <c r="S1677" s="727"/>
      <c r="T1677" s="707"/>
      <c r="U1677" s="707"/>
      <c r="V1677" s="707"/>
      <c r="Z1677" s="707"/>
      <c r="AA1677" s="707"/>
      <c r="AC1677" s="707"/>
    </row>
    <row r="1678" spans="4:45">
      <c r="D1678" s="160" t="s">
        <v>5796</v>
      </c>
      <c r="E1678" s="160"/>
      <c r="F1678" s="160">
        <v>46165</v>
      </c>
      <c r="G1678" s="160">
        <v>46168</v>
      </c>
      <c r="H1678" s="160">
        <v>46002</v>
      </c>
      <c r="I1678" s="160">
        <v>46007</v>
      </c>
      <c r="J1678" s="160">
        <v>0</v>
      </c>
      <c r="K1678" s="160">
        <v>0</v>
      </c>
      <c r="L1678" s="727">
        <v>8246.49</v>
      </c>
      <c r="M1678" s="727" t="s">
        <v>4994</v>
      </c>
      <c r="N1678" s="727"/>
      <c r="Q1678" s="727"/>
      <c r="R1678" s="727"/>
      <c r="S1678" s="727"/>
      <c r="T1678" s="707"/>
      <c r="U1678" s="707"/>
      <c r="V1678" s="707"/>
      <c r="W1678" s="707"/>
      <c r="X1678" s="707"/>
      <c r="Y1678" s="707"/>
      <c r="Z1678" s="707"/>
      <c r="AA1678" s="707"/>
      <c r="AB1678" s="707"/>
      <c r="AC1678" s="707"/>
      <c r="AD1678" s="707"/>
      <c r="AE1678" s="707">
        <v>8246.49</v>
      </c>
      <c r="AR1678" s="707"/>
      <c r="AS1678" s="707"/>
    </row>
    <row r="1679" spans="4:45">
      <c r="D1679" s="160" t="s">
        <v>5796</v>
      </c>
      <c r="E1679" s="160"/>
      <c r="F1679" s="160">
        <v>46165</v>
      </c>
      <c r="G1679" s="160">
        <v>46168</v>
      </c>
      <c r="H1679" s="160">
        <v>46002</v>
      </c>
      <c r="I1679" s="160">
        <v>46007</v>
      </c>
      <c r="J1679" s="160">
        <v>0</v>
      </c>
      <c r="K1679" s="160">
        <v>0</v>
      </c>
      <c r="L1679" s="727">
        <v>8246.49</v>
      </c>
      <c r="M1679" s="727" t="s">
        <v>4995</v>
      </c>
      <c r="N1679" s="727"/>
      <c r="Q1679" s="727"/>
      <c r="R1679" s="727"/>
      <c r="S1679" s="727"/>
      <c r="T1679" s="707"/>
      <c r="U1679" s="707"/>
      <c r="V1679" s="707"/>
      <c r="W1679" s="707"/>
      <c r="X1679" s="707"/>
      <c r="Y1679" s="707"/>
      <c r="Z1679" s="707"/>
      <c r="AA1679" s="707"/>
      <c r="AB1679" s="707"/>
      <c r="AC1679" s="707"/>
      <c r="AD1679" s="707"/>
      <c r="AE1679" s="707">
        <v>8246.49</v>
      </c>
      <c r="AF1679" s="707"/>
      <c r="AR1679" s="707"/>
      <c r="AS1679" s="707"/>
    </row>
    <row r="1680" spans="4:45">
      <c r="D1680" s="160" t="s">
        <v>5796</v>
      </c>
      <c r="E1680" s="160"/>
      <c r="F1680" s="160">
        <v>46165</v>
      </c>
      <c r="G1680" s="160">
        <v>46168</v>
      </c>
      <c r="H1680" s="160">
        <v>46002</v>
      </c>
      <c r="I1680" s="160">
        <v>46007</v>
      </c>
      <c r="J1680" s="160">
        <v>0</v>
      </c>
      <c r="K1680" s="160">
        <v>0</v>
      </c>
      <c r="L1680" s="727">
        <v>8246.49</v>
      </c>
      <c r="M1680" s="727" t="s">
        <v>4996</v>
      </c>
      <c r="N1680" s="727"/>
      <c r="Q1680" s="727"/>
      <c r="R1680" s="727"/>
      <c r="S1680" s="727"/>
      <c r="T1680" s="707"/>
      <c r="U1680" s="707"/>
      <c r="V1680" s="707"/>
      <c r="W1680" s="707"/>
      <c r="X1680" s="707"/>
      <c r="Y1680" s="707"/>
      <c r="Z1680" s="707"/>
      <c r="AA1680" s="707"/>
      <c r="AB1680" s="707"/>
      <c r="AD1680" s="707"/>
      <c r="AE1680" s="707"/>
      <c r="AF1680" s="707"/>
    </row>
    <row r="1681" spans="4:46">
      <c r="D1681" s="160" t="s">
        <v>5797</v>
      </c>
      <c r="E1681" s="160"/>
      <c r="F1681" s="160">
        <v>46156</v>
      </c>
      <c r="G1681" s="160">
        <v>46165</v>
      </c>
      <c r="H1681" s="160">
        <v>45998</v>
      </c>
      <c r="I1681" s="160">
        <v>46007</v>
      </c>
      <c r="J1681" s="160">
        <v>0</v>
      </c>
      <c r="K1681" s="160">
        <v>0</v>
      </c>
      <c r="L1681" s="727">
        <v>27306.9</v>
      </c>
      <c r="M1681" s="727" t="s">
        <v>4994</v>
      </c>
      <c r="N1681" s="727"/>
      <c r="Q1681" s="727"/>
      <c r="R1681" s="727"/>
      <c r="S1681" s="727"/>
      <c r="T1681" s="707"/>
      <c r="U1681" s="707"/>
      <c r="V1681" s="707"/>
      <c r="W1681" s="707"/>
      <c r="X1681" s="707"/>
      <c r="Y1681" s="707"/>
      <c r="Z1681" s="707"/>
      <c r="AA1681" s="707"/>
      <c r="AB1681" s="707"/>
      <c r="AD1681" s="707"/>
      <c r="AE1681" s="707">
        <v>27306.9</v>
      </c>
      <c r="AR1681" s="707"/>
      <c r="AS1681" s="707"/>
    </row>
    <row r="1682" spans="4:46">
      <c r="D1682" s="160" t="s">
        <v>5797</v>
      </c>
      <c r="E1682" s="160"/>
      <c r="F1682" s="160">
        <v>46156</v>
      </c>
      <c r="G1682" s="160">
        <v>46165</v>
      </c>
      <c r="H1682" s="160">
        <v>45998</v>
      </c>
      <c r="I1682" s="160">
        <v>46007</v>
      </c>
      <c r="J1682" s="160">
        <v>0</v>
      </c>
      <c r="K1682" s="160">
        <v>0</v>
      </c>
      <c r="L1682" s="727">
        <v>27306.9</v>
      </c>
      <c r="M1682" s="727" t="s">
        <v>4995</v>
      </c>
      <c r="N1682" s="727"/>
      <c r="Q1682" s="727"/>
      <c r="R1682" s="727"/>
      <c r="S1682" s="727"/>
      <c r="T1682" s="707"/>
      <c r="U1682" s="707"/>
      <c r="V1682" s="707"/>
      <c r="W1682" s="707"/>
      <c r="X1682" s="707"/>
      <c r="Y1682" s="707"/>
      <c r="Z1682" s="707"/>
      <c r="AA1682" s="707"/>
      <c r="AB1682" s="707"/>
      <c r="AD1682" s="707"/>
      <c r="AE1682" s="707">
        <v>27306.9</v>
      </c>
      <c r="AF1682" s="707"/>
      <c r="AR1682" s="707"/>
      <c r="AS1682" s="707"/>
    </row>
    <row r="1683" spans="4:46">
      <c r="D1683" s="160" t="s">
        <v>5797</v>
      </c>
      <c r="E1683" s="160"/>
      <c r="F1683" s="160">
        <v>46156</v>
      </c>
      <c r="G1683" s="160">
        <v>46165</v>
      </c>
      <c r="H1683" s="160">
        <v>45998</v>
      </c>
      <c r="I1683" s="160">
        <v>46007</v>
      </c>
      <c r="J1683" s="160">
        <v>0</v>
      </c>
      <c r="K1683" s="160">
        <v>0</v>
      </c>
      <c r="L1683" s="727">
        <v>27306.9</v>
      </c>
      <c r="M1683" s="727" t="s">
        <v>4996</v>
      </c>
      <c r="N1683" s="727"/>
      <c r="Q1683" s="727"/>
      <c r="R1683" s="727"/>
      <c r="S1683" s="727"/>
      <c r="T1683" s="707"/>
      <c r="U1683" s="707"/>
      <c r="V1683" s="707"/>
      <c r="W1683" s="707"/>
      <c r="X1683" s="707"/>
      <c r="Y1683" s="707"/>
      <c r="Z1683" s="707"/>
      <c r="AD1683" s="707"/>
      <c r="AE1683" s="707"/>
      <c r="AF1683" s="707"/>
    </row>
    <row r="1684" spans="4:46">
      <c r="D1684" s="160" t="s">
        <v>5798</v>
      </c>
      <c r="E1684" s="160"/>
      <c r="F1684" s="160">
        <v>46159</v>
      </c>
      <c r="G1684" s="160">
        <v>46167</v>
      </c>
      <c r="H1684" s="160">
        <v>46000</v>
      </c>
      <c r="I1684" s="160">
        <v>46009</v>
      </c>
      <c r="J1684" s="160">
        <v>0</v>
      </c>
      <c r="K1684" s="160">
        <v>0</v>
      </c>
      <c r="L1684" s="727">
        <v>18796.419999999998</v>
      </c>
      <c r="M1684" s="727" t="s">
        <v>4994</v>
      </c>
      <c r="N1684" s="727"/>
      <c r="Q1684" s="727"/>
      <c r="R1684" s="727"/>
      <c r="S1684" s="727"/>
      <c r="T1684" s="707"/>
      <c r="U1684" s="707"/>
      <c r="X1684" s="707"/>
      <c r="Y1684" s="707"/>
      <c r="Z1684" s="707"/>
      <c r="AA1684" s="707"/>
      <c r="AB1684" s="707"/>
      <c r="AC1684" s="707"/>
      <c r="AD1684" s="707"/>
      <c r="AE1684" s="707">
        <v>18796.419999999998</v>
      </c>
      <c r="AR1684" s="707"/>
      <c r="AS1684" s="707"/>
    </row>
    <row r="1685" spans="4:46">
      <c r="D1685" s="160" t="s">
        <v>5798</v>
      </c>
      <c r="E1685" s="160"/>
      <c r="F1685" s="160">
        <v>46159</v>
      </c>
      <c r="G1685" s="160">
        <v>46167</v>
      </c>
      <c r="H1685" s="160">
        <v>46000</v>
      </c>
      <c r="I1685" s="160">
        <v>46009</v>
      </c>
      <c r="J1685" s="160">
        <v>0</v>
      </c>
      <c r="K1685" s="160">
        <v>0</v>
      </c>
      <c r="L1685" s="727">
        <v>18796.419999999998</v>
      </c>
      <c r="M1685" s="727" t="s">
        <v>4995</v>
      </c>
      <c r="N1685" s="727"/>
      <c r="Q1685" s="727"/>
      <c r="R1685" s="727"/>
      <c r="S1685" s="727"/>
      <c r="T1685" s="707"/>
      <c r="U1685" s="707"/>
      <c r="V1685" s="707"/>
      <c r="W1685" s="707"/>
      <c r="X1685" s="707"/>
      <c r="Y1685" s="707"/>
      <c r="Z1685" s="707"/>
      <c r="AA1685" s="707"/>
      <c r="AB1685" s="707"/>
      <c r="AC1685" s="707"/>
      <c r="AD1685" s="707"/>
      <c r="AE1685" s="707">
        <v>18796.419999999998</v>
      </c>
      <c r="AR1685" s="707"/>
      <c r="AS1685" s="707"/>
    </row>
    <row r="1686" spans="4:46">
      <c r="D1686" s="160" t="s">
        <v>5798</v>
      </c>
      <c r="E1686" s="160"/>
      <c r="F1686" s="160">
        <v>46159</v>
      </c>
      <c r="G1686" s="160">
        <v>46167</v>
      </c>
      <c r="H1686" s="160">
        <v>46000</v>
      </c>
      <c r="I1686" s="160">
        <v>46009</v>
      </c>
      <c r="J1686" s="160">
        <v>0</v>
      </c>
      <c r="K1686" s="160">
        <v>0</v>
      </c>
      <c r="L1686" s="727">
        <v>18796.419999999998</v>
      </c>
      <c r="M1686" s="727" t="s">
        <v>4996</v>
      </c>
      <c r="N1686" s="727"/>
      <c r="Q1686" s="727"/>
      <c r="R1686" s="727"/>
      <c r="S1686" s="727"/>
      <c r="T1686" s="707"/>
      <c r="U1686" s="707"/>
      <c r="V1686" s="707"/>
      <c r="W1686" s="707"/>
      <c r="X1686" s="707"/>
      <c r="Y1686" s="707"/>
      <c r="Z1686" s="707"/>
      <c r="AA1686" s="707"/>
      <c r="AB1686" s="707"/>
      <c r="AC1686" s="707"/>
      <c r="AE1686" s="707"/>
    </row>
    <row r="1687" spans="4:46">
      <c r="D1687" s="160" t="s">
        <v>5799</v>
      </c>
      <c r="E1687" s="160"/>
      <c r="F1687" s="160">
        <v>46161</v>
      </c>
      <c r="G1687" s="160">
        <v>46169</v>
      </c>
      <c r="H1687" s="160">
        <v>46002</v>
      </c>
      <c r="I1687" s="160">
        <v>46068</v>
      </c>
      <c r="J1687" s="160">
        <v>0</v>
      </c>
      <c r="K1687" s="160">
        <v>0</v>
      </c>
      <c r="L1687" s="728">
        <v>3479.28</v>
      </c>
      <c r="M1687" s="727" t="s">
        <v>4994</v>
      </c>
      <c r="N1687" s="727"/>
      <c r="Q1687" s="728"/>
      <c r="R1687" s="727"/>
      <c r="S1687" s="727"/>
      <c r="T1687" s="707"/>
      <c r="U1687" s="707"/>
      <c r="X1687" s="707"/>
      <c r="Y1687" s="707"/>
      <c r="Z1687" s="707"/>
      <c r="AA1687" s="707"/>
      <c r="AB1687" s="707"/>
      <c r="AC1687" s="707"/>
      <c r="AD1687" s="707"/>
      <c r="AE1687" s="707">
        <v>3131.35</v>
      </c>
      <c r="AG1687">
        <v>347.93</v>
      </c>
      <c r="AR1687" s="707"/>
      <c r="AS1687" s="707"/>
    </row>
    <row r="1688" spans="4:46">
      <c r="D1688" s="160" t="s">
        <v>5799</v>
      </c>
      <c r="E1688" s="160"/>
      <c r="F1688" s="160">
        <v>46161</v>
      </c>
      <c r="G1688" s="160">
        <v>46169</v>
      </c>
      <c r="H1688" s="160">
        <v>46002</v>
      </c>
      <c r="I1688" s="160">
        <v>46068</v>
      </c>
      <c r="J1688" s="160">
        <v>0</v>
      </c>
      <c r="K1688" s="160">
        <v>0</v>
      </c>
      <c r="L1688" s="727">
        <v>3479.28</v>
      </c>
      <c r="M1688" s="727" t="s">
        <v>4995</v>
      </c>
      <c r="N1688" s="727"/>
      <c r="Q1688" s="728"/>
      <c r="R1688" s="727"/>
      <c r="S1688" s="727"/>
      <c r="U1688" s="707"/>
      <c r="V1688" s="707"/>
      <c r="W1688" s="707"/>
      <c r="X1688" s="707"/>
      <c r="Y1688" s="707"/>
      <c r="Z1688" s="707"/>
      <c r="AA1688" s="707"/>
      <c r="AB1688" s="707"/>
      <c r="AC1688" s="707"/>
      <c r="AD1688" s="707"/>
      <c r="AE1688" s="707">
        <v>3131.35</v>
      </c>
      <c r="AG1688">
        <v>347.93</v>
      </c>
      <c r="AR1688" s="707"/>
      <c r="AS1688" s="707"/>
    </row>
    <row r="1689" spans="4:46">
      <c r="D1689" s="160" t="s">
        <v>5799</v>
      </c>
      <c r="E1689" s="160"/>
      <c r="F1689" s="160">
        <v>46161</v>
      </c>
      <c r="G1689" s="160">
        <v>46169</v>
      </c>
      <c r="H1689" s="160">
        <v>46002</v>
      </c>
      <c r="I1689" s="160">
        <v>46068</v>
      </c>
      <c r="J1689" s="160">
        <v>0</v>
      </c>
      <c r="K1689" s="160">
        <v>0</v>
      </c>
      <c r="L1689" s="727">
        <v>3479.28</v>
      </c>
      <c r="M1689" s="727" t="s">
        <v>4996</v>
      </c>
      <c r="N1689" s="727"/>
      <c r="Q1689" s="727"/>
      <c r="R1689" s="727"/>
      <c r="S1689" s="727"/>
      <c r="T1689" s="707"/>
      <c r="U1689" s="707"/>
      <c r="V1689" s="707"/>
      <c r="W1689" s="707"/>
      <c r="AA1689" s="707"/>
      <c r="AB1689" s="707"/>
      <c r="AC1689" s="707"/>
      <c r="AE1689" s="707"/>
    </row>
    <row r="1690" spans="4:46">
      <c r="D1690" s="160" t="s">
        <v>8854</v>
      </c>
      <c r="E1690" s="160"/>
      <c r="F1690" s="160">
        <v>46170</v>
      </c>
      <c r="G1690" s="160">
        <v>46208</v>
      </c>
      <c r="H1690" s="160" t="s">
        <v>12614</v>
      </c>
      <c r="I1690" s="160">
        <v>46086</v>
      </c>
      <c r="J1690" s="160">
        <v>121515.35</v>
      </c>
      <c r="K1690" s="160">
        <v>121515.35</v>
      </c>
      <c r="L1690" s="727">
        <v>242335.05</v>
      </c>
      <c r="M1690" s="727" t="s">
        <v>4994</v>
      </c>
      <c r="N1690" s="727"/>
      <c r="Q1690" s="727"/>
      <c r="R1690" s="727"/>
      <c r="S1690" s="727"/>
      <c r="T1690" s="707"/>
      <c r="U1690" s="707"/>
      <c r="X1690" s="707"/>
      <c r="Y1690" s="707"/>
      <c r="Z1690" s="707"/>
      <c r="AA1690" s="707"/>
      <c r="AB1690" s="707"/>
      <c r="AC1690" s="707"/>
      <c r="AD1690" s="707">
        <v>65541.83</v>
      </c>
      <c r="AF1690" s="707"/>
      <c r="AG1690" s="707">
        <v>160262.32</v>
      </c>
      <c r="AH1690" s="707">
        <v>16530.900000000001</v>
      </c>
      <c r="AR1690" s="707"/>
      <c r="AS1690" s="707"/>
      <c r="AT1690" s="707"/>
    </row>
    <row r="1691" spans="4:46">
      <c r="D1691" s="160" t="s">
        <v>8854</v>
      </c>
      <c r="E1691" s="160"/>
      <c r="F1691" s="160">
        <v>46170</v>
      </c>
      <c r="G1691" s="160">
        <v>46208</v>
      </c>
      <c r="H1691" s="160" t="s">
        <v>12614</v>
      </c>
      <c r="I1691" s="160">
        <v>46086</v>
      </c>
      <c r="J1691" s="160">
        <v>121515.35</v>
      </c>
      <c r="K1691" s="160">
        <v>121515.35</v>
      </c>
      <c r="L1691" s="727">
        <v>242335.05</v>
      </c>
      <c r="M1691" s="727" t="s">
        <v>4995</v>
      </c>
      <c r="N1691" s="727"/>
      <c r="Q1691" s="727"/>
      <c r="R1691" s="727"/>
      <c r="S1691" s="727"/>
      <c r="U1691" s="707"/>
      <c r="V1691" s="707"/>
      <c r="W1691" s="707"/>
      <c r="X1691" s="707"/>
      <c r="Y1691" s="707"/>
      <c r="Z1691" s="707"/>
      <c r="AA1691" s="707"/>
      <c r="AB1691" s="707"/>
      <c r="AC1691" s="707"/>
      <c r="AD1691" s="707">
        <v>76606.09</v>
      </c>
      <c r="AE1691" s="707"/>
      <c r="AF1691" s="707"/>
      <c r="AG1691" s="707">
        <v>27682.7</v>
      </c>
      <c r="AH1691" s="707">
        <v>16530.900000000001</v>
      </c>
      <c r="AR1691" s="707"/>
      <c r="AS1691" s="707"/>
      <c r="AT1691" s="707"/>
    </row>
    <row r="1692" spans="4:46">
      <c r="D1692" s="160" t="s">
        <v>8854</v>
      </c>
      <c r="E1692" s="160"/>
      <c r="F1692" s="160">
        <v>46170</v>
      </c>
      <c r="G1692" s="160">
        <v>46208</v>
      </c>
      <c r="H1692" s="160" t="s">
        <v>12614</v>
      </c>
      <c r="I1692" s="160">
        <v>46086</v>
      </c>
      <c r="J1692" s="160">
        <v>121515.35</v>
      </c>
      <c r="K1692" s="160">
        <v>121515.35</v>
      </c>
      <c r="L1692" s="727">
        <v>242335.05</v>
      </c>
      <c r="M1692" s="727" t="s">
        <v>4996</v>
      </c>
      <c r="N1692" s="727"/>
      <c r="Q1692" s="727"/>
      <c r="R1692" s="727"/>
      <c r="S1692" s="727"/>
      <c r="T1692" s="707"/>
      <c r="U1692" s="707"/>
      <c r="V1692" s="707"/>
      <c r="W1692" s="707"/>
      <c r="AA1692" s="707"/>
      <c r="AB1692" s="707">
        <v>117511.14</v>
      </c>
      <c r="AC1692" s="707">
        <v>4004.21</v>
      </c>
      <c r="AE1692" s="707"/>
    </row>
    <row r="1693" spans="4:46">
      <c r="D1693" s="160" t="s">
        <v>8855</v>
      </c>
      <c r="E1693" s="160"/>
      <c r="F1693" s="160">
        <v>46170</v>
      </c>
      <c r="G1693" s="160">
        <v>46181</v>
      </c>
      <c r="H1693" s="160">
        <v>46069</v>
      </c>
      <c r="I1693" s="160">
        <v>46079</v>
      </c>
      <c r="J1693" s="160">
        <v>0</v>
      </c>
      <c r="K1693" s="160">
        <v>0</v>
      </c>
      <c r="L1693" s="727">
        <v>13599.05</v>
      </c>
      <c r="M1693" s="727" t="s">
        <v>4994</v>
      </c>
      <c r="N1693" s="727"/>
      <c r="Q1693" s="727"/>
      <c r="R1693" s="727"/>
      <c r="S1693" s="727"/>
      <c r="T1693" s="707"/>
      <c r="U1693" s="707"/>
      <c r="X1693" s="707"/>
      <c r="Y1693" s="707"/>
      <c r="Z1693" s="707"/>
      <c r="AA1693" s="707"/>
      <c r="AB1693" s="707"/>
      <c r="AC1693" s="707"/>
      <c r="AD1693" s="707"/>
      <c r="AF1693" s="707"/>
      <c r="AG1693" s="707">
        <v>13599.05</v>
      </c>
      <c r="AR1693" s="707"/>
      <c r="AS1693" s="707"/>
      <c r="AT1693" s="707"/>
    </row>
    <row r="1694" spans="4:46">
      <c r="D1694" s="160" t="s">
        <v>8855</v>
      </c>
      <c r="E1694" s="160"/>
      <c r="F1694" s="160">
        <v>46170</v>
      </c>
      <c r="G1694" s="160">
        <v>46181</v>
      </c>
      <c r="H1694" s="160">
        <v>46069</v>
      </c>
      <c r="I1694" s="160">
        <v>46079</v>
      </c>
      <c r="J1694" s="160">
        <v>0</v>
      </c>
      <c r="K1694" s="160">
        <v>0</v>
      </c>
      <c r="L1694" s="727">
        <v>13599.05</v>
      </c>
      <c r="M1694" s="727" t="s">
        <v>4995</v>
      </c>
      <c r="N1694" s="727"/>
      <c r="Q1694" s="727"/>
      <c r="R1694" s="727"/>
      <c r="S1694" s="727"/>
      <c r="U1694" s="707"/>
      <c r="V1694" s="707"/>
      <c r="W1694" s="707"/>
      <c r="X1694" s="707"/>
      <c r="Y1694" s="707"/>
      <c r="Z1694" s="707"/>
      <c r="AA1694" s="707"/>
      <c r="AB1694" s="707"/>
      <c r="AC1694" s="707"/>
      <c r="AD1694" s="707"/>
      <c r="AE1694" s="707"/>
      <c r="AF1694" s="707"/>
      <c r="AG1694" s="707">
        <v>13599.05</v>
      </c>
      <c r="AR1694" s="707"/>
      <c r="AS1694" s="707"/>
      <c r="AT1694" s="707"/>
    </row>
    <row r="1695" spans="4:46">
      <c r="D1695" s="160" t="s">
        <v>8855</v>
      </c>
      <c r="E1695" s="160"/>
      <c r="F1695" s="160">
        <v>46170</v>
      </c>
      <c r="G1695" s="160">
        <v>46181</v>
      </c>
      <c r="H1695" s="160">
        <v>46069</v>
      </c>
      <c r="I1695" s="160">
        <v>46079</v>
      </c>
      <c r="J1695" s="160">
        <v>0</v>
      </c>
      <c r="K1695" s="160">
        <v>0</v>
      </c>
      <c r="L1695" s="727">
        <v>13599.05</v>
      </c>
      <c r="M1695" s="727" t="s">
        <v>4996</v>
      </c>
      <c r="N1695" s="727"/>
      <c r="Q1695" s="727"/>
      <c r="R1695" s="727"/>
      <c r="S1695" s="727"/>
      <c r="T1695" s="707"/>
      <c r="U1695" s="707"/>
      <c r="V1695" s="707"/>
      <c r="W1695" s="707"/>
      <c r="X1695" s="707"/>
      <c r="Y1695" s="707"/>
      <c r="Z1695" s="707"/>
      <c r="AA1695" s="707"/>
      <c r="AB1695" s="707"/>
      <c r="AE1695" s="707"/>
    </row>
    <row r="1696" spans="4:46">
      <c r="D1696" s="160" t="s">
        <v>8856</v>
      </c>
      <c r="E1696" s="160"/>
      <c r="F1696" s="160">
        <v>46173</v>
      </c>
      <c r="G1696" s="160">
        <v>46208</v>
      </c>
      <c r="H1696" s="160" t="s">
        <v>12614</v>
      </c>
      <c r="I1696" s="160">
        <v>46086</v>
      </c>
      <c r="J1696" s="160">
        <v>121515.35</v>
      </c>
      <c r="K1696" s="160">
        <v>121515.35</v>
      </c>
      <c r="L1696" s="727">
        <v>165724.51999999999</v>
      </c>
      <c r="M1696" s="727" t="s">
        <v>4994</v>
      </c>
      <c r="N1696" s="727"/>
      <c r="Q1696" s="727"/>
      <c r="R1696" s="727"/>
      <c r="S1696" s="727"/>
      <c r="T1696" s="707"/>
      <c r="U1696" s="707"/>
      <c r="X1696" s="707"/>
      <c r="Y1696" s="707"/>
      <c r="Z1696" s="707"/>
      <c r="AA1696" s="707"/>
      <c r="AB1696" s="707"/>
      <c r="AC1696" s="707"/>
      <c r="AD1696" s="707">
        <v>16572.45</v>
      </c>
      <c r="AF1696" s="707"/>
      <c r="AG1696" s="707">
        <v>135341.69</v>
      </c>
      <c r="AH1696" s="707">
        <v>13810.38</v>
      </c>
      <c r="AR1696" s="707"/>
      <c r="AS1696" s="707"/>
      <c r="AT1696" s="707"/>
    </row>
    <row r="1697" spans="4:46">
      <c r="D1697" s="160" t="s">
        <v>8856</v>
      </c>
      <c r="E1697" s="160"/>
      <c r="F1697" s="160">
        <v>46173</v>
      </c>
      <c r="G1697" s="160">
        <v>46208</v>
      </c>
      <c r="H1697" s="160" t="s">
        <v>12614</v>
      </c>
      <c r="I1697" s="160">
        <v>46086</v>
      </c>
      <c r="J1697" s="160">
        <v>121515.35</v>
      </c>
      <c r="K1697" s="160">
        <v>121515.35</v>
      </c>
      <c r="L1697" s="727">
        <v>165724.51999999999</v>
      </c>
      <c r="M1697" s="727" t="s">
        <v>4995</v>
      </c>
      <c r="N1697" s="727"/>
      <c r="Q1697" s="727"/>
      <c r="R1697" s="727"/>
      <c r="S1697" s="727"/>
      <c r="T1697" s="707"/>
      <c r="U1697" s="707"/>
      <c r="V1697" s="707"/>
      <c r="W1697" s="707"/>
      <c r="X1697" s="707"/>
      <c r="Y1697" s="707"/>
      <c r="Z1697" s="707"/>
      <c r="AA1697" s="707"/>
      <c r="AB1697" s="707"/>
      <c r="AC1697" s="707"/>
      <c r="AD1697" s="707">
        <v>27636.720000000001</v>
      </c>
      <c r="AE1697" s="707"/>
      <c r="AF1697" s="707"/>
      <c r="AG1697" s="707">
        <v>2762.08</v>
      </c>
      <c r="AH1697" s="707">
        <v>13810.38</v>
      </c>
      <c r="AR1697" s="707"/>
      <c r="AS1697" s="707"/>
      <c r="AT1697" s="707"/>
    </row>
    <row r="1698" spans="4:46">
      <c r="D1698" s="160" t="s">
        <v>8856</v>
      </c>
      <c r="E1698" s="160"/>
      <c r="F1698" s="160">
        <v>46173</v>
      </c>
      <c r="G1698" s="160">
        <v>46208</v>
      </c>
      <c r="H1698" s="160" t="s">
        <v>12614</v>
      </c>
      <c r="I1698" s="160">
        <v>46086</v>
      </c>
      <c r="J1698" s="160">
        <v>121515.35</v>
      </c>
      <c r="K1698" s="160">
        <v>121515.35</v>
      </c>
      <c r="L1698" s="727">
        <v>165724.51999999999</v>
      </c>
      <c r="M1698" s="727" t="s">
        <v>4996</v>
      </c>
      <c r="N1698" s="727"/>
      <c r="Q1698" s="727"/>
      <c r="R1698" s="727"/>
      <c r="S1698" s="727"/>
      <c r="T1698" s="707"/>
      <c r="U1698" s="707"/>
      <c r="V1698" s="707"/>
      <c r="W1698" s="707"/>
      <c r="X1698" s="707"/>
      <c r="Y1698" s="707"/>
      <c r="Z1698" s="707"/>
      <c r="AA1698" s="707"/>
      <c r="AB1698" s="707">
        <v>117511.14</v>
      </c>
      <c r="AC1698" s="707">
        <v>4004.21</v>
      </c>
      <c r="AE1698" s="707"/>
    </row>
    <row r="1699" spans="4:46">
      <c r="D1699" s="160" t="s">
        <v>8857</v>
      </c>
      <c r="E1699" s="160"/>
      <c r="F1699" s="160">
        <v>46195</v>
      </c>
      <c r="G1699" s="160">
        <v>46198</v>
      </c>
      <c r="H1699" s="160">
        <v>46076</v>
      </c>
      <c r="I1699" s="160">
        <v>46079</v>
      </c>
      <c r="J1699" s="160">
        <v>0</v>
      </c>
      <c r="K1699" s="160">
        <v>0</v>
      </c>
      <c r="L1699" s="727">
        <v>8601.06</v>
      </c>
      <c r="M1699" s="727" t="s">
        <v>4994</v>
      </c>
      <c r="N1699" s="727"/>
      <c r="Q1699" s="727"/>
      <c r="R1699" s="727"/>
      <c r="S1699" s="727"/>
      <c r="T1699" s="707"/>
      <c r="X1699" s="707"/>
      <c r="Y1699" s="707"/>
      <c r="Z1699" s="707"/>
      <c r="AA1699" s="707"/>
      <c r="AB1699" s="707"/>
      <c r="AC1699" s="707"/>
      <c r="AG1699" s="707">
        <v>8601.06</v>
      </c>
      <c r="AS1699" s="707"/>
      <c r="AT1699" s="707"/>
    </row>
    <row r="1700" spans="4:46">
      <c r="D1700" s="160" t="s">
        <v>8857</v>
      </c>
      <c r="E1700" s="160"/>
      <c r="F1700" s="160">
        <v>46195</v>
      </c>
      <c r="G1700" s="160">
        <v>46198</v>
      </c>
      <c r="H1700" s="160">
        <v>46076</v>
      </c>
      <c r="I1700" s="160">
        <v>46079</v>
      </c>
      <c r="J1700" s="160">
        <v>0</v>
      </c>
      <c r="K1700" s="160">
        <v>0</v>
      </c>
      <c r="L1700" s="727">
        <v>8601.06</v>
      </c>
      <c r="M1700" s="727" t="s">
        <v>4995</v>
      </c>
      <c r="N1700" s="727"/>
      <c r="Q1700" s="727"/>
      <c r="R1700" s="727"/>
      <c r="S1700" s="727"/>
      <c r="T1700" s="707"/>
      <c r="U1700" s="707"/>
      <c r="V1700" s="707"/>
      <c r="W1700" s="707"/>
      <c r="X1700" s="707"/>
      <c r="Y1700" s="707"/>
      <c r="Z1700" s="707"/>
      <c r="AA1700" s="707"/>
      <c r="AB1700" s="707"/>
      <c r="AC1700" s="707"/>
      <c r="AD1700" s="707"/>
      <c r="AG1700" s="707">
        <v>8601.06</v>
      </c>
      <c r="AS1700" s="707"/>
      <c r="AT1700" s="707"/>
    </row>
    <row r="1701" spans="4:46">
      <c r="D1701" s="160" t="s">
        <v>8857</v>
      </c>
      <c r="E1701" s="160"/>
      <c r="F1701" s="160">
        <v>46195</v>
      </c>
      <c r="G1701" s="160">
        <v>46198</v>
      </c>
      <c r="H1701" s="160">
        <v>46076</v>
      </c>
      <c r="I1701" s="160">
        <v>46079</v>
      </c>
      <c r="J1701" s="160">
        <v>0</v>
      </c>
      <c r="K1701" s="160">
        <v>0</v>
      </c>
      <c r="L1701" s="727">
        <v>8601.06</v>
      </c>
      <c r="M1701" s="727" t="s">
        <v>4996</v>
      </c>
      <c r="N1701" s="727"/>
      <c r="Q1701" s="727"/>
      <c r="R1701" s="727"/>
      <c r="S1701" s="727"/>
      <c r="T1701" s="707"/>
      <c r="U1701" s="707"/>
      <c r="V1701" s="707"/>
      <c r="W1701" s="707"/>
      <c r="X1701" s="707"/>
      <c r="Y1701" s="707"/>
      <c r="Z1701" s="707"/>
      <c r="AA1701" s="707"/>
      <c r="AB1701" s="707"/>
      <c r="AD1701" s="707"/>
    </row>
    <row r="1702" spans="4:46">
      <c r="D1702" s="160" t="s">
        <v>8858</v>
      </c>
      <c r="E1702" s="160"/>
      <c r="F1702" s="160">
        <v>46179</v>
      </c>
      <c r="G1702" s="160">
        <v>46201</v>
      </c>
      <c r="H1702" s="160">
        <v>45977</v>
      </c>
      <c r="I1702" s="160">
        <v>46082</v>
      </c>
      <c r="J1702" s="160">
        <v>0</v>
      </c>
      <c r="K1702" s="160">
        <v>0</v>
      </c>
      <c r="L1702" s="727">
        <v>54410.42</v>
      </c>
      <c r="M1702" s="727" t="s">
        <v>4994</v>
      </c>
      <c r="N1702" s="727"/>
      <c r="Q1702" s="727"/>
      <c r="R1702" s="727"/>
      <c r="S1702" s="727"/>
      <c r="T1702" s="707"/>
      <c r="U1702" s="707"/>
      <c r="X1702" s="707"/>
      <c r="Y1702" s="707"/>
      <c r="Z1702" s="707"/>
      <c r="AA1702" s="707"/>
      <c r="AC1702" s="707"/>
      <c r="AD1702" s="707">
        <v>48969.38</v>
      </c>
      <c r="AG1702" s="707">
        <v>2720.52</v>
      </c>
      <c r="AH1702" s="707">
        <v>2720.52</v>
      </c>
      <c r="AR1702" s="707"/>
      <c r="AS1702" s="707"/>
      <c r="AT1702" s="707"/>
    </row>
    <row r="1703" spans="4:46">
      <c r="D1703" s="160" t="s">
        <v>8858</v>
      </c>
      <c r="E1703" s="160"/>
      <c r="F1703" s="160">
        <v>46179</v>
      </c>
      <c r="G1703" s="160">
        <v>46201</v>
      </c>
      <c r="H1703" s="160">
        <v>45977</v>
      </c>
      <c r="I1703" s="160">
        <v>46082</v>
      </c>
      <c r="J1703" s="160">
        <v>0</v>
      </c>
      <c r="K1703" s="160">
        <v>0</v>
      </c>
      <c r="L1703" s="727">
        <v>54410.42</v>
      </c>
      <c r="M1703" s="727" t="s">
        <v>4995</v>
      </c>
      <c r="N1703" s="727"/>
      <c r="Q1703" s="728"/>
      <c r="R1703" s="727"/>
      <c r="S1703" s="727"/>
      <c r="T1703" s="707"/>
      <c r="U1703" s="707"/>
      <c r="V1703" s="707"/>
      <c r="W1703" s="707"/>
      <c r="X1703" s="707"/>
      <c r="Y1703" s="707"/>
      <c r="Z1703" s="707"/>
      <c r="AA1703" s="707"/>
      <c r="AB1703" s="707"/>
      <c r="AC1703" s="707"/>
      <c r="AD1703" s="707">
        <v>48969.38</v>
      </c>
      <c r="AG1703" s="707">
        <v>2720.52</v>
      </c>
      <c r="AH1703" s="707">
        <v>2720.52</v>
      </c>
      <c r="AR1703" s="707"/>
      <c r="AS1703" s="707"/>
      <c r="AT1703" s="707"/>
    </row>
    <row r="1704" spans="4:46">
      <c r="D1704" s="160" t="s">
        <v>8858</v>
      </c>
      <c r="E1704" s="160"/>
      <c r="F1704" s="160">
        <v>46179</v>
      </c>
      <c r="G1704" s="160">
        <v>46201</v>
      </c>
      <c r="H1704" s="160">
        <v>45977</v>
      </c>
      <c r="I1704" s="160">
        <v>46082</v>
      </c>
      <c r="J1704" s="160">
        <v>0</v>
      </c>
      <c r="K1704" s="160">
        <v>0</v>
      </c>
      <c r="L1704" s="727">
        <v>54410.42</v>
      </c>
      <c r="M1704" s="728" t="s">
        <v>4996</v>
      </c>
      <c r="N1704" s="727"/>
      <c r="Q1704" s="727"/>
      <c r="R1704" s="727"/>
      <c r="S1704" s="727"/>
      <c r="T1704" s="707"/>
      <c r="U1704" s="707"/>
      <c r="V1704" s="707"/>
      <c r="W1704" s="707"/>
      <c r="X1704" s="707"/>
      <c r="Y1704" s="707"/>
      <c r="Z1704" s="707"/>
      <c r="AA1704" s="707"/>
      <c r="AB1704" s="707"/>
      <c r="AD1704" s="707"/>
    </row>
    <row r="1705" spans="4:46">
      <c r="D1705" s="160" t="s">
        <v>5800</v>
      </c>
      <c r="E1705" s="160"/>
      <c r="F1705" s="160">
        <v>45976</v>
      </c>
      <c r="G1705" s="160">
        <v>46196</v>
      </c>
      <c r="H1705" s="160" t="s">
        <v>6625</v>
      </c>
      <c r="I1705" s="160">
        <v>46105</v>
      </c>
      <c r="J1705" s="160">
        <v>922945.66</v>
      </c>
      <c r="K1705" s="160">
        <v>922945.64</v>
      </c>
      <c r="L1705" s="727">
        <v>5010410.25</v>
      </c>
      <c r="M1705" s="727" t="s">
        <v>4994</v>
      </c>
      <c r="N1705" s="727"/>
      <c r="Q1705" s="727"/>
      <c r="R1705" s="727"/>
      <c r="S1705" s="727"/>
      <c r="T1705" s="707"/>
      <c r="U1705" s="707"/>
      <c r="X1705" s="707"/>
      <c r="Y1705" s="707"/>
      <c r="Z1705" s="707"/>
      <c r="AA1705" s="707"/>
      <c r="AB1705" s="707"/>
      <c r="AC1705" s="707"/>
      <c r="AD1705" s="707">
        <v>1343026.26</v>
      </c>
      <c r="AE1705" s="707">
        <v>2016204.11</v>
      </c>
      <c r="AF1705" s="707">
        <v>631642.78</v>
      </c>
      <c r="AG1705" s="707">
        <v>486729.6</v>
      </c>
      <c r="AH1705" s="707">
        <v>469642.68</v>
      </c>
      <c r="AI1705" s="707">
        <v>3996.48</v>
      </c>
      <c r="AJ1705" s="707">
        <v>59168.34</v>
      </c>
      <c r="AL1705" s="707"/>
      <c r="AM1705" s="707"/>
      <c r="AN1705" s="707"/>
      <c r="AO1705" s="707"/>
      <c r="AP1705" s="707"/>
      <c r="AQ1705" s="707"/>
      <c r="AR1705" s="707"/>
      <c r="AS1705" s="707"/>
    </row>
    <row r="1706" spans="4:46">
      <c r="D1706" s="160" t="s">
        <v>5800</v>
      </c>
      <c r="E1706" s="160"/>
      <c r="F1706" s="160">
        <v>45976</v>
      </c>
      <c r="G1706" s="160">
        <v>46196</v>
      </c>
      <c r="H1706" s="160" t="s">
        <v>6625</v>
      </c>
      <c r="I1706" s="160">
        <v>46105</v>
      </c>
      <c r="J1706" s="160">
        <v>922945.66</v>
      </c>
      <c r="K1706" s="160">
        <v>922945.64</v>
      </c>
      <c r="L1706" s="727">
        <v>5010410.25</v>
      </c>
      <c r="M1706" s="727" t="s">
        <v>4995</v>
      </c>
      <c r="N1706" s="727"/>
      <c r="Q1706" s="727"/>
      <c r="R1706" s="727"/>
      <c r="S1706" s="727"/>
      <c r="U1706" s="707"/>
      <c r="V1706" s="707"/>
      <c r="W1706" s="707"/>
      <c r="X1706" s="707"/>
      <c r="Y1706" s="707"/>
      <c r="Z1706" s="707"/>
      <c r="AA1706" s="707"/>
      <c r="AB1706" s="707"/>
      <c r="AC1706" s="707"/>
      <c r="AD1706" s="707">
        <v>1740850.13</v>
      </c>
      <c r="AE1706" s="707">
        <v>1319353</v>
      </c>
      <c r="AF1706" s="707">
        <v>576207.74</v>
      </c>
      <c r="AG1706" s="707">
        <v>358311.08</v>
      </c>
      <c r="AH1706" s="707">
        <v>92742.67</v>
      </c>
      <c r="AL1706" s="707"/>
      <c r="AM1706" s="707"/>
      <c r="AN1706" s="707"/>
      <c r="AO1706" s="707"/>
      <c r="AP1706" s="707"/>
      <c r="AQ1706" s="707"/>
      <c r="AR1706" s="707"/>
      <c r="AS1706" s="707"/>
    </row>
    <row r="1707" spans="4:46">
      <c r="D1707" s="160" t="s">
        <v>5800</v>
      </c>
      <c r="E1707" s="160"/>
      <c r="F1707" s="160">
        <v>45976</v>
      </c>
      <c r="G1707" s="160">
        <v>46196</v>
      </c>
      <c r="H1707" s="160" t="s">
        <v>6625</v>
      </c>
      <c r="I1707" s="160">
        <v>46105</v>
      </c>
      <c r="J1707" s="160">
        <v>922945.66</v>
      </c>
      <c r="K1707" s="160">
        <v>922945.64</v>
      </c>
      <c r="L1707" s="727">
        <v>5010410.25</v>
      </c>
      <c r="M1707" s="727" t="s">
        <v>4996</v>
      </c>
      <c r="N1707" s="727"/>
      <c r="Q1707" s="727"/>
      <c r="R1707" s="727"/>
      <c r="S1707" s="727"/>
      <c r="T1707" s="707"/>
      <c r="U1707" s="707">
        <v>10764.09</v>
      </c>
      <c r="V1707" s="707">
        <v>20056.330000000002</v>
      </c>
      <c r="W1707" s="707">
        <v>17732</v>
      </c>
      <c r="X1707" s="707">
        <v>13013.94</v>
      </c>
      <c r="Y1707" s="707">
        <v>12657.24</v>
      </c>
      <c r="Z1707" s="707">
        <v>24928.79</v>
      </c>
      <c r="AA1707" s="707">
        <v>287497.62</v>
      </c>
      <c r="AB1707" s="707">
        <v>516089.77</v>
      </c>
      <c r="AC1707" s="707">
        <v>20205.87</v>
      </c>
      <c r="AD1707" s="707"/>
    </row>
    <row r="1708" spans="4:46">
      <c r="D1708" s="160" t="s">
        <v>5801</v>
      </c>
      <c r="E1708" s="160"/>
      <c r="F1708" s="160">
        <v>45984</v>
      </c>
      <c r="G1708" s="160">
        <v>46050</v>
      </c>
      <c r="H1708" s="160" t="s">
        <v>6659</v>
      </c>
      <c r="I1708" s="160">
        <v>46008</v>
      </c>
      <c r="J1708" s="160">
        <v>697637.14</v>
      </c>
      <c r="K1708" s="160">
        <v>697637.12</v>
      </c>
      <c r="L1708" s="727">
        <v>2620020.89</v>
      </c>
      <c r="M1708" s="727" t="s">
        <v>4994</v>
      </c>
      <c r="N1708" s="727"/>
      <c r="Q1708" s="727"/>
      <c r="R1708" s="727"/>
      <c r="S1708" s="727"/>
      <c r="T1708" s="707"/>
      <c r="U1708" s="707"/>
      <c r="X1708" s="707"/>
      <c r="Y1708" s="707"/>
      <c r="Z1708" s="707"/>
      <c r="AA1708" s="707"/>
      <c r="AC1708" s="707"/>
      <c r="AD1708" s="707">
        <v>1260693.78</v>
      </c>
      <c r="AE1708" s="707">
        <v>1303892.06</v>
      </c>
      <c r="AF1708" s="707">
        <v>55435.040000000001</v>
      </c>
      <c r="AL1708" s="707"/>
      <c r="AM1708" s="707"/>
      <c r="AN1708" s="707"/>
      <c r="AO1708" s="707"/>
      <c r="AP1708" s="707"/>
    </row>
    <row r="1709" spans="4:46">
      <c r="D1709" s="160" t="s">
        <v>5801</v>
      </c>
      <c r="E1709" s="160"/>
      <c r="F1709" s="160">
        <v>45984</v>
      </c>
      <c r="G1709" s="160">
        <v>46050</v>
      </c>
      <c r="H1709" s="160" t="s">
        <v>6659</v>
      </c>
      <c r="I1709" s="160">
        <v>46008</v>
      </c>
      <c r="J1709" s="160">
        <v>697637.14</v>
      </c>
      <c r="K1709" s="160">
        <v>697637.12</v>
      </c>
      <c r="L1709" s="727">
        <v>2620020.89</v>
      </c>
      <c r="M1709" s="727" t="s">
        <v>4995</v>
      </c>
      <c r="N1709" s="727"/>
      <c r="Q1709" s="727"/>
      <c r="R1709" s="727"/>
      <c r="S1709" s="727"/>
      <c r="T1709" s="707"/>
      <c r="U1709" s="707"/>
      <c r="V1709" s="707"/>
      <c r="W1709" s="707"/>
      <c r="X1709" s="707"/>
      <c r="Y1709" s="707"/>
      <c r="Z1709" s="707"/>
      <c r="AA1709" s="707"/>
      <c r="AB1709" s="707"/>
      <c r="AC1709" s="707"/>
      <c r="AD1709" s="707">
        <v>1658517.66</v>
      </c>
      <c r="AE1709" s="707">
        <v>263866.11</v>
      </c>
      <c r="AL1709" s="707"/>
      <c r="AM1709" s="707"/>
      <c r="AN1709" s="707"/>
      <c r="AO1709" s="707"/>
      <c r="AP1709" s="707"/>
    </row>
    <row r="1710" spans="4:46">
      <c r="D1710" s="160" t="s">
        <v>5801</v>
      </c>
      <c r="E1710" s="160"/>
      <c r="F1710" s="160">
        <v>45984</v>
      </c>
      <c r="G1710" s="160">
        <v>46050</v>
      </c>
      <c r="H1710" s="160" t="s">
        <v>6659</v>
      </c>
      <c r="I1710" s="160">
        <v>46008</v>
      </c>
      <c r="J1710" s="160">
        <v>697637.14</v>
      </c>
      <c r="K1710" s="160">
        <v>697637.12</v>
      </c>
      <c r="L1710" s="727">
        <v>2620020.89</v>
      </c>
      <c r="M1710" s="727" t="s">
        <v>4996</v>
      </c>
      <c r="N1710" s="727"/>
      <c r="Q1710" s="727"/>
      <c r="R1710" s="727"/>
      <c r="S1710" s="727"/>
      <c r="T1710" s="707"/>
      <c r="U1710" s="707"/>
      <c r="V1710" s="707"/>
      <c r="W1710" s="707"/>
      <c r="X1710" s="707"/>
      <c r="Y1710" s="707"/>
      <c r="Z1710" s="707">
        <v>19224.490000000002</v>
      </c>
      <c r="AA1710" s="707">
        <v>259840.83</v>
      </c>
      <c r="AB1710" s="707">
        <v>402726.07</v>
      </c>
      <c r="AC1710" s="707">
        <v>15845.73</v>
      </c>
      <c r="AD1710" s="707"/>
    </row>
    <row r="1711" spans="4:46">
      <c r="D1711" s="160" t="s">
        <v>5802</v>
      </c>
      <c r="E1711" s="160"/>
      <c r="F1711" s="160">
        <v>45984</v>
      </c>
      <c r="G1711" s="160">
        <v>46029</v>
      </c>
      <c r="H1711" s="160">
        <v>45967</v>
      </c>
      <c r="I1711" s="160">
        <v>46008</v>
      </c>
      <c r="J1711" s="160">
        <v>0</v>
      </c>
      <c r="K1711" s="160">
        <v>0</v>
      </c>
      <c r="L1711" s="727">
        <v>332921.64</v>
      </c>
      <c r="M1711" s="727" t="s">
        <v>4994</v>
      </c>
      <c r="N1711" s="727"/>
      <c r="Q1711" s="727"/>
      <c r="R1711" s="727"/>
      <c r="S1711" s="727"/>
      <c r="T1711" s="707"/>
      <c r="U1711" s="707"/>
      <c r="X1711" s="707"/>
      <c r="Y1711" s="707"/>
      <c r="Z1711" s="707"/>
      <c r="AA1711" s="707"/>
      <c r="AB1711" s="707"/>
      <c r="AC1711" s="707"/>
      <c r="AD1711" s="707">
        <v>299629.48</v>
      </c>
      <c r="AE1711" s="707">
        <v>33292.160000000003</v>
      </c>
      <c r="AL1711" s="707"/>
      <c r="AM1711" s="707"/>
      <c r="AN1711" s="707"/>
      <c r="AO1711" s="707"/>
    </row>
    <row r="1712" spans="4:46">
      <c r="D1712" s="160" t="s">
        <v>5802</v>
      </c>
      <c r="E1712" s="160"/>
      <c r="F1712" s="160">
        <v>45984</v>
      </c>
      <c r="G1712" s="160">
        <v>46029</v>
      </c>
      <c r="H1712" s="160">
        <v>45967</v>
      </c>
      <c r="I1712" s="160">
        <v>46008</v>
      </c>
      <c r="J1712" s="160">
        <v>0</v>
      </c>
      <c r="K1712" s="160">
        <v>0</v>
      </c>
      <c r="L1712" s="727">
        <v>332921.64</v>
      </c>
      <c r="M1712" s="727" t="s">
        <v>4995</v>
      </c>
      <c r="N1712" s="727"/>
      <c r="Q1712" s="727"/>
      <c r="R1712" s="727"/>
      <c r="S1712" s="727"/>
      <c r="T1712" s="707"/>
      <c r="U1712" s="707"/>
      <c r="V1712" s="707"/>
      <c r="W1712" s="707"/>
      <c r="X1712" s="707"/>
      <c r="Y1712" s="707"/>
      <c r="Z1712" s="707"/>
      <c r="AA1712" s="707"/>
      <c r="AB1712" s="707"/>
      <c r="AC1712" s="707"/>
      <c r="AD1712" s="707">
        <v>299629.48</v>
      </c>
      <c r="AE1712" s="707">
        <v>33292.160000000003</v>
      </c>
      <c r="AL1712" s="707"/>
      <c r="AM1712" s="707"/>
      <c r="AN1712" s="707"/>
      <c r="AO1712" s="707"/>
    </row>
    <row r="1713" spans="4:41">
      <c r="D1713" s="160" t="s">
        <v>5802</v>
      </c>
      <c r="E1713" s="160"/>
      <c r="F1713" s="160">
        <v>45984</v>
      </c>
      <c r="G1713" s="160">
        <v>46029</v>
      </c>
      <c r="H1713" s="160">
        <v>45967</v>
      </c>
      <c r="I1713" s="160">
        <v>46008</v>
      </c>
      <c r="J1713" s="160">
        <v>0</v>
      </c>
      <c r="K1713" s="160">
        <v>0</v>
      </c>
      <c r="L1713" s="727">
        <v>332921.64</v>
      </c>
      <c r="M1713" s="727" t="s">
        <v>4996</v>
      </c>
      <c r="N1713" s="727"/>
      <c r="Q1713" s="727"/>
      <c r="R1713" s="727"/>
      <c r="S1713" s="727"/>
      <c r="T1713" s="707"/>
      <c r="U1713" s="707"/>
      <c r="V1713" s="707"/>
      <c r="W1713" s="707"/>
      <c r="X1713" s="707"/>
      <c r="AA1713" s="707"/>
      <c r="AB1713" s="707"/>
      <c r="AD1713" s="707"/>
    </row>
    <row r="1714" spans="4:41">
      <c r="D1714" s="160" t="s">
        <v>5803</v>
      </c>
      <c r="E1714" s="160"/>
      <c r="F1714" s="160">
        <v>45987</v>
      </c>
      <c r="G1714" s="160">
        <v>46025</v>
      </c>
      <c r="H1714" s="160">
        <v>45971</v>
      </c>
      <c r="I1714" s="160">
        <v>46004</v>
      </c>
      <c r="J1714" s="160">
        <v>0</v>
      </c>
      <c r="K1714" s="160">
        <v>0</v>
      </c>
      <c r="L1714" s="727">
        <v>44149.77</v>
      </c>
      <c r="M1714" s="727" t="s">
        <v>4994</v>
      </c>
      <c r="N1714" s="727"/>
      <c r="Q1714" s="727"/>
      <c r="R1714" s="727"/>
      <c r="S1714" s="727"/>
      <c r="T1714" s="707"/>
      <c r="U1714" s="707"/>
      <c r="X1714" s="707"/>
      <c r="Y1714" s="707"/>
      <c r="Z1714" s="707"/>
      <c r="AA1714" s="707"/>
      <c r="AB1714" s="707"/>
      <c r="AC1714" s="707"/>
      <c r="AD1714" s="707">
        <v>39734.79</v>
      </c>
      <c r="AE1714" s="707">
        <v>4414.9799999999996</v>
      </c>
      <c r="AL1714" s="707"/>
      <c r="AM1714" s="707"/>
      <c r="AN1714" s="707"/>
      <c r="AO1714" s="707"/>
    </row>
    <row r="1715" spans="4:41">
      <c r="D1715" s="160" t="s">
        <v>5803</v>
      </c>
      <c r="E1715" s="160"/>
      <c r="F1715" s="160">
        <v>45987</v>
      </c>
      <c r="G1715" s="160">
        <v>46025</v>
      </c>
      <c r="H1715" s="160">
        <v>45971</v>
      </c>
      <c r="I1715" s="160">
        <v>46004</v>
      </c>
      <c r="J1715" s="160">
        <v>0</v>
      </c>
      <c r="K1715" s="160">
        <v>0</v>
      </c>
      <c r="L1715" s="727">
        <v>44149.77</v>
      </c>
      <c r="M1715" s="727" t="s">
        <v>4995</v>
      </c>
      <c r="N1715" s="727"/>
      <c r="Q1715" s="727"/>
      <c r="R1715" s="727"/>
      <c r="S1715" s="727"/>
      <c r="T1715" s="707"/>
      <c r="U1715" s="707"/>
      <c r="V1715" s="707"/>
      <c r="W1715" s="707"/>
      <c r="X1715" s="707"/>
      <c r="Y1715" s="707"/>
      <c r="Z1715" s="707"/>
      <c r="AA1715" s="707"/>
      <c r="AB1715" s="707"/>
      <c r="AC1715" s="707"/>
      <c r="AD1715" s="707">
        <v>39734.79</v>
      </c>
      <c r="AE1715" s="707">
        <v>4414.9799999999996</v>
      </c>
      <c r="AL1715" s="707"/>
      <c r="AM1715" s="707"/>
      <c r="AN1715" s="707"/>
      <c r="AO1715" s="707"/>
    </row>
    <row r="1716" spans="4:41">
      <c r="D1716" s="160" t="s">
        <v>5803</v>
      </c>
      <c r="E1716" s="160"/>
      <c r="F1716" s="160">
        <v>45987</v>
      </c>
      <c r="G1716" s="160">
        <v>46025</v>
      </c>
      <c r="H1716" s="160">
        <v>45971</v>
      </c>
      <c r="I1716" s="160">
        <v>46004</v>
      </c>
      <c r="J1716" s="160">
        <v>0</v>
      </c>
      <c r="K1716" s="160">
        <v>0</v>
      </c>
      <c r="L1716" s="727">
        <v>44149.77</v>
      </c>
      <c r="M1716" s="727" t="s">
        <v>4996</v>
      </c>
      <c r="N1716" s="727"/>
      <c r="Q1716" s="727"/>
      <c r="R1716" s="727"/>
      <c r="S1716" s="727"/>
      <c r="T1716" s="707"/>
      <c r="U1716" s="707"/>
      <c r="V1716" s="707"/>
      <c r="W1716" s="707"/>
      <c r="X1716" s="707"/>
      <c r="AA1716" s="707"/>
      <c r="AB1716" s="707"/>
      <c r="AD1716" s="707"/>
    </row>
    <row r="1717" spans="4:41">
      <c r="D1717" s="160" t="s">
        <v>5804</v>
      </c>
      <c r="E1717" s="160"/>
      <c r="F1717" s="160">
        <v>45987</v>
      </c>
      <c r="G1717" s="160">
        <v>46028</v>
      </c>
      <c r="H1717" s="160" t="s">
        <v>6813</v>
      </c>
      <c r="I1717" s="160">
        <v>46001</v>
      </c>
      <c r="J1717" s="160">
        <v>72267.850000000006</v>
      </c>
      <c r="K1717" s="160">
        <v>72267.839999999997</v>
      </c>
      <c r="L1717" s="727">
        <v>183873.61</v>
      </c>
      <c r="M1717" s="727" t="s">
        <v>4994</v>
      </c>
      <c r="N1717" s="727"/>
      <c r="Q1717" s="727"/>
      <c r="R1717" s="727"/>
      <c r="S1717" s="727"/>
      <c r="T1717" s="707"/>
      <c r="U1717" s="707"/>
      <c r="Y1717" s="707"/>
      <c r="Z1717" s="707"/>
      <c r="AA1717" s="707"/>
      <c r="AB1717" s="707"/>
      <c r="AC1717" s="707"/>
      <c r="AD1717" s="707">
        <v>55162.080000000002</v>
      </c>
      <c r="AE1717" s="707">
        <v>128711.53</v>
      </c>
      <c r="AM1717" s="707"/>
      <c r="AN1717" s="707"/>
      <c r="AO1717" s="707"/>
    </row>
    <row r="1718" spans="4:41">
      <c r="D1718" s="160" t="s">
        <v>5804</v>
      </c>
      <c r="E1718" s="160"/>
      <c r="F1718" s="160">
        <v>45987</v>
      </c>
      <c r="G1718" s="160">
        <v>46028</v>
      </c>
      <c r="H1718" s="160" t="s">
        <v>6813</v>
      </c>
      <c r="I1718" s="160">
        <v>46001</v>
      </c>
      <c r="J1718" s="160">
        <v>72267.850000000006</v>
      </c>
      <c r="K1718" s="160">
        <v>72267.839999999997</v>
      </c>
      <c r="L1718" s="727">
        <v>183873.61</v>
      </c>
      <c r="M1718" s="727" t="s">
        <v>4995</v>
      </c>
      <c r="N1718" s="727"/>
      <c r="Q1718" s="727"/>
      <c r="R1718" s="727"/>
      <c r="S1718" s="727"/>
      <c r="U1718" s="707"/>
      <c r="V1718" s="707"/>
      <c r="W1718" s="707"/>
      <c r="Y1718" s="707"/>
      <c r="Z1718" s="707"/>
      <c r="AA1718" s="707"/>
      <c r="AB1718" s="707"/>
      <c r="AC1718" s="707"/>
      <c r="AD1718" s="707">
        <v>101248.17</v>
      </c>
      <c r="AE1718" s="707">
        <v>10357.6</v>
      </c>
      <c r="AL1718" s="707"/>
      <c r="AM1718" s="707"/>
      <c r="AN1718" s="707"/>
      <c r="AO1718" s="707"/>
    </row>
    <row r="1719" spans="4:41">
      <c r="D1719" s="160" t="s">
        <v>5804</v>
      </c>
      <c r="E1719" s="160"/>
      <c r="F1719" s="160">
        <v>45987</v>
      </c>
      <c r="G1719" s="160">
        <v>46028</v>
      </c>
      <c r="H1719" s="160" t="s">
        <v>6813</v>
      </c>
      <c r="I1719" s="160">
        <v>46001</v>
      </c>
      <c r="J1719" s="160">
        <v>72267.850000000006</v>
      </c>
      <c r="K1719" s="160">
        <v>72267.839999999997</v>
      </c>
      <c r="L1719" s="727">
        <v>183873.61</v>
      </c>
      <c r="M1719" s="727" t="s">
        <v>4996</v>
      </c>
      <c r="N1719" s="727"/>
      <c r="Q1719" s="727"/>
      <c r="R1719" s="727"/>
      <c r="S1719" s="727"/>
      <c r="T1719" s="707"/>
      <c r="U1719" s="707"/>
      <c r="V1719" s="707"/>
      <c r="W1719" s="707"/>
      <c r="X1719" s="707"/>
      <c r="Y1719" s="707"/>
      <c r="AA1719" s="707">
        <v>24125.98</v>
      </c>
      <c r="AB1719" s="707">
        <v>45926.25</v>
      </c>
      <c r="AC1719" s="707">
        <v>2215.61</v>
      </c>
      <c r="AD1719" s="707"/>
    </row>
    <row r="1720" spans="4:41">
      <c r="D1720" s="160" t="s">
        <v>8859</v>
      </c>
      <c r="E1720" s="160"/>
      <c r="F1720" s="160">
        <v>45984</v>
      </c>
      <c r="G1720" s="160">
        <v>46025</v>
      </c>
      <c r="H1720" s="160" t="s">
        <v>6659</v>
      </c>
      <c r="I1720" s="160">
        <v>45971</v>
      </c>
      <c r="J1720" s="160">
        <v>31724.240000000002</v>
      </c>
      <c r="K1720" s="160">
        <v>31724.25</v>
      </c>
      <c r="L1720" s="727">
        <v>35249.160000000003</v>
      </c>
      <c r="M1720" s="727" t="s">
        <v>4994</v>
      </c>
      <c r="N1720" s="727"/>
      <c r="Q1720" s="727"/>
      <c r="R1720" s="727"/>
      <c r="S1720" s="727"/>
      <c r="T1720" s="707"/>
      <c r="U1720" s="707"/>
      <c r="X1720" s="707"/>
      <c r="Y1720" s="707"/>
      <c r="Z1720" s="707"/>
      <c r="AA1720" s="707"/>
      <c r="AB1720" s="707"/>
      <c r="AC1720" s="707"/>
      <c r="AD1720" s="707">
        <v>12337.21</v>
      </c>
      <c r="AE1720" s="707">
        <v>22911.95</v>
      </c>
      <c r="AM1720" s="707"/>
      <c r="AN1720" s="707"/>
      <c r="AO1720" s="707"/>
    </row>
    <row r="1721" spans="4:41">
      <c r="D1721" s="160" t="s">
        <v>8859</v>
      </c>
      <c r="E1721" s="160"/>
      <c r="F1721" s="160">
        <v>45984</v>
      </c>
      <c r="G1721" s="160">
        <v>46025</v>
      </c>
      <c r="H1721" s="160" t="s">
        <v>6659</v>
      </c>
      <c r="I1721" s="160">
        <v>45971</v>
      </c>
      <c r="J1721" s="160">
        <v>31724.240000000002</v>
      </c>
      <c r="K1721" s="160">
        <v>31724.25</v>
      </c>
      <c r="L1721" s="727">
        <v>35249.160000000003</v>
      </c>
      <c r="M1721" s="727" t="s">
        <v>4995</v>
      </c>
      <c r="N1721" s="727"/>
      <c r="Q1721" s="727"/>
      <c r="R1721" s="727"/>
      <c r="S1721" s="727"/>
      <c r="T1721" s="707"/>
      <c r="U1721" s="707"/>
      <c r="V1721" s="707"/>
      <c r="W1721" s="707"/>
      <c r="X1721" s="707"/>
      <c r="Y1721" s="707"/>
      <c r="Z1721" s="707"/>
      <c r="AA1721" s="707"/>
      <c r="AB1721" s="707"/>
      <c r="AC1721" s="707"/>
      <c r="AD1721" s="707">
        <v>3524.92</v>
      </c>
      <c r="AE1721" s="707"/>
      <c r="AM1721" s="707"/>
      <c r="AN1721" s="707"/>
      <c r="AO1721" s="707"/>
    </row>
    <row r="1722" spans="4:41">
      <c r="D1722" s="160" t="s">
        <v>8859</v>
      </c>
      <c r="E1722" s="160"/>
      <c r="F1722" s="160">
        <v>45984</v>
      </c>
      <c r="G1722" s="160">
        <v>46025</v>
      </c>
      <c r="H1722" s="160" t="s">
        <v>6659</v>
      </c>
      <c r="I1722" s="160">
        <v>45971</v>
      </c>
      <c r="J1722" s="160">
        <v>31724.240000000002</v>
      </c>
      <c r="K1722" s="160">
        <v>31724.25</v>
      </c>
      <c r="L1722" s="727">
        <v>35249.160000000003</v>
      </c>
      <c r="M1722" s="727" t="s">
        <v>4996</v>
      </c>
      <c r="N1722" s="727"/>
      <c r="Q1722" s="727"/>
      <c r="R1722" s="727"/>
      <c r="S1722" s="727"/>
      <c r="T1722" s="707"/>
      <c r="U1722" s="707"/>
      <c r="V1722" s="707"/>
      <c r="W1722" s="707"/>
      <c r="X1722" s="707"/>
      <c r="Y1722" s="707"/>
      <c r="Z1722" s="707">
        <v>8812.2900000000009</v>
      </c>
      <c r="AA1722" s="707">
        <v>19387.04</v>
      </c>
      <c r="AB1722" s="707">
        <v>3524.92</v>
      </c>
      <c r="AD1722" s="707"/>
    </row>
    <row r="1723" spans="4:41">
      <c r="D1723" s="160" t="s">
        <v>8860</v>
      </c>
      <c r="E1723" s="160"/>
      <c r="F1723" s="160">
        <v>45994</v>
      </c>
      <c r="G1723" s="160">
        <v>46025</v>
      </c>
      <c r="H1723" s="160" t="s">
        <v>6711</v>
      </c>
      <c r="I1723" s="160">
        <v>46001</v>
      </c>
      <c r="J1723" s="160">
        <v>7701.06</v>
      </c>
      <c r="K1723" s="160">
        <v>7701.07</v>
      </c>
      <c r="L1723" s="728">
        <v>55133.62</v>
      </c>
      <c r="M1723" s="727" t="s">
        <v>4994</v>
      </c>
      <c r="N1723" s="727"/>
      <c r="Q1723" s="728"/>
      <c r="R1723" s="727"/>
      <c r="S1723" s="727"/>
      <c r="T1723" s="707"/>
      <c r="U1723" s="707"/>
      <c r="X1723" s="707"/>
      <c r="Y1723" s="707"/>
      <c r="Z1723" s="707"/>
      <c r="AA1723" s="707"/>
      <c r="AB1723" s="707"/>
      <c r="AC1723" s="707"/>
      <c r="AD1723" s="707">
        <v>5513.36</v>
      </c>
      <c r="AE1723" s="707">
        <v>49620.26</v>
      </c>
      <c r="AM1723" s="707"/>
      <c r="AN1723" s="707"/>
      <c r="AO1723" s="707"/>
    </row>
    <row r="1724" spans="4:41">
      <c r="D1724" s="160" t="s">
        <v>8860</v>
      </c>
      <c r="E1724" s="160"/>
      <c r="F1724" s="160">
        <v>45994</v>
      </c>
      <c r="G1724" s="160">
        <v>46025</v>
      </c>
      <c r="H1724" s="160" t="s">
        <v>6711</v>
      </c>
      <c r="I1724" s="160">
        <v>46001</v>
      </c>
      <c r="J1724" s="160">
        <v>7701.06</v>
      </c>
      <c r="K1724" s="160">
        <v>7701.07</v>
      </c>
      <c r="L1724" s="728">
        <v>55133.62</v>
      </c>
      <c r="M1724" s="727" t="s">
        <v>4995</v>
      </c>
      <c r="N1724" s="727"/>
      <c r="Q1724" s="727"/>
      <c r="R1724" s="727"/>
      <c r="S1724" s="727"/>
      <c r="T1724" s="707"/>
      <c r="U1724" s="707"/>
      <c r="V1724" s="707"/>
      <c r="W1724" s="707"/>
      <c r="X1724" s="707"/>
      <c r="Y1724" s="707"/>
      <c r="Z1724" s="707"/>
      <c r="AA1724" s="707"/>
      <c r="AB1724" s="707"/>
      <c r="AC1724" s="707"/>
      <c r="AD1724" s="707">
        <v>42774.86</v>
      </c>
      <c r="AE1724" s="707">
        <v>4657.6899999999996</v>
      </c>
      <c r="AF1724" s="707"/>
      <c r="AM1724" s="707"/>
      <c r="AN1724" s="707"/>
      <c r="AO1724" s="707"/>
    </row>
    <row r="1725" spans="4:41">
      <c r="D1725" s="160" t="s">
        <v>8860</v>
      </c>
      <c r="E1725" s="160"/>
      <c r="F1725" s="160">
        <v>45994</v>
      </c>
      <c r="G1725" s="160">
        <v>46025</v>
      </c>
      <c r="H1725" s="160" t="s">
        <v>6711</v>
      </c>
      <c r="I1725" s="160">
        <v>46001</v>
      </c>
      <c r="J1725" s="160">
        <v>7701.06</v>
      </c>
      <c r="K1725" s="160">
        <v>7701.07</v>
      </c>
      <c r="L1725" s="727">
        <v>55133.62</v>
      </c>
      <c r="M1725" s="727" t="s">
        <v>4996</v>
      </c>
      <c r="N1725" s="727"/>
      <c r="Q1725" s="727"/>
      <c r="R1725" s="727"/>
      <c r="S1725" s="727"/>
      <c r="T1725" s="707"/>
      <c r="U1725" s="707"/>
      <c r="V1725" s="707"/>
      <c r="W1725" s="707"/>
      <c r="AA1725" s="707">
        <v>1899.96</v>
      </c>
      <c r="AB1725" s="707">
        <v>5540.15</v>
      </c>
      <c r="AC1725">
        <v>260.95</v>
      </c>
      <c r="AE1725" s="707"/>
      <c r="AF1725" s="707"/>
    </row>
    <row r="1726" spans="4:41">
      <c r="D1726" s="160" t="s">
        <v>5805</v>
      </c>
      <c r="E1726" s="160"/>
      <c r="F1726" s="160">
        <v>45984</v>
      </c>
      <c r="G1726" s="160">
        <v>46025</v>
      </c>
      <c r="H1726" s="160" t="s">
        <v>6659</v>
      </c>
      <c r="I1726" s="160">
        <v>45973</v>
      </c>
      <c r="J1726" s="160">
        <v>71557.56</v>
      </c>
      <c r="K1726" s="160">
        <v>71557.56</v>
      </c>
      <c r="L1726" s="727">
        <v>79508.399999999994</v>
      </c>
      <c r="M1726" s="727" t="s">
        <v>4994</v>
      </c>
      <c r="N1726" s="727"/>
      <c r="Q1726" s="727"/>
      <c r="R1726" s="727"/>
      <c r="S1726" s="727"/>
      <c r="T1726" s="707"/>
      <c r="U1726" s="707"/>
      <c r="Y1726" s="707"/>
      <c r="Z1726" s="707"/>
      <c r="AA1726" s="707"/>
      <c r="AB1726" s="707"/>
      <c r="AC1726" s="707"/>
      <c r="AD1726" s="707">
        <v>18363.04</v>
      </c>
      <c r="AE1726" s="707">
        <v>61145.36</v>
      </c>
      <c r="AM1726" s="707"/>
      <c r="AN1726" s="707"/>
      <c r="AO1726" s="707"/>
    </row>
    <row r="1727" spans="4:41">
      <c r="D1727" s="160" t="s">
        <v>5805</v>
      </c>
      <c r="E1727" s="160"/>
      <c r="F1727" s="160">
        <v>45984</v>
      </c>
      <c r="G1727" s="160">
        <v>46025</v>
      </c>
      <c r="H1727" s="160" t="s">
        <v>6659</v>
      </c>
      <c r="I1727" s="160">
        <v>45973</v>
      </c>
      <c r="J1727" s="160">
        <v>71557.56</v>
      </c>
      <c r="K1727" s="160">
        <v>71557.56</v>
      </c>
      <c r="L1727" s="727">
        <v>79508.399999999994</v>
      </c>
      <c r="M1727" s="727" t="s">
        <v>4995</v>
      </c>
      <c r="N1727" s="727"/>
      <c r="Q1727" s="727"/>
      <c r="R1727" s="727"/>
      <c r="S1727" s="727"/>
      <c r="U1727" s="707"/>
      <c r="V1727" s="707"/>
      <c r="W1727" s="707"/>
      <c r="Y1727" s="707"/>
      <c r="Z1727" s="707"/>
      <c r="AA1727" s="707"/>
      <c r="AB1727" s="707"/>
      <c r="AC1727" s="707"/>
      <c r="AD1727" s="707">
        <v>7950.84</v>
      </c>
      <c r="AE1727" s="707"/>
      <c r="AF1727" s="707"/>
      <c r="AM1727" s="707"/>
      <c r="AN1727" s="707"/>
      <c r="AO1727" s="707"/>
    </row>
    <row r="1728" spans="4:41">
      <c r="D1728" s="160" t="s">
        <v>5805</v>
      </c>
      <c r="E1728" s="160"/>
      <c r="F1728" s="160">
        <v>45984</v>
      </c>
      <c r="G1728" s="160">
        <v>46025</v>
      </c>
      <c r="H1728" s="160" t="s">
        <v>6659</v>
      </c>
      <c r="I1728" s="160">
        <v>45973</v>
      </c>
      <c r="J1728" s="160">
        <v>71557.56</v>
      </c>
      <c r="K1728" s="160">
        <v>71557.56</v>
      </c>
      <c r="L1728" s="727">
        <v>79508.399999999994</v>
      </c>
      <c r="M1728" s="727" t="s">
        <v>4996</v>
      </c>
      <c r="N1728" s="727"/>
      <c r="Q1728" s="727"/>
      <c r="R1728" s="727"/>
      <c r="S1728" s="727"/>
      <c r="U1728" s="707"/>
      <c r="V1728" s="707"/>
      <c r="W1728" s="707"/>
      <c r="Z1728" s="707">
        <v>10412.200000000001</v>
      </c>
      <c r="AA1728" s="707">
        <v>53194.52</v>
      </c>
      <c r="AB1728" s="707">
        <v>7950.84</v>
      </c>
      <c r="AC1728" s="707"/>
      <c r="AE1728" s="707"/>
      <c r="AF1728" s="707"/>
    </row>
    <row r="1729" spans="4:41">
      <c r="D1729" s="160" t="s">
        <v>5806</v>
      </c>
      <c r="E1729" s="160"/>
      <c r="F1729" s="160">
        <v>45999</v>
      </c>
      <c r="G1729" s="160">
        <v>46016</v>
      </c>
      <c r="H1729" s="160" t="s">
        <v>6712</v>
      </c>
      <c r="I1729" s="160">
        <v>45979</v>
      </c>
      <c r="J1729" s="160">
        <v>129596.05</v>
      </c>
      <c r="K1729" s="160">
        <v>129596.04</v>
      </c>
      <c r="L1729" s="727">
        <v>212146.49</v>
      </c>
      <c r="M1729" s="727" t="s">
        <v>4994</v>
      </c>
      <c r="N1729" s="727"/>
      <c r="Q1729" s="727"/>
      <c r="R1729" s="727"/>
      <c r="S1729" s="727"/>
      <c r="U1729" s="707"/>
      <c r="Y1729" s="707"/>
      <c r="Z1729" s="707"/>
      <c r="AA1729" s="707"/>
      <c r="AB1729" s="707"/>
      <c r="AC1729" s="707"/>
      <c r="AD1729" s="707">
        <v>42429.3</v>
      </c>
      <c r="AE1729" s="707">
        <v>169717.19</v>
      </c>
      <c r="AM1729" s="707"/>
      <c r="AO1729" s="707"/>
    </row>
    <row r="1730" spans="4:41">
      <c r="D1730" s="160" t="s">
        <v>5806</v>
      </c>
      <c r="E1730" s="160"/>
      <c r="F1730" s="160">
        <v>45999</v>
      </c>
      <c r="G1730" s="160">
        <v>46016</v>
      </c>
      <c r="H1730" s="160" t="s">
        <v>6712</v>
      </c>
      <c r="I1730" s="160">
        <v>45979</v>
      </c>
      <c r="J1730" s="160">
        <v>129596.05</v>
      </c>
      <c r="K1730" s="160">
        <v>129596.04</v>
      </c>
      <c r="L1730" s="727">
        <v>212146.49</v>
      </c>
      <c r="M1730" s="727" t="s">
        <v>4995</v>
      </c>
      <c r="N1730" s="727"/>
      <c r="Q1730" s="727"/>
      <c r="R1730" s="727"/>
      <c r="S1730" s="727"/>
      <c r="U1730" s="707"/>
      <c r="V1730" s="707"/>
      <c r="W1730" s="707"/>
      <c r="X1730" s="707"/>
      <c r="Y1730" s="707"/>
      <c r="Z1730" s="707"/>
      <c r="AA1730" s="707"/>
      <c r="AB1730" s="707"/>
      <c r="AC1730" s="707"/>
      <c r="AD1730" s="707">
        <v>82550.45</v>
      </c>
      <c r="AE1730" s="707"/>
      <c r="AF1730" s="707"/>
      <c r="AM1730" s="707"/>
      <c r="AN1730" s="707"/>
      <c r="AO1730" s="707"/>
    </row>
    <row r="1731" spans="4:41">
      <c r="D1731" s="160" t="s">
        <v>5806</v>
      </c>
      <c r="E1731" s="160"/>
      <c r="F1731" s="160">
        <v>45999</v>
      </c>
      <c r="G1731" s="160">
        <v>46016</v>
      </c>
      <c r="H1731" s="160" t="s">
        <v>6712</v>
      </c>
      <c r="I1731" s="160">
        <v>45979</v>
      </c>
      <c r="J1731" s="160">
        <v>129596.05</v>
      </c>
      <c r="K1731" s="160">
        <v>129596.04</v>
      </c>
      <c r="L1731" s="727">
        <v>212146.49</v>
      </c>
      <c r="M1731" s="727" t="s">
        <v>4996</v>
      </c>
      <c r="N1731" s="727"/>
      <c r="Q1731" s="727"/>
      <c r="R1731" s="727"/>
      <c r="S1731" s="727"/>
      <c r="U1731" s="707"/>
      <c r="V1731" s="707"/>
      <c r="W1731" s="707"/>
      <c r="X1731" s="707"/>
      <c r="AA1731" s="707">
        <v>30898.17</v>
      </c>
      <c r="AB1731" s="707">
        <v>95042.39</v>
      </c>
      <c r="AC1731" s="707">
        <v>3655.48</v>
      </c>
      <c r="AE1731" s="707"/>
      <c r="AF1731" s="707"/>
    </row>
    <row r="1732" spans="4:41">
      <c r="D1732" s="160" t="s">
        <v>5807</v>
      </c>
      <c r="E1732" s="160"/>
      <c r="F1732" s="160">
        <v>46002</v>
      </c>
      <c r="G1732" s="160">
        <v>46015</v>
      </c>
      <c r="H1732" s="160" t="s">
        <v>6712</v>
      </c>
      <c r="I1732" s="160">
        <v>45977</v>
      </c>
      <c r="J1732" s="160">
        <v>90500.87</v>
      </c>
      <c r="K1732" s="160">
        <v>90500.87</v>
      </c>
      <c r="L1732" s="727">
        <v>206811.86</v>
      </c>
      <c r="M1732" s="727" t="s">
        <v>4994</v>
      </c>
      <c r="N1732" s="727"/>
      <c r="Q1732" s="727"/>
      <c r="R1732" s="727"/>
      <c r="S1732" s="727"/>
      <c r="U1732" s="707"/>
      <c r="V1732" s="707"/>
      <c r="W1732" s="707"/>
      <c r="X1732" s="707"/>
      <c r="Z1732" s="707"/>
      <c r="AA1732" s="707"/>
      <c r="AB1732" s="707"/>
      <c r="AC1732" s="707"/>
      <c r="AD1732" s="707">
        <v>41362.370000000003</v>
      </c>
      <c r="AE1732" s="707">
        <v>165449.49</v>
      </c>
      <c r="AF1732" s="707"/>
      <c r="AG1732" s="707"/>
      <c r="AM1732" s="707"/>
      <c r="AO1732" s="707"/>
    </row>
    <row r="1733" spans="4:41">
      <c r="D1733" s="160" t="s">
        <v>5807</v>
      </c>
      <c r="E1733" s="160"/>
      <c r="F1733" s="160">
        <v>46002</v>
      </c>
      <c r="G1733" s="160">
        <v>46015</v>
      </c>
      <c r="H1733" s="160" t="s">
        <v>6712</v>
      </c>
      <c r="I1733" s="160">
        <v>45977</v>
      </c>
      <c r="J1733" s="160">
        <v>90500.87</v>
      </c>
      <c r="K1733" s="160">
        <v>90500.87</v>
      </c>
      <c r="L1733" s="727">
        <v>206811.86</v>
      </c>
      <c r="M1733" s="727" t="s">
        <v>4995</v>
      </c>
      <c r="N1733" s="727"/>
      <c r="Q1733" s="727"/>
      <c r="R1733" s="727"/>
      <c r="S1733" s="727"/>
      <c r="V1733" s="707"/>
      <c r="W1733" s="707"/>
      <c r="X1733" s="707"/>
      <c r="Y1733" s="707"/>
      <c r="Z1733" s="707"/>
      <c r="AA1733" s="707"/>
      <c r="AB1733" s="707"/>
      <c r="AC1733" s="707"/>
      <c r="AD1733" s="707">
        <v>116310.99</v>
      </c>
      <c r="AE1733" s="707"/>
      <c r="AF1733" s="707"/>
      <c r="AG1733" s="707"/>
      <c r="AM1733" s="707"/>
      <c r="AN1733" s="707"/>
      <c r="AO1733" s="707"/>
    </row>
    <row r="1734" spans="4:41">
      <c r="D1734" s="160" t="s">
        <v>5807</v>
      </c>
      <c r="E1734" s="160"/>
      <c r="F1734" s="160">
        <v>46002</v>
      </c>
      <c r="G1734" s="160">
        <v>46015</v>
      </c>
      <c r="H1734" s="160" t="s">
        <v>6712</v>
      </c>
      <c r="I1734" s="160">
        <v>45977</v>
      </c>
      <c r="J1734" s="160">
        <v>90500.87</v>
      </c>
      <c r="K1734" s="160">
        <v>90500.87</v>
      </c>
      <c r="L1734" s="727">
        <v>206811.86</v>
      </c>
      <c r="M1734" s="727" t="s">
        <v>4996</v>
      </c>
      <c r="N1734" s="727"/>
      <c r="Q1734" s="727"/>
      <c r="R1734" s="727"/>
      <c r="S1734" s="727"/>
      <c r="V1734" s="707"/>
      <c r="W1734" s="707"/>
      <c r="X1734" s="707"/>
      <c r="Y1734" s="707"/>
      <c r="Z1734" s="707"/>
      <c r="AA1734" s="707">
        <v>21577.14</v>
      </c>
      <c r="AB1734" s="707">
        <v>66371</v>
      </c>
      <c r="AC1734" s="707">
        <v>2552.73</v>
      </c>
      <c r="AD1734" s="707"/>
      <c r="AE1734" s="707"/>
      <c r="AF1734" s="707"/>
    </row>
    <row r="1735" spans="4:41">
      <c r="D1735" s="160" t="s">
        <v>5808</v>
      </c>
      <c r="E1735" s="160"/>
      <c r="F1735" s="160">
        <v>46005</v>
      </c>
      <c r="G1735" s="160">
        <v>46015</v>
      </c>
      <c r="H1735" s="160" t="s">
        <v>6711</v>
      </c>
      <c r="I1735" s="160">
        <v>45973</v>
      </c>
      <c r="J1735" s="160">
        <v>62497.81</v>
      </c>
      <c r="K1735" s="160">
        <v>62497.81</v>
      </c>
      <c r="L1735" s="727">
        <v>138945.78</v>
      </c>
      <c r="M1735" s="727" t="s">
        <v>4994</v>
      </c>
      <c r="N1735" s="727"/>
      <c r="Q1735" s="727"/>
      <c r="R1735" s="727"/>
      <c r="S1735" s="727"/>
      <c r="V1735" s="707"/>
      <c r="W1735" s="707"/>
      <c r="X1735" s="707"/>
      <c r="Z1735" s="707"/>
      <c r="AA1735" s="707"/>
      <c r="AB1735" s="707"/>
      <c r="AC1735" s="707"/>
      <c r="AD1735" s="707">
        <v>27789.16</v>
      </c>
      <c r="AE1735" s="707">
        <v>111156.62</v>
      </c>
      <c r="AF1735" s="707"/>
      <c r="AG1735" s="707"/>
      <c r="AM1735" s="707"/>
      <c r="AO1735" s="707"/>
    </row>
    <row r="1736" spans="4:41">
      <c r="D1736" s="160" t="s">
        <v>5808</v>
      </c>
      <c r="E1736" s="160"/>
      <c r="F1736" s="160">
        <v>46005</v>
      </c>
      <c r="G1736" s="160">
        <v>46015</v>
      </c>
      <c r="H1736" s="160" t="s">
        <v>6711</v>
      </c>
      <c r="I1736" s="160">
        <v>45973</v>
      </c>
      <c r="J1736" s="160">
        <v>62497.81</v>
      </c>
      <c r="K1736" s="160">
        <v>62497.81</v>
      </c>
      <c r="L1736" s="727">
        <v>138945.78</v>
      </c>
      <c r="M1736" s="727" t="s">
        <v>4995</v>
      </c>
      <c r="N1736" s="727"/>
      <c r="Q1736" s="727"/>
      <c r="R1736" s="727"/>
      <c r="S1736" s="727"/>
      <c r="V1736" s="707"/>
      <c r="W1736" s="707"/>
      <c r="X1736" s="707"/>
      <c r="Y1736" s="707"/>
      <c r="Z1736" s="707"/>
      <c r="AA1736" s="707"/>
      <c r="AB1736" s="707"/>
      <c r="AC1736" s="707"/>
      <c r="AD1736" s="707">
        <v>76447.97</v>
      </c>
      <c r="AE1736" s="707"/>
      <c r="AF1736" s="707"/>
      <c r="AG1736" s="707"/>
      <c r="AM1736" s="707"/>
      <c r="AN1736" s="707"/>
      <c r="AO1736" s="707"/>
    </row>
    <row r="1737" spans="4:41">
      <c r="D1737" s="160" t="s">
        <v>5808</v>
      </c>
      <c r="E1737" s="160"/>
      <c r="F1737" s="160">
        <v>46005</v>
      </c>
      <c r="G1737" s="160">
        <v>46015</v>
      </c>
      <c r="H1737" s="160" t="s">
        <v>6711</v>
      </c>
      <c r="I1737" s="160">
        <v>45973</v>
      </c>
      <c r="J1737" s="160">
        <v>62497.81</v>
      </c>
      <c r="K1737" s="160">
        <v>62497.81</v>
      </c>
      <c r="L1737" s="727">
        <v>138945.78</v>
      </c>
      <c r="M1737" s="727" t="s">
        <v>4996</v>
      </c>
      <c r="N1737" s="727"/>
      <c r="Q1737" s="727"/>
      <c r="R1737" s="727"/>
      <c r="S1737" s="727"/>
      <c r="V1737" s="707"/>
      <c r="W1737" s="707"/>
      <c r="X1737" s="707"/>
      <c r="Y1737" s="707"/>
      <c r="Z1737" s="707"/>
      <c r="AA1737" s="707">
        <v>16934.240000000002</v>
      </c>
      <c r="AB1737" s="707">
        <v>43600.04</v>
      </c>
      <c r="AC1737" s="707">
        <v>1963.53</v>
      </c>
      <c r="AD1737" s="707"/>
      <c r="AE1737" s="707"/>
      <c r="AF1737" s="707"/>
    </row>
    <row r="1738" spans="4:41">
      <c r="D1738" s="160" t="s">
        <v>5809</v>
      </c>
      <c r="E1738" s="160"/>
      <c r="F1738" s="160">
        <v>46007</v>
      </c>
      <c r="G1738" s="160">
        <v>46018</v>
      </c>
      <c r="H1738" s="160" t="s">
        <v>6712</v>
      </c>
      <c r="I1738" s="160">
        <v>45976</v>
      </c>
      <c r="J1738" s="160">
        <v>70720.87</v>
      </c>
      <c r="K1738" s="160">
        <v>70720.87</v>
      </c>
      <c r="L1738" s="727">
        <v>78578.75</v>
      </c>
      <c r="M1738" s="727" t="s">
        <v>4994</v>
      </c>
      <c r="N1738" s="727"/>
      <c r="Q1738" s="727"/>
      <c r="R1738" s="727"/>
      <c r="S1738" s="727"/>
      <c r="V1738" s="707"/>
      <c r="W1738" s="707"/>
      <c r="X1738" s="707"/>
      <c r="AA1738" s="707"/>
      <c r="AB1738" s="707"/>
      <c r="AC1738" s="707"/>
      <c r="AD1738" s="707">
        <v>15715.75</v>
      </c>
      <c r="AE1738" s="707">
        <v>62863</v>
      </c>
      <c r="AF1738" s="707"/>
      <c r="AG1738" s="707"/>
      <c r="AM1738" s="707"/>
      <c r="AN1738" s="707"/>
      <c r="AO1738" s="707"/>
    </row>
    <row r="1739" spans="4:41">
      <c r="D1739" s="160" t="s">
        <v>5809</v>
      </c>
      <c r="E1739" s="160"/>
      <c r="F1739" s="160">
        <v>46007</v>
      </c>
      <c r="G1739" s="160">
        <v>46018</v>
      </c>
      <c r="H1739" s="160" t="s">
        <v>6712</v>
      </c>
      <c r="I1739" s="160">
        <v>45976</v>
      </c>
      <c r="J1739" s="160">
        <v>70720.87</v>
      </c>
      <c r="K1739" s="160">
        <v>70720.87</v>
      </c>
      <c r="L1739" s="727">
        <v>78578.75</v>
      </c>
      <c r="M1739" s="727" t="s">
        <v>4995</v>
      </c>
      <c r="N1739" s="727"/>
      <c r="Q1739" s="727"/>
      <c r="R1739" s="727"/>
      <c r="S1739" s="727"/>
      <c r="W1739" s="707"/>
      <c r="X1739" s="707"/>
      <c r="Y1739" s="707"/>
      <c r="Z1739" s="707"/>
      <c r="AA1739" s="707"/>
      <c r="AB1739" s="707"/>
      <c r="AC1739" s="707"/>
      <c r="AD1739" s="707">
        <v>7857.87</v>
      </c>
      <c r="AE1739" s="707"/>
      <c r="AF1739" s="707"/>
      <c r="AG1739" s="707"/>
      <c r="AM1739" s="707"/>
      <c r="AN1739" s="707"/>
      <c r="AO1739" s="707"/>
    </row>
    <row r="1740" spans="4:41">
      <c r="D1740" s="160" t="s">
        <v>5809</v>
      </c>
      <c r="E1740" s="160"/>
      <c r="F1740" s="160">
        <v>46007</v>
      </c>
      <c r="G1740" s="160">
        <v>46018</v>
      </c>
      <c r="H1740" s="160" t="s">
        <v>6712</v>
      </c>
      <c r="I1740" s="160">
        <v>45976</v>
      </c>
      <c r="J1740" s="160">
        <v>70720.87</v>
      </c>
      <c r="K1740" s="160">
        <v>70720.87</v>
      </c>
      <c r="L1740" s="727">
        <v>78578.75</v>
      </c>
      <c r="M1740" s="728" t="s">
        <v>4996</v>
      </c>
      <c r="N1740" s="727"/>
      <c r="Q1740" s="727"/>
      <c r="R1740" s="727"/>
      <c r="S1740" s="727"/>
      <c r="W1740" s="707"/>
      <c r="X1740" s="707"/>
      <c r="Y1740" s="707"/>
      <c r="Z1740" s="707"/>
      <c r="AA1740" s="707">
        <v>62863</v>
      </c>
      <c r="AB1740" s="707">
        <v>7857.87</v>
      </c>
      <c r="AD1740" s="707"/>
      <c r="AE1740" s="707"/>
    </row>
    <row r="1741" spans="4:41">
      <c r="D1741" s="160" t="s">
        <v>5810</v>
      </c>
      <c r="E1741" s="160"/>
      <c r="F1741" s="160">
        <v>46009</v>
      </c>
      <c r="G1741" s="160">
        <v>46020</v>
      </c>
      <c r="H1741" s="160">
        <v>45970</v>
      </c>
      <c r="I1741" s="160">
        <v>45981</v>
      </c>
      <c r="J1741" s="160">
        <v>0</v>
      </c>
      <c r="K1741" s="160">
        <v>0</v>
      </c>
      <c r="L1741" s="727">
        <v>32205.7</v>
      </c>
      <c r="M1741" s="728" t="s">
        <v>4994</v>
      </c>
      <c r="N1741" s="727"/>
      <c r="Q1741" s="727"/>
      <c r="R1741" s="727"/>
      <c r="S1741" s="727"/>
      <c r="W1741" s="707"/>
      <c r="AA1741" s="707"/>
      <c r="AB1741" s="707"/>
      <c r="AC1741" s="707"/>
      <c r="AD1741" s="707">
        <v>32205.7</v>
      </c>
      <c r="AE1741" s="707"/>
      <c r="AF1741" s="707"/>
      <c r="AG1741" s="707"/>
      <c r="AM1741" s="707"/>
      <c r="AN1741" s="707"/>
      <c r="AO1741" s="707"/>
    </row>
    <row r="1742" spans="4:41">
      <c r="D1742" s="160" t="s">
        <v>5810</v>
      </c>
      <c r="E1742" s="160"/>
      <c r="F1742" s="160">
        <v>46009</v>
      </c>
      <c r="G1742" s="160">
        <v>46020</v>
      </c>
      <c r="H1742" s="160">
        <v>45970</v>
      </c>
      <c r="I1742" s="160">
        <v>45981</v>
      </c>
      <c r="J1742" s="160">
        <v>0</v>
      </c>
      <c r="K1742" s="160">
        <v>0</v>
      </c>
      <c r="L1742" s="727">
        <v>32205.7</v>
      </c>
      <c r="M1742" s="727" t="s">
        <v>4995</v>
      </c>
      <c r="N1742" s="727"/>
      <c r="Q1742" s="727"/>
      <c r="R1742" s="727"/>
      <c r="S1742" s="727"/>
      <c r="W1742" s="707"/>
      <c r="X1742" s="707"/>
      <c r="Y1742" s="707"/>
      <c r="Z1742" s="707"/>
      <c r="AA1742" s="707"/>
      <c r="AB1742" s="707"/>
      <c r="AC1742" s="707"/>
      <c r="AD1742" s="707">
        <v>32205.7</v>
      </c>
      <c r="AE1742" s="707"/>
      <c r="AF1742" s="707"/>
      <c r="AG1742" s="707"/>
      <c r="AM1742" s="707"/>
      <c r="AN1742" s="707"/>
      <c r="AO1742" s="707"/>
    </row>
    <row r="1743" spans="4:41">
      <c r="D1743" s="160" t="s">
        <v>5810</v>
      </c>
      <c r="E1743" s="160"/>
      <c r="F1743" s="160">
        <v>46009</v>
      </c>
      <c r="G1743" s="160">
        <v>46020</v>
      </c>
      <c r="H1743" s="160">
        <v>45970</v>
      </c>
      <c r="I1743" s="160">
        <v>45981</v>
      </c>
      <c r="J1743" s="160">
        <v>0</v>
      </c>
      <c r="K1743" s="160">
        <v>0</v>
      </c>
      <c r="L1743" s="727">
        <v>32205.7</v>
      </c>
      <c r="M1743" s="727" t="s">
        <v>4996</v>
      </c>
      <c r="N1743" s="727"/>
      <c r="Q1743" s="727"/>
      <c r="R1743" s="727"/>
      <c r="S1743" s="727"/>
      <c r="W1743" s="707"/>
      <c r="X1743" s="707"/>
      <c r="Y1743" s="707"/>
      <c r="Z1743" s="707"/>
      <c r="AD1743" s="707"/>
      <c r="AE1743" s="707"/>
      <c r="AF1743" s="707"/>
    </row>
    <row r="1744" spans="4:41">
      <c r="D1744" s="160" t="s">
        <v>5811</v>
      </c>
      <c r="E1744" s="160"/>
      <c r="F1744" s="160">
        <v>46012</v>
      </c>
      <c r="G1744" s="160">
        <v>46023</v>
      </c>
      <c r="H1744" s="160" t="s">
        <v>6782</v>
      </c>
      <c r="I1744" s="160">
        <v>45974</v>
      </c>
      <c r="J1744" s="160">
        <v>79676.039999999994</v>
      </c>
      <c r="K1744" s="160">
        <v>79676.039999999994</v>
      </c>
      <c r="L1744" s="727">
        <v>222099.68</v>
      </c>
      <c r="M1744" s="727" t="s">
        <v>4994</v>
      </c>
      <c r="N1744" s="727"/>
      <c r="Q1744" s="727"/>
      <c r="R1744" s="727"/>
      <c r="S1744" s="727"/>
      <c r="W1744" s="707"/>
      <c r="AA1744" s="707"/>
      <c r="AB1744" s="707"/>
      <c r="AC1744" s="707"/>
      <c r="AD1744" s="707">
        <v>44419.94</v>
      </c>
      <c r="AE1744" s="707">
        <v>177679.75</v>
      </c>
      <c r="AF1744" s="707"/>
      <c r="AM1744" s="707"/>
      <c r="AO1744" s="707"/>
    </row>
    <row r="1745" spans="4:41">
      <c r="D1745" s="160" t="s">
        <v>5811</v>
      </c>
      <c r="E1745" s="160"/>
      <c r="F1745" s="160">
        <v>46012</v>
      </c>
      <c r="G1745" s="160">
        <v>46023</v>
      </c>
      <c r="H1745" s="160" t="s">
        <v>6782</v>
      </c>
      <c r="I1745" s="160">
        <v>45974</v>
      </c>
      <c r="J1745" s="160">
        <v>79676.039999999994</v>
      </c>
      <c r="K1745" s="160">
        <v>79676.039999999994</v>
      </c>
      <c r="L1745" s="727">
        <v>222099.68</v>
      </c>
      <c r="M1745" s="727" t="s">
        <v>4995</v>
      </c>
      <c r="N1745" s="727"/>
      <c r="Q1745" s="727"/>
      <c r="R1745" s="727"/>
      <c r="S1745" s="727"/>
      <c r="W1745" s="707"/>
      <c r="X1745" s="707"/>
      <c r="Y1745" s="707"/>
      <c r="AA1745" s="707"/>
      <c r="AB1745" s="707"/>
      <c r="AC1745" s="707"/>
      <c r="AD1745" s="707">
        <v>142423.64000000001</v>
      </c>
      <c r="AE1745" s="707"/>
      <c r="AF1745" s="707"/>
      <c r="AG1745" s="707"/>
      <c r="AM1745" s="707"/>
      <c r="AO1745" s="707"/>
    </row>
    <row r="1746" spans="4:41">
      <c r="D1746" s="160" t="s">
        <v>5811</v>
      </c>
      <c r="E1746" s="160"/>
      <c r="F1746" s="160">
        <v>46012</v>
      </c>
      <c r="G1746" s="160">
        <v>46023</v>
      </c>
      <c r="H1746" s="160" t="s">
        <v>6782</v>
      </c>
      <c r="I1746" s="160">
        <v>45974</v>
      </c>
      <c r="J1746" s="160">
        <v>79676.039999999994</v>
      </c>
      <c r="K1746" s="160">
        <v>79676.039999999994</v>
      </c>
      <c r="L1746" s="727">
        <v>222099.68</v>
      </c>
      <c r="M1746" s="727" t="s">
        <v>4996</v>
      </c>
      <c r="N1746" s="727"/>
      <c r="Q1746" s="727"/>
      <c r="R1746" s="727"/>
      <c r="S1746" s="727"/>
      <c r="W1746" s="707"/>
      <c r="X1746" s="707"/>
      <c r="Y1746" s="707"/>
      <c r="AA1746" s="707">
        <v>12566.32</v>
      </c>
      <c r="AB1746" s="707">
        <v>64319.71</v>
      </c>
      <c r="AC1746" s="707">
        <v>2790.01</v>
      </c>
      <c r="AD1746" s="707"/>
      <c r="AF1746" s="707"/>
      <c r="AG1746" s="707"/>
    </row>
    <row r="1747" spans="4:41">
      <c r="D1747" s="160" t="s">
        <v>5812</v>
      </c>
      <c r="E1747" s="160"/>
      <c r="F1747" s="160">
        <v>46014</v>
      </c>
      <c r="G1747" s="160">
        <v>46025</v>
      </c>
      <c r="H1747" s="160">
        <v>45972</v>
      </c>
      <c r="I1747" s="160">
        <v>45984</v>
      </c>
      <c r="J1747" s="160">
        <v>0</v>
      </c>
      <c r="K1747" s="160">
        <v>0</v>
      </c>
      <c r="L1747" s="727">
        <v>61145.95</v>
      </c>
      <c r="M1747" s="727" t="s">
        <v>4994</v>
      </c>
      <c r="N1747" s="727"/>
      <c r="Q1747" s="727"/>
      <c r="R1747" s="727"/>
      <c r="S1747" s="727"/>
      <c r="W1747" s="707"/>
      <c r="X1747" s="707"/>
      <c r="AA1747" s="707"/>
      <c r="AB1747" s="707"/>
      <c r="AC1747" s="707"/>
      <c r="AD1747" s="707">
        <v>61145.95</v>
      </c>
      <c r="AE1747" s="707"/>
      <c r="AF1747" s="707"/>
      <c r="AG1747" s="707"/>
      <c r="AM1747" s="707"/>
      <c r="AO1747" s="707"/>
    </row>
    <row r="1748" spans="4:41">
      <c r="D1748" s="160" t="s">
        <v>5812</v>
      </c>
      <c r="E1748" s="160"/>
      <c r="F1748" s="160">
        <v>46014</v>
      </c>
      <c r="G1748" s="160">
        <v>46025</v>
      </c>
      <c r="H1748" s="160">
        <v>45972</v>
      </c>
      <c r="I1748" s="160">
        <v>45984</v>
      </c>
      <c r="J1748" s="160">
        <v>0</v>
      </c>
      <c r="K1748" s="160">
        <v>0</v>
      </c>
      <c r="L1748" s="727">
        <v>61145.95</v>
      </c>
      <c r="M1748" s="727" t="s">
        <v>4995</v>
      </c>
      <c r="N1748" s="727"/>
      <c r="Q1748" s="727"/>
      <c r="R1748" s="727"/>
      <c r="S1748" s="727"/>
      <c r="W1748" s="707"/>
      <c r="X1748" s="707"/>
      <c r="Y1748" s="707"/>
      <c r="Z1748" s="707"/>
      <c r="AA1748" s="707"/>
      <c r="AB1748" s="707"/>
      <c r="AC1748" s="707"/>
      <c r="AD1748" s="707">
        <v>61145.95</v>
      </c>
      <c r="AE1748" s="707"/>
      <c r="AF1748" s="707"/>
      <c r="AG1748" s="707"/>
      <c r="AM1748" s="707"/>
      <c r="AO1748" s="707"/>
    </row>
    <row r="1749" spans="4:41">
      <c r="D1749" s="160" t="s">
        <v>5812</v>
      </c>
      <c r="E1749" s="160"/>
      <c r="F1749" s="160">
        <v>46014</v>
      </c>
      <c r="G1749" s="160">
        <v>46025</v>
      </c>
      <c r="H1749" s="160">
        <v>45972</v>
      </c>
      <c r="I1749" s="160">
        <v>45984</v>
      </c>
      <c r="J1749" s="160">
        <v>0</v>
      </c>
      <c r="K1749" s="160">
        <v>0</v>
      </c>
      <c r="L1749" s="727">
        <v>61145.95</v>
      </c>
      <c r="M1749" s="727" t="s">
        <v>4996</v>
      </c>
      <c r="N1749" s="727"/>
      <c r="Q1749" s="727"/>
      <c r="R1749" s="727"/>
      <c r="S1749" s="727"/>
      <c r="W1749" s="707"/>
      <c r="X1749" s="707"/>
      <c r="Y1749" s="707"/>
      <c r="Z1749" s="707"/>
      <c r="AD1749" s="707"/>
      <c r="AE1749" s="707"/>
      <c r="AF1749" s="707"/>
      <c r="AG1749" s="707"/>
    </row>
    <row r="1750" spans="4:41">
      <c r="D1750" s="160" t="s">
        <v>8861</v>
      </c>
      <c r="E1750" s="160"/>
      <c r="F1750" s="160">
        <v>46016</v>
      </c>
      <c r="G1750" s="160">
        <v>46029</v>
      </c>
      <c r="H1750" s="160" t="s">
        <v>6782</v>
      </c>
      <c r="I1750" s="160">
        <v>45979</v>
      </c>
      <c r="J1750" s="160">
        <v>35199.67</v>
      </c>
      <c r="K1750" s="160">
        <v>35199.660000000003</v>
      </c>
      <c r="L1750" s="727">
        <v>93858.28</v>
      </c>
      <c r="M1750" s="727" t="s">
        <v>4994</v>
      </c>
      <c r="N1750" s="727"/>
      <c r="Q1750" s="727"/>
      <c r="R1750" s="727"/>
      <c r="S1750" s="727"/>
      <c r="W1750" s="707"/>
      <c r="X1750" s="707"/>
      <c r="AA1750" s="707"/>
      <c r="AB1750" s="707"/>
      <c r="AC1750" s="707"/>
      <c r="AD1750" s="707">
        <v>14078.74</v>
      </c>
      <c r="AE1750" s="707">
        <v>57879.27</v>
      </c>
      <c r="AF1750" s="707">
        <v>21900.26</v>
      </c>
      <c r="AG1750" s="707"/>
      <c r="AM1750" s="707"/>
      <c r="AO1750" s="707"/>
    </row>
    <row r="1751" spans="4:41">
      <c r="D1751" s="160" t="s">
        <v>8861</v>
      </c>
      <c r="E1751" s="160"/>
      <c r="F1751" s="160">
        <v>46016</v>
      </c>
      <c r="G1751" s="160">
        <v>46029</v>
      </c>
      <c r="H1751" s="160" t="s">
        <v>6782</v>
      </c>
      <c r="I1751" s="160">
        <v>45979</v>
      </c>
      <c r="J1751" s="160">
        <v>35199.67</v>
      </c>
      <c r="K1751" s="160">
        <v>35199.660000000003</v>
      </c>
      <c r="L1751" s="727">
        <v>93858.28</v>
      </c>
      <c r="M1751" s="727" t="s">
        <v>4995</v>
      </c>
      <c r="N1751" s="727"/>
      <c r="Q1751" s="727"/>
      <c r="R1751" s="727"/>
      <c r="S1751" s="727"/>
      <c r="W1751" s="707"/>
      <c r="X1751" s="707"/>
      <c r="Y1751" s="707"/>
      <c r="Z1751" s="707"/>
      <c r="AA1751" s="707"/>
      <c r="AB1751" s="707"/>
      <c r="AC1751" s="707"/>
      <c r="AD1751" s="707">
        <v>58658.62</v>
      </c>
      <c r="AE1751" s="707"/>
      <c r="AF1751" s="707"/>
      <c r="AG1751" s="707"/>
      <c r="AM1751" s="707"/>
      <c r="AO1751" s="707"/>
    </row>
    <row r="1752" spans="4:41">
      <c r="D1752" s="160" t="s">
        <v>8861</v>
      </c>
      <c r="E1752" s="160"/>
      <c r="F1752" s="160">
        <v>46016</v>
      </c>
      <c r="G1752" s="160">
        <v>46029</v>
      </c>
      <c r="H1752" s="160" t="s">
        <v>6782</v>
      </c>
      <c r="I1752" s="160">
        <v>45979</v>
      </c>
      <c r="J1752" s="160">
        <v>35199.67</v>
      </c>
      <c r="K1752" s="160">
        <v>35199.660000000003</v>
      </c>
      <c r="L1752" s="727">
        <v>93858.28</v>
      </c>
      <c r="M1752" s="727" t="s">
        <v>4996</v>
      </c>
      <c r="N1752" s="727"/>
      <c r="Q1752" s="727"/>
      <c r="R1752" s="727"/>
      <c r="S1752" s="727"/>
      <c r="V1752" s="707"/>
      <c r="W1752" s="707"/>
      <c r="X1752" s="707"/>
      <c r="Y1752" s="707"/>
      <c r="Z1752" s="707"/>
      <c r="AA1752" s="707">
        <v>7089.85</v>
      </c>
      <c r="AB1752" s="707">
        <v>27068.71</v>
      </c>
      <c r="AC1752" s="707">
        <v>1041.0999999999999</v>
      </c>
      <c r="AD1752" s="707"/>
      <c r="AE1752" s="707"/>
      <c r="AF1752" s="707"/>
      <c r="AG1752" s="707"/>
    </row>
    <row r="1753" spans="4:41">
      <c r="D1753" s="160" t="s">
        <v>5813</v>
      </c>
      <c r="E1753" s="160"/>
      <c r="F1753" s="160">
        <v>46019</v>
      </c>
      <c r="G1753" s="160">
        <v>46029</v>
      </c>
      <c r="H1753" s="160" t="s">
        <v>6782</v>
      </c>
      <c r="I1753" s="160">
        <v>45979</v>
      </c>
      <c r="J1753" s="160">
        <v>46195.11</v>
      </c>
      <c r="K1753" s="160">
        <v>46195.11</v>
      </c>
      <c r="L1753" s="727">
        <v>95813.65</v>
      </c>
      <c r="M1753" s="727" t="s">
        <v>4994</v>
      </c>
      <c r="N1753" s="727"/>
      <c r="Q1753" s="727"/>
      <c r="R1753" s="727"/>
      <c r="S1753" s="727"/>
      <c r="V1753" s="707"/>
      <c r="W1753" s="707"/>
      <c r="Z1753" s="707"/>
      <c r="AA1753" s="707"/>
      <c r="AB1753" s="707"/>
      <c r="AC1753" s="707"/>
      <c r="AD1753" s="707">
        <v>14372.05</v>
      </c>
      <c r="AE1753" s="707">
        <v>47906.83</v>
      </c>
      <c r="AF1753" s="707">
        <v>33534.78</v>
      </c>
      <c r="AM1753" s="707"/>
      <c r="AO1753" s="707"/>
    </row>
    <row r="1754" spans="4:41">
      <c r="D1754" s="160" t="s">
        <v>5813</v>
      </c>
      <c r="E1754" s="160"/>
      <c r="F1754" s="160">
        <v>46019</v>
      </c>
      <c r="G1754" s="160">
        <v>46029</v>
      </c>
      <c r="H1754" s="160" t="s">
        <v>6782</v>
      </c>
      <c r="I1754" s="160">
        <v>45979</v>
      </c>
      <c r="J1754" s="160">
        <v>46195.11</v>
      </c>
      <c r="K1754" s="160">
        <v>46195.11</v>
      </c>
      <c r="L1754" s="727">
        <v>95813.65</v>
      </c>
      <c r="M1754" s="727" t="s">
        <v>4995</v>
      </c>
      <c r="N1754" s="727"/>
      <c r="Q1754" s="727"/>
      <c r="R1754" s="727"/>
      <c r="S1754" s="727"/>
      <c r="V1754" s="707"/>
      <c r="W1754" s="707"/>
      <c r="X1754" s="707"/>
      <c r="Y1754" s="707"/>
      <c r="Z1754" s="707"/>
      <c r="AA1754" s="707"/>
      <c r="AB1754" s="707"/>
      <c r="AC1754" s="707"/>
      <c r="AD1754" s="707">
        <v>49618.54</v>
      </c>
      <c r="AE1754" s="707"/>
      <c r="AF1754" s="707"/>
      <c r="AI1754" s="707"/>
      <c r="AJ1754" s="707"/>
      <c r="AM1754" s="707"/>
      <c r="AO1754" s="707"/>
    </row>
    <row r="1755" spans="4:41">
      <c r="D1755" s="160" t="s">
        <v>5813</v>
      </c>
      <c r="E1755" s="160"/>
      <c r="F1755" s="160">
        <v>46019</v>
      </c>
      <c r="G1755" s="160">
        <v>46029</v>
      </c>
      <c r="H1755" s="160" t="s">
        <v>6782</v>
      </c>
      <c r="I1755" s="160">
        <v>45979</v>
      </c>
      <c r="J1755" s="160">
        <v>46195.11</v>
      </c>
      <c r="K1755" s="160">
        <v>46195.11</v>
      </c>
      <c r="L1755" s="727">
        <v>95813.65</v>
      </c>
      <c r="M1755" s="727" t="s">
        <v>4996</v>
      </c>
      <c r="N1755" s="727"/>
      <c r="Q1755" s="727"/>
      <c r="R1755" s="727"/>
      <c r="S1755" s="727"/>
      <c r="V1755" s="707"/>
      <c r="W1755" s="707"/>
      <c r="X1755" s="707"/>
      <c r="Y1755" s="707"/>
      <c r="AA1755" s="707">
        <v>9304.61</v>
      </c>
      <c r="AB1755" s="707">
        <v>35524.19</v>
      </c>
      <c r="AC1755" s="707">
        <v>1366.31</v>
      </c>
      <c r="AD1755" s="707"/>
      <c r="AI1755" s="707"/>
      <c r="AJ1755" s="707"/>
    </row>
    <row r="1756" spans="4:41">
      <c r="D1756" s="160" t="s">
        <v>8862</v>
      </c>
      <c r="E1756" s="160"/>
      <c r="F1756" s="160">
        <v>46021</v>
      </c>
      <c r="G1756" s="160">
        <v>46032</v>
      </c>
      <c r="H1756" s="160">
        <v>45974</v>
      </c>
      <c r="I1756" s="160">
        <v>45986</v>
      </c>
      <c r="J1756" s="160">
        <v>0</v>
      </c>
      <c r="K1756" s="160">
        <v>0</v>
      </c>
      <c r="L1756" s="727">
        <v>50839.89</v>
      </c>
      <c r="M1756" s="727" t="s">
        <v>4994</v>
      </c>
      <c r="N1756" s="727"/>
      <c r="Q1756" s="727"/>
      <c r="R1756" s="727"/>
      <c r="S1756" s="727"/>
      <c r="V1756" s="707"/>
      <c r="Z1756" s="707"/>
      <c r="AA1756" s="707"/>
      <c r="AB1756" s="707"/>
      <c r="AC1756" s="707"/>
      <c r="AD1756" s="707">
        <v>50839.89</v>
      </c>
      <c r="AE1756" s="707"/>
      <c r="AM1756" s="707"/>
      <c r="AN1756" s="707"/>
      <c r="AO1756" s="707"/>
    </row>
    <row r="1757" spans="4:41">
      <c r="D1757" s="160" t="s">
        <v>8862</v>
      </c>
      <c r="E1757" s="160"/>
      <c r="F1757" s="160">
        <v>46021</v>
      </c>
      <c r="G1757" s="160">
        <v>46032</v>
      </c>
      <c r="H1757" s="160">
        <v>45974</v>
      </c>
      <c r="I1757" s="160">
        <v>45986</v>
      </c>
      <c r="J1757" s="160">
        <v>0</v>
      </c>
      <c r="K1757" s="160">
        <v>0</v>
      </c>
      <c r="L1757" s="727">
        <v>50839.89</v>
      </c>
      <c r="M1757" s="727" t="s">
        <v>4995</v>
      </c>
      <c r="N1757" s="727"/>
      <c r="Q1757" s="727"/>
      <c r="R1757" s="727"/>
      <c r="S1757" s="727"/>
      <c r="V1757" s="707"/>
      <c r="W1757" s="707"/>
      <c r="X1757" s="707"/>
      <c r="Z1757" s="707"/>
      <c r="AA1757" s="707"/>
      <c r="AB1757" s="707"/>
      <c r="AC1757" s="707"/>
      <c r="AD1757" s="707">
        <v>50839.89</v>
      </c>
      <c r="AE1757" s="707"/>
      <c r="AI1757" s="707"/>
      <c r="AJ1757" s="707"/>
      <c r="AM1757" s="707"/>
      <c r="AN1757" s="707"/>
      <c r="AO1757" s="707"/>
    </row>
    <row r="1758" spans="4:41">
      <c r="D1758" s="160" t="s">
        <v>8862</v>
      </c>
      <c r="E1758" s="160"/>
      <c r="F1758" s="160">
        <v>46021</v>
      </c>
      <c r="G1758" s="160">
        <v>46032</v>
      </c>
      <c r="H1758" s="160">
        <v>45974</v>
      </c>
      <c r="I1758" s="160">
        <v>45986</v>
      </c>
      <c r="J1758" s="160">
        <v>0</v>
      </c>
      <c r="K1758" s="160">
        <v>0</v>
      </c>
      <c r="L1758" s="727">
        <v>50839.89</v>
      </c>
      <c r="M1758" s="727" t="s">
        <v>4996</v>
      </c>
      <c r="N1758" s="727"/>
      <c r="Q1758" s="727"/>
      <c r="R1758" s="727"/>
      <c r="S1758" s="727"/>
      <c r="V1758" s="707"/>
      <c r="W1758" s="707"/>
      <c r="X1758" s="707"/>
      <c r="AC1758" s="707"/>
      <c r="AI1758" s="707"/>
      <c r="AJ1758" s="707"/>
    </row>
    <row r="1759" spans="4:41">
      <c r="D1759" s="160" t="s">
        <v>5814</v>
      </c>
      <c r="E1759" s="160"/>
      <c r="F1759" s="160">
        <v>46023</v>
      </c>
      <c r="G1759" s="160">
        <v>46034</v>
      </c>
      <c r="H1759" s="160">
        <v>45977</v>
      </c>
      <c r="I1759" s="160">
        <v>45988</v>
      </c>
      <c r="J1759" s="160">
        <v>0</v>
      </c>
      <c r="K1759" s="160">
        <v>0</v>
      </c>
      <c r="L1759" s="727">
        <v>172073.47</v>
      </c>
      <c r="M1759" s="727" t="s">
        <v>4994</v>
      </c>
      <c r="N1759" s="727"/>
      <c r="Q1759" s="727"/>
      <c r="R1759" s="727"/>
      <c r="S1759" s="727"/>
      <c r="V1759" s="707"/>
      <c r="Z1759" s="707"/>
      <c r="AA1759" s="707"/>
      <c r="AB1759" s="707"/>
      <c r="AC1759" s="707"/>
      <c r="AD1759" s="707">
        <v>172073.47</v>
      </c>
      <c r="AE1759" s="707"/>
      <c r="AM1759" s="707"/>
      <c r="AN1759" s="707"/>
      <c r="AO1759" s="707"/>
    </row>
    <row r="1760" spans="4:41">
      <c r="D1760" s="160" t="s">
        <v>5814</v>
      </c>
      <c r="E1760" s="160"/>
      <c r="F1760" s="160">
        <v>46023</v>
      </c>
      <c r="G1760" s="160">
        <v>46034</v>
      </c>
      <c r="H1760" s="160">
        <v>45977</v>
      </c>
      <c r="I1760" s="160">
        <v>45988</v>
      </c>
      <c r="J1760" s="160">
        <v>0</v>
      </c>
      <c r="K1760" s="160">
        <v>0</v>
      </c>
      <c r="L1760" s="727">
        <v>172073.47</v>
      </c>
      <c r="M1760" s="727" t="s">
        <v>4995</v>
      </c>
      <c r="N1760" s="727"/>
      <c r="Q1760" s="728"/>
      <c r="R1760" s="727"/>
      <c r="S1760" s="727"/>
      <c r="V1760" s="707"/>
      <c r="W1760" s="707"/>
      <c r="X1760" s="707"/>
      <c r="Z1760" s="707"/>
      <c r="AA1760" s="707"/>
      <c r="AB1760" s="707"/>
      <c r="AC1760" s="707"/>
      <c r="AD1760" s="707">
        <v>172073.47</v>
      </c>
      <c r="AE1760" s="707"/>
      <c r="AJ1760" s="707"/>
      <c r="AM1760" s="707"/>
      <c r="AN1760" s="707"/>
      <c r="AO1760" s="707"/>
    </row>
    <row r="1761" spans="4:43">
      <c r="D1761" s="160" t="s">
        <v>5814</v>
      </c>
      <c r="E1761" s="160"/>
      <c r="F1761" s="160">
        <v>46023</v>
      </c>
      <c r="G1761" s="160">
        <v>46034</v>
      </c>
      <c r="H1761" s="160">
        <v>45977</v>
      </c>
      <c r="I1761" s="160">
        <v>45988</v>
      </c>
      <c r="J1761" s="160">
        <v>0</v>
      </c>
      <c r="K1761" s="160">
        <v>0</v>
      </c>
      <c r="L1761" s="727">
        <v>172073.47</v>
      </c>
      <c r="M1761" s="727" t="s">
        <v>4996</v>
      </c>
      <c r="N1761" s="727"/>
      <c r="Q1761" s="727"/>
      <c r="R1761" s="727"/>
      <c r="S1761" s="727"/>
      <c r="V1761" s="707"/>
      <c r="W1761" s="707"/>
      <c r="X1761" s="707"/>
      <c r="AC1761" s="707"/>
      <c r="AD1761" s="707"/>
      <c r="AJ1761" s="707"/>
    </row>
    <row r="1762" spans="4:43">
      <c r="D1762" s="160" t="s">
        <v>5815</v>
      </c>
      <c r="E1762" s="160"/>
      <c r="F1762" s="160">
        <v>46026</v>
      </c>
      <c r="G1762" s="160">
        <v>46048</v>
      </c>
      <c r="H1762" s="160">
        <v>45979</v>
      </c>
      <c r="I1762" s="160">
        <v>46002</v>
      </c>
      <c r="J1762" s="160">
        <v>0</v>
      </c>
      <c r="K1762" s="160">
        <v>0</v>
      </c>
      <c r="L1762" s="727">
        <v>121233.66</v>
      </c>
      <c r="M1762" s="727" t="s">
        <v>4994</v>
      </c>
      <c r="N1762" s="727"/>
      <c r="Q1762" s="727"/>
      <c r="R1762" s="727"/>
      <c r="S1762" s="727"/>
      <c r="V1762" s="707"/>
      <c r="Z1762" s="707"/>
      <c r="AA1762" s="707"/>
      <c r="AB1762" s="707"/>
      <c r="AC1762" s="707"/>
      <c r="AD1762" s="707">
        <v>104351.87</v>
      </c>
      <c r="AE1762" s="707">
        <v>16881.79</v>
      </c>
      <c r="AM1762" s="707"/>
      <c r="AN1762" s="707"/>
      <c r="AO1762" s="707"/>
      <c r="AP1762" s="707"/>
    </row>
    <row r="1763" spans="4:43">
      <c r="D1763" s="160" t="s">
        <v>5815</v>
      </c>
      <c r="E1763" s="160"/>
      <c r="F1763" s="160">
        <v>46026</v>
      </c>
      <c r="G1763" s="160">
        <v>46048</v>
      </c>
      <c r="H1763" s="160">
        <v>45979</v>
      </c>
      <c r="I1763" s="160">
        <v>46002</v>
      </c>
      <c r="J1763" s="160">
        <v>0</v>
      </c>
      <c r="K1763" s="160">
        <v>0</v>
      </c>
      <c r="L1763" s="727">
        <v>121233.66</v>
      </c>
      <c r="M1763" s="727" t="s">
        <v>4995</v>
      </c>
      <c r="N1763" s="727"/>
      <c r="Q1763" s="727"/>
      <c r="R1763" s="727"/>
      <c r="S1763" s="727"/>
      <c r="V1763" s="707"/>
      <c r="W1763" s="707"/>
      <c r="X1763" s="707"/>
      <c r="Z1763" s="707"/>
      <c r="AA1763" s="707"/>
      <c r="AB1763" s="707"/>
      <c r="AC1763" s="707"/>
      <c r="AD1763" s="707">
        <v>104351.87</v>
      </c>
      <c r="AE1763" s="707">
        <v>16881.79</v>
      </c>
      <c r="AJ1763" s="707"/>
      <c r="AM1763" s="707"/>
      <c r="AN1763" s="707"/>
      <c r="AO1763" s="707"/>
      <c r="AP1763" s="707"/>
    </row>
    <row r="1764" spans="4:43">
      <c r="D1764" s="160" t="s">
        <v>5815</v>
      </c>
      <c r="E1764" s="160"/>
      <c r="F1764" s="160">
        <v>46026</v>
      </c>
      <c r="G1764" s="160">
        <v>46048</v>
      </c>
      <c r="H1764" s="160">
        <v>45979</v>
      </c>
      <c r="I1764" s="160">
        <v>46002</v>
      </c>
      <c r="J1764" s="160">
        <v>0</v>
      </c>
      <c r="K1764" s="160">
        <v>0</v>
      </c>
      <c r="L1764" s="727">
        <v>121233.66</v>
      </c>
      <c r="M1764" s="727" t="s">
        <v>4996</v>
      </c>
      <c r="N1764" s="727"/>
      <c r="Q1764" s="727"/>
      <c r="R1764" s="727"/>
      <c r="S1764" s="727"/>
      <c r="V1764" s="707"/>
      <c r="W1764" s="707"/>
      <c r="X1764" s="707"/>
      <c r="AC1764" s="707"/>
      <c r="AD1764" s="707"/>
      <c r="AJ1764" s="707"/>
    </row>
    <row r="1765" spans="4:43">
      <c r="D1765" s="160" t="s">
        <v>5816</v>
      </c>
      <c r="E1765" s="160"/>
      <c r="F1765" s="160">
        <v>46030</v>
      </c>
      <c r="G1765" s="160">
        <v>46050</v>
      </c>
      <c r="H1765" s="160">
        <v>45984</v>
      </c>
      <c r="I1765" s="160">
        <v>46005</v>
      </c>
      <c r="J1765" s="160">
        <v>0</v>
      </c>
      <c r="K1765" s="160">
        <v>0</v>
      </c>
      <c r="L1765" s="727">
        <v>340920.52</v>
      </c>
      <c r="M1765" s="727" t="s">
        <v>4994</v>
      </c>
      <c r="N1765" s="727"/>
      <c r="Q1765" s="727"/>
      <c r="R1765" s="727"/>
      <c r="S1765" s="727"/>
      <c r="V1765" s="707"/>
      <c r="Z1765" s="707"/>
      <c r="AA1765" s="707"/>
      <c r="AB1765" s="707"/>
      <c r="AC1765" s="707"/>
      <c r="AD1765" s="707">
        <v>177380.95</v>
      </c>
      <c r="AE1765" s="707">
        <v>163539.57</v>
      </c>
      <c r="AN1765" s="707"/>
      <c r="AO1765" s="707"/>
      <c r="AP1765" s="707"/>
    </row>
    <row r="1766" spans="4:43">
      <c r="D1766" s="160" t="s">
        <v>5816</v>
      </c>
      <c r="E1766" s="160"/>
      <c r="F1766" s="160">
        <v>46030</v>
      </c>
      <c r="G1766" s="160">
        <v>46050</v>
      </c>
      <c r="H1766" s="160">
        <v>45984</v>
      </c>
      <c r="I1766" s="160">
        <v>46005</v>
      </c>
      <c r="J1766" s="160">
        <v>0</v>
      </c>
      <c r="K1766" s="160">
        <v>0</v>
      </c>
      <c r="L1766" s="727">
        <v>340920.52</v>
      </c>
      <c r="M1766" s="727" t="s">
        <v>4995</v>
      </c>
      <c r="N1766" s="727"/>
      <c r="Q1766" s="727"/>
      <c r="R1766" s="727"/>
      <c r="S1766" s="727"/>
      <c r="V1766" s="707"/>
      <c r="W1766" s="707"/>
      <c r="X1766" s="707"/>
      <c r="Z1766" s="707"/>
      <c r="AA1766" s="707"/>
      <c r="AB1766" s="707"/>
      <c r="AC1766" s="707"/>
      <c r="AD1766" s="707">
        <v>177380.95</v>
      </c>
      <c r="AE1766" s="707">
        <v>163539.57</v>
      </c>
      <c r="AJ1766" s="707"/>
      <c r="AN1766" s="707"/>
      <c r="AO1766" s="707"/>
      <c r="AP1766" s="707"/>
    </row>
    <row r="1767" spans="4:43">
      <c r="D1767" s="160" t="s">
        <v>5816</v>
      </c>
      <c r="E1767" s="160"/>
      <c r="F1767" s="160">
        <v>46030</v>
      </c>
      <c r="G1767" s="160">
        <v>46050</v>
      </c>
      <c r="H1767" s="160">
        <v>45984</v>
      </c>
      <c r="I1767" s="160">
        <v>46005</v>
      </c>
      <c r="J1767" s="160">
        <v>0</v>
      </c>
      <c r="K1767" s="160">
        <v>0</v>
      </c>
      <c r="L1767" s="727">
        <v>340920.52</v>
      </c>
      <c r="M1767" s="727" t="s">
        <v>4996</v>
      </c>
      <c r="N1767" s="727"/>
      <c r="Q1767" s="727"/>
      <c r="R1767" s="727"/>
      <c r="S1767" s="727"/>
      <c r="V1767" s="707"/>
      <c r="W1767" s="707"/>
      <c r="X1767" s="707"/>
      <c r="AC1767" s="707"/>
      <c r="AD1767" s="707"/>
      <c r="AJ1767" s="707"/>
    </row>
    <row r="1768" spans="4:43">
      <c r="D1768" s="160" t="s">
        <v>8863</v>
      </c>
      <c r="E1768" s="160"/>
      <c r="F1768" s="160">
        <v>46004</v>
      </c>
      <c r="G1768" s="160">
        <v>46022</v>
      </c>
      <c r="H1768" s="160">
        <v>45981</v>
      </c>
      <c r="I1768" s="160">
        <v>46001</v>
      </c>
      <c r="J1768" s="160">
        <v>0</v>
      </c>
      <c r="K1768" s="160">
        <v>0</v>
      </c>
      <c r="L1768" s="727">
        <v>62511</v>
      </c>
      <c r="M1768" s="727" t="s">
        <v>4994</v>
      </c>
      <c r="N1768" s="727"/>
      <c r="Q1768" s="727"/>
      <c r="R1768" s="727"/>
      <c r="S1768" s="727"/>
      <c r="V1768" s="707"/>
      <c r="Z1768" s="707"/>
      <c r="AA1768" s="707"/>
      <c r="AB1768" s="707"/>
      <c r="AC1768" s="707"/>
      <c r="AD1768" s="707">
        <v>31788.68</v>
      </c>
      <c r="AE1768" s="707">
        <v>30722.32</v>
      </c>
      <c r="AM1768" s="707"/>
      <c r="AN1768" s="707"/>
      <c r="AO1768" s="707"/>
    </row>
    <row r="1769" spans="4:43">
      <c r="D1769" s="160" t="s">
        <v>8863</v>
      </c>
      <c r="E1769" s="160"/>
      <c r="F1769" s="160">
        <v>46004</v>
      </c>
      <c r="G1769" s="160">
        <v>46022</v>
      </c>
      <c r="H1769" s="160">
        <v>45981</v>
      </c>
      <c r="I1769" s="160">
        <v>46001</v>
      </c>
      <c r="J1769" s="160">
        <v>0</v>
      </c>
      <c r="K1769" s="160">
        <v>0</v>
      </c>
      <c r="L1769" s="727">
        <v>62511</v>
      </c>
      <c r="M1769" s="727" t="s">
        <v>4995</v>
      </c>
      <c r="N1769" s="727"/>
      <c r="Q1769" s="727"/>
      <c r="R1769" s="727"/>
      <c r="S1769" s="727"/>
      <c r="V1769" s="707"/>
      <c r="W1769" s="707"/>
      <c r="X1769" s="707"/>
      <c r="Z1769" s="707"/>
      <c r="AA1769" s="707"/>
      <c r="AB1769" s="707"/>
      <c r="AC1769" s="707"/>
      <c r="AD1769" s="707">
        <v>31788.68</v>
      </c>
      <c r="AE1769" s="707">
        <v>30722.32</v>
      </c>
      <c r="AJ1769" s="707"/>
      <c r="AM1769" s="707"/>
      <c r="AN1769" s="707"/>
      <c r="AO1769" s="707"/>
    </row>
    <row r="1770" spans="4:43">
      <c r="D1770" s="160" t="s">
        <v>8863</v>
      </c>
      <c r="E1770" s="160"/>
      <c r="F1770" s="160">
        <v>46004</v>
      </c>
      <c r="G1770" s="160">
        <v>46022</v>
      </c>
      <c r="H1770" s="160">
        <v>45981</v>
      </c>
      <c r="I1770" s="160">
        <v>46001</v>
      </c>
      <c r="J1770" s="160">
        <v>0</v>
      </c>
      <c r="K1770" s="160">
        <v>0</v>
      </c>
      <c r="L1770" s="727">
        <v>62511</v>
      </c>
      <c r="M1770" s="727" t="s">
        <v>4996</v>
      </c>
      <c r="N1770" s="727"/>
      <c r="Q1770" s="727"/>
      <c r="R1770" s="727"/>
      <c r="S1770" s="727"/>
      <c r="V1770" s="707"/>
      <c r="W1770" s="707"/>
      <c r="X1770" s="707"/>
      <c r="AC1770" s="707"/>
      <c r="AJ1770" s="707"/>
    </row>
    <row r="1771" spans="4:43">
      <c r="D1771" s="160" t="s">
        <v>5817</v>
      </c>
      <c r="E1771" s="160"/>
      <c r="F1771" s="160">
        <v>46051</v>
      </c>
      <c r="G1771" s="160">
        <v>46158</v>
      </c>
      <c r="H1771" s="160" t="s">
        <v>6660</v>
      </c>
      <c r="I1771" s="160">
        <v>46067</v>
      </c>
      <c r="J1771" s="160">
        <v>225308.52</v>
      </c>
      <c r="K1771" s="160">
        <v>225308.52</v>
      </c>
      <c r="L1771" s="727">
        <v>2068014.96</v>
      </c>
      <c r="M1771" s="727" t="s">
        <v>4994</v>
      </c>
      <c r="N1771" s="727"/>
      <c r="Q1771" s="727"/>
      <c r="R1771" s="727"/>
      <c r="S1771" s="727"/>
      <c r="V1771" s="707"/>
      <c r="Z1771" s="707"/>
      <c r="AA1771" s="707"/>
      <c r="AB1771" s="707"/>
      <c r="AC1771" s="707"/>
      <c r="AD1771" s="707">
        <v>82332.47</v>
      </c>
      <c r="AE1771" s="707">
        <v>712312.05</v>
      </c>
      <c r="AF1771" s="707">
        <v>576207.74</v>
      </c>
      <c r="AG1771" s="707">
        <v>257097.87</v>
      </c>
      <c r="AH1771" s="707">
        <v>376900.01</v>
      </c>
      <c r="AI1771" s="707">
        <v>3996.48</v>
      </c>
      <c r="AJ1771" s="707">
        <v>59168.34</v>
      </c>
      <c r="AN1771" s="707"/>
      <c r="AO1771" s="707"/>
      <c r="AP1771" s="707"/>
      <c r="AQ1771" s="707"/>
    </row>
    <row r="1772" spans="4:43">
      <c r="D1772" s="160" t="s">
        <v>5817</v>
      </c>
      <c r="E1772" s="160"/>
      <c r="F1772" s="160">
        <v>46051</v>
      </c>
      <c r="G1772" s="160">
        <v>46158</v>
      </c>
      <c r="H1772" s="160" t="s">
        <v>6660</v>
      </c>
      <c r="I1772" s="160">
        <v>46067</v>
      </c>
      <c r="J1772" s="160">
        <v>225308.52</v>
      </c>
      <c r="K1772" s="160">
        <v>225308.52</v>
      </c>
      <c r="L1772" s="727">
        <v>2068014.96</v>
      </c>
      <c r="M1772" s="727" t="s">
        <v>4995</v>
      </c>
      <c r="N1772" s="727"/>
      <c r="Q1772" s="727"/>
      <c r="R1772" s="727"/>
      <c r="S1772" s="727"/>
      <c r="V1772" s="707"/>
      <c r="W1772" s="707"/>
      <c r="X1772" s="707"/>
      <c r="Z1772" s="707"/>
      <c r="AA1772" s="707"/>
      <c r="AB1772" s="707"/>
      <c r="AC1772" s="707"/>
      <c r="AD1772" s="707">
        <v>82332.47</v>
      </c>
      <c r="AE1772" s="707">
        <v>1055486.8799999999</v>
      </c>
      <c r="AF1772" s="707">
        <v>576207.74</v>
      </c>
      <c r="AG1772" s="707">
        <v>128679.35</v>
      </c>
      <c r="AJ1772" s="707"/>
      <c r="AN1772" s="707"/>
      <c r="AO1772" s="707"/>
      <c r="AP1772" s="707"/>
      <c r="AQ1772" s="707"/>
    </row>
    <row r="1773" spans="4:43">
      <c r="D1773" s="160" t="s">
        <v>5817</v>
      </c>
      <c r="E1773" s="160"/>
      <c r="F1773" s="160">
        <v>46051</v>
      </c>
      <c r="G1773" s="160">
        <v>46158</v>
      </c>
      <c r="H1773" s="160" t="s">
        <v>6660</v>
      </c>
      <c r="I1773" s="160">
        <v>46067</v>
      </c>
      <c r="J1773" s="160">
        <v>225308.52</v>
      </c>
      <c r="K1773" s="160">
        <v>225308.52</v>
      </c>
      <c r="L1773" s="727">
        <v>2068014.96</v>
      </c>
      <c r="M1773" s="727" t="s">
        <v>4996</v>
      </c>
      <c r="N1773" s="727"/>
      <c r="Q1773" s="727"/>
      <c r="R1773" s="727"/>
      <c r="S1773" s="727"/>
      <c r="U1773" s="707">
        <v>10764.09</v>
      </c>
      <c r="V1773" s="707">
        <v>20056.330000000002</v>
      </c>
      <c r="W1773" s="707">
        <v>17732</v>
      </c>
      <c r="X1773" s="707">
        <v>13013.94</v>
      </c>
      <c r="Y1773" s="707">
        <v>12657.24</v>
      </c>
      <c r="Z1773" s="707">
        <v>5704.3</v>
      </c>
      <c r="AA1773" s="707">
        <v>27656.79</v>
      </c>
      <c r="AB1773" s="707">
        <v>113363.69</v>
      </c>
      <c r="AC1773" s="707">
        <v>4360.1400000000003</v>
      </c>
      <c r="AD1773" s="707"/>
      <c r="AE1773" s="707"/>
      <c r="AF1773" s="707"/>
      <c r="AG1773" s="707"/>
      <c r="AJ1773" s="707"/>
    </row>
    <row r="1774" spans="4:43">
      <c r="D1774" s="160" t="s">
        <v>8864</v>
      </c>
      <c r="E1774" s="160"/>
      <c r="F1774" s="160">
        <v>46051</v>
      </c>
      <c r="G1774" s="160">
        <v>46074</v>
      </c>
      <c r="H1774" s="160">
        <v>46008</v>
      </c>
      <c r="I1774" s="160">
        <v>46032</v>
      </c>
      <c r="J1774" s="160">
        <v>0</v>
      </c>
      <c r="K1774" s="160">
        <v>0</v>
      </c>
      <c r="L1774" s="727">
        <v>63003.85</v>
      </c>
      <c r="M1774" s="727" t="s">
        <v>4994</v>
      </c>
      <c r="N1774" s="727"/>
      <c r="Q1774" s="727"/>
      <c r="R1774" s="727"/>
      <c r="S1774" s="727"/>
      <c r="V1774" s="707"/>
      <c r="Z1774" s="707"/>
      <c r="AA1774" s="707"/>
      <c r="AB1774" s="707"/>
      <c r="AC1774" s="707"/>
      <c r="AD1774" s="707"/>
      <c r="AE1774" s="707">
        <v>51419.02</v>
      </c>
      <c r="AF1774" s="707">
        <v>11584.83</v>
      </c>
      <c r="AN1774" s="707"/>
      <c r="AO1774" s="707"/>
      <c r="AP1774" s="707"/>
      <c r="AQ1774" s="707"/>
    </row>
    <row r="1775" spans="4:43">
      <c r="D1775" s="160" t="s">
        <v>8864</v>
      </c>
      <c r="E1775" s="160"/>
      <c r="F1775" s="160">
        <v>46051</v>
      </c>
      <c r="G1775" s="160">
        <v>46074</v>
      </c>
      <c r="H1775" s="160">
        <v>46008</v>
      </c>
      <c r="I1775" s="160">
        <v>46032</v>
      </c>
      <c r="J1775" s="160">
        <v>0</v>
      </c>
      <c r="K1775" s="160">
        <v>0</v>
      </c>
      <c r="L1775" s="727">
        <v>63003.85</v>
      </c>
      <c r="M1775" s="727" t="s">
        <v>4995</v>
      </c>
      <c r="N1775" s="727"/>
      <c r="Q1775" s="727"/>
      <c r="R1775" s="727"/>
      <c r="S1775" s="727"/>
      <c r="V1775" s="707"/>
      <c r="W1775" s="707"/>
      <c r="X1775" s="707"/>
      <c r="Z1775" s="707"/>
      <c r="AA1775" s="707"/>
      <c r="AB1775" s="707"/>
      <c r="AC1775" s="707"/>
      <c r="AD1775" s="707"/>
      <c r="AE1775" s="707">
        <v>51419.02</v>
      </c>
      <c r="AF1775" s="707">
        <v>11584.83</v>
      </c>
      <c r="AN1775" s="707"/>
      <c r="AO1775" s="707"/>
      <c r="AP1775" s="707"/>
      <c r="AQ1775" s="707"/>
    </row>
    <row r="1776" spans="4:43">
      <c r="D1776" s="160" t="s">
        <v>8864</v>
      </c>
      <c r="E1776" s="160"/>
      <c r="F1776" s="160">
        <v>46051</v>
      </c>
      <c r="G1776" s="160">
        <v>46074</v>
      </c>
      <c r="H1776" s="160">
        <v>46008</v>
      </c>
      <c r="I1776" s="160">
        <v>46032</v>
      </c>
      <c r="J1776" s="160">
        <v>0</v>
      </c>
      <c r="K1776" s="160">
        <v>0</v>
      </c>
      <c r="L1776" s="727">
        <v>63003.85</v>
      </c>
      <c r="M1776" s="727" t="s">
        <v>4996</v>
      </c>
      <c r="N1776" s="727"/>
      <c r="Q1776" s="727"/>
      <c r="R1776" s="727"/>
      <c r="S1776" s="727"/>
      <c r="V1776" s="707"/>
      <c r="W1776" s="707"/>
      <c r="X1776" s="707"/>
      <c r="Y1776" s="707"/>
      <c r="AB1776" s="707"/>
      <c r="AC1776" s="707"/>
      <c r="AD1776" s="707"/>
    </row>
    <row r="1777" spans="4:43">
      <c r="D1777" s="160" t="s">
        <v>5818</v>
      </c>
      <c r="E1777" s="160"/>
      <c r="F1777" s="160">
        <v>46055</v>
      </c>
      <c r="G1777" s="160">
        <v>46158</v>
      </c>
      <c r="H1777" s="160" t="s">
        <v>6660</v>
      </c>
      <c r="I1777" s="160">
        <v>46018</v>
      </c>
      <c r="J1777" s="160">
        <v>225308.52</v>
      </c>
      <c r="K1777" s="160">
        <v>225308.52</v>
      </c>
      <c r="L1777" s="727">
        <v>631648.16</v>
      </c>
      <c r="M1777" s="727" t="s">
        <v>4994</v>
      </c>
      <c r="N1777" s="727"/>
      <c r="Q1777" s="727"/>
      <c r="R1777" s="727"/>
      <c r="S1777" s="727"/>
      <c r="V1777" s="707"/>
      <c r="W1777" s="707"/>
      <c r="X1777" s="707"/>
      <c r="Y1777" s="707"/>
      <c r="AA1777" s="707"/>
      <c r="AB1777" s="707"/>
      <c r="AC1777" s="707"/>
      <c r="AD1777" s="707">
        <v>44215.37</v>
      </c>
      <c r="AE1777" s="707">
        <v>18949.45</v>
      </c>
      <c r="AF1777" s="707"/>
      <c r="AG1777" s="707">
        <v>128418.52</v>
      </c>
      <c r="AH1777" s="707">
        <v>376900.01</v>
      </c>
      <c r="AI1777" s="707">
        <v>3996.48</v>
      </c>
      <c r="AJ1777" s="707">
        <v>59168.34</v>
      </c>
      <c r="AN1777" s="707"/>
      <c r="AO1777" s="707"/>
      <c r="AP1777" s="707"/>
      <c r="AQ1777" s="707"/>
    </row>
    <row r="1778" spans="4:43">
      <c r="D1778" s="160" t="s">
        <v>5818</v>
      </c>
      <c r="E1778" s="160"/>
      <c r="F1778" s="160">
        <v>46055</v>
      </c>
      <c r="G1778" s="160">
        <v>46158</v>
      </c>
      <c r="H1778" s="160" t="s">
        <v>6660</v>
      </c>
      <c r="I1778" s="160">
        <v>46018</v>
      </c>
      <c r="J1778" s="160">
        <v>225308.52</v>
      </c>
      <c r="K1778" s="160">
        <v>225308.52</v>
      </c>
      <c r="L1778" s="727">
        <v>631648.16</v>
      </c>
      <c r="M1778" s="727" t="s">
        <v>4995</v>
      </c>
      <c r="N1778" s="727"/>
      <c r="Q1778" s="727"/>
      <c r="R1778" s="727"/>
      <c r="S1778" s="727"/>
      <c r="W1778" s="707"/>
      <c r="X1778" s="707"/>
      <c r="Y1778" s="707"/>
      <c r="Z1778" s="707"/>
      <c r="AA1778" s="707"/>
      <c r="AB1778" s="707"/>
      <c r="AC1778" s="707"/>
      <c r="AD1778" s="707">
        <v>44215.37</v>
      </c>
      <c r="AE1778" s="707">
        <v>362124.28</v>
      </c>
      <c r="AF1778" s="707"/>
      <c r="AG1778" s="707"/>
      <c r="AH1778" s="707"/>
      <c r="AN1778" s="707"/>
      <c r="AO1778" s="707"/>
      <c r="AP1778" s="707"/>
      <c r="AQ1778" s="707"/>
    </row>
    <row r="1779" spans="4:43">
      <c r="D1779" s="160" t="s">
        <v>5818</v>
      </c>
      <c r="E1779" s="160"/>
      <c r="F1779" s="160">
        <v>46055</v>
      </c>
      <c r="G1779" s="160">
        <v>46158</v>
      </c>
      <c r="H1779" s="160" t="s">
        <v>6660</v>
      </c>
      <c r="I1779" s="160">
        <v>46018</v>
      </c>
      <c r="J1779" s="160">
        <v>225308.52</v>
      </c>
      <c r="K1779" s="160">
        <v>225308.52</v>
      </c>
      <c r="L1779" s="727">
        <v>631648.16</v>
      </c>
      <c r="M1779" s="727" t="s">
        <v>4996</v>
      </c>
      <c r="N1779" s="727"/>
      <c r="Q1779" s="727"/>
      <c r="R1779" s="727"/>
      <c r="S1779" s="727"/>
      <c r="U1779" s="707">
        <v>10764.09</v>
      </c>
      <c r="V1779" s="707">
        <v>20056.330000000002</v>
      </c>
      <c r="W1779" s="707">
        <v>17732</v>
      </c>
      <c r="X1779" s="707">
        <v>13013.94</v>
      </c>
      <c r="Y1779" s="707">
        <v>12657.24</v>
      </c>
      <c r="Z1779" s="707">
        <v>5704.3</v>
      </c>
      <c r="AA1779" s="707">
        <v>27656.79</v>
      </c>
      <c r="AB1779" s="707">
        <v>113363.69</v>
      </c>
      <c r="AC1779" s="707">
        <v>4360.1400000000003</v>
      </c>
      <c r="AD1779" s="707"/>
      <c r="AE1779" s="707"/>
      <c r="AF1779" s="707"/>
    </row>
    <row r="1780" spans="4:43">
      <c r="D1780" s="160" t="s">
        <v>8865</v>
      </c>
      <c r="E1780" s="160"/>
      <c r="F1780" s="160">
        <v>46072</v>
      </c>
      <c r="G1780" s="160">
        <v>46125</v>
      </c>
      <c r="H1780" s="160">
        <v>45967</v>
      </c>
      <c r="I1780" s="160">
        <v>46065</v>
      </c>
      <c r="J1780" s="160">
        <v>0</v>
      </c>
      <c r="K1780" s="160">
        <v>0</v>
      </c>
      <c r="L1780" s="727">
        <v>124376.11</v>
      </c>
      <c r="M1780" s="727" t="s">
        <v>4994</v>
      </c>
      <c r="N1780" s="727"/>
      <c r="Q1780" s="727"/>
      <c r="R1780" s="727"/>
      <c r="S1780" s="727"/>
      <c r="W1780" s="707"/>
      <c r="X1780" s="707"/>
      <c r="AA1780" s="707"/>
      <c r="AB1780" s="707"/>
      <c r="AC1780" s="707"/>
      <c r="AD1780" s="707">
        <v>38117.11</v>
      </c>
      <c r="AE1780" s="707">
        <v>73821.39</v>
      </c>
      <c r="AF1780" s="707"/>
      <c r="AG1780" s="707">
        <v>12437.61</v>
      </c>
      <c r="AN1780" s="707"/>
      <c r="AO1780" s="707"/>
      <c r="AP1780" s="707"/>
      <c r="AQ1780" s="707"/>
    </row>
    <row r="1781" spans="4:43">
      <c r="D1781" s="160" t="s">
        <v>8865</v>
      </c>
      <c r="E1781" s="160"/>
      <c r="F1781" s="160">
        <v>46072</v>
      </c>
      <c r="G1781" s="160">
        <v>46125</v>
      </c>
      <c r="H1781" s="160">
        <v>45967</v>
      </c>
      <c r="I1781" s="160">
        <v>46065</v>
      </c>
      <c r="J1781" s="160">
        <v>0</v>
      </c>
      <c r="K1781" s="160">
        <v>0</v>
      </c>
      <c r="L1781" s="727">
        <v>124376.11</v>
      </c>
      <c r="M1781" s="727" t="s">
        <v>4995</v>
      </c>
      <c r="N1781" s="727"/>
      <c r="Q1781" s="728"/>
      <c r="R1781" s="727"/>
      <c r="S1781" s="727"/>
      <c r="W1781" s="707"/>
      <c r="X1781" s="707"/>
      <c r="Y1781" s="707"/>
      <c r="Z1781" s="707"/>
      <c r="AA1781" s="707"/>
      <c r="AB1781" s="707"/>
      <c r="AC1781" s="707"/>
      <c r="AD1781" s="707">
        <v>38117.11</v>
      </c>
      <c r="AE1781" s="707">
        <v>73821.39</v>
      </c>
      <c r="AF1781" s="707"/>
      <c r="AG1781" s="707">
        <v>12437.61</v>
      </c>
      <c r="AN1781" s="707"/>
      <c r="AO1781" s="707"/>
      <c r="AP1781" s="707"/>
      <c r="AQ1781" s="707"/>
    </row>
    <row r="1782" spans="4:43">
      <c r="D1782" s="160" t="s">
        <v>8865</v>
      </c>
      <c r="E1782" s="160"/>
      <c r="F1782" s="160">
        <v>46072</v>
      </c>
      <c r="G1782" s="160">
        <v>46125</v>
      </c>
      <c r="H1782" s="160">
        <v>45967</v>
      </c>
      <c r="I1782" s="160">
        <v>46065</v>
      </c>
      <c r="J1782" s="160">
        <v>0</v>
      </c>
      <c r="K1782" s="160">
        <v>0</v>
      </c>
      <c r="L1782" s="727">
        <v>124376.11</v>
      </c>
      <c r="M1782" s="727" t="s">
        <v>4996</v>
      </c>
      <c r="N1782" s="727"/>
      <c r="Q1782" s="727"/>
      <c r="R1782" s="727"/>
      <c r="S1782" s="727"/>
      <c r="W1782" s="707"/>
      <c r="X1782" s="707"/>
      <c r="Y1782" s="707"/>
      <c r="Z1782" s="707"/>
      <c r="AB1782" s="707"/>
      <c r="AC1782" s="707"/>
      <c r="AD1782" s="707"/>
      <c r="AE1782" s="707"/>
      <c r="AF1782" s="707"/>
    </row>
    <row r="1783" spans="4:43">
      <c r="D1783" s="160" t="s">
        <v>5819</v>
      </c>
      <c r="E1783" s="160"/>
      <c r="F1783" s="160">
        <v>46077</v>
      </c>
      <c r="G1783" s="160">
        <v>46125</v>
      </c>
      <c r="H1783" s="160">
        <v>46014</v>
      </c>
      <c r="I1783" s="160">
        <v>46065</v>
      </c>
      <c r="J1783" s="160">
        <v>0</v>
      </c>
      <c r="K1783" s="160">
        <v>0</v>
      </c>
      <c r="L1783" s="727">
        <v>3164.34</v>
      </c>
      <c r="M1783" s="727" t="s">
        <v>4994</v>
      </c>
      <c r="N1783" s="727"/>
      <c r="Q1783" s="727"/>
      <c r="R1783" s="727"/>
      <c r="S1783" s="727"/>
      <c r="W1783" s="707"/>
      <c r="X1783" s="707"/>
      <c r="AA1783" s="707"/>
      <c r="AB1783" s="707"/>
      <c r="AC1783" s="707"/>
      <c r="AD1783" s="707"/>
      <c r="AE1783" s="707">
        <v>2791.74</v>
      </c>
      <c r="AF1783" s="707">
        <v>56.17</v>
      </c>
      <c r="AG1783" s="707">
        <v>316.43</v>
      </c>
      <c r="AH1783" s="707"/>
      <c r="AO1783" s="707"/>
      <c r="AP1783" s="707"/>
    </row>
    <row r="1784" spans="4:43">
      <c r="D1784" s="160" t="s">
        <v>5819</v>
      </c>
      <c r="E1784" s="160"/>
      <c r="F1784" s="160">
        <v>46077</v>
      </c>
      <c r="G1784" s="160">
        <v>46125</v>
      </c>
      <c r="H1784" s="160">
        <v>46014</v>
      </c>
      <c r="I1784" s="160">
        <v>46065</v>
      </c>
      <c r="J1784" s="160">
        <v>0</v>
      </c>
      <c r="K1784" s="160">
        <v>0</v>
      </c>
      <c r="L1784" s="727">
        <v>3164.34</v>
      </c>
      <c r="M1784" s="727" t="s">
        <v>4995</v>
      </c>
      <c r="N1784" s="727"/>
      <c r="Q1784" s="727"/>
      <c r="R1784" s="727"/>
      <c r="S1784" s="727"/>
      <c r="X1784" s="707"/>
      <c r="Y1784" s="707"/>
      <c r="Z1784" s="707"/>
      <c r="AA1784" s="707"/>
      <c r="AB1784" s="707"/>
      <c r="AC1784" s="707"/>
      <c r="AD1784" s="707"/>
      <c r="AE1784" s="707">
        <v>2791.74</v>
      </c>
      <c r="AF1784" s="707">
        <v>56.17</v>
      </c>
      <c r="AG1784" s="707">
        <v>316.43</v>
      </c>
      <c r="AH1784" s="707"/>
      <c r="AO1784" s="707"/>
      <c r="AP1784" s="707"/>
    </row>
    <row r="1785" spans="4:43">
      <c r="D1785" s="160" t="s">
        <v>5819</v>
      </c>
      <c r="E1785" s="160"/>
      <c r="F1785" s="160">
        <v>46077</v>
      </c>
      <c r="G1785" s="160">
        <v>46125</v>
      </c>
      <c r="H1785" s="160">
        <v>46014</v>
      </c>
      <c r="I1785" s="160">
        <v>46065</v>
      </c>
      <c r="J1785" s="160">
        <v>0</v>
      </c>
      <c r="K1785" s="160">
        <v>0</v>
      </c>
      <c r="L1785" s="727">
        <v>3164.34</v>
      </c>
      <c r="M1785" s="727" t="s">
        <v>4996</v>
      </c>
      <c r="N1785" s="727"/>
      <c r="Q1785" s="727"/>
      <c r="R1785" s="727"/>
      <c r="S1785" s="727"/>
      <c r="W1785" s="707"/>
      <c r="X1785" s="707"/>
      <c r="Y1785" s="707"/>
      <c r="Z1785" s="707"/>
      <c r="AA1785" s="707"/>
      <c r="AB1785" s="707"/>
      <c r="AC1785" s="707"/>
      <c r="AD1785" s="707"/>
      <c r="AE1785" s="707"/>
      <c r="AF1785" s="707"/>
    </row>
    <row r="1786" spans="4:43">
      <c r="D1786" s="160" t="s">
        <v>8866</v>
      </c>
      <c r="E1786" s="160"/>
      <c r="F1786" s="160">
        <v>46051</v>
      </c>
      <c r="G1786" s="160">
        <v>46126</v>
      </c>
      <c r="H1786" s="160">
        <v>46008</v>
      </c>
      <c r="I1786" s="160">
        <v>46067</v>
      </c>
      <c r="J1786" s="160">
        <v>0</v>
      </c>
      <c r="K1786" s="160">
        <v>0</v>
      </c>
      <c r="L1786" s="727">
        <v>268158</v>
      </c>
      <c r="M1786" s="727" t="s">
        <v>4994</v>
      </c>
      <c r="N1786" s="727"/>
      <c r="Q1786" s="727"/>
      <c r="R1786" s="727"/>
      <c r="S1786" s="727"/>
      <c r="W1786" s="707"/>
      <c r="X1786" s="707"/>
      <c r="Y1786" s="707"/>
      <c r="AB1786" s="707"/>
      <c r="AC1786" s="707"/>
      <c r="AD1786" s="707"/>
      <c r="AE1786" s="707">
        <v>241342.2</v>
      </c>
      <c r="AF1786" s="707"/>
      <c r="AG1786" s="707">
        <v>26815.8</v>
      </c>
      <c r="AH1786" s="707"/>
      <c r="AN1786" s="707"/>
      <c r="AO1786" s="707"/>
      <c r="AP1786" s="707"/>
      <c r="AQ1786" s="707"/>
    </row>
    <row r="1787" spans="4:43">
      <c r="D1787" s="160" t="s">
        <v>8866</v>
      </c>
      <c r="E1787" s="160"/>
      <c r="F1787" s="160">
        <v>46051</v>
      </c>
      <c r="G1787" s="160">
        <v>46126</v>
      </c>
      <c r="H1787" s="160">
        <v>46008</v>
      </c>
      <c r="I1787" s="160">
        <v>46067</v>
      </c>
      <c r="J1787" s="160">
        <v>0</v>
      </c>
      <c r="K1787" s="160">
        <v>0</v>
      </c>
      <c r="L1787" s="727">
        <v>268158</v>
      </c>
      <c r="M1787" s="727" t="s">
        <v>4995</v>
      </c>
      <c r="N1787" s="727"/>
      <c r="Q1787" s="727"/>
      <c r="R1787" s="727"/>
      <c r="S1787" s="727"/>
      <c r="X1787" s="707"/>
      <c r="Y1787" s="707"/>
      <c r="Z1787" s="707"/>
      <c r="AA1787" s="707"/>
      <c r="AB1787" s="707"/>
      <c r="AC1787" s="707"/>
      <c r="AD1787" s="707"/>
      <c r="AE1787" s="707">
        <v>241342.2</v>
      </c>
      <c r="AF1787" s="707"/>
      <c r="AG1787" s="707">
        <v>26815.8</v>
      </c>
      <c r="AH1787" s="707"/>
      <c r="AN1787" s="707"/>
      <c r="AO1787" s="707"/>
      <c r="AP1787" s="707"/>
      <c r="AQ1787" s="707"/>
    </row>
    <row r="1788" spans="4:43">
      <c r="D1788" s="160" t="s">
        <v>8866</v>
      </c>
      <c r="E1788" s="160"/>
      <c r="F1788" s="160">
        <v>46051</v>
      </c>
      <c r="G1788" s="160">
        <v>46126</v>
      </c>
      <c r="H1788" s="160">
        <v>46008</v>
      </c>
      <c r="I1788" s="160">
        <v>46067</v>
      </c>
      <c r="J1788" s="160">
        <v>0</v>
      </c>
      <c r="K1788" s="160">
        <v>0</v>
      </c>
      <c r="L1788" s="727">
        <v>268158</v>
      </c>
      <c r="M1788" s="727" t="s">
        <v>4996</v>
      </c>
      <c r="N1788" s="727"/>
      <c r="Q1788" s="727"/>
      <c r="R1788" s="727"/>
      <c r="S1788" s="727"/>
      <c r="X1788" s="707"/>
      <c r="Y1788" s="707"/>
      <c r="Z1788" s="707"/>
      <c r="AA1788" s="707"/>
      <c r="AC1788" s="707"/>
      <c r="AD1788" s="707"/>
      <c r="AE1788" s="707"/>
      <c r="AF1788" s="707"/>
    </row>
    <row r="1789" spans="4:43">
      <c r="D1789" s="160" t="s">
        <v>8867</v>
      </c>
      <c r="E1789" s="160"/>
      <c r="F1789" s="160">
        <v>46051</v>
      </c>
      <c r="G1789" s="160">
        <v>46096</v>
      </c>
      <c r="H1789" s="160">
        <v>46008</v>
      </c>
      <c r="I1789" s="160">
        <v>46054</v>
      </c>
      <c r="J1789" s="160">
        <v>0</v>
      </c>
      <c r="K1789" s="160">
        <v>0</v>
      </c>
      <c r="L1789" s="727">
        <v>629882.18999999994</v>
      </c>
      <c r="M1789" s="727" t="s">
        <v>4994</v>
      </c>
      <c r="N1789" s="727"/>
      <c r="Q1789" s="727"/>
      <c r="R1789" s="727"/>
      <c r="S1789" s="727"/>
      <c r="X1789" s="707"/>
      <c r="Y1789" s="707"/>
      <c r="AB1789" s="707"/>
      <c r="AC1789" s="707"/>
      <c r="AD1789" s="707"/>
      <c r="AE1789" s="707">
        <v>177784.25</v>
      </c>
      <c r="AF1789" s="707">
        <v>449302.84</v>
      </c>
      <c r="AG1789" s="707">
        <v>2795.1</v>
      </c>
      <c r="AH1789" s="707"/>
      <c r="AN1789" s="707"/>
      <c r="AO1789" s="707"/>
      <c r="AP1789" s="707"/>
      <c r="AQ1789" s="707"/>
    </row>
    <row r="1790" spans="4:43">
      <c r="D1790" s="160" t="s">
        <v>8867</v>
      </c>
      <c r="E1790" s="160"/>
      <c r="F1790" s="160">
        <v>46051</v>
      </c>
      <c r="G1790" s="160">
        <v>46096</v>
      </c>
      <c r="H1790" s="160">
        <v>46008</v>
      </c>
      <c r="I1790" s="160">
        <v>46054</v>
      </c>
      <c r="J1790" s="160">
        <v>0</v>
      </c>
      <c r="K1790" s="160">
        <v>0</v>
      </c>
      <c r="L1790" s="727">
        <v>629882.18999999994</v>
      </c>
      <c r="M1790" s="727" t="s">
        <v>4995</v>
      </c>
      <c r="N1790" s="727"/>
      <c r="Q1790" s="727"/>
      <c r="R1790" s="727"/>
      <c r="S1790" s="727"/>
      <c r="Y1790" s="707"/>
      <c r="Z1790" s="707"/>
      <c r="AA1790" s="707"/>
      <c r="AB1790" s="707"/>
      <c r="AC1790" s="707"/>
      <c r="AD1790" s="707"/>
      <c r="AE1790" s="707">
        <v>177784.25</v>
      </c>
      <c r="AF1790" s="707">
        <v>449302.84</v>
      </c>
      <c r="AG1790" s="707">
        <v>2795.1</v>
      </c>
      <c r="AH1790" s="707"/>
      <c r="AN1790" s="707"/>
      <c r="AO1790" s="707"/>
      <c r="AP1790" s="707"/>
      <c r="AQ1790" s="707"/>
    </row>
    <row r="1791" spans="4:43">
      <c r="D1791" s="160" t="s">
        <v>8867</v>
      </c>
      <c r="E1791" s="160"/>
      <c r="F1791" s="160">
        <v>46051</v>
      </c>
      <c r="G1791" s="160">
        <v>46096</v>
      </c>
      <c r="H1791" s="160">
        <v>46008</v>
      </c>
      <c r="I1791" s="160">
        <v>46054</v>
      </c>
      <c r="J1791" s="160">
        <v>0</v>
      </c>
      <c r="K1791" s="160">
        <v>0</v>
      </c>
      <c r="L1791" s="727">
        <v>629882.18999999994</v>
      </c>
      <c r="M1791" s="727" t="s">
        <v>4996</v>
      </c>
      <c r="N1791" s="727"/>
      <c r="Q1791" s="727"/>
      <c r="R1791" s="727"/>
      <c r="S1791" s="727"/>
      <c r="X1791" s="707"/>
      <c r="Y1791" s="707"/>
      <c r="Z1791" s="707"/>
      <c r="AA1791" s="707"/>
      <c r="AC1791" s="707"/>
      <c r="AD1791" s="707"/>
      <c r="AE1791" s="707"/>
      <c r="AF1791" s="707"/>
    </row>
    <row r="1792" spans="4:43">
      <c r="D1792" s="160" t="s">
        <v>8868</v>
      </c>
      <c r="E1792" s="160"/>
      <c r="F1792" s="160">
        <v>46051</v>
      </c>
      <c r="G1792" s="160">
        <v>46062</v>
      </c>
      <c r="H1792" s="160">
        <v>46008</v>
      </c>
      <c r="I1792" s="160">
        <v>46020</v>
      </c>
      <c r="J1792" s="160">
        <v>0</v>
      </c>
      <c r="K1792" s="160">
        <v>0</v>
      </c>
      <c r="L1792" s="727">
        <v>75067.240000000005</v>
      </c>
      <c r="M1792" s="727" t="s">
        <v>4994</v>
      </c>
      <c r="N1792" s="727"/>
      <c r="Q1792" s="727"/>
      <c r="R1792" s="727"/>
      <c r="S1792" s="727"/>
      <c r="X1792" s="707"/>
      <c r="AE1792" s="707">
        <v>75067.240000000005</v>
      </c>
      <c r="AN1792" s="707"/>
      <c r="AO1792" s="707"/>
      <c r="AP1792" s="707"/>
    </row>
    <row r="1793" spans="4:43">
      <c r="D1793" s="160" t="s">
        <v>8868</v>
      </c>
      <c r="E1793" s="160"/>
      <c r="F1793" s="160">
        <v>46051</v>
      </c>
      <c r="G1793" s="160">
        <v>46062</v>
      </c>
      <c r="H1793" s="160">
        <v>46008</v>
      </c>
      <c r="I1793" s="160">
        <v>46020</v>
      </c>
      <c r="J1793" s="160">
        <v>0</v>
      </c>
      <c r="K1793" s="160">
        <v>0</v>
      </c>
      <c r="L1793" s="727">
        <v>75067.240000000005</v>
      </c>
      <c r="M1793" s="727" t="s">
        <v>4995</v>
      </c>
      <c r="N1793" s="727"/>
      <c r="Q1793" s="727"/>
      <c r="R1793" s="727"/>
      <c r="S1793" s="727"/>
      <c r="AD1793" s="707"/>
      <c r="AE1793" s="707">
        <v>75067.240000000005</v>
      </c>
      <c r="AN1793" s="707"/>
      <c r="AO1793" s="707"/>
      <c r="AP1793" s="707"/>
    </row>
    <row r="1794" spans="4:43">
      <c r="D1794" s="160" t="s">
        <v>8868</v>
      </c>
      <c r="E1794" s="160"/>
      <c r="F1794" s="160">
        <v>46051</v>
      </c>
      <c r="G1794" s="160">
        <v>46062</v>
      </c>
      <c r="H1794" s="160">
        <v>46008</v>
      </c>
      <c r="I1794" s="160">
        <v>46020</v>
      </c>
      <c r="J1794" s="160">
        <v>0</v>
      </c>
      <c r="K1794" s="160">
        <v>0</v>
      </c>
      <c r="L1794" s="727">
        <v>75067.240000000005</v>
      </c>
      <c r="M1794" s="727" t="s">
        <v>4996</v>
      </c>
      <c r="N1794" s="727"/>
      <c r="Q1794" s="727"/>
      <c r="R1794" s="727"/>
      <c r="S1794" s="727"/>
      <c r="X1794" s="707"/>
      <c r="AD1794" s="707"/>
    </row>
    <row r="1795" spans="4:43">
      <c r="D1795" s="160" t="s">
        <v>5820</v>
      </c>
      <c r="E1795" s="160"/>
      <c r="F1795" s="160">
        <v>46112</v>
      </c>
      <c r="G1795" s="160">
        <v>46123</v>
      </c>
      <c r="H1795" s="160">
        <v>46035</v>
      </c>
      <c r="I1795" s="160">
        <v>46047</v>
      </c>
      <c r="J1795" s="160">
        <v>0</v>
      </c>
      <c r="K1795" s="160">
        <v>0</v>
      </c>
      <c r="L1795" s="727">
        <v>23276.89</v>
      </c>
      <c r="M1795" s="727" t="s">
        <v>4994</v>
      </c>
      <c r="N1795" s="727"/>
      <c r="Q1795" s="727"/>
      <c r="R1795" s="727"/>
      <c r="S1795" s="727"/>
      <c r="X1795" s="707"/>
      <c r="AB1795" s="707"/>
      <c r="AC1795" s="707"/>
      <c r="AD1795" s="707"/>
      <c r="AE1795" s="707"/>
      <c r="AF1795" s="707">
        <v>23276.89</v>
      </c>
      <c r="AG1795" s="707"/>
      <c r="AO1795" s="707"/>
      <c r="AQ1795" s="707"/>
    </row>
    <row r="1796" spans="4:43">
      <c r="D1796" s="160" t="s">
        <v>5820</v>
      </c>
      <c r="E1796" s="160"/>
      <c r="F1796" s="160">
        <v>46112</v>
      </c>
      <c r="G1796" s="160">
        <v>46123</v>
      </c>
      <c r="H1796" s="160">
        <v>46035</v>
      </c>
      <c r="I1796" s="160">
        <v>46047</v>
      </c>
      <c r="J1796" s="160">
        <v>0</v>
      </c>
      <c r="K1796" s="160">
        <v>0</v>
      </c>
      <c r="L1796" s="727">
        <v>23276.89</v>
      </c>
      <c r="M1796" s="727" t="s">
        <v>4995</v>
      </c>
      <c r="N1796" s="727"/>
      <c r="Q1796" s="727"/>
      <c r="R1796" s="727"/>
      <c r="S1796" s="727"/>
      <c r="X1796" s="707"/>
      <c r="Y1796" s="707"/>
      <c r="Z1796" s="707"/>
      <c r="AB1796" s="707"/>
      <c r="AC1796" s="707"/>
      <c r="AD1796" s="707"/>
      <c r="AE1796" s="707"/>
      <c r="AF1796" s="707">
        <v>23276.89</v>
      </c>
      <c r="AG1796" s="707"/>
      <c r="AO1796" s="707"/>
      <c r="AQ1796" s="707"/>
    </row>
    <row r="1797" spans="4:43">
      <c r="D1797" s="160" t="s">
        <v>5820</v>
      </c>
      <c r="E1797" s="160"/>
      <c r="F1797" s="160">
        <v>46112</v>
      </c>
      <c r="G1797" s="160">
        <v>46123</v>
      </c>
      <c r="H1797" s="160">
        <v>46035</v>
      </c>
      <c r="I1797" s="160">
        <v>46047</v>
      </c>
      <c r="J1797" s="160">
        <v>0</v>
      </c>
      <c r="K1797" s="160">
        <v>0</v>
      </c>
      <c r="L1797" s="727">
        <v>23276.89</v>
      </c>
      <c r="M1797" s="727" t="s">
        <v>4996</v>
      </c>
      <c r="N1797" s="727"/>
      <c r="Q1797" s="727"/>
      <c r="R1797" s="727"/>
      <c r="S1797" s="727"/>
      <c r="X1797" s="707"/>
      <c r="Y1797" s="707"/>
      <c r="Z1797" s="707"/>
      <c r="AC1797" s="707"/>
      <c r="AE1797" s="707"/>
    </row>
    <row r="1798" spans="4:43">
      <c r="D1798" s="160" t="s">
        <v>5821</v>
      </c>
      <c r="E1798" s="160"/>
      <c r="F1798" s="160">
        <v>46112</v>
      </c>
      <c r="G1798" s="160">
        <v>46120</v>
      </c>
      <c r="H1798" s="160">
        <v>46035</v>
      </c>
      <c r="I1798" s="160">
        <v>46044</v>
      </c>
      <c r="J1798" s="160">
        <v>0</v>
      </c>
      <c r="K1798" s="160">
        <v>0</v>
      </c>
      <c r="L1798" s="727">
        <v>35925.589999999997</v>
      </c>
      <c r="M1798" s="727" t="s">
        <v>4994</v>
      </c>
      <c r="N1798" s="727"/>
      <c r="Q1798" s="727"/>
      <c r="R1798" s="727"/>
      <c r="S1798" s="727"/>
      <c r="X1798" s="707"/>
      <c r="Y1798" s="707"/>
      <c r="AC1798" s="707"/>
      <c r="AD1798" s="707"/>
      <c r="AE1798" s="707"/>
      <c r="AF1798" s="707">
        <v>35925.589999999997</v>
      </c>
      <c r="AG1798" s="707"/>
      <c r="AH1798" s="707"/>
      <c r="AO1798" s="707"/>
      <c r="AQ1798" s="707"/>
    </row>
    <row r="1799" spans="4:43">
      <c r="D1799" s="160" t="s">
        <v>5821</v>
      </c>
      <c r="E1799" s="160"/>
      <c r="F1799" s="160">
        <v>46112</v>
      </c>
      <c r="G1799" s="160">
        <v>46120</v>
      </c>
      <c r="H1799" s="160">
        <v>46035</v>
      </c>
      <c r="I1799" s="160">
        <v>46044</v>
      </c>
      <c r="J1799" s="160">
        <v>0</v>
      </c>
      <c r="K1799" s="160">
        <v>0</v>
      </c>
      <c r="L1799" s="727">
        <v>35925.589999999997</v>
      </c>
      <c r="M1799" s="727" t="s">
        <v>4995</v>
      </c>
      <c r="N1799" s="727"/>
      <c r="Q1799" s="727"/>
      <c r="R1799" s="727"/>
      <c r="S1799" s="727"/>
      <c r="Y1799" s="707"/>
      <c r="Z1799" s="707"/>
      <c r="AA1799" s="707"/>
      <c r="AC1799" s="707"/>
      <c r="AD1799" s="707"/>
      <c r="AE1799" s="707"/>
      <c r="AF1799" s="707">
        <v>35925.589999999997</v>
      </c>
      <c r="AG1799" s="707"/>
      <c r="AH1799" s="707"/>
      <c r="AO1799" s="707"/>
      <c r="AQ1799" s="707"/>
    </row>
    <row r="1800" spans="4:43">
      <c r="D1800" s="160" t="s">
        <v>5821</v>
      </c>
      <c r="E1800" s="160"/>
      <c r="F1800" s="160">
        <v>46112</v>
      </c>
      <c r="G1800" s="160">
        <v>46120</v>
      </c>
      <c r="H1800" s="160">
        <v>46035</v>
      </c>
      <c r="I1800" s="160">
        <v>46044</v>
      </c>
      <c r="J1800" s="160">
        <v>0</v>
      </c>
      <c r="K1800" s="160">
        <v>0</v>
      </c>
      <c r="L1800" s="727">
        <v>35925.589999999997</v>
      </c>
      <c r="M1800" s="727" t="s">
        <v>4996</v>
      </c>
      <c r="N1800" s="727"/>
      <c r="Q1800" s="727"/>
      <c r="R1800" s="727"/>
      <c r="S1800" s="727"/>
      <c r="X1800" s="707"/>
      <c r="Y1800" s="707"/>
      <c r="Z1800" s="707"/>
      <c r="AA1800" s="707"/>
      <c r="AC1800" s="707"/>
      <c r="AE1800" s="707"/>
      <c r="AF1800" s="707"/>
    </row>
    <row r="1801" spans="4:43">
      <c r="D1801" s="160" t="s">
        <v>5822</v>
      </c>
      <c r="E1801" s="160"/>
      <c r="F1801" s="160">
        <v>46112</v>
      </c>
      <c r="G1801" s="160">
        <v>46116</v>
      </c>
      <c r="H1801" s="160">
        <v>46060</v>
      </c>
      <c r="I1801" s="160">
        <v>46063</v>
      </c>
      <c r="J1801" s="160">
        <v>0</v>
      </c>
      <c r="K1801" s="160">
        <v>0</v>
      </c>
      <c r="L1801" s="727">
        <v>15339.96</v>
      </c>
      <c r="M1801" s="727" t="s">
        <v>4994</v>
      </c>
      <c r="N1801" s="727"/>
      <c r="Q1801" s="727"/>
      <c r="R1801" s="727"/>
      <c r="S1801" s="727"/>
      <c r="X1801" s="707"/>
      <c r="Y1801" s="707"/>
      <c r="AC1801" s="707"/>
      <c r="AD1801" s="707"/>
      <c r="AE1801" s="707"/>
      <c r="AF1801" s="707"/>
      <c r="AG1801" s="707">
        <v>15339.96</v>
      </c>
      <c r="AH1801" s="707"/>
      <c r="AO1801" s="707"/>
      <c r="AQ1801" s="707"/>
    </row>
    <row r="1802" spans="4:43">
      <c r="D1802" s="160" t="s">
        <v>5822</v>
      </c>
      <c r="E1802" s="160"/>
      <c r="F1802" s="160">
        <v>46112</v>
      </c>
      <c r="G1802" s="160">
        <v>46116</v>
      </c>
      <c r="H1802" s="160">
        <v>46060</v>
      </c>
      <c r="I1802" s="160">
        <v>46063</v>
      </c>
      <c r="J1802" s="160">
        <v>0</v>
      </c>
      <c r="K1802" s="160">
        <v>0</v>
      </c>
      <c r="L1802" s="727">
        <v>15339.96</v>
      </c>
      <c r="M1802" s="727" t="s">
        <v>4995</v>
      </c>
      <c r="N1802" s="727"/>
      <c r="Q1802" s="727"/>
      <c r="R1802" s="727"/>
      <c r="S1802" s="727"/>
      <c r="Y1802" s="707"/>
      <c r="Z1802" s="707"/>
      <c r="AA1802" s="707"/>
      <c r="AC1802" s="707"/>
      <c r="AD1802" s="707"/>
      <c r="AE1802" s="707"/>
      <c r="AF1802" s="707"/>
      <c r="AG1802" s="707">
        <v>15339.96</v>
      </c>
      <c r="AH1802" s="707"/>
      <c r="AO1802" s="707"/>
      <c r="AQ1802" s="707"/>
    </row>
    <row r="1803" spans="4:43">
      <c r="D1803" s="160" t="s">
        <v>5822</v>
      </c>
      <c r="E1803" s="160"/>
      <c r="F1803" s="160">
        <v>46112</v>
      </c>
      <c r="G1803" s="160">
        <v>46116</v>
      </c>
      <c r="H1803" s="160">
        <v>46060</v>
      </c>
      <c r="I1803" s="160">
        <v>46063</v>
      </c>
      <c r="J1803" s="160">
        <v>0</v>
      </c>
      <c r="K1803" s="160">
        <v>0</v>
      </c>
      <c r="L1803" s="727">
        <v>15339.96</v>
      </c>
      <c r="M1803" s="727" t="s">
        <v>4996</v>
      </c>
      <c r="N1803" s="727"/>
      <c r="Q1803" s="727"/>
      <c r="R1803" s="727"/>
      <c r="S1803" s="727"/>
      <c r="X1803" s="707"/>
      <c r="Y1803" s="707"/>
      <c r="Z1803" s="707"/>
      <c r="AA1803" s="707"/>
      <c r="AC1803" s="707"/>
      <c r="AD1803" s="707"/>
      <c r="AE1803" s="707"/>
      <c r="AF1803" s="707"/>
    </row>
    <row r="1804" spans="4:43">
      <c r="D1804" s="160" t="s">
        <v>5823</v>
      </c>
      <c r="E1804" s="160"/>
      <c r="F1804" s="160">
        <v>46112</v>
      </c>
      <c r="G1804" s="160">
        <v>46116</v>
      </c>
      <c r="H1804" s="160">
        <v>46060</v>
      </c>
      <c r="I1804" s="160">
        <v>46063</v>
      </c>
      <c r="J1804" s="160">
        <v>0</v>
      </c>
      <c r="K1804" s="160">
        <v>0</v>
      </c>
      <c r="L1804" s="727">
        <v>70974.45</v>
      </c>
      <c r="M1804" s="727" t="s">
        <v>4994</v>
      </c>
      <c r="N1804" s="727"/>
      <c r="Q1804" s="727"/>
      <c r="R1804" s="727"/>
      <c r="S1804" s="727"/>
      <c r="X1804" s="707"/>
      <c r="Y1804" s="707"/>
      <c r="AC1804" s="707"/>
      <c r="AD1804" s="707"/>
      <c r="AE1804" s="707"/>
      <c r="AF1804" s="707"/>
      <c r="AG1804" s="707">
        <v>70974.45</v>
      </c>
      <c r="AH1804" s="707"/>
      <c r="AO1804" s="707"/>
      <c r="AQ1804" s="707"/>
    </row>
    <row r="1805" spans="4:43">
      <c r="D1805" s="160" t="s">
        <v>5823</v>
      </c>
      <c r="E1805" s="160"/>
      <c r="F1805" s="160">
        <v>46112</v>
      </c>
      <c r="G1805" s="160">
        <v>46116</v>
      </c>
      <c r="H1805" s="160">
        <v>46060</v>
      </c>
      <c r="I1805" s="160">
        <v>46063</v>
      </c>
      <c r="J1805" s="160">
        <v>0</v>
      </c>
      <c r="K1805" s="160">
        <v>0</v>
      </c>
      <c r="L1805" s="727">
        <v>70974.45</v>
      </c>
      <c r="M1805" s="727" t="s">
        <v>4995</v>
      </c>
      <c r="N1805" s="727"/>
      <c r="Q1805" s="727"/>
      <c r="R1805" s="727"/>
      <c r="S1805" s="727"/>
      <c r="Y1805" s="707"/>
      <c r="Z1805" s="707"/>
      <c r="AA1805" s="707"/>
      <c r="AC1805" s="707"/>
      <c r="AD1805" s="707"/>
      <c r="AE1805" s="707"/>
      <c r="AF1805" s="707"/>
      <c r="AG1805" s="707">
        <v>70974.45</v>
      </c>
      <c r="AH1805" s="707"/>
      <c r="AO1805" s="707"/>
      <c r="AQ1805" s="707"/>
    </row>
    <row r="1806" spans="4:43">
      <c r="D1806" s="160" t="s">
        <v>5823</v>
      </c>
      <c r="E1806" s="160"/>
      <c r="F1806" s="160">
        <v>46112</v>
      </c>
      <c r="G1806" s="160">
        <v>46116</v>
      </c>
      <c r="H1806" s="160">
        <v>46060</v>
      </c>
      <c r="I1806" s="160">
        <v>46063</v>
      </c>
      <c r="J1806" s="160">
        <v>0</v>
      </c>
      <c r="K1806" s="160">
        <v>0</v>
      </c>
      <c r="L1806" s="727">
        <v>70974.45</v>
      </c>
      <c r="M1806" s="727" t="s">
        <v>4996</v>
      </c>
      <c r="N1806" s="727"/>
      <c r="Q1806" s="727"/>
      <c r="R1806" s="727"/>
      <c r="S1806" s="727"/>
      <c r="Y1806" s="707"/>
      <c r="Z1806" s="707"/>
      <c r="AA1806" s="707"/>
      <c r="AB1806" s="707"/>
      <c r="AD1806" s="707"/>
      <c r="AF1806" s="707"/>
    </row>
    <row r="1807" spans="4:43">
      <c r="D1807" s="160" t="s">
        <v>5824</v>
      </c>
      <c r="E1807" s="160"/>
      <c r="F1807" s="160">
        <v>46112</v>
      </c>
      <c r="G1807" s="160">
        <v>46116</v>
      </c>
      <c r="H1807" s="160">
        <v>46035</v>
      </c>
      <c r="I1807" s="160">
        <v>46040</v>
      </c>
      <c r="J1807" s="160">
        <v>0</v>
      </c>
      <c r="K1807" s="160">
        <v>0</v>
      </c>
      <c r="L1807" s="727">
        <v>9791.9</v>
      </c>
      <c r="M1807" s="727" t="s">
        <v>4994</v>
      </c>
      <c r="N1807" s="727"/>
      <c r="Q1807" s="727"/>
      <c r="R1807" s="727"/>
      <c r="S1807" s="727"/>
      <c r="Y1807" s="707"/>
      <c r="AA1807" s="707"/>
      <c r="AB1807" s="707"/>
      <c r="AE1807" s="707"/>
      <c r="AF1807" s="707">
        <v>9791.9</v>
      </c>
      <c r="AG1807" s="707"/>
      <c r="AH1807" s="707"/>
      <c r="AI1807" s="707"/>
      <c r="AJ1807" s="707"/>
      <c r="AK1807" s="707"/>
      <c r="AO1807" s="707"/>
      <c r="AQ1807" s="707"/>
    </row>
    <row r="1808" spans="4:43">
      <c r="D1808" s="160" t="s">
        <v>5824</v>
      </c>
      <c r="E1808" s="160"/>
      <c r="F1808" s="160">
        <v>46112</v>
      </c>
      <c r="G1808" s="160">
        <v>46116</v>
      </c>
      <c r="H1808" s="160">
        <v>46035</v>
      </c>
      <c r="I1808" s="160">
        <v>46040</v>
      </c>
      <c r="J1808" s="160">
        <v>0</v>
      </c>
      <c r="K1808" s="160">
        <v>0</v>
      </c>
      <c r="L1808" s="727">
        <v>9791.9</v>
      </c>
      <c r="M1808" s="727" t="s">
        <v>4995</v>
      </c>
      <c r="N1808" s="727"/>
      <c r="Q1808" s="727"/>
      <c r="R1808" s="727"/>
      <c r="S1808" s="727"/>
      <c r="AB1808" s="707"/>
      <c r="AC1808" s="707"/>
      <c r="AD1808" s="707"/>
      <c r="AE1808" s="707"/>
      <c r="AF1808" s="707">
        <v>9791.9</v>
      </c>
      <c r="AG1808" s="707"/>
      <c r="AH1808" s="707"/>
      <c r="AI1808" s="707"/>
      <c r="AJ1808" s="707"/>
      <c r="AK1808" s="707"/>
      <c r="AO1808" s="707"/>
      <c r="AQ1808" s="707"/>
    </row>
    <row r="1809" spans="4:43">
      <c r="D1809" s="160" t="s">
        <v>5824</v>
      </c>
      <c r="E1809" s="160"/>
      <c r="F1809" s="160">
        <v>46112</v>
      </c>
      <c r="G1809" s="160">
        <v>46116</v>
      </c>
      <c r="H1809" s="160">
        <v>46035</v>
      </c>
      <c r="I1809" s="160">
        <v>46040</v>
      </c>
      <c r="J1809" s="160">
        <v>0</v>
      </c>
      <c r="K1809" s="160">
        <v>0</v>
      </c>
      <c r="L1809" s="727">
        <v>9791.9</v>
      </c>
      <c r="M1809" s="727" t="s">
        <v>4996</v>
      </c>
      <c r="N1809" s="727"/>
      <c r="Q1809" s="727"/>
      <c r="R1809" s="727"/>
      <c r="S1809" s="727"/>
      <c r="AA1809" s="707"/>
      <c r="AB1809" s="707"/>
      <c r="AC1809" s="707"/>
      <c r="AD1809" s="707"/>
      <c r="AH1809" s="707"/>
      <c r="AI1809" s="707"/>
    </row>
    <row r="1810" spans="4:43">
      <c r="D1810" s="160" t="s">
        <v>5825</v>
      </c>
      <c r="E1810" s="160"/>
      <c r="F1810" s="160">
        <v>46112</v>
      </c>
      <c r="G1810" s="160">
        <v>46116</v>
      </c>
      <c r="H1810" s="160">
        <v>46035</v>
      </c>
      <c r="I1810" s="160">
        <v>46040</v>
      </c>
      <c r="J1810" s="160">
        <v>0</v>
      </c>
      <c r="K1810" s="160">
        <v>0</v>
      </c>
      <c r="L1810" s="727">
        <v>29776.54</v>
      </c>
      <c r="M1810" s="727" t="s">
        <v>4994</v>
      </c>
      <c r="N1810" s="727"/>
      <c r="Q1810" s="727"/>
      <c r="R1810" s="727"/>
      <c r="S1810" s="727"/>
      <c r="AA1810" s="707"/>
      <c r="AB1810" s="707"/>
      <c r="AE1810" s="707"/>
      <c r="AF1810" s="707">
        <v>29776.54</v>
      </c>
      <c r="AG1810" s="707"/>
      <c r="AH1810" s="707"/>
      <c r="AI1810" s="707"/>
      <c r="AJ1810" s="707"/>
      <c r="AO1810" s="707"/>
      <c r="AQ1810" s="707"/>
    </row>
    <row r="1811" spans="4:43">
      <c r="D1811" s="160" t="s">
        <v>5825</v>
      </c>
      <c r="E1811" s="160"/>
      <c r="F1811" s="160">
        <v>46112</v>
      </c>
      <c r="G1811" s="160">
        <v>46116</v>
      </c>
      <c r="H1811" s="160">
        <v>46035</v>
      </c>
      <c r="I1811" s="160">
        <v>46040</v>
      </c>
      <c r="J1811" s="160">
        <v>0</v>
      </c>
      <c r="K1811" s="160">
        <v>0</v>
      </c>
      <c r="L1811" s="727">
        <v>29776.54</v>
      </c>
      <c r="M1811" s="727" t="s">
        <v>4995</v>
      </c>
      <c r="N1811" s="727"/>
      <c r="Q1811" s="727"/>
      <c r="R1811" s="727"/>
      <c r="S1811" s="727"/>
      <c r="AB1811" s="707"/>
      <c r="AC1811" s="707"/>
      <c r="AD1811" s="707"/>
      <c r="AE1811" s="707"/>
      <c r="AF1811" s="707">
        <v>29776.54</v>
      </c>
      <c r="AG1811" s="707"/>
      <c r="AH1811" s="707"/>
      <c r="AI1811" s="707"/>
      <c r="AJ1811" s="707"/>
      <c r="AO1811" s="707"/>
      <c r="AQ1811" s="707"/>
    </row>
    <row r="1812" spans="4:43">
      <c r="D1812" s="160" t="s">
        <v>5825</v>
      </c>
      <c r="E1812" s="160"/>
      <c r="F1812" s="160">
        <v>46112</v>
      </c>
      <c r="G1812" s="160">
        <v>46116</v>
      </c>
      <c r="H1812" s="160">
        <v>46035</v>
      </c>
      <c r="I1812" s="160">
        <v>46040</v>
      </c>
      <c r="J1812" s="160">
        <v>0</v>
      </c>
      <c r="K1812" s="160">
        <v>0</v>
      </c>
      <c r="L1812" s="727">
        <v>29776.54</v>
      </c>
      <c r="M1812" s="727" t="s">
        <v>4996</v>
      </c>
      <c r="N1812" s="727"/>
      <c r="Q1812" s="727"/>
      <c r="R1812" s="727"/>
      <c r="S1812" s="727"/>
      <c r="AB1812" s="707"/>
      <c r="AC1812" s="707"/>
      <c r="AD1812" s="707"/>
      <c r="AH1812" s="707"/>
      <c r="AI1812" s="707"/>
    </row>
    <row r="1813" spans="4:43">
      <c r="D1813" s="160" t="s">
        <v>8869</v>
      </c>
      <c r="E1813" s="160"/>
      <c r="F1813" s="160">
        <v>46112</v>
      </c>
      <c r="G1813" s="160">
        <v>46116</v>
      </c>
      <c r="H1813" s="160">
        <v>46035</v>
      </c>
      <c r="I1813" s="160">
        <v>46040</v>
      </c>
      <c r="J1813" s="160">
        <v>0</v>
      </c>
      <c r="K1813" s="160">
        <v>0</v>
      </c>
      <c r="L1813" s="727">
        <v>16492.990000000002</v>
      </c>
      <c r="M1813" s="727" t="s">
        <v>4994</v>
      </c>
      <c r="N1813" s="727"/>
      <c r="Q1813" s="727"/>
      <c r="R1813" s="727"/>
      <c r="S1813" s="727"/>
      <c r="AB1813" s="707"/>
      <c r="AE1813" s="707"/>
      <c r="AF1813" s="707">
        <v>16492.990000000002</v>
      </c>
      <c r="AG1813" s="707"/>
      <c r="AH1813" s="707"/>
      <c r="AI1813" s="707"/>
      <c r="AJ1813" s="707"/>
      <c r="AO1813" s="707"/>
      <c r="AQ1813" s="707"/>
    </row>
    <row r="1814" spans="4:43">
      <c r="D1814" s="160" t="s">
        <v>8869</v>
      </c>
      <c r="E1814" s="160"/>
      <c r="F1814" s="160">
        <v>46112</v>
      </c>
      <c r="G1814" s="160">
        <v>46116</v>
      </c>
      <c r="H1814" s="160">
        <v>46035</v>
      </c>
      <c r="I1814" s="160">
        <v>46040</v>
      </c>
      <c r="J1814" s="160">
        <v>0</v>
      </c>
      <c r="K1814" s="160">
        <v>0</v>
      </c>
      <c r="L1814" s="727">
        <v>16492.990000000002</v>
      </c>
      <c r="M1814" s="727" t="s">
        <v>4995</v>
      </c>
      <c r="N1814" s="727"/>
      <c r="Q1814" s="727"/>
      <c r="R1814" s="727"/>
      <c r="S1814" s="727"/>
      <c r="AB1814" s="707"/>
      <c r="AC1814" s="707"/>
      <c r="AD1814" s="707"/>
      <c r="AE1814" s="707"/>
      <c r="AF1814" s="707">
        <v>16492.990000000002</v>
      </c>
      <c r="AG1814" s="707"/>
      <c r="AH1814" s="707"/>
      <c r="AI1814" s="707"/>
      <c r="AJ1814" s="707"/>
      <c r="AO1814" s="707"/>
      <c r="AQ1814" s="707"/>
    </row>
    <row r="1815" spans="4:43">
      <c r="D1815" s="160" t="s">
        <v>8869</v>
      </c>
      <c r="E1815" s="160"/>
      <c r="F1815" s="160">
        <v>46112</v>
      </c>
      <c r="G1815" s="160">
        <v>46116</v>
      </c>
      <c r="H1815" s="160">
        <v>46035</v>
      </c>
      <c r="I1815" s="160">
        <v>46040</v>
      </c>
      <c r="J1815" s="160">
        <v>0</v>
      </c>
      <c r="K1815" s="160">
        <v>0</v>
      </c>
      <c r="L1815" s="727">
        <v>16492.990000000002</v>
      </c>
      <c r="M1815" s="727" t="s">
        <v>4996</v>
      </c>
      <c r="N1815" s="727"/>
      <c r="Q1815" s="728"/>
      <c r="R1815" s="727"/>
      <c r="S1815" s="727"/>
      <c r="AB1815" s="707"/>
      <c r="AC1815" s="707"/>
      <c r="AD1815" s="707"/>
      <c r="AI1815" s="707"/>
    </row>
    <row r="1816" spans="4:43">
      <c r="D1816" s="160" t="s">
        <v>5826</v>
      </c>
      <c r="E1816" s="160"/>
      <c r="F1816" s="160">
        <v>46051</v>
      </c>
      <c r="G1816" s="160">
        <v>46060</v>
      </c>
      <c r="H1816" s="160">
        <v>46008</v>
      </c>
      <c r="I1816" s="160">
        <v>46018</v>
      </c>
      <c r="J1816" s="160">
        <v>0</v>
      </c>
      <c r="K1816" s="160">
        <v>0</v>
      </c>
      <c r="L1816" s="727">
        <v>36409.19</v>
      </c>
      <c r="M1816" s="727" t="s">
        <v>4994</v>
      </c>
      <c r="N1816" s="727"/>
      <c r="Q1816" s="727"/>
      <c r="R1816" s="727"/>
      <c r="S1816" s="727"/>
      <c r="AB1816" s="707"/>
      <c r="AE1816" s="707">
        <v>36409.19</v>
      </c>
      <c r="AF1816" s="707"/>
      <c r="AG1816" s="707"/>
      <c r="AH1816" s="707"/>
      <c r="AI1816" s="707"/>
      <c r="AJ1816" s="707"/>
      <c r="AN1816" s="707"/>
      <c r="AP1816" s="707"/>
    </row>
    <row r="1817" spans="4:43">
      <c r="D1817" s="160" t="s">
        <v>5826</v>
      </c>
      <c r="E1817" s="160"/>
      <c r="F1817" s="160">
        <v>46051</v>
      </c>
      <c r="G1817" s="160">
        <v>46060</v>
      </c>
      <c r="H1817" s="160">
        <v>46008</v>
      </c>
      <c r="I1817" s="160">
        <v>46018</v>
      </c>
      <c r="J1817" s="160">
        <v>0</v>
      </c>
      <c r="K1817" s="160">
        <v>0</v>
      </c>
      <c r="L1817" s="727">
        <v>36409.19</v>
      </c>
      <c r="M1817" s="727" t="s">
        <v>4995</v>
      </c>
      <c r="N1817" s="727"/>
      <c r="Q1817" s="727"/>
      <c r="R1817" s="727"/>
      <c r="S1817" s="727"/>
      <c r="AB1817" s="707"/>
      <c r="AC1817" s="707"/>
      <c r="AD1817" s="707"/>
      <c r="AE1817" s="707">
        <v>36409.19</v>
      </c>
      <c r="AF1817" s="707"/>
      <c r="AG1817" s="707"/>
      <c r="AH1817" s="707"/>
      <c r="AI1817" s="707"/>
      <c r="AJ1817" s="707"/>
      <c r="AN1817" s="707"/>
      <c r="AP1817" s="707"/>
    </row>
    <row r="1818" spans="4:43">
      <c r="D1818" s="160" t="s">
        <v>5826</v>
      </c>
      <c r="E1818" s="160"/>
      <c r="F1818" s="160">
        <v>46051</v>
      </c>
      <c r="G1818" s="160">
        <v>46060</v>
      </c>
      <c r="H1818" s="160">
        <v>46008</v>
      </c>
      <c r="I1818" s="160">
        <v>46018</v>
      </c>
      <c r="J1818" s="160">
        <v>0</v>
      </c>
      <c r="K1818" s="160">
        <v>0</v>
      </c>
      <c r="L1818" s="727">
        <v>36409.19</v>
      </c>
      <c r="M1818" s="727" t="s">
        <v>4996</v>
      </c>
      <c r="N1818" s="727"/>
      <c r="Q1818" s="727"/>
      <c r="R1818" s="727"/>
      <c r="S1818" s="727"/>
      <c r="AB1818" s="707"/>
      <c r="AC1818" s="707"/>
      <c r="AD1818" s="707"/>
      <c r="AI1818" s="707"/>
    </row>
    <row r="1819" spans="4:43">
      <c r="D1819" s="160" t="s">
        <v>5827</v>
      </c>
      <c r="E1819" s="160"/>
      <c r="F1819" s="160">
        <v>46051</v>
      </c>
      <c r="G1819" s="160">
        <v>46060</v>
      </c>
      <c r="H1819" s="160">
        <v>46008</v>
      </c>
      <c r="I1819" s="160">
        <v>46018</v>
      </c>
      <c r="J1819" s="160">
        <v>0</v>
      </c>
      <c r="K1819" s="160">
        <v>0</v>
      </c>
      <c r="L1819" s="727">
        <v>13851.92</v>
      </c>
      <c r="M1819" s="727" t="s">
        <v>4994</v>
      </c>
      <c r="N1819" s="727"/>
      <c r="Q1819" s="727"/>
      <c r="R1819" s="727"/>
      <c r="S1819" s="727"/>
      <c r="AB1819" s="707"/>
      <c r="AE1819" s="707">
        <v>13851.92</v>
      </c>
      <c r="AF1819" s="707"/>
      <c r="AG1819" s="707"/>
      <c r="AH1819" s="707"/>
      <c r="AI1819" s="707"/>
      <c r="AJ1819" s="707"/>
      <c r="AN1819" s="707"/>
      <c r="AP1819" s="707"/>
    </row>
    <row r="1820" spans="4:43">
      <c r="D1820" s="160" t="s">
        <v>5827</v>
      </c>
      <c r="E1820" s="160"/>
      <c r="F1820" s="160">
        <v>46051</v>
      </c>
      <c r="G1820" s="160">
        <v>46060</v>
      </c>
      <c r="H1820" s="160">
        <v>46008</v>
      </c>
      <c r="I1820" s="160">
        <v>46018</v>
      </c>
      <c r="J1820" s="160">
        <v>0</v>
      </c>
      <c r="K1820" s="160">
        <v>0</v>
      </c>
      <c r="L1820" s="727">
        <v>13851.92</v>
      </c>
      <c r="M1820" s="727" t="s">
        <v>4995</v>
      </c>
      <c r="N1820" s="727"/>
      <c r="Q1820" s="727"/>
      <c r="R1820" s="727"/>
      <c r="S1820" s="727"/>
      <c r="AB1820" s="707"/>
      <c r="AC1820" s="707"/>
      <c r="AD1820" s="707"/>
      <c r="AE1820" s="707">
        <v>13851.92</v>
      </c>
      <c r="AF1820" s="707"/>
      <c r="AG1820" s="707"/>
      <c r="AH1820" s="707"/>
      <c r="AI1820" s="707"/>
      <c r="AJ1820" s="707"/>
      <c r="AN1820" s="707"/>
      <c r="AP1820" s="707"/>
    </row>
    <row r="1821" spans="4:43">
      <c r="D1821" s="160" t="s">
        <v>5827</v>
      </c>
      <c r="E1821" s="160"/>
      <c r="F1821" s="160">
        <v>46051</v>
      </c>
      <c r="G1821" s="160">
        <v>46060</v>
      </c>
      <c r="H1821" s="160">
        <v>46008</v>
      </c>
      <c r="I1821" s="160">
        <v>46018</v>
      </c>
      <c r="J1821" s="160">
        <v>0</v>
      </c>
      <c r="K1821" s="160">
        <v>0</v>
      </c>
      <c r="L1821" s="727">
        <v>13851.92</v>
      </c>
      <c r="M1821" s="727" t="s">
        <v>4996</v>
      </c>
      <c r="N1821" s="727"/>
      <c r="Q1821" s="727"/>
      <c r="R1821" s="727"/>
      <c r="S1821" s="727"/>
      <c r="AB1821" s="707"/>
      <c r="AC1821" s="707"/>
      <c r="AD1821" s="707"/>
      <c r="AI1821" s="707"/>
    </row>
    <row r="1822" spans="4:43">
      <c r="D1822" s="160" t="s">
        <v>5828</v>
      </c>
      <c r="E1822" s="160"/>
      <c r="F1822" s="160">
        <v>46051</v>
      </c>
      <c r="G1822" s="160">
        <v>46060</v>
      </c>
      <c r="H1822" s="160">
        <v>46008</v>
      </c>
      <c r="I1822" s="160">
        <v>46018</v>
      </c>
      <c r="J1822" s="160">
        <v>0</v>
      </c>
      <c r="K1822" s="160">
        <v>0</v>
      </c>
      <c r="L1822" s="727">
        <v>13917.11</v>
      </c>
      <c r="M1822" s="727" t="s">
        <v>4994</v>
      </c>
      <c r="N1822" s="727"/>
      <c r="Q1822" s="727"/>
      <c r="R1822" s="727"/>
      <c r="S1822" s="727"/>
      <c r="AB1822" s="707"/>
      <c r="AE1822" s="707">
        <v>13917.11</v>
      </c>
      <c r="AF1822" s="707"/>
      <c r="AG1822" s="707"/>
      <c r="AH1822" s="707"/>
      <c r="AI1822" s="707"/>
      <c r="AJ1822" s="707"/>
      <c r="AK1822" s="707"/>
      <c r="AN1822" s="707"/>
      <c r="AP1822" s="707"/>
    </row>
    <row r="1823" spans="4:43">
      <c r="D1823" s="160" t="s">
        <v>5828</v>
      </c>
      <c r="E1823" s="160"/>
      <c r="F1823" s="160">
        <v>46051</v>
      </c>
      <c r="G1823" s="160">
        <v>46060</v>
      </c>
      <c r="H1823" s="160">
        <v>46008</v>
      </c>
      <c r="I1823" s="160">
        <v>46018</v>
      </c>
      <c r="J1823" s="160">
        <v>0</v>
      </c>
      <c r="K1823" s="160">
        <v>0</v>
      </c>
      <c r="L1823" s="727">
        <v>13917.11</v>
      </c>
      <c r="M1823" s="727" t="s">
        <v>4995</v>
      </c>
      <c r="N1823" s="727"/>
      <c r="Q1823" s="727"/>
      <c r="R1823" s="727"/>
      <c r="S1823" s="727"/>
      <c r="AB1823" s="707"/>
      <c r="AC1823" s="707"/>
      <c r="AD1823" s="707"/>
      <c r="AE1823" s="707">
        <v>13917.11</v>
      </c>
      <c r="AF1823" s="707"/>
      <c r="AG1823" s="707"/>
      <c r="AH1823" s="707"/>
      <c r="AI1823" s="707"/>
      <c r="AJ1823" s="707"/>
      <c r="AK1823" s="707"/>
      <c r="AN1823" s="707"/>
      <c r="AP1823" s="707"/>
    </row>
    <row r="1824" spans="4:43">
      <c r="D1824" s="160" t="s">
        <v>5828</v>
      </c>
      <c r="E1824" s="160"/>
      <c r="F1824" s="160">
        <v>46051</v>
      </c>
      <c r="G1824" s="160">
        <v>46060</v>
      </c>
      <c r="H1824" s="160">
        <v>46008</v>
      </c>
      <c r="I1824" s="160">
        <v>46018</v>
      </c>
      <c r="J1824" s="160">
        <v>0</v>
      </c>
      <c r="K1824" s="160">
        <v>0</v>
      </c>
      <c r="L1824" s="727">
        <v>13917.11</v>
      </c>
      <c r="M1824" s="727" t="s">
        <v>4996</v>
      </c>
      <c r="N1824" s="727"/>
      <c r="Q1824" s="727"/>
      <c r="R1824" s="727"/>
      <c r="S1824" s="727"/>
      <c r="T1824" s="707"/>
      <c r="U1824" s="707"/>
      <c r="V1824" s="707"/>
      <c r="W1824" s="707"/>
      <c r="X1824" s="707"/>
      <c r="Y1824" s="707"/>
      <c r="Z1824" s="707"/>
      <c r="AB1824" s="707"/>
      <c r="AC1824" s="707"/>
      <c r="AD1824" s="707"/>
      <c r="AI1824" s="707"/>
    </row>
    <row r="1825" spans="4:45">
      <c r="D1825" s="160" t="s">
        <v>8870</v>
      </c>
      <c r="E1825" s="160"/>
      <c r="F1825" s="160">
        <v>46051</v>
      </c>
      <c r="G1825" s="160">
        <v>46060</v>
      </c>
      <c r="H1825" s="160">
        <v>46008</v>
      </c>
      <c r="I1825" s="160">
        <v>46018</v>
      </c>
      <c r="J1825" s="160">
        <v>0</v>
      </c>
      <c r="K1825" s="160">
        <v>0</v>
      </c>
      <c r="L1825" s="727">
        <v>6958.55</v>
      </c>
      <c r="M1825" s="727" t="s">
        <v>4994</v>
      </c>
      <c r="N1825" s="727"/>
      <c r="Q1825" s="727"/>
      <c r="R1825" s="727"/>
      <c r="S1825" s="727"/>
      <c r="T1825" s="707"/>
      <c r="U1825" s="707"/>
      <c r="V1825" s="707"/>
      <c r="W1825" s="707"/>
      <c r="X1825" s="707"/>
      <c r="Y1825" s="707"/>
      <c r="Z1825" s="707"/>
      <c r="AA1825" s="707"/>
      <c r="AB1825" s="707"/>
      <c r="AC1825" s="707"/>
      <c r="AD1825" s="707"/>
      <c r="AE1825" s="707">
        <v>6958.55</v>
      </c>
      <c r="AF1825" s="707"/>
      <c r="AG1825" s="707"/>
      <c r="AH1825" s="707"/>
      <c r="AI1825" s="707"/>
      <c r="AJ1825" s="707"/>
      <c r="AK1825" s="707"/>
      <c r="AN1825" s="707"/>
      <c r="AP1825" s="707"/>
    </row>
    <row r="1826" spans="4:45">
      <c r="D1826" s="160" t="s">
        <v>8870</v>
      </c>
      <c r="E1826" s="160"/>
      <c r="F1826" s="160">
        <v>46051</v>
      </c>
      <c r="G1826" s="160">
        <v>46060</v>
      </c>
      <c r="H1826" s="160">
        <v>46008</v>
      </c>
      <c r="I1826" s="160">
        <v>46018</v>
      </c>
      <c r="J1826" s="160">
        <v>0</v>
      </c>
      <c r="K1826" s="160">
        <v>0</v>
      </c>
      <c r="L1826" s="727">
        <v>6958.55</v>
      </c>
      <c r="M1826" s="727" t="s">
        <v>4995</v>
      </c>
      <c r="N1826" s="727"/>
      <c r="Q1826" s="727"/>
      <c r="R1826" s="727"/>
      <c r="S1826" s="727"/>
      <c r="T1826" s="707"/>
      <c r="U1826" s="707"/>
      <c r="V1826" s="707"/>
      <c r="W1826" s="707"/>
      <c r="X1826" s="707"/>
      <c r="Y1826" s="707"/>
      <c r="Z1826" s="707"/>
      <c r="AA1826" s="707"/>
      <c r="AB1826" s="707"/>
      <c r="AC1826" s="707"/>
      <c r="AD1826" s="707"/>
      <c r="AE1826" s="707">
        <v>6958.55</v>
      </c>
      <c r="AF1826" s="707"/>
      <c r="AG1826" s="707"/>
      <c r="AH1826" s="707"/>
      <c r="AI1826" s="707"/>
      <c r="AJ1826" s="707"/>
      <c r="AK1826" s="707"/>
      <c r="AN1826" s="707"/>
      <c r="AP1826" s="707"/>
    </row>
    <row r="1827" spans="4:45">
      <c r="D1827" s="160" t="s">
        <v>8870</v>
      </c>
      <c r="E1827" s="160"/>
      <c r="F1827" s="160">
        <v>46051</v>
      </c>
      <c r="G1827" s="160">
        <v>46060</v>
      </c>
      <c r="H1827" s="160">
        <v>46008</v>
      </c>
      <c r="I1827" s="160">
        <v>46018</v>
      </c>
      <c r="J1827" s="160">
        <v>0</v>
      </c>
      <c r="K1827" s="160">
        <v>0</v>
      </c>
      <c r="L1827" s="727">
        <v>6958.55</v>
      </c>
      <c r="M1827" s="727" t="s">
        <v>4996</v>
      </c>
      <c r="N1827" s="727"/>
      <c r="Q1827" s="727"/>
      <c r="R1827" s="727"/>
      <c r="S1827" s="727"/>
      <c r="T1827" s="707"/>
      <c r="U1827" s="707"/>
      <c r="V1827" s="707"/>
      <c r="W1827" s="707"/>
      <c r="X1827" s="707"/>
      <c r="Y1827" s="707"/>
      <c r="Z1827" s="707"/>
      <c r="AA1827" s="707"/>
      <c r="AB1827" s="707"/>
      <c r="AC1827" s="707"/>
      <c r="AD1827" s="707"/>
      <c r="AE1827" s="707"/>
      <c r="AF1827" s="707"/>
      <c r="AG1827" s="707"/>
      <c r="AH1827" s="707"/>
      <c r="AI1827" s="707"/>
    </row>
    <row r="1828" spans="4:45">
      <c r="D1828" s="160" t="s">
        <v>8871</v>
      </c>
      <c r="E1828" s="160"/>
      <c r="F1828" s="160">
        <v>46159</v>
      </c>
      <c r="G1828" s="160">
        <v>46196</v>
      </c>
      <c r="H1828" s="160">
        <v>46068</v>
      </c>
      <c r="I1828" s="160">
        <v>46105</v>
      </c>
      <c r="J1828" s="160">
        <v>0</v>
      </c>
      <c r="K1828" s="160">
        <v>0</v>
      </c>
      <c r="L1828" s="727">
        <v>322374.40000000002</v>
      </c>
      <c r="M1828" s="727" t="s">
        <v>4994</v>
      </c>
      <c r="N1828" s="727"/>
      <c r="Q1828" s="727"/>
      <c r="R1828" s="727"/>
      <c r="S1828" s="727"/>
      <c r="T1828" s="707"/>
      <c r="U1828" s="707"/>
      <c r="V1828" s="707"/>
      <c r="W1828" s="707"/>
      <c r="X1828" s="707"/>
      <c r="Y1828" s="707"/>
      <c r="Z1828" s="707"/>
      <c r="AA1828" s="707"/>
      <c r="AB1828" s="707"/>
      <c r="AC1828" s="707"/>
      <c r="AD1828" s="707"/>
      <c r="AE1828" s="707"/>
      <c r="AF1828" s="707"/>
      <c r="AG1828" s="707">
        <v>229631.73</v>
      </c>
      <c r="AH1828" s="707">
        <v>92742.67</v>
      </c>
      <c r="AP1828" s="707"/>
      <c r="AQ1828" s="707"/>
      <c r="AR1828" s="707"/>
      <c r="AS1828" s="707"/>
    </row>
    <row r="1829" spans="4:45">
      <c r="D1829" s="160" t="s">
        <v>8871</v>
      </c>
      <c r="E1829" s="160"/>
      <c r="F1829" s="160">
        <v>46159</v>
      </c>
      <c r="G1829" s="160">
        <v>46196</v>
      </c>
      <c r="H1829" s="160">
        <v>46068</v>
      </c>
      <c r="I1829" s="160">
        <v>46105</v>
      </c>
      <c r="J1829" s="160">
        <v>0</v>
      </c>
      <c r="K1829" s="160">
        <v>0</v>
      </c>
      <c r="L1829" s="727">
        <v>322374.40000000002</v>
      </c>
      <c r="M1829" s="727" t="s">
        <v>4995</v>
      </c>
      <c r="N1829" s="727"/>
      <c r="Q1829" s="727"/>
      <c r="R1829" s="727"/>
      <c r="S1829" s="727"/>
      <c r="T1829" s="707"/>
      <c r="U1829" s="707"/>
      <c r="V1829" s="707"/>
      <c r="W1829" s="707"/>
      <c r="X1829" s="707"/>
      <c r="Y1829" s="707"/>
      <c r="Z1829" s="707"/>
      <c r="AA1829" s="707"/>
      <c r="AB1829" s="707"/>
      <c r="AC1829" s="707"/>
      <c r="AD1829" s="707"/>
      <c r="AE1829" s="707"/>
      <c r="AF1829" s="707"/>
      <c r="AG1829" s="707">
        <v>229631.73</v>
      </c>
      <c r="AH1829" s="707">
        <v>92742.67</v>
      </c>
      <c r="AP1829" s="707"/>
      <c r="AQ1829" s="707"/>
      <c r="AR1829" s="707"/>
      <c r="AS1829" s="707"/>
    </row>
    <row r="1830" spans="4:45">
      <c r="D1830" s="160" t="s">
        <v>8871</v>
      </c>
      <c r="E1830" s="160"/>
      <c r="F1830" s="160">
        <v>46159</v>
      </c>
      <c r="G1830" s="160">
        <v>46196</v>
      </c>
      <c r="H1830" s="160">
        <v>46068</v>
      </c>
      <c r="I1830" s="160">
        <v>46105</v>
      </c>
      <c r="J1830" s="160">
        <v>0</v>
      </c>
      <c r="K1830" s="160">
        <v>0</v>
      </c>
      <c r="L1830" s="727">
        <v>322374.40000000002</v>
      </c>
      <c r="M1830" s="727" t="s">
        <v>4996</v>
      </c>
      <c r="N1830" s="727"/>
      <c r="Q1830" s="727"/>
      <c r="R1830" s="727"/>
      <c r="S1830" s="727"/>
      <c r="T1830" s="707"/>
      <c r="U1830" s="707"/>
      <c r="V1830" s="707"/>
      <c r="W1830" s="707"/>
      <c r="X1830" s="707"/>
      <c r="Y1830" s="707"/>
      <c r="Z1830" s="707"/>
      <c r="AA1830" s="707"/>
      <c r="AB1830" s="707"/>
      <c r="AC1830" s="707"/>
      <c r="AD1830" s="707"/>
      <c r="AE1830" s="707"/>
      <c r="AF1830" s="707"/>
    </row>
    <row r="1831" spans="4:45">
      <c r="D1831" s="160" t="s">
        <v>8872</v>
      </c>
      <c r="E1831" s="160"/>
      <c r="F1831" s="160">
        <v>46159</v>
      </c>
      <c r="G1831" s="160">
        <v>46196</v>
      </c>
      <c r="H1831" s="160">
        <v>46068</v>
      </c>
      <c r="I1831" s="160">
        <v>46105</v>
      </c>
      <c r="J1831" s="160">
        <v>0</v>
      </c>
      <c r="K1831" s="160">
        <v>0</v>
      </c>
      <c r="L1831" s="727">
        <v>168274.06</v>
      </c>
      <c r="M1831" s="727" t="s">
        <v>4994</v>
      </c>
      <c r="N1831" s="727"/>
      <c r="Q1831" s="727"/>
      <c r="R1831" s="727"/>
      <c r="S1831" s="727"/>
      <c r="T1831" s="707"/>
      <c r="U1831" s="707"/>
      <c r="V1831" s="707"/>
      <c r="Y1831" s="707"/>
      <c r="Z1831" s="707"/>
      <c r="AA1831" s="707"/>
      <c r="AB1831" s="707"/>
      <c r="AC1831" s="707"/>
      <c r="AD1831" s="707"/>
      <c r="AF1831" s="707"/>
      <c r="AG1831" s="707">
        <v>86240.45</v>
      </c>
      <c r="AH1831" s="707">
        <v>82033.600000000006</v>
      </c>
      <c r="AP1831" s="707"/>
      <c r="AQ1831" s="707"/>
      <c r="AR1831" s="707"/>
      <c r="AS1831" s="707"/>
    </row>
    <row r="1832" spans="4:45">
      <c r="D1832" s="160" t="s">
        <v>8872</v>
      </c>
      <c r="E1832" s="160"/>
      <c r="F1832" s="160">
        <v>46159</v>
      </c>
      <c r="G1832" s="160">
        <v>46196</v>
      </c>
      <c r="H1832" s="160">
        <v>46068</v>
      </c>
      <c r="I1832" s="160">
        <v>46105</v>
      </c>
      <c r="J1832" s="160">
        <v>0</v>
      </c>
      <c r="K1832" s="160">
        <v>0</v>
      </c>
      <c r="L1832" s="727">
        <v>168274.06</v>
      </c>
      <c r="M1832" s="727" t="s">
        <v>4995</v>
      </c>
      <c r="N1832" s="727"/>
      <c r="Q1832" s="727"/>
      <c r="R1832" s="727"/>
      <c r="S1832" s="727"/>
      <c r="U1832" s="707"/>
      <c r="V1832" s="707"/>
      <c r="W1832" s="707"/>
      <c r="X1832" s="707"/>
      <c r="Y1832" s="707"/>
      <c r="Z1832" s="707"/>
      <c r="AA1832" s="707"/>
      <c r="AB1832" s="707"/>
      <c r="AC1832" s="707"/>
      <c r="AD1832" s="707"/>
      <c r="AE1832" s="707"/>
      <c r="AF1832" s="707"/>
      <c r="AG1832" s="707">
        <v>86240.45</v>
      </c>
      <c r="AH1832" s="707">
        <v>82033.600000000006</v>
      </c>
      <c r="AP1832" s="707"/>
      <c r="AQ1832" s="707"/>
      <c r="AR1832" s="707"/>
      <c r="AS1832" s="707"/>
    </row>
    <row r="1833" spans="4:45">
      <c r="D1833" s="160" t="s">
        <v>8872</v>
      </c>
      <c r="E1833" s="160"/>
      <c r="F1833" s="160">
        <v>46159</v>
      </c>
      <c r="G1833" s="160">
        <v>46196</v>
      </c>
      <c r="H1833" s="160">
        <v>46068</v>
      </c>
      <c r="I1833" s="160">
        <v>46105</v>
      </c>
      <c r="J1833" s="160">
        <v>0</v>
      </c>
      <c r="K1833" s="160">
        <v>0</v>
      </c>
      <c r="L1833" s="727">
        <v>168274.06</v>
      </c>
      <c r="M1833" s="727" t="s">
        <v>4996</v>
      </c>
      <c r="N1833" s="727"/>
      <c r="Q1833" s="727"/>
      <c r="R1833" s="727"/>
      <c r="S1833" s="727"/>
      <c r="T1833" s="707"/>
      <c r="U1833" s="707"/>
      <c r="V1833" s="707"/>
      <c r="W1833" s="707"/>
      <c r="X1833" s="707"/>
      <c r="AB1833" s="707"/>
      <c r="AC1833" s="707"/>
      <c r="AD1833" s="707"/>
      <c r="AE1833" s="707"/>
    </row>
    <row r="1834" spans="4:45">
      <c r="D1834" s="160" t="s">
        <v>8873</v>
      </c>
      <c r="E1834" s="160"/>
      <c r="F1834" s="160">
        <v>46169</v>
      </c>
      <c r="G1834" s="160">
        <v>46173</v>
      </c>
      <c r="H1834" s="160">
        <v>46078</v>
      </c>
      <c r="I1834" s="160">
        <v>46082</v>
      </c>
      <c r="J1834" s="160">
        <v>0</v>
      </c>
      <c r="K1834" s="160">
        <v>0</v>
      </c>
      <c r="L1834" s="727">
        <v>25886.04</v>
      </c>
      <c r="M1834" s="727" t="s">
        <v>4994</v>
      </c>
      <c r="N1834" s="727"/>
      <c r="Q1834" s="727"/>
      <c r="R1834" s="727"/>
      <c r="S1834" s="727"/>
      <c r="T1834" s="707"/>
      <c r="U1834" s="707"/>
      <c r="V1834" s="707"/>
      <c r="X1834" s="707"/>
      <c r="Y1834" s="707"/>
      <c r="Z1834" s="707"/>
      <c r="AA1834" s="707"/>
      <c r="AB1834" s="707"/>
      <c r="AC1834" s="707"/>
      <c r="AD1834" s="707"/>
      <c r="AE1834" s="707"/>
      <c r="AG1834" s="707">
        <v>19414.53</v>
      </c>
      <c r="AH1834" s="707">
        <v>6471.51</v>
      </c>
      <c r="AP1834" s="707"/>
      <c r="AR1834" s="707"/>
    </row>
    <row r="1835" spans="4:45">
      <c r="D1835" s="160" t="s">
        <v>8873</v>
      </c>
      <c r="E1835" s="160"/>
      <c r="F1835" s="160">
        <v>46169</v>
      </c>
      <c r="G1835" s="160">
        <v>46173</v>
      </c>
      <c r="H1835" s="160">
        <v>46078</v>
      </c>
      <c r="I1835" s="160">
        <v>46082</v>
      </c>
      <c r="J1835" s="160">
        <v>0</v>
      </c>
      <c r="K1835" s="160">
        <v>0</v>
      </c>
      <c r="L1835" s="727">
        <v>25886.04</v>
      </c>
      <c r="M1835" s="727" t="s">
        <v>4995</v>
      </c>
      <c r="N1835" s="727"/>
      <c r="Q1835" s="727"/>
      <c r="R1835" s="727"/>
      <c r="S1835" s="727"/>
      <c r="T1835" s="707"/>
      <c r="U1835" s="707"/>
      <c r="V1835" s="707"/>
      <c r="W1835" s="707"/>
      <c r="X1835" s="707"/>
      <c r="Y1835" s="707"/>
      <c r="Z1835" s="707"/>
      <c r="AA1835" s="707"/>
      <c r="AB1835" s="707"/>
      <c r="AC1835" s="707"/>
      <c r="AD1835" s="707"/>
      <c r="AE1835" s="707"/>
      <c r="AG1835" s="707">
        <v>19414.53</v>
      </c>
      <c r="AH1835" s="707">
        <v>6471.51</v>
      </c>
      <c r="AP1835" s="707"/>
      <c r="AR1835" s="707"/>
    </row>
    <row r="1836" spans="4:45">
      <c r="D1836" s="160" t="s">
        <v>8873</v>
      </c>
      <c r="E1836" s="160"/>
      <c r="F1836" s="160">
        <v>46169</v>
      </c>
      <c r="G1836" s="160">
        <v>46173</v>
      </c>
      <c r="H1836" s="160">
        <v>46078</v>
      </c>
      <c r="I1836" s="160">
        <v>46082</v>
      </c>
      <c r="J1836" s="160">
        <v>0</v>
      </c>
      <c r="K1836" s="160">
        <v>0</v>
      </c>
      <c r="L1836" s="727">
        <v>25886.04</v>
      </c>
      <c r="M1836" s="727" t="s">
        <v>4996</v>
      </c>
      <c r="N1836" s="727"/>
      <c r="Q1836" s="727"/>
      <c r="R1836" s="727"/>
      <c r="S1836" s="727"/>
      <c r="T1836" s="707"/>
      <c r="U1836" s="707"/>
      <c r="V1836" s="707"/>
      <c r="W1836" s="707"/>
      <c r="X1836" s="707"/>
      <c r="Y1836" s="707"/>
      <c r="Z1836" s="707"/>
      <c r="AA1836" s="707"/>
      <c r="AB1836" s="707"/>
      <c r="AC1836" s="707"/>
      <c r="AD1836" s="707"/>
      <c r="AE1836" s="707"/>
    </row>
    <row r="1837" spans="4:45">
      <c r="D1837" s="160" t="s">
        <v>8874</v>
      </c>
      <c r="E1837" s="160"/>
      <c r="F1837" s="160">
        <v>46174</v>
      </c>
      <c r="G1837" s="160">
        <v>46175</v>
      </c>
      <c r="H1837" s="160">
        <v>46083</v>
      </c>
      <c r="I1837" s="160">
        <v>46084</v>
      </c>
      <c r="J1837" s="160">
        <v>0</v>
      </c>
      <c r="K1837" s="160">
        <v>0</v>
      </c>
      <c r="L1837" s="727">
        <v>1134.1199999999999</v>
      </c>
      <c r="M1837" s="727" t="s">
        <v>4994</v>
      </c>
      <c r="N1837" s="727"/>
      <c r="Q1837" s="727"/>
      <c r="R1837" s="727"/>
      <c r="S1837" s="727"/>
      <c r="T1837" s="707"/>
      <c r="U1837" s="707"/>
      <c r="V1837" s="707"/>
      <c r="X1837" s="707"/>
      <c r="Y1837" s="707"/>
      <c r="Z1837" s="707"/>
      <c r="AA1837" s="707"/>
      <c r="AB1837" s="707"/>
      <c r="AC1837" s="707"/>
      <c r="AD1837" s="707"/>
      <c r="AG1837" s="707"/>
      <c r="AH1837" s="707">
        <v>1134.1199999999999</v>
      </c>
      <c r="AP1837" s="707"/>
      <c r="AR1837" s="707"/>
    </row>
    <row r="1838" spans="4:45">
      <c r="D1838" s="160" t="s">
        <v>8874</v>
      </c>
      <c r="E1838" s="160"/>
      <c r="F1838" s="160">
        <v>46174</v>
      </c>
      <c r="G1838" s="160">
        <v>46175</v>
      </c>
      <c r="H1838" s="160">
        <v>46083</v>
      </c>
      <c r="I1838" s="160">
        <v>46084</v>
      </c>
      <c r="J1838" s="160">
        <v>0</v>
      </c>
      <c r="K1838" s="160">
        <v>0</v>
      </c>
      <c r="L1838" s="727">
        <v>1134.1199999999999</v>
      </c>
      <c r="M1838" s="727" t="s">
        <v>4995</v>
      </c>
      <c r="N1838" s="727"/>
      <c r="Q1838" s="727"/>
      <c r="R1838" s="727"/>
      <c r="S1838" s="727"/>
      <c r="T1838" s="707"/>
      <c r="U1838" s="707"/>
      <c r="V1838" s="707"/>
      <c r="W1838" s="707"/>
      <c r="X1838" s="707"/>
      <c r="Y1838" s="707"/>
      <c r="Z1838" s="707"/>
      <c r="AA1838" s="707"/>
      <c r="AB1838" s="707"/>
      <c r="AC1838" s="707"/>
      <c r="AD1838" s="707"/>
      <c r="AE1838" s="707"/>
      <c r="AG1838" s="707"/>
      <c r="AH1838" s="707">
        <v>1134.1199999999999</v>
      </c>
      <c r="AP1838" s="707"/>
      <c r="AR1838" s="707"/>
    </row>
    <row r="1839" spans="4:45">
      <c r="D1839" s="160" t="s">
        <v>8874</v>
      </c>
      <c r="E1839" s="160"/>
      <c r="F1839" s="160">
        <v>46174</v>
      </c>
      <c r="G1839" s="160">
        <v>46175</v>
      </c>
      <c r="H1839" s="160">
        <v>46083</v>
      </c>
      <c r="I1839" s="160">
        <v>46084</v>
      </c>
      <c r="J1839" s="160">
        <v>0</v>
      </c>
      <c r="K1839" s="160">
        <v>0</v>
      </c>
      <c r="L1839" s="727">
        <v>1134.1199999999999</v>
      </c>
      <c r="M1839" s="727" t="s">
        <v>4996</v>
      </c>
      <c r="N1839" s="727"/>
      <c r="Q1839" s="727"/>
      <c r="R1839" s="727"/>
      <c r="S1839" s="727"/>
      <c r="T1839" s="707"/>
      <c r="U1839" s="707"/>
      <c r="V1839" s="707"/>
      <c r="W1839" s="707"/>
      <c r="X1839" s="707"/>
      <c r="Y1839" s="707"/>
      <c r="Z1839" s="707"/>
      <c r="AA1839" s="707"/>
      <c r="AB1839" s="707"/>
      <c r="AC1839" s="707"/>
      <c r="AE1839" s="707"/>
    </row>
    <row r="1840" spans="4:45">
      <c r="D1840" s="160" t="s">
        <v>8875</v>
      </c>
      <c r="E1840" s="160"/>
      <c r="F1840" s="160">
        <v>46159</v>
      </c>
      <c r="G1840" s="160">
        <v>46177</v>
      </c>
      <c r="H1840" s="160">
        <v>46068</v>
      </c>
      <c r="I1840" s="160">
        <v>46086</v>
      </c>
      <c r="J1840" s="160">
        <v>0</v>
      </c>
      <c r="K1840" s="160">
        <v>0</v>
      </c>
      <c r="L1840" s="727">
        <v>5318.66</v>
      </c>
      <c r="M1840" s="727" t="s">
        <v>4994</v>
      </c>
      <c r="N1840" s="727"/>
      <c r="Q1840" s="727"/>
      <c r="R1840" s="727"/>
      <c r="S1840" s="727"/>
      <c r="T1840" s="707"/>
      <c r="U1840" s="707"/>
      <c r="V1840" s="707"/>
      <c r="W1840" s="707"/>
      <c r="Y1840" s="707"/>
      <c r="Z1840" s="707"/>
      <c r="AA1840" s="707"/>
      <c r="AB1840" s="707"/>
      <c r="AC1840" s="707"/>
      <c r="AD1840" s="707"/>
      <c r="AE1840" s="707"/>
      <c r="AF1840" s="707"/>
      <c r="AG1840" s="707">
        <v>5052.7299999999996</v>
      </c>
      <c r="AH1840">
        <v>265.93</v>
      </c>
      <c r="AP1840" s="707"/>
      <c r="AQ1840" s="707"/>
    </row>
    <row r="1841" spans="4:47">
      <c r="D1841" s="160" t="s">
        <v>8875</v>
      </c>
      <c r="E1841" s="160"/>
      <c r="F1841" s="160">
        <v>46159</v>
      </c>
      <c r="G1841" s="160">
        <v>46177</v>
      </c>
      <c r="H1841" s="160">
        <v>46068</v>
      </c>
      <c r="I1841" s="160">
        <v>46086</v>
      </c>
      <c r="J1841" s="160">
        <v>0</v>
      </c>
      <c r="K1841" s="160">
        <v>0</v>
      </c>
      <c r="L1841" s="727">
        <v>5318.66</v>
      </c>
      <c r="M1841" s="727" t="s">
        <v>4995</v>
      </c>
      <c r="N1841" s="727"/>
      <c r="Q1841" s="727"/>
      <c r="R1841" s="727"/>
      <c r="S1841" s="727"/>
      <c r="U1841" s="707"/>
      <c r="V1841" s="707"/>
      <c r="W1841" s="707"/>
      <c r="X1841" s="707"/>
      <c r="Y1841" s="707"/>
      <c r="Z1841" s="707"/>
      <c r="AA1841" s="707"/>
      <c r="AB1841" s="707"/>
      <c r="AC1841" s="707"/>
      <c r="AD1841" s="707"/>
      <c r="AE1841" s="707"/>
      <c r="AF1841" s="707"/>
      <c r="AG1841" s="707">
        <v>5052.7299999999996</v>
      </c>
      <c r="AH1841">
        <v>265.93</v>
      </c>
      <c r="AP1841" s="707"/>
      <c r="AQ1841" s="707"/>
    </row>
    <row r="1842" spans="4:47">
      <c r="D1842" s="160" t="s">
        <v>8875</v>
      </c>
      <c r="E1842" s="160"/>
      <c r="F1842" s="160">
        <v>46159</v>
      </c>
      <c r="G1842" s="160">
        <v>46177</v>
      </c>
      <c r="H1842" s="160">
        <v>46068</v>
      </c>
      <c r="I1842" s="160">
        <v>46086</v>
      </c>
      <c r="J1842" s="160">
        <v>0</v>
      </c>
      <c r="K1842" s="160">
        <v>0</v>
      </c>
      <c r="L1842" s="727">
        <v>5318.66</v>
      </c>
      <c r="M1842" s="727" t="s">
        <v>4996</v>
      </c>
      <c r="N1842" s="727"/>
      <c r="Q1842" s="727"/>
      <c r="R1842" s="727"/>
      <c r="S1842" s="727"/>
      <c r="T1842" s="707"/>
      <c r="U1842" s="707"/>
      <c r="V1842" s="707"/>
      <c r="W1842" s="707"/>
      <c r="X1842" s="707"/>
      <c r="Y1842" s="707"/>
      <c r="Z1842" s="707"/>
      <c r="AB1842" s="707"/>
      <c r="AC1842" s="707"/>
      <c r="AD1842" s="707"/>
      <c r="AE1842" s="707"/>
    </row>
    <row r="1843" spans="4:47">
      <c r="D1843" s="160" t="s">
        <v>8876</v>
      </c>
      <c r="E1843" s="160"/>
      <c r="F1843" s="160">
        <v>46159</v>
      </c>
      <c r="G1843" s="160">
        <v>46173</v>
      </c>
      <c r="H1843" s="160">
        <v>46068</v>
      </c>
      <c r="I1843" s="160">
        <v>46082</v>
      </c>
      <c r="J1843" s="160">
        <v>0</v>
      </c>
      <c r="K1843" s="160">
        <v>0</v>
      </c>
      <c r="L1843" s="727">
        <v>113500.04</v>
      </c>
      <c r="M1843" s="727" t="s">
        <v>4994</v>
      </c>
      <c r="N1843" s="727"/>
      <c r="Q1843" s="727"/>
      <c r="R1843" s="727"/>
      <c r="S1843" s="727"/>
      <c r="U1843" s="707"/>
      <c r="V1843" s="707"/>
      <c r="W1843" s="707"/>
      <c r="Z1843" s="707"/>
      <c r="AA1843" s="707"/>
      <c r="AB1843" s="707"/>
      <c r="AC1843" s="707"/>
      <c r="AD1843" s="707"/>
      <c r="AE1843" s="707"/>
      <c r="AF1843" s="707"/>
      <c r="AG1843" s="707">
        <v>110662.54</v>
      </c>
      <c r="AH1843" s="707">
        <v>2837.5</v>
      </c>
      <c r="AP1843" s="707"/>
      <c r="AQ1843" s="707"/>
      <c r="AR1843" s="707"/>
    </row>
    <row r="1844" spans="4:47">
      <c r="D1844" s="160" t="s">
        <v>8876</v>
      </c>
      <c r="E1844" s="160"/>
      <c r="F1844" s="160">
        <v>46159</v>
      </c>
      <c r="G1844" s="160">
        <v>46173</v>
      </c>
      <c r="H1844" s="160">
        <v>46068</v>
      </c>
      <c r="I1844" s="160">
        <v>46082</v>
      </c>
      <c r="J1844" s="160">
        <v>0</v>
      </c>
      <c r="K1844" s="160">
        <v>0</v>
      </c>
      <c r="L1844" s="727">
        <v>113500.04</v>
      </c>
      <c r="M1844" s="727" t="s">
        <v>4995</v>
      </c>
      <c r="N1844" s="727"/>
      <c r="Q1844" s="727"/>
      <c r="R1844" s="727"/>
      <c r="S1844" s="727"/>
      <c r="V1844" s="707"/>
      <c r="W1844" s="707"/>
      <c r="X1844" s="707"/>
      <c r="Y1844" s="707"/>
      <c r="Z1844" s="707"/>
      <c r="AA1844" s="707"/>
      <c r="AB1844" s="707"/>
      <c r="AC1844" s="707"/>
      <c r="AD1844" s="707"/>
      <c r="AE1844" s="707"/>
      <c r="AF1844" s="707"/>
      <c r="AG1844" s="707">
        <v>110662.54</v>
      </c>
      <c r="AH1844" s="707">
        <v>2837.5</v>
      </c>
      <c r="AP1844" s="707"/>
      <c r="AQ1844" s="707"/>
      <c r="AR1844" s="707"/>
    </row>
    <row r="1845" spans="4:47">
      <c r="D1845" s="160" t="s">
        <v>8876</v>
      </c>
      <c r="E1845" s="160"/>
      <c r="F1845" s="160">
        <v>46159</v>
      </c>
      <c r="G1845" s="160">
        <v>46173</v>
      </c>
      <c r="H1845" s="160">
        <v>46068</v>
      </c>
      <c r="I1845" s="160">
        <v>46082</v>
      </c>
      <c r="J1845" s="160">
        <v>0</v>
      </c>
      <c r="K1845" s="160">
        <v>0</v>
      </c>
      <c r="L1845" s="727">
        <v>113500.04</v>
      </c>
      <c r="M1845" s="727" t="s">
        <v>4996</v>
      </c>
      <c r="N1845" s="727"/>
      <c r="Q1845" s="727"/>
      <c r="R1845" s="727"/>
      <c r="S1845" s="727"/>
      <c r="U1845" s="707"/>
      <c r="V1845" s="707"/>
      <c r="W1845" s="707"/>
      <c r="X1845" s="707"/>
      <c r="Y1845" s="707"/>
      <c r="AC1845" s="707"/>
      <c r="AD1845" s="707"/>
      <c r="AF1845" s="707"/>
    </row>
    <row r="1846" spans="4:47">
      <c r="D1846" s="160" t="s">
        <v>8877</v>
      </c>
      <c r="E1846" s="160"/>
      <c r="F1846" s="160">
        <v>46159</v>
      </c>
      <c r="G1846" s="160">
        <v>46165</v>
      </c>
      <c r="H1846" s="160">
        <v>46068</v>
      </c>
      <c r="I1846" s="160">
        <v>46074</v>
      </c>
      <c r="J1846" s="160">
        <v>0</v>
      </c>
      <c r="K1846" s="160">
        <v>0</v>
      </c>
      <c r="L1846" s="727">
        <v>8261.48</v>
      </c>
      <c r="M1846" s="727" t="s">
        <v>4994</v>
      </c>
      <c r="N1846" s="727"/>
      <c r="Q1846" s="727"/>
      <c r="R1846" s="727"/>
      <c r="S1846" s="727"/>
      <c r="U1846" s="707"/>
      <c r="V1846" s="707"/>
      <c r="Z1846" s="707"/>
      <c r="AA1846" s="707"/>
      <c r="AB1846" s="707"/>
      <c r="AC1846" s="707"/>
      <c r="AD1846" s="707"/>
      <c r="AE1846" s="707"/>
      <c r="AF1846" s="707"/>
      <c r="AG1846" s="707">
        <v>8261.48</v>
      </c>
      <c r="AP1846" s="707"/>
      <c r="AQ1846" s="707"/>
    </row>
    <row r="1847" spans="4:47">
      <c r="D1847" s="160" t="s">
        <v>8877</v>
      </c>
      <c r="E1847" s="160"/>
      <c r="F1847" s="160">
        <v>46159</v>
      </c>
      <c r="G1847" s="160">
        <v>46165</v>
      </c>
      <c r="H1847" s="160">
        <v>46068</v>
      </c>
      <c r="I1847" s="160">
        <v>46074</v>
      </c>
      <c r="J1847" s="160">
        <v>0</v>
      </c>
      <c r="K1847" s="160">
        <v>0</v>
      </c>
      <c r="L1847" s="727">
        <v>8261.48</v>
      </c>
      <c r="M1847" s="727" t="s">
        <v>4995</v>
      </c>
      <c r="N1847" s="727"/>
      <c r="Q1847" s="727"/>
      <c r="R1847" s="727"/>
      <c r="S1847" s="727"/>
      <c r="V1847" s="707"/>
      <c r="W1847" s="707"/>
      <c r="X1847" s="707"/>
      <c r="Z1847" s="707"/>
      <c r="AA1847" s="707"/>
      <c r="AB1847" s="707"/>
      <c r="AC1847" s="707"/>
      <c r="AD1847" s="707"/>
      <c r="AE1847" s="707"/>
      <c r="AF1847" s="707"/>
      <c r="AG1847" s="707">
        <v>8261.48</v>
      </c>
      <c r="AP1847" s="707"/>
      <c r="AQ1847" s="707"/>
    </row>
    <row r="1848" spans="4:47">
      <c r="D1848" s="160" t="s">
        <v>8877</v>
      </c>
      <c r="E1848" s="160"/>
      <c r="F1848" s="160">
        <v>46159</v>
      </c>
      <c r="G1848" s="160">
        <v>46165</v>
      </c>
      <c r="H1848" s="160">
        <v>46068</v>
      </c>
      <c r="I1848" s="160">
        <v>46074</v>
      </c>
      <c r="J1848" s="160">
        <v>0</v>
      </c>
      <c r="K1848" s="160">
        <v>0</v>
      </c>
      <c r="L1848" s="727">
        <v>8261.48</v>
      </c>
      <c r="M1848" s="727" t="s">
        <v>4996</v>
      </c>
      <c r="N1848" s="727"/>
      <c r="Q1848" s="727"/>
      <c r="R1848" s="727"/>
      <c r="S1848" s="727"/>
      <c r="T1848" s="707"/>
      <c r="U1848" s="707"/>
      <c r="V1848" s="707"/>
      <c r="W1848" s="707"/>
      <c r="X1848" s="707"/>
      <c r="Y1848" s="707"/>
      <c r="Z1848" s="707"/>
      <c r="AC1848" s="707"/>
      <c r="AD1848" s="707"/>
      <c r="AE1848" s="707"/>
    </row>
    <row r="1849" spans="4:47">
      <c r="D1849" s="160" t="s">
        <v>5829</v>
      </c>
      <c r="E1849" s="160"/>
      <c r="F1849" s="160">
        <v>45895</v>
      </c>
      <c r="G1849" s="160">
        <v>46207</v>
      </c>
      <c r="H1849" s="160" t="s">
        <v>6595</v>
      </c>
      <c r="I1849" s="160">
        <v>46104</v>
      </c>
      <c r="J1849" s="160">
        <v>1771798.45</v>
      </c>
      <c r="K1849" s="160">
        <v>1771798.44</v>
      </c>
      <c r="L1849" s="727">
        <v>6590040.6799999997</v>
      </c>
      <c r="M1849" s="727" t="s">
        <v>4994</v>
      </c>
      <c r="N1849" s="727"/>
      <c r="Q1849" s="727"/>
      <c r="R1849" s="727"/>
      <c r="S1849" s="727"/>
      <c r="U1849" s="707"/>
      <c r="V1849" s="707"/>
      <c r="Y1849" s="707"/>
      <c r="Z1849" s="707"/>
      <c r="AA1849" s="707"/>
      <c r="AB1849" s="707"/>
      <c r="AC1849" s="707"/>
      <c r="AD1849" s="707">
        <v>2397393.2599999998</v>
      </c>
      <c r="AE1849" s="707">
        <v>1881243.7</v>
      </c>
      <c r="AF1849" s="707">
        <v>651086.76</v>
      </c>
      <c r="AG1849" s="707">
        <v>955897.59</v>
      </c>
      <c r="AH1849" s="707">
        <v>613429.37</v>
      </c>
      <c r="AI1849" s="707">
        <v>38395.08</v>
      </c>
      <c r="AJ1849" s="707">
        <v>45080.78</v>
      </c>
      <c r="AK1849" s="707">
        <v>7514.14</v>
      </c>
      <c r="AL1849" s="707"/>
      <c r="AM1849" s="707"/>
      <c r="AN1849" s="707"/>
      <c r="AO1849" s="707"/>
      <c r="AP1849" s="707"/>
      <c r="AQ1849" s="707"/>
      <c r="AR1849" s="707"/>
      <c r="AS1849" s="707"/>
      <c r="AT1849" s="707"/>
      <c r="AU1849" s="707"/>
    </row>
    <row r="1850" spans="4:47">
      <c r="D1850" s="160" t="s">
        <v>5829</v>
      </c>
      <c r="E1850" s="160"/>
      <c r="F1850" s="160">
        <v>45895</v>
      </c>
      <c r="G1850" s="160">
        <v>46207</v>
      </c>
      <c r="H1850" s="160" t="s">
        <v>6595</v>
      </c>
      <c r="I1850" s="160">
        <v>46104</v>
      </c>
      <c r="J1850" s="160">
        <v>1771798.45</v>
      </c>
      <c r="K1850" s="160">
        <v>1771798.44</v>
      </c>
      <c r="L1850" s="727">
        <v>6590040.6799999997</v>
      </c>
      <c r="M1850" s="727" t="s">
        <v>4995</v>
      </c>
      <c r="N1850" s="727"/>
      <c r="Q1850" s="727"/>
      <c r="R1850" s="727"/>
      <c r="S1850" s="727"/>
      <c r="U1850" s="707"/>
      <c r="V1850" s="707"/>
      <c r="W1850" s="707"/>
      <c r="X1850" s="707"/>
      <c r="Y1850" s="707"/>
      <c r="Z1850" s="707"/>
      <c r="AA1850" s="707"/>
      <c r="AB1850" s="707"/>
      <c r="AC1850" s="707"/>
      <c r="AD1850" s="707">
        <v>2404210.15</v>
      </c>
      <c r="AE1850" s="707">
        <v>1764628.49</v>
      </c>
      <c r="AF1850" s="707">
        <v>208879.55</v>
      </c>
      <c r="AG1850" s="707">
        <v>347610.38</v>
      </c>
      <c r="AH1850" s="707">
        <v>92913.66</v>
      </c>
      <c r="AK1850" s="707"/>
      <c r="AL1850" s="707"/>
      <c r="AM1850" s="707"/>
      <c r="AN1850" s="707"/>
      <c r="AO1850" s="707"/>
      <c r="AP1850" s="707"/>
      <c r="AQ1850" s="707"/>
      <c r="AR1850" s="707"/>
      <c r="AS1850" s="707"/>
      <c r="AT1850" s="707"/>
      <c r="AU1850" s="707"/>
    </row>
    <row r="1851" spans="4:47">
      <c r="D1851" s="160" t="s">
        <v>5829</v>
      </c>
      <c r="E1851" s="160"/>
      <c r="F1851" s="160">
        <v>45895</v>
      </c>
      <c r="G1851" s="160">
        <v>46207</v>
      </c>
      <c r="H1851" s="160" t="s">
        <v>6595</v>
      </c>
      <c r="I1851" s="160">
        <v>46104</v>
      </c>
      <c r="J1851" s="160">
        <v>1771798.45</v>
      </c>
      <c r="K1851" s="160">
        <v>1771798.44</v>
      </c>
      <c r="L1851" s="727">
        <v>6590040.6799999997</v>
      </c>
      <c r="M1851" s="727" t="s">
        <v>4996</v>
      </c>
      <c r="N1851" s="727"/>
      <c r="Q1851" s="727"/>
      <c r="R1851" s="727"/>
      <c r="S1851" s="727">
        <v>15028.28</v>
      </c>
      <c r="T1851" s="707">
        <v>28292.67</v>
      </c>
      <c r="U1851" s="707">
        <v>35907.56</v>
      </c>
      <c r="V1851" s="707">
        <v>167598.65</v>
      </c>
      <c r="W1851" s="707">
        <v>16848.240000000002</v>
      </c>
      <c r="X1851" s="707">
        <v>47109.75</v>
      </c>
      <c r="Y1851" s="707">
        <v>9744.23</v>
      </c>
      <c r="Z1851" s="707">
        <v>51562.81</v>
      </c>
      <c r="AA1851" s="707">
        <v>928861.01</v>
      </c>
      <c r="AB1851" s="707">
        <v>469153.51</v>
      </c>
      <c r="AC1851" s="707">
        <v>1691.73</v>
      </c>
      <c r="AD1851" s="707"/>
    </row>
    <row r="1852" spans="4:47">
      <c r="D1852" s="160" t="s">
        <v>8878</v>
      </c>
      <c r="E1852" s="160"/>
      <c r="F1852" s="160">
        <v>45903</v>
      </c>
      <c r="G1852" s="160">
        <v>46025</v>
      </c>
      <c r="H1852" s="160">
        <v>45967</v>
      </c>
      <c r="I1852" s="160">
        <v>46090</v>
      </c>
      <c r="J1852" s="160">
        <v>0</v>
      </c>
      <c r="K1852" s="160">
        <v>0</v>
      </c>
      <c r="L1852" s="727">
        <v>1921320.39</v>
      </c>
      <c r="M1852" s="727" t="s">
        <v>4994</v>
      </c>
      <c r="N1852" s="727"/>
      <c r="Q1852" s="727"/>
      <c r="R1852" s="727"/>
      <c r="S1852" s="727"/>
      <c r="U1852" s="707"/>
      <c r="V1852" s="707"/>
      <c r="Y1852" s="707"/>
      <c r="Z1852" s="707"/>
      <c r="AA1852" s="707"/>
      <c r="AB1852" s="707"/>
      <c r="AC1852" s="707"/>
      <c r="AD1852" s="707">
        <v>527134.6</v>
      </c>
      <c r="AE1852" s="707">
        <v>999141.41</v>
      </c>
      <c r="AF1852" s="707">
        <v>203728.94</v>
      </c>
      <c r="AG1852" s="707">
        <v>150327.24</v>
      </c>
      <c r="AH1852" s="707">
        <v>40988.21</v>
      </c>
      <c r="AK1852" s="707"/>
      <c r="AL1852" s="707"/>
      <c r="AM1852" s="707"/>
      <c r="AN1852" s="707"/>
      <c r="AO1852" s="707"/>
      <c r="AP1852" s="707"/>
      <c r="AQ1852" s="707"/>
    </row>
    <row r="1853" spans="4:47">
      <c r="D1853" s="160" t="s">
        <v>8878</v>
      </c>
      <c r="E1853" s="160"/>
      <c r="F1853" s="160">
        <v>45903</v>
      </c>
      <c r="G1853" s="160">
        <v>46025</v>
      </c>
      <c r="H1853" s="160">
        <v>45967</v>
      </c>
      <c r="I1853" s="160">
        <v>46090</v>
      </c>
      <c r="J1853" s="160">
        <v>0</v>
      </c>
      <c r="K1853" s="160">
        <v>0</v>
      </c>
      <c r="L1853" s="727">
        <v>1921320.39</v>
      </c>
      <c r="M1853" s="727" t="s">
        <v>4995</v>
      </c>
      <c r="N1853" s="727"/>
      <c r="Q1853" s="727"/>
      <c r="R1853" s="727"/>
      <c r="S1853" s="727"/>
      <c r="U1853" s="707"/>
      <c r="V1853" s="707"/>
      <c r="W1853" s="707"/>
      <c r="X1853" s="707"/>
      <c r="Y1853" s="707"/>
      <c r="Z1853" s="707"/>
      <c r="AA1853" s="707"/>
      <c r="AB1853" s="707"/>
      <c r="AC1853" s="707"/>
      <c r="AD1853" s="707">
        <v>527134.6</v>
      </c>
      <c r="AE1853" s="707">
        <v>999141.41</v>
      </c>
      <c r="AF1853" s="707">
        <v>203728.94</v>
      </c>
      <c r="AG1853" s="707">
        <v>150327.24</v>
      </c>
      <c r="AH1853" s="707">
        <v>40988.21</v>
      </c>
      <c r="AK1853" s="707"/>
      <c r="AL1853" s="707"/>
      <c r="AM1853" s="707"/>
      <c r="AN1853" s="707"/>
      <c r="AO1853" s="707"/>
      <c r="AP1853" s="707"/>
      <c r="AQ1853" s="707"/>
    </row>
    <row r="1854" spans="4:47">
      <c r="D1854" s="160" t="s">
        <v>8878</v>
      </c>
      <c r="E1854" s="160"/>
      <c r="F1854" s="160">
        <v>45903</v>
      </c>
      <c r="G1854" s="160">
        <v>46025</v>
      </c>
      <c r="H1854" s="160">
        <v>45967</v>
      </c>
      <c r="I1854" s="160">
        <v>46090</v>
      </c>
      <c r="J1854" s="160">
        <v>0</v>
      </c>
      <c r="K1854" s="160">
        <v>0</v>
      </c>
      <c r="L1854" s="727">
        <v>1921320.39</v>
      </c>
      <c r="M1854" s="727" t="s">
        <v>4996</v>
      </c>
      <c r="N1854" s="727"/>
      <c r="Q1854" s="727"/>
      <c r="R1854" s="727"/>
      <c r="S1854" s="727"/>
      <c r="U1854" s="707"/>
      <c r="V1854" s="707"/>
      <c r="W1854" s="707"/>
      <c r="X1854" s="707"/>
      <c r="Y1854" s="707"/>
      <c r="Z1854" s="707"/>
      <c r="AB1854" s="707"/>
      <c r="AC1854" s="707"/>
      <c r="AD1854" s="707"/>
    </row>
    <row r="1855" spans="4:47">
      <c r="D1855" s="160" t="s">
        <v>8879</v>
      </c>
      <c r="E1855" s="160"/>
      <c r="F1855" s="160">
        <v>45903</v>
      </c>
      <c r="G1855" s="160">
        <v>45914</v>
      </c>
      <c r="H1855" s="160">
        <v>45967</v>
      </c>
      <c r="I1855" s="160">
        <v>45979</v>
      </c>
      <c r="J1855" s="160">
        <v>0</v>
      </c>
      <c r="K1855" s="160">
        <v>0</v>
      </c>
      <c r="L1855" s="727">
        <v>18659.23</v>
      </c>
      <c r="M1855" s="727" t="s">
        <v>4994</v>
      </c>
      <c r="N1855" s="727"/>
      <c r="Q1855" s="727"/>
      <c r="R1855" s="727"/>
      <c r="S1855" s="727"/>
      <c r="U1855" s="707"/>
      <c r="V1855" s="707"/>
      <c r="Y1855" s="707"/>
      <c r="Z1855" s="707"/>
      <c r="AA1855" s="707"/>
      <c r="AB1855" s="707"/>
      <c r="AC1855" s="707"/>
      <c r="AD1855" s="707">
        <v>18659.23</v>
      </c>
      <c r="AE1855" s="707"/>
      <c r="AK1855" s="707"/>
      <c r="AM1855" s="707"/>
    </row>
    <row r="1856" spans="4:47">
      <c r="D1856" s="160" t="s">
        <v>8879</v>
      </c>
      <c r="E1856" s="160"/>
      <c r="F1856" s="160">
        <v>45903</v>
      </c>
      <c r="G1856" s="160">
        <v>45914</v>
      </c>
      <c r="H1856" s="160">
        <v>45967</v>
      </c>
      <c r="I1856" s="160">
        <v>45979</v>
      </c>
      <c r="J1856" s="160">
        <v>0</v>
      </c>
      <c r="K1856" s="160">
        <v>0</v>
      </c>
      <c r="L1856" s="727">
        <v>18659.23</v>
      </c>
      <c r="M1856" s="727" t="s">
        <v>4995</v>
      </c>
      <c r="N1856" s="727"/>
      <c r="Q1856" s="727"/>
      <c r="R1856" s="727"/>
      <c r="S1856" s="727"/>
      <c r="U1856" s="707"/>
      <c r="V1856" s="707"/>
      <c r="W1856" s="707"/>
      <c r="X1856" s="707"/>
      <c r="Y1856" s="707"/>
      <c r="Z1856" s="707"/>
      <c r="AA1856" s="707"/>
      <c r="AB1856" s="707"/>
      <c r="AC1856" s="707"/>
      <c r="AD1856" s="707">
        <v>18659.23</v>
      </c>
      <c r="AE1856" s="707"/>
      <c r="AK1856" s="707"/>
      <c r="AM1856" s="707"/>
    </row>
    <row r="1857" spans="4:40">
      <c r="D1857" s="160" t="s">
        <v>8879</v>
      </c>
      <c r="E1857" s="160"/>
      <c r="F1857" s="160">
        <v>45903</v>
      </c>
      <c r="G1857" s="160">
        <v>45914</v>
      </c>
      <c r="H1857" s="160">
        <v>45967</v>
      </c>
      <c r="I1857" s="160">
        <v>45979</v>
      </c>
      <c r="J1857" s="160">
        <v>0</v>
      </c>
      <c r="K1857" s="160">
        <v>0</v>
      </c>
      <c r="L1857" s="727">
        <v>18659.23</v>
      </c>
      <c r="M1857" s="727" t="s">
        <v>4996</v>
      </c>
      <c r="N1857" s="727"/>
      <c r="Q1857" s="727"/>
      <c r="R1857" s="727"/>
      <c r="S1857" s="727"/>
      <c r="T1857" s="707"/>
      <c r="U1857" s="707"/>
      <c r="V1857" s="707"/>
      <c r="W1857" s="707"/>
      <c r="X1857" s="707"/>
      <c r="Y1857" s="707"/>
      <c r="Z1857" s="707"/>
      <c r="AB1857" s="707"/>
      <c r="AC1857" s="707"/>
      <c r="AD1857" s="707"/>
    </row>
    <row r="1858" spans="4:40">
      <c r="D1858" s="160" t="s">
        <v>8880</v>
      </c>
      <c r="E1858" s="160"/>
      <c r="F1858" s="160">
        <v>45906</v>
      </c>
      <c r="G1858" s="160">
        <v>45946</v>
      </c>
      <c r="H1858" s="160">
        <v>45970</v>
      </c>
      <c r="I1858" s="160">
        <v>46012</v>
      </c>
      <c r="J1858" s="160">
        <v>0</v>
      </c>
      <c r="K1858" s="160">
        <v>0</v>
      </c>
      <c r="L1858" s="727">
        <v>232531.95</v>
      </c>
      <c r="M1858" s="727" t="s">
        <v>4994</v>
      </c>
      <c r="N1858" s="727"/>
      <c r="Q1858" s="727"/>
      <c r="R1858" s="727"/>
      <c r="S1858" s="727"/>
      <c r="U1858" s="707"/>
      <c r="V1858" s="707"/>
      <c r="Z1858" s="707"/>
      <c r="AA1858" s="707"/>
      <c r="AB1858" s="707"/>
      <c r="AC1858" s="707"/>
      <c r="AD1858" s="707">
        <v>142998.85</v>
      </c>
      <c r="AE1858" s="707">
        <v>89533.11</v>
      </c>
      <c r="AK1858" s="707"/>
      <c r="AL1858" s="707"/>
      <c r="AM1858" s="707"/>
      <c r="AN1858" s="707"/>
    </row>
    <row r="1859" spans="4:40">
      <c r="D1859" s="160" t="s">
        <v>8880</v>
      </c>
      <c r="E1859" s="160"/>
      <c r="F1859" s="160">
        <v>45906</v>
      </c>
      <c r="G1859" s="160">
        <v>45946</v>
      </c>
      <c r="H1859" s="160">
        <v>45970</v>
      </c>
      <c r="I1859" s="160">
        <v>46012</v>
      </c>
      <c r="J1859" s="160">
        <v>0</v>
      </c>
      <c r="K1859" s="160">
        <v>0</v>
      </c>
      <c r="L1859" s="727">
        <v>232531.95</v>
      </c>
      <c r="M1859" s="727" t="s">
        <v>4995</v>
      </c>
      <c r="N1859" s="727"/>
      <c r="Q1859" s="727"/>
      <c r="R1859" s="727"/>
      <c r="S1859" s="727"/>
      <c r="V1859" s="707"/>
      <c r="W1859" s="707"/>
      <c r="X1859" s="707"/>
      <c r="Z1859" s="707"/>
      <c r="AA1859" s="707"/>
      <c r="AB1859" s="707"/>
      <c r="AC1859" s="707"/>
      <c r="AD1859" s="707">
        <v>142998.85</v>
      </c>
      <c r="AE1859" s="707">
        <v>89533.11</v>
      </c>
      <c r="AK1859" s="707"/>
      <c r="AL1859" s="707"/>
      <c r="AM1859" s="707"/>
      <c r="AN1859" s="707"/>
    </row>
    <row r="1860" spans="4:40">
      <c r="D1860" s="160" t="s">
        <v>8880</v>
      </c>
      <c r="E1860" s="160"/>
      <c r="F1860" s="160">
        <v>45906</v>
      </c>
      <c r="G1860" s="160">
        <v>45946</v>
      </c>
      <c r="H1860" s="160">
        <v>45970</v>
      </c>
      <c r="I1860" s="160">
        <v>46012</v>
      </c>
      <c r="J1860" s="160">
        <v>0</v>
      </c>
      <c r="K1860" s="160">
        <v>0</v>
      </c>
      <c r="L1860" s="727">
        <v>232531.95</v>
      </c>
      <c r="M1860" s="727" t="s">
        <v>4996</v>
      </c>
      <c r="N1860" s="727"/>
      <c r="Q1860" s="727"/>
      <c r="R1860" s="727"/>
      <c r="S1860" s="727"/>
      <c r="U1860" s="707"/>
      <c r="V1860" s="707"/>
      <c r="W1860" s="707"/>
      <c r="X1860" s="707"/>
      <c r="Y1860" s="707"/>
      <c r="Z1860" s="707"/>
      <c r="AC1860" s="707"/>
      <c r="AD1860" s="707"/>
    </row>
    <row r="1861" spans="4:40">
      <c r="D1861" s="160" t="s">
        <v>8881</v>
      </c>
      <c r="E1861" s="160"/>
      <c r="F1861" s="160">
        <v>45913</v>
      </c>
      <c r="G1861" s="160">
        <v>45925</v>
      </c>
      <c r="H1861" s="160">
        <v>45977</v>
      </c>
      <c r="I1861" s="160">
        <v>45991</v>
      </c>
      <c r="J1861" s="160">
        <v>0</v>
      </c>
      <c r="K1861" s="160">
        <v>0</v>
      </c>
      <c r="L1861" s="727">
        <v>99075.93</v>
      </c>
      <c r="M1861" s="727" t="s">
        <v>4994</v>
      </c>
      <c r="N1861" s="727"/>
      <c r="Q1861" s="727"/>
      <c r="R1861" s="727"/>
      <c r="S1861" s="727"/>
      <c r="U1861" s="707"/>
      <c r="V1861" s="707"/>
      <c r="Y1861" s="707"/>
      <c r="Z1861" s="707"/>
      <c r="AA1861" s="707"/>
      <c r="AB1861" s="707"/>
      <c r="AC1861" s="707"/>
      <c r="AD1861" s="707">
        <v>99075.93</v>
      </c>
      <c r="AE1861" s="707"/>
      <c r="AK1861" s="707"/>
      <c r="AL1861" s="707"/>
      <c r="AM1861" s="707"/>
    </row>
    <row r="1862" spans="4:40">
      <c r="D1862" s="160" t="s">
        <v>8881</v>
      </c>
      <c r="E1862" s="160"/>
      <c r="F1862" s="160">
        <v>45913</v>
      </c>
      <c r="G1862" s="160">
        <v>45925</v>
      </c>
      <c r="H1862" s="160">
        <v>45977</v>
      </c>
      <c r="I1862" s="160">
        <v>45991</v>
      </c>
      <c r="J1862" s="160">
        <v>0</v>
      </c>
      <c r="K1862" s="160">
        <v>0</v>
      </c>
      <c r="L1862" s="727">
        <v>99075.93</v>
      </c>
      <c r="M1862" s="727" t="s">
        <v>4995</v>
      </c>
      <c r="N1862" s="727"/>
      <c r="Q1862" s="727"/>
      <c r="R1862" s="727"/>
      <c r="S1862" s="727"/>
      <c r="U1862" s="707"/>
      <c r="V1862" s="707"/>
      <c r="W1862" s="707"/>
      <c r="X1862" s="707"/>
      <c r="Y1862" s="707"/>
      <c r="Z1862" s="707"/>
      <c r="AA1862" s="707"/>
      <c r="AB1862" s="707"/>
      <c r="AC1862" s="707"/>
      <c r="AD1862" s="707">
        <v>99075.93</v>
      </c>
      <c r="AE1862" s="707"/>
      <c r="AK1862" s="707"/>
      <c r="AL1862" s="707"/>
      <c r="AM1862" s="707"/>
    </row>
    <row r="1863" spans="4:40">
      <c r="D1863" s="160" t="s">
        <v>8881</v>
      </c>
      <c r="E1863" s="160"/>
      <c r="F1863" s="160">
        <v>45913</v>
      </c>
      <c r="G1863" s="160">
        <v>45925</v>
      </c>
      <c r="H1863" s="160">
        <v>45977</v>
      </c>
      <c r="I1863" s="160">
        <v>45991</v>
      </c>
      <c r="J1863" s="160">
        <v>0</v>
      </c>
      <c r="K1863" s="160">
        <v>0</v>
      </c>
      <c r="L1863" s="727">
        <v>99075.93</v>
      </c>
      <c r="M1863" s="727" t="s">
        <v>4996</v>
      </c>
      <c r="N1863" s="727"/>
      <c r="Q1863" s="727"/>
      <c r="R1863" s="727"/>
      <c r="S1863" s="727"/>
      <c r="U1863" s="707"/>
      <c r="V1863" s="707"/>
      <c r="W1863" s="707"/>
      <c r="X1863" s="707"/>
      <c r="Y1863" s="707"/>
      <c r="Z1863" s="707"/>
      <c r="AB1863" s="707"/>
      <c r="AC1863" s="707"/>
      <c r="AD1863" s="707"/>
    </row>
    <row r="1864" spans="4:40">
      <c r="D1864" s="160" t="s">
        <v>8882</v>
      </c>
      <c r="E1864" s="160"/>
      <c r="F1864" s="160">
        <v>45915</v>
      </c>
      <c r="G1864" s="160">
        <v>45932</v>
      </c>
      <c r="H1864" s="160">
        <v>45979</v>
      </c>
      <c r="I1864" s="160">
        <v>45998</v>
      </c>
      <c r="J1864" s="160">
        <v>0</v>
      </c>
      <c r="K1864" s="160">
        <v>0</v>
      </c>
      <c r="L1864" s="727">
        <v>128157.85</v>
      </c>
      <c r="M1864" s="727" t="s">
        <v>4994</v>
      </c>
      <c r="N1864" s="727"/>
      <c r="Q1864" s="727"/>
      <c r="R1864" s="727"/>
      <c r="S1864" s="727"/>
      <c r="U1864" s="707"/>
      <c r="V1864" s="707"/>
      <c r="Y1864" s="707"/>
      <c r="Z1864" s="707"/>
      <c r="AA1864" s="707"/>
      <c r="AB1864" s="707"/>
      <c r="AC1864" s="707"/>
      <c r="AD1864" s="707">
        <v>109553.60000000001</v>
      </c>
      <c r="AE1864" s="707">
        <v>18604.25</v>
      </c>
      <c r="AK1864" s="707"/>
      <c r="AL1864" s="707"/>
      <c r="AM1864" s="707"/>
      <c r="AN1864" s="707"/>
    </row>
    <row r="1865" spans="4:40">
      <c r="D1865" s="160" t="s">
        <v>8882</v>
      </c>
      <c r="E1865" s="160"/>
      <c r="F1865" s="160">
        <v>45915</v>
      </c>
      <c r="G1865" s="160">
        <v>45932</v>
      </c>
      <c r="H1865" s="160">
        <v>45979</v>
      </c>
      <c r="I1865" s="160">
        <v>45998</v>
      </c>
      <c r="J1865" s="160">
        <v>0</v>
      </c>
      <c r="K1865" s="160">
        <v>0</v>
      </c>
      <c r="L1865" s="727">
        <v>128157.85</v>
      </c>
      <c r="M1865" s="727" t="s">
        <v>4995</v>
      </c>
      <c r="N1865" s="727"/>
      <c r="Q1865" s="727"/>
      <c r="R1865" s="727"/>
      <c r="S1865" s="727"/>
      <c r="V1865" s="707"/>
      <c r="W1865" s="707"/>
      <c r="X1865" s="707"/>
      <c r="Y1865" s="707"/>
      <c r="Z1865" s="707"/>
      <c r="AA1865" s="707"/>
      <c r="AB1865" s="707"/>
      <c r="AC1865" s="707"/>
      <c r="AD1865" s="707">
        <v>109553.60000000001</v>
      </c>
      <c r="AE1865" s="707">
        <v>18604.25</v>
      </c>
      <c r="AK1865" s="707"/>
      <c r="AL1865" s="707"/>
      <c r="AM1865" s="707"/>
      <c r="AN1865" s="707"/>
    </row>
    <row r="1866" spans="4:40">
      <c r="D1866" s="160" t="s">
        <v>8882</v>
      </c>
      <c r="E1866" s="160"/>
      <c r="F1866" s="160">
        <v>45915</v>
      </c>
      <c r="G1866" s="160">
        <v>45932</v>
      </c>
      <c r="H1866" s="160">
        <v>45979</v>
      </c>
      <c r="I1866" s="160">
        <v>45998</v>
      </c>
      <c r="J1866" s="160">
        <v>0</v>
      </c>
      <c r="K1866" s="160">
        <v>0</v>
      </c>
      <c r="L1866" s="727">
        <v>128157.85</v>
      </c>
      <c r="M1866" s="727" t="s">
        <v>4996</v>
      </c>
      <c r="N1866" s="727"/>
      <c r="Q1866" s="727"/>
      <c r="R1866" s="727"/>
      <c r="S1866" s="727"/>
      <c r="T1866" s="707"/>
      <c r="U1866" s="707"/>
      <c r="V1866" s="707"/>
      <c r="W1866" s="707"/>
      <c r="X1866" s="707"/>
      <c r="Y1866" s="707"/>
      <c r="AB1866" s="707"/>
      <c r="AC1866" s="707"/>
      <c r="AD1866" s="707"/>
    </row>
    <row r="1867" spans="4:40">
      <c r="D1867" s="160" t="s">
        <v>8883</v>
      </c>
      <c r="E1867" s="160"/>
      <c r="F1867" s="160">
        <v>45918</v>
      </c>
      <c r="G1867" s="160">
        <v>45944</v>
      </c>
      <c r="H1867" s="160">
        <v>45983</v>
      </c>
      <c r="I1867" s="160">
        <v>46009</v>
      </c>
      <c r="J1867" s="160">
        <v>0</v>
      </c>
      <c r="K1867" s="160">
        <v>0</v>
      </c>
      <c r="L1867" s="727">
        <v>430426.13</v>
      </c>
      <c r="M1867" s="727" t="s">
        <v>4994</v>
      </c>
      <c r="N1867" s="727"/>
      <c r="Q1867" s="727"/>
      <c r="R1867" s="727"/>
      <c r="S1867" s="727"/>
      <c r="U1867" s="707"/>
      <c r="V1867" s="707"/>
      <c r="Z1867" s="707"/>
      <c r="AA1867" s="707"/>
      <c r="AB1867" s="707"/>
      <c r="AC1867" s="707"/>
      <c r="AD1867" s="707">
        <v>105696.52</v>
      </c>
      <c r="AE1867" s="707">
        <v>324729.62</v>
      </c>
      <c r="AK1867" s="707"/>
      <c r="AL1867" s="707"/>
      <c r="AM1867" s="707"/>
      <c r="AN1867" s="707"/>
    </row>
    <row r="1868" spans="4:40">
      <c r="D1868" s="160" t="s">
        <v>8883</v>
      </c>
      <c r="E1868" s="160"/>
      <c r="F1868" s="160">
        <v>45918</v>
      </c>
      <c r="G1868" s="160">
        <v>45944</v>
      </c>
      <c r="H1868" s="160">
        <v>45983</v>
      </c>
      <c r="I1868" s="160">
        <v>46009</v>
      </c>
      <c r="J1868" s="160">
        <v>0</v>
      </c>
      <c r="K1868" s="160">
        <v>0</v>
      </c>
      <c r="L1868" s="727">
        <v>430426.13</v>
      </c>
      <c r="M1868" s="727" t="s">
        <v>4995</v>
      </c>
      <c r="N1868" s="727"/>
      <c r="Q1868" s="727"/>
      <c r="R1868" s="727"/>
      <c r="S1868" s="727"/>
      <c r="V1868" s="707"/>
      <c r="W1868" s="707"/>
      <c r="X1868" s="707"/>
      <c r="Z1868" s="707"/>
      <c r="AA1868" s="707"/>
      <c r="AB1868" s="707"/>
      <c r="AC1868" s="707"/>
      <c r="AD1868" s="707">
        <v>105696.52</v>
      </c>
      <c r="AE1868" s="707">
        <v>324729.62</v>
      </c>
      <c r="AK1868" s="707"/>
      <c r="AL1868" s="707"/>
      <c r="AM1868" s="707"/>
      <c r="AN1868" s="707"/>
    </row>
    <row r="1869" spans="4:40">
      <c r="D1869" s="160" t="s">
        <v>8883</v>
      </c>
      <c r="E1869" s="160"/>
      <c r="F1869" s="160">
        <v>45918</v>
      </c>
      <c r="G1869" s="160">
        <v>45944</v>
      </c>
      <c r="H1869" s="160">
        <v>45983</v>
      </c>
      <c r="I1869" s="160">
        <v>46009</v>
      </c>
      <c r="J1869" s="160">
        <v>0</v>
      </c>
      <c r="K1869" s="160">
        <v>0</v>
      </c>
      <c r="L1869" s="727">
        <v>430426.13</v>
      </c>
      <c r="M1869" s="727" t="s">
        <v>4996</v>
      </c>
      <c r="N1869" s="727"/>
      <c r="Q1869" s="727"/>
      <c r="R1869" s="727"/>
      <c r="S1869" s="727"/>
      <c r="T1869" s="707"/>
      <c r="U1869" s="707"/>
      <c r="V1869" s="707"/>
      <c r="W1869" s="707"/>
      <c r="X1869" s="707"/>
      <c r="Y1869" s="707"/>
      <c r="Z1869" s="707"/>
      <c r="AB1869" s="707"/>
      <c r="AC1869" s="707"/>
      <c r="AD1869" s="707"/>
    </row>
    <row r="1870" spans="4:40">
      <c r="D1870" s="160" t="s">
        <v>8884</v>
      </c>
      <c r="E1870" s="160"/>
      <c r="F1870" s="160">
        <v>45923</v>
      </c>
      <c r="G1870" s="160">
        <v>45935</v>
      </c>
      <c r="H1870" s="160">
        <v>45987</v>
      </c>
      <c r="I1870" s="160">
        <v>46000</v>
      </c>
      <c r="J1870" s="160">
        <v>0</v>
      </c>
      <c r="K1870" s="160">
        <v>0</v>
      </c>
      <c r="L1870" s="727">
        <v>104187.41</v>
      </c>
      <c r="M1870" s="727" t="s">
        <v>4994</v>
      </c>
      <c r="N1870" s="727"/>
      <c r="Q1870" s="727"/>
      <c r="R1870" s="727"/>
      <c r="S1870" s="727"/>
      <c r="U1870" s="707"/>
      <c r="V1870" s="707"/>
      <c r="Z1870" s="707"/>
      <c r="AA1870" s="707"/>
      <c r="AB1870" s="707"/>
      <c r="AC1870" s="707"/>
      <c r="AD1870" s="707">
        <v>25122.19</v>
      </c>
      <c r="AE1870" s="707">
        <v>79065.22</v>
      </c>
      <c r="AL1870" s="707"/>
      <c r="AM1870" s="707"/>
      <c r="AN1870" s="707"/>
    </row>
    <row r="1871" spans="4:40">
      <c r="D1871" s="160" t="s">
        <v>8884</v>
      </c>
      <c r="E1871" s="160"/>
      <c r="F1871" s="160">
        <v>45923</v>
      </c>
      <c r="G1871" s="160">
        <v>45935</v>
      </c>
      <c r="H1871" s="160">
        <v>45987</v>
      </c>
      <c r="I1871" s="160">
        <v>46000</v>
      </c>
      <c r="J1871" s="160">
        <v>0</v>
      </c>
      <c r="K1871" s="160">
        <v>0</v>
      </c>
      <c r="L1871" s="727">
        <v>104187.41</v>
      </c>
      <c r="M1871" s="727" t="s">
        <v>4995</v>
      </c>
      <c r="N1871" s="727"/>
      <c r="Q1871" s="727"/>
      <c r="R1871" s="727"/>
      <c r="S1871" s="727"/>
      <c r="V1871" s="707"/>
      <c r="W1871" s="707"/>
      <c r="X1871" s="707"/>
      <c r="Z1871" s="707"/>
      <c r="AA1871" s="707"/>
      <c r="AB1871" s="707"/>
      <c r="AC1871" s="707"/>
      <c r="AD1871" s="707">
        <v>25122.19</v>
      </c>
      <c r="AE1871" s="707">
        <v>79065.22</v>
      </c>
      <c r="AL1871" s="707"/>
      <c r="AM1871" s="707"/>
      <c r="AN1871" s="707"/>
    </row>
    <row r="1872" spans="4:40">
      <c r="D1872" s="160" t="s">
        <v>8884</v>
      </c>
      <c r="E1872" s="160"/>
      <c r="F1872" s="160">
        <v>45923</v>
      </c>
      <c r="G1872" s="160">
        <v>45935</v>
      </c>
      <c r="H1872" s="160">
        <v>45987</v>
      </c>
      <c r="I1872" s="160">
        <v>46000</v>
      </c>
      <c r="J1872" s="160">
        <v>0</v>
      </c>
      <c r="K1872" s="160">
        <v>0</v>
      </c>
      <c r="L1872" s="727">
        <v>104187.41</v>
      </c>
      <c r="M1872" s="727" t="s">
        <v>4996</v>
      </c>
      <c r="N1872" s="727"/>
      <c r="Q1872" s="727"/>
      <c r="R1872" s="727"/>
      <c r="S1872" s="727"/>
      <c r="U1872" s="707"/>
      <c r="V1872" s="707"/>
      <c r="W1872" s="707"/>
      <c r="X1872" s="707"/>
      <c r="Y1872" s="707"/>
      <c r="Z1872" s="707"/>
      <c r="AC1872" s="707"/>
      <c r="AD1872" s="707"/>
    </row>
    <row r="1873" spans="4:46">
      <c r="D1873" s="160" t="s">
        <v>8885</v>
      </c>
      <c r="E1873" s="160"/>
      <c r="F1873" s="160">
        <v>45925</v>
      </c>
      <c r="G1873" s="160">
        <v>45953</v>
      </c>
      <c r="H1873" s="160">
        <v>45990</v>
      </c>
      <c r="I1873" s="160">
        <v>46019</v>
      </c>
      <c r="J1873" s="160">
        <v>0</v>
      </c>
      <c r="K1873" s="160">
        <v>0</v>
      </c>
      <c r="L1873" s="727">
        <v>316453.27</v>
      </c>
      <c r="M1873" s="727" t="s">
        <v>4994</v>
      </c>
      <c r="N1873" s="727"/>
      <c r="Q1873" s="727"/>
      <c r="R1873" s="727"/>
      <c r="S1873" s="727"/>
      <c r="U1873" s="707"/>
      <c r="V1873" s="707"/>
      <c r="Z1873" s="707"/>
      <c r="AA1873" s="707"/>
      <c r="AB1873" s="707"/>
      <c r="AC1873" s="707"/>
      <c r="AD1873" s="707">
        <v>26028.28</v>
      </c>
      <c r="AE1873" s="707">
        <v>290424.99</v>
      </c>
      <c r="AL1873" s="707"/>
      <c r="AM1873" s="707"/>
      <c r="AN1873" s="707"/>
    </row>
    <row r="1874" spans="4:46">
      <c r="D1874" s="160" t="s">
        <v>8885</v>
      </c>
      <c r="E1874" s="160"/>
      <c r="F1874" s="160">
        <v>45925</v>
      </c>
      <c r="G1874" s="160">
        <v>45953</v>
      </c>
      <c r="H1874" s="160">
        <v>45990</v>
      </c>
      <c r="I1874" s="160">
        <v>46019</v>
      </c>
      <c r="J1874" s="160">
        <v>0</v>
      </c>
      <c r="K1874" s="160">
        <v>0</v>
      </c>
      <c r="L1874" s="727">
        <v>316453.27</v>
      </c>
      <c r="M1874" s="727" t="s">
        <v>4995</v>
      </c>
      <c r="N1874" s="727"/>
      <c r="Q1874" s="727"/>
      <c r="R1874" s="727"/>
      <c r="S1874" s="727"/>
      <c r="V1874" s="707"/>
      <c r="W1874" s="707"/>
      <c r="X1874" s="707"/>
      <c r="Z1874" s="707"/>
      <c r="AA1874" s="707"/>
      <c r="AB1874" s="707"/>
      <c r="AC1874" s="707"/>
      <c r="AD1874" s="707">
        <v>26028.28</v>
      </c>
      <c r="AE1874" s="707">
        <v>290424.99</v>
      </c>
      <c r="AF1874" s="707"/>
      <c r="AL1874" s="707"/>
      <c r="AM1874" s="707"/>
      <c r="AN1874" s="707"/>
    </row>
    <row r="1875" spans="4:46">
      <c r="D1875" s="160" t="s">
        <v>8885</v>
      </c>
      <c r="E1875" s="160"/>
      <c r="F1875" s="160">
        <v>45925</v>
      </c>
      <c r="G1875" s="160">
        <v>45953</v>
      </c>
      <c r="H1875" s="160">
        <v>45990</v>
      </c>
      <c r="I1875" s="160">
        <v>46019</v>
      </c>
      <c r="J1875" s="160">
        <v>0</v>
      </c>
      <c r="K1875" s="160">
        <v>0</v>
      </c>
      <c r="L1875" s="727">
        <v>316453.27</v>
      </c>
      <c r="M1875" s="727" t="s">
        <v>4996</v>
      </c>
      <c r="N1875" s="727"/>
      <c r="Q1875" s="727"/>
      <c r="R1875" s="727"/>
      <c r="S1875" s="727"/>
      <c r="U1875" s="707"/>
      <c r="V1875" s="707"/>
      <c r="W1875" s="707"/>
      <c r="X1875" s="707"/>
      <c r="AC1875" s="707"/>
      <c r="AD1875" s="707"/>
      <c r="AF1875" s="707"/>
    </row>
    <row r="1876" spans="4:46">
      <c r="D1876" s="160" t="s">
        <v>8886</v>
      </c>
      <c r="E1876" s="160"/>
      <c r="F1876" s="160">
        <v>45930</v>
      </c>
      <c r="G1876" s="160">
        <v>45950</v>
      </c>
      <c r="H1876" s="160">
        <v>45994</v>
      </c>
      <c r="I1876" s="160">
        <v>46015</v>
      </c>
      <c r="J1876" s="160">
        <v>0</v>
      </c>
      <c r="K1876" s="160">
        <v>0</v>
      </c>
      <c r="L1876" s="727">
        <v>146001.76</v>
      </c>
      <c r="M1876" s="727" t="s">
        <v>4994</v>
      </c>
      <c r="N1876" s="727"/>
      <c r="Q1876" s="727"/>
      <c r="R1876" s="727"/>
      <c r="S1876" s="727"/>
      <c r="U1876" s="707"/>
      <c r="V1876" s="707"/>
      <c r="W1876" s="707"/>
      <c r="Z1876" s="707"/>
      <c r="AA1876" s="707"/>
      <c r="AB1876" s="707"/>
      <c r="AC1876" s="707"/>
      <c r="AD1876" s="707"/>
      <c r="AE1876" s="707">
        <v>146001.76</v>
      </c>
      <c r="AL1876" s="707"/>
      <c r="AM1876" s="707"/>
      <c r="AN1876" s="707"/>
    </row>
    <row r="1877" spans="4:46">
      <c r="D1877" s="160" t="s">
        <v>8886</v>
      </c>
      <c r="E1877" s="160"/>
      <c r="F1877" s="160">
        <v>45930</v>
      </c>
      <c r="G1877" s="160">
        <v>45950</v>
      </c>
      <c r="H1877" s="160">
        <v>45994</v>
      </c>
      <c r="I1877" s="160">
        <v>46015</v>
      </c>
      <c r="J1877" s="160">
        <v>0</v>
      </c>
      <c r="K1877" s="160">
        <v>0</v>
      </c>
      <c r="L1877" s="727">
        <v>146001.76</v>
      </c>
      <c r="M1877" s="727" t="s">
        <v>4995</v>
      </c>
      <c r="N1877" s="727"/>
      <c r="Q1877" s="727"/>
      <c r="R1877" s="727"/>
      <c r="S1877" s="727"/>
      <c r="V1877" s="707"/>
      <c r="W1877" s="707"/>
      <c r="X1877" s="707"/>
      <c r="Y1877" s="707"/>
      <c r="Z1877" s="707"/>
      <c r="AA1877" s="707"/>
      <c r="AB1877" s="707"/>
      <c r="AC1877" s="707"/>
      <c r="AD1877" s="707"/>
      <c r="AE1877" s="707">
        <v>146001.76</v>
      </c>
      <c r="AF1877" s="707"/>
      <c r="AL1877" s="707"/>
      <c r="AM1877" s="707"/>
      <c r="AN1877" s="707"/>
    </row>
    <row r="1878" spans="4:46">
      <c r="D1878" s="160" t="s">
        <v>8886</v>
      </c>
      <c r="E1878" s="160"/>
      <c r="F1878" s="160">
        <v>45930</v>
      </c>
      <c r="G1878" s="160">
        <v>45950</v>
      </c>
      <c r="H1878" s="160">
        <v>45994</v>
      </c>
      <c r="I1878" s="160">
        <v>46015</v>
      </c>
      <c r="J1878" s="160">
        <v>0</v>
      </c>
      <c r="K1878" s="160">
        <v>0</v>
      </c>
      <c r="L1878" s="727">
        <v>146001.76</v>
      </c>
      <c r="M1878" s="727" t="s">
        <v>4996</v>
      </c>
      <c r="N1878" s="727"/>
      <c r="Q1878" s="727"/>
      <c r="R1878" s="727"/>
      <c r="S1878" s="727"/>
      <c r="V1878" s="707"/>
      <c r="W1878" s="707"/>
      <c r="X1878" s="707"/>
      <c r="Y1878" s="707"/>
      <c r="AC1878" s="707"/>
      <c r="AD1878" s="707"/>
      <c r="AF1878" s="707"/>
    </row>
    <row r="1879" spans="4:46">
      <c r="D1879" s="160" t="s">
        <v>8887</v>
      </c>
      <c r="E1879" s="160"/>
      <c r="F1879" s="160">
        <v>45955</v>
      </c>
      <c r="G1879" s="160">
        <v>46025</v>
      </c>
      <c r="H1879" s="160">
        <v>46019</v>
      </c>
      <c r="I1879" s="160">
        <v>46090</v>
      </c>
      <c r="J1879" s="160">
        <v>0</v>
      </c>
      <c r="K1879" s="160">
        <v>0</v>
      </c>
      <c r="L1879" s="727">
        <v>445826.84</v>
      </c>
      <c r="M1879" s="727" t="s">
        <v>4994</v>
      </c>
      <c r="N1879" s="727"/>
      <c r="Q1879" s="727"/>
      <c r="R1879" s="727"/>
      <c r="S1879" s="727"/>
      <c r="V1879" s="707"/>
      <c r="W1879" s="707"/>
      <c r="Z1879" s="707"/>
      <c r="AA1879" s="707"/>
      <c r="AB1879" s="707"/>
      <c r="AC1879" s="707"/>
      <c r="AD1879" s="707"/>
      <c r="AE1879" s="707">
        <v>50782.46</v>
      </c>
      <c r="AF1879" s="707">
        <v>203728.94</v>
      </c>
      <c r="AG1879" s="707">
        <v>150327.24</v>
      </c>
      <c r="AH1879" s="707">
        <v>40988.21</v>
      </c>
      <c r="AM1879" s="707"/>
      <c r="AN1879" s="707"/>
      <c r="AO1879" s="707"/>
      <c r="AP1879" s="707"/>
      <c r="AQ1879" s="707"/>
    </row>
    <row r="1880" spans="4:46">
      <c r="D1880" s="160" t="s">
        <v>8887</v>
      </c>
      <c r="E1880" s="160"/>
      <c r="F1880" s="160">
        <v>45955</v>
      </c>
      <c r="G1880" s="160">
        <v>46025</v>
      </c>
      <c r="H1880" s="160">
        <v>46019</v>
      </c>
      <c r="I1880" s="160">
        <v>46090</v>
      </c>
      <c r="J1880" s="160">
        <v>0</v>
      </c>
      <c r="K1880" s="160">
        <v>0</v>
      </c>
      <c r="L1880" s="727">
        <v>445826.84</v>
      </c>
      <c r="M1880" s="727" t="s">
        <v>4995</v>
      </c>
      <c r="N1880" s="727"/>
      <c r="Q1880" s="727"/>
      <c r="R1880" s="727"/>
      <c r="S1880" s="727"/>
      <c r="V1880" s="707"/>
      <c r="W1880" s="707"/>
      <c r="X1880" s="707"/>
      <c r="Y1880" s="707"/>
      <c r="Z1880" s="707"/>
      <c r="AA1880" s="707"/>
      <c r="AB1880" s="707"/>
      <c r="AC1880" s="707"/>
      <c r="AD1880" s="707"/>
      <c r="AE1880" s="707">
        <v>50782.46</v>
      </c>
      <c r="AF1880" s="707">
        <v>203728.94</v>
      </c>
      <c r="AG1880" s="707">
        <v>150327.24</v>
      </c>
      <c r="AH1880" s="707">
        <v>40988.21</v>
      </c>
      <c r="AM1880" s="707"/>
      <c r="AN1880" s="707"/>
      <c r="AO1880" s="707"/>
      <c r="AP1880" s="707"/>
      <c r="AQ1880" s="707"/>
    </row>
    <row r="1881" spans="4:46">
      <c r="D1881" s="160" t="s">
        <v>8887</v>
      </c>
      <c r="E1881" s="160"/>
      <c r="F1881" s="160">
        <v>45955</v>
      </c>
      <c r="G1881" s="160">
        <v>46025</v>
      </c>
      <c r="H1881" s="160">
        <v>46019</v>
      </c>
      <c r="I1881" s="160">
        <v>46090</v>
      </c>
      <c r="J1881" s="160">
        <v>0</v>
      </c>
      <c r="K1881" s="160">
        <v>0</v>
      </c>
      <c r="L1881" s="727">
        <v>445826.84</v>
      </c>
      <c r="M1881" s="727" t="s">
        <v>4996</v>
      </c>
      <c r="N1881" s="727"/>
      <c r="Q1881" s="727"/>
      <c r="R1881" s="727"/>
      <c r="S1881" s="727"/>
      <c r="V1881" s="707"/>
      <c r="W1881" s="707"/>
      <c r="X1881" s="707"/>
      <c r="Y1881" s="707"/>
      <c r="AC1881" s="707"/>
      <c r="AD1881" s="707"/>
      <c r="AF1881" s="707"/>
      <c r="AG1881" s="707"/>
    </row>
    <row r="1882" spans="4:46">
      <c r="D1882" s="160" t="s">
        <v>5830</v>
      </c>
      <c r="E1882" s="160"/>
      <c r="F1882" s="160">
        <v>46026</v>
      </c>
      <c r="G1882" s="160">
        <v>46135</v>
      </c>
      <c r="H1882" s="160" t="s">
        <v>6542</v>
      </c>
      <c r="I1882" s="160">
        <v>46104</v>
      </c>
      <c r="J1882" s="160">
        <v>1666478.56</v>
      </c>
      <c r="K1882" s="160">
        <v>1666478.55</v>
      </c>
      <c r="L1882" s="727">
        <v>3097050.7</v>
      </c>
      <c r="M1882" s="727" t="s">
        <v>4994</v>
      </c>
      <c r="N1882" s="727"/>
      <c r="Q1882" s="727"/>
      <c r="R1882" s="727"/>
      <c r="S1882" s="727"/>
      <c r="V1882" s="707"/>
      <c r="W1882" s="707"/>
      <c r="X1882" s="707"/>
      <c r="Z1882" s="707"/>
      <c r="AA1882" s="707"/>
      <c r="AB1882" s="707"/>
      <c r="AC1882" s="707"/>
      <c r="AD1882" s="707">
        <v>1332354.21</v>
      </c>
      <c r="AE1882" s="707">
        <v>118394.11</v>
      </c>
      <c r="AF1882" s="707">
        <v>442207.21</v>
      </c>
      <c r="AG1882" s="707">
        <v>608287.21</v>
      </c>
      <c r="AH1882" s="707">
        <v>572441.17000000004</v>
      </c>
      <c r="AI1882" s="707">
        <v>23366.799999999999</v>
      </c>
      <c r="AO1882" s="707"/>
      <c r="AP1882" s="707"/>
      <c r="AQ1882" s="707"/>
      <c r="AR1882" s="707"/>
      <c r="AS1882" s="707"/>
      <c r="AT1882" s="707"/>
    </row>
    <row r="1883" spans="4:46">
      <c r="D1883" s="160" t="s">
        <v>5830</v>
      </c>
      <c r="E1883" s="160"/>
      <c r="F1883" s="160">
        <v>46026</v>
      </c>
      <c r="G1883" s="160">
        <v>46135</v>
      </c>
      <c r="H1883" s="160" t="s">
        <v>6542</v>
      </c>
      <c r="I1883" s="160">
        <v>46104</v>
      </c>
      <c r="J1883" s="160">
        <v>1666478.56</v>
      </c>
      <c r="K1883" s="160">
        <v>1666478.55</v>
      </c>
      <c r="L1883" s="727">
        <v>3097050.7</v>
      </c>
      <c r="M1883" s="727" t="s">
        <v>4995</v>
      </c>
      <c r="N1883" s="727"/>
      <c r="Q1883" s="727"/>
      <c r="R1883" s="727"/>
      <c r="S1883" s="727"/>
      <c r="W1883" s="707"/>
      <c r="X1883" s="707"/>
      <c r="Y1883" s="707"/>
      <c r="Z1883" s="707"/>
      <c r="AA1883" s="707"/>
      <c r="AB1883" s="707"/>
      <c r="AC1883" s="707"/>
      <c r="AD1883" s="707">
        <v>1339171.0900000001</v>
      </c>
      <c r="AE1883" s="707">
        <v>39475.58</v>
      </c>
      <c r="AF1883" s="707"/>
      <c r="AG1883" s="707"/>
      <c r="AH1883" s="707">
        <v>51925.45</v>
      </c>
      <c r="AO1883" s="707"/>
      <c r="AP1883" s="707"/>
      <c r="AQ1883" s="707"/>
      <c r="AR1883" s="707"/>
      <c r="AS1883" s="707"/>
      <c r="AT1883" s="707"/>
    </row>
    <row r="1884" spans="4:46">
      <c r="D1884" s="160" t="s">
        <v>5830</v>
      </c>
      <c r="E1884" s="160"/>
      <c r="F1884" s="160">
        <v>46026</v>
      </c>
      <c r="G1884" s="160">
        <v>46135</v>
      </c>
      <c r="H1884" s="160" t="s">
        <v>6542</v>
      </c>
      <c r="I1884" s="160">
        <v>46104</v>
      </c>
      <c r="J1884" s="160">
        <v>1666478.56</v>
      </c>
      <c r="K1884" s="160">
        <v>1666478.55</v>
      </c>
      <c r="L1884" s="727">
        <v>3097050.7</v>
      </c>
      <c r="M1884" s="727" t="s">
        <v>4996</v>
      </c>
      <c r="N1884" s="727"/>
      <c r="Q1884" s="727"/>
      <c r="R1884" s="727"/>
      <c r="S1884" s="727"/>
      <c r="U1884" s="707">
        <v>14423.11</v>
      </c>
      <c r="V1884" s="707">
        <v>164780.84</v>
      </c>
      <c r="W1884" s="707">
        <v>16848.240000000002</v>
      </c>
      <c r="X1884" s="707">
        <v>47109.75</v>
      </c>
      <c r="Y1884" s="707">
        <v>9744.23</v>
      </c>
      <c r="Z1884" s="707">
        <v>51562.81</v>
      </c>
      <c r="AA1884" s="707">
        <v>928861.01</v>
      </c>
      <c r="AB1884" s="707">
        <v>431456.82</v>
      </c>
      <c r="AC1884" s="707">
        <v>1691.73</v>
      </c>
      <c r="AD1884" s="707"/>
      <c r="AE1884" s="707"/>
      <c r="AF1884" s="707"/>
      <c r="AG1884" s="707"/>
    </row>
    <row r="1885" spans="4:46">
      <c r="D1885" s="160" t="s">
        <v>8888</v>
      </c>
      <c r="E1885" s="160"/>
      <c r="F1885" s="160">
        <v>46026</v>
      </c>
      <c r="G1885" s="160">
        <v>46075</v>
      </c>
      <c r="H1885" s="160" t="s">
        <v>6681</v>
      </c>
      <c r="I1885" s="160">
        <v>45986</v>
      </c>
      <c r="J1885" s="160">
        <v>577496.22</v>
      </c>
      <c r="K1885" s="160">
        <v>577496.22</v>
      </c>
      <c r="L1885" s="727">
        <v>666099.36</v>
      </c>
      <c r="M1885" s="727" t="s">
        <v>4994</v>
      </c>
      <c r="N1885" s="727"/>
      <c r="Q1885" s="727"/>
      <c r="R1885" s="727"/>
      <c r="S1885" s="727"/>
      <c r="V1885" s="707"/>
      <c r="W1885" s="707"/>
      <c r="X1885" s="707"/>
      <c r="Z1885" s="707"/>
      <c r="AA1885" s="707"/>
      <c r="AB1885" s="707"/>
      <c r="AC1885" s="707"/>
      <c r="AD1885" s="707">
        <v>88603.13</v>
      </c>
      <c r="AE1885" s="707"/>
      <c r="AF1885" s="707">
        <v>421091</v>
      </c>
      <c r="AG1885" s="707">
        <v>156405.23000000001</v>
      </c>
      <c r="AO1885" s="707"/>
      <c r="AP1885" s="707"/>
      <c r="AQ1885" s="707"/>
    </row>
    <row r="1886" spans="4:46">
      <c r="D1886" s="160" t="s">
        <v>8888</v>
      </c>
      <c r="E1886" s="160"/>
      <c r="F1886" s="160">
        <v>46026</v>
      </c>
      <c r="G1886" s="160">
        <v>46075</v>
      </c>
      <c r="H1886" s="160" t="s">
        <v>6681</v>
      </c>
      <c r="I1886" s="160">
        <v>45986</v>
      </c>
      <c r="J1886" s="160">
        <v>577496.22</v>
      </c>
      <c r="K1886" s="160">
        <v>577496.22</v>
      </c>
      <c r="L1886" s="727">
        <v>666099.36</v>
      </c>
      <c r="M1886" s="727" t="s">
        <v>4995</v>
      </c>
      <c r="N1886" s="727"/>
      <c r="Q1886" s="727"/>
      <c r="R1886" s="727"/>
      <c r="S1886" s="727"/>
      <c r="W1886" s="707"/>
      <c r="X1886" s="707"/>
      <c r="Y1886" s="707"/>
      <c r="Z1886" s="707"/>
      <c r="AA1886" s="707"/>
      <c r="AB1886" s="707"/>
      <c r="AC1886" s="707"/>
      <c r="AD1886" s="707">
        <v>88603.13</v>
      </c>
      <c r="AE1886" s="707"/>
      <c r="AF1886" s="707"/>
      <c r="AG1886" s="707"/>
      <c r="AO1886" s="707"/>
      <c r="AP1886" s="707"/>
      <c r="AQ1886" s="707"/>
      <c r="AR1886" s="707"/>
    </row>
    <row r="1887" spans="4:46">
      <c r="D1887" s="160" t="s">
        <v>8888</v>
      </c>
      <c r="E1887" s="160"/>
      <c r="F1887" s="160">
        <v>46026</v>
      </c>
      <c r="G1887" s="160">
        <v>46075</v>
      </c>
      <c r="H1887" s="160" t="s">
        <v>6681</v>
      </c>
      <c r="I1887" s="160">
        <v>45986</v>
      </c>
      <c r="J1887" s="160">
        <v>577496.22</v>
      </c>
      <c r="K1887" s="160">
        <v>577496.22</v>
      </c>
      <c r="L1887" s="727">
        <v>666099.36</v>
      </c>
      <c r="M1887" s="727" t="s">
        <v>4996</v>
      </c>
      <c r="N1887" s="727"/>
      <c r="Q1887" s="727"/>
      <c r="R1887" s="727"/>
      <c r="S1887" s="727"/>
      <c r="V1887" s="707"/>
      <c r="W1887" s="707"/>
      <c r="X1887" s="707"/>
      <c r="Y1887" s="707"/>
      <c r="Z1887" s="707"/>
      <c r="AA1887" s="707">
        <v>341280.5</v>
      </c>
      <c r="AB1887" s="707">
        <v>236215.72</v>
      </c>
      <c r="AC1887" s="707"/>
      <c r="AD1887" s="707"/>
      <c r="AE1887" s="707"/>
      <c r="AF1887" s="707"/>
    </row>
    <row r="1888" spans="4:46">
      <c r="D1888" s="160" t="s">
        <v>8889</v>
      </c>
      <c r="E1888" s="160"/>
      <c r="F1888" s="160">
        <v>46026</v>
      </c>
      <c r="G1888" s="160">
        <v>46075</v>
      </c>
      <c r="H1888" s="160" t="s">
        <v>6681</v>
      </c>
      <c r="I1888" s="160" t="s">
        <v>12622</v>
      </c>
      <c r="J1888" s="160">
        <v>577496.22</v>
      </c>
      <c r="K1888" s="160">
        <v>577496.22</v>
      </c>
      <c r="L1888" s="727">
        <v>577496.22</v>
      </c>
      <c r="M1888" s="727" t="s">
        <v>4994</v>
      </c>
      <c r="N1888" s="727"/>
      <c r="Q1888" s="727"/>
      <c r="R1888" s="727"/>
      <c r="S1888" s="727"/>
      <c r="V1888" s="707"/>
      <c r="W1888" s="707"/>
      <c r="X1888" s="707"/>
      <c r="AA1888" s="707"/>
      <c r="AB1888" s="707"/>
      <c r="AC1888" s="707"/>
      <c r="AD1888" s="707"/>
      <c r="AE1888" s="707"/>
      <c r="AF1888" s="707">
        <v>421091</v>
      </c>
      <c r="AG1888" s="707">
        <v>156405.23000000001</v>
      </c>
    </row>
    <row r="1889" spans="4:46">
      <c r="D1889" s="160" t="s">
        <v>8889</v>
      </c>
      <c r="E1889" s="160"/>
      <c r="F1889" s="160">
        <v>46026</v>
      </c>
      <c r="G1889" s="160">
        <v>46075</v>
      </c>
      <c r="H1889" s="160" t="s">
        <v>6681</v>
      </c>
      <c r="I1889" s="160" t="s">
        <v>12622</v>
      </c>
      <c r="J1889" s="160">
        <v>577496.22</v>
      </c>
      <c r="K1889" s="160">
        <v>577496.22</v>
      </c>
      <c r="L1889" s="727">
        <v>577496.22</v>
      </c>
      <c r="M1889" s="727" t="s">
        <v>4995</v>
      </c>
      <c r="N1889" s="727"/>
      <c r="Q1889" s="727"/>
      <c r="R1889" s="727"/>
      <c r="S1889" s="727"/>
      <c r="W1889" s="707"/>
      <c r="X1889" s="707"/>
      <c r="Y1889" s="707"/>
      <c r="AA1889" s="707"/>
      <c r="AB1889" s="707"/>
      <c r="AC1889" s="707"/>
      <c r="AD1889" s="707"/>
      <c r="AE1889" s="707"/>
      <c r="AF1889" s="707"/>
      <c r="AO1889" s="707"/>
      <c r="AP1889" s="707"/>
      <c r="AQ1889" s="707"/>
      <c r="AR1889" s="707"/>
    </row>
    <row r="1890" spans="4:46">
      <c r="D1890" s="160" t="s">
        <v>8889</v>
      </c>
      <c r="E1890" s="160"/>
      <c r="F1890" s="160">
        <v>46026</v>
      </c>
      <c r="G1890" s="160">
        <v>46075</v>
      </c>
      <c r="H1890" s="160" t="s">
        <v>6681</v>
      </c>
      <c r="I1890" s="160" t="s">
        <v>12622</v>
      </c>
      <c r="J1890" s="160">
        <v>577496.22</v>
      </c>
      <c r="K1890" s="160">
        <v>577496.22</v>
      </c>
      <c r="L1890" s="727">
        <v>577496.22</v>
      </c>
      <c r="M1890" s="727" t="s">
        <v>4996</v>
      </c>
      <c r="N1890" s="727"/>
      <c r="Q1890" s="727"/>
      <c r="R1890" s="727"/>
      <c r="S1890" s="727"/>
      <c r="W1890" s="707"/>
      <c r="X1890" s="707"/>
      <c r="Y1890" s="707"/>
      <c r="AA1890" s="707">
        <v>341280.5</v>
      </c>
      <c r="AB1890" s="707">
        <v>236215.72</v>
      </c>
      <c r="AD1890" s="707"/>
      <c r="AE1890" s="707"/>
      <c r="AF1890" s="707"/>
    </row>
    <row r="1891" spans="4:46">
      <c r="D1891" s="160" t="s">
        <v>8890</v>
      </c>
      <c r="E1891" s="160"/>
      <c r="F1891" s="160">
        <v>46029</v>
      </c>
      <c r="G1891" s="160">
        <v>46047</v>
      </c>
      <c r="H1891" s="160">
        <v>45967</v>
      </c>
      <c r="I1891" s="160">
        <v>45986</v>
      </c>
      <c r="J1891" s="160">
        <v>0</v>
      </c>
      <c r="K1891" s="160">
        <v>0</v>
      </c>
      <c r="L1891" s="727">
        <v>88603.13</v>
      </c>
      <c r="M1891" s="727" t="s">
        <v>4994</v>
      </c>
      <c r="N1891" s="727"/>
      <c r="Q1891" s="727"/>
      <c r="R1891" s="727"/>
      <c r="S1891" s="727"/>
      <c r="W1891" s="707"/>
      <c r="AA1891" s="707"/>
      <c r="AB1891" s="707"/>
      <c r="AC1891" s="707"/>
      <c r="AD1891" s="707">
        <v>88603.13</v>
      </c>
      <c r="AE1891" s="707"/>
      <c r="AF1891" s="707"/>
      <c r="AO1891" s="707"/>
      <c r="AP1891" s="707"/>
      <c r="AQ1891" s="707"/>
    </row>
    <row r="1892" spans="4:46">
      <c r="D1892" s="160" t="s">
        <v>8890</v>
      </c>
      <c r="E1892" s="160"/>
      <c r="F1892" s="160">
        <v>46029</v>
      </c>
      <c r="G1892" s="160">
        <v>46047</v>
      </c>
      <c r="H1892" s="160">
        <v>45967</v>
      </c>
      <c r="I1892" s="160">
        <v>45986</v>
      </c>
      <c r="J1892" s="160">
        <v>0</v>
      </c>
      <c r="K1892" s="160">
        <v>0</v>
      </c>
      <c r="L1892" s="727">
        <v>88603.13</v>
      </c>
      <c r="M1892" s="727" t="s">
        <v>4995</v>
      </c>
      <c r="N1892" s="727"/>
      <c r="Q1892" s="728"/>
      <c r="R1892" s="727"/>
      <c r="S1892" s="727"/>
      <c r="W1892" s="707"/>
      <c r="X1892" s="707"/>
      <c r="Y1892" s="707"/>
      <c r="AA1892" s="707"/>
      <c r="AB1892" s="707"/>
      <c r="AC1892" s="707"/>
      <c r="AD1892" s="707">
        <v>88603.13</v>
      </c>
      <c r="AE1892" s="707"/>
      <c r="AF1892" s="707"/>
      <c r="AO1892" s="707"/>
      <c r="AP1892" s="707"/>
      <c r="AQ1892" s="707"/>
    </row>
    <row r="1893" spans="4:46">
      <c r="D1893" s="160" t="s">
        <v>8890</v>
      </c>
      <c r="E1893" s="160"/>
      <c r="F1893" s="160">
        <v>46029</v>
      </c>
      <c r="G1893" s="160">
        <v>46047</v>
      </c>
      <c r="H1893" s="160">
        <v>45967</v>
      </c>
      <c r="I1893" s="160">
        <v>45986</v>
      </c>
      <c r="J1893" s="160">
        <v>0</v>
      </c>
      <c r="K1893" s="160">
        <v>0</v>
      </c>
      <c r="L1893" s="727">
        <v>88603.13</v>
      </c>
      <c r="M1893" s="727" t="s">
        <v>4996</v>
      </c>
      <c r="N1893" s="727"/>
      <c r="Q1893" s="727"/>
      <c r="R1893" s="727"/>
      <c r="S1893" s="727"/>
      <c r="W1893" s="707"/>
      <c r="X1893" s="707"/>
      <c r="Y1893" s="707"/>
      <c r="AD1893" s="707"/>
      <c r="AE1893" s="707"/>
    </row>
    <row r="1894" spans="4:46">
      <c r="D1894" s="160" t="s">
        <v>8891</v>
      </c>
      <c r="E1894" s="160"/>
      <c r="F1894" s="160">
        <v>46048</v>
      </c>
      <c r="G1894" s="160">
        <v>46135</v>
      </c>
      <c r="H1894" s="160" t="s">
        <v>6542</v>
      </c>
      <c r="I1894" s="160">
        <v>46104</v>
      </c>
      <c r="J1894" s="160">
        <v>1088982.3400000001</v>
      </c>
      <c r="K1894" s="160">
        <v>1088982.33</v>
      </c>
      <c r="L1894" s="727">
        <v>2430951.34</v>
      </c>
      <c r="M1894" s="727" t="s">
        <v>4994</v>
      </c>
      <c r="N1894" s="727"/>
      <c r="Q1894" s="727"/>
      <c r="R1894" s="727"/>
      <c r="S1894" s="727"/>
      <c r="W1894" s="707"/>
      <c r="AA1894" s="707"/>
      <c r="AB1894" s="707"/>
      <c r="AC1894" s="707"/>
      <c r="AD1894" s="707">
        <v>1243751.07</v>
      </c>
      <c r="AE1894" s="707">
        <v>118394.11</v>
      </c>
      <c r="AF1894" s="707">
        <v>21116.21</v>
      </c>
      <c r="AG1894" s="707">
        <v>451881.98</v>
      </c>
      <c r="AH1894" s="707">
        <v>572441.17000000004</v>
      </c>
      <c r="AI1894" s="707">
        <v>23366.799999999999</v>
      </c>
      <c r="AP1894" s="707"/>
      <c r="AQ1894" s="707"/>
      <c r="AR1894" s="707"/>
      <c r="AS1894" s="707"/>
      <c r="AT1894" s="707"/>
    </row>
    <row r="1895" spans="4:46">
      <c r="D1895" s="160" t="s">
        <v>8891</v>
      </c>
      <c r="E1895" s="160"/>
      <c r="F1895" s="160">
        <v>46048</v>
      </c>
      <c r="G1895" s="160">
        <v>46135</v>
      </c>
      <c r="H1895" s="160" t="s">
        <v>6542</v>
      </c>
      <c r="I1895" s="160">
        <v>46104</v>
      </c>
      <c r="J1895" s="160">
        <v>1088982.3400000001</v>
      </c>
      <c r="K1895" s="160">
        <v>1088982.33</v>
      </c>
      <c r="L1895" s="727">
        <v>2430951.34</v>
      </c>
      <c r="M1895" s="727" t="s">
        <v>4995</v>
      </c>
      <c r="N1895" s="727"/>
      <c r="Q1895" s="727"/>
      <c r="R1895" s="727"/>
      <c r="S1895" s="727"/>
      <c r="W1895" s="707"/>
      <c r="X1895" s="707"/>
      <c r="Y1895" s="707"/>
      <c r="AA1895" s="707"/>
      <c r="AB1895" s="707"/>
      <c r="AC1895" s="707"/>
      <c r="AD1895" s="707">
        <v>1250567.96</v>
      </c>
      <c r="AE1895" s="707">
        <v>39475.58</v>
      </c>
      <c r="AF1895" s="707"/>
      <c r="AG1895" s="707"/>
      <c r="AH1895" s="707">
        <v>51925.45</v>
      </c>
      <c r="AP1895" s="707"/>
      <c r="AQ1895" s="707"/>
      <c r="AR1895" s="707"/>
      <c r="AS1895" s="707"/>
      <c r="AT1895" s="707"/>
    </row>
    <row r="1896" spans="4:46">
      <c r="D1896" s="160" t="s">
        <v>8891</v>
      </c>
      <c r="E1896" s="160"/>
      <c r="F1896" s="160">
        <v>46048</v>
      </c>
      <c r="G1896" s="160">
        <v>46135</v>
      </c>
      <c r="H1896" s="160" t="s">
        <v>6542</v>
      </c>
      <c r="I1896" s="160">
        <v>46104</v>
      </c>
      <c r="J1896" s="160">
        <v>1088982.3400000001</v>
      </c>
      <c r="K1896" s="160">
        <v>1088982.33</v>
      </c>
      <c r="L1896" s="727">
        <v>2430951.34</v>
      </c>
      <c r="M1896" s="727" t="s">
        <v>4996</v>
      </c>
      <c r="N1896" s="727"/>
      <c r="Q1896" s="727"/>
      <c r="R1896" s="727"/>
      <c r="S1896" s="727"/>
      <c r="U1896" s="707">
        <v>14423.11</v>
      </c>
      <c r="V1896" s="707">
        <v>164780.84</v>
      </c>
      <c r="W1896" s="707">
        <v>16848.240000000002</v>
      </c>
      <c r="X1896" s="707">
        <v>47109.75</v>
      </c>
      <c r="Y1896" s="707">
        <v>9744.23</v>
      </c>
      <c r="Z1896" s="707">
        <v>51562.81</v>
      </c>
      <c r="AA1896" s="707">
        <v>587580.51</v>
      </c>
      <c r="AB1896" s="707">
        <v>195241.1</v>
      </c>
      <c r="AC1896" s="707">
        <v>1691.73</v>
      </c>
      <c r="AD1896" s="707"/>
      <c r="AE1896" s="707"/>
    </row>
    <row r="1897" spans="4:46">
      <c r="D1897" s="160" t="s">
        <v>8892</v>
      </c>
      <c r="E1897" s="160"/>
      <c r="F1897" s="160">
        <v>46048</v>
      </c>
      <c r="G1897" s="160">
        <v>46058</v>
      </c>
      <c r="H1897" s="160" t="s">
        <v>6712</v>
      </c>
      <c r="I1897" s="160">
        <v>45972</v>
      </c>
      <c r="J1897" s="160">
        <v>32177.08</v>
      </c>
      <c r="K1897" s="160">
        <v>32177.08</v>
      </c>
      <c r="L1897" s="727">
        <v>40221.35</v>
      </c>
      <c r="M1897" s="727" t="s">
        <v>4994</v>
      </c>
      <c r="N1897" s="727"/>
      <c r="Q1897" s="727"/>
      <c r="R1897" s="727"/>
      <c r="S1897" s="727"/>
      <c r="W1897" s="707"/>
      <c r="X1897" s="707"/>
      <c r="AB1897" s="707"/>
      <c r="AC1897" s="707"/>
      <c r="AD1897" s="707">
        <v>8044.27</v>
      </c>
      <c r="AE1897" s="707"/>
      <c r="AF1897" s="707">
        <v>21116.21</v>
      </c>
      <c r="AG1897" s="707">
        <v>11060.87</v>
      </c>
      <c r="AP1897" s="707"/>
      <c r="AQ1897" s="707"/>
    </row>
    <row r="1898" spans="4:46">
      <c r="D1898" s="160" t="s">
        <v>8892</v>
      </c>
      <c r="E1898" s="160"/>
      <c r="F1898" s="160">
        <v>46048</v>
      </c>
      <c r="G1898" s="160">
        <v>46058</v>
      </c>
      <c r="H1898" s="160" t="s">
        <v>6712</v>
      </c>
      <c r="I1898" s="160">
        <v>45972</v>
      </c>
      <c r="J1898" s="160">
        <v>32177.08</v>
      </c>
      <c r="K1898" s="160">
        <v>32177.08</v>
      </c>
      <c r="L1898" s="727">
        <v>40221.35</v>
      </c>
      <c r="M1898" s="727" t="s">
        <v>4995</v>
      </c>
      <c r="N1898" s="727"/>
      <c r="Q1898" s="727"/>
      <c r="R1898" s="727"/>
      <c r="S1898" s="727"/>
      <c r="X1898" s="707"/>
      <c r="Y1898" s="707"/>
      <c r="Z1898" s="707"/>
      <c r="AB1898" s="707"/>
      <c r="AC1898" s="707"/>
      <c r="AD1898" s="707">
        <v>8044.27</v>
      </c>
      <c r="AE1898" s="707"/>
      <c r="AF1898" s="707"/>
      <c r="AG1898" s="707"/>
      <c r="AP1898" s="707"/>
      <c r="AQ1898" s="707"/>
    </row>
    <row r="1899" spans="4:46">
      <c r="D1899" s="160" t="s">
        <v>8892</v>
      </c>
      <c r="E1899" s="160"/>
      <c r="F1899" s="160">
        <v>46048</v>
      </c>
      <c r="G1899" s="160">
        <v>46058</v>
      </c>
      <c r="H1899" s="160" t="s">
        <v>6712</v>
      </c>
      <c r="I1899" s="160">
        <v>45972</v>
      </c>
      <c r="J1899" s="160">
        <v>32177.08</v>
      </c>
      <c r="K1899" s="160">
        <v>32177.08</v>
      </c>
      <c r="L1899" s="727">
        <v>40221.35</v>
      </c>
      <c r="M1899" s="727" t="s">
        <v>4996</v>
      </c>
      <c r="N1899" s="727"/>
      <c r="Q1899" s="727"/>
      <c r="R1899" s="727"/>
      <c r="S1899" s="727"/>
      <c r="W1899" s="707"/>
      <c r="X1899" s="707"/>
      <c r="Y1899" s="707"/>
      <c r="Z1899" s="707"/>
      <c r="AA1899" s="707">
        <v>32177.08</v>
      </c>
      <c r="AE1899" s="707"/>
      <c r="AF1899" s="707"/>
    </row>
    <row r="1900" spans="4:46">
      <c r="D1900" s="160" t="s">
        <v>8893</v>
      </c>
      <c r="E1900" s="160"/>
      <c r="F1900" s="160">
        <v>46050</v>
      </c>
      <c r="G1900" s="160">
        <v>46088</v>
      </c>
      <c r="H1900" s="160">
        <v>45967</v>
      </c>
      <c r="I1900" s="160">
        <v>45994</v>
      </c>
      <c r="J1900" s="160">
        <v>0</v>
      </c>
      <c r="K1900" s="160">
        <v>0</v>
      </c>
      <c r="L1900" s="727">
        <v>341001.33</v>
      </c>
      <c r="M1900" s="727" t="s">
        <v>4994</v>
      </c>
      <c r="N1900" s="727"/>
      <c r="Q1900" s="727"/>
      <c r="R1900" s="727"/>
      <c r="S1900" s="727"/>
      <c r="W1900" s="707"/>
      <c r="X1900" s="707"/>
      <c r="AA1900" s="707"/>
      <c r="AB1900" s="707"/>
      <c r="AC1900" s="707"/>
      <c r="AD1900" s="707">
        <v>327617.03000000003</v>
      </c>
      <c r="AE1900" s="707">
        <v>13384.3</v>
      </c>
      <c r="AF1900" s="707"/>
      <c r="AP1900" s="707"/>
      <c r="AQ1900" s="707"/>
      <c r="AR1900" s="707"/>
    </row>
    <row r="1901" spans="4:46">
      <c r="D1901" s="160" t="s">
        <v>8893</v>
      </c>
      <c r="E1901" s="160"/>
      <c r="F1901" s="160">
        <v>46050</v>
      </c>
      <c r="G1901" s="160">
        <v>46088</v>
      </c>
      <c r="H1901" s="160">
        <v>45967</v>
      </c>
      <c r="I1901" s="160">
        <v>45994</v>
      </c>
      <c r="J1901" s="160">
        <v>0</v>
      </c>
      <c r="K1901" s="160">
        <v>0</v>
      </c>
      <c r="L1901" s="727">
        <v>341001.33</v>
      </c>
      <c r="M1901" s="727" t="s">
        <v>4995</v>
      </c>
      <c r="N1901" s="727"/>
      <c r="Q1901" s="727"/>
      <c r="R1901" s="727"/>
      <c r="S1901" s="727"/>
      <c r="W1901" s="707"/>
      <c r="X1901" s="707"/>
      <c r="Y1901" s="707"/>
      <c r="AA1901" s="707"/>
      <c r="AB1901" s="707"/>
      <c r="AC1901" s="707"/>
      <c r="AD1901" s="707">
        <v>327617.03000000003</v>
      </c>
      <c r="AE1901" s="707">
        <v>13384.3</v>
      </c>
      <c r="AF1901" s="707"/>
      <c r="AP1901" s="707"/>
      <c r="AQ1901" s="707"/>
      <c r="AR1901" s="707"/>
    </row>
    <row r="1902" spans="4:46">
      <c r="D1902" s="160" t="s">
        <v>8893</v>
      </c>
      <c r="E1902" s="160"/>
      <c r="F1902" s="160">
        <v>46050</v>
      </c>
      <c r="G1902" s="160">
        <v>46088</v>
      </c>
      <c r="H1902" s="160">
        <v>45967</v>
      </c>
      <c r="I1902" s="160">
        <v>45994</v>
      </c>
      <c r="J1902" s="160">
        <v>0</v>
      </c>
      <c r="K1902" s="160">
        <v>0</v>
      </c>
      <c r="L1902" s="727">
        <v>341001.33</v>
      </c>
      <c r="M1902" s="727" t="s">
        <v>4996</v>
      </c>
      <c r="N1902" s="727"/>
      <c r="Q1902" s="727"/>
      <c r="R1902" s="727"/>
      <c r="S1902" s="727"/>
      <c r="V1902" s="707"/>
      <c r="W1902" s="707"/>
      <c r="X1902" s="707"/>
      <c r="Y1902" s="707"/>
      <c r="AD1902" s="707"/>
      <c r="AE1902" s="707"/>
      <c r="AF1902" s="707"/>
    </row>
    <row r="1903" spans="4:46">
      <c r="D1903" s="160" t="s">
        <v>8894</v>
      </c>
      <c r="E1903" s="160"/>
      <c r="F1903" s="160">
        <v>46054</v>
      </c>
      <c r="G1903" s="160">
        <v>46065</v>
      </c>
      <c r="H1903" s="160">
        <v>45971</v>
      </c>
      <c r="I1903" s="160">
        <v>45984</v>
      </c>
      <c r="J1903" s="160">
        <v>0</v>
      </c>
      <c r="K1903" s="160">
        <v>0</v>
      </c>
      <c r="L1903" s="727">
        <v>95935.59</v>
      </c>
      <c r="M1903" s="727" t="s">
        <v>4994</v>
      </c>
      <c r="N1903" s="727"/>
      <c r="Q1903" s="727"/>
      <c r="R1903" s="727"/>
      <c r="S1903" s="727"/>
      <c r="V1903" s="707"/>
      <c r="W1903" s="707"/>
      <c r="Z1903" s="707"/>
      <c r="AA1903" s="707"/>
      <c r="AB1903" s="707"/>
      <c r="AC1903" s="707"/>
      <c r="AD1903" s="707">
        <v>95935.59</v>
      </c>
      <c r="AE1903" s="707"/>
      <c r="AF1903" s="707"/>
      <c r="AP1903" s="707"/>
      <c r="AQ1903" s="707"/>
      <c r="AR1903" s="707"/>
    </row>
    <row r="1904" spans="4:46">
      <c r="D1904" s="160" t="s">
        <v>8894</v>
      </c>
      <c r="E1904" s="160"/>
      <c r="F1904" s="160">
        <v>46054</v>
      </c>
      <c r="G1904" s="160">
        <v>46065</v>
      </c>
      <c r="H1904" s="160">
        <v>45971</v>
      </c>
      <c r="I1904" s="160">
        <v>45984</v>
      </c>
      <c r="J1904" s="160">
        <v>0</v>
      </c>
      <c r="K1904" s="160">
        <v>0</v>
      </c>
      <c r="L1904" s="727">
        <v>95935.59</v>
      </c>
      <c r="M1904" s="727" t="s">
        <v>4995</v>
      </c>
      <c r="N1904" s="727"/>
      <c r="Q1904" s="727"/>
      <c r="R1904" s="727"/>
      <c r="S1904" s="727"/>
      <c r="V1904" s="707"/>
      <c r="W1904" s="707"/>
      <c r="X1904" s="707"/>
      <c r="Y1904" s="707"/>
      <c r="Z1904" s="707"/>
      <c r="AA1904" s="707"/>
      <c r="AB1904" s="707"/>
      <c r="AC1904" s="707"/>
      <c r="AD1904" s="707">
        <v>95935.59</v>
      </c>
      <c r="AE1904" s="707"/>
      <c r="AF1904" s="707"/>
      <c r="AP1904" s="707"/>
      <c r="AQ1904" s="707"/>
      <c r="AR1904" s="707"/>
    </row>
    <row r="1905" spans="4:44">
      <c r="D1905" s="160" t="s">
        <v>8894</v>
      </c>
      <c r="E1905" s="160"/>
      <c r="F1905" s="160">
        <v>46054</v>
      </c>
      <c r="G1905" s="160">
        <v>46065</v>
      </c>
      <c r="H1905" s="160">
        <v>45971</v>
      </c>
      <c r="I1905" s="160">
        <v>45984</v>
      </c>
      <c r="J1905" s="160">
        <v>0</v>
      </c>
      <c r="K1905" s="160">
        <v>0</v>
      </c>
      <c r="L1905" s="727">
        <v>95935.59</v>
      </c>
      <c r="M1905" s="727" t="s">
        <v>4996</v>
      </c>
      <c r="N1905" s="727"/>
      <c r="Q1905" s="727"/>
      <c r="R1905" s="727"/>
      <c r="S1905" s="727"/>
      <c r="V1905" s="707"/>
      <c r="W1905" s="707"/>
      <c r="X1905" s="707"/>
      <c r="Y1905" s="707"/>
      <c r="AC1905" s="707"/>
      <c r="AD1905" s="707"/>
      <c r="AF1905" s="707"/>
    </row>
    <row r="1906" spans="4:44">
      <c r="D1906" s="160" t="s">
        <v>8895</v>
      </c>
      <c r="E1906" s="160"/>
      <c r="F1906" s="160">
        <v>46056</v>
      </c>
      <c r="G1906" s="160">
        <v>46069</v>
      </c>
      <c r="H1906" s="160">
        <v>45973</v>
      </c>
      <c r="I1906" s="160">
        <v>45987</v>
      </c>
      <c r="J1906" s="160">
        <v>0</v>
      </c>
      <c r="K1906" s="160">
        <v>0</v>
      </c>
      <c r="L1906" s="727">
        <v>69816.22</v>
      </c>
      <c r="M1906" s="727" t="s">
        <v>4994</v>
      </c>
      <c r="N1906" s="727"/>
      <c r="Q1906" s="727"/>
      <c r="R1906" s="727"/>
      <c r="S1906" s="727"/>
      <c r="V1906" s="707"/>
      <c r="Z1906" s="707"/>
      <c r="AA1906" s="707"/>
      <c r="AB1906" s="707"/>
      <c r="AC1906" s="707"/>
      <c r="AD1906" s="707">
        <v>69816.22</v>
      </c>
      <c r="AE1906" s="707"/>
      <c r="AP1906" s="707"/>
      <c r="AQ1906" s="707"/>
      <c r="AR1906" s="707"/>
    </row>
    <row r="1907" spans="4:44">
      <c r="D1907" s="160" t="s">
        <v>8895</v>
      </c>
      <c r="E1907" s="160"/>
      <c r="F1907" s="160">
        <v>46056</v>
      </c>
      <c r="G1907" s="160">
        <v>46069</v>
      </c>
      <c r="H1907" s="160">
        <v>45973</v>
      </c>
      <c r="I1907" s="160">
        <v>45987</v>
      </c>
      <c r="J1907" s="160">
        <v>0</v>
      </c>
      <c r="K1907" s="160">
        <v>0</v>
      </c>
      <c r="L1907" s="727">
        <v>69816.22</v>
      </c>
      <c r="M1907" s="727" t="s">
        <v>4995</v>
      </c>
      <c r="N1907" s="727"/>
      <c r="Q1907" s="727"/>
      <c r="R1907" s="727"/>
      <c r="S1907" s="727"/>
      <c r="V1907" s="707"/>
      <c r="W1907" s="707"/>
      <c r="X1907" s="707"/>
      <c r="Y1907" s="707"/>
      <c r="Z1907" s="707"/>
      <c r="AA1907" s="707"/>
      <c r="AB1907" s="707"/>
      <c r="AC1907" s="707"/>
      <c r="AD1907" s="707">
        <v>69816.22</v>
      </c>
      <c r="AE1907" s="707"/>
      <c r="AG1907" s="707"/>
      <c r="AP1907" s="707"/>
      <c r="AQ1907" s="707"/>
      <c r="AR1907" s="707"/>
    </row>
    <row r="1908" spans="4:44">
      <c r="D1908" s="160" t="s">
        <v>8895</v>
      </c>
      <c r="E1908" s="160"/>
      <c r="F1908" s="160">
        <v>46056</v>
      </c>
      <c r="G1908" s="160">
        <v>46069</v>
      </c>
      <c r="H1908" s="160">
        <v>45973</v>
      </c>
      <c r="I1908" s="160">
        <v>45987</v>
      </c>
      <c r="J1908" s="160">
        <v>0</v>
      </c>
      <c r="K1908" s="160">
        <v>0</v>
      </c>
      <c r="L1908" s="727">
        <v>69816.22</v>
      </c>
      <c r="M1908" s="727" t="s">
        <v>4996</v>
      </c>
      <c r="N1908" s="727"/>
      <c r="Q1908" s="727"/>
      <c r="R1908" s="727"/>
      <c r="S1908" s="727"/>
      <c r="V1908" s="707"/>
      <c r="W1908" s="707"/>
      <c r="X1908" s="707"/>
      <c r="Y1908" s="707"/>
      <c r="AC1908" s="707"/>
      <c r="AD1908" s="707"/>
      <c r="AG1908" s="707"/>
    </row>
    <row r="1909" spans="4:44">
      <c r="D1909" s="160" t="s">
        <v>8896</v>
      </c>
      <c r="E1909" s="160"/>
      <c r="F1909" s="160">
        <v>46058</v>
      </c>
      <c r="G1909" s="160">
        <v>46071</v>
      </c>
      <c r="H1909" s="160" t="s">
        <v>6652</v>
      </c>
      <c r="I1909" s="160">
        <v>45990</v>
      </c>
      <c r="J1909" s="160">
        <v>47376.04</v>
      </c>
      <c r="K1909" s="160">
        <v>47376.03</v>
      </c>
      <c r="L1909" s="727">
        <v>50935.44</v>
      </c>
      <c r="M1909" s="727" t="s">
        <v>4994</v>
      </c>
      <c r="N1909" s="727"/>
      <c r="Q1909" s="727"/>
      <c r="R1909" s="727"/>
      <c r="S1909" s="727"/>
      <c r="V1909" s="707"/>
      <c r="W1909" s="707"/>
      <c r="Z1909" s="707"/>
      <c r="AA1909" s="707"/>
      <c r="AB1909" s="707"/>
      <c r="AC1909" s="707"/>
      <c r="AD1909" s="707">
        <v>8652.9500000000007</v>
      </c>
      <c r="AE1909" s="707"/>
      <c r="AG1909" s="707">
        <v>42282.49</v>
      </c>
      <c r="AP1909" s="707"/>
      <c r="AQ1909" s="707"/>
      <c r="AR1909" s="707"/>
    </row>
    <row r="1910" spans="4:44">
      <c r="D1910" s="160" t="s">
        <v>8896</v>
      </c>
      <c r="E1910" s="160"/>
      <c r="F1910" s="160">
        <v>46058</v>
      </c>
      <c r="G1910" s="160">
        <v>46071</v>
      </c>
      <c r="H1910" s="160" t="s">
        <v>6652</v>
      </c>
      <c r="I1910" s="160">
        <v>45990</v>
      </c>
      <c r="J1910" s="160">
        <v>47376.04</v>
      </c>
      <c r="K1910" s="160">
        <v>47376.03</v>
      </c>
      <c r="L1910" s="727">
        <v>50935.44</v>
      </c>
      <c r="M1910" s="727" t="s">
        <v>4995</v>
      </c>
      <c r="N1910" s="727"/>
      <c r="Q1910" s="727"/>
      <c r="R1910" s="727"/>
      <c r="S1910" s="727"/>
      <c r="V1910" s="707"/>
      <c r="W1910" s="707"/>
      <c r="X1910" s="707"/>
      <c r="Y1910" s="707"/>
      <c r="Z1910" s="707"/>
      <c r="AA1910" s="707"/>
      <c r="AB1910" s="707"/>
      <c r="AC1910" s="707"/>
      <c r="AD1910" s="707">
        <v>3559.4</v>
      </c>
      <c r="AE1910" s="707"/>
      <c r="AG1910" s="707"/>
      <c r="AP1910" s="707"/>
      <c r="AQ1910" s="707"/>
      <c r="AR1910" s="707"/>
    </row>
    <row r="1911" spans="4:44">
      <c r="D1911" s="160" t="s">
        <v>8896</v>
      </c>
      <c r="E1911" s="160"/>
      <c r="F1911" s="160">
        <v>46058</v>
      </c>
      <c r="G1911" s="160">
        <v>46071</v>
      </c>
      <c r="H1911" s="160" t="s">
        <v>6652</v>
      </c>
      <c r="I1911" s="160">
        <v>45990</v>
      </c>
      <c r="J1911" s="160">
        <v>47376.04</v>
      </c>
      <c r="K1911" s="160">
        <v>47376.03</v>
      </c>
      <c r="L1911" s="727">
        <v>50935.44</v>
      </c>
      <c r="M1911" s="727" t="s">
        <v>4996</v>
      </c>
      <c r="N1911" s="727"/>
      <c r="Q1911" s="727"/>
      <c r="R1911" s="727"/>
      <c r="S1911" s="727"/>
      <c r="V1911" s="707"/>
      <c r="W1911" s="707"/>
      <c r="X1911" s="707"/>
      <c r="Y1911" s="707">
        <v>636.69000000000005</v>
      </c>
      <c r="Z1911" s="707">
        <v>41645.800000000003</v>
      </c>
      <c r="AB1911" s="707">
        <v>5093.54</v>
      </c>
      <c r="AC1911" s="707"/>
      <c r="AD1911" s="707"/>
      <c r="AG1911" s="707"/>
    </row>
    <row r="1912" spans="4:44">
      <c r="D1912" s="160" t="s">
        <v>8897</v>
      </c>
      <c r="E1912" s="160"/>
      <c r="F1912" s="160">
        <v>46061</v>
      </c>
      <c r="G1912" s="160">
        <v>46074</v>
      </c>
      <c r="H1912" s="160">
        <v>45978</v>
      </c>
      <c r="I1912" s="160">
        <v>45992</v>
      </c>
      <c r="J1912" s="160">
        <v>0</v>
      </c>
      <c r="K1912" s="160">
        <v>0</v>
      </c>
      <c r="L1912" s="727">
        <v>41355.21</v>
      </c>
      <c r="M1912" s="727" t="s">
        <v>4994</v>
      </c>
      <c r="N1912" s="727"/>
      <c r="Q1912" s="727"/>
      <c r="R1912" s="727"/>
      <c r="S1912" s="727"/>
      <c r="V1912" s="707"/>
      <c r="W1912" s="707"/>
      <c r="Z1912" s="707"/>
      <c r="AA1912" s="707"/>
      <c r="AB1912" s="707"/>
      <c r="AC1912" s="707"/>
      <c r="AD1912" s="707">
        <v>40621.15</v>
      </c>
      <c r="AE1912" s="707">
        <v>734.05</v>
      </c>
      <c r="AP1912" s="707"/>
      <c r="AR1912" s="707"/>
    </row>
    <row r="1913" spans="4:44">
      <c r="D1913" s="160" t="s">
        <v>8897</v>
      </c>
      <c r="E1913" s="160"/>
      <c r="F1913" s="160">
        <v>46061</v>
      </c>
      <c r="G1913" s="160">
        <v>46074</v>
      </c>
      <c r="H1913" s="160">
        <v>45978</v>
      </c>
      <c r="I1913" s="160">
        <v>45992</v>
      </c>
      <c r="J1913" s="160">
        <v>0</v>
      </c>
      <c r="K1913" s="160">
        <v>0</v>
      </c>
      <c r="L1913" s="727">
        <v>41355.21</v>
      </c>
      <c r="M1913" s="727" t="s">
        <v>4995</v>
      </c>
      <c r="N1913" s="727"/>
      <c r="Q1913" s="727"/>
      <c r="R1913" s="727"/>
      <c r="S1913" s="727"/>
      <c r="V1913" s="707"/>
      <c r="W1913" s="707"/>
      <c r="X1913" s="707"/>
      <c r="Y1913" s="707"/>
      <c r="Z1913" s="707"/>
      <c r="AA1913" s="707"/>
      <c r="AB1913" s="707"/>
      <c r="AC1913" s="707"/>
      <c r="AD1913" s="707">
        <v>40621.15</v>
      </c>
      <c r="AE1913" s="707">
        <v>734.05</v>
      </c>
      <c r="AG1913" s="707"/>
      <c r="AP1913" s="707"/>
      <c r="AR1913" s="707"/>
    </row>
    <row r="1914" spans="4:44">
      <c r="D1914" s="160" t="s">
        <v>8897</v>
      </c>
      <c r="E1914" s="160"/>
      <c r="F1914" s="160">
        <v>46061</v>
      </c>
      <c r="G1914" s="160">
        <v>46074</v>
      </c>
      <c r="H1914" s="160">
        <v>45978</v>
      </c>
      <c r="I1914" s="160">
        <v>45992</v>
      </c>
      <c r="J1914" s="160">
        <v>0</v>
      </c>
      <c r="K1914" s="160">
        <v>0</v>
      </c>
      <c r="L1914" s="727">
        <v>41355.21</v>
      </c>
      <c r="M1914" s="727" t="s">
        <v>4996</v>
      </c>
      <c r="N1914" s="727"/>
      <c r="Q1914" s="727"/>
      <c r="R1914" s="727"/>
      <c r="S1914" s="727"/>
      <c r="V1914" s="707"/>
      <c r="W1914" s="707"/>
      <c r="X1914" s="707"/>
      <c r="Y1914" s="707"/>
      <c r="AC1914" s="707"/>
      <c r="AD1914" s="707"/>
      <c r="AG1914" s="707"/>
    </row>
    <row r="1915" spans="4:44">
      <c r="D1915" s="160" t="s">
        <v>8898</v>
      </c>
      <c r="E1915" s="160"/>
      <c r="F1915" s="160">
        <v>46063</v>
      </c>
      <c r="G1915" s="160">
        <v>46083</v>
      </c>
      <c r="H1915" s="160" t="s">
        <v>6542</v>
      </c>
      <c r="I1915" s="160">
        <v>45994</v>
      </c>
      <c r="J1915" s="160">
        <v>227920.61</v>
      </c>
      <c r="K1915" s="160">
        <v>227920.61</v>
      </c>
      <c r="L1915" s="727">
        <v>245065.23</v>
      </c>
      <c r="M1915" s="727" t="s">
        <v>4994</v>
      </c>
      <c r="N1915" s="727"/>
      <c r="Q1915" s="727"/>
      <c r="R1915" s="727"/>
      <c r="S1915" s="727"/>
      <c r="V1915" s="707"/>
      <c r="W1915" s="707"/>
      <c r="Z1915" s="707"/>
      <c r="AA1915" s="707"/>
      <c r="AB1915" s="707"/>
      <c r="AC1915" s="707"/>
      <c r="AD1915" s="707"/>
      <c r="AE1915" s="707">
        <v>17144.62</v>
      </c>
      <c r="AF1915" s="707"/>
      <c r="AG1915" s="707">
        <v>227920.61</v>
      </c>
      <c r="AP1915" s="707"/>
      <c r="AR1915" s="707"/>
    </row>
    <row r="1916" spans="4:44">
      <c r="D1916" s="160" t="s">
        <v>8898</v>
      </c>
      <c r="E1916" s="160"/>
      <c r="F1916" s="160">
        <v>46063</v>
      </c>
      <c r="G1916" s="160">
        <v>46083</v>
      </c>
      <c r="H1916" s="160" t="s">
        <v>6542</v>
      </c>
      <c r="I1916" s="160">
        <v>45994</v>
      </c>
      <c r="J1916" s="160">
        <v>227920.61</v>
      </c>
      <c r="K1916" s="160">
        <v>227920.61</v>
      </c>
      <c r="L1916" s="727">
        <v>245065.23</v>
      </c>
      <c r="M1916" s="727" t="s">
        <v>4995</v>
      </c>
      <c r="N1916" s="727"/>
      <c r="Q1916" s="727"/>
      <c r="R1916" s="727"/>
      <c r="S1916" s="727"/>
      <c r="W1916" s="707"/>
      <c r="X1916" s="707"/>
      <c r="Y1916" s="707"/>
      <c r="Z1916" s="707"/>
      <c r="AA1916" s="707"/>
      <c r="AB1916" s="707"/>
      <c r="AC1916" s="707"/>
      <c r="AD1916" s="707"/>
      <c r="AE1916" s="707">
        <v>17144.62</v>
      </c>
      <c r="AF1916" s="707"/>
      <c r="AJ1916" s="707"/>
      <c r="AP1916" s="707"/>
      <c r="AR1916" s="707"/>
    </row>
    <row r="1917" spans="4:44">
      <c r="D1917" s="160" t="s">
        <v>8898</v>
      </c>
      <c r="E1917" s="160"/>
      <c r="F1917" s="160">
        <v>46063</v>
      </c>
      <c r="G1917" s="160">
        <v>46083</v>
      </c>
      <c r="H1917" s="160" t="s">
        <v>6542</v>
      </c>
      <c r="I1917" s="160">
        <v>45994</v>
      </c>
      <c r="J1917" s="160">
        <v>227920.61</v>
      </c>
      <c r="K1917" s="160">
        <v>227920.61</v>
      </c>
      <c r="L1917" s="727">
        <v>245065.23</v>
      </c>
      <c r="M1917" s="727" t="s">
        <v>4996</v>
      </c>
      <c r="N1917" s="727"/>
      <c r="Q1917" s="727"/>
      <c r="R1917" s="727"/>
      <c r="S1917" s="727"/>
      <c r="U1917" s="707">
        <v>14423.11</v>
      </c>
      <c r="V1917" s="707">
        <v>164780.84</v>
      </c>
      <c r="W1917" s="707">
        <v>16848.240000000002</v>
      </c>
      <c r="X1917" s="707">
        <v>3068.85</v>
      </c>
      <c r="Y1917" s="707">
        <v>5114.75</v>
      </c>
      <c r="Z1917" s="707">
        <v>7361.9</v>
      </c>
      <c r="AA1917" s="707">
        <v>7617.36</v>
      </c>
      <c r="AB1917" s="707">
        <v>8705.56</v>
      </c>
      <c r="AC1917" s="707"/>
      <c r="AD1917" s="707"/>
      <c r="AJ1917" s="707"/>
    </row>
    <row r="1918" spans="4:44">
      <c r="D1918" s="160" t="s">
        <v>8899</v>
      </c>
      <c r="E1918" s="160"/>
      <c r="F1918" s="160">
        <v>46067</v>
      </c>
      <c r="G1918" s="160">
        <v>46095</v>
      </c>
      <c r="H1918" s="160" t="s">
        <v>8019</v>
      </c>
      <c r="I1918" s="160" t="s">
        <v>12615</v>
      </c>
      <c r="J1918" s="160">
        <v>386838.99</v>
      </c>
      <c r="K1918" s="160">
        <v>386838.99</v>
      </c>
      <c r="L1918" s="727">
        <v>386838.99</v>
      </c>
      <c r="M1918" s="727" t="s">
        <v>4994</v>
      </c>
      <c r="N1918" s="727"/>
      <c r="Q1918" s="728"/>
      <c r="R1918" s="727"/>
      <c r="S1918" s="727"/>
      <c r="V1918" s="707"/>
      <c r="Z1918" s="707"/>
      <c r="AA1918" s="707"/>
      <c r="AB1918" s="707"/>
      <c r="AC1918" s="707"/>
      <c r="AD1918" s="707">
        <v>34106.300000000003</v>
      </c>
      <c r="AE1918" s="707">
        <v>43261.49</v>
      </c>
      <c r="AG1918" s="707">
        <v>96709.75</v>
      </c>
      <c r="AH1918" s="707">
        <v>212761.44</v>
      </c>
      <c r="AQ1918" s="707"/>
      <c r="AR1918" s="707"/>
    </row>
    <row r="1919" spans="4:44">
      <c r="D1919" s="160" t="s">
        <v>8899</v>
      </c>
      <c r="E1919" s="160"/>
      <c r="F1919" s="160">
        <v>46067</v>
      </c>
      <c r="G1919" s="160">
        <v>46095</v>
      </c>
      <c r="H1919" s="160" t="s">
        <v>8019</v>
      </c>
      <c r="I1919" s="160" t="s">
        <v>12615</v>
      </c>
      <c r="J1919" s="160">
        <v>386838.99</v>
      </c>
      <c r="K1919" s="160">
        <v>386838.99</v>
      </c>
      <c r="L1919" s="727">
        <v>386838.99</v>
      </c>
      <c r="M1919" s="727" t="s">
        <v>4995</v>
      </c>
      <c r="N1919" s="727"/>
      <c r="Q1919" s="727"/>
      <c r="R1919" s="727"/>
      <c r="S1919" s="727"/>
      <c r="V1919" s="707"/>
      <c r="W1919" s="707"/>
      <c r="X1919" s="707"/>
      <c r="Y1919" s="707"/>
      <c r="Z1919" s="707"/>
      <c r="AA1919" s="707"/>
      <c r="AB1919" s="707"/>
      <c r="AC1919" s="707"/>
      <c r="AD1919" s="707"/>
      <c r="AE1919" s="707"/>
      <c r="AJ1919" s="707"/>
      <c r="AP1919" s="707"/>
      <c r="AQ1919" s="707"/>
      <c r="AR1919" s="707"/>
    </row>
    <row r="1920" spans="4:44">
      <c r="D1920" s="160" t="s">
        <v>8899</v>
      </c>
      <c r="E1920" s="160"/>
      <c r="F1920" s="160">
        <v>46067</v>
      </c>
      <c r="G1920" s="160">
        <v>46095</v>
      </c>
      <c r="H1920" s="160" t="s">
        <v>8019</v>
      </c>
      <c r="I1920" s="160" t="s">
        <v>12615</v>
      </c>
      <c r="J1920" s="160">
        <v>386838.99</v>
      </c>
      <c r="K1920" s="160">
        <v>386838.99</v>
      </c>
      <c r="L1920" s="727">
        <v>386838.99</v>
      </c>
      <c r="M1920" s="727" t="s">
        <v>4996</v>
      </c>
      <c r="N1920" s="727"/>
      <c r="Q1920" s="727"/>
      <c r="R1920" s="727"/>
      <c r="S1920" s="727"/>
      <c r="V1920" s="707"/>
      <c r="W1920" s="707"/>
      <c r="X1920" s="707"/>
      <c r="Y1920" s="707"/>
      <c r="AA1920" s="707">
        <v>234415.53</v>
      </c>
      <c r="AB1920" s="707">
        <v>152423.46</v>
      </c>
      <c r="AC1920" s="707"/>
      <c r="AD1920" s="707"/>
      <c r="AJ1920" s="707"/>
    </row>
    <row r="1921" spans="4:45">
      <c r="D1921" s="160" t="s">
        <v>8900</v>
      </c>
      <c r="E1921" s="160"/>
      <c r="F1921" s="160">
        <v>46077</v>
      </c>
      <c r="G1921" s="160">
        <v>46106</v>
      </c>
      <c r="H1921" s="160" t="s">
        <v>6647</v>
      </c>
      <c r="I1921" s="160">
        <v>45970</v>
      </c>
      <c r="J1921" s="160">
        <v>312762.09999999998</v>
      </c>
      <c r="K1921" s="160">
        <v>312762.09999999998</v>
      </c>
      <c r="L1921" s="727">
        <v>356570.33</v>
      </c>
      <c r="M1921" s="727" t="s">
        <v>4994</v>
      </c>
      <c r="N1921" s="727"/>
      <c r="Q1921" s="727"/>
      <c r="R1921" s="727"/>
      <c r="S1921" s="727"/>
      <c r="V1921" s="707"/>
      <c r="W1921" s="707"/>
      <c r="Z1921" s="707"/>
      <c r="AA1921" s="707"/>
      <c r="AB1921" s="707"/>
      <c r="AC1921" s="707"/>
      <c r="AD1921" s="707">
        <v>35657.03</v>
      </c>
      <c r="AE1921" s="707">
        <v>35657.03</v>
      </c>
      <c r="AG1921" s="707">
        <v>71314.070000000007</v>
      </c>
      <c r="AH1921" s="707">
        <v>213942.2</v>
      </c>
      <c r="AQ1921" s="707"/>
      <c r="AR1921" s="707"/>
      <c r="AS1921" s="707"/>
    </row>
    <row r="1922" spans="4:45">
      <c r="D1922" s="160" t="s">
        <v>8900</v>
      </c>
      <c r="E1922" s="160"/>
      <c r="F1922" s="160">
        <v>46077</v>
      </c>
      <c r="G1922" s="160">
        <v>46106</v>
      </c>
      <c r="H1922" s="160" t="s">
        <v>6647</v>
      </c>
      <c r="I1922" s="160">
        <v>45970</v>
      </c>
      <c r="J1922" s="160">
        <v>312762.09999999998</v>
      </c>
      <c r="K1922" s="160">
        <v>312762.09999999998</v>
      </c>
      <c r="L1922" s="727">
        <v>356570.33</v>
      </c>
      <c r="M1922" s="727" t="s">
        <v>4995</v>
      </c>
      <c r="N1922" s="727"/>
      <c r="Q1922" s="727"/>
      <c r="R1922" s="727"/>
      <c r="S1922" s="727"/>
      <c r="V1922" s="707"/>
      <c r="W1922" s="707"/>
      <c r="X1922" s="707"/>
      <c r="Y1922" s="707"/>
      <c r="Z1922" s="707"/>
      <c r="AA1922" s="707"/>
      <c r="AB1922" s="707"/>
      <c r="AC1922" s="707"/>
      <c r="AD1922" s="707">
        <v>43808.23</v>
      </c>
      <c r="AE1922" s="707"/>
      <c r="AJ1922" s="707"/>
      <c r="AQ1922" s="707"/>
      <c r="AR1922" s="707"/>
      <c r="AS1922" s="707"/>
    </row>
    <row r="1923" spans="4:45">
      <c r="D1923" s="160" t="s">
        <v>8900</v>
      </c>
      <c r="E1923" s="160"/>
      <c r="F1923" s="160">
        <v>46077</v>
      </c>
      <c r="G1923" s="160">
        <v>46106</v>
      </c>
      <c r="H1923" s="160" t="s">
        <v>6647</v>
      </c>
      <c r="I1923" s="160">
        <v>45970</v>
      </c>
      <c r="J1923" s="160">
        <v>312762.09999999998</v>
      </c>
      <c r="K1923" s="160">
        <v>312762.09999999998</v>
      </c>
      <c r="L1923" s="727">
        <v>356570.33</v>
      </c>
      <c r="M1923" s="727" t="s">
        <v>4996</v>
      </c>
      <c r="N1923" s="727"/>
      <c r="Q1923" s="727"/>
      <c r="R1923" s="727"/>
      <c r="S1923" s="727"/>
      <c r="V1923" s="707"/>
      <c r="W1923" s="707"/>
      <c r="X1923" s="707">
        <v>17338.060000000001</v>
      </c>
      <c r="Y1923" s="707"/>
      <c r="AA1923" s="707">
        <v>267918.2</v>
      </c>
      <c r="AB1923" s="707">
        <v>25932.79</v>
      </c>
      <c r="AC1923" s="707">
        <v>1573.05</v>
      </c>
      <c r="AD1923" s="707"/>
      <c r="AJ1923" s="707"/>
    </row>
    <row r="1924" spans="4:45">
      <c r="D1924" s="160" t="s">
        <v>8901</v>
      </c>
      <c r="E1924" s="160"/>
      <c r="F1924" s="160">
        <v>46079</v>
      </c>
      <c r="G1924" s="160">
        <v>46118</v>
      </c>
      <c r="H1924" s="160" t="s">
        <v>6636</v>
      </c>
      <c r="I1924" s="160">
        <v>45979</v>
      </c>
      <c r="J1924" s="160">
        <v>2584.25</v>
      </c>
      <c r="K1924" s="160">
        <v>2584.25</v>
      </c>
      <c r="L1924" s="727">
        <v>73000.88</v>
      </c>
      <c r="M1924" s="727" t="s">
        <v>4994</v>
      </c>
      <c r="N1924" s="727"/>
      <c r="Q1924" s="727"/>
      <c r="R1924" s="727"/>
      <c r="S1924" s="727"/>
      <c r="V1924" s="707"/>
      <c r="W1924" s="707"/>
      <c r="Z1924" s="707"/>
      <c r="AA1924" s="707"/>
      <c r="AB1924" s="707"/>
      <c r="AC1924" s="707"/>
      <c r="AD1924" s="707">
        <v>42132.45</v>
      </c>
      <c r="AE1924" s="707"/>
      <c r="AG1924" s="707">
        <v>2594.1999999999998</v>
      </c>
      <c r="AH1924" s="707">
        <v>15499.08</v>
      </c>
      <c r="AI1924" s="707">
        <v>12775.15</v>
      </c>
      <c r="AQ1924" s="707"/>
      <c r="AS1924" s="707"/>
    </row>
    <row r="1925" spans="4:45">
      <c r="D1925" s="160" t="s">
        <v>8901</v>
      </c>
      <c r="E1925" s="160"/>
      <c r="F1925" s="160">
        <v>46079</v>
      </c>
      <c r="G1925" s="160">
        <v>46118</v>
      </c>
      <c r="H1925" s="160" t="s">
        <v>6636</v>
      </c>
      <c r="I1925" s="160">
        <v>45979</v>
      </c>
      <c r="J1925" s="160">
        <v>2584.25</v>
      </c>
      <c r="K1925" s="160">
        <v>2584.25</v>
      </c>
      <c r="L1925" s="727">
        <v>73000.88</v>
      </c>
      <c r="M1925" s="727" t="s">
        <v>4995</v>
      </c>
      <c r="N1925" s="727"/>
      <c r="Q1925" s="727"/>
      <c r="R1925" s="727"/>
      <c r="S1925" s="727"/>
      <c r="V1925" s="707"/>
      <c r="W1925" s="707"/>
      <c r="X1925" s="707"/>
      <c r="Y1925" s="707"/>
      <c r="Z1925" s="707"/>
      <c r="AA1925" s="707"/>
      <c r="AB1925" s="707"/>
      <c r="AC1925" s="707"/>
      <c r="AD1925" s="707">
        <v>70416.63</v>
      </c>
      <c r="AE1925" s="707"/>
      <c r="AJ1925" s="707"/>
      <c r="AP1925" s="707"/>
      <c r="AQ1925" s="707"/>
      <c r="AR1925" s="707"/>
      <c r="AS1925" s="707"/>
    </row>
    <row r="1926" spans="4:45">
      <c r="D1926" s="160" t="s">
        <v>8901</v>
      </c>
      <c r="E1926" s="160"/>
      <c r="F1926" s="160">
        <v>46079</v>
      </c>
      <c r="G1926" s="160">
        <v>46118</v>
      </c>
      <c r="H1926" s="160" t="s">
        <v>6636</v>
      </c>
      <c r="I1926" s="160">
        <v>45979</v>
      </c>
      <c r="J1926" s="160">
        <v>2584.25</v>
      </c>
      <c r="K1926" s="160">
        <v>2584.25</v>
      </c>
      <c r="L1926" s="727">
        <v>73000.88</v>
      </c>
      <c r="M1926" s="727" t="s">
        <v>4996</v>
      </c>
      <c r="N1926" s="727"/>
      <c r="Q1926" s="727"/>
      <c r="R1926" s="727"/>
      <c r="S1926" s="727"/>
      <c r="V1926" s="707"/>
      <c r="W1926" s="707"/>
      <c r="X1926" s="707">
        <v>64.099999999999994</v>
      </c>
      <c r="Y1926" s="707">
        <v>170.68</v>
      </c>
      <c r="Z1926">
        <v>362.77</v>
      </c>
      <c r="AA1926" s="707">
        <v>974.61</v>
      </c>
      <c r="AB1926">
        <v>974.61</v>
      </c>
      <c r="AC1926" s="707">
        <v>37.479999999999997</v>
      </c>
      <c r="AD1926" s="707"/>
      <c r="AJ1926" s="707"/>
    </row>
    <row r="1927" spans="4:45">
      <c r="D1927" s="160" t="s">
        <v>8902</v>
      </c>
      <c r="E1927" s="160"/>
      <c r="F1927" s="160">
        <v>46082</v>
      </c>
      <c r="G1927" s="160">
        <v>46113</v>
      </c>
      <c r="H1927" s="160" t="s">
        <v>6614</v>
      </c>
      <c r="I1927" s="160">
        <v>45999</v>
      </c>
      <c r="J1927" s="160">
        <v>36956.69</v>
      </c>
      <c r="K1927" s="160">
        <v>36956.69</v>
      </c>
      <c r="L1927" s="727">
        <v>54750.66</v>
      </c>
      <c r="M1927" s="727" t="s">
        <v>4994</v>
      </c>
      <c r="N1927" s="727"/>
      <c r="Q1927" s="727"/>
      <c r="R1927" s="727"/>
      <c r="S1927" s="727"/>
      <c r="V1927" s="707"/>
      <c r="X1927" s="707"/>
      <c r="AB1927" s="707"/>
      <c r="AC1927" s="707"/>
      <c r="AD1927" s="707"/>
      <c r="AE1927" s="707">
        <v>8212.6</v>
      </c>
      <c r="AF1927" s="707"/>
      <c r="AG1927" s="707"/>
      <c r="AH1927" s="707">
        <v>46538.06</v>
      </c>
      <c r="AQ1927" s="707"/>
      <c r="AS1927" s="707"/>
    </row>
    <row r="1928" spans="4:45">
      <c r="D1928" s="160" t="s">
        <v>8902</v>
      </c>
      <c r="E1928" s="160"/>
      <c r="F1928" s="160">
        <v>46082</v>
      </c>
      <c r="G1928" s="160">
        <v>46113</v>
      </c>
      <c r="H1928" s="160" t="s">
        <v>6614</v>
      </c>
      <c r="I1928" s="160">
        <v>45999</v>
      </c>
      <c r="J1928" s="160">
        <v>36956.69</v>
      </c>
      <c r="K1928" s="160">
        <v>36956.69</v>
      </c>
      <c r="L1928" s="727">
        <v>54750.66</v>
      </c>
      <c r="M1928" s="727" t="s">
        <v>4995</v>
      </c>
      <c r="N1928" s="727"/>
      <c r="Q1928" s="727"/>
      <c r="R1928" s="727"/>
      <c r="S1928" s="727"/>
      <c r="X1928" s="707"/>
      <c r="Y1928" s="707"/>
      <c r="Z1928" s="707"/>
      <c r="AB1928" s="707"/>
      <c r="AC1928" s="707"/>
      <c r="AD1928" s="707">
        <v>9581.36</v>
      </c>
      <c r="AE1928" s="707">
        <v>8212.6</v>
      </c>
      <c r="AF1928" s="707"/>
      <c r="AG1928" s="707"/>
      <c r="AJ1928" s="707"/>
      <c r="AP1928" s="707"/>
      <c r="AQ1928" s="707"/>
      <c r="AR1928" s="707"/>
      <c r="AS1928" s="707"/>
    </row>
    <row r="1929" spans="4:45">
      <c r="D1929" s="160" t="s">
        <v>8902</v>
      </c>
      <c r="E1929" s="160"/>
      <c r="F1929" s="160">
        <v>46082</v>
      </c>
      <c r="G1929" s="160">
        <v>46113</v>
      </c>
      <c r="H1929" s="160" t="s">
        <v>6614</v>
      </c>
      <c r="I1929" s="160">
        <v>45999</v>
      </c>
      <c r="J1929" s="160">
        <v>36956.69</v>
      </c>
      <c r="K1929" s="160">
        <v>36956.69</v>
      </c>
      <c r="L1929" s="727">
        <v>54750.66</v>
      </c>
      <c r="M1929" s="727" t="s">
        <v>4996</v>
      </c>
      <c r="N1929" s="727"/>
      <c r="Q1929" s="727"/>
      <c r="R1929" s="727"/>
      <c r="S1929" s="727"/>
      <c r="X1929" s="707">
        <v>26638.74</v>
      </c>
      <c r="Y1929" s="707">
        <v>3822.11</v>
      </c>
      <c r="Z1929" s="707">
        <v>2192.35</v>
      </c>
      <c r="AA1929" s="707">
        <v>2111.15</v>
      </c>
      <c r="AB1929" s="707">
        <v>2111.15</v>
      </c>
      <c r="AC1929">
        <v>81.2</v>
      </c>
      <c r="AE1929" s="707"/>
      <c r="AJ1929" s="707"/>
    </row>
    <row r="1930" spans="4:45">
      <c r="D1930" s="160" t="s">
        <v>8903</v>
      </c>
      <c r="E1930" s="160"/>
      <c r="F1930" s="160">
        <v>46110</v>
      </c>
      <c r="G1930" s="160">
        <v>46120</v>
      </c>
      <c r="H1930" s="160" t="s">
        <v>6683</v>
      </c>
      <c r="I1930" s="160">
        <v>46095</v>
      </c>
      <c r="J1930" s="160">
        <v>42366.58</v>
      </c>
      <c r="K1930" s="160">
        <v>42366.58</v>
      </c>
      <c r="L1930" s="727">
        <v>84733.16</v>
      </c>
      <c r="M1930" s="727" t="s">
        <v>4994</v>
      </c>
      <c r="N1930" s="727"/>
      <c r="Q1930" s="727"/>
      <c r="R1930" s="727"/>
      <c r="S1930" s="727"/>
      <c r="X1930" s="707"/>
      <c r="AB1930" s="707"/>
      <c r="AC1930" s="707"/>
      <c r="AD1930" s="707">
        <v>29656.61</v>
      </c>
      <c r="AE1930" s="707"/>
      <c r="AF1930" s="707"/>
      <c r="AG1930" s="707"/>
      <c r="AH1930" s="707">
        <v>44484.91</v>
      </c>
      <c r="AI1930" s="707">
        <v>10591.64</v>
      </c>
      <c r="AQ1930" s="707"/>
      <c r="AS1930" s="707"/>
    </row>
    <row r="1931" spans="4:45">
      <c r="D1931" s="160" t="s">
        <v>8903</v>
      </c>
      <c r="E1931" s="160"/>
      <c r="F1931" s="160">
        <v>46110</v>
      </c>
      <c r="G1931" s="160">
        <v>46120</v>
      </c>
      <c r="H1931" s="160" t="s">
        <v>6683</v>
      </c>
      <c r="I1931" s="160">
        <v>46095</v>
      </c>
      <c r="J1931" s="160">
        <v>42366.58</v>
      </c>
      <c r="K1931" s="160">
        <v>42366.58</v>
      </c>
      <c r="L1931" s="727">
        <v>84733.16</v>
      </c>
      <c r="M1931" s="727" t="s">
        <v>4995</v>
      </c>
      <c r="N1931" s="727"/>
      <c r="Q1931" s="727"/>
      <c r="R1931" s="727"/>
      <c r="S1931" s="727"/>
      <c r="X1931" s="707"/>
      <c r="Y1931" s="707"/>
      <c r="Z1931" s="707"/>
      <c r="AB1931" s="707"/>
      <c r="AC1931" s="707"/>
      <c r="AD1931" s="707">
        <v>29656.61</v>
      </c>
      <c r="AE1931" s="707"/>
      <c r="AF1931" s="707"/>
      <c r="AG1931" s="707"/>
      <c r="AH1931" s="707">
        <v>12709.97</v>
      </c>
      <c r="AJ1931" s="707"/>
      <c r="AQ1931" s="707"/>
      <c r="AS1931" s="707"/>
    </row>
    <row r="1932" spans="4:45">
      <c r="D1932" s="160" t="s">
        <v>8903</v>
      </c>
      <c r="E1932" s="160"/>
      <c r="F1932" s="160">
        <v>46110</v>
      </c>
      <c r="G1932" s="160">
        <v>46120</v>
      </c>
      <c r="H1932" s="160" t="s">
        <v>6683</v>
      </c>
      <c r="I1932" s="160">
        <v>46095</v>
      </c>
      <c r="J1932" s="160">
        <v>42366.58</v>
      </c>
      <c r="K1932" s="160">
        <v>42366.58</v>
      </c>
      <c r="L1932" s="727">
        <v>84733.16</v>
      </c>
      <c r="M1932" s="727" t="s">
        <v>4996</v>
      </c>
      <c r="N1932" s="727"/>
      <c r="Q1932" s="727"/>
      <c r="R1932" s="727"/>
      <c r="S1932" s="727"/>
      <c r="X1932" s="707"/>
      <c r="Y1932" s="707"/>
      <c r="Z1932" s="707"/>
      <c r="AA1932" s="707">
        <v>42366.58</v>
      </c>
      <c r="AE1932" s="707"/>
      <c r="AJ1932" s="707"/>
    </row>
    <row r="1933" spans="4:45">
      <c r="D1933" s="160" t="s">
        <v>8904</v>
      </c>
      <c r="E1933" s="160"/>
      <c r="F1933" s="160">
        <v>46112</v>
      </c>
      <c r="G1933" s="160">
        <v>46125</v>
      </c>
      <c r="H1933" s="160">
        <v>45967</v>
      </c>
      <c r="I1933" s="160">
        <v>46097</v>
      </c>
      <c r="J1933" s="160">
        <v>0</v>
      </c>
      <c r="K1933" s="160">
        <v>0</v>
      </c>
      <c r="L1933" s="727">
        <v>193582.66</v>
      </c>
      <c r="M1933" s="727" t="s">
        <v>4994</v>
      </c>
      <c r="N1933" s="727"/>
      <c r="Q1933" s="727"/>
      <c r="R1933" s="727"/>
      <c r="S1933" s="727"/>
      <c r="X1933" s="707"/>
      <c r="Y1933" s="707"/>
      <c r="AB1933" s="707"/>
      <c r="AC1933" s="707"/>
      <c r="AD1933" s="707">
        <v>174224.39</v>
      </c>
      <c r="AE1933" s="707"/>
      <c r="AF1933" s="707"/>
      <c r="AG1933" s="707"/>
      <c r="AH1933" s="707">
        <v>19358.27</v>
      </c>
      <c r="AQ1933" s="707"/>
      <c r="AR1933" s="707"/>
      <c r="AS1933" s="707"/>
    </row>
    <row r="1934" spans="4:45">
      <c r="D1934" s="160" t="s">
        <v>8904</v>
      </c>
      <c r="E1934" s="160"/>
      <c r="F1934" s="160">
        <v>46112</v>
      </c>
      <c r="G1934" s="160">
        <v>46125</v>
      </c>
      <c r="H1934" s="160">
        <v>45967</v>
      </c>
      <c r="I1934" s="160">
        <v>46097</v>
      </c>
      <c r="J1934" s="160">
        <v>0</v>
      </c>
      <c r="K1934" s="160">
        <v>0</v>
      </c>
      <c r="L1934" s="727">
        <v>193582.66</v>
      </c>
      <c r="M1934" s="727" t="s">
        <v>4995</v>
      </c>
      <c r="N1934" s="727"/>
      <c r="Q1934" s="727"/>
      <c r="R1934" s="727"/>
      <c r="S1934" s="727"/>
      <c r="X1934" s="707"/>
      <c r="Y1934" s="707"/>
      <c r="Z1934" s="707"/>
      <c r="AA1934" s="707"/>
      <c r="AB1934" s="707"/>
      <c r="AC1934" s="707"/>
      <c r="AD1934" s="707">
        <v>174224.39</v>
      </c>
      <c r="AE1934" s="707"/>
      <c r="AF1934" s="707"/>
      <c r="AG1934" s="707"/>
      <c r="AH1934" s="707">
        <v>19358.27</v>
      </c>
      <c r="AJ1934" s="707"/>
      <c r="AQ1934" s="707"/>
      <c r="AR1934" s="707"/>
      <c r="AS1934" s="707"/>
    </row>
    <row r="1935" spans="4:45">
      <c r="D1935" s="160" t="s">
        <v>8904</v>
      </c>
      <c r="E1935" s="160"/>
      <c r="F1935" s="160">
        <v>46112</v>
      </c>
      <c r="G1935" s="160">
        <v>46125</v>
      </c>
      <c r="H1935" s="160">
        <v>45967</v>
      </c>
      <c r="I1935" s="160">
        <v>46097</v>
      </c>
      <c r="J1935" s="160">
        <v>0</v>
      </c>
      <c r="K1935" s="160">
        <v>0</v>
      </c>
      <c r="L1935" s="727">
        <v>193582.66</v>
      </c>
      <c r="M1935" s="727" t="s">
        <v>4996</v>
      </c>
      <c r="N1935" s="727"/>
      <c r="Q1935" s="727"/>
      <c r="R1935" s="727"/>
      <c r="S1935" s="727"/>
      <c r="X1935" s="707"/>
      <c r="Y1935" s="707"/>
      <c r="Z1935" s="707"/>
      <c r="AA1935" s="707"/>
      <c r="AC1935" s="707"/>
      <c r="AD1935" s="707"/>
      <c r="AE1935" s="707"/>
      <c r="AF1935" s="707"/>
      <c r="AG1935" s="707"/>
      <c r="AH1935" s="707"/>
      <c r="AJ1935" s="707"/>
    </row>
    <row r="1936" spans="4:45">
      <c r="D1936" s="160" t="s">
        <v>8905</v>
      </c>
      <c r="E1936" s="160"/>
      <c r="F1936" s="160">
        <v>46114</v>
      </c>
      <c r="G1936" s="160">
        <v>46132</v>
      </c>
      <c r="H1936" s="160">
        <v>45970</v>
      </c>
      <c r="I1936" s="160">
        <v>46100</v>
      </c>
      <c r="J1936" s="160">
        <v>0</v>
      </c>
      <c r="K1936" s="160">
        <v>0</v>
      </c>
      <c r="L1936" s="727">
        <v>101679.84</v>
      </c>
      <c r="M1936" s="727" t="s">
        <v>4994</v>
      </c>
      <c r="N1936" s="727"/>
      <c r="Q1936" s="727"/>
      <c r="R1936" s="727"/>
      <c r="S1936" s="727"/>
      <c r="X1936" s="707"/>
      <c r="Y1936" s="707"/>
      <c r="AB1936" s="707"/>
      <c r="AC1936" s="707"/>
      <c r="AD1936" s="707">
        <v>96595.85</v>
      </c>
      <c r="AE1936" s="707"/>
      <c r="AF1936" s="707"/>
      <c r="AG1936" s="707"/>
      <c r="AH1936" s="707">
        <v>5083.99</v>
      </c>
      <c r="AQ1936" s="707"/>
      <c r="AR1936" s="707"/>
      <c r="AS1936" s="707"/>
    </row>
    <row r="1937" spans="4:47">
      <c r="D1937" s="160" t="s">
        <v>8905</v>
      </c>
      <c r="E1937" s="160"/>
      <c r="F1937" s="160">
        <v>46114</v>
      </c>
      <c r="G1937" s="160">
        <v>46132</v>
      </c>
      <c r="H1937" s="160">
        <v>45970</v>
      </c>
      <c r="I1937" s="160">
        <v>46100</v>
      </c>
      <c r="J1937" s="160">
        <v>0</v>
      </c>
      <c r="K1937" s="160">
        <v>0</v>
      </c>
      <c r="L1937" s="727">
        <v>101679.84</v>
      </c>
      <c r="M1937" s="727" t="s">
        <v>4995</v>
      </c>
      <c r="N1937" s="727"/>
      <c r="Q1937" s="727"/>
      <c r="R1937" s="727"/>
      <c r="S1937" s="727"/>
      <c r="X1937" s="707"/>
      <c r="Y1937" s="707"/>
      <c r="Z1937" s="707"/>
      <c r="AA1937" s="707"/>
      <c r="AB1937" s="707"/>
      <c r="AC1937" s="707"/>
      <c r="AD1937" s="707">
        <v>96595.85</v>
      </c>
      <c r="AE1937" s="707"/>
      <c r="AF1937" s="707"/>
      <c r="AG1937" s="707"/>
      <c r="AH1937" s="707">
        <v>5083.99</v>
      </c>
      <c r="AQ1937" s="707"/>
      <c r="AR1937" s="707"/>
      <c r="AS1937" s="707"/>
    </row>
    <row r="1938" spans="4:47">
      <c r="D1938" s="160" t="s">
        <v>8905</v>
      </c>
      <c r="E1938" s="160"/>
      <c r="F1938" s="160">
        <v>46114</v>
      </c>
      <c r="G1938" s="160">
        <v>46132</v>
      </c>
      <c r="H1938" s="160">
        <v>45970</v>
      </c>
      <c r="I1938" s="160">
        <v>46100</v>
      </c>
      <c r="J1938" s="160">
        <v>0</v>
      </c>
      <c r="K1938" s="160">
        <v>0</v>
      </c>
      <c r="L1938" s="727">
        <v>101679.84</v>
      </c>
      <c r="M1938" s="727" t="s">
        <v>4996</v>
      </c>
      <c r="N1938" s="727"/>
      <c r="Q1938" s="727"/>
      <c r="R1938" s="727"/>
      <c r="S1938" s="727"/>
      <c r="X1938" s="707"/>
      <c r="Y1938" s="707"/>
      <c r="Z1938" s="707"/>
      <c r="AA1938" s="707"/>
      <c r="AC1938" s="707"/>
      <c r="AD1938" s="707"/>
      <c r="AE1938" s="707"/>
      <c r="AF1938" s="707"/>
      <c r="AG1938" s="707"/>
    </row>
    <row r="1939" spans="4:47">
      <c r="D1939" s="160" t="s">
        <v>8906</v>
      </c>
      <c r="E1939" s="160"/>
      <c r="F1939" s="160">
        <v>46118</v>
      </c>
      <c r="G1939" s="160">
        <v>46135</v>
      </c>
      <c r="H1939" s="160">
        <v>45973</v>
      </c>
      <c r="I1939" s="160">
        <v>46104</v>
      </c>
      <c r="J1939" s="160">
        <v>0</v>
      </c>
      <c r="K1939" s="160">
        <v>0</v>
      </c>
      <c r="L1939" s="727">
        <v>295464.45</v>
      </c>
      <c r="M1939" s="727" t="s">
        <v>4994</v>
      </c>
      <c r="N1939" s="727"/>
      <c r="Q1939" s="727"/>
      <c r="R1939" s="727"/>
      <c r="S1939" s="727"/>
      <c r="X1939" s="707"/>
      <c r="Y1939" s="707"/>
      <c r="AB1939" s="707"/>
      <c r="AC1939" s="707"/>
      <c r="AD1939" s="707">
        <v>280691.23</v>
      </c>
      <c r="AE1939" s="707"/>
      <c r="AF1939" s="707"/>
      <c r="AG1939" s="707"/>
      <c r="AH1939" s="707">
        <v>14773.22</v>
      </c>
      <c r="AQ1939" s="707"/>
      <c r="AR1939" s="707"/>
      <c r="AS1939" s="707"/>
      <c r="AT1939" s="707"/>
    </row>
    <row r="1940" spans="4:47">
      <c r="D1940" s="160" t="s">
        <v>8906</v>
      </c>
      <c r="E1940" s="160"/>
      <c r="F1940" s="160">
        <v>46118</v>
      </c>
      <c r="G1940" s="160">
        <v>46135</v>
      </c>
      <c r="H1940" s="160">
        <v>45973</v>
      </c>
      <c r="I1940" s="160">
        <v>46104</v>
      </c>
      <c r="J1940" s="160">
        <v>0</v>
      </c>
      <c r="K1940" s="160">
        <v>0</v>
      </c>
      <c r="L1940" s="727">
        <v>295464.45</v>
      </c>
      <c r="M1940" s="727" t="s">
        <v>4995</v>
      </c>
      <c r="N1940" s="727"/>
      <c r="Q1940" s="727"/>
      <c r="R1940" s="727"/>
      <c r="S1940" s="727"/>
      <c r="X1940" s="707"/>
      <c r="Y1940" s="707"/>
      <c r="Z1940" s="707"/>
      <c r="AA1940" s="707"/>
      <c r="AB1940" s="707"/>
      <c r="AC1940" s="707"/>
      <c r="AD1940" s="707">
        <v>280691.23</v>
      </c>
      <c r="AE1940" s="707"/>
      <c r="AF1940" s="707"/>
      <c r="AG1940" s="707"/>
      <c r="AH1940" s="707">
        <v>14773.22</v>
      </c>
      <c r="AQ1940" s="707"/>
      <c r="AR1940" s="707"/>
      <c r="AS1940" s="707"/>
      <c r="AT1940" s="707"/>
    </row>
    <row r="1941" spans="4:47">
      <c r="D1941" s="160" t="s">
        <v>8906</v>
      </c>
      <c r="E1941" s="160"/>
      <c r="F1941" s="160">
        <v>46118</v>
      </c>
      <c r="G1941" s="160">
        <v>46135</v>
      </c>
      <c r="H1941" s="160">
        <v>45973</v>
      </c>
      <c r="I1941" s="160">
        <v>46104</v>
      </c>
      <c r="J1941" s="160">
        <v>0</v>
      </c>
      <c r="K1941" s="160">
        <v>0</v>
      </c>
      <c r="L1941" s="727">
        <v>295464.45</v>
      </c>
      <c r="M1941" s="727" t="s">
        <v>4996</v>
      </c>
      <c r="N1941" s="727"/>
      <c r="Q1941" s="727"/>
      <c r="R1941" s="727"/>
      <c r="S1941" s="727"/>
      <c r="X1941" s="707"/>
      <c r="Y1941" s="707"/>
      <c r="Z1941" s="707"/>
      <c r="AA1941" s="707"/>
      <c r="AD1941" s="707"/>
      <c r="AE1941" s="707"/>
      <c r="AF1941" s="707"/>
    </row>
    <row r="1942" spans="4:47">
      <c r="D1942" s="160" t="s">
        <v>5831</v>
      </c>
      <c r="E1942" s="160"/>
      <c r="F1942" s="160">
        <v>46137</v>
      </c>
      <c r="G1942" s="160">
        <v>46207</v>
      </c>
      <c r="H1942" s="160" t="s">
        <v>6593</v>
      </c>
      <c r="I1942" s="160">
        <v>46072</v>
      </c>
      <c r="J1942" s="160">
        <v>105319.88</v>
      </c>
      <c r="K1942" s="160">
        <v>105319.89</v>
      </c>
      <c r="L1942" s="727">
        <v>1571669.59</v>
      </c>
      <c r="M1942" s="727" t="s">
        <v>4994</v>
      </c>
      <c r="N1942" s="727"/>
      <c r="Q1942" s="727"/>
      <c r="R1942" s="727"/>
      <c r="S1942" s="727"/>
      <c r="X1942" s="707"/>
      <c r="Y1942" s="707"/>
      <c r="AC1942" s="707"/>
      <c r="AD1942" s="707">
        <v>537904.46</v>
      </c>
      <c r="AE1942" s="707">
        <v>763708.18</v>
      </c>
      <c r="AF1942" s="707">
        <v>5150.62</v>
      </c>
      <c r="AG1942" s="707">
        <v>197283.14</v>
      </c>
      <c r="AH1942" s="707"/>
      <c r="AI1942" s="707">
        <v>15028.28</v>
      </c>
      <c r="AJ1942" s="707">
        <v>45080.78</v>
      </c>
      <c r="AK1942" s="707">
        <v>7514.14</v>
      </c>
      <c r="AR1942" s="707"/>
      <c r="AS1942" s="707"/>
      <c r="AT1942" s="707"/>
      <c r="AU1942" s="707"/>
    </row>
    <row r="1943" spans="4:47">
      <c r="D1943" s="160" t="s">
        <v>5831</v>
      </c>
      <c r="E1943" s="160"/>
      <c r="F1943" s="160">
        <v>46137</v>
      </c>
      <c r="G1943" s="160">
        <v>46207</v>
      </c>
      <c r="H1943" s="160" t="s">
        <v>6593</v>
      </c>
      <c r="I1943" s="160">
        <v>46072</v>
      </c>
      <c r="J1943" s="160">
        <v>105319.88</v>
      </c>
      <c r="K1943" s="160">
        <v>105319.89</v>
      </c>
      <c r="L1943" s="727">
        <v>1571669.59</v>
      </c>
      <c r="M1943" s="727" t="s">
        <v>4995</v>
      </c>
      <c r="N1943" s="727"/>
      <c r="Q1943" s="727"/>
      <c r="R1943" s="727"/>
      <c r="S1943" s="727"/>
      <c r="Y1943" s="707"/>
      <c r="Z1943" s="707"/>
      <c r="AA1943" s="707"/>
      <c r="AC1943" s="707"/>
      <c r="AD1943" s="707">
        <v>537904.46</v>
      </c>
      <c r="AE1943" s="707">
        <v>726011.5</v>
      </c>
      <c r="AF1943" s="707">
        <v>5150.62</v>
      </c>
      <c r="AG1943" s="707">
        <v>197283.14</v>
      </c>
      <c r="AH1943" s="707"/>
      <c r="AR1943" s="707"/>
      <c r="AS1943" s="707"/>
      <c r="AT1943" s="707"/>
      <c r="AU1943" s="707"/>
    </row>
    <row r="1944" spans="4:47">
      <c r="D1944" s="160" t="s">
        <v>5831</v>
      </c>
      <c r="E1944" s="160"/>
      <c r="F1944" s="160">
        <v>46137</v>
      </c>
      <c r="G1944" s="160">
        <v>46207</v>
      </c>
      <c r="H1944" s="160" t="s">
        <v>6593</v>
      </c>
      <c r="I1944" s="160">
        <v>46072</v>
      </c>
      <c r="J1944" s="160">
        <v>105319.88</v>
      </c>
      <c r="K1944" s="160">
        <v>105319.89</v>
      </c>
      <c r="L1944" s="727">
        <v>1571669.59</v>
      </c>
      <c r="M1944" s="727" t="s">
        <v>4996</v>
      </c>
      <c r="N1944" s="727"/>
      <c r="Q1944" s="727"/>
      <c r="R1944" s="727"/>
      <c r="S1944" s="727">
        <v>15028.28</v>
      </c>
      <c r="T1944" s="707">
        <v>28292.67</v>
      </c>
      <c r="U1944" s="707">
        <v>21484.45</v>
      </c>
      <c r="V1944" s="707">
        <v>2817.8</v>
      </c>
      <c r="Y1944" s="707"/>
      <c r="Z1944" s="707"/>
      <c r="AA1944" s="707"/>
      <c r="AB1944" s="707">
        <v>37696.69</v>
      </c>
      <c r="AC1944" s="707"/>
      <c r="AD1944" s="707"/>
      <c r="AE1944" s="707"/>
      <c r="AF1944" s="707"/>
    </row>
    <row r="1945" spans="4:47">
      <c r="D1945" s="160" t="s">
        <v>5832</v>
      </c>
      <c r="E1945" s="160"/>
      <c r="F1945" s="160">
        <v>46137</v>
      </c>
      <c r="G1945" s="160">
        <v>46186</v>
      </c>
      <c r="H1945" s="160" t="s">
        <v>6593</v>
      </c>
      <c r="I1945" s="160">
        <v>46006</v>
      </c>
      <c r="J1945" s="160">
        <v>67623.199999999997</v>
      </c>
      <c r="K1945" s="160">
        <v>67623.199999999997</v>
      </c>
      <c r="L1945" s="727">
        <v>128769.37</v>
      </c>
      <c r="M1945" s="727" t="s">
        <v>4994</v>
      </c>
      <c r="N1945" s="727"/>
      <c r="Q1945" s="727"/>
      <c r="R1945" s="727"/>
      <c r="S1945" s="727"/>
      <c r="Y1945" s="707"/>
      <c r="AC1945" s="707"/>
      <c r="AD1945" s="707">
        <v>9013.86</v>
      </c>
      <c r="AE1945" s="707">
        <v>52132.32</v>
      </c>
      <c r="AF1945" s="707"/>
      <c r="AG1945" s="707"/>
      <c r="AH1945" s="707"/>
      <c r="AI1945" s="707">
        <v>15028.28</v>
      </c>
      <c r="AJ1945" s="707">
        <v>45080.78</v>
      </c>
      <c r="AK1945" s="707">
        <v>7514.14</v>
      </c>
      <c r="AR1945" s="707"/>
      <c r="AT1945" s="707"/>
    </row>
    <row r="1946" spans="4:47">
      <c r="D1946" s="160" t="s">
        <v>5832</v>
      </c>
      <c r="E1946" s="160"/>
      <c r="F1946" s="160">
        <v>46137</v>
      </c>
      <c r="G1946" s="160">
        <v>46186</v>
      </c>
      <c r="H1946" s="160" t="s">
        <v>6593</v>
      </c>
      <c r="I1946" s="160">
        <v>46006</v>
      </c>
      <c r="J1946" s="160">
        <v>67623.199999999997</v>
      </c>
      <c r="K1946" s="160">
        <v>67623.199999999997</v>
      </c>
      <c r="L1946" s="727">
        <v>128769.37</v>
      </c>
      <c r="M1946" s="727" t="s">
        <v>4995</v>
      </c>
      <c r="N1946" s="727"/>
      <c r="Q1946" s="727"/>
      <c r="R1946" s="727"/>
      <c r="S1946" s="727"/>
      <c r="Y1946" s="707"/>
      <c r="Z1946" s="707"/>
      <c r="AA1946" s="707"/>
      <c r="AC1946" s="707"/>
      <c r="AD1946" s="707">
        <v>9013.86</v>
      </c>
      <c r="AE1946" s="707">
        <v>52132.32</v>
      </c>
      <c r="AF1946" s="707"/>
      <c r="AG1946" s="707"/>
      <c r="AH1946" s="707"/>
      <c r="AR1946" s="707"/>
      <c r="AT1946" s="707"/>
    </row>
    <row r="1947" spans="4:47">
      <c r="D1947" s="160" t="s">
        <v>5832</v>
      </c>
      <c r="E1947" s="160"/>
      <c r="F1947" s="160">
        <v>46137</v>
      </c>
      <c r="G1947" s="160">
        <v>46186</v>
      </c>
      <c r="H1947" s="160" t="s">
        <v>6593</v>
      </c>
      <c r="I1947" s="160">
        <v>46006</v>
      </c>
      <c r="J1947" s="160">
        <v>67623.199999999997</v>
      </c>
      <c r="K1947" s="160">
        <v>67623.199999999997</v>
      </c>
      <c r="L1947" s="727">
        <v>128769.37</v>
      </c>
      <c r="M1947" s="727" t="s">
        <v>4996</v>
      </c>
      <c r="N1947" s="727"/>
      <c r="Q1947" s="727"/>
      <c r="R1947" s="727"/>
      <c r="S1947" s="727">
        <v>15028.28</v>
      </c>
      <c r="T1947" s="707">
        <v>28292.67</v>
      </c>
      <c r="U1947" s="707">
        <v>21484.45</v>
      </c>
      <c r="V1947" s="707">
        <v>2817.8</v>
      </c>
      <c r="Y1947" s="707"/>
      <c r="Z1947" s="707"/>
      <c r="AA1947" s="707"/>
      <c r="AD1947" s="707"/>
      <c r="AF1947" s="707"/>
    </row>
    <row r="1948" spans="4:47">
      <c r="D1948" s="160" t="s">
        <v>5833</v>
      </c>
      <c r="E1948" s="160"/>
      <c r="F1948" s="160">
        <v>46146</v>
      </c>
      <c r="G1948" s="160">
        <v>46204</v>
      </c>
      <c r="H1948" s="160">
        <v>45997</v>
      </c>
      <c r="I1948" s="160">
        <v>46067</v>
      </c>
      <c r="J1948" s="160">
        <v>0</v>
      </c>
      <c r="K1948" s="160">
        <v>0</v>
      </c>
      <c r="L1948" s="727">
        <v>431663.48</v>
      </c>
      <c r="M1948" s="727" t="s">
        <v>4994</v>
      </c>
      <c r="N1948" s="727"/>
      <c r="Q1948" s="727"/>
      <c r="R1948" s="727"/>
      <c r="S1948" s="727"/>
      <c r="Y1948" s="707"/>
      <c r="AD1948" s="707"/>
      <c r="AE1948" s="707">
        <v>388497.13</v>
      </c>
      <c r="AF1948" s="707"/>
      <c r="AG1948" s="707">
        <v>43166.35</v>
      </c>
      <c r="AR1948" s="707"/>
      <c r="AS1948" s="707"/>
      <c r="AT1948" s="707"/>
      <c r="AU1948" s="707"/>
    </row>
    <row r="1949" spans="4:47">
      <c r="D1949" s="160" t="s">
        <v>5833</v>
      </c>
      <c r="E1949" s="160"/>
      <c r="F1949" s="160">
        <v>46146</v>
      </c>
      <c r="G1949" s="160">
        <v>46204</v>
      </c>
      <c r="H1949" s="160">
        <v>45997</v>
      </c>
      <c r="I1949" s="160">
        <v>46067</v>
      </c>
      <c r="J1949" s="160">
        <v>0</v>
      </c>
      <c r="K1949" s="160">
        <v>0</v>
      </c>
      <c r="L1949" s="727">
        <v>431663.48</v>
      </c>
      <c r="M1949" s="727" t="s">
        <v>4995</v>
      </c>
      <c r="N1949" s="727"/>
      <c r="Q1949" s="727"/>
      <c r="R1949" s="727"/>
      <c r="S1949" s="727"/>
      <c r="AC1949" s="707"/>
      <c r="AD1949" s="707"/>
      <c r="AE1949" s="707">
        <v>388497.13</v>
      </c>
      <c r="AF1949" s="707"/>
      <c r="AG1949" s="707">
        <v>43166.35</v>
      </c>
      <c r="AR1949" s="707"/>
      <c r="AS1949" s="707"/>
      <c r="AT1949" s="707"/>
      <c r="AU1949" s="707"/>
    </row>
    <row r="1950" spans="4:47">
      <c r="D1950" s="160" t="s">
        <v>5833</v>
      </c>
      <c r="E1950" s="160"/>
      <c r="F1950" s="160">
        <v>46146</v>
      </c>
      <c r="G1950" s="160">
        <v>46204</v>
      </c>
      <c r="H1950" s="160">
        <v>45997</v>
      </c>
      <c r="I1950" s="160">
        <v>46067</v>
      </c>
      <c r="J1950" s="160">
        <v>0</v>
      </c>
      <c r="K1950" s="160">
        <v>0</v>
      </c>
      <c r="L1950" s="727">
        <v>431663.48</v>
      </c>
      <c r="M1950" s="727" t="s">
        <v>4996</v>
      </c>
      <c r="N1950" s="727"/>
      <c r="Q1950" s="727"/>
      <c r="R1950" s="727"/>
      <c r="S1950" s="727"/>
      <c r="X1950" s="707"/>
      <c r="Y1950" s="707"/>
      <c r="AC1950" s="707"/>
      <c r="AD1950" s="707"/>
    </row>
    <row r="1951" spans="4:47">
      <c r="D1951" s="160" t="s">
        <v>8907</v>
      </c>
      <c r="E1951" s="160"/>
      <c r="F1951" s="160">
        <v>46153</v>
      </c>
      <c r="G1951" s="160">
        <v>46187</v>
      </c>
      <c r="H1951" s="160">
        <v>46004</v>
      </c>
      <c r="I1951" s="160">
        <v>46065</v>
      </c>
      <c r="J1951" s="160">
        <v>0</v>
      </c>
      <c r="K1951" s="160">
        <v>0</v>
      </c>
      <c r="L1951" s="727">
        <v>38965.21</v>
      </c>
      <c r="M1951" s="727" t="s">
        <v>4994</v>
      </c>
      <c r="N1951" s="727"/>
      <c r="Q1951" s="727"/>
      <c r="R1951" s="727"/>
      <c r="S1951" s="727"/>
      <c r="X1951" s="707"/>
      <c r="Y1951" s="707"/>
      <c r="AB1951" s="707"/>
      <c r="AC1951" s="707"/>
      <c r="AD1951" s="707"/>
      <c r="AE1951" s="707">
        <v>35068.69</v>
      </c>
      <c r="AF1951" s="707"/>
      <c r="AG1951" s="707">
        <v>3896.52</v>
      </c>
      <c r="AR1951" s="707"/>
      <c r="AS1951" s="707"/>
      <c r="AT1951" s="707"/>
      <c r="AU1951" s="707"/>
    </row>
    <row r="1952" spans="4:47">
      <c r="D1952" s="160" t="s">
        <v>8907</v>
      </c>
      <c r="E1952" s="160"/>
      <c r="F1952" s="160">
        <v>46153</v>
      </c>
      <c r="G1952" s="160">
        <v>46187</v>
      </c>
      <c r="H1952" s="160">
        <v>46004</v>
      </c>
      <c r="I1952" s="160">
        <v>46065</v>
      </c>
      <c r="J1952" s="160">
        <v>0</v>
      </c>
      <c r="K1952" s="160">
        <v>0</v>
      </c>
      <c r="L1952" s="727">
        <v>38965.21</v>
      </c>
      <c r="M1952" s="727" t="s">
        <v>4995</v>
      </c>
      <c r="N1952" s="727"/>
      <c r="Q1952" s="727"/>
      <c r="R1952" s="727"/>
      <c r="S1952" s="727"/>
      <c r="X1952" s="707"/>
      <c r="Y1952" s="707"/>
      <c r="Z1952" s="707"/>
      <c r="AA1952" s="707"/>
      <c r="AB1952" s="707"/>
      <c r="AC1952" s="707"/>
      <c r="AD1952" s="707"/>
      <c r="AE1952" s="707">
        <v>35068.69</v>
      </c>
      <c r="AF1952" s="707"/>
      <c r="AG1952" s="707">
        <v>3896.52</v>
      </c>
      <c r="AR1952" s="707"/>
      <c r="AS1952" s="707"/>
      <c r="AT1952" s="707"/>
      <c r="AU1952" s="707"/>
    </row>
    <row r="1953" spans="4:47">
      <c r="D1953" s="160" t="s">
        <v>8907</v>
      </c>
      <c r="E1953" s="160"/>
      <c r="F1953" s="160">
        <v>46153</v>
      </c>
      <c r="G1953" s="160">
        <v>46187</v>
      </c>
      <c r="H1953" s="160">
        <v>46004</v>
      </c>
      <c r="I1953" s="160">
        <v>46065</v>
      </c>
      <c r="J1953" s="160">
        <v>0</v>
      </c>
      <c r="K1953" s="160">
        <v>0</v>
      </c>
      <c r="L1953" s="727">
        <v>38965.21</v>
      </c>
      <c r="M1953" s="727" t="s">
        <v>4996</v>
      </c>
      <c r="N1953" s="727"/>
      <c r="Q1953" s="727"/>
      <c r="R1953" s="727"/>
      <c r="S1953" s="727"/>
      <c r="X1953" s="707"/>
      <c r="Y1953" s="707"/>
      <c r="Z1953" s="707"/>
      <c r="AA1953" s="707"/>
      <c r="AC1953" s="707"/>
      <c r="AD1953" s="707"/>
      <c r="AE1953" s="707"/>
      <c r="AF1953" s="707"/>
    </row>
    <row r="1954" spans="4:47">
      <c r="D1954" s="160" t="s">
        <v>8908</v>
      </c>
      <c r="E1954" s="160"/>
      <c r="F1954" s="160">
        <v>46155</v>
      </c>
      <c r="G1954" s="160">
        <v>46189</v>
      </c>
      <c r="H1954" s="160">
        <v>46006</v>
      </c>
      <c r="I1954" s="160">
        <v>46068</v>
      </c>
      <c r="J1954" s="160">
        <v>0</v>
      </c>
      <c r="K1954" s="160">
        <v>0</v>
      </c>
      <c r="L1954" s="727">
        <v>94114.94</v>
      </c>
      <c r="M1954" s="727" t="s">
        <v>4994</v>
      </c>
      <c r="N1954" s="727"/>
      <c r="Q1954" s="727"/>
      <c r="R1954" s="727"/>
      <c r="S1954" s="727"/>
      <c r="X1954" s="707"/>
      <c r="AB1954" s="707"/>
      <c r="AC1954" s="707"/>
      <c r="AD1954" s="707"/>
      <c r="AE1954" s="707">
        <v>84703.45</v>
      </c>
      <c r="AF1954" s="707"/>
      <c r="AG1954" s="707">
        <v>9411.49</v>
      </c>
      <c r="AR1954" s="707"/>
      <c r="AS1954" s="707"/>
      <c r="AT1954" s="707"/>
      <c r="AU1954" s="707"/>
    </row>
    <row r="1955" spans="4:47">
      <c r="D1955" s="160" t="s">
        <v>8908</v>
      </c>
      <c r="E1955" s="160"/>
      <c r="F1955" s="160">
        <v>46155</v>
      </c>
      <c r="G1955" s="160">
        <v>46189</v>
      </c>
      <c r="H1955" s="160">
        <v>46006</v>
      </c>
      <c r="I1955" s="160">
        <v>46068</v>
      </c>
      <c r="J1955" s="160">
        <v>0</v>
      </c>
      <c r="K1955" s="160">
        <v>0</v>
      </c>
      <c r="L1955" s="727">
        <v>94114.94</v>
      </c>
      <c r="M1955" s="727" t="s">
        <v>4995</v>
      </c>
      <c r="N1955" s="727"/>
      <c r="Q1955" s="727"/>
      <c r="R1955" s="727"/>
      <c r="S1955" s="727"/>
      <c r="X1955" s="707"/>
      <c r="Y1955" s="707"/>
      <c r="Z1955" s="707"/>
      <c r="AA1955" s="707"/>
      <c r="AB1955" s="707"/>
      <c r="AC1955" s="707"/>
      <c r="AD1955" s="707"/>
      <c r="AE1955" s="707">
        <v>84703.45</v>
      </c>
      <c r="AF1955" s="707"/>
      <c r="AG1955" s="707">
        <v>9411.49</v>
      </c>
      <c r="AR1955" s="707"/>
      <c r="AS1955" s="707"/>
      <c r="AT1955" s="707"/>
      <c r="AU1955" s="707"/>
    </row>
    <row r="1956" spans="4:47">
      <c r="D1956" s="160" t="s">
        <v>8908</v>
      </c>
      <c r="E1956" s="160"/>
      <c r="F1956" s="160">
        <v>46155</v>
      </c>
      <c r="G1956" s="160">
        <v>46189</v>
      </c>
      <c r="H1956" s="160">
        <v>46006</v>
      </c>
      <c r="I1956" s="160">
        <v>46068</v>
      </c>
      <c r="J1956" s="160">
        <v>0</v>
      </c>
      <c r="K1956" s="160">
        <v>0</v>
      </c>
      <c r="L1956" s="727">
        <v>94114.94</v>
      </c>
      <c r="M1956" s="727" t="s">
        <v>4996</v>
      </c>
      <c r="N1956" s="727"/>
      <c r="Q1956" s="727"/>
      <c r="R1956" s="727"/>
      <c r="S1956" s="727"/>
      <c r="X1956" s="707"/>
      <c r="Y1956" s="707"/>
      <c r="Z1956" s="707"/>
      <c r="AA1956" s="707"/>
      <c r="AE1956" s="707"/>
      <c r="AF1956" s="707"/>
    </row>
    <row r="1957" spans="4:47">
      <c r="D1957" s="160" t="s">
        <v>8909</v>
      </c>
      <c r="E1957" s="160"/>
      <c r="F1957" s="160">
        <v>46158</v>
      </c>
      <c r="G1957" s="160">
        <v>46191</v>
      </c>
      <c r="H1957" s="160">
        <v>46008</v>
      </c>
      <c r="I1957" s="160">
        <v>46070</v>
      </c>
      <c r="J1957" s="160">
        <v>0</v>
      </c>
      <c r="K1957" s="160">
        <v>0</v>
      </c>
      <c r="L1957" s="727">
        <v>53674.84</v>
      </c>
      <c r="M1957" s="727" t="s">
        <v>4994</v>
      </c>
      <c r="N1957" s="727"/>
      <c r="Q1957" s="727"/>
      <c r="R1957" s="727"/>
      <c r="S1957" s="727"/>
      <c r="X1957" s="707"/>
      <c r="Y1957" s="707"/>
      <c r="AB1957" s="707"/>
      <c r="AC1957" s="707"/>
      <c r="AD1957" s="707"/>
      <c r="AE1957" s="707">
        <v>48307.360000000001</v>
      </c>
      <c r="AF1957" s="707"/>
      <c r="AG1957" s="707">
        <v>5367.48</v>
      </c>
      <c r="AR1957" s="707"/>
      <c r="AS1957" s="707"/>
      <c r="AT1957" s="707"/>
      <c r="AU1957" s="707"/>
    </row>
    <row r="1958" spans="4:47">
      <c r="D1958" s="160" t="s">
        <v>8909</v>
      </c>
      <c r="E1958" s="160"/>
      <c r="F1958" s="160">
        <v>46158</v>
      </c>
      <c r="G1958" s="160">
        <v>46191</v>
      </c>
      <c r="H1958" s="160">
        <v>46008</v>
      </c>
      <c r="I1958" s="160">
        <v>46070</v>
      </c>
      <c r="J1958" s="160">
        <v>0</v>
      </c>
      <c r="K1958" s="160">
        <v>0</v>
      </c>
      <c r="L1958" s="727">
        <v>53674.84</v>
      </c>
      <c r="M1958" s="727" t="s">
        <v>4995</v>
      </c>
      <c r="N1958" s="727"/>
      <c r="Q1958" s="727"/>
      <c r="R1958" s="727"/>
      <c r="S1958" s="727"/>
      <c r="X1958" s="707"/>
      <c r="Y1958" s="707"/>
      <c r="Z1958" s="707"/>
      <c r="AA1958" s="707"/>
      <c r="AB1958" s="707"/>
      <c r="AC1958" s="707"/>
      <c r="AD1958" s="707"/>
      <c r="AE1958" s="707">
        <v>48307.360000000001</v>
      </c>
      <c r="AF1958" s="707"/>
      <c r="AG1958" s="707">
        <v>5367.48</v>
      </c>
      <c r="AR1958" s="707"/>
      <c r="AS1958" s="707"/>
      <c r="AT1958" s="707"/>
      <c r="AU1958" s="707"/>
    </row>
    <row r="1959" spans="4:47">
      <c r="D1959" s="160" t="s">
        <v>8909</v>
      </c>
      <c r="E1959" s="160"/>
      <c r="F1959" s="160">
        <v>46158</v>
      </c>
      <c r="G1959" s="160">
        <v>46191</v>
      </c>
      <c r="H1959" s="160">
        <v>46008</v>
      </c>
      <c r="I1959" s="160">
        <v>46070</v>
      </c>
      <c r="J1959" s="160">
        <v>0</v>
      </c>
      <c r="K1959" s="160">
        <v>0</v>
      </c>
      <c r="L1959" s="727">
        <v>53674.84</v>
      </c>
      <c r="M1959" s="727" t="s">
        <v>4996</v>
      </c>
      <c r="N1959" s="727"/>
      <c r="Q1959" s="727"/>
      <c r="R1959" s="727"/>
      <c r="S1959" s="727"/>
      <c r="X1959" s="707"/>
      <c r="Y1959" s="707"/>
      <c r="Z1959" s="707"/>
      <c r="AA1959" s="707"/>
      <c r="AD1959" s="707"/>
      <c r="AE1959" s="707"/>
      <c r="AF1959" s="707"/>
    </row>
    <row r="1960" spans="4:47">
      <c r="D1960" s="160" t="s">
        <v>8910</v>
      </c>
      <c r="E1960" s="160"/>
      <c r="F1960" s="160">
        <v>46160</v>
      </c>
      <c r="G1960" s="160">
        <v>46194</v>
      </c>
      <c r="H1960" s="160" t="s">
        <v>8169</v>
      </c>
      <c r="I1960" s="160">
        <v>46072</v>
      </c>
      <c r="J1960" s="160">
        <v>28157.599999999999</v>
      </c>
      <c r="K1960" s="160">
        <v>28157.599999999999</v>
      </c>
      <c r="L1960" s="727">
        <v>112630.39</v>
      </c>
      <c r="M1960" s="727" t="s">
        <v>4994</v>
      </c>
      <c r="N1960" s="727"/>
      <c r="Q1960" s="727"/>
      <c r="R1960" s="727"/>
      <c r="S1960" s="727"/>
      <c r="X1960" s="707"/>
      <c r="Y1960" s="707"/>
      <c r="Z1960" s="707"/>
      <c r="AC1960" s="707"/>
      <c r="AD1960" s="707">
        <v>73209.75</v>
      </c>
      <c r="AE1960" s="707">
        <v>28157.599999999999</v>
      </c>
      <c r="AF1960" s="707"/>
      <c r="AG1960" s="707">
        <v>11263.04</v>
      </c>
      <c r="AH1960" s="707"/>
      <c r="AI1960" s="707"/>
      <c r="AR1960" s="707"/>
      <c r="AS1960" s="707"/>
      <c r="AT1960" s="707"/>
      <c r="AU1960" s="707"/>
    </row>
    <row r="1961" spans="4:47">
      <c r="D1961" s="160" t="s">
        <v>8910</v>
      </c>
      <c r="E1961" s="160"/>
      <c r="F1961" s="160">
        <v>46160</v>
      </c>
      <c r="G1961" s="160">
        <v>46194</v>
      </c>
      <c r="H1961" s="160" t="s">
        <v>8169</v>
      </c>
      <c r="I1961" s="160">
        <v>46072</v>
      </c>
      <c r="J1961" s="160">
        <v>28157.599999999999</v>
      </c>
      <c r="K1961" s="160">
        <v>28157.599999999999</v>
      </c>
      <c r="L1961" s="727">
        <v>112630.39</v>
      </c>
      <c r="M1961" s="727" t="s">
        <v>4995</v>
      </c>
      <c r="N1961" s="727"/>
      <c r="Q1961" s="727"/>
      <c r="R1961" s="727"/>
      <c r="S1961" s="727"/>
      <c r="Y1961" s="707"/>
      <c r="Z1961" s="707"/>
      <c r="AA1961" s="707"/>
      <c r="AB1961" s="707"/>
      <c r="AC1961" s="707"/>
      <c r="AD1961" s="707">
        <v>73209.75</v>
      </c>
      <c r="AE1961" s="707"/>
      <c r="AF1961" s="707"/>
      <c r="AG1961" s="707">
        <v>11263.04</v>
      </c>
      <c r="AH1961" s="707"/>
      <c r="AI1961" s="707"/>
      <c r="AR1961" s="707"/>
      <c r="AS1961" s="707"/>
      <c r="AT1961" s="707"/>
      <c r="AU1961" s="707"/>
    </row>
    <row r="1962" spans="4:47">
      <c r="D1962" s="160" t="s">
        <v>8910</v>
      </c>
      <c r="E1962" s="160"/>
      <c r="F1962" s="160">
        <v>46160</v>
      </c>
      <c r="G1962" s="160">
        <v>46194</v>
      </c>
      <c r="H1962" s="160" t="s">
        <v>8169</v>
      </c>
      <c r="I1962" s="160">
        <v>46072</v>
      </c>
      <c r="J1962" s="160">
        <v>28157.599999999999</v>
      </c>
      <c r="K1962" s="160">
        <v>28157.599999999999</v>
      </c>
      <c r="L1962" s="727">
        <v>112630.39</v>
      </c>
      <c r="M1962" s="727" t="s">
        <v>4996</v>
      </c>
      <c r="N1962" s="727"/>
      <c r="Q1962" s="727"/>
      <c r="R1962" s="727"/>
      <c r="S1962" s="727"/>
      <c r="Y1962" s="707"/>
      <c r="Z1962" s="707"/>
      <c r="AA1962" s="707"/>
      <c r="AB1962" s="707">
        <v>28157.599999999999</v>
      </c>
      <c r="AD1962" s="707"/>
      <c r="AE1962" s="707"/>
      <c r="AF1962" s="707"/>
      <c r="AG1962" s="707"/>
    </row>
    <row r="1963" spans="4:47">
      <c r="D1963" s="160" t="s">
        <v>8911</v>
      </c>
      <c r="E1963" s="160"/>
      <c r="F1963" s="160">
        <v>46162</v>
      </c>
      <c r="G1963" s="160">
        <v>46173</v>
      </c>
      <c r="H1963" s="160" t="s">
        <v>8169</v>
      </c>
      <c r="I1963" s="160">
        <v>45974</v>
      </c>
      <c r="J1963" s="160">
        <v>9539.09</v>
      </c>
      <c r="K1963" s="160">
        <v>9539.09</v>
      </c>
      <c r="L1963" s="727">
        <v>38156.36</v>
      </c>
      <c r="M1963" s="727" t="s">
        <v>4994</v>
      </c>
      <c r="N1963" s="727"/>
      <c r="Q1963" s="727"/>
      <c r="R1963" s="727"/>
      <c r="S1963" s="727"/>
      <c r="Y1963" s="707"/>
      <c r="Z1963" s="707"/>
      <c r="AC1963" s="707"/>
      <c r="AD1963" s="707">
        <v>28617.27</v>
      </c>
      <c r="AE1963" s="707">
        <v>9539.09</v>
      </c>
      <c r="AF1963" s="707"/>
      <c r="AG1963" s="707"/>
      <c r="AH1963" s="707"/>
      <c r="AI1963" s="707"/>
      <c r="AS1963" s="707"/>
      <c r="AT1963" s="707"/>
      <c r="AU1963" s="707"/>
    </row>
    <row r="1964" spans="4:47">
      <c r="D1964" s="160" t="s">
        <v>8911</v>
      </c>
      <c r="E1964" s="160"/>
      <c r="F1964" s="160">
        <v>46162</v>
      </c>
      <c r="G1964" s="160">
        <v>46173</v>
      </c>
      <c r="H1964" s="160" t="s">
        <v>8169</v>
      </c>
      <c r="I1964" s="160">
        <v>45974</v>
      </c>
      <c r="J1964" s="160">
        <v>9539.09</v>
      </c>
      <c r="K1964" s="160">
        <v>9539.09</v>
      </c>
      <c r="L1964" s="727">
        <v>38156.36</v>
      </c>
      <c r="M1964" s="727" t="s">
        <v>4995</v>
      </c>
      <c r="N1964" s="727"/>
      <c r="Q1964" s="727"/>
      <c r="R1964" s="727"/>
      <c r="S1964" s="727"/>
      <c r="Y1964" s="707"/>
      <c r="Z1964" s="707"/>
      <c r="AA1964" s="707"/>
      <c r="AB1964" s="707"/>
      <c r="AC1964" s="707"/>
      <c r="AD1964" s="707">
        <v>28617.27</v>
      </c>
      <c r="AE1964" s="707"/>
      <c r="AF1964" s="707"/>
      <c r="AG1964" s="707"/>
      <c r="AH1964" s="707"/>
      <c r="AI1964" s="707"/>
      <c r="AS1964" s="707"/>
      <c r="AT1964" s="707"/>
      <c r="AU1964" s="707"/>
    </row>
    <row r="1965" spans="4:47">
      <c r="D1965" s="160" t="s">
        <v>8911</v>
      </c>
      <c r="E1965" s="160"/>
      <c r="F1965" s="160">
        <v>46162</v>
      </c>
      <c r="G1965" s="160">
        <v>46173</v>
      </c>
      <c r="H1965" s="160" t="s">
        <v>8169</v>
      </c>
      <c r="I1965" s="160">
        <v>45974</v>
      </c>
      <c r="J1965" s="160">
        <v>9539.09</v>
      </c>
      <c r="K1965" s="160">
        <v>9539.09</v>
      </c>
      <c r="L1965" s="727">
        <v>38156.36</v>
      </c>
      <c r="M1965" s="727" t="s">
        <v>4996</v>
      </c>
      <c r="N1965" s="727"/>
      <c r="Q1965" s="727"/>
      <c r="R1965" s="727"/>
      <c r="S1965" s="727"/>
      <c r="Y1965" s="707"/>
      <c r="Z1965" s="707"/>
      <c r="AA1965" s="707"/>
      <c r="AB1965" s="707">
        <v>9539.09</v>
      </c>
      <c r="AD1965" s="707"/>
      <c r="AE1965" s="707"/>
      <c r="AF1965" s="707"/>
      <c r="AG1965" s="707"/>
    </row>
    <row r="1966" spans="4:47">
      <c r="D1966" s="160" t="s">
        <v>8912</v>
      </c>
      <c r="E1966" s="160"/>
      <c r="F1966" s="160">
        <v>46165</v>
      </c>
      <c r="G1966" s="160">
        <v>46175</v>
      </c>
      <c r="H1966" s="160">
        <v>45967</v>
      </c>
      <c r="I1966" s="160">
        <v>45979</v>
      </c>
      <c r="J1966" s="160">
        <v>0</v>
      </c>
      <c r="K1966" s="160">
        <v>0</v>
      </c>
      <c r="L1966" s="727">
        <v>202991.37</v>
      </c>
      <c r="M1966" s="727" t="s">
        <v>4994</v>
      </c>
      <c r="N1966" s="727"/>
      <c r="Q1966" s="727"/>
      <c r="R1966" s="727"/>
      <c r="S1966" s="727"/>
      <c r="Y1966" s="707"/>
      <c r="AC1966" s="707"/>
      <c r="AD1966" s="707">
        <v>202991.37</v>
      </c>
      <c r="AE1966" s="707"/>
      <c r="AF1966" s="707"/>
      <c r="AG1966" s="707"/>
      <c r="AH1966" s="707"/>
      <c r="AS1966" s="707"/>
      <c r="AT1966" s="707"/>
      <c r="AU1966" s="707"/>
    </row>
    <row r="1967" spans="4:47">
      <c r="D1967" s="160" t="s">
        <v>8912</v>
      </c>
      <c r="E1967" s="160"/>
      <c r="F1967" s="160">
        <v>46165</v>
      </c>
      <c r="G1967" s="160">
        <v>46175</v>
      </c>
      <c r="H1967" s="160">
        <v>45967</v>
      </c>
      <c r="I1967" s="160">
        <v>45979</v>
      </c>
      <c r="J1967" s="160">
        <v>0</v>
      </c>
      <c r="K1967" s="160">
        <v>0</v>
      </c>
      <c r="L1967" s="727">
        <v>202991.37</v>
      </c>
      <c r="M1967" s="727" t="s">
        <v>4995</v>
      </c>
      <c r="N1967" s="727"/>
      <c r="Q1967" s="728"/>
      <c r="R1967" s="727"/>
      <c r="S1967" s="727"/>
      <c r="Y1967" s="707"/>
      <c r="Z1967" s="707"/>
      <c r="AA1967" s="707"/>
      <c r="AB1967" s="707"/>
      <c r="AC1967" s="707"/>
      <c r="AD1967" s="707">
        <v>202991.37</v>
      </c>
      <c r="AE1967" s="707"/>
      <c r="AF1967" s="707"/>
      <c r="AG1967" s="707"/>
      <c r="AH1967" s="707"/>
      <c r="AS1967" s="707"/>
      <c r="AT1967" s="707"/>
      <c r="AU1967" s="707"/>
    </row>
    <row r="1968" spans="4:47">
      <c r="D1968" s="160" t="s">
        <v>8912</v>
      </c>
      <c r="E1968" s="160"/>
      <c r="F1968" s="160">
        <v>46165</v>
      </c>
      <c r="G1968" s="160">
        <v>46175</v>
      </c>
      <c r="H1968" s="160">
        <v>45967</v>
      </c>
      <c r="I1968" s="160">
        <v>45979</v>
      </c>
      <c r="J1968" s="160">
        <v>0</v>
      </c>
      <c r="K1968" s="160">
        <v>0</v>
      </c>
      <c r="L1968" s="727">
        <v>202991.37</v>
      </c>
      <c r="M1968" s="727" t="s">
        <v>4996</v>
      </c>
      <c r="N1968" s="727"/>
      <c r="Q1968" s="727"/>
      <c r="R1968" s="727"/>
      <c r="S1968" s="727"/>
      <c r="Y1968" s="707"/>
      <c r="Z1968" s="707"/>
      <c r="AA1968" s="707"/>
      <c r="AB1968" s="707"/>
      <c r="AD1968" s="707"/>
      <c r="AF1968" s="707"/>
      <c r="AG1968" s="707"/>
    </row>
    <row r="1969" spans="4:47">
      <c r="D1969" s="160" t="s">
        <v>8913</v>
      </c>
      <c r="E1969" s="160"/>
      <c r="F1969" s="160">
        <v>46167</v>
      </c>
      <c r="G1969" s="160">
        <v>46177</v>
      </c>
      <c r="H1969" s="160">
        <v>45970</v>
      </c>
      <c r="I1969" s="160">
        <v>45981</v>
      </c>
      <c r="J1969" s="160">
        <v>0</v>
      </c>
      <c r="K1969" s="160">
        <v>0</v>
      </c>
      <c r="L1969" s="727">
        <v>82148.009999999995</v>
      </c>
      <c r="M1969" s="727" t="s">
        <v>4994</v>
      </c>
      <c r="N1969" s="727"/>
      <c r="Q1969" s="727"/>
      <c r="R1969" s="727"/>
      <c r="S1969" s="727"/>
      <c r="Y1969" s="707"/>
      <c r="AB1969" s="707"/>
      <c r="AD1969" s="707">
        <v>82148.009999999995</v>
      </c>
      <c r="AE1969" s="707"/>
      <c r="AF1969" s="707"/>
      <c r="AG1969" s="707"/>
      <c r="AH1969" s="707"/>
      <c r="AI1969" s="707"/>
      <c r="AJ1969" s="707"/>
      <c r="AK1969" s="707"/>
      <c r="AS1969" s="707"/>
      <c r="AT1969" s="707"/>
      <c r="AU1969" s="707"/>
    </row>
    <row r="1970" spans="4:47">
      <c r="D1970" s="160" t="s">
        <v>8913</v>
      </c>
      <c r="E1970" s="160"/>
      <c r="F1970" s="160">
        <v>46167</v>
      </c>
      <c r="G1970" s="160">
        <v>46177</v>
      </c>
      <c r="H1970" s="160">
        <v>45970</v>
      </c>
      <c r="I1970" s="160">
        <v>45981</v>
      </c>
      <c r="J1970" s="160">
        <v>0</v>
      </c>
      <c r="K1970" s="160">
        <v>0</v>
      </c>
      <c r="L1970" s="727">
        <v>82148.009999999995</v>
      </c>
      <c r="M1970" s="727" t="s">
        <v>4995</v>
      </c>
      <c r="N1970" s="727"/>
      <c r="Q1970" s="727"/>
      <c r="R1970" s="727"/>
      <c r="S1970" s="727"/>
      <c r="AB1970" s="707"/>
      <c r="AC1970" s="707"/>
      <c r="AD1970" s="707">
        <v>82148.009999999995</v>
      </c>
      <c r="AE1970" s="707"/>
      <c r="AF1970" s="707"/>
      <c r="AG1970" s="707"/>
      <c r="AH1970" s="707"/>
      <c r="AI1970" s="707"/>
      <c r="AJ1970" s="707"/>
      <c r="AK1970" s="707"/>
      <c r="AS1970" s="707"/>
      <c r="AT1970" s="707"/>
      <c r="AU1970" s="707"/>
    </row>
    <row r="1971" spans="4:47">
      <c r="D1971" s="160" t="s">
        <v>8913</v>
      </c>
      <c r="E1971" s="160"/>
      <c r="F1971" s="160">
        <v>46167</v>
      </c>
      <c r="G1971" s="160">
        <v>46177</v>
      </c>
      <c r="H1971" s="160">
        <v>45970</v>
      </c>
      <c r="I1971" s="160">
        <v>45981</v>
      </c>
      <c r="J1971" s="160">
        <v>0</v>
      </c>
      <c r="K1971" s="160">
        <v>0</v>
      </c>
      <c r="L1971" s="727">
        <v>82148.009999999995</v>
      </c>
      <c r="M1971" s="727" t="s">
        <v>4996</v>
      </c>
      <c r="N1971" s="727"/>
      <c r="Q1971" s="727"/>
      <c r="R1971" s="727"/>
      <c r="S1971" s="727"/>
      <c r="AB1971" s="707"/>
      <c r="AC1971" s="707"/>
      <c r="AD1971" s="707"/>
      <c r="AE1971" s="707"/>
      <c r="AF1971" s="707"/>
      <c r="AH1971" s="707"/>
      <c r="AI1971" s="707"/>
    </row>
    <row r="1972" spans="4:47">
      <c r="D1972" s="160" t="s">
        <v>8914</v>
      </c>
      <c r="E1972" s="160"/>
      <c r="F1972" s="160">
        <v>46169</v>
      </c>
      <c r="G1972" s="160">
        <v>46180</v>
      </c>
      <c r="H1972" s="160">
        <v>45972</v>
      </c>
      <c r="I1972" s="160">
        <v>45984</v>
      </c>
      <c r="J1972" s="160">
        <v>0</v>
      </c>
      <c r="K1972" s="160">
        <v>0</v>
      </c>
      <c r="L1972" s="727">
        <v>42586.16</v>
      </c>
      <c r="M1972" s="727" t="s">
        <v>4994</v>
      </c>
      <c r="N1972" s="727"/>
      <c r="Q1972" s="727"/>
      <c r="R1972" s="727"/>
      <c r="S1972" s="727"/>
      <c r="AB1972" s="707"/>
      <c r="AD1972" s="707">
        <v>42586.16</v>
      </c>
      <c r="AE1972" s="707"/>
      <c r="AF1972" s="707"/>
      <c r="AG1972" s="707"/>
      <c r="AH1972" s="707"/>
      <c r="AI1972" s="707"/>
      <c r="AJ1972" s="707"/>
      <c r="AS1972" s="707"/>
      <c r="AT1972" s="707"/>
      <c r="AU1972" s="707"/>
    </row>
    <row r="1973" spans="4:47">
      <c r="D1973" s="160" t="s">
        <v>8914</v>
      </c>
      <c r="E1973" s="160"/>
      <c r="F1973" s="160">
        <v>46169</v>
      </c>
      <c r="G1973" s="160">
        <v>46180</v>
      </c>
      <c r="H1973" s="160">
        <v>45972</v>
      </c>
      <c r="I1973" s="160">
        <v>45984</v>
      </c>
      <c r="J1973" s="160">
        <v>0</v>
      </c>
      <c r="K1973" s="160">
        <v>0</v>
      </c>
      <c r="L1973" s="727">
        <v>42586.16</v>
      </c>
      <c r="M1973" s="727" t="s">
        <v>4995</v>
      </c>
      <c r="N1973" s="727"/>
      <c r="Q1973" s="727"/>
      <c r="R1973" s="727"/>
      <c r="S1973" s="727"/>
      <c r="AB1973" s="707"/>
      <c r="AC1973" s="707"/>
      <c r="AD1973" s="707">
        <v>42586.16</v>
      </c>
      <c r="AE1973" s="707"/>
      <c r="AF1973" s="707"/>
      <c r="AG1973" s="707"/>
      <c r="AH1973" s="707"/>
      <c r="AI1973" s="707"/>
      <c r="AJ1973" s="707"/>
      <c r="AS1973" s="707"/>
      <c r="AT1973" s="707"/>
      <c r="AU1973" s="707"/>
    </row>
    <row r="1974" spans="4:47">
      <c r="D1974" s="160" t="s">
        <v>8914</v>
      </c>
      <c r="E1974" s="160"/>
      <c r="F1974" s="160">
        <v>46169</v>
      </c>
      <c r="G1974" s="160">
        <v>46180</v>
      </c>
      <c r="H1974" s="160">
        <v>45972</v>
      </c>
      <c r="I1974" s="160">
        <v>45984</v>
      </c>
      <c r="J1974" s="160">
        <v>0</v>
      </c>
      <c r="K1974" s="160">
        <v>0</v>
      </c>
      <c r="L1974" s="727">
        <v>42586.16</v>
      </c>
      <c r="M1974" s="727" t="s">
        <v>4996</v>
      </c>
      <c r="N1974" s="727"/>
      <c r="Q1974" s="727"/>
      <c r="R1974" s="727"/>
      <c r="S1974" s="727"/>
      <c r="AB1974" s="707"/>
      <c r="AC1974" s="707"/>
      <c r="AD1974" s="707"/>
      <c r="AE1974" s="707"/>
      <c r="AF1974" s="707"/>
      <c r="AH1974" s="707"/>
      <c r="AI1974" s="707"/>
    </row>
    <row r="1975" spans="4:47">
      <c r="D1975" s="160" t="s">
        <v>5834</v>
      </c>
      <c r="E1975" s="160"/>
      <c r="F1975" s="160">
        <v>46176</v>
      </c>
      <c r="G1975" s="160">
        <v>46184</v>
      </c>
      <c r="H1975" s="160">
        <v>46015</v>
      </c>
      <c r="I1975" s="160">
        <v>46025</v>
      </c>
      <c r="J1975" s="160">
        <v>0</v>
      </c>
      <c r="K1975" s="160">
        <v>0</v>
      </c>
      <c r="L1975" s="727">
        <v>20690.560000000001</v>
      </c>
      <c r="M1975" s="727" t="s">
        <v>4994</v>
      </c>
      <c r="N1975" s="727"/>
      <c r="Q1975" s="727"/>
      <c r="R1975" s="727"/>
      <c r="S1975" s="727"/>
      <c r="AB1975" s="707"/>
      <c r="AE1975" s="707">
        <v>19989.669999999998</v>
      </c>
      <c r="AF1975" s="707">
        <v>700.89</v>
      </c>
      <c r="AG1975" s="707"/>
      <c r="AH1975" s="707"/>
      <c r="AI1975" s="707"/>
      <c r="AJ1975" s="707"/>
      <c r="AS1975" s="707"/>
      <c r="AU1975" s="707"/>
    </row>
    <row r="1976" spans="4:47">
      <c r="D1976" s="160" t="s">
        <v>5834</v>
      </c>
      <c r="E1976" s="160"/>
      <c r="F1976" s="160">
        <v>46176</v>
      </c>
      <c r="G1976" s="160">
        <v>46184</v>
      </c>
      <c r="H1976" s="160">
        <v>46015</v>
      </c>
      <c r="I1976" s="160">
        <v>46025</v>
      </c>
      <c r="J1976" s="160">
        <v>0</v>
      </c>
      <c r="K1976" s="160">
        <v>0</v>
      </c>
      <c r="L1976" s="727">
        <v>20690.560000000001</v>
      </c>
      <c r="M1976" s="727" t="s">
        <v>4995</v>
      </c>
      <c r="N1976" s="727"/>
      <c r="Q1976" s="727"/>
      <c r="R1976" s="727"/>
      <c r="S1976" s="727"/>
      <c r="AB1976" s="707"/>
      <c r="AC1976" s="707"/>
      <c r="AD1976" s="707"/>
      <c r="AE1976" s="707">
        <v>19989.669999999998</v>
      </c>
      <c r="AF1976" s="707">
        <v>700.89</v>
      </c>
      <c r="AG1976" s="707"/>
      <c r="AH1976" s="707"/>
      <c r="AI1976" s="707"/>
      <c r="AJ1976" s="707"/>
      <c r="AS1976" s="707"/>
      <c r="AU1976" s="707"/>
    </row>
    <row r="1977" spans="4:47">
      <c r="D1977" s="160" t="s">
        <v>5834</v>
      </c>
      <c r="E1977" s="160"/>
      <c r="F1977" s="160">
        <v>46176</v>
      </c>
      <c r="G1977" s="160">
        <v>46184</v>
      </c>
      <c r="H1977" s="160">
        <v>46015</v>
      </c>
      <c r="I1977" s="160">
        <v>46025</v>
      </c>
      <c r="J1977" s="160">
        <v>0</v>
      </c>
      <c r="K1977" s="160">
        <v>0</v>
      </c>
      <c r="L1977" s="727">
        <v>20690.560000000001</v>
      </c>
      <c r="M1977" s="727" t="s">
        <v>4996</v>
      </c>
      <c r="N1977" s="727"/>
      <c r="Q1977" s="727"/>
      <c r="R1977" s="727"/>
      <c r="S1977" s="727"/>
      <c r="AB1977" s="707"/>
      <c r="AC1977" s="707"/>
      <c r="AD1977" s="707"/>
      <c r="AE1977" s="707"/>
      <c r="AF1977" s="707"/>
      <c r="AI1977" s="707"/>
    </row>
    <row r="1978" spans="4:47">
      <c r="D1978" s="160" t="s">
        <v>5835</v>
      </c>
      <c r="E1978" s="160"/>
      <c r="F1978" s="160">
        <v>46176</v>
      </c>
      <c r="G1978" s="160">
        <v>46182</v>
      </c>
      <c r="H1978" s="160">
        <v>46015</v>
      </c>
      <c r="I1978" s="160">
        <v>46022</v>
      </c>
      <c r="J1978" s="160">
        <v>0</v>
      </c>
      <c r="K1978" s="160">
        <v>0</v>
      </c>
      <c r="L1978" s="727">
        <v>30793.360000000001</v>
      </c>
      <c r="M1978" s="727" t="s">
        <v>4994</v>
      </c>
      <c r="N1978" s="727"/>
      <c r="Q1978" s="727"/>
      <c r="R1978" s="727"/>
      <c r="S1978" s="727"/>
      <c r="AB1978" s="707"/>
      <c r="AE1978" s="707">
        <v>30793.360000000001</v>
      </c>
      <c r="AF1978" s="707"/>
      <c r="AG1978" s="707"/>
      <c r="AH1978" s="707"/>
      <c r="AI1978" s="707"/>
      <c r="AJ1978" s="707"/>
      <c r="AK1978" s="707"/>
      <c r="AS1978" s="707"/>
      <c r="AU1978" s="707"/>
    </row>
    <row r="1979" spans="4:47">
      <c r="D1979" s="160" t="s">
        <v>5835</v>
      </c>
      <c r="E1979" s="160"/>
      <c r="F1979" s="160">
        <v>46176</v>
      </c>
      <c r="G1979" s="160">
        <v>46182</v>
      </c>
      <c r="H1979" s="160">
        <v>46015</v>
      </c>
      <c r="I1979" s="160">
        <v>46022</v>
      </c>
      <c r="J1979" s="160">
        <v>0</v>
      </c>
      <c r="K1979" s="160">
        <v>0</v>
      </c>
      <c r="L1979" s="727">
        <v>30793.360000000001</v>
      </c>
      <c r="M1979" s="727" t="s">
        <v>4995</v>
      </c>
      <c r="N1979" s="727"/>
      <c r="Q1979" s="727"/>
      <c r="R1979" s="727"/>
      <c r="S1979" s="727"/>
      <c r="AB1979" s="707"/>
      <c r="AC1979" s="707"/>
      <c r="AD1979" s="707"/>
      <c r="AE1979" s="707">
        <v>30793.360000000001</v>
      </c>
      <c r="AF1979" s="707"/>
      <c r="AG1979" s="707"/>
      <c r="AH1979" s="707"/>
      <c r="AI1979" s="707"/>
      <c r="AJ1979" s="707"/>
      <c r="AK1979" s="707"/>
      <c r="AS1979" s="707"/>
      <c r="AU1979" s="707"/>
    </row>
    <row r="1980" spans="4:47">
      <c r="D1980" s="160" t="s">
        <v>5835</v>
      </c>
      <c r="E1980" s="160"/>
      <c r="F1980" s="160">
        <v>46176</v>
      </c>
      <c r="G1980" s="160">
        <v>46182</v>
      </c>
      <c r="H1980" s="160">
        <v>46015</v>
      </c>
      <c r="I1980" s="160">
        <v>46022</v>
      </c>
      <c r="J1980" s="160">
        <v>0</v>
      </c>
      <c r="K1980" s="160">
        <v>0</v>
      </c>
      <c r="L1980" s="727">
        <v>30793.360000000001</v>
      </c>
      <c r="M1980" s="727" t="s">
        <v>4996</v>
      </c>
      <c r="N1980" s="727"/>
      <c r="Q1980" s="727"/>
      <c r="R1980" s="727"/>
      <c r="S1980" s="727"/>
      <c r="AB1980" s="707"/>
      <c r="AC1980" s="707"/>
      <c r="AD1980" s="707"/>
      <c r="AE1980" s="707"/>
      <c r="AF1980" s="707"/>
      <c r="AI1980" s="707"/>
    </row>
    <row r="1981" spans="4:47">
      <c r="D1981" s="160" t="s">
        <v>5836</v>
      </c>
      <c r="E1981" s="160"/>
      <c r="F1981" s="160">
        <v>46176</v>
      </c>
      <c r="G1981" s="160">
        <v>46180</v>
      </c>
      <c r="H1981" s="160">
        <v>46060</v>
      </c>
      <c r="I1981" s="160">
        <v>46063</v>
      </c>
      <c r="J1981" s="160">
        <v>0</v>
      </c>
      <c r="K1981" s="160">
        <v>0</v>
      </c>
      <c r="L1981" s="727">
        <v>30679.919999999998</v>
      </c>
      <c r="M1981" s="727" t="s">
        <v>4994</v>
      </c>
      <c r="N1981" s="727"/>
      <c r="Q1981" s="727"/>
      <c r="R1981" s="727"/>
      <c r="S1981" s="727"/>
      <c r="AB1981" s="707"/>
      <c r="AE1981" s="707"/>
      <c r="AF1981" s="707"/>
      <c r="AG1981" s="707">
        <v>30679.919999999998</v>
      </c>
      <c r="AH1981" s="707"/>
      <c r="AI1981" s="707"/>
      <c r="AJ1981" s="707"/>
      <c r="AS1981" s="707"/>
      <c r="AU1981" s="707"/>
    </row>
    <row r="1982" spans="4:47">
      <c r="D1982" s="160" t="s">
        <v>5836</v>
      </c>
      <c r="E1982" s="160"/>
      <c r="F1982" s="160">
        <v>46176</v>
      </c>
      <c r="G1982" s="160">
        <v>46180</v>
      </c>
      <c r="H1982" s="160">
        <v>46060</v>
      </c>
      <c r="I1982" s="160">
        <v>46063</v>
      </c>
      <c r="J1982" s="160">
        <v>0</v>
      </c>
      <c r="K1982" s="160">
        <v>0</v>
      </c>
      <c r="L1982" s="727">
        <v>30679.919999999998</v>
      </c>
      <c r="M1982" s="727" t="s">
        <v>4995</v>
      </c>
      <c r="N1982" s="727"/>
      <c r="Q1982" s="727"/>
      <c r="R1982" s="727"/>
      <c r="S1982" s="727"/>
      <c r="AB1982" s="707"/>
      <c r="AC1982" s="707"/>
      <c r="AD1982" s="707"/>
      <c r="AE1982" s="707"/>
      <c r="AF1982" s="707"/>
      <c r="AG1982" s="707">
        <v>30679.919999999998</v>
      </c>
      <c r="AH1982" s="707"/>
      <c r="AI1982" s="707"/>
      <c r="AJ1982" s="707"/>
      <c r="AS1982" s="707"/>
      <c r="AU1982" s="707"/>
    </row>
    <row r="1983" spans="4:47">
      <c r="D1983" s="160" t="s">
        <v>5836</v>
      </c>
      <c r="E1983" s="160"/>
      <c r="F1983" s="160">
        <v>46176</v>
      </c>
      <c r="G1983" s="160">
        <v>46180</v>
      </c>
      <c r="H1983" s="160">
        <v>46060</v>
      </c>
      <c r="I1983" s="160">
        <v>46063</v>
      </c>
      <c r="J1983" s="160">
        <v>0</v>
      </c>
      <c r="K1983" s="160">
        <v>0</v>
      </c>
      <c r="L1983" s="727">
        <v>30679.919999999998</v>
      </c>
      <c r="M1983" s="727" t="s">
        <v>4996</v>
      </c>
      <c r="N1983" s="727"/>
      <c r="Q1983" s="727"/>
      <c r="R1983" s="727"/>
      <c r="S1983" s="727"/>
      <c r="AB1983" s="707"/>
      <c r="AC1983" s="707"/>
      <c r="AD1983" s="707"/>
      <c r="AF1983" s="707"/>
      <c r="AI1983" s="707"/>
    </row>
    <row r="1984" spans="4:47">
      <c r="D1984" s="160" t="s">
        <v>8915</v>
      </c>
      <c r="E1984" s="160"/>
      <c r="F1984" s="160">
        <v>46176</v>
      </c>
      <c r="G1984" s="160">
        <v>46180</v>
      </c>
      <c r="H1984" s="160">
        <v>46060</v>
      </c>
      <c r="I1984" s="160">
        <v>46063</v>
      </c>
      <c r="J1984" s="160">
        <v>0</v>
      </c>
      <c r="K1984" s="160">
        <v>0</v>
      </c>
      <c r="L1984" s="727">
        <v>93150.41</v>
      </c>
      <c r="M1984" s="727" t="s">
        <v>4994</v>
      </c>
      <c r="N1984" s="727"/>
      <c r="Q1984" s="727"/>
      <c r="R1984" s="727"/>
      <c r="S1984" s="727"/>
      <c r="AB1984" s="707"/>
      <c r="AE1984" s="707"/>
      <c r="AF1984" s="707"/>
      <c r="AG1984" s="707">
        <v>93150.41</v>
      </c>
      <c r="AH1984" s="707"/>
      <c r="AI1984" s="707"/>
      <c r="AJ1984" s="707"/>
      <c r="AK1984" s="707"/>
      <c r="AS1984" s="707"/>
      <c r="AU1984" s="707"/>
    </row>
    <row r="1985" spans="4:47">
      <c r="D1985" s="160" t="s">
        <v>8915</v>
      </c>
      <c r="E1985" s="160"/>
      <c r="F1985" s="160">
        <v>46176</v>
      </c>
      <c r="G1985" s="160">
        <v>46180</v>
      </c>
      <c r="H1985" s="160">
        <v>46060</v>
      </c>
      <c r="I1985" s="160">
        <v>46063</v>
      </c>
      <c r="J1985" s="160">
        <v>0</v>
      </c>
      <c r="K1985" s="160">
        <v>0</v>
      </c>
      <c r="L1985" s="727">
        <v>93150.41</v>
      </c>
      <c r="M1985" s="727" t="s">
        <v>4995</v>
      </c>
      <c r="N1985" s="727"/>
      <c r="Q1985" s="727"/>
      <c r="R1985" s="727"/>
      <c r="S1985" s="727"/>
      <c r="AB1985" s="707"/>
      <c r="AC1985" s="707"/>
      <c r="AD1985" s="707"/>
      <c r="AE1985" s="707"/>
      <c r="AF1985" s="707"/>
      <c r="AG1985" s="707">
        <v>93150.41</v>
      </c>
      <c r="AH1985" s="707"/>
      <c r="AI1985" s="707"/>
      <c r="AJ1985" s="707"/>
      <c r="AK1985" s="707"/>
      <c r="AS1985" s="707"/>
      <c r="AU1985" s="707"/>
    </row>
    <row r="1986" spans="4:47">
      <c r="D1986" s="160" t="s">
        <v>8915</v>
      </c>
      <c r="E1986" s="160"/>
      <c r="F1986" s="160">
        <v>46176</v>
      </c>
      <c r="G1986" s="160">
        <v>46180</v>
      </c>
      <c r="H1986" s="160">
        <v>46060</v>
      </c>
      <c r="I1986" s="160">
        <v>46063</v>
      </c>
      <c r="J1986" s="160">
        <v>0</v>
      </c>
      <c r="K1986" s="160">
        <v>0</v>
      </c>
      <c r="L1986" s="727">
        <v>93150.41</v>
      </c>
      <c r="M1986" s="727" t="s">
        <v>4996</v>
      </c>
      <c r="N1986" s="727"/>
      <c r="Q1986" s="727"/>
      <c r="R1986" s="727"/>
      <c r="S1986" s="727"/>
      <c r="U1986" s="707"/>
      <c r="V1986" s="707"/>
      <c r="W1986" s="707"/>
      <c r="X1986" s="707"/>
      <c r="Y1986" s="707"/>
      <c r="Z1986" s="707"/>
      <c r="AB1986" s="707"/>
      <c r="AC1986" s="707"/>
      <c r="AD1986" s="707"/>
      <c r="AE1986" s="707"/>
      <c r="AI1986" s="707"/>
    </row>
    <row r="1987" spans="4:47">
      <c r="D1987" s="160" t="s">
        <v>5837</v>
      </c>
      <c r="E1987" s="160"/>
      <c r="F1987" s="160">
        <v>46176</v>
      </c>
      <c r="G1987" s="160">
        <v>46180</v>
      </c>
      <c r="H1987" s="160">
        <v>46015</v>
      </c>
      <c r="I1987" s="160">
        <v>46020</v>
      </c>
      <c r="J1987" s="160">
        <v>0</v>
      </c>
      <c r="K1987" s="160">
        <v>0</v>
      </c>
      <c r="L1987" s="727">
        <v>39167.58</v>
      </c>
      <c r="M1987" s="727" t="s">
        <v>4994</v>
      </c>
      <c r="N1987" s="727"/>
      <c r="Q1987" s="727"/>
      <c r="R1987" s="727"/>
      <c r="S1987" s="727"/>
      <c r="U1987" s="707"/>
      <c r="V1987" s="707"/>
      <c r="W1987" s="707"/>
      <c r="X1987" s="707"/>
      <c r="Y1987" s="707"/>
      <c r="Z1987" s="707"/>
      <c r="AA1987" s="707"/>
      <c r="AB1987" s="707"/>
      <c r="AC1987" s="707"/>
      <c r="AD1987" s="707"/>
      <c r="AE1987" s="707">
        <v>39167.58</v>
      </c>
      <c r="AF1987" s="707"/>
      <c r="AG1987" s="707"/>
      <c r="AH1987" s="707"/>
      <c r="AI1987" s="707"/>
      <c r="AJ1987" s="707"/>
      <c r="AK1987" s="707"/>
      <c r="AS1987" s="707"/>
      <c r="AU1987" s="707"/>
    </row>
    <row r="1988" spans="4:47">
      <c r="D1988" s="160" t="s">
        <v>5837</v>
      </c>
      <c r="E1988" s="160"/>
      <c r="F1988" s="160">
        <v>46176</v>
      </c>
      <c r="G1988" s="160">
        <v>46180</v>
      </c>
      <c r="H1988" s="160">
        <v>46015</v>
      </c>
      <c r="I1988" s="160">
        <v>46020</v>
      </c>
      <c r="J1988" s="160">
        <v>0</v>
      </c>
      <c r="K1988" s="160">
        <v>0</v>
      </c>
      <c r="L1988" s="727">
        <v>39167.58</v>
      </c>
      <c r="M1988" s="727" t="s">
        <v>4995</v>
      </c>
      <c r="N1988" s="727"/>
      <c r="Q1988" s="727"/>
      <c r="R1988" s="727"/>
      <c r="S1988" s="727"/>
      <c r="U1988" s="707"/>
      <c r="V1988" s="707"/>
      <c r="W1988" s="707"/>
      <c r="X1988" s="707"/>
      <c r="Y1988" s="707"/>
      <c r="Z1988" s="707"/>
      <c r="AA1988" s="707"/>
      <c r="AB1988" s="707"/>
      <c r="AC1988" s="707"/>
      <c r="AD1988" s="707"/>
      <c r="AE1988" s="707">
        <v>39167.58</v>
      </c>
      <c r="AF1988" s="707"/>
      <c r="AG1988" s="707"/>
      <c r="AH1988" s="707"/>
      <c r="AI1988" s="707"/>
      <c r="AJ1988" s="707"/>
      <c r="AK1988" s="707"/>
      <c r="AS1988" s="707"/>
      <c r="AU1988" s="707"/>
    </row>
    <row r="1989" spans="4:47">
      <c r="D1989" s="160" t="s">
        <v>5837</v>
      </c>
      <c r="E1989" s="160"/>
      <c r="F1989" s="160">
        <v>46176</v>
      </c>
      <c r="G1989" s="160">
        <v>46180</v>
      </c>
      <c r="H1989" s="160">
        <v>46015</v>
      </c>
      <c r="I1989" s="160">
        <v>46020</v>
      </c>
      <c r="J1989" s="160">
        <v>0</v>
      </c>
      <c r="K1989" s="160">
        <v>0</v>
      </c>
      <c r="L1989" s="727">
        <v>39167.58</v>
      </c>
      <c r="M1989" s="727" t="s">
        <v>4996</v>
      </c>
      <c r="N1989" s="727"/>
      <c r="Q1989" s="727"/>
      <c r="R1989" s="727"/>
      <c r="S1989" s="727"/>
      <c r="T1989" s="707"/>
      <c r="U1989" s="707"/>
      <c r="V1989" s="707"/>
      <c r="W1989" s="707"/>
      <c r="X1989" s="707"/>
      <c r="Y1989" s="707"/>
      <c r="Z1989" s="707"/>
      <c r="AA1989" s="707"/>
      <c r="AB1989" s="707"/>
      <c r="AC1989" s="707"/>
      <c r="AD1989" s="707"/>
      <c r="AE1989" s="707"/>
      <c r="AF1989" s="707"/>
      <c r="AG1989" s="707"/>
      <c r="AH1989" s="707"/>
      <c r="AI1989" s="707"/>
    </row>
    <row r="1990" spans="4:47">
      <c r="D1990" s="160" t="s">
        <v>5838</v>
      </c>
      <c r="E1990" s="160"/>
      <c r="F1990" s="160">
        <v>46176</v>
      </c>
      <c r="G1990" s="160">
        <v>46180</v>
      </c>
      <c r="H1990" s="160">
        <v>46015</v>
      </c>
      <c r="I1990" s="160">
        <v>46020</v>
      </c>
      <c r="J1990" s="160">
        <v>0</v>
      </c>
      <c r="K1990" s="160">
        <v>0</v>
      </c>
      <c r="L1990" s="727">
        <v>14888.27</v>
      </c>
      <c r="M1990" s="727" t="s">
        <v>4994</v>
      </c>
      <c r="N1990" s="727"/>
      <c r="Q1990" s="727"/>
      <c r="R1990" s="727"/>
      <c r="S1990" s="727"/>
      <c r="U1990" s="707"/>
      <c r="V1990" s="707"/>
      <c r="W1990" s="707"/>
      <c r="X1990" s="707"/>
      <c r="Y1990" s="707"/>
      <c r="Z1990" s="707"/>
      <c r="AA1990" s="707"/>
      <c r="AB1990" s="707"/>
      <c r="AC1990" s="707"/>
      <c r="AD1990" s="707"/>
      <c r="AE1990" s="707">
        <v>14888.27</v>
      </c>
      <c r="AF1990" s="707"/>
      <c r="AS1990" s="707"/>
      <c r="AU1990" s="707"/>
    </row>
    <row r="1991" spans="4:47">
      <c r="D1991" s="160" t="s">
        <v>5838</v>
      </c>
      <c r="E1991" s="160"/>
      <c r="F1991" s="160">
        <v>46176</v>
      </c>
      <c r="G1991" s="160">
        <v>46180</v>
      </c>
      <c r="H1991" s="160">
        <v>46015</v>
      </c>
      <c r="I1991" s="160">
        <v>46020</v>
      </c>
      <c r="J1991" s="160">
        <v>0</v>
      </c>
      <c r="K1991" s="160">
        <v>0</v>
      </c>
      <c r="L1991" s="727">
        <v>14888.27</v>
      </c>
      <c r="M1991" s="727" t="s">
        <v>4995</v>
      </c>
      <c r="N1991" s="727"/>
      <c r="Q1991" s="727"/>
      <c r="R1991" s="727"/>
      <c r="S1991" s="727"/>
      <c r="U1991" s="707"/>
      <c r="V1991" s="707"/>
      <c r="W1991" s="707"/>
      <c r="X1991" s="707"/>
      <c r="Y1991" s="707"/>
      <c r="Z1991" s="707"/>
      <c r="AA1991" s="707"/>
      <c r="AB1991" s="707"/>
      <c r="AC1991" s="707"/>
      <c r="AD1991" s="707"/>
      <c r="AE1991" s="707">
        <v>14888.27</v>
      </c>
      <c r="AF1991" s="707"/>
      <c r="AS1991" s="707"/>
      <c r="AU1991" s="707"/>
    </row>
    <row r="1992" spans="4:47">
      <c r="D1992" s="160" t="s">
        <v>5838</v>
      </c>
      <c r="E1992" s="160"/>
      <c r="F1992" s="160">
        <v>46176</v>
      </c>
      <c r="G1992" s="160">
        <v>46180</v>
      </c>
      <c r="H1992" s="160">
        <v>46015</v>
      </c>
      <c r="I1992" s="160">
        <v>46020</v>
      </c>
      <c r="J1992" s="160">
        <v>0</v>
      </c>
      <c r="K1992" s="160">
        <v>0</v>
      </c>
      <c r="L1992" s="727">
        <v>14888.27</v>
      </c>
      <c r="M1992" s="727" t="s">
        <v>4996</v>
      </c>
      <c r="N1992" s="727"/>
      <c r="Q1992" s="727"/>
      <c r="R1992" s="727"/>
      <c r="S1992" s="727"/>
      <c r="T1992" s="707"/>
      <c r="U1992" s="707"/>
      <c r="V1992" s="707"/>
      <c r="W1992" s="707"/>
      <c r="X1992" s="707"/>
      <c r="Y1992" s="707"/>
      <c r="Z1992" s="707"/>
      <c r="AB1992" s="707"/>
      <c r="AC1992" s="707"/>
      <c r="AD1992" s="707"/>
      <c r="AE1992" s="707"/>
      <c r="AF1992" s="707"/>
    </row>
    <row r="1993" spans="4:47">
      <c r="D1993" s="160" t="s">
        <v>5839</v>
      </c>
      <c r="E1993" s="160"/>
      <c r="F1993" s="160">
        <v>46176</v>
      </c>
      <c r="G1993" s="160">
        <v>46180</v>
      </c>
      <c r="H1993" s="160">
        <v>46015</v>
      </c>
      <c r="I1993" s="160">
        <v>46020</v>
      </c>
      <c r="J1993" s="160">
        <v>0</v>
      </c>
      <c r="K1993" s="160">
        <v>0</v>
      </c>
      <c r="L1993" s="727">
        <v>8246.49</v>
      </c>
      <c r="M1993" s="727" t="s">
        <v>4994</v>
      </c>
      <c r="N1993" s="727"/>
      <c r="Q1993" s="727"/>
      <c r="R1993" s="727"/>
      <c r="S1993" s="727"/>
      <c r="U1993" s="707"/>
      <c r="V1993" s="707"/>
      <c r="W1993" s="707"/>
      <c r="X1993" s="707"/>
      <c r="Z1993" s="707"/>
      <c r="AA1993" s="707"/>
      <c r="AB1993" s="707"/>
      <c r="AC1993" s="707"/>
      <c r="AD1993" s="707"/>
      <c r="AE1993" s="707">
        <v>8246.49</v>
      </c>
      <c r="AF1993" s="707"/>
      <c r="AS1993" s="707"/>
      <c r="AU1993" s="707"/>
    </row>
    <row r="1994" spans="4:47">
      <c r="D1994" s="160" t="s">
        <v>5839</v>
      </c>
      <c r="E1994" s="160"/>
      <c r="F1994" s="160">
        <v>46176</v>
      </c>
      <c r="G1994" s="160">
        <v>46180</v>
      </c>
      <c r="H1994" s="160">
        <v>46015</v>
      </c>
      <c r="I1994" s="160">
        <v>46020</v>
      </c>
      <c r="J1994" s="160">
        <v>0</v>
      </c>
      <c r="K1994" s="160">
        <v>0</v>
      </c>
      <c r="L1994" s="727">
        <v>8246.49</v>
      </c>
      <c r="M1994" s="727" t="s">
        <v>4995</v>
      </c>
      <c r="N1994" s="727"/>
      <c r="Q1994" s="727"/>
      <c r="R1994" s="727"/>
      <c r="S1994" s="727"/>
      <c r="V1994" s="707"/>
      <c r="W1994" s="707"/>
      <c r="X1994" s="707"/>
      <c r="Y1994" s="707"/>
      <c r="Z1994" s="707"/>
      <c r="AA1994" s="707"/>
      <c r="AB1994" s="707"/>
      <c r="AC1994" s="707"/>
      <c r="AD1994" s="707"/>
      <c r="AE1994" s="707">
        <v>8246.49</v>
      </c>
      <c r="AF1994" s="707"/>
      <c r="AS1994" s="707"/>
      <c r="AU1994" s="707"/>
    </row>
    <row r="1995" spans="4:47">
      <c r="D1995" s="160" t="s">
        <v>5839</v>
      </c>
      <c r="E1995" s="160"/>
      <c r="F1995" s="160">
        <v>46176</v>
      </c>
      <c r="G1995" s="160">
        <v>46180</v>
      </c>
      <c r="H1995" s="160">
        <v>46015</v>
      </c>
      <c r="I1995" s="160">
        <v>46020</v>
      </c>
      <c r="J1995" s="160">
        <v>0</v>
      </c>
      <c r="K1995" s="160">
        <v>0</v>
      </c>
      <c r="L1995" s="727">
        <v>8246.49</v>
      </c>
      <c r="M1995" s="727" t="s">
        <v>4996</v>
      </c>
      <c r="N1995" s="727"/>
      <c r="Q1995" s="727"/>
      <c r="R1995" s="727"/>
      <c r="S1995" s="727"/>
      <c r="U1995" s="707"/>
      <c r="V1995" s="707"/>
      <c r="W1995" s="707"/>
      <c r="X1995" s="707"/>
      <c r="Y1995" s="707"/>
      <c r="AC1995" s="707"/>
      <c r="AD1995" s="707"/>
      <c r="AE1995" s="707"/>
    </row>
    <row r="1996" spans="4:47">
      <c r="D1996" s="160" t="s">
        <v>5840</v>
      </c>
      <c r="E1996" s="160"/>
      <c r="F1996" s="160">
        <v>46172</v>
      </c>
      <c r="G1996" s="160">
        <v>46180</v>
      </c>
      <c r="H1996" s="160">
        <v>45974</v>
      </c>
      <c r="I1996" s="160">
        <v>45984</v>
      </c>
      <c r="J1996" s="160">
        <v>0</v>
      </c>
      <c r="K1996" s="160">
        <v>0</v>
      </c>
      <c r="L1996" s="727">
        <v>18204.599999999999</v>
      </c>
      <c r="M1996" s="727" t="s">
        <v>4994</v>
      </c>
      <c r="N1996" s="727"/>
      <c r="Q1996" s="727"/>
      <c r="R1996" s="727"/>
      <c r="S1996" s="727"/>
      <c r="U1996" s="707"/>
      <c r="V1996" s="707"/>
      <c r="W1996" s="707"/>
      <c r="Z1996" s="707"/>
      <c r="AA1996" s="707"/>
      <c r="AB1996" s="707"/>
      <c r="AC1996" s="707"/>
      <c r="AD1996" s="707">
        <v>18204.599999999999</v>
      </c>
      <c r="AE1996" s="707"/>
      <c r="AS1996" s="707"/>
      <c r="AU1996" s="707"/>
    </row>
    <row r="1997" spans="4:47">
      <c r="D1997" s="160" t="s">
        <v>5840</v>
      </c>
      <c r="E1997" s="160"/>
      <c r="F1997" s="160">
        <v>46172</v>
      </c>
      <c r="G1997" s="160">
        <v>46180</v>
      </c>
      <c r="H1997" s="160">
        <v>45974</v>
      </c>
      <c r="I1997" s="160">
        <v>45984</v>
      </c>
      <c r="J1997" s="160">
        <v>0</v>
      </c>
      <c r="K1997" s="160">
        <v>0</v>
      </c>
      <c r="L1997" s="727">
        <v>18204.599999999999</v>
      </c>
      <c r="M1997" s="727" t="s">
        <v>4995</v>
      </c>
      <c r="N1997" s="727"/>
      <c r="Q1997" s="727"/>
      <c r="R1997" s="727"/>
      <c r="S1997" s="727"/>
      <c r="V1997" s="707"/>
      <c r="W1997" s="707"/>
      <c r="X1997" s="707"/>
      <c r="Y1997" s="707"/>
      <c r="Z1997" s="707"/>
      <c r="AA1997" s="707"/>
      <c r="AB1997" s="707"/>
      <c r="AC1997" s="707"/>
      <c r="AD1997" s="707">
        <v>18204.599999999999</v>
      </c>
      <c r="AE1997" s="707"/>
      <c r="AF1997" s="707"/>
      <c r="AS1997" s="707"/>
      <c r="AU1997" s="707"/>
    </row>
    <row r="1998" spans="4:47">
      <c r="D1998" s="160" t="s">
        <v>5840</v>
      </c>
      <c r="E1998" s="160"/>
      <c r="F1998" s="160">
        <v>46172</v>
      </c>
      <c r="G1998" s="160">
        <v>46180</v>
      </c>
      <c r="H1998" s="160">
        <v>45974</v>
      </c>
      <c r="I1998" s="160">
        <v>45984</v>
      </c>
      <c r="J1998" s="160">
        <v>0</v>
      </c>
      <c r="K1998" s="160">
        <v>0</v>
      </c>
      <c r="L1998" s="727">
        <v>18204.599999999999</v>
      </c>
      <c r="M1998" s="727" t="s">
        <v>4996</v>
      </c>
      <c r="N1998" s="727"/>
      <c r="Q1998" s="727"/>
      <c r="R1998" s="727"/>
      <c r="S1998" s="727"/>
      <c r="U1998" s="707"/>
      <c r="V1998" s="707"/>
      <c r="W1998" s="707"/>
      <c r="X1998" s="707"/>
      <c r="Y1998" s="707"/>
      <c r="Z1998" s="707"/>
      <c r="AC1998" s="707"/>
      <c r="AD1998" s="707"/>
      <c r="AF1998" s="707"/>
    </row>
    <row r="1999" spans="4:47">
      <c r="D1999" s="160" t="s">
        <v>8916</v>
      </c>
      <c r="E1999" s="160"/>
      <c r="F1999" s="160">
        <v>46174</v>
      </c>
      <c r="G1999" s="160">
        <v>46182</v>
      </c>
      <c r="H1999" s="160">
        <v>45977</v>
      </c>
      <c r="I1999" s="160">
        <v>46022</v>
      </c>
      <c r="J1999" s="160">
        <v>0</v>
      </c>
      <c r="K1999" s="160">
        <v>0</v>
      </c>
      <c r="L1999" s="727">
        <v>24302.78</v>
      </c>
      <c r="M1999" s="727" t="s">
        <v>4994</v>
      </c>
      <c r="N1999" s="727"/>
      <c r="Q1999" s="727"/>
      <c r="R1999" s="727"/>
      <c r="S1999" s="727"/>
      <c r="U1999" s="707"/>
      <c r="V1999" s="707"/>
      <c r="W1999" s="707"/>
      <c r="Z1999" s="707"/>
      <c r="AA1999" s="707"/>
      <c r="AB1999" s="707"/>
      <c r="AC1999" s="707"/>
      <c r="AD1999" s="707">
        <v>21872.5</v>
      </c>
      <c r="AE1999" s="707">
        <v>2430.2800000000002</v>
      </c>
      <c r="AF1999" s="707"/>
      <c r="AS1999" s="707"/>
      <c r="AU1999" s="707"/>
    </row>
    <row r="2000" spans="4:47">
      <c r="D2000" s="160" t="s">
        <v>8916</v>
      </c>
      <c r="E2000" s="160"/>
      <c r="F2000" s="160">
        <v>46174</v>
      </c>
      <c r="G2000" s="160">
        <v>46182</v>
      </c>
      <c r="H2000" s="160">
        <v>45977</v>
      </c>
      <c r="I2000" s="160">
        <v>46022</v>
      </c>
      <c r="J2000" s="160">
        <v>0</v>
      </c>
      <c r="K2000" s="160">
        <v>0</v>
      </c>
      <c r="L2000" s="727">
        <v>24302.78</v>
      </c>
      <c r="M2000" s="727" t="s">
        <v>4995</v>
      </c>
      <c r="N2000" s="727"/>
      <c r="Q2000" s="727"/>
      <c r="R2000" s="727"/>
      <c r="S2000" s="727"/>
      <c r="V2000" s="707"/>
      <c r="W2000" s="707"/>
      <c r="X2000" s="707"/>
      <c r="Z2000" s="707"/>
      <c r="AA2000" s="707"/>
      <c r="AB2000" s="707"/>
      <c r="AC2000" s="707"/>
      <c r="AD2000" s="707">
        <v>21872.5</v>
      </c>
      <c r="AE2000" s="707">
        <v>2430.2800000000002</v>
      </c>
      <c r="AF2000" s="707"/>
      <c r="AS2000" s="707"/>
      <c r="AU2000" s="707"/>
    </row>
    <row r="2001" spans="4:47">
      <c r="D2001" s="160" t="s">
        <v>8916</v>
      </c>
      <c r="E2001" s="160"/>
      <c r="F2001" s="160">
        <v>46174</v>
      </c>
      <c r="G2001" s="160">
        <v>46182</v>
      </c>
      <c r="H2001" s="160">
        <v>45977</v>
      </c>
      <c r="I2001" s="160">
        <v>46022</v>
      </c>
      <c r="J2001" s="160">
        <v>0</v>
      </c>
      <c r="K2001" s="160">
        <v>0</v>
      </c>
      <c r="L2001" s="727">
        <v>24302.78</v>
      </c>
      <c r="M2001" s="727" t="s">
        <v>4996</v>
      </c>
      <c r="N2001" s="727"/>
      <c r="Q2001" s="727"/>
      <c r="R2001" s="727"/>
      <c r="S2001" s="727"/>
      <c r="U2001" s="707"/>
      <c r="V2001" s="707"/>
      <c r="W2001" s="707"/>
      <c r="X2001" s="707"/>
      <c r="AC2001" s="707"/>
      <c r="AD2001" s="707"/>
      <c r="AE2001" s="707"/>
    </row>
    <row r="2002" spans="4:47">
      <c r="D2002" s="160" t="s">
        <v>5841</v>
      </c>
      <c r="E2002" s="160"/>
      <c r="F2002" s="160">
        <v>46176</v>
      </c>
      <c r="G2002" s="160">
        <v>46184</v>
      </c>
      <c r="H2002" s="160">
        <v>45979</v>
      </c>
      <c r="I2002" s="160">
        <v>46025</v>
      </c>
      <c r="J2002" s="160">
        <v>0</v>
      </c>
      <c r="K2002" s="160">
        <v>0</v>
      </c>
      <c r="L2002" s="727">
        <v>55407.66</v>
      </c>
      <c r="M2002" s="727" t="s">
        <v>4994</v>
      </c>
      <c r="N2002" s="727"/>
      <c r="Q2002" s="727"/>
      <c r="R2002" s="727"/>
      <c r="S2002" s="727"/>
      <c r="U2002" s="707"/>
      <c r="V2002" s="707"/>
      <c r="Y2002" s="707"/>
      <c r="Z2002" s="707"/>
      <c r="AA2002" s="707"/>
      <c r="AB2002" s="707"/>
      <c r="AC2002" s="707"/>
      <c r="AD2002" s="707">
        <v>49866.89</v>
      </c>
      <c r="AE2002" s="707">
        <v>1786.9</v>
      </c>
      <c r="AF2002" s="707">
        <v>3753.87</v>
      </c>
      <c r="AS2002" s="707"/>
      <c r="AU2002" s="707"/>
    </row>
    <row r="2003" spans="4:47">
      <c r="D2003" s="160" t="s">
        <v>5841</v>
      </c>
      <c r="E2003" s="160"/>
      <c r="F2003" s="160">
        <v>46176</v>
      </c>
      <c r="G2003" s="160">
        <v>46184</v>
      </c>
      <c r="H2003" s="160">
        <v>45979</v>
      </c>
      <c r="I2003" s="160">
        <v>46025</v>
      </c>
      <c r="J2003" s="160">
        <v>0</v>
      </c>
      <c r="K2003" s="160">
        <v>0</v>
      </c>
      <c r="L2003" s="727">
        <v>55407.66</v>
      </c>
      <c r="M2003" s="727" t="s">
        <v>4995</v>
      </c>
      <c r="N2003" s="727"/>
      <c r="Q2003" s="727"/>
      <c r="R2003" s="727"/>
      <c r="S2003" s="727"/>
      <c r="V2003" s="707"/>
      <c r="W2003" s="707"/>
      <c r="X2003" s="707"/>
      <c r="Y2003" s="707"/>
      <c r="Z2003" s="707"/>
      <c r="AA2003" s="707"/>
      <c r="AB2003" s="707"/>
      <c r="AC2003" s="707"/>
      <c r="AD2003" s="707">
        <v>49866.89</v>
      </c>
      <c r="AE2003" s="707">
        <v>1786.9</v>
      </c>
      <c r="AF2003" s="707">
        <v>3753.87</v>
      </c>
      <c r="AS2003" s="707"/>
      <c r="AU2003" s="707"/>
    </row>
    <row r="2004" spans="4:47">
      <c r="D2004" s="160" t="s">
        <v>5841</v>
      </c>
      <c r="E2004" s="160"/>
      <c r="F2004" s="160">
        <v>46176</v>
      </c>
      <c r="G2004" s="160">
        <v>46184</v>
      </c>
      <c r="H2004" s="160">
        <v>45979</v>
      </c>
      <c r="I2004" s="160">
        <v>46025</v>
      </c>
      <c r="J2004" s="160">
        <v>0</v>
      </c>
      <c r="K2004" s="160">
        <v>0</v>
      </c>
      <c r="L2004" s="727">
        <v>55407.66</v>
      </c>
      <c r="M2004" s="727" t="s">
        <v>4996</v>
      </c>
      <c r="N2004" s="727"/>
      <c r="Q2004" s="727"/>
      <c r="R2004" s="727"/>
      <c r="S2004" s="727"/>
      <c r="U2004" s="707"/>
      <c r="V2004" s="707"/>
      <c r="W2004" s="707"/>
      <c r="X2004" s="707"/>
      <c r="AB2004" s="707"/>
      <c r="AC2004" s="707"/>
      <c r="AE2004" s="707"/>
      <c r="AF2004" s="707"/>
    </row>
    <row r="2005" spans="4:47">
      <c r="D2005" s="160" t="s">
        <v>5842</v>
      </c>
      <c r="E2005" s="160"/>
      <c r="F2005" s="160">
        <v>46179</v>
      </c>
      <c r="G2005" s="160">
        <v>46187</v>
      </c>
      <c r="H2005" s="160">
        <v>45981</v>
      </c>
      <c r="I2005" s="160">
        <v>46027</v>
      </c>
      <c r="J2005" s="160">
        <v>0</v>
      </c>
      <c r="K2005" s="160">
        <v>0</v>
      </c>
      <c r="L2005" s="727">
        <v>6958.55</v>
      </c>
      <c r="M2005" s="727" t="s">
        <v>4994</v>
      </c>
      <c r="N2005" s="727"/>
      <c r="Q2005" s="728"/>
      <c r="R2005" s="727"/>
      <c r="S2005" s="727"/>
      <c r="U2005" s="707"/>
      <c r="V2005" s="707"/>
      <c r="Y2005" s="707"/>
      <c r="Z2005" s="707"/>
      <c r="AA2005" s="707"/>
      <c r="AB2005" s="707"/>
      <c r="AC2005" s="707"/>
      <c r="AD2005" s="707">
        <v>6262.7</v>
      </c>
      <c r="AE2005" s="707"/>
      <c r="AF2005" s="707">
        <v>695.86</v>
      </c>
      <c r="AS2005" s="707"/>
      <c r="AU2005" s="707"/>
    </row>
    <row r="2006" spans="4:47">
      <c r="D2006" s="160" t="s">
        <v>5842</v>
      </c>
      <c r="E2006" s="160"/>
      <c r="F2006" s="160">
        <v>46179</v>
      </c>
      <c r="G2006" s="160">
        <v>46187</v>
      </c>
      <c r="H2006" s="160">
        <v>45981</v>
      </c>
      <c r="I2006" s="160">
        <v>46027</v>
      </c>
      <c r="J2006" s="160">
        <v>0</v>
      </c>
      <c r="K2006" s="160">
        <v>0</v>
      </c>
      <c r="L2006" s="727">
        <v>6958.55</v>
      </c>
      <c r="M2006" s="727" t="s">
        <v>4995</v>
      </c>
      <c r="N2006" s="727"/>
      <c r="Q2006" s="727"/>
      <c r="R2006" s="727"/>
      <c r="S2006" s="727"/>
      <c r="U2006" s="707"/>
      <c r="V2006" s="707"/>
      <c r="W2006" s="707"/>
      <c r="X2006" s="707"/>
      <c r="Y2006" s="707"/>
      <c r="Z2006" s="707"/>
      <c r="AA2006" s="707"/>
      <c r="AB2006" s="707"/>
      <c r="AC2006" s="707"/>
      <c r="AD2006" s="707">
        <v>6262.7</v>
      </c>
      <c r="AE2006" s="707"/>
      <c r="AF2006" s="707">
        <v>695.86</v>
      </c>
      <c r="AS2006" s="707"/>
      <c r="AU2006" s="707"/>
    </row>
    <row r="2007" spans="4:47">
      <c r="D2007" s="160" t="s">
        <v>5842</v>
      </c>
      <c r="E2007" s="160"/>
      <c r="F2007" s="160">
        <v>46179</v>
      </c>
      <c r="G2007" s="160">
        <v>46187</v>
      </c>
      <c r="H2007" s="160">
        <v>45981</v>
      </c>
      <c r="I2007" s="160">
        <v>46027</v>
      </c>
      <c r="J2007" s="160">
        <v>0</v>
      </c>
      <c r="K2007" s="160">
        <v>0</v>
      </c>
      <c r="L2007" s="727">
        <v>6958.55</v>
      </c>
      <c r="M2007" s="727" t="s">
        <v>4996</v>
      </c>
      <c r="N2007" s="727"/>
      <c r="Q2007" s="727"/>
      <c r="R2007" s="727"/>
      <c r="S2007" s="727"/>
      <c r="U2007" s="707"/>
      <c r="V2007" s="707"/>
      <c r="W2007" s="707"/>
      <c r="X2007" s="707"/>
      <c r="AB2007" s="707"/>
      <c r="AC2007" s="707"/>
      <c r="AD2007" s="707"/>
      <c r="AE2007" s="707"/>
    </row>
    <row r="2008" spans="4:47">
      <c r="D2008" s="160" t="s">
        <v>5843</v>
      </c>
      <c r="E2008" s="160"/>
      <c r="F2008" s="160">
        <v>46181</v>
      </c>
      <c r="G2008" s="160">
        <v>46207</v>
      </c>
      <c r="H2008" s="160">
        <v>45984</v>
      </c>
      <c r="I2008" s="160">
        <v>46069</v>
      </c>
      <c r="J2008" s="160">
        <v>0</v>
      </c>
      <c r="K2008" s="160">
        <v>0</v>
      </c>
      <c r="L2008" s="727">
        <v>3479.28</v>
      </c>
      <c r="M2008" s="727" t="s">
        <v>4994</v>
      </c>
      <c r="N2008" s="727"/>
      <c r="Q2008" s="727"/>
      <c r="R2008" s="727"/>
      <c r="S2008" s="727"/>
      <c r="U2008" s="707"/>
      <c r="V2008" s="707"/>
      <c r="W2008" s="707"/>
      <c r="X2008" s="707"/>
      <c r="AA2008" s="707"/>
      <c r="AB2008" s="707"/>
      <c r="AC2008" s="707"/>
      <c r="AD2008" s="707">
        <v>3131.35</v>
      </c>
      <c r="AE2008" s="707"/>
      <c r="AF2008" s="707"/>
      <c r="AG2008">
        <v>347.93</v>
      </c>
      <c r="AS2008" s="707"/>
      <c r="AU2008" s="707"/>
    </row>
    <row r="2009" spans="4:47">
      <c r="D2009" s="160" t="s">
        <v>5843</v>
      </c>
      <c r="E2009" s="160"/>
      <c r="F2009" s="160">
        <v>46181</v>
      </c>
      <c r="G2009" s="160">
        <v>46207</v>
      </c>
      <c r="H2009" s="160">
        <v>45984</v>
      </c>
      <c r="I2009" s="160">
        <v>46069</v>
      </c>
      <c r="J2009" s="160">
        <v>0</v>
      </c>
      <c r="K2009" s="160">
        <v>0</v>
      </c>
      <c r="L2009" s="727">
        <v>3479.28</v>
      </c>
      <c r="M2009" s="727" t="s">
        <v>4995</v>
      </c>
      <c r="N2009" s="727"/>
      <c r="Q2009" s="727"/>
      <c r="R2009" s="727"/>
      <c r="S2009" s="727"/>
      <c r="W2009" s="707"/>
      <c r="X2009" s="707"/>
      <c r="Y2009" s="707"/>
      <c r="Z2009" s="707"/>
      <c r="AA2009" s="707"/>
      <c r="AB2009" s="707"/>
      <c r="AC2009" s="707"/>
      <c r="AD2009" s="707">
        <v>3131.35</v>
      </c>
      <c r="AE2009" s="707"/>
      <c r="AF2009" s="707"/>
      <c r="AG2009">
        <v>347.93</v>
      </c>
      <c r="AS2009" s="707"/>
      <c r="AU2009" s="707"/>
    </row>
    <row r="2010" spans="4:47">
      <c r="D2010" s="160" t="s">
        <v>5843</v>
      </c>
      <c r="E2010" s="160"/>
      <c r="F2010" s="160">
        <v>46181</v>
      </c>
      <c r="G2010" s="160">
        <v>46207</v>
      </c>
      <c r="H2010" s="160">
        <v>45984</v>
      </c>
      <c r="I2010" s="160">
        <v>46069</v>
      </c>
      <c r="J2010" s="160">
        <v>0</v>
      </c>
      <c r="K2010" s="160">
        <v>0</v>
      </c>
      <c r="L2010" s="727">
        <v>3479.28</v>
      </c>
      <c r="M2010" s="727" t="s">
        <v>4996</v>
      </c>
      <c r="N2010" s="727"/>
      <c r="Q2010" s="727"/>
      <c r="R2010" s="727"/>
      <c r="S2010" s="727"/>
      <c r="V2010" s="707"/>
      <c r="W2010" s="707"/>
      <c r="X2010" s="707"/>
      <c r="Y2010" s="707"/>
      <c r="Z2010" s="707"/>
      <c r="AD2010" s="707"/>
      <c r="AE2010" s="707"/>
      <c r="AF2010" s="707"/>
    </row>
    <row r="2011" spans="4:47">
      <c r="D2011" s="160" t="s">
        <v>5844</v>
      </c>
      <c r="E2011" s="160"/>
      <c r="F2011" s="160">
        <v>45903</v>
      </c>
      <c r="G2011" s="160">
        <v>46034</v>
      </c>
      <c r="H2011" s="160" t="s">
        <v>12605</v>
      </c>
      <c r="I2011" s="160">
        <v>46091</v>
      </c>
      <c r="J2011" s="160">
        <v>0</v>
      </c>
      <c r="K2011" s="160">
        <v>0</v>
      </c>
      <c r="L2011" s="727">
        <v>1498975.47</v>
      </c>
      <c r="M2011" s="727" t="s">
        <v>4994</v>
      </c>
      <c r="N2011" s="727"/>
      <c r="Q2011" s="727"/>
      <c r="R2011" s="727"/>
      <c r="S2011" s="727"/>
      <c r="V2011" s="707"/>
      <c r="W2011" s="707"/>
      <c r="X2011" s="707"/>
      <c r="Z2011" s="707"/>
      <c r="AA2011" s="707"/>
      <c r="AB2011" s="707"/>
      <c r="AC2011" s="707"/>
      <c r="AD2011" s="707">
        <v>178822.76</v>
      </c>
      <c r="AE2011" s="707">
        <v>680904.45</v>
      </c>
      <c r="AF2011" s="707">
        <v>516021.01</v>
      </c>
      <c r="AG2011" s="707">
        <v>93164.800000000003</v>
      </c>
      <c r="AH2011" s="707">
        <v>30062.45</v>
      </c>
      <c r="AK2011" s="707"/>
      <c r="AL2011" s="707"/>
      <c r="AM2011" s="707"/>
      <c r="AN2011" s="707"/>
      <c r="AO2011" s="707"/>
      <c r="AP2011" s="707"/>
      <c r="AQ2011" s="707"/>
    </row>
    <row r="2012" spans="4:47">
      <c r="D2012" s="160" t="s">
        <v>5844</v>
      </c>
      <c r="E2012" s="160"/>
      <c r="F2012" s="160">
        <v>45903</v>
      </c>
      <c r="G2012" s="160">
        <v>46034</v>
      </c>
      <c r="H2012" s="160" t="s">
        <v>12605</v>
      </c>
      <c r="I2012" s="160">
        <v>46091</v>
      </c>
      <c r="J2012" s="160">
        <v>0</v>
      </c>
      <c r="K2012" s="160">
        <v>0</v>
      </c>
      <c r="L2012" s="727">
        <v>1498975.47</v>
      </c>
      <c r="M2012" s="727" t="s">
        <v>4995</v>
      </c>
      <c r="N2012" s="727"/>
      <c r="Q2012" s="727"/>
      <c r="R2012" s="727"/>
      <c r="S2012" s="727"/>
      <c r="V2012" s="707"/>
      <c r="W2012" s="707"/>
      <c r="X2012" s="707"/>
      <c r="Y2012" s="707"/>
      <c r="Z2012" s="707"/>
      <c r="AA2012" s="707"/>
      <c r="AB2012" s="707"/>
      <c r="AC2012" s="707"/>
      <c r="AD2012" s="707">
        <v>178822.76</v>
      </c>
      <c r="AE2012" s="707">
        <v>680904.45</v>
      </c>
      <c r="AF2012" s="707">
        <v>516021.01</v>
      </c>
      <c r="AG2012" s="707">
        <v>93164.800000000003</v>
      </c>
      <c r="AH2012" s="707">
        <v>30062.45</v>
      </c>
      <c r="AK2012" s="707"/>
      <c r="AL2012" s="707"/>
      <c r="AM2012" s="707"/>
      <c r="AN2012" s="707"/>
      <c r="AO2012" s="707"/>
      <c r="AP2012" s="707"/>
      <c r="AQ2012" s="707"/>
    </row>
    <row r="2013" spans="4:47">
      <c r="D2013" s="160" t="s">
        <v>5844</v>
      </c>
      <c r="E2013" s="160"/>
      <c r="F2013" s="160">
        <v>45903</v>
      </c>
      <c r="G2013" s="160">
        <v>46034</v>
      </c>
      <c r="H2013" s="160" t="s">
        <v>12605</v>
      </c>
      <c r="I2013" s="160">
        <v>46091</v>
      </c>
      <c r="J2013" s="160">
        <v>0</v>
      </c>
      <c r="K2013" s="160">
        <v>0</v>
      </c>
      <c r="L2013" s="727">
        <v>1498975.47</v>
      </c>
      <c r="M2013" s="727" t="s">
        <v>4996</v>
      </c>
      <c r="N2013" s="727"/>
      <c r="Q2013" s="727"/>
      <c r="R2013" s="727"/>
      <c r="S2013" s="727"/>
      <c r="T2013" s="707"/>
      <c r="U2013" s="707"/>
      <c r="V2013" s="707"/>
      <c r="W2013" s="707"/>
      <c r="X2013" s="707"/>
      <c r="Y2013" s="707"/>
      <c r="Z2013" s="707"/>
      <c r="AC2013" s="707"/>
      <c r="AD2013" s="707"/>
      <c r="AE2013" s="707"/>
      <c r="AF2013" s="707"/>
    </row>
    <row r="2014" spans="4:47">
      <c r="D2014" s="160" t="s">
        <v>8917</v>
      </c>
      <c r="E2014" s="160"/>
      <c r="F2014" s="160">
        <v>45911</v>
      </c>
      <c r="G2014" s="160">
        <v>46034</v>
      </c>
      <c r="H2014" s="160">
        <v>45967</v>
      </c>
      <c r="I2014" s="160">
        <v>46091</v>
      </c>
      <c r="J2014" s="160">
        <v>0</v>
      </c>
      <c r="K2014" s="160">
        <v>0</v>
      </c>
      <c r="L2014" s="727">
        <v>1498975.47</v>
      </c>
      <c r="M2014" s="727" t="s">
        <v>4994</v>
      </c>
      <c r="N2014" s="727"/>
      <c r="Q2014" s="727"/>
      <c r="R2014" s="727"/>
      <c r="S2014" s="727"/>
      <c r="V2014" s="707"/>
      <c r="W2014" s="707"/>
      <c r="Z2014" s="707"/>
      <c r="AA2014" s="707"/>
      <c r="AB2014" s="707"/>
      <c r="AC2014" s="707"/>
      <c r="AD2014" s="707">
        <v>178822.76</v>
      </c>
      <c r="AE2014" s="707">
        <v>680904.45</v>
      </c>
      <c r="AF2014" s="707">
        <v>516021.01</v>
      </c>
      <c r="AG2014" s="707">
        <v>93164.800000000003</v>
      </c>
      <c r="AH2014" s="707">
        <v>30062.45</v>
      </c>
      <c r="AK2014" s="707"/>
      <c r="AL2014" s="707"/>
      <c r="AM2014" s="707"/>
      <c r="AN2014" s="707"/>
      <c r="AO2014" s="707"/>
      <c r="AP2014" s="707"/>
      <c r="AQ2014" s="707"/>
    </row>
    <row r="2015" spans="4:47">
      <c r="D2015" s="160" t="s">
        <v>8917</v>
      </c>
      <c r="E2015" s="160"/>
      <c r="F2015" s="160">
        <v>45911</v>
      </c>
      <c r="G2015" s="160">
        <v>46034</v>
      </c>
      <c r="H2015" s="160">
        <v>45967</v>
      </c>
      <c r="I2015" s="160">
        <v>46091</v>
      </c>
      <c r="J2015" s="160">
        <v>0</v>
      </c>
      <c r="K2015" s="160">
        <v>0</v>
      </c>
      <c r="L2015" s="727">
        <v>1498975.47</v>
      </c>
      <c r="M2015" s="727" t="s">
        <v>4995</v>
      </c>
      <c r="N2015" s="727"/>
      <c r="Q2015" s="727"/>
      <c r="R2015" s="727"/>
      <c r="S2015" s="727"/>
      <c r="W2015" s="707"/>
      <c r="X2015" s="707"/>
      <c r="Y2015" s="707"/>
      <c r="Z2015" s="707"/>
      <c r="AA2015" s="707"/>
      <c r="AB2015" s="707"/>
      <c r="AC2015" s="707"/>
      <c r="AD2015" s="707">
        <v>178822.76</v>
      </c>
      <c r="AE2015" s="707">
        <v>680904.45</v>
      </c>
      <c r="AF2015" s="707">
        <v>516021.01</v>
      </c>
      <c r="AG2015" s="707">
        <v>93164.800000000003</v>
      </c>
      <c r="AH2015" s="707">
        <v>30062.45</v>
      </c>
      <c r="AK2015" s="707"/>
      <c r="AL2015" s="707"/>
      <c r="AM2015" s="707"/>
      <c r="AN2015" s="707"/>
      <c r="AO2015" s="707"/>
      <c r="AP2015" s="707"/>
      <c r="AQ2015" s="707"/>
    </row>
    <row r="2016" spans="4:47">
      <c r="D2016" s="160" t="s">
        <v>8917</v>
      </c>
      <c r="E2016" s="160"/>
      <c r="F2016" s="160">
        <v>45911</v>
      </c>
      <c r="G2016" s="160">
        <v>46034</v>
      </c>
      <c r="H2016" s="160">
        <v>45967</v>
      </c>
      <c r="I2016" s="160">
        <v>46091</v>
      </c>
      <c r="J2016" s="160">
        <v>0</v>
      </c>
      <c r="K2016" s="160">
        <v>0</v>
      </c>
      <c r="L2016" s="727">
        <v>1498975.47</v>
      </c>
      <c r="M2016" s="727" t="s">
        <v>4996</v>
      </c>
      <c r="N2016" s="727"/>
      <c r="Q2016" s="727"/>
      <c r="R2016" s="727"/>
      <c r="S2016" s="727"/>
      <c r="V2016" s="707"/>
      <c r="W2016" s="707"/>
      <c r="X2016" s="707"/>
      <c r="Y2016" s="707"/>
      <c r="AC2016" s="707"/>
      <c r="AD2016" s="707"/>
      <c r="AF2016" s="707"/>
      <c r="AG2016" s="707"/>
    </row>
    <row r="2017" spans="4:43">
      <c r="D2017" s="160" t="s">
        <v>8918</v>
      </c>
      <c r="E2017" s="160"/>
      <c r="F2017" s="160">
        <v>45911</v>
      </c>
      <c r="G2017" s="160">
        <v>46034</v>
      </c>
      <c r="H2017" s="160">
        <v>45967</v>
      </c>
      <c r="I2017" s="160">
        <v>46091</v>
      </c>
      <c r="J2017" s="160">
        <v>0</v>
      </c>
      <c r="K2017" s="160">
        <v>0</v>
      </c>
      <c r="L2017" s="727">
        <v>755609.05</v>
      </c>
      <c r="M2017" s="727" t="s">
        <v>4994</v>
      </c>
      <c r="N2017" s="727"/>
      <c r="Q2017" s="727"/>
      <c r="R2017" s="727"/>
      <c r="S2017" s="727"/>
      <c r="V2017" s="707"/>
      <c r="W2017" s="707"/>
      <c r="X2017" s="707"/>
      <c r="Z2017" s="707"/>
      <c r="AA2017" s="707"/>
      <c r="AB2017" s="707"/>
      <c r="AC2017" s="707"/>
      <c r="AD2017" s="707">
        <v>156673.44</v>
      </c>
      <c r="AE2017" s="707">
        <v>64782.98</v>
      </c>
      <c r="AF2017" s="707">
        <v>410925.39</v>
      </c>
      <c r="AG2017" s="707">
        <v>93164.800000000003</v>
      </c>
      <c r="AH2017" s="707">
        <v>30062.45</v>
      </c>
      <c r="AK2017" s="707"/>
      <c r="AL2017" s="707"/>
      <c r="AM2017" s="707"/>
      <c r="AN2017" s="707"/>
      <c r="AO2017" s="707"/>
      <c r="AP2017" s="707"/>
      <c r="AQ2017" s="707"/>
    </row>
    <row r="2018" spans="4:43">
      <c r="D2018" s="160" t="s">
        <v>8918</v>
      </c>
      <c r="E2018" s="160"/>
      <c r="F2018" s="160">
        <v>45911</v>
      </c>
      <c r="G2018" s="160">
        <v>46034</v>
      </c>
      <c r="H2018" s="160">
        <v>45967</v>
      </c>
      <c r="I2018" s="160">
        <v>46091</v>
      </c>
      <c r="J2018" s="160">
        <v>0</v>
      </c>
      <c r="K2018" s="160">
        <v>0</v>
      </c>
      <c r="L2018" s="727">
        <v>755609.05</v>
      </c>
      <c r="M2018" s="727" t="s">
        <v>4995</v>
      </c>
      <c r="N2018" s="727"/>
      <c r="Q2018" s="727"/>
      <c r="R2018" s="727"/>
      <c r="S2018" s="727"/>
      <c r="V2018" s="707"/>
      <c r="W2018" s="707"/>
      <c r="X2018" s="707"/>
      <c r="Y2018" s="707"/>
      <c r="Z2018" s="707"/>
      <c r="AA2018" s="707"/>
      <c r="AB2018" s="707"/>
      <c r="AC2018" s="707"/>
      <c r="AD2018" s="707">
        <v>156673.44</v>
      </c>
      <c r="AE2018" s="707">
        <v>64782.98</v>
      </c>
      <c r="AF2018" s="707">
        <v>410925.39</v>
      </c>
      <c r="AG2018" s="707">
        <v>93164.800000000003</v>
      </c>
      <c r="AH2018" s="707">
        <v>30062.45</v>
      </c>
      <c r="AK2018" s="707"/>
      <c r="AL2018" s="707"/>
      <c r="AM2018" s="707"/>
      <c r="AN2018" s="707"/>
      <c r="AO2018" s="707"/>
      <c r="AP2018" s="707"/>
      <c r="AQ2018" s="707"/>
    </row>
    <row r="2019" spans="4:43">
      <c r="D2019" s="160" t="s">
        <v>8918</v>
      </c>
      <c r="E2019" s="160"/>
      <c r="F2019" s="160">
        <v>45911</v>
      </c>
      <c r="G2019" s="160">
        <v>46034</v>
      </c>
      <c r="H2019" s="160">
        <v>45967</v>
      </c>
      <c r="I2019" s="160">
        <v>46091</v>
      </c>
      <c r="J2019" s="160">
        <v>0</v>
      </c>
      <c r="K2019" s="160">
        <v>0</v>
      </c>
      <c r="L2019" s="727">
        <v>755609.05</v>
      </c>
      <c r="M2019" s="727" t="s">
        <v>4996</v>
      </c>
      <c r="N2019" s="727"/>
      <c r="Q2019" s="727"/>
      <c r="R2019" s="727"/>
      <c r="S2019" s="727"/>
      <c r="V2019" s="707"/>
      <c r="W2019" s="707"/>
      <c r="X2019" s="707"/>
      <c r="Y2019" s="707"/>
      <c r="Z2019" s="707"/>
      <c r="AC2019" s="707"/>
      <c r="AD2019" s="707"/>
      <c r="AE2019" s="707"/>
      <c r="AF2019" s="707"/>
      <c r="AG2019" s="707"/>
    </row>
    <row r="2020" spans="4:43">
      <c r="D2020" s="160" t="s">
        <v>8919</v>
      </c>
      <c r="E2020" s="160"/>
      <c r="F2020" s="160">
        <v>45932</v>
      </c>
      <c r="G2020" s="160">
        <v>45964</v>
      </c>
      <c r="H2020" s="160">
        <v>45988</v>
      </c>
      <c r="I2020" s="160">
        <v>46021</v>
      </c>
      <c r="J2020" s="160">
        <v>0</v>
      </c>
      <c r="K2020" s="160">
        <v>0</v>
      </c>
      <c r="L2020" s="727">
        <v>209350.89</v>
      </c>
      <c r="M2020" s="727" t="s">
        <v>4994</v>
      </c>
      <c r="N2020" s="727"/>
      <c r="Q2020" s="727"/>
      <c r="R2020" s="727"/>
      <c r="S2020" s="727"/>
      <c r="V2020" s="707"/>
      <c r="W2020" s="707"/>
      <c r="Z2020" s="707"/>
      <c r="AA2020" s="707"/>
      <c r="AB2020" s="707"/>
      <c r="AC2020" s="707"/>
      <c r="AD2020" s="707">
        <v>22149.32</v>
      </c>
      <c r="AE2020" s="707">
        <v>187201.56</v>
      </c>
      <c r="AL2020" s="707"/>
      <c r="AM2020" s="707"/>
      <c r="AN2020" s="707"/>
      <c r="AO2020" s="707"/>
    </row>
    <row r="2021" spans="4:43">
      <c r="D2021" s="160" t="s">
        <v>8919</v>
      </c>
      <c r="E2021" s="160"/>
      <c r="F2021" s="160">
        <v>45932</v>
      </c>
      <c r="G2021" s="160">
        <v>45964</v>
      </c>
      <c r="H2021" s="160">
        <v>45988</v>
      </c>
      <c r="I2021" s="160">
        <v>46021</v>
      </c>
      <c r="J2021" s="160">
        <v>0</v>
      </c>
      <c r="K2021" s="160">
        <v>0</v>
      </c>
      <c r="L2021" s="727">
        <v>209350.89</v>
      </c>
      <c r="M2021" s="727" t="s">
        <v>4995</v>
      </c>
      <c r="N2021" s="727"/>
      <c r="Q2021" s="727"/>
      <c r="R2021" s="727"/>
      <c r="S2021" s="727"/>
      <c r="V2021" s="707"/>
      <c r="W2021" s="707"/>
      <c r="X2021" s="707"/>
      <c r="Y2021" s="707"/>
      <c r="Z2021" s="707"/>
      <c r="AA2021" s="707"/>
      <c r="AB2021" s="707"/>
      <c r="AC2021" s="707"/>
      <c r="AD2021" s="707">
        <v>22149.32</v>
      </c>
      <c r="AE2021" s="707">
        <v>187201.56</v>
      </c>
      <c r="AF2021" s="707"/>
      <c r="AL2021" s="707"/>
      <c r="AM2021" s="707"/>
      <c r="AN2021" s="707"/>
      <c r="AO2021" s="707"/>
    </row>
    <row r="2022" spans="4:43">
      <c r="D2022" s="160" t="s">
        <v>8919</v>
      </c>
      <c r="E2022" s="160"/>
      <c r="F2022" s="160">
        <v>45932</v>
      </c>
      <c r="G2022" s="160">
        <v>45964</v>
      </c>
      <c r="H2022" s="160">
        <v>45988</v>
      </c>
      <c r="I2022" s="160">
        <v>46021</v>
      </c>
      <c r="J2022" s="160">
        <v>0</v>
      </c>
      <c r="K2022" s="160">
        <v>0</v>
      </c>
      <c r="L2022" s="727">
        <v>209350.89</v>
      </c>
      <c r="M2022" s="727" t="s">
        <v>4996</v>
      </c>
      <c r="N2022" s="727"/>
      <c r="Q2022" s="727"/>
      <c r="R2022" s="727"/>
      <c r="S2022" s="727"/>
      <c r="V2022" s="707"/>
      <c r="W2022" s="707"/>
      <c r="X2022" s="707"/>
      <c r="Y2022" s="707"/>
      <c r="AC2022" s="707"/>
      <c r="AD2022" s="707"/>
      <c r="AF2022" s="707"/>
    </row>
    <row r="2023" spans="4:43">
      <c r="D2023" s="160" t="s">
        <v>8920</v>
      </c>
      <c r="E2023" s="160"/>
      <c r="F2023" s="160">
        <v>45938</v>
      </c>
      <c r="G2023" s="160">
        <v>45950</v>
      </c>
      <c r="H2023" s="160">
        <v>45994</v>
      </c>
      <c r="I2023" s="160">
        <v>46007</v>
      </c>
      <c r="J2023" s="160">
        <v>0</v>
      </c>
      <c r="K2023" s="160">
        <v>0</v>
      </c>
      <c r="L2023" s="727">
        <v>71893.87</v>
      </c>
      <c r="M2023" s="727" t="s">
        <v>4994</v>
      </c>
      <c r="N2023" s="727"/>
      <c r="Q2023" s="727"/>
      <c r="R2023" s="727"/>
      <c r="S2023" s="727"/>
      <c r="V2023" s="707"/>
      <c r="W2023" s="707"/>
      <c r="X2023" s="707"/>
      <c r="Y2023" s="707"/>
      <c r="AA2023" s="707"/>
      <c r="AB2023" s="707"/>
      <c r="AC2023" s="707"/>
      <c r="AD2023" s="707"/>
      <c r="AE2023" s="707">
        <v>71893.87</v>
      </c>
      <c r="AF2023" s="707"/>
      <c r="AG2023" s="707"/>
      <c r="AL2023" s="707"/>
      <c r="AN2023" s="707"/>
    </row>
    <row r="2024" spans="4:43">
      <c r="D2024" s="160" t="s">
        <v>8920</v>
      </c>
      <c r="E2024" s="160"/>
      <c r="F2024" s="160">
        <v>45938</v>
      </c>
      <c r="G2024" s="160">
        <v>45950</v>
      </c>
      <c r="H2024" s="160">
        <v>45994</v>
      </c>
      <c r="I2024" s="160">
        <v>46007</v>
      </c>
      <c r="J2024" s="160">
        <v>0</v>
      </c>
      <c r="K2024" s="160">
        <v>0</v>
      </c>
      <c r="L2024" s="727">
        <v>71893.87</v>
      </c>
      <c r="M2024" s="727" t="s">
        <v>4995</v>
      </c>
      <c r="N2024" s="727"/>
      <c r="Q2024" s="727"/>
      <c r="R2024" s="727"/>
      <c r="S2024" s="727"/>
      <c r="W2024" s="707"/>
      <c r="X2024" s="707"/>
      <c r="Y2024" s="707"/>
      <c r="Z2024" s="707"/>
      <c r="AA2024" s="707"/>
      <c r="AB2024" s="707"/>
      <c r="AC2024" s="707"/>
      <c r="AD2024" s="707"/>
      <c r="AE2024" s="707">
        <v>71893.87</v>
      </c>
      <c r="AF2024" s="707"/>
      <c r="AG2024" s="707"/>
      <c r="AL2024" s="707"/>
      <c r="AN2024" s="707"/>
    </row>
    <row r="2025" spans="4:43">
      <c r="D2025" s="160" t="s">
        <v>8920</v>
      </c>
      <c r="E2025" s="160"/>
      <c r="F2025" s="160">
        <v>45938</v>
      </c>
      <c r="G2025" s="160">
        <v>45950</v>
      </c>
      <c r="H2025" s="160">
        <v>45994</v>
      </c>
      <c r="I2025" s="160">
        <v>46007</v>
      </c>
      <c r="J2025" s="160">
        <v>0</v>
      </c>
      <c r="K2025" s="160">
        <v>0</v>
      </c>
      <c r="L2025" s="727">
        <v>71893.87</v>
      </c>
      <c r="M2025" s="727" t="s">
        <v>4996</v>
      </c>
      <c r="N2025" s="727"/>
      <c r="Q2025" s="727"/>
      <c r="R2025" s="727"/>
      <c r="S2025" s="727"/>
      <c r="V2025" s="707"/>
      <c r="W2025" s="707"/>
      <c r="X2025" s="707"/>
      <c r="Y2025" s="707"/>
      <c r="Z2025" s="707"/>
      <c r="AA2025" s="707"/>
      <c r="AC2025" s="707"/>
      <c r="AD2025" s="707"/>
      <c r="AE2025" s="707"/>
      <c r="AF2025" s="707"/>
    </row>
    <row r="2026" spans="4:43">
      <c r="D2026" s="160" t="s">
        <v>8921</v>
      </c>
      <c r="E2026" s="160"/>
      <c r="F2026" s="160">
        <v>45941</v>
      </c>
      <c r="G2026" s="160">
        <v>45951</v>
      </c>
      <c r="H2026" s="160">
        <v>45997</v>
      </c>
      <c r="I2026" s="160">
        <v>46008</v>
      </c>
      <c r="J2026" s="160">
        <v>0</v>
      </c>
      <c r="K2026" s="160">
        <v>0</v>
      </c>
      <c r="L2026" s="727">
        <v>9125.11</v>
      </c>
      <c r="M2026" s="727" t="s">
        <v>4994</v>
      </c>
      <c r="N2026" s="727"/>
      <c r="Q2026" s="727"/>
      <c r="R2026" s="727"/>
      <c r="S2026" s="727"/>
      <c r="V2026" s="707"/>
      <c r="W2026" s="707"/>
      <c r="X2026" s="707"/>
      <c r="Y2026" s="707"/>
      <c r="AA2026" s="707"/>
      <c r="AB2026" s="707"/>
      <c r="AC2026" s="707"/>
      <c r="AD2026" s="707"/>
      <c r="AE2026" s="707">
        <v>9125.11</v>
      </c>
      <c r="AF2026" s="707"/>
      <c r="AG2026" s="707"/>
      <c r="AL2026" s="707"/>
      <c r="AN2026" s="707"/>
    </row>
    <row r="2027" spans="4:43">
      <c r="D2027" s="160" t="s">
        <v>8921</v>
      </c>
      <c r="E2027" s="160"/>
      <c r="F2027" s="160">
        <v>45941</v>
      </c>
      <c r="G2027" s="160">
        <v>45951</v>
      </c>
      <c r="H2027" s="160">
        <v>45997</v>
      </c>
      <c r="I2027" s="160">
        <v>46008</v>
      </c>
      <c r="J2027" s="160">
        <v>0</v>
      </c>
      <c r="K2027" s="160">
        <v>0</v>
      </c>
      <c r="L2027" s="727">
        <v>9125.11</v>
      </c>
      <c r="M2027" s="727" t="s">
        <v>4995</v>
      </c>
      <c r="N2027" s="727"/>
      <c r="Q2027" s="727"/>
      <c r="R2027" s="727"/>
      <c r="S2027" s="727"/>
      <c r="W2027" s="707"/>
      <c r="X2027" s="707"/>
      <c r="Y2027" s="707"/>
      <c r="Z2027" s="707"/>
      <c r="AA2027" s="707"/>
      <c r="AB2027" s="707"/>
      <c r="AC2027" s="707"/>
      <c r="AD2027" s="707"/>
      <c r="AE2027" s="707">
        <v>9125.11</v>
      </c>
      <c r="AF2027" s="707"/>
      <c r="AG2027" s="707"/>
      <c r="AL2027" s="707"/>
      <c r="AN2027" s="707"/>
    </row>
    <row r="2028" spans="4:43">
      <c r="D2028" s="160" t="s">
        <v>8921</v>
      </c>
      <c r="E2028" s="160"/>
      <c r="F2028" s="160">
        <v>45941</v>
      </c>
      <c r="G2028" s="160">
        <v>45951</v>
      </c>
      <c r="H2028" s="160">
        <v>45997</v>
      </c>
      <c r="I2028" s="160">
        <v>46008</v>
      </c>
      <c r="J2028" s="160">
        <v>0</v>
      </c>
      <c r="K2028" s="160">
        <v>0</v>
      </c>
      <c r="L2028" s="727">
        <v>9125.11</v>
      </c>
      <c r="M2028" s="727" t="s">
        <v>4996</v>
      </c>
      <c r="N2028" s="727"/>
      <c r="Q2028" s="727"/>
      <c r="R2028" s="727"/>
      <c r="S2028" s="727"/>
      <c r="W2028" s="707"/>
      <c r="X2028" s="707"/>
      <c r="Y2028" s="707"/>
      <c r="Z2028" s="707"/>
      <c r="AA2028" s="707"/>
      <c r="AD2028" s="707"/>
      <c r="AE2028" s="707"/>
      <c r="AF2028" s="707"/>
    </row>
    <row r="2029" spans="4:43">
      <c r="D2029" s="160" t="s">
        <v>8922</v>
      </c>
      <c r="E2029" s="160"/>
      <c r="F2029" s="160">
        <v>45943</v>
      </c>
      <c r="G2029" s="160">
        <v>45983</v>
      </c>
      <c r="H2029" s="160">
        <v>45999</v>
      </c>
      <c r="I2029" s="160">
        <v>46040</v>
      </c>
      <c r="J2029" s="160">
        <v>0</v>
      </c>
      <c r="K2029" s="160">
        <v>0</v>
      </c>
      <c r="L2029" s="727">
        <v>292003.53000000003</v>
      </c>
      <c r="M2029" s="727" t="s">
        <v>4994</v>
      </c>
      <c r="N2029" s="727"/>
      <c r="Q2029" s="727"/>
      <c r="R2029" s="727"/>
      <c r="S2029" s="727"/>
      <c r="W2029" s="707"/>
      <c r="X2029" s="707"/>
      <c r="AB2029" s="707"/>
      <c r="AC2029" s="707"/>
      <c r="AD2029" s="707"/>
      <c r="AE2029" s="707">
        <v>213914.48</v>
      </c>
      <c r="AF2029" s="707">
        <v>78089.039999999994</v>
      </c>
      <c r="AG2029" s="707"/>
      <c r="AL2029" s="707"/>
      <c r="AM2029" s="707"/>
      <c r="AN2029" s="707"/>
      <c r="AO2029" s="707"/>
    </row>
    <row r="2030" spans="4:43">
      <c r="D2030" s="160" t="s">
        <v>8922</v>
      </c>
      <c r="E2030" s="160"/>
      <c r="F2030" s="160">
        <v>45943</v>
      </c>
      <c r="G2030" s="160">
        <v>45983</v>
      </c>
      <c r="H2030" s="160">
        <v>45999</v>
      </c>
      <c r="I2030" s="160">
        <v>46040</v>
      </c>
      <c r="J2030" s="160">
        <v>0</v>
      </c>
      <c r="K2030" s="160">
        <v>0</v>
      </c>
      <c r="L2030" s="727">
        <v>292003.53000000003</v>
      </c>
      <c r="M2030" s="727" t="s">
        <v>4995</v>
      </c>
      <c r="N2030" s="727"/>
      <c r="Q2030" s="727"/>
      <c r="R2030" s="727"/>
      <c r="S2030" s="727"/>
      <c r="X2030" s="707"/>
      <c r="Y2030" s="707"/>
      <c r="Z2030" s="707"/>
      <c r="AB2030" s="707"/>
      <c r="AC2030" s="707"/>
      <c r="AD2030" s="707"/>
      <c r="AE2030" s="707">
        <v>213914.48</v>
      </c>
      <c r="AF2030" s="707">
        <v>78089.039999999994</v>
      </c>
      <c r="AG2030" s="707"/>
      <c r="AL2030" s="707"/>
      <c r="AM2030" s="707"/>
      <c r="AN2030" s="707"/>
      <c r="AO2030" s="707"/>
    </row>
    <row r="2031" spans="4:43">
      <c r="D2031" s="160" t="s">
        <v>8922</v>
      </c>
      <c r="E2031" s="160"/>
      <c r="F2031" s="160">
        <v>45943</v>
      </c>
      <c r="G2031" s="160">
        <v>45983</v>
      </c>
      <c r="H2031" s="160">
        <v>45999</v>
      </c>
      <c r="I2031" s="160">
        <v>46040</v>
      </c>
      <c r="J2031" s="160">
        <v>0</v>
      </c>
      <c r="K2031" s="160">
        <v>0</v>
      </c>
      <c r="L2031" s="727">
        <v>292003.53000000003</v>
      </c>
      <c r="M2031" s="727" t="s">
        <v>4996</v>
      </c>
      <c r="N2031" s="727"/>
      <c r="Q2031" s="727"/>
      <c r="R2031" s="727"/>
      <c r="S2031" s="727"/>
      <c r="W2031" s="707"/>
      <c r="X2031" s="707"/>
      <c r="Y2031" s="707"/>
      <c r="Z2031" s="707"/>
      <c r="AD2031" s="707"/>
      <c r="AE2031" s="707"/>
      <c r="AF2031" s="707"/>
    </row>
    <row r="2032" spans="4:43">
      <c r="D2032" s="160" t="s">
        <v>8923</v>
      </c>
      <c r="E2032" s="160"/>
      <c r="F2032" s="160">
        <v>45948</v>
      </c>
      <c r="G2032" s="160">
        <v>45974</v>
      </c>
      <c r="H2032" s="160">
        <v>46004</v>
      </c>
      <c r="I2032" s="160">
        <v>46032</v>
      </c>
      <c r="J2032" s="160">
        <v>0</v>
      </c>
      <c r="K2032" s="160">
        <v>0</v>
      </c>
      <c r="L2032" s="727">
        <v>160993.03</v>
      </c>
      <c r="M2032" s="727" t="s">
        <v>4994</v>
      </c>
      <c r="N2032" s="727"/>
      <c r="Q2032" s="727"/>
      <c r="R2032" s="727"/>
      <c r="S2032" s="727"/>
      <c r="W2032" s="707"/>
      <c r="X2032" s="707"/>
      <c r="AB2032" s="707"/>
      <c r="AC2032" s="707"/>
      <c r="AD2032" s="707"/>
      <c r="AE2032" s="707">
        <v>133986.45000000001</v>
      </c>
      <c r="AF2032" s="707">
        <v>27006.58</v>
      </c>
      <c r="AG2032" s="707"/>
      <c r="AL2032" s="707"/>
      <c r="AM2032" s="707"/>
      <c r="AN2032" s="707"/>
      <c r="AO2032" s="707"/>
    </row>
    <row r="2033" spans="4:44">
      <c r="D2033" s="160" t="s">
        <v>8923</v>
      </c>
      <c r="E2033" s="160"/>
      <c r="F2033" s="160">
        <v>45948</v>
      </c>
      <c r="G2033" s="160">
        <v>45974</v>
      </c>
      <c r="H2033" s="160">
        <v>46004</v>
      </c>
      <c r="I2033" s="160">
        <v>46032</v>
      </c>
      <c r="J2033" s="160">
        <v>0</v>
      </c>
      <c r="K2033" s="160">
        <v>0</v>
      </c>
      <c r="L2033" s="727">
        <v>160993.03</v>
      </c>
      <c r="M2033" s="727" t="s">
        <v>4995</v>
      </c>
      <c r="N2033" s="727"/>
      <c r="Q2033" s="727"/>
      <c r="R2033" s="727"/>
      <c r="S2033" s="727"/>
      <c r="X2033" s="707"/>
      <c r="Y2033" s="707"/>
      <c r="Z2033" s="707"/>
      <c r="AB2033" s="707"/>
      <c r="AC2033" s="707"/>
      <c r="AD2033" s="707"/>
      <c r="AE2033" s="707">
        <v>133986.45000000001</v>
      </c>
      <c r="AF2033" s="707">
        <v>27006.58</v>
      </c>
      <c r="AG2033" s="707"/>
      <c r="AL2033" s="707"/>
      <c r="AM2033" s="707"/>
      <c r="AN2033" s="707"/>
      <c r="AO2033" s="707"/>
    </row>
    <row r="2034" spans="4:44">
      <c r="D2034" s="160" t="s">
        <v>8923</v>
      </c>
      <c r="E2034" s="160"/>
      <c r="F2034" s="160">
        <v>45948</v>
      </c>
      <c r="G2034" s="160">
        <v>45974</v>
      </c>
      <c r="H2034" s="160">
        <v>46004</v>
      </c>
      <c r="I2034" s="160">
        <v>46032</v>
      </c>
      <c r="J2034" s="160">
        <v>0</v>
      </c>
      <c r="K2034" s="160">
        <v>0</v>
      </c>
      <c r="L2034" s="727">
        <v>160993.03</v>
      </c>
      <c r="M2034" s="727" t="s">
        <v>4996</v>
      </c>
      <c r="N2034" s="727"/>
      <c r="Q2034" s="727"/>
      <c r="R2034" s="727"/>
      <c r="S2034" s="727"/>
      <c r="X2034" s="707"/>
      <c r="Y2034" s="707"/>
      <c r="Z2034" s="707"/>
      <c r="AE2034" s="707"/>
      <c r="AF2034" s="707"/>
    </row>
    <row r="2035" spans="4:44">
      <c r="D2035" s="160" t="s">
        <v>5845</v>
      </c>
      <c r="E2035" s="160"/>
      <c r="F2035" s="160">
        <v>46035</v>
      </c>
      <c r="G2035" s="160">
        <v>46147</v>
      </c>
      <c r="H2035" s="160" t="s">
        <v>6708</v>
      </c>
      <c r="I2035" s="160">
        <v>46072</v>
      </c>
      <c r="J2035" s="160">
        <v>557328.53</v>
      </c>
      <c r="K2035" s="160">
        <v>557328.54</v>
      </c>
      <c r="L2035" s="727">
        <v>2105010.7000000002</v>
      </c>
      <c r="M2035" s="727" t="s">
        <v>4994</v>
      </c>
      <c r="N2035" s="727"/>
      <c r="Q2035" s="727"/>
      <c r="R2035" s="727"/>
      <c r="S2035" s="727"/>
      <c r="X2035" s="707"/>
      <c r="AB2035" s="707"/>
      <c r="AC2035" s="707">
        <v>1097049.03</v>
      </c>
      <c r="AD2035" s="707">
        <v>27721.31</v>
      </c>
      <c r="AE2035" s="707"/>
      <c r="AF2035" s="707">
        <v>8782.14</v>
      </c>
      <c r="AG2035" s="707">
        <v>356244.1</v>
      </c>
      <c r="AH2035" s="707">
        <v>99904.57</v>
      </c>
      <c r="AI2035" s="707">
        <v>442147.35</v>
      </c>
      <c r="AJ2035" s="707">
        <v>73162.210000000006</v>
      </c>
      <c r="AO2035" s="707"/>
      <c r="AP2035" s="707"/>
      <c r="AQ2035" s="707"/>
      <c r="AR2035" s="707"/>
    </row>
    <row r="2036" spans="4:44">
      <c r="D2036" s="160" t="s">
        <v>5845</v>
      </c>
      <c r="E2036" s="160"/>
      <c r="F2036" s="160">
        <v>46035</v>
      </c>
      <c r="G2036" s="160">
        <v>46147</v>
      </c>
      <c r="H2036" s="160" t="s">
        <v>6708</v>
      </c>
      <c r="I2036" s="160">
        <v>46072</v>
      </c>
      <c r="J2036" s="160">
        <v>557328.53</v>
      </c>
      <c r="K2036" s="160">
        <v>557328.54</v>
      </c>
      <c r="L2036" s="727">
        <v>2105010.7000000002</v>
      </c>
      <c r="M2036" s="727" t="s">
        <v>4995</v>
      </c>
      <c r="N2036" s="727"/>
      <c r="Q2036" s="727"/>
      <c r="R2036" s="727"/>
      <c r="S2036" s="727"/>
      <c r="X2036" s="707"/>
      <c r="Y2036" s="707"/>
      <c r="Z2036" s="707"/>
      <c r="AB2036" s="707"/>
      <c r="AC2036" s="707">
        <v>1378788.23</v>
      </c>
      <c r="AD2036" s="707">
        <v>27721.31</v>
      </c>
      <c r="AE2036" s="707"/>
      <c r="AF2036" s="707"/>
      <c r="AG2036" s="707">
        <v>141172.62</v>
      </c>
      <c r="AO2036" s="707"/>
      <c r="AP2036" s="707"/>
      <c r="AQ2036" s="707"/>
      <c r="AR2036" s="707"/>
    </row>
    <row r="2037" spans="4:44">
      <c r="D2037" s="160" t="s">
        <v>5845</v>
      </c>
      <c r="E2037" s="160"/>
      <c r="F2037" s="160">
        <v>46035</v>
      </c>
      <c r="G2037" s="160">
        <v>46147</v>
      </c>
      <c r="H2037" s="160" t="s">
        <v>6708</v>
      </c>
      <c r="I2037" s="160">
        <v>46072</v>
      </c>
      <c r="J2037" s="160">
        <v>557328.53</v>
      </c>
      <c r="K2037" s="160">
        <v>557328.54</v>
      </c>
      <c r="L2037" s="727">
        <v>2105010.7000000002</v>
      </c>
      <c r="M2037" s="727" t="s">
        <v>4996</v>
      </c>
      <c r="N2037" s="727"/>
      <c r="Q2037" s="727"/>
      <c r="R2037" s="727"/>
      <c r="S2037" s="727">
        <v>11840.97</v>
      </c>
      <c r="T2037" s="707">
        <v>16203.44</v>
      </c>
      <c r="U2037" s="707">
        <v>14957.02</v>
      </c>
      <c r="V2037" s="707">
        <v>29344.13</v>
      </c>
      <c r="W2037" s="707">
        <v>24622.6</v>
      </c>
      <c r="X2037" s="707">
        <v>30227.79</v>
      </c>
      <c r="Y2037" s="707">
        <v>30227.79</v>
      </c>
      <c r="Z2037" s="707">
        <v>31390.400000000001</v>
      </c>
      <c r="AA2037" s="707">
        <v>57965.919999999998</v>
      </c>
      <c r="AB2037" s="707">
        <v>297201.28000000003</v>
      </c>
      <c r="AC2037" s="707">
        <v>13347.21</v>
      </c>
      <c r="AE2037" s="707"/>
      <c r="AF2037" s="707"/>
    </row>
    <row r="2038" spans="4:44">
      <c r="D2038" s="160" t="s">
        <v>5846</v>
      </c>
      <c r="E2038" s="160"/>
      <c r="F2038" s="160">
        <v>46043</v>
      </c>
      <c r="G2038" s="160">
        <v>46147</v>
      </c>
      <c r="H2038" s="160" t="s">
        <v>6609</v>
      </c>
      <c r="I2038" s="160">
        <v>46072</v>
      </c>
      <c r="J2038" s="160">
        <v>497500.47</v>
      </c>
      <c r="K2038" s="160">
        <v>497500.47</v>
      </c>
      <c r="L2038" s="727">
        <v>2020426.69</v>
      </c>
      <c r="M2038" s="727" t="s">
        <v>4994</v>
      </c>
      <c r="N2038" s="727"/>
      <c r="Q2038" s="727"/>
      <c r="R2038" s="727"/>
      <c r="S2038" s="727"/>
      <c r="W2038" s="707"/>
      <c r="X2038" s="707"/>
      <c r="AA2038" s="707"/>
      <c r="AB2038" s="707"/>
      <c r="AC2038" s="707">
        <v>1097049.03</v>
      </c>
      <c r="AD2038" s="707">
        <v>2965.36</v>
      </c>
      <c r="AE2038" s="707"/>
      <c r="AF2038" s="707">
        <v>8782.14</v>
      </c>
      <c r="AG2038" s="707">
        <v>296416.03000000003</v>
      </c>
      <c r="AH2038" s="707">
        <v>99904.57</v>
      </c>
      <c r="AI2038" s="707">
        <v>442147.35</v>
      </c>
      <c r="AJ2038" s="707">
        <v>73162.210000000006</v>
      </c>
      <c r="AO2038" s="707"/>
      <c r="AP2038" s="707"/>
      <c r="AQ2038" s="707"/>
      <c r="AR2038" s="707"/>
    </row>
    <row r="2039" spans="4:44">
      <c r="D2039" s="160" t="s">
        <v>5846</v>
      </c>
      <c r="E2039" s="160"/>
      <c r="F2039" s="160">
        <v>46043</v>
      </c>
      <c r="G2039" s="160">
        <v>46147</v>
      </c>
      <c r="H2039" s="160" t="s">
        <v>6609</v>
      </c>
      <c r="I2039" s="160">
        <v>46072</v>
      </c>
      <c r="J2039" s="160">
        <v>497500.47</v>
      </c>
      <c r="K2039" s="160">
        <v>497500.47</v>
      </c>
      <c r="L2039" s="727">
        <v>2020426.69</v>
      </c>
      <c r="M2039" s="727" t="s">
        <v>4995</v>
      </c>
      <c r="N2039" s="727"/>
      <c r="Q2039" s="727"/>
      <c r="R2039" s="727"/>
      <c r="S2039" s="727"/>
      <c r="W2039" s="707"/>
      <c r="X2039" s="707"/>
      <c r="Y2039" s="707"/>
      <c r="Z2039" s="707"/>
      <c r="AA2039" s="707"/>
      <c r="AB2039" s="707"/>
      <c r="AC2039" s="707">
        <v>1378788.23</v>
      </c>
      <c r="AD2039" s="707">
        <v>2965.36</v>
      </c>
      <c r="AE2039" s="707"/>
      <c r="AF2039" s="707"/>
      <c r="AG2039" s="707">
        <v>141172.62</v>
      </c>
      <c r="AO2039" s="707"/>
      <c r="AP2039" s="707"/>
      <c r="AQ2039" s="707"/>
      <c r="AR2039" s="707"/>
    </row>
    <row r="2040" spans="4:44">
      <c r="D2040" s="160" t="s">
        <v>5846</v>
      </c>
      <c r="E2040" s="160"/>
      <c r="F2040" s="160">
        <v>46043</v>
      </c>
      <c r="G2040" s="160">
        <v>46147</v>
      </c>
      <c r="H2040" s="160" t="s">
        <v>6609</v>
      </c>
      <c r="I2040" s="160">
        <v>46072</v>
      </c>
      <c r="J2040" s="160">
        <v>497500.47</v>
      </c>
      <c r="K2040" s="160">
        <v>497500.47</v>
      </c>
      <c r="L2040" s="727">
        <v>2020426.69</v>
      </c>
      <c r="M2040" s="727" t="s">
        <v>4996</v>
      </c>
      <c r="N2040" s="727"/>
      <c r="Q2040" s="727"/>
      <c r="R2040" s="727"/>
      <c r="S2040" s="727"/>
      <c r="V2040" s="707">
        <v>12517.49</v>
      </c>
      <c r="W2040" s="707">
        <v>24622.6</v>
      </c>
      <c r="X2040" s="707">
        <v>30227.79</v>
      </c>
      <c r="Y2040" s="707">
        <v>30227.79</v>
      </c>
      <c r="Z2040" s="707">
        <v>31390.400000000001</v>
      </c>
      <c r="AA2040" s="707">
        <v>57965.919999999998</v>
      </c>
      <c r="AB2040" s="707">
        <v>297201.28000000003</v>
      </c>
      <c r="AC2040" s="707">
        <v>13347.21</v>
      </c>
      <c r="AD2040" s="707"/>
      <c r="AE2040" s="707"/>
      <c r="AF2040" s="707"/>
    </row>
    <row r="2041" spans="4:44">
      <c r="D2041" s="160" t="s">
        <v>8924</v>
      </c>
      <c r="E2041" s="160"/>
      <c r="F2041" s="160">
        <v>46043</v>
      </c>
      <c r="G2041" s="160">
        <v>46064</v>
      </c>
      <c r="H2041" s="160">
        <v>45932</v>
      </c>
      <c r="I2041" s="160">
        <v>45953</v>
      </c>
      <c r="J2041" s="160">
        <v>0</v>
      </c>
      <c r="K2041" s="160">
        <v>0</v>
      </c>
      <c r="L2041" s="727">
        <v>54827.35</v>
      </c>
      <c r="M2041" s="727" t="s">
        <v>4994</v>
      </c>
      <c r="N2041" s="727"/>
      <c r="Q2041" s="727"/>
      <c r="R2041" s="727"/>
      <c r="S2041" s="727"/>
      <c r="W2041" s="707"/>
      <c r="X2041" s="707"/>
      <c r="AA2041" s="707"/>
      <c r="AB2041" s="707"/>
      <c r="AC2041" s="707">
        <v>54827.35</v>
      </c>
      <c r="AD2041" s="707"/>
      <c r="AE2041" s="707"/>
      <c r="AF2041" s="707"/>
      <c r="AO2041" s="707"/>
      <c r="AP2041" s="707"/>
      <c r="AQ2041" s="707"/>
      <c r="AR2041" s="707"/>
    </row>
    <row r="2042" spans="4:44">
      <c r="D2042" s="160" t="s">
        <v>8924</v>
      </c>
      <c r="E2042" s="160"/>
      <c r="F2042" s="160">
        <v>46043</v>
      </c>
      <c r="G2042" s="160">
        <v>46064</v>
      </c>
      <c r="H2042" s="160">
        <v>45932</v>
      </c>
      <c r="I2042" s="160">
        <v>45953</v>
      </c>
      <c r="J2042" s="160">
        <v>0</v>
      </c>
      <c r="K2042" s="160">
        <v>0</v>
      </c>
      <c r="L2042" s="727">
        <v>54827.35</v>
      </c>
      <c r="M2042" s="727" t="s">
        <v>4995</v>
      </c>
      <c r="N2042" s="727"/>
      <c r="Q2042" s="727"/>
      <c r="R2042" s="727"/>
      <c r="S2042" s="727"/>
      <c r="W2042" s="707"/>
      <c r="X2042" s="707"/>
      <c r="Y2042" s="707"/>
      <c r="Z2042" s="707"/>
      <c r="AA2042" s="707"/>
      <c r="AB2042" s="707"/>
      <c r="AC2042" s="707">
        <v>54827.35</v>
      </c>
      <c r="AD2042" s="707"/>
      <c r="AE2042" s="707"/>
      <c r="AF2042" s="707"/>
      <c r="AG2042" s="707"/>
      <c r="AH2042" s="707"/>
      <c r="AO2042" s="707"/>
      <c r="AP2042" s="707"/>
      <c r="AQ2042" s="707"/>
      <c r="AR2042" s="707"/>
    </row>
    <row r="2043" spans="4:44">
      <c r="D2043" s="160" t="s">
        <v>8924</v>
      </c>
      <c r="E2043" s="160"/>
      <c r="F2043" s="160">
        <v>46043</v>
      </c>
      <c r="G2043" s="160">
        <v>46064</v>
      </c>
      <c r="H2043" s="160">
        <v>45932</v>
      </c>
      <c r="I2043" s="160">
        <v>45953</v>
      </c>
      <c r="J2043" s="160">
        <v>0</v>
      </c>
      <c r="K2043" s="160">
        <v>0</v>
      </c>
      <c r="L2043" s="727">
        <v>54827.35</v>
      </c>
      <c r="M2043" s="727" t="s">
        <v>4996</v>
      </c>
      <c r="N2043" s="727"/>
      <c r="Q2043" s="727"/>
      <c r="R2043" s="727"/>
      <c r="S2043" s="727"/>
      <c r="W2043" s="707"/>
      <c r="X2043" s="707"/>
      <c r="Y2043" s="707"/>
      <c r="Z2043" s="707"/>
      <c r="AD2043" s="707"/>
      <c r="AE2043" s="707"/>
      <c r="AG2043" s="707"/>
      <c r="AH2043" s="707"/>
    </row>
    <row r="2044" spans="4:44">
      <c r="D2044" s="160" t="s">
        <v>5847</v>
      </c>
      <c r="E2044" s="160"/>
      <c r="F2044" s="160">
        <v>46047</v>
      </c>
      <c r="G2044" s="160">
        <v>46147</v>
      </c>
      <c r="H2044" s="160" t="s">
        <v>6609</v>
      </c>
      <c r="I2044" s="160">
        <v>45943</v>
      </c>
      <c r="J2044" s="160">
        <v>443841.56</v>
      </c>
      <c r="K2044" s="160">
        <v>443841.56</v>
      </c>
      <c r="L2044" s="727">
        <v>803339.87</v>
      </c>
      <c r="M2044" s="727" t="s">
        <v>4994</v>
      </c>
      <c r="N2044" s="727"/>
      <c r="Q2044" s="727"/>
      <c r="R2044" s="727"/>
      <c r="S2044" s="727"/>
      <c r="W2044" s="707"/>
      <c r="X2044" s="707"/>
      <c r="AA2044" s="707"/>
      <c r="AB2044" s="707"/>
      <c r="AC2044" s="707">
        <v>24100.19</v>
      </c>
      <c r="AD2044" s="707"/>
      <c r="AE2044" s="707"/>
      <c r="AF2044" s="707">
        <v>8782.14</v>
      </c>
      <c r="AG2044" s="707">
        <v>155243.41</v>
      </c>
      <c r="AH2044" s="707">
        <v>99904.57</v>
      </c>
      <c r="AI2044" s="707">
        <v>442147.35</v>
      </c>
      <c r="AJ2044" s="707">
        <v>73162.210000000006</v>
      </c>
      <c r="AP2044" s="707"/>
      <c r="AR2044" s="707"/>
    </row>
    <row r="2045" spans="4:44">
      <c r="D2045" s="160" t="s">
        <v>5847</v>
      </c>
      <c r="E2045" s="160"/>
      <c r="F2045" s="160">
        <v>46047</v>
      </c>
      <c r="G2045" s="160">
        <v>46147</v>
      </c>
      <c r="H2045" s="160" t="s">
        <v>6609</v>
      </c>
      <c r="I2045" s="160">
        <v>45943</v>
      </c>
      <c r="J2045" s="160">
        <v>443841.56</v>
      </c>
      <c r="K2045" s="160">
        <v>443841.56</v>
      </c>
      <c r="L2045" s="727">
        <v>803339.87</v>
      </c>
      <c r="M2045" s="727" t="s">
        <v>4995</v>
      </c>
      <c r="N2045" s="727"/>
      <c r="Q2045" s="727"/>
      <c r="R2045" s="727"/>
      <c r="S2045" s="727"/>
      <c r="W2045" s="707"/>
      <c r="X2045" s="707"/>
      <c r="Y2045" s="707"/>
      <c r="Z2045" s="707"/>
      <c r="AA2045" s="707"/>
      <c r="AB2045" s="707"/>
      <c r="AC2045" s="707">
        <v>359498.31</v>
      </c>
      <c r="AD2045" s="707"/>
      <c r="AE2045" s="707"/>
      <c r="AF2045" s="707"/>
      <c r="AG2045" s="707"/>
      <c r="AO2045" s="707"/>
      <c r="AP2045" s="707"/>
      <c r="AQ2045" s="707"/>
      <c r="AR2045" s="707"/>
    </row>
    <row r="2046" spans="4:44">
      <c r="D2046" s="160" t="s">
        <v>5847</v>
      </c>
      <c r="E2046" s="160"/>
      <c r="F2046" s="160">
        <v>46047</v>
      </c>
      <c r="G2046" s="160">
        <v>46147</v>
      </c>
      <c r="H2046" s="160" t="s">
        <v>6609</v>
      </c>
      <c r="I2046" s="160">
        <v>45943</v>
      </c>
      <c r="J2046" s="160">
        <v>443841.56</v>
      </c>
      <c r="K2046" s="160">
        <v>443841.56</v>
      </c>
      <c r="L2046" s="727">
        <v>803339.87</v>
      </c>
      <c r="M2046" s="727" t="s">
        <v>4996</v>
      </c>
      <c r="N2046" s="727"/>
      <c r="Q2046" s="727"/>
      <c r="R2046" s="727"/>
      <c r="S2046" s="727"/>
      <c r="V2046" s="707">
        <v>12517.49</v>
      </c>
      <c r="W2046" s="707">
        <v>24622.6</v>
      </c>
      <c r="X2046" s="707">
        <v>30227.79</v>
      </c>
      <c r="Y2046" s="707">
        <v>30227.79</v>
      </c>
      <c r="Z2046" s="707">
        <v>31390.400000000001</v>
      </c>
      <c r="AA2046" s="707">
        <v>57965.919999999998</v>
      </c>
      <c r="AB2046" s="707">
        <v>247375.15</v>
      </c>
      <c r="AC2046" s="707">
        <v>9514.43</v>
      </c>
      <c r="AD2046" s="707"/>
      <c r="AE2046" s="707"/>
      <c r="AG2046" s="707"/>
    </row>
    <row r="2047" spans="4:44">
      <c r="D2047" s="160" t="s">
        <v>5848</v>
      </c>
      <c r="E2047" s="160"/>
      <c r="F2047" s="160">
        <v>46047</v>
      </c>
      <c r="G2047" s="160">
        <v>46058</v>
      </c>
      <c r="H2047" s="160">
        <v>45936</v>
      </c>
      <c r="I2047" s="160">
        <v>45948</v>
      </c>
      <c r="J2047" s="160">
        <v>0</v>
      </c>
      <c r="K2047" s="160">
        <v>0</v>
      </c>
      <c r="L2047" s="727">
        <v>114827.78</v>
      </c>
      <c r="M2047" s="727" t="s">
        <v>4994</v>
      </c>
      <c r="N2047" s="727"/>
      <c r="Q2047" s="727"/>
      <c r="R2047" s="727"/>
      <c r="S2047" s="727"/>
      <c r="V2047" s="707"/>
      <c r="W2047" s="707"/>
      <c r="X2047" s="707"/>
      <c r="AA2047" s="707"/>
      <c r="AB2047" s="707"/>
      <c r="AC2047" s="707">
        <v>114827.78</v>
      </c>
      <c r="AD2047" s="707"/>
      <c r="AE2047" s="707"/>
      <c r="AF2047" s="707"/>
      <c r="AO2047" s="707"/>
      <c r="AP2047" s="707"/>
      <c r="AQ2047" s="707"/>
      <c r="AR2047" s="707"/>
    </row>
    <row r="2048" spans="4:44">
      <c r="D2048" s="160" t="s">
        <v>5848</v>
      </c>
      <c r="E2048" s="160"/>
      <c r="F2048" s="160">
        <v>46047</v>
      </c>
      <c r="G2048" s="160">
        <v>46058</v>
      </c>
      <c r="H2048" s="160">
        <v>45936</v>
      </c>
      <c r="I2048" s="160">
        <v>45948</v>
      </c>
      <c r="J2048" s="160">
        <v>0</v>
      </c>
      <c r="K2048" s="160">
        <v>0</v>
      </c>
      <c r="L2048" s="727">
        <v>114827.78</v>
      </c>
      <c r="M2048" s="727" t="s">
        <v>4995</v>
      </c>
      <c r="N2048" s="727"/>
      <c r="Q2048" s="727"/>
      <c r="R2048" s="727"/>
      <c r="S2048" s="727"/>
      <c r="W2048" s="707"/>
      <c r="X2048" s="707"/>
      <c r="Y2048" s="707"/>
      <c r="AA2048" s="707"/>
      <c r="AB2048" s="707"/>
      <c r="AC2048" s="707">
        <v>114827.78</v>
      </c>
      <c r="AD2048" s="707"/>
      <c r="AE2048" s="707"/>
      <c r="AF2048" s="707"/>
      <c r="AG2048" s="707"/>
      <c r="AH2048" s="707"/>
      <c r="AO2048" s="707"/>
      <c r="AP2048" s="707"/>
      <c r="AQ2048" s="707"/>
      <c r="AR2048" s="707"/>
    </row>
    <row r="2049" spans="4:44">
      <c r="D2049" s="160" t="s">
        <v>5848</v>
      </c>
      <c r="E2049" s="160"/>
      <c r="F2049" s="160">
        <v>46047</v>
      </c>
      <c r="G2049" s="160">
        <v>46058</v>
      </c>
      <c r="H2049" s="160">
        <v>45936</v>
      </c>
      <c r="I2049" s="160">
        <v>45948</v>
      </c>
      <c r="J2049" s="160">
        <v>0</v>
      </c>
      <c r="K2049" s="160">
        <v>0</v>
      </c>
      <c r="L2049" s="727">
        <v>114827.78</v>
      </c>
      <c r="M2049" s="727" t="s">
        <v>4996</v>
      </c>
      <c r="N2049" s="727"/>
      <c r="Q2049" s="727"/>
      <c r="R2049" s="727"/>
      <c r="S2049" s="727"/>
      <c r="V2049" s="707"/>
      <c r="W2049" s="707"/>
      <c r="X2049" s="707"/>
      <c r="Y2049" s="707"/>
      <c r="AC2049" s="707"/>
      <c r="AD2049" s="707"/>
      <c r="AG2049" s="707"/>
      <c r="AH2049" s="707"/>
    </row>
    <row r="2050" spans="4:44">
      <c r="D2050" s="160" t="s">
        <v>8925</v>
      </c>
      <c r="E2050" s="160"/>
      <c r="F2050" s="160">
        <v>46049</v>
      </c>
      <c r="G2050" s="160">
        <v>46060</v>
      </c>
      <c r="H2050" s="160">
        <v>45938</v>
      </c>
      <c r="I2050" s="160">
        <v>45949</v>
      </c>
      <c r="J2050" s="160">
        <v>0</v>
      </c>
      <c r="K2050" s="160">
        <v>0</v>
      </c>
      <c r="L2050" s="727">
        <v>2376.71</v>
      </c>
      <c r="M2050" s="727" t="s">
        <v>4994</v>
      </c>
      <c r="N2050" s="727"/>
      <c r="Q2050" s="727"/>
      <c r="R2050" s="727"/>
      <c r="S2050" s="727"/>
      <c r="V2050" s="707"/>
      <c r="W2050" s="707"/>
      <c r="X2050" s="707"/>
      <c r="AB2050" s="707"/>
      <c r="AC2050" s="707">
        <v>2376.71</v>
      </c>
      <c r="AD2050" s="707"/>
      <c r="AE2050" s="707"/>
      <c r="AF2050" s="707"/>
      <c r="AG2050" s="707"/>
      <c r="AO2050" s="707"/>
      <c r="AR2050" s="707"/>
    </row>
    <row r="2051" spans="4:44">
      <c r="D2051" s="160" t="s">
        <v>8925</v>
      </c>
      <c r="E2051" s="160"/>
      <c r="F2051" s="160">
        <v>46049</v>
      </c>
      <c r="G2051" s="160">
        <v>46060</v>
      </c>
      <c r="H2051" s="160">
        <v>45938</v>
      </c>
      <c r="I2051" s="160">
        <v>45949</v>
      </c>
      <c r="J2051" s="160">
        <v>0</v>
      </c>
      <c r="K2051" s="160">
        <v>0</v>
      </c>
      <c r="L2051" s="727">
        <v>2376.71</v>
      </c>
      <c r="M2051" s="727" t="s">
        <v>4995</v>
      </c>
      <c r="N2051" s="727"/>
      <c r="Q2051" s="727"/>
      <c r="R2051" s="727"/>
      <c r="S2051" s="727"/>
      <c r="X2051" s="707"/>
      <c r="Y2051" s="707"/>
      <c r="Z2051" s="707"/>
      <c r="AA2051" s="707"/>
      <c r="AB2051" s="707"/>
      <c r="AC2051" s="707">
        <v>2376.71</v>
      </c>
      <c r="AD2051" s="707"/>
      <c r="AE2051" s="707"/>
      <c r="AF2051" s="707"/>
      <c r="AG2051" s="707"/>
      <c r="AH2051" s="707"/>
      <c r="AO2051" s="707"/>
      <c r="AR2051" s="707"/>
    </row>
    <row r="2052" spans="4:44">
      <c r="D2052" s="160" t="s">
        <v>8925</v>
      </c>
      <c r="E2052" s="160"/>
      <c r="F2052" s="160">
        <v>46049</v>
      </c>
      <c r="G2052" s="160">
        <v>46060</v>
      </c>
      <c r="H2052" s="160">
        <v>45938</v>
      </c>
      <c r="I2052" s="160">
        <v>45949</v>
      </c>
      <c r="J2052" s="160">
        <v>0</v>
      </c>
      <c r="K2052" s="160">
        <v>0</v>
      </c>
      <c r="L2052" s="727">
        <v>2376.71</v>
      </c>
      <c r="M2052" s="727" t="s">
        <v>4996</v>
      </c>
      <c r="N2052" s="727"/>
      <c r="Q2052" s="727"/>
      <c r="R2052" s="727"/>
      <c r="S2052" s="727"/>
      <c r="W2052" s="707"/>
      <c r="X2052" s="707"/>
      <c r="Y2052" s="707"/>
      <c r="Z2052" s="707"/>
      <c r="AA2052" s="707"/>
      <c r="AE2052" s="707"/>
      <c r="AF2052" s="707"/>
      <c r="AH2052" s="707"/>
    </row>
    <row r="2053" spans="4:44">
      <c r="D2053" s="160" t="s">
        <v>8926</v>
      </c>
      <c r="E2053" s="160"/>
      <c r="F2053" s="160">
        <v>46051</v>
      </c>
      <c r="G2053" s="160">
        <v>46072</v>
      </c>
      <c r="H2053" s="160" t="s">
        <v>12619</v>
      </c>
      <c r="I2053" s="160">
        <v>45958</v>
      </c>
      <c r="J2053" s="160">
        <v>53658.91</v>
      </c>
      <c r="K2053" s="160">
        <v>53658.91</v>
      </c>
      <c r="L2053" s="727">
        <v>353251.55</v>
      </c>
      <c r="M2053" s="727" t="s">
        <v>4994</v>
      </c>
      <c r="N2053" s="727"/>
      <c r="Q2053" s="728"/>
      <c r="R2053" s="727"/>
      <c r="S2053" s="727"/>
      <c r="W2053" s="707"/>
      <c r="X2053" s="707"/>
      <c r="AA2053" s="707"/>
      <c r="AB2053" s="707"/>
      <c r="AC2053" s="707">
        <v>353251.55</v>
      </c>
      <c r="AD2053" s="707"/>
      <c r="AE2053" s="707"/>
      <c r="AF2053" s="707"/>
      <c r="AO2053" s="707"/>
      <c r="AP2053" s="707"/>
      <c r="AQ2053" s="707"/>
      <c r="AR2053" s="707"/>
    </row>
    <row r="2054" spans="4:44">
      <c r="D2054" s="160" t="s">
        <v>8926</v>
      </c>
      <c r="E2054" s="160"/>
      <c r="F2054" s="160">
        <v>46051</v>
      </c>
      <c r="G2054" s="160">
        <v>46072</v>
      </c>
      <c r="H2054" s="160" t="s">
        <v>12619</v>
      </c>
      <c r="I2054" s="160">
        <v>45958</v>
      </c>
      <c r="J2054" s="160">
        <v>53658.91</v>
      </c>
      <c r="K2054" s="160">
        <v>53658.91</v>
      </c>
      <c r="L2054" s="727">
        <v>353251.55</v>
      </c>
      <c r="M2054" s="727" t="s">
        <v>4995</v>
      </c>
      <c r="N2054" s="727"/>
      <c r="Q2054" s="727"/>
      <c r="R2054" s="727"/>
      <c r="S2054" s="727"/>
      <c r="W2054" s="707"/>
      <c r="X2054" s="707"/>
      <c r="Y2054" s="707"/>
      <c r="Z2054" s="707"/>
      <c r="AA2054" s="707"/>
      <c r="AB2054" s="707"/>
      <c r="AC2054" s="707">
        <v>299592.64</v>
      </c>
      <c r="AD2054" s="707"/>
      <c r="AE2054" s="707"/>
      <c r="AF2054" s="707"/>
      <c r="AH2054" s="707"/>
      <c r="AO2054" s="707"/>
      <c r="AP2054" s="707"/>
      <c r="AQ2054" s="707"/>
      <c r="AR2054" s="707"/>
    </row>
    <row r="2055" spans="4:44">
      <c r="D2055" s="160" t="s">
        <v>8926</v>
      </c>
      <c r="E2055" s="160"/>
      <c r="F2055" s="160">
        <v>46051</v>
      </c>
      <c r="G2055" s="160">
        <v>46072</v>
      </c>
      <c r="H2055" s="160" t="s">
        <v>12619</v>
      </c>
      <c r="I2055" s="160">
        <v>45958</v>
      </c>
      <c r="J2055" s="160">
        <v>53658.91</v>
      </c>
      <c r="K2055" s="160">
        <v>53658.91</v>
      </c>
      <c r="L2055" s="727">
        <v>353251.55</v>
      </c>
      <c r="M2055" s="727" t="s">
        <v>4996</v>
      </c>
      <c r="N2055" s="727"/>
      <c r="Q2055" s="727"/>
      <c r="R2055" s="727"/>
      <c r="S2055" s="727"/>
      <c r="W2055" s="707"/>
      <c r="X2055" s="707"/>
      <c r="Y2055" s="707"/>
      <c r="Z2055" s="707"/>
      <c r="AB2055" s="707">
        <v>49826.13</v>
      </c>
      <c r="AC2055" s="707">
        <v>3832.78</v>
      </c>
      <c r="AD2055" s="707"/>
      <c r="AE2055" s="707"/>
      <c r="AH2055" s="707"/>
    </row>
    <row r="2056" spans="4:44">
      <c r="D2056" s="160" t="s">
        <v>8927</v>
      </c>
      <c r="E2056" s="160"/>
      <c r="F2056" s="160">
        <v>46055</v>
      </c>
      <c r="G2056" s="160">
        <v>46067</v>
      </c>
      <c r="H2056" s="160">
        <v>45941</v>
      </c>
      <c r="I2056" s="160">
        <v>45952</v>
      </c>
      <c r="J2056" s="160">
        <v>0</v>
      </c>
      <c r="K2056" s="160">
        <v>0</v>
      </c>
      <c r="L2056" s="727">
        <v>140078.20000000001</v>
      </c>
      <c r="M2056" s="727" t="s">
        <v>4994</v>
      </c>
      <c r="N2056" s="727"/>
      <c r="Q2056" s="727"/>
      <c r="R2056" s="727"/>
      <c r="S2056" s="727"/>
      <c r="W2056" s="707"/>
      <c r="X2056" s="707"/>
      <c r="AA2056" s="707"/>
      <c r="AB2056" s="707"/>
      <c r="AC2056" s="707">
        <v>140078.20000000001</v>
      </c>
      <c r="AD2056" s="707"/>
      <c r="AE2056" s="707"/>
      <c r="AF2056" s="707"/>
      <c r="AG2056" s="707"/>
      <c r="AO2056" s="707"/>
      <c r="AP2056" s="707"/>
      <c r="AR2056" s="707"/>
    </row>
    <row r="2057" spans="4:44">
      <c r="D2057" s="160" t="s">
        <v>8927</v>
      </c>
      <c r="E2057" s="160"/>
      <c r="F2057" s="160">
        <v>46055</v>
      </c>
      <c r="G2057" s="160">
        <v>46067</v>
      </c>
      <c r="H2057" s="160">
        <v>45941</v>
      </c>
      <c r="I2057" s="160">
        <v>45952</v>
      </c>
      <c r="J2057" s="160">
        <v>0</v>
      </c>
      <c r="K2057" s="160">
        <v>0</v>
      </c>
      <c r="L2057" s="727">
        <v>140078.20000000001</v>
      </c>
      <c r="M2057" s="727" t="s">
        <v>4995</v>
      </c>
      <c r="N2057" s="727"/>
      <c r="Q2057" s="727"/>
      <c r="R2057" s="727"/>
      <c r="S2057" s="727"/>
      <c r="W2057" s="707"/>
      <c r="X2057" s="707"/>
      <c r="Y2057" s="707"/>
      <c r="Z2057" s="707"/>
      <c r="AA2057" s="707"/>
      <c r="AB2057" s="707"/>
      <c r="AC2057" s="707">
        <v>140078.20000000001</v>
      </c>
      <c r="AD2057" s="707"/>
      <c r="AE2057" s="707"/>
      <c r="AF2057" s="707"/>
      <c r="AG2057" s="707"/>
      <c r="AO2057" s="707"/>
      <c r="AP2057" s="707"/>
      <c r="AR2057" s="707"/>
    </row>
    <row r="2058" spans="4:44">
      <c r="D2058" s="160" t="s">
        <v>8927</v>
      </c>
      <c r="E2058" s="160"/>
      <c r="F2058" s="160">
        <v>46055</v>
      </c>
      <c r="G2058" s="160">
        <v>46067</v>
      </c>
      <c r="H2058" s="160">
        <v>45941</v>
      </c>
      <c r="I2058" s="160">
        <v>45952</v>
      </c>
      <c r="J2058" s="160">
        <v>0</v>
      </c>
      <c r="K2058" s="160">
        <v>0</v>
      </c>
      <c r="L2058" s="727">
        <v>140078.20000000001</v>
      </c>
      <c r="M2058" s="727" t="s">
        <v>4996</v>
      </c>
      <c r="N2058" s="727"/>
      <c r="Q2058" s="727"/>
      <c r="R2058" s="727"/>
      <c r="S2058" s="727"/>
      <c r="W2058" s="707"/>
      <c r="X2058" s="707"/>
      <c r="Y2058" s="707"/>
      <c r="Z2058" s="707"/>
      <c r="AD2058" s="707"/>
      <c r="AE2058" s="707"/>
    </row>
    <row r="2059" spans="4:44">
      <c r="D2059" s="160" t="s">
        <v>8928</v>
      </c>
      <c r="E2059" s="160"/>
      <c r="F2059" s="160">
        <v>46057</v>
      </c>
      <c r="G2059" s="160">
        <v>46068</v>
      </c>
      <c r="H2059" s="160">
        <v>45943</v>
      </c>
      <c r="I2059" s="160">
        <v>45953</v>
      </c>
      <c r="J2059" s="160">
        <v>0</v>
      </c>
      <c r="K2059" s="160">
        <v>0</v>
      </c>
      <c r="L2059" s="727">
        <v>246951.67999999999</v>
      </c>
      <c r="M2059" s="727" t="s">
        <v>4994</v>
      </c>
      <c r="N2059" s="727"/>
      <c r="Q2059" s="727"/>
      <c r="R2059" s="727"/>
      <c r="S2059" s="727"/>
      <c r="W2059" s="707"/>
      <c r="X2059" s="707"/>
      <c r="AA2059" s="707"/>
      <c r="AB2059" s="707"/>
      <c r="AC2059" s="707">
        <v>246951.67999999999</v>
      </c>
      <c r="AD2059" s="707"/>
      <c r="AE2059" s="707"/>
      <c r="AF2059" s="707"/>
      <c r="AO2059" s="707"/>
      <c r="AP2059" s="707"/>
      <c r="AR2059" s="707"/>
    </row>
    <row r="2060" spans="4:44">
      <c r="D2060" s="160" t="s">
        <v>8928</v>
      </c>
      <c r="E2060" s="160"/>
      <c r="F2060" s="160">
        <v>46057</v>
      </c>
      <c r="G2060" s="160">
        <v>46068</v>
      </c>
      <c r="H2060" s="160">
        <v>45943</v>
      </c>
      <c r="I2060" s="160">
        <v>45953</v>
      </c>
      <c r="J2060" s="160">
        <v>0</v>
      </c>
      <c r="K2060" s="160">
        <v>0</v>
      </c>
      <c r="L2060" s="727">
        <v>246951.67999999999</v>
      </c>
      <c r="M2060" s="727" t="s">
        <v>4995</v>
      </c>
      <c r="N2060" s="727"/>
      <c r="Q2060" s="727"/>
      <c r="R2060" s="727"/>
      <c r="S2060" s="727"/>
      <c r="W2060" s="707"/>
      <c r="X2060" s="707"/>
      <c r="Y2060" s="707"/>
      <c r="AA2060" s="707"/>
      <c r="AB2060" s="707"/>
      <c r="AC2060" s="707">
        <v>246951.67999999999</v>
      </c>
      <c r="AD2060" s="707"/>
      <c r="AE2060" s="707"/>
      <c r="AF2060" s="707"/>
      <c r="AG2060" s="707"/>
      <c r="AO2060" s="707"/>
      <c r="AP2060" s="707"/>
      <c r="AR2060" s="707"/>
    </row>
    <row r="2061" spans="4:44">
      <c r="D2061" s="160" t="s">
        <v>8928</v>
      </c>
      <c r="E2061" s="160"/>
      <c r="F2061" s="160">
        <v>46057</v>
      </c>
      <c r="G2061" s="160">
        <v>46068</v>
      </c>
      <c r="H2061" s="160">
        <v>45943</v>
      </c>
      <c r="I2061" s="160">
        <v>45953</v>
      </c>
      <c r="J2061" s="160">
        <v>0</v>
      </c>
      <c r="K2061" s="160">
        <v>0</v>
      </c>
      <c r="L2061" s="727">
        <v>246951.67999999999</v>
      </c>
      <c r="M2061" s="727" t="s">
        <v>4996</v>
      </c>
      <c r="N2061" s="727"/>
      <c r="Q2061" s="727"/>
      <c r="R2061" s="727"/>
      <c r="S2061" s="727"/>
      <c r="W2061" s="707"/>
      <c r="X2061" s="707"/>
      <c r="Y2061" s="707"/>
      <c r="AD2061" s="707"/>
      <c r="AE2061" s="707"/>
      <c r="AG2061" s="707"/>
    </row>
    <row r="2062" spans="4:44">
      <c r="D2062" s="160" t="s">
        <v>8929</v>
      </c>
      <c r="E2062" s="160"/>
      <c r="F2062" s="160">
        <v>46060</v>
      </c>
      <c r="G2062" s="160">
        <v>46070</v>
      </c>
      <c r="H2062" s="160">
        <v>45945</v>
      </c>
      <c r="I2062" s="160">
        <v>45956</v>
      </c>
      <c r="J2062" s="160">
        <v>0</v>
      </c>
      <c r="K2062" s="160">
        <v>0</v>
      </c>
      <c r="L2062" s="727">
        <v>8270.01</v>
      </c>
      <c r="M2062" s="727" t="s">
        <v>4994</v>
      </c>
      <c r="N2062" s="727"/>
      <c r="Q2062" s="727"/>
      <c r="R2062" s="727"/>
      <c r="S2062" s="727"/>
      <c r="W2062" s="707"/>
      <c r="X2062" s="707"/>
      <c r="Y2062" s="707"/>
      <c r="AB2062" s="707"/>
      <c r="AC2062" s="707">
        <v>8270.01</v>
      </c>
      <c r="AD2062" s="707"/>
      <c r="AE2062" s="707"/>
      <c r="AF2062" s="707"/>
      <c r="AG2062" s="707"/>
      <c r="AP2062" s="707"/>
      <c r="AR2062" s="707"/>
    </row>
    <row r="2063" spans="4:44">
      <c r="D2063" s="160" t="s">
        <v>8929</v>
      </c>
      <c r="E2063" s="160"/>
      <c r="F2063" s="160">
        <v>46060</v>
      </c>
      <c r="G2063" s="160">
        <v>46070</v>
      </c>
      <c r="H2063" s="160">
        <v>45945</v>
      </c>
      <c r="I2063" s="160">
        <v>45956</v>
      </c>
      <c r="J2063" s="160">
        <v>0</v>
      </c>
      <c r="K2063" s="160">
        <v>0</v>
      </c>
      <c r="L2063" s="727">
        <v>8270.01</v>
      </c>
      <c r="M2063" s="727" t="s">
        <v>4995</v>
      </c>
      <c r="N2063" s="727"/>
      <c r="Q2063" s="727"/>
      <c r="R2063" s="727"/>
      <c r="S2063" s="727"/>
      <c r="X2063" s="707"/>
      <c r="Y2063" s="707"/>
      <c r="Z2063" s="707"/>
      <c r="AA2063" s="707"/>
      <c r="AB2063" s="707"/>
      <c r="AC2063" s="707">
        <v>8270.01</v>
      </c>
      <c r="AD2063" s="707"/>
      <c r="AE2063" s="707"/>
      <c r="AF2063" s="707"/>
      <c r="AG2063" s="707"/>
      <c r="AP2063" s="707"/>
      <c r="AR2063" s="707"/>
    </row>
    <row r="2064" spans="4:44">
      <c r="D2064" s="160" t="s">
        <v>8929</v>
      </c>
      <c r="E2064" s="160"/>
      <c r="F2064" s="160">
        <v>46060</v>
      </c>
      <c r="G2064" s="160">
        <v>46070</v>
      </c>
      <c r="H2064" s="160">
        <v>45945</v>
      </c>
      <c r="I2064" s="160">
        <v>45956</v>
      </c>
      <c r="J2064" s="160">
        <v>0</v>
      </c>
      <c r="K2064" s="160">
        <v>0</v>
      </c>
      <c r="L2064" s="727">
        <v>8270.01</v>
      </c>
      <c r="M2064" s="727" t="s">
        <v>4996</v>
      </c>
      <c r="N2064" s="727"/>
      <c r="Q2064" s="727"/>
      <c r="R2064" s="727"/>
      <c r="S2064" s="727"/>
      <c r="X2064" s="707"/>
      <c r="Y2064" s="707"/>
      <c r="Z2064" s="707"/>
      <c r="AA2064" s="707"/>
      <c r="AE2064" s="707"/>
      <c r="AF2064" s="707"/>
      <c r="AG2064" s="707"/>
    </row>
    <row r="2065" spans="4:44">
      <c r="D2065" s="160" t="s">
        <v>5849</v>
      </c>
      <c r="E2065" s="160"/>
      <c r="F2065" s="160">
        <v>46067</v>
      </c>
      <c r="G2065" s="160">
        <v>46072</v>
      </c>
      <c r="H2065" s="160">
        <v>45952</v>
      </c>
      <c r="I2065" s="160">
        <v>45958</v>
      </c>
      <c r="J2065" s="160">
        <v>0</v>
      </c>
      <c r="K2065" s="160">
        <v>0</v>
      </c>
      <c r="L2065" s="727">
        <v>12931.6</v>
      </c>
      <c r="M2065" s="727" t="s">
        <v>4994</v>
      </c>
      <c r="N2065" s="727"/>
      <c r="Q2065" s="727"/>
      <c r="R2065" s="727"/>
      <c r="S2065" s="727"/>
      <c r="X2065" s="707"/>
      <c r="Y2065" s="707"/>
      <c r="AB2065" s="707"/>
      <c r="AC2065" s="707">
        <v>12931.6</v>
      </c>
      <c r="AD2065" s="707"/>
      <c r="AE2065" s="707"/>
      <c r="AF2065" s="707"/>
      <c r="AG2065" s="707"/>
      <c r="AP2065" s="707"/>
      <c r="AR2065" s="707"/>
    </row>
    <row r="2066" spans="4:44">
      <c r="D2066" s="160" t="s">
        <v>5849</v>
      </c>
      <c r="E2066" s="160"/>
      <c r="F2066" s="160">
        <v>46067</v>
      </c>
      <c r="G2066" s="160">
        <v>46072</v>
      </c>
      <c r="H2066" s="160">
        <v>45952</v>
      </c>
      <c r="I2066" s="160">
        <v>45958</v>
      </c>
      <c r="J2066" s="160">
        <v>0</v>
      </c>
      <c r="K2066" s="160">
        <v>0</v>
      </c>
      <c r="L2066" s="727">
        <v>12931.6</v>
      </c>
      <c r="M2066" s="727" t="s">
        <v>4995</v>
      </c>
      <c r="N2066" s="727"/>
      <c r="Q2066" s="727"/>
      <c r="R2066" s="727"/>
      <c r="S2066" s="727"/>
      <c r="X2066" s="707"/>
      <c r="Y2066" s="707"/>
      <c r="Z2066" s="707"/>
      <c r="AA2066" s="707"/>
      <c r="AB2066" s="707"/>
      <c r="AC2066" s="707">
        <v>12931.6</v>
      </c>
      <c r="AD2066" s="707"/>
      <c r="AE2066" s="707"/>
      <c r="AF2066" s="707"/>
      <c r="AG2066" s="707"/>
      <c r="AH2066" s="707"/>
      <c r="AP2066" s="707"/>
      <c r="AR2066" s="707"/>
    </row>
    <row r="2067" spans="4:44">
      <c r="D2067" s="160" t="s">
        <v>5849</v>
      </c>
      <c r="E2067" s="160"/>
      <c r="F2067" s="160">
        <v>46067</v>
      </c>
      <c r="G2067" s="160">
        <v>46072</v>
      </c>
      <c r="H2067" s="160">
        <v>45952</v>
      </c>
      <c r="I2067" s="160">
        <v>45958</v>
      </c>
      <c r="J2067" s="160">
        <v>0</v>
      </c>
      <c r="K2067" s="160">
        <v>0</v>
      </c>
      <c r="L2067" s="727">
        <v>12931.6</v>
      </c>
      <c r="M2067" s="727" t="s">
        <v>4996</v>
      </c>
      <c r="N2067" s="727"/>
      <c r="Q2067" s="727"/>
      <c r="R2067" s="727"/>
      <c r="S2067" s="727"/>
      <c r="X2067" s="707"/>
      <c r="Y2067" s="707"/>
      <c r="Z2067" s="707"/>
      <c r="AA2067" s="707"/>
      <c r="AE2067" s="707"/>
      <c r="AF2067" s="707"/>
      <c r="AH2067" s="707"/>
    </row>
    <row r="2068" spans="4:44">
      <c r="D2068" s="160" t="s">
        <v>5850</v>
      </c>
      <c r="E2068" s="160"/>
      <c r="F2068" s="160">
        <v>46067</v>
      </c>
      <c r="G2068" s="160">
        <v>46078</v>
      </c>
      <c r="H2068" s="160">
        <v>45952</v>
      </c>
      <c r="I2068" s="160">
        <v>45964</v>
      </c>
      <c r="J2068" s="160">
        <v>0</v>
      </c>
      <c r="K2068" s="160">
        <v>0</v>
      </c>
      <c r="L2068" s="727">
        <v>43623.93</v>
      </c>
      <c r="M2068" s="727" t="s">
        <v>4994</v>
      </c>
      <c r="N2068" s="727"/>
      <c r="Q2068" s="727"/>
      <c r="R2068" s="727"/>
      <c r="S2068" s="727"/>
      <c r="X2068" s="707"/>
      <c r="Y2068" s="707"/>
      <c r="AB2068" s="707"/>
      <c r="AC2068" s="707">
        <v>41006.49</v>
      </c>
      <c r="AD2068" s="707">
        <v>2617.44</v>
      </c>
      <c r="AE2068" s="707"/>
      <c r="AF2068" s="707"/>
      <c r="AG2068" s="707"/>
      <c r="AH2068" s="707"/>
      <c r="AP2068" s="707"/>
      <c r="AR2068" s="707"/>
    </row>
    <row r="2069" spans="4:44">
      <c r="D2069" s="160" t="s">
        <v>5850</v>
      </c>
      <c r="E2069" s="160"/>
      <c r="F2069" s="160">
        <v>46067</v>
      </c>
      <c r="G2069" s="160">
        <v>46078</v>
      </c>
      <c r="H2069" s="160">
        <v>45952</v>
      </c>
      <c r="I2069" s="160">
        <v>45964</v>
      </c>
      <c r="J2069" s="160">
        <v>0</v>
      </c>
      <c r="K2069" s="160">
        <v>0</v>
      </c>
      <c r="L2069" s="727">
        <v>43623.93</v>
      </c>
      <c r="M2069" s="727" t="s">
        <v>4995</v>
      </c>
      <c r="N2069" s="727"/>
      <c r="Q2069" s="727"/>
      <c r="R2069" s="727"/>
      <c r="S2069" s="727"/>
      <c r="X2069" s="707"/>
      <c r="Y2069" s="707"/>
      <c r="Z2069" s="707"/>
      <c r="AA2069" s="707"/>
      <c r="AB2069" s="707"/>
      <c r="AC2069" s="707">
        <v>41006.49</v>
      </c>
      <c r="AD2069" s="707">
        <v>2617.44</v>
      </c>
      <c r="AE2069" s="707"/>
      <c r="AF2069" s="707"/>
      <c r="AG2069" s="707"/>
      <c r="AH2069" s="707"/>
      <c r="AP2069" s="707"/>
      <c r="AR2069" s="707"/>
    </row>
    <row r="2070" spans="4:44">
      <c r="D2070" s="160" t="s">
        <v>5850</v>
      </c>
      <c r="E2070" s="160"/>
      <c r="F2070" s="160">
        <v>46067</v>
      </c>
      <c r="G2070" s="160">
        <v>46078</v>
      </c>
      <c r="H2070" s="160">
        <v>45952</v>
      </c>
      <c r="I2070" s="160">
        <v>45964</v>
      </c>
      <c r="J2070" s="160">
        <v>0</v>
      </c>
      <c r="K2070" s="160">
        <v>0</v>
      </c>
      <c r="L2070" s="727">
        <v>43623.93</v>
      </c>
      <c r="M2070" s="727" t="s">
        <v>4996</v>
      </c>
      <c r="N2070" s="727"/>
      <c r="Q2070" s="727"/>
      <c r="R2070" s="727"/>
      <c r="S2070" s="727"/>
      <c r="X2070" s="707"/>
      <c r="Y2070" s="707"/>
      <c r="Z2070" s="707"/>
      <c r="AA2070" s="707"/>
      <c r="AE2070" s="707"/>
      <c r="AF2070" s="707"/>
      <c r="AG2070" s="707"/>
      <c r="AH2070" s="707"/>
    </row>
    <row r="2071" spans="4:44">
      <c r="D2071" s="160" t="s">
        <v>5851</v>
      </c>
      <c r="E2071" s="160"/>
      <c r="F2071" s="160">
        <v>46072</v>
      </c>
      <c r="G2071" s="160">
        <v>46076</v>
      </c>
      <c r="H2071" s="160">
        <v>46060</v>
      </c>
      <c r="I2071" s="160">
        <v>46063</v>
      </c>
      <c r="J2071" s="160">
        <v>0</v>
      </c>
      <c r="K2071" s="160">
        <v>0</v>
      </c>
      <c r="L2071" s="727">
        <v>15339.96</v>
      </c>
      <c r="M2071" s="727" t="s">
        <v>4994</v>
      </c>
      <c r="N2071" s="727"/>
      <c r="Q2071" s="727"/>
      <c r="R2071" s="727"/>
      <c r="S2071" s="727"/>
      <c r="X2071" s="707"/>
      <c r="Y2071" s="707"/>
      <c r="AB2071" s="707"/>
      <c r="AC2071" s="707"/>
      <c r="AD2071" s="707"/>
      <c r="AE2071" s="707"/>
      <c r="AF2071" s="707"/>
      <c r="AG2071" s="707">
        <v>15339.96</v>
      </c>
      <c r="AH2071" s="707"/>
      <c r="AP2071" s="707"/>
      <c r="AR2071" s="707"/>
    </row>
    <row r="2072" spans="4:44">
      <c r="D2072" s="160" t="s">
        <v>5851</v>
      </c>
      <c r="E2072" s="160"/>
      <c r="F2072" s="160">
        <v>46072</v>
      </c>
      <c r="G2072" s="160">
        <v>46076</v>
      </c>
      <c r="H2072" s="160">
        <v>46060</v>
      </c>
      <c r="I2072" s="160">
        <v>46063</v>
      </c>
      <c r="J2072" s="160">
        <v>0</v>
      </c>
      <c r="K2072" s="160">
        <v>0</v>
      </c>
      <c r="L2072" s="727">
        <v>15339.96</v>
      </c>
      <c r="M2072" s="727" t="s">
        <v>4995</v>
      </c>
      <c r="N2072" s="727"/>
      <c r="Q2072" s="727"/>
      <c r="R2072" s="727"/>
      <c r="S2072" s="727"/>
      <c r="X2072" s="707"/>
      <c r="Y2072" s="707"/>
      <c r="Z2072" s="707"/>
      <c r="AA2072" s="707"/>
      <c r="AB2072" s="707"/>
      <c r="AC2072" s="707"/>
      <c r="AD2072" s="707"/>
      <c r="AE2072" s="707"/>
      <c r="AF2072" s="707"/>
      <c r="AG2072" s="707">
        <v>15339.96</v>
      </c>
      <c r="AH2072" s="707"/>
      <c r="AP2072" s="707"/>
      <c r="AR2072" s="707"/>
    </row>
    <row r="2073" spans="4:44">
      <c r="D2073" s="160" t="s">
        <v>5851</v>
      </c>
      <c r="E2073" s="160"/>
      <c r="F2073" s="160">
        <v>46072</v>
      </c>
      <c r="G2073" s="160">
        <v>46076</v>
      </c>
      <c r="H2073" s="160">
        <v>46060</v>
      </c>
      <c r="I2073" s="160">
        <v>46063</v>
      </c>
      <c r="J2073" s="160">
        <v>0</v>
      </c>
      <c r="K2073" s="160">
        <v>0</v>
      </c>
      <c r="L2073" s="727">
        <v>15339.96</v>
      </c>
      <c r="M2073" s="727" t="s">
        <v>4996</v>
      </c>
      <c r="N2073" s="727"/>
      <c r="Q2073" s="727"/>
      <c r="R2073" s="727"/>
      <c r="S2073" s="727"/>
      <c r="X2073" s="707"/>
      <c r="Y2073" s="707"/>
      <c r="Z2073" s="707"/>
      <c r="AA2073" s="707"/>
      <c r="AE2073" s="707"/>
      <c r="AF2073" s="707"/>
      <c r="AG2073" s="707"/>
      <c r="AH2073" s="707"/>
    </row>
    <row r="2074" spans="4:44">
      <c r="D2074" s="160" t="s">
        <v>5852</v>
      </c>
      <c r="E2074" s="160"/>
      <c r="F2074" s="160">
        <v>46075</v>
      </c>
      <c r="G2074" s="160">
        <v>46081</v>
      </c>
      <c r="H2074" s="160">
        <v>46062</v>
      </c>
      <c r="I2074" s="160">
        <v>46065</v>
      </c>
      <c r="J2074" s="160">
        <v>0</v>
      </c>
      <c r="K2074" s="160">
        <v>0</v>
      </c>
      <c r="L2074" s="727">
        <v>70974.45</v>
      </c>
      <c r="M2074" s="727" t="s">
        <v>4994</v>
      </c>
      <c r="N2074" s="727"/>
      <c r="Q2074" s="727"/>
      <c r="R2074" s="727"/>
      <c r="S2074" s="727"/>
      <c r="X2074" s="707"/>
      <c r="Y2074" s="707"/>
      <c r="AB2074" s="707"/>
      <c r="AC2074" s="707"/>
      <c r="AD2074" s="707"/>
      <c r="AE2074" s="707"/>
      <c r="AF2074" s="707"/>
      <c r="AG2074" s="707">
        <v>70974.45</v>
      </c>
      <c r="AP2074" s="707"/>
      <c r="AR2074" s="707"/>
    </row>
    <row r="2075" spans="4:44">
      <c r="D2075" s="160" t="s">
        <v>5852</v>
      </c>
      <c r="E2075" s="160"/>
      <c r="F2075" s="160">
        <v>46075</v>
      </c>
      <c r="G2075" s="160">
        <v>46081</v>
      </c>
      <c r="H2075" s="160">
        <v>46062</v>
      </c>
      <c r="I2075" s="160">
        <v>46065</v>
      </c>
      <c r="J2075" s="160">
        <v>0</v>
      </c>
      <c r="K2075" s="160">
        <v>0</v>
      </c>
      <c r="L2075" s="727">
        <v>70974.45</v>
      </c>
      <c r="M2075" s="727" t="s">
        <v>4995</v>
      </c>
      <c r="N2075" s="727"/>
      <c r="Q2075" s="727"/>
      <c r="R2075" s="727"/>
      <c r="S2075" s="727"/>
      <c r="X2075" s="707"/>
      <c r="Y2075" s="707"/>
      <c r="Z2075" s="707"/>
      <c r="AB2075" s="707"/>
      <c r="AC2075" s="707"/>
      <c r="AD2075" s="707"/>
      <c r="AE2075" s="707"/>
      <c r="AF2075" s="707"/>
      <c r="AG2075" s="707">
        <v>70974.45</v>
      </c>
      <c r="AJ2075" s="707"/>
      <c r="AP2075" s="707"/>
      <c r="AR2075" s="707"/>
    </row>
    <row r="2076" spans="4:44">
      <c r="D2076" s="160" t="s">
        <v>5852</v>
      </c>
      <c r="E2076" s="160"/>
      <c r="F2076" s="160">
        <v>46075</v>
      </c>
      <c r="G2076" s="160">
        <v>46081</v>
      </c>
      <c r="H2076" s="160">
        <v>46062</v>
      </c>
      <c r="I2076" s="160">
        <v>46065</v>
      </c>
      <c r="J2076" s="160">
        <v>0</v>
      </c>
      <c r="K2076" s="160">
        <v>0</v>
      </c>
      <c r="L2076" s="727">
        <v>70974.45</v>
      </c>
      <c r="M2076" s="727" t="s">
        <v>4996</v>
      </c>
      <c r="N2076" s="727"/>
      <c r="Q2076" s="727"/>
      <c r="R2076" s="727"/>
      <c r="S2076" s="727"/>
      <c r="X2076" s="707"/>
      <c r="Y2076" s="707"/>
      <c r="Z2076" s="707"/>
      <c r="AE2076" s="707"/>
      <c r="AF2076" s="707"/>
      <c r="AJ2076" s="707"/>
    </row>
    <row r="2077" spans="4:44">
      <c r="D2077" s="160" t="s">
        <v>5853</v>
      </c>
      <c r="E2077" s="160"/>
      <c r="F2077" s="160">
        <v>46077</v>
      </c>
      <c r="G2077" s="160">
        <v>46081</v>
      </c>
      <c r="H2077" s="160">
        <v>46064</v>
      </c>
      <c r="I2077" s="160">
        <v>46068</v>
      </c>
      <c r="J2077" s="160">
        <v>0</v>
      </c>
      <c r="K2077" s="160">
        <v>0</v>
      </c>
      <c r="L2077" s="727">
        <v>39167.58</v>
      </c>
      <c r="M2077" s="727" t="s">
        <v>4994</v>
      </c>
      <c r="N2077" s="727"/>
      <c r="Q2077" s="727"/>
      <c r="R2077" s="727"/>
      <c r="S2077" s="727"/>
      <c r="X2077" s="707"/>
      <c r="AB2077" s="707"/>
      <c r="AC2077" s="707"/>
      <c r="AD2077" s="707"/>
      <c r="AE2077" s="707"/>
      <c r="AF2077" s="707"/>
      <c r="AG2077" s="707">
        <v>39167.58</v>
      </c>
      <c r="AP2077" s="707"/>
      <c r="AR2077" s="707"/>
    </row>
    <row r="2078" spans="4:44">
      <c r="D2078" s="160" t="s">
        <v>5853</v>
      </c>
      <c r="E2078" s="160"/>
      <c r="F2078" s="160">
        <v>46077</v>
      </c>
      <c r="G2078" s="160">
        <v>46081</v>
      </c>
      <c r="H2078" s="160">
        <v>46064</v>
      </c>
      <c r="I2078" s="160">
        <v>46068</v>
      </c>
      <c r="J2078" s="160">
        <v>0</v>
      </c>
      <c r="K2078" s="160">
        <v>0</v>
      </c>
      <c r="L2078" s="727">
        <v>39167.58</v>
      </c>
      <c r="M2078" s="727" t="s">
        <v>4995</v>
      </c>
      <c r="N2078" s="727"/>
      <c r="Q2078" s="727"/>
      <c r="R2078" s="727"/>
      <c r="S2078" s="727"/>
      <c r="X2078" s="707"/>
      <c r="Y2078" s="707"/>
      <c r="Z2078" s="707"/>
      <c r="AA2078" s="707"/>
      <c r="AB2078" s="707"/>
      <c r="AC2078" s="707"/>
      <c r="AD2078" s="707"/>
      <c r="AE2078" s="707"/>
      <c r="AF2078" s="707"/>
      <c r="AG2078" s="707">
        <v>39167.58</v>
      </c>
      <c r="AJ2078" s="707"/>
      <c r="AP2078" s="707"/>
      <c r="AR2078" s="707"/>
    </row>
    <row r="2079" spans="4:44">
      <c r="D2079" s="160" t="s">
        <v>5853</v>
      </c>
      <c r="E2079" s="160"/>
      <c r="F2079" s="160">
        <v>46077</v>
      </c>
      <c r="G2079" s="160">
        <v>46081</v>
      </c>
      <c r="H2079" s="160">
        <v>46064</v>
      </c>
      <c r="I2079" s="160">
        <v>46068</v>
      </c>
      <c r="J2079" s="160">
        <v>0</v>
      </c>
      <c r="K2079" s="160">
        <v>0</v>
      </c>
      <c r="L2079" s="727">
        <v>39167.58</v>
      </c>
      <c r="M2079" s="727" t="s">
        <v>4996</v>
      </c>
      <c r="N2079" s="727"/>
      <c r="Q2079" s="727"/>
      <c r="R2079" s="727"/>
      <c r="S2079" s="727"/>
      <c r="X2079" s="707"/>
      <c r="Y2079" s="707"/>
      <c r="Z2079" s="707"/>
      <c r="AA2079" s="707"/>
      <c r="AE2079" s="707"/>
      <c r="AF2079" s="707"/>
      <c r="AJ2079" s="707"/>
    </row>
    <row r="2080" spans="4:44">
      <c r="D2080" s="160" t="s">
        <v>5854</v>
      </c>
      <c r="E2080" s="160"/>
      <c r="F2080" s="160">
        <v>46079</v>
      </c>
      <c r="G2080" s="160">
        <v>46083</v>
      </c>
      <c r="H2080" s="160">
        <v>46067</v>
      </c>
      <c r="I2080" s="160">
        <v>46070</v>
      </c>
      <c r="J2080" s="160">
        <v>0</v>
      </c>
      <c r="K2080" s="160">
        <v>0</v>
      </c>
      <c r="L2080" s="727">
        <v>7444.14</v>
      </c>
      <c r="M2080" s="727" t="s">
        <v>4994</v>
      </c>
      <c r="N2080" s="727"/>
      <c r="Q2080" s="727"/>
      <c r="R2080" s="727"/>
      <c r="S2080" s="727"/>
      <c r="X2080" s="707"/>
      <c r="Y2080" s="707"/>
      <c r="AB2080" s="707"/>
      <c r="AC2080" s="707"/>
      <c r="AD2080" s="707"/>
      <c r="AE2080" s="707"/>
      <c r="AF2080" s="707"/>
      <c r="AG2080" s="707">
        <v>7444.14</v>
      </c>
      <c r="AP2080" s="707"/>
      <c r="AR2080" s="707"/>
    </row>
    <row r="2081" spans="4:44">
      <c r="D2081" s="160" t="s">
        <v>5854</v>
      </c>
      <c r="E2081" s="160"/>
      <c r="F2081" s="160">
        <v>46079</v>
      </c>
      <c r="G2081" s="160">
        <v>46083</v>
      </c>
      <c r="H2081" s="160">
        <v>46067</v>
      </c>
      <c r="I2081" s="160">
        <v>46070</v>
      </c>
      <c r="J2081" s="160">
        <v>0</v>
      </c>
      <c r="K2081" s="160">
        <v>0</v>
      </c>
      <c r="L2081" s="727">
        <v>7444.14</v>
      </c>
      <c r="M2081" s="727" t="s">
        <v>4995</v>
      </c>
      <c r="N2081" s="727"/>
      <c r="Q2081" s="727"/>
      <c r="R2081" s="727"/>
      <c r="S2081" s="727"/>
      <c r="Y2081" s="707"/>
      <c r="Z2081" s="707"/>
      <c r="AA2081" s="707"/>
      <c r="AB2081" s="707"/>
      <c r="AC2081" s="707"/>
      <c r="AD2081" s="707"/>
      <c r="AE2081" s="707"/>
      <c r="AF2081" s="707"/>
      <c r="AG2081" s="707">
        <v>7444.14</v>
      </c>
      <c r="AJ2081" s="707"/>
      <c r="AP2081" s="707"/>
      <c r="AR2081" s="707"/>
    </row>
    <row r="2082" spans="4:44">
      <c r="D2082" s="160" t="s">
        <v>5854</v>
      </c>
      <c r="E2082" s="160"/>
      <c r="F2082" s="160">
        <v>46079</v>
      </c>
      <c r="G2082" s="160">
        <v>46083</v>
      </c>
      <c r="H2082" s="160">
        <v>46067</v>
      </c>
      <c r="I2082" s="160">
        <v>46070</v>
      </c>
      <c r="J2082" s="160">
        <v>0</v>
      </c>
      <c r="K2082" s="160">
        <v>0</v>
      </c>
      <c r="L2082" s="727">
        <v>7444.14</v>
      </c>
      <c r="M2082" s="727" t="s">
        <v>4996</v>
      </c>
      <c r="N2082" s="727"/>
      <c r="Q2082" s="727"/>
      <c r="R2082" s="727"/>
      <c r="S2082" s="727"/>
      <c r="X2082" s="707"/>
      <c r="Y2082" s="707"/>
      <c r="Z2082" s="707"/>
      <c r="AA2082" s="707"/>
      <c r="AE2082" s="707"/>
      <c r="AF2082" s="707"/>
      <c r="AJ2082" s="707"/>
    </row>
    <row r="2083" spans="4:44">
      <c r="D2083" s="160" t="s">
        <v>5855</v>
      </c>
      <c r="E2083" s="160"/>
      <c r="F2083" s="160">
        <v>46082</v>
      </c>
      <c r="G2083" s="160">
        <v>46085</v>
      </c>
      <c r="H2083" s="160">
        <v>46069</v>
      </c>
      <c r="I2083" s="160">
        <v>46072</v>
      </c>
      <c r="J2083" s="160">
        <v>0</v>
      </c>
      <c r="K2083" s="160">
        <v>0</v>
      </c>
      <c r="L2083" s="727">
        <v>8246.49</v>
      </c>
      <c r="M2083" s="727" t="s">
        <v>4994</v>
      </c>
      <c r="N2083" s="727"/>
      <c r="Q2083" s="727"/>
      <c r="R2083" s="727"/>
      <c r="S2083" s="727"/>
      <c r="X2083" s="707"/>
      <c r="Y2083" s="707"/>
      <c r="AC2083" s="707"/>
      <c r="AD2083" s="707"/>
      <c r="AE2083" s="707"/>
      <c r="AF2083" s="707"/>
      <c r="AG2083" s="707">
        <v>8246.49</v>
      </c>
      <c r="AP2083" s="707"/>
      <c r="AR2083" s="707"/>
    </row>
    <row r="2084" spans="4:44">
      <c r="D2084" s="160" t="s">
        <v>5855</v>
      </c>
      <c r="E2084" s="160"/>
      <c r="F2084" s="160">
        <v>46082</v>
      </c>
      <c r="G2084" s="160">
        <v>46085</v>
      </c>
      <c r="H2084" s="160">
        <v>46069</v>
      </c>
      <c r="I2084" s="160">
        <v>46072</v>
      </c>
      <c r="J2084" s="160">
        <v>0</v>
      </c>
      <c r="K2084" s="160">
        <v>0</v>
      </c>
      <c r="L2084" s="727">
        <v>8246.49</v>
      </c>
      <c r="M2084" s="727" t="s">
        <v>4995</v>
      </c>
      <c r="N2084" s="727"/>
      <c r="Q2084" s="727"/>
      <c r="R2084" s="727"/>
      <c r="S2084" s="727"/>
      <c r="Y2084" s="707"/>
      <c r="Z2084" s="707"/>
      <c r="AA2084" s="707"/>
      <c r="AC2084" s="707"/>
      <c r="AD2084" s="707"/>
      <c r="AE2084" s="707"/>
      <c r="AF2084" s="707"/>
      <c r="AG2084" s="707">
        <v>8246.49</v>
      </c>
      <c r="AJ2084" s="707"/>
      <c r="AP2084" s="707"/>
      <c r="AR2084" s="707"/>
    </row>
    <row r="2085" spans="4:44">
      <c r="D2085" s="160" t="s">
        <v>5855</v>
      </c>
      <c r="E2085" s="160"/>
      <c r="F2085" s="160">
        <v>46082</v>
      </c>
      <c r="G2085" s="160">
        <v>46085</v>
      </c>
      <c r="H2085" s="160">
        <v>46069</v>
      </c>
      <c r="I2085" s="160">
        <v>46072</v>
      </c>
      <c r="J2085" s="160">
        <v>0</v>
      </c>
      <c r="K2085" s="160">
        <v>0</v>
      </c>
      <c r="L2085" s="727">
        <v>8246.49</v>
      </c>
      <c r="M2085" s="727" t="s">
        <v>4996</v>
      </c>
      <c r="N2085" s="727"/>
      <c r="Q2085" s="727"/>
      <c r="R2085" s="727"/>
      <c r="S2085" s="727"/>
      <c r="X2085" s="707"/>
      <c r="Y2085" s="707"/>
      <c r="Z2085" s="707"/>
      <c r="AA2085" s="707"/>
      <c r="AE2085" s="707"/>
      <c r="AF2085" s="707"/>
      <c r="AJ2085" s="707"/>
    </row>
    <row r="2086" spans="4:44">
      <c r="D2086" s="160" t="s">
        <v>5856</v>
      </c>
      <c r="E2086" s="160"/>
      <c r="F2086" s="160">
        <v>46062</v>
      </c>
      <c r="G2086" s="160">
        <v>46070</v>
      </c>
      <c r="H2086" s="160">
        <v>45948</v>
      </c>
      <c r="I2086" s="160">
        <v>45956</v>
      </c>
      <c r="J2086" s="160">
        <v>0</v>
      </c>
      <c r="K2086" s="160">
        <v>0</v>
      </c>
      <c r="L2086" s="727">
        <v>36409.19</v>
      </c>
      <c r="M2086" s="727" t="s">
        <v>4994</v>
      </c>
      <c r="N2086" s="727"/>
      <c r="Q2086" s="727"/>
      <c r="R2086" s="727"/>
      <c r="S2086" s="727"/>
      <c r="X2086" s="707"/>
      <c r="Y2086" s="707"/>
      <c r="AB2086" s="707"/>
      <c r="AC2086" s="707">
        <v>36409.19</v>
      </c>
      <c r="AD2086" s="707"/>
      <c r="AE2086" s="707"/>
      <c r="AF2086" s="707"/>
      <c r="AG2086" s="707"/>
      <c r="AP2086" s="707"/>
      <c r="AR2086" s="707"/>
    </row>
    <row r="2087" spans="4:44">
      <c r="D2087" s="160" t="s">
        <v>5856</v>
      </c>
      <c r="E2087" s="160"/>
      <c r="F2087" s="160">
        <v>46062</v>
      </c>
      <c r="G2087" s="160">
        <v>46070</v>
      </c>
      <c r="H2087" s="160">
        <v>45948</v>
      </c>
      <c r="I2087" s="160">
        <v>45956</v>
      </c>
      <c r="J2087" s="160">
        <v>0</v>
      </c>
      <c r="K2087" s="160">
        <v>0</v>
      </c>
      <c r="L2087" s="727">
        <v>36409.19</v>
      </c>
      <c r="M2087" s="727" t="s">
        <v>4995</v>
      </c>
      <c r="N2087" s="727"/>
      <c r="Q2087" s="727"/>
      <c r="R2087" s="727"/>
      <c r="S2087" s="727"/>
      <c r="X2087" s="707"/>
      <c r="Y2087" s="707"/>
      <c r="Z2087" s="707"/>
      <c r="AA2087" s="707"/>
      <c r="AB2087" s="707"/>
      <c r="AC2087" s="707">
        <v>36409.19</v>
      </c>
      <c r="AD2087" s="707"/>
      <c r="AE2087" s="707"/>
      <c r="AF2087" s="707"/>
      <c r="AG2087" s="707"/>
      <c r="AJ2087" s="707"/>
      <c r="AP2087" s="707"/>
      <c r="AR2087" s="707"/>
    </row>
    <row r="2088" spans="4:44">
      <c r="D2088" s="160" t="s">
        <v>5856</v>
      </c>
      <c r="E2088" s="160"/>
      <c r="F2088" s="160">
        <v>46062</v>
      </c>
      <c r="G2088" s="160">
        <v>46070</v>
      </c>
      <c r="H2088" s="160">
        <v>45948</v>
      </c>
      <c r="I2088" s="160">
        <v>45956</v>
      </c>
      <c r="J2088" s="160">
        <v>0</v>
      </c>
      <c r="K2088" s="160">
        <v>0</v>
      </c>
      <c r="L2088" s="727">
        <v>36409.19</v>
      </c>
      <c r="M2088" s="727" t="s">
        <v>4996</v>
      </c>
      <c r="N2088" s="727"/>
      <c r="Q2088" s="727"/>
      <c r="R2088" s="727"/>
      <c r="S2088" s="727"/>
      <c r="X2088" s="707"/>
      <c r="Y2088" s="707"/>
      <c r="Z2088" s="707"/>
      <c r="AA2088" s="707"/>
      <c r="AE2088" s="707"/>
      <c r="AF2088" s="707"/>
      <c r="AJ2088" s="707"/>
    </row>
    <row r="2089" spans="4:44">
      <c r="D2089" s="160" t="s">
        <v>5857</v>
      </c>
      <c r="E2089" s="160"/>
      <c r="F2089" s="160">
        <v>46064</v>
      </c>
      <c r="G2089" s="160">
        <v>46072</v>
      </c>
      <c r="H2089" s="160">
        <v>45950</v>
      </c>
      <c r="I2089" s="160">
        <v>45958</v>
      </c>
      <c r="J2089" s="160">
        <v>0</v>
      </c>
      <c r="K2089" s="160">
        <v>0</v>
      </c>
      <c r="L2089" s="727">
        <v>55407.66</v>
      </c>
      <c r="M2089" s="727" t="s">
        <v>4994</v>
      </c>
      <c r="N2089" s="727"/>
      <c r="Q2089" s="727"/>
      <c r="R2089" s="727"/>
      <c r="S2089" s="727"/>
      <c r="X2089" s="707"/>
      <c r="Y2089" s="707"/>
      <c r="AB2089" s="707"/>
      <c r="AC2089" s="707">
        <v>55407.66</v>
      </c>
      <c r="AD2089" s="707"/>
      <c r="AE2089" s="707"/>
      <c r="AF2089" s="707"/>
      <c r="AG2089" s="707"/>
      <c r="AP2089" s="707"/>
      <c r="AR2089" s="707"/>
    </row>
    <row r="2090" spans="4:44">
      <c r="D2090" s="160" t="s">
        <v>5857</v>
      </c>
      <c r="E2090" s="160"/>
      <c r="F2090" s="160">
        <v>46064</v>
      </c>
      <c r="G2090" s="160">
        <v>46072</v>
      </c>
      <c r="H2090" s="160">
        <v>45950</v>
      </c>
      <c r="I2090" s="160">
        <v>45958</v>
      </c>
      <c r="J2090" s="160">
        <v>0</v>
      </c>
      <c r="K2090" s="160">
        <v>0</v>
      </c>
      <c r="L2090" s="727">
        <v>55407.66</v>
      </c>
      <c r="M2090" s="727" t="s">
        <v>4995</v>
      </c>
      <c r="N2090" s="727"/>
      <c r="Q2090" s="727"/>
      <c r="R2090" s="727"/>
      <c r="S2090" s="727"/>
      <c r="X2090" s="707"/>
      <c r="Y2090" s="707"/>
      <c r="Z2090" s="707"/>
      <c r="AA2090" s="707"/>
      <c r="AB2090" s="707"/>
      <c r="AC2090" s="707">
        <v>55407.66</v>
      </c>
      <c r="AD2090" s="707"/>
      <c r="AE2090" s="707"/>
      <c r="AF2090" s="707"/>
      <c r="AG2090" s="707"/>
      <c r="AJ2090" s="707"/>
      <c r="AP2090" s="707"/>
      <c r="AR2090" s="707"/>
    </row>
    <row r="2091" spans="4:44">
      <c r="D2091" s="160" t="s">
        <v>5857</v>
      </c>
      <c r="E2091" s="160"/>
      <c r="F2091" s="160">
        <v>46064</v>
      </c>
      <c r="G2091" s="160">
        <v>46072</v>
      </c>
      <c r="H2091" s="160">
        <v>45950</v>
      </c>
      <c r="I2091" s="160">
        <v>45958</v>
      </c>
      <c r="J2091" s="160">
        <v>0</v>
      </c>
      <c r="K2091" s="160">
        <v>0</v>
      </c>
      <c r="L2091" s="727">
        <v>55407.66</v>
      </c>
      <c r="M2091" s="727" t="s">
        <v>4996</v>
      </c>
      <c r="N2091" s="727"/>
      <c r="Q2091" s="727"/>
      <c r="R2091" s="727"/>
      <c r="S2091" s="727"/>
      <c r="X2091" s="707"/>
      <c r="Y2091" s="707"/>
      <c r="Z2091" s="707"/>
      <c r="AA2091" s="707"/>
      <c r="AE2091" s="707"/>
      <c r="AF2091" s="707"/>
      <c r="AJ2091" s="707"/>
    </row>
    <row r="2092" spans="4:44">
      <c r="D2092" s="160" t="s">
        <v>5858</v>
      </c>
      <c r="E2092" s="160"/>
      <c r="F2092" s="160">
        <v>46067</v>
      </c>
      <c r="G2092" s="160">
        <v>46075</v>
      </c>
      <c r="H2092" s="160">
        <v>45952</v>
      </c>
      <c r="I2092" s="160">
        <v>45960</v>
      </c>
      <c r="J2092" s="160">
        <v>0</v>
      </c>
      <c r="K2092" s="160">
        <v>0</v>
      </c>
      <c r="L2092" s="727">
        <v>3479.28</v>
      </c>
      <c r="M2092" s="727" t="s">
        <v>4994</v>
      </c>
      <c r="N2092" s="727"/>
      <c r="Q2092" s="727"/>
      <c r="R2092" s="727"/>
      <c r="S2092" s="727"/>
      <c r="X2092" s="707"/>
      <c r="Y2092" s="707"/>
      <c r="AB2092" s="707"/>
      <c r="AC2092" s="707">
        <v>3479.28</v>
      </c>
      <c r="AD2092" s="707"/>
      <c r="AE2092" s="707"/>
      <c r="AF2092" s="707"/>
      <c r="AG2092" s="707"/>
      <c r="AP2092" s="707"/>
      <c r="AR2092" s="707"/>
    </row>
    <row r="2093" spans="4:44">
      <c r="D2093" s="160" t="s">
        <v>5858</v>
      </c>
      <c r="E2093" s="160"/>
      <c r="F2093" s="160">
        <v>46067</v>
      </c>
      <c r="G2093" s="160">
        <v>46075</v>
      </c>
      <c r="H2093" s="160">
        <v>45952</v>
      </c>
      <c r="I2093" s="160">
        <v>45960</v>
      </c>
      <c r="J2093" s="160">
        <v>0</v>
      </c>
      <c r="K2093" s="160">
        <v>0</v>
      </c>
      <c r="L2093" s="727">
        <v>3479.28</v>
      </c>
      <c r="M2093" s="727" t="s">
        <v>4995</v>
      </c>
      <c r="N2093" s="727"/>
      <c r="Q2093" s="727"/>
      <c r="R2093" s="727"/>
      <c r="S2093" s="727"/>
      <c r="X2093" s="707"/>
      <c r="Y2093" s="707"/>
      <c r="Z2093" s="707"/>
      <c r="AA2093" s="707"/>
      <c r="AB2093" s="707"/>
      <c r="AC2093" s="707">
        <v>3479.28</v>
      </c>
      <c r="AD2093" s="707"/>
      <c r="AE2093" s="707"/>
      <c r="AF2093" s="707"/>
      <c r="AG2093" s="707"/>
      <c r="AH2093" s="707"/>
      <c r="AJ2093" s="707"/>
      <c r="AK2093" s="707"/>
      <c r="AP2093" s="707"/>
      <c r="AR2093" s="707"/>
    </row>
    <row r="2094" spans="4:44">
      <c r="D2094" s="160" t="s">
        <v>5858</v>
      </c>
      <c r="E2094" s="160"/>
      <c r="F2094" s="160">
        <v>46067</v>
      </c>
      <c r="G2094" s="160">
        <v>46075</v>
      </c>
      <c r="H2094" s="160">
        <v>45952</v>
      </c>
      <c r="I2094" s="160">
        <v>45960</v>
      </c>
      <c r="J2094" s="160">
        <v>0</v>
      </c>
      <c r="K2094" s="160">
        <v>0</v>
      </c>
      <c r="L2094" s="727">
        <v>3479.28</v>
      </c>
      <c r="M2094" s="727" t="s">
        <v>4996</v>
      </c>
      <c r="N2094" s="727"/>
      <c r="Q2094" s="727"/>
      <c r="R2094" s="727"/>
      <c r="S2094" s="727"/>
      <c r="X2094" s="707"/>
      <c r="Y2094" s="707"/>
      <c r="Z2094" s="707"/>
      <c r="AA2094" s="707"/>
      <c r="AE2094" s="707"/>
      <c r="AF2094" s="707"/>
      <c r="AG2094" s="707"/>
      <c r="AH2094" s="707"/>
      <c r="AJ2094" s="707"/>
      <c r="AK2094" s="707"/>
    </row>
    <row r="2095" spans="4:44">
      <c r="D2095" s="160" t="s">
        <v>5859</v>
      </c>
      <c r="E2095" s="160"/>
      <c r="F2095" s="160">
        <v>46069</v>
      </c>
      <c r="G2095" s="160">
        <v>46077</v>
      </c>
      <c r="H2095" s="160">
        <v>45955</v>
      </c>
      <c r="I2095" s="160">
        <v>45963</v>
      </c>
      <c r="J2095" s="160">
        <v>0</v>
      </c>
      <c r="K2095" s="160">
        <v>0</v>
      </c>
      <c r="L2095" s="727">
        <v>3479.28</v>
      </c>
      <c r="M2095" s="727" t="s">
        <v>4994</v>
      </c>
      <c r="N2095" s="727"/>
      <c r="Q2095" s="727"/>
      <c r="R2095" s="727"/>
      <c r="S2095" s="727"/>
      <c r="X2095" s="707"/>
      <c r="Y2095" s="707"/>
      <c r="Z2095" s="707"/>
      <c r="AC2095" s="707">
        <v>3131.35</v>
      </c>
      <c r="AD2095" s="707">
        <v>347.93</v>
      </c>
      <c r="AE2095" s="707"/>
      <c r="AF2095" s="707"/>
      <c r="AG2095" s="707"/>
      <c r="AH2095" s="707"/>
      <c r="AI2095" s="707"/>
      <c r="AP2095" s="707"/>
      <c r="AR2095" s="707"/>
    </row>
    <row r="2096" spans="4:44">
      <c r="D2096" s="160" t="s">
        <v>5859</v>
      </c>
      <c r="E2096" s="160"/>
      <c r="F2096" s="160">
        <v>46069</v>
      </c>
      <c r="G2096" s="160">
        <v>46077</v>
      </c>
      <c r="H2096" s="160">
        <v>45955</v>
      </c>
      <c r="I2096" s="160">
        <v>45963</v>
      </c>
      <c r="J2096" s="160">
        <v>0</v>
      </c>
      <c r="K2096" s="160">
        <v>0</v>
      </c>
      <c r="L2096" s="727">
        <v>3479.28</v>
      </c>
      <c r="M2096" s="727" t="s">
        <v>4995</v>
      </c>
      <c r="N2096" s="727"/>
      <c r="Q2096" s="727"/>
      <c r="R2096" s="727"/>
      <c r="S2096" s="727"/>
      <c r="Y2096" s="707"/>
      <c r="Z2096" s="707"/>
      <c r="AA2096" s="707"/>
      <c r="AB2096" s="707"/>
      <c r="AC2096" s="707">
        <v>3131.35</v>
      </c>
      <c r="AD2096" s="707">
        <v>347.93</v>
      </c>
      <c r="AE2096" s="707"/>
      <c r="AF2096" s="707"/>
      <c r="AG2096" s="707"/>
      <c r="AH2096" s="707"/>
      <c r="AI2096" s="707"/>
      <c r="AJ2096" s="707"/>
      <c r="AK2096" s="707"/>
      <c r="AP2096" s="707"/>
      <c r="AR2096" s="707"/>
    </row>
    <row r="2097" spans="4:48">
      <c r="D2097" s="160" t="s">
        <v>5859</v>
      </c>
      <c r="E2097" s="160"/>
      <c r="F2097" s="160">
        <v>46069</v>
      </c>
      <c r="G2097" s="160">
        <v>46077</v>
      </c>
      <c r="H2097" s="160">
        <v>45955</v>
      </c>
      <c r="I2097" s="160">
        <v>45963</v>
      </c>
      <c r="J2097" s="160">
        <v>0</v>
      </c>
      <c r="K2097" s="160">
        <v>0</v>
      </c>
      <c r="L2097" s="727">
        <v>3479.28</v>
      </c>
      <c r="M2097" s="727" t="s">
        <v>4996</v>
      </c>
      <c r="N2097" s="727"/>
      <c r="Q2097" s="727"/>
      <c r="R2097" s="727"/>
      <c r="S2097" s="727"/>
      <c r="Y2097" s="707"/>
      <c r="Z2097" s="707"/>
      <c r="AA2097" s="707"/>
      <c r="AB2097" s="707"/>
      <c r="AE2097" s="707"/>
      <c r="AF2097" s="707"/>
      <c r="AG2097" s="707"/>
      <c r="AH2097" s="707"/>
      <c r="AJ2097" s="707"/>
      <c r="AK2097" s="707"/>
    </row>
    <row r="2098" spans="4:48">
      <c r="D2098" s="160" t="s">
        <v>5860</v>
      </c>
      <c r="E2098" s="160"/>
      <c r="F2098" s="160">
        <v>46069</v>
      </c>
      <c r="G2098" s="160">
        <v>46082</v>
      </c>
      <c r="H2098" s="160" t="s">
        <v>6576</v>
      </c>
      <c r="I2098" s="160">
        <v>45967</v>
      </c>
      <c r="J2098" s="160">
        <v>59828.07</v>
      </c>
      <c r="K2098" s="160">
        <v>59828.07</v>
      </c>
      <c r="L2098" s="727">
        <v>84584.02</v>
      </c>
      <c r="M2098" s="727" t="s">
        <v>4994</v>
      </c>
      <c r="N2098" s="727"/>
      <c r="Q2098" s="727"/>
      <c r="R2098" s="727"/>
      <c r="S2098" s="727"/>
      <c r="Y2098" s="707"/>
      <c r="Z2098" s="707"/>
      <c r="AC2098" s="707"/>
      <c r="AD2098" s="707">
        <v>24755.95</v>
      </c>
      <c r="AE2098" s="707"/>
      <c r="AF2098" s="707"/>
      <c r="AG2098" s="707">
        <v>59828.07</v>
      </c>
      <c r="AH2098" s="707"/>
      <c r="AI2098" s="707"/>
      <c r="AP2098" s="707"/>
      <c r="AR2098" s="707"/>
    </row>
    <row r="2099" spans="4:48">
      <c r="D2099" s="160" t="s">
        <v>5860</v>
      </c>
      <c r="E2099" s="160"/>
      <c r="F2099" s="160">
        <v>46069</v>
      </c>
      <c r="G2099" s="160">
        <v>46082</v>
      </c>
      <c r="H2099" s="160" t="s">
        <v>6576</v>
      </c>
      <c r="I2099" s="160">
        <v>45967</v>
      </c>
      <c r="J2099" s="160">
        <v>59828.07</v>
      </c>
      <c r="K2099" s="160">
        <v>59828.07</v>
      </c>
      <c r="L2099" s="727">
        <v>84584.02</v>
      </c>
      <c r="M2099" s="727" t="s">
        <v>4995</v>
      </c>
      <c r="N2099" s="727"/>
      <c r="Q2099" s="727"/>
      <c r="R2099" s="727"/>
      <c r="S2099" s="727"/>
      <c r="Y2099" s="707"/>
      <c r="Z2099" s="707"/>
      <c r="AA2099" s="707"/>
      <c r="AB2099" s="707"/>
      <c r="AC2099" s="707"/>
      <c r="AD2099" s="707">
        <v>24755.95</v>
      </c>
      <c r="AE2099" s="707"/>
      <c r="AF2099" s="707"/>
      <c r="AG2099" s="707"/>
      <c r="AH2099" s="707"/>
      <c r="AI2099" s="707"/>
      <c r="AP2099" s="707"/>
      <c r="AR2099" s="707"/>
    </row>
    <row r="2100" spans="4:48">
      <c r="D2100" s="160" t="s">
        <v>5860</v>
      </c>
      <c r="E2100" s="160"/>
      <c r="F2100" s="160">
        <v>46069</v>
      </c>
      <c r="G2100" s="160">
        <v>46082</v>
      </c>
      <c r="H2100" s="160" t="s">
        <v>6576</v>
      </c>
      <c r="I2100" s="160">
        <v>45967</v>
      </c>
      <c r="J2100" s="160">
        <v>59828.07</v>
      </c>
      <c r="K2100" s="160">
        <v>59828.07</v>
      </c>
      <c r="L2100" s="727">
        <v>84584.02</v>
      </c>
      <c r="M2100" s="727" t="s">
        <v>4996</v>
      </c>
      <c r="N2100" s="727"/>
      <c r="Q2100" s="727"/>
      <c r="R2100" s="727"/>
      <c r="S2100" s="727">
        <v>11840.97</v>
      </c>
      <c r="T2100" s="707">
        <v>16203.44</v>
      </c>
      <c r="U2100" s="707">
        <v>14957.02</v>
      </c>
      <c r="V2100" s="707">
        <v>16826.64</v>
      </c>
      <c r="Y2100" s="707"/>
      <c r="Z2100" s="707"/>
      <c r="AA2100" s="707"/>
      <c r="AB2100" s="707"/>
      <c r="AE2100" s="707"/>
      <c r="AF2100" s="707"/>
      <c r="AG2100" s="707"/>
      <c r="AH2100" s="707"/>
    </row>
    <row r="2101" spans="4:48">
      <c r="D2101" s="160" t="s">
        <v>5861</v>
      </c>
      <c r="E2101" s="160"/>
      <c r="F2101" s="160">
        <v>46069</v>
      </c>
      <c r="G2101" s="160">
        <v>46082</v>
      </c>
      <c r="H2101" s="160" t="s">
        <v>6576</v>
      </c>
      <c r="I2101" s="160">
        <v>45967</v>
      </c>
      <c r="J2101" s="160">
        <v>59828.07</v>
      </c>
      <c r="K2101" s="160">
        <v>59828.07</v>
      </c>
      <c r="L2101" s="727">
        <v>84584.02</v>
      </c>
      <c r="M2101" s="727" t="s">
        <v>4994</v>
      </c>
      <c r="N2101" s="727"/>
      <c r="Q2101" s="727"/>
      <c r="R2101" s="727"/>
      <c r="S2101" s="727"/>
      <c r="Y2101" s="707"/>
      <c r="Z2101" s="707"/>
      <c r="AC2101" s="707"/>
      <c r="AD2101" s="707">
        <v>24755.95</v>
      </c>
      <c r="AE2101" s="707"/>
      <c r="AF2101" s="707"/>
      <c r="AG2101" s="707">
        <v>59828.07</v>
      </c>
      <c r="AH2101" s="707"/>
      <c r="AI2101" s="707"/>
      <c r="AP2101" s="707"/>
      <c r="AR2101" s="707"/>
    </row>
    <row r="2102" spans="4:48">
      <c r="D2102" s="160" t="s">
        <v>5861</v>
      </c>
      <c r="E2102" s="160"/>
      <c r="F2102" s="160">
        <v>46069</v>
      </c>
      <c r="G2102" s="160">
        <v>46082</v>
      </c>
      <c r="H2102" s="160" t="s">
        <v>6576</v>
      </c>
      <c r="I2102" s="160">
        <v>45967</v>
      </c>
      <c r="J2102" s="160">
        <v>59828.07</v>
      </c>
      <c r="K2102" s="160">
        <v>59828.07</v>
      </c>
      <c r="L2102" s="727">
        <v>84584.02</v>
      </c>
      <c r="M2102" s="727" t="s">
        <v>4995</v>
      </c>
      <c r="N2102" s="727"/>
      <c r="Q2102" s="727"/>
      <c r="R2102" s="727"/>
      <c r="S2102" s="727"/>
      <c r="Y2102" s="707"/>
      <c r="Z2102" s="707"/>
      <c r="AA2102" s="707"/>
      <c r="AB2102" s="707"/>
      <c r="AC2102" s="707"/>
      <c r="AD2102" s="707">
        <v>24755.95</v>
      </c>
      <c r="AE2102" s="707"/>
      <c r="AF2102" s="707"/>
      <c r="AG2102" s="707"/>
      <c r="AH2102" s="707"/>
      <c r="AI2102" s="707"/>
      <c r="AP2102" s="707"/>
      <c r="AR2102" s="707"/>
    </row>
    <row r="2103" spans="4:48">
      <c r="D2103" s="160" t="s">
        <v>5861</v>
      </c>
      <c r="E2103" s="160"/>
      <c r="F2103" s="160">
        <v>46069</v>
      </c>
      <c r="G2103" s="160">
        <v>46082</v>
      </c>
      <c r="H2103" s="160" t="s">
        <v>6576</v>
      </c>
      <c r="I2103" s="160">
        <v>45967</v>
      </c>
      <c r="J2103" s="160">
        <v>59828.07</v>
      </c>
      <c r="K2103" s="160">
        <v>59828.07</v>
      </c>
      <c r="L2103" s="727">
        <v>84584.02</v>
      </c>
      <c r="M2103" s="727" t="s">
        <v>4996</v>
      </c>
      <c r="N2103" s="727"/>
      <c r="Q2103" s="727"/>
      <c r="R2103" s="727"/>
      <c r="S2103" s="727">
        <v>11840.97</v>
      </c>
      <c r="T2103" s="707">
        <v>16203.44</v>
      </c>
      <c r="U2103" s="707">
        <v>14957.02</v>
      </c>
      <c r="V2103" s="707">
        <v>16826.64</v>
      </c>
      <c r="Y2103" s="707"/>
      <c r="Z2103" s="707"/>
      <c r="AA2103" s="707"/>
      <c r="AB2103" s="707"/>
      <c r="AF2103" s="707"/>
      <c r="AG2103" s="707"/>
    </row>
    <row r="2104" spans="4:48">
      <c r="D2104" s="160" t="s">
        <v>5862</v>
      </c>
      <c r="E2104" s="160"/>
      <c r="F2104" s="160">
        <v>45911</v>
      </c>
      <c r="G2104" s="160">
        <v>46211</v>
      </c>
      <c r="H2104" s="160" t="s">
        <v>6550</v>
      </c>
      <c r="I2104" s="160">
        <v>46223</v>
      </c>
      <c r="J2104" s="160">
        <v>3473881.21</v>
      </c>
      <c r="K2104" s="160">
        <v>3473881.25</v>
      </c>
      <c r="L2104" s="727">
        <v>9271651.9299999997</v>
      </c>
      <c r="M2104" s="727" t="s">
        <v>4994</v>
      </c>
      <c r="N2104" s="727"/>
      <c r="Q2104" s="727"/>
      <c r="R2104" s="727"/>
      <c r="S2104" s="727"/>
      <c r="Y2104" s="707"/>
      <c r="Z2104" s="707"/>
      <c r="AB2104" s="707">
        <v>572442.82999999996</v>
      </c>
      <c r="AC2104" s="707">
        <v>264002.09000000003</v>
      </c>
      <c r="AD2104" s="707">
        <v>1484749.84</v>
      </c>
      <c r="AE2104" s="707">
        <v>560799.64</v>
      </c>
      <c r="AF2104" s="707">
        <v>214926.55</v>
      </c>
      <c r="AG2104" s="707">
        <v>1627734</v>
      </c>
      <c r="AH2104" s="707">
        <v>1250507.0900000001</v>
      </c>
      <c r="AI2104" s="707">
        <v>768568.14</v>
      </c>
      <c r="AJ2104" s="707">
        <v>1604088.86</v>
      </c>
      <c r="AK2104" s="707">
        <v>727317.83</v>
      </c>
      <c r="AL2104" s="707">
        <v>196515.06</v>
      </c>
      <c r="AM2104" s="707"/>
      <c r="AN2104" s="707"/>
      <c r="AO2104" s="707"/>
      <c r="AP2104" s="707"/>
      <c r="AQ2104" s="707"/>
      <c r="AR2104" s="707"/>
      <c r="AS2104" s="707"/>
      <c r="AT2104" s="707"/>
      <c r="AU2104" s="707"/>
      <c r="AV2104" s="707"/>
    </row>
    <row r="2105" spans="4:48">
      <c r="D2105" s="160" t="s">
        <v>5862</v>
      </c>
      <c r="E2105" s="160"/>
      <c r="F2105" s="160">
        <v>45911</v>
      </c>
      <c r="G2105" s="160">
        <v>46211</v>
      </c>
      <c r="H2105" s="160" t="s">
        <v>6550</v>
      </c>
      <c r="I2105" s="160">
        <v>46223</v>
      </c>
      <c r="J2105" s="160">
        <v>3473881.21</v>
      </c>
      <c r="K2105" s="160">
        <v>3473881.25</v>
      </c>
      <c r="L2105" s="727">
        <v>9271651.9299999997</v>
      </c>
      <c r="M2105" s="727" t="s">
        <v>4995</v>
      </c>
      <c r="N2105" s="727"/>
      <c r="Q2105" s="727"/>
      <c r="R2105" s="727"/>
      <c r="S2105" s="727"/>
      <c r="Z2105" s="707"/>
      <c r="AA2105" s="707"/>
      <c r="AB2105" s="707"/>
      <c r="AC2105" s="707"/>
      <c r="AD2105" s="707">
        <v>1720564.45</v>
      </c>
      <c r="AE2105" s="707">
        <v>560799.64</v>
      </c>
      <c r="AF2105" s="707">
        <v>48549.16</v>
      </c>
      <c r="AG2105" s="707"/>
      <c r="AH2105" s="707">
        <v>601676.98</v>
      </c>
      <c r="AI2105" s="707">
        <v>582542.97</v>
      </c>
      <c r="AJ2105" s="707">
        <v>1368848.72</v>
      </c>
      <c r="AK2105" s="707">
        <v>718273.73</v>
      </c>
      <c r="AL2105" s="707">
        <v>196515.06</v>
      </c>
      <c r="AM2105" s="707"/>
      <c r="AN2105" s="707"/>
      <c r="AO2105" s="707"/>
      <c r="AP2105" s="707"/>
      <c r="AQ2105" s="707"/>
      <c r="AR2105" s="707"/>
      <c r="AS2105" s="707"/>
      <c r="AT2105" s="707"/>
      <c r="AU2105" s="707"/>
      <c r="AV2105" s="707"/>
    </row>
    <row r="2106" spans="4:48">
      <c r="D2106" s="160" t="s">
        <v>5862</v>
      </c>
      <c r="E2106" s="160"/>
      <c r="F2106" s="160">
        <v>45911</v>
      </c>
      <c r="G2106" s="160">
        <v>46211</v>
      </c>
      <c r="H2106" s="160" t="s">
        <v>6550</v>
      </c>
      <c r="I2106" s="160">
        <v>46223</v>
      </c>
      <c r="J2106" s="160">
        <v>3473881.21</v>
      </c>
      <c r="K2106" s="160">
        <v>3473881.25</v>
      </c>
      <c r="L2106" s="727">
        <v>9271651.9299999997</v>
      </c>
      <c r="M2106" s="727" t="s">
        <v>4996</v>
      </c>
      <c r="N2106" s="727"/>
      <c r="Q2106" s="727"/>
      <c r="R2106" s="727"/>
      <c r="S2106" s="727">
        <v>111428.57</v>
      </c>
      <c r="T2106" s="707">
        <v>684061.79</v>
      </c>
      <c r="U2106" s="707">
        <v>189811.35</v>
      </c>
      <c r="V2106" s="707">
        <v>167847.42</v>
      </c>
      <c r="W2106" s="707">
        <v>445834.02</v>
      </c>
      <c r="X2106" s="707">
        <v>286256.44</v>
      </c>
      <c r="Y2106" s="707">
        <v>299145.05</v>
      </c>
      <c r="Z2106" s="707">
        <v>316203.98</v>
      </c>
      <c r="AA2106" s="707">
        <v>360751.21</v>
      </c>
      <c r="AB2106" s="707">
        <v>572666.5</v>
      </c>
      <c r="AC2106" s="707">
        <v>39874.93</v>
      </c>
      <c r="AG2106" s="707"/>
    </row>
    <row r="2107" spans="4:48">
      <c r="D2107" s="160" t="s">
        <v>5863</v>
      </c>
      <c r="E2107" s="160"/>
      <c r="F2107" s="160">
        <v>45920</v>
      </c>
      <c r="G2107" s="160">
        <v>45946</v>
      </c>
      <c r="H2107" s="160" t="s">
        <v>6642</v>
      </c>
      <c r="I2107" s="160">
        <v>45972</v>
      </c>
      <c r="J2107" s="160">
        <v>357749.91</v>
      </c>
      <c r="K2107" s="160">
        <v>357749.91</v>
      </c>
      <c r="L2107" s="727">
        <v>379012.68</v>
      </c>
      <c r="M2107" s="727" t="s">
        <v>4994</v>
      </c>
      <c r="N2107" s="727"/>
      <c r="Q2107" s="727"/>
      <c r="R2107" s="727"/>
      <c r="S2107" s="727"/>
      <c r="Z2107" s="707"/>
      <c r="AB2107" s="707">
        <v>238371.8</v>
      </c>
      <c r="AC2107" s="707">
        <v>119378.11</v>
      </c>
      <c r="AD2107" s="707">
        <v>21262.77</v>
      </c>
      <c r="AE2107" s="707"/>
      <c r="AF2107" s="707"/>
      <c r="AG2107" s="707"/>
      <c r="AH2107" s="707"/>
      <c r="AI2107" s="707"/>
      <c r="AK2107" s="707"/>
      <c r="AM2107" s="707"/>
    </row>
    <row r="2108" spans="4:48">
      <c r="D2108" s="160" t="s">
        <v>5863</v>
      </c>
      <c r="E2108" s="160"/>
      <c r="F2108" s="160">
        <v>45920</v>
      </c>
      <c r="G2108" s="160">
        <v>45946</v>
      </c>
      <c r="H2108" s="160" t="s">
        <v>6642</v>
      </c>
      <c r="I2108" s="160">
        <v>45972</v>
      </c>
      <c r="J2108" s="160">
        <v>357749.91</v>
      </c>
      <c r="K2108" s="160">
        <v>357749.91</v>
      </c>
      <c r="L2108" s="727">
        <v>379012.68</v>
      </c>
      <c r="M2108" s="727" t="s">
        <v>4995</v>
      </c>
      <c r="N2108" s="727"/>
      <c r="Q2108" s="727"/>
      <c r="R2108" s="727"/>
      <c r="S2108" s="727"/>
      <c r="Z2108" s="707"/>
      <c r="AA2108" s="707"/>
      <c r="AB2108" s="707"/>
      <c r="AC2108" s="707"/>
      <c r="AD2108" s="707">
        <v>21262.77</v>
      </c>
      <c r="AE2108" s="707"/>
      <c r="AF2108" s="707"/>
      <c r="AG2108" s="707"/>
      <c r="AH2108" s="707"/>
      <c r="AI2108" s="707"/>
      <c r="AK2108" s="707"/>
      <c r="AM2108" s="707"/>
    </row>
    <row r="2109" spans="4:48">
      <c r="D2109" s="160" t="s">
        <v>5863</v>
      </c>
      <c r="E2109" s="160"/>
      <c r="F2109" s="160">
        <v>45920</v>
      </c>
      <c r="G2109" s="160">
        <v>45946</v>
      </c>
      <c r="H2109" s="160" t="s">
        <v>6642</v>
      </c>
      <c r="I2109" s="160">
        <v>45972</v>
      </c>
      <c r="J2109" s="160">
        <v>357749.91</v>
      </c>
      <c r="K2109" s="160">
        <v>357749.91</v>
      </c>
      <c r="L2109" s="727">
        <v>379012.68</v>
      </c>
      <c r="M2109" s="727" t="s">
        <v>4996</v>
      </c>
      <c r="N2109" s="727"/>
      <c r="Q2109" s="727"/>
      <c r="R2109" s="727"/>
      <c r="S2109" s="727">
        <v>79942.86</v>
      </c>
      <c r="T2109" s="707">
        <v>179787.79</v>
      </c>
      <c r="U2109" s="707">
        <v>38620.46</v>
      </c>
      <c r="W2109" s="707">
        <v>1652.3</v>
      </c>
      <c r="X2109" s="707">
        <v>1652.3</v>
      </c>
      <c r="Y2109">
        <v>762.6</v>
      </c>
      <c r="Z2109" s="707"/>
      <c r="AA2109" s="707">
        <v>55331.61</v>
      </c>
      <c r="AB2109" s="707"/>
      <c r="AF2109" s="707"/>
      <c r="AG2109" s="707"/>
    </row>
    <row r="2110" spans="4:48">
      <c r="D2110" s="160" t="s">
        <v>5864</v>
      </c>
      <c r="E2110" s="160"/>
      <c r="F2110" s="160">
        <v>45920</v>
      </c>
      <c r="G2110" s="160">
        <v>45930</v>
      </c>
      <c r="H2110" s="160" t="s">
        <v>6649</v>
      </c>
      <c r="I2110" s="160" t="s">
        <v>6744</v>
      </c>
      <c r="J2110" s="160">
        <v>40671.94</v>
      </c>
      <c r="K2110" s="160">
        <v>40671.94</v>
      </c>
      <c r="L2110" s="727">
        <v>40671.94</v>
      </c>
      <c r="M2110" s="727" t="s">
        <v>4994</v>
      </c>
      <c r="N2110" s="727"/>
      <c r="Q2110" s="727"/>
      <c r="R2110" s="727"/>
      <c r="S2110" s="727"/>
      <c r="Z2110" s="707"/>
      <c r="AB2110" s="707">
        <v>40671.94</v>
      </c>
    </row>
    <row r="2111" spans="4:48">
      <c r="D2111" s="160" t="s">
        <v>5864</v>
      </c>
      <c r="E2111" s="160"/>
      <c r="F2111" s="160">
        <v>45920</v>
      </c>
      <c r="G2111" s="160">
        <v>45930</v>
      </c>
      <c r="H2111" s="160" t="s">
        <v>6649</v>
      </c>
      <c r="I2111" s="160" t="s">
        <v>6744</v>
      </c>
      <c r="J2111" s="160">
        <v>40671.94</v>
      </c>
      <c r="K2111" s="160">
        <v>40671.94</v>
      </c>
      <c r="L2111" s="727">
        <v>40671.94</v>
      </c>
      <c r="M2111" s="727" t="s">
        <v>4995</v>
      </c>
      <c r="N2111" s="727"/>
      <c r="Q2111" s="727"/>
      <c r="R2111" s="727"/>
      <c r="S2111" s="727"/>
      <c r="AF2111" s="707"/>
    </row>
    <row r="2112" spans="4:48">
      <c r="D2112" s="160" t="s">
        <v>5864</v>
      </c>
      <c r="E2112" s="160"/>
      <c r="F2112" s="160">
        <v>45920</v>
      </c>
      <c r="G2112" s="160">
        <v>45930</v>
      </c>
      <c r="H2112" s="160" t="s">
        <v>6649</v>
      </c>
      <c r="I2112" s="160" t="s">
        <v>6744</v>
      </c>
      <c r="J2112" s="160">
        <v>40671.94</v>
      </c>
      <c r="K2112" s="160">
        <v>40671.94</v>
      </c>
      <c r="L2112" s="727">
        <v>40671.94</v>
      </c>
      <c r="M2112" s="727" t="s">
        <v>4996</v>
      </c>
      <c r="N2112" s="727"/>
      <c r="Q2112" s="727"/>
      <c r="R2112" s="727"/>
      <c r="S2112" s="727">
        <v>3283.41</v>
      </c>
      <c r="T2112" s="707">
        <v>28936.39</v>
      </c>
      <c r="U2112" s="707">
        <v>4384.95</v>
      </c>
      <c r="W2112" s="707">
        <v>1652.3</v>
      </c>
      <c r="X2112" s="707">
        <v>1652.3</v>
      </c>
      <c r="Y2112" s="707">
        <v>762.6</v>
      </c>
      <c r="Z2112" s="707"/>
      <c r="AF2112" s="707"/>
    </row>
    <row r="2113" spans="4:39">
      <c r="D2113" s="160" t="s">
        <v>8930</v>
      </c>
      <c r="E2113" s="160"/>
      <c r="F2113" s="160">
        <v>45920</v>
      </c>
      <c r="G2113" s="160">
        <v>45930</v>
      </c>
      <c r="H2113" s="160" t="s">
        <v>6564</v>
      </c>
      <c r="I2113" s="160" t="s">
        <v>6687</v>
      </c>
      <c r="J2113" s="160">
        <v>15815.34</v>
      </c>
      <c r="K2113" s="160">
        <v>15815.34</v>
      </c>
      <c r="L2113" s="727">
        <v>15815.34</v>
      </c>
      <c r="M2113" s="727" t="s">
        <v>4994</v>
      </c>
      <c r="N2113" s="727"/>
      <c r="Q2113" s="727"/>
      <c r="R2113" s="727"/>
      <c r="S2113" s="727"/>
      <c r="Y2113" s="707"/>
      <c r="Z2113" s="707"/>
      <c r="AB2113" s="707">
        <v>15815.34</v>
      </c>
      <c r="AC2113" s="707"/>
      <c r="AD2113" s="707"/>
      <c r="AE2113" s="707"/>
      <c r="AF2113" s="707"/>
      <c r="AG2113" s="707"/>
      <c r="AH2113" s="707"/>
      <c r="AI2113" s="707"/>
    </row>
    <row r="2114" spans="4:39">
      <c r="D2114" s="160" t="s">
        <v>8930</v>
      </c>
      <c r="E2114" s="160"/>
      <c r="F2114" s="160">
        <v>45920</v>
      </c>
      <c r="G2114" s="160">
        <v>45930</v>
      </c>
      <c r="H2114" s="160" t="s">
        <v>6564</v>
      </c>
      <c r="I2114" s="160" t="s">
        <v>6687</v>
      </c>
      <c r="J2114" s="160">
        <v>15815.34</v>
      </c>
      <c r="K2114" s="160">
        <v>15815.34</v>
      </c>
      <c r="L2114" s="727">
        <v>15815.34</v>
      </c>
      <c r="M2114" s="727" t="s">
        <v>4995</v>
      </c>
      <c r="N2114" s="727"/>
      <c r="Q2114" s="727"/>
      <c r="R2114" s="727"/>
      <c r="S2114" s="727"/>
      <c r="Y2114" s="707"/>
      <c r="Z2114" s="707"/>
      <c r="AA2114" s="707"/>
      <c r="AB2114" s="707"/>
      <c r="AC2114" s="707"/>
      <c r="AD2114" s="707"/>
      <c r="AE2114" s="707"/>
      <c r="AF2114" s="707"/>
      <c r="AG2114" s="707"/>
      <c r="AH2114" s="707"/>
      <c r="AI2114" s="707"/>
    </row>
    <row r="2115" spans="4:39">
      <c r="D2115" s="160" t="s">
        <v>8930</v>
      </c>
      <c r="E2115" s="160"/>
      <c r="F2115" s="160">
        <v>45920</v>
      </c>
      <c r="G2115" s="160">
        <v>45930</v>
      </c>
      <c r="H2115" s="160" t="s">
        <v>6564</v>
      </c>
      <c r="I2115" s="160" t="s">
        <v>6687</v>
      </c>
      <c r="J2115" s="160">
        <v>15815.34</v>
      </c>
      <c r="K2115" s="160">
        <v>15815.34</v>
      </c>
      <c r="L2115" s="727">
        <v>15815.34</v>
      </c>
      <c r="M2115" s="727" t="s">
        <v>4996</v>
      </c>
      <c r="N2115" s="727"/>
      <c r="Q2115" s="727"/>
      <c r="R2115" s="727"/>
      <c r="S2115" s="727">
        <v>197.69</v>
      </c>
      <c r="T2115" s="707">
        <v>10230.549999999999</v>
      </c>
      <c r="U2115" s="707">
        <v>3805.57</v>
      </c>
      <c r="Y2115" s="707"/>
      <c r="Z2115" s="707"/>
      <c r="AA2115" s="707">
        <v>1581.53</v>
      </c>
      <c r="AB2115" s="707"/>
      <c r="AF2115" s="707"/>
      <c r="AG2115" s="707"/>
    </row>
    <row r="2116" spans="4:39">
      <c r="D2116" s="160" t="s">
        <v>5865</v>
      </c>
      <c r="E2116" s="160"/>
      <c r="F2116" s="160">
        <v>45920</v>
      </c>
      <c r="G2116" s="160">
        <v>45943</v>
      </c>
      <c r="H2116" s="160" t="s">
        <v>6642</v>
      </c>
      <c r="I2116" s="160" t="s">
        <v>6784</v>
      </c>
      <c r="J2116" s="160">
        <v>138164.25</v>
      </c>
      <c r="K2116" s="160">
        <v>138164.26</v>
      </c>
      <c r="L2116" s="727">
        <v>138164.25</v>
      </c>
      <c r="M2116" s="727" t="s">
        <v>4994</v>
      </c>
      <c r="N2116" s="727"/>
      <c r="Q2116" s="727"/>
      <c r="R2116" s="727"/>
      <c r="S2116" s="727"/>
      <c r="Y2116" s="707"/>
      <c r="Z2116" s="707"/>
      <c r="AB2116" s="707">
        <v>72536.23</v>
      </c>
      <c r="AC2116" s="707">
        <v>65628.02</v>
      </c>
      <c r="AD2116" s="707"/>
      <c r="AE2116" s="707"/>
      <c r="AF2116" s="707"/>
      <c r="AG2116" s="707"/>
      <c r="AH2116" s="707"/>
      <c r="AI2116" s="707"/>
    </row>
    <row r="2117" spans="4:39">
      <c r="D2117" s="160" t="s">
        <v>5865</v>
      </c>
      <c r="E2117" s="160"/>
      <c r="F2117" s="160">
        <v>45920</v>
      </c>
      <c r="G2117" s="160">
        <v>45943</v>
      </c>
      <c r="H2117" s="160" t="s">
        <v>6642</v>
      </c>
      <c r="I2117" s="160" t="s">
        <v>6784</v>
      </c>
      <c r="J2117" s="160">
        <v>138164.25</v>
      </c>
      <c r="K2117" s="160">
        <v>138164.26</v>
      </c>
      <c r="L2117" s="727">
        <v>138164.25</v>
      </c>
      <c r="M2117" s="727" t="s">
        <v>4995</v>
      </c>
      <c r="N2117" s="727"/>
      <c r="Q2117" s="727"/>
      <c r="R2117" s="727"/>
      <c r="S2117" s="727"/>
      <c r="Z2117" s="707"/>
      <c r="AA2117" s="707"/>
      <c r="AB2117" s="707"/>
      <c r="AC2117" s="707"/>
      <c r="AD2117" s="707"/>
      <c r="AE2117" s="707"/>
      <c r="AF2117" s="707"/>
      <c r="AG2117" s="707"/>
      <c r="AH2117" s="707"/>
      <c r="AI2117" s="707"/>
    </row>
    <row r="2118" spans="4:39">
      <c r="D2118" s="160" t="s">
        <v>5865</v>
      </c>
      <c r="E2118" s="160"/>
      <c r="F2118" s="160">
        <v>45920</v>
      </c>
      <c r="G2118" s="160">
        <v>45943</v>
      </c>
      <c r="H2118" s="160" t="s">
        <v>6642</v>
      </c>
      <c r="I2118" s="160" t="s">
        <v>6784</v>
      </c>
      <c r="J2118" s="160">
        <v>138164.25</v>
      </c>
      <c r="K2118" s="160">
        <v>138164.26</v>
      </c>
      <c r="L2118" s="727">
        <v>138164.25</v>
      </c>
      <c r="M2118" s="727" t="s">
        <v>4996</v>
      </c>
      <c r="N2118" s="727"/>
      <c r="Q2118" s="727"/>
      <c r="R2118" s="727"/>
      <c r="S2118" s="727">
        <v>57424.52</v>
      </c>
      <c r="T2118" s="707">
        <v>68650.37</v>
      </c>
      <c r="U2118" s="707">
        <v>12089.38</v>
      </c>
      <c r="Y2118" s="707"/>
      <c r="Z2118" s="707"/>
      <c r="AA2118" s="707"/>
      <c r="AB2118" s="707"/>
      <c r="AF2118" s="707"/>
      <c r="AG2118" s="707"/>
    </row>
    <row r="2119" spans="4:39">
      <c r="D2119" s="160" t="s">
        <v>8931</v>
      </c>
      <c r="E2119" s="160"/>
      <c r="F2119" s="160">
        <v>45920</v>
      </c>
      <c r="G2119" s="160">
        <v>45932</v>
      </c>
      <c r="H2119" s="160" t="s">
        <v>6650</v>
      </c>
      <c r="I2119" s="160" t="s">
        <v>6726</v>
      </c>
      <c r="J2119" s="160">
        <v>42609.35</v>
      </c>
      <c r="K2119" s="160">
        <v>42609.34</v>
      </c>
      <c r="L2119" s="727">
        <v>42609.35</v>
      </c>
      <c r="M2119" s="727" t="s">
        <v>4994</v>
      </c>
      <c r="N2119" s="727"/>
      <c r="Q2119" s="727"/>
      <c r="R2119" s="727"/>
      <c r="S2119" s="727"/>
      <c r="Y2119" s="707"/>
      <c r="Z2119" s="707"/>
      <c r="AB2119" s="707">
        <v>38348.410000000003</v>
      </c>
      <c r="AC2119" s="707">
        <v>4260.93</v>
      </c>
      <c r="AD2119" s="707"/>
      <c r="AE2119" s="707"/>
      <c r="AF2119" s="707"/>
      <c r="AG2119" s="707"/>
      <c r="AH2119" s="707"/>
      <c r="AI2119" s="707"/>
      <c r="AJ2119" s="707"/>
    </row>
    <row r="2120" spans="4:39">
      <c r="D2120" s="160" t="s">
        <v>8931</v>
      </c>
      <c r="E2120" s="160"/>
      <c r="F2120" s="160">
        <v>45920</v>
      </c>
      <c r="G2120" s="160">
        <v>45932</v>
      </c>
      <c r="H2120" s="160" t="s">
        <v>6650</v>
      </c>
      <c r="I2120" s="160" t="s">
        <v>6726</v>
      </c>
      <c r="J2120" s="160">
        <v>42609.35</v>
      </c>
      <c r="K2120" s="160">
        <v>42609.34</v>
      </c>
      <c r="L2120" s="727">
        <v>42609.35</v>
      </c>
      <c r="M2120" s="727" t="s">
        <v>4995</v>
      </c>
      <c r="N2120" s="727"/>
      <c r="Q2120" s="727"/>
      <c r="R2120" s="727"/>
      <c r="S2120" s="727"/>
      <c r="Z2120" s="707"/>
      <c r="AA2120" s="707"/>
      <c r="AB2120" s="707"/>
      <c r="AC2120" s="707"/>
      <c r="AD2120" s="707"/>
      <c r="AE2120" s="707"/>
      <c r="AF2120" s="707"/>
      <c r="AG2120" s="707"/>
      <c r="AH2120" s="707"/>
      <c r="AI2120" s="707"/>
      <c r="AJ2120" s="707"/>
    </row>
    <row r="2121" spans="4:39">
      <c r="D2121" s="160" t="s">
        <v>8931</v>
      </c>
      <c r="E2121" s="160"/>
      <c r="F2121" s="160">
        <v>45920</v>
      </c>
      <c r="G2121" s="160">
        <v>45932</v>
      </c>
      <c r="H2121" s="160" t="s">
        <v>6650</v>
      </c>
      <c r="I2121" s="160" t="s">
        <v>6726</v>
      </c>
      <c r="J2121" s="160">
        <v>42609.35</v>
      </c>
      <c r="K2121" s="160">
        <v>42609.34</v>
      </c>
      <c r="L2121" s="727">
        <v>42609.35</v>
      </c>
      <c r="M2121" s="727" t="s">
        <v>4996</v>
      </c>
      <c r="N2121" s="727"/>
      <c r="Q2121" s="727"/>
      <c r="R2121" s="727"/>
      <c r="S2121" s="727">
        <v>5858.79</v>
      </c>
      <c r="T2121" s="707">
        <v>30359.16</v>
      </c>
      <c r="U2121" s="707">
        <v>2130.4699999999998</v>
      </c>
      <c r="Z2121" s="707"/>
      <c r="AA2121" s="707">
        <v>4260.93</v>
      </c>
      <c r="AB2121" s="707"/>
      <c r="AC2121" s="707"/>
      <c r="AF2121" s="707"/>
      <c r="AG2121" s="707"/>
      <c r="AH2121" s="707"/>
    </row>
    <row r="2122" spans="4:39">
      <c r="D2122" s="160" t="s">
        <v>5866</v>
      </c>
      <c r="E2122" s="160"/>
      <c r="F2122" s="160">
        <v>45920</v>
      </c>
      <c r="G2122" s="160">
        <v>45939</v>
      </c>
      <c r="H2122" s="160" t="s">
        <v>6642</v>
      </c>
      <c r="I2122" s="160">
        <v>45972</v>
      </c>
      <c r="J2122" s="160">
        <v>26593.18</v>
      </c>
      <c r="K2122" s="160">
        <v>26593.17</v>
      </c>
      <c r="L2122" s="727">
        <v>31286.09</v>
      </c>
      <c r="M2122" s="727" t="s">
        <v>4994</v>
      </c>
      <c r="N2122" s="727"/>
      <c r="Q2122" s="727"/>
      <c r="R2122" s="727"/>
      <c r="S2122" s="727"/>
      <c r="Z2122" s="707"/>
      <c r="AB2122" s="707">
        <v>15643.05</v>
      </c>
      <c r="AC2122" s="707">
        <v>10950.13</v>
      </c>
      <c r="AD2122" s="707">
        <v>4692.91</v>
      </c>
      <c r="AE2122" s="707"/>
      <c r="AF2122" s="707"/>
      <c r="AG2122" s="707"/>
      <c r="AH2122" s="707"/>
      <c r="AI2122" s="707"/>
      <c r="AJ2122" s="707"/>
      <c r="AK2122" s="707"/>
      <c r="AM2122" s="707"/>
    </row>
    <row r="2123" spans="4:39">
      <c r="D2123" s="160" t="s">
        <v>5866</v>
      </c>
      <c r="E2123" s="160"/>
      <c r="F2123" s="160">
        <v>45920</v>
      </c>
      <c r="G2123" s="160">
        <v>45939</v>
      </c>
      <c r="H2123" s="160" t="s">
        <v>6642</v>
      </c>
      <c r="I2123" s="160">
        <v>45972</v>
      </c>
      <c r="J2123" s="160">
        <v>26593.18</v>
      </c>
      <c r="K2123" s="160">
        <v>26593.17</v>
      </c>
      <c r="L2123" s="727">
        <v>31286.09</v>
      </c>
      <c r="M2123" s="727" t="s">
        <v>4995</v>
      </c>
      <c r="N2123" s="727"/>
      <c r="Q2123" s="727"/>
      <c r="R2123" s="727"/>
      <c r="S2123" s="727"/>
      <c r="Z2123" s="707"/>
      <c r="AA2123" s="707"/>
      <c r="AB2123" s="707"/>
      <c r="AC2123" s="707"/>
      <c r="AD2123" s="707">
        <v>4692.91</v>
      </c>
      <c r="AE2123" s="707"/>
      <c r="AF2123" s="707"/>
      <c r="AG2123" s="707"/>
      <c r="AH2123" s="707"/>
      <c r="AI2123" s="707"/>
      <c r="AJ2123" s="707"/>
      <c r="AK2123" s="707"/>
      <c r="AM2123" s="707"/>
    </row>
    <row r="2124" spans="4:39">
      <c r="D2124" s="160" t="s">
        <v>5866</v>
      </c>
      <c r="E2124" s="160"/>
      <c r="F2124" s="160">
        <v>45920</v>
      </c>
      <c r="G2124" s="160">
        <v>45939</v>
      </c>
      <c r="H2124" s="160" t="s">
        <v>6642</v>
      </c>
      <c r="I2124" s="160">
        <v>45972</v>
      </c>
      <c r="J2124" s="160">
        <v>26593.18</v>
      </c>
      <c r="K2124" s="160">
        <v>26593.17</v>
      </c>
      <c r="L2124" s="727">
        <v>31286.09</v>
      </c>
      <c r="M2124" s="727" t="s">
        <v>4996</v>
      </c>
      <c r="N2124" s="727"/>
      <c r="Q2124" s="727"/>
      <c r="R2124" s="727"/>
      <c r="S2124" s="727">
        <v>5051.3999999999996</v>
      </c>
      <c r="T2124" s="707">
        <v>9613.9500000000007</v>
      </c>
      <c r="U2124">
        <v>977.69</v>
      </c>
      <c r="Z2124" s="707"/>
      <c r="AA2124" s="707">
        <v>10950.13</v>
      </c>
      <c r="AB2124" s="707"/>
      <c r="AC2124" s="707"/>
      <c r="AE2124" s="707"/>
      <c r="AG2124" s="707"/>
      <c r="AH2124" s="707"/>
    </row>
    <row r="2125" spans="4:39">
      <c r="D2125" s="160" t="s">
        <v>8932</v>
      </c>
      <c r="E2125" s="160"/>
      <c r="F2125" s="160">
        <v>45920</v>
      </c>
      <c r="G2125" s="160">
        <v>45942</v>
      </c>
      <c r="H2125" s="160" t="s">
        <v>6533</v>
      </c>
      <c r="I2125" s="160">
        <v>45972</v>
      </c>
      <c r="J2125" s="160">
        <v>63158.8</v>
      </c>
      <c r="K2125" s="160">
        <v>63158.81</v>
      </c>
      <c r="L2125" s="727">
        <v>74304.47</v>
      </c>
      <c r="M2125" s="727" t="s">
        <v>4994</v>
      </c>
      <c r="N2125" s="727"/>
      <c r="Q2125" s="728"/>
      <c r="R2125" s="727"/>
      <c r="S2125" s="727"/>
      <c r="Z2125" s="707"/>
      <c r="AB2125" s="707">
        <v>55356.84</v>
      </c>
      <c r="AC2125" s="707">
        <v>7801.97</v>
      </c>
      <c r="AD2125" s="707">
        <v>11145.67</v>
      </c>
      <c r="AE2125" s="707"/>
      <c r="AF2125" s="707"/>
      <c r="AG2125" s="707"/>
      <c r="AH2125" s="707"/>
      <c r="AI2125" s="707"/>
      <c r="AK2125" s="707"/>
      <c r="AM2125" s="707"/>
    </row>
    <row r="2126" spans="4:39">
      <c r="D2126" s="160" t="s">
        <v>8932</v>
      </c>
      <c r="E2126" s="160"/>
      <c r="F2126" s="160">
        <v>45920</v>
      </c>
      <c r="G2126" s="160">
        <v>45942</v>
      </c>
      <c r="H2126" s="160" t="s">
        <v>6533</v>
      </c>
      <c r="I2126" s="160">
        <v>45972</v>
      </c>
      <c r="J2126" s="160">
        <v>63158.8</v>
      </c>
      <c r="K2126" s="160">
        <v>63158.81</v>
      </c>
      <c r="L2126" s="727">
        <v>74304.47</v>
      </c>
      <c r="M2126" s="727" t="s">
        <v>4995</v>
      </c>
      <c r="N2126" s="727"/>
      <c r="Q2126" s="727"/>
      <c r="R2126" s="727"/>
      <c r="S2126" s="727"/>
      <c r="Z2126" s="707"/>
      <c r="AA2126" s="707"/>
      <c r="AB2126" s="707"/>
      <c r="AC2126" s="707"/>
      <c r="AD2126" s="707">
        <v>11145.67</v>
      </c>
      <c r="AE2126" s="707"/>
      <c r="AF2126" s="707"/>
      <c r="AG2126" s="707"/>
      <c r="AH2126" s="707"/>
      <c r="AI2126" s="707"/>
      <c r="AK2126" s="707"/>
      <c r="AM2126" s="707"/>
    </row>
    <row r="2127" spans="4:39">
      <c r="D2127" s="160" t="s">
        <v>8932</v>
      </c>
      <c r="E2127" s="160"/>
      <c r="F2127" s="160">
        <v>45920</v>
      </c>
      <c r="G2127" s="160">
        <v>45942</v>
      </c>
      <c r="H2127" s="160" t="s">
        <v>6533</v>
      </c>
      <c r="I2127" s="160">
        <v>45972</v>
      </c>
      <c r="J2127" s="160">
        <v>63158.8</v>
      </c>
      <c r="K2127" s="160">
        <v>63158.81</v>
      </c>
      <c r="L2127" s="727">
        <v>74304.47</v>
      </c>
      <c r="M2127" s="727" t="s">
        <v>4996</v>
      </c>
      <c r="N2127" s="727"/>
      <c r="Q2127" s="727"/>
      <c r="R2127" s="727"/>
      <c r="S2127" s="727">
        <v>8127.05</v>
      </c>
      <c r="T2127" s="707">
        <v>31997.37</v>
      </c>
      <c r="U2127" s="707">
        <v>15232.42</v>
      </c>
      <c r="Z2127" s="707"/>
      <c r="AA2127" s="707">
        <v>7801.97</v>
      </c>
      <c r="AB2127" s="707"/>
      <c r="AC2127" s="707"/>
      <c r="AF2127" s="707"/>
      <c r="AG2127" s="707"/>
      <c r="AH2127" s="707"/>
    </row>
    <row r="2128" spans="4:39">
      <c r="D2128" s="160" t="s">
        <v>8933</v>
      </c>
      <c r="E2128" s="160"/>
      <c r="F2128" s="160">
        <v>45936</v>
      </c>
      <c r="G2128" s="160">
        <v>45946</v>
      </c>
      <c r="H2128" s="160" t="s">
        <v>6686</v>
      </c>
      <c r="I2128" s="160">
        <v>45972</v>
      </c>
      <c r="J2128" s="160">
        <v>30737.05</v>
      </c>
      <c r="K2128" s="160">
        <v>30737.05</v>
      </c>
      <c r="L2128" s="727">
        <v>36161.24</v>
      </c>
      <c r="M2128" s="727" t="s">
        <v>4994</v>
      </c>
      <c r="N2128" s="727"/>
      <c r="Q2128" s="727"/>
      <c r="R2128" s="727"/>
      <c r="S2128" s="727"/>
      <c r="Z2128" s="707"/>
      <c r="AB2128" s="707"/>
      <c r="AC2128" s="707">
        <v>30737.05</v>
      </c>
      <c r="AD2128" s="707">
        <v>5424.19</v>
      </c>
      <c r="AE2128" s="707"/>
      <c r="AF2128" s="707"/>
      <c r="AG2128" s="707"/>
      <c r="AH2128" s="707"/>
      <c r="AI2128" s="707"/>
      <c r="AJ2128" s="707"/>
      <c r="AK2128" s="707"/>
      <c r="AM2128" s="707"/>
    </row>
    <row r="2129" spans="4:45">
      <c r="D2129" s="160" t="s">
        <v>8933</v>
      </c>
      <c r="E2129" s="160"/>
      <c r="F2129" s="160">
        <v>45936</v>
      </c>
      <c r="G2129" s="160">
        <v>45946</v>
      </c>
      <c r="H2129" s="160" t="s">
        <v>6686</v>
      </c>
      <c r="I2129" s="160">
        <v>45972</v>
      </c>
      <c r="J2129" s="160">
        <v>30737.05</v>
      </c>
      <c r="K2129" s="160">
        <v>30737.05</v>
      </c>
      <c r="L2129" s="727">
        <v>36161.24</v>
      </c>
      <c r="M2129" s="727" t="s">
        <v>4995</v>
      </c>
      <c r="N2129" s="727"/>
      <c r="Q2129" s="727"/>
      <c r="R2129" s="727"/>
      <c r="S2129" s="727"/>
      <c r="AB2129" s="707"/>
      <c r="AC2129" s="707"/>
      <c r="AD2129" s="707">
        <v>5424.19</v>
      </c>
      <c r="AE2129" s="707"/>
      <c r="AF2129" s="707"/>
      <c r="AG2129" s="707"/>
      <c r="AH2129" s="707"/>
      <c r="AI2129" s="707"/>
      <c r="AJ2129" s="707"/>
      <c r="AK2129" s="707"/>
      <c r="AM2129" s="707"/>
    </row>
    <row r="2130" spans="4:45">
      <c r="D2130" s="160" t="s">
        <v>8933</v>
      </c>
      <c r="E2130" s="160"/>
      <c r="F2130" s="160">
        <v>45936</v>
      </c>
      <c r="G2130" s="160">
        <v>45946</v>
      </c>
      <c r="H2130" s="160" t="s">
        <v>6686</v>
      </c>
      <c r="I2130" s="160">
        <v>45972</v>
      </c>
      <c r="J2130" s="160">
        <v>30737.05</v>
      </c>
      <c r="K2130" s="160">
        <v>30737.05</v>
      </c>
      <c r="L2130" s="727">
        <v>36161.24</v>
      </c>
      <c r="M2130" s="727" t="s">
        <v>4996</v>
      </c>
      <c r="N2130" s="727"/>
      <c r="Q2130" s="727"/>
      <c r="R2130" s="727"/>
      <c r="S2130" s="727"/>
      <c r="AA2130" s="707">
        <v>30737.05</v>
      </c>
      <c r="AB2130" s="707"/>
      <c r="AC2130" s="707"/>
      <c r="AD2130" s="707"/>
      <c r="AE2130" s="707"/>
      <c r="AI2130" s="707"/>
    </row>
    <row r="2131" spans="4:45">
      <c r="D2131" s="160" t="s">
        <v>5867</v>
      </c>
      <c r="E2131" s="160"/>
      <c r="F2131" s="160">
        <v>45920</v>
      </c>
      <c r="G2131" s="160">
        <v>46106</v>
      </c>
      <c r="H2131" s="160" t="s">
        <v>6600</v>
      </c>
      <c r="I2131" s="160">
        <v>46146</v>
      </c>
      <c r="J2131" s="160">
        <v>2668807.2200000002</v>
      </c>
      <c r="K2131" s="160">
        <v>2668807.2599999998</v>
      </c>
      <c r="L2131" s="727">
        <v>6123947.4800000004</v>
      </c>
      <c r="M2131" s="727" t="s">
        <v>4994</v>
      </c>
      <c r="N2131" s="727"/>
      <c r="Q2131" s="727"/>
      <c r="R2131" s="727"/>
      <c r="S2131" s="727"/>
      <c r="AB2131" s="707">
        <v>334071.03000000003</v>
      </c>
      <c r="AC2131" s="707">
        <v>144623.99</v>
      </c>
      <c r="AD2131" s="707">
        <v>1432888.76</v>
      </c>
      <c r="AE2131" s="707">
        <v>560799.64</v>
      </c>
      <c r="AF2131" s="707">
        <v>214926.55</v>
      </c>
      <c r="AG2131" s="707">
        <v>1627734</v>
      </c>
      <c r="AH2131" s="707">
        <v>1233492.42</v>
      </c>
      <c r="AI2131" s="707">
        <v>545018.62</v>
      </c>
      <c r="AJ2131" s="707">
        <v>30392.48</v>
      </c>
      <c r="AK2131" s="707"/>
      <c r="AM2131" s="707"/>
      <c r="AN2131" s="707"/>
      <c r="AO2131" s="707"/>
      <c r="AP2131" s="707"/>
      <c r="AQ2131" s="707"/>
      <c r="AR2131" s="707"/>
      <c r="AS2131" s="707"/>
    </row>
    <row r="2132" spans="4:45">
      <c r="D2132" s="160" t="s">
        <v>5867</v>
      </c>
      <c r="E2132" s="160"/>
      <c r="F2132" s="160">
        <v>45920</v>
      </c>
      <c r="G2132" s="160">
        <v>46106</v>
      </c>
      <c r="H2132" s="160" t="s">
        <v>6600</v>
      </c>
      <c r="I2132" s="160">
        <v>46146</v>
      </c>
      <c r="J2132" s="160">
        <v>2668807.2200000002</v>
      </c>
      <c r="K2132" s="160">
        <v>2668807.2599999998</v>
      </c>
      <c r="L2132" s="727">
        <v>6123947.4800000004</v>
      </c>
      <c r="M2132" s="727" t="s">
        <v>4995</v>
      </c>
      <c r="N2132" s="727"/>
      <c r="Q2132" s="727"/>
      <c r="R2132" s="727"/>
      <c r="S2132" s="727"/>
      <c r="AB2132" s="707"/>
      <c r="AC2132" s="707"/>
      <c r="AD2132" s="707">
        <v>1668703.38</v>
      </c>
      <c r="AE2132" s="707">
        <v>560799.64</v>
      </c>
      <c r="AF2132" s="707">
        <v>48549.16</v>
      </c>
      <c r="AG2132" s="707"/>
      <c r="AH2132" s="707">
        <v>601676.98</v>
      </c>
      <c r="AI2132" s="707">
        <v>545018.62</v>
      </c>
      <c r="AJ2132" s="707">
        <v>30392.48</v>
      </c>
      <c r="AK2132" s="707"/>
      <c r="AM2132" s="707"/>
      <c r="AN2132" s="707"/>
      <c r="AO2132" s="707"/>
      <c r="AP2132" s="707"/>
      <c r="AQ2132" s="707"/>
      <c r="AR2132" s="707"/>
      <c r="AS2132" s="707"/>
    </row>
    <row r="2133" spans="4:45">
      <c r="D2133" s="160" t="s">
        <v>5867</v>
      </c>
      <c r="E2133" s="160"/>
      <c r="F2133" s="160">
        <v>45920</v>
      </c>
      <c r="G2133" s="160">
        <v>46106</v>
      </c>
      <c r="H2133" s="160" t="s">
        <v>6600</v>
      </c>
      <c r="I2133" s="160">
        <v>46146</v>
      </c>
      <c r="J2133" s="160">
        <v>2668807.2200000002</v>
      </c>
      <c r="K2133" s="160">
        <v>2668807.2599999998</v>
      </c>
      <c r="L2133" s="727">
        <v>6123947.4800000004</v>
      </c>
      <c r="M2133" s="727" t="s">
        <v>4996</v>
      </c>
      <c r="N2133" s="727"/>
      <c r="Q2133" s="727"/>
      <c r="R2133" s="727"/>
      <c r="S2133" s="727">
        <v>13275.42</v>
      </c>
      <c r="T2133" s="707">
        <v>383195.13</v>
      </c>
      <c r="U2133" s="707">
        <v>83968.51</v>
      </c>
      <c r="V2133" s="707">
        <v>145828.89000000001</v>
      </c>
      <c r="W2133" s="707">
        <v>444181.72</v>
      </c>
      <c r="X2133" s="707">
        <v>284604.14</v>
      </c>
      <c r="Y2133" s="707">
        <v>298382.45</v>
      </c>
      <c r="Z2133" s="707">
        <v>316203.98</v>
      </c>
      <c r="AA2133" s="707">
        <v>290683.33</v>
      </c>
      <c r="AB2133" s="707">
        <v>383367.28</v>
      </c>
      <c r="AC2133" s="707">
        <v>25116.41</v>
      </c>
      <c r="AD2133" s="707"/>
      <c r="AG2133" s="707"/>
      <c r="AI2133" s="707"/>
    </row>
    <row r="2134" spans="4:45">
      <c r="D2134" s="160" t="s">
        <v>5868</v>
      </c>
      <c r="E2134" s="160"/>
      <c r="F2134" s="160">
        <v>46047</v>
      </c>
      <c r="G2134" s="160">
        <v>46106</v>
      </c>
      <c r="H2134" s="160">
        <v>45972</v>
      </c>
      <c r="I2134" s="160">
        <v>46033</v>
      </c>
      <c r="J2134" s="160">
        <v>0</v>
      </c>
      <c r="K2134" s="160">
        <v>0</v>
      </c>
      <c r="L2134" s="727">
        <v>813510.8</v>
      </c>
      <c r="M2134" s="727" t="s">
        <v>4994</v>
      </c>
      <c r="N2134" s="727"/>
      <c r="Q2134" s="727"/>
      <c r="R2134" s="727"/>
      <c r="S2134" s="727"/>
      <c r="AB2134" s="707"/>
      <c r="AC2134" s="707"/>
      <c r="AD2134" s="707">
        <v>229613.42</v>
      </c>
      <c r="AE2134" s="707">
        <v>535348.22</v>
      </c>
      <c r="AF2134" s="707">
        <v>48549.16</v>
      </c>
      <c r="AG2134" s="707"/>
      <c r="AH2134" s="707"/>
      <c r="AI2134" s="707"/>
      <c r="AJ2134" s="707"/>
      <c r="AK2134" s="707"/>
      <c r="AO2134" s="707"/>
      <c r="AP2134" s="707"/>
      <c r="AQ2134" s="707"/>
      <c r="AR2134" s="707"/>
      <c r="AS2134" s="707"/>
    </row>
    <row r="2135" spans="4:45">
      <c r="D2135" s="160" t="s">
        <v>5868</v>
      </c>
      <c r="E2135" s="160"/>
      <c r="F2135" s="160">
        <v>46047</v>
      </c>
      <c r="G2135" s="160">
        <v>46106</v>
      </c>
      <c r="H2135" s="160">
        <v>45972</v>
      </c>
      <c r="I2135" s="160">
        <v>46033</v>
      </c>
      <c r="J2135" s="160">
        <v>0</v>
      </c>
      <c r="K2135" s="160">
        <v>0</v>
      </c>
      <c r="L2135" s="727">
        <v>813510.8</v>
      </c>
      <c r="M2135" s="727" t="s">
        <v>4995</v>
      </c>
      <c r="N2135" s="727"/>
      <c r="Q2135" s="727"/>
      <c r="R2135" s="727"/>
      <c r="S2135" s="727"/>
      <c r="AB2135" s="707"/>
      <c r="AC2135" s="707"/>
      <c r="AD2135" s="707">
        <v>229613.42</v>
      </c>
      <c r="AE2135" s="707">
        <v>535348.22</v>
      </c>
      <c r="AF2135" s="707">
        <v>48549.16</v>
      </c>
      <c r="AG2135" s="707"/>
      <c r="AH2135" s="707"/>
      <c r="AI2135" s="707"/>
      <c r="AJ2135" s="707"/>
      <c r="AK2135" s="707"/>
      <c r="AO2135" s="707"/>
      <c r="AP2135" s="707"/>
      <c r="AQ2135" s="707"/>
      <c r="AR2135" s="707"/>
      <c r="AS2135" s="707"/>
    </row>
    <row r="2136" spans="4:45">
      <c r="D2136" s="160" t="s">
        <v>5868</v>
      </c>
      <c r="E2136" s="160"/>
      <c r="F2136" s="160">
        <v>46047</v>
      </c>
      <c r="G2136" s="160">
        <v>46106</v>
      </c>
      <c r="H2136" s="160">
        <v>45972</v>
      </c>
      <c r="I2136" s="160">
        <v>46033</v>
      </c>
      <c r="J2136" s="160">
        <v>0</v>
      </c>
      <c r="K2136" s="160">
        <v>0</v>
      </c>
      <c r="L2136" s="727">
        <v>813510.8</v>
      </c>
      <c r="M2136" s="727" t="s">
        <v>4996</v>
      </c>
      <c r="N2136" s="727"/>
      <c r="Q2136" s="727"/>
      <c r="R2136" s="727"/>
      <c r="S2136" s="727"/>
      <c r="AB2136" s="707"/>
      <c r="AC2136" s="707"/>
      <c r="AD2136" s="707"/>
      <c r="AF2136" s="707"/>
      <c r="AI2136" s="707"/>
    </row>
    <row r="2137" spans="4:45">
      <c r="D2137" s="160" t="s">
        <v>5869</v>
      </c>
      <c r="E2137" s="160"/>
      <c r="F2137" s="160">
        <v>46035</v>
      </c>
      <c r="G2137" s="160">
        <v>46076</v>
      </c>
      <c r="H2137" s="160" t="s">
        <v>6600</v>
      </c>
      <c r="I2137" s="160">
        <v>45992</v>
      </c>
      <c r="J2137" s="160">
        <v>142751.48000000001</v>
      </c>
      <c r="K2137" s="160">
        <v>142751.48000000001</v>
      </c>
      <c r="L2137" s="727">
        <v>397449.9</v>
      </c>
      <c r="M2137" s="727" t="s">
        <v>4994</v>
      </c>
      <c r="N2137" s="727"/>
      <c r="Q2137" s="727"/>
      <c r="R2137" s="727"/>
      <c r="S2137" s="727"/>
      <c r="AB2137" s="707"/>
      <c r="AD2137" s="707">
        <v>74873.440000000002</v>
      </c>
      <c r="AE2137" s="707">
        <v>1567.72</v>
      </c>
      <c r="AF2137" s="707">
        <v>39228.57</v>
      </c>
      <c r="AG2137" s="707">
        <v>281780.18</v>
      </c>
      <c r="AH2137" s="707"/>
      <c r="AI2137" s="707"/>
      <c r="AJ2137" s="707"/>
      <c r="AK2137" s="707"/>
      <c r="AP2137" s="707"/>
      <c r="AR2137" s="707"/>
    </row>
    <row r="2138" spans="4:45">
      <c r="D2138" s="160" t="s">
        <v>5869</v>
      </c>
      <c r="E2138" s="160"/>
      <c r="F2138" s="160">
        <v>46035</v>
      </c>
      <c r="G2138" s="160">
        <v>46076</v>
      </c>
      <c r="H2138" s="160" t="s">
        <v>6600</v>
      </c>
      <c r="I2138" s="160">
        <v>45992</v>
      </c>
      <c r="J2138" s="160">
        <v>142751.48000000001</v>
      </c>
      <c r="K2138" s="160">
        <v>142751.48000000001</v>
      </c>
      <c r="L2138" s="727">
        <v>397449.9</v>
      </c>
      <c r="M2138" s="727" t="s">
        <v>4995</v>
      </c>
      <c r="N2138" s="727"/>
      <c r="Q2138" s="727"/>
      <c r="R2138" s="727"/>
      <c r="S2138" s="727"/>
      <c r="AB2138" s="707"/>
      <c r="AC2138" s="707"/>
      <c r="AD2138" s="707">
        <v>253130.71</v>
      </c>
      <c r="AE2138" s="707">
        <v>1567.72</v>
      </c>
      <c r="AF2138" s="707"/>
      <c r="AG2138" s="707"/>
      <c r="AH2138" s="707"/>
      <c r="AI2138" s="707"/>
      <c r="AJ2138" s="707"/>
      <c r="AK2138" s="707"/>
      <c r="AO2138" s="707"/>
      <c r="AP2138" s="707"/>
      <c r="AR2138" s="707"/>
    </row>
    <row r="2139" spans="4:45">
      <c r="D2139" s="160" t="s">
        <v>5869</v>
      </c>
      <c r="E2139" s="160"/>
      <c r="F2139" s="160">
        <v>46035</v>
      </c>
      <c r="G2139" s="160">
        <v>46076</v>
      </c>
      <c r="H2139" s="160" t="s">
        <v>6600</v>
      </c>
      <c r="I2139" s="160">
        <v>45992</v>
      </c>
      <c r="J2139" s="160">
        <v>142751.48000000001</v>
      </c>
      <c r="K2139" s="160">
        <v>142751.48000000001</v>
      </c>
      <c r="L2139" s="727">
        <v>397449.9</v>
      </c>
      <c r="M2139" s="727" t="s">
        <v>4996</v>
      </c>
      <c r="N2139" s="727"/>
      <c r="Q2139" s="727"/>
      <c r="R2139" s="727"/>
      <c r="S2139" s="727">
        <v>8688.06</v>
      </c>
      <c r="T2139" s="707">
        <v>5212.84</v>
      </c>
      <c r="X2139" s="707">
        <v>20965.86</v>
      </c>
      <c r="Y2139" s="707">
        <v>22177.57</v>
      </c>
      <c r="Z2139" s="707">
        <v>1619.69</v>
      </c>
      <c r="AA2139" s="707">
        <v>25213.09</v>
      </c>
      <c r="AB2139" s="707">
        <v>56622.02</v>
      </c>
      <c r="AC2139" s="707">
        <v>2252.35</v>
      </c>
      <c r="AD2139" s="707"/>
      <c r="AF2139" s="707"/>
      <c r="AI2139" s="707"/>
    </row>
    <row r="2140" spans="4:45">
      <c r="D2140" s="160" t="s">
        <v>5870</v>
      </c>
      <c r="E2140" s="160"/>
      <c r="F2140" s="160">
        <v>45948</v>
      </c>
      <c r="G2140" s="160">
        <v>46092</v>
      </c>
      <c r="H2140" s="160">
        <v>45972</v>
      </c>
      <c r="I2140" s="160">
        <v>46019</v>
      </c>
      <c r="J2140" s="160">
        <v>0</v>
      </c>
      <c r="K2140" s="160">
        <v>0</v>
      </c>
      <c r="L2140" s="727">
        <v>77468.84</v>
      </c>
      <c r="M2140" s="727" t="s">
        <v>4994</v>
      </c>
      <c r="N2140" s="727"/>
      <c r="Q2140" s="727"/>
      <c r="R2140" s="727"/>
      <c r="S2140" s="727"/>
      <c r="AB2140" s="707"/>
      <c r="AC2140" s="707"/>
      <c r="AD2140" s="707">
        <v>69721.960000000006</v>
      </c>
      <c r="AE2140" s="707">
        <v>7746.88</v>
      </c>
      <c r="AF2140" s="707"/>
      <c r="AG2140" s="707"/>
      <c r="AH2140" s="707"/>
      <c r="AI2140" s="707"/>
      <c r="AJ2140" s="707"/>
      <c r="AK2140" s="707"/>
      <c r="AM2140" s="707"/>
      <c r="AN2140" s="707"/>
      <c r="AQ2140" s="707"/>
      <c r="AS2140" s="707"/>
    </row>
    <row r="2141" spans="4:45">
      <c r="D2141" s="160" t="s">
        <v>5870</v>
      </c>
      <c r="E2141" s="160"/>
      <c r="F2141" s="160">
        <v>45948</v>
      </c>
      <c r="G2141" s="160">
        <v>46092</v>
      </c>
      <c r="H2141" s="160">
        <v>45972</v>
      </c>
      <c r="I2141" s="160">
        <v>46019</v>
      </c>
      <c r="J2141" s="160">
        <v>0</v>
      </c>
      <c r="K2141" s="160">
        <v>0</v>
      </c>
      <c r="L2141" s="727">
        <v>77468.84</v>
      </c>
      <c r="M2141" s="727" t="s">
        <v>4995</v>
      </c>
      <c r="N2141" s="727"/>
      <c r="Q2141" s="727"/>
      <c r="R2141" s="727"/>
      <c r="S2141" s="727"/>
      <c r="AB2141" s="707"/>
      <c r="AC2141" s="707"/>
      <c r="AD2141" s="707">
        <v>69721.960000000006</v>
      </c>
      <c r="AE2141" s="707">
        <v>7746.88</v>
      </c>
      <c r="AF2141" s="707"/>
      <c r="AG2141" s="707"/>
      <c r="AH2141" s="707"/>
      <c r="AI2141" s="707"/>
      <c r="AJ2141" s="707"/>
      <c r="AK2141" s="707"/>
      <c r="AM2141" s="707"/>
      <c r="AN2141" s="707"/>
      <c r="AQ2141" s="707"/>
      <c r="AS2141" s="707"/>
    </row>
    <row r="2142" spans="4:45">
      <c r="D2142" s="160" t="s">
        <v>5870</v>
      </c>
      <c r="E2142" s="160"/>
      <c r="F2142" s="160">
        <v>45948</v>
      </c>
      <c r="G2142" s="160">
        <v>46092</v>
      </c>
      <c r="H2142" s="160">
        <v>45972</v>
      </c>
      <c r="I2142" s="160">
        <v>46019</v>
      </c>
      <c r="J2142" s="160">
        <v>0</v>
      </c>
      <c r="K2142" s="160">
        <v>0</v>
      </c>
      <c r="L2142" s="727">
        <v>77468.84</v>
      </c>
      <c r="M2142" s="727" t="s">
        <v>4996</v>
      </c>
      <c r="N2142" s="727"/>
      <c r="Q2142" s="727"/>
      <c r="R2142" s="727"/>
      <c r="S2142" s="727"/>
      <c r="AB2142" s="707"/>
      <c r="AC2142" s="707"/>
      <c r="AD2142" s="707"/>
      <c r="AG2142" s="707"/>
      <c r="AI2142" s="707"/>
    </row>
    <row r="2143" spans="4:45">
      <c r="D2143" s="160" t="s">
        <v>5871</v>
      </c>
      <c r="E2143" s="160"/>
      <c r="F2143" s="160">
        <v>46042</v>
      </c>
      <c r="G2143" s="160">
        <v>46089</v>
      </c>
      <c r="H2143" s="160" t="s">
        <v>6559</v>
      </c>
      <c r="I2143" s="160">
        <v>45997</v>
      </c>
      <c r="J2143" s="160">
        <v>36721.760000000002</v>
      </c>
      <c r="K2143" s="160">
        <v>36721.760000000002</v>
      </c>
      <c r="L2143" s="727">
        <v>79582.94</v>
      </c>
      <c r="M2143" s="727" t="s">
        <v>4994</v>
      </c>
      <c r="N2143" s="727"/>
      <c r="Q2143" s="727"/>
      <c r="R2143" s="727"/>
      <c r="S2143" s="727"/>
      <c r="AB2143" s="707"/>
      <c r="AC2143" s="707"/>
      <c r="AD2143" s="707">
        <v>53797.99</v>
      </c>
      <c r="AE2143" s="707">
        <v>7958.29</v>
      </c>
      <c r="AF2143" s="707">
        <v>17826.66</v>
      </c>
      <c r="AG2143" s="707"/>
      <c r="AH2143" s="707"/>
      <c r="AI2143" s="707"/>
      <c r="AJ2143" s="707"/>
      <c r="AK2143" s="707"/>
      <c r="AO2143" s="707"/>
      <c r="AP2143" s="707"/>
      <c r="AR2143" s="707"/>
    </row>
    <row r="2144" spans="4:45">
      <c r="D2144" s="160" t="s">
        <v>5871</v>
      </c>
      <c r="E2144" s="160"/>
      <c r="F2144" s="160">
        <v>46042</v>
      </c>
      <c r="G2144" s="160">
        <v>46089</v>
      </c>
      <c r="H2144" s="160" t="s">
        <v>6559</v>
      </c>
      <c r="I2144" s="160">
        <v>45997</v>
      </c>
      <c r="J2144" s="160">
        <v>36721.760000000002</v>
      </c>
      <c r="K2144" s="160">
        <v>36721.760000000002</v>
      </c>
      <c r="L2144" s="727">
        <v>79582.94</v>
      </c>
      <c r="M2144" s="727" t="s">
        <v>4995</v>
      </c>
      <c r="N2144" s="727"/>
      <c r="Q2144" s="727"/>
      <c r="R2144" s="727"/>
      <c r="S2144" s="727"/>
      <c r="AB2144" s="707"/>
      <c r="AC2144" s="707"/>
      <c r="AD2144" s="707">
        <v>34902.89</v>
      </c>
      <c r="AE2144" s="707">
        <v>7958.29</v>
      </c>
      <c r="AF2144" s="707"/>
      <c r="AG2144" s="707"/>
      <c r="AH2144" s="707"/>
      <c r="AI2144" s="707"/>
      <c r="AJ2144" s="707"/>
      <c r="AK2144" s="707"/>
      <c r="AO2144" s="707"/>
      <c r="AP2144" s="707"/>
      <c r="AR2144" s="707"/>
    </row>
    <row r="2145" spans="4:44">
      <c r="D2145" s="160" t="s">
        <v>5871</v>
      </c>
      <c r="E2145" s="160"/>
      <c r="F2145" s="160">
        <v>46042</v>
      </c>
      <c r="G2145" s="160">
        <v>46089</v>
      </c>
      <c r="H2145" s="160" t="s">
        <v>6559</v>
      </c>
      <c r="I2145" s="160">
        <v>45997</v>
      </c>
      <c r="J2145" s="160">
        <v>36721.760000000002</v>
      </c>
      <c r="K2145" s="160">
        <v>36721.760000000002</v>
      </c>
      <c r="L2145" s="727">
        <v>79582.94</v>
      </c>
      <c r="M2145" s="727" t="s">
        <v>4996</v>
      </c>
      <c r="N2145" s="727"/>
      <c r="Q2145" s="727"/>
      <c r="R2145" s="727"/>
      <c r="S2145" s="727"/>
      <c r="W2145" s="707"/>
      <c r="X2145" s="707"/>
      <c r="Y2145" s="707">
        <v>735.4</v>
      </c>
      <c r="Z2145" s="707">
        <v>17091.259999999998</v>
      </c>
      <c r="AB2145" s="707">
        <v>16915.64</v>
      </c>
      <c r="AC2145" s="707">
        <v>1979.46</v>
      </c>
      <c r="AD2145" s="707"/>
      <c r="AE2145" s="707"/>
      <c r="AF2145" s="707"/>
      <c r="AI2145" s="707"/>
    </row>
    <row r="2146" spans="4:44">
      <c r="D2146" s="160" t="s">
        <v>5872</v>
      </c>
      <c r="E2146" s="160"/>
      <c r="F2146" s="160">
        <v>46044</v>
      </c>
      <c r="G2146" s="160">
        <v>46070</v>
      </c>
      <c r="H2146" s="160" t="s">
        <v>6567</v>
      </c>
      <c r="I2146" s="160">
        <v>45971</v>
      </c>
      <c r="J2146" s="160">
        <v>123615.81</v>
      </c>
      <c r="K2146" s="160">
        <v>123615.83</v>
      </c>
      <c r="L2146" s="727">
        <v>161913.12</v>
      </c>
      <c r="M2146" s="727" t="s">
        <v>4994</v>
      </c>
      <c r="N2146" s="727"/>
      <c r="Q2146" s="727"/>
      <c r="R2146" s="727"/>
      <c r="S2146" s="727"/>
      <c r="W2146" s="707"/>
      <c r="X2146" s="707"/>
      <c r="Y2146" s="707"/>
      <c r="Z2146" s="707"/>
      <c r="AA2146" s="707"/>
      <c r="AB2146" s="707"/>
      <c r="AC2146" s="707"/>
      <c r="AD2146" s="707">
        <v>5909.47</v>
      </c>
      <c r="AE2146" s="707"/>
      <c r="AF2146" s="707">
        <v>68445.429999999993</v>
      </c>
      <c r="AG2146" s="707">
        <v>87558.23</v>
      </c>
      <c r="AH2146" s="707"/>
      <c r="AI2146" s="707"/>
      <c r="AJ2146" s="707"/>
      <c r="AK2146" s="707"/>
      <c r="AP2146" s="707"/>
      <c r="AR2146" s="707"/>
    </row>
    <row r="2147" spans="4:44">
      <c r="D2147" s="160" t="s">
        <v>5872</v>
      </c>
      <c r="E2147" s="160"/>
      <c r="F2147" s="160">
        <v>46044</v>
      </c>
      <c r="G2147" s="160">
        <v>46070</v>
      </c>
      <c r="H2147" s="160" t="s">
        <v>6567</v>
      </c>
      <c r="I2147" s="160">
        <v>45971</v>
      </c>
      <c r="J2147" s="160">
        <v>123615.81</v>
      </c>
      <c r="K2147" s="160">
        <v>123615.83</v>
      </c>
      <c r="L2147" s="727">
        <v>161913.12</v>
      </c>
      <c r="M2147" s="727" t="s">
        <v>4995</v>
      </c>
      <c r="N2147" s="727"/>
      <c r="Q2147" s="727"/>
      <c r="R2147" s="727"/>
      <c r="S2147" s="727"/>
      <c r="W2147" s="707"/>
      <c r="X2147" s="707"/>
      <c r="Y2147" s="707"/>
      <c r="Z2147" s="707"/>
      <c r="AA2147" s="707"/>
      <c r="AB2147" s="707"/>
      <c r="AC2147" s="707"/>
      <c r="AD2147" s="707">
        <v>38297.300000000003</v>
      </c>
      <c r="AE2147" s="707"/>
      <c r="AF2147" s="707"/>
      <c r="AG2147" s="707"/>
      <c r="AH2147" s="707"/>
      <c r="AI2147" s="707"/>
      <c r="AJ2147" s="707"/>
      <c r="AK2147" s="707"/>
      <c r="AP2147" s="707"/>
      <c r="AR2147" s="707"/>
    </row>
    <row r="2148" spans="4:44">
      <c r="D2148" s="160" t="s">
        <v>5872</v>
      </c>
      <c r="E2148" s="160"/>
      <c r="F2148" s="160">
        <v>46044</v>
      </c>
      <c r="G2148" s="160">
        <v>46070</v>
      </c>
      <c r="H2148" s="160" t="s">
        <v>6567</v>
      </c>
      <c r="I2148" s="160">
        <v>45971</v>
      </c>
      <c r="J2148" s="160">
        <v>123615.81</v>
      </c>
      <c r="K2148" s="160">
        <v>123615.83</v>
      </c>
      <c r="L2148" s="727">
        <v>161913.12</v>
      </c>
      <c r="M2148" s="727" t="s">
        <v>4996</v>
      </c>
      <c r="N2148" s="727"/>
      <c r="Q2148" s="727"/>
      <c r="R2148" s="727"/>
      <c r="S2148" s="727"/>
      <c r="T2148" s="707">
        <v>96800.5</v>
      </c>
      <c r="U2148" s="707"/>
      <c r="V2148" s="707"/>
      <c r="W2148" s="707"/>
      <c r="X2148" s="707"/>
      <c r="Y2148" s="707"/>
      <c r="Z2148" s="707">
        <v>13133.71</v>
      </c>
      <c r="AA2148" s="707">
        <v>3378.93</v>
      </c>
      <c r="AB2148" s="707">
        <v>9921.11</v>
      </c>
      <c r="AC2148" s="707">
        <v>381.58</v>
      </c>
      <c r="AD2148" s="707"/>
      <c r="AE2148" s="707"/>
      <c r="AF2148" s="707"/>
      <c r="AG2148" s="707"/>
      <c r="AH2148" s="707"/>
      <c r="AI2148" s="707"/>
      <c r="AJ2148" s="707"/>
    </row>
    <row r="2149" spans="4:44">
      <c r="D2149" s="160" t="s">
        <v>5873</v>
      </c>
      <c r="E2149" s="160"/>
      <c r="F2149" s="160">
        <v>46048</v>
      </c>
      <c r="G2149" s="160">
        <v>46076</v>
      </c>
      <c r="H2149" s="160" t="s">
        <v>6629</v>
      </c>
      <c r="I2149" s="160">
        <v>45969</v>
      </c>
      <c r="J2149" s="160">
        <v>167681.79</v>
      </c>
      <c r="K2149" s="160">
        <v>167681.79</v>
      </c>
      <c r="L2149" s="727">
        <v>183262.8</v>
      </c>
      <c r="M2149" s="727" t="s">
        <v>4994</v>
      </c>
      <c r="N2149" s="727"/>
      <c r="Q2149" s="727"/>
      <c r="R2149" s="727"/>
      <c r="S2149" s="727"/>
      <c r="V2149" s="707"/>
      <c r="W2149" s="707"/>
      <c r="X2149" s="707"/>
      <c r="Y2149" s="707"/>
      <c r="Z2149" s="707"/>
      <c r="AA2149" s="707"/>
      <c r="AB2149" s="707"/>
      <c r="AC2149" s="707"/>
      <c r="AD2149" s="707">
        <v>34236.26</v>
      </c>
      <c r="AE2149" s="707"/>
      <c r="AF2149" s="707">
        <v>32774.75</v>
      </c>
      <c r="AG2149" s="707">
        <v>116251.8</v>
      </c>
      <c r="AH2149" s="707"/>
      <c r="AI2149" s="707"/>
      <c r="AJ2149" s="707"/>
      <c r="AK2149" s="707"/>
      <c r="AP2149" s="707"/>
      <c r="AR2149" s="707"/>
    </row>
    <row r="2150" spans="4:44">
      <c r="D2150" s="160" t="s">
        <v>5873</v>
      </c>
      <c r="E2150" s="160"/>
      <c r="F2150" s="160">
        <v>46048</v>
      </c>
      <c r="G2150" s="160">
        <v>46076</v>
      </c>
      <c r="H2150" s="160" t="s">
        <v>6629</v>
      </c>
      <c r="I2150" s="160">
        <v>45969</v>
      </c>
      <c r="J2150" s="160">
        <v>167681.79</v>
      </c>
      <c r="K2150" s="160">
        <v>167681.79</v>
      </c>
      <c r="L2150" s="727">
        <v>183262.8</v>
      </c>
      <c r="M2150" s="727" t="s">
        <v>4995</v>
      </c>
      <c r="N2150" s="727"/>
      <c r="Q2150" s="727"/>
      <c r="R2150" s="727"/>
      <c r="S2150" s="727"/>
      <c r="W2150" s="707"/>
      <c r="X2150" s="707"/>
      <c r="Y2150" s="707"/>
      <c r="Z2150" s="707"/>
      <c r="AA2150" s="707"/>
      <c r="AB2150" s="707"/>
      <c r="AC2150" s="707"/>
      <c r="AD2150" s="707">
        <v>15581.01</v>
      </c>
      <c r="AE2150" s="707"/>
      <c r="AF2150" s="707"/>
      <c r="AG2150" s="707"/>
      <c r="AH2150" s="707"/>
      <c r="AI2150" s="707"/>
      <c r="AJ2150" s="707"/>
      <c r="AK2150" s="707"/>
      <c r="AP2150" s="707"/>
      <c r="AR2150" s="707"/>
    </row>
    <row r="2151" spans="4:44">
      <c r="D2151" s="160" t="s">
        <v>5873</v>
      </c>
      <c r="E2151" s="160"/>
      <c r="F2151" s="160">
        <v>46048</v>
      </c>
      <c r="G2151" s="160">
        <v>46076</v>
      </c>
      <c r="H2151" s="160" t="s">
        <v>6629</v>
      </c>
      <c r="I2151" s="160">
        <v>45969</v>
      </c>
      <c r="J2151" s="160">
        <v>167681.79</v>
      </c>
      <c r="K2151" s="160">
        <v>167681.79</v>
      </c>
      <c r="L2151" s="727">
        <v>183262.8</v>
      </c>
      <c r="M2151" s="727" t="s">
        <v>4996</v>
      </c>
      <c r="N2151" s="727"/>
      <c r="Q2151" s="727"/>
      <c r="R2151" s="727"/>
      <c r="S2151" s="727"/>
      <c r="T2151" s="707"/>
      <c r="U2151" s="707"/>
      <c r="V2151" s="707"/>
      <c r="W2151" s="707"/>
      <c r="X2151" s="707"/>
      <c r="Y2151" s="707">
        <v>34238.57</v>
      </c>
      <c r="Z2151" s="707">
        <v>78135.41</v>
      </c>
      <c r="AA2151" s="707">
        <v>5402.1</v>
      </c>
      <c r="AB2151" s="707">
        <v>49325.36</v>
      </c>
      <c r="AC2151" s="707">
        <v>580.35</v>
      </c>
      <c r="AD2151" s="707"/>
      <c r="AE2151" s="707"/>
      <c r="AF2151" s="707"/>
      <c r="AG2151" s="707"/>
      <c r="AH2151" s="707"/>
      <c r="AI2151" s="707"/>
      <c r="AJ2151" s="707"/>
    </row>
    <row r="2152" spans="4:44">
      <c r="D2152" s="160" t="s">
        <v>8934</v>
      </c>
      <c r="E2152" s="160"/>
      <c r="F2152" s="160">
        <v>46051</v>
      </c>
      <c r="G2152" s="160">
        <v>46075</v>
      </c>
      <c r="H2152" s="160" t="s">
        <v>6591</v>
      </c>
      <c r="I2152" s="160">
        <v>45972</v>
      </c>
      <c r="J2152" s="160">
        <v>208454.64</v>
      </c>
      <c r="K2152" s="160">
        <v>208454.66</v>
      </c>
      <c r="L2152" s="727">
        <v>245393.32</v>
      </c>
      <c r="M2152" s="727" t="s">
        <v>4994</v>
      </c>
      <c r="N2152" s="727"/>
      <c r="Q2152" s="727"/>
      <c r="R2152" s="727"/>
      <c r="S2152" s="727"/>
      <c r="V2152" s="707"/>
      <c r="W2152" s="707"/>
      <c r="X2152" s="707"/>
      <c r="Y2152" s="707"/>
      <c r="Z2152" s="707"/>
      <c r="AA2152" s="707"/>
      <c r="AB2152" s="707"/>
      <c r="AC2152" s="707"/>
      <c r="AD2152" s="707">
        <v>36938.67</v>
      </c>
      <c r="AE2152" s="707"/>
      <c r="AF2152" s="707">
        <v>8101.99</v>
      </c>
      <c r="AG2152" s="707">
        <v>200352.66</v>
      </c>
      <c r="AH2152" s="707"/>
      <c r="AI2152" s="707"/>
      <c r="AP2152" s="707"/>
      <c r="AR2152" s="707"/>
    </row>
    <row r="2153" spans="4:44">
      <c r="D2153" s="160" t="s">
        <v>8934</v>
      </c>
      <c r="E2153" s="160"/>
      <c r="F2153" s="160">
        <v>46051</v>
      </c>
      <c r="G2153" s="160">
        <v>46075</v>
      </c>
      <c r="H2153" s="160" t="s">
        <v>6591</v>
      </c>
      <c r="I2153" s="160">
        <v>45972</v>
      </c>
      <c r="J2153" s="160">
        <v>208454.64</v>
      </c>
      <c r="K2153" s="160">
        <v>208454.66</v>
      </c>
      <c r="L2153" s="727">
        <v>245393.32</v>
      </c>
      <c r="M2153" s="727" t="s">
        <v>4995</v>
      </c>
      <c r="N2153" s="727"/>
      <c r="Q2153" s="727"/>
      <c r="R2153" s="727"/>
      <c r="S2153" s="727"/>
      <c r="W2153" s="707"/>
      <c r="X2153" s="707"/>
      <c r="Y2153" s="707"/>
      <c r="Z2153" s="707"/>
      <c r="AA2153" s="707"/>
      <c r="AB2153" s="707"/>
      <c r="AC2153" s="707"/>
      <c r="AD2153" s="707">
        <v>36938.67</v>
      </c>
      <c r="AE2153" s="707"/>
      <c r="AF2153" s="707"/>
      <c r="AG2153" s="707"/>
      <c r="AH2153" s="707"/>
      <c r="AI2153" s="707"/>
      <c r="AP2153" s="707"/>
      <c r="AR2153" s="707"/>
    </row>
    <row r="2154" spans="4:44">
      <c r="D2154" s="160" t="s">
        <v>8934</v>
      </c>
      <c r="E2154" s="160"/>
      <c r="F2154" s="160">
        <v>46051</v>
      </c>
      <c r="G2154" s="160">
        <v>46075</v>
      </c>
      <c r="H2154" s="160" t="s">
        <v>6591</v>
      </c>
      <c r="I2154" s="160">
        <v>45972</v>
      </c>
      <c r="J2154" s="160">
        <v>208454.64</v>
      </c>
      <c r="K2154" s="160">
        <v>208454.66</v>
      </c>
      <c r="L2154" s="727">
        <v>245393.32</v>
      </c>
      <c r="M2154" s="727" t="s">
        <v>4996</v>
      </c>
      <c r="N2154" s="727"/>
      <c r="Q2154" s="727"/>
      <c r="R2154" s="727"/>
      <c r="S2154" s="727"/>
      <c r="T2154" s="707"/>
      <c r="U2154" s="707">
        <v>31128.28</v>
      </c>
      <c r="V2154" s="707">
        <v>27891.69</v>
      </c>
      <c r="W2154" s="707">
        <v>1707.45</v>
      </c>
      <c r="X2154" s="707"/>
      <c r="Y2154" s="707"/>
      <c r="Z2154" s="707"/>
      <c r="AA2154" s="707">
        <v>147727.24</v>
      </c>
      <c r="AB2154" s="707"/>
      <c r="AD2154" s="707"/>
      <c r="AE2154" s="707"/>
      <c r="AF2154" s="707"/>
      <c r="AG2154" s="707"/>
      <c r="AH2154" s="707"/>
    </row>
    <row r="2155" spans="4:44">
      <c r="D2155" s="160" t="s">
        <v>5874</v>
      </c>
      <c r="E2155" s="160"/>
      <c r="F2155" s="160">
        <v>46055</v>
      </c>
      <c r="G2155" s="160">
        <v>46077</v>
      </c>
      <c r="H2155" s="160" t="s">
        <v>6591</v>
      </c>
      <c r="I2155" s="160">
        <v>45972</v>
      </c>
      <c r="J2155" s="160">
        <v>96748.72</v>
      </c>
      <c r="K2155" s="160">
        <v>96748.73</v>
      </c>
      <c r="L2155" s="727">
        <v>110800.17</v>
      </c>
      <c r="M2155" s="727" t="s">
        <v>4994</v>
      </c>
      <c r="N2155" s="727"/>
      <c r="Q2155" s="727"/>
      <c r="R2155" s="727"/>
      <c r="S2155" s="727"/>
      <c r="V2155" s="707"/>
      <c r="W2155" s="707"/>
      <c r="X2155" s="707"/>
      <c r="Y2155" s="707"/>
      <c r="Z2155" s="707"/>
      <c r="AB2155" s="707"/>
      <c r="AC2155" s="707"/>
      <c r="AD2155" s="707">
        <v>14051.45</v>
      </c>
      <c r="AE2155" s="707"/>
      <c r="AF2155" s="707"/>
      <c r="AG2155" s="707">
        <v>96748.72</v>
      </c>
      <c r="AH2155" s="707"/>
      <c r="AP2155" s="707"/>
      <c r="AR2155" s="707"/>
    </row>
    <row r="2156" spans="4:44">
      <c r="D2156" s="160" t="s">
        <v>5874</v>
      </c>
      <c r="E2156" s="160"/>
      <c r="F2156" s="160">
        <v>46055</v>
      </c>
      <c r="G2156" s="160">
        <v>46077</v>
      </c>
      <c r="H2156" s="160" t="s">
        <v>6591</v>
      </c>
      <c r="I2156" s="160">
        <v>45972</v>
      </c>
      <c r="J2156" s="160">
        <v>96748.72</v>
      </c>
      <c r="K2156" s="160">
        <v>96748.73</v>
      </c>
      <c r="L2156" s="727">
        <v>110800.17</v>
      </c>
      <c r="M2156" s="727" t="s">
        <v>4995</v>
      </c>
      <c r="N2156" s="727"/>
      <c r="Q2156" s="727"/>
      <c r="R2156" s="727"/>
      <c r="S2156" s="727"/>
      <c r="Y2156" s="707"/>
      <c r="Z2156" s="707"/>
      <c r="AA2156" s="707"/>
      <c r="AB2156" s="707"/>
      <c r="AC2156" s="707"/>
      <c r="AD2156" s="707">
        <v>14051.45</v>
      </c>
      <c r="AE2156" s="707"/>
      <c r="AF2156" s="707"/>
      <c r="AG2156" s="707"/>
      <c r="AH2156" s="707"/>
      <c r="AP2156" s="707"/>
      <c r="AR2156" s="707"/>
    </row>
    <row r="2157" spans="4:44">
      <c r="D2157" s="160" t="s">
        <v>5874</v>
      </c>
      <c r="E2157" s="160"/>
      <c r="F2157" s="160">
        <v>46055</v>
      </c>
      <c r="G2157" s="160">
        <v>46077</v>
      </c>
      <c r="H2157" s="160" t="s">
        <v>6591</v>
      </c>
      <c r="I2157" s="160">
        <v>45972</v>
      </c>
      <c r="J2157" s="160">
        <v>96748.72</v>
      </c>
      <c r="K2157" s="160">
        <v>96748.73</v>
      </c>
      <c r="L2157" s="727">
        <v>110800.17</v>
      </c>
      <c r="M2157" s="727" t="s">
        <v>4996</v>
      </c>
      <c r="N2157" s="727"/>
      <c r="Q2157" s="727"/>
      <c r="R2157" s="727"/>
      <c r="S2157" s="727"/>
      <c r="U2157" s="707">
        <v>17075.7</v>
      </c>
      <c r="V2157" s="707">
        <v>26160.92</v>
      </c>
      <c r="Y2157" s="707"/>
      <c r="Z2157" s="707">
        <v>8108.59</v>
      </c>
      <c r="AA2157" s="707">
        <v>45403.519999999997</v>
      </c>
      <c r="AB2157" s="707"/>
      <c r="AF2157" s="707"/>
      <c r="AG2157" s="707"/>
    </row>
    <row r="2158" spans="4:44">
      <c r="D2158" s="160" t="s">
        <v>5875</v>
      </c>
      <c r="E2158" s="160"/>
      <c r="F2158" s="160">
        <v>46057</v>
      </c>
      <c r="G2158" s="160">
        <v>46079</v>
      </c>
      <c r="H2158" s="160" t="s">
        <v>6534</v>
      </c>
      <c r="I2158" s="160">
        <v>45972</v>
      </c>
      <c r="J2158" s="160">
        <v>149028.45000000001</v>
      </c>
      <c r="K2158" s="160">
        <v>149028.45000000001</v>
      </c>
      <c r="L2158" s="727">
        <v>175644.32</v>
      </c>
      <c r="M2158" s="727" t="s">
        <v>4994</v>
      </c>
      <c r="N2158" s="727"/>
      <c r="Q2158" s="727"/>
      <c r="R2158" s="727"/>
      <c r="S2158" s="727"/>
      <c r="Y2158" s="707"/>
      <c r="AC2158" s="707"/>
      <c r="AD2158" s="707">
        <v>74209.440000000002</v>
      </c>
      <c r="AE2158" s="707"/>
      <c r="AF2158" s="707"/>
      <c r="AG2158" s="707">
        <v>101434.88</v>
      </c>
      <c r="AH2158" s="707"/>
      <c r="AP2158" s="707"/>
      <c r="AR2158" s="707"/>
    </row>
    <row r="2159" spans="4:44">
      <c r="D2159" s="160" t="s">
        <v>5875</v>
      </c>
      <c r="E2159" s="160"/>
      <c r="F2159" s="160">
        <v>46057</v>
      </c>
      <c r="G2159" s="160">
        <v>46079</v>
      </c>
      <c r="H2159" s="160" t="s">
        <v>6534</v>
      </c>
      <c r="I2159" s="160">
        <v>45972</v>
      </c>
      <c r="J2159" s="160">
        <v>149028.45000000001</v>
      </c>
      <c r="K2159" s="160">
        <v>149028.45000000001</v>
      </c>
      <c r="L2159" s="727">
        <v>175644.32</v>
      </c>
      <c r="M2159" s="727" t="s">
        <v>4995</v>
      </c>
      <c r="N2159" s="727"/>
      <c r="Q2159" s="728"/>
      <c r="R2159" s="727"/>
      <c r="S2159" s="727"/>
      <c r="Y2159" s="707"/>
      <c r="Z2159" s="707"/>
      <c r="AA2159" s="707"/>
      <c r="AC2159" s="707"/>
      <c r="AD2159" s="707">
        <v>26615.87</v>
      </c>
      <c r="AE2159" s="707"/>
      <c r="AF2159" s="707"/>
      <c r="AG2159" s="707"/>
      <c r="AH2159" s="707"/>
      <c r="AP2159" s="707"/>
      <c r="AR2159" s="707"/>
    </row>
    <row r="2160" spans="4:44">
      <c r="D2160" s="160" t="s">
        <v>5875</v>
      </c>
      <c r="E2160" s="160"/>
      <c r="F2160" s="160">
        <v>46057</v>
      </c>
      <c r="G2160" s="160">
        <v>46079</v>
      </c>
      <c r="H2160" s="160" t="s">
        <v>6534</v>
      </c>
      <c r="I2160" s="160">
        <v>45972</v>
      </c>
      <c r="J2160" s="160">
        <v>149028.45000000001</v>
      </c>
      <c r="K2160" s="160">
        <v>149028.45000000001</v>
      </c>
      <c r="L2160" s="727">
        <v>175644.32</v>
      </c>
      <c r="M2160" s="727" t="s">
        <v>4996</v>
      </c>
      <c r="N2160" s="727"/>
      <c r="Q2160" s="727"/>
      <c r="R2160" s="727"/>
      <c r="S2160" s="727">
        <v>2904.17</v>
      </c>
      <c r="T2160" s="707">
        <v>20329.169999999998</v>
      </c>
      <c r="V2160" s="707">
        <v>33876.699999999997</v>
      </c>
      <c r="W2160" s="707">
        <v>35811.85</v>
      </c>
      <c r="X2160" s="707"/>
      <c r="Y2160" s="707"/>
      <c r="Z2160" s="707">
        <v>8513</v>
      </c>
      <c r="AA2160" s="707"/>
      <c r="AB2160" s="707">
        <v>47593.56</v>
      </c>
      <c r="AF2160" s="707"/>
      <c r="AG2160" s="707"/>
    </row>
    <row r="2161" spans="4:45">
      <c r="D2161" s="160" t="s">
        <v>8935</v>
      </c>
      <c r="E2161" s="160"/>
      <c r="F2161" s="160">
        <v>45920</v>
      </c>
      <c r="G2161" s="160">
        <v>46075</v>
      </c>
      <c r="H2161" s="160" t="s">
        <v>6656</v>
      </c>
      <c r="I2161" s="160">
        <v>45972</v>
      </c>
      <c r="J2161" s="160">
        <v>57970.7</v>
      </c>
      <c r="K2161" s="160">
        <v>57970.69</v>
      </c>
      <c r="L2161" s="727">
        <v>72463.37</v>
      </c>
      <c r="M2161" s="727" t="s">
        <v>4994</v>
      </c>
      <c r="N2161" s="727"/>
      <c r="Q2161" s="727"/>
      <c r="R2161" s="727"/>
      <c r="S2161" s="727"/>
      <c r="X2161" s="707"/>
      <c r="Y2161" s="707"/>
      <c r="Z2161" s="707"/>
      <c r="AA2161" s="707"/>
      <c r="AB2161" s="707">
        <v>57970.7</v>
      </c>
      <c r="AC2161" s="707"/>
      <c r="AD2161" s="707">
        <v>14492.67</v>
      </c>
      <c r="AE2161" s="707"/>
      <c r="AF2161" s="707"/>
      <c r="AG2161" s="707"/>
      <c r="AP2161" s="707"/>
      <c r="AR2161" s="707"/>
    </row>
    <row r="2162" spans="4:45">
      <c r="D2162" s="160" t="s">
        <v>8935</v>
      </c>
      <c r="E2162" s="160"/>
      <c r="F2162" s="160">
        <v>45920</v>
      </c>
      <c r="G2162" s="160">
        <v>46075</v>
      </c>
      <c r="H2162" s="160" t="s">
        <v>6656</v>
      </c>
      <c r="I2162" s="160">
        <v>45972</v>
      </c>
      <c r="J2162" s="160">
        <v>57970.7</v>
      </c>
      <c r="K2162" s="160">
        <v>57970.69</v>
      </c>
      <c r="L2162" s="727">
        <v>72463.37</v>
      </c>
      <c r="M2162" s="727" t="s">
        <v>4995</v>
      </c>
      <c r="N2162" s="727"/>
      <c r="Q2162" s="727"/>
      <c r="R2162" s="727"/>
      <c r="S2162" s="727"/>
      <c r="X2162" s="707"/>
      <c r="Y2162" s="707"/>
      <c r="Z2162" s="707"/>
      <c r="AB2162" s="707"/>
      <c r="AC2162" s="707"/>
      <c r="AD2162" s="707">
        <v>14492.67</v>
      </c>
      <c r="AE2162" s="707"/>
      <c r="AF2162" s="707"/>
      <c r="AG2162" s="707"/>
      <c r="AP2162" s="707"/>
      <c r="AR2162" s="707"/>
    </row>
    <row r="2163" spans="4:45">
      <c r="D2163" s="160" t="s">
        <v>8935</v>
      </c>
      <c r="E2163" s="160"/>
      <c r="F2163" s="160">
        <v>45920</v>
      </c>
      <c r="G2163" s="160">
        <v>46075</v>
      </c>
      <c r="H2163" s="160" t="s">
        <v>6656</v>
      </c>
      <c r="I2163" s="160">
        <v>45972</v>
      </c>
      <c r="J2163" s="160">
        <v>57970.7</v>
      </c>
      <c r="K2163" s="160">
        <v>57970.69</v>
      </c>
      <c r="L2163" s="727">
        <v>72463.37</v>
      </c>
      <c r="M2163" s="727" t="s">
        <v>4996</v>
      </c>
      <c r="N2163" s="727"/>
      <c r="Q2163" s="727"/>
      <c r="R2163" s="727"/>
      <c r="S2163" s="727"/>
      <c r="T2163" s="707"/>
      <c r="U2163" s="707"/>
      <c r="V2163" s="707"/>
      <c r="W2163" s="707">
        <v>14492.67</v>
      </c>
      <c r="X2163" s="707">
        <v>43478.02</v>
      </c>
      <c r="Y2163" s="707"/>
      <c r="Z2163" s="707"/>
      <c r="AE2163" s="707"/>
      <c r="AF2163" s="707"/>
    </row>
    <row r="2164" spans="4:45">
      <c r="D2164" s="160" t="s">
        <v>5876</v>
      </c>
      <c r="E2164" s="160"/>
      <c r="F2164" s="160">
        <v>46060</v>
      </c>
      <c r="G2164" s="160">
        <v>46084</v>
      </c>
      <c r="H2164" s="160" t="s">
        <v>6564</v>
      </c>
      <c r="I2164" s="160">
        <v>45977</v>
      </c>
      <c r="J2164" s="160">
        <v>195309.52</v>
      </c>
      <c r="K2164" s="160">
        <v>195309.52</v>
      </c>
      <c r="L2164" s="727">
        <v>340088.81</v>
      </c>
      <c r="M2164" s="727" t="s">
        <v>4994</v>
      </c>
      <c r="N2164" s="727"/>
      <c r="Q2164" s="727"/>
      <c r="R2164" s="727"/>
      <c r="S2164" s="727"/>
      <c r="V2164" s="707"/>
      <c r="W2164" s="707"/>
      <c r="X2164" s="707"/>
      <c r="Y2164" s="707"/>
      <c r="AB2164" s="707"/>
      <c r="AC2164" s="707"/>
      <c r="AD2164" s="707">
        <v>161997.57</v>
      </c>
      <c r="AE2164" s="707"/>
      <c r="AF2164" s="707"/>
      <c r="AG2164" s="707">
        <v>178091.24</v>
      </c>
      <c r="AP2164" s="707"/>
      <c r="AR2164" s="707"/>
    </row>
    <row r="2165" spans="4:45">
      <c r="D2165" s="160" t="s">
        <v>5876</v>
      </c>
      <c r="E2165" s="160"/>
      <c r="F2165" s="160">
        <v>46060</v>
      </c>
      <c r="G2165" s="160">
        <v>46084</v>
      </c>
      <c r="H2165" s="160" t="s">
        <v>6564</v>
      </c>
      <c r="I2165" s="160">
        <v>45977</v>
      </c>
      <c r="J2165" s="160">
        <v>195309.52</v>
      </c>
      <c r="K2165" s="160">
        <v>195309.52</v>
      </c>
      <c r="L2165" s="727">
        <v>340088.81</v>
      </c>
      <c r="M2165" s="727" t="s">
        <v>4995</v>
      </c>
      <c r="N2165" s="727"/>
      <c r="Q2165" s="727"/>
      <c r="R2165" s="727"/>
      <c r="S2165" s="727"/>
      <c r="X2165" s="707"/>
      <c r="Y2165" s="707"/>
      <c r="Z2165" s="707"/>
      <c r="AA2165" s="707"/>
      <c r="AB2165" s="707"/>
      <c r="AC2165" s="707"/>
      <c r="AD2165" s="707">
        <v>144779.29</v>
      </c>
      <c r="AE2165" s="707"/>
      <c r="AF2165" s="707"/>
      <c r="AG2165" s="707"/>
      <c r="AP2165" s="707"/>
      <c r="AR2165" s="707"/>
    </row>
    <row r="2166" spans="4:45">
      <c r="D2166" s="160" t="s">
        <v>5876</v>
      </c>
      <c r="E2166" s="160"/>
      <c r="F2166" s="160">
        <v>46060</v>
      </c>
      <c r="G2166" s="160">
        <v>46084</v>
      </c>
      <c r="H2166" s="160" t="s">
        <v>6564</v>
      </c>
      <c r="I2166" s="160">
        <v>45977</v>
      </c>
      <c r="J2166" s="160">
        <v>195309.52</v>
      </c>
      <c r="K2166" s="160">
        <v>195309.52</v>
      </c>
      <c r="L2166" s="727">
        <v>340088.81</v>
      </c>
      <c r="M2166" s="727" t="s">
        <v>4996</v>
      </c>
      <c r="N2166" s="727"/>
      <c r="Q2166" s="727"/>
      <c r="R2166" s="727"/>
      <c r="S2166" s="727">
        <v>1683.19</v>
      </c>
      <c r="T2166" s="707">
        <v>44600.94</v>
      </c>
      <c r="U2166" s="707">
        <v>4205.4399999999996</v>
      </c>
      <c r="V2166" s="707">
        <v>38178.129999999997</v>
      </c>
      <c r="W2166" s="707">
        <v>72885.53</v>
      </c>
      <c r="X2166" s="707">
        <v>4961.3999999999996</v>
      </c>
      <c r="Y2166" s="707">
        <v>8269.01</v>
      </c>
      <c r="Z2166" s="707">
        <v>3307.6</v>
      </c>
      <c r="AA2166" s="707"/>
      <c r="AB2166" s="707">
        <v>15535.42</v>
      </c>
      <c r="AC2166" s="707">
        <v>1682.86</v>
      </c>
      <c r="AE2166" s="707"/>
      <c r="AF2166" s="707"/>
    </row>
    <row r="2167" spans="4:45">
      <c r="D2167" s="160" t="s">
        <v>5877</v>
      </c>
      <c r="E2167" s="160"/>
      <c r="F2167" s="160">
        <v>46063</v>
      </c>
      <c r="G2167" s="160">
        <v>46089</v>
      </c>
      <c r="H2167" s="160" t="s">
        <v>6556</v>
      </c>
      <c r="I2167" s="160">
        <v>45974</v>
      </c>
      <c r="J2167" s="160">
        <v>215407.56</v>
      </c>
      <c r="K2167" s="160">
        <v>215407.56</v>
      </c>
      <c r="L2167" s="727">
        <v>457987.28</v>
      </c>
      <c r="M2167" s="727" t="s">
        <v>4994</v>
      </c>
      <c r="N2167" s="727"/>
      <c r="Q2167" s="727"/>
      <c r="R2167" s="727"/>
      <c r="S2167" s="727"/>
      <c r="X2167" s="707"/>
      <c r="Y2167" s="707"/>
      <c r="AA2167" s="707"/>
      <c r="AB2167" s="707"/>
      <c r="AC2167" s="707"/>
      <c r="AD2167" s="707">
        <v>305359.89</v>
      </c>
      <c r="AE2167" s="707"/>
      <c r="AF2167" s="707"/>
      <c r="AG2167" s="707">
        <v>148883.76999999999</v>
      </c>
      <c r="AH2167" s="707">
        <v>3743.62</v>
      </c>
      <c r="AP2167" s="707"/>
      <c r="AR2167" s="707"/>
    </row>
    <row r="2168" spans="4:45">
      <c r="D2168" s="160" t="s">
        <v>5877</v>
      </c>
      <c r="E2168" s="160"/>
      <c r="F2168" s="160">
        <v>46063</v>
      </c>
      <c r="G2168" s="160">
        <v>46089</v>
      </c>
      <c r="H2168" s="160" t="s">
        <v>6556</v>
      </c>
      <c r="I2168" s="160">
        <v>45974</v>
      </c>
      <c r="J2168" s="160">
        <v>215407.56</v>
      </c>
      <c r="K2168" s="160">
        <v>215407.56</v>
      </c>
      <c r="L2168" s="727">
        <v>457987.28</v>
      </c>
      <c r="M2168" s="727" t="s">
        <v>4995</v>
      </c>
      <c r="N2168" s="727"/>
      <c r="Q2168" s="727"/>
      <c r="R2168" s="727"/>
      <c r="S2168" s="727"/>
      <c r="Y2168" s="707"/>
      <c r="Z2168" s="707"/>
      <c r="AA2168" s="707"/>
      <c r="AC2168" s="707"/>
      <c r="AD2168" s="707">
        <v>242579.72</v>
      </c>
      <c r="AE2168" s="707"/>
      <c r="AF2168" s="707"/>
      <c r="AG2168" s="707"/>
      <c r="AH2168" s="707"/>
      <c r="AP2168" s="707"/>
      <c r="AR2168" s="707"/>
    </row>
    <row r="2169" spans="4:45">
      <c r="D2169" s="160" t="s">
        <v>5877</v>
      </c>
      <c r="E2169" s="160"/>
      <c r="F2169" s="160">
        <v>46063</v>
      </c>
      <c r="G2169" s="160">
        <v>46089</v>
      </c>
      <c r="H2169" s="160" t="s">
        <v>6556</v>
      </c>
      <c r="I2169" s="160">
        <v>45974</v>
      </c>
      <c r="J2169" s="160">
        <v>215407.56</v>
      </c>
      <c r="K2169" s="160">
        <v>215407.56</v>
      </c>
      <c r="L2169" s="727">
        <v>457987.28</v>
      </c>
      <c r="M2169" s="727" t="s">
        <v>4996</v>
      </c>
      <c r="N2169" s="727"/>
      <c r="Q2169" s="727"/>
      <c r="R2169" s="727"/>
      <c r="S2169" s="727"/>
      <c r="T2169" s="707">
        <v>50633.85</v>
      </c>
      <c r="U2169" s="707">
        <v>6418.38</v>
      </c>
      <c r="V2169" s="707"/>
      <c r="W2169" s="707">
        <v>16867.02</v>
      </c>
      <c r="X2169" s="707">
        <v>54817.81</v>
      </c>
      <c r="Y2169" s="707">
        <v>12650.26</v>
      </c>
      <c r="Z2169" s="707">
        <v>11240.07</v>
      </c>
      <c r="AA2169" s="707"/>
      <c r="AB2169" s="707">
        <v>54751.360000000001</v>
      </c>
      <c r="AC2169" s="707">
        <v>8028.81</v>
      </c>
      <c r="AF2169" s="707"/>
      <c r="AG2169" s="707"/>
    </row>
    <row r="2170" spans="4:45">
      <c r="D2170" s="160" t="s">
        <v>5878</v>
      </c>
      <c r="E2170" s="160"/>
      <c r="F2170" s="160">
        <v>46068</v>
      </c>
      <c r="G2170" s="160">
        <v>46096</v>
      </c>
      <c r="H2170" s="160" t="s">
        <v>6628</v>
      </c>
      <c r="I2170" s="160">
        <v>45970</v>
      </c>
      <c r="J2170" s="160">
        <v>393758.59</v>
      </c>
      <c r="K2170" s="160">
        <v>393758.6</v>
      </c>
      <c r="L2170" s="727">
        <v>607356.13</v>
      </c>
      <c r="M2170" s="727" t="s">
        <v>4994</v>
      </c>
      <c r="N2170" s="727"/>
      <c r="Q2170" s="727"/>
      <c r="R2170" s="727"/>
      <c r="S2170" s="727"/>
      <c r="V2170" s="707"/>
      <c r="W2170" s="707"/>
      <c r="X2170" s="707"/>
      <c r="Y2170" s="707"/>
      <c r="Z2170" s="707"/>
      <c r="AA2170" s="707"/>
      <c r="AB2170" s="707"/>
      <c r="AC2170" s="707"/>
      <c r="AD2170" s="707"/>
      <c r="AE2170" s="707"/>
      <c r="AF2170" s="707"/>
      <c r="AG2170" s="707">
        <v>295832.34000000003</v>
      </c>
      <c r="AH2170" s="707">
        <v>311523.78999999998</v>
      </c>
    </row>
    <row r="2171" spans="4:45">
      <c r="D2171" s="160" t="s">
        <v>5878</v>
      </c>
      <c r="E2171" s="160"/>
      <c r="F2171" s="160">
        <v>46068</v>
      </c>
      <c r="G2171" s="160">
        <v>46096</v>
      </c>
      <c r="H2171" s="160" t="s">
        <v>6628</v>
      </c>
      <c r="I2171" s="160">
        <v>45970</v>
      </c>
      <c r="J2171" s="160">
        <v>393758.59</v>
      </c>
      <c r="K2171" s="160">
        <v>393758.6</v>
      </c>
      <c r="L2171" s="727">
        <v>607356.13</v>
      </c>
      <c r="M2171" s="727" t="s">
        <v>4995</v>
      </c>
      <c r="N2171" s="727"/>
      <c r="Q2171" s="727"/>
      <c r="R2171" s="727"/>
      <c r="S2171" s="727"/>
      <c r="X2171" s="707"/>
      <c r="Y2171" s="707"/>
      <c r="Z2171" s="707"/>
      <c r="AB2171" s="707"/>
      <c r="AC2171" s="707"/>
      <c r="AD2171" s="707">
        <v>213597.53</v>
      </c>
      <c r="AE2171" s="707"/>
      <c r="AF2171" s="707"/>
      <c r="AG2171" s="707"/>
      <c r="AP2171" s="707"/>
      <c r="AR2171" s="707"/>
    </row>
    <row r="2172" spans="4:45">
      <c r="D2172" s="160" t="s">
        <v>5878</v>
      </c>
      <c r="E2172" s="160"/>
      <c r="F2172" s="160">
        <v>46068</v>
      </c>
      <c r="G2172" s="160">
        <v>46096</v>
      </c>
      <c r="H2172" s="160" t="s">
        <v>6628</v>
      </c>
      <c r="I2172" s="160">
        <v>45970</v>
      </c>
      <c r="J2172" s="160">
        <v>393758.59</v>
      </c>
      <c r="K2172" s="160">
        <v>393758.6</v>
      </c>
      <c r="L2172" s="727">
        <v>607356.13</v>
      </c>
      <c r="M2172" s="727" t="s">
        <v>4996</v>
      </c>
      <c r="N2172" s="727"/>
      <c r="Q2172" s="727"/>
      <c r="R2172" s="727"/>
      <c r="S2172" s="727"/>
      <c r="T2172" s="707">
        <v>60436.75</v>
      </c>
      <c r="U2172" s="707">
        <v>25140.71</v>
      </c>
      <c r="V2172" s="707"/>
      <c r="W2172" s="707"/>
      <c r="X2172" s="707"/>
      <c r="Y2172" s="707">
        <v>61187.89</v>
      </c>
      <c r="Z2172" s="707">
        <v>139765.59</v>
      </c>
      <c r="AA2172" s="707">
        <v>34511.550000000003</v>
      </c>
      <c r="AB2172" s="707">
        <v>70022.92</v>
      </c>
      <c r="AC2172" s="707">
        <v>2693.19</v>
      </c>
      <c r="AE2172" s="707"/>
      <c r="AF2172" s="707"/>
    </row>
    <row r="2173" spans="4:45">
      <c r="D2173" s="160" t="s">
        <v>5879</v>
      </c>
      <c r="E2173" s="160"/>
      <c r="F2173" s="160">
        <v>45920</v>
      </c>
      <c r="G2173" s="160">
        <v>46084</v>
      </c>
      <c r="H2173" s="160" t="s">
        <v>6625</v>
      </c>
      <c r="I2173" s="160">
        <v>45971</v>
      </c>
      <c r="J2173" s="160">
        <v>505931.62</v>
      </c>
      <c r="K2173" s="160">
        <v>505931.62</v>
      </c>
      <c r="L2173" s="727">
        <v>525905.4</v>
      </c>
      <c r="M2173" s="727" t="s">
        <v>4994</v>
      </c>
      <c r="N2173" s="727"/>
      <c r="Q2173" s="727"/>
      <c r="R2173" s="727"/>
      <c r="S2173" s="727"/>
      <c r="V2173" s="707"/>
      <c r="W2173" s="707"/>
      <c r="X2173" s="707"/>
      <c r="Y2173" s="707"/>
      <c r="AB2173" s="707">
        <v>276100.34000000003</v>
      </c>
      <c r="AC2173" s="707">
        <v>144623.99</v>
      </c>
      <c r="AD2173" s="707"/>
      <c r="AE2173" s="707"/>
      <c r="AF2173" s="707"/>
      <c r="AG2173" s="707">
        <v>68481.58</v>
      </c>
      <c r="AH2173" s="707">
        <v>36699.5</v>
      </c>
    </row>
    <row r="2174" spans="4:45">
      <c r="D2174" s="160" t="s">
        <v>5879</v>
      </c>
      <c r="E2174" s="160"/>
      <c r="F2174" s="160">
        <v>45920</v>
      </c>
      <c r="G2174" s="160">
        <v>46084</v>
      </c>
      <c r="H2174" s="160" t="s">
        <v>6625</v>
      </c>
      <c r="I2174" s="160">
        <v>45971</v>
      </c>
      <c r="J2174" s="160">
        <v>505931.62</v>
      </c>
      <c r="K2174" s="160">
        <v>505931.62</v>
      </c>
      <c r="L2174" s="727">
        <v>525905.4</v>
      </c>
      <c r="M2174" s="727" t="s">
        <v>4995</v>
      </c>
      <c r="N2174" s="727"/>
      <c r="Q2174" s="727"/>
      <c r="R2174" s="727"/>
      <c r="S2174" s="727"/>
      <c r="X2174" s="707"/>
      <c r="Y2174" s="707"/>
      <c r="Z2174" s="707"/>
      <c r="AA2174" s="707"/>
      <c r="AB2174" s="707"/>
      <c r="AC2174" s="707"/>
      <c r="AD2174" s="707">
        <v>19973.79</v>
      </c>
      <c r="AE2174" s="707"/>
      <c r="AF2174" s="707"/>
      <c r="AG2174" s="707"/>
      <c r="AP2174" s="707"/>
      <c r="AR2174" s="707"/>
    </row>
    <row r="2175" spans="4:45">
      <c r="D2175" s="160" t="s">
        <v>5879</v>
      </c>
      <c r="E2175" s="160"/>
      <c r="F2175" s="160">
        <v>45920</v>
      </c>
      <c r="G2175" s="160">
        <v>46084</v>
      </c>
      <c r="H2175" s="160" t="s">
        <v>6625</v>
      </c>
      <c r="I2175" s="160">
        <v>45971</v>
      </c>
      <c r="J2175" s="160">
        <v>505931.62</v>
      </c>
      <c r="K2175" s="160">
        <v>505931.62</v>
      </c>
      <c r="L2175" s="727">
        <v>525905.4</v>
      </c>
      <c r="M2175" s="727" t="s">
        <v>4996</v>
      </c>
      <c r="N2175" s="727"/>
      <c r="Q2175" s="727"/>
      <c r="R2175" s="727"/>
      <c r="S2175" s="727"/>
      <c r="T2175" s="707">
        <v>105181.08</v>
      </c>
      <c r="V2175" s="707">
        <v>19721.45</v>
      </c>
      <c r="W2175" s="707">
        <v>302417.2</v>
      </c>
      <c r="X2175" s="707">
        <v>59319.02</v>
      </c>
      <c r="Y2175" s="707"/>
      <c r="Z2175" s="707"/>
      <c r="AA2175" s="707">
        <v>17776.7</v>
      </c>
      <c r="AB2175" s="707">
        <v>1460.02</v>
      </c>
      <c r="AC2175">
        <v>56.15</v>
      </c>
      <c r="AE2175" s="707"/>
      <c r="AF2175" s="707"/>
    </row>
    <row r="2176" spans="4:45">
      <c r="D2176" s="160" t="s">
        <v>8936</v>
      </c>
      <c r="E2176" s="160"/>
      <c r="F2176" s="160">
        <v>46077</v>
      </c>
      <c r="G2176" s="160">
        <v>46100</v>
      </c>
      <c r="H2176" s="160" t="s">
        <v>6636</v>
      </c>
      <c r="I2176" s="160">
        <v>45980</v>
      </c>
      <c r="J2176" s="160">
        <v>91848.57</v>
      </c>
      <c r="K2176" s="160">
        <v>91848.58</v>
      </c>
      <c r="L2176" s="727">
        <v>208573.95</v>
      </c>
      <c r="M2176" s="727" t="s">
        <v>4994</v>
      </c>
      <c r="N2176" s="727"/>
      <c r="Q2176" s="727"/>
      <c r="R2176" s="727"/>
      <c r="S2176" s="727"/>
      <c r="W2176" s="707"/>
      <c r="X2176" s="707"/>
      <c r="Y2176" s="707"/>
      <c r="AA2176" s="707"/>
      <c r="AB2176" s="707"/>
      <c r="AC2176" s="707"/>
      <c r="AD2176" s="707">
        <v>123419.21</v>
      </c>
      <c r="AE2176" s="707"/>
      <c r="AF2176" s="707"/>
      <c r="AG2176" s="707">
        <v>44827.839999999997</v>
      </c>
      <c r="AH2176" s="707">
        <v>40326.89</v>
      </c>
      <c r="AP2176" s="707"/>
      <c r="AR2176" s="707"/>
      <c r="AS2176" s="707"/>
    </row>
    <row r="2177" spans="4:45">
      <c r="D2177" s="160" t="s">
        <v>8936</v>
      </c>
      <c r="E2177" s="160"/>
      <c r="F2177" s="160">
        <v>46077</v>
      </c>
      <c r="G2177" s="160">
        <v>46100</v>
      </c>
      <c r="H2177" s="160" t="s">
        <v>6636</v>
      </c>
      <c r="I2177" s="160">
        <v>45980</v>
      </c>
      <c r="J2177" s="160">
        <v>91848.57</v>
      </c>
      <c r="K2177" s="160">
        <v>91848.58</v>
      </c>
      <c r="L2177" s="727">
        <v>208573.95</v>
      </c>
      <c r="M2177" s="727" t="s">
        <v>4995</v>
      </c>
      <c r="N2177" s="727"/>
      <c r="Q2177" s="727"/>
      <c r="R2177" s="727"/>
      <c r="S2177" s="727"/>
      <c r="W2177" s="707"/>
      <c r="X2177" s="707"/>
      <c r="Y2177" s="707"/>
      <c r="Z2177" s="707"/>
      <c r="AA2177" s="707"/>
      <c r="AB2177" s="707"/>
      <c r="AC2177" s="707"/>
      <c r="AD2177" s="707">
        <v>116725.37</v>
      </c>
      <c r="AE2177" s="707"/>
      <c r="AF2177" s="707"/>
      <c r="AG2177" s="707"/>
      <c r="AP2177" s="707"/>
      <c r="AR2177" s="707"/>
      <c r="AS2177" s="707"/>
    </row>
    <row r="2178" spans="4:45">
      <c r="D2178" s="160" t="s">
        <v>8936</v>
      </c>
      <c r="E2178" s="160"/>
      <c r="F2178" s="160">
        <v>46077</v>
      </c>
      <c r="G2178" s="160">
        <v>46100</v>
      </c>
      <c r="H2178" s="160" t="s">
        <v>6636</v>
      </c>
      <c r="I2178" s="160">
        <v>45980</v>
      </c>
      <c r="J2178" s="160">
        <v>91848.57</v>
      </c>
      <c r="K2178" s="160">
        <v>91848.58</v>
      </c>
      <c r="L2178" s="727">
        <v>208573.95</v>
      </c>
      <c r="M2178" s="727" t="s">
        <v>4996</v>
      </c>
      <c r="N2178" s="727"/>
      <c r="Q2178" s="727"/>
      <c r="R2178" s="727"/>
      <c r="S2178" s="727"/>
      <c r="W2178" s="707"/>
      <c r="X2178" s="707">
        <v>32064.36</v>
      </c>
      <c r="Y2178" s="707">
        <v>46634.06</v>
      </c>
      <c r="Z2178" s="707">
        <v>6456.32</v>
      </c>
      <c r="AB2178" s="707">
        <v>6215.71</v>
      </c>
      <c r="AC2178">
        <v>478.13</v>
      </c>
      <c r="AD2178" s="707"/>
      <c r="AE2178" s="707"/>
      <c r="AG2178" s="707"/>
    </row>
    <row r="2179" spans="4:45">
      <c r="D2179" s="160" t="s">
        <v>5880</v>
      </c>
      <c r="E2179" s="160"/>
      <c r="F2179" s="160">
        <v>46081</v>
      </c>
      <c r="G2179" s="160">
        <v>46096</v>
      </c>
      <c r="H2179" s="160" t="s">
        <v>6745</v>
      </c>
      <c r="I2179" s="160">
        <v>46109</v>
      </c>
      <c r="J2179" s="160">
        <v>48928.29</v>
      </c>
      <c r="K2179" s="160">
        <v>48928.28</v>
      </c>
      <c r="L2179" s="727">
        <v>82125.990000000005</v>
      </c>
      <c r="M2179" s="727" t="s">
        <v>4994</v>
      </c>
      <c r="N2179" s="727"/>
      <c r="Q2179" s="727"/>
      <c r="R2179" s="727"/>
      <c r="S2179" s="727"/>
      <c r="W2179" s="707"/>
      <c r="X2179" s="707"/>
      <c r="Y2179" s="707"/>
      <c r="AB2179" s="707"/>
      <c r="AC2179" s="707"/>
      <c r="AD2179" s="707">
        <v>24985.1</v>
      </c>
      <c r="AE2179" s="707"/>
      <c r="AF2179" s="707"/>
      <c r="AG2179" s="707">
        <v>7490.76</v>
      </c>
      <c r="AH2179" s="707">
        <v>49650.13</v>
      </c>
      <c r="AP2179" s="707"/>
      <c r="AR2179" s="707"/>
    </row>
    <row r="2180" spans="4:45">
      <c r="D2180" s="160" t="s">
        <v>5880</v>
      </c>
      <c r="E2180" s="160"/>
      <c r="F2180" s="160">
        <v>46081</v>
      </c>
      <c r="G2180" s="160">
        <v>46096</v>
      </c>
      <c r="H2180" s="160" t="s">
        <v>6745</v>
      </c>
      <c r="I2180" s="160">
        <v>46109</v>
      </c>
      <c r="J2180" s="160">
        <v>48928.29</v>
      </c>
      <c r="K2180" s="160">
        <v>48928.28</v>
      </c>
      <c r="L2180" s="727">
        <v>82125.990000000005</v>
      </c>
      <c r="M2180" s="727" t="s">
        <v>4995</v>
      </c>
      <c r="N2180" s="727"/>
      <c r="Q2180" s="727"/>
      <c r="R2180" s="727"/>
      <c r="S2180" s="727"/>
      <c r="X2180" s="707"/>
      <c r="Y2180" s="707"/>
      <c r="Z2180" s="707"/>
      <c r="AA2180" s="707"/>
      <c r="AB2180" s="707"/>
      <c r="AC2180" s="707"/>
      <c r="AD2180" s="707">
        <v>24985.1</v>
      </c>
      <c r="AE2180" s="707"/>
      <c r="AF2180" s="707"/>
      <c r="AG2180" s="707"/>
      <c r="AH2180" s="707">
        <v>8212.6</v>
      </c>
      <c r="AP2180" s="707"/>
      <c r="AR2180" s="707"/>
    </row>
    <row r="2181" spans="4:45">
      <c r="D2181" s="160" t="s">
        <v>5880</v>
      </c>
      <c r="E2181" s="160"/>
      <c r="F2181" s="160">
        <v>46081</v>
      </c>
      <c r="G2181" s="160">
        <v>46096</v>
      </c>
      <c r="H2181" s="160" t="s">
        <v>6745</v>
      </c>
      <c r="I2181" s="160">
        <v>46109</v>
      </c>
      <c r="J2181" s="160">
        <v>48928.29</v>
      </c>
      <c r="K2181" s="160">
        <v>48928.28</v>
      </c>
      <c r="L2181" s="727">
        <v>82125.990000000005</v>
      </c>
      <c r="M2181" s="727" t="s">
        <v>4996</v>
      </c>
      <c r="N2181" s="727"/>
      <c r="Q2181" s="727"/>
      <c r="R2181" s="727"/>
      <c r="S2181" s="727"/>
      <c r="V2181" s="707"/>
      <c r="W2181" s="707"/>
      <c r="X2181" s="707">
        <v>13385.47</v>
      </c>
      <c r="Y2181" s="707">
        <v>24272.61</v>
      </c>
      <c r="Z2181" s="707"/>
      <c r="AA2181" s="707">
        <v>11270.2</v>
      </c>
      <c r="AE2181" s="707"/>
      <c r="AF2181" s="707"/>
      <c r="AG2181" s="707"/>
    </row>
    <row r="2182" spans="4:45">
      <c r="D2182" s="160" t="s">
        <v>8937</v>
      </c>
      <c r="E2182" s="160"/>
      <c r="F2182" s="160">
        <v>46035</v>
      </c>
      <c r="G2182" s="160">
        <v>46053</v>
      </c>
      <c r="H2182" s="160" t="s">
        <v>12619</v>
      </c>
      <c r="I2182" s="160">
        <v>46106</v>
      </c>
      <c r="J2182" s="160">
        <v>25422.07</v>
      </c>
      <c r="K2182" s="160">
        <v>25422.07</v>
      </c>
      <c r="L2182" s="727">
        <v>254199.47</v>
      </c>
      <c r="M2182" s="727" t="s">
        <v>4994</v>
      </c>
      <c r="N2182" s="727"/>
      <c r="Q2182" s="727"/>
      <c r="R2182" s="727"/>
      <c r="S2182" s="727"/>
      <c r="W2182" s="707"/>
      <c r="X2182" s="707"/>
      <c r="Y2182" s="707"/>
      <c r="AA2182" s="707"/>
      <c r="AB2182" s="707"/>
      <c r="AC2182" s="707"/>
      <c r="AD2182" s="707"/>
      <c r="AE2182" s="707"/>
      <c r="AF2182" s="707"/>
      <c r="AG2182" s="707"/>
      <c r="AH2182" s="707">
        <v>254199.47</v>
      </c>
      <c r="AO2182" s="707"/>
      <c r="AP2182" s="707"/>
      <c r="AQ2182" s="707"/>
    </row>
    <row r="2183" spans="4:45">
      <c r="D2183" s="160" t="s">
        <v>8937</v>
      </c>
      <c r="E2183" s="160"/>
      <c r="F2183" s="160">
        <v>46035</v>
      </c>
      <c r="G2183" s="160">
        <v>46053</v>
      </c>
      <c r="H2183" s="160" t="s">
        <v>12619</v>
      </c>
      <c r="I2183" s="160">
        <v>46106</v>
      </c>
      <c r="J2183" s="160">
        <v>25422.07</v>
      </c>
      <c r="K2183" s="160">
        <v>25422.07</v>
      </c>
      <c r="L2183" s="727">
        <v>254199.47</v>
      </c>
      <c r="M2183" s="727" t="s">
        <v>4995</v>
      </c>
      <c r="N2183" s="727"/>
      <c r="Q2183" s="727"/>
      <c r="R2183" s="727"/>
      <c r="S2183" s="727"/>
      <c r="W2183" s="707"/>
      <c r="X2183" s="707"/>
      <c r="Y2183" s="707"/>
      <c r="Z2183" s="707"/>
      <c r="AA2183" s="707"/>
      <c r="AB2183" s="707"/>
      <c r="AC2183" s="707"/>
      <c r="AD2183" s="707"/>
      <c r="AE2183" s="707"/>
      <c r="AF2183" s="707"/>
      <c r="AG2183" s="707"/>
      <c r="AH2183" s="707">
        <v>228777.4</v>
      </c>
      <c r="AO2183" s="707"/>
      <c r="AP2183" s="707"/>
      <c r="AQ2183" s="707"/>
    </row>
    <row r="2184" spans="4:45">
      <c r="D2184" s="160" t="s">
        <v>8937</v>
      </c>
      <c r="E2184" s="160"/>
      <c r="F2184" s="160">
        <v>46035</v>
      </c>
      <c r="G2184" s="160">
        <v>46053</v>
      </c>
      <c r="H2184" s="160" t="s">
        <v>12619</v>
      </c>
      <c r="I2184" s="160">
        <v>46106</v>
      </c>
      <c r="J2184" s="160">
        <v>25422.07</v>
      </c>
      <c r="K2184" s="160">
        <v>25422.07</v>
      </c>
      <c r="L2184" s="727">
        <v>254199.47</v>
      </c>
      <c r="M2184" s="727" t="s">
        <v>4996</v>
      </c>
      <c r="N2184" s="727"/>
      <c r="Q2184" s="727"/>
      <c r="R2184" s="727"/>
      <c r="S2184" s="727"/>
      <c r="W2184" s="707"/>
      <c r="X2184" s="707"/>
      <c r="Y2184" s="707"/>
      <c r="Z2184" s="707"/>
      <c r="AB2184" s="707">
        <v>23269.97</v>
      </c>
      <c r="AC2184" s="707">
        <v>2152.11</v>
      </c>
      <c r="AD2184" s="707"/>
      <c r="AE2184" s="707"/>
      <c r="AF2184" s="707"/>
      <c r="AG2184" s="707"/>
    </row>
    <row r="2185" spans="4:45">
      <c r="D2185" s="160" t="s">
        <v>5881</v>
      </c>
      <c r="E2185" s="160"/>
      <c r="F2185" s="160">
        <v>46037</v>
      </c>
      <c r="G2185" s="160">
        <v>46048</v>
      </c>
      <c r="H2185" s="160">
        <v>46091</v>
      </c>
      <c r="I2185" s="160">
        <v>46103</v>
      </c>
      <c r="J2185" s="160">
        <v>0</v>
      </c>
      <c r="K2185" s="160">
        <v>0</v>
      </c>
      <c r="L2185" s="727">
        <v>18250.22</v>
      </c>
      <c r="M2185" s="727" t="s">
        <v>4994</v>
      </c>
      <c r="N2185" s="727"/>
      <c r="Q2185" s="727"/>
      <c r="R2185" s="727"/>
      <c r="S2185" s="727"/>
      <c r="W2185" s="707"/>
      <c r="X2185" s="707"/>
      <c r="Y2185" s="707"/>
      <c r="AB2185" s="707"/>
      <c r="AC2185" s="707"/>
      <c r="AD2185" s="707"/>
      <c r="AE2185" s="707"/>
      <c r="AF2185" s="707"/>
      <c r="AG2185" s="707"/>
      <c r="AH2185" s="707">
        <v>18250.22</v>
      </c>
      <c r="AO2185" s="707"/>
      <c r="AQ2185" s="707"/>
    </row>
    <row r="2186" spans="4:45">
      <c r="D2186" s="160" t="s">
        <v>5881</v>
      </c>
      <c r="E2186" s="160"/>
      <c r="F2186" s="160">
        <v>46037</v>
      </c>
      <c r="G2186" s="160">
        <v>46048</v>
      </c>
      <c r="H2186" s="160">
        <v>46091</v>
      </c>
      <c r="I2186" s="160">
        <v>46103</v>
      </c>
      <c r="J2186" s="160">
        <v>0</v>
      </c>
      <c r="K2186" s="160">
        <v>0</v>
      </c>
      <c r="L2186" s="727">
        <v>18250.22</v>
      </c>
      <c r="M2186" s="727" t="s">
        <v>4995</v>
      </c>
      <c r="N2186" s="727"/>
      <c r="Q2186" s="727"/>
      <c r="R2186" s="727"/>
      <c r="S2186" s="727"/>
      <c r="Y2186" s="707"/>
      <c r="Z2186" s="707"/>
      <c r="AA2186" s="707"/>
      <c r="AC2186" s="707"/>
      <c r="AD2186" s="707"/>
      <c r="AE2186" s="707"/>
      <c r="AF2186" s="707"/>
      <c r="AG2186" s="707"/>
      <c r="AH2186" s="707">
        <v>18250.22</v>
      </c>
      <c r="AO2186" s="707"/>
      <c r="AQ2186" s="707"/>
    </row>
    <row r="2187" spans="4:45">
      <c r="D2187" s="160" t="s">
        <v>5881</v>
      </c>
      <c r="E2187" s="160"/>
      <c r="F2187" s="160">
        <v>46037</v>
      </c>
      <c r="G2187" s="160">
        <v>46048</v>
      </c>
      <c r="H2187" s="160">
        <v>46091</v>
      </c>
      <c r="I2187" s="160">
        <v>46103</v>
      </c>
      <c r="J2187" s="160">
        <v>0</v>
      </c>
      <c r="K2187" s="160">
        <v>0</v>
      </c>
      <c r="L2187" s="727">
        <v>18250.22</v>
      </c>
      <c r="M2187" s="727" t="s">
        <v>4996</v>
      </c>
      <c r="N2187" s="727"/>
      <c r="Q2187" s="727"/>
      <c r="R2187" s="727"/>
      <c r="S2187" s="727"/>
      <c r="X2187" s="707"/>
      <c r="Y2187" s="707"/>
      <c r="Z2187" s="707"/>
      <c r="AA2187" s="707"/>
      <c r="AF2187" s="707"/>
      <c r="AG2187" s="707"/>
    </row>
    <row r="2188" spans="4:45">
      <c r="D2188" s="160" t="s">
        <v>8938</v>
      </c>
      <c r="E2188" s="160"/>
      <c r="F2188" s="160">
        <v>46083</v>
      </c>
      <c r="G2188" s="160">
        <v>46105</v>
      </c>
      <c r="H2188" s="160" t="s">
        <v>6745</v>
      </c>
      <c r="I2188" s="160">
        <v>46146</v>
      </c>
      <c r="J2188" s="160">
        <v>209227.64</v>
      </c>
      <c r="K2188" s="160">
        <v>209227.64</v>
      </c>
      <c r="L2188" s="727">
        <v>387165.32</v>
      </c>
      <c r="M2188" s="727" t="s">
        <v>4994</v>
      </c>
      <c r="N2188" s="727"/>
      <c r="Q2188" s="727"/>
      <c r="R2188" s="727"/>
      <c r="S2188" s="727"/>
      <c r="X2188" s="707"/>
      <c r="Y2188" s="707"/>
      <c r="AA2188" s="707"/>
      <c r="AB2188" s="707"/>
      <c r="AC2188" s="707"/>
      <c r="AD2188" s="707">
        <v>175786.76</v>
      </c>
      <c r="AE2188" s="707"/>
      <c r="AF2188" s="707"/>
      <c r="AG2188" s="707"/>
      <c r="AH2188" s="707">
        <v>172662.03</v>
      </c>
      <c r="AI2188" s="707">
        <v>8324.0499999999993</v>
      </c>
      <c r="AJ2188" s="707">
        <v>30392.48</v>
      </c>
      <c r="AP2188" s="707"/>
      <c r="AQ2188" s="707"/>
      <c r="AR2188" s="707"/>
      <c r="AS2188" s="707"/>
    </row>
    <row r="2189" spans="4:45">
      <c r="D2189" s="160" t="s">
        <v>8938</v>
      </c>
      <c r="E2189" s="160"/>
      <c r="F2189" s="160">
        <v>46083</v>
      </c>
      <c r="G2189" s="160">
        <v>46105</v>
      </c>
      <c r="H2189" s="160" t="s">
        <v>6745</v>
      </c>
      <c r="I2189" s="160">
        <v>46146</v>
      </c>
      <c r="J2189" s="160">
        <v>209227.64</v>
      </c>
      <c r="K2189" s="160">
        <v>209227.64</v>
      </c>
      <c r="L2189" s="727">
        <v>387165.32</v>
      </c>
      <c r="M2189" s="727" t="s">
        <v>4995</v>
      </c>
      <c r="N2189" s="727"/>
      <c r="Q2189" s="727"/>
      <c r="R2189" s="727"/>
      <c r="S2189" s="727"/>
      <c r="X2189" s="707"/>
      <c r="Y2189" s="707"/>
      <c r="Z2189" s="707"/>
      <c r="AA2189" s="707"/>
      <c r="AB2189" s="707"/>
      <c r="AC2189" s="707"/>
      <c r="AD2189" s="707">
        <v>139221.15</v>
      </c>
      <c r="AE2189" s="707"/>
      <c r="AF2189" s="707"/>
      <c r="AG2189" s="707"/>
      <c r="AI2189" s="707">
        <v>8324.0499999999993</v>
      </c>
      <c r="AJ2189" s="707">
        <v>30392.48</v>
      </c>
      <c r="AP2189" s="707"/>
      <c r="AQ2189" s="707"/>
      <c r="AR2189" s="707"/>
      <c r="AS2189" s="707"/>
    </row>
    <row r="2190" spans="4:45">
      <c r="D2190" s="160" t="s">
        <v>8938</v>
      </c>
      <c r="E2190" s="160"/>
      <c r="F2190" s="160">
        <v>46083</v>
      </c>
      <c r="G2190" s="160">
        <v>46105</v>
      </c>
      <c r="H2190" s="160" t="s">
        <v>6745</v>
      </c>
      <c r="I2190" s="160">
        <v>46146</v>
      </c>
      <c r="J2190" s="160">
        <v>209227.64</v>
      </c>
      <c r="K2190" s="160">
        <v>209227.64</v>
      </c>
      <c r="L2190" s="727">
        <v>387165.32</v>
      </c>
      <c r="M2190" s="727" t="s">
        <v>4996</v>
      </c>
      <c r="N2190" s="727"/>
      <c r="Q2190" s="727"/>
      <c r="R2190" s="727"/>
      <c r="S2190" s="727"/>
      <c r="T2190" s="707"/>
      <c r="U2190" s="707"/>
      <c r="V2190" s="707"/>
      <c r="W2190" s="707"/>
      <c r="X2190" s="707">
        <v>55612.21</v>
      </c>
      <c r="Y2190" s="707">
        <v>88217.08</v>
      </c>
      <c r="Z2190" s="707">
        <v>28832.74</v>
      </c>
      <c r="AA2190" s="707"/>
      <c r="AB2190" s="707">
        <v>31734.19</v>
      </c>
      <c r="AC2190" s="707">
        <v>4831.42</v>
      </c>
      <c r="AE2190" s="707"/>
      <c r="AF2190" s="707"/>
      <c r="AG2190" s="707"/>
    </row>
    <row r="2191" spans="4:45">
      <c r="D2191" s="160" t="s">
        <v>5882</v>
      </c>
      <c r="E2191" s="160"/>
      <c r="F2191" s="160">
        <v>46040</v>
      </c>
      <c r="G2191" s="160">
        <v>46083</v>
      </c>
      <c r="H2191" s="160">
        <v>46093</v>
      </c>
      <c r="I2191" s="160">
        <v>46138</v>
      </c>
      <c r="J2191" s="160">
        <v>0</v>
      </c>
      <c r="K2191" s="160">
        <v>0</v>
      </c>
      <c r="L2191" s="727">
        <v>258110.37</v>
      </c>
      <c r="M2191" s="727" t="s">
        <v>4994</v>
      </c>
      <c r="N2191" s="727"/>
      <c r="Q2191" s="727"/>
      <c r="R2191" s="727"/>
      <c r="S2191" s="727"/>
      <c r="X2191" s="707"/>
      <c r="Y2191" s="707"/>
      <c r="AB2191" s="707"/>
      <c r="AC2191" s="707"/>
      <c r="AD2191" s="707"/>
      <c r="AE2191" s="707"/>
      <c r="AF2191" s="707"/>
      <c r="AG2191" s="707"/>
      <c r="AH2191" s="707">
        <v>180712.46</v>
      </c>
      <c r="AI2191" s="707">
        <v>77397.91</v>
      </c>
      <c r="AO2191" s="707"/>
      <c r="AP2191" s="707"/>
      <c r="AQ2191" s="707"/>
      <c r="AR2191" s="707"/>
    </row>
    <row r="2192" spans="4:45">
      <c r="D2192" s="160" t="s">
        <v>5882</v>
      </c>
      <c r="E2192" s="160"/>
      <c r="F2192" s="160">
        <v>46040</v>
      </c>
      <c r="G2192" s="160">
        <v>46083</v>
      </c>
      <c r="H2192" s="160">
        <v>46093</v>
      </c>
      <c r="I2192" s="160">
        <v>46138</v>
      </c>
      <c r="J2192" s="160">
        <v>0</v>
      </c>
      <c r="K2192" s="160">
        <v>0</v>
      </c>
      <c r="L2192" s="727">
        <v>258110.37</v>
      </c>
      <c r="M2192" s="727" t="s">
        <v>4995</v>
      </c>
      <c r="N2192" s="727"/>
      <c r="Q2192" s="727"/>
      <c r="R2192" s="727"/>
      <c r="S2192" s="727"/>
      <c r="X2192" s="707"/>
      <c r="Y2192" s="707"/>
      <c r="Z2192" s="707"/>
      <c r="AA2192" s="707"/>
      <c r="AB2192" s="707"/>
      <c r="AC2192" s="707"/>
      <c r="AD2192" s="707"/>
      <c r="AE2192" s="707"/>
      <c r="AF2192" s="707"/>
      <c r="AG2192" s="707"/>
      <c r="AH2192" s="707">
        <v>180712.46</v>
      </c>
      <c r="AI2192" s="707">
        <v>77397.91</v>
      </c>
      <c r="AJ2192" s="707"/>
      <c r="AK2192" s="707"/>
      <c r="AO2192" s="707"/>
      <c r="AP2192" s="707"/>
      <c r="AQ2192" s="707"/>
      <c r="AR2192" s="707"/>
    </row>
    <row r="2193" spans="4:46">
      <c r="D2193" s="160" t="s">
        <v>5882</v>
      </c>
      <c r="E2193" s="160"/>
      <c r="F2193" s="160">
        <v>46040</v>
      </c>
      <c r="G2193" s="160">
        <v>46083</v>
      </c>
      <c r="H2193" s="160">
        <v>46093</v>
      </c>
      <c r="I2193" s="160">
        <v>46138</v>
      </c>
      <c r="J2193" s="160">
        <v>0</v>
      </c>
      <c r="K2193" s="160">
        <v>0</v>
      </c>
      <c r="L2193" s="727">
        <v>258110.37</v>
      </c>
      <c r="M2193" s="727" t="s">
        <v>4996</v>
      </c>
      <c r="N2193" s="727"/>
      <c r="Q2193" s="727"/>
      <c r="R2193" s="727"/>
      <c r="S2193" s="727"/>
      <c r="V2193" s="707"/>
      <c r="W2193" s="707"/>
      <c r="X2193" s="707"/>
      <c r="Y2193" s="707"/>
      <c r="Z2193" s="707"/>
      <c r="AA2193" s="707"/>
      <c r="AE2193" s="707"/>
      <c r="AF2193" s="707"/>
      <c r="AJ2193" s="707"/>
      <c r="AK2193" s="707"/>
    </row>
    <row r="2194" spans="4:46">
      <c r="D2194" s="160" t="s">
        <v>5883</v>
      </c>
      <c r="E2194" s="160"/>
      <c r="F2194" s="160">
        <v>46049</v>
      </c>
      <c r="G2194" s="160">
        <v>46088</v>
      </c>
      <c r="H2194" s="160">
        <v>46103</v>
      </c>
      <c r="I2194" s="160">
        <v>46142</v>
      </c>
      <c r="J2194" s="160">
        <v>0</v>
      </c>
      <c r="K2194" s="160">
        <v>0</v>
      </c>
      <c r="L2194" s="727">
        <v>625020.96</v>
      </c>
      <c r="M2194" s="727" t="s">
        <v>4994</v>
      </c>
      <c r="N2194" s="727"/>
      <c r="Q2194" s="727"/>
      <c r="R2194" s="727"/>
      <c r="S2194" s="727"/>
      <c r="X2194" s="707"/>
      <c r="Y2194" s="707"/>
      <c r="Z2194" s="707"/>
      <c r="AC2194" s="707"/>
      <c r="AD2194" s="707"/>
      <c r="AE2194" s="707"/>
      <c r="AF2194" s="707"/>
      <c r="AG2194" s="707"/>
      <c r="AH2194" s="707">
        <v>165724.31</v>
      </c>
      <c r="AI2194" s="707">
        <v>459296.65</v>
      </c>
      <c r="AO2194" s="707"/>
      <c r="AP2194" s="707"/>
      <c r="AQ2194" s="707"/>
      <c r="AR2194" s="707"/>
      <c r="AS2194" s="707"/>
    </row>
    <row r="2195" spans="4:46">
      <c r="D2195" s="160" t="s">
        <v>5883</v>
      </c>
      <c r="E2195" s="160"/>
      <c r="F2195" s="160">
        <v>46049</v>
      </c>
      <c r="G2195" s="160">
        <v>46088</v>
      </c>
      <c r="H2195" s="160">
        <v>46103</v>
      </c>
      <c r="I2195" s="160">
        <v>46142</v>
      </c>
      <c r="J2195" s="160">
        <v>0</v>
      </c>
      <c r="K2195" s="160">
        <v>0</v>
      </c>
      <c r="L2195" s="727">
        <v>625020.96</v>
      </c>
      <c r="M2195" s="727" t="s">
        <v>4995</v>
      </c>
      <c r="N2195" s="727"/>
      <c r="Q2195" s="727"/>
      <c r="R2195" s="727"/>
      <c r="S2195" s="727"/>
      <c r="Y2195" s="707"/>
      <c r="Z2195" s="707"/>
      <c r="AA2195" s="707"/>
      <c r="AB2195" s="707"/>
      <c r="AC2195" s="707"/>
      <c r="AD2195" s="707"/>
      <c r="AE2195" s="707"/>
      <c r="AF2195" s="707"/>
      <c r="AG2195" s="707"/>
      <c r="AH2195" s="707">
        <v>165724.31</v>
      </c>
      <c r="AI2195" s="707">
        <v>459296.65</v>
      </c>
      <c r="AJ2195" s="707"/>
      <c r="AO2195" s="707"/>
      <c r="AP2195" s="707"/>
      <c r="AQ2195" s="707"/>
      <c r="AR2195" s="707"/>
      <c r="AS2195" s="707"/>
    </row>
    <row r="2196" spans="4:46">
      <c r="D2196" s="160" t="s">
        <v>5883</v>
      </c>
      <c r="E2196" s="160"/>
      <c r="F2196" s="160">
        <v>46049</v>
      </c>
      <c r="G2196" s="160">
        <v>46088</v>
      </c>
      <c r="H2196" s="160">
        <v>46103</v>
      </c>
      <c r="I2196" s="160">
        <v>46142</v>
      </c>
      <c r="J2196" s="160">
        <v>0</v>
      </c>
      <c r="K2196" s="160">
        <v>0</v>
      </c>
      <c r="L2196" s="727">
        <v>625020.96</v>
      </c>
      <c r="M2196" s="727" t="s">
        <v>4996</v>
      </c>
      <c r="N2196" s="727"/>
      <c r="Q2196" s="727"/>
      <c r="R2196" s="727"/>
      <c r="S2196" s="727"/>
      <c r="W2196" s="707"/>
      <c r="X2196" s="707"/>
      <c r="Y2196" s="707"/>
      <c r="Z2196" s="707"/>
      <c r="AA2196" s="707"/>
      <c r="AB2196" s="707"/>
      <c r="AF2196" s="707"/>
      <c r="AG2196" s="707"/>
      <c r="AJ2196" s="707"/>
    </row>
    <row r="2197" spans="4:46">
      <c r="D2197" s="160" t="s">
        <v>8939</v>
      </c>
      <c r="E2197" s="160"/>
      <c r="F2197" s="160">
        <v>46074</v>
      </c>
      <c r="G2197" s="160">
        <v>46086</v>
      </c>
      <c r="H2197" s="160">
        <v>45980</v>
      </c>
      <c r="I2197" s="160">
        <v>45994</v>
      </c>
      <c r="J2197" s="160">
        <v>0</v>
      </c>
      <c r="K2197" s="160">
        <v>0</v>
      </c>
      <c r="L2197" s="727">
        <v>41674</v>
      </c>
      <c r="M2197" s="727" t="s">
        <v>4994</v>
      </c>
      <c r="N2197" s="727"/>
      <c r="Q2197" s="727"/>
      <c r="R2197" s="727"/>
      <c r="S2197" s="727"/>
      <c r="W2197" s="707"/>
      <c r="X2197" s="707"/>
      <c r="Y2197" s="707"/>
      <c r="Z2197" s="707"/>
      <c r="AA2197" s="707"/>
      <c r="AB2197" s="707"/>
      <c r="AC2197" s="707"/>
      <c r="AD2197" s="707">
        <v>33495.480000000003</v>
      </c>
      <c r="AE2197" s="707">
        <v>8178.52</v>
      </c>
      <c r="AF2197" s="707"/>
      <c r="AP2197" s="707"/>
      <c r="AR2197" s="707"/>
    </row>
    <row r="2198" spans="4:46">
      <c r="D2198" s="160" t="s">
        <v>8939</v>
      </c>
      <c r="E2198" s="160"/>
      <c r="F2198" s="160">
        <v>46074</v>
      </c>
      <c r="G2198" s="160">
        <v>46086</v>
      </c>
      <c r="H2198" s="160">
        <v>45980</v>
      </c>
      <c r="I2198" s="160">
        <v>45994</v>
      </c>
      <c r="J2198" s="160">
        <v>0</v>
      </c>
      <c r="K2198" s="160">
        <v>0</v>
      </c>
      <c r="L2198" s="727">
        <v>41674</v>
      </c>
      <c r="M2198" s="727" t="s">
        <v>4995</v>
      </c>
      <c r="N2198" s="727"/>
      <c r="Q2198" s="727"/>
      <c r="R2198" s="727"/>
      <c r="S2198" s="727"/>
      <c r="W2198" s="707"/>
      <c r="X2198" s="707"/>
      <c r="Y2198" s="707"/>
      <c r="Z2198" s="707"/>
      <c r="AA2198" s="707"/>
      <c r="AB2198" s="707"/>
      <c r="AC2198" s="707"/>
      <c r="AD2198" s="707">
        <v>33495.480000000003</v>
      </c>
      <c r="AE2198" s="707">
        <v>8178.52</v>
      </c>
      <c r="AF2198" s="707"/>
      <c r="AJ2198" s="707"/>
      <c r="AP2198" s="707"/>
      <c r="AR2198" s="707"/>
    </row>
    <row r="2199" spans="4:46">
      <c r="D2199" s="160" t="s">
        <v>8939</v>
      </c>
      <c r="E2199" s="160"/>
      <c r="F2199" s="160">
        <v>46074</v>
      </c>
      <c r="G2199" s="160">
        <v>46086</v>
      </c>
      <c r="H2199" s="160">
        <v>45980</v>
      </c>
      <c r="I2199" s="160">
        <v>45994</v>
      </c>
      <c r="J2199" s="160">
        <v>0</v>
      </c>
      <c r="K2199" s="160">
        <v>0</v>
      </c>
      <c r="L2199" s="727">
        <v>41674</v>
      </c>
      <c r="M2199" s="727" t="s">
        <v>4996</v>
      </c>
      <c r="N2199" s="727"/>
      <c r="Q2199" s="727"/>
      <c r="R2199" s="727"/>
      <c r="S2199" s="727"/>
      <c r="V2199" s="707"/>
      <c r="W2199" s="707"/>
      <c r="X2199" s="707"/>
      <c r="Y2199" s="707"/>
      <c r="Z2199" s="707"/>
      <c r="AD2199" s="707"/>
      <c r="AE2199" s="707"/>
      <c r="AJ2199" s="707"/>
    </row>
    <row r="2200" spans="4:46">
      <c r="D2200" s="160" t="s">
        <v>5894</v>
      </c>
      <c r="E2200" s="160"/>
      <c r="F2200" s="160">
        <v>46106</v>
      </c>
      <c r="G2200" s="160">
        <v>46166</v>
      </c>
      <c r="H2200" s="160" t="s">
        <v>6533</v>
      </c>
      <c r="I2200" s="160">
        <v>46177</v>
      </c>
      <c r="J2200" s="160">
        <v>382514.64</v>
      </c>
      <c r="K2200" s="160">
        <v>382514.63</v>
      </c>
      <c r="L2200" s="727">
        <v>1734379.27</v>
      </c>
      <c r="M2200" s="727" t="s">
        <v>4994</v>
      </c>
      <c r="N2200" s="727"/>
      <c r="Q2200" s="727"/>
      <c r="R2200" s="727"/>
      <c r="S2200" s="727"/>
      <c r="W2200" s="707"/>
      <c r="X2200" s="707"/>
      <c r="Y2200" s="707"/>
      <c r="Z2200" s="707"/>
      <c r="AC2200" s="707"/>
      <c r="AD2200" s="707">
        <v>30598.31</v>
      </c>
      <c r="AE2200" s="707"/>
      <c r="AF2200" s="707"/>
      <c r="AG2200" s="707"/>
      <c r="AH2200" s="707">
        <v>17014.669999999998</v>
      </c>
      <c r="AI2200" s="707">
        <v>223549.52</v>
      </c>
      <c r="AJ2200" s="707">
        <v>1436555.07</v>
      </c>
      <c r="AK2200" s="707">
        <v>26661.7</v>
      </c>
      <c r="AQ2200" s="707"/>
      <c r="AR2200" s="707"/>
      <c r="AS2200" s="707"/>
      <c r="AT2200" s="707"/>
    </row>
    <row r="2201" spans="4:46">
      <c r="D2201" s="160" t="s">
        <v>5894</v>
      </c>
      <c r="E2201" s="160"/>
      <c r="F2201" s="160">
        <v>46106</v>
      </c>
      <c r="G2201" s="160">
        <v>46166</v>
      </c>
      <c r="H2201" s="160" t="s">
        <v>6533</v>
      </c>
      <c r="I2201" s="160">
        <v>46177</v>
      </c>
      <c r="J2201" s="160">
        <v>382514.64</v>
      </c>
      <c r="K2201" s="160">
        <v>382514.63</v>
      </c>
      <c r="L2201" s="727">
        <v>1734379.27</v>
      </c>
      <c r="M2201" s="727" t="s">
        <v>4995</v>
      </c>
      <c r="N2201" s="727"/>
      <c r="Q2201" s="727"/>
      <c r="R2201" s="727"/>
      <c r="S2201" s="727"/>
      <c r="Y2201" s="707"/>
      <c r="Z2201" s="707"/>
      <c r="AA2201" s="707"/>
      <c r="AB2201" s="707"/>
      <c r="AC2201" s="707"/>
      <c r="AD2201" s="707">
        <v>30598.31</v>
      </c>
      <c r="AE2201" s="707"/>
      <c r="AF2201" s="707"/>
      <c r="AG2201" s="707"/>
      <c r="AH2201" s="707"/>
      <c r="AI2201" s="707">
        <v>37524.35</v>
      </c>
      <c r="AJ2201" s="707">
        <v>1257080.28</v>
      </c>
      <c r="AK2201" s="707">
        <v>26661.7</v>
      </c>
      <c r="AQ2201" s="707"/>
      <c r="AR2201" s="707"/>
      <c r="AS2201" s="707"/>
      <c r="AT2201" s="707"/>
    </row>
    <row r="2202" spans="4:46">
      <c r="D2202" s="160" t="s">
        <v>5894</v>
      </c>
      <c r="E2202" s="160"/>
      <c r="F2202" s="160">
        <v>46106</v>
      </c>
      <c r="G2202" s="160">
        <v>46166</v>
      </c>
      <c r="H2202" s="160" t="s">
        <v>6533</v>
      </c>
      <c r="I2202" s="160">
        <v>46177</v>
      </c>
      <c r="J2202" s="160">
        <v>382514.64</v>
      </c>
      <c r="K2202" s="160">
        <v>382514.63</v>
      </c>
      <c r="L2202" s="727">
        <v>1734379.27</v>
      </c>
      <c r="M2202" s="727" t="s">
        <v>4996</v>
      </c>
      <c r="N2202" s="727"/>
      <c r="Q2202" s="727"/>
      <c r="R2202" s="727"/>
      <c r="S2202" s="727">
        <v>18210.29</v>
      </c>
      <c r="T2202" s="707">
        <v>121078.87</v>
      </c>
      <c r="U2202" s="707">
        <v>67222.38</v>
      </c>
      <c r="V2202" s="707">
        <v>22018.53</v>
      </c>
      <c r="Y2202" s="707"/>
      <c r="Z2202" s="707"/>
      <c r="AA2202" s="707"/>
      <c r="AB2202" s="707">
        <v>144613.5</v>
      </c>
      <c r="AC2202" s="707">
        <v>9371.06</v>
      </c>
      <c r="AF2202" s="707"/>
      <c r="AG2202" s="707"/>
      <c r="AJ2202" s="707"/>
    </row>
    <row r="2203" spans="4:46">
      <c r="D2203" s="160" t="s">
        <v>8940</v>
      </c>
      <c r="E2203" s="160"/>
      <c r="F2203" s="160">
        <v>46106</v>
      </c>
      <c r="G2203" s="160">
        <v>46151</v>
      </c>
      <c r="H2203" s="160">
        <v>46146</v>
      </c>
      <c r="I2203" s="160">
        <v>46165</v>
      </c>
      <c r="J2203" s="160">
        <v>0</v>
      </c>
      <c r="K2203" s="160">
        <v>0</v>
      </c>
      <c r="L2203" s="727">
        <v>28106.720000000001</v>
      </c>
      <c r="M2203" s="727" t="s">
        <v>4994</v>
      </c>
      <c r="N2203" s="727"/>
      <c r="Q2203" s="727"/>
      <c r="R2203" s="727"/>
      <c r="S2203" s="727"/>
      <c r="Y2203" s="707"/>
      <c r="Z2203" s="707"/>
      <c r="AC2203" s="707"/>
      <c r="AD2203" s="707"/>
      <c r="AE2203" s="707"/>
      <c r="AF2203" s="707"/>
      <c r="AG2203" s="707"/>
      <c r="AH2203" s="707"/>
      <c r="AI2203" s="707"/>
      <c r="AJ2203" s="707">
        <v>28106.720000000001</v>
      </c>
      <c r="AQ2203" s="707"/>
      <c r="AS2203" s="707"/>
      <c r="AT2203" s="707"/>
    </row>
    <row r="2204" spans="4:46">
      <c r="D2204" s="160" t="s">
        <v>8940</v>
      </c>
      <c r="E2204" s="160"/>
      <c r="F2204" s="160">
        <v>46106</v>
      </c>
      <c r="G2204" s="160">
        <v>46151</v>
      </c>
      <c r="H2204" s="160">
        <v>46146</v>
      </c>
      <c r="I2204" s="160">
        <v>46165</v>
      </c>
      <c r="J2204" s="160">
        <v>0</v>
      </c>
      <c r="K2204" s="160">
        <v>0</v>
      </c>
      <c r="L2204" s="727">
        <v>28106.720000000001</v>
      </c>
      <c r="M2204" s="727" t="s">
        <v>4995</v>
      </c>
      <c r="N2204" s="727"/>
      <c r="Q2204" s="727"/>
      <c r="R2204" s="727"/>
      <c r="S2204" s="727"/>
      <c r="Z2204" s="707"/>
      <c r="AA2204" s="707"/>
      <c r="AB2204" s="707"/>
      <c r="AC2204" s="707"/>
      <c r="AD2204" s="707"/>
      <c r="AE2204" s="707"/>
      <c r="AF2204" s="707"/>
      <c r="AG2204" s="707"/>
      <c r="AH2204" s="707"/>
      <c r="AI2204" s="707"/>
      <c r="AJ2204" s="707">
        <v>28106.720000000001</v>
      </c>
      <c r="AQ2204" s="707"/>
      <c r="AS2204" s="707"/>
      <c r="AT2204" s="707"/>
    </row>
    <row r="2205" spans="4:46">
      <c r="D2205" s="160" t="s">
        <v>8940</v>
      </c>
      <c r="E2205" s="160"/>
      <c r="F2205" s="160">
        <v>46106</v>
      </c>
      <c r="G2205" s="160">
        <v>46151</v>
      </c>
      <c r="H2205" s="160">
        <v>46146</v>
      </c>
      <c r="I2205" s="160">
        <v>46165</v>
      </c>
      <c r="J2205" s="160">
        <v>0</v>
      </c>
      <c r="K2205" s="160">
        <v>0</v>
      </c>
      <c r="L2205" s="727">
        <v>28106.720000000001</v>
      </c>
      <c r="M2205" s="727" t="s">
        <v>4996</v>
      </c>
      <c r="N2205" s="727"/>
      <c r="Q2205" s="727"/>
      <c r="R2205" s="727"/>
      <c r="S2205" s="727"/>
      <c r="X2205" s="707"/>
      <c r="Y2205" s="707"/>
      <c r="Z2205" s="707"/>
      <c r="AA2205" s="707"/>
      <c r="AB2205" s="707"/>
      <c r="AF2205" s="707"/>
      <c r="AG2205" s="707"/>
      <c r="AH2205" s="707"/>
      <c r="AJ2205" s="707"/>
    </row>
    <row r="2206" spans="4:46">
      <c r="D2206" s="160" t="s">
        <v>5895</v>
      </c>
      <c r="E2206" s="160"/>
      <c r="F2206" s="160">
        <v>46109</v>
      </c>
      <c r="G2206" s="160">
        <v>46158</v>
      </c>
      <c r="H2206" s="160" t="s">
        <v>6533</v>
      </c>
      <c r="I2206" s="160">
        <v>46160</v>
      </c>
      <c r="J2206" s="160">
        <v>102091.03</v>
      </c>
      <c r="K2206" s="160">
        <v>102091.03</v>
      </c>
      <c r="L2206" s="727">
        <v>254818.63</v>
      </c>
      <c r="M2206" s="727" t="s">
        <v>4994</v>
      </c>
      <c r="N2206" s="727"/>
      <c r="Q2206" s="727"/>
      <c r="R2206" s="727"/>
      <c r="S2206" s="727"/>
      <c r="X2206" s="707"/>
      <c r="Y2206" s="707"/>
      <c r="Z2206" s="707"/>
      <c r="AB2206" s="707"/>
      <c r="AC2206" s="707"/>
      <c r="AD2206" s="707">
        <v>30598.31</v>
      </c>
      <c r="AE2206" s="707"/>
      <c r="AF2206" s="707"/>
      <c r="AG2206" s="707"/>
      <c r="AH2206" s="707">
        <v>17014.669999999998</v>
      </c>
      <c r="AI2206" s="707">
        <v>85076.36</v>
      </c>
      <c r="AJ2206" s="707">
        <v>122129.3</v>
      </c>
      <c r="AQ2206" s="707"/>
      <c r="AR2206" s="707"/>
      <c r="AS2206" s="707"/>
      <c r="AT2206" s="707"/>
    </row>
    <row r="2207" spans="4:46">
      <c r="D2207" s="160" t="s">
        <v>5895</v>
      </c>
      <c r="E2207" s="160"/>
      <c r="F2207" s="160">
        <v>46109</v>
      </c>
      <c r="G2207" s="160">
        <v>46158</v>
      </c>
      <c r="H2207" s="160" t="s">
        <v>6533</v>
      </c>
      <c r="I2207" s="160">
        <v>46160</v>
      </c>
      <c r="J2207" s="160">
        <v>102091.03</v>
      </c>
      <c r="K2207" s="160">
        <v>102091.03</v>
      </c>
      <c r="L2207" s="727">
        <v>254818.63</v>
      </c>
      <c r="M2207" s="727" t="s">
        <v>4995</v>
      </c>
      <c r="N2207" s="727"/>
      <c r="Q2207" s="727"/>
      <c r="R2207" s="727"/>
      <c r="S2207" s="727"/>
      <c r="X2207" s="707"/>
      <c r="Y2207" s="707"/>
      <c r="Z2207" s="707"/>
      <c r="AA2207" s="707"/>
      <c r="AB2207" s="707"/>
      <c r="AC2207" s="707"/>
      <c r="AD2207" s="707">
        <v>30598.31</v>
      </c>
      <c r="AE2207" s="707"/>
      <c r="AF2207" s="707"/>
      <c r="AG2207" s="707"/>
      <c r="AH2207" s="707"/>
      <c r="AI2207" s="707"/>
      <c r="AJ2207" s="707">
        <v>122129.3</v>
      </c>
      <c r="AK2207" s="707"/>
      <c r="AQ2207" s="707"/>
      <c r="AR2207" s="707"/>
      <c r="AS2207" s="707"/>
      <c r="AT2207" s="707"/>
    </row>
    <row r="2208" spans="4:46">
      <c r="D2208" s="160" t="s">
        <v>5895</v>
      </c>
      <c r="E2208" s="160"/>
      <c r="F2208" s="160">
        <v>46109</v>
      </c>
      <c r="G2208" s="160">
        <v>46158</v>
      </c>
      <c r="H2208" s="160" t="s">
        <v>6533</v>
      </c>
      <c r="I2208" s="160">
        <v>46160</v>
      </c>
      <c r="J2208" s="160">
        <v>102091.03</v>
      </c>
      <c r="K2208" s="160">
        <v>102091.03</v>
      </c>
      <c r="L2208" s="727">
        <v>254818.63</v>
      </c>
      <c r="M2208" s="727" t="s">
        <v>4996</v>
      </c>
      <c r="N2208" s="727"/>
      <c r="Q2208" s="727"/>
      <c r="R2208" s="727"/>
      <c r="S2208" s="727">
        <v>6945.49</v>
      </c>
      <c r="T2208" s="707">
        <v>51909.26</v>
      </c>
      <c r="U2208" s="707">
        <v>28979.24</v>
      </c>
      <c r="V2208" s="707">
        <v>14257.05</v>
      </c>
      <c r="X2208" s="707"/>
      <c r="Y2208" s="707"/>
      <c r="Z2208" s="707"/>
      <c r="AA2208" s="707"/>
      <c r="AB2208" s="707"/>
      <c r="AE2208" s="707"/>
      <c r="AF2208" s="707"/>
      <c r="AG2208" s="707"/>
      <c r="AJ2208" s="707"/>
      <c r="AK2208" s="707"/>
    </row>
    <row r="2209" spans="4:46">
      <c r="D2209" s="160" t="s">
        <v>8941</v>
      </c>
      <c r="E2209" s="160"/>
      <c r="F2209" s="160">
        <v>46116</v>
      </c>
      <c r="G2209" s="160">
        <v>46151</v>
      </c>
      <c r="H2209" s="160">
        <v>46146</v>
      </c>
      <c r="I2209" s="160">
        <v>46165</v>
      </c>
      <c r="J2209" s="160">
        <v>0</v>
      </c>
      <c r="K2209" s="160">
        <v>0</v>
      </c>
      <c r="L2209" s="727">
        <v>44568.42</v>
      </c>
      <c r="M2209" s="727" t="s">
        <v>4994</v>
      </c>
      <c r="N2209" s="727"/>
      <c r="Q2209" s="727"/>
      <c r="R2209" s="727"/>
      <c r="S2209" s="727"/>
      <c r="X2209" s="707"/>
      <c r="Y2209" s="707"/>
      <c r="Z2209" s="707"/>
      <c r="AB2209" s="707"/>
      <c r="AC2209" s="707"/>
      <c r="AD2209" s="707"/>
      <c r="AE2209" s="707"/>
      <c r="AF2209" s="707"/>
      <c r="AG2209" s="707"/>
      <c r="AH2209" s="707"/>
      <c r="AI2209" s="707"/>
      <c r="AJ2209" s="707">
        <v>44568.42</v>
      </c>
      <c r="AQ2209" s="707"/>
      <c r="AS2209" s="707"/>
      <c r="AT2209" s="707"/>
    </row>
    <row r="2210" spans="4:46">
      <c r="D2210" s="160" t="s">
        <v>8941</v>
      </c>
      <c r="E2210" s="160"/>
      <c r="F2210" s="160">
        <v>46116</v>
      </c>
      <c r="G2210" s="160">
        <v>46151</v>
      </c>
      <c r="H2210" s="160">
        <v>46146</v>
      </c>
      <c r="I2210" s="160">
        <v>46165</v>
      </c>
      <c r="J2210" s="160">
        <v>0</v>
      </c>
      <c r="K2210" s="160">
        <v>0</v>
      </c>
      <c r="L2210" s="727">
        <v>44568.42</v>
      </c>
      <c r="M2210" s="727" t="s">
        <v>4995</v>
      </c>
      <c r="N2210" s="727"/>
      <c r="Q2210" s="727"/>
      <c r="R2210" s="727"/>
      <c r="S2210" s="727"/>
      <c r="Y2210" s="707"/>
      <c r="Z2210" s="707"/>
      <c r="AA2210" s="707"/>
      <c r="AB2210" s="707"/>
      <c r="AC2210" s="707"/>
      <c r="AD2210" s="707"/>
      <c r="AE2210" s="707"/>
      <c r="AF2210" s="707"/>
      <c r="AG2210" s="707"/>
      <c r="AH2210" s="707"/>
      <c r="AI2210" s="707"/>
      <c r="AJ2210" s="707">
        <v>44568.42</v>
      </c>
      <c r="AQ2210" s="707"/>
      <c r="AS2210" s="707"/>
      <c r="AT2210" s="707"/>
    </row>
    <row r="2211" spans="4:46">
      <c r="D2211" s="160" t="s">
        <v>8941</v>
      </c>
      <c r="E2211" s="160"/>
      <c r="F2211" s="160">
        <v>46116</v>
      </c>
      <c r="G2211" s="160">
        <v>46151</v>
      </c>
      <c r="H2211" s="160">
        <v>46146</v>
      </c>
      <c r="I2211" s="160">
        <v>46165</v>
      </c>
      <c r="J2211" s="160">
        <v>0</v>
      </c>
      <c r="K2211" s="160">
        <v>0</v>
      </c>
      <c r="L2211" s="727">
        <v>44568.42</v>
      </c>
      <c r="M2211" s="727" t="s">
        <v>4996</v>
      </c>
      <c r="N2211" s="727"/>
      <c r="Q2211" s="727"/>
      <c r="R2211" s="727"/>
      <c r="S2211" s="727"/>
      <c r="X2211" s="707"/>
      <c r="Y2211" s="707"/>
      <c r="Z2211" s="707"/>
      <c r="AA2211" s="707"/>
      <c r="AB2211" s="707"/>
      <c r="AE2211" s="707"/>
      <c r="AF2211" s="707"/>
      <c r="AG2211" s="707"/>
      <c r="AH2211" s="707"/>
    </row>
    <row r="2212" spans="4:46">
      <c r="D2212" s="160" t="s">
        <v>5896</v>
      </c>
      <c r="E2212" s="160"/>
      <c r="F2212" s="160">
        <v>46118</v>
      </c>
      <c r="G2212" s="160">
        <v>46166</v>
      </c>
      <c r="H2212" s="160" t="s">
        <v>6533</v>
      </c>
      <c r="I2212" s="160">
        <v>46174</v>
      </c>
      <c r="J2212" s="160">
        <v>126439.03999999999</v>
      </c>
      <c r="K2212" s="160">
        <v>126439.03999999999</v>
      </c>
      <c r="L2212" s="727">
        <v>320082.01</v>
      </c>
      <c r="M2212" s="727" t="s">
        <v>4994</v>
      </c>
      <c r="N2212" s="727"/>
      <c r="Q2212" s="727"/>
      <c r="R2212" s="727"/>
      <c r="S2212" s="727"/>
      <c r="X2212" s="707"/>
      <c r="Y2212" s="707"/>
      <c r="Z2212" s="707"/>
      <c r="AB2212" s="707"/>
      <c r="AC2212" s="707"/>
      <c r="AD2212" s="707"/>
      <c r="AE2212" s="707"/>
      <c r="AF2212" s="707"/>
      <c r="AG2212" s="707"/>
      <c r="AH2212" s="707"/>
      <c r="AI2212" s="707">
        <v>126439.03999999999</v>
      </c>
      <c r="AJ2212" s="707">
        <v>192019.69</v>
      </c>
      <c r="AK2212" s="707">
        <v>1623.27</v>
      </c>
      <c r="AQ2212" s="707"/>
      <c r="AR2212" s="707"/>
      <c r="AS2212" s="707"/>
      <c r="AT2212" s="707"/>
    </row>
    <row r="2213" spans="4:46">
      <c r="D2213" s="160" t="s">
        <v>5896</v>
      </c>
      <c r="E2213" s="160"/>
      <c r="F2213" s="160">
        <v>46118</v>
      </c>
      <c r="G2213" s="160">
        <v>46166</v>
      </c>
      <c r="H2213" s="160" t="s">
        <v>6533</v>
      </c>
      <c r="I2213" s="160">
        <v>46174</v>
      </c>
      <c r="J2213" s="160">
        <v>126439.03999999999</v>
      </c>
      <c r="K2213" s="160">
        <v>126439.03999999999</v>
      </c>
      <c r="L2213" s="727">
        <v>320082.01</v>
      </c>
      <c r="M2213" s="727" t="s">
        <v>4995</v>
      </c>
      <c r="N2213" s="727"/>
      <c r="Q2213" s="727"/>
      <c r="R2213" s="727"/>
      <c r="S2213" s="727"/>
      <c r="X2213" s="707"/>
      <c r="Y2213" s="707"/>
      <c r="Z2213" s="707"/>
      <c r="AA2213" s="707"/>
      <c r="AB2213" s="707"/>
      <c r="AC2213" s="707"/>
      <c r="AD2213" s="707"/>
      <c r="AE2213" s="707"/>
      <c r="AF2213" s="707"/>
      <c r="AG2213" s="707"/>
      <c r="AH2213" s="707"/>
      <c r="AI2213" s="707"/>
      <c r="AJ2213" s="707">
        <v>192019.69</v>
      </c>
      <c r="AK2213" s="707">
        <v>1623.27</v>
      </c>
      <c r="AQ2213" s="707"/>
      <c r="AR2213" s="707"/>
      <c r="AS2213" s="707"/>
      <c r="AT2213" s="707"/>
    </row>
    <row r="2214" spans="4:46">
      <c r="D2214" s="160" t="s">
        <v>5896</v>
      </c>
      <c r="E2214" s="160"/>
      <c r="F2214" s="160">
        <v>46118</v>
      </c>
      <c r="G2214" s="160">
        <v>46166</v>
      </c>
      <c r="H2214" s="160" t="s">
        <v>6533</v>
      </c>
      <c r="I2214" s="160">
        <v>46174</v>
      </c>
      <c r="J2214" s="160">
        <v>126439.03999999999</v>
      </c>
      <c r="K2214" s="160">
        <v>126439.03999999999</v>
      </c>
      <c r="L2214" s="727">
        <v>320082.01</v>
      </c>
      <c r="M2214" s="727" t="s">
        <v>4996</v>
      </c>
      <c r="N2214" s="727"/>
      <c r="Q2214" s="727"/>
      <c r="R2214" s="727"/>
      <c r="S2214" s="727">
        <v>11264.8</v>
      </c>
      <c r="T2214" s="707">
        <v>69169.62</v>
      </c>
      <c r="U2214" s="707">
        <v>38243.14</v>
      </c>
      <c r="V2214" s="707">
        <v>7761.48</v>
      </c>
      <c r="X2214" s="707"/>
      <c r="Y2214" s="707"/>
      <c r="Z2214" s="707"/>
      <c r="AA2214" s="707"/>
      <c r="AB2214" s="707"/>
      <c r="AE2214" s="707"/>
      <c r="AF2214" s="707"/>
      <c r="AG2214" s="707"/>
    </row>
    <row r="2215" spans="4:46">
      <c r="D2215" s="160" t="s">
        <v>5897</v>
      </c>
      <c r="E2215" s="160"/>
      <c r="F2215" s="160">
        <v>46118</v>
      </c>
      <c r="G2215" s="160">
        <v>46128</v>
      </c>
      <c r="H2215" s="160">
        <v>46148</v>
      </c>
      <c r="I2215" s="160">
        <v>46160</v>
      </c>
      <c r="J2215" s="160">
        <v>0</v>
      </c>
      <c r="K2215" s="160">
        <v>0</v>
      </c>
      <c r="L2215" s="727">
        <v>46971.45</v>
      </c>
      <c r="M2215" s="727" t="s">
        <v>4994</v>
      </c>
      <c r="N2215" s="727"/>
      <c r="Q2215" s="727"/>
      <c r="R2215" s="727"/>
      <c r="S2215" s="727"/>
      <c r="X2215" s="707"/>
      <c r="Y2215" s="707"/>
      <c r="AB2215" s="707"/>
      <c r="AC2215" s="707"/>
      <c r="AD2215" s="707"/>
      <c r="AE2215" s="707"/>
      <c r="AF2215" s="707"/>
      <c r="AG2215" s="707"/>
      <c r="AI2215" s="707"/>
      <c r="AJ2215" s="707">
        <v>46971.45</v>
      </c>
      <c r="AQ2215" s="707"/>
      <c r="AS2215" s="707"/>
    </row>
    <row r="2216" spans="4:46">
      <c r="D2216" s="160" t="s">
        <v>5897</v>
      </c>
      <c r="E2216" s="160"/>
      <c r="F2216" s="160">
        <v>46118</v>
      </c>
      <c r="G2216" s="160">
        <v>46128</v>
      </c>
      <c r="H2216" s="160">
        <v>46148</v>
      </c>
      <c r="I2216" s="160">
        <v>46160</v>
      </c>
      <c r="J2216" s="160">
        <v>0</v>
      </c>
      <c r="K2216" s="160">
        <v>0</v>
      </c>
      <c r="L2216" s="727">
        <v>46971.45</v>
      </c>
      <c r="M2216" s="727" t="s">
        <v>4995</v>
      </c>
      <c r="N2216" s="727"/>
      <c r="Q2216" s="727"/>
      <c r="R2216" s="727"/>
      <c r="S2216" s="727"/>
      <c r="X2216" s="707"/>
      <c r="Y2216" s="707"/>
      <c r="Z2216" s="707"/>
      <c r="AA2216" s="707"/>
      <c r="AB2216" s="707"/>
      <c r="AC2216" s="707"/>
      <c r="AD2216" s="707"/>
      <c r="AE2216" s="707"/>
      <c r="AF2216" s="707"/>
      <c r="AG2216" s="707"/>
      <c r="AI2216" s="707"/>
      <c r="AJ2216" s="707">
        <v>46971.45</v>
      </c>
      <c r="AQ2216" s="707"/>
      <c r="AS2216" s="707"/>
    </row>
    <row r="2217" spans="4:46">
      <c r="D2217" s="160" t="s">
        <v>5897</v>
      </c>
      <c r="E2217" s="160"/>
      <c r="F2217" s="160">
        <v>46118</v>
      </c>
      <c r="G2217" s="160">
        <v>46128</v>
      </c>
      <c r="H2217" s="160">
        <v>46148</v>
      </c>
      <c r="I2217" s="160">
        <v>46160</v>
      </c>
      <c r="J2217" s="160">
        <v>0</v>
      </c>
      <c r="K2217" s="160">
        <v>0</v>
      </c>
      <c r="L2217" s="727">
        <v>46971.45</v>
      </c>
      <c r="M2217" s="727" t="s">
        <v>4996</v>
      </c>
      <c r="N2217" s="727"/>
      <c r="Q2217" s="727"/>
      <c r="R2217" s="727"/>
      <c r="S2217" s="727"/>
      <c r="X2217" s="707"/>
      <c r="Y2217" s="707"/>
      <c r="Z2217" s="707"/>
      <c r="AA2217" s="707"/>
      <c r="AE2217" s="707"/>
      <c r="AF2217" s="707"/>
      <c r="AG2217" s="707"/>
    </row>
    <row r="2218" spans="4:46">
      <c r="D2218" s="160" t="s">
        <v>8942</v>
      </c>
      <c r="E2218" s="160"/>
      <c r="F2218" s="160">
        <v>46120</v>
      </c>
      <c r="G2218" s="160">
        <v>46151</v>
      </c>
      <c r="H2218" s="160">
        <v>46151</v>
      </c>
      <c r="I2218" s="160">
        <v>46165</v>
      </c>
      <c r="J2218" s="160">
        <v>0</v>
      </c>
      <c r="K2218" s="160">
        <v>0</v>
      </c>
      <c r="L2218" s="727">
        <v>29915.47</v>
      </c>
      <c r="M2218" s="727" t="s">
        <v>4994</v>
      </c>
      <c r="N2218" s="727"/>
      <c r="Q2218" s="727"/>
      <c r="R2218" s="727"/>
      <c r="S2218" s="727"/>
      <c r="X2218" s="707"/>
      <c r="AB2218" s="707"/>
      <c r="AC2218" s="707"/>
      <c r="AD2218" s="707"/>
      <c r="AE2218" s="707"/>
      <c r="AF2218" s="707"/>
      <c r="AG2218" s="707"/>
      <c r="AI2218" s="707"/>
      <c r="AJ2218" s="707">
        <v>29915.47</v>
      </c>
      <c r="AQ2218" s="707"/>
      <c r="AS2218" s="707"/>
      <c r="AT2218" s="707"/>
    </row>
    <row r="2219" spans="4:46">
      <c r="D2219" s="160" t="s">
        <v>8942</v>
      </c>
      <c r="E2219" s="160"/>
      <c r="F2219" s="160">
        <v>46120</v>
      </c>
      <c r="G2219" s="160">
        <v>46151</v>
      </c>
      <c r="H2219" s="160">
        <v>46151</v>
      </c>
      <c r="I2219" s="160">
        <v>46165</v>
      </c>
      <c r="J2219" s="160">
        <v>0</v>
      </c>
      <c r="K2219" s="160">
        <v>0</v>
      </c>
      <c r="L2219" s="727">
        <v>29915.47</v>
      </c>
      <c r="M2219" s="727" t="s">
        <v>4995</v>
      </c>
      <c r="N2219" s="727"/>
      <c r="Q2219" s="727"/>
      <c r="R2219" s="727"/>
      <c r="S2219" s="727"/>
      <c r="X2219" s="707"/>
      <c r="Y2219" s="707"/>
      <c r="Z2219" s="707"/>
      <c r="AA2219" s="707"/>
      <c r="AB2219" s="707"/>
      <c r="AC2219" s="707"/>
      <c r="AD2219" s="707"/>
      <c r="AE2219" s="707"/>
      <c r="AF2219" s="707"/>
      <c r="AG2219" s="707"/>
      <c r="AI2219" s="707"/>
      <c r="AJ2219" s="707">
        <v>29915.47</v>
      </c>
      <c r="AQ2219" s="707"/>
      <c r="AS2219" s="707"/>
      <c r="AT2219" s="707"/>
    </row>
    <row r="2220" spans="4:46">
      <c r="D2220" s="160" t="s">
        <v>8942</v>
      </c>
      <c r="E2220" s="160"/>
      <c r="F2220" s="160">
        <v>46120</v>
      </c>
      <c r="G2220" s="160">
        <v>46151</v>
      </c>
      <c r="H2220" s="160">
        <v>46151</v>
      </c>
      <c r="I2220" s="160">
        <v>46165</v>
      </c>
      <c r="J2220" s="160">
        <v>0</v>
      </c>
      <c r="K2220" s="160">
        <v>0</v>
      </c>
      <c r="L2220" s="727">
        <v>29915.47</v>
      </c>
      <c r="M2220" s="727" t="s">
        <v>4996</v>
      </c>
      <c r="N2220" s="727"/>
      <c r="Q2220" s="727"/>
      <c r="R2220" s="727"/>
      <c r="S2220" s="727"/>
      <c r="X2220" s="707"/>
      <c r="Y2220" s="707"/>
      <c r="Z2220" s="707"/>
      <c r="AA2220" s="707"/>
      <c r="AE2220" s="707"/>
      <c r="AF2220" s="707"/>
    </row>
    <row r="2221" spans="4:46">
      <c r="D2221" s="160" t="s">
        <v>8943</v>
      </c>
      <c r="E2221" s="160"/>
      <c r="F2221" s="160">
        <v>46124</v>
      </c>
      <c r="G2221" s="160">
        <v>46163</v>
      </c>
      <c r="H2221" s="160" t="s">
        <v>12614</v>
      </c>
      <c r="I2221" s="160">
        <v>46177</v>
      </c>
      <c r="J2221" s="160">
        <v>153984.56</v>
      </c>
      <c r="K2221" s="160">
        <v>153984.56</v>
      </c>
      <c r="L2221" s="727">
        <v>373150.94</v>
      </c>
      <c r="M2221" s="727" t="s">
        <v>4994</v>
      </c>
      <c r="N2221" s="727"/>
      <c r="Q2221" s="727"/>
      <c r="R2221" s="727"/>
      <c r="S2221" s="727"/>
      <c r="X2221" s="707"/>
      <c r="AB2221" s="707"/>
      <c r="AC2221" s="707"/>
      <c r="AD2221" s="707"/>
      <c r="AE2221" s="707"/>
      <c r="AF2221" s="707"/>
      <c r="AG2221" s="707"/>
      <c r="AI2221" s="707">
        <v>12034.12</v>
      </c>
      <c r="AJ2221" s="707">
        <v>336078.39</v>
      </c>
      <c r="AK2221" s="707">
        <v>25038.43</v>
      </c>
      <c r="AQ2221" s="707"/>
      <c r="AR2221" s="707"/>
      <c r="AS2221" s="707"/>
      <c r="AT2221" s="707"/>
    </row>
    <row r="2222" spans="4:46">
      <c r="D2222" s="160" t="s">
        <v>8943</v>
      </c>
      <c r="E2222" s="160"/>
      <c r="F2222" s="160">
        <v>46124</v>
      </c>
      <c r="G2222" s="160">
        <v>46163</v>
      </c>
      <c r="H2222" s="160" t="s">
        <v>12614</v>
      </c>
      <c r="I2222" s="160">
        <v>46177</v>
      </c>
      <c r="J2222" s="160">
        <v>153984.56</v>
      </c>
      <c r="K2222" s="160">
        <v>153984.56</v>
      </c>
      <c r="L2222" s="727">
        <v>373150.94</v>
      </c>
      <c r="M2222" s="727" t="s">
        <v>4995</v>
      </c>
      <c r="N2222" s="727"/>
      <c r="Q2222" s="727"/>
      <c r="R2222" s="727"/>
      <c r="S2222" s="727"/>
      <c r="X2222" s="707"/>
      <c r="Y2222" s="707"/>
      <c r="Z2222" s="707"/>
      <c r="AB2222" s="707"/>
      <c r="AC2222" s="707"/>
      <c r="AD2222" s="707"/>
      <c r="AE2222" s="707"/>
      <c r="AF2222" s="707"/>
      <c r="AG2222" s="707"/>
      <c r="AI2222" s="707">
        <v>37524.35</v>
      </c>
      <c r="AJ2222" s="707">
        <v>156603.6</v>
      </c>
      <c r="AK2222" s="707">
        <v>25038.43</v>
      </c>
      <c r="AQ2222" s="707"/>
      <c r="AR2222" s="707"/>
      <c r="AS2222" s="707"/>
      <c r="AT2222" s="707"/>
    </row>
    <row r="2223" spans="4:46">
      <c r="D2223" s="160" t="s">
        <v>8943</v>
      </c>
      <c r="E2223" s="160"/>
      <c r="F2223" s="160">
        <v>46124</v>
      </c>
      <c r="G2223" s="160">
        <v>46163</v>
      </c>
      <c r="H2223" s="160" t="s">
        <v>12614</v>
      </c>
      <c r="I2223" s="160">
        <v>46177</v>
      </c>
      <c r="J2223" s="160">
        <v>153984.56</v>
      </c>
      <c r="K2223" s="160">
        <v>153984.56</v>
      </c>
      <c r="L2223" s="727">
        <v>373150.94</v>
      </c>
      <c r="M2223" s="727" t="s">
        <v>4996</v>
      </c>
      <c r="N2223" s="727"/>
      <c r="Q2223" s="727"/>
      <c r="R2223" s="727"/>
      <c r="S2223" s="727"/>
      <c r="X2223" s="707"/>
      <c r="Y2223" s="707"/>
      <c r="Z2223" s="707"/>
      <c r="AB2223" s="707">
        <v>144613.5</v>
      </c>
      <c r="AC2223" s="707">
        <v>9371.06</v>
      </c>
      <c r="AE2223" s="707"/>
      <c r="AF2223" s="707"/>
    </row>
    <row r="2224" spans="4:46">
      <c r="D2224" s="160" t="s">
        <v>5898</v>
      </c>
      <c r="E2224" s="160"/>
      <c r="F2224" s="160">
        <v>46106</v>
      </c>
      <c r="G2224" s="160">
        <v>46151</v>
      </c>
      <c r="H2224" s="160">
        <v>46146</v>
      </c>
      <c r="I2224" s="160">
        <v>46165</v>
      </c>
      <c r="J2224" s="160">
        <v>0</v>
      </c>
      <c r="K2224" s="160">
        <v>0</v>
      </c>
      <c r="L2224" s="727">
        <v>111804.74</v>
      </c>
      <c r="M2224" s="727" t="s">
        <v>4994</v>
      </c>
      <c r="N2224" s="727"/>
      <c r="Q2224" s="727"/>
      <c r="R2224" s="727"/>
      <c r="S2224" s="727"/>
      <c r="X2224" s="707"/>
      <c r="Y2224" s="707"/>
      <c r="AB2224" s="707"/>
      <c r="AC2224" s="707"/>
      <c r="AD2224" s="707"/>
      <c r="AE2224" s="707"/>
      <c r="AF2224" s="707"/>
      <c r="AG2224" s="707"/>
      <c r="AI2224" s="707"/>
      <c r="AJ2224" s="707">
        <v>111804.74</v>
      </c>
      <c r="AQ2224" s="707"/>
      <c r="AS2224" s="707"/>
      <c r="AT2224" s="707"/>
    </row>
    <row r="2225" spans="4:46">
      <c r="D2225" s="160" t="s">
        <v>5898</v>
      </c>
      <c r="E2225" s="160"/>
      <c r="F2225" s="160">
        <v>46106</v>
      </c>
      <c r="G2225" s="160">
        <v>46151</v>
      </c>
      <c r="H2225" s="160">
        <v>46146</v>
      </c>
      <c r="I2225" s="160">
        <v>46165</v>
      </c>
      <c r="J2225" s="160">
        <v>0</v>
      </c>
      <c r="K2225" s="160">
        <v>0</v>
      </c>
      <c r="L2225" s="727">
        <v>111804.74</v>
      </c>
      <c r="M2225" s="727" t="s">
        <v>4995</v>
      </c>
      <c r="N2225" s="727"/>
      <c r="Q2225" s="727"/>
      <c r="R2225" s="727"/>
      <c r="S2225" s="727"/>
      <c r="Y2225" s="707"/>
      <c r="Z2225" s="707"/>
      <c r="AA2225" s="707"/>
      <c r="AB2225" s="707"/>
      <c r="AC2225" s="707"/>
      <c r="AD2225" s="707"/>
      <c r="AE2225" s="707"/>
      <c r="AF2225" s="707"/>
      <c r="AG2225" s="707"/>
      <c r="AI2225" s="707"/>
      <c r="AJ2225" s="707">
        <v>111804.74</v>
      </c>
      <c r="AQ2225" s="707"/>
      <c r="AS2225" s="707"/>
      <c r="AT2225" s="707"/>
    </row>
    <row r="2226" spans="4:46">
      <c r="D2226" s="160" t="s">
        <v>5898</v>
      </c>
      <c r="E2226" s="160"/>
      <c r="F2226" s="160">
        <v>46106</v>
      </c>
      <c r="G2226" s="160">
        <v>46151</v>
      </c>
      <c r="H2226" s="160">
        <v>46146</v>
      </c>
      <c r="I2226" s="160">
        <v>46165</v>
      </c>
      <c r="J2226" s="160">
        <v>0</v>
      </c>
      <c r="K2226" s="160">
        <v>0</v>
      </c>
      <c r="L2226" s="727">
        <v>111804.74</v>
      </c>
      <c r="M2226" s="727" t="s">
        <v>4996</v>
      </c>
      <c r="N2226" s="727"/>
      <c r="Q2226" s="727"/>
      <c r="R2226" s="727"/>
      <c r="S2226" s="727"/>
      <c r="X2226" s="707"/>
      <c r="Y2226" s="707"/>
      <c r="Z2226" s="707"/>
      <c r="AA2226" s="707"/>
      <c r="AE2226" s="707"/>
      <c r="AF2226" s="707"/>
    </row>
    <row r="2227" spans="4:46">
      <c r="D2227" s="160" t="s">
        <v>8944</v>
      </c>
      <c r="E2227" s="160"/>
      <c r="F2227" s="160">
        <v>46106</v>
      </c>
      <c r="G2227" s="160">
        <v>46151</v>
      </c>
      <c r="H2227" s="160">
        <v>46146</v>
      </c>
      <c r="I2227" s="160">
        <v>46165</v>
      </c>
      <c r="J2227" s="160">
        <v>0</v>
      </c>
      <c r="K2227" s="160">
        <v>0</v>
      </c>
      <c r="L2227" s="727">
        <v>53665.67</v>
      </c>
      <c r="M2227" s="727" t="s">
        <v>4994</v>
      </c>
      <c r="N2227" s="727"/>
      <c r="Q2227" s="727"/>
      <c r="R2227" s="727"/>
      <c r="S2227" s="727"/>
      <c r="X2227" s="707"/>
      <c r="Y2227" s="707"/>
      <c r="AB2227" s="707"/>
      <c r="AC2227" s="707"/>
      <c r="AD2227" s="707"/>
      <c r="AE2227" s="707"/>
      <c r="AF2227" s="707"/>
      <c r="AG2227" s="707"/>
      <c r="AI2227" s="707"/>
      <c r="AJ2227" s="707">
        <v>53665.67</v>
      </c>
      <c r="AQ2227" s="707"/>
      <c r="AS2227" s="707"/>
      <c r="AT2227" s="707"/>
    </row>
    <row r="2228" spans="4:46">
      <c r="D2228" s="160" t="s">
        <v>8944</v>
      </c>
      <c r="E2228" s="160"/>
      <c r="F2228" s="160">
        <v>46106</v>
      </c>
      <c r="G2228" s="160">
        <v>46151</v>
      </c>
      <c r="H2228" s="160">
        <v>46146</v>
      </c>
      <c r="I2228" s="160">
        <v>46165</v>
      </c>
      <c r="J2228" s="160">
        <v>0</v>
      </c>
      <c r="K2228" s="160">
        <v>0</v>
      </c>
      <c r="L2228" s="727">
        <v>53665.67</v>
      </c>
      <c r="M2228" s="727" t="s">
        <v>4995</v>
      </c>
      <c r="N2228" s="727"/>
      <c r="Q2228" s="727"/>
      <c r="R2228" s="727"/>
      <c r="S2228" s="727"/>
      <c r="Y2228" s="707"/>
      <c r="Z2228" s="707"/>
      <c r="AA2228" s="707"/>
      <c r="AB2228" s="707"/>
      <c r="AC2228" s="707"/>
      <c r="AD2228" s="707"/>
      <c r="AE2228" s="707"/>
      <c r="AF2228" s="707"/>
      <c r="AG2228" s="707"/>
      <c r="AI2228" s="707"/>
      <c r="AJ2228" s="707">
        <v>53665.67</v>
      </c>
      <c r="AQ2228" s="707"/>
      <c r="AS2228" s="707"/>
      <c r="AT2228" s="707"/>
    </row>
    <row r="2229" spans="4:46">
      <c r="D2229" s="160" t="s">
        <v>8944</v>
      </c>
      <c r="E2229" s="160"/>
      <c r="F2229" s="160">
        <v>46106</v>
      </c>
      <c r="G2229" s="160">
        <v>46151</v>
      </c>
      <c r="H2229" s="160">
        <v>46146</v>
      </c>
      <c r="I2229" s="160">
        <v>46165</v>
      </c>
      <c r="J2229" s="160">
        <v>0</v>
      </c>
      <c r="K2229" s="160">
        <v>0</v>
      </c>
      <c r="L2229" s="727">
        <v>53665.67</v>
      </c>
      <c r="M2229" s="727" t="s">
        <v>4996</v>
      </c>
      <c r="N2229" s="727"/>
      <c r="Q2229" s="727"/>
      <c r="R2229" s="727"/>
      <c r="S2229" s="727"/>
      <c r="X2229" s="707"/>
      <c r="Y2229" s="707"/>
      <c r="Z2229" s="707"/>
      <c r="AA2229" s="707"/>
      <c r="AE2229" s="707"/>
      <c r="AF2229" s="707"/>
    </row>
    <row r="2230" spans="4:46">
      <c r="D2230" s="160" t="s">
        <v>8945</v>
      </c>
      <c r="E2230" s="160"/>
      <c r="F2230" s="160">
        <v>46106</v>
      </c>
      <c r="G2230" s="160">
        <v>46151</v>
      </c>
      <c r="H2230" s="160">
        <v>46146</v>
      </c>
      <c r="I2230" s="160">
        <v>46165</v>
      </c>
      <c r="J2230" s="160">
        <v>0</v>
      </c>
      <c r="K2230" s="160">
        <v>0</v>
      </c>
      <c r="L2230" s="727">
        <v>98643.86</v>
      </c>
      <c r="M2230" s="727" t="s">
        <v>4994</v>
      </c>
      <c r="N2230" s="727"/>
      <c r="Q2230" s="727"/>
      <c r="R2230" s="727"/>
      <c r="S2230" s="727"/>
      <c r="X2230" s="707"/>
      <c r="Y2230" s="707"/>
      <c r="AC2230" s="707"/>
      <c r="AD2230" s="707"/>
      <c r="AE2230" s="707"/>
      <c r="AF2230" s="707"/>
      <c r="AG2230" s="707"/>
      <c r="AH2230" s="707"/>
      <c r="AI2230" s="707"/>
      <c r="AJ2230" s="707">
        <v>98643.86</v>
      </c>
      <c r="AQ2230" s="707"/>
      <c r="AS2230" s="707"/>
      <c r="AT2230" s="707"/>
    </row>
    <row r="2231" spans="4:46">
      <c r="D2231" s="160" t="s">
        <v>8945</v>
      </c>
      <c r="E2231" s="160"/>
      <c r="F2231" s="160">
        <v>46106</v>
      </c>
      <c r="G2231" s="160">
        <v>46151</v>
      </c>
      <c r="H2231" s="160">
        <v>46146</v>
      </c>
      <c r="I2231" s="160">
        <v>46165</v>
      </c>
      <c r="J2231" s="160">
        <v>0</v>
      </c>
      <c r="K2231" s="160">
        <v>0</v>
      </c>
      <c r="L2231" s="727">
        <v>98643.86</v>
      </c>
      <c r="M2231" s="727" t="s">
        <v>4995</v>
      </c>
      <c r="N2231" s="727"/>
      <c r="Q2231" s="728"/>
      <c r="R2231" s="727"/>
      <c r="S2231" s="727"/>
      <c r="Y2231" s="707"/>
      <c r="Z2231" s="707"/>
      <c r="AA2231" s="707"/>
      <c r="AC2231" s="707"/>
      <c r="AD2231" s="707"/>
      <c r="AE2231" s="707"/>
      <c r="AF2231" s="707"/>
      <c r="AG2231" s="707"/>
      <c r="AH2231" s="707"/>
      <c r="AI2231" s="707"/>
      <c r="AJ2231" s="707">
        <v>98643.86</v>
      </c>
      <c r="AQ2231" s="707"/>
      <c r="AS2231" s="707"/>
      <c r="AT2231" s="707"/>
    </row>
    <row r="2232" spans="4:46">
      <c r="D2232" s="160" t="s">
        <v>8945</v>
      </c>
      <c r="E2232" s="160"/>
      <c r="F2232" s="160">
        <v>46106</v>
      </c>
      <c r="G2232" s="160">
        <v>46151</v>
      </c>
      <c r="H2232" s="160">
        <v>46146</v>
      </c>
      <c r="I2232" s="160">
        <v>46165</v>
      </c>
      <c r="J2232" s="160">
        <v>0</v>
      </c>
      <c r="K2232" s="160">
        <v>0</v>
      </c>
      <c r="L2232" s="727">
        <v>98643.86</v>
      </c>
      <c r="M2232" s="727" t="s">
        <v>4996</v>
      </c>
      <c r="N2232" s="727"/>
      <c r="Q2232" s="727"/>
      <c r="R2232" s="727"/>
      <c r="S2232" s="727"/>
      <c r="Y2232" s="707"/>
      <c r="Z2232" s="707"/>
      <c r="AA2232" s="707"/>
      <c r="AF2232" s="707"/>
      <c r="AG2232" s="707"/>
    </row>
    <row r="2233" spans="4:46">
      <c r="D2233" s="160" t="s">
        <v>8946</v>
      </c>
      <c r="E2233" s="160"/>
      <c r="F2233" s="160">
        <v>46106</v>
      </c>
      <c r="G2233" s="160">
        <v>46117</v>
      </c>
      <c r="H2233" s="160">
        <v>46146</v>
      </c>
      <c r="I2233" s="160">
        <v>46158</v>
      </c>
      <c r="J2233" s="160">
        <v>0</v>
      </c>
      <c r="K2233" s="160">
        <v>0</v>
      </c>
      <c r="L2233" s="727">
        <v>111864.17</v>
      </c>
      <c r="M2233" s="727" t="s">
        <v>4994</v>
      </c>
      <c r="N2233" s="727"/>
      <c r="Q2233" s="727"/>
      <c r="R2233" s="727"/>
      <c r="S2233" s="727"/>
      <c r="Y2233" s="707"/>
      <c r="Z2233" s="707"/>
      <c r="AC2233" s="707"/>
      <c r="AD2233" s="707"/>
      <c r="AE2233" s="707"/>
      <c r="AF2233" s="707"/>
      <c r="AG2233" s="707"/>
      <c r="AH2233" s="707"/>
      <c r="AI2233" s="707"/>
      <c r="AJ2233" s="707">
        <v>111864.17</v>
      </c>
      <c r="AQ2233" s="707"/>
      <c r="AS2233" s="707"/>
    </row>
    <row r="2234" spans="4:46">
      <c r="D2234" s="160" t="s">
        <v>8946</v>
      </c>
      <c r="E2234" s="160"/>
      <c r="F2234" s="160">
        <v>46106</v>
      </c>
      <c r="G2234" s="160">
        <v>46117</v>
      </c>
      <c r="H2234" s="160">
        <v>46146</v>
      </c>
      <c r="I2234" s="160">
        <v>46158</v>
      </c>
      <c r="J2234" s="160">
        <v>0</v>
      </c>
      <c r="K2234" s="160">
        <v>0</v>
      </c>
      <c r="L2234" s="727">
        <v>111864.17</v>
      </c>
      <c r="M2234" s="727" t="s">
        <v>4995</v>
      </c>
      <c r="N2234" s="727"/>
      <c r="Q2234" s="727"/>
      <c r="R2234" s="727"/>
      <c r="S2234" s="727"/>
      <c r="Y2234" s="707"/>
      <c r="Z2234" s="707"/>
      <c r="AA2234" s="707"/>
      <c r="AB2234" s="707"/>
      <c r="AC2234" s="707"/>
      <c r="AD2234" s="707"/>
      <c r="AE2234" s="707"/>
      <c r="AF2234" s="707"/>
      <c r="AG2234" s="707"/>
      <c r="AH2234" s="707"/>
      <c r="AI2234" s="707"/>
      <c r="AJ2234" s="707">
        <v>111864.17</v>
      </c>
      <c r="AQ2234" s="707"/>
      <c r="AS2234" s="707"/>
    </row>
    <row r="2235" spans="4:46">
      <c r="D2235" s="160" t="s">
        <v>8946</v>
      </c>
      <c r="E2235" s="160"/>
      <c r="F2235" s="160">
        <v>46106</v>
      </c>
      <c r="G2235" s="160">
        <v>46117</v>
      </c>
      <c r="H2235" s="160">
        <v>46146</v>
      </c>
      <c r="I2235" s="160">
        <v>46158</v>
      </c>
      <c r="J2235" s="160">
        <v>0</v>
      </c>
      <c r="K2235" s="160">
        <v>0</v>
      </c>
      <c r="L2235" s="727">
        <v>111864.17</v>
      </c>
      <c r="M2235" s="727" t="s">
        <v>4996</v>
      </c>
      <c r="N2235" s="727"/>
      <c r="Q2235" s="727"/>
      <c r="R2235" s="727"/>
      <c r="S2235" s="727"/>
      <c r="X2235" s="707"/>
      <c r="Y2235" s="707"/>
      <c r="Z2235" s="707"/>
      <c r="AA2235" s="707"/>
      <c r="AB2235" s="707"/>
      <c r="AE2235" s="707"/>
      <c r="AF2235" s="707"/>
      <c r="AG2235" s="707"/>
    </row>
    <row r="2236" spans="4:46">
      <c r="D2236" s="160" t="s">
        <v>5899</v>
      </c>
      <c r="E2236" s="160"/>
      <c r="F2236" s="160">
        <v>46152</v>
      </c>
      <c r="G2236" s="160">
        <v>46158</v>
      </c>
      <c r="H2236" s="160">
        <v>46165</v>
      </c>
      <c r="I2236" s="160">
        <v>46172</v>
      </c>
      <c r="J2236" s="160">
        <v>0</v>
      </c>
      <c r="K2236" s="160">
        <v>0</v>
      </c>
      <c r="L2236" s="727">
        <v>11638.44</v>
      </c>
      <c r="M2236" s="727" t="s">
        <v>4994</v>
      </c>
      <c r="N2236" s="727"/>
      <c r="Q2236" s="727"/>
      <c r="R2236" s="727"/>
      <c r="S2236" s="727"/>
      <c r="X2236" s="707"/>
      <c r="Y2236" s="707"/>
      <c r="AC2236" s="707"/>
      <c r="AD2236" s="707"/>
      <c r="AE2236" s="707"/>
      <c r="AF2236" s="707"/>
      <c r="AG2236" s="707"/>
      <c r="AJ2236" s="707">
        <v>11638.44</v>
      </c>
      <c r="AQ2236" s="707"/>
      <c r="AR2236" s="707"/>
      <c r="AT2236" s="707"/>
    </row>
    <row r="2237" spans="4:46">
      <c r="D2237" s="160" t="s">
        <v>5899</v>
      </c>
      <c r="E2237" s="160"/>
      <c r="F2237" s="160">
        <v>46152</v>
      </c>
      <c r="G2237" s="160">
        <v>46158</v>
      </c>
      <c r="H2237" s="160">
        <v>46165</v>
      </c>
      <c r="I2237" s="160">
        <v>46172</v>
      </c>
      <c r="J2237" s="160">
        <v>0</v>
      </c>
      <c r="K2237" s="160">
        <v>0</v>
      </c>
      <c r="L2237" s="727">
        <v>11638.44</v>
      </c>
      <c r="M2237" s="727" t="s">
        <v>4995</v>
      </c>
      <c r="N2237" s="727"/>
      <c r="Q2237" s="727"/>
      <c r="R2237" s="727"/>
      <c r="S2237" s="727"/>
      <c r="Y2237" s="707"/>
      <c r="Z2237" s="707"/>
      <c r="AA2237" s="707"/>
      <c r="AC2237" s="707"/>
      <c r="AD2237" s="707"/>
      <c r="AE2237" s="707"/>
      <c r="AF2237" s="707"/>
      <c r="AG2237" s="707"/>
      <c r="AJ2237" s="707">
        <v>11638.44</v>
      </c>
      <c r="AQ2237" s="707"/>
      <c r="AR2237" s="707"/>
      <c r="AT2237" s="707"/>
    </row>
    <row r="2238" spans="4:46">
      <c r="D2238" s="160" t="s">
        <v>5899</v>
      </c>
      <c r="E2238" s="160"/>
      <c r="F2238" s="160">
        <v>46152</v>
      </c>
      <c r="G2238" s="160">
        <v>46158</v>
      </c>
      <c r="H2238" s="160">
        <v>46165</v>
      </c>
      <c r="I2238" s="160">
        <v>46172</v>
      </c>
      <c r="J2238" s="160">
        <v>0</v>
      </c>
      <c r="K2238" s="160">
        <v>0</v>
      </c>
      <c r="L2238" s="727">
        <v>11638.44</v>
      </c>
      <c r="M2238" s="727" t="s">
        <v>4996</v>
      </c>
      <c r="N2238" s="727"/>
      <c r="Q2238" s="727"/>
      <c r="R2238" s="727"/>
      <c r="S2238" s="727"/>
      <c r="X2238" s="707"/>
      <c r="Y2238" s="707"/>
      <c r="Z2238" s="707"/>
      <c r="AA2238" s="707"/>
      <c r="AF2238" s="707"/>
      <c r="AG2238" s="707"/>
    </row>
    <row r="2239" spans="4:46">
      <c r="D2239" s="160" t="s">
        <v>5900</v>
      </c>
      <c r="E2239" s="160"/>
      <c r="F2239" s="160">
        <v>46145</v>
      </c>
      <c r="G2239" s="160">
        <v>46148</v>
      </c>
      <c r="H2239" s="160">
        <v>46158</v>
      </c>
      <c r="I2239" s="160">
        <v>46162</v>
      </c>
      <c r="J2239" s="160">
        <v>0</v>
      </c>
      <c r="K2239" s="160">
        <v>0</v>
      </c>
      <c r="L2239" s="727">
        <v>15396.68</v>
      </c>
      <c r="M2239" s="727" t="s">
        <v>4994</v>
      </c>
      <c r="N2239" s="727"/>
      <c r="Q2239" s="727"/>
      <c r="R2239" s="727"/>
      <c r="S2239" s="727"/>
      <c r="X2239" s="707"/>
      <c r="Y2239" s="707"/>
      <c r="AC2239" s="707"/>
      <c r="AD2239" s="707"/>
      <c r="AE2239" s="707"/>
      <c r="AF2239" s="707"/>
      <c r="AG2239" s="707"/>
      <c r="AH2239" s="707"/>
      <c r="AJ2239" s="707">
        <v>15396.68</v>
      </c>
      <c r="AQ2239" s="707"/>
      <c r="AS2239" s="707"/>
      <c r="AT2239" s="707"/>
    </row>
    <row r="2240" spans="4:46">
      <c r="D2240" s="160" t="s">
        <v>5900</v>
      </c>
      <c r="E2240" s="160"/>
      <c r="F2240" s="160">
        <v>46145</v>
      </c>
      <c r="G2240" s="160">
        <v>46148</v>
      </c>
      <c r="H2240" s="160">
        <v>46158</v>
      </c>
      <c r="I2240" s="160">
        <v>46162</v>
      </c>
      <c r="J2240" s="160">
        <v>0</v>
      </c>
      <c r="K2240" s="160">
        <v>0</v>
      </c>
      <c r="L2240" s="727">
        <v>15396.68</v>
      </c>
      <c r="M2240" s="727" t="s">
        <v>4995</v>
      </c>
      <c r="N2240" s="727"/>
      <c r="Q2240" s="727"/>
      <c r="R2240" s="727"/>
      <c r="S2240" s="727"/>
      <c r="Y2240" s="707"/>
      <c r="Z2240" s="707"/>
      <c r="AA2240" s="707"/>
      <c r="AC2240" s="707"/>
      <c r="AD2240" s="707"/>
      <c r="AE2240" s="707"/>
      <c r="AF2240" s="707"/>
      <c r="AG2240" s="707"/>
      <c r="AH2240" s="707"/>
      <c r="AJ2240" s="707">
        <v>15396.68</v>
      </c>
      <c r="AQ2240" s="707"/>
      <c r="AS2240" s="707"/>
      <c r="AT2240" s="707"/>
    </row>
    <row r="2241" spans="4:46">
      <c r="D2241" s="160" t="s">
        <v>5900</v>
      </c>
      <c r="E2241" s="160"/>
      <c r="F2241" s="160">
        <v>46145</v>
      </c>
      <c r="G2241" s="160">
        <v>46148</v>
      </c>
      <c r="H2241" s="160">
        <v>46158</v>
      </c>
      <c r="I2241" s="160">
        <v>46162</v>
      </c>
      <c r="J2241" s="160">
        <v>0</v>
      </c>
      <c r="K2241" s="160">
        <v>0</v>
      </c>
      <c r="L2241" s="727">
        <v>15396.68</v>
      </c>
      <c r="M2241" s="727" t="s">
        <v>4996</v>
      </c>
      <c r="N2241" s="727"/>
      <c r="Q2241" s="727"/>
      <c r="R2241" s="727"/>
      <c r="S2241" s="727"/>
      <c r="X2241" s="707"/>
      <c r="Y2241" s="707"/>
      <c r="Z2241" s="707"/>
      <c r="AA2241" s="707"/>
      <c r="AF2241" s="707"/>
      <c r="AG2241" s="707"/>
    </row>
    <row r="2242" spans="4:46">
      <c r="D2242" s="160" t="s">
        <v>5901</v>
      </c>
      <c r="E2242" s="160"/>
      <c r="F2242" s="160">
        <v>46145</v>
      </c>
      <c r="G2242" s="160">
        <v>46153</v>
      </c>
      <c r="H2242" s="160">
        <v>46158</v>
      </c>
      <c r="I2242" s="160">
        <v>46167</v>
      </c>
      <c r="J2242" s="160">
        <v>0</v>
      </c>
      <c r="K2242" s="160">
        <v>0</v>
      </c>
      <c r="L2242" s="727">
        <v>61359.83</v>
      </c>
      <c r="M2242" s="727" t="s">
        <v>4994</v>
      </c>
      <c r="N2242" s="727"/>
      <c r="Q2242" s="727"/>
      <c r="R2242" s="727"/>
      <c r="S2242" s="727"/>
      <c r="X2242" s="707"/>
      <c r="Y2242" s="707"/>
      <c r="AC2242" s="707"/>
      <c r="AD2242" s="707"/>
      <c r="AE2242" s="707"/>
      <c r="AF2242" s="707"/>
      <c r="AG2242" s="707"/>
      <c r="AH2242" s="707"/>
      <c r="AJ2242" s="707">
        <v>61359.83</v>
      </c>
      <c r="AQ2242" s="707"/>
      <c r="AR2242" s="707"/>
      <c r="AS2242" s="707"/>
      <c r="AT2242" s="707"/>
    </row>
    <row r="2243" spans="4:46">
      <c r="D2243" s="160" t="s">
        <v>5901</v>
      </c>
      <c r="E2243" s="160"/>
      <c r="F2243" s="160">
        <v>46145</v>
      </c>
      <c r="G2243" s="160">
        <v>46153</v>
      </c>
      <c r="H2243" s="160">
        <v>46158</v>
      </c>
      <c r="I2243" s="160">
        <v>46167</v>
      </c>
      <c r="J2243" s="160">
        <v>0</v>
      </c>
      <c r="K2243" s="160">
        <v>0</v>
      </c>
      <c r="L2243" s="727">
        <v>61359.83</v>
      </c>
      <c r="M2243" s="727" t="s">
        <v>4995</v>
      </c>
      <c r="N2243" s="727"/>
      <c r="Q2243" s="727"/>
      <c r="R2243" s="727"/>
      <c r="S2243" s="727"/>
      <c r="Y2243" s="707"/>
      <c r="Z2243" s="707"/>
      <c r="AA2243" s="707"/>
      <c r="AB2243" s="707"/>
      <c r="AC2243" s="707"/>
      <c r="AD2243" s="707"/>
      <c r="AE2243" s="707"/>
      <c r="AF2243" s="707"/>
      <c r="AG2243" s="707"/>
      <c r="AH2243" s="707"/>
      <c r="AJ2243" s="707">
        <v>61359.83</v>
      </c>
      <c r="AQ2243" s="707"/>
      <c r="AR2243" s="707"/>
      <c r="AS2243" s="707"/>
      <c r="AT2243" s="707"/>
    </row>
    <row r="2244" spans="4:46">
      <c r="D2244" s="160" t="s">
        <v>5901</v>
      </c>
      <c r="E2244" s="160"/>
      <c r="F2244" s="160">
        <v>46145</v>
      </c>
      <c r="G2244" s="160">
        <v>46153</v>
      </c>
      <c r="H2244" s="160">
        <v>46158</v>
      </c>
      <c r="I2244" s="160">
        <v>46167</v>
      </c>
      <c r="J2244" s="160">
        <v>0</v>
      </c>
      <c r="K2244" s="160">
        <v>0</v>
      </c>
      <c r="L2244" s="727">
        <v>61359.83</v>
      </c>
      <c r="M2244" s="727" t="s">
        <v>4996</v>
      </c>
      <c r="N2244" s="727"/>
      <c r="Q2244" s="727"/>
      <c r="R2244" s="727"/>
      <c r="S2244" s="727"/>
      <c r="Y2244" s="707"/>
      <c r="Z2244" s="707"/>
      <c r="AA2244" s="707"/>
      <c r="AB2244" s="707"/>
      <c r="AC2244" s="707"/>
      <c r="AF2244" s="707"/>
      <c r="AG2244" s="707"/>
      <c r="AH2244" s="707"/>
    </row>
    <row r="2245" spans="4:46">
      <c r="D2245" s="160" t="s">
        <v>5902</v>
      </c>
      <c r="E2245" s="160"/>
      <c r="F2245" s="160">
        <v>46145</v>
      </c>
      <c r="G2245" s="160">
        <v>46151</v>
      </c>
      <c r="H2245" s="160">
        <v>46158</v>
      </c>
      <c r="I2245" s="160">
        <v>46165</v>
      </c>
      <c r="J2245" s="160">
        <v>0</v>
      </c>
      <c r="K2245" s="160">
        <v>0</v>
      </c>
      <c r="L2245" s="727">
        <v>23658.15</v>
      </c>
      <c r="M2245" s="727" t="s">
        <v>4994</v>
      </c>
      <c r="N2245" s="727"/>
      <c r="Q2245" s="727"/>
      <c r="R2245" s="727"/>
      <c r="S2245" s="727"/>
      <c r="Y2245" s="707"/>
      <c r="AB2245" s="707"/>
      <c r="AC2245" s="707"/>
      <c r="AE2245" s="707"/>
      <c r="AF2245" s="707"/>
      <c r="AG2245" s="707"/>
      <c r="AH2245" s="707"/>
      <c r="AI2245" s="707"/>
      <c r="AJ2245" s="707">
        <v>23658.15</v>
      </c>
      <c r="AK2245" s="707"/>
      <c r="AQ2245" s="707"/>
      <c r="AS2245" s="707"/>
      <c r="AT2245" s="707"/>
    </row>
    <row r="2246" spans="4:46">
      <c r="D2246" s="160" t="s">
        <v>5902</v>
      </c>
      <c r="E2246" s="160"/>
      <c r="F2246" s="160">
        <v>46145</v>
      </c>
      <c r="G2246" s="160">
        <v>46151</v>
      </c>
      <c r="H2246" s="160">
        <v>46158</v>
      </c>
      <c r="I2246" s="160">
        <v>46165</v>
      </c>
      <c r="J2246" s="160">
        <v>0</v>
      </c>
      <c r="K2246" s="160">
        <v>0</v>
      </c>
      <c r="L2246" s="727">
        <v>23658.15</v>
      </c>
      <c r="M2246" s="727" t="s">
        <v>4995</v>
      </c>
      <c r="N2246" s="727"/>
      <c r="Q2246" s="727"/>
      <c r="R2246" s="727"/>
      <c r="S2246" s="727"/>
      <c r="AB2246" s="707"/>
      <c r="AC2246" s="707"/>
      <c r="AD2246" s="707"/>
      <c r="AE2246" s="707"/>
      <c r="AF2246" s="707"/>
      <c r="AG2246" s="707"/>
      <c r="AH2246" s="707"/>
      <c r="AI2246" s="707"/>
      <c r="AJ2246" s="707">
        <v>23658.15</v>
      </c>
      <c r="AK2246" s="707"/>
      <c r="AQ2246" s="707"/>
      <c r="AS2246" s="707"/>
      <c r="AT2246" s="707"/>
    </row>
    <row r="2247" spans="4:46">
      <c r="D2247" s="160" t="s">
        <v>5902</v>
      </c>
      <c r="E2247" s="160"/>
      <c r="F2247" s="160">
        <v>46145</v>
      </c>
      <c r="G2247" s="160">
        <v>46151</v>
      </c>
      <c r="H2247" s="160">
        <v>46158</v>
      </c>
      <c r="I2247" s="160">
        <v>46165</v>
      </c>
      <c r="J2247" s="160">
        <v>0</v>
      </c>
      <c r="K2247" s="160">
        <v>0</v>
      </c>
      <c r="L2247" s="727">
        <v>23658.15</v>
      </c>
      <c r="M2247" s="727" t="s">
        <v>4996</v>
      </c>
      <c r="N2247" s="727"/>
      <c r="Q2247" s="727"/>
      <c r="R2247" s="727"/>
      <c r="S2247" s="727"/>
      <c r="T2247" s="707"/>
      <c r="U2247" s="707"/>
      <c r="V2247" s="707"/>
      <c r="W2247" s="707"/>
      <c r="X2247" s="707"/>
      <c r="Y2247" s="707"/>
      <c r="AB2247" s="707"/>
      <c r="AC2247" s="707"/>
      <c r="AD2247" s="707"/>
      <c r="AE2247" s="707"/>
      <c r="AF2247" s="707"/>
      <c r="AG2247" s="707"/>
      <c r="AH2247" s="707"/>
      <c r="AI2247" s="707"/>
      <c r="AJ2247" s="707"/>
    </row>
    <row r="2248" spans="4:46">
      <c r="D2248" s="160" t="s">
        <v>8947</v>
      </c>
      <c r="E2248" s="160"/>
      <c r="F2248" s="160">
        <v>46145</v>
      </c>
      <c r="G2248" s="160">
        <v>46148</v>
      </c>
      <c r="H2248" s="160">
        <v>46158</v>
      </c>
      <c r="I2248" s="160">
        <v>46162</v>
      </c>
      <c r="J2248" s="160">
        <v>0</v>
      </c>
      <c r="K2248" s="160">
        <v>0</v>
      </c>
      <c r="L2248" s="727">
        <v>46575.199999999997</v>
      </c>
      <c r="M2248" s="727" t="s">
        <v>4994</v>
      </c>
      <c r="N2248" s="727"/>
      <c r="Q2248" s="727"/>
      <c r="R2248" s="727"/>
      <c r="S2248" s="727"/>
      <c r="AB2248" s="707"/>
      <c r="AC2248" s="707"/>
      <c r="AE2248" s="707"/>
      <c r="AF2248" s="707"/>
      <c r="AG2248" s="707"/>
      <c r="AH2248" s="707"/>
      <c r="AI2248" s="707"/>
      <c r="AJ2248" s="707">
        <v>46575.199999999997</v>
      </c>
      <c r="AK2248" s="707"/>
      <c r="AQ2248" s="707"/>
      <c r="AS2248" s="707"/>
      <c r="AT2248" s="707"/>
    </row>
    <row r="2249" spans="4:46">
      <c r="D2249" s="160" t="s">
        <v>8947</v>
      </c>
      <c r="E2249" s="160"/>
      <c r="F2249" s="160">
        <v>46145</v>
      </c>
      <c r="G2249" s="160">
        <v>46148</v>
      </c>
      <c r="H2249" s="160">
        <v>46158</v>
      </c>
      <c r="I2249" s="160">
        <v>46162</v>
      </c>
      <c r="J2249" s="160">
        <v>0</v>
      </c>
      <c r="K2249" s="160">
        <v>0</v>
      </c>
      <c r="L2249" s="727">
        <v>46575.199999999997</v>
      </c>
      <c r="M2249" s="727" t="s">
        <v>4995</v>
      </c>
      <c r="N2249" s="727"/>
      <c r="Q2249" s="727"/>
      <c r="R2249" s="727"/>
      <c r="S2249" s="727"/>
      <c r="AB2249" s="707"/>
      <c r="AC2249" s="707"/>
      <c r="AD2249" s="707"/>
      <c r="AE2249" s="707"/>
      <c r="AF2249" s="707"/>
      <c r="AG2249" s="707"/>
      <c r="AH2249" s="707"/>
      <c r="AI2249" s="707"/>
      <c r="AJ2249" s="707">
        <v>46575.199999999997</v>
      </c>
      <c r="AK2249" s="707"/>
      <c r="AQ2249" s="707"/>
      <c r="AS2249" s="707"/>
      <c r="AT2249" s="707"/>
    </row>
    <row r="2250" spans="4:46">
      <c r="D2250" s="160" t="s">
        <v>8947</v>
      </c>
      <c r="E2250" s="160"/>
      <c r="F2250" s="160">
        <v>46145</v>
      </c>
      <c r="G2250" s="160">
        <v>46148</v>
      </c>
      <c r="H2250" s="160">
        <v>46158</v>
      </c>
      <c r="I2250" s="160">
        <v>46162</v>
      </c>
      <c r="J2250" s="160">
        <v>0</v>
      </c>
      <c r="K2250" s="160">
        <v>0</v>
      </c>
      <c r="L2250" s="727">
        <v>46575.199999999997</v>
      </c>
      <c r="M2250" s="727" t="s">
        <v>4996</v>
      </c>
      <c r="N2250" s="727"/>
      <c r="Q2250" s="727"/>
      <c r="R2250" s="727"/>
      <c r="S2250" s="727"/>
      <c r="T2250" s="707"/>
      <c r="U2250" s="707"/>
      <c r="V2250" s="707"/>
      <c r="W2250" s="707"/>
      <c r="X2250" s="707"/>
      <c r="Y2250" s="707"/>
      <c r="AB2250" s="707"/>
      <c r="AC2250" s="707"/>
      <c r="AD2250" s="707"/>
      <c r="AF2250" s="707"/>
      <c r="AG2250" s="707"/>
      <c r="AH2250" s="707"/>
      <c r="AI2250" s="707"/>
    </row>
    <row r="2251" spans="4:46">
      <c r="D2251" s="160" t="s">
        <v>5903</v>
      </c>
      <c r="E2251" s="160"/>
      <c r="F2251" s="160">
        <v>46145</v>
      </c>
      <c r="G2251" s="160">
        <v>46148</v>
      </c>
      <c r="H2251" s="160">
        <v>46158</v>
      </c>
      <c r="I2251" s="160">
        <v>46162</v>
      </c>
      <c r="J2251" s="160">
        <v>0</v>
      </c>
      <c r="K2251" s="160">
        <v>0</v>
      </c>
      <c r="L2251" s="727">
        <v>22332.41</v>
      </c>
      <c r="M2251" s="727" t="s">
        <v>4994</v>
      </c>
      <c r="N2251" s="727"/>
      <c r="Q2251" s="727"/>
      <c r="R2251" s="727"/>
      <c r="S2251" s="727"/>
      <c r="AB2251" s="707"/>
      <c r="AC2251" s="707"/>
      <c r="AF2251" s="707"/>
      <c r="AG2251" s="707"/>
      <c r="AH2251" s="707"/>
      <c r="AI2251" s="707"/>
      <c r="AJ2251" s="707">
        <v>22332.41</v>
      </c>
      <c r="AK2251" s="707"/>
      <c r="AQ2251" s="707"/>
      <c r="AS2251" s="707"/>
      <c r="AT2251" s="707"/>
    </row>
    <row r="2252" spans="4:46">
      <c r="D2252" s="160" t="s">
        <v>5903</v>
      </c>
      <c r="E2252" s="160"/>
      <c r="F2252" s="160">
        <v>46145</v>
      </c>
      <c r="G2252" s="160">
        <v>46148</v>
      </c>
      <c r="H2252" s="160">
        <v>46158</v>
      </c>
      <c r="I2252" s="160">
        <v>46162</v>
      </c>
      <c r="J2252" s="160">
        <v>0</v>
      </c>
      <c r="K2252" s="160">
        <v>0</v>
      </c>
      <c r="L2252" s="727">
        <v>22332.41</v>
      </c>
      <c r="M2252" s="727" t="s">
        <v>4995</v>
      </c>
      <c r="N2252" s="727"/>
      <c r="Q2252" s="727"/>
      <c r="R2252" s="727"/>
      <c r="S2252" s="727"/>
      <c r="AB2252" s="707"/>
      <c r="AC2252" s="707"/>
      <c r="AD2252" s="707"/>
      <c r="AF2252" s="707"/>
      <c r="AG2252" s="707"/>
      <c r="AH2252" s="707"/>
      <c r="AI2252" s="707"/>
      <c r="AJ2252" s="707">
        <v>22332.41</v>
      </c>
      <c r="AK2252" s="707"/>
      <c r="AQ2252" s="707"/>
      <c r="AS2252" s="707"/>
      <c r="AT2252" s="707"/>
    </row>
    <row r="2253" spans="4:46">
      <c r="D2253" s="160" t="s">
        <v>5903</v>
      </c>
      <c r="E2253" s="160"/>
      <c r="F2253" s="160">
        <v>46145</v>
      </c>
      <c r="G2253" s="160">
        <v>46148</v>
      </c>
      <c r="H2253" s="160">
        <v>46158</v>
      </c>
      <c r="I2253" s="160">
        <v>46162</v>
      </c>
      <c r="J2253" s="160">
        <v>0</v>
      </c>
      <c r="K2253" s="160">
        <v>0</v>
      </c>
      <c r="L2253" s="727">
        <v>22332.41</v>
      </c>
      <c r="M2253" s="727" t="s">
        <v>4996</v>
      </c>
      <c r="N2253" s="727"/>
      <c r="Q2253" s="727"/>
      <c r="R2253" s="727"/>
      <c r="S2253" s="727"/>
      <c r="AB2253" s="707"/>
      <c r="AC2253" s="707"/>
      <c r="AD2253" s="707"/>
      <c r="AF2253" s="707"/>
      <c r="AG2253" s="707"/>
      <c r="AI2253" s="707"/>
      <c r="AJ2253" s="707"/>
    </row>
    <row r="2254" spans="4:46">
      <c r="D2254" s="160" t="s">
        <v>8948</v>
      </c>
      <c r="E2254" s="160"/>
      <c r="F2254" s="160">
        <v>46145</v>
      </c>
      <c r="G2254" s="160">
        <v>46148</v>
      </c>
      <c r="H2254" s="160">
        <v>46158</v>
      </c>
      <c r="I2254" s="160">
        <v>46162</v>
      </c>
      <c r="J2254" s="160">
        <v>0</v>
      </c>
      <c r="K2254" s="160">
        <v>0</v>
      </c>
      <c r="L2254" s="727">
        <v>8246.49</v>
      </c>
      <c r="M2254" s="727" t="s">
        <v>4994</v>
      </c>
      <c r="N2254" s="727"/>
      <c r="Q2254" s="727"/>
      <c r="R2254" s="727"/>
      <c r="S2254" s="727"/>
      <c r="AB2254" s="707"/>
      <c r="AC2254" s="707"/>
      <c r="AF2254" s="707"/>
      <c r="AG2254" s="707"/>
      <c r="AH2254" s="707"/>
      <c r="AI2254" s="707"/>
      <c r="AJ2254" s="707">
        <v>8246.49</v>
      </c>
      <c r="AK2254" s="707"/>
      <c r="AQ2254" s="707"/>
      <c r="AS2254" s="707"/>
      <c r="AT2254" s="707"/>
    </row>
    <row r="2255" spans="4:46">
      <c r="D2255" s="160" t="s">
        <v>8948</v>
      </c>
      <c r="E2255" s="160"/>
      <c r="F2255" s="160">
        <v>46145</v>
      </c>
      <c r="G2255" s="160">
        <v>46148</v>
      </c>
      <c r="H2255" s="160">
        <v>46158</v>
      </c>
      <c r="I2255" s="160">
        <v>46162</v>
      </c>
      <c r="J2255" s="160">
        <v>0</v>
      </c>
      <c r="K2255" s="160">
        <v>0</v>
      </c>
      <c r="L2255" s="727">
        <v>8246.49</v>
      </c>
      <c r="M2255" s="727" t="s">
        <v>4995</v>
      </c>
      <c r="N2255" s="727"/>
      <c r="Q2255" s="727"/>
      <c r="R2255" s="727"/>
      <c r="S2255" s="727"/>
      <c r="AC2255" s="707"/>
      <c r="AD2255" s="707"/>
      <c r="AE2255" s="707"/>
      <c r="AF2255" s="707"/>
      <c r="AG2255" s="707"/>
      <c r="AH2255" s="707"/>
      <c r="AI2255" s="707"/>
      <c r="AJ2255" s="707">
        <v>8246.49</v>
      </c>
      <c r="AK2255" s="707"/>
      <c r="AQ2255" s="707"/>
      <c r="AS2255" s="707"/>
      <c r="AT2255" s="707"/>
    </row>
    <row r="2256" spans="4:46">
      <c r="D2256" s="160" t="s">
        <v>8948</v>
      </c>
      <c r="E2256" s="160"/>
      <c r="F2256" s="160">
        <v>46145</v>
      </c>
      <c r="G2256" s="160">
        <v>46148</v>
      </c>
      <c r="H2256" s="160">
        <v>46158</v>
      </c>
      <c r="I2256" s="160">
        <v>46162</v>
      </c>
      <c r="J2256" s="160">
        <v>0</v>
      </c>
      <c r="K2256" s="160">
        <v>0</v>
      </c>
      <c r="L2256" s="727">
        <v>8246.49</v>
      </c>
      <c r="M2256" s="727" t="s">
        <v>4996</v>
      </c>
      <c r="N2256" s="727"/>
      <c r="Q2256" s="727"/>
      <c r="R2256" s="727"/>
      <c r="S2256" s="727"/>
      <c r="AB2256" s="707"/>
      <c r="AC2256" s="707"/>
      <c r="AD2256" s="707"/>
      <c r="AE2256" s="707"/>
      <c r="AF2256" s="707"/>
      <c r="AI2256" s="707"/>
      <c r="AJ2256" s="707"/>
    </row>
    <row r="2257" spans="4:47">
      <c r="D2257" s="160" t="s">
        <v>5904</v>
      </c>
      <c r="E2257" s="160"/>
      <c r="F2257" s="160">
        <v>46106</v>
      </c>
      <c r="G2257" s="160">
        <v>46114</v>
      </c>
      <c r="H2257" s="160">
        <v>46146</v>
      </c>
      <c r="I2257" s="160">
        <v>46155</v>
      </c>
      <c r="J2257" s="160">
        <v>0</v>
      </c>
      <c r="K2257" s="160">
        <v>0</v>
      </c>
      <c r="L2257" s="727">
        <v>45511.49</v>
      </c>
      <c r="M2257" s="727" t="s">
        <v>4994</v>
      </c>
      <c r="N2257" s="727"/>
      <c r="Q2257" s="727"/>
      <c r="R2257" s="727"/>
      <c r="S2257" s="727"/>
      <c r="AB2257" s="707"/>
      <c r="AF2257" s="707"/>
      <c r="AG2257" s="707"/>
      <c r="AH2257" s="707"/>
      <c r="AI2257" s="707"/>
      <c r="AJ2257" s="707">
        <v>45511.49</v>
      </c>
      <c r="AK2257" s="707"/>
      <c r="AQ2257" s="707"/>
      <c r="AS2257" s="707"/>
    </row>
    <row r="2258" spans="4:47">
      <c r="D2258" s="160" t="s">
        <v>5904</v>
      </c>
      <c r="E2258" s="160"/>
      <c r="F2258" s="160">
        <v>46106</v>
      </c>
      <c r="G2258" s="160">
        <v>46114</v>
      </c>
      <c r="H2258" s="160">
        <v>46146</v>
      </c>
      <c r="I2258" s="160">
        <v>46155</v>
      </c>
      <c r="J2258" s="160">
        <v>0</v>
      </c>
      <c r="K2258" s="160">
        <v>0</v>
      </c>
      <c r="L2258" s="727">
        <v>45511.49</v>
      </c>
      <c r="M2258" s="727" t="s">
        <v>4995</v>
      </c>
      <c r="N2258" s="727"/>
      <c r="Q2258" s="727"/>
      <c r="R2258" s="727"/>
      <c r="S2258" s="727"/>
      <c r="AB2258" s="707"/>
      <c r="AC2258" s="707"/>
      <c r="AD2258" s="707"/>
      <c r="AF2258" s="707"/>
      <c r="AG2258" s="707"/>
      <c r="AH2258" s="707"/>
      <c r="AI2258" s="707"/>
      <c r="AJ2258" s="707">
        <v>45511.49</v>
      </c>
      <c r="AK2258" s="707"/>
      <c r="AQ2258" s="707"/>
      <c r="AS2258" s="707"/>
    </row>
    <row r="2259" spans="4:47">
      <c r="D2259" s="160" t="s">
        <v>5904</v>
      </c>
      <c r="E2259" s="160"/>
      <c r="F2259" s="160">
        <v>46106</v>
      </c>
      <c r="G2259" s="160">
        <v>46114</v>
      </c>
      <c r="H2259" s="160">
        <v>46146</v>
      </c>
      <c r="I2259" s="160">
        <v>46155</v>
      </c>
      <c r="J2259" s="160">
        <v>0</v>
      </c>
      <c r="K2259" s="160">
        <v>0</v>
      </c>
      <c r="L2259" s="727">
        <v>45511.49</v>
      </c>
      <c r="M2259" s="727" t="s">
        <v>4996</v>
      </c>
      <c r="N2259" s="727"/>
      <c r="Q2259" s="727"/>
      <c r="R2259" s="727"/>
      <c r="S2259" s="727"/>
      <c r="AB2259" s="707"/>
      <c r="AC2259" s="707"/>
      <c r="AD2259" s="707"/>
      <c r="AG2259" s="707"/>
      <c r="AI2259" s="707"/>
    </row>
    <row r="2260" spans="4:47">
      <c r="D2260" s="160" t="s">
        <v>8949</v>
      </c>
      <c r="E2260" s="160"/>
      <c r="F2260" s="160">
        <v>46106</v>
      </c>
      <c r="G2260" s="160">
        <v>46114</v>
      </c>
      <c r="H2260" s="160">
        <v>46146</v>
      </c>
      <c r="I2260" s="160">
        <v>46155</v>
      </c>
      <c r="J2260" s="160">
        <v>0</v>
      </c>
      <c r="K2260" s="160">
        <v>0</v>
      </c>
      <c r="L2260" s="727">
        <v>12151.39</v>
      </c>
      <c r="M2260" s="727" t="s">
        <v>4994</v>
      </c>
      <c r="N2260" s="727"/>
      <c r="Q2260" s="727"/>
      <c r="R2260" s="727"/>
      <c r="S2260" s="727"/>
      <c r="AB2260" s="707"/>
      <c r="AC2260" s="707"/>
      <c r="AF2260" s="707"/>
      <c r="AG2260" s="707"/>
      <c r="AH2260" s="707"/>
      <c r="AI2260" s="707"/>
      <c r="AJ2260" s="707">
        <v>12151.39</v>
      </c>
      <c r="AK2260" s="707"/>
      <c r="AQ2260" s="707"/>
      <c r="AS2260" s="707"/>
    </row>
    <row r="2261" spans="4:47">
      <c r="D2261" s="160" t="s">
        <v>8949</v>
      </c>
      <c r="E2261" s="160"/>
      <c r="F2261" s="160">
        <v>46106</v>
      </c>
      <c r="G2261" s="160">
        <v>46114</v>
      </c>
      <c r="H2261" s="160">
        <v>46146</v>
      </c>
      <c r="I2261" s="160">
        <v>46155</v>
      </c>
      <c r="J2261" s="160">
        <v>0</v>
      </c>
      <c r="K2261" s="160">
        <v>0</v>
      </c>
      <c r="L2261" s="727">
        <v>12151.39</v>
      </c>
      <c r="M2261" s="727" t="s">
        <v>4995</v>
      </c>
      <c r="N2261" s="727"/>
      <c r="Q2261" s="727"/>
      <c r="R2261" s="727"/>
      <c r="S2261" s="727"/>
      <c r="AC2261" s="707"/>
      <c r="AD2261" s="707"/>
      <c r="AE2261" s="707"/>
      <c r="AF2261" s="707"/>
      <c r="AG2261" s="707"/>
      <c r="AH2261" s="707"/>
      <c r="AI2261" s="707"/>
      <c r="AJ2261" s="707">
        <v>12151.39</v>
      </c>
      <c r="AK2261" s="707"/>
      <c r="AQ2261" s="707"/>
      <c r="AS2261" s="707"/>
    </row>
    <row r="2262" spans="4:47">
      <c r="D2262" s="160" t="s">
        <v>8949</v>
      </c>
      <c r="E2262" s="160"/>
      <c r="F2262" s="160">
        <v>46106</v>
      </c>
      <c r="G2262" s="160">
        <v>46114</v>
      </c>
      <c r="H2262" s="160">
        <v>46146</v>
      </c>
      <c r="I2262" s="160">
        <v>46155</v>
      </c>
      <c r="J2262" s="160">
        <v>0</v>
      </c>
      <c r="K2262" s="160">
        <v>0</v>
      </c>
      <c r="L2262" s="727">
        <v>12151.39</v>
      </c>
      <c r="M2262" s="727" t="s">
        <v>4996</v>
      </c>
      <c r="N2262" s="727"/>
      <c r="Q2262" s="727"/>
      <c r="R2262" s="727"/>
      <c r="S2262" s="727"/>
      <c r="W2262" s="707"/>
      <c r="X2262" s="707"/>
      <c r="Y2262" s="707"/>
      <c r="Z2262" s="707"/>
      <c r="AB2262" s="707"/>
      <c r="AC2262" s="707"/>
      <c r="AD2262" s="707"/>
      <c r="AE2262" s="707"/>
      <c r="AG2262" s="707"/>
      <c r="AI2262" s="707"/>
      <c r="AJ2262" s="707"/>
    </row>
    <row r="2263" spans="4:47">
      <c r="D2263" s="160" t="s">
        <v>5905</v>
      </c>
      <c r="E2263" s="160"/>
      <c r="F2263" s="160">
        <v>46106</v>
      </c>
      <c r="G2263" s="160">
        <v>46114</v>
      </c>
      <c r="H2263" s="160">
        <v>46146</v>
      </c>
      <c r="I2263" s="160">
        <v>46155</v>
      </c>
      <c r="J2263" s="160">
        <v>0</v>
      </c>
      <c r="K2263" s="160">
        <v>0</v>
      </c>
      <c r="L2263" s="727">
        <v>10437.83</v>
      </c>
      <c r="M2263" s="727" t="s">
        <v>4994</v>
      </c>
      <c r="N2263" s="727"/>
      <c r="Q2263" s="727"/>
      <c r="R2263" s="727"/>
      <c r="S2263" s="727"/>
      <c r="W2263" s="707"/>
      <c r="X2263" s="707"/>
      <c r="Y2263" s="707"/>
      <c r="Z2263" s="707"/>
      <c r="AA2263" s="707"/>
      <c r="AB2263" s="707"/>
      <c r="AC2263" s="707"/>
      <c r="AD2263" s="707"/>
      <c r="AE2263" s="707"/>
      <c r="AF2263" s="707"/>
      <c r="AG2263" s="707"/>
      <c r="AH2263" s="707"/>
      <c r="AI2263" s="707"/>
      <c r="AJ2263" s="707">
        <v>10437.83</v>
      </c>
      <c r="AQ2263" s="707"/>
      <c r="AS2263" s="707"/>
    </row>
    <row r="2264" spans="4:47">
      <c r="D2264" s="160" t="s">
        <v>5905</v>
      </c>
      <c r="E2264" s="160"/>
      <c r="F2264" s="160">
        <v>46106</v>
      </c>
      <c r="G2264" s="160">
        <v>46114</v>
      </c>
      <c r="H2264" s="160">
        <v>46146</v>
      </c>
      <c r="I2264" s="160">
        <v>46155</v>
      </c>
      <c r="J2264" s="160">
        <v>0</v>
      </c>
      <c r="K2264" s="160">
        <v>0</v>
      </c>
      <c r="L2264" s="727">
        <v>10437.83</v>
      </c>
      <c r="M2264" s="727" t="s">
        <v>4995</v>
      </c>
      <c r="N2264" s="727"/>
      <c r="Q2264" s="727"/>
      <c r="R2264" s="727"/>
      <c r="S2264" s="727"/>
      <c r="W2264" s="707"/>
      <c r="X2264" s="707"/>
      <c r="Y2264" s="707"/>
      <c r="Z2264" s="707"/>
      <c r="AA2264" s="707"/>
      <c r="AB2264" s="707"/>
      <c r="AC2264" s="707"/>
      <c r="AD2264" s="707"/>
      <c r="AE2264" s="707"/>
      <c r="AF2264" s="707"/>
      <c r="AG2264" s="707"/>
      <c r="AH2264" s="707"/>
      <c r="AI2264" s="707"/>
      <c r="AJ2264" s="707">
        <v>10437.83</v>
      </c>
      <c r="AQ2264" s="707"/>
      <c r="AS2264" s="707"/>
    </row>
    <row r="2265" spans="4:47">
      <c r="D2265" s="160" t="s">
        <v>5905</v>
      </c>
      <c r="E2265" s="160"/>
      <c r="F2265" s="160">
        <v>46106</v>
      </c>
      <c r="G2265" s="160">
        <v>46114</v>
      </c>
      <c r="H2265" s="160">
        <v>46146</v>
      </c>
      <c r="I2265" s="160">
        <v>46155</v>
      </c>
      <c r="J2265" s="160">
        <v>0</v>
      </c>
      <c r="K2265" s="160">
        <v>0</v>
      </c>
      <c r="L2265" s="727">
        <v>10437.83</v>
      </c>
      <c r="M2265" s="727" t="s">
        <v>4996</v>
      </c>
      <c r="N2265" s="727"/>
      <c r="Q2265" s="727"/>
      <c r="R2265" s="727"/>
      <c r="S2265" s="727"/>
      <c r="T2265" s="707"/>
      <c r="U2265" s="707"/>
      <c r="V2265" s="707"/>
      <c r="W2265" s="707"/>
      <c r="X2265" s="707"/>
      <c r="Y2265" s="707"/>
      <c r="Z2265" s="707"/>
      <c r="AA2265" s="707"/>
      <c r="AB2265" s="707"/>
      <c r="AD2265" s="707"/>
      <c r="AE2265" s="707"/>
      <c r="AF2265" s="707"/>
      <c r="AG2265" s="707"/>
      <c r="AH2265" s="707"/>
    </row>
    <row r="2266" spans="4:47">
      <c r="D2266" s="160" t="s">
        <v>8950</v>
      </c>
      <c r="E2266" s="160"/>
      <c r="F2266" s="160">
        <v>46106</v>
      </c>
      <c r="G2266" s="160">
        <v>46114</v>
      </c>
      <c r="H2266" s="160">
        <v>46146</v>
      </c>
      <c r="I2266" s="160">
        <v>46155</v>
      </c>
      <c r="J2266" s="160">
        <v>0</v>
      </c>
      <c r="K2266" s="160">
        <v>0</v>
      </c>
      <c r="L2266" s="727">
        <v>3479.28</v>
      </c>
      <c r="M2266" s="727" t="s">
        <v>4994</v>
      </c>
      <c r="N2266" s="727"/>
      <c r="Q2266" s="727"/>
      <c r="R2266" s="727"/>
      <c r="S2266" s="727"/>
      <c r="V2266" s="707"/>
      <c r="W2266" s="707"/>
      <c r="X2266" s="707"/>
      <c r="Y2266" s="707"/>
      <c r="Z2266" s="707"/>
      <c r="AA2266" s="707"/>
      <c r="AB2266" s="707"/>
      <c r="AC2266" s="707"/>
      <c r="AD2266" s="707"/>
      <c r="AE2266" s="707"/>
      <c r="AF2266" s="707"/>
      <c r="AG2266" s="707"/>
      <c r="AH2266" s="707"/>
      <c r="AI2266" s="707"/>
      <c r="AJ2266" s="707">
        <v>3479.28</v>
      </c>
      <c r="AQ2266" s="707"/>
      <c r="AS2266" s="707"/>
    </row>
    <row r="2267" spans="4:47">
      <c r="D2267" s="160" t="s">
        <v>8950</v>
      </c>
      <c r="E2267" s="160"/>
      <c r="F2267" s="160">
        <v>46106</v>
      </c>
      <c r="G2267" s="160">
        <v>46114</v>
      </c>
      <c r="H2267" s="160">
        <v>46146</v>
      </c>
      <c r="I2267" s="160">
        <v>46155</v>
      </c>
      <c r="J2267" s="160">
        <v>0</v>
      </c>
      <c r="K2267" s="160">
        <v>0</v>
      </c>
      <c r="L2267" s="727">
        <v>3479.28</v>
      </c>
      <c r="M2267" s="727" t="s">
        <v>4995</v>
      </c>
      <c r="N2267" s="727"/>
      <c r="Q2267" s="727"/>
      <c r="R2267" s="727"/>
      <c r="S2267" s="727"/>
      <c r="W2267" s="707"/>
      <c r="X2267" s="707"/>
      <c r="Y2267" s="707"/>
      <c r="Z2267" s="707"/>
      <c r="AA2267" s="707"/>
      <c r="AB2267" s="707"/>
      <c r="AC2267" s="707"/>
      <c r="AD2267" s="707"/>
      <c r="AE2267" s="707"/>
      <c r="AF2267" s="707"/>
      <c r="AG2267" s="707"/>
      <c r="AH2267" s="707"/>
      <c r="AI2267" s="707"/>
      <c r="AJ2267" s="707">
        <v>3479.28</v>
      </c>
      <c r="AQ2267" s="707"/>
      <c r="AS2267" s="707"/>
    </row>
    <row r="2268" spans="4:47">
      <c r="D2268" s="160" t="s">
        <v>8950</v>
      </c>
      <c r="E2268" s="160"/>
      <c r="F2268" s="160">
        <v>46106</v>
      </c>
      <c r="G2268" s="160">
        <v>46114</v>
      </c>
      <c r="H2268" s="160">
        <v>46146</v>
      </c>
      <c r="I2268" s="160">
        <v>46155</v>
      </c>
      <c r="J2268" s="160">
        <v>0</v>
      </c>
      <c r="K2268" s="160">
        <v>0</v>
      </c>
      <c r="L2268" s="727">
        <v>3479.28</v>
      </c>
      <c r="M2268" s="727" t="s">
        <v>4996</v>
      </c>
      <c r="N2268" s="727"/>
      <c r="Q2268" s="727"/>
      <c r="R2268" s="727"/>
      <c r="S2268" s="727"/>
      <c r="T2268" s="707"/>
      <c r="U2268" s="707"/>
      <c r="V2268" s="707"/>
      <c r="W2268" s="707"/>
      <c r="X2268" s="707"/>
      <c r="Y2268" s="707"/>
      <c r="Z2268" s="707"/>
      <c r="AA2268" s="707"/>
      <c r="AD2268" s="707"/>
      <c r="AE2268" s="707"/>
      <c r="AF2268" s="707"/>
      <c r="AG2268" s="707"/>
    </row>
    <row r="2269" spans="4:47">
      <c r="D2269" s="160" t="s">
        <v>5884</v>
      </c>
      <c r="E2269" s="160"/>
      <c r="F2269" s="160">
        <v>46149</v>
      </c>
      <c r="G2269" s="160">
        <v>46184</v>
      </c>
      <c r="H2269" s="160" t="s">
        <v>6678</v>
      </c>
      <c r="I2269" s="160">
        <v>46196</v>
      </c>
      <c r="J2269" s="160">
        <v>64809.440000000002</v>
      </c>
      <c r="K2269" s="160">
        <v>64809.45</v>
      </c>
      <c r="L2269" s="727">
        <v>590460.52</v>
      </c>
      <c r="M2269" s="727" t="s">
        <v>4994</v>
      </c>
      <c r="N2269" s="727"/>
      <c r="Q2269" s="727"/>
      <c r="R2269" s="727"/>
      <c r="S2269" s="727"/>
      <c r="V2269" s="707"/>
      <c r="W2269" s="707"/>
      <c r="X2269" s="707"/>
      <c r="Y2269" s="707"/>
      <c r="AA2269" s="707"/>
      <c r="AB2269" s="707"/>
      <c r="AC2269" s="707"/>
      <c r="AD2269" s="707"/>
      <c r="AE2269" s="707"/>
      <c r="AF2269" s="707"/>
      <c r="AG2269" s="707"/>
      <c r="AJ2269" s="707">
        <v>137141.31</v>
      </c>
      <c r="AK2269" s="707">
        <v>453319.21</v>
      </c>
      <c r="AQ2269" s="707"/>
      <c r="AR2269" s="707"/>
      <c r="AS2269" s="707"/>
      <c r="AT2269" s="707"/>
      <c r="AU2269" s="707"/>
    </row>
    <row r="2270" spans="4:47">
      <c r="D2270" s="160" t="s">
        <v>5884</v>
      </c>
      <c r="E2270" s="160"/>
      <c r="F2270" s="160">
        <v>46149</v>
      </c>
      <c r="G2270" s="160">
        <v>46184</v>
      </c>
      <c r="H2270" s="160" t="s">
        <v>6678</v>
      </c>
      <c r="I2270" s="160">
        <v>46196</v>
      </c>
      <c r="J2270" s="160">
        <v>64809.440000000002</v>
      </c>
      <c r="K2270" s="160">
        <v>64809.45</v>
      </c>
      <c r="L2270" s="727">
        <v>590460.52</v>
      </c>
      <c r="M2270" s="727" t="s">
        <v>4995</v>
      </c>
      <c r="N2270" s="727"/>
      <c r="Q2270" s="727"/>
      <c r="R2270" s="727"/>
      <c r="S2270" s="727"/>
      <c r="X2270" s="707"/>
      <c r="Y2270" s="707"/>
      <c r="Z2270" s="707"/>
      <c r="AA2270" s="707"/>
      <c r="AB2270" s="707"/>
      <c r="AC2270" s="707"/>
      <c r="AD2270" s="707"/>
      <c r="AE2270" s="707"/>
      <c r="AF2270" s="707"/>
      <c r="AG2270" s="707"/>
      <c r="AJ2270" s="707">
        <v>81375.960000000006</v>
      </c>
      <c r="AK2270" s="707">
        <v>444275.11</v>
      </c>
      <c r="AQ2270" s="707"/>
      <c r="AR2270" s="707"/>
      <c r="AS2270" s="707"/>
      <c r="AT2270" s="707"/>
      <c r="AU2270" s="707"/>
    </row>
    <row r="2271" spans="4:47">
      <c r="D2271" s="160" t="s">
        <v>5884</v>
      </c>
      <c r="E2271" s="160"/>
      <c r="F2271" s="160">
        <v>46149</v>
      </c>
      <c r="G2271" s="160">
        <v>46184</v>
      </c>
      <c r="H2271" s="160" t="s">
        <v>6678</v>
      </c>
      <c r="I2271" s="160">
        <v>46196</v>
      </c>
      <c r="J2271" s="160">
        <v>64809.440000000002</v>
      </c>
      <c r="K2271" s="160">
        <v>64809.45</v>
      </c>
      <c r="L2271" s="727">
        <v>590460.52</v>
      </c>
      <c r="M2271" s="727" t="s">
        <v>4996</v>
      </c>
      <c r="N2271" s="727"/>
      <c r="Q2271" s="727"/>
      <c r="R2271" s="727"/>
      <c r="S2271" s="727"/>
      <c r="V2271" s="707"/>
      <c r="W2271" s="707"/>
      <c r="X2271" s="707"/>
      <c r="Y2271" s="707"/>
      <c r="Z2271" s="707"/>
      <c r="AA2271" s="707">
        <v>14736.27</v>
      </c>
      <c r="AB2271" s="707">
        <v>44685.72</v>
      </c>
      <c r="AC2271" s="707">
        <v>5387.46</v>
      </c>
      <c r="AE2271" s="707"/>
      <c r="AF2271" s="707"/>
      <c r="AG2271" s="707"/>
    </row>
    <row r="2272" spans="4:47">
      <c r="D2272" s="160" t="s">
        <v>5885</v>
      </c>
      <c r="E2272" s="160"/>
      <c r="F2272" s="160">
        <v>46149</v>
      </c>
      <c r="G2272" s="160">
        <v>46183</v>
      </c>
      <c r="H2272" s="160" t="s">
        <v>12621</v>
      </c>
      <c r="I2272" s="160">
        <v>46195</v>
      </c>
      <c r="J2272" s="160">
        <v>26968.13</v>
      </c>
      <c r="K2272" s="160">
        <v>26968.13</v>
      </c>
      <c r="L2272" s="727">
        <v>60678.29</v>
      </c>
      <c r="M2272" s="727" t="s">
        <v>4994</v>
      </c>
      <c r="N2272" s="727"/>
      <c r="Q2272" s="727"/>
      <c r="R2272" s="727"/>
      <c r="S2272" s="727"/>
      <c r="X2272" s="707"/>
      <c r="Y2272" s="707"/>
      <c r="Z2272" s="707"/>
      <c r="AA2272" s="707"/>
      <c r="AB2272" s="707"/>
      <c r="AC2272" s="707"/>
      <c r="AD2272" s="707"/>
      <c r="AE2272" s="707"/>
      <c r="AG2272" s="707"/>
      <c r="AJ2272" s="707">
        <v>45566.36</v>
      </c>
      <c r="AK2272" s="707">
        <v>15111.93</v>
      </c>
      <c r="AQ2272" s="707"/>
      <c r="AR2272" s="707"/>
      <c r="AS2272" s="707"/>
      <c r="AT2272" s="707"/>
      <c r="AU2272" s="707"/>
    </row>
    <row r="2273" spans="4:47">
      <c r="D2273" s="160" t="s">
        <v>5885</v>
      </c>
      <c r="E2273" s="160"/>
      <c r="F2273" s="160">
        <v>46149</v>
      </c>
      <c r="G2273" s="160">
        <v>46183</v>
      </c>
      <c r="H2273" s="160" t="s">
        <v>12621</v>
      </c>
      <c r="I2273" s="160">
        <v>46195</v>
      </c>
      <c r="J2273" s="160">
        <v>26968.13</v>
      </c>
      <c r="K2273" s="160">
        <v>26968.13</v>
      </c>
      <c r="L2273" s="727">
        <v>60678.29</v>
      </c>
      <c r="M2273" s="727" t="s">
        <v>4995</v>
      </c>
      <c r="N2273" s="727"/>
      <c r="Q2273" s="727"/>
      <c r="R2273" s="727"/>
      <c r="S2273" s="727"/>
      <c r="X2273" s="707"/>
      <c r="Y2273" s="707"/>
      <c r="Z2273" s="707"/>
      <c r="AB2273" s="707"/>
      <c r="AC2273" s="707"/>
      <c r="AD2273" s="707"/>
      <c r="AE2273" s="707"/>
      <c r="AF2273" s="707"/>
      <c r="AG2273" s="707"/>
      <c r="AJ2273" s="707">
        <v>27642.33</v>
      </c>
      <c r="AK2273" s="707">
        <v>6067.83</v>
      </c>
      <c r="AQ2273" s="707"/>
      <c r="AR2273" s="707"/>
      <c r="AS2273" s="707"/>
      <c r="AT2273" s="707"/>
      <c r="AU2273" s="707"/>
    </row>
    <row r="2274" spans="4:47">
      <c r="D2274" s="160" t="s">
        <v>5885</v>
      </c>
      <c r="E2274" s="160"/>
      <c r="F2274" s="160">
        <v>46149</v>
      </c>
      <c r="G2274" s="160">
        <v>46183</v>
      </c>
      <c r="H2274" s="160" t="s">
        <v>12621</v>
      </c>
      <c r="I2274" s="160">
        <v>46195</v>
      </c>
      <c r="J2274" s="160">
        <v>26968.13</v>
      </c>
      <c r="K2274" s="160">
        <v>26968.13</v>
      </c>
      <c r="L2274" s="727">
        <v>60678.29</v>
      </c>
      <c r="M2274" s="727" t="s">
        <v>4996</v>
      </c>
      <c r="N2274" s="727"/>
      <c r="Q2274" s="727"/>
      <c r="R2274" s="727"/>
      <c r="S2274" s="727"/>
      <c r="T2274" s="707"/>
      <c r="U2274" s="707"/>
      <c r="V2274" s="707"/>
      <c r="W2274" s="707"/>
      <c r="X2274" s="707"/>
      <c r="Y2274" s="707"/>
      <c r="Z2274" s="707"/>
      <c r="AB2274" s="707">
        <v>22436.41</v>
      </c>
      <c r="AC2274" s="707">
        <v>4531.72</v>
      </c>
      <c r="AE2274" s="707"/>
      <c r="AF2274" s="707"/>
    </row>
    <row r="2275" spans="4:47">
      <c r="D2275" s="160" t="s">
        <v>5886</v>
      </c>
      <c r="E2275" s="160"/>
      <c r="F2275" s="160">
        <v>46153</v>
      </c>
      <c r="G2275" s="160">
        <v>46184</v>
      </c>
      <c r="H2275" s="160" t="s">
        <v>6678</v>
      </c>
      <c r="I2275" s="160">
        <v>46196</v>
      </c>
      <c r="J2275" s="160">
        <v>37841.31</v>
      </c>
      <c r="K2275" s="160">
        <v>37841.32</v>
      </c>
      <c r="L2275" s="727">
        <v>101749.95</v>
      </c>
      <c r="M2275" s="727" t="s">
        <v>4994</v>
      </c>
      <c r="N2275" s="727"/>
      <c r="Q2275" s="727"/>
      <c r="R2275" s="727"/>
      <c r="S2275" s="727"/>
      <c r="V2275" s="707"/>
      <c r="W2275" s="707"/>
      <c r="X2275" s="707"/>
      <c r="Y2275" s="707"/>
      <c r="Z2275" s="707"/>
      <c r="AA2275" s="707"/>
      <c r="AB2275" s="707"/>
      <c r="AC2275" s="707"/>
      <c r="AD2275" s="707"/>
      <c r="AE2275" s="707"/>
      <c r="AF2275" s="707"/>
      <c r="AG2275" s="707"/>
      <c r="AJ2275" s="707">
        <v>91574.95</v>
      </c>
      <c r="AK2275" s="707">
        <v>10174.99</v>
      </c>
      <c r="AR2275" s="707"/>
      <c r="AS2275" s="707"/>
      <c r="AT2275" s="707"/>
      <c r="AU2275" s="707"/>
    </row>
    <row r="2276" spans="4:47">
      <c r="D2276" s="160" t="s">
        <v>5886</v>
      </c>
      <c r="E2276" s="160"/>
      <c r="F2276" s="160">
        <v>46153</v>
      </c>
      <c r="G2276" s="160">
        <v>46184</v>
      </c>
      <c r="H2276" s="160" t="s">
        <v>6678</v>
      </c>
      <c r="I2276" s="160">
        <v>46196</v>
      </c>
      <c r="J2276" s="160">
        <v>37841.31</v>
      </c>
      <c r="K2276" s="160">
        <v>37841.32</v>
      </c>
      <c r="L2276" s="727">
        <v>101749.95</v>
      </c>
      <c r="M2276" s="727" t="s">
        <v>4995</v>
      </c>
      <c r="N2276" s="727"/>
      <c r="Q2276" s="727"/>
      <c r="R2276" s="727"/>
      <c r="S2276" s="727"/>
      <c r="X2276" s="707"/>
      <c r="Y2276" s="707"/>
      <c r="Z2276" s="707"/>
      <c r="AB2276" s="707"/>
      <c r="AC2276" s="707"/>
      <c r="AD2276" s="707"/>
      <c r="AE2276" s="707"/>
      <c r="AF2276" s="707"/>
      <c r="AG2276" s="707"/>
      <c r="AJ2276" s="707">
        <v>53733.63</v>
      </c>
      <c r="AK2276" s="707">
        <v>10174.99</v>
      </c>
      <c r="AR2276" s="707"/>
      <c r="AS2276" s="707"/>
      <c r="AT2276" s="707"/>
      <c r="AU2276" s="707"/>
    </row>
    <row r="2277" spans="4:47">
      <c r="D2277" s="160" t="s">
        <v>5886</v>
      </c>
      <c r="E2277" s="160"/>
      <c r="F2277" s="160">
        <v>46153</v>
      </c>
      <c r="G2277" s="160">
        <v>46184</v>
      </c>
      <c r="H2277" s="160" t="s">
        <v>6678</v>
      </c>
      <c r="I2277" s="160">
        <v>46196</v>
      </c>
      <c r="J2277" s="160">
        <v>37841.31</v>
      </c>
      <c r="K2277" s="160">
        <v>37841.32</v>
      </c>
      <c r="L2277" s="727">
        <v>101749.95</v>
      </c>
      <c r="M2277" s="727" t="s">
        <v>4996</v>
      </c>
      <c r="N2277" s="727"/>
      <c r="Q2277" s="727"/>
      <c r="R2277" s="727"/>
      <c r="S2277" s="727"/>
      <c r="T2277" s="707"/>
      <c r="U2277" s="707"/>
      <c r="V2277" s="707"/>
      <c r="W2277" s="707"/>
      <c r="X2277" s="707"/>
      <c r="Y2277" s="707"/>
      <c r="Z2277" s="707"/>
      <c r="AA2277" s="707">
        <v>14736.27</v>
      </c>
      <c r="AB2277" s="707">
        <v>22249.31</v>
      </c>
      <c r="AC2277">
        <v>855.74</v>
      </c>
      <c r="AE2277" s="707"/>
      <c r="AF2277" s="707"/>
    </row>
    <row r="2278" spans="4:47">
      <c r="D2278" s="160" t="s">
        <v>8951</v>
      </c>
      <c r="E2278" s="160"/>
      <c r="F2278" s="160">
        <v>46167</v>
      </c>
      <c r="G2278" s="160">
        <v>46182</v>
      </c>
      <c r="H2278" s="160">
        <v>46177</v>
      </c>
      <c r="I2278" s="160">
        <v>46194</v>
      </c>
      <c r="J2278" s="160">
        <v>0</v>
      </c>
      <c r="K2278" s="160">
        <v>0</v>
      </c>
      <c r="L2278" s="727">
        <v>97437.95</v>
      </c>
      <c r="M2278" s="727" t="s">
        <v>4994</v>
      </c>
      <c r="N2278" s="727"/>
      <c r="Q2278" s="727"/>
      <c r="R2278" s="727"/>
      <c r="S2278" s="727"/>
      <c r="V2278" s="707"/>
      <c r="W2278" s="707"/>
      <c r="X2278" s="707"/>
      <c r="Y2278" s="707"/>
      <c r="Z2278" s="707"/>
      <c r="AA2278" s="707"/>
      <c r="AB2278" s="707"/>
      <c r="AC2278" s="707"/>
      <c r="AD2278" s="707"/>
      <c r="AE2278" s="707"/>
      <c r="AF2278" s="707"/>
      <c r="AJ2278" s="707"/>
      <c r="AK2278" s="707">
        <v>97437.95</v>
      </c>
      <c r="AR2278" s="707"/>
      <c r="AT2278" s="707"/>
      <c r="AU2278" s="707"/>
    </row>
    <row r="2279" spans="4:47">
      <c r="D2279" s="160" t="s">
        <v>8951</v>
      </c>
      <c r="E2279" s="160"/>
      <c r="F2279" s="160">
        <v>46167</v>
      </c>
      <c r="G2279" s="160">
        <v>46182</v>
      </c>
      <c r="H2279" s="160">
        <v>46177</v>
      </c>
      <c r="I2279" s="160">
        <v>46194</v>
      </c>
      <c r="J2279" s="160">
        <v>0</v>
      </c>
      <c r="K2279" s="160">
        <v>0</v>
      </c>
      <c r="L2279" s="727">
        <v>97437.95</v>
      </c>
      <c r="M2279" s="727" t="s">
        <v>4995</v>
      </c>
      <c r="N2279" s="727"/>
      <c r="Q2279" s="727"/>
      <c r="R2279" s="727"/>
      <c r="S2279" s="727"/>
      <c r="W2279" s="707"/>
      <c r="X2279" s="707"/>
      <c r="Y2279" s="707"/>
      <c r="Z2279" s="707"/>
      <c r="AA2279" s="707"/>
      <c r="AB2279" s="707"/>
      <c r="AC2279" s="707"/>
      <c r="AD2279" s="707"/>
      <c r="AE2279" s="707"/>
      <c r="AF2279" s="707"/>
      <c r="AG2279" s="707"/>
      <c r="AJ2279" s="707"/>
      <c r="AK2279" s="707">
        <v>97437.95</v>
      </c>
      <c r="AR2279" s="707"/>
      <c r="AT2279" s="707"/>
      <c r="AU2279" s="707"/>
    </row>
    <row r="2280" spans="4:47">
      <c r="D2280" s="160" t="s">
        <v>8951</v>
      </c>
      <c r="E2280" s="160"/>
      <c r="F2280" s="160">
        <v>46167</v>
      </c>
      <c r="G2280" s="160">
        <v>46182</v>
      </c>
      <c r="H2280" s="160">
        <v>46177</v>
      </c>
      <c r="I2280" s="160">
        <v>46194</v>
      </c>
      <c r="J2280" s="160">
        <v>0</v>
      </c>
      <c r="K2280" s="160">
        <v>0</v>
      </c>
      <c r="L2280" s="727">
        <v>97437.95</v>
      </c>
      <c r="M2280" s="727" t="s">
        <v>4996</v>
      </c>
      <c r="N2280" s="727"/>
      <c r="Q2280" s="727"/>
      <c r="R2280" s="727"/>
      <c r="S2280" s="727"/>
      <c r="T2280" s="707"/>
      <c r="U2280" s="707"/>
      <c r="V2280" s="707"/>
      <c r="W2280" s="707"/>
      <c r="X2280" s="707"/>
      <c r="Y2280" s="707"/>
      <c r="Z2280" s="707"/>
      <c r="AD2280" s="707"/>
      <c r="AE2280" s="707"/>
      <c r="AF2280" s="707"/>
      <c r="AG2280" s="707"/>
    </row>
    <row r="2281" spans="4:47">
      <c r="D2281" s="160" t="s">
        <v>8952</v>
      </c>
      <c r="E2281" s="160"/>
      <c r="F2281" s="160">
        <v>46169</v>
      </c>
      <c r="G2281" s="160">
        <v>46182</v>
      </c>
      <c r="H2281" s="160">
        <v>46180</v>
      </c>
      <c r="I2281" s="160">
        <v>46194</v>
      </c>
      <c r="J2281" s="160">
        <v>0</v>
      </c>
      <c r="K2281" s="160">
        <v>0</v>
      </c>
      <c r="L2281" s="727">
        <v>1326.54</v>
      </c>
      <c r="M2281" s="727" t="s">
        <v>4994</v>
      </c>
      <c r="N2281" s="727"/>
      <c r="Q2281" s="727"/>
      <c r="R2281" s="727"/>
      <c r="S2281" s="727"/>
      <c r="V2281" s="707"/>
      <c r="W2281" s="707"/>
      <c r="X2281" s="707"/>
      <c r="Z2281" s="707"/>
      <c r="AA2281" s="707"/>
      <c r="AB2281" s="707"/>
      <c r="AC2281" s="707"/>
      <c r="AD2281" s="707"/>
      <c r="AE2281" s="707"/>
      <c r="AF2281" s="707"/>
      <c r="AK2281" s="707">
        <v>1326.54</v>
      </c>
      <c r="AR2281" s="707"/>
      <c r="AT2281" s="707"/>
    </row>
    <row r="2282" spans="4:47">
      <c r="D2282" s="160" t="s">
        <v>8952</v>
      </c>
      <c r="E2282" s="160"/>
      <c r="F2282" s="160">
        <v>46169</v>
      </c>
      <c r="G2282" s="160">
        <v>46182</v>
      </c>
      <c r="H2282" s="160">
        <v>46180</v>
      </c>
      <c r="I2282" s="160">
        <v>46194</v>
      </c>
      <c r="J2282" s="160">
        <v>0</v>
      </c>
      <c r="K2282" s="160">
        <v>0</v>
      </c>
      <c r="L2282" s="727">
        <v>1326.54</v>
      </c>
      <c r="M2282" s="727" t="s">
        <v>4995</v>
      </c>
      <c r="N2282" s="727"/>
      <c r="Q2282" s="727"/>
      <c r="R2282" s="727"/>
      <c r="S2282" s="727"/>
      <c r="W2282" s="707"/>
      <c r="X2282" s="707"/>
      <c r="Y2282" s="707"/>
      <c r="Z2282" s="707"/>
      <c r="AA2282" s="707"/>
      <c r="AB2282" s="707"/>
      <c r="AC2282" s="707"/>
      <c r="AD2282" s="707"/>
      <c r="AE2282" s="707"/>
      <c r="AF2282" s="707"/>
      <c r="AG2282" s="707"/>
      <c r="AK2282" s="707">
        <v>1326.54</v>
      </c>
      <c r="AR2282" s="707"/>
      <c r="AT2282" s="707"/>
    </row>
    <row r="2283" spans="4:47">
      <c r="D2283" s="160" t="s">
        <v>8952</v>
      </c>
      <c r="E2283" s="160"/>
      <c r="F2283" s="160">
        <v>46169</v>
      </c>
      <c r="G2283" s="160">
        <v>46182</v>
      </c>
      <c r="H2283" s="160">
        <v>46180</v>
      </c>
      <c r="I2283" s="160">
        <v>46194</v>
      </c>
      <c r="J2283" s="160">
        <v>0</v>
      </c>
      <c r="K2283" s="160">
        <v>0</v>
      </c>
      <c r="L2283" s="727">
        <v>1326.54</v>
      </c>
      <c r="M2283" s="727" t="s">
        <v>4996</v>
      </c>
      <c r="N2283" s="727"/>
      <c r="Q2283" s="727"/>
      <c r="R2283" s="727"/>
      <c r="S2283" s="727"/>
      <c r="T2283" s="707"/>
      <c r="U2283" s="707"/>
      <c r="V2283" s="707"/>
      <c r="W2283" s="707"/>
      <c r="X2283" s="707"/>
      <c r="Y2283" s="707"/>
      <c r="Z2283" s="707"/>
      <c r="AD2283" s="707"/>
      <c r="AE2283" s="707"/>
      <c r="AF2283" s="707"/>
      <c r="AG2283" s="707"/>
    </row>
    <row r="2284" spans="4:47">
      <c r="D2284" s="160" t="s">
        <v>5887</v>
      </c>
      <c r="E2284" s="160"/>
      <c r="F2284" s="160">
        <v>46176</v>
      </c>
      <c r="G2284" s="160">
        <v>46180</v>
      </c>
      <c r="H2284" s="160">
        <v>46187</v>
      </c>
      <c r="I2284" s="160">
        <v>46191</v>
      </c>
      <c r="J2284" s="160">
        <v>0</v>
      </c>
      <c r="K2284" s="160">
        <v>0</v>
      </c>
      <c r="L2284" s="727">
        <v>12185.91</v>
      </c>
      <c r="M2284" s="727" t="s">
        <v>4994</v>
      </c>
      <c r="N2284" s="727"/>
      <c r="Q2284" s="727"/>
      <c r="R2284" s="727"/>
      <c r="S2284" s="727"/>
      <c r="V2284" s="707"/>
      <c r="W2284" s="707"/>
      <c r="X2284" s="707"/>
      <c r="Y2284" s="707"/>
      <c r="AA2284" s="707"/>
      <c r="AB2284" s="707"/>
      <c r="AC2284" s="707"/>
      <c r="AD2284" s="707"/>
      <c r="AE2284" s="707"/>
      <c r="AF2284" s="707"/>
      <c r="AG2284" s="707"/>
      <c r="AK2284" s="707">
        <v>12185.91</v>
      </c>
      <c r="AR2284" s="707"/>
      <c r="AT2284" s="707"/>
    </row>
    <row r="2285" spans="4:47">
      <c r="D2285" s="160" t="s">
        <v>5887</v>
      </c>
      <c r="E2285" s="160"/>
      <c r="F2285" s="160">
        <v>46176</v>
      </c>
      <c r="G2285" s="160">
        <v>46180</v>
      </c>
      <c r="H2285" s="160">
        <v>46187</v>
      </c>
      <c r="I2285" s="160">
        <v>46191</v>
      </c>
      <c r="J2285" s="160">
        <v>0</v>
      </c>
      <c r="K2285" s="160">
        <v>0</v>
      </c>
      <c r="L2285" s="727">
        <v>12185.91</v>
      </c>
      <c r="M2285" s="727" t="s">
        <v>4995</v>
      </c>
      <c r="N2285" s="727"/>
      <c r="Q2285" s="727"/>
      <c r="R2285" s="727"/>
      <c r="S2285" s="727"/>
      <c r="X2285" s="707"/>
      <c r="Y2285" s="707"/>
      <c r="Z2285" s="707"/>
      <c r="AA2285" s="707"/>
      <c r="AB2285" s="707"/>
      <c r="AC2285" s="707"/>
      <c r="AD2285" s="707"/>
      <c r="AE2285" s="707"/>
      <c r="AF2285" s="707"/>
      <c r="AG2285" s="707"/>
      <c r="AK2285" s="707">
        <v>12185.91</v>
      </c>
      <c r="AR2285" s="707"/>
      <c r="AT2285" s="707"/>
    </row>
    <row r="2286" spans="4:47">
      <c r="D2286" s="160" t="s">
        <v>5887</v>
      </c>
      <c r="E2286" s="160"/>
      <c r="F2286" s="160">
        <v>46176</v>
      </c>
      <c r="G2286" s="160">
        <v>46180</v>
      </c>
      <c r="H2286" s="160">
        <v>46187</v>
      </c>
      <c r="I2286" s="160">
        <v>46191</v>
      </c>
      <c r="J2286" s="160">
        <v>0</v>
      </c>
      <c r="K2286" s="160">
        <v>0</v>
      </c>
      <c r="L2286" s="727">
        <v>12185.91</v>
      </c>
      <c r="M2286" s="727" t="s">
        <v>4996</v>
      </c>
      <c r="N2286" s="727"/>
      <c r="Q2286" s="727"/>
      <c r="R2286" s="727"/>
      <c r="S2286" s="727"/>
      <c r="T2286" s="707"/>
      <c r="U2286" s="707"/>
      <c r="V2286" s="707"/>
      <c r="W2286" s="707"/>
      <c r="X2286" s="707"/>
      <c r="Y2286" s="707"/>
      <c r="Z2286" s="707"/>
      <c r="AA2286" s="707"/>
      <c r="AE2286" s="707"/>
      <c r="AF2286" s="707"/>
    </row>
    <row r="2287" spans="4:47">
      <c r="D2287" s="160" t="s">
        <v>5888</v>
      </c>
      <c r="E2287" s="160"/>
      <c r="F2287" s="160">
        <v>46176</v>
      </c>
      <c r="G2287" s="160">
        <v>46180</v>
      </c>
      <c r="H2287" s="160">
        <v>46187</v>
      </c>
      <c r="I2287" s="160">
        <v>46191</v>
      </c>
      <c r="J2287" s="160">
        <v>0</v>
      </c>
      <c r="K2287" s="160">
        <v>0</v>
      </c>
      <c r="L2287" s="727">
        <v>4300.53</v>
      </c>
      <c r="M2287" s="727" t="s">
        <v>4994</v>
      </c>
      <c r="N2287" s="727"/>
      <c r="Q2287" s="727"/>
      <c r="R2287" s="727"/>
      <c r="S2287" s="727"/>
      <c r="W2287" s="707"/>
      <c r="X2287" s="707"/>
      <c r="Y2287" s="707"/>
      <c r="Z2287" s="707"/>
      <c r="AA2287" s="707"/>
      <c r="AB2287" s="707"/>
      <c r="AC2287" s="707"/>
      <c r="AD2287" s="707"/>
      <c r="AE2287" s="707"/>
      <c r="AF2287" s="707"/>
      <c r="AK2287" s="707">
        <v>4300.53</v>
      </c>
      <c r="AR2287" s="707"/>
      <c r="AT2287" s="707"/>
    </row>
    <row r="2288" spans="4:47">
      <c r="D2288" s="160" t="s">
        <v>5888</v>
      </c>
      <c r="E2288" s="160"/>
      <c r="F2288" s="160">
        <v>46176</v>
      </c>
      <c r="G2288" s="160">
        <v>46180</v>
      </c>
      <c r="H2288" s="160">
        <v>46187</v>
      </c>
      <c r="I2288" s="160">
        <v>46191</v>
      </c>
      <c r="J2288" s="160">
        <v>0</v>
      </c>
      <c r="K2288" s="160">
        <v>0</v>
      </c>
      <c r="L2288" s="727">
        <v>4300.53</v>
      </c>
      <c r="M2288" s="727" t="s">
        <v>4995</v>
      </c>
      <c r="N2288" s="727"/>
      <c r="Q2288" s="727"/>
      <c r="R2288" s="727"/>
      <c r="S2288" s="727"/>
      <c r="W2288" s="707"/>
      <c r="X2288" s="707"/>
      <c r="Y2288" s="707"/>
      <c r="Z2288" s="707"/>
      <c r="AA2288" s="707"/>
      <c r="AB2288" s="707"/>
      <c r="AC2288" s="707"/>
      <c r="AD2288" s="707"/>
      <c r="AE2288" s="707"/>
      <c r="AF2288" s="707"/>
      <c r="AK2288" s="707">
        <v>4300.53</v>
      </c>
      <c r="AR2288" s="707"/>
      <c r="AT2288" s="707"/>
    </row>
    <row r="2289" spans="4:47">
      <c r="D2289" s="160" t="s">
        <v>5888</v>
      </c>
      <c r="E2289" s="160"/>
      <c r="F2289" s="160">
        <v>46176</v>
      </c>
      <c r="G2289" s="160">
        <v>46180</v>
      </c>
      <c r="H2289" s="160">
        <v>46187</v>
      </c>
      <c r="I2289" s="160">
        <v>46191</v>
      </c>
      <c r="J2289" s="160">
        <v>0</v>
      </c>
      <c r="K2289" s="160">
        <v>0</v>
      </c>
      <c r="L2289" s="727">
        <v>4300.53</v>
      </c>
      <c r="M2289" s="727" t="s">
        <v>4996</v>
      </c>
      <c r="N2289" s="727"/>
      <c r="Q2289" s="727"/>
      <c r="R2289" s="727"/>
      <c r="S2289" s="727"/>
      <c r="T2289" s="707"/>
      <c r="U2289" s="707"/>
      <c r="V2289" s="707"/>
      <c r="W2289" s="707"/>
      <c r="X2289" s="707"/>
      <c r="Y2289" s="707"/>
      <c r="Z2289" s="707"/>
      <c r="AD2289" s="707"/>
      <c r="AE2289" s="707"/>
      <c r="AF2289" s="707"/>
    </row>
    <row r="2290" spans="4:47">
      <c r="D2290" s="160" t="s">
        <v>5889</v>
      </c>
      <c r="E2290" s="160"/>
      <c r="F2290" s="160">
        <v>46176</v>
      </c>
      <c r="G2290" s="160">
        <v>46180</v>
      </c>
      <c r="H2290" s="160">
        <v>46187</v>
      </c>
      <c r="I2290" s="160">
        <v>46191</v>
      </c>
      <c r="J2290" s="160">
        <v>0</v>
      </c>
      <c r="K2290" s="160">
        <v>0</v>
      </c>
      <c r="L2290" s="727">
        <v>30679.919999999998</v>
      </c>
      <c r="M2290" s="727" t="s">
        <v>4994</v>
      </c>
      <c r="N2290" s="727"/>
      <c r="Q2290" s="727"/>
      <c r="R2290" s="727"/>
      <c r="S2290" s="727"/>
      <c r="V2290" s="707"/>
      <c r="W2290" s="707"/>
      <c r="X2290" s="707"/>
      <c r="Y2290" s="707"/>
      <c r="AB2290" s="707"/>
      <c r="AC2290" s="707"/>
      <c r="AD2290" s="707"/>
      <c r="AE2290" s="707"/>
      <c r="AF2290" s="707"/>
      <c r="AG2290" s="707"/>
      <c r="AH2290" s="707"/>
      <c r="AK2290" s="707">
        <v>30679.919999999998</v>
      </c>
      <c r="AR2290" s="707"/>
      <c r="AT2290" s="707"/>
      <c r="AU2290" s="707"/>
    </row>
    <row r="2291" spans="4:47">
      <c r="D2291" s="160" t="s">
        <v>5889</v>
      </c>
      <c r="E2291" s="160"/>
      <c r="F2291" s="160">
        <v>46176</v>
      </c>
      <c r="G2291" s="160">
        <v>46180</v>
      </c>
      <c r="H2291" s="160">
        <v>46187</v>
      </c>
      <c r="I2291" s="160">
        <v>46191</v>
      </c>
      <c r="J2291" s="160">
        <v>0</v>
      </c>
      <c r="K2291" s="160">
        <v>0</v>
      </c>
      <c r="L2291" s="728">
        <v>30679.919999999998</v>
      </c>
      <c r="M2291" s="727" t="s">
        <v>4995</v>
      </c>
      <c r="N2291" s="727"/>
      <c r="Q2291" s="728"/>
      <c r="R2291" s="727"/>
      <c r="S2291" s="727"/>
      <c r="Y2291" s="707"/>
      <c r="Z2291" s="707"/>
      <c r="AA2291" s="707"/>
      <c r="AB2291" s="707"/>
      <c r="AC2291" s="707"/>
      <c r="AD2291" s="707"/>
      <c r="AE2291" s="707"/>
      <c r="AF2291" s="707"/>
      <c r="AG2291" s="707"/>
      <c r="AH2291" s="707"/>
      <c r="AK2291" s="707">
        <v>30679.919999999998</v>
      </c>
      <c r="AR2291" s="707"/>
      <c r="AT2291" s="707"/>
      <c r="AU2291" s="707"/>
    </row>
    <row r="2292" spans="4:47">
      <c r="D2292" s="160" t="s">
        <v>5889</v>
      </c>
      <c r="E2292" s="160"/>
      <c r="F2292" s="160">
        <v>46176</v>
      </c>
      <c r="G2292" s="160">
        <v>46180</v>
      </c>
      <c r="H2292" s="160">
        <v>46187</v>
      </c>
      <c r="I2292" s="160">
        <v>46191</v>
      </c>
      <c r="J2292" s="160">
        <v>0</v>
      </c>
      <c r="K2292" s="160">
        <v>0</v>
      </c>
      <c r="L2292" s="728">
        <v>30679.919999999998</v>
      </c>
      <c r="M2292" s="727" t="s">
        <v>4996</v>
      </c>
      <c r="N2292" s="727"/>
      <c r="Q2292" s="728"/>
      <c r="R2292" s="727"/>
      <c r="S2292" s="727"/>
      <c r="V2292" s="707"/>
      <c r="W2292" s="707"/>
      <c r="X2292" s="707"/>
      <c r="Y2292" s="707"/>
      <c r="Z2292" s="707"/>
      <c r="AA2292" s="707"/>
      <c r="AF2292" s="707"/>
      <c r="AG2292" s="707"/>
    </row>
    <row r="2293" spans="4:47">
      <c r="D2293" s="160" t="s">
        <v>5890</v>
      </c>
      <c r="E2293" s="160"/>
      <c r="F2293" s="160">
        <v>46176</v>
      </c>
      <c r="G2293" s="160">
        <v>46180</v>
      </c>
      <c r="H2293" s="160">
        <v>46187</v>
      </c>
      <c r="I2293" s="160">
        <v>46191</v>
      </c>
      <c r="J2293" s="160">
        <v>0</v>
      </c>
      <c r="K2293" s="160">
        <v>0</v>
      </c>
      <c r="L2293" s="727">
        <v>12981.12</v>
      </c>
      <c r="M2293" s="727" t="s">
        <v>4994</v>
      </c>
      <c r="N2293" s="727"/>
      <c r="Q2293" s="727"/>
      <c r="R2293" s="727"/>
      <c r="S2293" s="727"/>
      <c r="Y2293" s="707"/>
      <c r="Z2293" s="707"/>
      <c r="AB2293" s="707"/>
      <c r="AC2293" s="707"/>
      <c r="AD2293" s="707"/>
      <c r="AE2293" s="707"/>
      <c r="AF2293" s="707"/>
      <c r="AG2293" s="707"/>
      <c r="AH2293" s="707"/>
      <c r="AK2293" s="707">
        <v>12981.12</v>
      </c>
      <c r="AR2293" s="707"/>
      <c r="AT2293" s="707"/>
    </row>
    <row r="2294" spans="4:47">
      <c r="D2294" s="160" t="s">
        <v>5890</v>
      </c>
      <c r="E2294" s="160"/>
      <c r="F2294" s="160">
        <v>46176</v>
      </c>
      <c r="G2294" s="160">
        <v>46180</v>
      </c>
      <c r="H2294" s="160">
        <v>46187</v>
      </c>
      <c r="I2294" s="160">
        <v>46191</v>
      </c>
      <c r="J2294" s="160">
        <v>0</v>
      </c>
      <c r="K2294" s="160">
        <v>0</v>
      </c>
      <c r="L2294" s="727">
        <v>12981.12</v>
      </c>
      <c r="M2294" s="727" t="s">
        <v>4995</v>
      </c>
      <c r="N2294" s="727"/>
      <c r="Q2294" s="727"/>
      <c r="R2294" s="727"/>
      <c r="S2294" s="727"/>
      <c r="Y2294" s="707"/>
      <c r="Z2294" s="707"/>
      <c r="AA2294" s="707"/>
      <c r="AB2294" s="707"/>
      <c r="AC2294" s="707"/>
      <c r="AD2294" s="707"/>
      <c r="AE2294" s="707"/>
      <c r="AF2294" s="707"/>
      <c r="AG2294" s="707"/>
      <c r="AH2294" s="707"/>
      <c r="AK2294" s="707">
        <v>12981.12</v>
      </c>
      <c r="AR2294" s="707"/>
      <c r="AT2294" s="707"/>
    </row>
    <row r="2295" spans="4:47">
      <c r="D2295" s="160" t="s">
        <v>5890</v>
      </c>
      <c r="E2295" s="160"/>
      <c r="F2295" s="160">
        <v>46176</v>
      </c>
      <c r="G2295" s="160">
        <v>46180</v>
      </c>
      <c r="H2295" s="160">
        <v>46187</v>
      </c>
      <c r="I2295" s="160">
        <v>46191</v>
      </c>
      <c r="J2295" s="160">
        <v>0</v>
      </c>
      <c r="K2295" s="160">
        <v>0</v>
      </c>
      <c r="L2295" s="727">
        <v>12981.12</v>
      </c>
      <c r="M2295" s="727" t="s">
        <v>4996</v>
      </c>
      <c r="N2295" s="727"/>
      <c r="Q2295" s="727"/>
      <c r="R2295" s="727"/>
      <c r="S2295" s="727"/>
      <c r="V2295" s="707"/>
      <c r="W2295" s="707"/>
      <c r="X2295" s="707"/>
      <c r="Y2295" s="707"/>
      <c r="Z2295" s="707"/>
      <c r="AA2295" s="707"/>
      <c r="AF2295" s="707"/>
      <c r="AG2295" s="707"/>
      <c r="AH2295" s="707"/>
    </row>
    <row r="2296" spans="4:47">
      <c r="D2296" s="160" t="s">
        <v>8953</v>
      </c>
      <c r="E2296" s="160"/>
      <c r="F2296" s="160">
        <v>46176</v>
      </c>
      <c r="G2296" s="160">
        <v>46180</v>
      </c>
      <c r="H2296" s="160">
        <v>46187</v>
      </c>
      <c r="I2296" s="160">
        <v>46191</v>
      </c>
      <c r="J2296" s="160">
        <v>0</v>
      </c>
      <c r="K2296" s="160">
        <v>0</v>
      </c>
      <c r="L2296" s="727">
        <v>6875.12</v>
      </c>
      <c r="M2296" s="727" t="s">
        <v>4994</v>
      </c>
      <c r="N2296" s="727"/>
      <c r="Q2296" s="727"/>
      <c r="R2296" s="727"/>
      <c r="S2296" s="727"/>
      <c r="X2296" s="707"/>
      <c r="Y2296" s="707"/>
      <c r="Z2296" s="707"/>
      <c r="AA2296" s="707"/>
      <c r="AB2296" s="707"/>
      <c r="AC2296" s="707"/>
      <c r="AD2296" s="707"/>
      <c r="AE2296" s="707"/>
      <c r="AF2296" s="707"/>
      <c r="AG2296" s="707"/>
      <c r="AH2296" s="707"/>
      <c r="AI2296" s="707"/>
      <c r="AK2296" s="707">
        <v>6875.12</v>
      </c>
      <c r="AR2296" s="707"/>
      <c r="AT2296" s="707"/>
    </row>
    <row r="2297" spans="4:47">
      <c r="D2297" s="160" t="s">
        <v>8953</v>
      </c>
      <c r="E2297" s="160"/>
      <c r="F2297" s="160">
        <v>46176</v>
      </c>
      <c r="G2297" s="160">
        <v>46180</v>
      </c>
      <c r="H2297" s="160">
        <v>46187</v>
      </c>
      <c r="I2297" s="160">
        <v>46191</v>
      </c>
      <c r="J2297" s="160">
        <v>0</v>
      </c>
      <c r="K2297" s="160">
        <v>0</v>
      </c>
      <c r="L2297" s="727">
        <v>6875.12</v>
      </c>
      <c r="M2297" s="727" t="s">
        <v>4995</v>
      </c>
      <c r="N2297" s="727"/>
      <c r="Q2297" s="727"/>
      <c r="R2297" s="727"/>
      <c r="S2297" s="727"/>
      <c r="X2297" s="707"/>
      <c r="Y2297" s="707"/>
      <c r="Z2297" s="707"/>
      <c r="AA2297" s="707"/>
      <c r="AB2297" s="707"/>
      <c r="AC2297" s="707"/>
      <c r="AD2297" s="707"/>
      <c r="AE2297" s="707"/>
      <c r="AF2297" s="707"/>
      <c r="AG2297" s="707"/>
      <c r="AH2297" s="707"/>
      <c r="AI2297" s="707"/>
      <c r="AK2297" s="707">
        <v>6875.12</v>
      </c>
      <c r="AR2297" s="707"/>
      <c r="AT2297" s="707"/>
    </row>
    <row r="2298" spans="4:47">
      <c r="D2298" s="160" t="s">
        <v>8953</v>
      </c>
      <c r="E2298" s="160"/>
      <c r="F2298" s="160">
        <v>46176</v>
      </c>
      <c r="G2298" s="160">
        <v>46180</v>
      </c>
      <c r="H2298" s="160">
        <v>46187</v>
      </c>
      <c r="I2298" s="160">
        <v>46191</v>
      </c>
      <c r="J2298" s="160">
        <v>0</v>
      </c>
      <c r="K2298" s="160">
        <v>0</v>
      </c>
      <c r="L2298" s="727">
        <v>6875.12</v>
      </c>
      <c r="M2298" s="727" t="s">
        <v>4996</v>
      </c>
      <c r="N2298" s="727"/>
      <c r="Q2298" s="727"/>
      <c r="R2298" s="727"/>
      <c r="S2298" s="727"/>
      <c r="T2298" s="707"/>
      <c r="U2298" s="707"/>
      <c r="V2298" s="707"/>
      <c r="W2298" s="707"/>
      <c r="X2298" s="707"/>
      <c r="Y2298" s="707"/>
      <c r="Z2298" s="707"/>
      <c r="AA2298" s="707"/>
      <c r="AB2298" s="707"/>
      <c r="AE2298" s="707"/>
      <c r="AF2298" s="707"/>
      <c r="AG2298" s="707"/>
    </row>
    <row r="2299" spans="4:47">
      <c r="D2299" s="160" t="s">
        <v>5891</v>
      </c>
      <c r="E2299" s="160"/>
      <c r="F2299" s="160">
        <v>46167</v>
      </c>
      <c r="G2299" s="160">
        <v>46180</v>
      </c>
      <c r="H2299" s="160">
        <v>46177</v>
      </c>
      <c r="I2299" s="160">
        <v>46191</v>
      </c>
      <c r="J2299" s="160">
        <v>0</v>
      </c>
      <c r="K2299" s="160">
        <v>0</v>
      </c>
      <c r="L2299" s="727">
        <v>226710.08</v>
      </c>
      <c r="M2299" s="727" t="s">
        <v>4994</v>
      </c>
      <c r="N2299" s="727"/>
      <c r="Q2299" s="727"/>
      <c r="R2299" s="727"/>
      <c r="S2299" s="727"/>
      <c r="V2299" s="707"/>
      <c r="W2299" s="707"/>
      <c r="X2299" s="707"/>
      <c r="Y2299" s="707"/>
      <c r="Z2299" s="707"/>
      <c r="AA2299" s="707"/>
      <c r="AB2299" s="707"/>
      <c r="AC2299" s="707"/>
      <c r="AD2299" s="707"/>
      <c r="AE2299" s="707"/>
      <c r="AF2299" s="707"/>
      <c r="AG2299" s="707"/>
      <c r="AH2299" s="707"/>
      <c r="AI2299" s="707"/>
      <c r="AJ2299" s="707"/>
      <c r="AK2299" s="707">
        <v>226710.08</v>
      </c>
      <c r="AR2299" s="707"/>
      <c r="AT2299" s="707"/>
      <c r="AU2299" s="707"/>
    </row>
    <row r="2300" spans="4:47">
      <c r="D2300" s="160" t="s">
        <v>5891</v>
      </c>
      <c r="E2300" s="160"/>
      <c r="F2300" s="160">
        <v>46167</v>
      </c>
      <c r="G2300" s="160">
        <v>46180</v>
      </c>
      <c r="H2300" s="160">
        <v>46177</v>
      </c>
      <c r="I2300" s="160">
        <v>46191</v>
      </c>
      <c r="J2300" s="160">
        <v>0</v>
      </c>
      <c r="K2300" s="160">
        <v>0</v>
      </c>
      <c r="L2300" s="727">
        <v>226710.08</v>
      </c>
      <c r="M2300" s="727" t="s">
        <v>4995</v>
      </c>
      <c r="N2300" s="727"/>
      <c r="Q2300" s="727"/>
      <c r="R2300" s="727"/>
      <c r="S2300" s="727"/>
      <c r="X2300" s="707"/>
      <c r="Y2300" s="707"/>
      <c r="Z2300" s="707"/>
      <c r="AA2300" s="707"/>
      <c r="AB2300" s="707"/>
      <c r="AC2300" s="707"/>
      <c r="AD2300" s="707"/>
      <c r="AE2300" s="707"/>
      <c r="AF2300" s="707"/>
      <c r="AG2300" s="707"/>
      <c r="AH2300" s="707"/>
      <c r="AI2300" s="707"/>
      <c r="AJ2300" s="707"/>
      <c r="AK2300" s="707">
        <v>226710.08</v>
      </c>
      <c r="AR2300" s="707"/>
      <c r="AT2300" s="707"/>
      <c r="AU2300" s="707"/>
    </row>
    <row r="2301" spans="4:47">
      <c r="D2301" s="160" t="s">
        <v>5891</v>
      </c>
      <c r="E2301" s="160"/>
      <c r="F2301" s="160">
        <v>46167</v>
      </c>
      <c r="G2301" s="160">
        <v>46180</v>
      </c>
      <c r="H2301" s="160">
        <v>46177</v>
      </c>
      <c r="I2301" s="160">
        <v>46191</v>
      </c>
      <c r="J2301" s="160">
        <v>0</v>
      </c>
      <c r="K2301" s="160">
        <v>0</v>
      </c>
      <c r="L2301" s="727">
        <v>226710.08</v>
      </c>
      <c r="M2301" s="727" t="s">
        <v>4996</v>
      </c>
      <c r="N2301" s="727"/>
      <c r="Q2301" s="727"/>
      <c r="R2301" s="727"/>
      <c r="S2301" s="727"/>
      <c r="T2301" s="707"/>
      <c r="U2301" s="707"/>
      <c r="V2301" s="707"/>
      <c r="W2301" s="707"/>
      <c r="X2301" s="707"/>
      <c r="Y2301" s="707"/>
      <c r="Z2301" s="707"/>
      <c r="AA2301" s="707"/>
      <c r="AB2301" s="707"/>
      <c r="AE2301" s="707"/>
      <c r="AF2301" s="707"/>
      <c r="AG2301" s="707"/>
    </row>
    <row r="2302" spans="4:47">
      <c r="D2302" s="160" t="s">
        <v>5892</v>
      </c>
      <c r="E2302" s="160"/>
      <c r="F2302" s="160">
        <v>46167</v>
      </c>
      <c r="G2302" s="160">
        <v>46182</v>
      </c>
      <c r="H2302" s="160">
        <v>46177</v>
      </c>
      <c r="I2302" s="160">
        <v>46194</v>
      </c>
      <c r="J2302" s="160">
        <v>0</v>
      </c>
      <c r="K2302" s="160">
        <v>0</v>
      </c>
      <c r="L2302" s="727">
        <v>18204.599999999999</v>
      </c>
      <c r="M2302" s="727" t="s">
        <v>4994</v>
      </c>
      <c r="N2302" s="727"/>
      <c r="Q2302" s="727"/>
      <c r="R2302" s="727"/>
      <c r="S2302" s="727"/>
      <c r="V2302" s="707"/>
      <c r="W2302" s="707"/>
      <c r="X2302" s="707"/>
      <c r="Y2302" s="707"/>
      <c r="Z2302" s="707"/>
      <c r="AB2302" s="707"/>
      <c r="AC2302" s="707"/>
      <c r="AD2302" s="707"/>
      <c r="AE2302" s="707"/>
      <c r="AF2302" s="707"/>
      <c r="AG2302" s="707"/>
      <c r="AH2302" s="707"/>
      <c r="AJ2302" s="707"/>
      <c r="AK2302" s="707">
        <v>18204.599999999999</v>
      </c>
      <c r="AR2302" s="707"/>
      <c r="AT2302" s="707"/>
      <c r="AU2302" s="707"/>
    </row>
    <row r="2303" spans="4:47">
      <c r="D2303" s="160" t="s">
        <v>5892</v>
      </c>
      <c r="E2303" s="160"/>
      <c r="F2303" s="160">
        <v>46167</v>
      </c>
      <c r="G2303" s="160">
        <v>46182</v>
      </c>
      <c r="H2303" s="160">
        <v>46177</v>
      </c>
      <c r="I2303" s="160">
        <v>46194</v>
      </c>
      <c r="J2303" s="160">
        <v>0</v>
      </c>
      <c r="K2303" s="160">
        <v>0</v>
      </c>
      <c r="L2303" s="727">
        <v>18204.599999999999</v>
      </c>
      <c r="M2303" s="727" t="s">
        <v>4995</v>
      </c>
      <c r="N2303" s="727"/>
      <c r="Q2303" s="727"/>
      <c r="R2303" s="727"/>
      <c r="S2303" s="727"/>
      <c r="Y2303" s="707"/>
      <c r="Z2303" s="707"/>
      <c r="AA2303" s="707"/>
      <c r="AB2303" s="707"/>
      <c r="AC2303" s="707"/>
      <c r="AD2303" s="707"/>
      <c r="AE2303" s="707"/>
      <c r="AF2303" s="707"/>
      <c r="AG2303" s="707"/>
      <c r="AH2303" s="707"/>
      <c r="AJ2303" s="707"/>
      <c r="AK2303" s="707">
        <v>18204.599999999999</v>
      </c>
      <c r="AR2303" s="707"/>
      <c r="AT2303" s="707"/>
      <c r="AU2303" s="707"/>
    </row>
    <row r="2304" spans="4:47">
      <c r="D2304" s="160" t="s">
        <v>5892</v>
      </c>
      <c r="E2304" s="160"/>
      <c r="F2304" s="160">
        <v>46167</v>
      </c>
      <c r="G2304" s="160">
        <v>46182</v>
      </c>
      <c r="H2304" s="160">
        <v>46177</v>
      </c>
      <c r="I2304" s="160">
        <v>46194</v>
      </c>
      <c r="J2304" s="160">
        <v>0</v>
      </c>
      <c r="K2304" s="160">
        <v>0</v>
      </c>
      <c r="L2304" s="727">
        <v>18204.599999999999</v>
      </c>
      <c r="M2304" s="727" t="s">
        <v>4996</v>
      </c>
      <c r="N2304" s="727"/>
      <c r="Q2304" s="727"/>
      <c r="R2304" s="727"/>
      <c r="S2304" s="727"/>
      <c r="X2304" s="707"/>
      <c r="Y2304" s="707"/>
      <c r="Z2304" s="707"/>
      <c r="AA2304" s="707"/>
      <c r="AE2304" s="707"/>
      <c r="AF2304" s="707"/>
      <c r="AG2304" s="707"/>
    </row>
    <row r="2305" spans="4:51">
      <c r="D2305" s="160" t="s">
        <v>5893</v>
      </c>
      <c r="E2305" s="160"/>
      <c r="F2305" s="160">
        <v>46167</v>
      </c>
      <c r="G2305" s="160">
        <v>46182</v>
      </c>
      <c r="H2305" s="160">
        <v>46177</v>
      </c>
      <c r="I2305" s="160">
        <v>46194</v>
      </c>
      <c r="J2305" s="160">
        <v>0</v>
      </c>
      <c r="K2305" s="160">
        <v>0</v>
      </c>
      <c r="L2305" s="727">
        <v>13851.27</v>
      </c>
      <c r="M2305" s="727" t="s">
        <v>4994</v>
      </c>
      <c r="N2305" s="727"/>
      <c r="Q2305" s="727"/>
      <c r="R2305" s="727"/>
      <c r="S2305" s="727"/>
      <c r="X2305" s="707"/>
      <c r="Y2305" s="707"/>
      <c r="AB2305" s="707"/>
      <c r="AC2305" s="707"/>
      <c r="AD2305" s="707"/>
      <c r="AE2305" s="707"/>
      <c r="AF2305" s="707"/>
      <c r="AG2305" s="707"/>
      <c r="AH2305" s="707"/>
      <c r="AJ2305" s="707"/>
      <c r="AK2305" s="707">
        <v>13851.27</v>
      </c>
      <c r="AR2305" s="707"/>
      <c r="AT2305" s="707"/>
      <c r="AU2305" s="707"/>
    </row>
    <row r="2306" spans="4:51">
      <c r="D2306" s="160" t="s">
        <v>5893</v>
      </c>
      <c r="E2306" s="160"/>
      <c r="F2306" s="160">
        <v>46167</v>
      </c>
      <c r="G2306" s="160">
        <v>46182</v>
      </c>
      <c r="H2306" s="160">
        <v>46177</v>
      </c>
      <c r="I2306" s="160">
        <v>46194</v>
      </c>
      <c r="J2306" s="160">
        <v>0</v>
      </c>
      <c r="K2306" s="160">
        <v>0</v>
      </c>
      <c r="L2306" s="727">
        <v>13851.27</v>
      </c>
      <c r="M2306" s="727" t="s">
        <v>4995</v>
      </c>
      <c r="N2306" s="727"/>
      <c r="Q2306" s="727"/>
      <c r="R2306" s="727"/>
      <c r="S2306" s="727"/>
      <c r="Y2306" s="707"/>
      <c r="Z2306" s="707"/>
      <c r="AA2306" s="707"/>
      <c r="AB2306" s="707"/>
      <c r="AC2306" s="707"/>
      <c r="AD2306" s="707"/>
      <c r="AE2306" s="707"/>
      <c r="AF2306" s="707"/>
      <c r="AG2306" s="707"/>
      <c r="AH2306" s="707"/>
      <c r="AJ2306" s="707"/>
      <c r="AK2306" s="707">
        <v>13851.27</v>
      </c>
      <c r="AR2306" s="707"/>
      <c r="AT2306" s="707"/>
      <c r="AU2306" s="707"/>
    </row>
    <row r="2307" spans="4:51">
      <c r="D2307" s="160" t="s">
        <v>5893</v>
      </c>
      <c r="E2307" s="160"/>
      <c r="F2307" s="160">
        <v>46167</v>
      </c>
      <c r="G2307" s="160">
        <v>46182</v>
      </c>
      <c r="H2307" s="160">
        <v>46177</v>
      </c>
      <c r="I2307" s="160">
        <v>46194</v>
      </c>
      <c r="J2307" s="160">
        <v>0</v>
      </c>
      <c r="K2307" s="160">
        <v>0</v>
      </c>
      <c r="L2307" s="727">
        <v>13851.27</v>
      </c>
      <c r="M2307" s="727" t="s">
        <v>4996</v>
      </c>
      <c r="N2307" s="727"/>
      <c r="Q2307" s="727"/>
      <c r="R2307" s="727"/>
      <c r="S2307" s="727"/>
      <c r="X2307" s="707"/>
      <c r="Y2307" s="707"/>
      <c r="Z2307" s="707"/>
      <c r="AA2307" s="707"/>
      <c r="AF2307" s="707"/>
      <c r="AG2307" s="707"/>
    </row>
    <row r="2308" spans="4:51">
      <c r="D2308" s="160" t="s">
        <v>8954</v>
      </c>
      <c r="E2308" s="160"/>
      <c r="F2308" s="160">
        <v>46167</v>
      </c>
      <c r="G2308" s="160">
        <v>46182</v>
      </c>
      <c r="H2308" s="160">
        <v>46177</v>
      </c>
      <c r="I2308" s="160">
        <v>46194</v>
      </c>
      <c r="J2308" s="160">
        <v>0</v>
      </c>
      <c r="K2308" s="160">
        <v>0</v>
      </c>
      <c r="L2308" s="727">
        <v>3479.28</v>
      </c>
      <c r="M2308" s="728" t="s">
        <v>4994</v>
      </c>
      <c r="N2308" s="728"/>
      <c r="Q2308" s="727"/>
      <c r="R2308" s="728"/>
      <c r="S2308" s="728"/>
      <c r="X2308" s="707"/>
      <c r="Y2308" s="707"/>
      <c r="AB2308" s="707"/>
      <c r="AC2308" s="707"/>
      <c r="AD2308" s="707"/>
      <c r="AE2308" s="707"/>
      <c r="AF2308" s="707"/>
      <c r="AG2308" s="707"/>
      <c r="AJ2308" s="707"/>
      <c r="AK2308" s="707">
        <v>3479.28</v>
      </c>
      <c r="AR2308" s="707"/>
      <c r="AT2308" s="707"/>
      <c r="AY2308">
        <v>855.09</v>
      </c>
    </row>
    <row r="2309" spans="4:51">
      <c r="D2309" s="160" t="s">
        <v>8954</v>
      </c>
      <c r="E2309" s="160"/>
      <c r="F2309" s="160">
        <v>46167</v>
      </c>
      <c r="G2309" s="160">
        <v>46182</v>
      </c>
      <c r="H2309" s="160">
        <v>46177</v>
      </c>
      <c r="I2309" s="160">
        <v>46194</v>
      </c>
      <c r="J2309" s="160">
        <v>0</v>
      </c>
      <c r="K2309" s="160">
        <v>0</v>
      </c>
      <c r="L2309" s="727">
        <v>3479.28</v>
      </c>
      <c r="M2309" s="728" t="s">
        <v>4995</v>
      </c>
      <c r="N2309" s="728"/>
      <c r="Q2309" s="727"/>
      <c r="R2309" s="728"/>
      <c r="S2309" s="728"/>
      <c r="Y2309" s="707"/>
      <c r="Z2309" s="707"/>
      <c r="AA2309" s="707"/>
      <c r="AB2309" s="707"/>
      <c r="AC2309" s="707"/>
      <c r="AD2309" s="707"/>
      <c r="AE2309" s="707"/>
      <c r="AF2309" s="707"/>
      <c r="AG2309" s="707"/>
      <c r="AJ2309" s="707"/>
      <c r="AK2309" s="707">
        <v>3479.28</v>
      </c>
      <c r="AR2309" s="707"/>
      <c r="AT2309" s="707"/>
      <c r="AY2309">
        <v>855.09</v>
      </c>
    </row>
    <row r="2310" spans="4:51">
      <c r="D2310" s="160" t="s">
        <v>8954</v>
      </c>
      <c r="E2310" s="160"/>
      <c r="F2310" s="160">
        <v>46167</v>
      </c>
      <c r="G2310" s="160">
        <v>46182</v>
      </c>
      <c r="H2310" s="160">
        <v>46177</v>
      </c>
      <c r="I2310" s="160">
        <v>46194</v>
      </c>
      <c r="J2310" s="160">
        <v>0</v>
      </c>
      <c r="K2310" s="160">
        <v>0</v>
      </c>
      <c r="L2310" s="727">
        <v>3479.28</v>
      </c>
      <c r="M2310" s="727" t="s">
        <v>4996</v>
      </c>
      <c r="N2310" s="727"/>
      <c r="Q2310" s="727"/>
      <c r="R2310" s="727"/>
      <c r="S2310" s="727"/>
      <c r="X2310" s="707"/>
      <c r="Y2310" s="707"/>
      <c r="Z2310" s="707"/>
      <c r="AA2310" s="707"/>
      <c r="AE2310" s="707"/>
      <c r="AF2310" s="707"/>
      <c r="AG2310" s="707"/>
    </row>
    <row r="2311" spans="4:51">
      <c r="D2311" s="160" t="s">
        <v>5906</v>
      </c>
      <c r="E2311" s="160"/>
      <c r="F2311" s="160">
        <v>46186</v>
      </c>
      <c r="G2311" s="160">
        <v>46205</v>
      </c>
      <c r="H2311" s="160">
        <v>46196</v>
      </c>
      <c r="I2311" s="160">
        <v>46217</v>
      </c>
      <c r="J2311" s="160">
        <v>0</v>
      </c>
      <c r="K2311" s="160">
        <v>0</v>
      </c>
      <c r="L2311" s="727">
        <v>312447.63</v>
      </c>
      <c r="M2311" s="727" t="s">
        <v>4994</v>
      </c>
      <c r="N2311" s="727"/>
      <c r="Q2311" s="727"/>
      <c r="R2311" s="727"/>
      <c r="S2311" s="727"/>
      <c r="X2311" s="707"/>
      <c r="Y2311" s="707"/>
      <c r="Z2311" s="707"/>
      <c r="AC2311" s="707"/>
      <c r="AD2311" s="707"/>
      <c r="AE2311" s="707"/>
      <c r="AF2311" s="707"/>
      <c r="AG2311" s="707"/>
      <c r="AH2311" s="707"/>
      <c r="AK2311" s="707">
        <v>223354.33</v>
      </c>
      <c r="AL2311" s="707">
        <v>89093.29</v>
      </c>
      <c r="AS2311" s="707"/>
      <c r="AU2311" s="707"/>
    </row>
    <row r="2312" spans="4:51">
      <c r="D2312" s="160" t="s">
        <v>5906</v>
      </c>
      <c r="E2312" s="160"/>
      <c r="F2312" s="160">
        <v>46186</v>
      </c>
      <c r="G2312" s="160">
        <v>46205</v>
      </c>
      <c r="H2312" s="160">
        <v>46196</v>
      </c>
      <c r="I2312" s="160">
        <v>46217</v>
      </c>
      <c r="J2312" s="160">
        <v>0</v>
      </c>
      <c r="K2312" s="160">
        <v>0</v>
      </c>
      <c r="L2312" s="727">
        <v>312447.63</v>
      </c>
      <c r="M2312" s="727" t="s">
        <v>4995</v>
      </c>
      <c r="N2312" s="727"/>
      <c r="Q2312" s="727"/>
      <c r="R2312" s="727"/>
      <c r="S2312" s="727"/>
      <c r="Y2312" s="707"/>
      <c r="Z2312" s="707"/>
      <c r="AA2312" s="707"/>
      <c r="AB2312" s="707"/>
      <c r="AC2312" s="707"/>
      <c r="AD2312" s="707"/>
      <c r="AE2312" s="707"/>
      <c r="AF2312" s="707"/>
      <c r="AG2312" s="707"/>
      <c r="AH2312" s="707"/>
      <c r="AK2312" s="707">
        <v>223354.33</v>
      </c>
      <c r="AL2312" s="707">
        <v>89093.29</v>
      </c>
      <c r="AS2312" s="707"/>
      <c r="AU2312" s="707"/>
    </row>
    <row r="2313" spans="4:51">
      <c r="D2313" s="160" t="s">
        <v>5906</v>
      </c>
      <c r="E2313" s="160"/>
      <c r="F2313" s="160">
        <v>46186</v>
      </c>
      <c r="G2313" s="160">
        <v>46205</v>
      </c>
      <c r="H2313" s="160">
        <v>46196</v>
      </c>
      <c r="I2313" s="160">
        <v>46217</v>
      </c>
      <c r="J2313" s="160">
        <v>0</v>
      </c>
      <c r="K2313" s="160">
        <v>0</v>
      </c>
      <c r="L2313" s="727">
        <v>312447.63</v>
      </c>
      <c r="M2313" s="727" t="s">
        <v>4996</v>
      </c>
      <c r="N2313" s="727"/>
      <c r="Q2313" s="727"/>
      <c r="R2313" s="727"/>
      <c r="S2313" s="727"/>
      <c r="Y2313" s="707"/>
      <c r="Z2313" s="707"/>
      <c r="AA2313" s="707"/>
      <c r="AB2313" s="707"/>
      <c r="AF2313" s="707"/>
      <c r="AG2313" s="707"/>
    </row>
    <row r="2314" spans="4:51">
      <c r="D2314" s="160" t="s">
        <v>8955</v>
      </c>
      <c r="E2314" s="160"/>
      <c r="F2314" s="160">
        <v>46186</v>
      </c>
      <c r="G2314" s="160">
        <v>46198</v>
      </c>
      <c r="H2314" s="160">
        <v>46196</v>
      </c>
      <c r="I2314" s="160">
        <v>46210</v>
      </c>
      <c r="J2314" s="160">
        <v>0</v>
      </c>
      <c r="K2314" s="160">
        <v>0</v>
      </c>
      <c r="L2314" s="727">
        <v>34632.74</v>
      </c>
      <c r="M2314" s="727" t="s">
        <v>4994</v>
      </c>
      <c r="N2314" s="727"/>
      <c r="Q2314" s="727"/>
      <c r="R2314" s="727"/>
      <c r="S2314" s="727"/>
      <c r="Y2314" s="707"/>
      <c r="AC2314" s="707"/>
      <c r="AD2314" s="707"/>
      <c r="AE2314" s="707"/>
      <c r="AF2314" s="707"/>
      <c r="AG2314" s="707"/>
      <c r="AH2314" s="707"/>
      <c r="AK2314" s="707">
        <v>23013.46</v>
      </c>
      <c r="AL2314" s="707">
        <v>11619.29</v>
      </c>
      <c r="AS2314" s="707"/>
      <c r="AU2314" s="707"/>
    </row>
    <row r="2315" spans="4:51">
      <c r="D2315" s="160" t="s">
        <v>8955</v>
      </c>
      <c r="E2315" s="160"/>
      <c r="F2315" s="160">
        <v>46186</v>
      </c>
      <c r="G2315" s="160">
        <v>46198</v>
      </c>
      <c r="H2315" s="160">
        <v>46196</v>
      </c>
      <c r="I2315" s="160">
        <v>46210</v>
      </c>
      <c r="J2315" s="160">
        <v>0</v>
      </c>
      <c r="K2315" s="160">
        <v>0</v>
      </c>
      <c r="L2315" s="727">
        <v>34632.74</v>
      </c>
      <c r="M2315" s="727" t="s">
        <v>4995</v>
      </c>
      <c r="N2315" s="727"/>
      <c r="Q2315" s="727"/>
      <c r="R2315" s="727"/>
      <c r="S2315" s="727"/>
      <c r="Y2315" s="707"/>
      <c r="Z2315" s="707"/>
      <c r="AA2315" s="707"/>
      <c r="AC2315" s="707"/>
      <c r="AD2315" s="707"/>
      <c r="AE2315" s="707"/>
      <c r="AF2315" s="707"/>
      <c r="AG2315" s="707"/>
      <c r="AH2315" s="707"/>
      <c r="AK2315" s="707">
        <v>23013.46</v>
      </c>
      <c r="AL2315" s="707">
        <v>11619.29</v>
      </c>
      <c r="AS2315" s="707"/>
      <c r="AU2315" s="707"/>
    </row>
    <row r="2316" spans="4:51">
      <c r="D2316" s="160" t="s">
        <v>8955</v>
      </c>
      <c r="E2316" s="160"/>
      <c r="F2316" s="160">
        <v>46186</v>
      </c>
      <c r="G2316" s="160">
        <v>46198</v>
      </c>
      <c r="H2316" s="160">
        <v>46196</v>
      </c>
      <c r="I2316" s="160">
        <v>46210</v>
      </c>
      <c r="J2316" s="160">
        <v>0</v>
      </c>
      <c r="K2316" s="160">
        <v>0</v>
      </c>
      <c r="L2316" s="727">
        <v>34632.74</v>
      </c>
      <c r="M2316" s="727" t="s">
        <v>4996</v>
      </c>
      <c r="N2316" s="727"/>
      <c r="Q2316" s="727"/>
      <c r="R2316" s="727"/>
      <c r="S2316" s="727"/>
      <c r="X2316" s="707"/>
      <c r="Y2316" s="707"/>
      <c r="Z2316" s="707"/>
      <c r="AA2316" s="707"/>
      <c r="AF2316" s="707"/>
      <c r="AG2316" s="707"/>
    </row>
    <row r="2317" spans="4:51">
      <c r="D2317" s="160" t="s">
        <v>8956</v>
      </c>
      <c r="E2317" s="160"/>
      <c r="F2317" s="160">
        <v>46186</v>
      </c>
      <c r="G2317" s="160">
        <v>46202</v>
      </c>
      <c r="H2317" s="160">
        <v>46196</v>
      </c>
      <c r="I2317" s="160">
        <v>46214</v>
      </c>
      <c r="J2317" s="160">
        <v>0</v>
      </c>
      <c r="K2317" s="160">
        <v>0</v>
      </c>
      <c r="L2317" s="727">
        <v>51247.13</v>
      </c>
      <c r="M2317" s="727" t="s">
        <v>4994</v>
      </c>
      <c r="N2317" s="727"/>
      <c r="Q2317" s="727"/>
      <c r="R2317" s="727"/>
      <c r="S2317" s="727"/>
      <c r="X2317" s="707"/>
      <c r="Y2317" s="707"/>
      <c r="Z2317" s="707"/>
      <c r="AA2317" s="707"/>
      <c r="AB2317" s="707"/>
      <c r="AC2317" s="707"/>
      <c r="AD2317" s="707"/>
      <c r="AE2317" s="707"/>
      <c r="AF2317" s="707"/>
      <c r="AG2317" s="707"/>
      <c r="AH2317" s="707"/>
      <c r="AK2317" s="707">
        <v>34053.72</v>
      </c>
      <c r="AL2317" s="707">
        <v>17193.41</v>
      </c>
      <c r="AS2317" s="707"/>
      <c r="AU2317" s="707"/>
    </row>
    <row r="2318" spans="4:51">
      <c r="D2318" s="160" t="s">
        <v>8956</v>
      </c>
      <c r="E2318" s="160"/>
      <c r="F2318" s="160">
        <v>46186</v>
      </c>
      <c r="G2318" s="160">
        <v>46202</v>
      </c>
      <c r="H2318" s="160">
        <v>46196</v>
      </c>
      <c r="I2318" s="160">
        <v>46214</v>
      </c>
      <c r="J2318" s="160">
        <v>0</v>
      </c>
      <c r="K2318" s="160">
        <v>0</v>
      </c>
      <c r="L2318" s="727">
        <v>51247.13</v>
      </c>
      <c r="M2318" s="727" t="s">
        <v>4995</v>
      </c>
      <c r="N2318" s="727"/>
      <c r="Q2318" s="727"/>
      <c r="R2318" s="727"/>
      <c r="S2318" s="727"/>
      <c r="X2318" s="707"/>
      <c r="Y2318" s="707"/>
      <c r="Z2318" s="707"/>
      <c r="AA2318" s="707"/>
      <c r="AB2318" s="707"/>
      <c r="AC2318" s="707"/>
      <c r="AD2318" s="707"/>
      <c r="AE2318" s="707"/>
      <c r="AF2318" s="707"/>
      <c r="AG2318" s="707"/>
      <c r="AH2318" s="707"/>
      <c r="AK2318" s="707">
        <v>34053.72</v>
      </c>
      <c r="AL2318" s="707">
        <v>17193.41</v>
      </c>
      <c r="AS2318" s="707"/>
      <c r="AU2318" s="707"/>
    </row>
    <row r="2319" spans="4:51">
      <c r="D2319" s="160" t="s">
        <v>8956</v>
      </c>
      <c r="E2319" s="160"/>
      <c r="F2319" s="160">
        <v>46186</v>
      </c>
      <c r="G2319" s="160">
        <v>46202</v>
      </c>
      <c r="H2319" s="160">
        <v>46196</v>
      </c>
      <c r="I2319" s="160">
        <v>46214</v>
      </c>
      <c r="J2319" s="160">
        <v>0</v>
      </c>
      <c r="K2319" s="160">
        <v>0</v>
      </c>
      <c r="L2319" s="727">
        <v>51247.13</v>
      </c>
      <c r="M2319" s="727" t="s">
        <v>4996</v>
      </c>
      <c r="N2319" s="727"/>
      <c r="Q2319" s="727"/>
      <c r="R2319" s="727"/>
      <c r="S2319" s="727"/>
      <c r="T2319" s="707"/>
      <c r="U2319" s="707"/>
      <c r="V2319" s="707"/>
      <c r="W2319" s="707"/>
      <c r="X2319" s="707"/>
      <c r="Y2319" s="707"/>
      <c r="Z2319" s="707"/>
      <c r="AA2319" s="707"/>
      <c r="AB2319" s="707"/>
      <c r="AE2319" s="707"/>
      <c r="AF2319" s="707"/>
      <c r="AG2319" s="707"/>
    </row>
    <row r="2320" spans="4:51">
      <c r="D2320" s="160" t="s">
        <v>8957</v>
      </c>
      <c r="E2320" s="160"/>
      <c r="F2320" s="160">
        <v>46193</v>
      </c>
      <c r="G2320" s="160">
        <v>46198</v>
      </c>
      <c r="H2320" s="160">
        <v>46203</v>
      </c>
      <c r="I2320" s="160">
        <v>46210</v>
      </c>
      <c r="J2320" s="160">
        <v>0</v>
      </c>
      <c r="K2320" s="160">
        <v>0</v>
      </c>
      <c r="L2320" s="727">
        <v>3145.49</v>
      </c>
      <c r="M2320" s="727" t="s">
        <v>4994</v>
      </c>
      <c r="N2320" s="727"/>
      <c r="Q2320" s="727"/>
      <c r="R2320" s="727"/>
      <c r="S2320" s="727"/>
      <c r="V2320" s="707"/>
      <c r="W2320" s="707"/>
      <c r="X2320" s="707"/>
      <c r="Y2320" s="707"/>
      <c r="Z2320" s="707"/>
      <c r="AA2320" s="707"/>
      <c r="AB2320" s="707"/>
      <c r="AC2320" s="707"/>
      <c r="AD2320" s="707"/>
      <c r="AE2320" s="707"/>
      <c r="AF2320" s="707"/>
      <c r="AG2320" s="707"/>
      <c r="AH2320" s="707"/>
      <c r="AK2320" s="707">
        <v>541.02</v>
      </c>
      <c r="AL2320" s="707">
        <v>2604.4699999999998</v>
      </c>
      <c r="AS2320" s="707"/>
      <c r="AU2320" s="707"/>
    </row>
    <row r="2321" spans="4:47">
      <c r="D2321" s="160" t="s">
        <v>8957</v>
      </c>
      <c r="E2321" s="160"/>
      <c r="F2321" s="160">
        <v>46193</v>
      </c>
      <c r="G2321" s="160">
        <v>46198</v>
      </c>
      <c r="H2321" s="160">
        <v>46203</v>
      </c>
      <c r="I2321" s="160">
        <v>46210</v>
      </c>
      <c r="J2321" s="160">
        <v>0</v>
      </c>
      <c r="K2321" s="160">
        <v>0</v>
      </c>
      <c r="L2321" s="727">
        <v>3145.49</v>
      </c>
      <c r="M2321" s="727" t="s">
        <v>4995</v>
      </c>
      <c r="N2321" s="727"/>
      <c r="Q2321" s="727"/>
      <c r="R2321" s="727"/>
      <c r="S2321" s="727"/>
      <c r="Y2321" s="707"/>
      <c r="Z2321" s="707"/>
      <c r="AA2321" s="707"/>
      <c r="AB2321" s="707"/>
      <c r="AC2321" s="707"/>
      <c r="AD2321" s="707"/>
      <c r="AE2321" s="707"/>
      <c r="AF2321" s="707"/>
      <c r="AG2321" s="707"/>
      <c r="AH2321" s="707"/>
      <c r="AK2321" s="707">
        <v>541.02</v>
      </c>
      <c r="AL2321" s="707">
        <v>2604.4699999999998</v>
      </c>
      <c r="AS2321" s="707"/>
      <c r="AU2321" s="707"/>
    </row>
    <row r="2322" spans="4:47">
      <c r="D2322" s="160" t="s">
        <v>8957</v>
      </c>
      <c r="E2322" s="160"/>
      <c r="F2322" s="160">
        <v>46193</v>
      </c>
      <c r="G2322" s="160">
        <v>46198</v>
      </c>
      <c r="H2322" s="160">
        <v>46203</v>
      </c>
      <c r="I2322" s="160">
        <v>46210</v>
      </c>
      <c r="J2322" s="160">
        <v>0</v>
      </c>
      <c r="K2322" s="160">
        <v>0</v>
      </c>
      <c r="L2322" s="727">
        <v>3145.49</v>
      </c>
      <c r="M2322" s="727" t="s">
        <v>4996</v>
      </c>
      <c r="N2322" s="727"/>
      <c r="Q2322" s="727"/>
      <c r="R2322" s="727"/>
      <c r="S2322" s="727"/>
      <c r="T2322" s="707"/>
      <c r="U2322" s="707"/>
      <c r="V2322" s="707"/>
      <c r="W2322" s="707"/>
      <c r="X2322" s="707"/>
      <c r="Y2322" s="707"/>
      <c r="Z2322" s="707"/>
      <c r="AA2322" s="707"/>
      <c r="AE2322" s="707"/>
      <c r="AF2322" s="707"/>
      <c r="AG2322" s="707"/>
    </row>
    <row r="2323" spans="4:47">
      <c r="D2323" s="160" t="s">
        <v>8958</v>
      </c>
      <c r="E2323" s="160"/>
      <c r="F2323" s="160">
        <v>46193</v>
      </c>
      <c r="G2323" s="160">
        <v>46198</v>
      </c>
      <c r="H2323" s="160">
        <v>46203</v>
      </c>
      <c r="I2323" s="160">
        <v>46210</v>
      </c>
      <c r="J2323" s="160">
        <v>0</v>
      </c>
      <c r="K2323" s="160">
        <v>0</v>
      </c>
      <c r="L2323" s="727">
        <v>7232.48</v>
      </c>
      <c r="M2323" s="727" t="s">
        <v>4994</v>
      </c>
      <c r="N2323" s="727"/>
      <c r="Q2323" s="727"/>
      <c r="R2323" s="727"/>
      <c r="S2323" s="727"/>
      <c r="V2323" s="707"/>
      <c r="W2323" s="707"/>
      <c r="X2323" s="707"/>
      <c r="Y2323" s="707"/>
      <c r="Z2323" s="707"/>
      <c r="AA2323" s="707"/>
      <c r="AB2323" s="707"/>
      <c r="AC2323" s="707"/>
      <c r="AD2323" s="707"/>
      <c r="AE2323" s="707"/>
      <c r="AF2323" s="707"/>
      <c r="AG2323" s="707"/>
      <c r="AH2323" s="707"/>
      <c r="AK2323" s="707">
        <v>1243.99</v>
      </c>
      <c r="AL2323" s="707">
        <v>5988.5</v>
      </c>
      <c r="AS2323" s="707"/>
      <c r="AU2323" s="707"/>
    </row>
    <row r="2324" spans="4:47">
      <c r="D2324" s="160" t="s">
        <v>8958</v>
      </c>
      <c r="E2324" s="160"/>
      <c r="F2324" s="160">
        <v>46193</v>
      </c>
      <c r="G2324" s="160">
        <v>46198</v>
      </c>
      <c r="H2324" s="160">
        <v>46203</v>
      </c>
      <c r="I2324" s="160">
        <v>46210</v>
      </c>
      <c r="J2324" s="160">
        <v>0</v>
      </c>
      <c r="K2324" s="160">
        <v>0</v>
      </c>
      <c r="L2324" s="727">
        <v>7232.48</v>
      </c>
      <c r="M2324" s="727" t="s">
        <v>4995</v>
      </c>
      <c r="N2324" s="727"/>
      <c r="Q2324" s="727"/>
      <c r="R2324" s="727"/>
      <c r="S2324" s="727"/>
      <c r="X2324" s="707"/>
      <c r="Y2324" s="707"/>
      <c r="Z2324" s="707"/>
      <c r="AA2324" s="707"/>
      <c r="AB2324" s="707"/>
      <c r="AC2324" s="707"/>
      <c r="AD2324" s="707"/>
      <c r="AE2324" s="707"/>
      <c r="AF2324" s="707"/>
      <c r="AG2324" s="707"/>
      <c r="AH2324" s="707"/>
      <c r="AK2324" s="707">
        <v>1243.99</v>
      </c>
      <c r="AL2324" s="707">
        <v>5988.5</v>
      </c>
      <c r="AS2324" s="707"/>
      <c r="AU2324" s="707"/>
    </row>
    <row r="2325" spans="4:47">
      <c r="D2325" s="160" t="s">
        <v>8958</v>
      </c>
      <c r="E2325" s="160"/>
      <c r="F2325" s="160">
        <v>46193</v>
      </c>
      <c r="G2325" s="160">
        <v>46198</v>
      </c>
      <c r="H2325" s="160">
        <v>46203</v>
      </c>
      <c r="I2325" s="160">
        <v>46210</v>
      </c>
      <c r="J2325" s="160">
        <v>0</v>
      </c>
      <c r="K2325" s="160">
        <v>0</v>
      </c>
      <c r="L2325" s="727">
        <v>7232.48</v>
      </c>
      <c r="M2325" s="727" t="s">
        <v>4996</v>
      </c>
      <c r="N2325" s="727"/>
      <c r="Q2325" s="727"/>
      <c r="R2325" s="727"/>
      <c r="S2325" s="727"/>
      <c r="T2325" s="707"/>
      <c r="U2325" s="707"/>
      <c r="V2325" s="707"/>
      <c r="W2325" s="707"/>
      <c r="X2325" s="707"/>
      <c r="Y2325" s="707"/>
      <c r="Z2325" s="707"/>
      <c r="AA2325" s="707"/>
      <c r="AB2325" s="707"/>
      <c r="AE2325" s="707"/>
      <c r="AF2325" s="707"/>
      <c r="AG2325" s="707"/>
    </row>
    <row r="2326" spans="4:47">
      <c r="D2326" s="160" t="s">
        <v>8959</v>
      </c>
      <c r="E2326" s="160"/>
      <c r="F2326" s="160">
        <v>46186</v>
      </c>
      <c r="G2326" s="160">
        <v>46196</v>
      </c>
      <c r="H2326" s="160">
        <v>46196</v>
      </c>
      <c r="I2326" s="160">
        <v>46208</v>
      </c>
      <c r="J2326" s="160">
        <v>0</v>
      </c>
      <c r="K2326" s="160">
        <v>0</v>
      </c>
      <c r="L2326" s="727">
        <v>36904.54</v>
      </c>
      <c r="M2326" s="727" t="s">
        <v>4994</v>
      </c>
      <c r="N2326" s="727"/>
      <c r="Q2326" s="727"/>
      <c r="R2326" s="727"/>
      <c r="S2326" s="727"/>
      <c r="V2326" s="707"/>
      <c r="W2326" s="707"/>
      <c r="X2326" s="707"/>
      <c r="Y2326" s="707"/>
      <c r="Z2326" s="707"/>
      <c r="AB2326" s="707"/>
      <c r="AC2326" s="707"/>
      <c r="AD2326" s="707"/>
      <c r="AE2326" s="707"/>
      <c r="AF2326" s="707"/>
      <c r="AG2326" s="707"/>
      <c r="AK2326" s="707">
        <v>24463.1</v>
      </c>
      <c r="AL2326" s="707">
        <v>12441.44</v>
      </c>
      <c r="AS2326" s="707"/>
      <c r="AU2326" s="707"/>
    </row>
    <row r="2327" spans="4:47">
      <c r="D2327" s="160" t="s">
        <v>8959</v>
      </c>
      <c r="E2327" s="160"/>
      <c r="F2327" s="160">
        <v>46186</v>
      </c>
      <c r="G2327" s="160">
        <v>46196</v>
      </c>
      <c r="H2327" s="160">
        <v>46196</v>
      </c>
      <c r="I2327" s="160">
        <v>46208</v>
      </c>
      <c r="J2327" s="160">
        <v>0</v>
      </c>
      <c r="K2327" s="160">
        <v>0</v>
      </c>
      <c r="L2327" s="727">
        <v>36904.54</v>
      </c>
      <c r="M2327" s="727" t="s">
        <v>4995</v>
      </c>
      <c r="N2327" s="727"/>
      <c r="Q2327" s="727"/>
      <c r="R2327" s="727"/>
      <c r="S2327" s="727"/>
      <c r="X2327" s="707"/>
      <c r="Y2327" s="707"/>
      <c r="Z2327" s="707"/>
      <c r="AA2327" s="707"/>
      <c r="AB2327" s="707"/>
      <c r="AC2327" s="707"/>
      <c r="AD2327" s="707"/>
      <c r="AE2327" s="707"/>
      <c r="AF2327" s="707"/>
      <c r="AG2327" s="707"/>
      <c r="AK2327" s="707">
        <v>24463.1</v>
      </c>
      <c r="AL2327" s="707">
        <v>12441.44</v>
      </c>
      <c r="AS2327" s="707"/>
      <c r="AU2327" s="707"/>
    </row>
    <row r="2328" spans="4:47">
      <c r="D2328" s="160" t="s">
        <v>8959</v>
      </c>
      <c r="E2328" s="160"/>
      <c r="F2328" s="160">
        <v>46186</v>
      </c>
      <c r="G2328" s="160">
        <v>46196</v>
      </c>
      <c r="H2328" s="160">
        <v>46196</v>
      </c>
      <c r="I2328" s="160">
        <v>46208</v>
      </c>
      <c r="J2328" s="160">
        <v>0</v>
      </c>
      <c r="K2328" s="160">
        <v>0</v>
      </c>
      <c r="L2328" s="727">
        <v>36904.54</v>
      </c>
      <c r="M2328" s="727" t="s">
        <v>4996</v>
      </c>
      <c r="N2328" s="727"/>
      <c r="Q2328" s="727"/>
      <c r="R2328" s="727"/>
      <c r="S2328" s="727"/>
      <c r="X2328" s="707"/>
      <c r="Y2328" s="707"/>
      <c r="Z2328" s="707"/>
      <c r="AA2328" s="707"/>
      <c r="AE2328" s="707"/>
      <c r="AF2328" s="707"/>
    </row>
    <row r="2329" spans="4:47">
      <c r="D2329" s="160" t="s">
        <v>8960</v>
      </c>
      <c r="E2329" s="160"/>
      <c r="F2329" s="160">
        <v>46186</v>
      </c>
      <c r="G2329" s="160">
        <v>46201</v>
      </c>
      <c r="H2329" s="160">
        <v>46196</v>
      </c>
      <c r="I2329" s="160">
        <v>46212</v>
      </c>
      <c r="J2329" s="160">
        <v>0</v>
      </c>
      <c r="K2329" s="160">
        <v>0</v>
      </c>
      <c r="L2329" s="727">
        <v>68025.679999999993</v>
      </c>
      <c r="M2329" s="727" t="s">
        <v>4994</v>
      </c>
      <c r="N2329" s="727"/>
      <c r="Q2329" s="727"/>
      <c r="R2329" s="727"/>
      <c r="S2329" s="727"/>
      <c r="X2329" s="707"/>
      <c r="Y2329" s="707"/>
      <c r="AB2329" s="707"/>
      <c r="AC2329" s="707"/>
      <c r="AD2329" s="707"/>
      <c r="AE2329" s="707"/>
      <c r="AF2329" s="707"/>
      <c r="AG2329" s="707"/>
      <c r="AK2329" s="707">
        <v>41253.33</v>
      </c>
      <c r="AL2329" s="707">
        <v>26772.36</v>
      </c>
      <c r="AS2329" s="707"/>
      <c r="AU2329" s="707"/>
    </row>
    <row r="2330" spans="4:47">
      <c r="D2330" s="160" t="s">
        <v>8960</v>
      </c>
      <c r="E2330" s="160"/>
      <c r="F2330" s="160">
        <v>46186</v>
      </c>
      <c r="G2330" s="160">
        <v>46201</v>
      </c>
      <c r="H2330" s="160">
        <v>46196</v>
      </c>
      <c r="I2330" s="160">
        <v>46212</v>
      </c>
      <c r="J2330" s="160">
        <v>0</v>
      </c>
      <c r="K2330" s="160">
        <v>0</v>
      </c>
      <c r="L2330" s="727">
        <v>68025.679999999993</v>
      </c>
      <c r="M2330" s="727" t="s">
        <v>4995</v>
      </c>
      <c r="N2330" s="727"/>
      <c r="Q2330" s="727"/>
      <c r="R2330" s="727"/>
      <c r="S2330" s="727"/>
      <c r="X2330" s="707"/>
      <c r="Y2330" s="707"/>
      <c r="Z2330" s="707"/>
      <c r="AA2330" s="707"/>
      <c r="AB2330" s="707"/>
      <c r="AC2330" s="707"/>
      <c r="AD2330" s="707"/>
      <c r="AE2330" s="707"/>
      <c r="AF2330" s="707"/>
      <c r="AG2330" s="707"/>
      <c r="AK2330" s="707">
        <v>41253.33</v>
      </c>
      <c r="AL2330" s="707">
        <v>26772.36</v>
      </c>
      <c r="AS2330" s="707"/>
      <c r="AU2330" s="707"/>
    </row>
    <row r="2331" spans="4:47">
      <c r="D2331" s="160" t="s">
        <v>8960</v>
      </c>
      <c r="E2331" s="160"/>
      <c r="F2331" s="160">
        <v>46186</v>
      </c>
      <c r="G2331" s="160">
        <v>46201</v>
      </c>
      <c r="H2331" s="160">
        <v>46196</v>
      </c>
      <c r="I2331" s="160">
        <v>46212</v>
      </c>
      <c r="J2331" s="160">
        <v>0</v>
      </c>
      <c r="K2331" s="160">
        <v>0</v>
      </c>
      <c r="L2331" s="728">
        <v>68025.679999999993</v>
      </c>
      <c r="M2331" s="727" t="s">
        <v>4996</v>
      </c>
      <c r="N2331" s="727"/>
      <c r="Q2331" s="728"/>
      <c r="R2331" s="727"/>
      <c r="S2331" s="727"/>
      <c r="X2331" s="707"/>
      <c r="Y2331" s="707"/>
      <c r="Z2331" s="707"/>
      <c r="AA2331" s="707"/>
      <c r="AE2331" s="707"/>
      <c r="AF2331" s="707"/>
    </row>
    <row r="2332" spans="4:47">
      <c r="D2332" s="160" t="s">
        <v>8961</v>
      </c>
      <c r="E2332" s="160"/>
      <c r="F2332" s="160">
        <v>46190</v>
      </c>
      <c r="G2332" s="160">
        <v>46194</v>
      </c>
      <c r="H2332" s="160">
        <v>46201</v>
      </c>
      <c r="I2332" s="160">
        <v>46205</v>
      </c>
      <c r="J2332" s="160">
        <v>0</v>
      </c>
      <c r="K2332" s="160">
        <v>0</v>
      </c>
      <c r="L2332" s="727">
        <v>21479.91</v>
      </c>
      <c r="M2332" s="727" t="s">
        <v>4994</v>
      </c>
      <c r="N2332" s="727"/>
      <c r="Q2332" s="727"/>
      <c r="R2332" s="727"/>
      <c r="S2332" s="727"/>
      <c r="X2332" s="707"/>
      <c r="Y2332" s="707"/>
      <c r="AB2332" s="707"/>
      <c r="AC2332" s="707"/>
      <c r="AD2332" s="707"/>
      <c r="AE2332" s="707"/>
      <c r="AF2332" s="707"/>
      <c r="AG2332" s="707"/>
      <c r="AH2332" s="707"/>
      <c r="AK2332" s="707">
        <v>14203.59</v>
      </c>
      <c r="AL2332" s="707">
        <v>7276.32</v>
      </c>
      <c r="AS2332" s="707"/>
      <c r="AU2332" s="707"/>
    </row>
    <row r="2333" spans="4:47">
      <c r="D2333" s="160" t="s">
        <v>8961</v>
      </c>
      <c r="E2333" s="160"/>
      <c r="F2333" s="160">
        <v>46190</v>
      </c>
      <c r="G2333" s="160">
        <v>46194</v>
      </c>
      <c r="H2333" s="160">
        <v>46201</v>
      </c>
      <c r="I2333" s="160">
        <v>46205</v>
      </c>
      <c r="J2333" s="160">
        <v>0</v>
      </c>
      <c r="K2333" s="160">
        <v>0</v>
      </c>
      <c r="L2333" s="727">
        <v>21479.91</v>
      </c>
      <c r="M2333" s="727" t="s">
        <v>4995</v>
      </c>
      <c r="N2333" s="727"/>
      <c r="Q2333" s="727"/>
      <c r="R2333" s="727"/>
      <c r="S2333" s="727"/>
      <c r="X2333" s="707"/>
      <c r="Y2333" s="707"/>
      <c r="Z2333" s="707"/>
      <c r="AA2333" s="707"/>
      <c r="AB2333" s="707"/>
      <c r="AC2333" s="707"/>
      <c r="AD2333" s="707"/>
      <c r="AE2333" s="707"/>
      <c r="AF2333" s="707"/>
      <c r="AG2333" s="707"/>
      <c r="AH2333" s="707"/>
      <c r="AK2333" s="707">
        <v>14203.59</v>
      </c>
      <c r="AL2333" s="707">
        <v>7276.32</v>
      </c>
      <c r="AS2333" s="707"/>
      <c r="AU2333" s="707"/>
    </row>
    <row r="2334" spans="4:47">
      <c r="D2334" s="160" t="s">
        <v>8961</v>
      </c>
      <c r="E2334" s="160"/>
      <c r="F2334" s="160">
        <v>46190</v>
      </c>
      <c r="G2334" s="160">
        <v>46194</v>
      </c>
      <c r="H2334" s="160">
        <v>46201</v>
      </c>
      <c r="I2334" s="160">
        <v>46205</v>
      </c>
      <c r="J2334" s="160">
        <v>0</v>
      </c>
      <c r="K2334" s="160">
        <v>0</v>
      </c>
      <c r="L2334" s="727">
        <v>21479.91</v>
      </c>
      <c r="M2334" s="727" t="s">
        <v>4996</v>
      </c>
      <c r="N2334" s="727"/>
      <c r="Q2334" s="727"/>
      <c r="R2334" s="727"/>
      <c r="S2334" s="727"/>
      <c r="X2334" s="707"/>
      <c r="Y2334" s="707"/>
      <c r="Z2334" s="707"/>
      <c r="AA2334" s="707"/>
      <c r="AE2334" s="707"/>
      <c r="AF2334" s="707"/>
      <c r="AG2334" s="707"/>
      <c r="AH2334" s="707"/>
    </row>
    <row r="2335" spans="4:47">
      <c r="D2335" s="160" t="s">
        <v>8962</v>
      </c>
      <c r="E2335" s="160"/>
      <c r="F2335" s="160">
        <v>46195</v>
      </c>
      <c r="G2335" s="160">
        <v>46196</v>
      </c>
      <c r="H2335" s="160">
        <v>46205</v>
      </c>
      <c r="I2335" s="160">
        <v>46208</v>
      </c>
      <c r="J2335" s="160">
        <v>0</v>
      </c>
      <c r="K2335" s="160">
        <v>0</v>
      </c>
      <c r="L2335" s="727">
        <v>1512.16</v>
      </c>
      <c r="M2335" s="727" t="s">
        <v>4994</v>
      </c>
      <c r="N2335" s="727"/>
      <c r="Q2335" s="727"/>
      <c r="R2335" s="727"/>
      <c r="S2335" s="727"/>
      <c r="X2335" s="707"/>
      <c r="Y2335" s="707"/>
      <c r="AB2335" s="707"/>
      <c r="AC2335" s="707"/>
      <c r="AD2335" s="707"/>
      <c r="AE2335" s="707"/>
      <c r="AF2335" s="707"/>
      <c r="AG2335" s="707"/>
      <c r="AK2335" s="707"/>
      <c r="AL2335" s="707">
        <v>1512.16</v>
      </c>
      <c r="AS2335" s="707"/>
      <c r="AU2335" s="707"/>
    </row>
    <row r="2336" spans="4:47">
      <c r="D2336" s="160" t="s">
        <v>8962</v>
      </c>
      <c r="E2336" s="160"/>
      <c r="F2336" s="160">
        <v>46195</v>
      </c>
      <c r="G2336" s="160">
        <v>46196</v>
      </c>
      <c r="H2336" s="160">
        <v>46205</v>
      </c>
      <c r="I2336" s="160">
        <v>46208</v>
      </c>
      <c r="J2336" s="160">
        <v>0</v>
      </c>
      <c r="K2336" s="160">
        <v>0</v>
      </c>
      <c r="L2336" s="727">
        <v>1512.16</v>
      </c>
      <c r="M2336" s="727" t="s">
        <v>4995</v>
      </c>
      <c r="N2336" s="727"/>
      <c r="Q2336" s="727"/>
      <c r="R2336" s="727"/>
      <c r="S2336" s="727"/>
      <c r="Y2336" s="707"/>
      <c r="Z2336" s="707"/>
      <c r="AA2336" s="707"/>
      <c r="AB2336" s="707"/>
      <c r="AC2336" s="707"/>
      <c r="AD2336" s="707"/>
      <c r="AE2336" s="707"/>
      <c r="AF2336" s="707"/>
      <c r="AG2336" s="707"/>
      <c r="AK2336" s="707"/>
      <c r="AL2336" s="707">
        <v>1512.16</v>
      </c>
      <c r="AS2336" s="707"/>
      <c r="AU2336" s="707"/>
    </row>
    <row r="2337" spans="4:51">
      <c r="D2337" s="160" t="s">
        <v>8962</v>
      </c>
      <c r="E2337" s="160"/>
      <c r="F2337" s="160">
        <v>46195</v>
      </c>
      <c r="G2337" s="160">
        <v>46196</v>
      </c>
      <c r="H2337" s="160">
        <v>46205</v>
      </c>
      <c r="I2337" s="160">
        <v>46208</v>
      </c>
      <c r="J2337" s="160">
        <v>0</v>
      </c>
      <c r="K2337" s="160">
        <v>0</v>
      </c>
      <c r="L2337" s="727">
        <v>1512.16</v>
      </c>
      <c r="M2337" s="727" t="s">
        <v>4996</v>
      </c>
      <c r="N2337" s="727"/>
      <c r="Q2337" s="727"/>
      <c r="R2337" s="727"/>
      <c r="S2337" s="727"/>
      <c r="W2337" s="707"/>
      <c r="X2337" s="707"/>
      <c r="Y2337" s="707"/>
      <c r="Z2337" s="707"/>
      <c r="AA2337" s="707"/>
      <c r="AE2337" s="707"/>
      <c r="AF2337" s="707"/>
    </row>
    <row r="2338" spans="4:51">
      <c r="D2338" s="160" t="s">
        <v>5907</v>
      </c>
      <c r="E2338" s="160"/>
      <c r="F2338" s="160">
        <v>46186</v>
      </c>
      <c r="G2338" s="160">
        <v>46205</v>
      </c>
      <c r="H2338" s="160">
        <v>46196</v>
      </c>
      <c r="I2338" s="160">
        <v>46217</v>
      </c>
      <c r="J2338" s="160">
        <v>0</v>
      </c>
      <c r="K2338" s="160">
        <v>0</v>
      </c>
      <c r="L2338" s="727">
        <v>9964.94</v>
      </c>
      <c r="M2338" s="727" t="s">
        <v>4994</v>
      </c>
      <c r="N2338" s="727"/>
      <c r="Q2338" s="727"/>
      <c r="R2338" s="727"/>
      <c r="S2338" s="727"/>
      <c r="X2338" s="707"/>
      <c r="Y2338" s="707"/>
      <c r="AB2338" s="707"/>
      <c r="AC2338" s="707"/>
      <c r="AD2338" s="707"/>
      <c r="AE2338" s="707"/>
      <c r="AF2338" s="707"/>
      <c r="AG2338" s="707"/>
      <c r="AK2338" s="707">
        <v>6351.65</v>
      </c>
      <c r="AL2338" s="707">
        <v>3613.29</v>
      </c>
      <c r="AS2338" s="707"/>
      <c r="AU2338" s="707"/>
    </row>
    <row r="2339" spans="4:51">
      <c r="D2339" s="160" t="s">
        <v>5907</v>
      </c>
      <c r="E2339" s="160"/>
      <c r="F2339" s="160">
        <v>46186</v>
      </c>
      <c r="G2339" s="160">
        <v>46205</v>
      </c>
      <c r="H2339" s="160">
        <v>46196</v>
      </c>
      <c r="I2339" s="160">
        <v>46217</v>
      </c>
      <c r="J2339" s="160">
        <v>0</v>
      </c>
      <c r="K2339" s="160">
        <v>0</v>
      </c>
      <c r="L2339" s="727">
        <v>9964.94</v>
      </c>
      <c r="M2339" s="727" t="s">
        <v>4995</v>
      </c>
      <c r="N2339" s="727"/>
      <c r="Q2339" s="727"/>
      <c r="R2339" s="727"/>
      <c r="S2339" s="727"/>
      <c r="Y2339" s="707"/>
      <c r="Z2339" s="707"/>
      <c r="AA2339" s="707"/>
      <c r="AB2339" s="707"/>
      <c r="AC2339" s="707"/>
      <c r="AD2339" s="707"/>
      <c r="AE2339" s="707"/>
      <c r="AF2339" s="707"/>
      <c r="AG2339" s="707"/>
      <c r="AK2339" s="707">
        <v>6351.65</v>
      </c>
      <c r="AL2339" s="707">
        <v>3613.29</v>
      </c>
      <c r="AS2339" s="707"/>
      <c r="AU2339" s="707"/>
    </row>
    <row r="2340" spans="4:51">
      <c r="D2340" s="160" t="s">
        <v>5907</v>
      </c>
      <c r="E2340" s="160"/>
      <c r="F2340" s="160">
        <v>46186</v>
      </c>
      <c r="G2340" s="160">
        <v>46205</v>
      </c>
      <c r="H2340" s="160">
        <v>46196</v>
      </c>
      <c r="I2340" s="160">
        <v>46217</v>
      </c>
      <c r="J2340" s="160">
        <v>0</v>
      </c>
      <c r="K2340" s="160">
        <v>0</v>
      </c>
      <c r="L2340" s="727">
        <v>9964.94</v>
      </c>
      <c r="M2340" s="727" t="s">
        <v>4996</v>
      </c>
      <c r="N2340" s="727"/>
      <c r="Q2340" s="727"/>
      <c r="R2340" s="727"/>
      <c r="S2340" s="727"/>
      <c r="X2340" s="707"/>
      <c r="Y2340" s="707"/>
      <c r="Z2340" s="707"/>
      <c r="AA2340" s="707"/>
      <c r="AE2340" s="707"/>
      <c r="AF2340" s="707"/>
    </row>
    <row r="2341" spans="4:51">
      <c r="D2341" s="160" t="s">
        <v>5908</v>
      </c>
      <c r="E2341" s="160"/>
      <c r="F2341" s="160">
        <v>46186</v>
      </c>
      <c r="G2341" s="160">
        <v>46194</v>
      </c>
      <c r="H2341" s="160">
        <v>46196</v>
      </c>
      <c r="I2341" s="160">
        <v>46205</v>
      </c>
      <c r="J2341" s="160">
        <v>0</v>
      </c>
      <c r="K2341" s="160">
        <v>0</v>
      </c>
      <c r="L2341" s="707">
        <v>2127.46</v>
      </c>
      <c r="M2341" s="727" t="s">
        <v>4994</v>
      </c>
      <c r="N2341" s="727"/>
      <c r="R2341" s="727"/>
      <c r="S2341" s="727"/>
      <c r="X2341" s="707"/>
      <c r="Y2341" s="707"/>
      <c r="AB2341" s="707"/>
      <c r="AC2341" s="707"/>
      <c r="AD2341" s="707"/>
      <c r="AE2341" s="707"/>
      <c r="AF2341" s="707"/>
      <c r="AG2341" s="707"/>
      <c r="AK2341" s="707">
        <v>2055.4</v>
      </c>
      <c r="AL2341">
        <v>72.069999999999993</v>
      </c>
      <c r="AS2341" s="707"/>
      <c r="AU2341" s="707"/>
    </row>
    <row r="2342" spans="4:51">
      <c r="D2342" s="160" t="s">
        <v>5908</v>
      </c>
      <c r="E2342" s="160"/>
      <c r="F2342" s="160">
        <v>46186</v>
      </c>
      <c r="G2342" s="160">
        <v>46194</v>
      </c>
      <c r="H2342" s="160">
        <v>46196</v>
      </c>
      <c r="I2342" s="160">
        <v>46205</v>
      </c>
      <c r="J2342" s="160">
        <v>0</v>
      </c>
      <c r="K2342" s="160">
        <v>0</v>
      </c>
      <c r="L2342" s="707">
        <v>2127.46</v>
      </c>
      <c r="M2342" s="727" t="s">
        <v>4995</v>
      </c>
      <c r="N2342" s="727"/>
      <c r="R2342" s="727"/>
      <c r="S2342" s="727"/>
      <c r="Y2342" s="707"/>
      <c r="Z2342" s="707"/>
      <c r="AA2342" s="707"/>
      <c r="AB2342" s="707"/>
      <c r="AC2342" s="707"/>
      <c r="AD2342" s="707"/>
      <c r="AE2342" s="707"/>
      <c r="AF2342" s="707"/>
      <c r="AG2342" s="707"/>
      <c r="AK2342" s="707">
        <v>2055.4</v>
      </c>
      <c r="AL2342">
        <v>72.069999999999993</v>
      </c>
      <c r="AS2342" s="707"/>
      <c r="AU2342" s="707"/>
    </row>
    <row r="2343" spans="4:51">
      <c r="D2343" s="160" t="s">
        <v>5908</v>
      </c>
      <c r="E2343" s="160"/>
      <c r="F2343" s="160">
        <v>46186</v>
      </c>
      <c r="G2343" s="160">
        <v>46194</v>
      </c>
      <c r="H2343" s="160">
        <v>46196</v>
      </c>
      <c r="I2343" s="160">
        <v>46205</v>
      </c>
      <c r="J2343" s="160">
        <v>0</v>
      </c>
      <c r="K2343" s="160">
        <v>0</v>
      </c>
      <c r="L2343" s="707">
        <v>2127.46</v>
      </c>
      <c r="M2343" s="727" t="s">
        <v>4996</v>
      </c>
      <c r="N2343" s="727"/>
      <c r="R2343" s="727"/>
      <c r="S2343" s="727"/>
      <c r="X2343" s="707"/>
      <c r="Y2343" s="707"/>
      <c r="Z2343" s="707"/>
      <c r="AA2343" s="707"/>
      <c r="AE2343" s="707"/>
      <c r="AF2343" s="707"/>
    </row>
    <row r="2344" spans="4:51">
      <c r="D2344" s="160" t="s">
        <v>8963</v>
      </c>
      <c r="E2344" s="160"/>
      <c r="F2344" s="160">
        <v>46186</v>
      </c>
      <c r="G2344" s="160">
        <v>46191</v>
      </c>
      <c r="H2344" s="160">
        <v>46196</v>
      </c>
      <c r="I2344" s="160">
        <v>46203</v>
      </c>
      <c r="J2344" s="160">
        <v>0</v>
      </c>
      <c r="K2344" s="160">
        <v>0</v>
      </c>
      <c r="L2344" s="707">
        <v>45882.99</v>
      </c>
      <c r="M2344" s="727" t="s">
        <v>4994</v>
      </c>
      <c r="N2344" s="727"/>
      <c r="R2344" s="727"/>
      <c r="S2344" s="727"/>
      <c r="X2344" s="707"/>
      <c r="Y2344" s="707"/>
      <c r="Z2344" s="707"/>
      <c r="AC2344" s="707"/>
      <c r="AD2344" s="707"/>
      <c r="AE2344" s="707"/>
      <c r="AF2344" s="707"/>
      <c r="AG2344" s="707"/>
      <c r="AH2344" s="707"/>
      <c r="AK2344" s="707">
        <v>45882.99</v>
      </c>
      <c r="AS2344" s="707"/>
      <c r="AU2344" s="707"/>
    </row>
    <row r="2345" spans="4:51">
      <c r="D2345" s="160" t="s">
        <v>8963</v>
      </c>
      <c r="E2345" s="160"/>
      <c r="F2345" s="160">
        <v>46186</v>
      </c>
      <c r="G2345" s="160">
        <v>46191</v>
      </c>
      <c r="H2345" s="160">
        <v>46196</v>
      </c>
      <c r="I2345" s="160">
        <v>46203</v>
      </c>
      <c r="J2345" s="160">
        <v>0</v>
      </c>
      <c r="K2345" s="160">
        <v>0</v>
      </c>
      <c r="L2345" s="707">
        <v>45882.99</v>
      </c>
      <c r="M2345" s="727" t="s">
        <v>4995</v>
      </c>
      <c r="N2345" s="727"/>
      <c r="R2345" s="727"/>
      <c r="S2345" s="727"/>
      <c r="Y2345" s="707"/>
      <c r="Z2345" s="707"/>
      <c r="AA2345" s="707"/>
      <c r="AB2345" s="707"/>
      <c r="AC2345" s="707"/>
      <c r="AD2345" s="707"/>
      <c r="AE2345" s="707"/>
      <c r="AF2345" s="707"/>
      <c r="AG2345" s="707"/>
      <c r="AH2345" s="707"/>
      <c r="AK2345" s="707">
        <v>45882.99</v>
      </c>
      <c r="AS2345" s="707"/>
      <c r="AU2345" s="707"/>
    </row>
    <row r="2346" spans="4:51">
      <c r="D2346" s="160" t="s">
        <v>8963</v>
      </c>
      <c r="E2346" s="160"/>
      <c r="F2346" s="160">
        <v>46186</v>
      </c>
      <c r="G2346" s="160">
        <v>46191</v>
      </c>
      <c r="H2346" s="160">
        <v>46196</v>
      </c>
      <c r="I2346" s="160">
        <v>46203</v>
      </c>
      <c r="J2346" s="160">
        <v>0</v>
      </c>
      <c r="K2346" s="160">
        <v>0</v>
      </c>
      <c r="L2346" s="707">
        <v>45882.99</v>
      </c>
      <c r="M2346" s="727" t="s">
        <v>4996</v>
      </c>
      <c r="N2346" s="727"/>
      <c r="R2346" s="727"/>
      <c r="S2346" s="727"/>
      <c r="Y2346" s="707"/>
      <c r="Z2346" s="707"/>
      <c r="AA2346" s="707"/>
      <c r="AB2346" s="707"/>
      <c r="AF2346" s="707"/>
      <c r="AG2346" s="707"/>
      <c r="AH2346" s="707"/>
    </row>
    <row r="2347" spans="4:51">
      <c r="D2347" s="160" t="s">
        <v>5909</v>
      </c>
      <c r="E2347" s="160"/>
      <c r="F2347" s="160">
        <v>46186</v>
      </c>
      <c r="G2347" s="160">
        <v>46191</v>
      </c>
      <c r="H2347" s="160">
        <v>46196</v>
      </c>
      <c r="I2347" s="160">
        <v>46203</v>
      </c>
      <c r="J2347" s="160">
        <v>0</v>
      </c>
      <c r="K2347" s="160">
        <v>0</v>
      </c>
      <c r="L2347" s="707">
        <v>30292.1</v>
      </c>
      <c r="M2347" s="727" t="s">
        <v>4994</v>
      </c>
      <c r="N2347" s="727"/>
      <c r="R2347" s="727"/>
      <c r="S2347" s="727"/>
      <c r="Y2347" s="707"/>
      <c r="Z2347" s="707"/>
      <c r="AC2347" s="707"/>
      <c r="AD2347" s="707"/>
      <c r="AE2347" s="707"/>
      <c r="AF2347" s="707"/>
      <c r="AG2347" s="707"/>
      <c r="AH2347" s="707"/>
      <c r="AK2347" s="707">
        <v>30292.1</v>
      </c>
      <c r="AS2347" s="707"/>
      <c r="AU2347" s="707"/>
    </row>
    <row r="2348" spans="4:51">
      <c r="D2348" s="160" t="s">
        <v>5909</v>
      </c>
      <c r="E2348" s="160"/>
      <c r="F2348" s="160">
        <v>46186</v>
      </c>
      <c r="G2348" s="160">
        <v>46191</v>
      </c>
      <c r="H2348" s="160">
        <v>46196</v>
      </c>
      <c r="I2348" s="160">
        <v>46203</v>
      </c>
      <c r="J2348" s="160">
        <v>0</v>
      </c>
      <c r="K2348" s="160">
        <v>0</v>
      </c>
      <c r="L2348" s="707">
        <v>30292.1</v>
      </c>
      <c r="M2348" s="728" t="s">
        <v>4995</v>
      </c>
      <c r="N2348" s="728"/>
      <c r="R2348" s="728"/>
      <c r="S2348" s="728"/>
      <c r="Z2348" s="707"/>
      <c r="AA2348" s="707"/>
      <c r="AB2348" s="707"/>
      <c r="AC2348" s="707"/>
      <c r="AD2348" s="707"/>
      <c r="AE2348" s="707"/>
      <c r="AF2348" s="707"/>
      <c r="AG2348" s="707"/>
      <c r="AH2348" s="707"/>
      <c r="AK2348" s="707">
        <v>30292.1</v>
      </c>
      <c r="AS2348" s="707"/>
      <c r="AU2348" s="707"/>
      <c r="AY2348">
        <v>855.09</v>
      </c>
    </row>
    <row r="2349" spans="4:51">
      <c r="D2349" s="160" t="s">
        <v>5909</v>
      </c>
      <c r="E2349" s="160"/>
      <c r="F2349" s="160">
        <v>46186</v>
      </c>
      <c r="G2349" s="160">
        <v>46191</v>
      </c>
      <c r="H2349" s="160">
        <v>46196</v>
      </c>
      <c r="I2349" s="160">
        <v>46203</v>
      </c>
      <c r="J2349" s="160">
        <v>0</v>
      </c>
      <c r="K2349" s="160">
        <v>0</v>
      </c>
      <c r="L2349" s="707">
        <v>30292.1</v>
      </c>
      <c r="M2349" s="727" t="s">
        <v>4996</v>
      </c>
      <c r="N2349" s="727"/>
      <c r="R2349" s="727"/>
      <c r="S2349" s="727"/>
      <c r="X2349" s="707"/>
      <c r="Y2349" s="707"/>
      <c r="Z2349" s="707"/>
      <c r="AA2349" s="707"/>
      <c r="AB2349" s="707"/>
      <c r="AF2349" s="707"/>
      <c r="AG2349" s="707"/>
      <c r="AH2349" s="707"/>
    </row>
    <row r="2350" spans="4:51">
      <c r="D2350" s="160" t="s">
        <v>5910</v>
      </c>
      <c r="E2350" s="160"/>
      <c r="F2350" s="160">
        <v>46189</v>
      </c>
      <c r="G2350" s="160">
        <v>46211</v>
      </c>
      <c r="H2350" s="160">
        <v>46200</v>
      </c>
      <c r="I2350" s="160">
        <v>46223</v>
      </c>
      <c r="J2350" s="160">
        <v>0</v>
      </c>
      <c r="K2350" s="160">
        <v>0</v>
      </c>
      <c r="L2350" s="707">
        <v>131404.35</v>
      </c>
      <c r="M2350" s="727" t="s">
        <v>4994</v>
      </c>
      <c r="N2350" s="727"/>
      <c r="R2350" s="727"/>
      <c r="S2350" s="727"/>
      <c r="X2350" s="707"/>
      <c r="Y2350" s="707"/>
      <c r="Z2350" s="707"/>
      <c r="AB2350" s="707"/>
      <c r="AC2350" s="707"/>
      <c r="AD2350" s="707"/>
      <c r="AE2350" s="707"/>
      <c r="AF2350" s="707"/>
      <c r="AG2350" s="707"/>
      <c r="AH2350" s="707"/>
      <c r="AK2350" s="707">
        <v>23982.59</v>
      </c>
      <c r="AL2350" s="707">
        <v>107421.75999999999</v>
      </c>
      <c r="AS2350" s="707"/>
      <c r="AT2350" s="707"/>
      <c r="AU2350" s="707"/>
      <c r="AV2350" s="707"/>
    </row>
    <row r="2351" spans="4:51">
      <c r="D2351" s="160" t="s">
        <v>5910</v>
      </c>
      <c r="E2351" s="160"/>
      <c r="F2351" s="160">
        <v>46189</v>
      </c>
      <c r="G2351" s="160">
        <v>46211</v>
      </c>
      <c r="H2351" s="160">
        <v>46200</v>
      </c>
      <c r="I2351" s="160">
        <v>46223</v>
      </c>
      <c r="J2351" s="160">
        <v>0</v>
      </c>
      <c r="K2351" s="160">
        <v>0</v>
      </c>
      <c r="L2351" s="707">
        <v>131404.35</v>
      </c>
      <c r="M2351" s="727" t="s">
        <v>4995</v>
      </c>
      <c r="N2351" s="727"/>
      <c r="R2351" s="727"/>
      <c r="S2351" s="727"/>
      <c r="Y2351" s="707"/>
      <c r="Z2351" s="707"/>
      <c r="AA2351" s="707"/>
      <c r="AB2351" s="707"/>
      <c r="AC2351" s="707"/>
      <c r="AD2351" s="707"/>
      <c r="AE2351" s="707"/>
      <c r="AF2351" s="707"/>
      <c r="AG2351" s="707"/>
      <c r="AH2351" s="707"/>
      <c r="AK2351" s="707">
        <v>23982.59</v>
      </c>
      <c r="AL2351" s="707">
        <v>107421.75999999999</v>
      </c>
      <c r="AS2351" s="707"/>
      <c r="AT2351" s="707"/>
      <c r="AU2351" s="707"/>
      <c r="AV2351" s="707"/>
    </row>
    <row r="2352" spans="4:51">
      <c r="D2352" s="160" t="s">
        <v>5910</v>
      </c>
      <c r="E2352" s="160"/>
      <c r="F2352" s="160">
        <v>46189</v>
      </c>
      <c r="G2352" s="160">
        <v>46211</v>
      </c>
      <c r="H2352" s="160">
        <v>46200</v>
      </c>
      <c r="I2352" s="160">
        <v>46223</v>
      </c>
      <c r="J2352" s="160">
        <v>0</v>
      </c>
      <c r="K2352" s="160">
        <v>0</v>
      </c>
      <c r="L2352" s="707">
        <v>131404.35</v>
      </c>
      <c r="M2352" s="727" t="s">
        <v>4996</v>
      </c>
      <c r="N2352" s="727"/>
      <c r="R2352" s="727"/>
      <c r="S2352" s="727"/>
      <c r="X2352" s="707"/>
      <c r="Y2352" s="707"/>
      <c r="Z2352" s="707"/>
      <c r="AA2352" s="707"/>
      <c r="AE2352" s="707"/>
      <c r="AF2352" s="707"/>
      <c r="AG2352" s="707"/>
    </row>
    <row r="2353" spans="4:48">
      <c r="D2353" s="160" t="s">
        <v>5911</v>
      </c>
      <c r="E2353" s="160"/>
      <c r="F2353" s="160">
        <v>46189</v>
      </c>
      <c r="G2353" s="160">
        <v>46211</v>
      </c>
      <c r="H2353" s="160">
        <v>46200</v>
      </c>
      <c r="I2353" s="160">
        <v>46223</v>
      </c>
      <c r="J2353" s="160">
        <v>0</v>
      </c>
      <c r="K2353" s="160">
        <v>0</v>
      </c>
      <c r="L2353" s="707">
        <v>86919.44</v>
      </c>
      <c r="M2353" s="727" t="s">
        <v>4994</v>
      </c>
      <c r="N2353" s="727"/>
      <c r="R2353" s="727"/>
      <c r="S2353" s="727"/>
      <c r="X2353" s="707"/>
      <c r="Y2353" s="707"/>
      <c r="AB2353" s="707"/>
      <c r="AC2353" s="707"/>
      <c r="AD2353" s="707"/>
      <c r="AE2353" s="707"/>
      <c r="AF2353" s="707"/>
      <c r="AG2353" s="707"/>
      <c r="AK2353" s="707">
        <v>22189.29</v>
      </c>
      <c r="AL2353" s="707">
        <v>64730.15</v>
      </c>
      <c r="AS2353" s="707"/>
      <c r="AT2353" s="707"/>
      <c r="AU2353" s="707"/>
      <c r="AV2353" s="707"/>
    </row>
    <row r="2354" spans="4:48">
      <c r="D2354" s="160" t="s">
        <v>5911</v>
      </c>
      <c r="E2354" s="160"/>
      <c r="F2354" s="160">
        <v>46189</v>
      </c>
      <c r="G2354" s="160">
        <v>46211</v>
      </c>
      <c r="H2354" s="160">
        <v>46200</v>
      </c>
      <c r="I2354" s="160">
        <v>46223</v>
      </c>
      <c r="J2354" s="160">
        <v>0</v>
      </c>
      <c r="K2354" s="160">
        <v>0</v>
      </c>
      <c r="L2354" s="707">
        <v>86919.44</v>
      </c>
      <c r="M2354" s="727" t="s">
        <v>4995</v>
      </c>
      <c r="N2354" s="727"/>
      <c r="R2354" s="727"/>
      <c r="S2354" s="727"/>
      <c r="Y2354" s="707"/>
      <c r="Z2354" s="707"/>
      <c r="AA2354" s="707"/>
      <c r="AB2354" s="707"/>
      <c r="AC2354" s="707"/>
      <c r="AD2354" s="707"/>
      <c r="AE2354" s="707"/>
      <c r="AF2354" s="707"/>
      <c r="AG2354" s="707"/>
      <c r="AK2354" s="707">
        <v>22189.29</v>
      </c>
      <c r="AL2354" s="707">
        <v>64730.15</v>
      </c>
      <c r="AS2354" s="707"/>
      <c r="AT2354" s="707"/>
      <c r="AU2354" s="707"/>
      <c r="AV2354" s="707"/>
    </row>
    <row r="2355" spans="4:48">
      <c r="D2355" s="160" t="s">
        <v>5911</v>
      </c>
      <c r="E2355" s="160"/>
      <c r="F2355" s="160">
        <v>46189</v>
      </c>
      <c r="G2355" s="160">
        <v>46211</v>
      </c>
      <c r="H2355" s="160">
        <v>46200</v>
      </c>
      <c r="I2355" s="160">
        <v>46223</v>
      </c>
      <c r="J2355" s="160">
        <v>0</v>
      </c>
      <c r="K2355" s="160">
        <v>0</v>
      </c>
      <c r="L2355" s="707">
        <v>86919.44</v>
      </c>
      <c r="M2355" s="727" t="s">
        <v>4996</v>
      </c>
      <c r="N2355" s="727"/>
      <c r="R2355" s="727"/>
      <c r="S2355" s="727"/>
      <c r="X2355" s="707"/>
      <c r="Y2355" s="707"/>
      <c r="Z2355" s="707"/>
      <c r="AA2355" s="707"/>
      <c r="AE2355" s="707"/>
      <c r="AF2355" s="707"/>
      <c r="AG2355" s="707"/>
    </row>
    <row r="2356" spans="4:48">
      <c r="D2356" s="160" t="s">
        <v>5912</v>
      </c>
      <c r="E2356" s="160"/>
      <c r="F2356" s="160">
        <v>46193</v>
      </c>
      <c r="G2356" s="160">
        <v>46205</v>
      </c>
      <c r="H2356" s="160">
        <v>46203</v>
      </c>
      <c r="I2356" s="160">
        <v>46217</v>
      </c>
      <c r="J2356" s="160">
        <v>0</v>
      </c>
      <c r="K2356" s="160">
        <v>0</v>
      </c>
      <c r="L2356" s="707">
        <v>44484.92</v>
      </c>
      <c r="M2356" s="727" t="s">
        <v>4994</v>
      </c>
      <c r="N2356" s="727"/>
      <c r="R2356" s="727"/>
      <c r="S2356" s="727"/>
      <c r="X2356" s="707"/>
      <c r="Y2356" s="707"/>
      <c r="AB2356" s="707"/>
      <c r="AC2356" s="707"/>
      <c r="AD2356" s="707"/>
      <c r="AE2356" s="707"/>
      <c r="AF2356" s="707"/>
      <c r="AG2356" s="707"/>
      <c r="AH2356" s="707"/>
      <c r="AK2356" s="707">
        <v>1793.3</v>
      </c>
      <c r="AL2356" s="707">
        <v>42691.62</v>
      </c>
      <c r="AS2356" s="707"/>
      <c r="AU2356" s="707"/>
    </row>
    <row r="2357" spans="4:48">
      <c r="D2357" s="160" t="s">
        <v>5912</v>
      </c>
      <c r="E2357" s="160"/>
      <c r="F2357" s="160">
        <v>46193</v>
      </c>
      <c r="G2357" s="160">
        <v>46205</v>
      </c>
      <c r="H2357" s="160">
        <v>46203</v>
      </c>
      <c r="I2357" s="160">
        <v>46217</v>
      </c>
      <c r="J2357" s="160">
        <v>0</v>
      </c>
      <c r="K2357" s="160">
        <v>0</v>
      </c>
      <c r="L2357" s="707">
        <v>44484.92</v>
      </c>
      <c r="M2357" s="727" t="s">
        <v>4995</v>
      </c>
      <c r="N2357" s="727"/>
      <c r="R2357" s="727"/>
      <c r="S2357" s="727"/>
      <c r="Y2357" s="707"/>
      <c r="Z2357" s="707"/>
      <c r="AA2357" s="707"/>
      <c r="AB2357" s="707"/>
      <c r="AC2357" s="707"/>
      <c r="AD2357" s="707"/>
      <c r="AE2357" s="707"/>
      <c r="AF2357" s="707"/>
      <c r="AG2357" s="707"/>
      <c r="AH2357" s="707"/>
      <c r="AK2357" s="707">
        <v>1793.3</v>
      </c>
      <c r="AL2357" s="707">
        <v>42691.62</v>
      </c>
      <c r="AS2357" s="707"/>
      <c r="AU2357" s="707"/>
    </row>
    <row r="2358" spans="4:48">
      <c r="D2358" s="160" t="s">
        <v>5912</v>
      </c>
      <c r="E2358" s="160"/>
      <c r="F2358" s="160">
        <v>46193</v>
      </c>
      <c r="G2358" s="160">
        <v>46205</v>
      </c>
      <c r="H2358" s="160">
        <v>46203</v>
      </c>
      <c r="I2358" s="160">
        <v>46217</v>
      </c>
      <c r="J2358" s="160">
        <v>0</v>
      </c>
      <c r="K2358" s="160">
        <v>0</v>
      </c>
      <c r="L2358" s="707">
        <v>44484.92</v>
      </c>
      <c r="M2358" s="727" t="s">
        <v>4996</v>
      </c>
      <c r="X2358" s="707"/>
      <c r="Y2358" s="707"/>
      <c r="Z2358" s="707"/>
      <c r="AA2358" s="707"/>
      <c r="AE2358" s="707"/>
      <c r="AF2358" s="707"/>
      <c r="AG2358" s="707"/>
    </row>
    <row r="2359" spans="4:48">
      <c r="D2359" s="160" t="s">
        <v>5913</v>
      </c>
      <c r="E2359" s="160"/>
      <c r="F2359" s="160">
        <v>45920</v>
      </c>
      <c r="G2359" s="160">
        <v>46203</v>
      </c>
      <c r="H2359" s="160" t="s">
        <v>6592</v>
      </c>
      <c r="I2359" s="160">
        <v>46147</v>
      </c>
      <c r="J2359" s="160">
        <v>5916660.4699999997</v>
      </c>
      <c r="K2359" s="160">
        <v>5916660.4900000002</v>
      </c>
      <c r="L2359" s="707">
        <v>11521346.23</v>
      </c>
      <c r="M2359" s="727" t="s">
        <v>4994</v>
      </c>
      <c r="X2359" s="707"/>
      <c r="Y2359" s="707"/>
      <c r="AC2359" s="707">
        <v>35764.21</v>
      </c>
      <c r="AD2359" s="707">
        <v>1575979.74</v>
      </c>
      <c r="AE2359" s="707">
        <v>3991146.21</v>
      </c>
      <c r="AF2359" s="707">
        <v>2060671.92</v>
      </c>
      <c r="AG2359" s="707">
        <v>1118203.29</v>
      </c>
      <c r="AH2359" s="707">
        <v>1703513.27</v>
      </c>
      <c r="AI2359" s="707">
        <v>589183.98</v>
      </c>
      <c r="AJ2359" s="707">
        <v>401210.43</v>
      </c>
      <c r="AK2359" s="707">
        <v>45673.17</v>
      </c>
      <c r="AL2359" s="707"/>
      <c r="AM2359" s="707"/>
      <c r="AN2359" s="707"/>
      <c r="AO2359" s="707"/>
      <c r="AP2359" s="707"/>
      <c r="AQ2359" s="707"/>
      <c r="AR2359" s="707"/>
      <c r="AS2359" s="707"/>
      <c r="AT2359" s="707"/>
    </row>
    <row r="2360" spans="4:48">
      <c r="D2360" s="160" t="s">
        <v>5913</v>
      </c>
      <c r="E2360" s="160"/>
      <c r="F2360" s="160">
        <v>45920</v>
      </c>
      <c r="G2360" s="160">
        <v>46203</v>
      </c>
      <c r="H2360" s="160" t="s">
        <v>6592</v>
      </c>
      <c r="I2360" s="160">
        <v>46147</v>
      </c>
      <c r="J2360" s="160">
        <v>5916660.4699999997</v>
      </c>
      <c r="K2360" s="160">
        <v>5916660.4900000002</v>
      </c>
      <c r="L2360" s="707">
        <v>11521346.23</v>
      </c>
      <c r="M2360" s="727" t="s">
        <v>4995</v>
      </c>
      <c r="Y2360" s="707"/>
      <c r="Z2360" s="707"/>
      <c r="AA2360" s="707"/>
      <c r="AB2360" s="707"/>
      <c r="AC2360" s="707"/>
      <c r="AD2360" s="707">
        <v>1234318.1599999999</v>
      </c>
      <c r="AE2360" s="707">
        <v>1807700.88</v>
      </c>
      <c r="AF2360" s="707">
        <v>453339.25</v>
      </c>
      <c r="AG2360" s="707">
        <v>506408.26</v>
      </c>
      <c r="AH2360" s="707">
        <v>1361685.71</v>
      </c>
      <c r="AI2360" s="707">
        <v>238878.87</v>
      </c>
      <c r="AJ2360" s="707">
        <v>2354.63</v>
      </c>
      <c r="AK2360" s="707"/>
      <c r="AL2360" s="707"/>
      <c r="AM2360" s="707"/>
      <c r="AN2360" s="707"/>
      <c r="AO2360" s="707"/>
      <c r="AP2360" s="707"/>
      <c r="AQ2360" s="707"/>
      <c r="AR2360" s="707"/>
      <c r="AS2360" s="707"/>
      <c r="AT2360" s="707"/>
    </row>
    <row r="2361" spans="4:48">
      <c r="D2361" s="160" t="s">
        <v>5913</v>
      </c>
      <c r="E2361" s="160"/>
      <c r="F2361" s="160">
        <v>45920</v>
      </c>
      <c r="G2361" s="160">
        <v>46203</v>
      </c>
      <c r="H2361" s="160" t="s">
        <v>6592</v>
      </c>
      <c r="I2361" s="160">
        <v>46147</v>
      </c>
      <c r="J2361" s="160">
        <v>5916660.4699999997</v>
      </c>
      <c r="K2361" s="160">
        <v>5916660.4900000002</v>
      </c>
      <c r="L2361" s="707">
        <v>11521346.23</v>
      </c>
      <c r="M2361" s="727" t="s">
        <v>4996</v>
      </c>
      <c r="R2361" s="707">
        <v>6666.9</v>
      </c>
      <c r="S2361" s="707">
        <v>331497.37</v>
      </c>
      <c r="T2361" s="707">
        <v>705026.18</v>
      </c>
      <c r="U2361" s="707">
        <v>334452.34000000003</v>
      </c>
      <c r="V2361" s="707">
        <v>561782.02</v>
      </c>
      <c r="W2361" s="707">
        <v>402725.21</v>
      </c>
      <c r="X2361" s="707">
        <v>255057.73</v>
      </c>
      <c r="Y2361" s="707">
        <v>275122.95</v>
      </c>
      <c r="Z2361" s="707">
        <v>50947.48</v>
      </c>
      <c r="AA2361" s="707">
        <v>1645691.92</v>
      </c>
      <c r="AB2361" s="707">
        <v>1311438.56</v>
      </c>
      <c r="AC2361" s="707">
        <v>36251.83</v>
      </c>
      <c r="AF2361" s="707"/>
      <c r="AG2361" s="707"/>
    </row>
    <row r="2362" spans="4:48">
      <c r="D2362" s="160" t="s">
        <v>5914</v>
      </c>
      <c r="E2362" s="160"/>
      <c r="F2362" s="160">
        <v>45928</v>
      </c>
      <c r="G2362" s="160">
        <v>46120</v>
      </c>
      <c r="H2362" s="160" t="s">
        <v>6603</v>
      </c>
      <c r="I2362" s="160">
        <v>46089</v>
      </c>
      <c r="J2362" s="160">
        <v>5376817.2000000002</v>
      </c>
      <c r="K2362" s="160">
        <v>5376817.2000000002</v>
      </c>
      <c r="L2362" s="707">
        <v>9404437.3100000005</v>
      </c>
      <c r="M2362" s="727" t="s">
        <v>4994</v>
      </c>
      <c r="X2362" s="707"/>
      <c r="Y2362" s="707"/>
      <c r="AC2362" s="707">
        <v>35764.21</v>
      </c>
      <c r="AD2362" s="707">
        <v>1575979.74</v>
      </c>
      <c r="AE2362" s="707">
        <v>3969025.83</v>
      </c>
      <c r="AF2362" s="707">
        <v>2060671.92</v>
      </c>
      <c r="AG2362" s="707">
        <v>1118203.29</v>
      </c>
      <c r="AH2362" s="707">
        <v>576770.94999999995</v>
      </c>
      <c r="AI2362" s="707">
        <v>68021.38</v>
      </c>
      <c r="AK2362" s="707"/>
      <c r="AL2362" s="707"/>
      <c r="AM2362" s="707"/>
      <c r="AN2362" s="707"/>
      <c r="AO2362" s="707"/>
      <c r="AP2362" s="707"/>
      <c r="AQ2362" s="707"/>
      <c r="AR2362" s="707"/>
    </row>
    <row r="2363" spans="4:48">
      <c r="D2363" s="160" t="s">
        <v>5914</v>
      </c>
      <c r="E2363" s="160"/>
      <c r="F2363" s="160">
        <v>45928</v>
      </c>
      <c r="G2363" s="160">
        <v>46120</v>
      </c>
      <c r="H2363" s="160" t="s">
        <v>6603</v>
      </c>
      <c r="I2363" s="160">
        <v>46089</v>
      </c>
      <c r="J2363" s="160">
        <v>5376817.2000000002</v>
      </c>
      <c r="K2363" s="160">
        <v>5376817.2000000002</v>
      </c>
      <c r="L2363" s="707">
        <v>9404437.3100000005</v>
      </c>
      <c r="M2363" s="727" t="s">
        <v>4995</v>
      </c>
      <c r="Y2363" s="707"/>
      <c r="Z2363" s="707"/>
      <c r="AA2363" s="707"/>
      <c r="AC2363" s="707"/>
      <c r="AD2363" s="707">
        <v>1234318.1599999999</v>
      </c>
      <c r="AE2363" s="707">
        <v>1801463.42</v>
      </c>
      <c r="AF2363" s="707">
        <v>453339.25</v>
      </c>
      <c r="AG2363" s="707">
        <v>506408.26</v>
      </c>
      <c r="AH2363" s="707">
        <v>32091.040000000001</v>
      </c>
      <c r="AK2363" s="707"/>
      <c r="AL2363" s="707"/>
      <c r="AM2363" s="707"/>
      <c r="AN2363" s="707"/>
      <c r="AO2363" s="707"/>
      <c r="AP2363" s="707"/>
      <c r="AQ2363" s="707"/>
      <c r="AR2363" s="707"/>
    </row>
    <row r="2364" spans="4:48">
      <c r="D2364" s="160" t="s">
        <v>5914</v>
      </c>
      <c r="E2364" s="160"/>
      <c r="F2364" s="160">
        <v>45928</v>
      </c>
      <c r="G2364" s="160">
        <v>46120</v>
      </c>
      <c r="H2364" s="160" t="s">
        <v>6603</v>
      </c>
      <c r="I2364" s="160">
        <v>46089</v>
      </c>
      <c r="J2364" s="160">
        <v>5376817.2000000002</v>
      </c>
      <c r="K2364" s="160">
        <v>5376817.2000000002</v>
      </c>
      <c r="L2364" s="707">
        <v>9404437.3100000005</v>
      </c>
      <c r="M2364" s="727" t="s">
        <v>4996</v>
      </c>
      <c r="R2364" s="707">
        <v>6666.9</v>
      </c>
      <c r="S2364" s="707">
        <v>331497.37</v>
      </c>
      <c r="T2364" s="707">
        <v>705026.18</v>
      </c>
      <c r="U2364" s="707">
        <v>334452.34000000003</v>
      </c>
      <c r="V2364" s="707">
        <v>561782.02</v>
      </c>
      <c r="W2364" s="707">
        <v>402725.21</v>
      </c>
      <c r="X2364" s="707">
        <v>255057.73</v>
      </c>
      <c r="Y2364" s="707">
        <v>275122.95</v>
      </c>
      <c r="Z2364" s="707">
        <v>50947.48</v>
      </c>
      <c r="AA2364" s="707">
        <v>1234224.95</v>
      </c>
      <c r="AB2364" s="707">
        <v>1184626.28</v>
      </c>
      <c r="AC2364" s="707">
        <v>34687.79</v>
      </c>
      <c r="AF2364" s="707"/>
      <c r="AG2364" s="707"/>
    </row>
    <row r="2365" spans="4:48">
      <c r="D2365" s="160" t="s">
        <v>8964</v>
      </c>
      <c r="E2365" s="160"/>
      <c r="F2365" s="160">
        <v>45928</v>
      </c>
      <c r="G2365" s="160">
        <v>45956</v>
      </c>
      <c r="H2365" s="160">
        <v>45967</v>
      </c>
      <c r="I2365" s="160">
        <v>45997</v>
      </c>
      <c r="J2365" s="160">
        <v>0</v>
      </c>
      <c r="K2365" s="160">
        <v>0</v>
      </c>
      <c r="L2365" s="707">
        <v>334640.71999999997</v>
      </c>
      <c r="M2365" s="727" t="s">
        <v>4994</v>
      </c>
      <c r="X2365" s="707"/>
      <c r="Y2365" s="707"/>
      <c r="AC2365" s="707"/>
      <c r="AD2365" s="707">
        <v>255991.42</v>
      </c>
      <c r="AE2365" s="707">
        <v>78649.3</v>
      </c>
      <c r="AF2365" s="707"/>
      <c r="AG2365" s="707"/>
      <c r="AH2365" s="707"/>
      <c r="AK2365" s="707"/>
      <c r="AL2365" s="707"/>
      <c r="AM2365" s="707"/>
      <c r="AN2365" s="707"/>
    </row>
    <row r="2366" spans="4:48">
      <c r="D2366" s="160" t="s">
        <v>8964</v>
      </c>
      <c r="E2366" s="160"/>
      <c r="F2366" s="160">
        <v>45928</v>
      </c>
      <c r="G2366" s="160">
        <v>45956</v>
      </c>
      <c r="H2366" s="160">
        <v>45967</v>
      </c>
      <c r="I2366" s="160">
        <v>45997</v>
      </c>
      <c r="J2366" s="160">
        <v>0</v>
      </c>
      <c r="K2366" s="160">
        <v>0</v>
      </c>
      <c r="L2366" s="707">
        <v>334640.71999999997</v>
      </c>
      <c r="M2366" s="727" t="s">
        <v>4995</v>
      </c>
      <c r="Y2366" s="707"/>
      <c r="Z2366" s="707"/>
      <c r="AA2366" s="707"/>
      <c r="AB2366" s="707"/>
      <c r="AC2366" s="707"/>
      <c r="AD2366" s="707">
        <v>255991.42</v>
      </c>
      <c r="AE2366" s="707">
        <v>78649.3</v>
      </c>
      <c r="AF2366" s="707"/>
      <c r="AG2366" s="707"/>
      <c r="AH2366" s="707"/>
      <c r="AK2366" s="707"/>
      <c r="AL2366" s="707"/>
      <c r="AM2366" s="707"/>
      <c r="AN2366" s="707"/>
    </row>
    <row r="2367" spans="4:48">
      <c r="D2367" s="160" t="s">
        <v>8964</v>
      </c>
      <c r="E2367" s="160"/>
      <c r="F2367" s="160">
        <v>45928</v>
      </c>
      <c r="G2367" s="160">
        <v>45956</v>
      </c>
      <c r="H2367" s="160">
        <v>45967</v>
      </c>
      <c r="I2367" s="160">
        <v>45997</v>
      </c>
      <c r="J2367" s="160">
        <v>0</v>
      </c>
      <c r="K2367" s="160">
        <v>0</v>
      </c>
      <c r="L2367" s="707">
        <v>334640.71999999997</v>
      </c>
      <c r="M2367" s="727" t="s">
        <v>4996</v>
      </c>
      <c r="Y2367" s="707"/>
      <c r="Z2367" s="707"/>
      <c r="AA2367" s="707"/>
      <c r="AB2367" s="707"/>
      <c r="AF2367" s="707"/>
      <c r="AG2367" s="707"/>
    </row>
    <row r="2368" spans="4:48">
      <c r="D2368" s="160" t="s">
        <v>8965</v>
      </c>
      <c r="E2368" s="160"/>
      <c r="F2368" s="160">
        <v>45957</v>
      </c>
      <c r="G2368" s="160">
        <v>46120</v>
      </c>
      <c r="H2368" s="160" t="s">
        <v>6603</v>
      </c>
      <c r="I2368" s="160">
        <v>45981</v>
      </c>
      <c r="J2368" s="160">
        <v>4166805.49</v>
      </c>
      <c r="K2368" s="160">
        <v>4166805.5</v>
      </c>
      <c r="L2368" s="707">
        <v>4550330.2300000004</v>
      </c>
      <c r="M2368" s="727" t="s">
        <v>4994</v>
      </c>
      <c r="Y2368" s="707"/>
      <c r="AC2368" s="707">
        <v>35764.21</v>
      </c>
      <c r="AD2368" s="707">
        <v>508004.25</v>
      </c>
      <c r="AE2368" s="707">
        <v>1533097.09</v>
      </c>
      <c r="AF2368" s="707">
        <v>1248968.3700000001</v>
      </c>
      <c r="AG2368" s="707">
        <v>611795.02</v>
      </c>
      <c r="AH2368" s="707">
        <v>544679.91</v>
      </c>
      <c r="AI2368" s="707">
        <v>68021.38</v>
      </c>
      <c r="AL2368" s="707"/>
      <c r="AM2368" s="707"/>
      <c r="AO2368" s="707"/>
    </row>
    <row r="2369" spans="4:42">
      <c r="D2369" s="160" t="s">
        <v>8965</v>
      </c>
      <c r="E2369" s="160"/>
      <c r="F2369" s="160">
        <v>45957</v>
      </c>
      <c r="G2369" s="160">
        <v>46120</v>
      </c>
      <c r="H2369" s="160" t="s">
        <v>6603</v>
      </c>
      <c r="I2369" s="160">
        <v>45981</v>
      </c>
      <c r="J2369" s="160">
        <v>4166805.49</v>
      </c>
      <c r="K2369" s="160">
        <v>4166805.5</v>
      </c>
      <c r="L2369" s="707">
        <v>4550330.2300000004</v>
      </c>
      <c r="M2369" s="727" t="s">
        <v>4995</v>
      </c>
      <c r="Y2369" s="707"/>
      <c r="Z2369" s="707"/>
      <c r="AA2369" s="707"/>
      <c r="AC2369" s="707"/>
      <c r="AD2369" s="707">
        <v>383524.74</v>
      </c>
      <c r="AE2369" s="707"/>
      <c r="AF2369" s="707"/>
      <c r="AG2369" s="707"/>
      <c r="AH2369" s="707"/>
      <c r="AL2369" s="707"/>
      <c r="AM2369" s="707"/>
      <c r="AN2369" s="707"/>
      <c r="AO2369" s="707"/>
      <c r="AP2369" s="707"/>
    </row>
    <row r="2370" spans="4:42">
      <c r="D2370" s="160" t="s">
        <v>8965</v>
      </c>
      <c r="E2370" s="160"/>
      <c r="F2370" s="160">
        <v>45957</v>
      </c>
      <c r="G2370" s="160">
        <v>46120</v>
      </c>
      <c r="H2370" s="160" t="s">
        <v>6603</v>
      </c>
      <c r="I2370" s="160">
        <v>45981</v>
      </c>
      <c r="J2370" s="160">
        <v>4166805.49</v>
      </c>
      <c r="K2370" s="160">
        <v>4166805.5</v>
      </c>
      <c r="L2370" s="707">
        <v>4550330.2300000004</v>
      </c>
      <c r="M2370" s="727" t="s">
        <v>4996</v>
      </c>
      <c r="R2370" s="707">
        <v>6666.9</v>
      </c>
      <c r="S2370" s="707">
        <v>324547.09999999998</v>
      </c>
      <c r="T2370" s="707">
        <v>625578.6</v>
      </c>
      <c r="U2370" s="707">
        <v>316916.28999999998</v>
      </c>
      <c r="V2370" s="707">
        <v>379459.4</v>
      </c>
      <c r="W2370" s="707">
        <v>302517.2</v>
      </c>
      <c r="X2370" s="707">
        <v>181621.37</v>
      </c>
      <c r="Y2370" s="707">
        <v>180843.94</v>
      </c>
      <c r="Z2370" s="707">
        <v>42707.65</v>
      </c>
      <c r="AA2370" s="707">
        <v>901318.06</v>
      </c>
      <c r="AB2370" s="707">
        <v>881691.13</v>
      </c>
      <c r="AC2370" s="707">
        <v>22937.86</v>
      </c>
      <c r="AF2370" s="707"/>
      <c r="AG2370" s="707"/>
      <c r="AH2370" s="707"/>
    </row>
    <row r="2371" spans="4:42">
      <c r="D2371" s="160" t="s">
        <v>8966</v>
      </c>
      <c r="E2371" s="160"/>
      <c r="F2371" s="160">
        <v>45957</v>
      </c>
      <c r="G2371" s="160">
        <v>45978</v>
      </c>
      <c r="H2371" s="160" t="s">
        <v>6550</v>
      </c>
      <c r="I2371" s="160" t="s">
        <v>6629</v>
      </c>
      <c r="J2371" s="160">
        <v>178821.07</v>
      </c>
      <c r="K2371" s="160">
        <v>178821.07</v>
      </c>
      <c r="L2371" s="707">
        <v>178821.07</v>
      </c>
      <c r="M2371" s="727" t="s">
        <v>4994</v>
      </c>
      <c r="Y2371" s="707"/>
      <c r="Z2371" s="707"/>
      <c r="AC2371" s="707">
        <v>35764.21</v>
      </c>
      <c r="AD2371" s="707">
        <v>143056.85999999999</v>
      </c>
      <c r="AE2371" s="707"/>
      <c r="AF2371" s="707"/>
      <c r="AG2371" s="707"/>
      <c r="AH2371" s="707"/>
    </row>
    <row r="2372" spans="4:42">
      <c r="D2372" s="160" t="s">
        <v>8966</v>
      </c>
      <c r="E2372" s="160"/>
      <c r="F2372" s="160">
        <v>45957</v>
      </c>
      <c r="G2372" s="160">
        <v>45978</v>
      </c>
      <c r="H2372" s="160" t="s">
        <v>6550</v>
      </c>
      <c r="I2372" s="160" t="s">
        <v>6629</v>
      </c>
      <c r="J2372" s="160">
        <v>178821.07</v>
      </c>
      <c r="K2372" s="160">
        <v>178821.07</v>
      </c>
      <c r="L2372" s="707">
        <v>178821.07</v>
      </c>
      <c r="M2372" s="727" t="s">
        <v>4995</v>
      </c>
      <c r="Y2372" s="707"/>
      <c r="Z2372" s="707"/>
      <c r="AA2372" s="707"/>
      <c r="AB2372" s="707"/>
      <c r="AC2372" s="707"/>
      <c r="AD2372" s="707"/>
      <c r="AE2372" s="707"/>
      <c r="AF2372" s="707"/>
      <c r="AG2372" s="707"/>
      <c r="AH2372" s="707"/>
    </row>
    <row r="2373" spans="4:42">
      <c r="D2373" s="160" t="s">
        <v>8966</v>
      </c>
      <c r="E2373" s="160"/>
      <c r="F2373" s="160">
        <v>45957</v>
      </c>
      <c r="G2373" s="160">
        <v>45978</v>
      </c>
      <c r="H2373" s="160" t="s">
        <v>6550</v>
      </c>
      <c r="I2373" s="160" t="s">
        <v>6629</v>
      </c>
      <c r="J2373" s="160">
        <v>178821.07</v>
      </c>
      <c r="K2373" s="160">
        <v>178821.07</v>
      </c>
      <c r="L2373" s="707">
        <v>178821.07</v>
      </c>
      <c r="M2373" s="727" t="s">
        <v>4996</v>
      </c>
      <c r="S2373" s="707">
        <v>69851.98</v>
      </c>
      <c r="T2373" s="707">
        <v>80357.72</v>
      </c>
      <c r="U2373" s="707">
        <v>10729.27</v>
      </c>
      <c r="W2373" s="707"/>
      <c r="X2373" s="707">
        <v>8941.06</v>
      </c>
      <c r="Y2373" s="707">
        <v>8941.06</v>
      </c>
      <c r="Z2373" s="707"/>
      <c r="AA2373" s="707"/>
      <c r="AB2373" s="707"/>
      <c r="AF2373" s="707"/>
      <c r="AG2373" s="707"/>
      <c r="AH2373" s="707"/>
    </row>
    <row r="2374" spans="4:42">
      <c r="D2374" s="160" t="s">
        <v>8967</v>
      </c>
      <c r="E2374" s="160"/>
      <c r="F2374" s="160">
        <v>45979</v>
      </c>
      <c r="G2374" s="160">
        <v>46107</v>
      </c>
      <c r="H2374" s="160" t="s">
        <v>6603</v>
      </c>
      <c r="I2374" s="160" t="s">
        <v>8968</v>
      </c>
      <c r="J2374" s="160">
        <v>2423969.25</v>
      </c>
      <c r="K2374" s="160">
        <v>2423969.2400000002</v>
      </c>
      <c r="L2374" s="707">
        <v>2423969.25</v>
      </c>
      <c r="M2374" s="727" t="s">
        <v>4994</v>
      </c>
      <c r="Y2374" s="707"/>
      <c r="Z2374" s="707"/>
      <c r="AC2374" s="707"/>
      <c r="AD2374" s="707">
        <v>270778.83</v>
      </c>
      <c r="AE2374" s="707">
        <v>725833.03</v>
      </c>
      <c r="AF2374" s="707">
        <v>853685.16</v>
      </c>
      <c r="AG2374" s="707">
        <v>238347.19</v>
      </c>
      <c r="AH2374" s="707">
        <v>335325.03999999998</v>
      </c>
    </row>
    <row r="2375" spans="4:42">
      <c r="D2375" s="160" t="s">
        <v>8967</v>
      </c>
      <c r="E2375" s="160"/>
      <c r="F2375" s="160">
        <v>45979</v>
      </c>
      <c r="G2375" s="160">
        <v>46107</v>
      </c>
      <c r="H2375" s="160" t="s">
        <v>6603</v>
      </c>
      <c r="I2375" s="160" t="s">
        <v>8968</v>
      </c>
      <c r="J2375" s="160">
        <v>2423969.25</v>
      </c>
      <c r="K2375" s="160">
        <v>2423969.2400000002</v>
      </c>
      <c r="L2375" s="707">
        <v>2423969.25</v>
      </c>
      <c r="M2375" s="727" t="s">
        <v>4995</v>
      </c>
      <c r="Y2375" s="707"/>
      <c r="Z2375" s="707"/>
      <c r="AA2375" s="707"/>
      <c r="AB2375" s="707"/>
      <c r="AC2375" s="707"/>
      <c r="AD2375" s="707"/>
      <c r="AE2375" s="707"/>
      <c r="AF2375" s="707"/>
      <c r="AG2375" s="707"/>
      <c r="AH2375" s="707"/>
    </row>
    <row r="2376" spans="4:42">
      <c r="D2376" s="160" t="s">
        <v>8967</v>
      </c>
      <c r="E2376" s="160"/>
      <c r="F2376" s="160">
        <v>45979</v>
      </c>
      <c r="G2376" s="160">
        <v>46107</v>
      </c>
      <c r="H2376" s="160" t="s">
        <v>6603</v>
      </c>
      <c r="I2376" s="160" t="s">
        <v>8968</v>
      </c>
      <c r="J2376" s="160">
        <v>2423969.25</v>
      </c>
      <c r="K2376" s="160">
        <v>2423969.2400000002</v>
      </c>
      <c r="L2376" s="707">
        <v>2423969.25</v>
      </c>
      <c r="M2376" s="727" t="s">
        <v>4996</v>
      </c>
      <c r="R2376" s="707">
        <v>6666.9</v>
      </c>
      <c r="S2376" s="707">
        <v>254695.13</v>
      </c>
      <c r="T2376" s="707">
        <v>389959.9</v>
      </c>
      <c r="U2376" s="707">
        <v>245447.3</v>
      </c>
      <c r="V2376" s="707">
        <v>339736.48</v>
      </c>
      <c r="W2376" s="707">
        <v>287104</v>
      </c>
      <c r="X2376" s="707">
        <v>147943.96</v>
      </c>
      <c r="Y2376" s="707">
        <v>135170.32</v>
      </c>
      <c r="Z2376" s="707"/>
      <c r="AA2376" s="707">
        <v>591774.06000000006</v>
      </c>
      <c r="AB2376" s="707">
        <v>25471.200000000001</v>
      </c>
      <c r="AF2376" s="707"/>
      <c r="AG2376" s="707"/>
    </row>
    <row r="2377" spans="4:42">
      <c r="D2377" s="160" t="s">
        <v>8969</v>
      </c>
      <c r="E2377" s="160"/>
      <c r="F2377" s="160">
        <v>45994</v>
      </c>
      <c r="G2377" s="160">
        <v>46075</v>
      </c>
      <c r="H2377" s="160" t="s">
        <v>6540</v>
      </c>
      <c r="I2377" s="160">
        <v>45969</v>
      </c>
      <c r="J2377" s="160">
        <v>1254459.04</v>
      </c>
      <c r="K2377" s="160">
        <v>1254459.05</v>
      </c>
      <c r="L2377" s="707">
        <v>1575995.1</v>
      </c>
      <c r="M2377" s="727" t="s">
        <v>4994</v>
      </c>
      <c r="Y2377" s="707"/>
      <c r="AC2377" s="707"/>
      <c r="AD2377" s="707"/>
      <c r="AE2377" s="707">
        <v>807264.06</v>
      </c>
      <c r="AF2377" s="707">
        <v>395283.21</v>
      </c>
      <c r="AG2377" s="707">
        <v>373447.84</v>
      </c>
      <c r="AH2377" s="707"/>
    </row>
    <row r="2378" spans="4:42">
      <c r="D2378" s="160" t="s">
        <v>8969</v>
      </c>
      <c r="E2378" s="160"/>
      <c r="F2378" s="160">
        <v>45994</v>
      </c>
      <c r="G2378" s="160">
        <v>46075</v>
      </c>
      <c r="H2378" s="160" t="s">
        <v>6540</v>
      </c>
      <c r="I2378" s="160">
        <v>45969</v>
      </c>
      <c r="J2378" s="160">
        <v>1254459.04</v>
      </c>
      <c r="K2378" s="160">
        <v>1254459.05</v>
      </c>
      <c r="L2378" s="707">
        <v>1575995.1</v>
      </c>
      <c r="M2378" s="727" t="s">
        <v>4995</v>
      </c>
      <c r="Y2378" s="707"/>
      <c r="Z2378" s="707"/>
      <c r="AA2378" s="707"/>
      <c r="AB2378" s="707"/>
      <c r="AC2378" s="707"/>
      <c r="AD2378" s="707">
        <v>321536.07</v>
      </c>
      <c r="AE2378" s="707"/>
      <c r="AF2378" s="707"/>
      <c r="AG2378" s="707"/>
      <c r="AH2378" s="707"/>
      <c r="AL2378" s="707"/>
      <c r="AN2378" s="707"/>
      <c r="AO2378" s="707"/>
    </row>
    <row r="2379" spans="4:42">
      <c r="D2379" s="160" t="s">
        <v>8969</v>
      </c>
      <c r="E2379" s="160"/>
      <c r="F2379" s="160">
        <v>45994</v>
      </c>
      <c r="G2379" s="160">
        <v>46075</v>
      </c>
      <c r="H2379" s="160" t="s">
        <v>6540</v>
      </c>
      <c r="I2379" s="160">
        <v>45969</v>
      </c>
      <c r="J2379" s="160">
        <v>1254459.04</v>
      </c>
      <c r="K2379" s="160">
        <v>1254459.05</v>
      </c>
      <c r="L2379" s="707">
        <v>1575995.1</v>
      </c>
      <c r="M2379" s="727" t="s">
        <v>4996</v>
      </c>
      <c r="T2379" s="707">
        <v>62685.98</v>
      </c>
      <c r="U2379" s="707">
        <v>55143.25</v>
      </c>
      <c r="V2379" s="707">
        <v>39722.92</v>
      </c>
      <c r="W2379" s="707">
        <v>15413.21</v>
      </c>
      <c r="X2379" s="707">
        <v>19761.71</v>
      </c>
      <c r="Y2379" s="707">
        <v>31757.93</v>
      </c>
      <c r="Z2379" s="707">
        <v>42707.65</v>
      </c>
      <c r="AA2379" s="707">
        <v>244650.59</v>
      </c>
      <c r="AB2379" s="707">
        <v>719677.96</v>
      </c>
      <c r="AC2379" s="707">
        <v>22937.86</v>
      </c>
      <c r="AF2379" s="707"/>
      <c r="AG2379" s="707"/>
    </row>
    <row r="2380" spans="4:42">
      <c r="D2380" s="160" t="s">
        <v>8970</v>
      </c>
      <c r="E2380" s="160"/>
      <c r="F2380" s="160">
        <v>46076</v>
      </c>
      <c r="G2380" s="160">
        <v>46091</v>
      </c>
      <c r="H2380" s="160" t="s">
        <v>12617</v>
      </c>
      <c r="I2380" s="160">
        <v>45981</v>
      </c>
      <c r="J2380" s="160">
        <v>10939.18</v>
      </c>
      <c r="K2380" s="160">
        <v>10939.18</v>
      </c>
      <c r="L2380" s="707">
        <v>72927.86</v>
      </c>
      <c r="M2380" s="727" t="s">
        <v>4994</v>
      </c>
      <c r="Y2380" s="707"/>
      <c r="AC2380" s="707"/>
      <c r="AD2380" s="707">
        <v>72927.86</v>
      </c>
      <c r="AL2380" s="707"/>
      <c r="AM2380" s="707"/>
      <c r="AO2380" s="707"/>
    </row>
    <row r="2381" spans="4:42">
      <c r="D2381" s="160" t="s">
        <v>8970</v>
      </c>
      <c r="E2381" s="160"/>
      <c r="F2381" s="160">
        <v>46076</v>
      </c>
      <c r="G2381" s="160">
        <v>46091</v>
      </c>
      <c r="H2381" s="160" t="s">
        <v>12617</v>
      </c>
      <c r="I2381" s="160">
        <v>45981</v>
      </c>
      <c r="J2381" s="160">
        <v>10939.18</v>
      </c>
      <c r="K2381" s="160">
        <v>10939.18</v>
      </c>
      <c r="L2381" s="707">
        <v>72927.86</v>
      </c>
      <c r="M2381" s="727" t="s">
        <v>4995</v>
      </c>
      <c r="AC2381" s="707"/>
      <c r="AD2381" s="707">
        <v>61988.68</v>
      </c>
      <c r="AG2381" s="707"/>
      <c r="AL2381" s="707"/>
      <c r="AM2381" s="707"/>
      <c r="AO2381" s="707"/>
    </row>
    <row r="2382" spans="4:42">
      <c r="D2382" s="160" t="s">
        <v>8970</v>
      </c>
      <c r="E2382" s="160"/>
      <c r="F2382" s="160">
        <v>46076</v>
      </c>
      <c r="G2382" s="160">
        <v>46091</v>
      </c>
      <c r="H2382" s="160" t="s">
        <v>12617</v>
      </c>
      <c r="I2382" s="160">
        <v>45981</v>
      </c>
      <c r="J2382" s="160">
        <v>10939.18</v>
      </c>
      <c r="K2382" s="160">
        <v>10939.18</v>
      </c>
      <c r="L2382" s="707">
        <v>72927.86</v>
      </c>
      <c r="M2382" s="727" t="s">
        <v>4996</v>
      </c>
      <c r="AB2382" s="707">
        <v>10939.18</v>
      </c>
      <c r="AG2382" s="707"/>
    </row>
    <row r="2383" spans="4:42">
      <c r="D2383" s="160" t="s">
        <v>8971</v>
      </c>
      <c r="E2383" s="160"/>
      <c r="F2383" s="160">
        <v>46092</v>
      </c>
      <c r="G2383" s="160">
        <v>46120</v>
      </c>
      <c r="H2383" s="160" t="s">
        <v>6540</v>
      </c>
      <c r="I2383" s="160" t="s">
        <v>12621</v>
      </c>
      <c r="J2383" s="160">
        <v>298616.95</v>
      </c>
      <c r="K2383" s="160">
        <v>298616.96000000002</v>
      </c>
      <c r="L2383" s="707">
        <v>298616.95</v>
      </c>
      <c r="M2383" s="727" t="s">
        <v>4994</v>
      </c>
      <c r="AD2383" s="707">
        <v>21240.71</v>
      </c>
      <c r="AH2383" s="707">
        <v>209354.86</v>
      </c>
      <c r="AI2383" s="707">
        <v>68021.38</v>
      </c>
      <c r="AM2383" s="707"/>
      <c r="AO2383" s="707"/>
    </row>
    <row r="2384" spans="4:42">
      <c r="D2384" s="160" t="s">
        <v>8971</v>
      </c>
      <c r="E2384" s="160"/>
      <c r="F2384" s="160">
        <v>46092</v>
      </c>
      <c r="G2384" s="160">
        <v>46120</v>
      </c>
      <c r="H2384" s="160" t="s">
        <v>6540</v>
      </c>
      <c r="I2384" s="160" t="s">
        <v>12621</v>
      </c>
      <c r="J2384" s="160">
        <v>298616.95</v>
      </c>
      <c r="K2384" s="160">
        <v>298616.96000000002</v>
      </c>
      <c r="L2384" s="707">
        <v>298616.95</v>
      </c>
      <c r="M2384" s="727" t="s">
        <v>4995</v>
      </c>
      <c r="AD2384" s="707"/>
      <c r="AM2384" s="707"/>
      <c r="AO2384" s="707"/>
      <c r="AP2384" s="707"/>
    </row>
    <row r="2385" spans="4:44">
      <c r="D2385" s="160" t="s">
        <v>8971</v>
      </c>
      <c r="E2385" s="160"/>
      <c r="F2385" s="160">
        <v>46092</v>
      </c>
      <c r="G2385" s="160">
        <v>46120</v>
      </c>
      <c r="H2385" s="160" t="s">
        <v>6540</v>
      </c>
      <c r="I2385" s="160" t="s">
        <v>12621</v>
      </c>
      <c r="J2385" s="160">
        <v>298616.95</v>
      </c>
      <c r="K2385" s="160">
        <v>298616.96000000002</v>
      </c>
      <c r="L2385" s="707">
        <v>298616.95</v>
      </c>
      <c r="M2385" s="727" t="s">
        <v>4996</v>
      </c>
      <c r="T2385" s="707">
        <v>92575.01</v>
      </c>
      <c r="U2385" s="707">
        <v>5596.47</v>
      </c>
      <c r="W2385" s="707"/>
      <c r="X2385" s="707">
        <v>4974.6400000000003</v>
      </c>
      <c r="Y2385" s="707">
        <v>4974.6400000000003</v>
      </c>
      <c r="Z2385" s="707"/>
      <c r="AA2385" s="707">
        <v>64893.41</v>
      </c>
      <c r="AB2385" s="707">
        <v>125602.79</v>
      </c>
    </row>
    <row r="2386" spans="4:44">
      <c r="D2386" s="160" t="s">
        <v>8972</v>
      </c>
      <c r="E2386" s="160"/>
      <c r="F2386" s="160">
        <v>45942</v>
      </c>
      <c r="G2386" s="160">
        <v>46084</v>
      </c>
      <c r="H2386" s="160" t="s">
        <v>6651</v>
      </c>
      <c r="I2386" s="160">
        <v>46089</v>
      </c>
      <c r="J2386" s="160">
        <v>1210011.71</v>
      </c>
      <c r="K2386" s="160">
        <v>1210011.7</v>
      </c>
      <c r="L2386" s="707">
        <v>4519466.3600000003</v>
      </c>
      <c r="M2386" s="727" t="s">
        <v>4994</v>
      </c>
      <c r="W2386" s="707"/>
      <c r="X2386" s="707"/>
      <c r="Y2386" s="707"/>
      <c r="Z2386" s="707"/>
      <c r="AA2386" s="707"/>
      <c r="AB2386" s="707"/>
      <c r="AC2386" s="707"/>
      <c r="AD2386" s="707">
        <v>811984.07</v>
      </c>
      <c r="AE2386" s="707">
        <v>2357279.44</v>
      </c>
      <c r="AF2386" s="707">
        <v>811703.55</v>
      </c>
      <c r="AG2386" s="707">
        <v>506408.26</v>
      </c>
      <c r="AH2386" s="707">
        <v>32091.040000000001</v>
      </c>
      <c r="AI2386" s="707"/>
      <c r="AK2386" s="707"/>
      <c r="AL2386" s="707"/>
      <c r="AM2386" s="707"/>
      <c r="AN2386" s="707"/>
      <c r="AO2386" s="707"/>
      <c r="AP2386" s="707"/>
      <c r="AQ2386" s="707"/>
      <c r="AR2386" s="707"/>
    </row>
    <row r="2387" spans="4:44">
      <c r="D2387" s="160" t="s">
        <v>8972</v>
      </c>
      <c r="E2387" s="160"/>
      <c r="F2387" s="160">
        <v>45942</v>
      </c>
      <c r="G2387" s="160">
        <v>46084</v>
      </c>
      <c r="H2387" s="160" t="s">
        <v>6651</v>
      </c>
      <c r="I2387" s="160">
        <v>46089</v>
      </c>
      <c r="J2387" s="160">
        <v>1210011.71</v>
      </c>
      <c r="K2387" s="160">
        <v>1210011.7</v>
      </c>
      <c r="L2387" s="707">
        <v>4519466.3600000003</v>
      </c>
      <c r="M2387" s="727" t="s">
        <v>4995</v>
      </c>
      <c r="W2387" s="707"/>
      <c r="X2387" s="707"/>
      <c r="Y2387" s="707"/>
      <c r="Z2387" s="707"/>
      <c r="AA2387" s="707"/>
      <c r="AB2387" s="707"/>
      <c r="AC2387" s="707"/>
      <c r="AD2387" s="707">
        <v>594802</v>
      </c>
      <c r="AE2387" s="707">
        <v>1722814.12</v>
      </c>
      <c r="AF2387" s="707">
        <v>453339.25</v>
      </c>
      <c r="AG2387" s="707">
        <v>506408.26</v>
      </c>
      <c r="AH2387" s="707">
        <v>32091.040000000001</v>
      </c>
      <c r="AI2387" s="707"/>
      <c r="AK2387" s="707"/>
      <c r="AL2387" s="707"/>
      <c r="AM2387" s="707"/>
      <c r="AN2387" s="707"/>
      <c r="AO2387" s="707"/>
      <c r="AP2387" s="707"/>
      <c r="AQ2387" s="707"/>
      <c r="AR2387" s="707"/>
    </row>
    <row r="2388" spans="4:44">
      <c r="D2388" s="160" t="s">
        <v>8972</v>
      </c>
      <c r="E2388" s="160"/>
      <c r="F2388" s="160">
        <v>45942</v>
      </c>
      <c r="G2388" s="160">
        <v>46084</v>
      </c>
      <c r="H2388" s="160" t="s">
        <v>6651</v>
      </c>
      <c r="I2388" s="160">
        <v>46089</v>
      </c>
      <c r="J2388" s="160">
        <v>1210011.71</v>
      </c>
      <c r="K2388" s="160">
        <v>1210011.7</v>
      </c>
      <c r="L2388" s="707">
        <v>4519466.3600000003</v>
      </c>
      <c r="M2388" s="727" t="s">
        <v>4996</v>
      </c>
      <c r="R2388" s="707"/>
      <c r="S2388" s="707">
        <v>6950.27</v>
      </c>
      <c r="T2388" s="707">
        <v>79447.58</v>
      </c>
      <c r="U2388" s="707">
        <v>17536.05</v>
      </c>
      <c r="V2388" s="707">
        <v>182322.61</v>
      </c>
      <c r="W2388" s="707">
        <v>100208.01</v>
      </c>
      <c r="X2388" s="707">
        <v>73436.36</v>
      </c>
      <c r="Y2388" s="707">
        <v>94279.01</v>
      </c>
      <c r="Z2388" s="707">
        <v>8239.83</v>
      </c>
      <c r="AA2388" s="707">
        <v>332906.90000000002</v>
      </c>
      <c r="AB2388" s="707">
        <v>302935.15000000002</v>
      </c>
      <c r="AC2388" s="707">
        <v>11749.93</v>
      </c>
      <c r="AD2388" s="707"/>
      <c r="AE2388" s="707"/>
      <c r="AF2388" s="707"/>
      <c r="AG2388" s="707"/>
      <c r="AH2388" s="707"/>
    </row>
    <row r="2389" spans="4:44">
      <c r="D2389" s="160" t="s">
        <v>8973</v>
      </c>
      <c r="E2389" s="160"/>
      <c r="F2389" s="160">
        <v>45942</v>
      </c>
      <c r="G2389" s="160">
        <v>45965</v>
      </c>
      <c r="H2389" s="160">
        <v>45981</v>
      </c>
      <c r="I2389" s="160">
        <v>46006</v>
      </c>
      <c r="J2389" s="160">
        <v>0</v>
      </c>
      <c r="K2389" s="160">
        <v>0</v>
      </c>
      <c r="L2389" s="707">
        <v>233738.36</v>
      </c>
      <c r="M2389" s="727" t="s">
        <v>4994</v>
      </c>
      <c r="Q2389" s="707"/>
      <c r="R2389" s="707"/>
      <c r="V2389" s="707"/>
      <c r="W2389" s="707"/>
      <c r="X2389" s="707"/>
      <c r="Y2389" s="707"/>
      <c r="Z2389" s="707"/>
      <c r="AA2389" s="707"/>
      <c r="AB2389" s="707"/>
      <c r="AC2389" s="707"/>
      <c r="AD2389" s="707">
        <v>79164.259999999995</v>
      </c>
      <c r="AE2389" s="707">
        <v>154574.1</v>
      </c>
      <c r="AF2389" s="707"/>
      <c r="AK2389" s="707"/>
      <c r="AL2389" s="707"/>
      <c r="AN2389" s="707"/>
      <c r="AO2389" s="707"/>
    </row>
    <row r="2390" spans="4:44">
      <c r="D2390" s="160" t="s">
        <v>8973</v>
      </c>
      <c r="E2390" s="160"/>
      <c r="F2390" s="160">
        <v>45942</v>
      </c>
      <c r="G2390" s="160">
        <v>45965</v>
      </c>
      <c r="H2390" s="160">
        <v>45981</v>
      </c>
      <c r="I2390" s="160">
        <v>46006</v>
      </c>
      <c r="J2390" s="160">
        <v>0</v>
      </c>
      <c r="K2390" s="160">
        <v>0</v>
      </c>
      <c r="L2390" s="707">
        <v>233738.36</v>
      </c>
      <c r="M2390" s="727" t="s">
        <v>4995</v>
      </c>
      <c r="W2390" s="707"/>
      <c r="X2390" s="707"/>
      <c r="Y2390" s="707"/>
      <c r="Z2390" s="707"/>
      <c r="AA2390" s="707"/>
      <c r="AB2390" s="707"/>
      <c r="AC2390" s="707"/>
      <c r="AD2390" s="707">
        <v>79164.259999999995</v>
      </c>
      <c r="AE2390" s="707">
        <v>154574.1</v>
      </c>
      <c r="AF2390" s="707"/>
      <c r="AG2390" s="707"/>
      <c r="AH2390" s="707"/>
      <c r="AI2390" s="707"/>
      <c r="AK2390" s="707"/>
      <c r="AL2390" s="707"/>
      <c r="AN2390" s="707"/>
      <c r="AO2390" s="707"/>
    </row>
    <row r="2391" spans="4:44">
      <c r="D2391" s="160" t="s">
        <v>8973</v>
      </c>
      <c r="E2391" s="160"/>
      <c r="F2391" s="160">
        <v>45942</v>
      </c>
      <c r="G2391" s="160">
        <v>45965</v>
      </c>
      <c r="H2391" s="160">
        <v>45981</v>
      </c>
      <c r="I2391" s="160">
        <v>46006</v>
      </c>
      <c r="J2391" s="160">
        <v>0</v>
      </c>
      <c r="K2391" s="160">
        <v>0</v>
      </c>
      <c r="L2391" s="707">
        <v>233738.36</v>
      </c>
      <c r="M2391" s="727" t="s">
        <v>4996</v>
      </c>
      <c r="R2391" s="707"/>
      <c r="S2391" s="707"/>
      <c r="T2391" s="707"/>
      <c r="U2391" s="707"/>
      <c r="V2391" s="707"/>
      <c r="W2391" s="707"/>
      <c r="X2391" s="707"/>
      <c r="Y2391" s="707"/>
      <c r="Z2391" s="707"/>
      <c r="AD2391" s="707"/>
      <c r="AE2391" s="707"/>
      <c r="AF2391" s="707"/>
      <c r="AG2391" s="707"/>
      <c r="AH2391" s="707"/>
      <c r="AI2391" s="707"/>
    </row>
    <row r="2392" spans="4:44">
      <c r="D2392" s="160" t="s">
        <v>8974</v>
      </c>
      <c r="E2392" s="160"/>
      <c r="F2392" s="160">
        <v>45946</v>
      </c>
      <c r="G2392" s="160">
        <v>46021</v>
      </c>
      <c r="H2392" s="160" t="s">
        <v>12614</v>
      </c>
      <c r="I2392" s="160">
        <v>46030</v>
      </c>
      <c r="J2392" s="160">
        <v>4412.22</v>
      </c>
      <c r="K2392" s="160">
        <v>4412.22</v>
      </c>
      <c r="L2392" s="707">
        <v>606074.68000000005</v>
      </c>
      <c r="M2392" s="727" t="s">
        <v>4994</v>
      </c>
      <c r="Q2392" s="707"/>
      <c r="R2392" s="707"/>
      <c r="V2392" s="707"/>
      <c r="W2392" s="707"/>
      <c r="X2392" s="707"/>
      <c r="Y2392" s="707"/>
      <c r="Z2392" s="707"/>
      <c r="AA2392" s="707"/>
      <c r="AB2392" s="707"/>
      <c r="AC2392" s="707"/>
      <c r="AD2392" s="707">
        <v>324063.26</v>
      </c>
      <c r="AE2392" s="707">
        <v>246207.1</v>
      </c>
      <c r="AF2392" s="707">
        <v>35804.32</v>
      </c>
      <c r="AL2392" s="707"/>
      <c r="AM2392" s="707"/>
      <c r="AN2392" s="707"/>
      <c r="AO2392" s="707"/>
      <c r="AP2392" s="707"/>
    </row>
    <row r="2393" spans="4:44">
      <c r="D2393" s="160" t="s">
        <v>8974</v>
      </c>
      <c r="E2393" s="160"/>
      <c r="F2393" s="160">
        <v>45946</v>
      </c>
      <c r="G2393" s="160">
        <v>46021</v>
      </c>
      <c r="H2393" s="160" t="s">
        <v>12614</v>
      </c>
      <c r="I2393" s="160">
        <v>46030</v>
      </c>
      <c r="J2393" s="160">
        <v>4412.22</v>
      </c>
      <c r="K2393" s="160">
        <v>4412.22</v>
      </c>
      <c r="L2393" s="707">
        <v>606074.68000000005</v>
      </c>
      <c r="M2393" s="727" t="s">
        <v>4995</v>
      </c>
      <c r="W2393" s="707"/>
      <c r="X2393" s="707"/>
      <c r="Y2393" s="707"/>
      <c r="Z2393" s="707"/>
      <c r="AA2393" s="707"/>
      <c r="AB2393" s="707"/>
      <c r="AC2393" s="707"/>
      <c r="AD2393" s="707">
        <v>515637.74</v>
      </c>
      <c r="AE2393" s="707">
        <v>50220.4</v>
      </c>
      <c r="AF2393" s="707">
        <v>35804.32</v>
      </c>
      <c r="AG2393" s="707"/>
      <c r="AH2393" s="707"/>
      <c r="AL2393" s="707"/>
      <c r="AM2393" s="707"/>
      <c r="AN2393" s="707"/>
      <c r="AO2393" s="707"/>
      <c r="AP2393" s="707"/>
    </row>
    <row r="2394" spans="4:44">
      <c r="D2394" s="160" t="s">
        <v>8974</v>
      </c>
      <c r="E2394" s="160"/>
      <c r="F2394" s="160">
        <v>45946</v>
      </c>
      <c r="G2394" s="160">
        <v>46021</v>
      </c>
      <c r="H2394" s="160" t="s">
        <v>12614</v>
      </c>
      <c r="I2394" s="160">
        <v>46030</v>
      </c>
      <c r="J2394" s="160">
        <v>4412.22</v>
      </c>
      <c r="K2394" s="160">
        <v>4412.22</v>
      </c>
      <c r="L2394" s="707">
        <v>606074.68000000005</v>
      </c>
      <c r="M2394" s="727" t="s">
        <v>4996</v>
      </c>
      <c r="R2394" s="707"/>
      <c r="S2394" s="707"/>
      <c r="T2394" s="707"/>
      <c r="U2394" s="707"/>
      <c r="V2394" s="707"/>
      <c r="W2394" s="707"/>
      <c r="X2394" s="707"/>
      <c r="Y2394" s="707"/>
      <c r="Z2394" s="707"/>
      <c r="AB2394" s="707">
        <v>4153.88</v>
      </c>
      <c r="AC2394">
        <v>258.33999999999997</v>
      </c>
      <c r="AD2394" s="707"/>
      <c r="AE2394" s="707"/>
      <c r="AF2394" s="707"/>
      <c r="AG2394" s="707"/>
      <c r="AH2394" s="707"/>
    </row>
    <row r="2395" spans="4:44">
      <c r="D2395" s="160" t="s">
        <v>8975</v>
      </c>
      <c r="E2395" s="160"/>
      <c r="F2395" s="160">
        <v>45966</v>
      </c>
      <c r="G2395" s="160">
        <v>45994</v>
      </c>
      <c r="H2395" s="160" t="s">
        <v>6810</v>
      </c>
      <c r="I2395" s="160">
        <v>46011</v>
      </c>
      <c r="J2395" s="160">
        <v>87735.75</v>
      </c>
      <c r="K2395" s="160">
        <v>87735.75</v>
      </c>
      <c r="L2395" s="707">
        <v>197479.25</v>
      </c>
      <c r="M2395" s="727" t="s">
        <v>4994</v>
      </c>
      <c r="Q2395" s="707"/>
      <c r="R2395" s="707"/>
      <c r="V2395" s="707"/>
      <c r="W2395" s="707"/>
      <c r="X2395" s="707"/>
      <c r="Y2395" s="707"/>
      <c r="Z2395" s="707"/>
      <c r="AA2395" s="707"/>
      <c r="AB2395" s="707"/>
      <c r="AC2395" s="707"/>
      <c r="AD2395" s="707">
        <v>126801.69</v>
      </c>
      <c r="AE2395" s="707">
        <v>70677.56</v>
      </c>
      <c r="AF2395" s="707"/>
      <c r="AL2395" s="707"/>
      <c r="AM2395" s="707"/>
      <c r="AO2395" s="707"/>
    </row>
    <row r="2396" spans="4:44">
      <c r="D2396" s="160" t="s">
        <v>8975</v>
      </c>
      <c r="E2396" s="160"/>
      <c r="F2396" s="160">
        <v>45966</v>
      </c>
      <c r="G2396" s="160">
        <v>45994</v>
      </c>
      <c r="H2396" s="160" t="s">
        <v>6810</v>
      </c>
      <c r="I2396" s="160">
        <v>46011</v>
      </c>
      <c r="J2396" s="160">
        <v>87735.75</v>
      </c>
      <c r="K2396" s="160">
        <v>87735.75</v>
      </c>
      <c r="L2396" s="707">
        <v>197479.25</v>
      </c>
      <c r="M2396" s="727" t="s">
        <v>4995</v>
      </c>
      <c r="W2396" s="707"/>
      <c r="X2396" s="707"/>
      <c r="Y2396" s="707"/>
      <c r="Z2396" s="707"/>
      <c r="AA2396" s="707"/>
      <c r="AB2396" s="707"/>
      <c r="AC2396" s="707"/>
      <c r="AD2396" s="707"/>
      <c r="AE2396" s="707">
        <v>109743.5</v>
      </c>
      <c r="AF2396" s="707"/>
      <c r="AG2396" s="707"/>
      <c r="AH2396" s="707"/>
      <c r="AL2396" s="707"/>
      <c r="AM2396" s="707"/>
      <c r="AO2396" s="707"/>
    </row>
    <row r="2397" spans="4:44">
      <c r="D2397" s="160" t="s">
        <v>8975</v>
      </c>
      <c r="E2397" s="160"/>
      <c r="F2397" s="160">
        <v>45966</v>
      </c>
      <c r="G2397" s="160">
        <v>45994</v>
      </c>
      <c r="H2397" s="160" t="s">
        <v>6810</v>
      </c>
      <c r="I2397" s="160">
        <v>46011</v>
      </c>
      <c r="J2397" s="160">
        <v>87735.75</v>
      </c>
      <c r="K2397" s="160">
        <v>87735.75</v>
      </c>
      <c r="L2397" s="707">
        <v>197479.25</v>
      </c>
      <c r="M2397" s="727" t="s">
        <v>4996</v>
      </c>
      <c r="R2397" s="707"/>
      <c r="S2397" s="707"/>
      <c r="T2397" s="707"/>
      <c r="U2397" s="707"/>
      <c r="V2397" s="707">
        <v>87735.75</v>
      </c>
      <c r="W2397" s="707"/>
      <c r="X2397" s="707"/>
      <c r="Y2397" s="707"/>
      <c r="Z2397" s="707"/>
      <c r="AD2397" s="707"/>
      <c r="AE2397" s="707"/>
      <c r="AF2397" s="707"/>
      <c r="AG2397" s="707"/>
      <c r="AH2397" s="707"/>
    </row>
    <row r="2398" spans="4:44">
      <c r="D2398" s="160" t="s">
        <v>8976</v>
      </c>
      <c r="E2398" s="160"/>
      <c r="F2398" s="160">
        <v>45973</v>
      </c>
      <c r="G2398" s="160">
        <v>45986</v>
      </c>
      <c r="H2398" s="160" t="s">
        <v>6540</v>
      </c>
      <c r="I2398" s="160">
        <v>46018</v>
      </c>
      <c r="J2398" s="160">
        <v>52340.28</v>
      </c>
      <c r="K2398" s="160">
        <v>52340.28</v>
      </c>
      <c r="L2398" s="707">
        <v>90849.62</v>
      </c>
      <c r="M2398" s="727" t="s">
        <v>4994</v>
      </c>
      <c r="Q2398" s="707"/>
      <c r="R2398" s="707"/>
      <c r="V2398" s="707"/>
      <c r="W2398" s="707"/>
      <c r="X2398" s="707"/>
      <c r="Y2398" s="707"/>
      <c r="Z2398" s="707"/>
      <c r="AA2398" s="707"/>
      <c r="AB2398" s="707"/>
      <c r="AC2398" s="707"/>
      <c r="AD2398" s="707">
        <v>52340.28</v>
      </c>
      <c r="AE2398" s="707">
        <v>38509.339999999997</v>
      </c>
      <c r="AF2398" s="707"/>
      <c r="AG2398" s="707"/>
      <c r="AH2398" s="707"/>
      <c r="AL2398" s="707"/>
      <c r="AM2398" s="707"/>
      <c r="AO2398" s="707"/>
    </row>
    <row r="2399" spans="4:44">
      <c r="D2399" s="160" t="s">
        <v>8976</v>
      </c>
      <c r="E2399" s="160"/>
      <c r="F2399" s="160">
        <v>45973</v>
      </c>
      <c r="G2399" s="160">
        <v>45986</v>
      </c>
      <c r="H2399" s="160" t="s">
        <v>6540</v>
      </c>
      <c r="I2399" s="160">
        <v>46018</v>
      </c>
      <c r="J2399" s="160">
        <v>52340.28</v>
      </c>
      <c r="K2399" s="160">
        <v>52340.28</v>
      </c>
      <c r="L2399" s="707">
        <v>90849.62</v>
      </c>
      <c r="M2399" s="727" t="s">
        <v>4995</v>
      </c>
      <c r="Y2399" s="707"/>
      <c r="Z2399" s="707"/>
      <c r="AA2399" s="707"/>
      <c r="AB2399" s="707"/>
      <c r="AC2399" s="707"/>
      <c r="AD2399" s="707"/>
      <c r="AE2399" s="707">
        <v>38509.339999999997</v>
      </c>
      <c r="AF2399" s="707"/>
      <c r="AG2399" s="707"/>
      <c r="AH2399" s="707"/>
      <c r="AL2399" s="707"/>
      <c r="AM2399" s="707"/>
      <c r="AO2399" s="707"/>
    </row>
    <row r="2400" spans="4:44">
      <c r="D2400" s="160" t="s">
        <v>8976</v>
      </c>
      <c r="E2400" s="160"/>
      <c r="F2400" s="160">
        <v>45973</v>
      </c>
      <c r="G2400" s="160">
        <v>45986</v>
      </c>
      <c r="H2400" s="160" t="s">
        <v>6540</v>
      </c>
      <c r="I2400" s="160">
        <v>46018</v>
      </c>
      <c r="J2400" s="160">
        <v>52340.28</v>
      </c>
      <c r="K2400" s="160">
        <v>52340.28</v>
      </c>
      <c r="L2400" s="707">
        <v>90849.62</v>
      </c>
      <c r="M2400" s="727" t="s">
        <v>4996</v>
      </c>
      <c r="R2400" s="707"/>
      <c r="S2400" s="707"/>
      <c r="T2400" s="707">
        <v>30795.68</v>
      </c>
      <c r="U2400" s="707">
        <v>17536.05</v>
      </c>
      <c r="V2400" s="707">
        <v>3188.52</v>
      </c>
      <c r="W2400" s="707">
        <v>820.03</v>
      </c>
      <c r="X2400" s="707"/>
      <c r="Y2400" s="707"/>
      <c r="Z2400" s="707"/>
      <c r="AA2400" s="707"/>
      <c r="AB2400" s="707"/>
      <c r="AE2400" s="707"/>
      <c r="AF2400" s="707"/>
      <c r="AG2400" s="707"/>
      <c r="AH2400" s="707"/>
    </row>
    <row r="2401" spans="4:41">
      <c r="D2401" s="160" t="s">
        <v>8977</v>
      </c>
      <c r="E2401" s="160"/>
      <c r="F2401" s="160">
        <v>45976</v>
      </c>
      <c r="G2401" s="160">
        <v>45986</v>
      </c>
      <c r="H2401" s="160" t="s">
        <v>6651</v>
      </c>
      <c r="I2401" s="160">
        <v>46013</v>
      </c>
      <c r="J2401" s="160">
        <v>55602.16</v>
      </c>
      <c r="K2401" s="160">
        <v>55602.17</v>
      </c>
      <c r="L2401" s="707">
        <v>69502.7</v>
      </c>
      <c r="M2401" s="727" t="s">
        <v>4994</v>
      </c>
      <c r="Q2401" s="707"/>
      <c r="R2401" s="707"/>
      <c r="V2401" s="707"/>
      <c r="W2401" s="707"/>
      <c r="X2401" s="707"/>
      <c r="Y2401" s="707"/>
      <c r="Z2401" s="707"/>
      <c r="AA2401" s="707"/>
      <c r="AB2401" s="707"/>
      <c r="AC2401" s="707"/>
      <c r="AD2401" s="707">
        <v>55602.16</v>
      </c>
      <c r="AE2401" s="707">
        <v>13900.54</v>
      </c>
      <c r="AF2401" s="707"/>
      <c r="AG2401" s="707"/>
      <c r="AH2401" s="707"/>
      <c r="AL2401" s="707"/>
      <c r="AM2401" s="707"/>
      <c r="AO2401" s="707"/>
    </row>
    <row r="2402" spans="4:41">
      <c r="D2402" s="160" t="s">
        <v>8977</v>
      </c>
      <c r="E2402" s="160"/>
      <c r="F2402" s="160">
        <v>45976</v>
      </c>
      <c r="G2402" s="160">
        <v>45986</v>
      </c>
      <c r="H2402" s="160" t="s">
        <v>6651</v>
      </c>
      <c r="I2402" s="160">
        <v>46013</v>
      </c>
      <c r="J2402" s="160">
        <v>55602.16</v>
      </c>
      <c r="K2402" s="160">
        <v>55602.17</v>
      </c>
      <c r="L2402" s="707">
        <v>69502.7</v>
      </c>
      <c r="M2402" s="727" t="s">
        <v>4995</v>
      </c>
      <c r="Y2402" s="707"/>
      <c r="Z2402" s="707"/>
      <c r="AA2402" s="707"/>
      <c r="AB2402" s="707"/>
      <c r="AC2402" s="707"/>
      <c r="AD2402" s="707"/>
      <c r="AE2402" s="707">
        <v>13900.54</v>
      </c>
      <c r="AF2402" s="707"/>
      <c r="AG2402" s="707"/>
      <c r="AH2402" s="707"/>
      <c r="AL2402" s="707"/>
      <c r="AM2402" s="707"/>
      <c r="AO2402" s="707"/>
    </row>
    <row r="2403" spans="4:41">
      <c r="D2403" s="160" t="s">
        <v>8977</v>
      </c>
      <c r="E2403" s="160"/>
      <c r="F2403" s="160">
        <v>45976</v>
      </c>
      <c r="G2403" s="160">
        <v>45986</v>
      </c>
      <c r="H2403" s="160" t="s">
        <v>6651</v>
      </c>
      <c r="I2403" s="160">
        <v>46013</v>
      </c>
      <c r="J2403" s="160">
        <v>55602.16</v>
      </c>
      <c r="K2403" s="160">
        <v>55602.17</v>
      </c>
      <c r="L2403" s="707">
        <v>69502.7</v>
      </c>
      <c r="M2403" s="727" t="s">
        <v>4996</v>
      </c>
      <c r="R2403" s="707"/>
      <c r="S2403" s="707">
        <v>6950.27</v>
      </c>
      <c r="T2403" s="707">
        <v>48651.9</v>
      </c>
      <c r="U2403" s="707"/>
      <c r="V2403" s="707"/>
      <c r="W2403" s="707"/>
      <c r="X2403" s="707"/>
      <c r="Y2403" s="707"/>
      <c r="Z2403" s="707"/>
      <c r="AA2403" s="707"/>
      <c r="AB2403" s="707"/>
      <c r="AE2403" s="707"/>
      <c r="AF2403" s="707"/>
      <c r="AG2403" s="707"/>
    </row>
    <row r="2404" spans="4:41">
      <c r="D2404" s="160" t="s">
        <v>8978</v>
      </c>
      <c r="E2404" s="160"/>
      <c r="F2404" s="160">
        <v>45978</v>
      </c>
      <c r="G2404" s="160">
        <v>45998</v>
      </c>
      <c r="H2404" s="160" t="s">
        <v>6952</v>
      </c>
      <c r="I2404" s="160">
        <v>46011</v>
      </c>
      <c r="J2404" s="160">
        <v>175926.55</v>
      </c>
      <c r="K2404" s="160">
        <v>175926.54</v>
      </c>
      <c r="L2404" s="707">
        <v>200783.55</v>
      </c>
      <c r="M2404" s="727" t="s">
        <v>4994</v>
      </c>
      <c r="Q2404" s="707"/>
      <c r="R2404" s="707"/>
      <c r="V2404" s="707"/>
      <c r="W2404" s="707"/>
      <c r="X2404" s="707"/>
      <c r="Y2404" s="707"/>
      <c r="Z2404" s="707"/>
      <c r="AC2404" s="707"/>
      <c r="AD2404" s="707">
        <v>174012.41</v>
      </c>
      <c r="AE2404" s="707">
        <v>26771.14</v>
      </c>
      <c r="AF2404" s="707"/>
      <c r="AG2404" s="707"/>
      <c r="AH2404" s="707"/>
    </row>
    <row r="2405" spans="4:41">
      <c r="D2405" s="160" t="s">
        <v>8978</v>
      </c>
      <c r="E2405" s="160"/>
      <c r="F2405" s="160">
        <v>45978</v>
      </c>
      <c r="G2405" s="160">
        <v>45998</v>
      </c>
      <c r="H2405" s="160" t="s">
        <v>6952</v>
      </c>
      <c r="I2405" s="160">
        <v>46011</v>
      </c>
      <c r="J2405" s="160">
        <v>175926.55</v>
      </c>
      <c r="K2405" s="160">
        <v>175926.54</v>
      </c>
      <c r="L2405" s="707">
        <v>200783.55</v>
      </c>
      <c r="M2405" s="727" t="s">
        <v>4995</v>
      </c>
      <c r="Y2405" s="707"/>
      <c r="Z2405" s="707"/>
      <c r="AA2405" s="707"/>
      <c r="AC2405" s="707"/>
      <c r="AD2405" s="707"/>
      <c r="AE2405" s="707">
        <v>24857.01</v>
      </c>
      <c r="AF2405" s="707"/>
      <c r="AG2405" s="707"/>
      <c r="AH2405" s="707"/>
      <c r="AL2405" s="707"/>
      <c r="AM2405" s="707"/>
      <c r="AO2405" s="707"/>
    </row>
    <row r="2406" spans="4:41">
      <c r="D2406" s="160" t="s">
        <v>8978</v>
      </c>
      <c r="E2406" s="160"/>
      <c r="F2406" s="160">
        <v>45978</v>
      </c>
      <c r="G2406" s="160">
        <v>45998</v>
      </c>
      <c r="H2406" s="160" t="s">
        <v>6952</v>
      </c>
      <c r="I2406" s="160">
        <v>46011</v>
      </c>
      <c r="J2406" s="160">
        <v>175926.55</v>
      </c>
      <c r="K2406" s="160">
        <v>175926.54</v>
      </c>
      <c r="L2406" s="707">
        <v>200783.55</v>
      </c>
      <c r="M2406" s="727" t="s">
        <v>4996</v>
      </c>
      <c r="V2406" s="707">
        <v>91398.35</v>
      </c>
      <c r="W2406" s="707">
        <v>69228.490000000005</v>
      </c>
      <c r="Y2406" s="707"/>
      <c r="Z2406" s="707"/>
      <c r="AA2406" s="707">
        <v>3642.5</v>
      </c>
      <c r="AB2406" s="707">
        <v>11225.46</v>
      </c>
      <c r="AC2406">
        <v>431.75</v>
      </c>
      <c r="AF2406" s="707"/>
      <c r="AG2406" s="707"/>
    </row>
    <row r="2407" spans="4:41">
      <c r="D2407" s="160" t="s">
        <v>8979</v>
      </c>
      <c r="E2407" s="160"/>
      <c r="F2407" s="160">
        <v>45993</v>
      </c>
      <c r="G2407" s="160">
        <v>46004</v>
      </c>
      <c r="H2407" s="160" t="s">
        <v>6954</v>
      </c>
      <c r="I2407" s="160">
        <v>46013</v>
      </c>
      <c r="J2407" s="707">
        <v>44458.35</v>
      </c>
      <c r="K2407" s="160">
        <v>44458.36</v>
      </c>
      <c r="L2407" s="707">
        <v>55572.94</v>
      </c>
      <c r="M2407" s="727" t="s">
        <v>4994</v>
      </c>
      <c r="Y2407" s="707"/>
      <c r="Z2407" s="707"/>
      <c r="AC2407" s="707"/>
      <c r="AD2407" s="707"/>
      <c r="AE2407" s="707">
        <v>55572.94</v>
      </c>
      <c r="AF2407" s="707"/>
      <c r="AG2407" s="707"/>
      <c r="AH2407" s="707"/>
      <c r="AM2407" s="707"/>
      <c r="AO2407" s="707"/>
    </row>
    <row r="2408" spans="4:41">
      <c r="D2408" s="160" t="s">
        <v>8979</v>
      </c>
      <c r="E2408" s="160"/>
      <c r="F2408" s="160">
        <v>45993</v>
      </c>
      <c r="G2408" s="160">
        <v>46004</v>
      </c>
      <c r="H2408" s="160" t="s">
        <v>6954</v>
      </c>
      <c r="I2408" s="160">
        <v>46013</v>
      </c>
      <c r="J2408" s="707">
        <v>44458.35</v>
      </c>
      <c r="K2408" s="160">
        <v>44458.36</v>
      </c>
      <c r="L2408" s="707">
        <v>55572.94</v>
      </c>
      <c r="M2408" s="727" t="s">
        <v>4995</v>
      </c>
      <c r="Y2408" s="707"/>
      <c r="Z2408" s="707"/>
      <c r="AA2408" s="707"/>
      <c r="AC2408" s="707"/>
      <c r="AD2408" s="707"/>
      <c r="AE2408" s="707">
        <v>11114.59</v>
      </c>
      <c r="AF2408" s="707"/>
      <c r="AG2408" s="707"/>
      <c r="AH2408" s="707"/>
      <c r="AM2408" s="707"/>
      <c r="AO2408" s="707"/>
    </row>
    <row r="2409" spans="4:41">
      <c r="D2409" s="160" t="s">
        <v>8979</v>
      </c>
      <c r="E2409" s="160"/>
      <c r="F2409" s="160">
        <v>45993</v>
      </c>
      <c r="G2409" s="160">
        <v>46004</v>
      </c>
      <c r="H2409" s="160" t="s">
        <v>6954</v>
      </c>
      <c r="I2409" s="160">
        <v>46013</v>
      </c>
      <c r="J2409" s="707">
        <v>44458.35</v>
      </c>
      <c r="K2409" s="160">
        <v>44458.36</v>
      </c>
      <c r="L2409" s="707">
        <v>55572.94</v>
      </c>
      <c r="M2409" s="727" t="s">
        <v>4996</v>
      </c>
      <c r="Y2409" s="707"/>
      <c r="Z2409" s="707"/>
      <c r="AA2409" s="707">
        <v>44458.36</v>
      </c>
      <c r="AF2409" s="707"/>
      <c r="AG2409" s="707"/>
    </row>
    <row r="2410" spans="4:41">
      <c r="D2410" s="160" t="s">
        <v>8980</v>
      </c>
      <c r="E2410" s="160"/>
      <c r="F2410" s="160">
        <v>45995</v>
      </c>
      <c r="G2410" s="160">
        <v>46006</v>
      </c>
      <c r="H2410" s="160" t="s">
        <v>6679</v>
      </c>
      <c r="I2410" s="160">
        <v>46013</v>
      </c>
      <c r="J2410" s="160">
        <v>52743.33</v>
      </c>
      <c r="K2410" s="160">
        <v>52743.33</v>
      </c>
      <c r="L2410" s="707">
        <v>65929.16</v>
      </c>
      <c r="M2410" s="727" t="s">
        <v>4994</v>
      </c>
      <c r="Y2410" s="707"/>
      <c r="Z2410" s="707"/>
      <c r="AC2410" s="707"/>
      <c r="AD2410" s="707"/>
      <c r="AE2410" s="707">
        <v>65929.16</v>
      </c>
      <c r="AF2410" s="707"/>
      <c r="AG2410" s="707"/>
      <c r="AH2410" s="707"/>
      <c r="AM2410" s="707"/>
      <c r="AO2410" s="707"/>
    </row>
    <row r="2411" spans="4:41">
      <c r="D2411" s="160" t="s">
        <v>8980</v>
      </c>
      <c r="E2411" s="160"/>
      <c r="F2411" s="160">
        <v>45995</v>
      </c>
      <c r="G2411" s="160">
        <v>46006</v>
      </c>
      <c r="H2411" s="160" t="s">
        <v>6679</v>
      </c>
      <c r="I2411" s="160">
        <v>46013</v>
      </c>
      <c r="J2411" s="160">
        <v>52743.33</v>
      </c>
      <c r="K2411" s="160">
        <v>52743.33</v>
      </c>
      <c r="L2411" s="707">
        <v>65929.16</v>
      </c>
      <c r="M2411" s="727" t="s">
        <v>4995</v>
      </c>
      <c r="Z2411" s="707"/>
      <c r="AA2411" s="707"/>
      <c r="AB2411" s="707"/>
      <c r="AC2411" s="707"/>
      <c r="AD2411" s="707"/>
      <c r="AE2411" s="707">
        <v>13185.83</v>
      </c>
      <c r="AF2411" s="707"/>
      <c r="AG2411" s="707"/>
      <c r="AH2411" s="707"/>
      <c r="AM2411" s="707"/>
      <c r="AO2411" s="707"/>
    </row>
    <row r="2412" spans="4:41">
      <c r="D2412" s="160" t="s">
        <v>8980</v>
      </c>
      <c r="E2412" s="160"/>
      <c r="F2412" s="160">
        <v>45995</v>
      </c>
      <c r="G2412" s="160">
        <v>46006</v>
      </c>
      <c r="H2412" s="160" t="s">
        <v>6679</v>
      </c>
      <c r="I2412" s="160">
        <v>46013</v>
      </c>
      <c r="J2412" s="160">
        <v>52743.33</v>
      </c>
      <c r="K2412" s="160">
        <v>52743.33</v>
      </c>
      <c r="L2412" s="707">
        <v>65929.16</v>
      </c>
      <c r="M2412" s="727" t="s">
        <v>4996</v>
      </c>
      <c r="Y2412" s="707"/>
      <c r="Z2412" s="707"/>
      <c r="AA2412" s="707">
        <v>52743.33</v>
      </c>
      <c r="AB2412" s="707"/>
      <c r="AF2412" s="707"/>
      <c r="AG2412" s="707"/>
    </row>
    <row r="2413" spans="4:41">
      <c r="D2413" s="160" t="s">
        <v>8981</v>
      </c>
      <c r="E2413" s="160"/>
      <c r="F2413" s="160">
        <v>45998</v>
      </c>
      <c r="G2413" s="160">
        <v>46011</v>
      </c>
      <c r="H2413" s="160" t="s">
        <v>6602</v>
      </c>
      <c r="I2413" s="160">
        <v>46018</v>
      </c>
      <c r="J2413" s="160">
        <v>3893.33</v>
      </c>
      <c r="K2413" s="160">
        <v>3893.33</v>
      </c>
      <c r="L2413" s="707">
        <v>15573.31</v>
      </c>
      <c r="M2413" s="727" t="s">
        <v>4994</v>
      </c>
      <c r="Y2413" s="707"/>
      <c r="Z2413" s="707"/>
      <c r="AC2413" s="707"/>
      <c r="AD2413" s="707"/>
      <c r="AE2413" s="707">
        <v>15573.31</v>
      </c>
      <c r="AF2413" s="707"/>
      <c r="AG2413" s="707"/>
      <c r="AH2413" s="707"/>
      <c r="AM2413" s="707"/>
      <c r="AO2413" s="707"/>
    </row>
    <row r="2414" spans="4:41">
      <c r="D2414" s="160" t="s">
        <v>8981</v>
      </c>
      <c r="E2414" s="160"/>
      <c r="F2414" s="160">
        <v>45998</v>
      </c>
      <c r="G2414" s="160">
        <v>46011</v>
      </c>
      <c r="H2414" s="160" t="s">
        <v>6602</v>
      </c>
      <c r="I2414" s="160">
        <v>46018</v>
      </c>
      <c r="J2414" s="160">
        <v>3893.33</v>
      </c>
      <c r="K2414" s="160">
        <v>3893.33</v>
      </c>
      <c r="L2414" s="707">
        <v>15573.31</v>
      </c>
      <c r="M2414" s="727" t="s">
        <v>4995</v>
      </c>
      <c r="Y2414" s="707"/>
      <c r="Z2414" s="707"/>
      <c r="AA2414" s="707"/>
      <c r="AC2414" s="707"/>
      <c r="AD2414" s="707"/>
      <c r="AE2414" s="707">
        <v>11679.98</v>
      </c>
      <c r="AF2414" s="707"/>
      <c r="AG2414" s="707"/>
      <c r="AH2414" s="707"/>
      <c r="AM2414" s="707"/>
      <c r="AO2414" s="707"/>
    </row>
    <row r="2415" spans="4:41">
      <c r="D2415" s="160" t="s">
        <v>8981</v>
      </c>
      <c r="E2415" s="160"/>
      <c r="F2415" s="160">
        <v>45998</v>
      </c>
      <c r="G2415" s="160">
        <v>46011</v>
      </c>
      <c r="H2415" s="160" t="s">
        <v>6602</v>
      </c>
      <c r="I2415" s="160">
        <v>46018</v>
      </c>
      <c r="J2415" s="160">
        <v>3893.33</v>
      </c>
      <c r="K2415" s="160">
        <v>3893.33</v>
      </c>
      <c r="L2415" s="707">
        <v>15573.31</v>
      </c>
      <c r="M2415" s="727" t="s">
        <v>4996</v>
      </c>
      <c r="W2415" s="707">
        <v>3601.33</v>
      </c>
      <c r="X2415">
        <v>292</v>
      </c>
      <c r="Y2415" s="707"/>
      <c r="Z2415" s="707"/>
      <c r="AA2415" s="707"/>
      <c r="AF2415" s="707"/>
      <c r="AG2415" s="707"/>
    </row>
    <row r="2416" spans="4:41">
      <c r="D2416" s="160" t="s">
        <v>8982</v>
      </c>
      <c r="E2416" s="160"/>
      <c r="F2416" s="160">
        <v>45998</v>
      </c>
      <c r="G2416" s="160">
        <v>46008</v>
      </c>
      <c r="H2416" s="160" t="s">
        <v>6681</v>
      </c>
      <c r="I2416" s="160">
        <v>46008</v>
      </c>
      <c r="J2416" s="160">
        <v>149776.92000000001</v>
      </c>
      <c r="K2416" s="160">
        <v>149776.92000000001</v>
      </c>
      <c r="L2416" s="707">
        <v>152905.35999999999</v>
      </c>
      <c r="M2416" s="727" t="s">
        <v>4994</v>
      </c>
      <c r="Y2416" s="707"/>
      <c r="AC2416" s="707"/>
      <c r="AD2416" s="707"/>
      <c r="AE2416" s="707">
        <v>152905.35999999999</v>
      </c>
      <c r="AF2416" s="707"/>
      <c r="AG2416" s="707"/>
    </row>
    <row r="2417" spans="4:42">
      <c r="D2417" s="160" t="s">
        <v>8982</v>
      </c>
      <c r="E2417" s="160"/>
      <c r="F2417" s="160">
        <v>45998</v>
      </c>
      <c r="G2417" s="160">
        <v>46008</v>
      </c>
      <c r="H2417" s="160" t="s">
        <v>6681</v>
      </c>
      <c r="I2417" s="160">
        <v>46008</v>
      </c>
      <c r="J2417" s="160">
        <v>149776.92000000001</v>
      </c>
      <c r="K2417" s="160">
        <v>149776.92000000001</v>
      </c>
      <c r="L2417" s="707">
        <v>152905.35999999999</v>
      </c>
      <c r="M2417" s="727" t="s">
        <v>4995</v>
      </c>
      <c r="Y2417" s="707"/>
      <c r="Z2417" s="707"/>
      <c r="AA2417" s="707"/>
      <c r="AC2417" s="707"/>
      <c r="AD2417" s="707"/>
      <c r="AE2417" s="707">
        <v>3128.45</v>
      </c>
      <c r="AF2417" s="707"/>
      <c r="AG2417" s="707"/>
      <c r="AI2417" s="707"/>
      <c r="AM2417" s="707"/>
      <c r="AO2417" s="707"/>
    </row>
    <row r="2418" spans="4:42">
      <c r="D2418" s="160" t="s">
        <v>8982</v>
      </c>
      <c r="E2418" s="160"/>
      <c r="F2418" s="160">
        <v>45998</v>
      </c>
      <c r="G2418" s="160">
        <v>46008</v>
      </c>
      <c r="H2418" s="160" t="s">
        <v>6681</v>
      </c>
      <c r="I2418" s="160">
        <v>46008</v>
      </c>
      <c r="J2418" s="160">
        <v>149776.92000000001</v>
      </c>
      <c r="K2418" s="160">
        <v>149776.92000000001</v>
      </c>
      <c r="L2418" s="707">
        <v>152905.35999999999</v>
      </c>
      <c r="M2418" s="727" t="s">
        <v>4996</v>
      </c>
      <c r="Y2418" s="707"/>
      <c r="Z2418" s="707"/>
      <c r="AA2418" s="707">
        <v>140394.74</v>
      </c>
      <c r="AB2418" s="707">
        <v>9034.7000000000007</v>
      </c>
      <c r="AC2418">
        <v>347.49</v>
      </c>
      <c r="AF2418" s="707"/>
      <c r="AG2418" s="707"/>
      <c r="AI2418" s="707"/>
    </row>
    <row r="2419" spans="4:42">
      <c r="D2419" s="160" t="s">
        <v>8983</v>
      </c>
      <c r="E2419" s="160"/>
      <c r="F2419" s="160">
        <v>46000</v>
      </c>
      <c r="G2419" s="160">
        <v>46044</v>
      </c>
      <c r="H2419" s="160" t="s">
        <v>6711</v>
      </c>
      <c r="I2419" s="160">
        <v>46012</v>
      </c>
      <c r="J2419" s="160">
        <v>380901.44</v>
      </c>
      <c r="K2419" s="160">
        <v>380901.44</v>
      </c>
      <c r="L2419" s="707">
        <v>1061820.1599999999</v>
      </c>
      <c r="M2419" s="727" t="s">
        <v>4994</v>
      </c>
      <c r="Y2419" s="707"/>
      <c r="AC2419" s="707"/>
      <c r="AD2419" s="707"/>
      <c r="AE2419" s="707">
        <v>703455.86</v>
      </c>
      <c r="AF2419" s="707">
        <v>358364.31</v>
      </c>
      <c r="AG2419" s="707"/>
      <c r="AH2419" s="707"/>
    </row>
    <row r="2420" spans="4:42">
      <c r="D2420" s="160" t="s">
        <v>8983</v>
      </c>
      <c r="E2420" s="160"/>
      <c r="F2420" s="160">
        <v>46000</v>
      </c>
      <c r="G2420" s="160">
        <v>46044</v>
      </c>
      <c r="H2420" s="160" t="s">
        <v>6711</v>
      </c>
      <c r="I2420" s="160">
        <v>46012</v>
      </c>
      <c r="J2420" s="160">
        <v>380901.44</v>
      </c>
      <c r="K2420" s="160">
        <v>380901.44</v>
      </c>
      <c r="L2420" s="707">
        <v>1061820.1599999999</v>
      </c>
      <c r="M2420" s="727" t="s">
        <v>4995</v>
      </c>
      <c r="Y2420" s="707"/>
      <c r="Z2420" s="707"/>
      <c r="AA2420" s="707"/>
      <c r="AC2420" s="707"/>
      <c r="AD2420" s="707"/>
      <c r="AE2420" s="707">
        <v>680918.72</v>
      </c>
      <c r="AF2420" s="707"/>
      <c r="AG2420" s="707"/>
      <c r="AH2420" s="707"/>
      <c r="AM2420" s="707"/>
      <c r="AN2420" s="707"/>
      <c r="AO2420" s="707"/>
      <c r="AP2420" s="707"/>
    </row>
    <row r="2421" spans="4:42">
      <c r="D2421" s="160" t="s">
        <v>8983</v>
      </c>
      <c r="E2421" s="160"/>
      <c r="F2421" s="160">
        <v>46000</v>
      </c>
      <c r="G2421" s="160">
        <v>46044</v>
      </c>
      <c r="H2421" s="160" t="s">
        <v>6711</v>
      </c>
      <c r="I2421" s="160">
        <v>46012</v>
      </c>
      <c r="J2421" s="160">
        <v>380901.44</v>
      </c>
      <c r="K2421" s="160">
        <v>380901.44</v>
      </c>
      <c r="L2421" s="707">
        <v>1061820.1599999999</v>
      </c>
      <c r="M2421" s="727" t="s">
        <v>4996</v>
      </c>
      <c r="Y2421" s="707"/>
      <c r="Z2421" s="707"/>
      <c r="AA2421" s="707">
        <v>91667.98</v>
      </c>
      <c r="AB2421" s="707">
        <v>278521.11</v>
      </c>
      <c r="AC2421" s="707">
        <v>10712.35</v>
      </c>
      <c r="AF2421" s="707"/>
      <c r="AG2421" s="707"/>
    </row>
    <row r="2422" spans="4:42">
      <c r="D2422" s="160" t="s">
        <v>8984</v>
      </c>
      <c r="E2422" s="160"/>
      <c r="F2422" s="160">
        <v>46000</v>
      </c>
      <c r="G2422" s="160">
        <v>46026</v>
      </c>
      <c r="H2422" s="160" t="s">
        <v>6617</v>
      </c>
      <c r="I2422" s="160">
        <v>46026</v>
      </c>
      <c r="J2422" s="160">
        <v>94753.279999999999</v>
      </c>
      <c r="K2422" s="160">
        <v>94753.279999999999</v>
      </c>
      <c r="L2422" s="707">
        <v>219002.65</v>
      </c>
      <c r="M2422" s="727" t="s">
        <v>4994</v>
      </c>
      <c r="Y2422" s="707"/>
      <c r="Z2422" s="707"/>
      <c r="AC2422" s="707"/>
      <c r="AD2422" s="707"/>
      <c r="AE2422" s="707">
        <v>198513.73</v>
      </c>
      <c r="AF2422" s="707">
        <v>20488.91</v>
      </c>
      <c r="AG2422" s="707"/>
      <c r="AH2422" s="707"/>
      <c r="AI2422" s="707"/>
      <c r="AM2422" s="707"/>
      <c r="AO2422" s="707"/>
      <c r="AP2422" s="707"/>
    </row>
    <row r="2423" spans="4:42">
      <c r="D2423" s="160" t="s">
        <v>8984</v>
      </c>
      <c r="E2423" s="160"/>
      <c r="F2423" s="160">
        <v>46000</v>
      </c>
      <c r="G2423" s="160">
        <v>46026</v>
      </c>
      <c r="H2423" s="160" t="s">
        <v>6617</v>
      </c>
      <c r="I2423" s="160">
        <v>46026</v>
      </c>
      <c r="J2423" s="160">
        <v>94753.279999999999</v>
      </c>
      <c r="K2423" s="160">
        <v>94753.279999999999</v>
      </c>
      <c r="L2423" s="707">
        <v>219002.65</v>
      </c>
      <c r="M2423" s="727" t="s">
        <v>4995</v>
      </c>
      <c r="Y2423" s="707"/>
      <c r="Z2423" s="707"/>
      <c r="AA2423" s="707"/>
      <c r="AB2423" s="707"/>
      <c r="AC2423" s="707"/>
      <c r="AD2423" s="707"/>
      <c r="AE2423" s="707">
        <v>103760.45</v>
      </c>
      <c r="AF2423" s="707">
        <v>20488.91</v>
      </c>
      <c r="AG2423" s="707"/>
      <c r="AH2423" s="707"/>
      <c r="AI2423" s="707"/>
      <c r="AM2423" s="707"/>
      <c r="AO2423" s="707"/>
      <c r="AP2423" s="707"/>
    </row>
    <row r="2424" spans="4:42">
      <c r="D2424" s="160" t="s">
        <v>8984</v>
      </c>
      <c r="E2424" s="160"/>
      <c r="F2424" s="160">
        <v>46000</v>
      </c>
      <c r="G2424" s="160">
        <v>46026</v>
      </c>
      <c r="H2424" s="160" t="s">
        <v>6617</v>
      </c>
      <c r="I2424" s="160">
        <v>46026</v>
      </c>
      <c r="J2424" s="160">
        <v>94753.279999999999</v>
      </c>
      <c r="K2424" s="160">
        <v>94753.279999999999</v>
      </c>
      <c r="L2424" s="707">
        <v>219002.65</v>
      </c>
      <c r="M2424" s="727" t="s">
        <v>4996</v>
      </c>
      <c r="W2424" s="707">
        <v>26558.16</v>
      </c>
      <c r="X2424" s="707">
        <v>22764.13</v>
      </c>
      <c r="Y2424" s="707">
        <v>45430.99</v>
      </c>
      <c r="Z2424" s="707"/>
      <c r="AA2424" s="707"/>
      <c r="AB2424" s="707"/>
      <c r="AF2424" s="707"/>
      <c r="AG2424" s="707"/>
      <c r="AH2424" s="707"/>
    </row>
    <row r="2425" spans="4:42">
      <c r="D2425" s="160" t="s">
        <v>8985</v>
      </c>
      <c r="E2425" s="160"/>
      <c r="F2425" s="160">
        <v>46004</v>
      </c>
      <c r="G2425" s="160">
        <v>46021</v>
      </c>
      <c r="H2425" s="160" t="s">
        <v>6565</v>
      </c>
      <c r="I2425" s="160">
        <v>46026</v>
      </c>
      <c r="J2425" s="160">
        <v>6128.8</v>
      </c>
      <c r="K2425" s="160">
        <v>6128.8</v>
      </c>
      <c r="L2425" s="707">
        <v>82125.990000000005</v>
      </c>
      <c r="M2425" s="727" t="s">
        <v>4994</v>
      </c>
      <c r="Y2425" s="707"/>
      <c r="Z2425" s="707"/>
      <c r="AC2425" s="707"/>
      <c r="AD2425" s="707"/>
      <c r="AE2425" s="707">
        <v>72257.179999999993</v>
      </c>
      <c r="AF2425" s="707">
        <v>9868.81</v>
      </c>
      <c r="AG2425" s="707"/>
      <c r="AH2425" s="707"/>
      <c r="AI2425" s="707"/>
      <c r="AM2425" s="707"/>
      <c r="AO2425" s="707"/>
      <c r="AP2425" s="707"/>
    </row>
    <row r="2426" spans="4:42">
      <c r="D2426" s="160" t="s">
        <v>8985</v>
      </c>
      <c r="E2426" s="160"/>
      <c r="F2426" s="160">
        <v>46004</v>
      </c>
      <c r="G2426" s="160">
        <v>46021</v>
      </c>
      <c r="H2426" s="160" t="s">
        <v>6565</v>
      </c>
      <c r="I2426" s="160">
        <v>46026</v>
      </c>
      <c r="J2426" s="160">
        <v>6128.8</v>
      </c>
      <c r="K2426" s="160">
        <v>6128.8</v>
      </c>
      <c r="L2426" s="707">
        <v>82125.990000000005</v>
      </c>
      <c r="M2426" s="727" t="s">
        <v>4995</v>
      </c>
      <c r="Y2426" s="707"/>
      <c r="Z2426" s="707"/>
      <c r="AA2426" s="707"/>
      <c r="AB2426" s="707"/>
      <c r="AC2426" s="707"/>
      <c r="AD2426" s="707"/>
      <c r="AE2426" s="707">
        <v>66128.38</v>
      </c>
      <c r="AF2426" s="707">
        <v>9868.81</v>
      </c>
      <c r="AG2426" s="707"/>
      <c r="AH2426" s="707"/>
      <c r="AI2426" s="707"/>
      <c r="AM2426" s="707"/>
      <c r="AO2426" s="707"/>
      <c r="AP2426" s="707"/>
    </row>
    <row r="2427" spans="4:42">
      <c r="D2427" s="160" t="s">
        <v>8985</v>
      </c>
      <c r="E2427" s="160"/>
      <c r="F2427" s="160">
        <v>46004</v>
      </c>
      <c r="G2427" s="160">
        <v>46021</v>
      </c>
      <c r="H2427" s="160" t="s">
        <v>6565</v>
      </c>
      <c r="I2427" s="160">
        <v>46026</v>
      </c>
      <c r="J2427" s="160">
        <v>6128.8</v>
      </c>
      <c r="K2427" s="160">
        <v>6128.8</v>
      </c>
      <c r="L2427" s="707">
        <v>82125.990000000005</v>
      </c>
      <c r="M2427" s="727" t="s">
        <v>4996</v>
      </c>
      <c r="X2427" s="707">
        <v>3830.5</v>
      </c>
      <c r="Y2427" s="707">
        <v>2298.3000000000002</v>
      </c>
      <c r="Z2427" s="707"/>
      <c r="AA2427" s="707"/>
      <c r="AB2427" s="707"/>
      <c r="AF2427" s="707"/>
      <c r="AG2427" s="707"/>
      <c r="AH2427" s="707"/>
    </row>
    <row r="2428" spans="4:42">
      <c r="D2428" s="160" t="s">
        <v>8986</v>
      </c>
      <c r="E2428" s="160"/>
      <c r="F2428" s="160">
        <v>46008</v>
      </c>
      <c r="G2428" s="160">
        <v>46028</v>
      </c>
      <c r="H2428" s="160">
        <v>46012</v>
      </c>
      <c r="I2428" s="160">
        <v>46033</v>
      </c>
      <c r="J2428" s="160">
        <v>0</v>
      </c>
      <c r="K2428" s="160">
        <v>0</v>
      </c>
      <c r="L2428" s="707">
        <v>305039.37</v>
      </c>
      <c r="M2428" s="727" t="s">
        <v>4994</v>
      </c>
      <c r="Y2428" s="707"/>
      <c r="Z2428" s="707"/>
      <c r="AC2428" s="707"/>
      <c r="AD2428" s="707"/>
      <c r="AE2428" s="707">
        <v>199353.4</v>
      </c>
      <c r="AF2428" s="707">
        <v>105685.97</v>
      </c>
      <c r="AG2428" s="707"/>
      <c r="AH2428" s="707"/>
      <c r="AM2428" s="707"/>
      <c r="AO2428" s="707"/>
      <c r="AP2428" s="707"/>
    </row>
    <row r="2429" spans="4:42">
      <c r="D2429" s="160" t="s">
        <v>8986</v>
      </c>
      <c r="E2429" s="160"/>
      <c r="F2429" s="160">
        <v>46008</v>
      </c>
      <c r="G2429" s="160">
        <v>46028</v>
      </c>
      <c r="H2429" s="160">
        <v>46012</v>
      </c>
      <c r="I2429" s="160">
        <v>46033</v>
      </c>
      <c r="J2429" s="160">
        <v>0</v>
      </c>
      <c r="K2429" s="160">
        <v>0</v>
      </c>
      <c r="L2429" s="707">
        <v>305039.37</v>
      </c>
      <c r="M2429" s="727" t="s">
        <v>4995</v>
      </c>
      <c r="Y2429" s="707"/>
      <c r="Z2429" s="707"/>
      <c r="AA2429" s="707"/>
      <c r="AB2429" s="707"/>
      <c r="AC2429" s="707"/>
      <c r="AD2429" s="707"/>
      <c r="AE2429" s="707">
        <v>199353.4</v>
      </c>
      <c r="AF2429" s="707">
        <v>105685.97</v>
      </c>
      <c r="AG2429" s="707"/>
      <c r="AH2429" s="707"/>
      <c r="AM2429" s="707"/>
      <c r="AO2429" s="707"/>
      <c r="AP2429" s="707"/>
    </row>
    <row r="2430" spans="4:42">
      <c r="D2430" s="160" t="s">
        <v>8986</v>
      </c>
      <c r="E2430" s="160"/>
      <c r="F2430" s="160">
        <v>46008</v>
      </c>
      <c r="G2430" s="160">
        <v>46028</v>
      </c>
      <c r="H2430" s="160">
        <v>46012</v>
      </c>
      <c r="I2430" s="160">
        <v>46033</v>
      </c>
      <c r="J2430" s="160">
        <v>0</v>
      </c>
      <c r="K2430" s="160">
        <v>0</v>
      </c>
      <c r="L2430" s="707">
        <v>305039.37</v>
      </c>
      <c r="M2430" s="727" t="s">
        <v>4996</v>
      </c>
      <c r="W2430" s="707"/>
      <c r="X2430" s="707"/>
      <c r="Y2430" s="707"/>
      <c r="Z2430" s="707"/>
      <c r="AA2430" s="707"/>
      <c r="AB2430" s="707"/>
      <c r="AF2430" s="707"/>
      <c r="AG2430" s="707"/>
    </row>
    <row r="2431" spans="4:42">
      <c r="D2431" s="160" t="s">
        <v>8987</v>
      </c>
      <c r="E2431" s="160"/>
      <c r="F2431" s="160">
        <v>46011</v>
      </c>
      <c r="G2431" s="160">
        <v>46021</v>
      </c>
      <c r="H2431" s="160">
        <v>46014</v>
      </c>
      <c r="I2431" s="160">
        <v>46026</v>
      </c>
      <c r="J2431" s="160">
        <v>0</v>
      </c>
      <c r="K2431" s="160">
        <v>0</v>
      </c>
      <c r="L2431" s="707">
        <v>109501.3</v>
      </c>
      <c r="M2431" s="727" t="s">
        <v>4994</v>
      </c>
      <c r="Y2431" s="707"/>
      <c r="Z2431" s="707"/>
      <c r="AC2431" s="707"/>
      <c r="AD2431" s="707"/>
      <c r="AE2431" s="707">
        <v>96342.9</v>
      </c>
      <c r="AF2431" s="707">
        <v>13158.41</v>
      </c>
      <c r="AG2431" s="707"/>
      <c r="AH2431" s="707"/>
      <c r="AM2431" s="707"/>
      <c r="AO2431" s="707"/>
      <c r="AP2431" s="707"/>
    </row>
    <row r="2432" spans="4:42">
      <c r="D2432" s="160" t="s">
        <v>8987</v>
      </c>
      <c r="E2432" s="160"/>
      <c r="F2432" s="160">
        <v>46011</v>
      </c>
      <c r="G2432" s="160">
        <v>46021</v>
      </c>
      <c r="H2432" s="160">
        <v>46014</v>
      </c>
      <c r="I2432" s="160">
        <v>46026</v>
      </c>
      <c r="J2432" s="160">
        <v>0</v>
      </c>
      <c r="K2432" s="160">
        <v>0</v>
      </c>
      <c r="L2432" s="707">
        <v>109501.3</v>
      </c>
      <c r="M2432" s="727" t="s">
        <v>4995</v>
      </c>
      <c r="Y2432" s="707"/>
      <c r="Z2432" s="707"/>
      <c r="AA2432" s="707"/>
      <c r="AB2432" s="707"/>
      <c r="AC2432" s="707"/>
      <c r="AD2432" s="707"/>
      <c r="AE2432" s="707">
        <v>96342.9</v>
      </c>
      <c r="AF2432" s="707">
        <v>13158.41</v>
      </c>
      <c r="AG2432" s="707"/>
      <c r="AH2432" s="707"/>
      <c r="AM2432" s="707"/>
      <c r="AO2432" s="707"/>
      <c r="AP2432" s="707"/>
    </row>
    <row r="2433" spans="4:45">
      <c r="D2433" s="160" t="s">
        <v>8987</v>
      </c>
      <c r="E2433" s="160"/>
      <c r="F2433" s="160">
        <v>46011</v>
      </c>
      <c r="G2433" s="160">
        <v>46021</v>
      </c>
      <c r="H2433" s="160">
        <v>46014</v>
      </c>
      <c r="I2433" s="160">
        <v>46026</v>
      </c>
      <c r="J2433" s="160">
        <v>0</v>
      </c>
      <c r="K2433" s="160">
        <v>0</v>
      </c>
      <c r="L2433" s="707">
        <v>109501.3</v>
      </c>
      <c r="M2433" s="727" t="s">
        <v>4996</v>
      </c>
      <c r="W2433" s="707"/>
      <c r="X2433" s="707"/>
      <c r="Y2433" s="707"/>
      <c r="Z2433" s="707"/>
      <c r="AA2433" s="707"/>
      <c r="AB2433" s="707"/>
      <c r="AF2433" s="707"/>
      <c r="AG2433" s="707"/>
    </row>
    <row r="2434" spans="4:45">
      <c r="D2434" s="160" t="s">
        <v>8988</v>
      </c>
      <c r="E2434" s="160"/>
      <c r="F2434" s="160">
        <v>46006</v>
      </c>
      <c r="G2434" s="160">
        <v>46023</v>
      </c>
      <c r="H2434" s="160" t="s">
        <v>6565</v>
      </c>
      <c r="I2434" s="160">
        <v>46028</v>
      </c>
      <c r="J2434" s="160">
        <v>101339.29</v>
      </c>
      <c r="K2434" s="160">
        <v>101339.28</v>
      </c>
      <c r="L2434" s="707">
        <v>279619.39</v>
      </c>
      <c r="M2434" s="727" t="s">
        <v>4994</v>
      </c>
      <c r="Y2434" s="707"/>
      <c r="Z2434" s="707"/>
      <c r="AC2434" s="707"/>
      <c r="AD2434" s="707"/>
      <c r="AE2434" s="707">
        <v>201526.95</v>
      </c>
      <c r="AF2434" s="707">
        <v>78092.45</v>
      </c>
      <c r="AG2434" s="707"/>
      <c r="AH2434" s="707"/>
      <c r="AM2434" s="707"/>
      <c r="AO2434" s="707"/>
      <c r="AP2434" s="707"/>
    </row>
    <row r="2435" spans="4:45">
      <c r="D2435" s="160" t="s">
        <v>8988</v>
      </c>
      <c r="E2435" s="160"/>
      <c r="F2435" s="160">
        <v>46006</v>
      </c>
      <c r="G2435" s="160">
        <v>46023</v>
      </c>
      <c r="H2435" s="160" t="s">
        <v>6565</v>
      </c>
      <c r="I2435" s="160">
        <v>46028</v>
      </c>
      <c r="J2435" s="160">
        <v>101339.29</v>
      </c>
      <c r="K2435" s="160">
        <v>101339.28</v>
      </c>
      <c r="L2435" s="707">
        <v>279619.39</v>
      </c>
      <c r="M2435" s="727" t="s">
        <v>4995</v>
      </c>
      <c r="Y2435" s="707"/>
      <c r="Z2435" s="707"/>
      <c r="AA2435" s="707"/>
      <c r="AB2435" s="707"/>
      <c r="AC2435" s="707"/>
      <c r="AD2435" s="707"/>
      <c r="AE2435" s="707">
        <v>100187.66</v>
      </c>
      <c r="AF2435" s="707">
        <v>78092.45</v>
      </c>
      <c r="AG2435" s="707"/>
      <c r="AH2435" s="707"/>
      <c r="AI2435" s="707"/>
      <c r="AM2435" s="707"/>
      <c r="AO2435" s="707"/>
      <c r="AP2435" s="707"/>
    </row>
    <row r="2436" spans="4:45">
      <c r="D2436" s="160" t="s">
        <v>8988</v>
      </c>
      <c r="E2436" s="160"/>
      <c r="F2436" s="160">
        <v>46006</v>
      </c>
      <c r="G2436" s="160">
        <v>46023</v>
      </c>
      <c r="H2436" s="160" t="s">
        <v>6565</v>
      </c>
      <c r="I2436" s="160">
        <v>46028</v>
      </c>
      <c r="J2436" s="160">
        <v>101339.29</v>
      </c>
      <c r="K2436" s="160">
        <v>101339.28</v>
      </c>
      <c r="L2436" s="707">
        <v>279619.39</v>
      </c>
      <c r="M2436" s="727" t="s">
        <v>4996</v>
      </c>
      <c r="X2436" s="707">
        <v>46549.73</v>
      </c>
      <c r="Y2436" s="707">
        <v>46549.72</v>
      </c>
      <c r="Z2436" s="707">
        <v>8239.83</v>
      </c>
      <c r="AA2436" s="707"/>
      <c r="AB2436" s="707"/>
      <c r="AF2436" s="707"/>
      <c r="AG2436" s="707"/>
      <c r="AI2436" s="707"/>
    </row>
    <row r="2437" spans="4:45">
      <c r="D2437" s="160" t="s">
        <v>8989</v>
      </c>
      <c r="E2437" s="160"/>
      <c r="F2437" s="160">
        <v>46013</v>
      </c>
      <c r="G2437" s="160">
        <v>46051</v>
      </c>
      <c r="H2437" s="160">
        <v>46016</v>
      </c>
      <c r="I2437" s="160">
        <v>46056</v>
      </c>
      <c r="J2437" s="160">
        <v>0</v>
      </c>
      <c r="K2437" s="160">
        <v>0</v>
      </c>
      <c r="L2437" s="707">
        <v>219002.74</v>
      </c>
      <c r="M2437" s="727" t="s">
        <v>4994</v>
      </c>
      <c r="Y2437" s="707"/>
      <c r="AE2437" s="707">
        <v>24371.88</v>
      </c>
      <c r="AF2437" s="707">
        <v>190240.38</v>
      </c>
      <c r="AG2437" s="707">
        <v>4390.4799999999996</v>
      </c>
      <c r="AM2437" s="707"/>
      <c r="AN2437" s="707"/>
      <c r="AO2437" s="707"/>
      <c r="AP2437" s="707"/>
      <c r="AQ2437" s="707"/>
    </row>
    <row r="2438" spans="4:45">
      <c r="D2438" s="160" t="s">
        <v>8989</v>
      </c>
      <c r="E2438" s="160"/>
      <c r="F2438" s="160">
        <v>46013</v>
      </c>
      <c r="G2438" s="160">
        <v>46051</v>
      </c>
      <c r="H2438" s="160">
        <v>46016</v>
      </c>
      <c r="I2438" s="160">
        <v>46056</v>
      </c>
      <c r="J2438" s="160">
        <v>0</v>
      </c>
      <c r="K2438" s="160">
        <v>0</v>
      </c>
      <c r="L2438" s="707">
        <v>219002.74</v>
      </c>
      <c r="M2438" s="727" t="s">
        <v>4995</v>
      </c>
      <c r="AE2438" s="707">
        <v>24371.88</v>
      </c>
      <c r="AF2438" s="707">
        <v>190240.38</v>
      </c>
      <c r="AG2438" s="707">
        <v>4390.4799999999996</v>
      </c>
      <c r="AI2438" s="707"/>
      <c r="AM2438" s="707"/>
      <c r="AN2438" s="707"/>
      <c r="AO2438" s="707"/>
      <c r="AP2438" s="707"/>
      <c r="AQ2438" s="707"/>
    </row>
    <row r="2439" spans="4:45">
      <c r="D2439" s="160" t="s">
        <v>8989</v>
      </c>
      <c r="E2439" s="160"/>
      <c r="F2439" s="160">
        <v>46013</v>
      </c>
      <c r="G2439" s="160">
        <v>46051</v>
      </c>
      <c r="H2439" s="160">
        <v>46016</v>
      </c>
      <c r="I2439" s="160">
        <v>46056</v>
      </c>
      <c r="J2439" s="160">
        <v>0</v>
      </c>
      <c r="K2439" s="160">
        <v>0</v>
      </c>
      <c r="L2439" s="707">
        <v>219002.74</v>
      </c>
      <c r="M2439" s="727" t="s">
        <v>4996</v>
      </c>
      <c r="AI2439" s="707"/>
    </row>
    <row r="2440" spans="4:45">
      <c r="D2440" s="160" t="s">
        <v>8990</v>
      </c>
      <c r="E2440" s="160"/>
      <c r="F2440" s="160">
        <v>46053</v>
      </c>
      <c r="G2440" s="160">
        <v>46084</v>
      </c>
      <c r="H2440" s="160">
        <v>46056</v>
      </c>
      <c r="I2440" s="160">
        <v>46089</v>
      </c>
      <c r="J2440" s="160">
        <v>0</v>
      </c>
      <c r="K2440" s="160">
        <v>0</v>
      </c>
      <c r="L2440" s="707">
        <v>534108.81999999995</v>
      </c>
      <c r="M2440" s="727" t="s">
        <v>4994</v>
      </c>
      <c r="AF2440" s="707"/>
      <c r="AG2440" s="707">
        <v>502017.78</v>
      </c>
      <c r="AH2440" s="707">
        <v>32091.040000000001</v>
      </c>
      <c r="AN2440" s="707"/>
      <c r="AO2440" s="707"/>
      <c r="AQ2440" s="707"/>
      <c r="AR2440" s="707"/>
    </row>
    <row r="2441" spans="4:45">
      <c r="D2441" s="160" t="s">
        <v>8990</v>
      </c>
      <c r="E2441" s="160"/>
      <c r="F2441" s="160">
        <v>46053</v>
      </c>
      <c r="G2441" s="160">
        <v>46084</v>
      </c>
      <c r="H2441" s="160">
        <v>46056</v>
      </c>
      <c r="I2441" s="160">
        <v>46089</v>
      </c>
      <c r="J2441" s="160">
        <v>0</v>
      </c>
      <c r="K2441" s="160">
        <v>0</v>
      </c>
      <c r="L2441" s="707">
        <v>534108.81999999995</v>
      </c>
      <c r="M2441" s="727" t="s">
        <v>4995</v>
      </c>
      <c r="AF2441" s="707"/>
      <c r="AG2441" s="707">
        <v>502017.78</v>
      </c>
      <c r="AH2441" s="707">
        <v>32091.040000000001</v>
      </c>
      <c r="AI2441" s="707"/>
      <c r="AN2441" s="707"/>
      <c r="AO2441" s="707"/>
      <c r="AQ2441" s="707"/>
      <c r="AR2441" s="707"/>
    </row>
    <row r="2442" spans="4:45">
      <c r="D2442" s="160" t="s">
        <v>8990</v>
      </c>
      <c r="E2442" s="160"/>
      <c r="F2442" s="160">
        <v>46053</v>
      </c>
      <c r="G2442" s="160">
        <v>46084</v>
      </c>
      <c r="H2442" s="160">
        <v>46056</v>
      </c>
      <c r="I2442" s="160">
        <v>46089</v>
      </c>
      <c r="J2442" s="160">
        <v>0</v>
      </c>
      <c r="K2442" s="160">
        <v>0</v>
      </c>
      <c r="L2442" s="707">
        <v>534108.81999999995</v>
      </c>
      <c r="M2442" s="727" t="s">
        <v>4996</v>
      </c>
      <c r="X2442" s="707"/>
      <c r="Y2442" s="707"/>
      <c r="Z2442" s="707"/>
      <c r="AA2442" s="707"/>
      <c r="AB2442" s="707"/>
      <c r="AI2442" s="707"/>
    </row>
    <row r="2443" spans="4:45">
      <c r="D2443" s="160" t="s">
        <v>8991</v>
      </c>
      <c r="E2443" s="160"/>
      <c r="F2443" s="160">
        <v>46002</v>
      </c>
      <c r="G2443" s="160">
        <v>46008</v>
      </c>
      <c r="H2443" s="160">
        <v>46011</v>
      </c>
      <c r="I2443" s="160">
        <v>46018</v>
      </c>
      <c r="J2443" s="160">
        <v>0</v>
      </c>
      <c r="K2443" s="160">
        <v>0</v>
      </c>
      <c r="L2443" s="707">
        <v>20837</v>
      </c>
      <c r="M2443" s="727" t="s">
        <v>4994</v>
      </c>
      <c r="X2443" s="707"/>
      <c r="Y2443" s="707"/>
      <c r="Z2443" s="707"/>
      <c r="AA2443" s="707"/>
      <c r="AB2443" s="707"/>
      <c r="AC2443" s="707"/>
      <c r="AD2443" s="707"/>
      <c r="AE2443" s="707">
        <v>20837</v>
      </c>
      <c r="AF2443" s="707"/>
      <c r="AG2443" s="707"/>
      <c r="AH2443" s="707"/>
      <c r="AI2443" s="707"/>
      <c r="AJ2443" s="707"/>
      <c r="AM2443" s="707"/>
      <c r="AO2443" s="707"/>
    </row>
    <row r="2444" spans="4:45">
      <c r="D2444" s="160" t="s">
        <v>8991</v>
      </c>
      <c r="E2444" s="160"/>
      <c r="F2444" s="160">
        <v>46002</v>
      </c>
      <c r="G2444" s="160">
        <v>46008</v>
      </c>
      <c r="H2444" s="160">
        <v>46011</v>
      </c>
      <c r="I2444" s="160">
        <v>46018</v>
      </c>
      <c r="J2444" s="160">
        <v>0</v>
      </c>
      <c r="K2444" s="160">
        <v>0</v>
      </c>
      <c r="L2444" s="707">
        <v>20837</v>
      </c>
      <c r="M2444" s="727" t="s">
        <v>4995</v>
      </c>
      <c r="X2444" s="707"/>
      <c r="Y2444" s="707"/>
      <c r="Z2444" s="707"/>
      <c r="AA2444" s="707"/>
      <c r="AB2444" s="707"/>
      <c r="AC2444" s="707"/>
      <c r="AD2444" s="707"/>
      <c r="AE2444" s="707">
        <v>20837</v>
      </c>
      <c r="AF2444" s="707"/>
      <c r="AG2444" s="707"/>
      <c r="AH2444" s="707"/>
      <c r="AI2444" s="707"/>
      <c r="AJ2444" s="707"/>
      <c r="AM2444" s="707"/>
      <c r="AO2444" s="707"/>
    </row>
    <row r="2445" spans="4:45">
      <c r="D2445" s="160" t="s">
        <v>8991</v>
      </c>
      <c r="E2445" s="160"/>
      <c r="F2445" s="160">
        <v>46002</v>
      </c>
      <c r="G2445" s="160">
        <v>46008</v>
      </c>
      <c r="H2445" s="160">
        <v>46011</v>
      </c>
      <c r="I2445" s="160">
        <v>46018</v>
      </c>
      <c r="J2445" s="160">
        <v>0</v>
      </c>
      <c r="K2445" s="160">
        <v>0</v>
      </c>
      <c r="L2445" s="707">
        <v>20837</v>
      </c>
      <c r="M2445" s="727" t="s">
        <v>4996</v>
      </c>
      <c r="R2445" s="707"/>
      <c r="S2445" s="707"/>
      <c r="T2445" s="707"/>
      <c r="U2445" s="707"/>
      <c r="V2445" s="707"/>
      <c r="W2445" s="707"/>
      <c r="X2445" s="707"/>
      <c r="Y2445" s="707"/>
      <c r="Z2445" s="707"/>
      <c r="AA2445" s="707"/>
      <c r="AB2445" s="707"/>
      <c r="AC2445" s="707"/>
      <c r="AE2445" s="707"/>
      <c r="AF2445" s="707"/>
      <c r="AG2445" s="707"/>
      <c r="AH2445" s="707"/>
      <c r="AI2445" s="707"/>
    </row>
    <row r="2446" spans="4:45">
      <c r="D2446" s="160" t="s">
        <v>5915</v>
      </c>
      <c r="E2446" s="160"/>
      <c r="F2446" s="160">
        <v>46121</v>
      </c>
      <c r="G2446" s="160">
        <v>46179</v>
      </c>
      <c r="H2446" s="160" t="s">
        <v>6811</v>
      </c>
      <c r="I2446" s="160">
        <v>46123</v>
      </c>
      <c r="J2446" s="160">
        <v>539843.27</v>
      </c>
      <c r="K2446" s="160">
        <v>539843.29</v>
      </c>
      <c r="L2446" s="707">
        <v>1986638.43</v>
      </c>
      <c r="M2446" s="727" t="s">
        <v>4994</v>
      </c>
      <c r="Q2446" s="707"/>
      <c r="R2446" s="707"/>
      <c r="V2446" s="707"/>
      <c r="W2446" s="707"/>
      <c r="X2446" s="707"/>
      <c r="Y2446" s="707"/>
      <c r="Z2446" s="707"/>
      <c r="AA2446" s="707"/>
      <c r="AB2446" s="707"/>
      <c r="AC2446" s="707"/>
      <c r="AD2446" s="707"/>
      <c r="AE2446" s="707">
        <v>22120.39</v>
      </c>
      <c r="AF2446" s="707"/>
      <c r="AG2446" s="707"/>
      <c r="AH2446" s="707">
        <v>1126742.32</v>
      </c>
      <c r="AI2446" s="707">
        <v>393246.75</v>
      </c>
      <c r="AJ2446" s="707">
        <v>398855.8</v>
      </c>
      <c r="AK2446" s="707">
        <v>45673.17</v>
      </c>
      <c r="AO2446" s="707"/>
      <c r="AP2446" s="707"/>
      <c r="AQ2446" s="707"/>
      <c r="AR2446" s="707"/>
      <c r="AS2446" s="707"/>
    </row>
    <row r="2447" spans="4:45">
      <c r="D2447" s="160" t="s">
        <v>5915</v>
      </c>
      <c r="E2447" s="160"/>
      <c r="F2447" s="160">
        <v>46121</v>
      </c>
      <c r="G2447" s="160">
        <v>46179</v>
      </c>
      <c r="H2447" s="160" t="s">
        <v>6811</v>
      </c>
      <c r="I2447" s="160">
        <v>46123</v>
      </c>
      <c r="J2447" s="160">
        <v>539843.27</v>
      </c>
      <c r="K2447" s="160">
        <v>539843.29</v>
      </c>
      <c r="L2447" s="707">
        <v>1986638.43</v>
      </c>
      <c r="M2447" s="727" t="s">
        <v>4995</v>
      </c>
      <c r="X2447" s="707"/>
      <c r="Y2447" s="707"/>
      <c r="Z2447" s="707"/>
      <c r="AA2447" s="707"/>
      <c r="AB2447" s="707"/>
      <c r="AC2447" s="707"/>
      <c r="AD2447" s="707"/>
      <c r="AE2447" s="707">
        <v>6237.46</v>
      </c>
      <c r="AF2447" s="707"/>
      <c r="AG2447" s="707"/>
      <c r="AH2447" s="707">
        <v>1329594.67</v>
      </c>
      <c r="AI2447" s="707">
        <v>110963.02</v>
      </c>
      <c r="AO2447" s="707"/>
      <c r="AP2447" s="707"/>
      <c r="AQ2447" s="707"/>
      <c r="AR2447" s="707"/>
      <c r="AS2447" s="707"/>
    </row>
    <row r="2448" spans="4:45">
      <c r="D2448" s="160" t="s">
        <v>5915</v>
      </c>
      <c r="E2448" s="160"/>
      <c r="F2448" s="160">
        <v>46121</v>
      </c>
      <c r="G2448" s="160">
        <v>46179</v>
      </c>
      <c r="H2448" s="160" t="s">
        <v>6811</v>
      </c>
      <c r="I2448" s="160">
        <v>46123</v>
      </c>
      <c r="J2448" s="160">
        <v>539843.27</v>
      </c>
      <c r="K2448" s="160">
        <v>539843.29</v>
      </c>
      <c r="L2448" s="707">
        <v>1986638.43</v>
      </c>
      <c r="M2448" s="727" t="s">
        <v>4996</v>
      </c>
      <c r="R2448" s="707"/>
      <c r="S2448" s="707"/>
      <c r="T2448" s="707"/>
      <c r="U2448" s="707"/>
      <c r="V2448" s="707"/>
      <c r="W2448" s="707"/>
      <c r="X2448" s="707"/>
      <c r="Y2448" s="707"/>
      <c r="Z2448" s="707"/>
      <c r="AA2448" s="707">
        <v>411466.96</v>
      </c>
      <c r="AB2448" s="707">
        <v>126812.29</v>
      </c>
      <c r="AC2448" s="707">
        <v>1564.04</v>
      </c>
      <c r="AE2448" s="707"/>
      <c r="AF2448" s="707"/>
      <c r="AG2448" s="707"/>
      <c r="AI2448" s="707"/>
    </row>
    <row r="2449" spans="4:45">
      <c r="D2449" s="160" t="s">
        <v>8992</v>
      </c>
      <c r="E2449" s="160"/>
      <c r="F2449" s="160">
        <v>46121</v>
      </c>
      <c r="G2449" s="160">
        <v>46175</v>
      </c>
      <c r="H2449" s="160">
        <v>46089</v>
      </c>
      <c r="I2449" s="160">
        <v>46123</v>
      </c>
      <c r="J2449" s="160">
        <v>0</v>
      </c>
      <c r="K2449" s="160">
        <v>0</v>
      </c>
      <c r="L2449" s="707">
        <v>30192.85</v>
      </c>
      <c r="M2449" s="727" t="s">
        <v>4994</v>
      </c>
      <c r="Q2449" s="707"/>
      <c r="R2449" s="707"/>
      <c r="V2449" s="707"/>
      <c r="W2449" s="707"/>
      <c r="X2449" s="707"/>
      <c r="Y2449" s="707"/>
      <c r="Z2449" s="707"/>
      <c r="AA2449" s="707"/>
      <c r="AB2449" s="707"/>
      <c r="AC2449" s="707"/>
      <c r="AD2449" s="707"/>
      <c r="AE2449" s="707"/>
      <c r="AF2449" s="707"/>
      <c r="AG2449" s="707"/>
      <c r="AH2449" s="707">
        <v>27173.56</v>
      </c>
      <c r="AI2449" s="707">
        <v>3019.28</v>
      </c>
      <c r="AO2449" s="707"/>
      <c r="AP2449" s="707"/>
      <c r="AQ2449" s="707"/>
      <c r="AR2449" s="707"/>
      <c r="AS2449" s="707"/>
    </row>
    <row r="2450" spans="4:45">
      <c r="D2450" s="160" t="s">
        <v>8992</v>
      </c>
      <c r="E2450" s="160"/>
      <c r="F2450" s="160">
        <v>46121</v>
      </c>
      <c r="G2450" s="160">
        <v>46175</v>
      </c>
      <c r="H2450" s="160">
        <v>46089</v>
      </c>
      <c r="I2450" s="160">
        <v>46123</v>
      </c>
      <c r="J2450" s="160">
        <v>0</v>
      </c>
      <c r="K2450" s="160">
        <v>0</v>
      </c>
      <c r="L2450" s="707">
        <v>30192.85</v>
      </c>
      <c r="M2450" s="727" t="s">
        <v>4995</v>
      </c>
      <c r="X2450" s="707"/>
      <c r="Y2450" s="707"/>
      <c r="Z2450" s="707"/>
      <c r="AA2450" s="707"/>
      <c r="AB2450" s="707"/>
      <c r="AC2450" s="707"/>
      <c r="AD2450" s="707"/>
      <c r="AE2450" s="707"/>
      <c r="AF2450" s="707"/>
      <c r="AG2450" s="707"/>
      <c r="AH2450" s="707">
        <v>27173.56</v>
      </c>
      <c r="AI2450" s="707">
        <v>3019.28</v>
      </c>
      <c r="AO2450" s="707"/>
      <c r="AP2450" s="707"/>
      <c r="AQ2450" s="707"/>
      <c r="AR2450" s="707"/>
      <c r="AS2450" s="707"/>
    </row>
    <row r="2451" spans="4:45">
      <c r="D2451" s="160" t="s">
        <v>8992</v>
      </c>
      <c r="E2451" s="160"/>
      <c r="F2451" s="160">
        <v>46121</v>
      </c>
      <c r="G2451" s="160">
        <v>46175</v>
      </c>
      <c r="H2451" s="160">
        <v>46089</v>
      </c>
      <c r="I2451" s="160">
        <v>46123</v>
      </c>
      <c r="J2451" s="160">
        <v>0</v>
      </c>
      <c r="K2451" s="160">
        <v>0</v>
      </c>
      <c r="L2451" s="707">
        <v>30192.85</v>
      </c>
      <c r="M2451" s="727" t="s">
        <v>4996</v>
      </c>
      <c r="R2451" s="707"/>
      <c r="S2451" s="707"/>
      <c r="T2451" s="707"/>
      <c r="U2451" s="707"/>
      <c r="V2451" s="707"/>
      <c r="W2451" s="707"/>
      <c r="X2451" s="707"/>
      <c r="Y2451" s="707"/>
      <c r="Z2451" s="707"/>
      <c r="AA2451" s="707"/>
      <c r="AB2451" s="707"/>
      <c r="AE2451" s="707"/>
      <c r="AF2451" s="707"/>
      <c r="AG2451" s="707"/>
      <c r="AI2451" s="707"/>
    </row>
    <row r="2452" spans="4:45">
      <c r="D2452" s="160" t="s">
        <v>5916</v>
      </c>
      <c r="E2452" s="160"/>
      <c r="F2452" s="160">
        <v>46124</v>
      </c>
      <c r="G2452" s="160">
        <v>46179</v>
      </c>
      <c r="H2452" s="160" t="s">
        <v>6811</v>
      </c>
      <c r="I2452" s="160" t="s">
        <v>12639</v>
      </c>
      <c r="J2452" s="160">
        <v>221203.88</v>
      </c>
      <c r="K2452" s="160">
        <v>221203.88</v>
      </c>
      <c r="L2452" s="707">
        <v>221203.88</v>
      </c>
      <c r="M2452" s="727" t="s">
        <v>4994</v>
      </c>
      <c r="Q2452" s="707"/>
      <c r="R2452" s="707"/>
      <c r="V2452" s="707"/>
      <c r="W2452" s="707"/>
      <c r="X2452" s="707"/>
      <c r="Y2452" s="707"/>
      <c r="Z2452" s="707"/>
      <c r="AA2452" s="707"/>
      <c r="AB2452" s="707"/>
      <c r="AC2452" s="707"/>
      <c r="AD2452" s="707"/>
      <c r="AE2452" s="707">
        <v>22120.39</v>
      </c>
      <c r="AF2452" s="707"/>
      <c r="AG2452" s="707"/>
      <c r="AH2452" s="707"/>
      <c r="AI2452" s="707">
        <v>110601.94</v>
      </c>
      <c r="AJ2452" s="707">
        <v>72681.27</v>
      </c>
      <c r="AK2452" s="707">
        <v>15800.28</v>
      </c>
      <c r="AP2452" s="707"/>
      <c r="AR2452" s="707"/>
      <c r="AS2452" s="707"/>
    </row>
    <row r="2453" spans="4:45">
      <c r="D2453" s="160" t="s">
        <v>5916</v>
      </c>
      <c r="E2453" s="160"/>
      <c r="F2453" s="160">
        <v>46124</v>
      </c>
      <c r="G2453" s="160">
        <v>46179</v>
      </c>
      <c r="H2453" s="160" t="s">
        <v>6811</v>
      </c>
      <c r="I2453" s="160" t="s">
        <v>12639</v>
      </c>
      <c r="J2453" s="160">
        <v>221203.88</v>
      </c>
      <c r="K2453" s="160">
        <v>221203.88</v>
      </c>
      <c r="L2453" s="707">
        <v>221203.88</v>
      </c>
      <c r="M2453" s="727" t="s">
        <v>4995</v>
      </c>
      <c r="X2453" s="707"/>
      <c r="Y2453" s="707"/>
      <c r="Z2453" s="707"/>
      <c r="AA2453" s="707"/>
      <c r="AB2453" s="707"/>
      <c r="AC2453" s="707"/>
      <c r="AD2453" s="707"/>
      <c r="AE2453" s="707"/>
      <c r="AF2453" s="707"/>
      <c r="AG2453" s="707"/>
      <c r="AH2453" s="707"/>
      <c r="AI2453" s="707"/>
      <c r="AO2453" s="707"/>
      <c r="AP2453" s="707"/>
      <c r="AQ2453" s="707"/>
      <c r="AR2453" s="707"/>
      <c r="AS2453" s="707"/>
    </row>
    <row r="2454" spans="4:45">
      <c r="D2454" s="160" t="s">
        <v>5916</v>
      </c>
      <c r="E2454" s="160"/>
      <c r="F2454" s="160">
        <v>46124</v>
      </c>
      <c r="G2454" s="160">
        <v>46179</v>
      </c>
      <c r="H2454" s="160" t="s">
        <v>6811</v>
      </c>
      <c r="I2454" s="160" t="s">
        <v>12639</v>
      </c>
      <c r="J2454" s="160">
        <v>221203.88</v>
      </c>
      <c r="K2454" s="160">
        <v>221203.88</v>
      </c>
      <c r="L2454" s="707">
        <v>221203.88</v>
      </c>
      <c r="M2454" s="727" t="s">
        <v>4996</v>
      </c>
      <c r="R2454" s="707"/>
      <c r="S2454" s="707"/>
      <c r="T2454" s="707"/>
      <c r="U2454" s="707"/>
      <c r="V2454" s="707"/>
      <c r="W2454" s="707"/>
      <c r="X2454" s="707"/>
      <c r="Y2454" s="707"/>
      <c r="Z2454" s="707"/>
      <c r="AA2454" s="707">
        <v>152934.67000000001</v>
      </c>
      <c r="AB2454" s="707">
        <v>68269.210000000006</v>
      </c>
      <c r="AE2454" s="707"/>
      <c r="AF2454" s="707"/>
      <c r="AG2454" s="707"/>
      <c r="AI2454" s="707"/>
    </row>
    <row r="2455" spans="4:45">
      <c r="D2455" s="160" t="s">
        <v>8993</v>
      </c>
      <c r="E2455" s="160"/>
      <c r="F2455" s="160">
        <v>46131</v>
      </c>
      <c r="G2455" s="160">
        <v>46175</v>
      </c>
      <c r="H2455" s="160">
        <v>46089</v>
      </c>
      <c r="I2455" s="160">
        <v>46123</v>
      </c>
      <c r="J2455" s="160">
        <v>0</v>
      </c>
      <c r="K2455" s="160">
        <v>0</v>
      </c>
      <c r="L2455" s="707">
        <v>11016.46</v>
      </c>
      <c r="M2455" s="727" t="s">
        <v>4994</v>
      </c>
      <c r="Q2455" s="707"/>
      <c r="R2455" s="707"/>
      <c r="V2455" s="707"/>
      <c r="W2455" s="707"/>
      <c r="X2455" s="707"/>
      <c r="Y2455" s="707"/>
      <c r="Z2455" s="707"/>
      <c r="AB2455" s="707"/>
      <c r="AC2455" s="707"/>
      <c r="AD2455" s="707"/>
      <c r="AE2455" s="707"/>
      <c r="AF2455" s="707"/>
      <c r="AG2455" s="707"/>
      <c r="AH2455" s="707">
        <v>9914.82</v>
      </c>
      <c r="AI2455" s="707">
        <v>1101.6500000000001</v>
      </c>
      <c r="AO2455" s="707"/>
      <c r="AP2455" s="707"/>
      <c r="AQ2455" s="707"/>
      <c r="AR2455" s="707"/>
      <c r="AS2455" s="707"/>
    </row>
    <row r="2456" spans="4:45">
      <c r="D2456" s="160" t="s">
        <v>8993</v>
      </c>
      <c r="E2456" s="160"/>
      <c r="F2456" s="160">
        <v>46131</v>
      </c>
      <c r="G2456" s="160">
        <v>46175</v>
      </c>
      <c r="H2456" s="160">
        <v>46089</v>
      </c>
      <c r="I2456" s="160">
        <v>46123</v>
      </c>
      <c r="J2456" s="160">
        <v>0</v>
      </c>
      <c r="K2456" s="160">
        <v>0</v>
      </c>
      <c r="L2456" s="707">
        <v>11016.46</v>
      </c>
      <c r="M2456" s="727" t="s">
        <v>4995</v>
      </c>
      <c r="Y2456" s="707"/>
      <c r="Z2456" s="707"/>
      <c r="AA2456" s="707"/>
      <c r="AB2456" s="707"/>
      <c r="AC2456" s="707"/>
      <c r="AD2456" s="707"/>
      <c r="AE2456" s="707"/>
      <c r="AF2456" s="707"/>
      <c r="AG2456" s="707"/>
      <c r="AH2456" s="707">
        <v>9914.82</v>
      </c>
      <c r="AI2456" s="707">
        <v>1101.6500000000001</v>
      </c>
      <c r="AO2456" s="707"/>
      <c r="AP2456" s="707"/>
      <c r="AQ2456" s="707"/>
      <c r="AR2456" s="707"/>
      <c r="AS2456" s="707"/>
    </row>
    <row r="2457" spans="4:45">
      <c r="D2457" s="160" t="s">
        <v>8993</v>
      </c>
      <c r="E2457" s="160"/>
      <c r="F2457" s="160">
        <v>46131</v>
      </c>
      <c r="G2457" s="160">
        <v>46175</v>
      </c>
      <c r="H2457" s="160">
        <v>46089</v>
      </c>
      <c r="I2457" s="160">
        <v>46123</v>
      </c>
      <c r="J2457" s="160">
        <v>0</v>
      </c>
      <c r="K2457" s="160">
        <v>0</v>
      </c>
      <c r="L2457" s="707">
        <v>11016.46</v>
      </c>
      <c r="M2457" s="727" t="s">
        <v>4996</v>
      </c>
      <c r="Y2457" s="707"/>
      <c r="Z2457" s="707"/>
      <c r="AA2457" s="707"/>
      <c r="AF2457" s="707"/>
      <c r="AG2457" s="707"/>
    </row>
    <row r="2458" spans="4:45">
      <c r="D2458" s="160" t="s">
        <v>8994</v>
      </c>
      <c r="E2458" s="160"/>
      <c r="F2458" s="160">
        <v>46133</v>
      </c>
      <c r="G2458" s="160">
        <v>46175</v>
      </c>
      <c r="H2458" s="160">
        <v>46091</v>
      </c>
      <c r="I2458" s="160">
        <v>46123</v>
      </c>
      <c r="J2458" s="160">
        <v>0</v>
      </c>
      <c r="K2458" s="160">
        <v>0</v>
      </c>
      <c r="L2458" s="707">
        <v>2483.0100000000002</v>
      </c>
      <c r="M2458" s="727" t="s">
        <v>4994</v>
      </c>
      <c r="Y2458" s="707"/>
      <c r="AB2458" s="707"/>
      <c r="AC2458" s="707"/>
      <c r="AD2458" s="707"/>
      <c r="AE2458" s="707"/>
      <c r="AF2458" s="707"/>
      <c r="AG2458" s="707"/>
      <c r="AH2458" s="707">
        <v>2234.71</v>
      </c>
      <c r="AI2458">
        <v>248.3</v>
      </c>
      <c r="AP2458" s="707"/>
      <c r="AR2458" s="707"/>
    </row>
    <row r="2459" spans="4:45">
      <c r="D2459" s="160" t="s">
        <v>8994</v>
      </c>
      <c r="E2459" s="160"/>
      <c r="F2459" s="160">
        <v>46133</v>
      </c>
      <c r="G2459" s="160">
        <v>46175</v>
      </c>
      <c r="H2459" s="160">
        <v>46091</v>
      </c>
      <c r="I2459" s="160">
        <v>46123</v>
      </c>
      <c r="J2459" s="160">
        <v>0</v>
      </c>
      <c r="K2459" s="160">
        <v>0</v>
      </c>
      <c r="L2459" s="707">
        <v>2483.0100000000002</v>
      </c>
      <c r="M2459" s="727" t="s">
        <v>4995</v>
      </c>
      <c r="Y2459" s="707"/>
      <c r="Z2459" s="707"/>
      <c r="AA2459" s="707"/>
      <c r="AB2459" s="707"/>
      <c r="AC2459" s="707"/>
      <c r="AD2459" s="707"/>
      <c r="AE2459" s="707"/>
      <c r="AF2459" s="707"/>
      <c r="AG2459" s="707"/>
      <c r="AH2459" s="707">
        <v>2234.71</v>
      </c>
      <c r="AI2459">
        <v>248.3</v>
      </c>
      <c r="AP2459" s="707"/>
      <c r="AR2459" s="707"/>
    </row>
    <row r="2460" spans="4:45">
      <c r="D2460" s="160" t="s">
        <v>8994</v>
      </c>
      <c r="E2460" s="160"/>
      <c r="F2460" s="160">
        <v>46133</v>
      </c>
      <c r="G2460" s="160">
        <v>46175</v>
      </c>
      <c r="H2460" s="160">
        <v>46091</v>
      </c>
      <c r="I2460" s="160">
        <v>46123</v>
      </c>
      <c r="J2460" s="160">
        <v>0</v>
      </c>
      <c r="K2460" s="160">
        <v>0</v>
      </c>
      <c r="L2460" s="707">
        <v>2483.0100000000002</v>
      </c>
      <c r="M2460" s="727" t="s">
        <v>4996</v>
      </c>
      <c r="Y2460" s="707"/>
      <c r="Z2460" s="707"/>
      <c r="AA2460" s="707"/>
      <c r="AF2460" s="707"/>
      <c r="AG2460" s="707"/>
    </row>
    <row r="2461" spans="4:45">
      <c r="D2461" s="160" t="s">
        <v>8995</v>
      </c>
      <c r="E2461" s="160"/>
      <c r="F2461" s="160">
        <v>46135</v>
      </c>
      <c r="G2461" s="160">
        <v>46177</v>
      </c>
      <c r="H2461" s="160" t="s">
        <v>6683</v>
      </c>
      <c r="I2461" s="160">
        <v>46009</v>
      </c>
      <c r="J2461" s="160">
        <v>292491.51</v>
      </c>
      <c r="K2461" s="160">
        <v>292491.53000000003</v>
      </c>
      <c r="L2461" s="707">
        <v>298728.98</v>
      </c>
      <c r="M2461" s="727" t="s">
        <v>4994</v>
      </c>
      <c r="Y2461" s="707"/>
      <c r="Z2461" s="707"/>
      <c r="AB2461" s="707"/>
      <c r="AC2461" s="707"/>
      <c r="AD2461" s="707"/>
      <c r="AE2461" s="707"/>
      <c r="AF2461" s="707"/>
      <c r="AG2461" s="707"/>
      <c r="AH2461" s="707"/>
      <c r="AI2461" s="707">
        <v>107542.43</v>
      </c>
      <c r="AJ2461" s="707">
        <v>161313.65</v>
      </c>
      <c r="AK2461" s="707">
        <v>29872.9</v>
      </c>
    </row>
    <row r="2462" spans="4:45">
      <c r="D2462" s="160" t="s">
        <v>8995</v>
      </c>
      <c r="E2462" s="160"/>
      <c r="F2462" s="160">
        <v>46135</v>
      </c>
      <c r="G2462" s="160">
        <v>46177</v>
      </c>
      <c r="H2462" s="160" t="s">
        <v>6683</v>
      </c>
      <c r="I2462" s="160">
        <v>46009</v>
      </c>
      <c r="J2462" s="160">
        <v>292491.51</v>
      </c>
      <c r="K2462" s="160">
        <v>292491.53000000003</v>
      </c>
      <c r="L2462" s="707">
        <v>298728.98</v>
      </c>
      <c r="M2462" s="727" t="s">
        <v>4995</v>
      </c>
      <c r="Y2462" s="707"/>
      <c r="Z2462" s="707"/>
      <c r="AA2462" s="707"/>
      <c r="AB2462" s="707"/>
      <c r="AC2462" s="707"/>
      <c r="AD2462" s="707"/>
      <c r="AE2462" s="707">
        <v>6237.46</v>
      </c>
      <c r="AF2462" s="707"/>
      <c r="AG2462" s="707"/>
      <c r="AH2462" s="707"/>
      <c r="AP2462" s="707"/>
      <c r="AQ2462" s="707"/>
      <c r="AR2462" s="707"/>
      <c r="AS2462" s="707"/>
    </row>
    <row r="2463" spans="4:45">
      <c r="D2463" s="160" t="s">
        <v>8995</v>
      </c>
      <c r="E2463" s="160"/>
      <c r="F2463" s="160">
        <v>46135</v>
      </c>
      <c r="G2463" s="160">
        <v>46177</v>
      </c>
      <c r="H2463" s="160" t="s">
        <v>6683</v>
      </c>
      <c r="I2463" s="160">
        <v>46009</v>
      </c>
      <c r="J2463" s="160">
        <v>292491.51</v>
      </c>
      <c r="K2463" s="160">
        <v>292491.53000000003</v>
      </c>
      <c r="L2463" s="707">
        <v>298728.98</v>
      </c>
      <c r="M2463" s="727" t="s">
        <v>4996</v>
      </c>
      <c r="Y2463" s="707"/>
      <c r="Z2463" s="707"/>
      <c r="AA2463" s="707">
        <v>255875.15</v>
      </c>
      <c r="AB2463" s="707">
        <v>35941.08</v>
      </c>
      <c r="AC2463">
        <v>675.3</v>
      </c>
      <c r="AF2463" s="707"/>
      <c r="AG2463" s="707"/>
    </row>
    <row r="2464" spans="4:45">
      <c r="D2464" s="160" t="s">
        <v>5917</v>
      </c>
      <c r="E2464" s="160"/>
      <c r="F2464" s="160">
        <v>46139</v>
      </c>
      <c r="G2464" s="160">
        <v>46176</v>
      </c>
      <c r="H2464" s="160" t="s">
        <v>6685</v>
      </c>
      <c r="I2464" s="160">
        <v>46120</v>
      </c>
      <c r="J2464" s="160">
        <v>26147.88</v>
      </c>
      <c r="K2464" s="160">
        <v>26147.88</v>
      </c>
      <c r="L2464" s="707">
        <v>282618.64</v>
      </c>
      <c r="M2464" s="727" t="s">
        <v>4994</v>
      </c>
      <c r="Y2464" s="707"/>
      <c r="AG2464" s="707"/>
      <c r="AH2464" s="707">
        <v>28261.86</v>
      </c>
      <c r="AI2464" s="707">
        <v>89495.9</v>
      </c>
      <c r="AJ2464" s="707">
        <v>164860.88</v>
      </c>
      <c r="AP2464" s="707"/>
      <c r="AQ2464" s="707"/>
      <c r="AR2464" s="707"/>
      <c r="AS2464" s="707"/>
    </row>
    <row r="2465" spans="4:45">
      <c r="D2465" s="160" t="s">
        <v>5917</v>
      </c>
      <c r="E2465" s="160"/>
      <c r="F2465" s="160">
        <v>46139</v>
      </c>
      <c r="G2465" s="160">
        <v>46176</v>
      </c>
      <c r="H2465" s="160" t="s">
        <v>6685</v>
      </c>
      <c r="I2465" s="160">
        <v>46120</v>
      </c>
      <c r="J2465" s="160">
        <v>26147.88</v>
      </c>
      <c r="K2465" s="160">
        <v>26147.88</v>
      </c>
      <c r="L2465" s="707">
        <v>282618.64</v>
      </c>
      <c r="M2465" s="727" t="s">
        <v>4995</v>
      </c>
      <c r="AG2465" s="707"/>
      <c r="AH2465" s="707">
        <v>231114.22</v>
      </c>
      <c r="AI2465" s="707">
        <v>25356.54</v>
      </c>
      <c r="AP2465" s="707"/>
      <c r="AQ2465" s="707"/>
      <c r="AR2465" s="707"/>
      <c r="AS2465" s="707"/>
    </row>
    <row r="2466" spans="4:45">
      <c r="D2466" s="160" t="s">
        <v>5917</v>
      </c>
      <c r="E2466" s="160"/>
      <c r="F2466" s="160">
        <v>46139</v>
      </c>
      <c r="G2466" s="160">
        <v>46176</v>
      </c>
      <c r="H2466" s="160" t="s">
        <v>6685</v>
      </c>
      <c r="I2466" s="160">
        <v>46120</v>
      </c>
      <c r="J2466" s="160">
        <v>26147.88</v>
      </c>
      <c r="K2466" s="160">
        <v>26147.88</v>
      </c>
      <c r="L2466" s="707">
        <v>282618.64</v>
      </c>
      <c r="M2466" s="727" t="s">
        <v>4996</v>
      </c>
      <c r="AA2466" s="707">
        <v>2657.14</v>
      </c>
      <c r="AB2466" s="707">
        <v>22602</v>
      </c>
      <c r="AC2466">
        <v>888.74</v>
      </c>
      <c r="AG2466" s="707"/>
    </row>
    <row r="2467" spans="4:45">
      <c r="D2467" s="160" t="s">
        <v>8996</v>
      </c>
      <c r="E2467" s="160"/>
      <c r="F2467" s="160">
        <v>46142</v>
      </c>
      <c r="G2467" s="160">
        <v>46153</v>
      </c>
      <c r="H2467" s="160">
        <v>46089</v>
      </c>
      <c r="I2467" s="160">
        <v>46100</v>
      </c>
      <c r="J2467" s="160">
        <v>0</v>
      </c>
      <c r="K2467" s="160">
        <v>0</v>
      </c>
      <c r="L2467" s="707">
        <v>174908.03</v>
      </c>
      <c r="M2467" s="727" t="s">
        <v>4994</v>
      </c>
      <c r="AG2467" s="707"/>
      <c r="AH2467" s="707">
        <v>174908.03</v>
      </c>
      <c r="AP2467" s="707"/>
      <c r="AR2467" s="707"/>
    </row>
    <row r="2468" spans="4:45">
      <c r="D2468" s="160" t="s">
        <v>8996</v>
      </c>
      <c r="E2468" s="160"/>
      <c r="F2468" s="160">
        <v>46142</v>
      </c>
      <c r="G2468" s="160">
        <v>46153</v>
      </c>
      <c r="H2468" s="160">
        <v>46089</v>
      </c>
      <c r="I2468" s="160">
        <v>46100</v>
      </c>
      <c r="J2468" s="160">
        <v>0</v>
      </c>
      <c r="K2468" s="160">
        <v>0</v>
      </c>
      <c r="L2468" s="707">
        <v>174908.03</v>
      </c>
      <c r="M2468" s="727" t="s">
        <v>4995</v>
      </c>
      <c r="AG2468" s="707"/>
      <c r="AH2468" s="707">
        <v>174908.03</v>
      </c>
      <c r="AP2468" s="707"/>
      <c r="AR2468" s="707"/>
    </row>
    <row r="2469" spans="4:45">
      <c r="D2469" s="160" t="s">
        <v>8996</v>
      </c>
      <c r="E2469" s="160"/>
      <c r="F2469" s="160">
        <v>46142</v>
      </c>
      <c r="G2469" s="160">
        <v>46153</v>
      </c>
      <c r="H2469" s="160">
        <v>46089</v>
      </c>
      <c r="I2469" s="160">
        <v>46100</v>
      </c>
      <c r="J2469" s="160">
        <v>0</v>
      </c>
      <c r="K2469" s="160">
        <v>0</v>
      </c>
      <c r="L2469" s="707">
        <v>174908.03</v>
      </c>
      <c r="M2469" s="727" t="s">
        <v>4996</v>
      </c>
      <c r="X2469" s="707"/>
      <c r="Y2469" s="707"/>
      <c r="AA2469" s="707"/>
      <c r="AB2469" s="707"/>
      <c r="AG2469" s="707"/>
    </row>
    <row r="2470" spans="4:45">
      <c r="D2470" s="160" t="s">
        <v>8997</v>
      </c>
      <c r="E2470" s="160"/>
      <c r="F2470" s="160">
        <v>46145</v>
      </c>
      <c r="G2470" s="160">
        <v>46166</v>
      </c>
      <c r="H2470" s="160">
        <v>46091</v>
      </c>
      <c r="I2470" s="160">
        <v>46113</v>
      </c>
      <c r="J2470" s="160">
        <v>0</v>
      </c>
      <c r="K2470" s="160">
        <v>0</v>
      </c>
      <c r="L2470" s="707">
        <v>503962.57</v>
      </c>
      <c r="M2470" s="727" t="s">
        <v>4994</v>
      </c>
      <c r="X2470" s="707"/>
      <c r="Y2470" s="707"/>
      <c r="AA2470" s="707"/>
      <c r="AB2470" s="707"/>
      <c r="AC2470" s="707"/>
      <c r="AD2470" s="707"/>
      <c r="AE2470" s="707"/>
      <c r="AF2470" s="707"/>
      <c r="AG2470" s="707"/>
      <c r="AH2470" s="707">
        <v>493799.33</v>
      </c>
      <c r="AI2470" s="707">
        <v>10163.25</v>
      </c>
      <c r="AJ2470" s="707"/>
      <c r="AP2470" s="707"/>
      <c r="AR2470" s="707"/>
      <c r="AS2470" s="707"/>
    </row>
    <row r="2471" spans="4:45">
      <c r="D2471" s="160" t="s">
        <v>8997</v>
      </c>
      <c r="E2471" s="160"/>
      <c r="F2471" s="160">
        <v>46145</v>
      </c>
      <c r="G2471" s="160">
        <v>46166</v>
      </c>
      <c r="H2471" s="160">
        <v>46091</v>
      </c>
      <c r="I2471" s="160">
        <v>46113</v>
      </c>
      <c r="J2471" s="160">
        <v>0</v>
      </c>
      <c r="K2471" s="160">
        <v>0</v>
      </c>
      <c r="L2471" s="707">
        <v>503962.57</v>
      </c>
      <c r="M2471" s="727" t="s">
        <v>4995</v>
      </c>
      <c r="Y2471" s="707"/>
      <c r="Z2471" s="707"/>
      <c r="AA2471" s="707"/>
      <c r="AB2471" s="707"/>
      <c r="AC2471" s="707"/>
      <c r="AD2471" s="707"/>
      <c r="AE2471" s="707"/>
      <c r="AF2471" s="707"/>
      <c r="AG2471" s="707"/>
      <c r="AH2471" s="707">
        <v>493799.33</v>
      </c>
      <c r="AI2471" s="707">
        <v>10163.25</v>
      </c>
      <c r="AJ2471" s="707"/>
      <c r="AP2471" s="707"/>
      <c r="AR2471" s="707"/>
      <c r="AS2471" s="707"/>
    </row>
    <row r="2472" spans="4:45">
      <c r="D2472" s="160" t="s">
        <v>8997</v>
      </c>
      <c r="E2472" s="160"/>
      <c r="F2472" s="160">
        <v>46145</v>
      </c>
      <c r="G2472" s="160">
        <v>46166</v>
      </c>
      <c r="H2472" s="160">
        <v>46091</v>
      </c>
      <c r="I2472" s="160">
        <v>46113</v>
      </c>
      <c r="J2472" s="160">
        <v>0</v>
      </c>
      <c r="K2472" s="160">
        <v>0</v>
      </c>
      <c r="L2472" s="707">
        <v>503962.57</v>
      </c>
      <c r="M2472" s="727" t="s">
        <v>4996</v>
      </c>
      <c r="U2472" s="707"/>
      <c r="V2472" s="707"/>
      <c r="W2472" s="707"/>
      <c r="X2472" s="707"/>
      <c r="Y2472" s="707"/>
      <c r="Z2472" s="707"/>
      <c r="AA2472" s="707"/>
      <c r="AB2472" s="707"/>
      <c r="AC2472" s="707"/>
      <c r="AE2472" s="707"/>
      <c r="AF2472" s="707"/>
      <c r="AH2472" s="707"/>
      <c r="AI2472" s="707"/>
    </row>
    <row r="2473" spans="4:45">
      <c r="D2473" s="160" t="s">
        <v>8998</v>
      </c>
      <c r="E2473" s="160"/>
      <c r="F2473" s="160">
        <v>46148</v>
      </c>
      <c r="G2473" s="160">
        <v>46159</v>
      </c>
      <c r="H2473" s="160">
        <v>46095</v>
      </c>
      <c r="I2473" s="160">
        <v>46106</v>
      </c>
      <c r="J2473" s="160">
        <v>0</v>
      </c>
      <c r="K2473" s="160">
        <v>0</v>
      </c>
      <c r="L2473" s="707">
        <v>46487.28</v>
      </c>
      <c r="M2473" s="727" t="s">
        <v>4994</v>
      </c>
      <c r="X2473" s="707"/>
      <c r="Y2473" s="707"/>
      <c r="AA2473" s="707"/>
      <c r="AB2473" s="707"/>
      <c r="AC2473" s="707"/>
      <c r="AD2473" s="707"/>
      <c r="AE2473" s="707"/>
      <c r="AF2473" s="707"/>
      <c r="AG2473" s="707"/>
      <c r="AH2473" s="707">
        <v>46487.28</v>
      </c>
      <c r="AP2473" s="707"/>
      <c r="AR2473" s="707"/>
      <c r="AS2473" s="707"/>
    </row>
    <row r="2474" spans="4:45">
      <c r="D2474" s="160" t="s">
        <v>8998</v>
      </c>
      <c r="E2474" s="160"/>
      <c r="F2474" s="160">
        <v>46148</v>
      </c>
      <c r="G2474" s="160">
        <v>46159</v>
      </c>
      <c r="H2474" s="160">
        <v>46095</v>
      </c>
      <c r="I2474" s="160">
        <v>46106</v>
      </c>
      <c r="J2474" s="160">
        <v>0</v>
      </c>
      <c r="K2474" s="160">
        <v>0</v>
      </c>
      <c r="L2474" s="707">
        <v>46487.28</v>
      </c>
      <c r="M2474" s="727" t="s">
        <v>4995</v>
      </c>
      <c r="Y2474" s="707"/>
      <c r="Z2474" s="707"/>
      <c r="AA2474" s="707"/>
      <c r="AB2474" s="707"/>
      <c r="AC2474" s="707"/>
      <c r="AD2474" s="707"/>
      <c r="AE2474" s="707"/>
      <c r="AF2474" s="707"/>
      <c r="AG2474" s="707"/>
      <c r="AH2474" s="707">
        <v>46487.28</v>
      </c>
      <c r="AI2474" s="707"/>
      <c r="AP2474" s="707"/>
      <c r="AR2474" s="707"/>
      <c r="AS2474" s="707"/>
    </row>
    <row r="2475" spans="4:45">
      <c r="D2475" s="160" t="s">
        <v>8998</v>
      </c>
      <c r="E2475" s="160"/>
      <c r="F2475" s="160">
        <v>46148</v>
      </c>
      <c r="G2475" s="160">
        <v>46159</v>
      </c>
      <c r="H2475" s="160">
        <v>46095</v>
      </c>
      <c r="I2475" s="160">
        <v>46106</v>
      </c>
      <c r="J2475" s="160">
        <v>0</v>
      </c>
      <c r="K2475" s="160">
        <v>0</v>
      </c>
      <c r="L2475" s="707">
        <v>46487.28</v>
      </c>
      <c r="M2475" s="727" t="s">
        <v>4996</v>
      </c>
      <c r="U2475" s="707"/>
      <c r="V2475" s="707"/>
      <c r="W2475" s="707"/>
      <c r="X2475" s="707"/>
      <c r="Y2475" s="707"/>
      <c r="Z2475" s="707"/>
      <c r="AA2475" s="707"/>
      <c r="AE2475" s="707"/>
      <c r="AF2475" s="707"/>
      <c r="AI2475" s="707"/>
    </row>
    <row r="2476" spans="4:45">
      <c r="D2476" s="160" t="s">
        <v>5918</v>
      </c>
      <c r="E2476" s="160"/>
      <c r="F2476" s="160">
        <v>46158</v>
      </c>
      <c r="G2476" s="160">
        <v>46161</v>
      </c>
      <c r="H2476" s="160">
        <v>46104</v>
      </c>
      <c r="I2476" s="160">
        <v>46109</v>
      </c>
      <c r="J2476" s="160">
        <v>0</v>
      </c>
      <c r="K2476" s="160">
        <v>0</v>
      </c>
      <c r="L2476" s="707">
        <v>6465.8</v>
      </c>
      <c r="M2476" s="727" t="s">
        <v>4994</v>
      </c>
      <c r="X2476" s="707"/>
      <c r="Y2476" s="707"/>
      <c r="AB2476" s="707"/>
      <c r="AC2476" s="707"/>
      <c r="AD2476" s="707"/>
      <c r="AE2476" s="707"/>
      <c r="AF2476" s="707"/>
      <c r="AG2476" s="707"/>
      <c r="AH2476" s="707">
        <v>6465.8</v>
      </c>
      <c r="AP2476" s="707"/>
      <c r="AS2476" s="707"/>
    </row>
    <row r="2477" spans="4:45">
      <c r="D2477" s="160" t="s">
        <v>5918</v>
      </c>
      <c r="E2477" s="160"/>
      <c r="F2477" s="160">
        <v>46158</v>
      </c>
      <c r="G2477" s="160">
        <v>46161</v>
      </c>
      <c r="H2477" s="160">
        <v>46104</v>
      </c>
      <c r="I2477" s="160">
        <v>46109</v>
      </c>
      <c r="J2477" s="160">
        <v>0</v>
      </c>
      <c r="K2477" s="160">
        <v>0</v>
      </c>
      <c r="L2477" s="707">
        <v>6465.8</v>
      </c>
      <c r="M2477" s="727" t="s">
        <v>4995</v>
      </c>
      <c r="Y2477" s="707"/>
      <c r="Z2477" s="707"/>
      <c r="AA2477" s="707"/>
      <c r="AB2477" s="707"/>
      <c r="AC2477" s="707"/>
      <c r="AD2477" s="707"/>
      <c r="AE2477" s="707"/>
      <c r="AF2477" s="707"/>
      <c r="AG2477" s="707"/>
      <c r="AH2477" s="707">
        <v>6465.8</v>
      </c>
      <c r="AI2477" s="707"/>
      <c r="AP2477" s="707"/>
      <c r="AS2477" s="707"/>
    </row>
    <row r="2478" spans="4:45">
      <c r="D2478" s="160" t="s">
        <v>5918</v>
      </c>
      <c r="E2478" s="160"/>
      <c r="F2478" s="160">
        <v>46158</v>
      </c>
      <c r="G2478" s="160">
        <v>46161</v>
      </c>
      <c r="H2478" s="160">
        <v>46104</v>
      </c>
      <c r="I2478" s="160">
        <v>46109</v>
      </c>
      <c r="J2478" s="160">
        <v>0</v>
      </c>
      <c r="K2478" s="160">
        <v>0</v>
      </c>
      <c r="L2478" s="707">
        <v>6465.8</v>
      </c>
      <c r="M2478" s="727" t="s">
        <v>4996</v>
      </c>
      <c r="U2478" s="707"/>
      <c r="V2478" s="707"/>
      <c r="W2478" s="707"/>
      <c r="X2478" s="707"/>
      <c r="Y2478" s="707"/>
      <c r="Z2478" s="707"/>
      <c r="AA2478" s="707"/>
      <c r="AE2478" s="707"/>
      <c r="AF2478" s="707"/>
      <c r="AI2478" s="707"/>
    </row>
    <row r="2479" spans="4:45">
      <c r="D2479" s="160" t="s">
        <v>5919</v>
      </c>
      <c r="E2479" s="160"/>
      <c r="F2479" s="160">
        <v>46160</v>
      </c>
      <c r="G2479" s="160">
        <v>46163</v>
      </c>
      <c r="H2479" s="160">
        <v>46106</v>
      </c>
      <c r="I2479" s="160">
        <v>46111</v>
      </c>
      <c r="J2479" s="160">
        <v>0</v>
      </c>
      <c r="K2479" s="160">
        <v>0</v>
      </c>
      <c r="L2479" s="707">
        <v>17962.79</v>
      </c>
      <c r="M2479" s="727" t="s">
        <v>4994</v>
      </c>
      <c r="X2479" s="707"/>
      <c r="Y2479" s="707"/>
      <c r="AB2479" s="707"/>
      <c r="AC2479" s="707"/>
      <c r="AD2479" s="707"/>
      <c r="AE2479" s="707"/>
      <c r="AF2479" s="707"/>
      <c r="AG2479" s="707"/>
      <c r="AH2479" s="707">
        <v>17962.79</v>
      </c>
      <c r="AP2479" s="707"/>
      <c r="AS2479" s="707"/>
    </row>
    <row r="2480" spans="4:45">
      <c r="D2480" s="160" t="s">
        <v>5919</v>
      </c>
      <c r="E2480" s="160"/>
      <c r="F2480" s="160">
        <v>46160</v>
      </c>
      <c r="G2480" s="160">
        <v>46163</v>
      </c>
      <c r="H2480" s="160">
        <v>46106</v>
      </c>
      <c r="I2480" s="160">
        <v>46111</v>
      </c>
      <c r="J2480" s="160">
        <v>0</v>
      </c>
      <c r="K2480" s="160">
        <v>0</v>
      </c>
      <c r="L2480" s="707">
        <v>17962.79</v>
      </c>
      <c r="M2480" s="727" t="s">
        <v>4995</v>
      </c>
      <c r="Y2480" s="707"/>
      <c r="Z2480" s="707"/>
      <c r="AA2480" s="707"/>
      <c r="AB2480" s="707"/>
      <c r="AC2480" s="707"/>
      <c r="AD2480" s="707"/>
      <c r="AE2480" s="707"/>
      <c r="AF2480" s="707"/>
      <c r="AG2480" s="707"/>
      <c r="AH2480" s="707">
        <v>17962.79</v>
      </c>
      <c r="AI2480" s="707"/>
      <c r="AP2480" s="707"/>
      <c r="AS2480" s="707"/>
    </row>
    <row r="2481" spans="4:45">
      <c r="D2481" s="160" t="s">
        <v>5919</v>
      </c>
      <c r="E2481" s="160"/>
      <c r="F2481" s="160">
        <v>46160</v>
      </c>
      <c r="G2481" s="160">
        <v>46163</v>
      </c>
      <c r="H2481" s="160">
        <v>46106</v>
      </c>
      <c r="I2481" s="160">
        <v>46111</v>
      </c>
      <c r="J2481" s="160">
        <v>0</v>
      </c>
      <c r="K2481" s="160">
        <v>0</v>
      </c>
      <c r="L2481" s="707">
        <v>17962.79</v>
      </c>
      <c r="M2481" s="727" t="s">
        <v>4996</v>
      </c>
      <c r="X2481" s="707"/>
      <c r="Y2481" s="707"/>
      <c r="Z2481" s="707"/>
      <c r="AA2481" s="707"/>
      <c r="AE2481" s="707"/>
      <c r="AF2481" s="707"/>
      <c r="AI2481" s="707"/>
    </row>
    <row r="2482" spans="4:45">
      <c r="D2482" s="160" t="s">
        <v>5920</v>
      </c>
      <c r="E2482" s="160"/>
      <c r="F2482" s="160">
        <v>46162</v>
      </c>
      <c r="G2482" s="160">
        <v>46166</v>
      </c>
      <c r="H2482" s="160">
        <v>46109</v>
      </c>
      <c r="I2482" s="160">
        <v>46113</v>
      </c>
      <c r="J2482" s="160">
        <v>0</v>
      </c>
      <c r="K2482" s="160">
        <v>0</v>
      </c>
      <c r="L2482" s="707">
        <v>165607.04000000001</v>
      </c>
      <c r="M2482" s="727" t="s">
        <v>4994</v>
      </c>
      <c r="X2482" s="707"/>
      <c r="Y2482" s="707"/>
      <c r="AB2482" s="707"/>
      <c r="AC2482" s="707"/>
      <c r="AD2482" s="707"/>
      <c r="AE2482" s="707"/>
      <c r="AF2482" s="707"/>
      <c r="AG2482" s="707"/>
      <c r="AH2482" s="707">
        <v>158927.56</v>
      </c>
      <c r="AI2482" s="707">
        <v>6679.48</v>
      </c>
      <c r="AP2482" s="707"/>
      <c r="AS2482" s="707"/>
    </row>
    <row r="2483" spans="4:45">
      <c r="D2483" s="160" t="s">
        <v>5920</v>
      </c>
      <c r="E2483" s="160"/>
      <c r="F2483" s="160">
        <v>46162</v>
      </c>
      <c r="G2483" s="160">
        <v>46166</v>
      </c>
      <c r="H2483" s="160">
        <v>46109</v>
      </c>
      <c r="I2483" s="160">
        <v>46113</v>
      </c>
      <c r="J2483" s="160">
        <v>0</v>
      </c>
      <c r="K2483" s="160">
        <v>0</v>
      </c>
      <c r="L2483" s="707">
        <v>165607.04000000001</v>
      </c>
      <c r="M2483" s="727" t="s">
        <v>4995</v>
      </c>
      <c r="Y2483" s="707"/>
      <c r="Z2483" s="707"/>
      <c r="AA2483" s="707"/>
      <c r="AB2483" s="707"/>
      <c r="AC2483" s="707"/>
      <c r="AD2483" s="707"/>
      <c r="AE2483" s="707"/>
      <c r="AF2483" s="707"/>
      <c r="AG2483" s="707"/>
      <c r="AH2483" s="707">
        <v>158927.56</v>
      </c>
      <c r="AI2483" s="707">
        <v>6679.48</v>
      </c>
      <c r="AP2483" s="707"/>
      <c r="AS2483" s="707"/>
    </row>
    <row r="2484" spans="4:45">
      <c r="D2484" s="160" t="s">
        <v>5920</v>
      </c>
      <c r="E2484" s="160"/>
      <c r="F2484" s="160">
        <v>46162</v>
      </c>
      <c r="G2484" s="160">
        <v>46166</v>
      </c>
      <c r="H2484" s="160">
        <v>46109</v>
      </c>
      <c r="I2484" s="160">
        <v>46113</v>
      </c>
      <c r="J2484" s="160">
        <v>0</v>
      </c>
      <c r="K2484" s="160">
        <v>0</v>
      </c>
      <c r="L2484" s="707">
        <v>165607.04000000001</v>
      </c>
      <c r="M2484" s="727" t="s">
        <v>4996</v>
      </c>
      <c r="X2484" s="707"/>
      <c r="Y2484" s="707"/>
      <c r="Z2484" s="707"/>
      <c r="AA2484" s="707"/>
      <c r="AE2484" s="707"/>
      <c r="AF2484" s="707"/>
      <c r="AI2484" s="707"/>
    </row>
    <row r="2485" spans="4:45">
      <c r="D2485" s="160" t="s">
        <v>8999</v>
      </c>
      <c r="E2485" s="160"/>
      <c r="F2485" s="160">
        <v>46165</v>
      </c>
      <c r="G2485" s="160">
        <v>46168</v>
      </c>
      <c r="H2485" s="160">
        <v>46111</v>
      </c>
      <c r="I2485" s="160">
        <v>46116</v>
      </c>
      <c r="J2485" s="160">
        <v>0</v>
      </c>
      <c r="K2485" s="160">
        <v>0</v>
      </c>
      <c r="L2485" s="707">
        <v>46575.199999999997</v>
      </c>
      <c r="M2485" s="727" t="s">
        <v>4994</v>
      </c>
      <c r="X2485" s="707"/>
      <c r="Y2485" s="707"/>
      <c r="AB2485" s="707"/>
      <c r="AC2485" s="707"/>
      <c r="AD2485" s="707"/>
      <c r="AE2485" s="707"/>
      <c r="AF2485" s="707"/>
      <c r="AG2485" s="707"/>
      <c r="AH2485" s="707">
        <v>25010.880000000001</v>
      </c>
      <c r="AI2485" s="707">
        <v>21564.32</v>
      </c>
      <c r="AP2485" s="707"/>
      <c r="AQ2485" s="707"/>
      <c r="AS2485" s="707"/>
    </row>
    <row r="2486" spans="4:45">
      <c r="D2486" s="160" t="s">
        <v>8999</v>
      </c>
      <c r="E2486" s="160"/>
      <c r="F2486" s="160">
        <v>46165</v>
      </c>
      <c r="G2486" s="160">
        <v>46168</v>
      </c>
      <c r="H2486" s="160">
        <v>46111</v>
      </c>
      <c r="I2486" s="160">
        <v>46116</v>
      </c>
      <c r="J2486" s="160">
        <v>0</v>
      </c>
      <c r="K2486" s="160">
        <v>0</v>
      </c>
      <c r="L2486" s="707">
        <v>46575.199999999997</v>
      </c>
      <c r="M2486" s="727" t="s">
        <v>4995</v>
      </c>
      <c r="Y2486" s="707"/>
      <c r="Z2486" s="707"/>
      <c r="AA2486" s="707"/>
      <c r="AB2486" s="707"/>
      <c r="AC2486" s="707"/>
      <c r="AD2486" s="707"/>
      <c r="AE2486" s="707"/>
      <c r="AF2486" s="707"/>
      <c r="AG2486" s="707"/>
      <c r="AH2486" s="707">
        <v>25010.880000000001</v>
      </c>
      <c r="AI2486" s="707">
        <v>21564.32</v>
      </c>
      <c r="AP2486" s="707"/>
      <c r="AQ2486" s="707"/>
      <c r="AS2486" s="707"/>
    </row>
    <row r="2487" spans="4:45">
      <c r="D2487" s="160" t="s">
        <v>8999</v>
      </c>
      <c r="E2487" s="160"/>
      <c r="F2487" s="160">
        <v>46165</v>
      </c>
      <c r="G2487" s="160">
        <v>46168</v>
      </c>
      <c r="H2487" s="160">
        <v>46111</v>
      </c>
      <c r="I2487" s="160">
        <v>46116</v>
      </c>
      <c r="J2487" s="160">
        <v>0</v>
      </c>
      <c r="K2487" s="160">
        <v>0</v>
      </c>
      <c r="L2487" s="707">
        <v>46575.199999999997</v>
      </c>
      <c r="M2487" s="727" t="s">
        <v>4996</v>
      </c>
      <c r="Y2487" s="707"/>
      <c r="Z2487" s="707"/>
      <c r="AA2487" s="707"/>
      <c r="AB2487" s="707"/>
      <c r="AE2487" s="707"/>
      <c r="AF2487" s="707"/>
      <c r="AI2487" s="707"/>
    </row>
    <row r="2488" spans="4:45">
      <c r="D2488" s="160" t="s">
        <v>9000</v>
      </c>
      <c r="E2488" s="160"/>
      <c r="F2488" s="160">
        <v>46167</v>
      </c>
      <c r="G2488" s="160">
        <v>46170</v>
      </c>
      <c r="H2488" s="160">
        <v>46113</v>
      </c>
      <c r="I2488" s="160">
        <v>46118</v>
      </c>
      <c r="J2488" s="160">
        <v>0</v>
      </c>
      <c r="K2488" s="160">
        <v>0</v>
      </c>
      <c r="L2488" s="707">
        <v>35245.730000000003</v>
      </c>
      <c r="M2488" s="727" t="s">
        <v>4994</v>
      </c>
      <c r="Y2488" s="707"/>
      <c r="AA2488" s="707"/>
      <c r="AB2488" s="707"/>
      <c r="AD2488" s="707"/>
      <c r="AE2488" s="707"/>
      <c r="AF2488" s="707"/>
      <c r="AG2488" s="707"/>
      <c r="AH2488" s="707"/>
      <c r="AI2488" s="707">
        <v>35245.730000000003</v>
      </c>
      <c r="AJ2488" s="707"/>
      <c r="AQ2488" s="707"/>
      <c r="AS2488" s="707"/>
    </row>
    <row r="2489" spans="4:45">
      <c r="D2489" s="160" t="s">
        <v>9000</v>
      </c>
      <c r="E2489" s="160"/>
      <c r="F2489" s="160">
        <v>46167</v>
      </c>
      <c r="G2489" s="160">
        <v>46170</v>
      </c>
      <c r="H2489" s="160">
        <v>46113</v>
      </c>
      <c r="I2489" s="160">
        <v>46118</v>
      </c>
      <c r="J2489" s="160">
        <v>0</v>
      </c>
      <c r="K2489" s="160">
        <v>0</v>
      </c>
      <c r="L2489" s="707">
        <v>35245.730000000003</v>
      </c>
      <c r="M2489" s="727" t="s">
        <v>4995</v>
      </c>
      <c r="AA2489" s="707"/>
      <c r="AB2489" s="707"/>
      <c r="AC2489" s="707"/>
      <c r="AD2489" s="707"/>
      <c r="AE2489" s="707"/>
      <c r="AF2489" s="707"/>
      <c r="AG2489" s="707"/>
      <c r="AH2489" s="707"/>
      <c r="AI2489" s="707">
        <v>35245.730000000003</v>
      </c>
      <c r="AJ2489" s="707"/>
      <c r="AQ2489" s="707"/>
      <c r="AS2489" s="707"/>
    </row>
    <row r="2490" spans="4:45">
      <c r="D2490" s="160" t="s">
        <v>9000</v>
      </c>
      <c r="E2490" s="160"/>
      <c r="F2490" s="160">
        <v>46167</v>
      </c>
      <c r="G2490" s="160">
        <v>46170</v>
      </c>
      <c r="H2490" s="160">
        <v>46113</v>
      </c>
      <c r="I2490" s="160">
        <v>46118</v>
      </c>
      <c r="J2490" s="160">
        <v>0</v>
      </c>
      <c r="K2490" s="160">
        <v>0</v>
      </c>
      <c r="L2490" s="707">
        <v>35245.730000000003</v>
      </c>
      <c r="M2490" s="727" t="s">
        <v>4996</v>
      </c>
      <c r="AA2490" s="707"/>
      <c r="AB2490" s="707"/>
      <c r="AC2490" s="707"/>
      <c r="AF2490" s="707"/>
      <c r="AG2490" s="707"/>
      <c r="AH2490" s="707"/>
      <c r="AI2490" s="707"/>
    </row>
    <row r="2491" spans="4:45">
      <c r="D2491" s="160" t="s">
        <v>9001</v>
      </c>
      <c r="E2491" s="160"/>
      <c r="F2491" s="160">
        <v>46169</v>
      </c>
      <c r="G2491" s="160">
        <v>46173</v>
      </c>
      <c r="H2491" s="160">
        <v>46116</v>
      </c>
      <c r="I2491" s="160">
        <v>46120</v>
      </c>
      <c r="J2491" s="160">
        <v>0</v>
      </c>
      <c r="K2491" s="160">
        <v>0</v>
      </c>
      <c r="L2491" s="707">
        <v>7444.14</v>
      </c>
      <c r="M2491" s="727" t="s">
        <v>4994</v>
      </c>
      <c r="AA2491" s="707"/>
      <c r="AD2491" s="707"/>
      <c r="AE2491" s="707"/>
      <c r="AF2491" s="707"/>
      <c r="AG2491" s="707"/>
      <c r="AH2491" s="707"/>
      <c r="AI2491" s="707">
        <v>7444.14</v>
      </c>
      <c r="AQ2491" s="707"/>
      <c r="AS2491" s="707"/>
    </row>
    <row r="2492" spans="4:45">
      <c r="D2492" s="160" t="s">
        <v>9001</v>
      </c>
      <c r="E2492" s="160"/>
      <c r="F2492" s="160">
        <v>46169</v>
      </c>
      <c r="G2492" s="160">
        <v>46173</v>
      </c>
      <c r="H2492" s="160">
        <v>46116</v>
      </c>
      <c r="I2492" s="160">
        <v>46120</v>
      </c>
      <c r="J2492" s="160">
        <v>0</v>
      </c>
      <c r="K2492" s="160">
        <v>0</v>
      </c>
      <c r="L2492" s="707">
        <v>7444.14</v>
      </c>
      <c r="M2492" s="727" t="s">
        <v>4995</v>
      </c>
      <c r="AA2492" s="707"/>
      <c r="AB2492" s="707"/>
      <c r="AC2492" s="707"/>
      <c r="AD2492" s="707"/>
      <c r="AE2492" s="707"/>
      <c r="AF2492" s="707"/>
      <c r="AG2492" s="707"/>
      <c r="AH2492" s="707"/>
      <c r="AI2492" s="707">
        <v>7444.14</v>
      </c>
      <c r="AQ2492" s="707"/>
      <c r="AS2492" s="707"/>
    </row>
    <row r="2493" spans="4:45">
      <c r="D2493" s="160" t="s">
        <v>9001</v>
      </c>
      <c r="E2493" s="160"/>
      <c r="F2493" s="160">
        <v>46169</v>
      </c>
      <c r="G2493" s="160">
        <v>46173</v>
      </c>
      <c r="H2493" s="160">
        <v>46116</v>
      </c>
      <c r="I2493" s="160">
        <v>46120</v>
      </c>
      <c r="J2493" s="160">
        <v>0</v>
      </c>
      <c r="K2493" s="160">
        <v>0</v>
      </c>
      <c r="L2493" s="707">
        <v>7444.14</v>
      </c>
      <c r="M2493" s="727" t="s">
        <v>4996</v>
      </c>
      <c r="AA2493" s="707"/>
      <c r="AB2493" s="707"/>
      <c r="AC2493" s="707"/>
      <c r="AF2493" s="707"/>
      <c r="AG2493" s="707"/>
      <c r="AH2493" s="707"/>
    </row>
    <row r="2494" spans="4:45">
      <c r="D2494" s="160" t="s">
        <v>5921</v>
      </c>
      <c r="E2494" s="160"/>
      <c r="F2494" s="160">
        <v>46151</v>
      </c>
      <c r="G2494" s="160">
        <v>46161</v>
      </c>
      <c r="H2494" s="160">
        <v>46097</v>
      </c>
      <c r="I2494" s="160">
        <v>46109</v>
      </c>
      <c r="J2494" s="160">
        <v>0</v>
      </c>
      <c r="K2494" s="160">
        <v>0</v>
      </c>
      <c r="L2494" s="707">
        <v>63716.09</v>
      </c>
      <c r="M2494" s="727" t="s">
        <v>4994</v>
      </c>
      <c r="AA2494" s="707"/>
      <c r="AD2494" s="707"/>
      <c r="AE2494" s="707"/>
      <c r="AF2494" s="707"/>
      <c r="AG2494" s="707"/>
      <c r="AH2494" s="707">
        <v>63716.09</v>
      </c>
      <c r="AI2494" s="707"/>
      <c r="AJ2494" s="707"/>
      <c r="AP2494" s="707"/>
      <c r="AR2494" s="707"/>
      <c r="AS2494" s="707"/>
    </row>
    <row r="2495" spans="4:45">
      <c r="D2495" s="160" t="s">
        <v>5921</v>
      </c>
      <c r="E2495" s="160"/>
      <c r="F2495" s="160">
        <v>46151</v>
      </c>
      <c r="G2495" s="160">
        <v>46161</v>
      </c>
      <c r="H2495" s="160">
        <v>46097</v>
      </c>
      <c r="I2495" s="160">
        <v>46109</v>
      </c>
      <c r="J2495" s="160">
        <v>0</v>
      </c>
      <c r="K2495" s="160">
        <v>0</v>
      </c>
      <c r="L2495" s="707">
        <v>63716.09</v>
      </c>
      <c r="M2495" s="727" t="s">
        <v>4995</v>
      </c>
      <c r="AA2495" s="707"/>
      <c r="AB2495" s="707"/>
      <c r="AC2495" s="707"/>
      <c r="AD2495" s="707"/>
      <c r="AE2495" s="707"/>
      <c r="AF2495" s="707"/>
      <c r="AG2495" s="707"/>
      <c r="AH2495" s="707">
        <v>63716.09</v>
      </c>
      <c r="AI2495" s="707"/>
      <c r="AJ2495" s="707"/>
      <c r="AP2495" s="707"/>
      <c r="AR2495" s="707"/>
      <c r="AS2495" s="707"/>
    </row>
    <row r="2496" spans="4:45">
      <c r="D2496" s="160" t="s">
        <v>5921</v>
      </c>
      <c r="E2496" s="160"/>
      <c r="F2496" s="160">
        <v>46151</v>
      </c>
      <c r="G2496" s="160">
        <v>46161</v>
      </c>
      <c r="H2496" s="160">
        <v>46097</v>
      </c>
      <c r="I2496" s="160">
        <v>46109</v>
      </c>
      <c r="J2496" s="160">
        <v>0</v>
      </c>
      <c r="K2496" s="160">
        <v>0</v>
      </c>
      <c r="L2496" s="707">
        <v>63716.09</v>
      </c>
      <c r="M2496" s="727" t="s">
        <v>4996</v>
      </c>
      <c r="AA2496" s="707"/>
      <c r="AB2496" s="707"/>
      <c r="AC2496" s="707"/>
      <c r="AF2496" s="707"/>
      <c r="AG2496" s="707"/>
      <c r="AH2496" s="707"/>
    </row>
    <row r="2497" spans="4:46">
      <c r="D2497" s="160" t="s">
        <v>9002</v>
      </c>
      <c r="E2497" s="160"/>
      <c r="F2497" s="160">
        <v>46153</v>
      </c>
      <c r="G2497" s="160">
        <v>46161</v>
      </c>
      <c r="H2497" s="160">
        <v>46099</v>
      </c>
      <c r="I2497" s="160">
        <v>46109</v>
      </c>
      <c r="J2497" s="160">
        <v>0</v>
      </c>
      <c r="K2497" s="160">
        <v>0</v>
      </c>
      <c r="L2497" s="707">
        <v>12151.39</v>
      </c>
      <c r="M2497" s="727" t="s">
        <v>4994</v>
      </c>
      <c r="AA2497" s="707"/>
      <c r="AE2497" s="707"/>
      <c r="AF2497" s="707"/>
      <c r="AG2497" s="707"/>
      <c r="AH2497" s="707">
        <v>12151.39</v>
      </c>
      <c r="AI2497" s="707"/>
      <c r="AJ2497" s="707"/>
      <c r="AP2497" s="707"/>
      <c r="AR2497" s="707"/>
      <c r="AS2497" s="707"/>
    </row>
    <row r="2498" spans="4:46">
      <c r="D2498" s="160" t="s">
        <v>9002</v>
      </c>
      <c r="E2498" s="160"/>
      <c r="F2498" s="160">
        <v>46153</v>
      </c>
      <c r="G2498" s="160">
        <v>46161</v>
      </c>
      <c r="H2498" s="160">
        <v>46099</v>
      </c>
      <c r="I2498" s="160">
        <v>46109</v>
      </c>
      <c r="J2498" s="160">
        <v>0</v>
      </c>
      <c r="K2498" s="160">
        <v>0</v>
      </c>
      <c r="L2498" s="707">
        <v>12151.39</v>
      </c>
      <c r="M2498" s="727" t="s">
        <v>4995</v>
      </c>
      <c r="AA2498" s="707"/>
      <c r="AB2498" s="707"/>
      <c r="AC2498" s="707"/>
      <c r="AE2498" s="707"/>
      <c r="AF2498" s="707"/>
      <c r="AG2498" s="707"/>
      <c r="AH2498" s="707">
        <v>12151.39</v>
      </c>
      <c r="AI2498" s="707"/>
      <c r="AJ2498" s="707"/>
      <c r="AP2498" s="707"/>
      <c r="AR2498" s="707"/>
      <c r="AS2498" s="707"/>
    </row>
    <row r="2499" spans="4:46">
      <c r="D2499" s="160" t="s">
        <v>9002</v>
      </c>
      <c r="E2499" s="160"/>
      <c r="F2499" s="160">
        <v>46153</v>
      </c>
      <c r="G2499" s="160">
        <v>46161</v>
      </c>
      <c r="H2499" s="160">
        <v>46099</v>
      </c>
      <c r="I2499" s="160">
        <v>46109</v>
      </c>
      <c r="J2499" s="160">
        <v>0</v>
      </c>
      <c r="K2499" s="160">
        <v>0</v>
      </c>
      <c r="L2499" s="707">
        <v>12151.39</v>
      </c>
      <c r="M2499" s="727" t="s">
        <v>4996</v>
      </c>
      <c r="AA2499" s="707"/>
      <c r="AB2499" s="707"/>
      <c r="AC2499" s="707"/>
      <c r="AG2499" s="707"/>
      <c r="AH2499" s="707"/>
    </row>
    <row r="2500" spans="4:46">
      <c r="D2500" s="160" t="s">
        <v>9003</v>
      </c>
      <c r="E2500" s="160"/>
      <c r="F2500" s="160">
        <v>46155</v>
      </c>
      <c r="G2500" s="160">
        <v>46163</v>
      </c>
      <c r="H2500" s="160">
        <v>46102</v>
      </c>
      <c r="I2500" s="160">
        <v>46111</v>
      </c>
      <c r="J2500" s="160">
        <v>0</v>
      </c>
      <c r="K2500" s="160">
        <v>0</v>
      </c>
      <c r="L2500" s="707">
        <v>56389.26</v>
      </c>
      <c r="M2500" s="727" t="s">
        <v>4994</v>
      </c>
      <c r="AA2500" s="707"/>
      <c r="AD2500" s="707"/>
      <c r="AE2500" s="707"/>
      <c r="AF2500" s="707"/>
      <c r="AG2500" s="707"/>
      <c r="AH2500" s="707">
        <v>56389.26</v>
      </c>
      <c r="AI2500" s="707"/>
      <c r="AP2500" s="707"/>
      <c r="AS2500" s="707"/>
    </row>
    <row r="2501" spans="4:46">
      <c r="D2501" s="160" t="s">
        <v>9003</v>
      </c>
      <c r="E2501" s="160"/>
      <c r="F2501" s="160">
        <v>46155</v>
      </c>
      <c r="G2501" s="160">
        <v>46163</v>
      </c>
      <c r="H2501" s="160">
        <v>46102</v>
      </c>
      <c r="I2501" s="160">
        <v>46111</v>
      </c>
      <c r="J2501" s="160">
        <v>0</v>
      </c>
      <c r="K2501" s="160">
        <v>0</v>
      </c>
      <c r="L2501" s="707">
        <v>56389.26</v>
      </c>
      <c r="M2501" s="727" t="s">
        <v>4995</v>
      </c>
      <c r="AA2501" s="707"/>
      <c r="AB2501" s="707"/>
      <c r="AC2501" s="707"/>
      <c r="AD2501" s="707"/>
      <c r="AE2501" s="707"/>
      <c r="AF2501" s="707"/>
      <c r="AG2501" s="707"/>
      <c r="AH2501" s="707">
        <v>56389.26</v>
      </c>
      <c r="AI2501" s="707"/>
      <c r="AP2501" s="707"/>
      <c r="AS2501" s="707"/>
    </row>
    <row r="2502" spans="4:46">
      <c r="D2502" s="160" t="s">
        <v>9003</v>
      </c>
      <c r="E2502" s="160"/>
      <c r="F2502" s="160">
        <v>46155</v>
      </c>
      <c r="G2502" s="160">
        <v>46163</v>
      </c>
      <c r="H2502" s="160">
        <v>46102</v>
      </c>
      <c r="I2502" s="160">
        <v>46111</v>
      </c>
      <c r="J2502" s="160">
        <v>0</v>
      </c>
      <c r="K2502" s="160">
        <v>0</v>
      </c>
      <c r="L2502" s="707">
        <v>56389.26</v>
      </c>
      <c r="M2502" s="727" t="s">
        <v>4996</v>
      </c>
      <c r="AA2502" s="707"/>
      <c r="AB2502" s="707"/>
      <c r="AC2502" s="707"/>
      <c r="AG2502" s="707"/>
      <c r="AH2502" s="707"/>
    </row>
    <row r="2503" spans="4:46">
      <c r="D2503" s="160" t="s">
        <v>9004</v>
      </c>
      <c r="E2503" s="160"/>
      <c r="F2503" s="160">
        <v>46158</v>
      </c>
      <c r="G2503" s="160">
        <v>46166</v>
      </c>
      <c r="H2503" s="160">
        <v>46104</v>
      </c>
      <c r="I2503" s="160">
        <v>46113</v>
      </c>
      <c r="J2503" s="160">
        <v>0</v>
      </c>
      <c r="K2503" s="160">
        <v>0</v>
      </c>
      <c r="L2503" s="707">
        <v>3479.28</v>
      </c>
      <c r="M2503" s="727" t="s">
        <v>4994</v>
      </c>
      <c r="AA2503" s="707"/>
      <c r="AB2503" s="707"/>
      <c r="AE2503" s="707"/>
      <c r="AF2503" s="707"/>
      <c r="AG2503" s="707"/>
      <c r="AH2503" s="707">
        <v>3338.95</v>
      </c>
      <c r="AI2503" s="707">
        <v>140.33000000000001</v>
      </c>
      <c r="AJ2503" s="707"/>
      <c r="AP2503" s="707"/>
      <c r="AS2503" s="707"/>
    </row>
    <row r="2504" spans="4:46">
      <c r="D2504" s="160" t="s">
        <v>9004</v>
      </c>
      <c r="E2504" s="160"/>
      <c r="F2504" s="160">
        <v>46158</v>
      </c>
      <c r="G2504" s="160">
        <v>46166</v>
      </c>
      <c r="H2504" s="160">
        <v>46104</v>
      </c>
      <c r="I2504" s="160">
        <v>46113</v>
      </c>
      <c r="J2504" s="160">
        <v>0</v>
      </c>
      <c r="K2504" s="160">
        <v>0</v>
      </c>
      <c r="L2504" s="707">
        <v>3479.28</v>
      </c>
      <c r="M2504" s="727" t="s">
        <v>4995</v>
      </c>
      <c r="AA2504" s="707"/>
      <c r="AB2504" s="707"/>
      <c r="AC2504" s="707"/>
      <c r="AE2504" s="707"/>
      <c r="AF2504" s="707"/>
      <c r="AG2504" s="707"/>
      <c r="AH2504" s="707">
        <v>3338.95</v>
      </c>
      <c r="AI2504" s="707">
        <v>140.33000000000001</v>
      </c>
      <c r="AJ2504" s="707"/>
      <c r="AP2504" s="707"/>
      <c r="AS2504" s="707"/>
    </row>
    <row r="2505" spans="4:46">
      <c r="D2505" s="160" t="s">
        <v>9004</v>
      </c>
      <c r="E2505" s="160"/>
      <c r="F2505" s="160">
        <v>46158</v>
      </c>
      <c r="G2505" s="160">
        <v>46166</v>
      </c>
      <c r="H2505" s="160">
        <v>46104</v>
      </c>
      <c r="I2505" s="160">
        <v>46113</v>
      </c>
      <c r="J2505" s="160">
        <v>0</v>
      </c>
      <c r="K2505" s="160">
        <v>0</v>
      </c>
      <c r="L2505" s="707">
        <v>3479.28</v>
      </c>
      <c r="M2505" s="727" t="s">
        <v>4996</v>
      </c>
      <c r="X2505" s="707"/>
      <c r="Y2505" s="707"/>
      <c r="AA2505" s="707"/>
      <c r="AB2505" s="707"/>
      <c r="AC2505" s="707"/>
      <c r="AG2505" s="707"/>
      <c r="AH2505" s="707"/>
    </row>
    <row r="2506" spans="4:46">
      <c r="D2506" s="160" t="s">
        <v>9005</v>
      </c>
      <c r="E2506" s="160"/>
      <c r="F2506" s="160">
        <v>46167</v>
      </c>
      <c r="G2506" s="160">
        <v>46186</v>
      </c>
      <c r="H2506" s="160">
        <v>46113</v>
      </c>
      <c r="I2506" s="160">
        <v>46130</v>
      </c>
      <c r="J2506" s="160">
        <v>0</v>
      </c>
      <c r="K2506" s="160">
        <v>0</v>
      </c>
      <c r="L2506" s="707">
        <v>80475.39</v>
      </c>
      <c r="M2506" s="727" t="s">
        <v>4994</v>
      </c>
      <c r="X2506" s="707"/>
      <c r="Y2506" s="707"/>
      <c r="Z2506" s="707"/>
      <c r="AA2506" s="707"/>
      <c r="AB2506" s="707"/>
      <c r="AC2506" s="707"/>
      <c r="AD2506" s="707"/>
      <c r="AE2506" s="707"/>
      <c r="AF2506" s="707"/>
      <c r="AG2506" s="707"/>
      <c r="AH2506" s="707"/>
      <c r="AI2506" s="707">
        <v>80475.39</v>
      </c>
      <c r="AJ2506" s="707"/>
      <c r="AQ2506" s="707"/>
      <c r="AS2506" s="707"/>
      <c r="AT2506" s="707"/>
    </row>
    <row r="2507" spans="4:46">
      <c r="D2507" s="160" t="s">
        <v>9005</v>
      </c>
      <c r="E2507" s="160"/>
      <c r="F2507" s="160">
        <v>46167</v>
      </c>
      <c r="G2507" s="160">
        <v>46186</v>
      </c>
      <c r="H2507" s="160">
        <v>46113</v>
      </c>
      <c r="I2507" s="160">
        <v>46130</v>
      </c>
      <c r="J2507" s="160">
        <v>0</v>
      </c>
      <c r="K2507" s="160">
        <v>0</v>
      </c>
      <c r="L2507" s="707">
        <v>80475.39</v>
      </c>
      <c r="M2507" s="727" t="s">
        <v>4995</v>
      </c>
      <c r="Y2507" s="707"/>
      <c r="Z2507" s="707"/>
      <c r="AA2507" s="707"/>
      <c r="AB2507" s="707"/>
      <c r="AC2507" s="707"/>
      <c r="AD2507" s="707"/>
      <c r="AE2507" s="707"/>
      <c r="AF2507" s="707"/>
      <c r="AG2507" s="707"/>
      <c r="AH2507" s="707"/>
      <c r="AI2507" s="707">
        <v>80475.39</v>
      </c>
      <c r="AJ2507" s="707"/>
      <c r="AQ2507" s="707"/>
      <c r="AS2507" s="707"/>
      <c r="AT2507" s="707"/>
    </row>
    <row r="2508" spans="4:46">
      <c r="D2508" s="160" t="s">
        <v>9005</v>
      </c>
      <c r="E2508" s="160"/>
      <c r="F2508" s="160">
        <v>46167</v>
      </c>
      <c r="G2508" s="160">
        <v>46186</v>
      </c>
      <c r="H2508" s="160">
        <v>46113</v>
      </c>
      <c r="I2508" s="160">
        <v>46130</v>
      </c>
      <c r="J2508" s="160">
        <v>0</v>
      </c>
      <c r="K2508" s="160">
        <v>0</v>
      </c>
      <c r="L2508" s="707">
        <v>80475.39</v>
      </c>
      <c r="M2508" s="727" t="s">
        <v>4996</v>
      </c>
      <c r="R2508" s="707"/>
      <c r="S2508" s="707"/>
      <c r="T2508" s="707"/>
      <c r="U2508" s="707"/>
      <c r="V2508" s="707"/>
      <c r="W2508" s="707"/>
      <c r="X2508" s="707"/>
      <c r="Y2508" s="707"/>
      <c r="Z2508" s="707"/>
      <c r="AA2508" s="707"/>
      <c r="AB2508" s="707"/>
      <c r="AC2508" s="707"/>
      <c r="AE2508" s="707"/>
      <c r="AF2508" s="707"/>
      <c r="AH2508" s="707"/>
      <c r="AI2508" s="707"/>
    </row>
    <row r="2509" spans="4:46">
      <c r="D2509" s="160" t="s">
        <v>9006</v>
      </c>
      <c r="E2509" s="160"/>
      <c r="F2509" s="160">
        <v>46167</v>
      </c>
      <c r="G2509" s="160">
        <v>46177</v>
      </c>
      <c r="H2509" s="160">
        <v>46113</v>
      </c>
      <c r="I2509" s="160">
        <v>46125</v>
      </c>
      <c r="J2509" s="160">
        <v>0</v>
      </c>
      <c r="K2509" s="160">
        <v>0</v>
      </c>
      <c r="L2509" s="707">
        <v>7928.17</v>
      </c>
      <c r="M2509" s="727" t="s">
        <v>4994</v>
      </c>
      <c r="Q2509" s="707"/>
      <c r="R2509" s="707"/>
      <c r="V2509" s="707"/>
      <c r="W2509" s="707"/>
      <c r="X2509" s="707"/>
      <c r="Y2509" s="707"/>
      <c r="Z2509" s="707"/>
      <c r="AA2509" s="707"/>
      <c r="AB2509" s="707"/>
      <c r="AC2509" s="707"/>
      <c r="AD2509" s="707"/>
      <c r="AE2509" s="707"/>
      <c r="AF2509" s="707"/>
      <c r="AG2509" s="707"/>
      <c r="AH2509" s="707"/>
      <c r="AI2509" s="707">
        <v>7928.17</v>
      </c>
      <c r="AQ2509" s="707"/>
      <c r="AS2509" s="707"/>
    </row>
    <row r="2510" spans="4:46">
      <c r="D2510" s="160" t="s">
        <v>9006</v>
      </c>
      <c r="E2510" s="160"/>
      <c r="F2510" s="160">
        <v>46167</v>
      </c>
      <c r="G2510" s="160">
        <v>46177</v>
      </c>
      <c r="H2510" s="160">
        <v>46113</v>
      </c>
      <c r="I2510" s="160">
        <v>46125</v>
      </c>
      <c r="J2510" s="160">
        <v>0</v>
      </c>
      <c r="K2510" s="160">
        <v>0</v>
      </c>
      <c r="L2510" s="707">
        <v>7928.17</v>
      </c>
      <c r="M2510" s="727" t="s">
        <v>4995</v>
      </c>
      <c r="Y2510" s="707"/>
      <c r="Z2510" s="707"/>
      <c r="AA2510" s="707"/>
      <c r="AB2510" s="707"/>
      <c r="AC2510" s="707"/>
      <c r="AD2510" s="707"/>
      <c r="AE2510" s="707"/>
      <c r="AF2510" s="707"/>
      <c r="AG2510" s="707"/>
      <c r="AH2510" s="707"/>
      <c r="AI2510" s="707">
        <v>7928.17</v>
      </c>
      <c r="AQ2510" s="707"/>
      <c r="AS2510" s="707"/>
    </row>
    <row r="2511" spans="4:46">
      <c r="D2511" s="160" t="s">
        <v>9006</v>
      </c>
      <c r="E2511" s="160"/>
      <c r="F2511" s="160">
        <v>46167</v>
      </c>
      <c r="G2511" s="160">
        <v>46177</v>
      </c>
      <c r="H2511" s="160">
        <v>46113</v>
      </c>
      <c r="I2511" s="160">
        <v>46125</v>
      </c>
      <c r="J2511" s="160">
        <v>0</v>
      </c>
      <c r="K2511" s="160">
        <v>0</v>
      </c>
      <c r="L2511" s="707">
        <v>7928.17</v>
      </c>
      <c r="M2511" s="727" t="s">
        <v>4996</v>
      </c>
      <c r="R2511" s="707"/>
      <c r="S2511" s="707"/>
      <c r="T2511" s="707"/>
      <c r="U2511" s="707"/>
      <c r="V2511" s="707"/>
      <c r="W2511" s="707"/>
      <c r="X2511" s="707"/>
      <c r="Y2511" s="707"/>
      <c r="Z2511" s="707"/>
      <c r="AA2511" s="707"/>
      <c r="AE2511" s="707"/>
      <c r="AF2511" s="707"/>
      <c r="AI2511" s="707"/>
    </row>
    <row r="2512" spans="4:46">
      <c r="D2512" s="160" t="s">
        <v>9007</v>
      </c>
      <c r="E2512" s="160"/>
      <c r="F2512" s="160">
        <v>46180</v>
      </c>
      <c r="G2512" s="160">
        <v>46186</v>
      </c>
      <c r="H2512" s="160">
        <v>46123</v>
      </c>
      <c r="I2512" s="160">
        <v>46130</v>
      </c>
      <c r="J2512" s="160">
        <v>0</v>
      </c>
      <c r="K2512" s="160">
        <v>0</v>
      </c>
      <c r="L2512" s="707">
        <v>72547.22</v>
      </c>
      <c r="M2512" s="727" t="s">
        <v>4994</v>
      </c>
      <c r="Q2512" s="707"/>
      <c r="R2512" s="707"/>
      <c r="V2512" s="707"/>
      <c r="W2512" s="707"/>
      <c r="X2512" s="707"/>
      <c r="Y2512" s="707"/>
      <c r="Z2512" s="707"/>
      <c r="AA2512" s="707"/>
      <c r="AB2512" s="707"/>
      <c r="AE2512" s="707"/>
      <c r="AF2512" s="707"/>
      <c r="AH2512" s="707"/>
      <c r="AI2512" s="707">
        <v>72547.22</v>
      </c>
      <c r="AQ2512" s="707"/>
      <c r="AS2512" s="707"/>
      <c r="AT2512" s="707"/>
    </row>
    <row r="2513" spans="4:46">
      <c r="D2513" s="160" t="s">
        <v>9007</v>
      </c>
      <c r="E2513" s="160"/>
      <c r="F2513" s="160">
        <v>46180</v>
      </c>
      <c r="G2513" s="160">
        <v>46186</v>
      </c>
      <c r="H2513" s="160">
        <v>46123</v>
      </c>
      <c r="I2513" s="160">
        <v>46130</v>
      </c>
      <c r="J2513" s="160">
        <v>0</v>
      </c>
      <c r="K2513" s="160">
        <v>0</v>
      </c>
      <c r="L2513" s="707">
        <v>72547.22</v>
      </c>
      <c r="M2513" s="727" t="s">
        <v>4995</v>
      </c>
      <c r="Y2513" s="707"/>
      <c r="Z2513" s="707"/>
      <c r="AB2513" s="707"/>
      <c r="AC2513" s="707"/>
      <c r="AD2513" s="707"/>
      <c r="AE2513" s="707"/>
      <c r="AF2513" s="707"/>
      <c r="AG2513" s="707"/>
      <c r="AH2513" s="707"/>
      <c r="AI2513" s="707">
        <v>72547.22</v>
      </c>
      <c r="AQ2513" s="707"/>
      <c r="AS2513" s="707"/>
      <c r="AT2513" s="707"/>
    </row>
    <row r="2514" spans="4:46">
      <c r="D2514" s="160" t="s">
        <v>9007</v>
      </c>
      <c r="E2514" s="160"/>
      <c r="F2514" s="160">
        <v>46180</v>
      </c>
      <c r="G2514" s="160">
        <v>46186</v>
      </c>
      <c r="H2514" s="160">
        <v>46123</v>
      </c>
      <c r="I2514" s="160">
        <v>46130</v>
      </c>
      <c r="J2514" s="160">
        <v>0</v>
      </c>
      <c r="K2514" s="160">
        <v>0</v>
      </c>
      <c r="L2514" s="707">
        <v>72547.22</v>
      </c>
      <c r="M2514" s="727" t="s">
        <v>4996</v>
      </c>
      <c r="R2514" s="707"/>
      <c r="S2514" s="707"/>
      <c r="T2514" s="707"/>
      <c r="U2514" s="707"/>
      <c r="V2514" s="707"/>
      <c r="W2514" s="707"/>
      <c r="X2514" s="707"/>
      <c r="Y2514" s="707"/>
      <c r="Z2514" s="707"/>
      <c r="AA2514" s="707"/>
      <c r="AE2514" s="707"/>
      <c r="AF2514" s="707"/>
      <c r="AI2514" s="707"/>
    </row>
    <row r="2515" spans="4:46">
      <c r="D2515" s="160" t="s">
        <v>9008</v>
      </c>
      <c r="E2515" s="160"/>
      <c r="F2515" s="160">
        <v>46187</v>
      </c>
      <c r="G2515" s="160">
        <v>46203</v>
      </c>
      <c r="H2515" s="160">
        <v>46130</v>
      </c>
      <c r="I2515" s="160">
        <v>46147</v>
      </c>
      <c r="J2515" s="160">
        <v>0</v>
      </c>
      <c r="K2515" s="160">
        <v>0</v>
      </c>
      <c r="L2515" s="707">
        <v>49795.09</v>
      </c>
      <c r="M2515" s="727" t="s">
        <v>4994</v>
      </c>
      <c r="Q2515" s="707"/>
      <c r="R2515" s="707"/>
      <c r="V2515" s="707"/>
      <c r="W2515" s="707"/>
      <c r="X2515" s="707"/>
      <c r="Y2515" s="707"/>
      <c r="AB2515" s="707"/>
      <c r="AC2515" s="707"/>
      <c r="AD2515" s="707"/>
      <c r="AE2515" s="707"/>
      <c r="AF2515" s="707"/>
      <c r="AG2515" s="707"/>
      <c r="AI2515" s="707">
        <v>47440.46</v>
      </c>
      <c r="AJ2515" s="707">
        <v>2354.63</v>
      </c>
      <c r="AQ2515" s="707"/>
      <c r="AR2515" s="707"/>
      <c r="AT2515" s="707"/>
    </row>
    <row r="2516" spans="4:46">
      <c r="D2516" s="160" t="s">
        <v>9008</v>
      </c>
      <c r="E2516" s="160"/>
      <c r="F2516" s="160">
        <v>46187</v>
      </c>
      <c r="G2516" s="160">
        <v>46203</v>
      </c>
      <c r="H2516" s="160">
        <v>46130</v>
      </c>
      <c r="I2516" s="160">
        <v>46147</v>
      </c>
      <c r="J2516" s="160">
        <v>0</v>
      </c>
      <c r="K2516" s="160">
        <v>0</v>
      </c>
      <c r="L2516" s="707">
        <v>49795.09</v>
      </c>
      <c r="M2516" s="727" t="s">
        <v>4995</v>
      </c>
      <c r="Y2516" s="707"/>
      <c r="Z2516" s="707"/>
      <c r="AB2516" s="707"/>
      <c r="AC2516" s="707"/>
      <c r="AD2516" s="707"/>
      <c r="AE2516" s="707"/>
      <c r="AF2516" s="707"/>
      <c r="AG2516" s="707"/>
      <c r="AI2516" s="707">
        <v>47440.46</v>
      </c>
      <c r="AJ2516" s="707">
        <v>2354.63</v>
      </c>
      <c r="AQ2516" s="707"/>
      <c r="AR2516" s="707"/>
      <c r="AT2516" s="707"/>
    </row>
    <row r="2517" spans="4:46">
      <c r="D2517" s="160" t="s">
        <v>9008</v>
      </c>
      <c r="E2517" s="160"/>
      <c r="F2517" s="160">
        <v>46187</v>
      </c>
      <c r="G2517" s="160">
        <v>46203</v>
      </c>
      <c r="H2517" s="160">
        <v>46130</v>
      </c>
      <c r="I2517" s="160">
        <v>46147</v>
      </c>
      <c r="J2517" s="160">
        <v>0</v>
      </c>
      <c r="K2517" s="160">
        <v>0</v>
      </c>
      <c r="L2517" s="707">
        <v>49795.09</v>
      </c>
      <c r="M2517" s="727" t="s">
        <v>4996</v>
      </c>
      <c r="Y2517" s="707"/>
      <c r="Z2517" s="707"/>
      <c r="AE2517" s="707"/>
      <c r="AF2517" s="707"/>
      <c r="AI2517" s="707"/>
    </row>
    <row r="2518" spans="4:46">
      <c r="D2518" s="160" t="s">
        <v>9009</v>
      </c>
      <c r="E2518" s="160"/>
      <c r="F2518" s="160">
        <v>46187</v>
      </c>
      <c r="G2518" s="160">
        <v>46203</v>
      </c>
      <c r="H2518" s="160">
        <v>46130</v>
      </c>
      <c r="I2518" s="160">
        <v>46147</v>
      </c>
      <c r="J2518" s="160">
        <v>0</v>
      </c>
      <c r="K2518" s="160">
        <v>0</v>
      </c>
      <c r="L2518" s="707">
        <v>22247.02</v>
      </c>
      <c r="M2518" s="727" t="s">
        <v>4994</v>
      </c>
      <c r="Y2518" s="707"/>
      <c r="AB2518" s="707"/>
      <c r="AC2518" s="707"/>
      <c r="AD2518" s="707"/>
      <c r="AE2518" s="707"/>
      <c r="AF2518" s="707"/>
      <c r="AG2518" s="707"/>
      <c r="AI2518" s="707">
        <v>20022.310000000001</v>
      </c>
      <c r="AJ2518" s="707">
        <v>2224.6999999999998</v>
      </c>
      <c r="AQ2518" s="707"/>
      <c r="AR2518" s="707"/>
      <c r="AT2518" s="707"/>
    </row>
    <row r="2519" spans="4:46">
      <c r="D2519" s="160" t="s">
        <v>9009</v>
      </c>
      <c r="E2519" s="160"/>
      <c r="F2519" s="160">
        <v>46187</v>
      </c>
      <c r="G2519" s="160">
        <v>46203</v>
      </c>
      <c r="H2519" s="160">
        <v>46130</v>
      </c>
      <c r="I2519" s="160">
        <v>46147</v>
      </c>
      <c r="J2519" s="160">
        <v>0</v>
      </c>
      <c r="K2519" s="160">
        <v>0</v>
      </c>
      <c r="L2519" s="707">
        <v>22247.02</v>
      </c>
      <c r="M2519" s="727" t="s">
        <v>4995</v>
      </c>
      <c r="Y2519" s="707"/>
      <c r="Z2519" s="707"/>
      <c r="AB2519" s="707"/>
      <c r="AC2519" s="707"/>
      <c r="AD2519" s="707"/>
      <c r="AE2519" s="707"/>
      <c r="AF2519" s="707"/>
      <c r="AG2519" s="707"/>
      <c r="AI2519" s="707">
        <v>20022.310000000001</v>
      </c>
      <c r="AJ2519" s="707">
        <v>2224.6999999999998</v>
      </c>
      <c r="AQ2519" s="707"/>
      <c r="AR2519" s="707"/>
      <c r="AT2519" s="707"/>
    </row>
    <row r="2520" spans="4:46">
      <c r="D2520" s="160" t="s">
        <v>9009</v>
      </c>
      <c r="E2520" s="160"/>
      <c r="F2520" s="160">
        <v>46187</v>
      </c>
      <c r="G2520" s="160">
        <v>46203</v>
      </c>
      <c r="H2520" s="160">
        <v>46130</v>
      </c>
      <c r="I2520" s="160">
        <v>46147</v>
      </c>
      <c r="J2520" s="160">
        <v>0</v>
      </c>
      <c r="K2520" s="160">
        <v>0</v>
      </c>
      <c r="L2520" s="707">
        <v>22247.02</v>
      </c>
      <c r="M2520" s="727" t="s">
        <v>4996</v>
      </c>
      <c r="Y2520" s="707"/>
      <c r="Z2520" s="707"/>
      <c r="AE2520" s="707"/>
      <c r="AF2520" s="707"/>
      <c r="AI2520" s="707"/>
    </row>
    <row r="2521" spans="4:46">
      <c r="D2521" s="160" t="s">
        <v>9010</v>
      </c>
      <c r="E2521" s="160"/>
      <c r="F2521" s="160">
        <v>46194</v>
      </c>
      <c r="G2521" s="160">
        <v>46200</v>
      </c>
      <c r="H2521" s="160">
        <v>46137</v>
      </c>
      <c r="I2521" s="160">
        <v>46144</v>
      </c>
      <c r="J2521" s="160">
        <v>0</v>
      </c>
      <c r="K2521" s="160">
        <v>0</v>
      </c>
      <c r="L2521" s="707">
        <v>2416.1</v>
      </c>
      <c r="M2521" s="727" t="s">
        <v>4994</v>
      </c>
      <c r="Y2521" s="707"/>
      <c r="AB2521" s="707"/>
      <c r="AC2521" s="707"/>
      <c r="AD2521" s="707"/>
      <c r="AE2521" s="707"/>
      <c r="AF2521" s="707"/>
      <c r="AG2521" s="707"/>
      <c r="AI2521" s="707">
        <v>2286.17</v>
      </c>
      <c r="AJ2521">
        <v>129.93</v>
      </c>
      <c r="AQ2521" s="707"/>
      <c r="AT2521" s="707"/>
    </row>
    <row r="2522" spans="4:46">
      <c r="D2522" s="160" t="s">
        <v>9010</v>
      </c>
      <c r="E2522" s="160"/>
      <c r="F2522" s="160">
        <v>46194</v>
      </c>
      <c r="G2522" s="160">
        <v>46200</v>
      </c>
      <c r="H2522" s="160">
        <v>46137</v>
      </c>
      <c r="I2522" s="160">
        <v>46144</v>
      </c>
      <c r="J2522" s="160">
        <v>0</v>
      </c>
      <c r="K2522" s="160">
        <v>0</v>
      </c>
      <c r="L2522" s="707">
        <v>2416.1</v>
      </c>
      <c r="M2522" s="727" t="s">
        <v>4995</v>
      </c>
      <c r="Y2522" s="707"/>
      <c r="Z2522" s="707"/>
      <c r="AA2522" s="707"/>
      <c r="AB2522" s="707"/>
      <c r="AC2522" s="707"/>
      <c r="AD2522" s="707"/>
      <c r="AE2522" s="707"/>
      <c r="AF2522" s="707"/>
      <c r="AG2522" s="707"/>
      <c r="AI2522" s="707">
        <v>2286.17</v>
      </c>
      <c r="AJ2522">
        <v>129.93</v>
      </c>
      <c r="AQ2522" s="707"/>
      <c r="AT2522" s="707"/>
    </row>
    <row r="2523" spans="4:46">
      <c r="D2523" s="160" t="s">
        <v>9010</v>
      </c>
      <c r="E2523" s="160"/>
      <c r="F2523" s="160">
        <v>46194</v>
      </c>
      <c r="G2523" s="160">
        <v>46200</v>
      </c>
      <c r="H2523" s="160">
        <v>46137</v>
      </c>
      <c r="I2523" s="160">
        <v>46144</v>
      </c>
      <c r="J2523" s="160">
        <v>0</v>
      </c>
      <c r="K2523" s="160">
        <v>0</v>
      </c>
      <c r="L2523" s="707">
        <v>2416.1</v>
      </c>
      <c r="M2523" s="727" t="s">
        <v>4996</v>
      </c>
      <c r="Y2523" s="707"/>
      <c r="Z2523" s="707"/>
      <c r="AA2523" s="707"/>
      <c r="AB2523" s="707"/>
      <c r="AE2523" s="707"/>
      <c r="AF2523" s="707"/>
      <c r="AI2523" s="707"/>
    </row>
    <row r="2524" spans="4:46">
      <c r="D2524" s="160" t="s">
        <v>9011</v>
      </c>
      <c r="E2524" s="160"/>
      <c r="F2524" s="160">
        <v>46197</v>
      </c>
      <c r="G2524" s="160">
        <v>46198</v>
      </c>
      <c r="H2524" s="160">
        <v>46140</v>
      </c>
      <c r="I2524" s="160">
        <v>46142</v>
      </c>
      <c r="J2524" s="160">
        <v>0</v>
      </c>
      <c r="K2524" s="160">
        <v>0</v>
      </c>
      <c r="L2524" s="707">
        <v>756.08</v>
      </c>
      <c r="M2524" s="727" t="s">
        <v>4994</v>
      </c>
      <c r="Y2524" s="707"/>
      <c r="AA2524" s="707"/>
      <c r="AB2524" s="707"/>
      <c r="AD2524" s="707"/>
      <c r="AE2524" s="707"/>
      <c r="AF2524" s="707"/>
      <c r="AG2524" s="707"/>
      <c r="AH2524" s="707"/>
      <c r="AI2524" s="707">
        <v>756.08</v>
      </c>
      <c r="AJ2524" s="707"/>
    </row>
    <row r="2525" spans="4:46">
      <c r="D2525" s="160" t="s">
        <v>9011</v>
      </c>
      <c r="E2525" s="160"/>
      <c r="F2525" s="160">
        <v>46197</v>
      </c>
      <c r="G2525" s="160">
        <v>46198</v>
      </c>
      <c r="H2525" s="160">
        <v>46140</v>
      </c>
      <c r="I2525" s="160">
        <v>46142</v>
      </c>
      <c r="J2525" s="160">
        <v>0</v>
      </c>
      <c r="K2525" s="160">
        <v>0</v>
      </c>
      <c r="L2525" s="707">
        <v>756.08</v>
      </c>
      <c r="M2525" s="727" t="s">
        <v>4995</v>
      </c>
      <c r="AA2525" s="707"/>
      <c r="AB2525" s="707"/>
      <c r="AC2525" s="707"/>
      <c r="AD2525" s="707"/>
      <c r="AE2525" s="707"/>
      <c r="AF2525" s="707"/>
      <c r="AG2525" s="707"/>
      <c r="AH2525" s="707"/>
      <c r="AI2525" s="707">
        <v>756.08</v>
      </c>
      <c r="AJ2525" s="707"/>
    </row>
    <row r="2526" spans="4:46">
      <c r="D2526" s="160" t="s">
        <v>9011</v>
      </c>
      <c r="E2526" s="160"/>
      <c r="F2526" s="160">
        <v>46197</v>
      </c>
      <c r="G2526" s="160">
        <v>46198</v>
      </c>
      <c r="H2526" s="160">
        <v>46140</v>
      </c>
      <c r="I2526" s="160">
        <v>46142</v>
      </c>
      <c r="J2526" s="160">
        <v>0</v>
      </c>
      <c r="K2526" s="160">
        <v>0</v>
      </c>
      <c r="L2526" s="707">
        <v>756.08</v>
      </c>
      <c r="M2526" s="727" t="s">
        <v>4996</v>
      </c>
      <c r="AA2526" s="707"/>
      <c r="AB2526" s="707"/>
      <c r="AC2526" s="707"/>
      <c r="AG2526" s="707"/>
      <c r="AH2526" s="707"/>
      <c r="AI2526" s="707"/>
    </row>
    <row r="2527" spans="4:46">
      <c r="D2527" s="160" t="s">
        <v>9012</v>
      </c>
      <c r="E2527" s="160"/>
      <c r="F2527" s="160">
        <v>46187</v>
      </c>
      <c r="G2527" s="160">
        <v>46195</v>
      </c>
      <c r="H2527" s="160">
        <v>46130</v>
      </c>
      <c r="I2527" s="160">
        <v>46139</v>
      </c>
      <c r="J2527" s="160">
        <v>0</v>
      </c>
      <c r="K2527" s="160">
        <v>0</v>
      </c>
      <c r="L2527" s="707">
        <v>3066.13</v>
      </c>
      <c r="M2527" s="727" t="s">
        <v>4994</v>
      </c>
      <c r="AA2527" s="707"/>
      <c r="AD2527" s="707"/>
      <c r="AE2527" s="707"/>
      <c r="AF2527" s="707"/>
      <c r="AG2527" s="707"/>
      <c r="AH2527" s="707"/>
      <c r="AI2527" s="707">
        <v>3066.13</v>
      </c>
      <c r="AQ2527" s="707"/>
      <c r="AT2527" s="707"/>
    </row>
    <row r="2528" spans="4:46">
      <c r="D2528" s="160" t="s">
        <v>9012</v>
      </c>
      <c r="E2528" s="160"/>
      <c r="F2528" s="160">
        <v>46187</v>
      </c>
      <c r="G2528" s="160">
        <v>46195</v>
      </c>
      <c r="H2528" s="160">
        <v>46130</v>
      </c>
      <c r="I2528" s="160">
        <v>46139</v>
      </c>
      <c r="J2528" s="160">
        <v>0</v>
      </c>
      <c r="K2528" s="160">
        <v>0</v>
      </c>
      <c r="L2528" s="707">
        <v>3066.13</v>
      </c>
      <c r="M2528" s="727" t="s">
        <v>4995</v>
      </c>
      <c r="AA2528" s="707"/>
      <c r="AB2528" s="707"/>
      <c r="AC2528" s="707"/>
      <c r="AD2528" s="707"/>
      <c r="AE2528" s="707"/>
      <c r="AF2528" s="707"/>
      <c r="AG2528" s="707"/>
      <c r="AH2528" s="707"/>
      <c r="AI2528" s="707">
        <v>3066.13</v>
      </c>
      <c r="AQ2528" s="707"/>
      <c r="AT2528" s="707"/>
    </row>
    <row r="2529" spans="4:46">
      <c r="D2529" s="160" t="s">
        <v>9012</v>
      </c>
      <c r="E2529" s="160"/>
      <c r="F2529" s="160">
        <v>46187</v>
      </c>
      <c r="G2529" s="160">
        <v>46195</v>
      </c>
      <c r="H2529" s="160">
        <v>46130</v>
      </c>
      <c r="I2529" s="160">
        <v>46139</v>
      </c>
      <c r="J2529" s="160">
        <v>0</v>
      </c>
      <c r="K2529" s="160">
        <v>0</v>
      </c>
      <c r="L2529" s="707">
        <v>3066.13</v>
      </c>
      <c r="M2529" s="727" t="s">
        <v>4996</v>
      </c>
      <c r="AA2529" s="707"/>
      <c r="AB2529" s="707"/>
      <c r="AC2529" s="707"/>
      <c r="AG2529" s="707"/>
      <c r="AH2529" s="707"/>
    </row>
    <row r="2530" spans="4:46">
      <c r="D2530" s="160" t="s">
        <v>9013</v>
      </c>
      <c r="E2530" s="160"/>
      <c r="F2530" s="160">
        <v>46187</v>
      </c>
      <c r="G2530" s="160">
        <v>46195</v>
      </c>
      <c r="H2530" s="160">
        <v>46130</v>
      </c>
      <c r="I2530" s="160">
        <v>46139</v>
      </c>
      <c r="J2530" s="160">
        <v>0</v>
      </c>
      <c r="K2530" s="160">
        <v>0</v>
      </c>
      <c r="L2530" s="707">
        <v>4786.79</v>
      </c>
      <c r="M2530" s="727" t="s">
        <v>4994</v>
      </c>
      <c r="AA2530" s="707"/>
      <c r="AD2530" s="707"/>
      <c r="AE2530" s="707"/>
      <c r="AF2530" s="707"/>
      <c r="AG2530" s="707"/>
      <c r="AH2530" s="707"/>
      <c r="AI2530" s="707">
        <v>4786.79</v>
      </c>
      <c r="AJ2530" s="707"/>
      <c r="AQ2530" s="707"/>
      <c r="AT2530" s="707"/>
    </row>
    <row r="2531" spans="4:46">
      <c r="D2531" s="160" t="s">
        <v>9013</v>
      </c>
      <c r="E2531" s="160"/>
      <c r="F2531" s="160">
        <v>46187</v>
      </c>
      <c r="G2531" s="160">
        <v>46195</v>
      </c>
      <c r="H2531" s="160">
        <v>46130</v>
      </c>
      <c r="I2531" s="160">
        <v>46139</v>
      </c>
      <c r="J2531" s="160">
        <v>0</v>
      </c>
      <c r="K2531" s="160">
        <v>0</v>
      </c>
      <c r="L2531" s="707">
        <v>4786.79</v>
      </c>
      <c r="M2531" s="727" t="s">
        <v>4995</v>
      </c>
      <c r="AA2531" s="707"/>
      <c r="AB2531" s="707"/>
      <c r="AC2531" s="707"/>
      <c r="AD2531" s="707"/>
      <c r="AE2531" s="707"/>
      <c r="AF2531" s="707"/>
      <c r="AG2531" s="707"/>
      <c r="AH2531" s="707"/>
      <c r="AI2531" s="707">
        <v>4786.79</v>
      </c>
      <c r="AJ2531" s="707"/>
      <c r="AQ2531" s="707"/>
      <c r="AT2531" s="707"/>
    </row>
    <row r="2532" spans="4:46">
      <c r="D2532" s="160" t="s">
        <v>9013</v>
      </c>
      <c r="E2532" s="160"/>
      <c r="F2532" s="160">
        <v>46187</v>
      </c>
      <c r="G2532" s="160">
        <v>46195</v>
      </c>
      <c r="H2532" s="160">
        <v>46130</v>
      </c>
      <c r="I2532" s="160">
        <v>46139</v>
      </c>
      <c r="J2532" s="160">
        <v>0</v>
      </c>
      <c r="K2532" s="160">
        <v>0</v>
      </c>
      <c r="L2532" s="707">
        <v>4786.79</v>
      </c>
      <c r="M2532" s="727" t="s">
        <v>4996</v>
      </c>
      <c r="AA2532" s="707"/>
      <c r="AB2532" s="707"/>
      <c r="AC2532" s="707"/>
      <c r="AG2532" s="707"/>
      <c r="AH2532" s="707"/>
    </row>
    <row r="2533" spans="4:46">
      <c r="D2533" s="160" t="s">
        <v>9014</v>
      </c>
      <c r="E2533" s="160"/>
      <c r="F2533" s="160">
        <v>46187</v>
      </c>
      <c r="G2533" s="160">
        <v>46193</v>
      </c>
      <c r="H2533" s="160">
        <v>46130</v>
      </c>
      <c r="I2533" s="160">
        <v>46137</v>
      </c>
      <c r="J2533" s="160">
        <v>0</v>
      </c>
      <c r="K2533" s="160">
        <v>0</v>
      </c>
      <c r="L2533" s="707">
        <v>16522.96</v>
      </c>
      <c r="M2533" s="727" t="s">
        <v>4994</v>
      </c>
      <c r="AA2533" s="707"/>
      <c r="AD2533" s="707"/>
      <c r="AE2533" s="707"/>
      <c r="AF2533" s="707"/>
      <c r="AG2533" s="707"/>
      <c r="AH2533" s="707"/>
      <c r="AI2533" s="707">
        <v>16522.96</v>
      </c>
      <c r="AJ2533" s="707"/>
      <c r="AQ2533" s="707"/>
      <c r="AT2533" s="707"/>
    </row>
    <row r="2534" spans="4:46">
      <c r="D2534" s="160" t="s">
        <v>9014</v>
      </c>
      <c r="E2534" s="160"/>
      <c r="F2534" s="160">
        <v>46187</v>
      </c>
      <c r="G2534" s="160">
        <v>46193</v>
      </c>
      <c r="H2534" s="160">
        <v>46130</v>
      </c>
      <c r="I2534" s="160">
        <v>46137</v>
      </c>
      <c r="J2534" s="160">
        <v>0</v>
      </c>
      <c r="K2534" s="160">
        <v>0</v>
      </c>
      <c r="L2534" s="707">
        <v>16522.96</v>
      </c>
      <c r="M2534" s="727" t="s">
        <v>4995</v>
      </c>
      <c r="AA2534" s="707"/>
      <c r="AB2534" s="707"/>
      <c r="AC2534" s="707"/>
      <c r="AD2534" s="707"/>
      <c r="AE2534" s="707"/>
      <c r="AF2534" s="707"/>
      <c r="AG2534" s="707"/>
      <c r="AH2534" s="707"/>
      <c r="AI2534" s="707">
        <v>16522.96</v>
      </c>
      <c r="AJ2534" s="707"/>
      <c r="AQ2534" s="707"/>
      <c r="AT2534" s="707"/>
    </row>
    <row r="2535" spans="4:46">
      <c r="D2535" s="160" t="s">
        <v>9014</v>
      </c>
      <c r="E2535" s="160"/>
      <c r="F2535" s="160">
        <v>46187</v>
      </c>
      <c r="G2535" s="160">
        <v>46193</v>
      </c>
      <c r="H2535" s="160">
        <v>46130</v>
      </c>
      <c r="I2535" s="160">
        <v>46137</v>
      </c>
      <c r="J2535" s="160">
        <v>0</v>
      </c>
      <c r="K2535" s="160">
        <v>0</v>
      </c>
      <c r="L2535" s="707">
        <v>16522.96</v>
      </c>
      <c r="M2535" s="727" t="s">
        <v>4996</v>
      </c>
      <c r="AA2535" s="707"/>
      <c r="AB2535" s="707"/>
      <c r="AC2535" s="707"/>
      <c r="AG2535" s="707"/>
      <c r="AH2535" s="707"/>
    </row>
    <row r="2536" spans="4:46">
      <c r="D2536" s="160" t="s">
        <v>723</v>
      </c>
      <c r="E2536" s="160"/>
      <c r="F2536" s="160">
        <v>46015</v>
      </c>
      <c r="G2536" s="160">
        <v>46208</v>
      </c>
      <c r="H2536" s="160" t="s">
        <v>6596</v>
      </c>
      <c r="I2536" s="160">
        <v>46176</v>
      </c>
      <c r="J2536" s="160">
        <v>3916461.34</v>
      </c>
      <c r="K2536" s="160">
        <v>3916461.39</v>
      </c>
      <c r="L2536" s="707">
        <v>13509025.98</v>
      </c>
      <c r="M2536" s="727" t="s">
        <v>4994</v>
      </c>
      <c r="AA2536" s="707"/>
      <c r="AB2536" s="707">
        <v>166670.21</v>
      </c>
      <c r="AC2536" s="707">
        <v>3044470.53</v>
      </c>
      <c r="AD2536" s="707">
        <v>170437.08</v>
      </c>
      <c r="AE2536" s="707">
        <v>1270308.52</v>
      </c>
      <c r="AF2536" s="707">
        <v>927461.9</v>
      </c>
      <c r="AG2536" s="707">
        <v>1793527.31</v>
      </c>
      <c r="AH2536" s="707">
        <v>3376453.52</v>
      </c>
      <c r="AI2536" s="707">
        <v>2114053.7000000002</v>
      </c>
      <c r="AJ2536" s="707">
        <v>643931.79</v>
      </c>
      <c r="AK2536" s="707">
        <v>1711.42</v>
      </c>
      <c r="AL2536" s="707"/>
      <c r="AM2536" s="707"/>
      <c r="AN2536" s="707"/>
      <c r="AO2536" s="707"/>
      <c r="AP2536" s="707"/>
      <c r="AQ2536" s="707"/>
      <c r="AR2536" s="707"/>
    </row>
    <row r="2537" spans="4:46">
      <c r="D2537" s="160" t="s">
        <v>723</v>
      </c>
      <c r="E2537" s="160"/>
      <c r="F2537" s="160">
        <v>46015</v>
      </c>
      <c r="G2537" s="160">
        <v>46208</v>
      </c>
      <c r="H2537" s="160" t="s">
        <v>6596</v>
      </c>
      <c r="I2537" s="160">
        <v>46176</v>
      </c>
      <c r="J2537" s="160">
        <v>3916461.34</v>
      </c>
      <c r="K2537" s="160">
        <v>3916461.39</v>
      </c>
      <c r="L2537" s="707">
        <v>13509025.98</v>
      </c>
      <c r="M2537" s="727" t="s">
        <v>4995</v>
      </c>
      <c r="AA2537" s="707"/>
      <c r="AB2537" s="707"/>
      <c r="AC2537" s="707">
        <v>3029175.32</v>
      </c>
      <c r="AD2537" s="707">
        <v>170437.08</v>
      </c>
      <c r="AE2537" s="707">
        <v>832112.48</v>
      </c>
      <c r="AF2537" s="707">
        <v>196355.16</v>
      </c>
      <c r="AG2537" s="707">
        <v>1658216.75</v>
      </c>
      <c r="AH2537" s="707">
        <v>2488666.4900000002</v>
      </c>
      <c r="AI2537" s="707">
        <v>1021167.35</v>
      </c>
      <c r="AJ2537" s="707">
        <v>194722.58</v>
      </c>
      <c r="AK2537" s="707">
        <v>1711.42</v>
      </c>
      <c r="AL2537" s="707"/>
      <c r="AM2537" s="707"/>
      <c r="AN2537" s="707"/>
      <c r="AO2537" s="707"/>
      <c r="AP2537" s="707"/>
      <c r="AQ2537" s="707"/>
      <c r="AR2537" s="707"/>
    </row>
    <row r="2538" spans="4:46">
      <c r="D2538" s="160" t="s">
        <v>723</v>
      </c>
      <c r="E2538" s="160"/>
      <c r="F2538" s="160">
        <v>46015</v>
      </c>
      <c r="G2538" s="160">
        <v>46208</v>
      </c>
      <c r="H2538" s="160" t="s">
        <v>6596</v>
      </c>
      <c r="I2538" s="160">
        <v>46176</v>
      </c>
      <c r="J2538" s="160">
        <v>3916461.34</v>
      </c>
      <c r="K2538" s="160">
        <v>3916461.39</v>
      </c>
      <c r="L2538" s="707">
        <v>13509025.98</v>
      </c>
      <c r="M2538" s="727" t="s">
        <v>4996</v>
      </c>
      <c r="S2538" s="707">
        <v>1313.32</v>
      </c>
      <c r="T2538" s="707">
        <v>17768.52</v>
      </c>
      <c r="U2538" s="707">
        <v>109579.44</v>
      </c>
      <c r="V2538" s="707">
        <v>323499.24</v>
      </c>
      <c r="W2538" s="707">
        <v>312320.62</v>
      </c>
      <c r="X2538" s="707">
        <v>108241.21</v>
      </c>
      <c r="Y2538" s="707">
        <v>37475.58</v>
      </c>
      <c r="Z2538" s="707">
        <v>38448.870000000003</v>
      </c>
      <c r="AA2538" s="707">
        <v>521037.98</v>
      </c>
      <c r="AB2538" s="707">
        <v>2353664.94</v>
      </c>
      <c r="AC2538" s="707">
        <v>93111.679999999993</v>
      </c>
      <c r="AG2538" s="707"/>
      <c r="AH2538" s="707"/>
    </row>
    <row r="2539" spans="4:46">
      <c r="D2539" s="160" t="s">
        <v>5091</v>
      </c>
      <c r="E2539" s="160"/>
      <c r="F2539" s="160">
        <v>46015</v>
      </c>
      <c r="G2539" s="160">
        <v>46130</v>
      </c>
      <c r="H2539" s="160" t="s">
        <v>12606</v>
      </c>
      <c r="I2539" s="160">
        <v>46091</v>
      </c>
      <c r="J2539" s="160">
        <v>686388.69</v>
      </c>
      <c r="K2539" s="160">
        <v>686388.68</v>
      </c>
      <c r="L2539" s="707">
        <v>2251948.0499999998</v>
      </c>
      <c r="M2539" s="727" t="s">
        <v>4994</v>
      </c>
      <c r="AA2539" s="707"/>
      <c r="AB2539" s="707"/>
      <c r="AC2539" s="707">
        <v>306720.99</v>
      </c>
      <c r="AD2539" s="707"/>
      <c r="AE2539" s="707">
        <v>1264652.32</v>
      </c>
      <c r="AF2539" s="707">
        <v>463368.35</v>
      </c>
      <c r="AG2539" s="707">
        <v>169304.59</v>
      </c>
      <c r="AH2539" s="707">
        <v>47901.81</v>
      </c>
      <c r="AI2539" s="707"/>
      <c r="AJ2539" s="707"/>
      <c r="AL2539" s="707"/>
      <c r="AM2539" s="707"/>
      <c r="AN2539" s="707"/>
      <c r="AO2539" s="707"/>
      <c r="AP2539" s="707"/>
    </row>
    <row r="2540" spans="4:46">
      <c r="D2540" s="160" t="s">
        <v>5091</v>
      </c>
      <c r="E2540" s="160"/>
      <c r="F2540" s="160">
        <v>46015</v>
      </c>
      <c r="G2540" s="160">
        <v>46130</v>
      </c>
      <c r="H2540" s="160" t="s">
        <v>12606</v>
      </c>
      <c r="I2540" s="160">
        <v>46091</v>
      </c>
      <c r="J2540" s="160">
        <v>686388.69</v>
      </c>
      <c r="K2540" s="160">
        <v>686388.68</v>
      </c>
      <c r="L2540" s="707">
        <v>2251948.0499999998</v>
      </c>
      <c r="M2540" s="727" t="s">
        <v>4995</v>
      </c>
      <c r="AA2540" s="707"/>
      <c r="AB2540" s="707"/>
      <c r="AC2540" s="707">
        <v>325541.52</v>
      </c>
      <c r="AD2540" s="707"/>
      <c r="AE2540" s="707">
        <v>826456.28</v>
      </c>
      <c r="AF2540" s="707">
        <v>196355.16</v>
      </c>
      <c r="AG2540" s="707">
        <v>169304.59</v>
      </c>
      <c r="AH2540" s="707">
        <v>47901.81</v>
      </c>
      <c r="AI2540" s="707"/>
      <c r="AJ2540" s="707"/>
      <c r="AL2540" s="707"/>
      <c r="AM2540" s="707"/>
      <c r="AN2540" s="707"/>
      <c r="AO2540" s="707"/>
      <c r="AP2540" s="707"/>
    </row>
    <row r="2541" spans="4:46">
      <c r="D2541" s="160" t="s">
        <v>5091</v>
      </c>
      <c r="E2541" s="160"/>
      <c r="F2541" s="160">
        <v>46015</v>
      </c>
      <c r="G2541" s="160">
        <v>46130</v>
      </c>
      <c r="H2541" s="160" t="s">
        <v>12606</v>
      </c>
      <c r="I2541" s="160">
        <v>46091</v>
      </c>
      <c r="J2541" s="160">
        <v>686388.69</v>
      </c>
      <c r="K2541" s="160">
        <v>686388.68</v>
      </c>
      <c r="L2541" s="707">
        <v>2251948.0499999998</v>
      </c>
      <c r="M2541" s="727" t="s">
        <v>4996</v>
      </c>
      <c r="X2541" s="707"/>
      <c r="Y2541" s="707"/>
      <c r="AA2541" s="707">
        <v>157825.82999999999</v>
      </c>
      <c r="AB2541" s="707">
        <v>516161.78</v>
      </c>
      <c r="AC2541" s="707">
        <v>12401.07</v>
      </c>
      <c r="AG2541" s="707"/>
      <c r="AH2541" s="707"/>
    </row>
    <row r="2542" spans="4:46">
      <c r="D2542" s="160" t="s">
        <v>5092</v>
      </c>
      <c r="E2542" s="160"/>
      <c r="F2542" s="160">
        <v>46019</v>
      </c>
      <c r="G2542" s="160">
        <v>46079</v>
      </c>
      <c r="H2542" s="160" t="s">
        <v>6681</v>
      </c>
      <c r="I2542" s="160">
        <v>46041</v>
      </c>
      <c r="J2542" s="160">
        <v>686388.69</v>
      </c>
      <c r="K2542" s="160">
        <v>686388.68</v>
      </c>
      <c r="L2542" s="707">
        <v>1976764.61</v>
      </c>
      <c r="M2542" s="727" t="s">
        <v>4994</v>
      </c>
      <c r="X2542" s="707"/>
      <c r="Y2542" s="707"/>
      <c r="Z2542" s="707"/>
      <c r="AA2542" s="707"/>
      <c r="AB2542" s="707"/>
      <c r="AC2542" s="707">
        <v>306720.99</v>
      </c>
      <c r="AD2542" s="707"/>
      <c r="AE2542" s="707">
        <v>1264652.32</v>
      </c>
      <c r="AF2542" s="707">
        <v>405391.31</v>
      </c>
      <c r="AG2542" s="707"/>
      <c r="AH2542" s="707"/>
      <c r="AI2542" s="707"/>
      <c r="AJ2542" s="707"/>
      <c r="AL2542" s="707"/>
      <c r="AM2542" s="707"/>
      <c r="AN2542" s="707"/>
    </row>
    <row r="2543" spans="4:46">
      <c r="D2543" s="160" t="s">
        <v>5092</v>
      </c>
      <c r="E2543" s="160"/>
      <c r="F2543" s="160">
        <v>46019</v>
      </c>
      <c r="G2543" s="160">
        <v>46079</v>
      </c>
      <c r="H2543" s="160" t="s">
        <v>6681</v>
      </c>
      <c r="I2543" s="160">
        <v>46041</v>
      </c>
      <c r="J2543" s="160">
        <v>686388.69</v>
      </c>
      <c r="K2543" s="160">
        <v>686388.68</v>
      </c>
      <c r="L2543" s="707">
        <v>1976764.61</v>
      </c>
      <c r="M2543" s="727" t="s">
        <v>4995</v>
      </c>
      <c r="Y2543" s="707"/>
      <c r="Z2543" s="707"/>
      <c r="AA2543" s="707"/>
      <c r="AB2543" s="707"/>
      <c r="AC2543" s="707">
        <v>325541.52</v>
      </c>
      <c r="AD2543" s="707"/>
      <c r="AE2543" s="707">
        <v>826456.28</v>
      </c>
      <c r="AF2543" s="707">
        <v>138378.12</v>
      </c>
      <c r="AG2543" s="707"/>
      <c r="AH2543" s="707"/>
      <c r="AI2543" s="707"/>
      <c r="AJ2543" s="707"/>
      <c r="AL2543" s="707"/>
      <c r="AM2543" s="707"/>
      <c r="AN2543" s="707"/>
    </row>
    <row r="2544" spans="4:46">
      <c r="D2544" s="160" t="s">
        <v>5092</v>
      </c>
      <c r="E2544" s="160"/>
      <c r="F2544" s="160">
        <v>46019</v>
      </c>
      <c r="G2544" s="160">
        <v>46079</v>
      </c>
      <c r="H2544" s="160" t="s">
        <v>6681</v>
      </c>
      <c r="I2544" s="160">
        <v>46041</v>
      </c>
      <c r="J2544" s="160">
        <v>686388.69</v>
      </c>
      <c r="K2544" s="160">
        <v>686388.68</v>
      </c>
      <c r="L2544" s="707">
        <v>1976764.61</v>
      </c>
      <c r="M2544" s="727" t="s">
        <v>4996</v>
      </c>
      <c r="R2544" s="707"/>
      <c r="S2544" s="707"/>
      <c r="T2544" s="707"/>
      <c r="U2544" s="707"/>
      <c r="V2544" s="707"/>
      <c r="W2544" s="707"/>
      <c r="X2544" s="707"/>
      <c r="Y2544" s="707"/>
      <c r="Z2544" s="707"/>
      <c r="AA2544" s="707">
        <v>157825.82999999999</v>
      </c>
      <c r="AB2544" s="707">
        <v>516161.78</v>
      </c>
      <c r="AC2544" s="707">
        <v>12401.07</v>
      </c>
      <c r="AE2544" s="707"/>
      <c r="AF2544" s="707"/>
      <c r="AH2544" s="707"/>
      <c r="AI2544" s="707"/>
    </row>
    <row r="2545" spans="4:40">
      <c r="D2545" s="160" t="s">
        <v>5093</v>
      </c>
      <c r="E2545" s="160"/>
      <c r="F2545" s="160">
        <v>46019</v>
      </c>
      <c r="G2545" s="160">
        <v>46079</v>
      </c>
      <c r="H2545" s="160">
        <v>46001</v>
      </c>
      <c r="I2545" s="160">
        <v>46041</v>
      </c>
      <c r="J2545" s="160">
        <v>0</v>
      </c>
      <c r="K2545" s="160">
        <v>0</v>
      </c>
      <c r="L2545" s="707">
        <v>259641.26</v>
      </c>
      <c r="M2545" s="727" t="s">
        <v>4994</v>
      </c>
      <c r="Q2545" s="707"/>
      <c r="R2545" s="707"/>
      <c r="V2545" s="707"/>
      <c r="W2545" s="707"/>
      <c r="X2545" s="707"/>
      <c r="Y2545" s="707"/>
      <c r="Z2545" s="707"/>
      <c r="AA2545" s="707"/>
      <c r="AB2545" s="707"/>
      <c r="AC2545" s="707"/>
      <c r="AD2545" s="707"/>
      <c r="AE2545" s="707">
        <v>233677.13</v>
      </c>
      <c r="AF2545" s="707">
        <v>25964.13</v>
      </c>
      <c r="AG2545" s="707"/>
      <c r="AH2545" s="707"/>
      <c r="AL2545" s="707"/>
      <c r="AM2545" s="707"/>
      <c r="AN2545" s="707"/>
    </row>
    <row r="2546" spans="4:40">
      <c r="D2546" s="160" t="s">
        <v>5093</v>
      </c>
      <c r="E2546" s="160"/>
      <c r="F2546" s="160">
        <v>46019</v>
      </c>
      <c r="G2546" s="160">
        <v>46079</v>
      </c>
      <c r="H2546" s="160">
        <v>46001</v>
      </c>
      <c r="I2546" s="160">
        <v>46041</v>
      </c>
      <c r="J2546" s="160">
        <v>0</v>
      </c>
      <c r="K2546" s="160">
        <v>0</v>
      </c>
      <c r="L2546" s="707">
        <v>259641.26</v>
      </c>
      <c r="M2546" s="727" t="s">
        <v>4995</v>
      </c>
      <c r="Y2546" s="707"/>
      <c r="Z2546" s="707"/>
      <c r="AA2546" s="707"/>
      <c r="AB2546" s="707"/>
      <c r="AC2546" s="707"/>
      <c r="AD2546" s="707"/>
      <c r="AE2546" s="707">
        <v>233677.13</v>
      </c>
      <c r="AF2546" s="707">
        <v>25964.13</v>
      </c>
      <c r="AG2546" s="707"/>
      <c r="AH2546" s="707"/>
      <c r="AI2546" s="707"/>
      <c r="AL2546" s="707"/>
      <c r="AM2546" s="707"/>
      <c r="AN2546" s="707"/>
    </row>
    <row r="2547" spans="4:40">
      <c r="D2547" s="160" t="s">
        <v>5093</v>
      </c>
      <c r="E2547" s="160"/>
      <c r="F2547" s="160">
        <v>46019</v>
      </c>
      <c r="G2547" s="160">
        <v>46079</v>
      </c>
      <c r="H2547" s="160">
        <v>46001</v>
      </c>
      <c r="I2547" s="160">
        <v>46041</v>
      </c>
      <c r="J2547" s="160">
        <v>0</v>
      </c>
      <c r="K2547" s="160">
        <v>0</v>
      </c>
      <c r="L2547" s="707">
        <v>259641.26</v>
      </c>
      <c r="M2547" s="727" t="s">
        <v>4996</v>
      </c>
      <c r="R2547" s="707"/>
      <c r="S2547" s="707"/>
      <c r="T2547" s="707"/>
      <c r="U2547" s="707"/>
      <c r="V2547" s="707"/>
      <c r="W2547" s="707"/>
      <c r="X2547" s="707"/>
      <c r="Y2547" s="707"/>
      <c r="Z2547" s="707"/>
      <c r="AA2547" s="707"/>
      <c r="AE2547" s="707"/>
      <c r="AF2547" s="707"/>
      <c r="AI2547" s="707"/>
    </row>
    <row r="2548" spans="4:40">
      <c r="D2548" s="160" t="s">
        <v>5094</v>
      </c>
      <c r="E2548" s="160"/>
      <c r="F2548" s="160">
        <v>46022</v>
      </c>
      <c r="G2548" s="160">
        <v>46074</v>
      </c>
      <c r="H2548" s="160">
        <v>46005</v>
      </c>
      <c r="I2548" s="160">
        <v>46037</v>
      </c>
      <c r="J2548" s="160">
        <v>0</v>
      </c>
      <c r="K2548" s="160">
        <v>0</v>
      </c>
      <c r="L2548" s="707">
        <v>43746.73</v>
      </c>
      <c r="M2548" s="727" t="s">
        <v>4994</v>
      </c>
      <c r="Q2548" s="707"/>
      <c r="R2548" s="707"/>
      <c r="V2548" s="707"/>
      <c r="W2548" s="707"/>
      <c r="X2548" s="707"/>
      <c r="Y2548" s="707"/>
      <c r="Z2548" s="707"/>
      <c r="AA2548" s="707"/>
      <c r="AB2548" s="707"/>
      <c r="AC2548" s="707"/>
      <c r="AD2548" s="707"/>
      <c r="AE2548" s="707">
        <v>39372.06</v>
      </c>
      <c r="AF2548" s="707">
        <v>4374.67</v>
      </c>
      <c r="AG2548" s="707"/>
      <c r="AH2548" s="707"/>
      <c r="AL2548" s="707"/>
      <c r="AM2548" s="707"/>
      <c r="AN2548" s="707"/>
    </row>
    <row r="2549" spans="4:40">
      <c r="D2549" s="160" t="s">
        <v>5094</v>
      </c>
      <c r="E2549" s="160"/>
      <c r="F2549" s="160">
        <v>46022</v>
      </c>
      <c r="G2549" s="160">
        <v>46074</v>
      </c>
      <c r="H2549" s="160">
        <v>46005</v>
      </c>
      <c r="I2549" s="160">
        <v>46037</v>
      </c>
      <c r="J2549" s="160">
        <v>0</v>
      </c>
      <c r="K2549" s="160">
        <v>0</v>
      </c>
      <c r="L2549" s="707">
        <v>43746.73</v>
      </c>
      <c r="M2549" s="727" t="s">
        <v>4995</v>
      </c>
      <c r="Y2549" s="707"/>
      <c r="Z2549" s="707"/>
      <c r="AA2549" s="707"/>
      <c r="AB2549" s="707"/>
      <c r="AC2549" s="707"/>
      <c r="AD2549" s="707"/>
      <c r="AE2549" s="707">
        <v>39372.06</v>
      </c>
      <c r="AF2549" s="707">
        <v>4374.67</v>
      </c>
      <c r="AG2549" s="707"/>
      <c r="AH2549" s="707"/>
      <c r="AI2549" s="707"/>
      <c r="AL2549" s="707"/>
      <c r="AM2549" s="707"/>
      <c r="AN2549" s="707"/>
    </row>
    <row r="2550" spans="4:40">
      <c r="D2550" s="160" t="s">
        <v>5094</v>
      </c>
      <c r="E2550" s="160"/>
      <c r="F2550" s="160">
        <v>46022</v>
      </c>
      <c r="G2550" s="160">
        <v>46074</v>
      </c>
      <c r="H2550" s="160">
        <v>46005</v>
      </c>
      <c r="I2550" s="160">
        <v>46037</v>
      </c>
      <c r="J2550" s="160">
        <v>0</v>
      </c>
      <c r="K2550" s="160">
        <v>0</v>
      </c>
      <c r="L2550" s="707">
        <v>43746.73</v>
      </c>
      <c r="M2550" s="727" t="s">
        <v>4996</v>
      </c>
      <c r="R2550" s="707"/>
      <c r="S2550" s="707"/>
      <c r="T2550" s="707"/>
      <c r="U2550" s="707"/>
      <c r="V2550" s="707"/>
      <c r="W2550" s="707"/>
      <c r="X2550" s="707"/>
      <c r="Y2550" s="707"/>
      <c r="Z2550" s="707"/>
      <c r="AA2550" s="707"/>
      <c r="AE2550" s="707"/>
      <c r="AF2550" s="707"/>
      <c r="AI2550" s="707"/>
    </row>
    <row r="2551" spans="4:40">
      <c r="D2551" s="160" t="s">
        <v>9015</v>
      </c>
      <c r="E2551" s="160"/>
      <c r="F2551" s="160">
        <v>46025</v>
      </c>
      <c r="G2551" s="160">
        <v>46077</v>
      </c>
      <c r="H2551" s="160" t="s">
        <v>12614</v>
      </c>
      <c r="I2551" s="160">
        <v>46035</v>
      </c>
      <c r="J2551" s="160">
        <v>10846.26</v>
      </c>
      <c r="K2551" s="160">
        <v>10846.26</v>
      </c>
      <c r="L2551" s="707">
        <v>172903.85</v>
      </c>
      <c r="M2551" s="727" t="s">
        <v>4994</v>
      </c>
      <c r="Q2551" s="707"/>
      <c r="R2551" s="707"/>
      <c r="V2551" s="707"/>
      <c r="W2551" s="707"/>
      <c r="X2551" s="707"/>
      <c r="Y2551" s="707"/>
      <c r="AB2551" s="707"/>
      <c r="AC2551" s="707"/>
      <c r="AD2551" s="707"/>
      <c r="AE2551" s="707">
        <v>155613.46</v>
      </c>
      <c r="AF2551" s="707">
        <v>17290.38</v>
      </c>
      <c r="AG2551" s="707"/>
      <c r="AL2551" s="707"/>
      <c r="AM2551" s="707"/>
      <c r="AN2551" s="707"/>
    </row>
    <row r="2552" spans="4:40">
      <c r="D2552" s="160" t="s">
        <v>9015</v>
      </c>
      <c r="E2552" s="160"/>
      <c r="F2552" s="160">
        <v>46025</v>
      </c>
      <c r="G2552" s="160">
        <v>46077</v>
      </c>
      <c r="H2552" s="160" t="s">
        <v>12614</v>
      </c>
      <c r="I2552" s="160">
        <v>46035</v>
      </c>
      <c r="J2552" s="160">
        <v>10846.26</v>
      </c>
      <c r="K2552" s="160">
        <v>10846.26</v>
      </c>
      <c r="L2552" s="707">
        <v>172903.85</v>
      </c>
      <c r="M2552" s="727" t="s">
        <v>4995</v>
      </c>
      <c r="Y2552" s="707"/>
      <c r="Z2552" s="707"/>
      <c r="AB2552" s="707"/>
      <c r="AC2552" s="707"/>
      <c r="AD2552" s="707"/>
      <c r="AE2552" s="707">
        <v>145972.34</v>
      </c>
      <c r="AF2552" s="707">
        <v>16085.24</v>
      </c>
      <c r="AG2552" s="707"/>
      <c r="AI2552" s="707"/>
      <c r="AL2552" s="707"/>
      <c r="AM2552" s="707"/>
      <c r="AN2552" s="707"/>
    </row>
    <row r="2553" spans="4:40">
      <c r="D2553" s="160" t="s">
        <v>9015</v>
      </c>
      <c r="E2553" s="160"/>
      <c r="F2553" s="160">
        <v>46025</v>
      </c>
      <c r="G2553" s="160">
        <v>46077</v>
      </c>
      <c r="H2553" s="160" t="s">
        <v>12614</v>
      </c>
      <c r="I2553" s="160">
        <v>46035</v>
      </c>
      <c r="J2553" s="160">
        <v>10846.26</v>
      </c>
      <c r="K2553" s="160">
        <v>10846.26</v>
      </c>
      <c r="L2553" s="707">
        <v>172903.85</v>
      </c>
      <c r="M2553" s="727" t="s">
        <v>4996</v>
      </c>
      <c r="Y2553" s="707"/>
      <c r="Z2553" s="707"/>
      <c r="AB2553" s="707">
        <v>10265.24</v>
      </c>
      <c r="AC2553">
        <v>581.02</v>
      </c>
      <c r="AE2553" s="707"/>
      <c r="AF2553" s="707"/>
      <c r="AI2553" s="707"/>
    </row>
    <row r="2554" spans="4:40">
      <c r="D2554" s="160" t="s">
        <v>9016</v>
      </c>
      <c r="E2554" s="160"/>
      <c r="F2554" s="160">
        <v>46028</v>
      </c>
      <c r="G2554" s="160">
        <v>46074</v>
      </c>
      <c r="H2554" s="160" t="s">
        <v>12614</v>
      </c>
      <c r="I2554" s="160">
        <v>46037</v>
      </c>
      <c r="J2554" s="160">
        <v>7349.53</v>
      </c>
      <c r="K2554" s="160">
        <v>7349.54</v>
      </c>
      <c r="L2554" s="707">
        <v>67473.33</v>
      </c>
      <c r="M2554" s="727" t="s">
        <v>4994</v>
      </c>
      <c r="Y2554" s="707"/>
      <c r="AB2554" s="707"/>
      <c r="AC2554" s="707"/>
      <c r="AD2554" s="707"/>
      <c r="AE2554" s="707">
        <v>60726</v>
      </c>
      <c r="AF2554" s="707">
        <v>6747.33</v>
      </c>
      <c r="AG2554" s="707"/>
      <c r="AL2554" s="707"/>
      <c r="AM2554" s="707"/>
      <c r="AN2554" s="707"/>
    </row>
    <row r="2555" spans="4:40">
      <c r="D2555" s="160" t="s">
        <v>9016</v>
      </c>
      <c r="E2555" s="160"/>
      <c r="F2555" s="160">
        <v>46028</v>
      </c>
      <c r="G2555" s="160">
        <v>46074</v>
      </c>
      <c r="H2555" s="160" t="s">
        <v>12614</v>
      </c>
      <c r="I2555" s="160">
        <v>46037</v>
      </c>
      <c r="J2555" s="160">
        <v>7349.53</v>
      </c>
      <c r="K2555" s="160">
        <v>7349.54</v>
      </c>
      <c r="L2555" s="707">
        <v>67473.33</v>
      </c>
      <c r="M2555" s="727" t="s">
        <v>4995</v>
      </c>
      <c r="Y2555" s="707"/>
      <c r="Z2555" s="707"/>
      <c r="AB2555" s="707"/>
      <c r="AC2555" s="707"/>
      <c r="AD2555" s="707"/>
      <c r="AE2555" s="707">
        <v>53376.46</v>
      </c>
      <c r="AF2555" s="707">
        <v>6747.33</v>
      </c>
      <c r="AG2555" s="707"/>
      <c r="AI2555" s="707"/>
      <c r="AL2555" s="707"/>
      <c r="AM2555" s="707"/>
      <c r="AN2555" s="707"/>
    </row>
    <row r="2556" spans="4:40">
      <c r="D2556" s="160" t="s">
        <v>9016</v>
      </c>
      <c r="E2556" s="160"/>
      <c r="F2556" s="160">
        <v>46028</v>
      </c>
      <c r="G2556" s="160">
        <v>46074</v>
      </c>
      <c r="H2556" s="160" t="s">
        <v>12614</v>
      </c>
      <c r="I2556" s="160">
        <v>46037</v>
      </c>
      <c r="J2556" s="160">
        <v>7349.53</v>
      </c>
      <c r="K2556" s="160">
        <v>7349.54</v>
      </c>
      <c r="L2556" s="707">
        <v>67473.33</v>
      </c>
      <c r="M2556" s="727" t="s">
        <v>4996</v>
      </c>
      <c r="Y2556" s="707"/>
      <c r="Z2556" s="707"/>
      <c r="AB2556" s="707">
        <v>7050.45</v>
      </c>
      <c r="AC2556">
        <v>299.08999999999997</v>
      </c>
      <c r="AE2556" s="707"/>
      <c r="AF2556" s="707"/>
      <c r="AI2556" s="707"/>
    </row>
    <row r="2557" spans="4:40">
      <c r="D2557" s="160" t="s">
        <v>5095</v>
      </c>
      <c r="E2557" s="160"/>
      <c r="F2557" s="160">
        <v>46030</v>
      </c>
      <c r="G2557" s="160">
        <v>46074</v>
      </c>
      <c r="H2557" s="160" t="s">
        <v>12614</v>
      </c>
      <c r="I2557" s="160">
        <v>46035</v>
      </c>
      <c r="J2557" s="160">
        <v>38748.47</v>
      </c>
      <c r="K2557" s="160">
        <v>38748.47</v>
      </c>
      <c r="L2557" s="707">
        <v>88497.14</v>
      </c>
      <c r="M2557" s="727" t="s">
        <v>4994</v>
      </c>
      <c r="Y2557" s="707"/>
      <c r="AB2557" s="707"/>
      <c r="AC2557" s="707"/>
      <c r="AD2557" s="707"/>
      <c r="AE2557" s="707">
        <v>79647.42</v>
      </c>
      <c r="AF2557" s="707">
        <v>8849.7099999999991</v>
      </c>
      <c r="AG2557" s="707"/>
      <c r="AM2557" s="707"/>
      <c r="AN2557" s="707"/>
    </row>
    <row r="2558" spans="4:40">
      <c r="D2558" s="160" t="s">
        <v>5095</v>
      </c>
      <c r="E2558" s="160"/>
      <c r="F2558" s="160">
        <v>46030</v>
      </c>
      <c r="G2558" s="160">
        <v>46074</v>
      </c>
      <c r="H2558" s="160" t="s">
        <v>12614</v>
      </c>
      <c r="I2558" s="160">
        <v>46035</v>
      </c>
      <c r="J2558" s="160">
        <v>38748.47</v>
      </c>
      <c r="K2558" s="160">
        <v>38748.47</v>
      </c>
      <c r="L2558" s="707">
        <v>88497.14</v>
      </c>
      <c r="M2558" s="727" t="s">
        <v>4995</v>
      </c>
      <c r="Y2558" s="707"/>
      <c r="Z2558" s="707"/>
      <c r="AA2558" s="707"/>
      <c r="AB2558" s="707"/>
      <c r="AC2558" s="707"/>
      <c r="AD2558" s="707"/>
      <c r="AE2558" s="707">
        <v>45204.34</v>
      </c>
      <c r="AF2558" s="707">
        <v>4544.32</v>
      </c>
      <c r="AG2558" s="707"/>
      <c r="AI2558" s="707"/>
      <c r="AM2558" s="707"/>
      <c r="AN2558" s="707"/>
    </row>
    <row r="2559" spans="4:40">
      <c r="D2559" s="160" t="s">
        <v>5095</v>
      </c>
      <c r="E2559" s="160"/>
      <c r="F2559" s="160">
        <v>46030</v>
      </c>
      <c r="G2559" s="160">
        <v>46074</v>
      </c>
      <c r="H2559" s="160" t="s">
        <v>12614</v>
      </c>
      <c r="I2559" s="160">
        <v>46035</v>
      </c>
      <c r="J2559" s="160">
        <v>38748.47</v>
      </c>
      <c r="K2559" s="160">
        <v>38748.47</v>
      </c>
      <c r="L2559" s="707">
        <v>88497.14</v>
      </c>
      <c r="M2559" s="727" t="s">
        <v>4996</v>
      </c>
      <c r="Y2559" s="707"/>
      <c r="Z2559" s="707"/>
      <c r="AA2559" s="707"/>
      <c r="AB2559" s="707">
        <v>36810.89</v>
      </c>
      <c r="AC2559" s="707">
        <v>1937.58</v>
      </c>
      <c r="AE2559" s="707"/>
      <c r="AF2559" s="707"/>
      <c r="AI2559" s="707"/>
    </row>
    <row r="2560" spans="4:40">
      <c r="D2560" s="160" t="s">
        <v>5096</v>
      </c>
      <c r="E2560" s="160"/>
      <c r="F2560" s="160">
        <v>46033</v>
      </c>
      <c r="G2560" s="160">
        <v>46074</v>
      </c>
      <c r="H2560" s="160" t="s">
        <v>12614</v>
      </c>
      <c r="I2560" s="160">
        <v>46007</v>
      </c>
      <c r="J2560" s="160">
        <v>50560.14</v>
      </c>
      <c r="K2560" s="160">
        <v>50560.14</v>
      </c>
      <c r="L2560" s="707">
        <v>56177.93</v>
      </c>
      <c r="M2560" s="727" t="s">
        <v>4994</v>
      </c>
      <c r="Y2560" s="707"/>
      <c r="AA2560" s="707"/>
      <c r="AB2560" s="707"/>
      <c r="AD2560" s="707"/>
      <c r="AE2560" s="707">
        <v>50560.14</v>
      </c>
      <c r="AF2560" s="707">
        <v>5617.79</v>
      </c>
      <c r="AG2560" s="707"/>
      <c r="AH2560" s="707"/>
      <c r="AI2560" s="707"/>
      <c r="AJ2560" s="707"/>
      <c r="AM2560" s="707"/>
      <c r="AN2560" s="707"/>
    </row>
    <row r="2561" spans="4:40">
      <c r="D2561" s="160" t="s">
        <v>5096</v>
      </c>
      <c r="E2561" s="160"/>
      <c r="F2561" s="160">
        <v>46033</v>
      </c>
      <c r="G2561" s="160">
        <v>46074</v>
      </c>
      <c r="H2561" s="160" t="s">
        <v>12614</v>
      </c>
      <c r="I2561" s="160">
        <v>46007</v>
      </c>
      <c r="J2561" s="160">
        <v>50560.14</v>
      </c>
      <c r="K2561" s="160">
        <v>50560.14</v>
      </c>
      <c r="L2561" s="707">
        <v>56177.93</v>
      </c>
      <c r="M2561" s="727" t="s">
        <v>4995</v>
      </c>
      <c r="AA2561" s="707"/>
      <c r="AB2561" s="707"/>
      <c r="AC2561" s="707"/>
      <c r="AD2561" s="707"/>
      <c r="AE2561" s="707">
        <v>5617.79</v>
      </c>
      <c r="AF2561" s="707"/>
      <c r="AG2561" s="707"/>
      <c r="AH2561" s="707"/>
      <c r="AI2561" s="707"/>
      <c r="AJ2561" s="707"/>
      <c r="AM2561" s="707"/>
      <c r="AN2561" s="707"/>
    </row>
    <row r="2562" spans="4:40">
      <c r="D2562" s="160" t="s">
        <v>5096</v>
      </c>
      <c r="E2562" s="160"/>
      <c r="F2562" s="160">
        <v>46033</v>
      </c>
      <c r="G2562" s="160">
        <v>46074</v>
      </c>
      <c r="H2562" s="160" t="s">
        <v>12614</v>
      </c>
      <c r="I2562" s="160">
        <v>46007</v>
      </c>
      <c r="J2562" s="160">
        <v>50560.14</v>
      </c>
      <c r="K2562" s="160">
        <v>50560.14</v>
      </c>
      <c r="L2562" s="707">
        <v>56177.93</v>
      </c>
      <c r="M2562" s="727" t="s">
        <v>4996</v>
      </c>
      <c r="AA2562" s="707"/>
      <c r="AB2562" s="707">
        <v>50560.14</v>
      </c>
      <c r="AC2562" s="707"/>
      <c r="AH2562" s="707"/>
      <c r="AI2562" s="707"/>
    </row>
    <row r="2563" spans="4:40">
      <c r="D2563" s="160" t="s">
        <v>5097</v>
      </c>
      <c r="E2563" s="160"/>
      <c r="F2563" s="160">
        <v>46035</v>
      </c>
      <c r="G2563" s="160">
        <v>46074</v>
      </c>
      <c r="H2563" s="160" t="s">
        <v>12614</v>
      </c>
      <c r="I2563" s="160">
        <v>46009</v>
      </c>
      <c r="J2563" s="160">
        <v>105913.84</v>
      </c>
      <c r="K2563" s="160">
        <v>105913.83</v>
      </c>
      <c r="L2563" s="707">
        <v>117682.04</v>
      </c>
      <c r="M2563" s="727" t="s">
        <v>4994</v>
      </c>
      <c r="AA2563" s="707"/>
      <c r="AD2563" s="707"/>
      <c r="AE2563" s="707">
        <v>105913.84</v>
      </c>
      <c r="AF2563" s="707">
        <v>11768.2</v>
      </c>
      <c r="AG2563" s="707"/>
      <c r="AH2563" s="707"/>
      <c r="AI2563" s="707"/>
      <c r="AM2563" s="707"/>
      <c r="AN2563" s="707"/>
    </row>
    <row r="2564" spans="4:40">
      <c r="D2564" s="160" t="s">
        <v>5097</v>
      </c>
      <c r="E2564" s="160"/>
      <c r="F2564" s="160">
        <v>46035</v>
      </c>
      <c r="G2564" s="160">
        <v>46074</v>
      </c>
      <c r="H2564" s="160" t="s">
        <v>12614</v>
      </c>
      <c r="I2564" s="160">
        <v>46009</v>
      </c>
      <c r="J2564" s="160">
        <v>105913.84</v>
      </c>
      <c r="K2564" s="160">
        <v>105913.83</v>
      </c>
      <c r="L2564" s="707">
        <v>117682.04</v>
      </c>
      <c r="M2564" s="727" t="s">
        <v>4995</v>
      </c>
      <c r="AA2564" s="707"/>
      <c r="AB2564" s="707"/>
      <c r="AC2564" s="707"/>
      <c r="AD2564" s="707"/>
      <c r="AE2564" s="707">
        <v>11768.2</v>
      </c>
      <c r="AF2564" s="707"/>
      <c r="AG2564" s="707"/>
      <c r="AH2564" s="707"/>
      <c r="AI2564" s="707"/>
      <c r="AM2564" s="707"/>
      <c r="AN2564" s="707"/>
    </row>
    <row r="2565" spans="4:40">
      <c r="D2565" s="160" t="s">
        <v>5097</v>
      </c>
      <c r="E2565" s="160"/>
      <c r="F2565" s="160">
        <v>46035</v>
      </c>
      <c r="G2565" s="160">
        <v>46074</v>
      </c>
      <c r="H2565" s="160" t="s">
        <v>12614</v>
      </c>
      <c r="I2565" s="160">
        <v>46009</v>
      </c>
      <c r="J2565" s="160">
        <v>105913.84</v>
      </c>
      <c r="K2565" s="160">
        <v>105913.83</v>
      </c>
      <c r="L2565" s="707">
        <v>117682.04</v>
      </c>
      <c r="M2565" s="727" t="s">
        <v>4996</v>
      </c>
      <c r="AA2565" s="707"/>
      <c r="AB2565" s="707">
        <v>105913.83</v>
      </c>
      <c r="AC2565" s="707"/>
      <c r="AH2565" s="707"/>
    </row>
    <row r="2566" spans="4:40">
      <c r="D2566" s="160" t="s">
        <v>5098</v>
      </c>
      <c r="E2566" s="160"/>
      <c r="F2566" s="160">
        <v>46037</v>
      </c>
      <c r="G2566" s="160">
        <v>46075</v>
      </c>
      <c r="H2566" s="160" t="s">
        <v>6711</v>
      </c>
      <c r="I2566" s="160">
        <v>46035</v>
      </c>
      <c r="J2566" s="160">
        <v>158168.91</v>
      </c>
      <c r="K2566" s="160">
        <v>158168.91</v>
      </c>
      <c r="L2566" s="707">
        <v>262813.27</v>
      </c>
      <c r="M2566" s="727" t="s">
        <v>4994</v>
      </c>
      <c r="AA2566" s="707"/>
      <c r="AD2566" s="707"/>
      <c r="AE2566" s="707">
        <v>170828.62</v>
      </c>
      <c r="AF2566" s="707">
        <v>91984.639999999999</v>
      </c>
      <c r="AG2566" s="707"/>
      <c r="AH2566" s="707"/>
      <c r="AI2566" s="707"/>
      <c r="AJ2566" s="707"/>
      <c r="AM2566" s="707"/>
      <c r="AN2566" s="707"/>
    </row>
    <row r="2567" spans="4:40">
      <c r="D2567" s="160" t="s">
        <v>5098</v>
      </c>
      <c r="E2567" s="160"/>
      <c r="F2567" s="160">
        <v>46037</v>
      </c>
      <c r="G2567" s="160">
        <v>46075</v>
      </c>
      <c r="H2567" s="160" t="s">
        <v>6711</v>
      </c>
      <c r="I2567" s="160">
        <v>46035</v>
      </c>
      <c r="J2567" s="160">
        <v>158168.91</v>
      </c>
      <c r="K2567" s="160">
        <v>158168.91</v>
      </c>
      <c r="L2567" s="707">
        <v>262813.27</v>
      </c>
      <c r="M2567" s="727" t="s">
        <v>4995</v>
      </c>
      <c r="AA2567" s="707"/>
      <c r="AB2567" s="707"/>
      <c r="AC2567" s="707"/>
      <c r="AD2567" s="707"/>
      <c r="AE2567" s="707">
        <v>95937.35</v>
      </c>
      <c r="AF2567" s="707">
        <v>8707.01</v>
      </c>
      <c r="AG2567" s="707"/>
      <c r="AH2567" s="707"/>
      <c r="AI2567" s="707"/>
      <c r="AJ2567" s="707"/>
      <c r="AM2567" s="707"/>
      <c r="AN2567" s="707"/>
    </row>
    <row r="2568" spans="4:40">
      <c r="D2568" s="160" t="s">
        <v>5098</v>
      </c>
      <c r="E2568" s="160"/>
      <c r="F2568" s="160">
        <v>46037</v>
      </c>
      <c r="G2568" s="160">
        <v>46075</v>
      </c>
      <c r="H2568" s="160" t="s">
        <v>6711</v>
      </c>
      <c r="I2568" s="160">
        <v>46035</v>
      </c>
      <c r="J2568" s="160">
        <v>158168.91</v>
      </c>
      <c r="K2568" s="160">
        <v>158168.91</v>
      </c>
      <c r="L2568" s="707">
        <v>262813.27</v>
      </c>
      <c r="M2568" s="727" t="s">
        <v>4996</v>
      </c>
      <c r="AA2568" s="707">
        <v>14857.81</v>
      </c>
      <c r="AB2568" s="707">
        <v>136433.92000000001</v>
      </c>
      <c r="AC2568" s="707">
        <v>6877.18</v>
      </c>
      <c r="AH2568" s="707"/>
    </row>
    <row r="2569" spans="4:40">
      <c r="D2569" s="160" t="s">
        <v>9017</v>
      </c>
      <c r="E2569" s="160"/>
      <c r="F2569" s="160">
        <v>46040</v>
      </c>
      <c r="G2569" s="160">
        <v>46074</v>
      </c>
      <c r="H2569" s="160" t="s">
        <v>6681</v>
      </c>
      <c r="I2569" s="160" t="s">
        <v>12624</v>
      </c>
      <c r="J2569" s="160">
        <v>178710.03</v>
      </c>
      <c r="K2569" s="160">
        <v>178710.02</v>
      </c>
      <c r="L2569" s="707">
        <v>178710.03</v>
      </c>
      <c r="M2569" s="727" t="s">
        <v>4994</v>
      </c>
      <c r="AA2569" s="707"/>
      <c r="AB2569" s="707"/>
      <c r="AD2569" s="707"/>
      <c r="AE2569" s="707">
        <v>17871</v>
      </c>
      <c r="AF2569" s="707">
        <v>160839.01999999999</v>
      </c>
      <c r="AG2569" s="707"/>
      <c r="AH2569" s="707"/>
      <c r="AI2569" s="707"/>
      <c r="AJ2569" s="707"/>
      <c r="AM2569" s="707"/>
      <c r="AN2569" s="707"/>
    </row>
    <row r="2570" spans="4:40">
      <c r="D2570" s="160" t="s">
        <v>9017</v>
      </c>
      <c r="E2570" s="160"/>
      <c r="F2570" s="160">
        <v>46040</v>
      </c>
      <c r="G2570" s="160">
        <v>46074</v>
      </c>
      <c r="H2570" s="160" t="s">
        <v>6681</v>
      </c>
      <c r="I2570" s="160" t="s">
        <v>12624</v>
      </c>
      <c r="J2570" s="160">
        <v>178710.03</v>
      </c>
      <c r="K2570" s="160">
        <v>178710.02</v>
      </c>
      <c r="L2570" s="707">
        <v>178710.03</v>
      </c>
      <c r="M2570" s="727" t="s">
        <v>4995</v>
      </c>
      <c r="AA2570" s="707"/>
      <c r="AB2570" s="707"/>
      <c r="AC2570" s="707"/>
      <c r="AD2570" s="707"/>
      <c r="AE2570" s="707"/>
      <c r="AF2570" s="707"/>
      <c r="AG2570" s="707"/>
      <c r="AH2570" s="707"/>
      <c r="AI2570" s="707"/>
      <c r="AJ2570" s="707"/>
      <c r="AM2570" s="707"/>
      <c r="AN2570" s="707"/>
    </row>
    <row r="2571" spans="4:40">
      <c r="D2571" s="160" t="s">
        <v>9017</v>
      </c>
      <c r="E2571" s="160"/>
      <c r="F2571" s="160">
        <v>46040</v>
      </c>
      <c r="G2571" s="160">
        <v>46074</v>
      </c>
      <c r="H2571" s="160" t="s">
        <v>6681</v>
      </c>
      <c r="I2571" s="160" t="s">
        <v>12624</v>
      </c>
      <c r="J2571" s="160">
        <v>178710.03</v>
      </c>
      <c r="K2571" s="160">
        <v>178710.02</v>
      </c>
      <c r="L2571" s="707">
        <v>178710.03</v>
      </c>
      <c r="M2571" s="727" t="s">
        <v>4996</v>
      </c>
      <c r="AA2571" s="707">
        <v>142968.01999999999</v>
      </c>
      <c r="AB2571" s="707">
        <v>35742</v>
      </c>
      <c r="AC2571" s="707"/>
      <c r="AF2571" s="707"/>
      <c r="AG2571" s="707"/>
      <c r="AH2571" s="707"/>
      <c r="AI2571" s="707"/>
    </row>
    <row r="2572" spans="4:40">
      <c r="D2572" s="160" t="s">
        <v>5099</v>
      </c>
      <c r="E2572" s="160"/>
      <c r="F2572" s="160">
        <v>46042</v>
      </c>
      <c r="G2572" s="160">
        <v>46074</v>
      </c>
      <c r="H2572" s="160" t="s">
        <v>12621</v>
      </c>
      <c r="I2572" s="160">
        <v>46037</v>
      </c>
      <c r="J2572" s="160">
        <v>28739.82</v>
      </c>
      <c r="K2572" s="160">
        <v>28739.82</v>
      </c>
      <c r="L2572" s="707">
        <v>31933.13</v>
      </c>
      <c r="M2572" s="727" t="s">
        <v>4994</v>
      </c>
      <c r="AA2572" s="707"/>
      <c r="AD2572" s="707"/>
      <c r="AE2572" s="707">
        <v>28739.82</v>
      </c>
      <c r="AF2572" s="707">
        <v>3193.31</v>
      </c>
      <c r="AG2572" s="707"/>
      <c r="AH2572" s="707"/>
      <c r="AI2572" s="707"/>
      <c r="AJ2572" s="707"/>
      <c r="AM2572" s="707"/>
      <c r="AN2572" s="707"/>
    </row>
    <row r="2573" spans="4:40">
      <c r="D2573" s="160" t="s">
        <v>5099</v>
      </c>
      <c r="E2573" s="160"/>
      <c r="F2573" s="160">
        <v>46042</v>
      </c>
      <c r="G2573" s="160">
        <v>46074</v>
      </c>
      <c r="H2573" s="160" t="s">
        <v>12621</v>
      </c>
      <c r="I2573" s="160">
        <v>46037</v>
      </c>
      <c r="J2573" s="160">
        <v>28739.82</v>
      </c>
      <c r="K2573" s="160">
        <v>28739.82</v>
      </c>
      <c r="L2573" s="707">
        <v>31933.13</v>
      </c>
      <c r="M2573" s="727" t="s">
        <v>4995</v>
      </c>
      <c r="AA2573" s="707"/>
      <c r="AB2573" s="707"/>
      <c r="AC2573" s="707"/>
      <c r="AD2573" s="707"/>
      <c r="AE2573" s="707"/>
      <c r="AF2573" s="707">
        <v>3193.31</v>
      </c>
      <c r="AG2573" s="707"/>
      <c r="AH2573" s="707"/>
      <c r="AI2573" s="707"/>
      <c r="AJ2573" s="707"/>
      <c r="AM2573" s="707"/>
      <c r="AN2573" s="707"/>
    </row>
    <row r="2574" spans="4:40">
      <c r="D2574" s="160" t="s">
        <v>5099</v>
      </c>
      <c r="E2574" s="160"/>
      <c r="F2574" s="160">
        <v>46042</v>
      </c>
      <c r="G2574" s="160">
        <v>46074</v>
      </c>
      <c r="H2574" s="160" t="s">
        <v>12621</v>
      </c>
      <c r="I2574" s="160">
        <v>46037</v>
      </c>
      <c r="J2574" s="160">
        <v>28739.82</v>
      </c>
      <c r="K2574" s="160">
        <v>28739.82</v>
      </c>
      <c r="L2574" s="707">
        <v>31933.13</v>
      </c>
      <c r="M2574" s="727" t="s">
        <v>4996</v>
      </c>
      <c r="AA2574" s="707"/>
      <c r="AB2574" s="707">
        <v>28739.82</v>
      </c>
      <c r="AC2574" s="707"/>
      <c r="AF2574" s="707"/>
      <c r="AG2574" s="707"/>
      <c r="AH2574" s="707"/>
    </row>
    <row r="2575" spans="4:40">
      <c r="D2575" s="160" t="s">
        <v>5100</v>
      </c>
      <c r="E2575" s="160"/>
      <c r="F2575" s="160">
        <v>46044</v>
      </c>
      <c r="G2575" s="160">
        <v>46057</v>
      </c>
      <c r="H2575" s="160" t="s">
        <v>12619</v>
      </c>
      <c r="I2575" s="160">
        <v>46009</v>
      </c>
      <c r="J2575" s="160">
        <v>7040.67</v>
      </c>
      <c r="K2575" s="160">
        <v>7040.67</v>
      </c>
      <c r="L2575" s="707">
        <v>114715.67</v>
      </c>
      <c r="M2575" s="727" t="s">
        <v>4994</v>
      </c>
      <c r="AA2575" s="707"/>
      <c r="AB2575" s="707"/>
      <c r="AE2575" s="707">
        <v>114715.67</v>
      </c>
      <c r="AF2575" s="707"/>
      <c r="AG2575" s="707"/>
      <c r="AH2575" s="707"/>
      <c r="AI2575" s="707"/>
      <c r="AJ2575" s="707"/>
      <c r="AM2575" s="707"/>
    </row>
    <row r="2576" spans="4:40">
      <c r="D2576" s="160" t="s">
        <v>5100</v>
      </c>
      <c r="E2576" s="160"/>
      <c r="F2576" s="160">
        <v>46044</v>
      </c>
      <c r="G2576" s="160">
        <v>46057</v>
      </c>
      <c r="H2576" s="160" t="s">
        <v>12619</v>
      </c>
      <c r="I2576" s="160">
        <v>46009</v>
      </c>
      <c r="J2576" s="160">
        <v>7040.67</v>
      </c>
      <c r="K2576" s="160">
        <v>7040.67</v>
      </c>
      <c r="L2576" s="707">
        <v>114715.67</v>
      </c>
      <c r="M2576" s="727" t="s">
        <v>4995</v>
      </c>
      <c r="AA2576" s="707"/>
      <c r="AB2576" s="707"/>
      <c r="AC2576" s="707"/>
      <c r="AE2576" s="707">
        <v>107675</v>
      </c>
      <c r="AF2576" s="707"/>
      <c r="AG2576" s="707"/>
      <c r="AH2576" s="707"/>
      <c r="AI2576" s="707"/>
      <c r="AJ2576" s="707"/>
      <c r="AM2576" s="707"/>
    </row>
    <row r="2577" spans="4:40">
      <c r="D2577" s="160" t="s">
        <v>5100</v>
      </c>
      <c r="E2577" s="160"/>
      <c r="F2577" s="160">
        <v>46044</v>
      </c>
      <c r="G2577" s="160">
        <v>46057</v>
      </c>
      <c r="H2577" s="160" t="s">
        <v>12619</v>
      </c>
      <c r="I2577" s="160">
        <v>46009</v>
      </c>
      <c r="J2577" s="160">
        <v>7040.67</v>
      </c>
      <c r="K2577" s="160">
        <v>7040.67</v>
      </c>
      <c r="L2577" s="707">
        <v>114715.67</v>
      </c>
      <c r="M2577" s="727" t="s">
        <v>4996</v>
      </c>
      <c r="Y2577" s="707"/>
      <c r="Z2577" s="707"/>
      <c r="AA2577" s="707"/>
      <c r="AB2577" s="707">
        <v>6501.69</v>
      </c>
      <c r="AC2577" s="707">
        <v>538.98</v>
      </c>
      <c r="AF2577" s="707"/>
      <c r="AG2577" s="707"/>
      <c r="AH2577" s="707"/>
      <c r="AI2577" s="707"/>
    </row>
    <row r="2578" spans="4:40">
      <c r="D2578" s="160" t="s">
        <v>5101</v>
      </c>
      <c r="E2578" s="160"/>
      <c r="F2578" s="160">
        <v>46047</v>
      </c>
      <c r="G2578" s="160">
        <v>46057</v>
      </c>
      <c r="H2578" s="160" t="s">
        <v>12619</v>
      </c>
      <c r="I2578" s="160">
        <v>46008</v>
      </c>
      <c r="J2578" s="160">
        <v>27717.52</v>
      </c>
      <c r="K2578" s="160">
        <v>27717.52</v>
      </c>
      <c r="L2578" s="707">
        <v>41062.99</v>
      </c>
      <c r="M2578" s="727" t="s">
        <v>4994</v>
      </c>
      <c r="Y2578" s="707"/>
      <c r="Z2578" s="707"/>
      <c r="AA2578" s="707"/>
      <c r="AB2578" s="707"/>
      <c r="AC2578" s="707"/>
      <c r="AD2578" s="707"/>
      <c r="AE2578" s="707">
        <v>41062.99</v>
      </c>
      <c r="AF2578" s="707"/>
      <c r="AG2578" s="707"/>
      <c r="AH2578" s="707"/>
      <c r="AI2578" s="707"/>
      <c r="AJ2578" s="707"/>
      <c r="AM2578" s="707"/>
    </row>
    <row r="2579" spans="4:40">
      <c r="D2579" s="160" t="s">
        <v>5101</v>
      </c>
      <c r="E2579" s="160"/>
      <c r="F2579" s="160">
        <v>46047</v>
      </c>
      <c r="G2579" s="160">
        <v>46057</v>
      </c>
      <c r="H2579" s="160" t="s">
        <v>12619</v>
      </c>
      <c r="I2579" s="160">
        <v>46008</v>
      </c>
      <c r="J2579" s="160">
        <v>27717.52</v>
      </c>
      <c r="K2579" s="160">
        <v>27717.52</v>
      </c>
      <c r="L2579" s="707">
        <v>41062.99</v>
      </c>
      <c r="M2579" s="727" t="s">
        <v>4995</v>
      </c>
      <c r="Y2579" s="707"/>
      <c r="Z2579" s="707"/>
      <c r="AA2579" s="707"/>
      <c r="AB2579" s="707"/>
      <c r="AC2579" s="707"/>
      <c r="AD2579" s="707"/>
      <c r="AE2579" s="707">
        <v>13345.48</v>
      </c>
      <c r="AF2579" s="707"/>
      <c r="AG2579" s="707"/>
      <c r="AH2579" s="707"/>
      <c r="AI2579" s="707"/>
      <c r="AJ2579" s="707"/>
      <c r="AM2579" s="707"/>
    </row>
    <row r="2580" spans="4:40">
      <c r="D2580" s="160" t="s">
        <v>5101</v>
      </c>
      <c r="E2580" s="160"/>
      <c r="F2580" s="160">
        <v>46047</v>
      </c>
      <c r="G2580" s="160">
        <v>46057</v>
      </c>
      <c r="H2580" s="160" t="s">
        <v>12619</v>
      </c>
      <c r="I2580" s="160">
        <v>46008</v>
      </c>
      <c r="J2580" s="160">
        <v>27717.52</v>
      </c>
      <c r="K2580" s="160">
        <v>27717.52</v>
      </c>
      <c r="L2580" s="707">
        <v>41062.99</v>
      </c>
      <c r="M2580" s="727" t="s">
        <v>4996</v>
      </c>
      <c r="R2580" s="707"/>
      <c r="S2580" s="707"/>
      <c r="T2580" s="707"/>
      <c r="U2580" s="707"/>
      <c r="V2580" s="707"/>
      <c r="W2580" s="707"/>
      <c r="X2580" s="707"/>
      <c r="Y2580" s="707"/>
      <c r="Z2580" s="707"/>
      <c r="AA2580" s="707"/>
      <c r="AB2580" s="707">
        <v>27118.69</v>
      </c>
      <c r="AC2580" s="707">
        <v>598.84</v>
      </c>
      <c r="AE2580" s="707"/>
      <c r="AF2580" s="707"/>
      <c r="AG2580" s="707"/>
      <c r="AH2580" s="707"/>
      <c r="AI2580" s="707"/>
    </row>
    <row r="2581" spans="4:40">
      <c r="D2581" s="160" t="s">
        <v>5102</v>
      </c>
      <c r="E2581" s="160"/>
      <c r="F2581" s="160">
        <v>46049</v>
      </c>
      <c r="G2581" s="160">
        <v>46060</v>
      </c>
      <c r="H2581" s="160">
        <v>46002</v>
      </c>
      <c r="I2581" s="160">
        <v>46014</v>
      </c>
      <c r="J2581" s="160">
        <v>0</v>
      </c>
      <c r="K2581" s="160">
        <v>0</v>
      </c>
      <c r="L2581" s="707">
        <v>18250.22</v>
      </c>
      <c r="M2581" s="727" t="s">
        <v>4994</v>
      </c>
      <c r="Q2581" s="707"/>
      <c r="R2581" s="707"/>
      <c r="V2581" s="707"/>
      <c r="W2581" s="707"/>
      <c r="Y2581" s="707"/>
      <c r="Z2581" s="707"/>
      <c r="AA2581" s="707"/>
      <c r="AB2581" s="707"/>
      <c r="AC2581" s="707"/>
      <c r="AD2581" s="707"/>
      <c r="AE2581" s="707">
        <v>18250.22</v>
      </c>
      <c r="AF2581" s="707"/>
      <c r="AG2581" s="707"/>
      <c r="AH2581" s="707"/>
      <c r="AM2581" s="707"/>
    </row>
    <row r="2582" spans="4:40">
      <c r="D2582" s="160" t="s">
        <v>5102</v>
      </c>
      <c r="E2582" s="160"/>
      <c r="F2582" s="160">
        <v>46049</v>
      </c>
      <c r="G2582" s="160">
        <v>46060</v>
      </c>
      <c r="H2582" s="160">
        <v>46002</v>
      </c>
      <c r="I2582" s="160">
        <v>46014</v>
      </c>
      <c r="J2582" s="160">
        <v>0</v>
      </c>
      <c r="K2582" s="160">
        <v>0</v>
      </c>
      <c r="L2582" s="707">
        <v>18250.22</v>
      </c>
      <c r="M2582" s="727" t="s">
        <v>4995</v>
      </c>
      <c r="Y2582" s="707"/>
      <c r="Z2582" s="707"/>
      <c r="AA2582" s="707"/>
      <c r="AB2582" s="707"/>
      <c r="AC2582" s="707"/>
      <c r="AD2582" s="707"/>
      <c r="AE2582" s="707">
        <v>18250.22</v>
      </c>
      <c r="AF2582" s="707"/>
      <c r="AG2582" s="707"/>
      <c r="AH2582" s="707"/>
      <c r="AM2582" s="707"/>
    </row>
    <row r="2583" spans="4:40">
      <c r="D2583" s="160" t="s">
        <v>5102</v>
      </c>
      <c r="E2583" s="160"/>
      <c r="F2583" s="160">
        <v>46049</v>
      </c>
      <c r="G2583" s="160">
        <v>46060</v>
      </c>
      <c r="H2583" s="160">
        <v>46002</v>
      </c>
      <c r="I2583" s="160">
        <v>46014</v>
      </c>
      <c r="J2583" s="160">
        <v>0</v>
      </c>
      <c r="K2583" s="160">
        <v>0</v>
      </c>
      <c r="L2583" s="707">
        <v>18250.22</v>
      </c>
      <c r="M2583" s="727" t="s">
        <v>4996</v>
      </c>
      <c r="R2583" s="707"/>
      <c r="S2583" s="707"/>
      <c r="T2583" s="707"/>
      <c r="U2583" s="707"/>
      <c r="V2583" s="707"/>
      <c r="W2583" s="707"/>
      <c r="X2583" s="707"/>
      <c r="Y2583" s="707"/>
      <c r="Z2583" s="707"/>
      <c r="AA2583" s="707"/>
      <c r="AB2583" s="707"/>
      <c r="AE2583" s="707"/>
      <c r="AF2583" s="707"/>
      <c r="AG2583" s="707"/>
    </row>
    <row r="2584" spans="4:40">
      <c r="D2584" s="160" t="s">
        <v>5103</v>
      </c>
      <c r="E2584" s="160"/>
      <c r="F2584" s="160">
        <v>46051</v>
      </c>
      <c r="G2584" s="160">
        <v>46062</v>
      </c>
      <c r="H2584" s="160" t="s">
        <v>12619</v>
      </c>
      <c r="I2584" s="160">
        <v>45937</v>
      </c>
      <c r="J2584" s="160">
        <v>72593.5</v>
      </c>
      <c r="K2584" s="160">
        <v>72593.5</v>
      </c>
      <c r="L2584" s="707">
        <v>107545.92</v>
      </c>
      <c r="M2584" s="727" t="s">
        <v>4994</v>
      </c>
      <c r="Q2584" s="707"/>
      <c r="R2584" s="707"/>
      <c r="V2584" s="707"/>
      <c r="W2584" s="707"/>
      <c r="Y2584" s="707"/>
      <c r="Z2584" s="707"/>
      <c r="AA2584" s="707"/>
      <c r="AB2584" s="707"/>
      <c r="AC2584" s="707">
        <v>16131.89</v>
      </c>
      <c r="AD2584" s="707"/>
      <c r="AE2584" s="707">
        <v>91414.03</v>
      </c>
      <c r="AF2584" s="707"/>
      <c r="AG2584" s="707"/>
      <c r="AH2584" s="707"/>
      <c r="AM2584" s="707"/>
      <c r="AN2584" s="707"/>
    </row>
    <row r="2585" spans="4:40">
      <c r="D2585" s="160" t="s">
        <v>5103</v>
      </c>
      <c r="E2585" s="160"/>
      <c r="F2585" s="160">
        <v>46051</v>
      </c>
      <c r="G2585" s="160">
        <v>46062</v>
      </c>
      <c r="H2585" s="160" t="s">
        <v>12619</v>
      </c>
      <c r="I2585" s="160">
        <v>45937</v>
      </c>
      <c r="J2585" s="160">
        <v>72593.5</v>
      </c>
      <c r="K2585" s="160">
        <v>72593.5</v>
      </c>
      <c r="L2585" s="707">
        <v>107545.92</v>
      </c>
      <c r="M2585" s="727" t="s">
        <v>4995</v>
      </c>
      <c r="Y2585" s="707"/>
      <c r="Z2585" s="707"/>
      <c r="AA2585" s="707"/>
      <c r="AB2585" s="707"/>
      <c r="AC2585" s="707">
        <v>34952.42</v>
      </c>
      <c r="AD2585" s="707"/>
      <c r="AE2585" s="707"/>
      <c r="AF2585" s="707"/>
      <c r="AG2585" s="707"/>
      <c r="AH2585" s="707"/>
      <c r="AM2585" s="707"/>
      <c r="AN2585" s="707"/>
    </row>
    <row r="2586" spans="4:40">
      <c r="D2586" s="160" t="s">
        <v>5103</v>
      </c>
      <c r="E2586" s="160"/>
      <c r="F2586" s="160">
        <v>46051</v>
      </c>
      <c r="G2586" s="160">
        <v>46062</v>
      </c>
      <c r="H2586" s="160" t="s">
        <v>12619</v>
      </c>
      <c r="I2586" s="160">
        <v>45937</v>
      </c>
      <c r="J2586" s="160">
        <v>72593.5</v>
      </c>
      <c r="K2586" s="160">
        <v>72593.5</v>
      </c>
      <c r="L2586" s="707">
        <v>107545.92</v>
      </c>
      <c r="M2586" s="727" t="s">
        <v>4996</v>
      </c>
      <c r="R2586" s="707"/>
      <c r="S2586" s="707"/>
      <c r="T2586" s="707"/>
      <c r="U2586" s="707"/>
      <c r="V2586" s="707"/>
      <c r="W2586" s="707"/>
      <c r="X2586" s="707"/>
      <c r="Y2586" s="707"/>
      <c r="Z2586" s="707"/>
      <c r="AA2586" s="707"/>
      <c r="AB2586" s="707">
        <v>71025.119999999995</v>
      </c>
      <c r="AC2586" s="707">
        <v>1568.38</v>
      </c>
      <c r="AE2586" s="707"/>
      <c r="AF2586" s="707"/>
      <c r="AG2586" s="707"/>
    </row>
    <row r="2587" spans="4:40">
      <c r="D2587" s="160" t="s">
        <v>5104</v>
      </c>
      <c r="E2587" s="160"/>
      <c r="F2587" s="160">
        <v>46054</v>
      </c>
      <c r="G2587" s="160">
        <v>46069</v>
      </c>
      <c r="H2587" s="160">
        <v>45932</v>
      </c>
      <c r="I2587" s="160">
        <v>45948</v>
      </c>
      <c r="J2587" s="160">
        <v>0</v>
      </c>
      <c r="K2587" s="160">
        <v>0</v>
      </c>
      <c r="L2587" s="707">
        <v>86036.79</v>
      </c>
      <c r="M2587" s="727" t="s">
        <v>4994</v>
      </c>
      <c r="Q2587" s="707"/>
      <c r="R2587" s="707"/>
      <c r="V2587" s="707"/>
      <c r="W2587" s="707"/>
      <c r="Y2587" s="707"/>
      <c r="Z2587" s="707"/>
      <c r="AB2587" s="707"/>
      <c r="AC2587" s="707">
        <v>86036.79</v>
      </c>
      <c r="AD2587" s="707"/>
      <c r="AE2587" s="707"/>
      <c r="AF2587" s="707"/>
      <c r="AG2587" s="707"/>
      <c r="AH2587" s="707"/>
      <c r="AM2587" s="707"/>
      <c r="AN2587" s="707"/>
    </row>
    <row r="2588" spans="4:40">
      <c r="D2588" s="160" t="s">
        <v>5104</v>
      </c>
      <c r="E2588" s="160"/>
      <c r="F2588" s="160">
        <v>46054</v>
      </c>
      <c r="G2588" s="160">
        <v>46069</v>
      </c>
      <c r="H2588" s="160">
        <v>45932</v>
      </c>
      <c r="I2588" s="160">
        <v>45948</v>
      </c>
      <c r="J2588" s="160">
        <v>0</v>
      </c>
      <c r="K2588" s="160">
        <v>0</v>
      </c>
      <c r="L2588" s="707">
        <v>86036.79</v>
      </c>
      <c r="M2588" s="727" t="s">
        <v>4995</v>
      </c>
      <c r="Y2588" s="707"/>
      <c r="Z2588" s="707"/>
      <c r="AA2588" s="707"/>
      <c r="AB2588" s="707"/>
      <c r="AC2588" s="707">
        <v>86036.79</v>
      </c>
      <c r="AD2588" s="707"/>
      <c r="AE2588" s="707"/>
      <c r="AF2588" s="707"/>
      <c r="AG2588" s="707"/>
      <c r="AH2588" s="707"/>
      <c r="AM2588" s="707"/>
      <c r="AN2588" s="707"/>
    </row>
    <row r="2589" spans="4:40">
      <c r="D2589" s="160" t="s">
        <v>5104</v>
      </c>
      <c r="E2589" s="160"/>
      <c r="F2589" s="160">
        <v>46054</v>
      </c>
      <c r="G2589" s="160">
        <v>46069</v>
      </c>
      <c r="H2589" s="160">
        <v>45932</v>
      </c>
      <c r="I2589" s="160">
        <v>45948</v>
      </c>
      <c r="J2589" s="160">
        <v>0</v>
      </c>
      <c r="K2589" s="160">
        <v>0</v>
      </c>
      <c r="L2589" s="707">
        <v>86036.79</v>
      </c>
      <c r="M2589" s="727" t="s">
        <v>4996</v>
      </c>
      <c r="Y2589" s="707"/>
      <c r="Z2589" s="707"/>
      <c r="AA2589" s="707"/>
      <c r="AF2589" s="707"/>
      <c r="AG2589" s="707"/>
    </row>
    <row r="2590" spans="4:40">
      <c r="D2590" s="160" t="s">
        <v>5105</v>
      </c>
      <c r="E2590" s="160"/>
      <c r="F2590" s="160">
        <v>46057</v>
      </c>
      <c r="G2590" s="160">
        <v>46068</v>
      </c>
      <c r="H2590" s="160">
        <v>45936</v>
      </c>
      <c r="I2590" s="160">
        <v>45946</v>
      </c>
      <c r="J2590" s="160">
        <v>0</v>
      </c>
      <c r="K2590" s="160">
        <v>0</v>
      </c>
      <c r="L2590" s="707">
        <v>204552.31</v>
      </c>
      <c r="M2590" s="727" t="s">
        <v>4994</v>
      </c>
      <c r="Y2590" s="707"/>
      <c r="Z2590" s="707"/>
      <c r="AB2590" s="707"/>
      <c r="AC2590" s="707">
        <v>204552.31</v>
      </c>
      <c r="AD2590" s="707"/>
      <c r="AE2590" s="707"/>
      <c r="AF2590" s="707"/>
      <c r="AG2590" s="707"/>
      <c r="AH2590" s="707"/>
      <c r="AM2590" s="707"/>
      <c r="AN2590" s="707"/>
    </row>
    <row r="2591" spans="4:40">
      <c r="D2591" s="160" t="s">
        <v>5105</v>
      </c>
      <c r="E2591" s="160"/>
      <c r="F2591" s="160">
        <v>46057</v>
      </c>
      <c r="G2591" s="160">
        <v>46068</v>
      </c>
      <c r="H2591" s="160">
        <v>45936</v>
      </c>
      <c r="I2591" s="160">
        <v>45946</v>
      </c>
      <c r="J2591" s="160">
        <v>0</v>
      </c>
      <c r="K2591" s="160">
        <v>0</v>
      </c>
      <c r="L2591" s="707">
        <v>204552.31</v>
      </c>
      <c r="M2591" s="727" t="s">
        <v>4995</v>
      </c>
      <c r="Y2591" s="707"/>
      <c r="Z2591" s="707"/>
      <c r="AA2591" s="707"/>
      <c r="AB2591" s="707"/>
      <c r="AC2591" s="707">
        <v>204552.31</v>
      </c>
      <c r="AD2591" s="707"/>
      <c r="AE2591" s="707"/>
      <c r="AF2591" s="707"/>
      <c r="AG2591" s="707"/>
      <c r="AH2591" s="707"/>
      <c r="AM2591" s="707"/>
      <c r="AN2591" s="707"/>
    </row>
    <row r="2592" spans="4:40">
      <c r="D2592" s="160" t="s">
        <v>5105</v>
      </c>
      <c r="E2592" s="160"/>
      <c r="F2592" s="160">
        <v>46057</v>
      </c>
      <c r="G2592" s="160">
        <v>46068</v>
      </c>
      <c r="H2592" s="160">
        <v>45936</v>
      </c>
      <c r="I2592" s="160">
        <v>45946</v>
      </c>
      <c r="J2592" s="160">
        <v>0</v>
      </c>
      <c r="K2592" s="160">
        <v>0</v>
      </c>
      <c r="L2592" s="707">
        <v>204552.31</v>
      </c>
      <c r="M2592" s="727" t="s">
        <v>4996</v>
      </c>
      <c r="Y2592" s="707"/>
      <c r="Z2592" s="707"/>
      <c r="AA2592" s="707"/>
      <c r="AF2592" s="707"/>
      <c r="AH2592" s="707"/>
    </row>
    <row r="2593" spans="4:41">
      <c r="D2593" s="160" t="s">
        <v>9018</v>
      </c>
      <c r="E2593" s="160"/>
      <c r="F2593" s="160">
        <v>46049</v>
      </c>
      <c r="G2593" s="160">
        <v>46071</v>
      </c>
      <c r="H2593" s="160">
        <v>46013</v>
      </c>
      <c r="I2593" s="160">
        <v>46035</v>
      </c>
      <c r="J2593" s="160">
        <v>0</v>
      </c>
      <c r="K2593" s="160">
        <v>0</v>
      </c>
      <c r="L2593" s="707">
        <v>125022</v>
      </c>
      <c r="M2593" s="727" t="s">
        <v>4994</v>
      </c>
      <c r="Y2593" s="707"/>
      <c r="Z2593" s="707"/>
      <c r="AB2593" s="707"/>
      <c r="AC2593" s="707"/>
      <c r="AD2593" s="707"/>
      <c r="AE2593" s="707">
        <v>56259.9</v>
      </c>
      <c r="AF2593" s="707">
        <v>68762.100000000006</v>
      </c>
      <c r="AG2593" s="707"/>
      <c r="AM2593" s="707"/>
      <c r="AN2593" s="707"/>
    </row>
    <row r="2594" spans="4:41">
      <c r="D2594" s="160" t="s">
        <v>9018</v>
      </c>
      <c r="E2594" s="160"/>
      <c r="F2594" s="160">
        <v>46049</v>
      </c>
      <c r="G2594" s="160">
        <v>46071</v>
      </c>
      <c r="H2594" s="160">
        <v>46013</v>
      </c>
      <c r="I2594" s="160">
        <v>46035</v>
      </c>
      <c r="J2594" s="160">
        <v>0</v>
      </c>
      <c r="K2594" s="160">
        <v>0</v>
      </c>
      <c r="L2594" s="707">
        <v>125022</v>
      </c>
      <c r="M2594" s="727" t="s">
        <v>4995</v>
      </c>
      <c r="Y2594" s="707"/>
      <c r="Z2594" s="707"/>
      <c r="AA2594" s="707"/>
      <c r="AB2594" s="707"/>
      <c r="AC2594" s="707"/>
      <c r="AD2594" s="707"/>
      <c r="AE2594" s="707">
        <v>56259.9</v>
      </c>
      <c r="AF2594" s="707">
        <v>68762.100000000006</v>
      </c>
      <c r="AG2594" s="707"/>
      <c r="AH2594" s="707"/>
      <c r="AM2594" s="707"/>
      <c r="AN2594" s="707"/>
    </row>
    <row r="2595" spans="4:41">
      <c r="D2595" s="160" t="s">
        <v>9018</v>
      </c>
      <c r="E2595" s="160"/>
      <c r="F2595" s="160">
        <v>46049</v>
      </c>
      <c r="G2595" s="160">
        <v>46071</v>
      </c>
      <c r="H2595" s="160">
        <v>46013</v>
      </c>
      <c r="I2595" s="160">
        <v>46035</v>
      </c>
      <c r="J2595" s="160">
        <v>0</v>
      </c>
      <c r="K2595" s="160">
        <v>0</v>
      </c>
      <c r="L2595" s="707">
        <v>125022</v>
      </c>
      <c r="M2595" s="727" t="s">
        <v>4996</v>
      </c>
      <c r="Y2595" s="707"/>
      <c r="Z2595" s="707"/>
      <c r="AA2595" s="707"/>
      <c r="AB2595" s="707"/>
      <c r="AF2595" s="707"/>
      <c r="AH2595" s="707"/>
    </row>
    <row r="2596" spans="4:41">
      <c r="D2596" s="160" t="s">
        <v>5106</v>
      </c>
      <c r="E2596" s="160"/>
      <c r="F2596" s="160">
        <v>46081</v>
      </c>
      <c r="G2596" s="160">
        <v>46118</v>
      </c>
      <c r="H2596" s="160">
        <v>46042</v>
      </c>
      <c r="I2596" s="160">
        <v>46079</v>
      </c>
      <c r="J2596" s="160">
        <v>0</v>
      </c>
      <c r="K2596" s="160">
        <v>0</v>
      </c>
      <c r="L2596" s="707">
        <v>226997.21</v>
      </c>
      <c r="M2596" s="727" t="s">
        <v>4994</v>
      </c>
      <c r="Y2596" s="707"/>
      <c r="AA2596" s="707"/>
      <c r="AB2596" s="707"/>
      <c r="AD2596" s="707"/>
      <c r="AE2596" s="707"/>
      <c r="AF2596" s="707">
        <v>57977.04</v>
      </c>
      <c r="AG2596" s="707">
        <v>169020.17</v>
      </c>
      <c r="AH2596" s="707"/>
      <c r="AI2596" s="707"/>
      <c r="AJ2596" s="707"/>
      <c r="AN2596" s="707"/>
      <c r="AO2596" s="707"/>
    </row>
    <row r="2597" spans="4:41">
      <c r="D2597" s="160" t="s">
        <v>5106</v>
      </c>
      <c r="E2597" s="160"/>
      <c r="F2597" s="160">
        <v>46081</v>
      </c>
      <c r="G2597" s="160">
        <v>46118</v>
      </c>
      <c r="H2597" s="160">
        <v>46042</v>
      </c>
      <c r="I2597" s="160">
        <v>46079</v>
      </c>
      <c r="J2597" s="160">
        <v>0</v>
      </c>
      <c r="K2597" s="160">
        <v>0</v>
      </c>
      <c r="L2597" s="707">
        <v>226997.21</v>
      </c>
      <c r="M2597" s="727" t="s">
        <v>4995</v>
      </c>
      <c r="AA2597" s="707"/>
      <c r="AB2597" s="707"/>
      <c r="AC2597" s="707"/>
      <c r="AD2597" s="707"/>
      <c r="AE2597" s="707"/>
      <c r="AF2597" s="707">
        <v>57977.04</v>
      </c>
      <c r="AG2597" s="707">
        <v>169020.17</v>
      </c>
      <c r="AH2597" s="707"/>
      <c r="AI2597" s="707"/>
      <c r="AJ2597" s="707"/>
      <c r="AN2597" s="707"/>
      <c r="AO2597" s="707"/>
    </row>
    <row r="2598" spans="4:41">
      <c r="D2598" s="160" t="s">
        <v>5106</v>
      </c>
      <c r="E2598" s="160"/>
      <c r="F2598" s="160">
        <v>46081</v>
      </c>
      <c r="G2598" s="160">
        <v>46118</v>
      </c>
      <c r="H2598" s="160">
        <v>46042</v>
      </c>
      <c r="I2598" s="160">
        <v>46079</v>
      </c>
      <c r="J2598" s="160">
        <v>0</v>
      </c>
      <c r="K2598" s="160">
        <v>0</v>
      </c>
      <c r="L2598" s="707">
        <v>226997.21</v>
      </c>
      <c r="M2598" s="727" t="s">
        <v>4996</v>
      </c>
      <c r="AA2598" s="707"/>
      <c r="AB2598" s="707"/>
      <c r="AC2598" s="707"/>
      <c r="AH2598" s="707"/>
      <c r="AI2598" s="707"/>
    </row>
    <row r="2599" spans="4:41">
      <c r="D2599" s="160" t="s">
        <v>9019</v>
      </c>
      <c r="E2599" s="160"/>
      <c r="F2599" s="160">
        <v>46081</v>
      </c>
      <c r="G2599" s="160">
        <v>46111</v>
      </c>
      <c r="H2599" s="160">
        <v>46042</v>
      </c>
      <c r="I2599" s="160">
        <v>46072</v>
      </c>
      <c r="J2599" s="160">
        <v>0</v>
      </c>
      <c r="K2599" s="160">
        <v>0</v>
      </c>
      <c r="L2599" s="707">
        <v>16796.36</v>
      </c>
      <c r="M2599" s="727" t="s">
        <v>4994</v>
      </c>
      <c r="AA2599" s="707"/>
      <c r="AB2599" s="707"/>
      <c r="AD2599" s="707"/>
      <c r="AE2599" s="707"/>
      <c r="AF2599" s="707">
        <v>15116.72</v>
      </c>
      <c r="AG2599" s="707">
        <v>1679.64</v>
      </c>
      <c r="AH2599" s="707"/>
      <c r="AI2599" s="707"/>
      <c r="AJ2599" s="707"/>
      <c r="AN2599" s="707"/>
      <c r="AO2599" s="707"/>
    </row>
    <row r="2600" spans="4:41">
      <c r="D2600" s="160" t="s">
        <v>9019</v>
      </c>
      <c r="E2600" s="160"/>
      <c r="F2600" s="160">
        <v>46081</v>
      </c>
      <c r="G2600" s="160">
        <v>46111</v>
      </c>
      <c r="H2600" s="160">
        <v>46042</v>
      </c>
      <c r="I2600" s="160">
        <v>46072</v>
      </c>
      <c r="J2600" s="160">
        <v>0</v>
      </c>
      <c r="K2600" s="160">
        <v>0</v>
      </c>
      <c r="L2600" s="707">
        <v>16796.36</v>
      </c>
      <c r="M2600" s="727" t="s">
        <v>4995</v>
      </c>
      <c r="AA2600" s="707"/>
      <c r="AB2600" s="707"/>
      <c r="AC2600" s="707"/>
      <c r="AD2600" s="707"/>
      <c r="AE2600" s="707"/>
      <c r="AF2600" s="707">
        <v>15116.72</v>
      </c>
      <c r="AG2600" s="707">
        <v>1679.64</v>
      </c>
      <c r="AH2600" s="707"/>
      <c r="AI2600" s="707"/>
      <c r="AJ2600" s="707"/>
      <c r="AN2600" s="707"/>
      <c r="AO2600" s="707"/>
    </row>
    <row r="2601" spans="4:41">
      <c r="D2601" s="160" t="s">
        <v>9019</v>
      </c>
      <c r="E2601" s="160"/>
      <c r="F2601" s="160">
        <v>46081</v>
      </c>
      <c r="G2601" s="160">
        <v>46111</v>
      </c>
      <c r="H2601" s="160">
        <v>46042</v>
      </c>
      <c r="I2601" s="160">
        <v>46072</v>
      </c>
      <c r="J2601" s="160">
        <v>0</v>
      </c>
      <c r="K2601" s="160">
        <v>0</v>
      </c>
      <c r="L2601" s="707">
        <v>16796.36</v>
      </c>
      <c r="M2601" s="727" t="s">
        <v>4996</v>
      </c>
      <c r="AA2601" s="707"/>
      <c r="AB2601" s="707"/>
      <c r="AC2601" s="707"/>
      <c r="AH2601" s="707"/>
    </row>
    <row r="2602" spans="4:41">
      <c r="D2602" s="160" t="s">
        <v>9020</v>
      </c>
      <c r="E2602" s="160"/>
      <c r="F2602" s="160">
        <v>46083</v>
      </c>
      <c r="G2602" s="160">
        <v>46118</v>
      </c>
      <c r="H2602" s="160">
        <v>46044</v>
      </c>
      <c r="I2602" s="160">
        <v>46079</v>
      </c>
      <c r="J2602" s="160">
        <v>0</v>
      </c>
      <c r="K2602" s="160">
        <v>0</v>
      </c>
      <c r="L2602" s="707">
        <v>182567.39</v>
      </c>
      <c r="M2602" s="727" t="s">
        <v>4994</v>
      </c>
      <c r="AA2602" s="707"/>
      <c r="AB2602" s="707"/>
      <c r="AD2602" s="707"/>
      <c r="AE2602" s="707"/>
      <c r="AF2602" s="707">
        <v>41990.5</v>
      </c>
      <c r="AG2602" s="707">
        <v>140576.89000000001</v>
      </c>
      <c r="AH2602" s="707"/>
      <c r="AI2602" s="707"/>
      <c r="AJ2602" s="707"/>
      <c r="AN2602" s="707"/>
      <c r="AO2602" s="707"/>
    </row>
    <row r="2603" spans="4:41">
      <c r="D2603" s="160" t="s">
        <v>9020</v>
      </c>
      <c r="E2603" s="160"/>
      <c r="F2603" s="160">
        <v>46083</v>
      </c>
      <c r="G2603" s="160">
        <v>46118</v>
      </c>
      <c r="H2603" s="160">
        <v>46044</v>
      </c>
      <c r="I2603" s="160">
        <v>46079</v>
      </c>
      <c r="J2603" s="160">
        <v>0</v>
      </c>
      <c r="K2603" s="160">
        <v>0</v>
      </c>
      <c r="L2603" s="707">
        <v>182567.39</v>
      </c>
      <c r="M2603" s="727" t="s">
        <v>4995</v>
      </c>
      <c r="AA2603" s="707"/>
      <c r="AB2603" s="707"/>
      <c r="AC2603" s="707"/>
      <c r="AD2603" s="707"/>
      <c r="AE2603" s="707"/>
      <c r="AF2603" s="707">
        <v>41990.5</v>
      </c>
      <c r="AG2603" s="707">
        <v>140576.89000000001</v>
      </c>
      <c r="AH2603" s="707"/>
      <c r="AI2603" s="707"/>
      <c r="AJ2603" s="707"/>
      <c r="AN2603" s="707"/>
      <c r="AO2603" s="707"/>
    </row>
    <row r="2604" spans="4:41">
      <c r="D2604" s="160" t="s">
        <v>9020</v>
      </c>
      <c r="E2604" s="160"/>
      <c r="F2604" s="160">
        <v>46083</v>
      </c>
      <c r="G2604" s="160">
        <v>46118</v>
      </c>
      <c r="H2604" s="160">
        <v>46044</v>
      </c>
      <c r="I2604" s="160">
        <v>46079</v>
      </c>
      <c r="J2604" s="160">
        <v>0</v>
      </c>
      <c r="K2604" s="160">
        <v>0</v>
      </c>
      <c r="L2604" s="707">
        <v>182567.39</v>
      </c>
      <c r="M2604" s="727" t="s">
        <v>4996</v>
      </c>
      <c r="AA2604" s="707"/>
      <c r="AB2604" s="707"/>
      <c r="AC2604" s="707"/>
      <c r="AH2604" s="707"/>
    </row>
    <row r="2605" spans="4:41">
      <c r="D2605" s="160" t="s">
        <v>9021</v>
      </c>
      <c r="E2605" s="160"/>
      <c r="F2605" s="160">
        <v>46105</v>
      </c>
      <c r="G2605" s="160">
        <v>46109</v>
      </c>
      <c r="H2605" s="160">
        <v>46067</v>
      </c>
      <c r="I2605" s="160">
        <v>46070</v>
      </c>
      <c r="J2605" s="160">
        <v>0</v>
      </c>
      <c r="K2605" s="160">
        <v>0</v>
      </c>
      <c r="L2605" s="707">
        <v>3879.48</v>
      </c>
      <c r="M2605" s="727" t="s">
        <v>4994</v>
      </c>
      <c r="AA2605" s="707"/>
      <c r="AB2605" s="707"/>
      <c r="AE2605" s="707"/>
      <c r="AF2605" s="707"/>
      <c r="AG2605" s="707">
        <v>3879.48</v>
      </c>
      <c r="AH2605" s="707"/>
      <c r="AI2605" s="707"/>
      <c r="AJ2605" s="707"/>
      <c r="AO2605" s="707"/>
    </row>
    <row r="2606" spans="4:41">
      <c r="D2606" s="160" t="s">
        <v>9021</v>
      </c>
      <c r="E2606" s="160"/>
      <c r="F2606" s="160">
        <v>46105</v>
      </c>
      <c r="G2606" s="160">
        <v>46109</v>
      </c>
      <c r="H2606" s="160">
        <v>46067</v>
      </c>
      <c r="I2606" s="160">
        <v>46070</v>
      </c>
      <c r="J2606" s="160">
        <v>0</v>
      </c>
      <c r="K2606" s="160">
        <v>0</v>
      </c>
      <c r="L2606" s="707">
        <v>3879.48</v>
      </c>
      <c r="M2606" s="727" t="s">
        <v>4995</v>
      </c>
      <c r="AB2606" s="707"/>
      <c r="AC2606" s="707"/>
      <c r="AE2606" s="707"/>
      <c r="AF2606" s="707"/>
      <c r="AG2606" s="707">
        <v>3879.48</v>
      </c>
      <c r="AH2606" s="707"/>
      <c r="AI2606" s="707"/>
      <c r="AJ2606" s="707"/>
      <c r="AO2606" s="707"/>
    </row>
    <row r="2607" spans="4:41">
      <c r="D2607" s="160" t="s">
        <v>9021</v>
      </c>
      <c r="E2607" s="160"/>
      <c r="F2607" s="160">
        <v>46105</v>
      </c>
      <c r="G2607" s="160">
        <v>46109</v>
      </c>
      <c r="H2607" s="160">
        <v>46067</v>
      </c>
      <c r="I2607" s="160">
        <v>46070</v>
      </c>
      <c r="J2607" s="160">
        <v>0</v>
      </c>
      <c r="K2607" s="160">
        <v>0</v>
      </c>
      <c r="L2607" s="707">
        <v>3879.48</v>
      </c>
      <c r="M2607" s="727" t="s">
        <v>4996</v>
      </c>
      <c r="AA2607" s="707"/>
      <c r="AB2607" s="707"/>
      <c r="AC2607" s="707"/>
      <c r="AH2607" s="707"/>
    </row>
    <row r="2608" spans="4:41">
      <c r="D2608" s="160" t="s">
        <v>5107</v>
      </c>
      <c r="E2608" s="160"/>
      <c r="F2608" s="160">
        <v>46105</v>
      </c>
      <c r="G2608" s="160">
        <v>46109</v>
      </c>
      <c r="H2608" s="160">
        <v>46067</v>
      </c>
      <c r="I2608" s="160">
        <v>46070</v>
      </c>
      <c r="J2608" s="160">
        <v>0</v>
      </c>
      <c r="K2608" s="160">
        <v>0</v>
      </c>
      <c r="L2608" s="707">
        <v>12830.57</v>
      </c>
      <c r="M2608" s="727" t="s">
        <v>4994</v>
      </c>
      <c r="AA2608" s="707"/>
      <c r="AD2608" s="707"/>
      <c r="AE2608" s="707"/>
      <c r="AF2608" s="707"/>
      <c r="AG2608" s="707">
        <v>12830.57</v>
      </c>
      <c r="AH2608" s="707"/>
      <c r="AI2608" s="707"/>
      <c r="AJ2608" s="707"/>
      <c r="AO2608" s="707"/>
    </row>
    <row r="2609" spans="4:42">
      <c r="D2609" s="160" t="s">
        <v>5107</v>
      </c>
      <c r="E2609" s="160"/>
      <c r="F2609" s="160">
        <v>46105</v>
      </c>
      <c r="G2609" s="160">
        <v>46109</v>
      </c>
      <c r="H2609" s="160">
        <v>46067</v>
      </c>
      <c r="I2609" s="160">
        <v>46070</v>
      </c>
      <c r="J2609" s="160">
        <v>0</v>
      </c>
      <c r="K2609" s="160">
        <v>0</v>
      </c>
      <c r="L2609" s="707">
        <v>12830.57</v>
      </c>
      <c r="M2609" s="727" t="s">
        <v>4995</v>
      </c>
      <c r="AA2609" s="707"/>
      <c r="AB2609" s="707"/>
      <c r="AC2609" s="707"/>
      <c r="AD2609" s="707"/>
      <c r="AE2609" s="707"/>
      <c r="AF2609" s="707"/>
      <c r="AG2609" s="707">
        <v>12830.57</v>
      </c>
      <c r="AH2609" s="707"/>
      <c r="AI2609" s="707"/>
      <c r="AJ2609" s="707"/>
      <c r="AO2609" s="707"/>
    </row>
    <row r="2610" spans="4:42">
      <c r="D2610" s="160" t="s">
        <v>5107</v>
      </c>
      <c r="E2610" s="160"/>
      <c r="F2610" s="160">
        <v>46105</v>
      </c>
      <c r="G2610" s="160">
        <v>46109</v>
      </c>
      <c r="H2610" s="160">
        <v>46067</v>
      </c>
      <c r="I2610" s="160">
        <v>46070</v>
      </c>
      <c r="J2610" s="160">
        <v>0</v>
      </c>
      <c r="K2610" s="160">
        <v>0</v>
      </c>
      <c r="L2610" s="707">
        <v>12830.57</v>
      </c>
      <c r="M2610" s="727" t="s">
        <v>4996</v>
      </c>
      <c r="AA2610" s="707"/>
      <c r="AB2610" s="707"/>
      <c r="AC2610" s="707"/>
      <c r="AG2610" s="707"/>
      <c r="AH2610" s="707"/>
    </row>
    <row r="2611" spans="4:42">
      <c r="D2611" s="160" t="s">
        <v>5108</v>
      </c>
      <c r="E2611" s="160"/>
      <c r="F2611" s="160">
        <v>46105</v>
      </c>
      <c r="G2611" s="160">
        <v>46109</v>
      </c>
      <c r="H2611" s="160">
        <v>46067</v>
      </c>
      <c r="I2611" s="160">
        <v>46070</v>
      </c>
      <c r="J2611" s="160">
        <v>0</v>
      </c>
      <c r="K2611" s="160">
        <v>0</v>
      </c>
      <c r="L2611" s="707">
        <v>7444.14</v>
      </c>
      <c r="M2611" s="727" t="s">
        <v>4994</v>
      </c>
      <c r="AA2611" s="707"/>
      <c r="AB2611" s="707"/>
      <c r="AE2611" s="707"/>
      <c r="AF2611" s="707"/>
      <c r="AG2611" s="707">
        <v>7444.14</v>
      </c>
      <c r="AH2611" s="707"/>
      <c r="AI2611" s="707"/>
      <c r="AJ2611" s="707"/>
      <c r="AO2611" s="707"/>
    </row>
    <row r="2612" spans="4:42">
      <c r="D2612" s="160" t="s">
        <v>5108</v>
      </c>
      <c r="E2612" s="160"/>
      <c r="F2612" s="160">
        <v>46105</v>
      </c>
      <c r="G2612" s="160">
        <v>46109</v>
      </c>
      <c r="H2612" s="160">
        <v>46067</v>
      </c>
      <c r="I2612" s="160">
        <v>46070</v>
      </c>
      <c r="J2612" s="160">
        <v>0</v>
      </c>
      <c r="K2612" s="160">
        <v>0</v>
      </c>
      <c r="L2612" s="707">
        <v>7444.14</v>
      </c>
      <c r="M2612" s="727" t="s">
        <v>4995</v>
      </c>
      <c r="AB2612" s="707"/>
      <c r="AC2612" s="707"/>
      <c r="AE2612" s="707"/>
      <c r="AF2612" s="707"/>
      <c r="AG2612" s="707">
        <v>7444.14</v>
      </c>
      <c r="AH2612" s="707"/>
      <c r="AI2612" s="707"/>
      <c r="AJ2612" s="707"/>
      <c r="AO2612" s="707"/>
    </row>
    <row r="2613" spans="4:42">
      <c r="D2613" s="160" t="s">
        <v>5108</v>
      </c>
      <c r="E2613" s="160"/>
      <c r="F2613" s="160">
        <v>46105</v>
      </c>
      <c r="G2613" s="160">
        <v>46109</v>
      </c>
      <c r="H2613" s="160">
        <v>46067</v>
      </c>
      <c r="I2613" s="160">
        <v>46070</v>
      </c>
      <c r="J2613" s="160">
        <v>0</v>
      </c>
      <c r="K2613" s="160">
        <v>0</v>
      </c>
      <c r="L2613" s="707">
        <v>7444.14</v>
      </c>
      <c r="M2613" s="727" t="s">
        <v>4996</v>
      </c>
      <c r="AA2613" s="707"/>
      <c r="AB2613" s="707"/>
      <c r="AC2613" s="707"/>
      <c r="AG2613" s="707"/>
      <c r="AH2613" s="707"/>
      <c r="AI2613" s="707"/>
    </row>
    <row r="2614" spans="4:42">
      <c r="D2614" s="160" t="s">
        <v>5109</v>
      </c>
      <c r="E2614" s="160"/>
      <c r="F2614" s="160">
        <v>46089</v>
      </c>
      <c r="G2614" s="160">
        <v>46111</v>
      </c>
      <c r="H2614" s="160">
        <v>46050</v>
      </c>
      <c r="I2614" s="160">
        <v>46072</v>
      </c>
      <c r="J2614" s="160">
        <v>0</v>
      </c>
      <c r="K2614" s="160">
        <v>0</v>
      </c>
      <c r="L2614" s="707">
        <v>3479.28</v>
      </c>
      <c r="M2614" s="727" t="s">
        <v>4994</v>
      </c>
      <c r="AA2614" s="707"/>
      <c r="AB2614" s="707"/>
      <c r="AF2614" s="707">
        <v>869.82</v>
      </c>
      <c r="AG2614" s="707">
        <v>2609.46</v>
      </c>
      <c r="AN2614" s="707"/>
      <c r="AO2614" s="707"/>
    </row>
    <row r="2615" spans="4:42">
      <c r="D2615" s="160" t="s">
        <v>5109</v>
      </c>
      <c r="E2615" s="160"/>
      <c r="F2615" s="160">
        <v>46089</v>
      </c>
      <c r="G2615" s="160">
        <v>46111</v>
      </c>
      <c r="H2615" s="160">
        <v>46050</v>
      </c>
      <c r="I2615" s="160">
        <v>46072</v>
      </c>
      <c r="J2615" s="160">
        <v>0</v>
      </c>
      <c r="K2615" s="160">
        <v>0</v>
      </c>
      <c r="L2615" s="707">
        <v>3479.28</v>
      </c>
      <c r="M2615" s="727" t="s">
        <v>4995</v>
      </c>
      <c r="AF2615" s="707">
        <v>869.82</v>
      </c>
      <c r="AG2615" s="707">
        <v>2609.46</v>
      </c>
      <c r="AH2615" s="707"/>
      <c r="AN2615" s="707"/>
      <c r="AO2615" s="707"/>
    </row>
    <row r="2616" spans="4:42">
      <c r="D2616" s="160" t="s">
        <v>5109</v>
      </c>
      <c r="E2616" s="160"/>
      <c r="F2616" s="160">
        <v>46089</v>
      </c>
      <c r="G2616" s="160">
        <v>46111</v>
      </c>
      <c r="H2616" s="160">
        <v>46050</v>
      </c>
      <c r="I2616" s="160">
        <v>46072</v>
      </c>
      <c r="J2616" s="160">
        <v>0</v>
      </c>
      <c r="K2616" s="160">
        <v>0</v>
      </c>
      <c r="L2616" s="707">
        <v>3479.28</v>
      </c>
      <c r="M2616" s="727" t="s">
        <v>4996</v>
      </c>
      <c r="AG2616" s="707"/>
      <c r="AH2616" s="707"/>
    </row>
    <row r="2617" spans="4:42">
      <c r="D2617" s="160" t="s">
        <v>9022</v>
      </c>
      <c r="E2617" s="160"/>
      <c r="F2617" s="160">
        <v>46119</v>
      </c>
      <c r="G2617" s="160">
        <v>46130</v>
      </c>
      <c r="H2617" s="160">
        <v>46081</v>
      </c>
      <c r="I2617" s="160">
        <v>46091</v>
      </c>
      <c r="J2617" s="160">
        <v>0</v>
      </c>
      <c r="K2617" s="160">
        <v>0</v>
      </c>
      <c r="L2617" s="707">
        <v>48186.23</v>
      </c>
      <c r="M2617" s="727" t="s">
        <v>4994</v>
      </c>
      <c r="AG2617" s="707">
        <v>284.42</v>
      </c>
      <c r="AH2617" s="707">
        <v>47901.81</v>
      </c>
      <c r="AO2617" s="707"/>
      <c r="AP2617" s="707"/>
    </row>
    <row r="2618" spans="4:42">
      <c r="D2618" s="160" t="s">
        <v>9022</v>
      </c>
      <c r="E2618" s="160"/>
      <c r="F2618" s="160">
        <v>46119</v>
      </c>
      <c r="G2618" s="160">
        <v>46130</v>
      </c>
      <c r="H2618" s="160">
        <v>46081</v>
      </c>
      <c r="I2618" s="160">
        <v>46091</v>
      </c>
      <c r="J2618" s="160">
        <v>0</v>
      </c>
      <c r="K2618" s="160">
        <v>0</v>
      </c>
      <c r="L2618" s="707">
        <v>48186.23</v>
      </c>
      <c r="M2618" s="727" t="s">
        <v>4995</v>
      </c>
      <c r="AG2618" s="707">
        <v>284.42</v>
      </c>
      <c r="AH2618" s="707">
        <v>47901.81</v>
      </c>
      <c r="AO2618" s="707"/>
      <c r="AP2618" s="707"/>
    </row>
    <row r="2619" spans="4:42">
      <c r="D2619" s="160" t="s">
        <v>9022</v>
      </c>
      <c r="E2619" s="160"/>
      <c r="F2619" s="160">
        <v>46119</v>
      </c>
      <c r="G2619" s="160">
        <v>46130</v>
      </c>
      <c r="H2619" s="160">
        <v>46081</v>
      </c>
      <c r="I2619" s="160">
        <v>46091</v>
      </c>
      <c r="J2619" s="160">
        <v>0</v>
      </c>
      <c r="K2619" s="160">
        <v>0</v>
      </c>
      <c r="L2619" s="707">
        <v>48186.23</v>
      </c>
      <c r="M2619" s="727" t="s">
        <v>4996</v>
      </c>
      <c r="AG2619" s="707"/>
      <c r="AH2619" s="707"/>
    </row>
    <row r="2620" spans="4:42">
      <c r="D2620" s="160" t="s">
        <v>9023</v>
      </c>
      <c r="E2620" s="160"/>
      <c r="F2620" s="160">
        <v>46119</v>
      </c>
      <c r="G2620" s="160">
        <v>46130</v>
      </c>
      <c r="H2620" s="160">
        <v>46081</v>
      </c>
      <c r="I2620" s="160">
        <v>46091</v>
      </c>
      <c r="J2620" s="160">
        <v>0</v>
      </c>
      <c r="K2620" s="160">
        <v>0</v>
      </c>
      <c r="L2620" s="707">
        <v>2844.21</v>
      </c>
      <c r="M2620" s="727" t="s">
        <v>4994</v>
      </c>
      <c r="AG2620" s="707">
        <v>284.42</v>
      </c>
      <c r="AH2620" s="707">
        <v>2559.79</v>
      </c>
      <c r="AO2620" s="707"/>
      <c r="AP2620" s="707"/>
    </row>
    <row r="2621" spans="4:42">
      <c r="D2621" s="160" t="s">
        <v>9023</v>
      </c>
      <c r="E2621" s="160"/>
      <c r="F2621" s="160">
        <v>46119</v>
      </c>
      <c r="G2621" s="160">
        <v>46130</v>
      </c>
      <c r="H2621" s="160">
        <v>46081</v>
      </c>
      <c r="I2621" s="160">
        <v>46091</v>
      </c>
      <c r="J2621" s="160">
        <v>0</v>
      </c>
      <c r="K2621" s="160">
        <v>0</v>
      </c>
      <c r="L2621" s="707">
        <v>2844.21</v>
      </c>
      <c r="M2621" s="727" t="s">
        <v>4995</v>
      </c>
      <c r="AG2621" s="707">
        <v>284.42</v>
      </c>
      <c r="AH2621" s="707">
        <v>2559.79</v>
      </c>
      <c r="AO2621" s="707"/>
      <c r="AP2621" s="707"/>
    </row>
    <row r="2622" spans="4:42">
      <c r="D2622" s="160" t="s">
        <v>9023</v>
      </c>
      <c r="E2622" s="160"/>
      <c r="F2622" s="160">
        <v>46119</v>
      </c>
      <c r="G2622" s="160">
        <v>46130</v>
      </c>
      <c r="H2622" s="160">
        <v>46081</v>
      </c>
      <c r="I2622" s="160">
        <v>46091</v>
      </c>
      <c r="J2622" s="160">
        <v>0</v>
      </c>
      <c r="K2622" s="160">
        <v>0</v>
      </c>
      <c r="L2622" s="707">
        <v>2844.21</v>
      </c>
      <c r="M2622" s="727" t="s">
        <v>4996</v>
      </c>
      <c r="X2622" s="707"/>
      <c r="Y2622" s="707"/>
      <c r="Z2622" s="707"/>
      <c r="AA2622" s="707"/>
      <c r="AG2622" s="707"/>
    </row>
    <row r="2623" spans="4:42">
      <c r="D2623" s="160" t="s">
        <v>9024</v>
      </c>
      <c r="E2623" s="160"/>
      <c r="F2623" s="160">
        <v>46121</v>
      </c>
      <c r="G2623" s="160">
        <v>46127</v>
      </c>
      <c r="H2623" s="160">
        <v>46083</v>
      </c>
      <c r="I2623" s="160">
        <v>46089</v>
      </c>
      <c r="J2623" s="160">
        <v>0</v>
      </c>
      <c r="K2623" s="160">
        <v>0</v>
      </c>
      <c r="L2623" s="707">
        <v>45342.02</v>
      </c>
      <c r="M2623" s="727" t="s">
        <v>4994</v>
      </c>
      <c r="X2623" s="707"/>
      <c r="Y2623" s="707"/>
      <c r="Z2623" s="707"/>
      <c r="AA2623" s="707"/>
      <c r="AB2623" s="707"/>
      <c r="AC2623" s="707"/>
      <c r="AD2623" s="707"/>
      <c r="AE2623" s="707"/>
      <c r="AF2623" s="707"/>
      <c r="AG2623" s="707"/>
      <c r="AH2623" s="707">
        <v>45342.02</v>
      </c>
      <c r="AI2623" s="707"/>
      <c r="AO2623" s="707"/>
      <c r="AP2623" s="707"/>
    </row>
    <row r="2624" spans="4:42">
      <c r="D2624" s="160" t="s">
        <v>9024</v>
      </c>
      <c r="E2624" s="160"/>
      <c r="F2624" s="160">
        <v>46121</v>
      </c>
      <c r="G2624" s="160">
        <v>46127</v>
      </c>
      <c r="H2624" s="160">
        <v>46083</v>
      </c>
      <c r="I2624" s="160">
        <v>46089</v>
      </c>
      <c r="J2624" s="160">
        <v>0</v>
      </c>
      <c r="K2624" s="160">
        <v>0</v>
      </c>
      <c r="L2624" s="707">
        <v>45342.02</v>
      </c>
      <c r="M2624" s="727" t="s">
        <v>4995</v>
      </c>
      <c r="Y2624" s="707"/>
      <c r="Z2624" s="707"/>
      <c r="AA2624" s="707"/>
      <c r="AB2624" s="707"/>
      <c r="AC2624" s="707"/>
      <c r="AD2624" s="707"/>
      <c r="AE2624" s="707"/>
      <c r="AF2624" s="707"/>
      <c r="AG2624" s="707"/>
      <c r="AH2624" s="707">
        <v>45342.02</v>
      </c>
      <c r="AI2624" s="707"/>
      <c r="AO2624" s="707"/>
      <c r="AP2624" s="707"/>
    </row>
    <row r="2625" spans="4:43">
      <c r="D2625" s="160" t="s">
        <v>9024</v>
      </c>
      <c r="E2625" s="160"/>
      <c r="F2625" s="160">
        <v>46121</v>
      </c>
      <c r="G2625" s="160">
        <v>46127</v>
      </c>
      <c r="H2625" s="160">
        <v>46083</v>
      </c>
      <c r="I2625" s="160">
        <v>46089</v>
      </c>
      <c r="J2625" s="160">
        <v>0</v>
      </c>
      <c r="K2625" s="160">
        <v>0</v>
      </c>
      <c r="L2625" s="707">
        <v>45342.02</v>
      </c>
      <c r="M2625" s="727" t="s">
        <v>4996</v>
      </c>
      <c r="V2625" s="707"/>
      <c r="W2625" s="707"/>
      <c r="X2625" s="707"/>
      <c r="Y2625" s="707"/>
      <c r="Z2625" s="707"/>
      <c r="AA2625" s="707"/>
      <c r="AB2625" s="707"/>
      <c r="AC2625" s="707"/>
      <c r="AE2625" s="707"/>
      <c r="AF2625" s="707"/>
      <c r="AG2625" s="707"/>
      <c r="AH2625" s="707"/>
    </row>
    <row r="2626" spans="4:43">
      <c r="D2626" s="160" t="s">
        <v>5110</v>
      </c>
      <c r="E2626" s="160"/>
      <c r="F2626" s="160">
        <v>46049</v>
      </c>
      <c r="G2626" s="160">
        <v>46166</v>
      </c>
      <c r="H2626" s="160" t="s">
        <v>6596</v>
      </c>
      <c r="I2626" s="160">
        <v>46176</v>
      </c>
      <c r="J2626" s="160">
        <v>1668327.71</v>
      </c>
      <c r="K2626" s="160">
        <v>1668327.71</v>
      </c>
      <c r="L2626" s="707">
        <v>5501458.2599999998</v>
      </c>
      <c r="M2626" s="727" t="s">
        <v>4994</v>
      </c>
      <c r="X2626" s="707"/>
      <c r="Y2626" s="707"/>
      <c r="Z2626" s="707"/>
      <c r="AA2626" s="707"/>
      <c r="AB2626" s="707"/>
      <c r="AC2626" s="707"/>
      <c r="AD2626" s="707"/>
      <c r="AE2626" s="707"/>
      <c r="AF2626" s="707"/>
      <c r="AG2626" s="707">
        <v>1441663.45</v>
      </c>
      <c r="AH2626" s="707">
        <v>2450773.04</v>
      </c>
      <c r="AI2626" s="707">
        <v>1363346.8</v>
      </c>
      <c r="AJ2626" s="707">
        <v>243963.55</v>
      </c>
      <c r="AK2626" s="707">
        <v>1711.42</v>
      </c>
      <c r="AL2626" s="707"/>
      <c r="AM2626" s="707"/>
      <c r="AN2626" s="707"/>
      <c r="AO2626" s="707"/>
      <c r="AP2626" s="707"/>
      <c r="AQ2626" s="707"/>
    </row>
    <row r="2627" spans="4:43">
      <c r="D2627" s="160" t="s">
        <v>5110</v>
      </c>
      <c r="E2627" s="160"/>
      <c r="F2627" s="160">
        <v>46049</v>
      </c>
      <c r="G2627" s="160">
        <v>46166</v>
      </c>
      <c r="H2627" s="160" t="s">
        <v>6596</v>
      </c>
      <c r="I2627" s="160">
        <v>46176</v>
      </c>
      <c r="J2627" s="160">
        <v>1668327.71</v>
      </c>
      <c r="K2627" s="160">
        <v>1668327.71</v>
      </c>
      <c r="L2627" s="707">
        <v>5501458.2599999998</v>
      </c>
      <c r="M2627" s="727" t="s">
        <v>4995</v>
      </c>
      <c r="Y2627" s="707"/>
      <c r="Z2627" s="707"/>
      <c r="AA2627" s="707"/>
      <c r="AB2627" s="707"/>
      <c r="AC2627" s="707"/>
      <c r="AD2627" s="707"/>
      <c r="AE2627" s="707"/>
      <c r="AF2627" s="707"/>
      <c r="AG2627" s="707">
        <v>1375875.5</v>
      </c>
      <c r="AH2627" s="707">
        <v>1556962.33</v>
      </c>
      <c r="AI2627" s="707">
        <v>704848.31</v>
      </c>
      <c r="AJ2627" s="707">
        <v>193732.99</v>
      </c>
      <c r="AK2627" s="707">
        <v>1711.42</v>
      </c>
      <c r="AL2627" s="707"/>
      <c r="AM2627" s="707"/>
      <c r="AN2627" s="707"/>
      <c r="AO2627" s="707"/>
      <c r="AP2627" s="707"/>
      <c r="AQ2627" s="707"/>
    </row>
    <row r="2628" spans="4:43">
      <c r="D2628" s="160" t="s">
        <v>5110</v>
      </c>
      <c r="E2628" s="160"/>
      <c r="F2628" s="160">
        <v>46049</v>
      </c>
      <c r="G2628" s="160">
        <v>46166</v>
      </c>
      <c r="H2628" s="160" t="s">
        <v>6596</v>
      </c>
      <c r="I2628" s="160">
        <v>46176</v>
      </c>
      <c r="J2628" s="160">
        <v>1668327.71</v>
      </c>
      <c r="K2628" s="160">
        <v>1668327.71</v>
      </c>
      <c r="L2628" s="707">
        <v>5501458.2599999998</v>
      </c>
      <c r="M2628" s="727" t="s">
        <v>4996</v>
      </c>
      <c r="S2628" s="707">
        <v>1313.32</v>
      </c>
      <c r="T2628" s="707">
        <v>2276.41</v>
      </c>
      <c r="U2628">
        <v>612.88</v>
      </c>
      <c r="W2628">
        <v>31.27</v>
      </c>
      <c r="X2628" s="707">
        <v>162.6</v>
      </c>
      <c r="Y2628" s="707">
        <v>3200.34</v>
      </c>
      <c r="Z2628" s="707">
        <v>5536.35</v>
      </c>
      <c r="AA2628" s="707">
        <v>274844.87</v>
      </c>
      <c r="AB2628" s="707">
        <v>1327522.19</v>
      </c>
      <c r="AC2628" s="707">
        <v>52827.48</v>
      </c>
      <c r="AE2628" s="707"/>
      <c r="AF2628" s="707"/>
      <c r="AG2628" s="707"/>
      <c r="AH2628" s="707"/>
    </row>
    <row r="2629" spans="4:43">
      <c r="D2629" s="160" t="s">
        <v>5111</v>
      </c>
      <c r="E2629" s="160"/>
      <c r="F2629" s="160">
        <v>46057</v>
      </c>
      <c r="G2629" s="160">
        <v>46135</v>
      </c>
      <c r="H2629" s="160" t="s">
        <v>6600</v>
      </c>
      <c r="I2629" s="160">
        <v>46133</v>
      </c>
      <c r="J2629" s="160">
        <v>1668327.71</v>
      </c>
      <c r="K2629" s="160">
        <v>1668327.71</v>
      </c>
      <c r="L2629" s="707">
        <v>5267357.08</v>
      </c>
      <c r="M2629" s="727" t="s">
        <v>4994</v>
      </c>
      <c r="X2629" s="707"/>
      <c r="Y2629" s="707"/>
      <c r="Z2629" s="707"/>
      <c r="AB2629" s="707"/>
      <c r="AC2629" s="707"/>
      <c r="AD2629" s="707"/>
      <c r="AE2629" s="707"/>
      <c r="AF2629" s="707"/>
      <c r="AG2629" s="707">
        <v>1441663.45</v>
      </c>
      <c r="AH2629" s="707">
        <v>2450773.04</v>
      </c>
      <c r="AI2629" s="707">
        <v>1324690.03</v>
      </c>
      <c r="AJ2629" s="707">
        <v>50230.559999999998</v>
      </c>
      <c r="AK2629" s="707"/>
      <c r="AM2629" s="707"/>
      <c r="AN2629" s="707"/>
      <c r="AO2629" s="707"/>
      <c r="AP2629" s="707"/>
    </row>
    <row r="2630" spans="4:43">
      <c r="D2630" s="160" t="s">
        <v>5111</v>
      </c>
      <c r="E2630" s="160"/>
      <c r="F2630" s="160">
        <v>46057</v>
      </c>
      <c r="G2630" s="160">
        <v>46135</v>
      </c>
      <c r="H2630" s="160" t="s">
        <v>6600</v>
      </c>
      <c r="I2630" s="160">
        <v>46133</v>
      </c>
      <c r="J2630" s="160">
        <v>1668327.71</v>
      </c>
      <c r="K2630" s="160">
        <v>1668327.71</v>
      </c>
      <c r="L2630" s="707">
        <v>5267357.08</v>
      </c>
      <c r="M2630" s="727" t="s">
        <v>4995</v>
      </c>
      <c r="Y2630" s="707"/>
      <c r="Z2630" s="707"/>
      <c r="AA2630" s="707"/>
      <c r="AB2630" s="707"/>
      <c r="AC2630" s="707"/>
      <c r="AD2630" s="707"/>
      <c r="AE2630" s="707"/>
      <c r="AF2630" s="707"/>
      <c r="AG2630" s="707">
        <v>1375875.5</v>
      </c>
      <c r="AH2630" s="707">
        <v>1556962.33</v>
      </c>
      <c r="AI2630" s="707">
        <v>666191.54</v>
      </c>
      <c r="AJ2630" s="707"/>
      <c r="AK2630" s="707"/>
      <c r="AM2630" s="707"/>
      <c r="AN2630" s="707"/>
      <c r="AO2630" s="707"/>
      <c r="AP2630" s="707"/>
    </row>
    <row r="2631" spans="4:43">
      <c r="D2631" s="160" t="s">
        <v>5111</v>
      </c>
      <c r="E2631" s="160"/>
      <c r="F2631" s="160">
        <v>46057</v>
      </c>
      <c r="G2631" s="160">
        <v>46135</v>
      </c>
      <c r="H2631" s="160" t="s">
        <v>6600</v>
      </c>
      <c r="I2631" s="160">
        <v>46133</v>
      </c>
      <c r="J2631" s="160">
        <v>1668327.71</v>
      </c>
      <c r="K2631" s="160">
        <v>1668327.71</v>
      </c>
      <c r="L2631" s="707">
        <v>5267357.08</v>
      </c>
      <c r="M2631" s="727" t="s">
        <v>4996</v>
      </c>
      <c r="S2631" s="707">
        <v>1313.32</v>
      </c>
      <c r="T2631" s="707">
        <v>2276.41</v>
      </c>
      <c r="U2631">
        <v>612.88</v>
      </c>
      <c r="W2631">
        <v>31.27</v>
      </c>
      <c r="X2631" s="707">
        <v>162.6</v>
      </c>
      <c r="Y2631" s="707">
        <v>3200.34</v>
      </c>
      <c r="Z2631" s="707">
        <v>5536.35</v>
      </c>
      <c r="AA2631" s="707">
        <v>274844.87</v>
      </c>
      <c r="AB2631" s="707">
        <v>1327522.19</v>
      </c>
      <c r="AC2631" s="707">
        <v>52827.48</v>
      </c>
      <c r="AE2631" s="707"/>
      <c r="AF2631" s="707"/>
      <c r="AH2631" s="707"/>
    </row>
    <row r="2632" spans="4:43">
      <c r="D2632" s="160" t="s">
        <v>9025</v>
      </c>
      <c r="E2632" s="160"/>
      <c r="F2632" s="160">
        <v>46057</v>
      </c>
      <c r="G2632" s="160">
        <v>46135</v>
      </c>
      <c r="H2632" s="160" t="s">
        <v>6600</v>
      </c>
      <c r="I2632" s="160">
        <v>46091</v>
      </c>
      <c r="J2632" s="160">
        <v>1668327.71</v>
      </c>
      <c r="K2632" s="160">
        <v>1668327.71</v>
      </c>
      <c r="L2632" s="707">
        <v>3609543.65</v>
      </c>
      <c r="M2632" s="727" t="s">
        <v>4994</v>
      </c>
      <c r="X2632" s="707"/>
      <c r="Y2632" s="707"/>
      <c r="Z2632" s="707"/>
      <c r="AB2632" s="707"/>
      <c r="AC2632" s="707"/>
      <c r="AD2632" s="707"/>
      <c r="AE2632" s="707"/>
      <c r="AF2632" s="707"/>
      <c r="AG2632" s="707">
        <v>1392543.65</v>
      </c>
      <c r="AH2632" s="707">
        <v>1508270.94</v>
      </c>
      <c r="AI2632" s="707">
        <v>658498.49</v>
      </c>
      <c r="AJ2632" s="707">
        <v>50230.559999999998</v>
      </c>
      <c r="AM2632" s="707"/>
      <c r="AN2632" s="707"/>
      <c r="AO2632" s="707"/>
      <c r="AP2632" s="707"/>
    </row>
    <row r="2633" spans="4:43">
      <c r="D2633" s="160" t="s">
        <v>9025</v>
      </c>
      <c r="E2633" s="160"/>
      <c r="F2633" s="160">
        <v>46057</v>
      </c>
      <c r="G2633" s="160">
        <v>46135</v>
      </c>
      <c r="H2633" s="160" t="s">
        <v>6600</v>
      </c>
      <c r="I2633" s="160">
        <v>46091</v>
      </c>
      <c r="J2633" s="160">
        <v>1668327.71</v>
      </c>
      <c r="K2633" s="160">
        <v>1668327.71</v>
      </c>
      <c r="L2633" s="707">
        <v>3609543.65</v>
      </c>
      <c r="M2633" s="727" t="s">
        <v>4995</v>
      </c>
      <c r="Y2633" s="707"/>
      <c r="Z2633" s="707"/>
      <c r="AA2633" s="707"/>
      <c r="AB2633" s="707"/>
      <c r="AC2633" s="707"/>
      <c r="AD2633" s="707"/>
      <c r="AE2633" s="707"/>
      <c r="AF2633" s="707"/>
      <c r="AG2633" s="707">
        <v>1326755.71</v>
      </c>
      <c r="AH2633" s="707">
        <v>614460.23</v>
      </c>
      <c r="AI2633" s="707"/>
      <c r="AM2633" s="707"/>
      <c r="AN2633" s="707"/>
      <c r="AO2633" s="707"/>
      <c r="AP2633" s="707"/>
    </row>
    <row r="2634" spans="4:43">
      <c r="D2634" s="160" t="s">
        <v>9025</v>
      </c>
      <c r="E2634" s="160"/>
      <c r="F2634" s="160">
        <v>46057</v>
      </c>
      <c r="G2634" s="160">
        <v>46135</v>
      </c>
      <c r="H2634" s="160" t="s">
        <v>6600</v>
      </c>
      <c r="I2634" s="160">
        <v>46091</v>
      </c>
      <c r="J2634" s="160">
        <v>1668327.71</v>
      </c>
      <c r="K2634" s="160">
        <v>1668327.71</v>
      </c>
      <c r="L2634" s="707">
        <v>3609543.65</v>
      </c>
      <c r="M2634" s="727" t="s">
        <v>4996</v>
      </c>
      <c r="S2634" s="707">
        <v>1313.32</v>
      </c>
      <c r="T2634" s="707">
        <v>2276.41</v>
      </c>
      <c r="U2634">
        <v>612.88</v>
      </c>
      <c r="W2634">
        <v>31.27</v>
      </c>
      <c r="X2634" s="707">
        <v>162.6</v>
      </c>
      <c r="Y2634" s="707">
        <v>3200.34</v>
      </c>
      <c r="Z2634" s="707">
        <v>5536.35</v>
      </c>
      <c r="AA2634" s="707">
        <v>274844.87</v>
      </c>
      <c r="AB2634" s="707">
        <v>1327522.19</v>
      </c>
      <c r="AC2634" s="707">
        <v>52827.48</v>
      </c>
      <c r="AE2634" s="707"/>
      <c r="AF2634" s="707"/>
      <c r="AH2634" s="707"/>
    </row>
    <row r="2635" spans="4:43">
      <c r="D2635" s="160" t="s">
        <v>9026</v>
      </c>
      <c r="E2635" s="160"/>
      <c r="F2635" s="160">
        <v>46057</v>
      </c>
      <c r="G2635" s="160">
        <v>46077</v>
      </c>
      <c r="H2635" s="160" t="s">
        <v>6600</v>
      </c>
      <c r="I2635" s="160">
        <v>46091</v>
      </c>
      <c r="J2635" s="160">
        <v>13133.17</v>
      </c>
      <c r="K2635" s="160">
        <v>13133.17</v>
      </c>
      <c r="L2635" s="707">
        <v>104886.67</v>
      </c>
      <c r="M2635" s="727" t="s">
        <v>4994</v>
      </c>
      <c r="X2635" s="707"/>
      <c r="Y2635" s="707"/>
      <c r="AB2635" s="707"/>
      <c r="AC2635" s="707"/>
      <c r="AD2635" s="707"/>
      <c r="AE2635" s="707"/>
      <c r="AF2635" s="707"/>
      <c r="AG2635" s="707">
        <v>52033.8</v>
      </c>
      <c r="AH2635" s="707">
        <v>52852.87</v>
      </c>
      <c r="AI2635" s="707"/>
      <c r="AM2635" s="707"/>
      <c r="AN2635" s="707"/>
    </row>
    <row r="2636" spans="4:43">
      <c r="D2636" s="160" t="s">
        <v>9026</v>
      </c>
      <c r="E2636" s="160"/>
      <c r="F2636" s="160">
        <v>46057</v>
      </c>
      <c r="G2636" s="160">
        <v>46077</v>
      </c>
      <c r="H2636" s="160" t="s">
        <v>6600</v>
      </c>
      <c r="I2636" s="160">
        <v>46091</v>
      </c>
      <c r="J2636" s="160">
        <v>13133.17</v>
      </c>
      <c r="K2636" s="160">
        <v>13133.17</v>
      </c>
      <c r="L2636" s="707">
        <v>104886.67</v>
      </c>
      <c r="M2636" s="727" t="s">
        <v>4995</v>
      </c>
      <c r="Y2636" s="707"/>
      <c r="Z2636" s="707"/>
      <c r="AA2636" s="707"/>
      <c r="AB2636" s="707"/>
      <c r="AC2636" s="707"/>
      <c r="AD2636" s="707"/>
      <c r="AE2636" s="707"/>
      <c r="AF2636" s="707"/>
      <c r="AG2636" s="707">
        <v>38900.629999999997</v>
      </c>
      <c r="AH2636" s="707">
        <v>52852.87</v>
      </c>
      <c r="AI2636" s="707"/>
      <c r="AM2636" s="707"/>
      <c r="AN2636" s="707"/>
    </row>
    <row r="2637" spans="4:43">
      <c r="D2637" s="160" t="s">
        <v>9026</v>
      </c>
      <c r="E2637" s="160"/>
      <c r="F2637" s="160">
        <v>46057</v>
      </c>
      <c r="G2637" s="160">
        <v>46077</v>
      </c>
      <c r="H2637" s="160" t="s">
        <v>6600</v>
      </c>
      <c r="I2637" s="160">
        <v>46091</v>
      </c>
      <c r="J2637" s="160">
        <v>13133.17</v>
      </c>
      <c r="K2637" s="160">
        <v>13133.17</v>
      </c>
      <c r="L2637" s="707">
        <v>104886.67</v>
      </c>
      <c r="M2637" s="727" t="s">
        <v>4996</v>
      </c>
      <c r="S2637" s="707">
        <v>1313.32</v>
      </c>
      <c r="T2637" s="707">
        <v>2276.41</v>
      </c>
      <c r="U2637">
        <v>612.88</v>
      </c>
      <c r="W2637">
        <v>31.27</v>
      </c>
      <c r="X2637">
        <v>162.6</v>
      </c>
      <c r="Y2637" s="707">
        <v>3200.34</v>
      </c>
      <c r="Z2637" s="707">
        <v>5536.35</v>
      </c>
      <c r="AA2637" s="707"/>
      <c r="AE2637" s="707"/>
      <c r="AF2637" s="707"/>
      <c r="AH2637" s="707"/>
    </row>
    <row r="2638" spans="4:43">
      <c r="D2638" s="160" t="s">
        <v>9027</v>
      </c>
      <c r="E2638" s="160"/>
      <c r="F2638" s="160">
        <v>46062</v>
      </c>
      <c r="G2638" s="160">
        <v>46133</v>
      </c>
      <c r="H2638" s="160" t="s">
        <v>6697</v>
      </c>
      <c r="I2638" s="160">
        <v>46091</v>
      </c>
      <c r="J2638" s="160">
        <v>602625.76</v>
      </c>
      <c r="K2638" s="160">
        <v>602625.75</v>
      </c>
      <c r="L2638" s="707">
        <v>993129.08</v>
      </c>
      <c r="M2638" s="727" t="s">
        <v>4994</v>
      </c>
      <c r="Y2638" s="707"/>
      <c r="AB2638" s="707"/>
      <c r="AC2638" s="707"/>
      <c r="AD2638" s="707"/>
      <c r="AE2638" s="707"/>
      <c r="AF2638" s="707"/>
      <c r="AG2638" s="707">
        <v>273110.5</v>
      </c>
      <c r="AH2638" s="707">
        <v>471736.31</v>
      </c>
      <c r="AI2638" s="707">
        <v>248282.27</v>
      </c>
    </row>
    <row r="2639" spans="4:43">
      <c r="D2639" s="160" t="s">
        <v>9027</v>
      </c>
      <c r="E2639" s="160"/>
      <c r="F2639" s="160">
        <v>46062</v>
      </c>
      <c r="G2639" s="160">
        <v>46133</v>
      </c>
      <c r="H2639" s="160" t="s">
        <v>6697</v>
      </c>
      <c r="I2639" s="160">
        <v>46091</v>
      </c>
      <c r="J2639" s="160">
        <v>602625.76</v>
      </c>
      <c r="K2639" s="160">
        <v>602625.75</v>
      </c>
      <c r="L2639" s="707">
        <v>993129.08</v>
      </c>
      <c r="M2639" s="727" t="s">
        <v>4995</v>
      </c>
      <c r="Y2639" s="707"/>
      <c r="Z2639" s="707"/>
      <c r="AA2639" s="707"/>
      <c r="AB2639" s="707"/>
      <c r="AC2639" s="707"/>
      <c r="AD2639" s="707"/>
      <c r="AE2639" s="707"/>
      <c r="AF2639" s="707"/>
      <c r="AG2639" s="707">
        <v>47675.17</v>
      </c>
      <c r="AH2639" s="707">
        <v>342828.16</v>
      </c>
      <c r="AI2639" s="707"/>
      <c r="AM2639" s="707"/>
      <c r="AN2639" s="707"/>
      <c r="AO2639" s="707"/>
      <c r="AP2639" s="707"/>
    </row>
    <row r="2640" spans="4:43">
      <c r="D2640" s="160" t="s">
        <v>9027</v>
      </c>
      <c r="E2640" s="160"/>
      <c r="F2640" s="160">
        <v>46062</v>
      </c>
      <c r="G2640" s="160">
        <v>46133</v>
      </c>
      <c r="H2640" s="160" t="s">
        <v>6697</v>
      </c>
      <c r="I2640" s="160">
        <v>46091</v>
      </c>
      <c r="J2640" s="160">
        <v>602625.76</v>
      </c>
      <c r="K2640" s="160">
        <v>602625.75</v>
      </c>
      <c r="L2640" s="707">
        <v>993129.08</v>
      </c>
      <c r="M2640" s="727" t="s">
        <v>4996</v>
      </c>
      <c r="Y2640" s="707"/>
      <c r="Z2640" s="707"/>
      <c r="AA2640" s="707">
        <v>112841.1</v>
      </c>
      <c r="AB2640" s="707">
        <v>471644.48</v>
      </c>
      <c r="AC2640" s="707">
        <v>18140.169999999998</v>
      </c>
      <c r="AE2640" s="707"/>
      <c r="AF2640" s="707"/>
      <c r="AH2640" s="707"/>
    </row>
    <row r="2641" spans="4:42">
      <c r="D2641" s="160" t="s">
        <v>9028</v>
      </c>
      <c r="E2641" s="160"/>
      <c r="F2641" s="160">
        <v>46062</v>
      </c>
      <c r="G2641" s="160">
        <v>46135</v>
      </c>
      <c r="H2641" s="160" t="s">
        <v>6697</v>
      </c>
      <c r="I2641" s="160">
        <v>46091</v>
      </c>
      <c r="J2641" s="160">
        <v>1052568.79</v>
      </c>
      <c r="K2641" s="160">
        <v>1052568.79</v>
      </c>
      <c r="L2641" s="707">
        <v>2511527.9</v>
      </c>
      <c r="M2641" s="727" t="s">
        <v>4994</v>
      </c>
      <c r="Y2641" s="707"/>
      <c r="AB2641" s="707"/>
      <c r="AC2641" s="707"/>
      <c r="AD2641" s="707"/>
      <c r="AE2641" s="707"/>
      <c r="AF2641" s="707"/>
      <c r="AG2641" s="707">
        <v>1067399.3600000001</v>
      </c>
      <c r="AH2641" s="707">
        <v>983681.76</v>
      </c>
      <c r="AI2641" s="707">
        <v>410216.22</v>
      </c>
      <c r="AJ2641" s="707">
        <v>50230.559999999998</v>
      </c>
      <c r="AO2641" s="707"/>
      <c r="AP2641" s="707"/>
    </row>
    <row r="2642" spans="4:42">
      <c r="D2642" s="160" t="s">
        <v>9028</v>
      </c>
      <c r="E2642" s="160"/>
      <c r="F2642" s="160">
        <v>46062</v>
      </c>
      <c r="G2642" s="160">
        <v>46135</v>
      </c>
      <c r="H2642" s="160" t="s">
        <v>6697</v>
      </c>
      <c r="I2642" s="160">
        <v>46091</v>
      </c>
      <c r="J2642" s="160">
        <v>1052568.79</v>
      </c>
      <c r="K2642" s="160">
        <v>1052568.79</v>
      </c>
      <c r="L2642" s="707">
        <v>2511527.9</v>
      </c>
      <c r="M2642" s="727" t="s">
        <v>4995</v>
      </c>
      <c r="Y2642" s="707"/>
      <c r="Z2642" s="707"/>
      <c r="AA2642" s="707"/>
      <c r="AB2642" s="707"/>
      <c r="AC2642" s="707"/>
      <c r="AD2642" s="707"/>
      <c r="AE2642" s="707"/>
      <c r="AF2642" s="707"/>
      <c r="AG2642" s="707">
        <v>1240179.9099999999</v>
      </c>
      <c r="AH2642" s="707">
        <v>218779.2</v>
      </c>
      <c r="AI2642" s="707"/>
      <c r="AM2642" s="707"/>
      <c r="AN2642" s="707"/>
      <c r="AO2642" s="707"/>
      <c r="AP2642" s="707"/>
    </row>
    <row r="2643" spans="4:42">
      <c r="D2643" s="160" t="s">
        <v>9028</v>
      </c>
      <c r="E2643" s="160"/>
      <c r="F2643" s="160">
        <v>46062</v>
      </c>
      <c r="G2643" s="160">
        <v>46135</v>
      </c>
      <c r="H2643" s="160" t="s">
        <v>6697</v>
      </c>
      <c r="I2643" s="160">
        <v>46091</v>
      </c>
      <c r="J2643" s="160">
        <v>1052568.79</v>
      </c>
      <c r="K2643" s="160">
        <v>1052568.79</v>
      </c>
      <c r="L2643" s="707">
        <v>2511527.9</v>
      </c>
      <c r="M2643" s="727" t="s">
        <v>4996</v>
      </c>
      <c r="Y2643" s="707"/>
      <c r="Z2643" s="707"/>
      <c r="AA2643" s="707">
        <v>162003.76999999999</v>
      </c>
      <c r="AB2643" s="707">
        <v>855877.71</v>
      </c>
      <c r="AC2643" s="707">
        <v>34687.31</v>
      </c>
      <c r="AF2643" s="707"/>
      <c r="AH2643" s="707"/>
    </row>
    <row r="2644" spans="4:42">
      <c r="D2644" s="160" t="s">
        <v>9029</v>
      </c>
      <c r="E2644" s="160"/>
      <c r="F2644" s="160">
        <v>46069</v>
      </c>
      <c r="G2644" s="160">
        <v>46123</v>
      </c>
      <c r="H2644" s="160">
        <v>46078</v>
      </c>
      <c r="I2644" s="160">
        <v>46133</v>
      </c>
      <c r="J2644" s="707">
        <v>0</v>
      </c>
      <c r="K2644" s="160">
        <v>0</v>
      </c>
      <c r="L2644" s="707">
        <v>1657813.43</v>
      </c>
      <c r="M2644" s="727" t="s">
        <v>4994</v>
      </c>
      <c r="Y2644" s="707"/>
      <c r="Z2644" s="707"/>
      <c r="AC2644" s="707"/>
      <c r="AD2644" s="707"/>
      <c r="AE2644" s="707"/>
      <c r="AF2644" s="707"/>
      <c r="AG2644" s="707">
        <v>49119.79</v>
      </c>
      <c r="AH2644" s="707">
        <v>942502.1</v>
      </c>
      <c r="AI2644" s="707">
        <v>666191.54</v>
      </c>
      <c r="AJ2644" s="707"/>
      <c r="AK2644" s="707"/>
      <c r="AM2644" s="707"/>
      <c r="AN2644" s="707"/>
      <c r="AO2644" s="707"/>
    </row>
    <row r="2645" spans="4:42">
      <c r="D2645" s="160" t="s">
        <v>9029</v>
      </c>
      <c r="E2645" s="160"/>
      <c r="F2645" s="160">
        <v>46069</v>
      </c>
      <c r="G2645" s="160">
        <v>46123</v>
      </c>
      <c r="H2645" s="160">
        <v>46078</v>
      </c>
      <c r="I2645" s="160">
        <v>46133</v>
      </c>
      <c r="J2645" s="707">
        <v>0</v>
      </c>
      <c r="K2645" s="160">
        <v>0</v>
      </c>
      <c r="L2645" s="707">
        <v>1657813.43</v>
      </c>
      <c r="M2645" s="727" t="s">
        <v>4995</v>
      </c>
      <c r="Z2645" s="707"/>
      <c r="AA2645" s="707"/>
      <c r="AB2645" s="707"/>
      <c r="AC2645" s="707"/>
      <c r="AD2645" s="707"/>
      <c r="AE2645" s="707"/>
      <c r="AF2645" s="707"/>
      <c r="AG2645" s="707">
        <v>49119.79</v>
      </c>
      <c r="AH2645" s="707">
        <v>942502.1</v>
      </c>
      <c r="AI2645" s="707">
        <v>666191.54</v>
      </c>
      <c r="AJ2645" s="707"/>
      <c r="AK2645" s="707"/>
      <c r="AM2645" s="707"/>
      <c r="AN2645" s="707"/>
      <c r="AO2645" s="707"/>
    </row>
    <row r="2646" spans="4:42">
      <c r="D2646" s="160" t="s">
        <v>9029</v>
      </c>
      <c r="E2646" s="160"/>
      <c r="F2646" s="160">
        <v>46069</v>
      </c>
      <c r="G2646" s="160">
        <v>46123</v>
      </c>
      <c r="H2646" s="160">
        <v>46078</v>
      </c>
      <c r="I2646" s="160">
        <v>46133</v>
      </c>
      <c r="J2646" s="707">
        <v>0</v>
      </c>
      <c r="K2646" s="160">
        <v>0</v>
      </c>
      <c r="L2646" s="707">
        <v>1657813.43</v>
      </c>
      <c r="M2646" s="727" t="s">
        <v>4996</v>
      </c>
      <c r="Z2646" s="707"/>
      <c r="AA2646" s="707"/>
      <c r="AB2646" s="707"/>
      <c r="AF2646" s="707"/>
      <c r="AG2646" s="707"/>
      <c r="AH2646" s="707"/>
      <c r="AI2646" s="707"/>
    </row>
    <row r="2647" spans="4:42">
      <c r="D2647" s="160" t="s">
        <v>9030</v>
      </c>
      <c r="E2647" s="160"/>
      <c r="F2647" s="160">
        <v>46069</v>
      </c>
      <c r="G2647" s="160">
        <v>46110</v>
      </c>
      <c r="H2647" s="160">
        <v>46078</v>
      </c>
      <c r="I2647" s="160">
        <v>46120</v>
      </c>
      <c r="J2647" s="707">
        <v>0</v>
      </c>
      <c r="K2647" s="160">
        <v>0</v>
      </c>
      <c r="L2647" s="707">
        <v>287063.71999999997</v>
      </c>
      <c r="M2647" s="727" t="s">
        <v>4994</v>
      </c>
      <c r="Z2647" s="707"/>
      <c r="AC2647" s="707"/>
      <c r="AD2647" s="707"/>
      <c r="AE2647" s="707"/>
      <c r="AF2647" s="707"/>
      <c r="AG2647" s="707">
        <v>49119.79</v>
      </c>
      <c r="AH2647" s="707">
        <v>209237.55</v>
      </c>
      <c r="AI2647" s="707">
        <v>28706.37</v>
      </c>
      <c r="AJ2647" s="707"/>
      <c r="AM2647" s="707"/>
      <c r="AN2647" s="707"/>
      <c r="AO2647" s="707"/>
    </row>
    <row r="2648" spans="4:42">
      <c r="D2648" s="160" t="s">
        <v>9030</v>
      </c>
      <c r="E2648" s="160"/>
      <c r="F2648" s="160">
        <v>46069</v>
      </c>
      <c r="G2648" s="160">
        <v>46110</v>
      </c>
      <c r="H2648" s="160">
        <v>46078</v>
      </c>
      <c r="I2648" s="160">
        <v>46120</v>
      </c>
      <c r="J2648" s="707">
        <v>0</v>
      </c>
      <c r="K2648" s="160">
        <v>0</v>
      </c>
      <c r="L2648" s="707">
        <v>287063.71999999997</v>
      </c>
      <c r="M2648" s="727" t="s">
        <v>4995</v>
      </c>
      <c r="Z2648" s="707"/>
      <c r="AA2648" s="707"/>
      <c r="AC2648" s="707"/>
      <c r="AD2648" s="707"/>
      <c r="AE2648" s="707"/>
      <c r="AF2648" s="707"/>
      <c r="AG2648" s="707">
        <v>49119.79</v>
      </c>
      <c r="AH2648" s="707">
        <v>209237.55</v>
      </c>
      <c r="AI2648" s="707">
        <v>28706.37</v>
      </c>
      <c r="AJ2648" s="707"/>
      <c r="AM2648" s="707"/>
      <c r="AN2648" s="707"/>
      <c r="AO2648" s="707"/>
    </row>
    <row r="2649" spans="4:42">
      <c r="D2649" s="160" t="s">
        <v>9030</v>
      </c>
      <c r="E2649" s="160"/>
      <c r="F2649" s="160">
        <v>46069</v>
      </c>
      <c r="G2649" s="160">
        <v>46110</v>
      </c>
      <c r="H2649" s="160">
        <v>46078</v>
      </c>
      <c r="I2649" s="160">
        <v>46120</v>
      </c>
      <c r="J2649" s="707">
        <v>0</v>
      </c>
      <c r="K2649" s="160">
        <v>0</v>
      </c>
      <c r="L2649" s="707">
        <v>287063.71999999997</v>
      </c>
      <c r="M2649" s="727" t="s">
        <v>4996</v>
      </c>
      <c r="Z2649" s="707"/>
      <c r="AA2649" s="707"/>
      <c r="AF2649" s="707"/>
      <c r="AG2649" s="707"/>
      <c r="AH2649" s="707"/>
    </row>
    <row r="2650" spans="4:42">
      <c r="D2650" s="160" t="s">
        <v>9031</v>
      </c>
      <c r="E2650" s="160"/>
      <c r="F2650" s="160">
        <v>46072</v>
      </c>
      <c r="G2650" s="160">
        <v>46106</v>
      </c>
      <c r="H2650" s="160">
        <v>46082</v>
      </c>
      <c r="I2650" s="160">
        <v>46117</v>
      </c>
      <c r="J2650" s="160">
        <v>0</v>
      </c>
      <c r="K2650" s="160">
        <v>0</v>
      </c>
      <c r="L2650" s="707">
        <v>43193.16</v>
      </c>
      <c r="M2650" s="727" t="s">
        <v>4994</v>
      </c>
      <c r="Z2650" s="707"/>
      <c r="AC2650" s="707"/>
      <c r="AD2650" s="707"/>
      <c r="AE2650" s="707"/>
      <c r="AF2650" s="707"/>
      <c r="AG2650" s="707"/>
      <c r="AH2650" s="707">
        <v>38873.839999999997</v>
      </c>
      <c r="AI2650" s="707">
        <v>4319.32</v>
      </c>
      <c r="AJ2650" s="707"/>
      <c r="AN2650" s="707"/>
      <c r="AO2650" s="707"/>
    </row>
    <row r="2651" spans="4:42">
      <c r="D2651" s="160" t="s">
        <v>9031</v>
      </c>
      <c r="E2651" s="160"/>
      <c r="F2651" s="160">
        <v>46072</v>
      </c>
      <c r="G2651" s="160">
        <v>46106</v>
      </c>
      <c r="H2651" s="160">
        <v>46082</v>
      </c>
      <c r="I2651" s="160">
        <v>46117</v>
      </c>
      <c r="J2651" s="160">
        <v>0</v>
      </c>
      <c r="K2651" s="160">
        <v>0</v>
      </c>
      <c r="L2651" s="707">
        <v>43193.16</v>
      </c>
      <c r="M2651" s="727" t="s">
        <v>4995</v>
      </c>
      <c r="Z2651" s="707"/>
      <c r="AA2651" s="707"/>
      <c r="AB2651" s="707"/>
      <c r="AC2651" s="707"/>
      <c r="AD2651" s="707"/>
      <c r="AE2651" s="707"/>
      <c r="AF2651" s="707"/>
      <c r="AG2651" s="707"/>
      <c r="AH2651" s="707">
        <v>38873.839999999997</v>
      </c>
      <c r="AI2651" s="707">
        <v>4319.32</v>
      </c>
      <c r="AJ2651" s="707"/>
      <c r="AN2651" s="707"/>
      <c r="AO2651" s="707"/>
    </row>
    <row r="2652" spans="4:42">
      <c r="D2652" s="160" t="s">
        <v>9031</v>
      </c>
      <c r="E2652" s="160"/>
      <c r="F2652" s="160">
        <v>46072</v>
      </c>
      <c r="G2652" s="160">
        <v>46106</v>
      </c>
      <c r="H2652" s="160">
        <v>46082</v>
      </c>
      <c r="I2652" s="160">
        <v>46117</v>
      </c>
      <c r="J2652" s="160">
        <v>0</v>
      </c>
      <c r="K2652" s="160">
        <v>0</v>
      </c>
      <c r="L2652" s="707">
        <v>43193.16</v>
      </c>
      <c r="M2652" s="727" t="s">
        <v>4996</v>
      </c>
      <c r="Z2652" s="707"/>
      <c r="AA2652" s="707"/>
      <c r="AB2652" s="707"/>
      <c r="AF2652" s="707"/>
      <c r="AG2652" s="707"/>
      <c r="AH2652" s="707"/>
    </row>
    <row r="2653" spans="4:42">
      <c r="D2653" s="160" t="s">
        <v>9032</v>
      </c>
      <c r="E2653" s="160"/>
      <c r="F2653" s="160">
        <v>46075</v>
      </c>
      <c r="G2653" s="160">
        <v>46107</v>
      </c>
      <c r="H2653" s="160">
        <v>46084</v>
      </c>
      <c r="I2653" s="160">
        <v>46118</v>
      </c>
      <c r="J2653" s="160">
        <v>0</v>
      </c>
      <c r="K2653" s="160">
        <v>0</v>
      </c>
      <c r="L2653" s="707">
        <v>95775.25</v>
      </c>
      <c r="M2653" s="727" t="s">
        <v>4994</v>
      </c>
      <c r="Z2653" s="707"/>
      <c r="AC2653" s="707"/>
      <c r="AD2653" s="707"/>
      <c r="AE2653" s="707"/>
      <c r="AF2653" s="707"/>
      <c r="AG2653" s="707"/>
      <c r="AH2653" s="707">
        <v>86197.72</v>
      </c>
      <c r="AI2653" s="707">
        <v>9577.52</v>
      </c>
      <c r="AJ2653" s="707"/>
      <c r="AN2653" s="707"/>
      <c r="AO2653" s="707"/>
    </row>
    <row r="2654" spans="4:42">
      <c r="D2654" s="160" t="s">
        <v>9032</v>
      </c>
      <c r="E2654" s="160"/>
      <c r="F2654" s="160">
        <v>46075</v>
      </c>
      <c r="G2654" s="160">
        <v>46107</v>
      </c>
      <c r="H2654" s="160">
        <v>46084</v>
      </c>
      <c r="I2654" s="160">
        <v>46118</v>
      </c>
      <c r="J2654" s="160">
        <v>0</v>
      </c>
      <c r="K2654" s="160">
        <v>0</v>
      </c>
      <c r="L2654" s="707">
        <v>95775.25</v>
      </c>
      <c r="M2654" s="727" t="s">
        <v>4995</v>
      </c>
      <c r="Z2654" s="707"/>
      <c r="AA2654" s="707"/>
      <c r="AB2654" s="707"/>
      <c r="AC2654" s="707"/>
      <c r="AD2654" s="707"/>
      <c r="AE2654" s="707"/>
      <c r="AF2654" s="707"/>
      <c r="AG2654" s="707"/>
      <c r="AH2654" s="707">
        <v>86197.72</v>
      </c>
      <c r="AI2654" s="707">
        <v>9577.52</v>
      </c>
      <c r="AJ2654" s="707"/>
      <c r="AN2654" s="707"/>
      <c r="AO2654" s="707"/>
    </row>
    <row r="2655" spans="4:42">
      <c r="D2655" s="160" t="s">
        <v>9032</v>
      </c>
      <c r="E2655" s="160"/>
      <c r="F2655" s="160">
        <v>46075</v>
      </c>
      <c r="G2655" s="160">
        <v>46107</v>
      </c>
      <c r="H2655" s="160">
        <v>46084</v>
      </c>
      <c r="I2655" s="160">
        <v>46118</v>
      </c>
      <c r="J2655" s="160">
        <v>0</v>
      </c>
      <c r="K2655" s="160">
        <v>0</v>
      </c>
      <c r="L2655" s="707">
        <v>95775.25</v>
      </c>
      <c r="M2655" s="727" t="s">
        <v>4996</v>
      </c>
      <c r="Z2655" s="707"/>
      <c r="AA2655" s="707"/>
      <c r="AB2655" s="707"/>
      <c r="AG2655" s="707"/>
      <c r="AH2655" s="707"/>
    </row>
    <row r="2656" spans="4:42">
      <c r="D2656" s="160" t="s">
        <v>9033</v>
      </c>
      <c r="E2656" s="160"/>
      <c r="F2656" s="160">
        <v>46077</v>
      </c>
      <c r="G2656" s="160">
        <v>46106</v>
      </c>
      <c r="H2656" s="160">
        <v>46086</v>
      </c>
      <c r="I2656" s="160">
        <v>46117</v>
      </c>
      <c r="J2656" s="160">
        <v>0</v>
      </c>
      <c r="K2656" s="160">
        <v>0</v>
      </c>
      <c r="L2656" s="707">
        <v>40700.07</v>
      </c>
      <c r="M2656" s="727" t="s">
        <v>4994</v>
      </c>
      <c r="Z2656" s="707"/>
      <c r="AC2656" s="707"/>
      <c r="AD2656" s="707"/>
      <c r="AE2656" s="707"/>
      <c r="AF2656" s="707"/>
      <c r="AG2656" s="707"/>
      <c r="AH2656" s="707">
        <v>36630.07</v>
      </c>
      <c r="AI2656" s="707">
        <v>4070.01</v>
      </c>
      <c r="AJ2656" s="707"/>
      <c r="AN2656" s="707"/>
      <c r="AO2656" s="707"/>
    </row>
    <row r="2657" spans="4:41">
      <c r="D2657" s="160" t="s">
        <v>9033</v>
      </c>
      <c r="E2657" s="160"/>
      <c r="F2657" s="160">
        <v>46077</v>
      </c>
      <c r="G2657" s="160">
        <v>46106</v>
      </c>
      <c r="H2657" s="160">
        <v>46086</v>
      </c>
      <c r="I2657" s="160">
        <v>46117</v>
      </c>
      <c r="J2657" s="160">
        <v>0</v>
      </c>
      <c r="K2657" s="160">
        <v>0</v>
      </c>
      <c r="L2657" s="707">
        <v>40700.07</v>
      </c>
      <c r="M2657" s="727" t="s">
        <v>4995</v>
      </c>
      <c r="Z2657" s="707"/>
      <c r="AA2657" s="707"/>
      <c r="AC2657" s="707"/>
      <c r="AD2657" s="707"/>
      <c r="AE2657" s="707"/>
      <c r="AF2657" s="707"/>
      <c r="AG2657" s="707"/>
      <c r="AH2657" s="707">
        <v>36630.07</v>
      </c>
      <c r="AI2657" s="707">
        <v>4070.01</v>
      </c>
      <c r="AJ2657" s="707"/>
      <c r="AN2657" s="707"/>
      <c r="AO2657" s="707"/>
    </row>
    <row r="2658" spans="4:41">
      <c r="D2658" s="160" t="s">
        <v>9033</v>
      </c>
      <c r="E2658" s="160"/>
      <c r="F2658" s="160">
        <v>46077</v>
      </c>
      <c r="G2658" s="160">
        <v>46106</v>
      </c>
      <c r="H2658" s="160">
        <v>46086</v>
      </c>
      <c r="I2658" s="160">
        <v>46117</v>
      </c>
      <c r="J2658" s="160">
        <v>0</v>
      </c>
      <c r="K2658" s="160">
        <v>0</v>
      </c>
      <c r="L2658" s="707">
        <v>40700.07</v>
      </c>
      <c r="M2658" s="727" t="s">
        <v>4996</v>
      </c>
      <c r="Z2658" s="707"/>
      <c r="AA2658" s="707"/>
      <c r="AF2658" s="707"/>
      <c r="AG2658" s="707"/>
      <c r="AH2658" s="707"/>
    </row>
    <row r="2659" spans="4:41">
      <c r="D2659" s="160" t="s">
        <v>9034</v>
      </c>
      <c r="E2659" s="160"/>
      <c r="F2659" s="160">
        <v>46079</v>
      </c>
      <c r="G2659" s="160">
        <v>46106</v>
      </c>
      <c r="H2659" s="160">
        <v>46089</v>
      </c>
      <c r="I2659" s="160">
        <v>46117</v>
      </c>
      <c r="J2659" s="160">
        <v>0</v>
      </c>
      <c r="K2659" s="160">
        <v>0</v>
      </c>
      <c r="L2659" s="707">
        <v>80640.929999999993</v>
      </c>
      <c r="M2659" s="727" t="s">
        <v>4994</v>
      </c>
      <c r="Z2659" s="707"/>
      <c r="AC2659" s="707"/>
      <c r="AD2659" s="707"/>
      <c r="AE2659" s="707"/>
      <c r="AF2659" s="707"/>
      <c r="AG2659" s="707"/>
      <c r="AH2659" s="707">
        <v>72576.84</v>
      </c>
      <c r="AI2659" s="707">
        <v>8064.09</v>
      </c>
      <c r="AJ2659" s="707"/>
      <c r="AN2659" s="707"/>
      <c r="AO2659" s="707"/>
    </row>
    <row r="2660" spans="4:41">
      <c r="D2660" s="160" t="s">
        <v>9034</v>
      </c>
      <c r="E2660" s="160"/>
      <c r="F2660" s="160">
        <v>46079</v>
      </c>
      <c r="G2660" s="160">
        <v>46106</v>
      </c>
      <c r="H2660" s="160">
        <v>46089</v>
      </c>
      <c r="I2660" s="160">
        <v>46117</v>
      </c>
      <c r="J2660" s="160">
        <v>0</v>
      </c>
      <c r="K2660" s="160">
        <v>0</v>
      </c>
      <c r="L2660" s="707">
        <v>80640.929999999993</v>
      </c>
      <c r="M2660" s="727" t="s">
        <v>4995</v>
      </c>
      <c r="Z2660" s="707"/>
      <c r="AA2660" s="707"/>
      <c r="AB2660" s="707"/>
      <c r="AC2660" s="707"/>
      <c r="AD2660" s="707"/>
      <c r="AE2660" s="707"/>
      <c r="AF2660" s="707"/>
      <c r="AG2660" s="707"/>
      <c r="AH2660" s="707">
        <v>72576.84</v>
      </c>
      <c r="AI2660" s="707">
        <v>8064.09</v>
      </c>
      <c r="AJ2660" s="707"/>
      <c r="AN2660" s="707"/>
      <c r="AO2660" s="707"/>
    </row>
    <row r="2661" spans="4:41">
      <c r="D2661" s="160" t="s">
        <v>9034</v>
      </c>
      <c r="E2661" s="160"/>
      <c r="F2661" s="160">
        <v>46079</v>
      </c>
      <c r="G2661" s="160">
        <v>46106</v>
      </c>
      <c r="H2661" s="160">
        <v>46089</v>
      </c>
      <c r="I2661" s="160">
        <v>46117</v>
      </c>
      <c r="J2661" s="160">
        <v>0</v>
      </c>
      <c r="K2661" s="160">
        <v>0</v>
      </c>
      <c r="L2661" s="707">
        <v>80640.929999999993</v>
      </c>
      <c r="M2661" s="727" t="s">
        <v>4996</v>
      </c>
      <c r="Y2661" s="707"/>
      <c r="Z2661" s="707"/>
      <c r="AA2661" s="707"/>
      <c r="AB2661" s="707"/>
      <c r="AG2661" s="707"/>
      <c r="AH2661" s="707"/>
    </row>
    <row r="2662" spans="4:41">
      <c r="D2662" s="160" t="s">
        <v>9035</v>
      </c>
      <c r="E2662" s="160"/>
      <c r="F2662" s="160">
        <v>46082</v>
      </c>
      <c r="G2662" s="160">
        <v>46106</v>
      </c>
      <c r="H2662" s="160">
        <v>46091</v>
      </c>
      <c r="I2662" s="160">
        <v>46117</v>
      </c>
      <c r="J2662" s="160">
        <v>0</v>
      </c>
      <c r="K2662" s="160">
        <v>0</v>
      </c>
      <c r="L2662" s="707">
        <v>49296.97</v>
      </c>
      <c r="M2662" s="727" t="s">
        <v>4994</v>
      </c>
      <c r="Y2662" s="707"/>
      <c r="Z2662" s="707"/>
      <c r="AA2662" s="707"/>
      <c r="AC2662" s="707"/>
      <c r="AD2662" s="707"/>
      <c r="AE2662" s="707"/>
      <c r="AF2662" s="707"/>
      <c r="AG2662" s="707"/>
      <c r="AH2662" s="707">
        <v>44367.27</v>
      </c>
      <c r="AI2662" s="707">
        <v>4929.7</v>
      </c>
      <c r="AJ2662" s="707"/>
      <c r="AN2662" s="707"/>
      <c r="AO2662" s="707"/>
    </row>
    <row r="2663" spans="4:41">
      <c r="D2663" s="160" t="s">
        <v>9035</v>
      </c>
      <c r="E2663" s="160"/>
      <c r="F2663" s="160">
        <v>46082</v>
      </c>
      <c r="G2663" s="160">
        <v>46106</v>
      </c>
      <c r="H2663" s="160">
        <v>46091</v>
      </c>
      <c r="I2663" s="160">
        <v>46117</v>
      </c>
      <c r="J2663" s="160">
        <v>0</v>
      </c>
      <c r="K2663" s="160">
        <v>0</v>
      </c>
      <c r="L2663" s="707">
        <v>49296.97</v>
      </c>
      <c r="M2663" s="727" t="s">
        <v>4995</v>
      </c>
      <c r="Z2663" s="707"/>
      <c r="AA2663" s="707"/>
      <c r="AB2663" s="707"/>
      <c r="AC2663" s="707"/>
      <c r="AD2663" s="707"/>
      <c r="AE2663" s="707"/>
      <c r="AF2663" s="707"/>
      <c r="AG2663" s="707"/>
      <c r="AH2663" s="707">
        <v>44367.27</v>
      </c>
      <c r="AI2663" s="707">
        <v>4929.7</v>
      </c>
      <c r="AJ2663" s="707"/>
      <c r="AN2663" s="707"/>
      <c r="AO2663" s="707"/>
    </row>
    <row r="2664" spans="4:41">
      <c r="D2664" s="160" t="s">
        <v>9035</v>
      </c>
      <c r="E2664" s="160"/>
      <c r="F2664" s="160">
        <v>46082</v>
      </c>
      <c r="G2664" s="160">
        <v>46106</v>
      </c>
      <c r="H2664" s="160">
        <v>46091</v>
      </c>
      <c r="I2664" s="160">
        <v>46117</v>
      </c>
      <c r="J2664" s="160">
        <v>0</v>
      </c>
      <c r="K2664" s="160">
        <v>0</v>
      </c>
      <c r="L2664" s="707">
        <v>49296.97</v>
      </c>
      <c r="M2664" s="727" t="s">
        <v>4996</v>
      </c>
      <c r="Y2664" s="707"/>
      <c r="Z2664" s="707"/>
      <c r="AA2664" s="707"/>
      <c r="AB2664" s="707"/>
      <c r="AF2664" s="707"/>
      <c r="AG2664" s="707"/>
      <c r="AH2664" s="707"/>
      <c r="AI2664" s="707"/>
    </row>
    <row r="2665" spans="4:41">
      <c r="D2665" s="160" t="s">
        <v>9036</v>
      </c>
      <c r="E2665" s="160"/>
      <c r="F2665" s="160">
        <v>46084</v>
      </c>
      <c r="G2665" s="160">
        <v>46106</v>
      </c>
      <c r="H2665" s="160">
        <v>46093</v>
      </c>
      <c r="I2665" s="160">
        <v>46117</v>
      </c>
      <c r="J2665" s="160">
        <v>0</v>
      </c>
      <c r="K2665" s="160">
        <v>0</v>
      </c>
      <c r="L2665" s="707">
        <v>53652.24</v>
      </c>
      <c r="M2665" s="727" t="s">
        <v>4994</v>
      </c>
      <c r="Y2665" s="707"/>
      <c r="Z2665" s="707"/>
      <c r="AA2665" s="707"/>
      <c r="AC2665" s="707"/>
      <c r="AD2665" s="707"/>
      <c r="AE2665" s="707"/>
      <c r="AF2665" s="707"/>
      <c r="AG2665" s="707"/>
      <c r="AH2665" s="707">
        <v>48287.02</v>
      </c>
      <c r="AI2665" s="707">
        <v>5365.22</v>
      </c>
      <c r="AJ2665" s="707"/>
      <c r="AN2665" s="707"/>
      <c r="AO2665" s="707"/>
    </row>
    <row r="2666" spans="4:41">
      <c r="D2666" s="160" t="s">
        <v>9036</v>
      </c>
      <c r="E2666" s="160"/>
      <c r="F2666" s="160">
        <v>46084</v>
      </c>
      <c r="G2666" s="160">
        <v>46106</v>
      </c>
      <c r="H2666" s="160">
        <v>46093</v>
      </c>
      <c r="I2666" s="160">
        <v>46117</v>
      </c>
      <c r="J2666" s="160">
        <v>0</v>
      </c>
      <c r="K2666" s="160">
        <v>0</v>
      </c>
      <c r="L2666" s="707">
        <v>53652.24</v>
      </c>
      <c r="M2666" s="727" t="s">
        <v>4995</v>
      </c>
      <c r="Z2666" s="707"/>
      <c r="AA2666" s="707"/>
      <c r="AB2666" s="707"/>
      <c r="AC2666" s="707"/>
      <c r="AD2666" s="707"/>
      <c r="AE2666" s="707"/>
      <c r="AF2666" s="707"/>
      <c r="AG2666" s="707"/>
      <c r="AH2666" s="707">
        <v>48287.02</v>
      </c>
      <c r="AI2666" s="707">
        <v>5365.22</v>
      </c>
      <c r="AJ2666" s="707"/>
      <c r="AN2666" s="707"/>
      <c r="AO2666" s="707"/>
    </row>
    <row r="2667" spans="4:41">
      <c r="D2667" s="160" t="s">
        <v>9036</v>
      </c>
      <c r="E2667" s="160"/>
      <c r="F2667" s="160">
        <v>46084</v>
      </c>
      <c r="G2667" s="160">
        <v>46106</v>
      </c>
      <c r="H2667" s="160">
        <v>46093</v>
      </c>
      <c r="I2667" s="160">
        <v>46117</v>
      </c>
      <c r="J2667" s="160">
        <v>0</v>
      </c>
      <c r="K2667" s="160">
        <v>0</v>
      </c>
      <c r="L2667" s="707">
        <v>53652.24</v>
      </c>
      <c r="M2667" s="727" t="s">
        <v>4996</v>
      </c>
      <c r="Y2667" s="707"/>
      <c r="Z2667" s="707"/>
      <c r="AA2667" s="707"/>
      <c r="AB2667" s="707"/>
      <c r="AF2667" s="707"/>
      <c r="AG2667" s="707"/>
      <c r="AH2667" s="707"/>
    </row>
    <row r="2668" spans="4:41">
      <c r="D2668" s="160" t="s">
        <v>9037</v>
      </c>
      <c r="E2668" s="160"/>
      <c r="F2668" s="160">
        <v>46086</v>
      </c>
      <c r="G2668" s="160">
        <v>46107</v>
      </c>
      <c r="H2668" s="160">
        <v>46096</v>
      </c>
      <c r="I2668" s="160">
        <v>46118</v>
      </c>
      <c r="J2668" s="160">
        <v>0</v>
      </c>
      <c r="K2668" s="160">
        <v>0</v>
      </c>
      <c r="L2668" s="707">
        <v>165155.97</v>
      </c>
      <c r="M2668" s="727" t="s">
        <v>4994</v>
      </c>
      <c r="Y2668" s="707"/>
      <c r="Z2668" s="707"/>
      <c r="AC2668" s="707"/>
      <c r="AD2668" s="707"/>
      <c r="AE2668" s="707"/>
      <c r="AF2668" s="707"/>
      <c r="AG2668" s="707"/>
      <c r="AH2668" s="707">
        <v>148640.37</v>
      </c>
      <c r="AI2668" s="707">
        <v>16515.599999999999</v>
      </c>
      <c r="AJ2668" s="707"/>
      <c r="AN2668" s="707"/>
      <c r="AO2668" s="707"/>
    </row>
    <row r="2669" spans="4:41">
      <c r="D2669" s="160" t="s">
        <v>9037</v>
      </c>
      <c r="E2669" s="160"/>
      <c r="F2669" s="160">
        <v>46086</v>
      </c>
      <c r="G2669" s="160">
        <v>46107</v>
      </c>
      <c r="H2669" s="160">
        <v>46096</v>
      </c>
      <c r="I2669" s="160">
        <v>46118</v>
      </c>
      <c r="J2669" s="160">
        <v>0</v>
      </c>
      <c r="K2669" s="160">
        <v>0</v>
      </c>
      <c r="L2669" s="707">
        <v>165155.97</v>
      </c>
      <c r="M2669" s="727" t="s">
        <v>4995</v>
      </c>
      <c r="Z2669" s="707"/>
      <c r="AA2669" s="707"/>
      <c r="AB2669" s="707"/>
      <c r="AC2669" s="707"/>
      <c r="AD2669" s="707"/>
      <c r="AE2669" s="707"/>
      <c r="AF2669" s="707"/>
      <c r="AG2669" s="707"/>
      <c r="AH2669" s="707">
        <v>148640.37</v>
      </c>
      <c r="AI2669" s="707">
        <v>16515.599999999999</v>
      </c>
      <c r="AJ2669" s="707"/>
      <c r="AN2669" s="707"/>
      <c r="AO2669" s="707"/>
    </row>
    <row r="2670" spans="4:41">
      <c r="D2670" s="160" t="s">
        <v>9037</v>
      </c>
      <c r="E2670" s="160"/>
      <c r="F2670" s="160">
        <v>46086</v>
      </c>
      <c r="G2670" s="160">
        <v>46107</v>
      </c>
      <c r="H2670" s="160">
        <v>46096</v>
      </c>
      <c r="I2670" s="160">
        <v>46118</v>
      </c>
      <c r="J2670" s="160">
        <v>0</v>
      </c>
      <c r="K2670" s="160">
        <v>0</v>
      </c>
      <c r="L2670" s="707">
        <v>165155.97</v>
      </c>
      <c r="M2670" s="727" t="s">
        <v>4996</v>
      </c>
      <c r="Y2670" s="707"/>
      <c r="Z2670" s="707"/>
      <c r="AA2670" s="707"/>
      <c r="AB2670" s="707"/>
      <c r="AF2670" s="707"/>
      <c r="AG2670" s="707"/>
      <c r="AH2670" s="707"/>
    </row>
    <row r="2671" spans="4:41">
      <c r="D2671" s="160" t="s">
        <v>9038</v>
      </c>
      <c r="E2671" s="160"/>
      <c r="F2671" s="160">
        <v>46089</v>
      </c>
      <c r="G2671" s="160">
        <v>46106</v>
      </c>
      <c r="H2671" s="160">
        <v>46098</v>
      </c>
      <c r="I2671" s="160">
        <v>46117</v>
      </c>
      <c r="J2671" s="160">
        <v>0</v>
      </c>
      <c r="K2671" s="160">
        <v>0</v>
      </c>
      <c r="L2671" s="707">
        <v>32209.08</v>
      </c>
      <c r="M2671" s="727" t="s">
        <v>4994</v>
      </c>
      <c r="Y2671" s="707"/>
      <c r="Z2671" s="707"/>
      <c r="AC2671" s="707"/>
      <c r="AD2671" s="707"/>
      <c r="AE2671" s="707"/>
      <c r="AF2671" s="707"/>
      <c r="AG2671" s="707"/>
      <c r="AH2671" s="707">
        <v>28988.17</v>
      </c>
      <c r="AI2671" s="707">
        <v>3220.91</v>
      </c>
      <c r="AJ2671" s="707"/>
      <c r="AN2671" s="707"/>
      <c r="AO2671" s="707"/>
    </row>
    <row r="2672" spans="4:41">
      <c r="D2672" s="160" t="s">
        <v>9038</v>
      </c>
      <c r="E2672" s="160"/>
      <c r="F2672" s="160">
        <v>46089</v>
      </c>
      <c r="G2672" s="160">
        <v>46106</v>
      </c>
      <c r="H2672" s="160">
        <v>46098</v>
      </c>
      <c r="I2672" s="160">
        <v>46117</v>
      </c>
      <c r="J2672" s="160">
        <v>0</v>
      </c>
      <c r="K2672" s="160">
        <v>0</v>
      </c>
      <c r="L2672" s="707">
        <v>32209.08</v>
      </c>
      <c r="M2672" s="727" t="s">
        <v>4995</v>
      </c>
      <c r="Z2672" s="707"/>
      <c r="AA2672" s="707"/>
      <c r="AB2672" s="707"/>
      <c r="AC2672" s="707"/>
      <c r="AD2672" s="707"/>
      <c r="AE2672" s="707"/>
      <c r="AF2672" s="707"/>
      <c r="AG2672" s="707"/>
      <c r="AH2672" s="707">
        <v>28988.17</v>
      </c>
      <c r="AI2672" s="707">
        <v>3220.91</v>
      </c>
      <c r="AJ2672" s="707"/>
      <c r="AN2672" s="707"/>
      <c r="AO2672" s="707"/>
    </row>
    <row r="2673" spans="4:41">
      <c r="D2673" s="160" t="s">
        <v>9038</v>
      </c>
      <c r="E2673" s="160"/>
      <c r="F2673" s="160">
        <v>46089</v>
      </c>
      <c r="G2673" s="160">
        <v>46106</v>
      </c>
      <c r="H2673" s="160">
        <v>46098</v>
      </c>
      <c r="I2673" s="160">
        <v>46117</v>
      </c>
      <c r="J2673" s="160">
        <v>0</v>
      </c>
      <c r="K2673" s="160">
        <v>0</v>
      </c>
      <c r="L2673" s="707">
        <v>32209.08</v>
      </c>
      <c r="M2673" s="727" t="s">
        <v>4996</v>
      </c>
      <c r="Y2673" s="707"/>
      <c r="Z2673" s="707"/>
      <c r="AA2673" s="707"/>
      <c r="AB2673" s="707"/>
      <c r="AF2673" s="707"/>
      <c r="AG2673" s="707"/>
      <c r="AH2673" s="707"/>
    </row>
    <row r="2674" spans="4:41">
      <c r="D2674" s="160" t="s">
        <v>9039</v>
      </c>
      <c r="E2674" s="160"/>
      <c r="F2674" s="160">
        <v>46091</v>
      </c>
      <c r="G2674" s="160">
        <v>46106</v>
      </c>
      <c r="H2674" s="160">
        <v>46100</v>
      </c>
      <c r="I2674" s="160">
        <v>46117</v>
      </c>
      <c r="J2674" s="160">
        <v>0</v>
      </c>
      <c r="K2674" s="160">
        <v>0</v>
      </c>
      <c r="L2674" s="707">
        <v>36663.06</v>
      </c>
      <c r="M2674" s="727" t="s">
        <v>4994</v>
      </c>
      <c r="Y2674" s="707"/>
      <c r="Z2674" s="707"/>
      <c r="AC2674" s="707"/>
      <c r="AD2674" s="707"/>
      <c r="AE2674" s="707"/>
      <c r="AF2674" s="707"/>
      <c r="AG2674" s="707"/>
      <c r="AH2674" s="707">
        <v>32996.76</v>
      </c>
      <c r="AI2674" s="707">
        <v>3666.31</v>
      </c>
      <c r="AJ2674" s="707"/>
      <c r="AN2674" s="707"/>
      <c r="AO2674" s="707"/>
    </row>
    <row r="2675" spans="4:41">
      <c r="D2675" s="160" t="s">
        <v>9039</v>
      </c>
      <c r="E2675" s="160"/>
      <c r="F2675" s="160">
        <v>46091</v>
      </c>
      <c r="G2675" s="160">
        <v>46106</v>
      </c>
      <c r="H2675" s="160">
        <v>46100</v>
      </c>
      <c r="I2675" s="160">
        <v>46117</v>
      </c>
      <c r="J2675" s="160">
        <v>0</v>
      </c>
      <c r="K2675" s="160">
        <v>0</v>
      </c>
      <c r="L2675" s="707">
        <v>36663.06</v>
      </c>
      <c r="M2675" s="727" t="s">
        <v>4995</v>
      </c>
      <c r="Z2675" s="707"/>
      <c r="AA2675" s="707"/>
      <c r="AC2675" s="707"/>
      <c r="AD2675" s="707"/>
      <c r="AE2675" s="707"/>
      <c r="AF2675" s="707"/>
      <c r="AG2675" s="707"/>
      <c r="AH2675" s="707">
        <v>32996.76</v>
      </c>
      <c r="AI2675" s="707">
        <v>3666.31</v>
      </c>
      <c r="AJ2675" s="707"/>
      <c r="AN2675" s="707"/>
      <c r="AO2675" s="707"/>
    </row>
    <row r="2676" spans="4:41">
      <c r="D2676" s="160" t="s">
        <v>9039</v>
      </c>
      <c r="E2676" s="160"/>
      <c r="F2676" s="160">
        <v>46091</v>
      </c>
      <c r="G2676" s="160">
        <v>46106</v>
      </c>
      <c r="H2676" s="160">
        <v>46100</v>
      </c>
      <c r="I2676" s="160">
        <v>46117</v>
      </c>
      <c r="J2676" s="160">
        <v>0</v>
      </c>
      <c r="K2676" s="160">
        <v>0</v>
      </c>
      <c r="L2676" s="707">
        <v>36663.06</v>
      </c>
      <c r="M2676" s="727" t="s">
        <v>4996</v>
      </c>
      <c r="Y2676" s="707"/>
      <c r="Z2676" s="707"/>
      <c r="AA2676" s="707"/>
      <c r="AF2676" s="707"/>
      <c r="AG2676" s="707"/>
      <c r="AH2676" s="707"/>
    </row>
    <row r="2677" spans="4:41">
      <c r="D2677" s="160" t="s">
        <v>9040</v>
      </c>
      <c r="E2677" s="160"/>
      <c r="F2677" s="160">
        <v>46093</v>
      </c>
      <c r="G2677" s="160">
        <v>46104</v>
      </c>
      <c r="H2677" s="160">
        <v>46103</v>
      </c>
      <c r="I2677" s="160">
        <v>46114</v>
      </c>
      <c r="J2677" s="160">
        <v>0</v>
      </c>
      <c r="K2677" s="160">
        <v>0</v>
      </c>
      <c r="L2677" s="707">
        <v>62572.18</v>
      </c>
      <c r="M2677" s="727" t="s">
        <v>4994</v>
      </c>
      <c r="Y2677" s="707"/>
      <c r="Z2677" s="707"/>
      <c r="AC2677" s="707"/>
      <c r="AD2677" s="707"/>
      <c r="AE2677" s="707"/>
      <c r="AF2677" s="707"/>
      <c r="AG2677" s="707"/>
      <c r="AH2677" s="707">
        <v>58087.839999999997</v>
      </c>
      <c r="AI2677" s="707">
        <v>4484.34</v>
      </c>
      <c r="AJ2677" s="707"/>
      <c r="AN2677" s="707"/>
      <c r="AO2677" s="707"/>
    </row>
    <row r="2678" spans="4:41">
      <c r="D2678" s="160" t="s">
        <v>9040</v>
      </c>
      <c r="E2678" s="160"/>
      <c r="F2678" s="160">
        <v>46093</v>
      </c>
      <c r="G2678" s="160">
        <v>46104</v>
      </c>
      <c r="H2678" s="160">
        <v>46103</v>
      </c>
      <c r="I2678" s="160">
        <v>46114</v>
      </c>
      <c r="J2678" s="160">
        <v>0</v>
      </c>
      <c r="K2678" s="160">
        <v>0</v>
      </c>
      <c r="L2678" s="707">
        <v>62572.18</v>
      </c>
      <c r="M2678" s="727" t="s">
        <v>4995</v>
      </c>
      <c r="Z2678" s="707"/>
      <c r="AA2678" s="707"/>
      <c r="AB2678" s="707"/>
      <c r="AC2678" s="707"/>
      <c r="AD2678" s="707"/>
      <c r="AE2678" s="707"/>
      <c r="AF2678" s="707"/>
      <c r="AG2678" s="707"/>
      <c r="AH2678" s="707">
        <v>58087.839999999997</v>
      </c>
      <c r="AI2678" s="707">
        <v>4484.34</v>
      </c>
      <c r="AJ2678" s="707"/>
      <c r="AN2678" s="707"/>
      <c r="AO2678" s="707"/>
    </row>
    <row r="2679" spans="4:41">
      <c r="D2679" s="160" t="s">
        <v>9040</v>
      </c>
      <c r="E2679" s="160"/>
      <c r="F2679" s="160">
        <v>46093</v>
      </c>
      <c r="G2679" s="160">
        <v>46104</v>
      </c>
      <c r="H2679" s="160">
        <v>46103</v>
      </c>
      <c r="I2679" s="160">
        <v>46114</v>
      </c>
      <c r="J2679" s="160">
        <v>0</v>
      </c>
      <c r="K2679" s="160">
        <v>0</v>
      </c>
      <c r="L2679" s="707">
        <v>62572.18</v>
      </c>
      <c r="M2679" s="727" t="s">
        <v>4996</v>
      </c>
      <c r="Y2679" s="707"/>
      <c r="Z2679" s="707"/>
      <c r="AA2679" s="707"/>
      <c r="AB2679" s="707"/>
      <c r="AF2679" s="707"/>
      <c r="AG2679" s="707"/>
      <c r="AH2679" s="707"/>
      <c r="AI2679" s="707"/>
    </row>
    <row r="2680" spans="4:41">
      <c r="D2680" s="160" t="s">
        <v>9041</v>
      </c>
      <c r="E2680" s="160"/>
      <c r="F2680" s="160">
        <v>46096</v>
      </c>
      <c r="G2680" s="160">
        <v>46106</v>
      </c>
      <c r="H2680" s="160">
        <v>46105</v>
      </c>
      <c r="I2680" s="160">
        <v>46117</v>
      </c>
      <c r="J2680" s="160">
        <v>0</v>
      </c>
      <c r="K2680" s="160">
        <v>0</v>
      </c>
      <c r="L2680" s="707">
        <v>13687.66</v>
      </c>
      <c r="M2680" s="727" t="s">
        <v>4994</v>
      </c>
      <c r="Y2680" s="707"/>
      <c r="Z2680" s="707"/>
      <c r="AA2680" s="707"/>
      <c r="AC2680" s="707"/>
      <c r="AD2680" s="707"/>
      <c r="AE2680" s="707"/>
      <c r="AF2680" s="707"/>
      <c r="AG2680" s="707"/>
      <c r="AH2680" s="707">
        <v>11828.42</v>
      </c>
      <c r="AI2680" s="707">
        <v>1859.24</v>
      </c>
      <c r="AJ2680" s="707"/>
      <c r="AN2680" s="707"/>
      <c r="AO2680" s="707"/>
    </row>
    <row r="2681" spans="4:41">
      <c r="D2681" s="160" t="s">
        <v>9041</v>
      </c>
      <c r="E2681" s="160"/>
      <c r="F2681" s="160">
        <v>46096</v>
      </c>
      <c r="G2681" s="160">
        <v>46106</v>
      </c>
      <c r="H2681" s="160">
        <v>46105</v>
      </c>
      <c r="I2681" s="160">
        <v>46117</v>
      </c>
      <c r="J2681" s="160">
        <v>0</v>
      </c>
      <c r="K2681" s="160">
        <v>0</v>
      </c>
      <c r="L2681" s="707">
        <v>13687.66</v>
      </c>
      <c r="M2681" s="727" t="s">
        <v>4995</v>
      </c>
      <c r="Z2681" s="707"/>
      <c r="AA2681" s="707"/>
      <c r="AB2681" s="707"/>
      <c r="AC2681" s="707"/>
      <c r="AD2681" s="707"/>
      <c r="AE2681" s="707"/>
      <c r="AF2681" s="707"/>
      <c r="AG2681" s="707"/>
      <c r="AH2681" s="707">
        <v>11828.42</v>
      </c>
      <c r="AI2681" s="707">
        <v>1859.24</v>
      </c>
      <c r="AJ2681" s="707"/>
      <c r="AN2681" s="707"/>
      <c r="AO2681" s="707"/>
    </row>
    <row r="2682" spans="4:41">
      <c r="D2682" s="160" t="s">
        <v>9041</v>
      </c>
      <c r="E2682" s="160"/>
      <c r="F2682" s="160">
        <v>46096</v>
      </c>
      <c r="G2682" s="160">
        <v>46106</v>
      </c>
      <c r="H2682" s="160">
        <v>46105</v>
      </c>
      <c r="I2682" s="160">
        <v>46117</v>
      </c>
      <c r="J2682" s="160">
        <v>0</v>
      </c>
      <c r="K2682" s="160">
        <v>0</v>
      </c>
      <c r="L2682" s="707">
        <v>13687.66</v>
      </c>
      <c r="M2682" s="727" t="s">
        <v>4996</v>
      </c>
      <c r="Z2682" s="707"/>
      <c r="AA2682" s="707"/>
      <c r="AB2682" s="707"/>
      <c r="AG2682" s="707"/>
      <c r="AH2682" s="707"/>
    </row>
    <row r="2683" spans="4:41">
      <c r="D2683" s="160" t="s">
        <v>9042</v>
      </c>
      <c r="E2683" s="160"/>
      <c r="F2683" s="160">
        <v>46098</v>
      </c>
      <c r="G2683" s="160">
        <v>46119</v>
      </c>
      <c r="H2683" s="160">
        <v>46107</v>
      </c>
      <c r="I2683" s="160">
        <v>46130</v>
      </c>
      <c r="J2683" s="707">
        <v>0</v>
      </c>
      <c r="K2683" s="160">
        <v>0</v>
      </c>
      <c r="L2683" s="707">
        <v>321986</v>
      </c>
      <c r="M2683" s="727" t="s">
        <v>4994</v>
      </c>
      <c r="Z2683" s="707"/>
      <c r="AA2683" s="707"/>
      <c r="AC2683" s="707"/>
      <c r="AD2683" s="707"/>
      <c r="AE2683" s="707"/>
      <c r="AF2683" s="707"/>
      <c r="AG2683" s="707"/>
      <c r="AH2683" s="707">
        <v>105718.74</v>
      </c>
      <c r="AI2683" s="707">
        <v>216267.26</v>
      </c>
      <c r="AJ2683" s="707"/>
      <c r="AK2683" s="707"/>
      <c r="AN2683" s="707"/>
      <c r="AO2683" s="707"/>
    </row>
    <row r="2684" spans="4:41">
      <c r="D2684" s="160" t="s">
        <v>9042</v>
      </c>
      <c r="E2684" s="160"/>
      <c r="F2684" s="160">
        <v>46098</v>
      </c>
      <c r="G2684" s="160">
        <v>46119</v>
      </c>
      <c r="H2684" s="160">
        <v>46107</v>
      </c>
      <c r="I2684" s="160">
        <v>46130</v>
      </c>
      <c r="J2684" s="707">
        <v>0</v>
      </c>
      <c r="K2684" s="160">
        <v>0</v>
      </c>
      <c r="L2684" s="707">
        <v>321986</v>
      </c>
      <c r="M2684" s="727" t="s">
        <v>4995</v>
      </c>
      <c r="Z2684" s="707"/>
      <c r="AA2684" s="707"/>
      <c r="AB2684" s="707"/>
      <c r="AC2684" s="707"/>
      <c r="AD2684" s="707"/>
      <c r="AE2684" s="707"/>
      <c r="AF2684" s="707"/>
      <c r="AG2684" s="707"/>
      <c r="AH2684" s="707">
        <v>105718.74</v>
      </c>
      <c r="AI2684" s="707">
        <v>216267.26</v>
      </c>
      <c r="AJ2684" s="707"/>
      <c r="AK2684" s="707"/>
      <c r="AN2684" s="707"/>
      <c r="AO2684" s="707"/>
    </row>
    <row r="2685" spans="4:41">
      <c r="D2685" s="160" t="s">
        <v>9042</v>
      </c>
      <c r="E2685" s="160"/>
      <c r="F2685" s="160">
        <v>46098</v>
      </c>
      <c r="G2685" s="160">
        <v>46119</v>
      </c>
      <c r="H2685" s="160">
        <v>46107</v>
      </c>
      <c r="I2685" s="160">
        <v>46130</v>
      </c>
      <c r="J2685" s="707">
        <v>0</v>
      </c>
      <c r="K2685" s="160">
        <v>0</v>
      </c>
      <c r="L2685" s="707">
        <v>321986</v>
      </c>
      <c r="M2685" s="727" t="s">
        <v>4996</v>
      </c>
      <c r="Z2685" s="707"/>
      <c r="AA2685" s="707"/>
      <c r="AB2685" s="707"/>
      <c r="AG2685" s="707"/>
      <c r="AH2685" s="707"/>
    </row>
    <row r="2686" spans="4:41">
      <c r="D2686" s="160" t="s">
        <v>9043</v>
      </c>
      <c r="E2686" s="160"/>
      <c r="F2686" s="160">
        <v>46102</v>
      </c>
      <c r="G2686" s="160">
        <v>46112</v>
      </c>
      <c r="H2686" s="160">
        <v>46111</v>
      </c>
      <c r="I2686" s="160">
        <v>46123</v>
      </c>
      <c r="J2686" s="160">
        <v>0</v>
      </c>
      <c r="K2686" s="160">
        <v>0</v>
      </c>
      <c r="L2686" s="707">
        <v>21509.18</v>
      </c>
      <c r="M2686" s="727" t="s">
        <v>4994</v>
      </c>
      <c r="Z2686" s="707"/>
      <c r="AA2686" s="707"/>
      <c r="AC2686" s="707"/>
      <c r="AD2686" s="707"/>
      <c r="AE2686" s="707"/>
      <c r="AF2686" s="707"/>
      <c r="AG2686" s="707"/>
      <c r="AH2686" s="707">
        <v>4212.22</v>
      </c>
      <c r="AI2686" s="707">
        <v>17296.97</v>
      </c>
      <c r="AJ2686" s="707"/>
      <c r="AO2686" s="707"/>
    </row>
    <row r="2687" spans="4:41">
      <c r="D2687" s="160" t="s">
        <v>9043</v>
      </c>
      <c r="E2687" s="160"/>
      <c r="F2687" s="160">
        <v>46102</v>
      </c>
      <c r="G2687" s="160">
        <v>46112</v>
      </c>
      <c r="H2687" s="160">
        <v>46111</v>
      </c>
      <c r="I2687" s="160">
        <v>46123</v>
      </c>
      <c r="J2687" s="160">
        <v>0</v>
      </c>
      <c r="K2687" s="160">
        <v>0</v>
      </c>
      <c r="L2687" s="707">
        <v>21509.18</v>
      </c>
      <c r="M2687" s="727" t="s">
        <v>4995</v>
      </c>
      <c r="Z2687" s="707"/>
      <c r="AA2687" s="707"/>
      <c r="AB2687" s="707"/>
      <c r="AC2687" s="707"/>
      <c r="AD2687" s="707"/>
      <c r="AE2687" s="707"/>
      <c r="AF2687" s="707"/>
      <c r="AG2687" s="707"/>
      <c r="AH2687" s="707">
        <v>4212.22</v>
      </c>
      <c r="AI2687" s="707">
        <v>17296.97</v>
      </c>
      <c r="AJ2687" s="707"/>
      <c r="AO2687" s="707"/>
    </row>
    <row r="2688" spans="4:41">
      <c r="D2688" s="160" t="s">
        <v>9043</v>
      </c>
      <c r="E2688" s="160"/>
      <c r="F2688" s="160">
        <v>46102</v>
      </c>
      <c r="G2688" s="160">
        <v>46112</v>
      </c>
      <c r="H2688" s="160">
        <v>46111</v>
      </c>
      <c r="I2688" s="160">
        <v>46123</v>
      </c>
      <c r="J2688" s="160">
        <v>0</v>
      </c>
      <c r="K2688" s="160">
        <v>0</v>
      </c>
      <c r="L2688" s="707">
        <v>21509.18</v>
      </c>
      <c r="M2688" s="727" t="s">
        <v>4996</v>
      </c>
      <c r="Z2688" s="707"/>
      <c r="AA2688" s="707"/>
      <c r="AB2688" s="707"/>
      <c r="AG2688" s="707"/>
      <c r="AH2688" s="707"/>
    </row>
    <row r="2689" spans="4:42">
      <c r="D2689" s="160" t="s">
        <v>9044</v>
      </c>
      <c r="E2689" s="160"/>
      <c r="F2689" s="160">
        <v>46104</v>
      </c>
      <c r="G2689" s="160">
        <v>46121</v>
      </c>
      <c r="H2689" s="160">
        <v>46113</v>
      </c>
      <c r="I2689" s="160">
        <v>46132</v>
      </c>
      <c r="J2689" s="160">
        <v>0</v>
      </c>
      <c r="K2689" s="160">
        <v>0</v>
      </c>
      <c r="L2689" s="707">
        <v>105590.61</v>
      </c>
      <c r="M2689" s="727" t="s">
        <v>4994</v>
      </c>
      <c r="Z2689" s="707"/>
      <c r="AA2689" s="707"/>
      <c r="AD2689" s="707"/>
      <c r="AE2689" s="707"/>
      <c r="AF2689" s="707"/>
      <c r="AG2689" s="707"/>
      <c r="AH2689" s="707"/>
      <c r="AI2689" s="707">
        <v>105590.61</v>
      </c>
      <c r="AJ2689" s="707"/>
      <c r="AK2689" s="707"/>
      <c r="AO2689" s="707"/>
    </row>
    <row r="2690" spans="4:42">
      <c r="D2690" s="160" t="s">
        <v>9044</v>
      </c>
      <c r="E2690" s="160"/>
      <c r="F2690" s="160">
        <v>46104</v>
      </c>
      <c r="G2690" s="160">
        <v>46121</v>
      </c>
      <c r="H2690" s="160">
        <v>46113</v>
      </c>
      <c r="I2690" s="160">
        <v>46132</v>
      </c>
      <c r="J2690" s="160">
        <v>0</v>
      </c>
      <c r="K2690" s="160">
        <v>0</v>
      </c>
      <c r="L2690" s="707">
        <v>105590.61</v>
      </c>
      <c r="M2690" s="727" t="s">
        <v>4995</v>
      </c>
      <c r="AA2690" s="707"/>
      <c r="AB2690" s="707"/>
      <c r="AD2690" s="707"/>
      <c r="AE2690" s="707"/>
      <c r="AF2690" s="707"/>
      <c r="AG2690" s="707"/>
      <c r="AH2690" s="707"/>
      <c r="AI2690" s="707">
        <v>105590.61</v>
      </c>
      <c r="AJ2690" s="707"/>
      <c r="AK2690" s="707"/>
      <c r="AO2690" s="707"/>
    </row>
    <row r="2691" spans="4:42">
      <c r="D2691" s="160" t="s">
        <v>9044</v>
      </c>
      <c r="E2691" s="160"/>
      <c r="F2691" s="160">
        <v>46104</v>
      </c>
      <c r="G2691" s="160">
        <v>46121</v>
      </c>
      <c r="H2691" s="160">
        <v>46113</v>
      </c>
      <c r="I2691" s="160">
        <v>46132</v>
      </c>
      <c r="J2691" s="160">
        <v>0</v>
      </c>
      <c r="K2691" s="160">
        <v>0</v>
      </c>
      <c r="L2691" s="707">
        <v>105590.61</v>
      </c>
      <c r="M2691" s="727" t="s">
        <v>4996</v>
      </c>
      <c r="Z2691" s="707"/>
      <c r="AA2691" s="707"/>
      <c r="AB2691" s="707"/>
      <c r="AG2691" s="707"/>
      <c r="AH2691" s="707"/>
    </row>
    <row r="2692" spans="4:42">
      <c r="D2692" s="160" t="s">
        <v>9045</v>
      </c>
      <c r="E2692" s="160"/>
      <c r="F2692" s="160">
        <v>46107</v>
      </c>
      <c r="G2692" s="160">
        <v>46123</v>
      </c>
      <c r="H2692" s="160">
        <v>46117</v>
      </c>
      <c r="I2692" s="160">
        <v>46133</v>
      </c>
      <c r="J2692" s="160">
        <v>0</v>
      </c>
      <c r="K2692" s="160">
        <v>0</v>
      </c>
      <c r="L2692" s="707">
        <v>227280.35</v>
      </c>
      <c r="M2692" s="727" t="s">
        <v>4994</v>
      </c>
      <c r="Z2692" s="707"/>
      <c r="AC2692" s="707"/>
      <c r="AD2692" s="707"/>
      <c r="AE2692" s="707"/>
      <c r="AF2692" s="707"/>
      <c r="AG2692" s="707"/>
      <c r="AH2692" s="707"/>
      <c r="AI2692" s="707">
        <v>227280.35</v>
      </c>
      <c r="AJ2692" s="707"/>
      <c r="AK2692" s="707"/>
      <c r="AO2692" s="707"/>
    </row>
    <row r="2693" spans="4:42">
      <c r="D2693" s="160" t="s">
        <v>9045</v>
      </c>
      <c r="E2693" s="160"/>
      <c r="F2693" s="160">
        <v>46107</v>
      </c>
      <c r="G2693" s="160">
        <v>46123</v>
      </c>
      <c r="H2693" s="160">
        <v>46117</v>
      </c>
      <c r="I2693" s="160">
        <v>46133</v>
      </c>
      <c r="J2693" s="160">
        <v>0</v>
      </c>
      <c r="K2693" s="160">
        <v>0</v>
      </c>
      <c r="L2693" s="707">
        <v>227280.35</v>
      </c>
      <c r="M2693" s="727" t="s">
        <v>4995</v>
      </c>
      <c r="Z2693" s="707"/>
      <c r="AA2693" s="707"/>
      <c r="AB2693" s="707"/>
      <c r="AC2693" s="707"/>
      <c r="AD2693" s="707"/>
      <c r="AE2693" s="707"/>
      <c r="AF2693" s="707"/>
      <c r="AG2693" s="707"/>
      <c r="AH2693" s="707"/>
      <c r="AI2693" s="707">
        <v>227280.35</v>
      </c>
      <c r="AJ2693" s="707"/>
      <c r="AK2693" s="707"/>
      <c r="AO2693" s="707"/>
    </row>
    <row r="2694" spans="4:42">
      <c r="D2694" s="160" t="s">
        <v>9045</v>
      </c>
      <c r="E2694" s="160"/>
      <c r="F2694" s="160">
        <v>46107</v>
      </c>
      <c r="G2694" s="160">
        <v>46123</v>
      </c>
      <c r="H2694" s="160">
        <v>46117</v>
      </c>
      <c r="I2694" s="160">
        <v>46133</v>
      </c>
      <c r="J2694" s="160">
        <v>0</v>
      </c>
      <c r="K2694" s="160">
        <v>0</v>
      </c>
      <c r="L2694" s="707">
        <v>227280.35</v>
      </c>
      <c r="M2694" s="727" t="s">
        <v>4996</v>
      </c>
      <c r="Z2694" s="707"/>
      <c r="AA2694" s="707"/>
      <c r="AB2694" s="707"/>
      <c r="AG2694" s="707"/>
      <c r="AH2694" s="707"/>
    </row>
    <row r="2695" spans="4:42">
      <c r="D2695" s="160" t="s">
        <v>9046</v>
      </c>
      <c r="E2695" s="160"/>
      <c r="F2695" s="160">
        <v>46098</v>
      </c>
      <c r="G2695" s="160">
        <v>46104</v>
      </c>
      <c r="H2695" s="160">
        <v>46107</v>
      </c>
      <c r="I2695" s="160">
        <v>46114</v>
      </c>
      <c r="J2695" s="160">
        <v>0</v>
      </c>
      <c r="K2695" s="160">
        <v>0</v>
      </c>
      <c r="L2695" s="707">
        <v>20837</v>
      </c>
      <c r="M2695" s="727" t="s">
        <v>4994</v>
      </c>
      <c r="Z2695" s="707"/>
      <c r="AA2695" s="707"/>
      <c r="AD2695" s="707"/>
      <c r="AE2695" s="707"/>
      <c r="AF2695" s="707"/>
      <c r="AG2695" s="707"/>
      <c r="AH2695" s="707">
        <v>15859.27</v>
      </c>
      <c r="AI2695" s="707">
        <v>4977.7299999999996</v>
      </c>
      <c r="AJ2695" s="707"/>
      <c r="AN2695" s="707"/>
      <c r="AO2695" s="707"/>
    </row>
    <row r="2696" spans="4:42">
      <c r="D2696" s="160" t="s">
        <v>9046</v>
      </c>
      <c r="E2696" s="160"/>
      <c r="F2696" s="160">
        <v>46098</v>
      </c>
      <c r="G2696" s="160">
        <v>46104</v>
      </c>
      <c r="H2696" s="160">
        <v>46107</v>
      </c>
      <c r="I2696" s="160">
        <v>46114</v>
      </c>
      <c r="J2696" s="160">
        <v>0</v>
      </c>
      <c r="K2696" s="160">
        <v>0</v>
      </c>
      <c r="L2696" s="707">
        <v>20837</v>
      </c>
      <c r="M2696" s="727" t="s">
        <v>4995</v>
      </c>
      <c r="AA2696" s="707"/>
      <c r="AB2696" s="707"/>
      <c r="AD2696" s="707"/>
      <c r="AE2696" s="707"/>
      <c r="AF2696" s="707"/>
      <c r="AG2696" s="707"/>
      <c r="AH2696" s="707">
        <v>15859.27</v>
      </c>
      <c r="AI2696" s="707">
        <v>4977.7299999999996</v>
      </c>
      <c r="AJ2696" s="707"/>
      <c r="AN2696" s="707"/>
      <c r="AO2696" s="707"/>
    </row>
    <row r="2697" spans="4:42">
      <c r="D2697" s="160" t="s">
        <v>9046</v>
      </c>
      <c r="E2697" s="160"/>
      <c r="F2697" s="160">
        <v>46098</v>
      </c>
      <c r="G2697" s="160">
        <v>46104</v>
      </c>
      <c r="H2697" s="160">
        <v>46107</v>
      </c>
      <c r="I2697" s="160">
        <v>46114</v>
      </c>
      <c r="J2697" s="160">
        <v>0</v>
      </c>
      <c r="K2697" s="160">
        <v>0</v>
      </c>
      <c r="L2697" s="707">
        <v>20837</v>
      </c>
      <c r="M2697" s="727" t="s">
        <v>4996</v>
      </c>
      <c r="Y2697" s="707"/>
      <c r="Z2697" s="707"/>
      <c r="AA2697" s="707"/>
      <c r="AB2697" s="707"/>
      <c r="AG2697" s="707"/>
      <c r="AH2697" s="707"/>
    </row>
    <row r="2698" spans="4:42">
      <c r="D2698" s="160" t="s">
        <v>5112</v>
      </c>
      <c r="E2698" s="160"/>
      <c r="F2698" s="160">
        <v>46124</v>
      </c>
      <c r="G2698" s="160">
        <v>46154</v>
      </c>
      <c r="H2698" s="160">
        <v>46133</v>
      </c>
      <c r="I2698" s="160">
        <v>46165</v>
      </c>
      <c r="J2698" s="160">
        <v>0</v>
      </c>
      <c r="K2698" s="160">
        <v>0</v>
      </c>
      <c r="L2698" s="707">
        <v>175313.81</v>
      </c>
      <c r="M2698" s="727" t="s">
        <v>4994</v>
      </c>
      <c r="Y2698" s="707"/>
      <c r="Z2698" s="707"/>
      <c r="AA2698" s="707"/>
      <c r="AC2698" s="707"/>
      <c r="AD2698" s="707"/>
      <c r="AE2698" s="707"/>
      <c r="AF2698" s="707"/>
      <c r="AG2698" s="707"/>
      <c r="AH2698" s="707"/>
      <c r="AI2698" s="707">
        <v>38656.769999999997</v>
      </c>
      <c r="AJ2698" s="707">
        <v>136657.04</v>
      </c>
      <c r="AK2698" s="707"/>
      <c r="AL2698" s="707"/>
      <c r="AO2698" s="707"/>
      <c r="AP2698" s="707"/>
    </row>
    <row r="2699" spans="4:42">
      <c r="D2699" s="160" t="s">
        <v>5112</v>
      </c>
      <c r="E2699" s="160"/>
      <c r="F2699" s="160">
        <v>46124</v>
      </c>
      <c r="G2699" s="160">
        <v>46154</v>
      </c>
      <c r="H2699" s="160">
        <v>46133</v>
      </c>
      <c r="I2699" s="160">
        <v>46165</v>
      </c>
      <c r="J2699" s="160">
        <v>0</v>
      </c>
      <c r="K2699" s="160">
        <v>0</v>
      </c>
      <c r="L2699" s="707">
        <v>175313.81</v>
      </c>
      <c r="M2699" s="727" t="s">
        <v>4995</v>
      </c>
      <c r="Z2699" s="707"/>
      <c r="AA2699" s="707"/>
      <c r="AB2699" s="707"/>
      <c r="AC2699" s="707"/>
      <c r="AD2699" s="707"/>
      <c r="AE2699" s="707"/>
      <c r="AF2699" s="707"/>
      <c r="AG2699" s="707"/>
      <c r="AH2699" s="707"/>
      <c r="AI2699" s="707">
        <v>38656.769999999997</v>
      </c>
      <c r="AJ2699" s="707">
        <v>136657.04</v>
      </c>
      <c r="AK2699" s="707"/>
      <c r="AL2699" s="707"/>
      <c r="AO2699" s="707"/>
      <c r="AP2699" s="707"/>
    </row>
    <row r="2700" spans="4:42">
      <c r="D2700" s="160" t="s">
        <v>5112</v>
      </c>
      <c r="E2700" s="160"/>
      <c r="F2700" s="160">
        <v>46124</v>
      </c>
      <c r="G2700" s="160">
        <v>46154</v>
      </c>
      <c r="H2700" s="160">
        <v>46133</v>
      </c>
      <c r="I2700" s="160">
        <v>46165</v>
      </c>
      <c r="J2700" s="160">
        <v>0</v>
      </c>
      <c r="K2700" s="160">
        <v>0</v>
      </c>
      <c r="L2700" s="707">
        <v>175313.81</v>
      </c>
      <c r="M2700" s="727" t="s">
        <v>4996</v>
      </c>
      <c r="Y2700" s="707"/>
      <c r="Z2700" s="707"/>
      <c r="AA2700" s="707"/>
      <c r="AB2700" s="707"/>
      <c r="AC2700" s="707"/>
      <c r="AF2700" s="707"/>
      <c r="AG2700" s="707"/>
      <c r="AH2700" s="707"/>
      <c r="AK2700" s="707"/>
      <c r="AL2700" s="707"/>
    </row>
    <row r="2701" spans="4:42">
      <c r="D2701" s="160" t="s">
        <v>9047</v>
      </c>
      <c r="E2701" s="160"/>
      <c r="F2701" s="160">
        <v>46124</v>
      </c>
      <c r="G2701" s="160">
        <v>46149</v>
      </c>
      <c r="H2701" s="160">
        <v>46133</v>
      </c>
      <c r="I2701" s="160">
        <v>46160</v>
      </c>
      <c r="J2701" s="160">
        <v>0</v>
      </c>
      <c r="K2701" s="160">
        <v>0</v>
      </c>
      <c r="L2701" s="707">
        <v>4013.58</v>
      </c>
      <c r="M2701" s="727" t="s">
        <v>4994</v>
      </c>
      <c r="Y2701" s="707"/>
      <c r="Z2701" s="707"/>
      <c r="AA2701" s="707"/>
      <c r="AC2701" s="707"/>
      <c r="AD2701" s="707"/>
      <c r="AE2701" s="707"/>
      <c r="AF2701" s="707"/>
      <c r="AG2701" s="707"/>
      <c r="AH2701" s="707"/>
      <c r="AI2701" s="707">
        <v>3612.22</v>
      </c>
      <c r="AJ2701">
        <v>401.36</v>
      </c>
      <c r="AK2701" s="707"/>
      <c r="AO2701" s="707"/>
      <c r="AP2701" s="707"/>
    </row>
    <row r="2702" spans="4:42">
      <c r="D2702" s="160" t="s">
        <v>9047</v>
      </c>
      <c r="E2702" s="160"/>
      <c r="F2702" s="160">
        <v>46124</v>
      </c>
      <c r="G2702" s="160">
        <v>46149</v>
      </c>
      <c r="H2702" s="160">
        <v>46133</v>
      </c>
      <c r="I2702" s="160">
        <v>46160</v>
      </c>
      <c r="J2702" s="160">
        <v>0</v>
      </c>
      <c r="K2702" s="160">
        <v>0</v>
      </c>
      <c r="L2702" s="707">
        <v>4013.58</v>
      </c>
      <c r="M2702" s="727" t="s">
        <v>4995</v>
      </c>
      <c r="Z2702" s="707"/>
      <c r="AA2702" s="707"/>
      <c r="AB2702" s="707"/>
      <c r="AC2702" s="707"/>
      <c r="AD2702" s="707"/>
      <c r="AE2702" s="707"/>
      <c r="AF2702" s="707"/>
      <c r="AG2702" s="707"/>
      <c r="AH2702" s="707"/>
      <c r="AI2702" s="707">
        <v>3612.22</v>
      </c>
      <c r="AJ2702">
        <v>401.36</v>
      </c>
      <c r="AK2702" s="707"/>
      <c r="AL2702" s="707"/>
      <c r="AO2702" s="707"/>
      <c r="AP2702" s="707"/>
    </row>
    <row r="2703" spans="4:42">
      <c r="D2703" s="160" t="s">
        <v>9047</v>
      </c>
      <c r="E2703" s="160"/>
      <c r="F2703" s="160">
        <v>46124</v>
      </c>
      <c r="G2703" s="160">
        <v>46149</v>
      </c>
      <c r="H2703" s="160">
        <v>46133</v>
      </c>
      <c r="I2703" s="160">
        <v>46160</v>
      </c>
      <c r="J2703" s="160">
        <v>0</v>
      </c>
      <c r="K2703" s="160">
        <v>0</v>
      </c>
      <c r="L2703" s="707">
        <v>4013.58</v>
      </c>
      <c r="M2703" s="727" t="s">
        <v>4996</v>
      </c>
      <c r="Y2703" s="707"/>
      <c r="Z2703" s="707"/>
      <c r="AA2703" s="707"/>
      <c r="AB2703" s="707"/>
      <c r="AF2703" s="707"/>
      <c r="AG2703" s="707"/>
      <c r="AH2703" s="707"/>
      <c r="AK2703" s="707"/>
      <c r="AL2703" s="707"/>
    </row>
    <row r="2704" spans="4:42">
      <c r="D2704" s="160" t="s">
        <v>9048</v>
      </c>
      <c r="E2704" s="160"/>
      <c r="F2704" s="160">
        <v>46126</v>
      </c>
      <c r="G2704" s="160">
        <v>46154</v>
      </c>
      <c r="H2704" s="160">
        <v>46135</v>
      </c>
      <c r="I2704" s="160">
        <v>46165</v>
      </c>
      <c r="J2704" s="160">
        <v>0</v>
      </c>
      <c r="K2704" s="160">
        <v>0</v>
      </c>
      <c r="L2704" s="707">
        <v>137371.76</v>
      </c>
      <c r="M2704" s="727" t="s">
        <v>4994</v>
      </c>
      <c r="Y2704" s="707"/>
      <c r="Z2704" s="707"/>
      <c r="AC2704" s="707"/>
      <c r="AD2704" s="707"/>
      <c r="AE2704" s="707"/>
      <c r="AF2704" s="707"/>
      <c r="AG2704" s="707"/>
      <c r="AH2704" s="707"/>
      <c r="AI2704" s="707">
        <v>31881.7</v>
      </c>
      <c r="AJ2704" s="707">
        <v>105490.06</v>
      </c>
      <c r="AK2704" s="707"/>
      <c r="AL2704" s="707"/>
      <c r="AO2704" s="707"/>
      <c r="AP2704" s="707"/>
    </row>
    <row r="2705" spans="4:43">
      <c r="D2705" s="160" t="s">
        <v>9048</v>
      </c>
      <c r="E2705" s="160"/>
      <c r="F2705" s="160">
        <v>46126</v>
      </c>
      <c r="G2705" s="160">
        <v>46154</v>
      </c>
      <c r="H2705" s="160">
        <v>46135</v>
      </c>
      <c r="I2705" s="160">
        <v>46165</v>
      </c>
      <c r="J2705" s="160">
        <v>0</v>
      </c>
      <c r="K2705" s="160">
        <v>0</v>
      </c>
      <c r="L2705" s="707">
        <v>137371.76</v>
      </c>
      <c r="M2705" s="727" t="s">
        <v>4995</v>
      </c>
      <c r="Z2705" s="707"/>
      <c r="AA2705" s="707"/>
      <c r="AB2705" s="707"/>
      <c r="AC2705" s="707"/>
      <c r="AD2705" s="707"/>
      <c r="AE2705" s="707"/>
      <c r="AF2705" s="707"/>
      <c r="AG2705" s="707"/>
      <c r="AH2705" s="707"/>
      <c r="AI2705" s="707">
        <v>31881.7</v>
      </c>
      <c r="AJ2705" s="707">
        <v>105490.06</v>
      </c>
      <c r="AK2705" s="707"/>
      <c r="AL2705" s="707"/>
      <c r="AO2705" s="707"/>
      <c r="AP2705" s="707"/>
    </row>
    <row r="2706" spans="4:43">
      <c r="D2706" s="160" t="s">
        <v>9048</v>
      </c>
      <c r="E2706" s="160"/>
      <c r="F2706" s="160">
        <v>46126</v>
      </c>
      <c r="G2706" s="160">
        <v>46154</v>
      </c>
      <c r="H2706" s="160">
        <v>46135</v>
      </c>
      <c r="I2706" s="160">
        <v>46165</v>
      </c>
      <c r="J2706" s="160">
        <v>0</v>
      </c>
      <c r="K2706" s="160">
        <v>0</v>
      </c>
      <c r="L2706" s="707">
        <v>137371.76</v>
      </c>
      <c r="M2706" s="727" t="s">
        <v>4996</v>
      </c>
      <c r="Y2706" s="707"/>
      <c r="Z2706" s="707"/>
      <c r="AA2706" s="707"/>
      <c r="AB2706" s="707"/>
      <c r="AF2706" s="707"/>
      <c r="AG2706" s="707"/>
      <c r="AH2706" s="707"/>
    </row>
    <row r="2707" spans="4:43">
      <c r="D2707" s="160" t="s">
        <v>9049</v>
      </c>
      <c r="E2707" s="160"/>
      <c r="F2707" s="160">
        <v>46144</v>
      </c>
      <c r="G2707" s="160">
        <v>46147</v>
      </c>
      <c r="H2707" s="160">
        <v>46153</v>
      </c>
      <c r="I2707" s="160">
        <v>46158</v>
      </c>
      <c r="J2707" s="160">
        <v>0</v>
      </c>
      <c r="K2707" s="160">
        <v>0</v>
      </c>
      <c r="L2707" s="707">
        <v>2586.3200000000002</v>
      </c>
      <c r="M2707" s="727" t="s">
        <v>4994</v>
      </c>
      <c r="Y2707" s="707"/>
      <c r="Z2707" s="707"/>
      <c r="AC2707" s="707"/>
      <c r="AD2707" s="707"/>
      <c r="AE2707" s="707"/>
      <c r="AF2707" s="707"/>
      <c r="AG2707" s="707"/>
      <c r="AH2707" s="707"/>
      <c r="AJ2707" s="707">
        <v>2586.3200000000002</v>
      </c>
      <c r="AK2707" s="707"/>
      <c r="AP2707" s="707"/>
    </row>
    <row r="2708" spans="4:43">
      <c r="D2708" s="160" t="s">
        <v>9049</v>
      </c>
      <c r="E2708" s="160"/>
      <c r="F2708" s="160">
        <v>46144</v>
      </c>
      <c r="G2708" s="160">
        <v>46147</v>
      </c>
      <c r="H2708" s="160">
        <v>46153</v>
      </c>
      <c r="I2708" s="160">
        <v>46158</v>
      </c>
      <c r="J2708" s="160">
        <v>0</v>
      </c>
      <c r="K2708" s="160">
        <v>0</v>
      </c>
      <c r="L2708" s="707">
        <v>2586.3200000000002</v>
      </c>
      <c r="M2708" s="727" t="s">
        <v>4995</v>
      </c>
      <c r="Z2708" s="707"/>
      <c r="AA2708" s="707"/>
      <c r="AB2708" s="707"/>
      <c r="AC2708" s="707"/>
      <c r="AD2708" s="707"/>
      <c r="AE2708" s="707"/>
      <c r="AF2708" s="707"/>
      <c r="AG2708" s="707"/>
      <c r="AH2708" s="707"/>
      <c r="AJ2708" s="707">
        <v>2586.3200000000002</v>
      </c>
      <c r="AK2708" s="707"/>
      <c r="AP2708" s="707"/>
    </row>
    <row r="2709" spans="4:43">
      <c r="D2709" s="160" t="s">
        <v>9049</v>
      </c>
      <c r="E2709" s="160"/>
      <c r="F2709" s="160">
        <v>46144</v>
      </c>
      <c r="G2709" s="160">
        <v>46147</v>
      </c>
      <c r="H2709" s="160">
        <v>46153</v>
      </c>
      <c r="I2709" s="160">
        <v>46158</v>
      </c>
      <c r="J2709" s="160">
        <v>0</v>
      </c>
      <c r="K2709" s="160">
        <v>0</v>
      </c>
      <c r="L2709" s="707">
        <v>2586.3200000000002</v>
      </c>
      <c r="M2709" s="727" t="s">
        <v>4996</v>
      </c>
      <c r="Y2709" s="707"/>
      <c r="Z2709" s="707"/>
      <c r="AA2709" s="707"/>
      <c r="AB2709" s="707"/>
      <c r="AF2709" s="707"/>
      <c r="AG2709" s="707"/>
      <c r="AH2709" s="707"/>
    </row>
    <row r="2710" spans="4:43">
      <c r="D2710" s="160" t="s">
        <v>5113</v>
      </c>
      <c r="E2710" s="160"/>
      <c r="F2710" s="160">
        <v>46144</v>
      </c>
      <c r="G2710" s="160">
        <v>46147</v>
      </c>
      <c r="H2710" s="160">
        <v>46153</v>
      </c>
      <c r="I2710" s="160">
        <v>46158</v>
      </c>
      <c r="J2710" s="160">
        <v>0</v>
      </c>
      <c r="K2710" s="160">
        <v>0</v>
      </c>
      <c r="L2710" s="707">
        <v>7698.34</v>
      </c>
      <c r="M2710" s="727" t="s">
        <v>4994</v>
      </c>
      <c r="Y2710" s="707"/>
      <c r="Z2710" s="707"/>
      <c r="AC2710" s="707"/>
      <c r="AD2710" s="707"/>
      <c r="AE2710" s="707"/>
      <c r="AF2710" s="707"/>
      <c r="AG2710" s="707"/>
      <c r="AH2710" s="707"/>
      <c r="AJ2710" s="707">
        <v>7698.34</v>
      </c>
      <c r="AK2710" s="707"/>
      <c r="AP2710" s="707"/>
    </row>
    <row r="2711" spans="4:43">
      <c r="D2711" s="160" t="s">
        <v>5113</v>
      </c>
      <c r="E2711" s="160"/>
      <c r="F2711" s="160">
        <v>46144</v>
      </c>
      <c r="G2711" s="160">
        <v>46147</v>
      </c>
      <c r="H2711" s="160">
        <v>46153</v>
      </c>
      <c r="I2711" s="160">
        <v>46158</v>
      </c>
      <c r="J2711" s="160">
        <v>0</v>
      </c>
      <c r="K2711" s="160">
        <v>0</v>
      </c>
      <c r="L2711" s="707">
        <v>7698.34</v>
      </c>
      <c r="M2711" s="727" t="s">
        <v>4995</v>
      </c>
      <c r="Z2711" s="707"/>
      <c r="AA2711" s="707"/>
      <c r="AB2711" s="707"/>
      <c r="AC2711" s="707"/>
      <c r="AD2711" s="707"/>
      <c r="AE2711" s="707"/>
      <c r="AF2711" s="707"/>
      <c r="AG2711" s="707"/>
      <c r="AH2711" s="707"/>
      <c r="AJ2711" s="707">
        <v>7698.34</v>
      </c>
      <c r="AK2711" s="707"/>
      <c r="AP2711" s="707"/>
    </row>
    <row r="2712" spans="4:43">
      <c r="D2712" s="160" t="s">
        <v>5113</v>
      </c>
      <c r="E2712" s="160"/>
      <c r="F2712" s="160">
        <v>46144</v>
      </c>
      <c r="G2712" s="160">
        <v>46147</v>
      </c>
      <c r="H2712" s="160">
        <v>46153</v>
      </c>
      <c r="I2712" s="160">
        <v>46158</v>
      </c>
      <c r="J2712" s="160">
        <v>0</v>
      </c>
      <c r="K2712" s="160">
        <v>0</v>
      </c>
      <c r="L2712" s="707">
        <v>7698.34</v>
      </c>
      <c r="M2712" s="727" t="s">
        <v>4996</v>
      </c>
      <c r="Z2712" s="707"/>
      <c r="AA2712" s="707"/>
      <c r="AB2712" s="707"/>
      <c r="AF2712" s="707"/>
      <c r="AG2712" s="707"/>
    </row>
    <row r="2713" spans="4:43">
      <c r="D2713" s="160" t="s">
        <v>5114</v>
      </c>
      <c r="E2713" s="160"/>
      <c r="F2713" s="160">
        <v>46144</v>
      </c>
      <c r="G2713" s="160">
        <v>46147</v>
      </c>
      <c r="H2713" s="160">
        <v>46153</v>
      </c>
      <c r="I2713" s="160">
        <v>46158</v>
      </c>
      <c r="J2713" s="160">
        <v>0</v>
      </c>
      <c r="K2713" s="160">
        <v>0</v>
      </c>
      <c r="L2713" s="707">
        <v>9791.9</v>
      </c>
      <c r="M2713" s="727" t="s">
        <v>4994</v>
      </c>
      <c r="Z2713" s="707"/>
      <c r="AC2713" s="707"/>
      <c r="AD2713" s="707"/>
      <c r="AE2713" s="707"/>
      <c r="AF2713" s="707"/>
      <c r="AG2713" s="707"/>
      <c r="AH2713" s="707"/>
      <c r="AJ2713" s="707">
        <v>9791.9</v>
      </c>
      <c r="AK2713" s="707"/>
      <c r="AP2713" s="707"/>
    </row>
    <row r="2714" spans="4:43">
      <c r="D2714" s="160" t="s">
        <v>5114</v>
      </c>
      <c r="E2714" s="160"/>
      <c r="F2714" s="160">
        <v>46144</v>
      </c>
      <c r="G2714" s="160">
        <v>46147</v>
      </c>
      <c r="H2714" s="160">
        <v>46153</v>
      </c>
      <c r="I2714" s="160">
        <v>46158</v>
      </c>
      <c r="J2714" s="160">
        <v>0</v>
      </c>
      <c r="K2714" s="160">
        <v>0</v>
      </c>
      <c r="L2714" s="707">
        <v>9791.9</v>
      </c>
      <c r="M2714" s="727" t="s">
        <v>4995</v>
      </c>
      <c r="Z2714" s="707"/>
      <c r="AA2714" s="707"/>
      <c r="AB2714" s="707"/>
      <c r="AC2714" s="707"/>
      <c r="AD2714" s="707"/>
      <c r="AE2714" s="707"/>
      <c r="AF2714" s="707"/>
      <c r="AG2714" s="707"/>
      <c r="AH2714" s="707"/>
      <c r="AJ2714" s="707">
        <v>9791.9</v>
      </c>
      <c r="AK2714" s="707"/>
      <c r="AL2714" s="707"/>
      <c r="AP2714" s="707"/>
    </row>
    <row r="2715" spans="4:43">
      <c r="D2715" s="160" t="s">
        <v>5114</v>
      </c>
      <c r="E2715" s="160"/>
      <c r="F2715" s="160">
        <v>46144</v>
      </c>
      <c r="G2715" s="160">
        <v>46147</v>
      </c>
      <c r="H2715" s="160">
        <v>46153</v>
      </c>
      <c r="I2715" s="160">
        <v>46158</v>
      </c>
      <c r="J2715" s="160">
        <v>0</v>
      </c>
      <c r="K2715" s="160">
        <v>0</v>
      </c>
      <c r="L2715" s="707">
        <v>9791.9</v>
      </c>
      <c r="M2715" s="727" t="s">
        <v>4996</v>
      </c>
      <c r="Z2715" s="707"/>
      <c r="AA2715" s="707"/>
      <c r="AB2715" s="707"/>
      <c r="AF2715" s="707"/>
      <c r="AG2715" s="707"/>
      <c r="AK2715" s="707"/>
      <c r="AL2715" s="707"/>
    </row>
    <row r="2716" spans="4:43">
      <c r="D2716" s="160" t="s">
        <v>5115</v>
      </c>
      <c r="E2716" s="160"/>
      <c r="F2716" s="160">
        <v>46131</v>
      </c>
      <c r="G2716" s="160">
        <v>46149</v>
      </c>
      <c r="H2716" s="160">
        <v>46140</v>
      </c>
      <c r="I2716" s="160">
        <v>46160</v>
      </c>
      <c r="J2716" s="160">
        <v>0</v>
      </c>
      <c r="K2716" s="160">
        <v>0</v>
      </c>
      <c r="L2716" s="707">
        <v>13851.92</v>
      </c>
      <c r="M2716" s="727" t="s">
        <v>4994</v>
      </c>
      <c r="Z2716" s="707"/>
      <c r="AA2716" s="707"/>
      <c r="AC2716" s="707"/>
      <c r="AD2716" s="707"/>
      <c r="AE2716" s="707"/>
      <c r="AF2716" s="707"/>
      <c r="AG2716" s="707"/>
      <c r="AH2716" s="707"/>
      <c r="AI2716" s="707">
        <v>3162.85</v>
      </c>
      <c r="AJ2716" s="707">
        <v>10689.06</v>
      </c>
      <c r="AK2716" s="707"/>
      <c r="AL2716" s="707"/>
      <c r="AO2716" s="707"/>
      <c r="AP2716" s="707"/>
    </row>
    <row r="2717" spans="4:43">
      <c r="D2717" s="160" t="s">
        <v>5115</v>
      </c>
      <c r="E2717" s="160"/>
      <c r="F2717" s="160">
        <v>46131</v>
      </c>
      <c r="G2717" s="160">
        <v>46149</v>
      </c>
      <c r="H2717" s="160">
        <v>46140</v>
      </c>
      <c r="I2717" s="160">
        <v>46160</v>
      </c>
      <c r="J2717" s="160">
        <v>0</v>
      </c>
      <c r="K2717" s="160">
        <v>0</v>
      </c>
      <c r="L2717" s="707">
        <v>13851.92</v>
      </c>
      <c r="M2717" s="727" t="s">
        <v>4995</v>
      </c>
      <c r="Z2717" s="707"/>
      <c r="AA2717" s="707"/>
      <c r="AB2717" s="707"/>
      <c r="AC2717" s="707"/>
      <c r="AD2717" s="707"/>
      <c r="AE2717" s="707"/>
      <c r="AF2717" s="707"/>
      <c r="AG2717" s="707"/>
      <c r="AH2717" s="707"/>
      <c r="AI2717" s="707">
        <v>3162.85</v>
      </c>
      <c r="AJ2717" s="707">
        <v>10689.06</v>
      </c>
      <c r="AK2717" s="707"/>
      <c r="AL2717" s="707"/>
      <c r="AO2717" s="707"/>
      <c r="AP2717" s="707"/>
    </row>
    <row r="2718" spans="4:43">
      <c r="D2718" s="160" t="s">
        <v>5115</v>
      </c>
      <c r="E2718" s="160"/>
      <c r="F2718" s="160">
        <v>46131</v>
      </c>
      <c r="G2718" s="160">
        <v>46149</v>
      </c>
      <c r="H2718" s="160">
        <v>46140</v>
      </c>
      <c r="I2718" s="160">
        <v>46160</v>
      </c>
      <c r="J2718" s="160">
        <v>0</v>
      </c>
      <c r="K2718" s="160">
        <v>0</v>
      </c>
      <c r="L2718" s="707">
        <v>13851.92</v>
      </c>
      <c r="M2718" s="727" t="s">
        <v>4996</v>
      </c>
      <c r="Z2718" s="707"/>
      <c r="AA2718" s="707"/>
      <c r="AB2718" s="707"/>
      <c r="AC2718" s="707"/>
      <c r="AG2718" s="707"/>
      <c r="AH2718" s="707"/>
      <c r="AK2718" s="707"/>
    </row>
    <row r="2719" spans="4:43">
      <c r="D2719" s="160" t="s">
        <v>9050</v>
      </c>
      <c r="E2719" s="160"/>
      <c r="F2719" s="160">
        <v>46155</v>
      </c>
      <c r="G2719" s="160">
        <v>46166</v>
      </c>
      <c r="H2719" s="160">
        <v>46165</v>
      </c>
      <c r="I2719" s="160">
        <v>46176</v>
      </c>
      <c r="J2719" s="707">
        <v>0</v>
      </c>
      <c r="K2719" s="160">
        <v>0</v>
      </c>
      <c r="L2719" s="707">
        <v>58787.37</v>
      </c>
      <c r="M2719" s="727" t="s">
        <v>4994</v>
      </c>
      <c r="Z2719" s="707"/>
      <c r="AA2719" s="707"/>
      <c r="AC2719" s="707"/>
      <c r="AD2719" s="707"/>
      <c r="AE2719" s="707"/>
      <c r="AF2719" s="707"/>
      <c r="AG2719" s="707"/>
      <c r="AH2719" s="707"/>
      <c r="AI2719" s="707"/>
      <c r="AJ2719" s="707">
        <v>57075.95</v>
      </c>
      <c r="AK2719" s="707">
        <v>1711.42</v>
      </c>
      <c r="AL2719" s="707"/>
      <c r="AP2719" s="707"/>
      <c r="AQ2719" s="707"/>
    </row>
    <row r="2720" spans="4:43">
      <c r="D2720" s="160" t="s">
        <v>9050</v>
      </c>
      <c r="E2720" s="160"/>
      <c r="F2720" s="160">
        <v>46155</v>
      </c>
      <c r="G2720" s="160">
        <v>46166</v>
      </c>
      <c r="H2720" s="160">
        <v>46165</v>
      </c>
      <c r="I2720" s="160">
        <v>46176</v>
      </c>
      <c r="J2720" s="707">
        <v>0</v>
      </c>
      <c r="K2720" s="160">
        <v>0</v>
      </c>
      <c r="L2720" s="707">
        <v>58787.37</v>
      </c>
      <c r="M2720" s="727" t="s">
        <v>4995</v>
      </c>
      <c r="Z2720" s="707"/>
      <c r="AA2720" s="707"/>
      <c r="AB2720" s="707"/>
      <c r="AC2720" s="707"/>
      <c r="AD2720" s="707"/>
      <c r="AE2720" s="707"/>
      <c r="AF2720" s="707"/>
      <c r="AG2720" s="707"/>
      <c r="AH2720" s="707"/>
      <c r="AI2720" s="707"/>
      <c r="AJ2720" s="707">
        <v>57075.95</v>
      </c>
      <c r="AK2720" s="707">
        <v>1711.42</v>
      </c>
      <c r="AL2720" s="707"/>
      <c r="AP2720" s="707"/>
      <c r="AQ2720" s="707"/>
    </row>
    <row r="2721" spans="4:43">
      <c r="D2721" s="160" t="s">
        <v>9050</v>
      </c>
      <c r="E2721" s="160"/>
      <c r="F2721" s="160">
        <v>46155</v>
      </c>
      <c r="G2721" s="160">
        <v>46166</v>
      </c>
      <c r="H2721" s="160">
        <v>46165</v>
      </c>
      <c r="I2721" s="160">
        <v>46176</v>
      </c>
      <c r="J2721" s="707">
        <v>0</v>
      </c>
      <c r="K2721" s="160">
        <v>0</v>
      </c>
      <c r="L2721" s="707">
        <v>58787.37</v>
      </c>
      <c r="M2721" s="727" t="s">
        <v>4996</v>
      </c>
      <c r="Z2721" s="707"/>
      <c r="AA2721" s="707"/>
      <c r="AB2721" s="707"/>
      <c r="AG2721" s="707"/>
      <c r="AK2721" s="707"/>
    </row>
    <row r="2722" spans="4:43">
      <c r="D2722" s="160" t="s">
        <v>9051</v>
      </c>
      <c r="E2722" s="160"/>
      <c r="F2722" s="160">
        <v>46155</v>
      </c>
      <c r="G2722" s="160">
        <v>46166</v>
      </c>
      <c r="H2722" s="160">
        <v>46165</v>
      </c>
      <c r="I2722" s="160">
        <v>46176</v>
      </c>
      <c r="J2722" s="160">
        <v>0</v>
      </c>
      <c r="K2722" s="160">
        <v>0</v>
      </c>
      <c r="L2722" s="707">
        <v>4376.95</v>
      </c>
      <c r="M2722" s="727" t="s">
        <v>4994</v>
      </c>
      <c r="Z2722" s="707"/>
      <c r="AA2722" s="707"/>
      <c r="AD2722" s="707"/>
      <c r="AE2722" s="707"/>
      <c r="AF2722" s="707"/>
      <c r="AG2722" s="707"/>
      <c r="AH2722" s="707"/>
      <c r="AI2722" s="707"/>
      <c r="AJ2722" s="707">
        <v>3844.42</v>
      </c>
      <c r="AK2722">
        <v>532.53</v>
      </c>
      <c r="AL2722" s="707"/>
      <c r="AP2722" s="707"/>
      <c r="AQ2722" s="707"/>
    </row>
    <row r="2723" spans="4:43">
      <c r="D2723" s="160" t="s">
        <v>9051</v>
      </c>
      <c r="E2723" s="160"/>
      <c r="F2723" s="160">
        <v>46155</v>
      </c>
      <c r="G2723" s="160">
        <v>46166</v>
      </c>
      <c r="H2723" s="160">
        <v>46165</v>
      </c>
      <c r="I2723" s="160">
        <v>46176</v>
      </c>
      <c r="J2723" s="160">
        <v>0</v>
      </c>
      <c r="K2723" s="160">
        <v>0</v>
      </c>
      <c r="L2723" s="707">
        <v>4376.95</v>
      </c>
      <c r="M2723" s="727" t="s">
        <v>4995</v>
      </c>
      <c r="Z2723" s="707"/>
      <c r="AA2723" s="707"/>
      <c r="AB2723" s="707"/>
      <c r="AD2723" s="707"/>
      <c r="AE2723" s="707"/>
      <c r="AF2723" s="707"/>
      <c r="AG2723" s="707"/>
      <c r="AH2723" s="707"/>
      <c r="AI2723" s="707"/>
      <c r="AJ2723" s="707">
        <v>3844.42</v>
      </c>
      <c r="AK2723" s="707">
        <v>532.53</v>
      </c>
      <c r="AL2723" s="707"/>
      <c r="AP2723" s="707"/>
      <c r="AQ2723" s="707"/>
    </row>
    <row r="2724" spans="4:43">
      <c r="D2724" s="160" t="s">
        <v>9051</v>
      </c>
      <c r="E2724" s="160"/>
      <c r="F2724" s="160">
        <v>46155</v>
      </c>
      <c r="G2724" s="160">
        <v>46166</v>
      </c>
      <c r="H2724" s="160">
        <v>46165</v>
      </c>
      <c r="I2724" s="160">
        <v>46176</v>
      </c>
      <c r="J2724" s="160">
        <v>0</v>
      </c>
      <c r="K2724" s="160">
        <v>0</v>
      </c>
      <c r="L2724" s="707">
        <v>4376.95</v>
      </c>
      <c r="M2724" s="727" t="s">
        <v>4996</v>
      </c>
      <c r="Z2724" s="707"/>
      <c r="AA2724" s="707"/>
      <c r="AB2724" s="707"/>
      <c r="AG2724" s="707"/>
      <c r="AH2724" s="707"/>
      <c r="AK2724" s="707"/>
      <c r="AL2724" s="707"/>
    </row>
    <row r="2725" spans="4:43">
      <c r="D2725" s="160" t="s">
        <v>9052</v>
      </c>
      <c r="E2725" s="160"/>
      <c r="F2725" s="160">
        <v>46158</v>
      </c>
      <c r="G2725" s="160">
        <v>46163</v>
      </c>
      <c r="H2725" s="160">
        <v>46167</v>
      </c>
      <c r="I2725" s="160">
        <v>46174</v>
      </c>
      <c r="J2725" s="160">
        <v>0</v>
      </c>
      <c r="K2725" s="160">
        <v>0</v>
      </c>
      <c r="L2725" s="707">
        <v>54410.42</v>
      </c>
      <c r="M2725" s="727" t="s">
        <v>4994</v>
      </c>
      <c r="Z2725" s="707"/>
      <c r="AA2725" s="707"/>
      <c r="AD2725" s="707"/>
      <c r="AE2725" s="707"/>
      <c r="AF2725" s="707"/>
      <c r="AG2725" s="707"/>
      <c r="AH2725" s="707"/>
      <c r="AI2725" s="707"/>
      <c r="AJ2725" s="707">
        <v>53231.53</v>
      </c>
      <c r="AK2725" s="707">
        <v>1178.8900000000001</v>
      </c>
      <c r="AL2725" s="707"/>
      <c r="AP2725" s="707"/>
      <c r="AQ2725" s="707"/>
    </row>
    <row r="2726" spans="4:43">
      <c r="D2726" s="160" t="s">
        <v>9052</v>
      </c>
      <c r="E2726" s="160"/>
      <c r="F2726" s="160">
        <v>46158</v>
      </c>
      <c r="G2726" s="160">
        <v>46163</v>
      </c>
      <c r="H2726" s="160">
        <v>46167</v>
      </c>
      <c r="I2726" s="160">
        <v>46174</v>
      </c>
      <c r="J2726" s="160">
        <v>0</v>
      </c>
      <c r="K2726" s="160">
        <v>0</v>
      </c>
      <c r="L2726" s="707">
        <v>54410.42</v>
      </c>
      <c r="M2726" s="727" t="s">
        <v>4995</v>
      </c>
      <c r="AA2726" s="707"/>
      <c r="AB2726" s="707"/>
      <c r="AD2726" s="707"/>
      <c r="AE2726" s="707"/>
      <c r="AF2726" s="707"/>
      <c r="AG2726" s="707"/>
      <c r="AH2726" s="707"/>
      <c r="AI2726" s="707"/>
      <c r="AJ2726" s="707">
        <v>53231.53</v>
      </c>
      <c r="AK2726" s="707">
        <v>1178.8900000000001</v>
      </c>
      <c r="AL2726" s="707"/>
      <c r="AP2726" s="707"/>
      <c r="AQ2726" s="707"/>
    </row>
    <row r="2727" spans="4:43">
      <c r="D2727" s="160" t="s">
        <v>9052</v>
      </c>
      <c r="E2727" s="160"/>
      <c r="F2727" s="160">
        <v>46158</v>
      </c>
      <c r="G2727" s="160">
        <v>46163</v>
      </c>
      <c r="H2727" s="160">
        <v>46167</v>
      </c>
      <c r="I2727" s="160">
        <v>46174</v>
      </c>
      <c r="J2727" s="160">
        <v>0</v>
      </c>
      <c r="K2727" s="160">
        <v>0</v>
      </c>
      <c r="L2727" s="707">
        <v>54410.42</v>
      </c>
      <c r="M2727" s="727" t="s">
        <v>4996</v>
      </c>
      <c r="Z2727" s="707"/>
      <c r="AA2727" s="707"/>
      <c r="AB2727" s="707"/>
      <c r="AG2727" s="707"/>
      <c r="AH2727" s="707"/>
      <c r="AK2727" s="707"/>
    </row>
    <row r="2728" spans="4:43">
      <c r="D2728" s="160" t="s">
        <v>5116</v>
      </c>
      <c r="E2728" s="160"/>
      <c r="F2728" s="160">
        <v>46015</v>
      </c>
      <c r="G2728" s="160">
        <v>46137</v>
      </c>
      <c r="H2728" s="160" t="s">
        <v>6572</v>
      </c>
      <c r="I2728" s="160">
        <v>46146</v>
      </c>
      <c r="J2728" s="160">
        <v>739634.13</v>
      </c>
      <c r="K2728" s="160">
        <v>739634.18</v>
      </c>
      <c r="L2728" s="707">
        <v>1901769.2</v>
      </c>
      <c r="M2728" s="727" t="s">
        <v>4994</v>
      </c>
      <c r="Z2728" s="707"/>
      <c r="AA2728" s="707"/>
      <c r="AB2728" s="707">
        <v>52041.86</v>
      </c>
      <c r="AC2728" s="707">
        <v>534012.98</v>
      </c>
      <c r="AD2728" s="707"/>
      <c r="AE2728" s="707"/>
      <c r="AF2728" s="707">
        <v>464093.55</v>
      </c>
      <c r="AG2728" s="707">
        <v>120508.21</v>
      </c>
      <c r="AH2728" s="707">
        <v>317929.81</v>
      </c>
      <c r="AI2728" s="707">
        <v>412193.19</v>
      </c>
      <c r="AJ2728" s="707">
        <v>989.59</v>
      </c>
      <c r="AK2728" s="707"/>
      <c r="AM2728" s="707"/>
      <c r="AN2728" s="707"/>
      <c r="AO2728" s="707"/>
      <c r="AP2728" s="707"/>
    </row>
    <row r="2729" spans="4:43">
      <c r="D2729" s="160" t="s">
        <v>5116</v>
      </c>
      <c r="E2729" s="160"/>
      <c r="F2729" s="160">
        <v>46015</v>
      </c>
      <c r="G2729" s="160">
        <v>46137</v>
      </c>
      <c r="H2729" s="160" t="s">
        <v>6572</v>
      </c>
      <c r="I2729" s="160">
        <v>46146</v>
      </c>
      <c r="J2729" s="160">
        <v>739634.13</v>
      </c>
      <c r="K2729" s="160">
        <v>739634.18</v>
      </c>
      <c r="L2729" s="707">
        <v>1901769.2</v>
      </c>
      <c r="M2729" s="727" t="s">
        <v>4995</v>
      </c>
      <c r="Z2729" s="707"/>
      <c r="AA2729" s="707"/>
      <c r="AB2729" s="707"/>
      <c r="AC2729" s="707">
        <v>617537.55000000005</v>
      </c>
      <c r="AD2729" s="707"/>
      <c r="AE2729" s="707"/>
      <c r="AF2729" s="707"/>
      <c r="AG2729" s="707">
        <v>50985.59</v>
      </c>
      <c r="AH2729" s="707">
        <v>323953.5</v>
      </c>
      <c r="AI2729" s="707">
        <v>168668.83</v>
      </c>
      <c r="AJ2729" s="707">
        <v>989.59</v>
      </c>
      <c r="AK2729" s="707"/>
      <c r="AL2729" s="707"/>
      <c r="AM2729" s="707"/>
      <c r="AN2729" s="707"/>
      <c r="AO2729" s="707"/>
      <c r="AP2729" s="707"/>
    </row>
    <row r="2730" spans="4:43">
      <c r="D2730" s="160" t="s">
        <v>5116</v>
      </c>
      <c r="E2730" s="160"/>
      <c r="F2730" s="160">
        <v>46015</v>
      </c>
      <c r="G2730" s="160">
        <v>46137</v>
      </c>
      <c r="H2730" s="160" t="s">
        <v>6572</v>
      </c>
      <c r="I2730" s="160">
        <v>46146</v>
      </c>
      <c r="J2730" s="160">
        <v>739634.13</v>
      </c>
      <c r="K2730" s="160">
        <v>739634.18</v>
      </c>
      <c r="L2730" s="707">
        <v>1901769.2</v>
      </c>
      <c r="M2730" s="727" t="s">
        <v>4996</v>
      </c>
      <c r="U2730" s="707">
        <v>6067.23</v>
      </c>
      <c r="V2730" s="707">
        <v>173399.27</v>
      </c>
      <c r="W2730" s="707">
        <v>187469.58</v>
      </c>
      <c r="X2730" s="707">
        <v>67701.25</v>
      </c>
      <c r="Y2730" s="707">
        <v>19419.96</v>
      </c>
      <c r="Z2730" s="707">
        <v>25511.98</v>
      </c>
      <c r="AA2730" s="707">
        <v>72639.58</v>
      </c>
      <c r="AB2730" s="707">
        <v>183904.12</v>
      </c>
      <c r="AC2730" s="707">
        <v>3521.23</v>
      </c>
      <c r="AG2730" s="707"/>
      <c r="AH2730" s="707"/>
      <c r="AL2730" s="707"/>
    </row>
    <row r="2731" spans="4:43">
      <c r="D2731" s="160" t="s">
        <v>5117</v>
      </c>
      <c r="E2731" s="160"/>
      <c r="F2731" s="160">
        <v>46023</v>
      </c>
      <c r="G2731" s="160">
        <v>46095</v>
      </c>
      <c r="H2731" s="160" t="s">
        <v>6542</v>
      </c>
      <c r="I2731" s="160">
        <v>46103</v>
      </c>
      <c r="J2731" s="160">
        <v>739634.13</v>
      </c>
      <c r="K2731" s="160">
        <v>739634.18</v>
      </c>
      <c r="L2731" s="707">
        <v>1702513.47</v>
      </c>
      <c r="M2731" s="727" t="s">
        <v>4994</v>
      </c>
      <c r="Z2731" s="707"/>
      <c r="AA2731" s="707"/>
      <c r="AB2731" s="707">
        <v>52041.86</v>
      </c>
      <c r="AC2731" s="707">
        <v>534012.98</v>
      </c>
      <c r="AD2731" s="707"/>
      <c r="AE2731" s="707"/>
      <c r="AF2731" s="707">
        <v>464093.55</v>
      </c>
      <c r="AG2731" s="707">
        <v>120508.21</v>
      </c>
      <c r="AH2731" s="707">
        <v>288332.51</v>
      </c>
      <c r="AI2731" s="707">
        <v>243524.36</v>
      </c>
      <c r="AJ2731" s="707"/>
      <c r="AM2731" s="707"/>
      <c r="AN2731" s="707"/>
    </row>
    <row r="2732" spans="4:43">
      <c r="D2732" s="160" t="s">
        <v>5117</v>
      </c>
      <c r="E2732" s="160"/>
      <c r="F2732" s="160">
        <v>46023</v>
      </c>
      <c r="G2732" s="160">
        <v>46095</v>
      </c>
      <c r="H2732" s="160" t="s">
        <v>6542</v>
      </c>
      <c r="I2732" s="160">
        <v>46103</v>
      </c>
      <c r="J2732" s="160">
        <v>739634.13</v>
      </c>
      <c r="K2732" s="160">
        <v>739634.18</v>
      </c>
      <c r="L2732" s="707">
        <v>1702513.47</v>
      </c>
      <c r="M2732" s="727" t="s">
        <v>4995</v>
      </c>
      <c r="AA2732" s="707"/>
      <c r="AB2732" s="707"/>
      <c r="AC2732" s="707">
        <v>617537.55000000005</v>
      </c>
      <c r="AD2732" s="707"/>
      <c r="AE2732" s="707"/>
      <c r="AF2732" s="707"/>
      <c r="AG2732" s="707">
        <v>50985.59</v>
      </c>
      <c r="AH2732" s="707">
        <v>294356.19</v>
      </c>
      <c r="AI2732" s="707"/>
      <c r="AJ2732" s="707"/>
      <c r="AK2732" s="707"/>
      <c r="AL2732" s="707"/>
      <c r="AM2732" s="707"/>
      <c r="AN2732" s="707"/>
    </row>
    <row r="2733" spans="4:43">
      <c r="D2733" s="160" t="s">
        <v>5117</v>
      </c>
      <c r="E2733" s="160"/>
      <c r="F2733" s="160">
        <v>46023</v>
      </c>
      <c r="G2733" s="160">
        <v>46095</v>
      </c>
      <c r="H2733" s="160" t="s">
        <v>6542</v>
      </c>
      <c r="I2733" s="160">
        <v>46103</v>
      </c>
      <c r="J2733" s="160">
        <v>739634.13</v>
      </c>
      <c r="K2733" s="160">
        <v>739634.18</v>
      </c>
      <c r="L2733" s="707">
        <v>1702513.47</v>
      </c>
      <c r="M2733" s="727" t="s">
        <v>4996</v>
      </c>
      <c r="U2733" s="707">
        <v>6067.23</v>
      </c>
      <c r="V2733" s="707">
        <v>173399.27</v>
      </c>
      <c r="W2733" s="707">
        <v>187469.58</v>
      </c>
      <c r="X2733" s="707">
        <v>67701.25</v>
      </c>
      <c r="Y2733" s="707">
        <v>19419.96</v>
      </c>
      <c r="Z2733" s="707">
        <v>25511.98</v>
      </c>
      <c r="AA2733" s="707">
        <v>72639.58</v>
      </c>
      <c r="AB2733" s="707">
        <v>183904.12</v>
      </c>
      <c r="AC2733" s="707">
        <v>3521.23</v>
      </c>
      <c r="AF2733" s="707"/>
      <c r="AG2733" s="707"/>
      <c r="AH2733" s="707"/>
      <c r="AK2733" s="707"/>
      <c r="AL2733" s="707"/>
    </row>
    <row r="2734" spans="4:43">
      <c r="D2734" s="160" t="s">
        <v>5118</v>
      </c>
      <c r="E2734" s="160"/>
      <c r="F2734" s="160">
        <v>46062</v>
      </c>
      <c r="G2734" s="160">
        <v>46093</v>
      </c>
      <c r="H2734" s="160">
        <v>46077</v>
      </c>
      <c r="I2734" s="160">
        <v>46103</v>
      </c>
      <c r="J2734" s="160">
        <v>0</v>
      </c>
      <c r="K2734" s="160">
        <v>0</v>
      </c>
      <c r="L2734" s="707">
        <v>241706.38</v>
      </c>
      <c r="M2734" s="727" t="s">
        <v>4994</v>
      </c>
      <c r="Y2734" s="707"/>
      <c r="Z2734" s="707"/>
      <c r="AA2734" s="707"/>
      <c r="AC2734" s="707"/>
      <c r="AD2734" s="707"/>
      <c r="AE2734" s="707"/>
      <c r="AF2734" s="707"/>
      <c r="AG2734" s="707">
        <v>50758.34</v>
      </c>
      <c r="AH2734" s="707">
        <v>190948.04</v>
      </c>
      <c r="AI2734" s="707"/>
      <c r="AJ2734" s="707"/>
      <c r="AM2734" s="707"/>
      <c r="AN2734" s="707"/>
    </row>
    <row r="2735" spans="4:43">
      <c r="D2735" s="160" t="s">
        <v>5118</v>
      </c>
      <c r="E2735" s="160"/>
      <c r="F2735" s="160">
        <v>46062</v>
      </c>
      <c r="G2735" s="160">
        <v>46093</v>
      </c>
      <c r="H2735" s="160">
        <v>46077</v>
      </c>
      <c r="I2735" s="160">
        <v>46103</v>
      </c>
      <c r="J2735" s="160">
        <v>0</v>
      </c>
      <c r="K2735" s="160">
        <v>0</v>
      </c>
      <c r="L2735" s="707">
        <v>241706.38</v>
      </c>
      <c r="M2735" s="727" t="s">
        <v>4995</v>
      </c>
      <c r="Z2735" s="707"/>
      <c r="AA2735" s="707"/>
      <c r="AB2735" s="707"/>
      <c r="AC2735" s="707"/>
      <c r="AD2735" s="707"/>
      <c r="AE2735" s="707"/>
      <c r="AF2735" s="707"/>
      <c r="AG2735" s="707">
        <v>50758.34</v>
      </c>
      <c r="AH2735" s="707">
        <v>190948.04</v>
      </c>
      <c r="AI2735" s="707"/>
      <c r="AJ2735" s="707"/>
      <c r="AM2735" s="707"/>
      <c r="AN2735" s="707"/>
    </row>
    <row r="2736" spans="4:43">
      <c r="D2736" s="160" t="s">
        <v>5118</v>
      </c>
      <c r="E2736" s="160"/>
      <c r="F2736" s="160">
        <v>46062</v>
      </c>
      <c r="G2736" s="160">
        <v>46093</v>
      </c>
      <c r="H2736" s="160">
        <v>46077</v>
      </c>
      <c r="I2736" s="160">
        <v>46103</v>
      </c>
      <c r="J2736" s="160">
        <v>0</v>
      </c>
      <c r="K2736" s="160">
        <v>0</v>
      </c>
      <c r="L2736" s="707">
        <v>241706.38</v>
      </c>
      <c r="M2736" s="727" t="s">
        <v>4996</v>
      </c>
      <c r="V2736" s="707"/>
      <c r="W2736" s="707"/>
      <c r="X2736" s="707"/>
      <c r="Y2736" s="707"/>
      <c r="Z2736" s="707"/>
      <c r="AA2736" s="707"/>
      <c r="AB2736" s="707"/>
      <c r="AF2736" s="707"/>
      <c r="AG2736" s="707"/>
    </row>
    <row r="2737" spans="4:40">
      <c r="D2737" s="160" t="s">
        <v>9053</v>
      </c>
      <c r="E2737" s="160"/>
      <c r="F2737" s="160">
        <v>46065</v>
      </c>
      <c r="G2737" s="160">
        <v>46090</v>
      </c>
      <c r="H2737" s="160">
        <v>46081</v>
      </c>
      <c r="I2737" s="160">
        <v>46099</v>
      </c>
      <c r="J2737" s="160">
        <v>0</v>
      </c>
      <c r="K2737" s="160">
        <v>0</v>
      </c>
      <c r="L2737" s="707">
        <v>3787.6</v>
      </c>
      <c r="M2737" s="727" t="s">
        <v>4994</v>
      </c>
      <c r="Y2737" s="707"/>
      <c r="Z2737" s="707"/>
      <c r="AC2737" s="707"/>
      <c r="AD2737" s="707"/>
      <c r="AE2737" s="707"/>
      <c r="AF2737" s="707"/>
      <c r="AG2737" s="707">
        <v>227.26</v>
      </c>
      <c r="AH2737" s="707">
        <v>3560.34</v>
      </c>
      <c r="AI2737" s="707"/>
      <c r="AM2737" s="707"/>
      <c r="AN2737" s="707"/>
    </row>
    <row r="2738" spans="4:40">
      <c r="D2738" s="160" t="s">
        <v>9053</v>
      </c>
      <c r="E2738" s="160"/>
      <c r="F2738" s="160">
        <v>46065</v>
      </c>
      <c r="G2738" s="160">
        <v>46090</v>
      </c>
      <c r="H2738" s="160">
        <v>46081</v>
      </c>
      <c r="I2738" s="160">
        <v>46099</v>
      </c>
      <c r="J2738" s="160">
        <v>0</v>
      </c>
      <c r="K2738" s="160">
        <v>0</v>
      </c>
      <c r="L2738" s="707">
        <v>3787.6</v>
      </c>
      <c r="M2738" s="727" t="s">
        <v>4995</v>
      </c>
      <c r="Z2738" s="707"/>
      <c r="AA2738" s="707"/>
      <c r="AB2738" s="707"/>
      <c r="AC2738" s="707"/>
      <c r="AD2738" s="707"/>
      <c r="AE2738" s="707"/>
      <c r="AF2738" s="707"/>
      <c r="AG2738" s="707">
        <v>227.26</v>
      </c>
      <c r="AH2738" s="707">
        <v>3560.34</v>
      </c>
      <c r="AI2738" s="707"/>
      <c r="AM2738" s="707"/>
      <c r="AN2738" s="707"/>
    </row>
    <row r="2739" spans="4:40">
      <c r="D2739" s="160" t="s">
        <v>9053</v>
      </c>
      <c r="E2739" s="160"/>
      <c r="F2739" s="160">
        <v>46065</v>
      </c>
      <c r="G2739" s="160">
        <v>46090</v>
      </c>
      <c r="H2739" s="160">
        <v>46081</v>
      </c>
      <c r="I2739" s="160">
        <v>46099</v>
      </c>
      <c r="J2739" s="160">
        <v>0</v>
      </c>
      <c r="K2739" s="160">
        <v>0</v>
      </c>
      <c r="L2739" s="707">
        <v>3787.6</v>
      </c>
      <c r="M2739" s="727" t="s">
        <v>4996</v>
      </c>
      <c r="V2739" s="707"/>
      <c r="W2739" s="707"/>
      <c r="X2739" s="707"/>
      <c r="Y2739" s="707"/>
      <c r="Z2739" s="707"/>
      <c r="AA2739" s="707"/>
      <c r="AB2739" s="707"/>
      <c r="AF2739" s="707"/>
      <c r="AG2739" s="707"/>
    </row>
    <row r="2740" spans="4:40">
      <c r="D2740" s="160" t="s">
        <v>5119</v>
      </c>
      <c r="E2740" s="160"/>
      <c r="F2740" s="160">
        <v>46068</v>
      </c>
      <c r="G2740" s="160">
        <v>46090</v>
      </c>
      <c r="H2740" s="160">
        <v>46083</v>
      </c>
      <c r="I2740" s="160">
        <v>46099</v>
      </c>
      <c r="J2740" s="160">
        <v>0</v>
      </c>
      <c r="K2740" s="160">
        <v>0</v>
      </c>
      <c r="L2740" s="707">
        <v>42443.8</v>
      </c>
      <c r="M2740" s="727" t="s">
        <v>4994</v>
      </c>
      <c r="Y2740" s="707"/>
      <c r="Z2740" s="707"/>
      <c r="AC2740" s="707"/>
      <c r="AD2740" s="707"/>
      <c r="AE2740" s="707"/>
      <c r="AF2740" s="707"/>
      <c r="AG2740" s="707"/>
      <c r="AH2740" s="707">
        <v>42443.8</v>
      </c>
      <c r="AI2740" s="707"/>
      <c r="AJ2740" s="707"/>
      <c r="AM2740" s="707"/>
      <c r="AN2740" s="707"/>
    </row>
    <row r="2741" spans="4:40">
      <c r="D2741" s="160" t="s">
        <v>5119</v>
      </c>
      <c r="E2741" s="160"/>
      <c r="F2741" s="160">
        <v>46068</v>
      </c>
      <c r="G2741" s="160">
        <v>46090</v>
      </c>
      <c r="H2741" s="160">
        <v>46083</v>
      </c>
      <c r="I2741" s="160">
        <v>46099</v>
      </c>
      <c r="J2741" s="160">
        <v>0</v>
      </c>
      <c r="K2741" s="160">
        <v>0</v>
      </c>
      <c r="L2741" s="707">
        <v>42443.8</v>
      </c>
      <c r="M2741" s="727" t="s">
        <v>4995</v>
      </c>
      <c r="Z2741" s="707"/>
      <c r="AA2741" s="707"/>
      <c r="AB2741" s="707"/>
      <c r="AC2741" s="707"/>
      <c r="AD2741" s="707"/>
      <c r="AE2741" s="707"/>
      <c r="AF2741" s="707"/>
      <c r="AG2741" s="707"/>
      <c r="AH2741" s="707">
        <v>42443.8</v>
      </c>
      <c r="AI2741" s="707"/>
      <c r="AJ2741" s="707"/>
      <c r="AM2741" s="707"/>
      <c r="AN2741" s="707"/>
    </row>
    <row r="2742" spans="4:40">
      <c r="D2742" s="160" t="s">
        <v>5119</v>
      </c>
      <c r="E2742" s="160"/>
      <c r="F2742" s="160">
        <v>46068</v>
      </c>
      <c r="G2742" s="160">
        <v>46090</v>
      </c>
      <c r="H2742" s="160">
        <v>46083</v>
      </c>
      <c r="I2742" s="160">
        <v>46099</v>
      </c>
      <c r="J2742" s="160">
        <v>0</v>
      </c>
      <c r="K2742" s="160">
        <v>0</v>
      </c>
      <c r="L2742" s="707">
        <v>42443.8</v>
      </c>
      <c r="M2742" s="727" t="s">
        <v>4996</v>
      </c>
      <c r="V2742" s="707"/>
      <c r="W2742" s="707"/>
      <c r="X2742" s="707"/>
      <c r="Y2742" s="707"/>
      <c r="Z2742" s="707"/>
      <c r="AA2742" s="707"/>
      <c r="AB2742" s="707"/>
      <c r="AF2742" s="707"/>
      <c r="AG2742" s="707"/>
    </row>
    <row r="2743" spans="4:40">
      <c r="D2743" s="160" t="s">
        <v>9054</v>
      </c>
      <c r="E2743" s="160"/>
      <c r="F2743" s="160">
        <v>46070</v>
      </c>
      <c r="G2743" s="160">
        <v>46090</v>
      </c>
      <c r="H2743" s="160" t="s">
        <v>6677</v>
      </c>
      <c r="I2743" s="160">
        <v>46099</v>
      </c>
      <c r="J2743" s="160">
        <v>30765.06</v>
      </c>
      <c r="K2743" s="160">
        <v>30765.07</v>
      </c>
      <c r="L2743" s="707">
        <v>38456.33</v>
      </c>
      <c r="M2743" s="727" t="s">
        <v>4994</v>
      </c>
      <c r="Y2743" s="707"/>
      <c r="Z2743" s="707"/>
      <c r="AB2743" s="707"/>
      <c r="AC2743" s="707">
        <v>3845.63</v>
      </c>
      <c r="AD2743" s="707"/>
      <c r="AE2743" s="707"/>
      <c r="AF2743" s="707"/>
      <c r="AG2743" s="707">
        <v>30765.06</v>
      </c>
      <c r="AH2743" s="707">
        <v>3845.63</v>
      </c>
      <c r="AI2743" s="707"/>
      <c r="AJ2743" s="707"/>
      <c r="AM2743" s="707"/>
      <c r="AN2743" s="707"/>
    </row>
    <row r="2744" spans="4:40">
      <c r="D2744" s="160" t="s">
        <v>9054</v>
      </c>
      <c r="E2744" s="160"/>
      <c r="F2744" s="160">
        <v>46070</v>
      </c>
      <c r="G2744" s="160">
        <v>46090</v>
      </c>
      <c r="H2744" s="160" t="s">
        <v>6677</v>
      </c>
      <c r="I2744" s="160">
        <v>46099</v>
      </c>
      <c r="J2744" s="160">
        <v>30765.06</v>
      </c>
      <c r="K2744" s="160">
        <v>30765.07</v>
      </c>
      <c r="L2744" s="707">
        <v>38456.33</v>
      </c>
      <c r="M2744" s="727" t="s">
        <v>4995</v>
      </c>
      <c r="Z2744" s="707"/>
      <c r="AA2744" s="707"/>
      <c r="AB2744" s="707"/>
      <c r="AC2744" s="707">
        <v>3845.63</v>
      </c>
      <c r="AD2744" s="707"/>
      <c r="AE2744" s="707"/>
      <c r="AF2744" s="707"/>
      <c r="AG2744" s="707"/>
      <c r="AH2744" s="707">
        <v>3845.63</v>
      </c>
      <c r="AI2744" s="707"/>
      <c r="AJ2744" s="707"/>
      <c r="AK2744" s="707"/>
      <c r="AL2744" s="707"/>
      <c r="AM2744" s="707"/>
      <c r="AN2744" s="707"/>
    </row>
    <row r="2745" spans="4:40">
      <c r="D2745" s="160" t="s">
        <v>9054</v>
      </c>
      <c r="E2745" s="160"/>
      <c r="F2745" s="160">
        <v>46070</v>
      </c>
      <c r="G2745" s="160">
        <v>46090</v>
      </c>
      <c r="H2745" s="160" t="s">
        <v>6677</v>
      </c>
      <c r="I2745" s="160">
        <v>46099</v>
      </c>
      <c r="J2745" s="160">
        <v>30765.06</v>
      </c>
      <c r="K2745" s="160">
        <v>30765.07</v>
      </c>
      <c r="L2745" s="707">
        <v>38456.33</v>
      </c>
      <c r="M2745" s="727" t="s">
        <v>4996</v>
      </c>
      <c r="Z2745" s="707"/>
      <c r="AA2745" s="707">
        <v>30765.07</v>
      </c>
      <c r="AB2745" s="707"/>
      <c r="AF2745" s="707"/>
      <c r="AG2745" s="707"/>
      <c r="AK2745" s="707"/>
      <c r="AL2745" s="707"/>
    </row>
    <row r="2746" spans="4:40">
      <c r="D2746" s="160" t="s">
        <v>5120</v>
      </c>
      <c r="E2746" s="160"/>
      <c r="F2746" s="160">
        <v>46072</v>
      </c>
      <c r="G2746" s="160">
        <v>46090</v>
      </c>
      <c r="H2746" s="160" t="s">
        <v>6714</v>
      </c>
      <c r="I2746" s="160">
        <v>46099</v>
      </c>
      <c r="J2746" s="160">
        <v>36352.43</v>
      </c>
      <c r="K2746" s="160">
        <v>36352.44</v>
      </c>
      <c r="L2746" s="707">
        <v>45440.54</v>
      </c>
      <c r="M2746" s="727" t="s">
        <v>4994</v>
      </c>
      <c r="Z2746" s="707"/>
      <c r="AB2746" s="707">
        <v>36352.43</v>
      </c>
      <c r="AC2746" s="707">
        <v>4544.05</v>
      </c>
      <c r="AD2746" s="707"/>
      <c r="AE2746" s="707"/>
      <c r="AF2746" s="707"/>
      <c r="AG2746" s="707"/>
      <c r="AH2746" s="707">
        <v>4544.05</v>
      </c>
      <c r="AI2746" s="707"/>
      <c r="AJ2746" s="707"/>
      <c r="AM2746" s="707"/>
      <c r="AN2746" s="707"/>
    </row>
    <row r="2747" spans="4:40">
      <c r="D2747" s="160" t="s">
        <v>5120</v>
      </c>
      <c r="E2747" s="160"/>
      <c r="F2747" s="160">
        <v>46072</v>
      </c>
      <c r="G2747" s="160">
        <v>46090</v>
      </c>
      <c r="H2747" s="160" t="s">
        <v>6714</v>
      </c>
      <c r="I2747" s="160">
        <v>46099</v>
      </c>
      <c r="J2747" s="160">
        <v>36352.43</v>
      </c>
      <c r="K2747" s="160">
        <v>36352.44</v>
      </c>
      <c r="L2747" s="707">
        <v>45440.54</v>
      </c>
      <c r="M2747" s="727" t="s">
        <v>4995</v>
      </c>
      <c r="Z2747" s="707"/>
      <c r="AA2747" s="707"/>
      <c r="AB2747" s="707"/>
      <c r="AC2747" s="707">
        <v>4544.05</v>
      </c>
      <c r="AD2747" s="707"/>
      <c r="AE2747" s="707"/>
      <c r="AF2747" s="707"/>
      <c r="AG2747" s="707"/>
      <c r="AH2747" s="707">
        <v>4544.05</v>
      </c>
      <c r="AI2747" s="707"/>
      <c r="AJ2747" s="707"/>
      <c r="AK2747" s="707"/>
      <c r="AM2747" s="707"/>
      <c r="AN2747" s="707"/>
    </row>
    <row r="2748" spans="4:40">
      <c r="D2748" s="160" t="s">
        <v>5120</v>
      </c>
      <c r="E2748" s="160"/>
      <c r="F2748" s="160">
        <v>46072</v>
      </c>
      <c r="G2748" s="160">
        <v>46090</v>
      </c>
      <c r="H2748" s="160" t="s">
        <v>6714</v>
      </c>
      <c r="I2748" s="160">
        <v>46099</v>
      </c>
      <c r="J2748" s="160">
        <v>36352.43</v>
      </c>
      <c r="K2748" s="160">
        <v>36352.44</v>
      </c>
      <c r="L2748" s="707">
        <v>45440.54</v>
      </c>
      <c r="M2748" s="727" t="s">
        <v>4996</v>
      </c>
      <c r="Z2748" s="707"/>
      <c r="AA2748" s="707">
        <v>3483.78</v>
      </c>
      <c r="AB2748" s="707">
        <v>32868.660000000003</v>
      </c>
      <c r="AF2748" s="707"/>
      <c r="AG2748" s="707"/>
      <c r="AK2748" s="707"/>
    </row>
    <row r="2749" spans="4:40">
      <c r="D2749" s="160" t="s">
        <v>5121</v>
      </c>
      <c r="E2749" s="160"/>
      <c r="F2749" s="160">
        <v>46023</v>
      </c>
      <c r="G2749" s="160">
        <v>46091</v>
      </c>
      <c r="H2749" s="160" t="s">
        <v>6605</v>
      </c>
      <c r="I2749" s="160">
        <v>46097</v>
      </c>
      <c r="J2749" s="160">
        <v>168554.46</v>
      </c>
      <c r="K2749" s="160">
        <v>168554.47</v>
      </c>
      <c r="L2749" s="707">
        <v>180620.36</v>
      </c>
      <c r="M2749" s="727" t="s">
        <v>4994</v>
      </c>
      <c r="Z2749" s="707"/>
      <c r="AB2749" s="707"/>
      <c r="AC2749" s="707">
        <v>6042.21</v>
      </c>
      <c r="AD2749" s="707"/>
      <c r="AE2749" s="707"/>
      <c r="AF2749" s="707">
        <v>108167.78</v>
      </c>
      <c r="AG2749" s="707"/>
      <c r="AH2749" s="707"/>
      <c r="AI2749" s="707">
        <v>66410.36</v>
      </c>
      <c r="AM2749" s="707"/>
      <c r="AN2749" s="707"/>
    </row>
    <row r="2750" spans="4:40">
      <c r="D2750" s="160" t="s">
        <v>5121</v>
      </c>
      <c r="E2750" s="160"/>
      <c r="F2750" s="160">
        <v>46023</v>
      </c>
      <c r="G2750" s="160">
        <v>46091</v>
      </c>
      <c r="H2750" s="160" t="s">
        <v>6605</v>
      </c>
      <c r="I2750" s="160">
        <v>46097</v>
      </c>
      <c r="J2750" s="160">
        <v>168554.46</v>
      </c>
      <c r="K2750" s="160">
        <v>168554.47</v>
      </c>
      <c r="L2750" s="707">
        <v>180620.36</v>
      </c>
      <c r="M2750" s="727" t="s">
        <v>4995</v>
      </c>
      <c r="Z2750" s="707"/>
      <c r="AA2750" s="707"/>
      <c r="AB2750" s="707"/>
      <c r="AC2750" s="707">
        <v>6042.21</v>
      </c>
      <c r="AD2750" s="707"/>
      <c r="AE2750" s="707"/>
      <c r="AF2750" s="707"/>
      <c r="AG2750" s="707"/>
      <c r="AH2750" s="707">
        <v>6023.69</v>
      </c>
      <c r="AI2750" s="707"/>
      <c r="AJ2750" s="707"/>
      <c r="AK2750" s="707"/>
      <c r="AL2750" s="707"/>
      <c r="AM2750" s="707"/>
      <c r="AN2750" s="707"/>
    </row>
    <row r="2751" spans="4:40">
      <c r="D2751" s="160" t="s">
        <v>5121</v>
      </c>
      <c r="E2751" s="160"/>
      <c r="F2751" s="160">
        <v>46023</v>
      </c>
      <c r="G2751" s="160">
        <v>46091</v>
      </c>
      <c r="H2751" s="160" t="s">
        <v>6605</v>
      </c>
      <c r="I2751" s="160">
        <v>46097</v>
      </c>
      <c r="J2751" s="160">
        <v>168554.46</v>
      </c>
      <c r="K2751" s="160">
        <v>168554.47</v>
      </c>
      <c r="L2751" s="707">
        <v>180620.36</v>
      </c>
      <c r="M2751" s="727" t="s">
        <v>4996</v>
      </c>
      <c r="W2751" s="707">
        <v>77306.31</v>
      </c>
      <c r="X2751" s="707">
        <v>29197.69</v>
      </c>
      <c r="Y2751" s="707">
        <v>16772.66</v>
      </c>
      <c r="Z2751" s="707"/>
      <c r="AA2751" s="707"/>
      <c r="AB2751" s="707">
        <v>44644.22</v>
      </c>
      <c r="AC2751" s="707">
        <v>633.6</v>
      </c>
      <c r="AD2751" s="707"/>
      <c r="AG2751" s="707"/>
      <c r="AK2751" s="707"/>
      <c r="AL2751" s="707"/>
    </row>
    <row r="2752" spans="4:40">
      <c r="D2752" s="160" t="s">
        <v>5122</v>
      </c>
      <c r="E2752" s="160"/>
      <c r="F2752" s="160">
        <v>46026</v>
      </c>
      <c r="G2752" s="160">
        <v>46091</v>
      </c>
      <c r="H2752" s="160" t="s">
        <v>6606</v>
      </c>
      <c r="I2752" s="160">
        <v>46100</v>
      </c>
      <c r="J2752" s="160">
        <v>163916.26</v>
      </c>
      <c r="K2752" s="160">
        <v>163916.26</v>
      </c>
      <c r="L2752" s="707">
        <v>189125.38</v>
      </c>
      <c r="M2752" s="727" t="s">
        <v>4994</v>
      </c>
      <c r="X2752" s="707"/>
      <c r="Y2752" s="707"/>
      <c r="Z2752" s="707"/>
      <c r="AB2752" s="707">
        <v>15689.43</v>
      </c>
      <c r="AC2752" s="707">
        <v>40836.21</v>
      </c>
      <c r="AD2752" s="707"/>
      <c r="AE2752" s="707"/>
      <c r="AF2752" s="707">
        <v>113687.2</v>
      </c>
      <c r="AG2752" s="707"/>
      <c r="AH2752" s="707">
        <v>18912.54</v>
      </c>
      <c r="AI2752" s="707"/>
      <c r="AJ2752" s="707"/>
      <c r="AK2752" s="707"/>
      <c r="AL2752" s="707"/>
      <c r="AM2752" s="707"/>
      <c r="AN2752" s="707"/>
    </row>
    <row r="2753" spans="4:40">
      <c r="D2753" s="160" t="s">
        <v>5122</v>
      </c>
      <c r="E2753" s="160"/>
      <c r="F2753" s="160">
        <v>46026</v>
      </c>
      <c r="G2753" s="160">
        <v>46091</v>
      </c>
      <c r="H2753" s="160" t="s">
        <v>6606</v>
      </c>
      <c r="I2753" s="160">
        <v>46100</v>
      </c>
      <c r="J2753" s="160">
        <v>163916.26</v>
      </c>
      <c r="K2753" s="160">
        <v>163916.26</v>
      </c>
      <c r="L2753" s="707">
        <v>189125.38</v>
      </c>
      <c r="M2753" s="727" t="s">
        <v>4995</v>
      </c>
      <c r="X2753" s="707"/>
      <c r="Y2753" s="707"/>
      <c r="Z2753" s="707"/>
      <c r="AA2753" s="707"/>
      <c r="AB2753" s="707"/>
      <c r="AC2753" s="707">
        <v>6296.59</v>
      </c>
      <c r="AD2753" s="707"/>
      <c r="AE2753" s="707"/>
      <c r="AF2753" s="707"/>
      <c r="AG2753" s="707"/>
      <c r="AH2753" s="707">
        <v>18912.54</v>
      </c>
      <c r="AI2753" s="707"/>
      <c r="AJ2753" s="707"/>
      <c r="AK2753" s="707"/>
      <c r="AL2753" s="707"/>
      <c r="AM2753" s="707"/>
      <c r="AN2753" s="707"/>
    </row>
    <row r="2754" spans="4:40">
      <c r="D2754" s="160" t="s">
        <v>5122</v>
      </c>
      <c r="E2754" s="160"/>
      <c r="F2754" s="160">
        <v>46026</v>
      </c>
      <c r="G2754" s="160">
        <v>46091</v>
      </c>
      <c r="H2754" s="160" t="s">
        <v>6606</v>
      </c>
      <c r="I2754" s="160">
        <v>46100</v>
      </c>
      <c r="J2754" s="160">
        <v>163916.26</v>
      </c>
      <c r="K2754" s="160">
        <v>163916.26</v>
      </c>
      <c r="L2754" s="707">
        <v>189125.38</v>
      </c>
      <c r="M2754" s="727" t="s">
        <v>4996</v>
      </c>
      <c r="V2754" s="707">
        <v>43563.37</v>
      </c>
      <c r="W2754" s="707">
        <v>57507.88</v>
      </c>
      <c r="X2754" s="707"/>
      <c r="Y2754" s="707"/>
      <c r="Z2754" s="707">
        <v>12615.95</v>
      </c>
      <c r="AA2754" s="707"/>
      <c r="AB2754" s="707">
        <v>50229.06</v>
      </c>
      <c r="AC2754" s="707"/>
      <c r="AD2754" s="707"/>
      <c r="AE2754" s="707"/>
      <c r="AF2754" s="707"/>
      <c r="AG2754" s="707"/>
      <c r="AJ2754" s="707"/>
      <c r="AK2754" s="707"/>
      <c r="AL2754" s="707"/>
    </row>
    <row r="2755" spans="4:40">
      <c r="D2755" s="160" t="s">
        <v>5123</v>
      </c>
      <c r="E2755" s="160"/>
      <c r="F2755" s="160">
        <v>46028</v>
      </c>
      <c r="G2755" s="160">
        <v>46081</v>
      </c>
      <c r="H2755" s="160" t="s">
        <v>6542</v>
      </c>
      <c r="I2755" s="160">
        <v>45938</v>
      </c>
      <c r="J2755" s="707">
        <v>248543.76</v>
      </c>
      <c r="K2755" s="160">
        <v>248543.75</v>
      </c>
      <c r="L2755" s="707">
        <v>437116.21</v>
      </c>
      <c r="M2755" s="727" t="s">
        <v>4994</v>
      </c>
      <c r="X2755" s="707"/>
      <c r="Y2755" s="707"/>
      <c r="Z2755" s="707"/>
      <c r="AB2755" s="707"/>
      <c r="AC2755" s="707">
        <v>70508.27</v>
      </c>
      <c r="AD2755" s="707"/>
      <c r="AE2755" s="707"/>
      <c r="AF2755" s="707">
        <v>189127.11</v>
      </c>
      <c r="AG2755" s="707">
        <v>366.84</v>
      </c>
      <c r="AH2755" s="707"/>
      <c r="AI2755" s="707">
        <v>177113.99</v>
      </c>
      <c r="AJ2755" s="707"/>
      <c r="AK2755" s="707"/>
      <c r="AL2755" s="707"/>
      <c r="AM2755" s="707"/>
      <c r="AN2755" s="707"/>
    </row>
    <row r="2756" spans="4:40">
      <c r="D2756" s="160" t="s">
        <v>5123</v>
      </c>
      <c r="E2756" s="160"/>
      <c r="F2756" s="160">
        <v>46028</v>
      </c>
      <c r="G2756" s="160">
        <v>46081</v>
      </c>
      <c r="H2756" s="160" t="s">
        <v>6542</v>
      </c>
      <c r="I2756" s="160">
        <v>45938</v>
      </c>
      <c r="J2756" s="707">
        <v>248543.76</v>
      </c>
      <c r="K2756" s="160">
        <v>248543.75</v>
      </c>
      <c r="L2756" s="707">
        <v>437116.21</v>
      </c>
      <c r="M2756" s="727" t="s">
        <v>4995</v>
      </c>
      <c r="X2756" s="707"/>
      <c r="Y2756" s="707"/>
      <c r="Z2756" s="707"/>
      <c r="AA2756" s="707"/>
      <c r="AB2756" s="707"/>
      <c r="AC2756" s="707">
        <v>188572.46</v>
      </c>
      <c r="AD2756" s="707"/>
      <c r="AE2756" s="707"/>
      <c r="AF2756" s="707"/>
      <c r="AG2756" s="707"/>
      <c r="AH2756" s="707"/>
      <c r="AI2756" s="707"/>
      <c r="AJ2756" s="707"/>
      <c r="AK2756" s="707"/>
      <c r="AL2756" s="707"/>
      <c r="AM2756" s="707"/>
      <c r="AN2756" s="707"/>
    </row>
    <row r="2757" spans="4:40">
      <c r="D2757" s="160" t="s">
        <v>5123</v>
      </c>
      <c r="E2757" s="160"/>
      <c r="F2757" s="160">
        <v>46028</v>
      </c>
      <c r="G2757" s="160">
        <v>46081</v>
      </c>
      <c r="H2757" s="160" t="s">
        <v>6542</v>
      </c>
      <c r="I2757" s="160">
        <v>45938</v>
      </c>
      <c r="J2757" s="707">
        <v>248543.76</v>
      </c>
      <c r="K2757" s="160">
        <v>248543.75</v>
      </c>
      <c r="L2757" s="707">
        <v>437116.21</v>
      </c>
      <c r="M2757" s="727" t="s">
        <v>4996</v>
      </c>
      <c r="U2757" s="707">
        <v>6067.23</v>
      </c>
      <c r="V2757" s="707">
        <v>129835.9</v>
      </c>
      <c r="W2757" s="707">
        <v>52655.39</v>
      </c>
      <c r="X2757" s="707">
        <v>935.43</v>
      </c>
      <c r="Y2757" s="707"/>
      <c r="Z2757" s="707"/>
      <c r="AA2757" s="707"/>
      <c r="AB2757" s="707">
        <v>56162.17</v>
      </c>
      <c r="AC2757" s="707">
        <v>2887.63</v>
      </c>
      <c r="AD2757" s="707"/>
      <c r="AE2757" s="707"/>
      <c r="AF2757" s="707"/>
      <c r="AG2757" s="707"/>
      <c r="AJ2757" s="707"/>
      <c r="AK2757" s="707"/>
    </row>
    <row r="2758" spans="4:40">
      <c r="D2758" s="160" t="s">
        <v>9055</v>
      </c>
      <c r="E2758" s="160"/>
      <c r="F2758" s="160">
        <v>46075</v>
      </c>
      <c r="G2758" s="160">
        <v>46090</v>
      </c>
      <c r="H2758" s="160" t="s">
        <v>6680</v>
      </c>
      <c r="I2758" s="160">
        <v>46099</v>
      </c>
      <c r="J2758" s="160">
        <v>25928.82</v>
      </c>
      <c r="K2758" s="160">
        <v>25928.83</v>
      </c>
      <c r="L2758" s="707">
        <v>32411.03</v>
      </c>
      <c r="M2758" s="727" t="s">
        <v>4994</v>
      </c>
      <c r="X2758" s="707"/>
      <c r="Y2758" s="707"/>
      <c r="Z2758" s="707"/>
      <c r="AB2758" s="707"/>
      <c r="AC2758" s="707">
        <v>3241.1</v>
      </c>
      <c r="AD2758" s="707"/>
      <c r="AE2758" s="707"/>
      <c r="AF2758" s="707"/>
      <c r="AG2758" s="707">
        <v>25928.82</v>
      </c>
      <c r="AH2758" s="707">
        <v>3241.1</v>
      </c>
      <c r="AI2758" s="707"/>
      <c r="AJ2758" s="707"/>
      <c r="AN2758" s="707"/>
    </row>
    <row r="2759" spans="4:40">
      <c r="D2759" s="160" t="s">
        <v>9055</v>
      </c>
      <c r="E2759" s="160"/>
      <c r="F2759" s="160">
        <v>46075</v>
      </c>
      <c r="G2759" s="160">
        <v>46090</v>
      </c>
      <c r="H2759" s="160" t="s">
        <v>6680</v>
      </c>
      <c r="I2759" s="160">
        <v>46099</v>
      </c>
      <c r="J2759" s="160">
        <v>25928.82</v>
      </c>
      <c r="K2759" s="160">
        <v>25928.83</v>
      </c>
      <c r="L2759" s="707">
        <v>32411.03</v>
      </c>
      <c r="M2759" s="727" t="s">
        <v>4995</v>
      </c>
      <c r="X2759" s="707"/>
      <c r="Y2759" s="707"/>
      <c r="Z2759" s="707"/>
      <c r="AA2759" s="707"/>
      <c r="AB2759" s="707"/>
      <c r="AC2759" s="707">
        <v>3241.1</v>
      </c>
      <c r="AD2759" s="707"/>
      <c r="AE2759" s="707"/>
      <c r="AF2759" s="707"/>
      <c r="AG2759" s="707"/>
      <c r="AH2759" s="707">
        <v>3241.1</v>
      </c>
      <c r="AI2759" s="707"/>
      <c r="AJ2759" s="707"/>
      <c r="AL2759" s="707"/>
      <c r="AN2759" s="707"/>
    </row>
    <row r="2760" spans="4:40">
      <c r="D2760" s="160" t="s">
        <v>9055</v>
      </c>
      <c r="E2760" s="160"/>
      <c r="F2760" s="160">
        <v>46075</v>
      </c>
      <c r="G2760" s="160">
        <v>46090</v>
      </c>
      <c r="H2760" s="160" t="s">
        <v>6680</v>
      </c>
      <c r="I2760" s="160">
        <v>46099</v>
      </c>
      <c r="J2760" s="160">
        <v>25928.82</v>
      </c>
      <c r="K2760" s="160">
        <v>25928.83</v>
      </c>
      <c r="L2760" s="707">
        <v>32411.03</v>
      </c>
      <c r="M2760" s="727" t="s">
        <v>4996</v>
      </c>
      <c r="X2760" s="707"/>
      <c r="Y2760" s="707"/>
      <c r="Z2760" s="707"/>
      <c r="AA2760" s="707">
        <v>25928.83</v>
      </c>
      <c r="AB2760" s="707"/>
      <c r="AE2760" s="707"/>
      <c r="AF2760" s="707"/>
      <c r="AG2760" s="707"/>
      <c r="AL2760" s="707"/>
    </row>
    <row r="2761" spans="4:40">
      <c r="D2761" s="160" t="s">
        <v>5124</v>
      </c>
      <c r="E2761" s="160"/>
      <c r="F2761" s="160">
        <v>46077</v>
      </c>
      <c r="G2761" s="160">
        <v>46088</v>
      </c>
      <c r="H2761" s="160">
        <v>45932</v>
      </c>
      <c r="I2761" s="160">
        <v>45943</v>
      </c>
      <c r="J2761" s="160">
        <v>0</v>
      </c>
      <c r="K2761" s="160">
        <v>0</v>
      </c>
      <c r="L2761" s="707">
        <v>20857.39</v>
      </c>
      <c r="M2761" s="727" t="s">
        <v>4994</v>
      </c>
      <c r="X2761" s="707"/>
      <c r="Y2761" s="707"/>
      <c r="Z2761" s="707"/>
      <c r="AB2761" s="707"/>
      <c r="AC2761" s="707">
        <v>20857.39</v>
      </c>
      <c r="AD2761" s="707"/>
      <c r="AE2761" s="707"/>
      <c r="AF2761" s="707"/>
      <c r="AG2761" s="707"/>
      <c r="AH2761" s="707"/>
      <c r="AN2761" s="707"/>
    </row>
    <row r="2762" spans="4:40">
      <c r="D2762" s="160" t="s">
        <v>5124</v>
      </c>
      <c r="E2762" s="160"/>
      <c r="F2762" s="160">
        <v>46077</v>
      </c>
      <c r="G2762" s="160">
        <v>46088</v>
      </c>
      <c r="H2762" s="160">
        <v>45932</v>
      </c>
      <c r="I2762" s="160">
        <v>45943</v>
      </c>
      <c r="J2762" s="160">
        <v>0</v>
      </c>
      <c r="K2762" s="160">
        <v>0</v>
      </c>
      <c r="L2762" s="707">
        <v>20857.39</v>
      </c>
      <c r="M2762" s="727" t="s">
        <v>4995</v>
      </c>
      <c r="X2762" s="707"/>
      <c r="Y2762" s="707"/>
      <c r="Z2762" s="707"/>
      <c r="AA2762" s="707"/>
      <c r="AB2762" s="707"/>
      <c r="AC2762" s="707">
        <v>20857.39</v>
      </c>
      <c r="AD2762" s="707"/>
      <c r="AE2762" s="707"/>
      <c r="AF2762" s="707"/>
      <c r="AG2762" s="707"/>
      <c r="AH2762" s="707"/>
      <c r="AK2762" s="707"/>
      <c r="AL2762" s="707"/>
      <c r="AN2762" s="707"/>
    </row>
    <row r="2763" spans="4:40">
      <c r="D2763" s="160" t="s">
        <v>5124</v>
      </c>
      <c r="E2763" s="160"/>
      <c r="F2763" s="160">
        <v>46077</v>
      </c>
      <c r="G2763" s="160">
        <v>46088</v>
      </c>
      <c r="H2763" s="160">
        <v>45932</v>
      </c>
      <c r="I2763" s="160">
        <v>45943</v>
      </c>
      <c r="J2763" s="160">
        <v>0</v>
      </c>
      <c r="K2763" s="160">
        <v>0</v>
      </c>
      <c r="L2763" s="707">
        <v>20857.39</v>
      </c>
      <c r="M2763" s="727" t="s">
        <v>4996</v>
      </c>
      <c r="X2763" s="707"/>
      <c r="Y2763" s="707"/>
      <c r="Z2763" s="707"/>
      <c r="AA2763" s="707"/>
      <c r="AB2763" s="707"/>
      <c r="AE2763" s="707"/>
      <c r="AF2763" s="707"/>
      <c r="AG2763" s="707"/>
      <c r="AK2763" s="707"/>
      <c r="AL2763" s="707"/>
    </row>
    <row r="2764" spans="4:40">
      <c r="D2764" s="160" t="s">
        <v>5125</v>
      </c>
      <c r="E2764" s="160"/>
      <c r="F2764" s="160">
        <v>46033</v>
      </c>
      <c r="G2764" s="160">
        <v>46083</v>
      </c>
      <c r="H2764" s="160" t="s">
        <v>6607</v>
      </c>
      <c r="I2764" s="160">
        <v>45938</v>
      </c>
      <c r="J2764" s="160">
        <v>51073.37</v>
      </c>
      <c r="K2764" s="160">
        <v>51073.38</v>
      </c>
      <c r="L2764" s="707">
        <v>82125.990000000005</v>
      </c>
      <c r="M2764" s="727" t="s">
        <v>4994</v>
      </c>
      <c r="X2764" s="707"/>
      <c r="Y2764" s="707"/>
      <c r="Z2764" s="707"/>
      <c r="AB2764" s="707"/>
      <c r="AC2764" s="707">
        <v>31052.61</v>
      </c>
      <c r="AD2764" s="707"/>
      <c r="AE2764" s="707"/>
      <c r="AF2764" s="707">
        <v>38611.480000000003</v>
      </c>
      <c r="AG2764" s="707">
        <v>12461.9</v>
      </c>
      <c r="AN2764" s="707"/>
    </row>
    <row r="2765" spans="4:40">
      <c r="D2765" s="160" t="s">
        <v>5125</v>
      </c>
      <c r="E2765" s="160"/>
      <c r="F2765" s="160">
        <v>46033</v>
      </c>
      <c r="G2765" s="160">
        <v>46083</v>
      </c>
      <c r="H2765" s="160" t="s">
        <v>6607</v>
      </c>
      <c r="I2765" s="160">
        <v>45938</v>
      </c>
      <c r="J2765" s="160">
        <v>51073.37</v>
      </c>
      <c r="K2765" s="160">
        <v>51073.38</v>
      </c>
      <c r="L2765" s="707">
        <v>82125.990000000005</v>
      </c>
      <c r="M2765" s="727" t="s">
        <v>4995</v>
      </c>
      <c r="Y2765" s="707"/>
      <c r="Z2765" s="707"/>
      <c r="AA2765" s="707"/>
      <c r="AB2765" s="707"/>
      <c r="AC2765" s="707">
        <v>31052.61</v>
      </c>
      <c r="AD2765" s="707"/>
      <c r="AE2765" s="707"/>
      <c r="AF2765" s="707"/>
      <c r="AG2765" s="707"/>
      <c r="AN2765" s="707"/>
    </row>
    <row r="2766" spans="4:40">
      <c r="D2766" s="160" t="s">
        <v>5125</v>
      </c>
      <c r="E2766" s="160"/>
      <c r="F2766" s="160">
        <v>46033</v>
      </c>
      <c r="G2766" s="160">
        <v>46083</v>
      </c>
      <c r="H2766" s="160" t="s">
        <v>6607</v>
      </c>
      <c r="I2766" s="160">
        <v>45938</v>
      </c>
      <c r="J2766" s="160">
        <v>51073.37</v>
      </c>
      <c r="K2766" s="160">
        <v>51073.38</v>
      </c>
      <c r="L2766" s="707">
        <v>82125.990000000005</v>
      </c>
      <c r="M2766" s="727" t="s">
        <v>4996</v>
      </c>
      <c r="X2766" s="707">
        <v>26813.53</v>
      </c>
      <c r="Y2766" s="707">
        <v>2413.2199999999998</v>
      </c>
      <c r="Z2766" s="707">
        <v>9384.73</v>
      </c>
      <c r="AA2766" s="707">
        <v>12461.9</v>
      </c>
      <c r="AC2766" s="707"/>
      <c r="AD2766" s="707"/>
      <c r="AE2766" s="707"/>
      <c r="AF2766" s="707"/>
      <c r="AG2766" s="707"/>
    </row>
    <row r="2767" spans="4:40">
      <c r="D2767" s="160" t="s">
        <v>5126</v>
      </c>
      <c r="E2767" s="160"/>
      <c r="F2767" s="160">
        <v>46079</v>
      </c>
      <c r="G2767" s="160">
        <v>46090</v>
      </c>
      <c r="H2767" s="160">
        <v>45935</v>
      </c>
      <c r="I2767" s="160">
        <v>45945</v>
      </c>
      <c r="J2767" s="160">
        <v>0</v>
      </c>
      <c r="K2767" s="160">
        <v>0</v>
      </c>
      <c r="L2767" s="707">
        <v>101679.79</v>
      </c>
      <c r="M2767" s="727" t="s">
        <v>4994</v>
      </c>
      <c r="Y2767" s="707"/>
      <c r="AB2767" s="707"/>
      <c r="AC2767" s="707">
        <v>101679.79</v>
      </c>
      <c r="AD2767" s="707"/>
      <c r="AG2767" s="707"/>
      <c r="AH2767" s="707"/>
      <c r="AI2767" s="707"/>
      <c r="AJ2767" s="707"/>
      <c r="AK2767" s="707"/>
      <c r="AL2767" s="707"/>
      <c r="AN2767" s="707"/>
    </row>
    <row r="2768" spans="4:40">
      <c r="D2768" s="160" t="s">
        <v>5126</v>
      </c>
      <c r="E2768" s="160"/>
      <c r="F2768" s="160">
        <v>46079</v>
      </c>
      <c r="G2768" s="160">
        <v>46090</v>
      </c>
      <c r="H2768" s="160">
        <v>45935</v>
      </c>
      <c r="I2768" s="160">
        <v>45945</v>
      </c>
      <c r="J2768" s="160">
        <v>0</v>
      </c>
      <c r="K2768" s="160">
        <v>0</v>
      </c>
      <c r="L2768" s="707">
        <v>101679.79</v>
      </c>
      <c r="M2768" s="727" t="s">
        <v>4995</v>
      </c>
      <c r="AB2768" s="707"/>
      <c r="AC2768" s="707">
        <v>101679.79</v>
      </c>
      <c r="AD2768" s="707"/>
      <c r="AE2768" s="707"/>
      <c r="AF2768" s="707"/>
      <c r="AG2768" s="707"/>
      <c r="AH2768" s="707"/>
      <c r="AI2768" s="707"/>
      <c r="AJ2768" s="707"/>
      <c r="AK2768" s="707"/>
      <c r="AL2768" s="707"/>
      <c r="AN2768" s="707"/>
    </row>
    <row r="2769" spans="4:41">
      <c r="D2769" s="160" t="s">
        <v>5126</v>
      </c>
      <c r="E2769" s="160"/>
      <c r="F2769" s="160">
        <v>46079</v>
      </c>
      <c r="G2769" s="160">
        <v>46090</v>
      </c>
      <c r="H2769" s="160">
        <v>45935</v>
      </c>
      <c r="I2769" s="160">
        <v>45945</v>
      </c>
      <c r="J2769" s="160">
        <v>0</v>
      </c>
      <c r="K2769" s="160">
        <v>0</v>
      </c>
      <c r="L2769" s="707">
        <v>101679.79</v>
      </c>
      <c r="M2769" s="727" t="s">
        <v>4996</v>
      </c>
      <c r="AC2769" s="707"/>
      <c r="AD2769" s="707"/>
      <c r="AE2769" s="707"/>
      <c r="AF2769" s="707"/>
      <c r="AG2769" s="707"/>
      <c r="AJ2769" s="707"/>
      <c r="AK2769" s="707"/>
    </row>
    <row r="2770" spans="4:41">
      <c r="D2770" s="160" t="s">
        <v>9056</v>
      </c>
      <c r="E2770" s="160"/>
      <c r="F2770" s="160">
        <v>46023</v>
      </c>
      <c r="G2770" s="160">
        <v>46085</v>
      </c>
      <c r="H2770" s="160" t="s">
        <v>6607</v>
      </c>
      <c r="I2770" s="160">
        <v>45941</v>
      </c>
      <c r="J2770" s="160">
        <v>14499.97</v>
      </c>
      <c r="K2770" s="160">
        <v>14499.98</v>
      </c>
      <c r="L2770" s="707">
        <v>21509.18</v>
      </c>
      <c r="M2770" s="727" t="s">
        <v>4994</v>
      </c>
      <c r="AB2770" s="707"/>
      <c r="AC2770" s="707">
        <v>7009.21</v>
      </c>
      <c r="AD2770" s="707"/>
      <c r="AF2770" s="707">
        <v>14499.97</v>
      </c>
      <c r="AG2770" s="707"/>
      <c r="AH2770" s="707"/>
      <c r="AI2770" s="707"/>
      <c r="AJ2770" s="707"/>
      <c r="AK2770" s="707"/>
      <c r="AL2770" s="707"/>
      <c r="AN2770" s="707"/>
    </row>
    <row r="2771" spans="4:41">
      <c r="D2771" s="160" t="s">
        <v>9056</v>
      </c>
      <c r="E2771" s="160"/>
      <c r="F2771" s="160">
        <v>46023</v>
      </c>
      <c r="G2771" s="160">
        <v>46085</v>
      </c>
      <c r="H2771" s="160" t="s">
        <v>6607</v>
      </c>
      <c r="I2771" s="160">
        <v>45941</v>
      </c>
      <c r="J2771" s="160">
        <v>14499.97</v>
      </c>
      <c r="K2771" s="160">
        <v>14499.98</v>
      </c>
      <c r="L2771" s="707">
        <v>21509.18</v>
      </c>
      <c r="M2771" s="727" t="s">
        <v>4995</v>
      </c>
      <c r="AB2771" s="707"/>
      <c r="AC2771" s="707">
        <v>7009.21</v>
      </c>
      <c r="AD2771" s="707"/>
      <c r="AE2771" s="707"/>
      <c r="AG2771" s="707"/>
      <c r="AH2771" s="707"/>
      <c r="AI2771" s="707"/>
      <c r="AJ2771" s="707"/>
      <c r="AK2771" s="707"/>
      <c r="AL2771" s="707"/>
      <c r="AN2771" s="707"/>
    </row>
    <row r="2772" spans="4:41">
      <c r="D2772" s="160" t="s">
        <v>9056</v>
      </c>
      <c r="E2772" s="160"/>
      <c r="F2772" s="160">
        <v>46023</v>
      </c>
      <c r="G2772" s="160">
        <v>46085</v>
      </c>
      <c r="H2772" s="160" t="s">
        <v>6607</v>
      </c>
      <c r="I2772" s="160">
        <v>45941</v>
      </c>
      <c r="J2772" s="160">
        <v>14499.97</v>
      </c>
      <c r="K2772" s="160">
        <v>14499.98</v>
      </c>
      <c r="L2772" s="707">
        <v>21509.18</v>
      </c>
      <c r="M2772" s="727" t="s">
        <v>4996</v>
      </c>
      <c r="X2772" s="707">
        <v>10754.6</v>
      </c>
      <c r="Y2772">
        <v>234.09</v>
      </c>
      <c r="Z2772" s="707">
        <v>3511.29</v>
      </c>
      <c r="AC2772" s="707"/>
      <c r="AD2772" s="707"/>
      <c r="AE2772" s="707"/>
      <c r="AG2772" s="707"/>
      <c r="AJ2772" s="707"/>
      <c r="AK2772" s="707"/>
    </row>
    <row r="2773" spans="4:41">
      <c r="D2773" s="160" t="s">
        <v>5127</v>
      </c>
      <c r="E2773" s="160"/>
      <c r="F2773" s="160">
        <v>46082</v>
      </c>
      <c r="G2773" s="160">
        <v>46092</v>
      </c>
      <c r="H2773" s="160">
        <v>45937</v>
      </c>
      <c r="I2773" s="160">
        <v>45948</v>
      </c>
      <c r="J2773" s="707">
        <v>0</v>
      </c>
      <c r="K2773" s="160">
        <v>0</v>
      </c>
      <c r="L2773" s="707">
        <v>62572.21</v>
      </c>
      <c r="M2773" s="727" t="s">
        <v>4994</v>
      </c>
      <c r="AB2773" s="707"/>
      <c r="AC2773" s="707">
        <v>62572.21</v>
      </c>
      <c r="AD2773" s="707"/>
      <c r="AG2773" s="707"/>
      <c r="AH2773" s="707"/>
      <c r="AI2773" s="707"/>
      <c r="AJ2773" s="707"/>
      <c r="AK2773" s="707"/>
      <c r="AL2773" s="707"/>
      <c r="AN2773" s="707"/>
    </row>
    <row r="2774" spans="4:41">
      <c r="D2774" s="160" t="s">
        <v>5127</v>
      </c>
      <c r="E2774" s="160"/>
      <c r="F2774" s="160">
        <v>46082</v>
      </c>
      <c r="G2774" s="160">
        <v>46092</v>
      </c>
      <c r="H2774" s="160">
        <v>45937</v>
      </c>
      <c r="I2774" s="160">
        <v>45948</v>
      </c>
      <c r="J2774" s="707">
        <v>0</v>
      </c>
      <c r="K2774" s="160">
        <v>0</v>
      </c>
      <c r="L2774" s="707">
        <v>62572.21</v>
      </c>
      <c r="M2774" s="727" t="s">
        <v>4995</v>
      </c>
      <c r="AB2774" s="707"/>
      <c r="AC2774" s="707">
        <v>62572.21</v>
      </c>
      <c r="AD2774" s="707"/>
      <c r="AE2774" s="707"/>
      <c r="AF2774" s="707"/>
      <c r="AG2774" s="707"/>
      <c r="AH2774" s="707"/>
      <c r="AI2774" s="707"/>
      <c r="AJ2774" s="707"/>
      <c r="AK2774" s="707"/>
      <c r="AL2774" s="707"/>
      <c r="AN2774" s="707"/>
    </row>
    <row r="2775" spans="4:41">
      <c r="D2775" s="160" t="s">
        <v>5127</v>
      </c>
      <c r="E2775" s="160"/>
      <c r="F2775" s="160">
        <v>46082</v>
      </c>
      <c r="G2775" s="160">
        <v>46092</v>
      </c>
      <c r="H2775" s="160">
        <v>45937</v>
      </c>
      <c r="I2775" s="160">
        <v>45948</v>
      </c>
      <c r="J2775" s="707">
        <v>0</v>
      </c>
      <c r="K2775" s="160">
        <v>0</v>
      </c>
      <c r="L2775" s="707">
        <v>62572.21</v>
      </c>
      <c r="M2775" s="727" t="s">
        <v>4996</v>
      </c>
      <c r="AC2775" s="707"/>
      <c r="AD2775" s="707"/>
      <c r="AE2775" s="707"/>
      <c r="AF2775" s="707"/>
      <c r="AJ2775" s="707"/>
      <c r="AK2775" s="707"/>
      <c r="AL2775" s="707"/>
    </row>
    <row r="2776" spans="4:41">
      <c r="D2776" s="160" t="s">
        <v>5128</v>
      </c>
      <c r="E2776" s="160"/>
      <c r="F2776" s="160">
        <v>46084</v>
      </c>
      <c r="G2776" s="160">
        <v>46095</v>
      </c>
      <c r="H2776" s="160">
        <v>45939</v>
      </c>
      <c r="I2776" s="160">
        <v>45950</v>
      </c>
      <c r="J2776" s="707">
        <v>0</v>
      </c>
      <c r="K2776" s="160">
        <v>0</v>
      </c>
      <c r="L2776" s="707">
        <v>181824.28</v>
      </c>
      <c r="M2776" s="727" t="s">
        <v>4994</v>
      </c>
      <c r="AB2776" s="707"/>
      <c r="AC2776" s="707">
        <v>181824.28</v>
      </c>
      <c r="AD2776" s="707"/>
      <c r="AG2776" s="707"/>
      <c r="AH2776" s="707"/>
      <c r="AI2776" s="707"/>
      <c r="AJ2776" s="707"/>
      <c r="AK2776" s="707"/>
      <c r="AL2776" s="707"/>
      <c r="AN2776" s="707"/>
    </row>
    <row r="2777" spans="4:41">
      <c r="D2777" s="160" t="s">
        <v>5128</v>
      </c>
      <c r="E2777" s="160"/>
      <c r="F2777" s="160">
        <v>46084</v>
      </c>
      <c r="G2777" s="160">
        <v>46095</v>
      </c>
      <c r="H2777" s="160">
        <v>45939</v>
      </c>
      <c r="I2777" s="160">
        <v>45950</v>
      </c>
      <c r="J2777" s="707">
        <v>0</v>
      </c>
      <c r="K2777" s="160">
        <v>0</v>
      </c>
      <c r="L2777" s="707">
        <v>181824.28</v>
      </c>
      <c r="M2777" s="727" t="s">
        <v>4995</v>
      </c>
      <c r="AB2777" s="707"/>
      <c r="AC2777" s="707">
        <v>181824.28</v>
      </c>
      <c r="AD2777" s="707"/>
      <c r="AE2777" s="707"/>
      <c r="AF2777" s="707"/>
      <c r="AG2777" s="707"/>
      <c r="AH2777" s="707"/>
      <c r="AI2777" s="707"/>
      <c r="AJ2777" s="707"/>
      <c r="AK2777" s="707"/>
      <c r="AL2777" s="707"/>
      <c r="AN2777" s="707"/>
    </row>
    <row r="2778" spans="4:41">
      <c r="D2778" s="160" t="s">
        <v>5128</v>
      </c>
      <c r="E2778" s="160"/>
      <c r="F2778" s="160">
        <v>46084</v>
      </c>
      <c r="G2778" s="160">
        <v>46095</v>
      </c>
      <c r="H2778" s="160">
        <v>45939</v>
      </c>
      <c r="I2778" s="160">
        <v>45950</v>
      </c>
      <c r="J2778" s="707">
        <v>0</v>
      </c>
      <c r="K2778" s="160">
        <v>0</v>
      </c>
      <c r="L2778" s="707">
        <v>181824.28</v>
      </c>
      <c r="M2778" s="727" t="s">
        <v>4996</v>
      </c>
      <c r="AC2778" s="707"/>
      <c r="AD2778" s="707"/>
      <c r="AE2778" s="707"/>
      <c r="AF2778" s="707"/>
      <c r="AJ2778" s="707"/>
      <c r="AK2778" s="707"/>
    </row>
    <row r="2779" spans="4:41">
      <c r="D2779" s="160" t="s">
        <v>9057</v>
      </c>
      <c r="E2779" s="160"/>
      <c r="F2779" s="160">
        <v>46082</v>
      </c>
      <c r="G2779" s="160">
        <v>46088</v>
      </c>
      <c r="H2779" s="160">
        <v>46090</v>
      </c>
      <c r="I2779" s="160">
        <v>46097</v>
      </c>
      <c r="J2779" s="160">
        <v>0</v>
      </c>
      <c r="K2779" s="160">
        <v>0</v>
      </c>
      <c r="L2779" s="707">
        <v>20837</v>
      </c>
      <c r="M2779" s="727" t="s">
        <v>4994</v>
      </c>
      <c r="AC2779" s="707"/>
      <c r="AD2779" s="707"/>
      <c r="AG2779" s="707"/>
      <c r="AH2779" s="707">
        <v>20837</v>
      </c>
      <c r="AI2779" s="707"/>
      <c r="AJ2779" s="707"/>
      <c r="AK2779" s="707"/>
      <c r="AL2779" s="707"/>
      <c r="AN2779" s="707"/>
    </row>
    <row r="2780" spans="4:41">
      <c r="D2780" s="160" t="s">
        <v>9057</v>
      </c>
      <c r="E2780" s="160"/>
      <c r="F2780" s="160">
        <v>46082</v>
      </c>
      <c r="G2780" s="160">
        <v>46088</v>
      </c>
      <c r="H2780" s="160">
        <v>46090</v>
      </c>
      <c r="I2780" s="160">
        <v>46097</v>
      </c>
      <c r="J2780" s="160">
        <v>0</v>
      </c>
      <c r="K2780" s="160">
        <v>0</v>
      </c>
      <c r="L2780" s="707">
        <v>20837</v>
      </c>
      <c r="M2780" s="727" t="s">
        <v>4995</v>
      </c>
      <c r="AD2780" s="707"/>
      <c r="AE2780" s="707"/>
      <c r="AG2780" s="707"/>
      <c r="AH2780" s="707">
        <v>20837</v>
      </c>
      <c r="AI2780" s="707"/>
      <c r="AJ2780" s="707"/>
      <c r="AK2780" s="707"/>
      <c r="AL2780" s="707"/>
      <c r="AN2780" s="707"/>
    </row>
    <row r="2781" spans="4:41">
      <c r="D2781" s="160" t="s">
        <v>9057</v>
      </c>
      <c r="E2781" s="160"/>
      <c r="F2781" s="160">
        <v>46082</v>
      </c>
      <c r="G2781" s="160">
        <v>46088</v>
      </c>
      <c r="H2781" s="160">
        <v>46090</v>
      </c>
      <c r="I2781" s="160">
        <v>46097</v>
      </c>
      <c r="J2781" s="160">
        <v>0</v>
      </c>
      <c r="K2781" s="160">
        <v>0</v>
      </c>
      <c r="L2781" s="707">
        <v>20837</v>
      </c>
      <c r="M2781" s="727" t="s">
        <v>4996</v>
      </c>
      <c r="AC2781" s="707"/>
      <c r="AD2781" s="707"/>
      <c r="AE2781" s="707"/>
      <c r="AJ2781" s="707"/>
      <c r="AK2781" s="707"/>
      <c r="AL2781" s="707"/>
    </row>
    <row r="2782" spans="4:41">
      <c r="D2782" s="160" t="s">
        <v>5129</v>
      </c>
      <c r="E2782" s="160"/>
      <c r="F2782" s="160">
        <v>46095</v>
      </c>
      <c r="G2782" s="160">
        <v>46125</v>
      </c>
      <c r="H2782" s="160">
        <v>46103</v>
      </c>
      <c r="I2782" s="160">
        <v>46134</v>
      </c>
      <c r="J2782" s="160">
        <v>0</v>
      </c>
      <c r="K2782" s="160">
        <v>0</v>
      </c>
      <c r="L2782" s="707">
        <v>127530.31</v>
      </c>
      <c r="M2782" s="727" t="s">
        <v>4994</v>
      </c>
      <c r="AC2782" s="707"/>
      <c r="AD2782" s="707"/>
      <c r="AG2782" s="707"/>
      <c r="AH2782" s="707">
        <v>29597.3</v>
      </c>
      <c r="AI2782" s="707">
        <v>97933.01</v>
      </c>
      <c r="AJ2782" s="707"/>
      <c r="AK2782" s="707"/>
      <c r="AL2782" s="707"/>
      <c r="AN2782" s="707"/>
      <c r="AO2782" s="707"/>
    </row>
    <row r="2783" spans="4:41">
      <c r="D2783" s="160" t="s">
        <v>5129</v>
      </c>
      <c r="E2783" s="160"/>
      <c r="F2783" s="160">
        <v>46095</v>
      </c>
      <c r="G2783" s="160">
        <v>46125</v>
      </c>
      <c r="H2783" s="160">
        <v>46103</v>
      </c>
      <c r="I2783" s="160">
        <v>46134</v>
      </c>
      <c r="J2783" s="160">
        <v>0</v>
      </c>
      <c r="K2783" s="160">
        <v>0</v>
      </c>
      <c r="L2783" s="707">
        <v>127530.31</v>
      </c>
      <c r="M2783" s="727" t="s">
        <v>4995</v>
      </c>
      <c r="AD2783" s="707"/>
      <c r="AE2783" s="707"/>
      <c r="AF2783" s="707"/>
      <c r="AG2783" s="707"/>
      <c r="AH2783" s="707">
        <v>29597.3</v>
      </c>
      <c r="AI2783" s="707">
        <v>97933.01</v>
      </c>
      <c r="AJ2783" s="707"/>
      <c r="AK2783" s="707"/>
      <c r="AL2783" s="707"/>
      <c r="AN2783" s="707"/>
      <c r="AO2783" s="707"/>
    </row>
    <row r="2784" spans="4:41">
      <c r="D2784" s="160" t="s">
        <v>5129</v>
      </c>
      <c r="E2784" s="160"/>
      <c r="F2784" s="160">
        <v>46095</v>
      </c>
      <c r="G2784" s="160">
        <v>46125</v>
      </c>
      <c r="H2784" s="160">
        <v>46103</v>
      </c>
      <c r="I2784" s="160">
        <v>46134</v>
      </c>
      <c r="J2784" s="160">
        <v>0</v>
      </c>
      <c r="K2784" s="160">
        <v>0</v>
      </c>
      <c r="L2784" s="707">
        <v>127530.31</v>
      </c>
      <c r="M2784" s="727" t="s">
        <v>4996</v>
      </c>
      <c r="X2784" s="707"/>
      <c r="Y2784" s="707"/>
      <c r="AC2784" s="707"/>
      <c r="AD2784" s="707"/>
      <c r="AE2784" s="707"/>
      <c r="AF2784" s="707"/>
      <c r="AJ2784" s="707"/>
      <c r="AK2784" s="707"/>
      <c r="AL2784" s="707"/>
    </row>
    <row r="2785" spans="4:41">
      <c r="D2785" s="160" t="s">
        <v>5130</v>
      </c>
      <c r="E2785" s="160"/>
      <c r="F2785" s="160">
        <v>46095</v>
      </c>
      <c r="G2785" s="160">
        <v>46125</v>
      </c>
      <c r="H2785" s="160">
        <v>46103</v>
      </c>
      <c r="I2785" s="160">
        <v>46134</v>
      </c>
      <c r="J2785" s="160">
        <v>0</v>
      </c>
      <c r="K2785" s="160">
        <v>0</v>
      </c>
      <c r="L2785" s="707">
        <v>86497.29</v>
      </c>
      <c r="M2785" s="727" t="s">
        <v>4994</v>
      </c>
      <c r="X2785" s="707"/>
      <c r="Y2785" s="707"/>
      <c r="AB2785" s="707"/>
      <c r="AC2785" s="707"/>
      <c r="AD2785" s="707"/>
      <c r="AE2785" s="707"/>
      <c r="AF2785" s="707"/>
      <c r="AG2785" s="707"/>
      <c r="AH2785" s="707">
        <v>21278.33</v>
      </c>
      <c r="AI2785" s="707">
        <v>65218.96</v>
      </c>
      <c r="AJ2785" s="707"/>
      <c r="AK2785" s="707"/>
      <c r="AL2785" s="707"/>
      <c r="AN2785" s="707"/>
      <c r="AO2785" s="707"/>
    </row>
    <row r="2786" spans="4:41">
      <c r="D2786" s="160" t="s">
        <v>5130</v>
      </c>
      <c r="E2786" s="160"/>
      <c r="F2786" s="160">
        <v>46095</v>
      </c>
      <c r="G2786" s="160">
        <v>46125</v>
      </c>
      <c r="H2786" s="160">
        <v>46103</v>
      </c>
      <c r="I2786" s="160">
        <v>46134</v>
      </c>
      <c r="J2786" s="160">
        <v>0</v>
      </c>
      <c r="K2786" s="160">
        <v>0</v>
      </c>
      <c r="L2786" s="707">
        <v>86497.29</v>
      </c>
      <c r="M2786" s="727" t="s">
        <v>4995</v>
      </c>
      <c r="X2786" s="707"/>
      <c r="Y2786" s="707"/>
      <c r="Z2786" s="707"/>
      <c r="AA2786" s="707"/>
      <c r="AB2786" s="707"/>
      <c r="AC2786" s="707"/>
      <c r="AD2786" s="707"/>
      <c r="AE2786" s="707"/>
      <c r="AF2786" s="707"/>
      <c r="AG2786" s="707"/>
      <c r="AH2786" s="707">
        <v>21278.33</v>
      </c>
      <c r="AI2786" s="707">
        <v>65218.96</v>
      </c>
      <c r="AJ2786" s="707"/>
      <c r="AK2786" s="707"/>
      <c r="AL2786" s="707"/>
      <c r="AN2786" s="707"/>
      <c r="AO2786" s="707"/>
    </row>
    <row r="2787" spans="4:41">
      <c r="D2787" s="160" t="s">
        <v>5130</v>
      </c>
      <c r="E2787" s="160"/>
      <c r="F2787" s="160">
        <v>46095</v>
      </c>
      <c r="G2787" s="160">
        <v>46125</v>
      </c>
      <c r="H2787" s="160">
        <v>46103</v>
      </c>
      <c r="I2787" s="160">
        <v>46134</v>
      </c>
      <c r="J2787" s="160">
        <v>0</v>
      </c>
      <c r="K2787" s="160">
        <v>0</v>
      </c>
      <c r="L2787" s="707">
        <v>86497.29</v>
      </c>
      <c r="M2787" s="727" t="s">
        <v>4996</v>
      </c>
      <c r="X2787" s="707"/>
      <c r="Y2787" s="707"/>
      <c r="Z2787" s="707"/>
      <c r="AA2787" s="707"/>
      <c r="AC2787" s="707"/>
      <c r="AD2787" s="707"/>
      <c r="AE2787" s="707"/>
      <c r="AF2787" s="707"/>
      <c r="AJ2787" s="707"/>
      <c r="AK2787" s="707"/>
      <c r="AL2787" s="707"/>
    </row>
    <row r="2788" spans="4:41">
      <c r="D2788" s="160" t="s">
        <v>5131</v>
      </c>
      <c r="E2788" s="160"/>
      <c r="F2788" s="160">
        <v>46114</v>
      </c>
      <c r="G2788" s="160">
        <v>46118</v>
      </c>
      <c r="H2788" s="160">
        <v>46123</v>
      </c>
      <c r="I2788" s="160">
        <v>46127</v>
      </c>
      <c r="J2788" s="160">
        <v>0</v>
      </c>
      <c r="K2788" s="160">
        <v>0</v>
      </c>
      <c r="L2788" s="707">
        <v>6465.8</v>
      </c>
      <c r="M2788" s="727" t="s">
        <v>4994</v>
      </c>
      <c r="X2788" s="707"/>
      <c r="Y2788" s="707"/>
      <c r="AB2788" s="707"/>
      <c r="AC2788" s="707"/>
      <c r="AD2788" s="707"/>
      <c r="AE2788" s="707"/>
      <c r="AF2788" s="707"/>
      <c r="AG2788" s="707"/>
      <c r="AH2788" s="707"/>
      <c r="AI2788" s="707">
        <v>6465.8</v>
      </c>
      <c r="AJ2788" s="707"/>
      <c r="AO2788" s="707"/>
    </row>
    <row r="2789" spans="4:41">
      <c r="D2789" s="160" t="s">
        <v>5131</v>
      </c>
      <c r="E2789" s="160"/>
      <c r="F2789" s="160">
        <v>46114</v>
      </c>
      <c r="G2789" s="160">
        <v>46118</v>
      </c>
      <c r="H2789" s="160">
        <v>46123</v>
      </c>
      <c r="I2789" s="160">
        <v>46127</v>
      </c>
      <c r="J2789" s="160">
        <v>0</v>
      </c>
      <c r="K2789" s="160">
        <v>0</v>
      </c>
      <c r="L2789" s="707">
        <v>6465.8</v>
      </c>
      <c r="M2789" s="727" t="s">
        <v>4995</v>
      </c>
      <c r="X2789" s="707"/>
      <c r="Y2789" s="707"/>
      <c r="Z2789" s="707"/>
      <c r="AA2789" s="707"/>
      <c r="AB2789" s="707"/>
      <c r="AC2789" s="707"/>
      <c r="AD2789" s="707"/>
      <c r="AE2789" s="707"/>
      <c r="AF2789" s="707"/>
      <c r="AG2789" s="707"/>
      <c r="AH2789" s="707"/>
      <c r="AI2789" s="707">
        <v>6465.8</v>
      </c>
      <c r="AJ2789" s="707"/>
      <c r="AL2789" s="707"/>
      <c r="AO2789" s="707"/>
    </row>
    <row r="2790" spans="4:41">
      <c r="D2790" s="160" t="s">
        <v>5131</v>
      </c>
      <c r="E2790" s="160"/>
      <c r="F2790" s="160">
        <v>46114</v>
      </c>
      <c r="G2790" s="160">
        <v>46118</v>
      </c>
      <c r="H2790" s="160">
        <v>46123</v>
      </c>
      <c r="I2790" s="160">
        <v>46127</v>
      </c>
      <c r="J2790" s="160">
        <v>0</v>
      </c>
      <c r="K2790" s="160">
        <v>0</v>
      </c>
      <c r="L2790" s="707">
        <v>6465.8</v>
      </c>
      <c r="M2790" s="727" t="s">
        <v>4996</v>
      </c>
      <c r="X2790" s="707"/>
      <c r="Y2790" s="707"/>
      <c r="Z2790" s="707"/>
      <c r="AA2790" s="707"/>
      <c r="AE2790" s="707"/>
      <c r="AF2790" s="707"/>
      <c r="AL2790" s="707"/>
    </row>
    <row r="2791" spans="4:41">
      <c r="D2791" s="160" t="s">
        <v>5132</v>
      </c>
      <c r="E2791" s="160"/>
      <c r="F2791" s="160">
        <v>46114</v>
      </c>
      <c r="G2791" s="160">
        <v>46118</v>
      </c>
      <c r="H2791" s="160">
        <v>46123</v>
      </c>
      <c r="I2791" s="160">
        <v>46127</v>
      </c>
      <c r="J2791" s="160">
        <v>0</v>
      </c>
      <c r="K2791" s="160">
        <v>0</v>
      </c>
      <c r="L2791" s="707">
        <v>9791.9</v>
      </c>
      <c r="M2791" s="727" t="s">
        <v>4994</v>
      </c>
      <c r="X2791" s="707"/>
      <c r="Y2791" s="707"/>
      <c r="AB2791" s="707"/>
      <c r="AC2791" s="707"/>
      <c r="AD2791" s="707"/>
      <c r="AE2791" s="707"/>
      <c r="AF2791" s="707"/>
      <c r="AG2791" s="707"/>
      <c r="AH2791" s="707"/>
      <c r="AI2791" s="707">
        <v>9791.9</v>
      </c>
      <c r="AJ2791" s="707"/>
      <c r="AO2791" s="707"/>
    </row>
    <row r="2792" spans="4:41">
      <c r="D2792" s="160" t="s">
        <v>5132</v>
      </c>
      <c r="E2792" s="160"/>
      <c r="F2792" s="160">
        <v>46114</v>
      </c>
      <c r="G2792" s="160">
        <v>46118</v>
      </c>
      <c r="H2792" s="160">
        <v>46123</v>
      </c>
      <c r="I2792" s="160">
        <v>46127</v>
      </c>
      <c r="J2792" s="160">
        <v>0</v>
      </c>
      <c r="K2792" s="160">
        <v>0</v>
      </c>
      <c r="L2792" s="707">
        <v>9791.9</v>
      </c>
      <c r="M2792" s="727" t="s">
        <v>4995</v>
      </c>
      <c r="X2792" s="707"/>
      <c r="Y2792" s="707"/>
      <c r="Z2792" s="707"/>
      <c r="AA2792" s="707"/>
      <c r="AB2792" s="707"/>
      <c r="AC2792" s="707"/>
      <c r="AD2792" s="707"/>
      <c r="AE2792" s="707"/>
      <c r="AF2792" s="707"/>
      <c r="AG2792" s="707"/>
      <c r="AH2792" s="707"/>
      <c r="AI2792" s="707">
        <v>9791.9</v>
      </c>
      <c r="AJ2792" s="707"/>
      <c r="AK2792" s="707"/>
      <c r="AL2792" s="707"/>
      <c r="AO2792" s="707"/>
    </row>
    <row r="2793" spans="4:41">
      <c r="D2793" s="160" t="s">
        <v>5132</v>
      </c>
      <c r="E2793" s="160"/>
      <c r="F2793" s="160">
        <v>46114</v>
      </c>
      <c r="G2793" s="160">
        <v>46118</v>
      </c>
      <c r="H2793" s="160">
        <v>46123</v>
      </c>
      <c r="I2793" s="160">
        <v>46127</v>
      </c>
      <c r="J2793" s="160">
        <v>0</v>
      </c>
      <c r="K2793" s="160">
        <v>0</v>
      </c>
      <c r="L2793" s="707">
        <v>9791.9</v>
      </c>
      <c r="M2793" s="727" t="s">
        <v>4996</v>
      </c>
      <c r="X2793" s="707"/>
      <c r="Y2793" s="707"/>
      <c r="Z2793" s="707"/>
      <c r="AA2793" s="707"/>
      <c r="AE2793" s="707"/>
      <c r="AF2793" s="707"/>
      <c r="AG2793" s="707"/>
      <c r="AH2793" s="707"/>
      <c r="AK2793" s="707"/>
      <c r="AL2793" s="707"/>
    </row>
    <row r="2794" spans="4:41">
      <c r="D2794" s="160" t="s">
        <v>5133</v>
      </c>
      <c r="E2794" s="160"/>
      <c r="F2794" s="160">
        <v>46114</v>
      </c>
      <c r="G2794" s="160">
        <v>46118</v>
      </c>
      <c r="H2794" s="160">
        <v>46123</v>
      </c>
      <c r="I2794" s="160">
        <v>46127</v>
      </c>
      <c r="J2794" s="160">
        <v>0</v>
      </c>
      <c r="K2794" s="160">
        <v>0</v>
      </c>
      <c r="L2794" s="707">
        <v>7444.14</v>
      </c>
      <c r="M2794" s="727" t="s">
        <v>4994</v>
      </c>
      <c r="X2794" s="707"/>
      <c r="Y2794" s="707"/>
      <c r="AB2794" s="707"/>
      <c r="AC2794" s="707"/>
      <c r="AD2794" s="707"/>
      <c r="AE2794" s="707"/>
      <c r="AF2794" s="707"/>
      <c r="AG2794" s="707"/>
      <c r="AI2794" s="707">
        <v>7444.14</v>
      </c>
      <c r="AJ2794" s="707"/>
      <c r="AO2794" s="707"/>
    </row>
    <row r="2795" spans="4:41">
      <c r="D2795" s="160" t="s">
        <v>5133</v>
      </c>
      <c r="E2795" s="160"/>
      <c r="F2795" s="160">
        <v>46114</v>
      </c>
      <c r="G2795" s="160">
        <v>46118</v>
      </c>
      <c r="H2795" s="160">
        <v>46123</v>
      </c>
      <c r="I2795" s="160">
        <v>46127</v>
      </c>
      <c r="J2795" s="160">
        <v>0</v>
      </c>
      <c r="K2795" s="160">
        <v>0</v>
      </c>
      <c r="L2795" s="707">
        <v>7444.14</v>
      </c>
      <c r="M2795" s="727" t="s">
        <v>4995</v>
      </c>
      <c r="Y2795" s="707"/>
      <c r="Z2795" s="707"/>
      <c r="AA2795" s="707"/>
      <c r="AB2795" s="707"/>
      <c r="AC2795" s="707"/>
      <c r="AD2795" s="707"/>
      <c r="AE2795" s="707"/>
      <c r="AF2795" s="707"/>
      <c r="AG2795" s="707"/>
      <c r="AH2795" s="707"/>
      <c r="AI2795" s="707">
        <v>7444.14</v>
      </c>
      <c r="AJ2795" s="707"/>
      <c r="AO2795" s="707"/>
    </row>
    <row r="2796" spans="4:41">
      <c r="D2796" s="160" t="s">
        <v>5133</v>
      </c>
      <c r="E2796" s="160"/>
      <c r="F2796" s="160">
        <v>46114</v>
      </c>
      <c r="G2796" s="160">
        <v>46118</v>
      </c>
      <c r="H2796" s="160">
        <v>46123</v>
      </c>
      <c r="I2796" s="160">
        <v>46127</v>
      </c>
      <c r="J2796" s="160">
        <v>0</v>
      </c>
      <c r="K2796" s="160">
        <v>0</v>
      </c>
      <c r="L2796" s="707">
        <v>7444.14</v>
      </c>
      <c r="M2796" s="727" t="s">
        <v>4996</v>
      </c>
      <c r="X2796" s="707"/>
      <c r="Y2796" s="707"/>
      <c r="Z2796" s="707"/>
      <c r="AA2796" s="707"/>
      <c r="AC2796" s="707"/>
      <c r="AD2796" s="707"/>
      <c r="AE2796" s="707"/>
      <c r="AF2796" s="707"/>
      <c r="AG2796" s="707"/>
      <c r="AH2796" s="707"/>
    </row>
    <row r="2797" spans="4:41">
      <c r="D2797" s="160" t="s">
        <v>5134</v>
      </c>
      <c r="E2797" s="160"/>
      <c r="F2797" s="160">
        <v>46099</v>
      </c>
      <c r="G2797" s="160">
        <v>46120</v>
      </c>
      <c r="H2797" s="160">
        <v>46107</v>
      </c>
      <c r="I2797" s="160">
        <v>46130</v>
      </c>
      <c r="J2797" s="160">
        <v>0</v>
      </c>
      <c r="K2797" s="160">
        <v>0</v>
      </c>
      <c r="L2797" s="707">
        <v>13851.92</v>
      </c>
      <c r="M2797" s="727" t="s">
        <v>4994</v>
      </c>
      <c r="X2797" s="707"/>
      <c r="Y2797" s="707"/>
      <c r="AC2797" s="707"/>
      <c r="AD2797" s="707"/>
      <c r="AG2797" s="707"/>
      <c r="AH2797" s="707">
        <v>6648.92</v>
      </c>
      <c r="AI2797" s="707">
        <v>7203</v>
      </c>
      <c r="AJ2797" s="707"/>
      <c r="AK2797" s="707"/>
      <c r="AL2797" s="707"/>
      <c r="AN2797" s="707"/>
      <c r="AO2797" s="707"/>
    </row>
    <row r="2798" spans="4:41">
      <c r="D2798" s="160" t="s">
        <v>5134</v>
      </c>
      <c r="E2798" s="160"/>
      <c r="F2798" s="160">
        <v>46099</v>
      </c>
      <c r="G2798" s="160">
        <v>46120</v>
      </c>
      <c r="H2798" s="160">
        <v>46107</v>
      </c>
      <c r="I2798" s="160">
        <v>46130</v>
      </c>
      <c r="J2798" s="160">
        <v>0</v>
      </c>
      <c r="K2798" s="160">
        <v>0</v>
      </c>
      <c r="L2798" s="707">
        <v>13851.92</v>
      </c>
      <c r="M2798" s="727" t="s">
        <v>4995</v>
      </c>
      <c r="AC2798" s="707"/>
      <c r="AD2798" s="707"/>
      <c r="AE2798" s="707"/>
      <c r="AF2798" s="707"/>
      <c r="AG2798" s="707"/>
      <c r="AH2798" s="707">
        <v>6648.92</v>
      </c>
      <c r="AI2798" s="707">
        <v>7203</v>
      </c>
      <c r="AJ2798" s="707"/>
      <c r="AK2798" s="707"/>
      <c r="AL2798" s="707"/>
      <c r="AN2798" s="707"/>
      <c r="AO2798" s="707"/>
    </row>
    <row r="2799" spans="4:41">
      <c r="D2799" s="160" t="s">
        <v>5134</v>
      </c>
      <c r="E2799" s="160"/>
      <c r="F2799" s="160">
        <v>46099</v>
      </c>
      <c r="G2799" s="160">
        <v>46120</v>
      </c>
      <c r="H2799" s="160">
        <v>46107</v>
      </c>
      <c r="I2799" s="160">
        <v>46130</v>
      </c>
      <c r="J2799" s="160">
        <v>0</v>
      </c>
      <c r="K2799" s="160">
        <v>0</v>
      </c>
      <c r="L2799" s="707">
        <v>13851.92</v>
      </c>
      <c r="M2799" s="727" t="s">
        <v>4996</v>
      </c>
      <c r="AC2799" s="707"/>
      <c r="AD2799" s="707"/>
      <c r="AE2799" s="707"/>
      <c r="AF2799" s="707"/>
      <c r="AG2799" s="707"/>
      <c r="AH2799" s="707"/>
      <c r="AJ2799" s="707"/>
      <c r="AK2799" s="707"/>
    </row>
    <row r="2800" spans="4:41">
      <c r="D2800" s="160" t="s">
        <v>5135</v>
      </c>
      <c r="E2800" s="160"/>
      <c r="F2800" s="160">
        <v>46099</v>
      </c>
      <c r="G2800" s="160">
        <v>46120</v>
      </c>
      <c r="H2800" s="160">
        <v>46107</v>
      </c>
      <c r="I2800" s="160">
        <v>46130</v>
      </c>
      <c r="J2800" s="160">
        <v>0</v>
      </c>
      <c r="K2800" s="160">
        <v>0</v>
      </c>
      <c r="L2800" s="707">
        <v>3479.28</v>
      </c>
      <c r="M2800" s="727" t="s">
        <v>4994</v>
      </c>
      <c r="AC2800" s="707"/>
      <c r="AD2800" s="707"/>
      <c r="AG2800" s="707"/>
      <c r="AH2800" s="707">
        <v>1670.05</v>
      </c>
      <c r="AI2800" s="707">
        <v>1809.22</v>
      </c>
      <c r="AJ2800" s="707"/>
      <c r="AK2800" s="707"/>
      <c r="AL2800" s="707"/>
      <c r="AN2800" s="707"/>
      <c r="AO2800" s="707"/>
    </row>
    <row r="2801" spans="4:44">
      <c r="D2801" s="160" t="s">
        <v>5135</v>
      </c>
      <c r="E2801" s="160"/>
      <c r="F2801" s="160">
        <v>46099</v>
      </c>
      <c r="G2801" s="160">
        <v>46120</v>
      </c>
      <c r="H2801" s="160">
        <v>46107</v>
      </c>
      <c r="I2801" s="160">
        <v>46130</v>
      </c>
      <c r="J2801" s="160">
        <v>0</v>
      </c>
      <c r="K2801" s="160">
        <v>0</v>
      </c>
      <c r="L2801" s="707">
        <v>3479.28</v>
      </c>
      <c r="M2801" s="727" t="s">
        <v>4995</v>
      </c>
      <c r="AC2801" s="707"/>
      <c r="AD2801" s="707"/>
      <c r="AE2801" s="707"/>
      <c r="AG2801" s="707"/>
      <c r="AH2801" s="707">
        <v>1670.05</v>
      </c>
      <c r="AI2801" s="707">
        <v>1809.22</v>
      </c>
      <c r="AJ2801" s="707"/>
      <c r="AK2801" s="707"/>
      <c r="AL2801" s="707"/>
      <c r="AN2801" s="707"/>
      <c r="AO2801" s="707"/>
    </row>
    <row r="2802" spans="4:44">
      <c r="D2802" s="160" t="s">
        <v>5135</v>
      </c>
      <c r="E2802" s="160"/>
      <c r="F2802" s="160">
        <v>46099</v>
      </c>
      <c r="G2802" s="160">
        <v>46120</v>
      </c>
      <c r="H2802" s="160">
        <v>46107</v>
      </c>
      <c r="I2802" s="160">
        <v>46130</v>
      </c>
      <c r="J2802" s="160">
        <v>0</v>
      </c>
      <c r="K2802" s="160">
        <v>0</v>
      </c>
      <c r="L2802" s="707">
        <v>3479.28</v>
      </c>
      <c r="M2802" s="727" t="s">
        <v>4996</v>
      </c>
      <c r="AC2802" s="707"/>
      <c r="AD2802" s="707"/>
      <c r="AE2802" s="707"/>
      <c r="AG2802" s="707"/>
      <c r="AJ2802" s="707"/>
      <c r="AK2802" s="707"/>
    </row>
    <row r="2803" spans="4:44">
      <c r="D2803" s="160" t="s">
        <v>9058</v>
      </c>
      <c r="E2803" s="160"/>
      <c r="F2803" s="160">
        <v>46126</v>
      </c>
      <c r="G2803" s="160">
        <v>46137</v>
      </c>
      <c r="H2803" s="160">
        <v>46134</v>
      </c>
      <c r="I2803" s="160">
        <v>46146</v>
      </c>
      <c r="J2803" s="160">
        <v>0</v>
      </c>
      <c r="K2803" s="160">
        <v>0</v>
      </c>
      <c r="L2803" s="707">
        <v>71725.41</v>
      </c>
      <c r="M2803" s="727" t="s">
        <v>4994</v>
      </c>
      <c r="AC2803" s="707"/>
      <c r="AD2803" s="707"/>
      <c r="AG2803" s="707"/>
      <c r="AH2803" s="707"/>
      <c r="AI2803" s="707">
        <v>70735.820000000007</v>
      </c>
      <c r="AJ2803" s="707">
        <v>989.59</v>
      </c>
      <c r="AK2803" s="707"/>
      <c r="AL2803" s="707"/>
      <c r="AO2803" s="707"/>
      <c r="AP2803" s="707"/>
    </row>
    <row r="2804" spans="4:44">
      <c r="D2804" s="160" t="s">
        <v>9058</v>
      </c>
      <c r="E2804" s="160"/>
      <c r="F2804" s="160">
        <v>46126</v>
      </c>
      <c r="G2804" s="160">
        <v>46137</v>
      </c>
      <c r="H2804" s="160">
        <v>46134</v>
      </c>
      <c r="I2804" s="160">
        <v>46146</v>
      </c>
      <c r="J2804" s="160">
        <v>0</v>
      </c>
      <c r="K2804" s="160">
        <v>0</v>
      </c>
      <c r="L2804" s="707">
        <v>71725.41</v>
      </c>
      <c r="M2804" s="727" t="s">
        <v>4995</v>
      </c>
      <c r="AD2804" s="707"/>
      <c r="AE2804" s="707"/>
      <c r="AF2804" s="707"/>
      <c r="AG2804" s="707"/>
      <c r="AH2804" s="707"/>
      <c r="AI2804" s="707">
        <v>70735.820000000007</v>
      </c>
      <c r="AJ2804" s="707">
        <v>989.59</v>
      </c>
      <c r="AK2804" s="707"/>
      <c r="AL2804" s="707"/>
      <c r="AO2804" s="707"/>
      <c r="AP2804" s="707"/>
    </row>
    <row r="2805" spans="4:44">
      <c r="D2805" s="160" t="s">
        <v>9058</v>
      </c>
      <c r="E2805" s="160"/>
      <c r="F2805" s="160">
        <v>46126</v>
      </c>
      <c r="G2805" s="160">
        <v>46137</v>
      </c>
      <c r="H2805" s="160">
        <v>46134</v>
      </c>
      <c r="I2805" s="160">
        <v>46146</v>
      </c>
      <c r="J2805" s="160">
        <v>0</v>
      </c>
      <c r="K2805" s="160">
        <v>0</v>
      </c>
      <c r="L2805" s="707">
        <v>71725.41</v>
      </c>
      <c r="M2805" s="727" t="s">
        <v>4996</v>
      </c>
      <c r="AC2805" s="707"/>
      <c r="AD2805" s="707"/>
      <c r="AE2805" s="707"/>
      <c r="AF2805" s="707"/>
      <c r="AJ2805" s="707"/>
      <c r="AK2805" s="707"/>
      <c r="AL2805" s="707"/>
    </row>
    <row r="2806" spans="4:44">
      <c r="D2806" s="160" t="s">
        <v>9059</v>
      </c>
      <c r="E2806" s="160"/>
      <c r="F2806" s="160">
        <v>46126</v>
      </c>
      <c r="G2806" s="160">
        <v>46137</v>
      </c>
      <c r="H2806" s="160">
        <v>46134</v>
      </c>
      <c r="I2806" s="160">
        <v>46146</v>
      </c>
      <c r="J2806" s="707">
        <v>0</v>
      </c>
      <c r="K2806" s="160">
        <v>0</v>
      </c>
      <c r="L2806" s="707">
        <v>8246.59</v>
      </c>
      <c r="M2806" s="727" t="s">
        <v>4994</v>
      </c>
      <c r="AC2806" s="707"/>
      <c r="AD2806" s="707"/>
      <c r="AG2806" s="707"/>
      <c r="AH2806" s="707"/>
      <c r="AI2806" s="707">
        <v>7257</v>
      </c>
      <c r="AJ2806" s="707">
        <v>989.59</v>
      </c>
      <c r="AK2806" s="707"/>
      <c r="AL2806" s="707"/>
      <c r="AO2806" s="707"/>
      <c r="AP2806" s="707"/>
    </row>
    <row r="2807" spans="4:44">
      <c r="D2807" s="160" t="s">
        <v>9059</v>
      </c>
      <c r="E2807" s="160"/>
      <c r="F2807" s="160">
        <v>46126</v>
      </c>
      <c r="G2807" s="160">
        <v>46137</v>
      </c>
      <c r="H2807" s="160">
        <v>46134</v>
      </c>
      <c r="I2807" s="160">
        <v>46146</v>
      </c>
      <c r="J2807" s="707">
        <v>0</v>
      </c>
      <c r="K2807" s="160">
        <v>0</v>
      </c>
      <c r="L2807" s="707">
        <v>8246.59</v>
      </c>
      <c r="M2807" s="727" t="s">
        <v>4995</v>
      </c>
      <c r="AD2807" s="707"/>
      <c r="AE2807" s="707"/>
      <c r="AF2807" s="707"/>
      <c r="AG2807" s="707"/>
      <c r="AH2807" s="707"/>
      <c r="AI2807" s="707">
        <v>7257</v>
      </c>
      <c r="AJ2807" s="707">
        <v>989.59</v>
      </c>
      <c r="AK2807" s="707"/>
      <c r="AL2807" s="707"/>
      <c r="AO2807" s="707"/>
      <c r="AP2807" s="707"/>
    </row>
    <row r="2808" spans="4:44">
      <c r="D2808" s="160" t="s">
        <v>9059</v>
      </c>
      <c r="E2808" s="160"/>
      <c r="F2808" s="160">
        <v>46126</v>
      </c>
      <c r="G2808" s="160">
        <v>46137</v>
      </c>
      <c r="H2808" s="160">
        <v>46134</v>
      </c>
      <c r="I2808" s="160">
        <v>46146</v>
      </c>
      <c r="J2808" s="707">
        <v>0</v>
      </c>
      <c r="K2808" s="160">
        <v>0</v>
      </c>
      <c r="L2808" s="707">
        <v>8246.59</v>
      </c>
      <c r="M2808" s="727" t="s">
        <v>4996</v>
      </c>
      <c r="AC2808" s="707"/>
      <c r="AD2808" s="707"/>
      <c r="AE2808" s="707"/>
      <c r="AF2808" s="707"/>
      <c r="AJ2808" s="707"/>
      <c r="AK2808" s="707"/>
    </row>
    <row r="2809" spans="4:44">
      <c r="D2809" s="160" t="s">
        <v>9060</v>
      </c>
      <c r="E2809" s="160"/>
      <c r="F2809" s="160">
        <v>46126</v>
      </c>
      <c r="G2809" s="160">
        <v>46132</v>
      </c>
      <c r="H2809" s="160">
        <v>46134</v>
      </c>
      <c r="I2809" s="160">
        <v>46141</v>
      </c>
      <c r="J2809" s="160">
        <v>0</v>
      </c>
      <c r="K2809" s="160">
        <v>0</v>
      </c>
      <c r="L2809" s="707">
        <v>63478.82</v>
      </c>
      <c r="M2809" s="727" t="s">
        <v>4994</v>
      </c>
      <c r="AC2809" s="707"/>
      <c r="AD2809" s="707"/>
      <c r="AG2809" s="707"/>
      <c r="AH2809" s="707"/>
      <c r="AI2809" s="707">
        <v>63478.82</v>
      </c>
      <c r="AJ2809" s="707"/>
      <c r="AK2809" s="707"/>
      <c r="AL2809" s="707"/>
      <c r="AO2809" s="707"/>
      <c r="AP2809" s="707"/>
    </row>
    <row r="2810" spans="4:44">
      <c r="D2810" s="160" t="s">
        <v>9060</v>
      </c>
      <c r="E2810" s="160"/>
      <c r="F2810" s="160">
        <v>46126</v>
      </c>
      <c r="G2810" s="160">
        <v>46132</v>
      </c>
      <c r="H2810" s="160">
        <v>46134</v>
      </c>
      <c r="I2810" s="160">
        <v>46141</v>
      </c>
      <c r="J2810" s="160">
        <v>0</v>
      </c>
      <c r="K2810" s="160">
        <v>0</v>
      </c>
      <c r="L2810" s="707">
        <v>63478.82</v>
      </c>
      <c r="M2810" s="727" t="s">
        <v>4995</v>
      </c>
      <c r="AD2810" s="707"/>
      <c r="AE2810" s="707"/>
      <c r="AF2810" s="707"/>
      <c r="AG2810" s="707"/>
      <c r="AH2810" s="707"/>
      <c r="AI2810" s="707">
        <v>63478.82</v>
      </c>
      <c r="AJ2810" s="707"/>
      <c r="AK2810" s="707"/>
      <c r="AL2810" s="707"/>
      <c r="AO2810" s="707"/>
      <c r="AP2810" s="707"/>
    </row>
    <row r="2811" spans="4:44">
      <c r="D2811" s="160" t="s">
        <v>9060</v>
      </c>
      <c r="E2811" s="160"/>
      <c r="F2811" s="160">
        <v>46126</v>
      </c>
      <c r="G2811" s="160">
        <v>46132</v>
      </c>
      <c r="H2811" s="160">
        <v>46134</v>
      </c>
      <c r="I2811" s="160">
        <v>46141</v>
      </c>
      <c r="J2811" s="160">
        <v>0</v>
      </c>
      <c r="K2811" s="160">
        <v>0</v>
      </c>
      <c r="L2811" s="707">
        <v>63478.82</v>
      </c>
      <c r="M2811" s="727" t="s">
        <v>4996</v>
      </c>
      <c r="AC2811" s="707"/>
      <c r="AD2811" s="707"/>
      <c r="AE2811" s="707"/>
      <c r="AF2811" s="707"/>
      <c r="AJ2811" s="707"/>
      <c r="AK2811" s="707"/>
      <c r="AL2811" s="707"/>
    </row>
    <row r="2812" spans="4:44">
      <c r="D2812" s="160" t="s">
        <v>5136</v>
      </c>
      <c r="E2812" s="160"/>
      <c r="F2812" s="160">
        <v>46128</v>
      </c>
      <c r="G2812" s="160">
        <v>46208</v>
      </c>
      <c r="H2812" s="160" t="s">
        <v>6590</v>
      </c>
      <c r="I2812" s="160">
        <v>46133</v>
      </c>
      <c r="J2812" s="160">
        <v>624900.12</v>
      </c>
      <c r="K2812" s="160">
        <v>624900.12</v>
      </c>
      <c r="L2812" s="707">
        <v>1858666.02</v>
      </c>
      <c r="M2812" s="727" t="s">
        <v>4994</v>
      </c>
      <c r="AB2812" s="707"/>
      <c r="AC2812" s="707">
        <v>499273.74</v>
      </c>
      <c r="AD2812" s="707"/>
      <c r="AG2812" s="707">
        <v>62051.07</v>
      </c>
      <c r="AH2812" s="707">
        <v>559848.86</v>
      </c>
      <c r="AI2812" s="707">
        <v>338513.71</v>
      </c>
      <c r="AJ2812" s="707">
        <v>398978.65</v>
      </c>
      <c r="AK2812" s="707"/>
      <c r="AL2812" s="707"/>
      <c r="AO2812" s="707"/>
      <c r="AP2812" s="707"/>
      <c r="AQ2812" s="707"/>
      <c r="AR2812" s="707"/>
    </row>
    <row r="2813" spans="4:44">
      <c r="D2813" s="160" t="s">
        <v>5136</v>
      </c>
      <c r="E2813" s="160"/>
      <c r="F2813" s="160">
        <v>46128</v>
      </c>
      <c r="G2813" s="160">
        <v>46208</v>
      </c>
      <c r="H2813" s="160" t="s">
        <v>6590</v>
      </c>
      <c r="I2813" s="160">
        <v>46133</v>
      </c>
      <c r="J2813" s="160">
        <v>624900.12</v>
      </c>
      <c r="K2813" s="160">
        <v>624900.12</v>
      </c>
      <c r="L2813" s="707">
        <v>1858666.02</v>
      </c>
      <c r="M2813" s="727" t="s">
        <v>4995</v>
      </c>
      <c r="AB2813" s="707"/>
      <c r="AC2813" s="707">
        <v>464215.77</v>
      </c>
      <c r="AD2813" s="707"/>
      <c r="AE2813" s="707"/>
      <c r="AF2813" s="707"/>
      <c r="AG2813" s="707">
        <v>62051.07</v>
      </c>
      <c r="AH2813" s="707">
        <v>559848.86</v>
      </c>
      <c r="AI2813" s="707">
        <v>147650.21</v>
      </c>
      <c r="AJ2813" s="707"/>
      <c r="AK2813" s="707"/>
      <c r="AL2813" s="707"/>
      <c r="AO2813" s="707"/>
      <c r="AP2813" s="707"/>
      <c r="AQ2813" s="707"/>
      <c r="AR2813" s="707"/>
    </row>
    <row r="2814" spans="4:44">
      <c r="D2814" s="160" t="s">
        <v>5136</v>
      </c>
      <c r="E2814" s="160"/>
      <c r="F2814" s="160">
        <v>46128</v>
      </c>
      <c r="G2814" s="160">
        <v>46208</v>
      </c>
      <c r="H2814" s="160" t="s">
        <v>6590</v>
      </c>
      <c r="I2814" s="160">
        <v>46133</v>
      </c>
      <c r="J2814" s="160">
        <v>624900.12</v>
      </c>
      <c r="K2814" s="160">
        <v>624900.12</v>
      </c>
      <c r="L2814" s="707">
        <v>1858666.02</v>
      </c>
      <c r="M2814" s="727" t="s">
        <v>4996</v>
      </c>
      <c r="T2814" s="707">
        <v>15492.1</v>
      </c>
      <c r="U2814" s="707">
        <v>102899.33</v>
      </c>
      <c r="V2814" s="707">
        <v>150099.97</v>
      </c>
      <c r="W2814" s="707">
        <v>124819.77</v>
      </c>
      <c r="X2814" s="707">
        <v>40377.360000000001</v>
      </c>
      <c r="Y2814" s="707">
        <v>14855.28</v>
      </c>
      <c r="Z2814" s="707">
        <v>7400.54</v>
      </c>
      <c r="AA2814" s="707">
        <v>15727.71</v>
      </c>
      <c r="AB2814" s="707">
        <v>145350.26</v>
      </c>
      <c r="AC2814" s="707">
        <v>7877.8</v>
      </c>
      <c r="AD2814" s="707"/>
      <c r="AE2814" s="707"/>
      <c r="AF2814" s="707"/>
      <c r="AJ2814" s="707"/>
      <c r="AK2814" s="707"/>
      <c r="AL2814" s="707"/>
    </row>
    <row r="2815" spans="4:44">
      <c r="D2815" s="160" t="s">
        <v>5137</v>
      </c>
      <c r="E2815" s="160"/>
      <c r="F2815" s="160">
        <v>46137</v>
      </c>
      <c r="G2815" s="160">
        <v>46182</v>
      </c>
      <c r="H2815" s="160" t="s">
        <v>6608</v>
      </c>
      <c r="I2815" s="160">
        <v>46107</v>
      </c>
      <c r="J2815" s="160">
        <v>624900.12</v>
      </c>
      <c r="K2815" s="160">
        <v>624900.12</v>
      </c>
      <c r="L2815" s="707">
        <v>1677155.58</v>
      </c>
      <c r="M2815" s="727" t="s">
        <v>4994</v>
      </c>
      <c r="X2815" s="707"/>
      <c r="Y2815" s="707"/>
      <c r="AB2815" s="707"/>
      <c r="AC2815" s="707">
        <v>499273.74</v>
      </c>
      <c r="AD2815" s="707"/>
      <c r="AE2815" s="707"/>
      <c r="AF2815" s="707"/>
      <c r="AG2815" s="707">
        <v>62051.07</v>
      </c>
      <c r="AH2815" s="707">
        <v>525988.62</v>
      </c>
      <c r="AI2815" s="707">
        <v>190863.5</v>
      </c>
      <c r="AJ2815" s="707">
        <v>398978.65</v>
      </c>
      <c r="AK2815" s="707"/>
      <c r="AL2815" s="707"/>
      <c r="AM2815" s="707"/>
      <c r="AO2815" s="707"/>
      <c r="AP2815" s="707"/>
      <c r="AQ2815" s="707"/>
    </row>
    <row r="2816" spans="4:44">
      <c r="D2816" s="160" t="s">
        <v>5137</v>
      </c>
      <c r="E2816" s="160"/>
      <c r="F2816" s="160">
        <v>46137</v>
      </c>
      <c r="G2816" s="160">
        <v>46182</v>
      </c>
      <c r="H2816" s="160" t="s">
        <v>6608</v>
      </c>
      <c r="I2816" s="160">
        <v>46107</v>
      </c>
      <c r="J2816" s="160">
        <v>624900.12</v>
      </c>
      <c r="K2816" s="160">
        <v>624900.12</v>
      </c>
      <c r="L2816" s="707">
        <v>1677155.58</v>
      </c>
      <c r="M2816" s="727" t="s">
        <v>4995</v>
      </c>
      <c r="Y2816" s="707"/>
      <c r="Z2816" s="707"/>
      <c r="AA2816" s="707"/>
      <c r="AB2816" s="707"/>
      <c r="AC2816" s="707">
        <v>464215.77</v>
      </c>
      <c r="AD2816" s="707"/>
      <c r="AE2816" s="707"/>
      <c r="AF2816" s="707"/>
      <c r="AG2816" s="707">
        <v>62051.07</v>
      </c>
      <c r="AH2816" s="707">
        <v>525988.62</v>
      </c>
      <c r="AI2816" s="707"/>
      <c r="AJ2816" s="707"/>
      <c r="AK2816" s="707"/>
      <c r="AL2816" s="707"/>
      <c r="AM2816" s="707"/>
      <c r="AO2816" s="707"/>
      <c r="AP2816" s="707"/>
      <c r="AQ2816" s="707"/>
    </row>
    <row r="2817" spans="4:43">
      <c r="D2817" s="160" t="s">
        <v>5137</v>
      </c>
      <c r="E2817" s="160"/>
      <c r="F2817" s="160">
        <v>46137</v>
      </c>
      <c r="G2817" s="160">
        <v>46182</v>
      </c>
      <c r="H2817" s="160" t="s">
        <v>6608</v>
      </c>
      <c r="I2817" s="160">
        <v>46107</v>
      </c>
      <c r="J2817" s="160">
        <v>624900.12</v>
      </c>
      <c r="K2817" s="160">
        <v>624900.12</v>
      </c>
      <c r="L2817" s="707">
        <v>1677155.58</v>
      </c>
      <c r="M2817" s="727" t="s">
        <v>4996</v>
      </c>
      <c r="T2817" s="707">
        <v>15492.1</v>
      </c>
      <c r="U2817" s="707">
        <v>102899.33</v>
      </c>
      <c r="V2817" s="707">
        <v>150099.97</v>
      </c>
      <c r="W2817" s="707">
        <v>124819.77</v>
      </c>
      <c r="X2817" s="707">
        <v>40377.360000000001</v>
      </c>
      <c r="Y2817" s="707">
        <v>14855.28</v>
      </c>
      <c r="Z2817" s="707">
        <v>7400.54</v>
      </c>
      <c r="AA2817" s="707">
        <v>15727.71</v>
      </c>
      <c r="AB2817" s="707">
        <v>145350.26</v>
      </c>
      <c r="AC2817" s="707">
        <v>7877.8</v>
      </c>
      <c r="AD2817" s="707"/>
      <c r="AE2817" s="707"/>
      <c r="AF2817" s="707"/>
      <c r="AJ2817" s="707"/>
      <c r="AK2817" s="707"/>
      <c r="AL2817" s="707"/>
    </row>
    <row r="2818" spans="4:43">
      <c r="D2818" s="160" t="s">
        <v>5138</v>
      </c>
      <c r="E2818" s="160"/>
      <c r="F2818" s="160">
        <v>46137</v>
      </c>
      <c r="G2818" s="160">
        <v>46182</v>
      </c>
      <c r="H2818" s="160">
        <v>46075</v>
      </c>
      <c r="I2818" s="160">
        <v>46107</v>
      </c>
      <c r="J2818" s="160">
        <v>0</v>
      </c>
      <c r="K2818" s="160">
        <v>0</v>
      </c>
      <c r="L2818" s="707">
        <v>245714.94</v>
      </c>
      <c r="M2818" s="727" t="s">
        <v>4994</v>
      </c>
      <c r="X2818" s="707"/>
      <c r="Y2818" s="707"/>
      <c r="AB2818" s="707"/>
      <c r="AC2818" s="707"/>
      <c r="AD2818" s="707"/>
      <c r="AE2818" s="707"/>
      <c r="AF2818" s="707"/>
      <c r="AG2818" s="707">
        <v>59790.63</v>
      </c>
      <c r="AH2818" s="707">
        <v>185924.3</v>
      </c>
      <c r="AI2818" s="707"/>
      <c r="AJ2818" s="707"/>
      <c r="AO2818" s="707"/>
      <c r="AP2818" s="707"/>
      <c r="AQ2818" s="707"/>
    </row>
    <row r="2819" spans="4:43">
      <c r="D2819" s="160" t="s">
        <v>5138</v>
      </c>
      <c r="E2819" s="160"/>
      <c r="F2819" s="160">
        <v>46137</v>
      </c>
      <c r="G2819" s="160">
        <v>46182</v>
      </c>
      <c r="H2819" s="160">
        <v>46075</v>
      </c>
      <c r="I2819" s="160">
        <v>46107</v>
      </c>
      <c r="J2819" s="160">
        <v>0</v>
      </c>
      <c r="K2819" s="160">
        <v>0</v>
      </c>
      <c r="L2819" s="707">
        <v>245714.94</v>
      </c>
      <c r="M2819" s="727" t="s">
        <v>4995</v>
      </c>
      <c r="Y2819" s="707"/>
      <c r="Z2819" s="707"/>
      <c r="AA2819" s="707"/>
      <c r="AB2819" s="707"/>
      <c r="AC2819" s="707"/>
      <c r="AD2819" s="707"/>
      <c r="AE2819" s="707"/>
      <c r="AF2819" s="707"/>
      <c r="AG2819" s="707">
        <v>59790.63</v>
      </c>
      <c r="AH2819" s="707">
        <v>185924.3</v>
      </c>
      <c r="AI2819" s="707"/>
      <c r="AJ2819" s="707"/>
      <c r="AL2819" s="707"/>
      <c r="AO2819" s="707"/>
      <c r="AP2819" s="707"/>
      <c r="AQ2819" s="707"/>
    </row>
    <row r="2820" spans="4:43">
      <c r="D2820" s="160" t="s">
        <v>5138</v>
      </c>
      <c r="E2820" s="160"/>
      <c r="F2820" s="160">
        <v>46137</v>
      </c>
      <c r="G2820" s="160">
        <v>46182</v>
      </c>
      <c r="H2820" s="160">
        <v>46075</v>
      </c>
      <c r="I2820" s="160">
        <v>46107</v>
      </c>
      <c r="J2820" s="160">
        <v>0</v>
      </c>
      <c r="K2820" s="160">
        <v>0</v>
      </c>
      <c r="L2820" s="707">
        <v>245714.94</v>
      </c>
      <c r="M2820" s="727" t="s">
        <v>4996</v>
      </c>
      <c r="X2820" s="707"/>
      <c r="Y2820" s="707"/>
      <c r="Z2820" s="707"/>
      <c r="AA2820" s="707"/>
      <c r="AE2820" s="707"/>
      <c r="AF2820" s="707"/>
      <c r="AL2820" s="707"/>
    </row>
    <row r="2821" spans="4:43">
      <c r="D2821" s="160" t="s">
        <v>9061</v>
      </c>
      <c r="E2821" s="160"/>
      <c r="F2821" s="160">
        <v>46140</v>
      </c>
      <c r="G2821" s="160">
        <v>46179</v>
      </c>
      <c r="H2821" s="160">
        <v>46078</v>
      </c>
      <c r="I2821" s="160">
        <v>46104</v>
      </c>
      <c r="J2821" s="160">
        <v>0</v>
      </c>
      <c r="K2821" s="160">
        <v>0</v>
      </c>
      <c r="L2821" s="707">
        <v>8012.22</v>
      </c>
      <c r="M2821" s="727" t="s">
        <v>4994</v>
      </c>
      <c r="X2821" s="707"/>
      <c r="Y2821" s="707"/>
      <c r="AB2821" s="707"/>
      <c r="AC2821" s="707"/>
      <c r="AD2821" s="707"/>
      <c r="AE2821" s="707"/>
      <c r="AF2821" s="707"/>
      <c r="AG2821" s="707">
        <v>1722.63</v>
      </c>
      <c r="AH2821" s="707">
        <v>6289.59</v>
      </c>
      <c r="AI2821" s="707"/>
      <c r="AO2821" s="707"/>
      <c r="AP2821" s="707"/>
    </row>
    <row r="2822" spans="4:43">
      <c r="D2822" s="160" t="s">
        <v>9061</v>
      </c>
      <c r="E2822" s="160"/>
      <c r="F2822" s="160">
        <v>46140</v>
      </c>
      <c r="G2822" s="160">
        <v>46179</v>
      </c>
      <c r="H2822" s="160">
        <v>46078</v>
      </c>
      <c r="I2822" s="160">
        <v>46104</v>
      </c>
      <c r="J2822" s="160">
        <v>0</v>
      </c>
      <c r="K2822" s="160">
        <v>0</v>
      </c>
      <c r="L2822" s="707">
        <v>8012.22</v>
      </c>
      <c r="M2822" s="727" t="s">
        <v>4995</v>
      </c>
      <c r="Y2822" s="707"/>
      <c r="Z2822" s="707"/>
      <c r="AA2822" s="707"/>
      <c r="AB2822" s="707"/>
      <c r="AC2822" s="707"/>
      <c r="AD2822" s="707"/>
      <c r="AE2822" s="707"/>
      <c r="AF2822" s="707"/>
      <c r="AG2822" s="707">
        <v>1722.63</v>
      </c>
      <c r="AH2822" s="707">
        <v>6289.59</v>
      </c>
      <c r="AI2822" s="707"/>
      <c r="AJ2822" s="707"/>
      <c r="AK2822" s="707"/>
      <c r="AO2822" s="707"/>
      <c r="AP2822" s="707"/>
    </row>
    <row r="2823" spans="4:43">
      <c r="D2823" s="160" t="s">
        <v>9061</v>
      </c>
      <c r="E2823" s="160"/>
      <c r="F2823" s="160">
        <v>46140</v>
      </c>
      <c r="G2823" s="160">
        <v>46179</v>
      </c>
      <c r="H2823" s="160">
        <v>46078</v>
      </c>
      <c r="I2823" s="160">
        <v>46104</v>
      </c>
      <c r="J2823" s="160">
        <v>0</v>
      </c>
      <c r="K2823" s="160">
        <v>0</v>
      </c>
      <c r="L2823" s="707">
        <v>8012.22</v>
      </c>
      <c r="M2823" s="727" t="s">
        <v>4996</v>
      </c>
      <c r="X2823" s="707"/>
      <c r="Y2823" s="707"/>
      <c r="Z2823" s="707"/>
      <c r="AA2823" s="707"/>
      <c r="AE2823" s="707"/>
      <c r="AF2823" s="707"/>
      <c r="AG2823" s="707"/>
      <c r="AH2823" s="707"/>
      <c r="AI2823" s="707"/>
      <c r="AJ2823" s="707"/>
      <c r="AK2823" s="707"/>
    </row>
    <row r="2824" spans="4:43">
      <c r="D2824" s="160" t="s">
        <v>9062</v>
      </c>
      <c r="E2824" s="160"/>
      <c r="F2824" s="160">
        <v>46163</v>
      </c>
      <c r="G2824" s="160">
        <v>46179</v>
      </c>
      <c r="H2824" s="160">
        <v>46088</v>
      </c>
      <c r="I2824" s="160">
        <v>46104</v>
      </c>
      <c r="J2824" s="160">
        <v>0</v>
      </c>
      <c r="K2824" s="160">
        <v>0</v>
      </c>
      <c r="L2824" s="707">
        <v>38259.26</v>
      </c>
      <c r="M2824" s="727" t="s">
        <v>4994</v>
      </c>
      <c r="X2824" s="707"/>
      <c r="Y2824" s="707"/>
      <c r="AB2824" s="707"/>
      <c r="AC2824" s="707"/>
      <c r="AD2824" s="707"/>
      <c r="AE2824" s="707"/>
      <c r="AF2824" s="707"/>
      <c r="AG2824" s="707"/>
      <c r="AH2824" s="707">
        <v>38259.26</v>
      </c>
      <c r="AI2824" s="707"/>
      <c r="AJ2824" s="707"/>
      <c r="AP2824" s="707"/>
      <c r="AQ2824" s="707"/>
    </row>
    <row r="2825" spans="4:43">
      <c r="D2825" s="160" t="s">
        <v>9062</v>
      </c>
      <c r="E2825" s="160"/>
      <c r="F2825" s="160">
        <v>46163</v>
      </c>
      <c r="G2825" s="160">
        <v>46179</v>
      </c>
      <c r="H2825" s="160">
        <v>46088</v>
      </c>
      <c r="I2825" s="160">
        <v>46104</v>
      </c>
      <c r="J2825" s="160">
        <v>0</v>
      </c>
      <c r="K2825" s="160">
        <v>0</v>
      </c>
      <c r="L2825" s="707">
        <v>38259.26</v>
      </c>
      <c r="M2825" s="727" t="s">
        <v>4995</v>
      </c>
      <c r="Y2825" s="707"/>
      <c r="Z2825" s="707"/>
      <c r="AA2825" s="707"/>
      <c r="AB2825" s="707"/>
      <c r="AC2825" s="707"/>
      <c r="AD2825" s="707"/>
      <c r="AE2825" s="707"/>
      <c r="AF2825" s="707"/>
      <c r="AG2825" s="707"/>
      <c r="AH2825" s="707">
        <v>38259.26</v>
      </c>
      <c r="AI2825" s="707"/>
      <c r="AJ2825" s="707"/>
      <c r="AK2825" s="707"/>
      <c r="AP2825" s="707"/>
      <c r="AQ2825" s="707"/>
    </row>
    <row r="2826" spans="4:43">
      <c r="D2826" s="160" t="s">
        <v>9062</v>
      </c>
      <c r="E2826" s="160"/>
      <c r="F2826" s="160">
        <v>46163</v>
      </c>
      <c r="G2826" s="160">
        <v>46179</v>
      </c>
      <c r="H2826" s="160">
        <v>46088</v>
      </c>
      <c r="I2826" s="160">
        <v>46104</v>
      </c>
      <c r="J2826" s="160">
        <v>0</v>
      </c>
      <c r="K2826" s="160">
        <v>0</v>
      </c>
      <c r="L2826" s="707">
        <v>38259.26</v>
      </c>
      <c r="M2826" s="727" t="s">
        <v>4996</v>
      </c>
      <c r="Y2826" s="707"/>
      <c r="Z2826" s="707"/>
      <c r="AA2826" s="707"/>
      <c r="AC2826" s="707"/>
      <c r="AD2826" s="707"/>
      <c r="AE2826" s="707"/>
      <c r="AF2826" s="707"/>
      <c r="AG2826" s="707"/>
      <c r="AH2826" s="707"/>
      <c r="AJ2826" s="707"/>
      <c r="AK2826" s="707"/>
    </row>
    <row r="2827" spans="4:43">
      <c r="D2827" s="160" t="s">
        <v>9063</v>
      </c>
      <c r="E2827" s="160"/>
      <c r="F2827" s="160">
        <v>46137</v>
      </c>
      <c r="G2827" s="160">
        <v>46153</v>
      </c>
      <c r="H2827" s="160" t="s">
        <v>6656</v>
      </c>
      <c r="I2827" s="160">
        <v>46092</v>
      </c>
      <c r="J2827" s="160">
        <v>38677.93</v>
      </c>
      <c r="K2827" s="160">
        <v>38677.93</v>
      </c>
      <c r="L2827" s="707">
        <v>47662.63</v>
      </c>
      <c r="M2827" s="727" t="s">
        <v>4994</v>
      </c>
      <c r="Y2827" s="707"/>
      <c r="AC2827" s="707"/>
      <c r="AD2827" s="707"/>
      <c r="AG2827" s="707">
        <v>537.79999999999995</v>
      </c>
      <c r="AH2827" s="707">
        <v>8446.89</v>
      </c>
      <c r="AI2827" s="707">
        <v>30945.46</v>
      </c>
      <c r="AJ2827" s="707">
        <v>7732.47</v>
      </c>
      <c r="AK2827" s="707"/>
      <c r="AL2827" s="707"/>
      <c r="AM2827" s="707"/>
      <c r="AO2827" s="707"/>
      <c r="AP2827" s="707"/>
    </row>
    <row r="2828" spans="4:43">
      <c r="D2828" s="160" t="s">
        <v>9063</v>
      </c>
      <c r="E2828" s="160"/>
      <c r="F2828" s="160">
        <v>46137</v>
      </c>
      <c r="G2828" s="160">
        <v>46153</v>
      </c>
      <c r="H2828" s="160" t="s">
        <v>6656</v>
      </c>
      <c r="I2828" s="160">
        <v>46092</v>
      </c>
      <c r="J2828" s="160">
        <v>38677.93</v>
      </c>
      <c r="K2828" s="160">
        <v>38677.93</v>
      </c>
      <c r="L2828" s="707">
        <v>47662.63</v>
      </c>
      <c r="M2828" s="727" t="s">
        <v>4995</v>
      </c>
      <c r="AD2828" s="707"/>
      <c r="AE2828" s="707"/>
      <c r="AF2828" s="707"/>
      <c r="AG2828" s="707">
        <v>537.79999999999995</v>
      </c>
      <c r="AH2828" s="707">
        <v>8446.89</v>
      </c>
      <c r="AI2828" s="707"/>
      <c r="AJ2828" s="707"/>
      <c r="AK2828" s="707"/>
      <c r="AL2828" s="707"/>
      <c r="AM2828" s="707"/>
      <c r="AO2828" s="707"/>
      <c r="AP2828" s="707"/>
    </row>
    <row r="2829" spans="4:43">
      <c r="D2829" s="160" t="s">
        <v>9063</v>
      </c>
      <c r="E2829" s="160"/>
      <c r="F2829" s="160">
        <v>46137</v>
      </c>
      <c r="G2829" s="160">
        <v>46153</v>
      </c>
      <c r="H2829" s="160" t="s">
        <v>6656</v>
      </c>
      <c r="I2829" s="160">
        <v>46092</v>
      </c>
      <c r="J2829" s="160">
        <v>38677.93</v>
      </c>
      <c r="K2829" s="160">
        <v>38677.93</v>
      </c>
      <c r="L2829" s="707">
        <v>47662.63</v>
      </c>
      <c r="M2829" s="727" t="s">
        <v>4996</v>
      </c>
      <c r="W2829" s="707">
        <v>38677.93</v>
      </c>
      <c r="AC2829" s="707"/>
      <c r="AD2829" s="707"/>
      <c r="AE2829" s="707"/>
      <c r="AF2829" s="707"/>
      <c r="AG2829" s="707"/>
      <c r="AJ2829" s="707"/>
      <c r="AK2829" s="707"/>
    </row>
    <row r="2830" spans="4:43">
      <c r="D2830" s="160" t="s">
        <v>5139</v>
      </c>
      <c r="E2830" s="160"/>
      <c r="F2830" s="160">
        <v>46137</v>
      </c>
      <c r="G2830" s="160">
        <v>46147</v>
      </c>
      <c r="H2830" s="160" t="s">
        <v>6609</v>
      </c>
      <c r="I2830" s="160" t="s">
        <v>6720</v>
      </c>
      <c r="J2830" s="160">
        <v>47397.89</v>
      </c>
      <c r="K2830" s="160">
        <v>47397.89</v>
      </c>
      <c r="L2830" s="707">
        <v>47397.89</v>
      </c>
      <c r="M2830" s="727" t="s">
        <v>4994</v>
      </c>
      <c r="AC2830" s="707"/>
      <c r="AD2830" s="707"/>
      <c r="AG2830" s="707"/>
      <c r="AH2830" s="707"/>
      <c r="AI2830" s="707">
        <v>37918.31</v>
      </c>
      <c r="AJ2830" s="707">
        <v>9479.58</v>
      </c>
      <c r="AK2830" s="707"/>
      <c r="AL2830" s="707"/>
    </row>
    <row r="2831" spans="4:43">
      <c r="D2831" s="160" t="s">
        <v>5139</v>
      </c>
      <c r="E2831" s="160"/>
      <c r="F2831" s="160">
        <v>46137</v>
      </c>
      <c r="G2831" s="160">
        <v>46147</v>
      </c>
      <c r="H2831" s="160" t="s">
        <v>6609</v>
      </c>
      <c r="I2831" s="160" t="s">
        <v>6720</v>
      </c>
      <c r="J2831" s="160">
        <v>47397.89</v>
      </c>
      <c r="K2831" s="160">
        <v>47397.89</v>
      </c>
      <c r="L2831" s="707">
        <v>47397.89</v>
      </c>
      <c r="M2831" s="727" t="s">
        <v>4995</v>
      </c>
      <c r="AD2831" s="707"/>
      <c r="AE2831" s="707"/>
      <c r="AG2831" s="707"/>
      <c r="AH2831" s="707"/>
      <c r="AI2831" s="707"/>
      <c r="AJ2831" s="707"/>
      <c r="AK2831" s="707"/>
      <c r="AL2831" s="707"/>
    </row>
    <row r="2832" spans="4:43">
      <c r="D2832" s="160" t="s">
        <v>5139</v>
      </c>
      <c r="E2832" s="160"/>
      <c r="F2832" s="160">
        <v>46137</v>
      </c>
      <c r="G2832" s="160">
        <v>46147</v>
      </c>
      <c r="H2832" s="160" t="s">
        <v>6609</v>
      </c>
      <c r="I2832" s="160" t="s">
        <v>6720</v>
      </c>
      <c r="J2832" s="160">
        <v>47397.89</v>
      </c>
      <c r="K2832" s="160">
        <v>47397.89</v>
      </c>
      <c r="L2832" s="707">
        <v>47397.89</v>
      </c>
      <c r="M2832" s="727" t="s">
        <v>4996</v>
      </c>
      <c r="V2832" s="707">
        <v>9479.58</v>
      </c>
      <c r="W2832" s="707">
        <v>23402.71</v>
      </c>
      <c r="X2832" s="707">
        <v>14515.61</v>
      </c>
      <c r="AC2832" s="707"/>
      <c r="AD2832" s="707"/>
      <c r="AE2832" s="707"/>
      <c r="AJ2832" s="707"/>
      <c r="AK2832" s="707"/>
    </row>
    <row r="2833" spans="4:43">
      <c r="D2833" s="160" t="s">
        <v>5140</v>
      </c>
      <c r="E2833" s="160"/>
      <c r="F2833" s="160">
        <v>46139</v>
      </c>
      <c r="G2833" s="160">
        <v>46155</v>
      </c>
      <c r="H2833" s="160" t="s">
        <v>6610</v>
      </c>
      <c r="I2833" s="160">
        <v>45936</v>
      </c>
      <c r="J2833" s="160">
        <v>152063.76</v>
      </c>
      <c r="K2833" s="160">
        <v>152063.76</v>
      </c>
      <c r="L2833" s="707">
        <v>175720.58</v>
      </c>
      <c r="M2833" s="727" t="s">
        <v>4994</v>
      </c>
      <c r="AB2833" s="707"/>
      <c r="AC2833" s="707">
        <v>23656.82</v>
      </c>
      <c r="AD2833" s="707"/>
      <c r="AG2833" s="707"/>
      <c r="AH2833" s="707"/>
      <c r="AI2833" s="707">
        <v>108988.23</v>
      </c>
      <c r="AJ2833" s="707">
        <v>43075.53</v>
      </c>
      <c r="AK2833" s="707"/>
      <c r="AL2833" s="707"/>
      <c r="AP2833" s="707"/>
    </row>
    <row r="2834" spans="4:43">
      <c r="D2834" s="160" t="s">
        <v>5140</v>
      </c>
      <c r="E2834" s="160"/>
      <c r="F2834" s="160">
        <v>46139</v>
      </c>
      <c r="G2834" s="160">
        <v>46155</v>
      </c>
      <c r="H2834" s="160" t="s">
        <v>6610</v>
      </c>
      <c r="I2834" s="160">
        <v>45936</v>
      </c>
      <c r="J2834" s="160">
        <v>152063.76</v>
      </c>
      <c r="K2834" s="160">
        <v>152063.76</v>
      </c>
      <c r="L2834" s="707">
        <v>175720.58</v>
      </c>
      <c r="M2834" s="727" t="s">
        <v>4995</v>
      </c>
      <c r="AB2834" s="707"/>
      <c r="AC2834" s="707">
        <v>23656.82</v>
      </c>
      <c r="AD2834" s="707"/>
      <c r="AE2834" s="707"/>
      <c r="AF2834" s="707"/>
      <c r="AG2834" s="707"/>
      <c r="AH2834" s="707"/>
      <c r="AI2834" s="707"/>
      <c r="AJ2834" s="707"/>
      <c r="AK2834" s="707"/>
      <c r="AL2834" s="707"/>
      <c r="AP2834" s="707"/>
    </row>
    <row r="2835" spans="4:43">
      <c r="D2835" s="160" t="s">
        <v>5140</v>
      </c>
      <c r="E2835" s="160"/>
      <c r="F2835" s="160">
        <v>46139</v>
      </c>
      <c r="G2835" s="160">
        <v>46155</v>
      </c>
      <c r="H2835" s="160" t="s">
        <v>6610</v>
      </c>
      <c r="I2835" s="160">
        <v>45936</v>
      </c>
      <c r="J2835" s="160">
        <v>152063.76</v>
      </c>
      <c r="K2835" s="160">
        <v>152063.76</v>
      </c>
      <c r="L2835" s="707">
        <v>175720.58</v>
      </c>
      <c r="M2835" s="727" t="s">
        <v>4996</v>
      </c>
      <c r="V2835" s="707">
        <v>32007.19</v>
      </c>
      <c r="W2835" s="707">
        <v>13939.34</v>
      </c>
      <c r="Y2835" s="707">
        <v>5205.0200000000004</v>
      </c>
      <c r="Z2835" s="707">
        <v>6282.27</v>
      </c>
      <c r="AB2835" s="707">
        <v>94629.94</v>
      </c>
      <c r="AC2835" s="707"/>
      <c r="AD2835" s="707"/>
      <c r="AE2835" s="707"/>
      <c r="AF2835" s="707"/>
      <c r="AJ2835" s="707"/>
      <c r="AK2835" s="707"/>
    </row>
    <row r="2836" spans="4:43">
      <c r="D2836" s="160" t="s">
        <v>5141</v>
      </c>
      <c r="E2836" s="160"/>
      <c r="F2836" s="160">
        <v>46141</v>
      </c>
      <c r="G2836" s="160">
        <v>46158</v>
      </c>
      <c r="H2836" s="160" t="s">
        <v>6546</v>
      </c>
      <c r="I2836" s="160">
        <v>45937</v>
      </c>
      <c r="J2836" s="707">
        <v>115544.31</v>
      </c>
      <c r="K2836" s="160">
        <v>115544.31</v>
      </c>
      <c r="L2836" s="707">
        <v>191161.84</v>
      </c>
      <c r="M2836" s="727" t="s">
        <v>4994</v>
      </c>
      <c r="AB2836" s="707"/>
      <c r="AC2836" s="707">
        <v>126067.55</v>
      </c>
      <c r="AD2836" s="707"/>
      <c r="AG2836" s="707"/>
      <c r="AH2836" s="707"/>
      <c r="AI2836" s="707">
        <v>13011.5</v>
      </c>
      <c r="AJ2836" s="707">
        <v>52082.78</v>
      </c>
      <c r="AK2836" s="707"/>
      <c r="AL2836" s="707"/>
      <c r="AP2836" s="707"/>
    </row>
    <row r="2837" spans="4:43">
      <c r="D2837" s="160" t="s">
        <v>5141</v>
      </c>
      <c r="E2837" s="160"/>
      <c r="F2837" s="160">
        <v>46141</v>
      </c>
      <c r="G2837" s="160">
        <v>46158</v>
      </c>
      <c r="H2837" s="160" t="s">
        <v>6546</v>
      </c>
      <c r="I2837" s="160">
        <v>45937</v>
      </c>
      <c r="J2837" s="707">
        <v>115544.31</v>
      </c>
      <c r="K2837" s="160">
        <v>115544.31</v>
      </c>
      <c r="L2837" s="707">
        <v>191161.84</v>
      </c>
      <c r="M2837" s="727" t="s">
        <v>4995</v>
      </c>
      <c r="AB2837" s="707"/>
      <c r="AC2837" s="707">
        <v>75617.52</v>
      </c>
      <c r="AD2837" s="707"/>
      <c r="AE2837" s="707"/>
      <c r="AF2837" s="707"/>
      <c r="AG2837" s="707"/>
      <c r="AH2837" s="707"/>
      <c r="AI2837" s="707"/>
      <c r="AJ2837" s="707"/>
      <c r="AK2837" s="707"/>
      <c r="AL2837" s="707"/>
      <c r="AP2837" s="707"/>
    </row>
    <row r="2838" spans="4:43">
      <c r="D2838" s="160" t="s">
        <v>5141</v>
      </c>
      <c r="E2838" s="160"/>
      <c r="F2838" s="160">
        <v>46141</v>
      </c>
      <c r="G2838" s="160">
        <v>46158</v>
      </c>
      <c r="H2838" s="160" t="s">
        <v>6546</v>
      </c>
      <c r="I2838" s="160">
        <v>45937</v>
      </c>
      <c r="J2838" s="707">
        <v>115544.31</v>
      </c>
      <c r="K2838" s="160">
        <v>115544.31</v>
      </c>
      <c r="L2838" s="707">
        <v>191161.84</v>
      </c>
      <c r="M2838" s="727" t="s">
        <v>4996</v>
      </c>
      <c r="V2838" s="707">
        <v>27558.59</v>
      </c>
      <c r="W2838" s="707">
        <v>30414.5</v>
      </c>
      <c r="X2838" s="707">
        <v>3662.25</v>
      </c>
      <c r="Y2838" s="707">
        <v>3458.94</v>
      </c>
      <c r="AB2838" s="707">
        <v>42874.01</v>
      </c>
      <c r="AC2838" s="707">
        <v>7576.02</v>
      </c>
      <c r="AD2838" s="707"/>
      <c r="AE2838" s="707"/>
      <c r="AF2838" s="707"/>
      <c r="AJ2838" s="707"/>
      <c r="AK2838" s="707"/>
    </row>
    <row r="2839" spans="4:43">
      <c r="D2839" s="160" t="s">
        <v>5142</v>
      </c>
      <c r="E2839" s="160"/>
      <c r="F2839" s="160">
        <v>46144</v>
      </c>
      <c r="G2839" s="160">
        <v>46172</v>
      </c>
      <c r="H2839" s="160" t="s">
        <v>6608</v>
      </c>
      <c r="I2839" s="160">
        <v>45944</v>
      </c>
      <c r="J2839" s="160">
        <v>218188.62</v>
      </c>
      <c r="K2839" s="160">
        <v>218188.62</v>
      </c>
      <c r="L2839" s="707">
        <v>439641.91</v>
      </c>
      <c r="M2839" s="727" t="s">
        <v>4994</v>
      </c>
      <c r="AB2839" s="707"/>
      <c r="AC2839" s="707">
        <v>221453.29</v>
      </c>
      <c r="AD2839" s="707"/>
      <c r="AG2839" s="707"/>
      <c r="AH2839" s="707"/>
      <c r="AI2839" s="707"/>
      <c r="AJ2839" s="707">
        <v>218188.62</v>
      </c>
      <c r="AK2839" s="707"/>
      <c r="AL2839" s="707"/>
      <c r="AP2839" s="707"/>
    </row>
    <row r="2840" spans="4:43">
      <c r="D2840" s="160" t="s">
        <v>5142</v>
      </c>
      <c r="E2840" s="160"/>
      <c r="F2840" s="160">
        <v>46144</v>
      </c>
      <c r="G2840" s="160">
        <v>46172</v>
      </c>
      <c r="H2840" s="160" t="s">
        <v>6608</v>
      </c>
      <c r="I2840" s="160">
        <v>45944</v>
      </c>
      <c r="J2840" s="160">
        <v>218188.62</v>
      </c>
      <c r="K2840" s="160">
        <v>218188.62</v>
      </c>
      <c r="L2840" s="707">
        <v>439641.91</v>
      </c>
      <c r="M2840" s="727" t="s">
        <v>4995</v>
      </c>
      <c r="AB2840" s="707"/>
      <c r="AC2840" s="707">
        <v>221453.29</v>
      </c>
      <c r="AD2840" s="707"/>
      <c r="AE2840" s="707"/>
      <c r="AF2840" s="707"/>
      <c r="AG2840" s="707"/>
      <c r="AH2840" s="707"/>
      <c r="AI2840" s="707"/>
      <c r="AJ2840" s="707"/>
      <c r="AK2840" s="707"/>
      <c r="AL2840" s="707"/>
      <c r="AP2840" s="707"/>
    </row>
    <row r="2841" spans="4:43">
      <c r="D2841" s="160" t="s">
        <v>5142</v>
      </c>
      <c r="E2841" s="160"/>
      <c r="F2841" s="160">
        <v>46144</v>
      </c>
      <c r="G2841" s="160">
        <v>46172</v>
      </c>
      <c r="H2841" s="160" t="s">
        <v>6608</v>
      </c>
      <c r="I2841" s="160">
        <v>45944</v>
      </c>
      <c r="J2841" s="160">
        <v>218188.62</v>
      </c>
      <c r="K2841" s="160">
        <v>218188.62</v>
      </c>
      <c r="L2841" s="707">
        <v>439641.91</v>
      </c>
      <c r="M2841" s="727" t="s">
        <v>4996</v>
      </c>
      <c r="T2841" s="707">
        <v>15349.3</v>
      </c>
      <c r="U2841" s="707">
        <v>98688</v>
      </c>
      <c r="V2841" s="707">
        <v>72199.09</v>
      </c>
      <c r="W2841" s="707">
        <v>17972.73</v>
      </c>
      <c r="X2841" s="707">
        <v>8865.0499999999993</v>
      </c>
      <c r="Y2841" s="707">
        <v>5114.45</v>
      </c>
      <c r="AC2841" s="707"/>
      <c r="AD2841" s="707"/>
      <c r="AE2841" s="707"/>
      <c r="AF2841" s="707"/>
      <c r="AJ2841" s="707"/>
      <c r="AK2841" s="707"/>
    </row>
    <row r="2842" spans="4:43">
      <c r="D2842" s="160" t="s">
        <v>5143</v>
      </c>
      <c r="E2842" s="160"/>
      <c r="F2842" s="160">
        <v>46148</v>
      </c>
      <c r="G2842" s="160">
        <v>46179</v>
      </c>
      <c r="H2842" s="160" t="s">
        <v>6608</v>
      </c>
      <c r="I2842" s="160">
        <v>46104</v>
      </c>
      <c r="J2842" s="160">
        <v>6831.74</v>
      </c>
      <c r="K2842" s="160">
        <v>6831.74</v>
      </c>
      <c r="L2842" s="707">
        <v>31286.09</v>
      </c>
      <c r="M2842" s="727" t="s">
        <v>4994</v>
      </c>
      <c r="AB2842" s="707"/>
      <c r="AC2842" s="707">
        <v>17910.38</v>
      </c>
      <c r="AD2842" s="707"/>
      <c r="AH2842" s="707">
        <v>3128.61</v>
      </c>
      <c r="AI2842" s="707"/>
      <c r="AJ2842" s="707">
        <v>10247.1</v>
      </c>
      <c r="AK2842" s="707"/>
      <c r="AL2842" s="707"/>
      <c r="AM2842" s="707"/>
      <c r="AP2842" s="707"/>
      <c r="AQ2842" s="707"/>
    </row>
    <row r="2843" spans="4:43">
      <c r="D2843" s="160" t="s">
        <v>5143</v>
      </c>
      <c r="E2843" s="160"/>
      <c r="F2843" s="160">
        <v>46148</v>
      </c>
      <c r="G2843" s="160">
        <v>46179</v>
      </c>
      <c r="H2843" s="160" t="s">
        <v>6608</v>
      </c>
      <c r="I2843" s="160">
        <v>46104</v>
      </c>
      <c r="J2843" s="160">
        <v>6831.74</v>
      </c>
      <c r="K2843" s="160">
        <v>6831.74</v>
      </c>
      <c r="L2843" s="707">
        <v>31286.09</v>
      </c>
      <c r="M2843" s="727" t="s">
        <v>4995</v>
      </c>
      <c r="AB2843" s="707"/>
      <c r="AC2843" s="707">
        <v>21325.74</v>
      </c>
      <c r="AD2843" s="707"/>
      <c r="AE2843" s="707"/>
      <c r="AF2843" s="707"/>
      <c r="AH2843" s="707">
        <v>3128.61</v>
      </c>
      <c r="AI2843" s="707"/>
      <c r="AJ2843" s="707"/>
      <c r="AK2843" s="707"/>
      <c r="AL2843" s="707"/>
      <c r="AM2843" s="707"/>
      <c r="AO2843" s="707"/>
      <c r="AP2843" s="707"/>
      <c r="AQ2843" s="707"/>
    </row>
    <row r="2844" spans="4:43">
      <c r="D2844" s="160" t="s">
        <v>5143</v>
      </c>
      <c r="E2844" s="160"/>
      <c r="F2844" s="160">
        <v>46148</v>
      </c>
      <c r="G2844" s="160">
        <v>46179</v>
      </c>
      <c r="H2844" s="160" t="s">
        <v>6608</v>
      </c>
      <c r="I2844" s="160">
        <v>46104</v>
      </c>
      <c r="J2844" s="160">
        <v>6831.74</v>
      </c>
      <c r="K2844" s="160">
        <v>6831.74</v>
      </c>
      <c r="L2844" s="707">
        <v>31286.09</v>
      </c>
      <c r="M2844" s="727" t="s">
        <v>4996</v>
      </c>
      <c r="T2844">
        <v>142.81</v>
      </c>
      <c r="U2844">
        <v>380.82</v>
      </c>
      <c r="V2844">
        <v>428.42</v>
      </c>
      <c r="W2844">
        <v>412.55</v>
      </c>
      <c r="X2844" s="707">
        <v>1076.8599999999999</v>
      </c>
      <c r="Y2844" s="707">
        <v>1076.8599999999999</v>
      </c>
      <c r="Z2844" s="707">
        <v>1118.28</v>
      </c>
      <c r="AA2844" s="707">
        <v>1076.8599999999999</v>
      </c>
      <c r="AB2844" s="707">
        <v>1076.8599999999999</v>
      </c>
      <c r="AC2844" s="707">
        <v>41.42</v>
      </c>
      <c r="AD2844" s="707"/>
      <c r="AE2844" s="707"/>
      <c r="AF2844" s="707"/>
      <c r="AJ2844" s="707"/>
      <c r="AK2844" s="707"/>
    </row>
    <row r="2845" spans="4:43">
      <c r="D2845" s="160" t="s">
        <v>5144</v>
      </c>
      <c r="E2845" s="160"/>
      <c r="F2845" s="160">
        <v>46151</v>
      </c>
      <c r="G2845" s="160">
        <v>46179</v>
      </c>
      <c r="H2845" s="160" t="s">
        <v>6611</v>
      </c>
      <c r="I2845" s="160">
        <v>46104</v>
      </c>
      <c r="J2845" s="160">
        <v>46195.87</v>
      </c>
      <c r="K2845" s="160">
        <v>46195.87</v>
      </c>
      <c r="L2845" s="707">
        <v>68438.320000000007</v>
      </c>
      <c r="M2845" s="727" t="s">
        <v>4994</v>
      </c>
      <c r="X2845" s="707"/>
      <c r="Y2845" s="707"/>
      <c r="Z2845" s="707"/>
      <c r="AB2845" s="707"/>
      <c r="AC2845" s="707">
        <v>3421.92</v>
      </c>
      <c r="AD2845" s="707"/>
      <c r="AE2845" s="707"/>
      <c r="AF2845" s="707"/>
      <c r="AG2845" s="707"/>
      <c r="AH2845" s="707">
        <v>6843.83</v>
      </c>
      <c r="AI2845" s="707"/>
      <c r="AJ2845" s="707">
        <v>58172.57</v>
      </c>
      <c r="AK2845" s="707"/>
      <c r="AL2845" s="707"/>
      <c r="AM2845" s="707"/>
      <c r="AP2845" s="707"/>
      <c r="AQ2845" s="707"/>
    </row>
    <row r="2846" spans="4:43">
      <c r="D2846" s="160" t="s">
        <v>5144</v>
      </c>
      <c r="E2846" s="160"/>
      <c r="F2846" s="160">
        <v>46151</v>
      </c>
      <c r="G2846" s="160">
        <v>46179</v>
      </c>
      <c r="H2846" s="160" t="s">
        <v>6611</v>
      </c>
      <c r="I2846" s="160">
        <v>46104</v>
      </c>
      <c r="J2846" s="160">
        <v>46195.87</v>
      </c>
      <c r="K2846" s="160">
        <v>46195.87</v>
      </c>
      <c r="L2846" s="707">
        <v>68438.320000000007</v>
      </c>
      <c r="M2846" s="727" t="s">
        <v>4995</v>
      </c>
      <c r="Y2846" s="707"/>
      <c r="Z2846" s="707"/>
      <c r="AA2846" s="707"/>
      <c r="AB2846" s="707"/>
      <c r="AC2846" s="707">
        <v>15398.62</v>
      </c>
      <c r="AD2846" s="707"/>
      <c r="AE2846" s="707"/>
      <c r="AF2846" s="707"/>
      <c r="AG2846" s="707"/>
      <c r="AH2846" s="707">
        <v>6843.83</v>
      </c>
      <c r="AI2846" s="707"/>
      <c r="AJ2846" s="707"/>
      <c r="AK2846" s="707"/>
      <c r="AL2846" s="707"/>
      <c r="AM2846" s="707"/>
      <c r="AP2846" s="707"/>
      <c r="AQ2846" s="707"/>
    </row>
    <row r="2847" spans="4:43">
      <c r="D2847" s="160" t="s">
        <v>5144</v>
      </c>
      <c r="E2847" s="160"/>
      <c r="F2847" s="160">
        <v>46151</v>
      </c>
      <c r="G2847" s="160">
        <v>46179</v>
      </c>
      <c r="H2847" s="160" t="s">
        <v>6611</v>
      </c>
      <c r="I2847" s="160">
        <v>46104</v>
      </c>
      <c r="J2847" s="160">
        <v>46195.87</v>
      </c>
      <c r="K2847" s="160">
        <v>46195.87</v>
      </c>
      <c r="L2847" s="707">
        <v>68438.320000000007</v>
      </c>
      <c r="M2847" s="727" t="s">
        <v>4996</v>
      </c>
      <c r="U2847" s="707">
        <v>3830.5</v>
      </c>
      <c r="V2847" s="707">
        <v>8427.11</v>
      </c>
      <c r="X2847" s="707">
        <v>12257.6</v>
      </c>
      <c r="Y2847" s="707"/>
      <c r="Z2847" s="707"/>
      <c r="AA2847" s="707">
        <v>14650.85</v>
      </c>
      <c r="AB2847" s="707">
        <v>6769.44</v>
      </c>
      <c r="AC2847" s="707">
        <v>260.36</v>
      </c>
      <c r="AD2847" s="707"/>
      <c r="AE2847" s="707"/>
      <c r="AF2847" s="707"/>
      <c r="AG2847" s="707"/>
      <c r="AJ2847" s="707"/>
      <c r="AK2847" s="707"/>
    </row>
    <row r="2848" spans="4:43">
      <c r="D2848" s="160" t="s">
        <v>9064</v>
      </c>
      <c r="E2848" s="160"/>
      <c r="F2848" s="160">
        <v>46156</v>
      </c>
      <c r="G2848" s="160">
        <v>46179</v>
      </c>
      <c r="H2848" s="160">
        <v>45932</v>
      </c>
      <c r="I2848" s="160">
        <v>46104</v>
      </c>
      <c r="J2848" s="160">
        <v>0</v>
      </c>
      <c r="K2848" s="160">
        <v>0</v>
      </c>
      <c r="L2848" s="707">
        <v>118626.42</v>
      </c>
      <c r="M2848" s="727" t="s">
        <v>4994</v>
      </c>
      <c r="X2848" s="707"/>
      <c r="Y2848" s="707"/>
      <c r="Z2848" s="707"/>
      <c r="AB2848" s="707"/>
      <c r="AC2848" s="707">
        <v>106763.78</v>
      </c>
      <c r="AD2848" s="707"/>
      <c r="AE2848" s="707"/>
      <c r="AF2848" s="707"/>
      <c r="AG2848" s="707"/>
      <c r="AH2848" s="707">
        <v>11862.64</v>
      </c>
      <c r="AI2848" s="707"/>
      <c r="AJ2848" s="707"/>
      <c r="AP2848" s="707"/>
      <c r="AQ2848" s="707"/>
    </row>
    <row r="2849" spans="4:44">
      <c r="D2849" s="160" t="s">
        <v>9064</v>
      </c>
      <c r="E2849" s="160"/>
      <c r="F2849" s="160">
        <v>46156</v>
      </c>
      <c r="G2849" s="160">
        <v>46179</v>
      </c>
      <c r="H2849" s="160">
        <v>45932</v>
      </c>
      <c r="I2849" s="160">
        <v>46104</v>
      </c>
      <c r="J2849" s="160">
        <v>0</v>
      </c>
      <c r="K2849" s="160">
        <v>0</v>
      </c>
      <c r="L2849" s="707">
        <v>118626.42</v>
      </c>
      <c r="M2849" s="727" t="s">
        <v>4995</v>
      </c>
      <c r="Y2849" s="707"/>
      <c r="Z2849" s="707"/>
      <c r="AA2849" s="707"/>
      <c r="AB2849" s="707"/>
      <c r="AC2849" s="707">
        <v>106763.78</v>
      </c>
      <c r="AD2849" s="707"/>
      <c r="AE2849" s="707"/>
      <c r="AF2849" s="707"/>
      <c r="AG2849" s="707"/>
      <c r="AH2849" s="707">
        <v>11862.64</v>
      </c>
      <c r="AI2849" s="707"/>
      <c r="AJ2849" s="707"/>
      <c r="AP2849" s="707"/>
      <c r="AQ2849" s="707"/>
    </row>
    <row r="2850" spans="4:44">
      <c r="D2850" s="160" t="s">
        <v>9064</v>
      </c>
      <c r="E2850" s="160"/>
      <c r="F2850" s="160">
        <v>46156</v>
      </c>
      <c r="G2850" s="160">
        <v>46179</v>
      </c>
      <c r="H2850" s="160">
        <v>45932</v>
      </c>
      <c r="I2850" s="160">
        <v>46104</v>
      </c>
      <c r="J2850" s="160">
        <v>0</v>
      </c>
      <c r="K2850" s="160">
        <v>0</v>
      </c>
      <c r="L2850" s="707">
        <v>118626.42</v>
      </c>
      <c r="M2850" s="727" t="s">
        <v>4996</v>
      </c>
      <c r="X2850" s="707"/>
      <c r="Y2850" s="707"/>
      <c r="Z2850" s="707"/>
      <c r="AA2850" s="707"/>
      <c r="AB2850" s="707"/>
      <c r="AE2850" s="707"/>
      <c r="AF2850" s="707"/>
      <c r="AG2850" s="707"/>
    </row>
    <row r="2851" spans="4:44">
      <c r="D2851" s="160" t="s">
        <v>5145</v>
      </c>
      <c r="E2851" s="160"/>
      <c r="F2851" s="160">
        <v>46159</v>
      </c>
      <c r="G2851" s="160">
        <v>46179</v>
      </c>
      <c r="H2851" s="160">
        <v>46083</v>
      </c>
      <c r="I2851" s="160">
        <v>46104</v>
      </c>
      <c r="J2851" s="160">
        <v>0</v>
      </c>
      <c r="K2851" s="160">
        <v>0</v>
      </c>
      <c r="L2851" s="707">
        <v>62572.21</v>
      </c>
      <c r="M2851" s="727" t="s">
        <v>4994</v>
      </c>
      <c r="X2851" s="707"/>
      <c r="Y2851" s="707"/>
      <c r="Z2851" s="707"/>
      <c r="AB2851" s="707"/>
      <c r="AC2851" s="707"/>
      <c r="AD2851" s="707"/>
      <c r="AE2851" s="707"/>
      <c r="AF2851" s="707"/>
      <c r="AG2851" s="707"/>
      <c r="AH2851" s="707">
        <v>62572.21</v>
      </c>
      <c r="AI2851" s="707"/>
      <c r="AJ2851" s="707"/>
      <c r="AP2851" s="707"/>
      <c r="AQ2851" s="707"/>
    </row>
    <row r="2852" spans="4:44">
      <c r="D2852" s="160" t="s">
        <v>5145</v>
      </c>
      <c r="E2852" s="160"/>
      <c r="F2852" s="160">
        <v>46159</v>
      </c>
      <c r="G2852" s="160">
        <v>46179</v>
      </c>
      <c r="H2852" s="160">
        <v>46083</v>
      </c>
      <c r="I2852" s="160">
        <v>46104</v>
      </c>
      <c r="J2852" s="160">
        <v>0</v>
      </c>
      <c r="K2852" s="160">
        <v>0</v>
      </c>
      <c r="L2852" s="707">
        <v>62572.21</v>
      </c>
      <c r="M2852" s="727" t="s">
        <v>4995</v>
      </c>
      <c r="Y2852" s="707"/>
      <c r="Z2852" s="707"/>
      <c r="AA2852" s="707"/>
      <c r="AB2852" s="707"/>
      <c r="AC2852" s="707"/>
      <c r="AD2852" s="707"/>
      <c r="AE2852" s="707"/>
      <c r="AF2852" s="707"/>
      <c r="AG2852" s="707"/>
      <c r="AH2852" s="707">
        <v>62572.21</v>
      </c>
      <c r="AI2852" s="707"/>
      <c r="AJ2852" s="707"/>
      <c r="AP2852" s="707"/>
      <c r="AQ2852" s="707"/>
    </row>
    <row r="2853" spans="4:44">
      <c r="D2853" s="160" t="s">
        <v>5145</v>
      </c>
      <c r="E2853" s="160"/>
      <c r="F2853" s="160">
        <v>46159</v>
      </c>
      <c r="G2853" s="160">
        <v>46179</v>
      </c>
      <c r="H2853" s="160">
        <v>46083</v>
      </c>
      <c r="I2853" s="160">
        <v>46104</v>
      </c>
      <c r="J2853" s="160">
        <v>0</v>
      </c>
      <c r="K2853" s="160">
        <v>0</v>
      </c>
      <c r="L2853" s="707">
        <v>62572.21</v>
      </c>
      <c r="M2853" s="727" t="s">
        <v>4996</v>
      </c>
      <c r="X2853" s="707"/>
      <c r="Y2853" s="707"/>
      <c r="Z2853" s="707"/>
      <c r="AA2853" s="707"/>
      <c r="AB2853" s="707"/>
      <c r="AE2853" s="707"/>
      <c r="AF2853" s="707"/>
      <c r="AG2853" s="707"/>
    </row>
    <row r="2854" spans="4:44">
      <c r="D2854" s="160" t="s">
        <v>5146</v>
      </c>
      <c r="E2854" s="160"/>
      <c r="F2854" s="160">
        <v>46161</v>
      </c>
      <c r="G2854" s="160">
        <v>46179</v>
      </c>
      <c r="H2854" s="160">
        <v>46085</v>
      </c>
      <c r="I2854" s="160">
        <v>46104</v>
      </c>
      <c r="J2854" s="160">
        <v>0</v>
      </c>
      <c r="K2854" s="160">
        <v>0</v>
      </c>
      <c r="L2854" s="707">
        <v>181824.28</v>
      </c>
      <c r="M2854" s="727" t="s">
        <v>4994</v>
      </c>
      <c r="X2854" s="707"/>
      <c r="Y2854" s="707"/>
      <c r="Z2854" s="707"/>
      <c r="AB2854" s="707"/>
      <c r="AC2854" s="707"/>
      <c r="AD2854" s="707"/>
      <c r="AE2854" s="707"/>
      <c r="AF2854" s="707"/>
      <c r="AG2854" s="707"/>
      <c r="AH2854" s="707">
        <v>181824.28</v>
      </c>
      <c r="AI2854" s="707"/>
      <c r="AJ2854" s="707"/>
      <c r="AP2854" s="707"/>
      <c r="AQ2854" s="707"/>
    </row>
    <row r="2855" spans="4:44">
      <c r="D2855" s="160" t="s">
        <v>5146</v>
      </c>
      <c r="E2855" s="160"/>
      <c r="F2855" s="160">
        <v>46161</v>
      </c>
      <c r="G2855" s="160">
        <v>46179</v>
      </c>
      <c r="H2855" s="160">
        <v>46085</v>
      </c>
      <c r="I2855" s="160">
        <v>46104</v>
      </c>
      <c r="J2855" s="160">
        <v>0</v>
      </c>
      <c r="K2855" s="160">
        <v>0</v>
      </c>
      <c r="L2855" s="707">
        <v>181824.28</v>
      </c>
      <c r="M2855" s="727" t="s">
        <v>4995</v>
      </c>
      <c r="Y2855" s="707"/>
      <c r="Z2855" s="707"/>
      <c r="AA2855" s="707"/>
      <c r="AB2855" s="707"/>
      <c r="AC2855" s="707"/>
      <c r="AD2855" s="707"/>
      <c r="AE2855" s="707"/>
      <c r="AF2855" s="707"/>
      <c r="AG2855" s="707"/>
      <c r="AH2855" s="707">
        <v>181824.28</v>
      </c>
      <c r="AI2855" s="707"/>
      <c r="AJ2855" s="707"/>
      <c r="AP2855" s="707"/>
      <c r="AQ2855" s="707"/>
    </row>
    <row r="2856" spans="4:44">
      <c r="D2856" s="160" t="s">
        <v>5146</v>
      </c>
      <c r="E2856" s="160"/>
      <c r="F2856" s="160">
        <v>46161</v>
      </c>
      <c r="G2856" s="160">
        <v>46179</v>
      </c>
      <c r="H2856" s="160">
        <v>46085</v>
      </c>
      <c r="I2856" s="160">
        <v>46104</v>
      </c>
      <c r="J2856" s="160">
        <v>0</v>
      </c>
      <c r="K2856" s="160">
        <v>0</v>
      </c>
      <c r="L2856" s="707">
        <v>181824.28</v>
      </c>
      <c r="M2856" s="727" t="s">
        <v>4996</v>
      </c>
      <c r="Y2856" s="707"/>
      <c r="Z2856" s="707"/>
      <c r="AA2856" s="707"/>
      <c r="AC2856" s="707"/>
      <c r="AD2856" s="707"/>
      <c r="AF2856" s="707"/>
      <c r="AG2856" s="707"/>
    </row>
    <row r="2857" spans="4:44">
      <c r="D2857" s="160" t="s">
        <v>9065</v>
      </c>
      <c r="E2857" s="160"/>
      <c r="F2857" s="160">
        <v>46170</v>
      </c>
      <c r="G2857" s="160">
        <v>46176</v>
      </c>
      <c r="H2857" s="160">
        <v>46095</v>
      </c>
      <c r="I2857" s="160">
        <v>46102</v>
      </c>
      <c r="J2857" s="160">
        <v>0</v>
      </c>
      <c r="K2857" s="160">
        <v>0</v>
      </c>
      <c r="L2857" s="707">
        <v>20837</v>
      </c>
      <c r="M2857" s="727" t="s">
        <v>4994</v>
      </c>
      <c r="Y2857" s="707"/>
      <c r="AC2857" s="707"/>
      <c r="AD2857" s="707"/>
      <c r="AG2857" s="707"/>
      <c r="AH2857" s="707">
        <v>20837</v>
      </c>
      <c r="AI2857" s="707"/>
      <c r="AJ2857" s="707"/>
      <c r="AK2857" s="707"/>
      <c r="AL2857" s="707"/>
      <c r="AM2857" s="707"/>
      <c r="AP2857" s="707"/>
      <c r="AQ2857" s="707"/>
    </row>
    <row r="2858" spans="4:44">
      <c r="D2858" s="160" t="s">
        <v>9065</v>
      </c>
      <c r="E2858" s="160"/>
      <c r="F2858" s="160">
        <v>46170</v>
      </c>
      <c r="G2858" s="160">
        <v>46176</v>
      </c>
      <c r="H2858" s="160">
        <v>46095</v>
      </c>
      <c r="I2858" s="160">
        <v>46102</v>
      </c>
      <c r="J2858" s="160">
        <v>0</v>
      </c>
      <c r="K2858" s="160">
        <v>0</v>
      </c>
      <c r="L2858" s="707">
        <v>20837</v>
      </c>
      <c r="M2858" s="727" t="s">
        <v>4995</v>
      </c>
      <c r="AD2858" s="707"/>
      <c r="AE2858" s="707"/>
      <c r="AF2858" s="707"/>
      <c r="AG2858" s="707"/>
      <c r="AH2858" s="707">
        <v>20837</v>
      </c>
      <c r="AI2858" s="707"/>
      <c r="AJ2858" s="707"/>
      <c r="AK2858" s="707"/>
      <c r="AL2858" s="707"/>
      <c r="AM2858" s="707"/>
      <c r="AP2858" s="707"/>
      <c r="AQ2858" s="707"/>
    </row>
    <row r="2859" spans="4:44">
      <c r="D2859" s="160" t="s">
        <v>9065</v>
      </c>
      <c r="E2859" s="160"/>
      <c r="F2859" s="160">
        <v>46170</v>
      </c>
      <c r="G2859" s="160">
        <v>46176</v>
      </c>
      <c r="H2859" s="160">
        <v>46095</v>
      </c>
      <c r="I2859" s="160">
        <v>46102</v>
      </c>
      <c r="J2859" s="160">
        <v>0</v>
      </c>
      <c r="K2859" s="160">
        <v>0</v>
      </c>
      <c r="L2859" s="707">
        <v>20837</v>
      </c>
      <c r="M2859" s="727" t="s">
        <v>4996</v>
      </c>
      <c r="AC2859" s="707"/>
      <c r="AD2859" s="707"/>
      <c r="AE2859" s="707"/>
      <c r="AF2859" s="707"/>
      <c r="AG2859" s="707"/>
      <c r="AH2859" s="707"/>
      <c r="AJ2859" s="707"/>
      <c r="AK2859" s="707"/>
    </row>
    <row r="2860" spans="4:44">
      <c r="D2860" s="160" t="s">
        <v>5147</v>
      </c>
      <c r="E2860" s="160"/>
      <c r="F2860" s="160">
        <v>46180</v>
      </c>
      <c r="G2860" s="160">
        <v>46208</v>
      </c>
      <c r="H2860" s="160">
        <v>46104</v>
      </c>
      <c r="I2860" s="160">
        <v>46133</v>
      </c>
      <c r="J2860" s="160">
        <v>0</v>
      </c>
      <c r="K2860" s="160">
        <v>0</v>
      </c>
      <c r="L2860" s="707">
        <v>111228.72</v>
      </c>
      <c r="M2860" s="727" t="s">
        <v>4994</v>
      </c>
      <c r="AC2860" s="707"/>
      <c r="AD2860" s="707"/>
      <c r="AG2860" s="707"/>
      <c r="AH2860" s="707">
        <v>22070.93</v>
      </c>
      <c r="AI2860" s="707">
        <v>89157.79</v>
      </c>
      <c r="AJ2860" s="707"/>
      <c r="AK2860" s="707"/>
      <c r="AL2860" s="707"/>
      <c r="AQ2860" s="707"/>
      <c r="AR2860" s="707"/>
    </row>
    <row r="2861" spans="4:44">
      <c r="D2861" s="160" t="s">
        <v>5147</v>
      </c>
      <c r="E2861" s="160"/>
      <c r="F2861" s="160">
        <v>46180</v>
      </c>
      <c r="G2861" s="160">
        <v>46208</v>
      </c>
      <c r="H2861" s="160">
        <v>46104</v>
      </c>
      <c r="I2861" s="160">
        <v>46133</v>
      </c>
      <c r="J2861" s="160">
        <v>0</v>
      </c>
      <c r="K2861" s="160">
        <v>0</v>
      </c>
      <c r="L2861" s="707">
        <v>111228.72</v>
      </c>
      <c r="M2861" s="727" t="s">
        <v>4995</v>
      </c>
      <c r="AD2861" s="707"/>
      <c r="AE2861" s="707"/>
      <c r="AF2861" s="707"/>
      <c r="AG2861" s="707"/>
      <c r="AH2861" s="707">
        <v>22070.93</v>
      </c>
      <c r="AI2861" s="707">
        <v>89157.79</v>
      </c>
      <c r="AJ2861" s="707"/>
      <c r="AK2861" s="707"/>
      <c r="AL2861" s="707"/>
      <c r="AQ2861" s="707"/>
      <c r="AR2861" s="707"/>
    </row>
    <row r="2862" spans="4:44">
      <c r="D2862" s="160" t="s">
        <v>5147</v>
      </c>
      <c r="E2862" s="160"/>
      <c r="F2862" s="160">
        <v>46180</v>
      </c>
      <c r="G2862" s="160">
        <v>46208</v>
      </c>
      <c r="H2862" s="160">
        <v>46104</v>
      </c>
      <c r="I2862" s="160">
        <v>46133</v>
      </c>
      <c r="J2862" s="160">
        <v>0</v>
      </c>
      <c r="K2862" s="160">
        <v>0</v>
      </c>
      <c r="L2862" s="707">
        <v>111228.72</v>
      </c>
      <c r="M2862" s="727" t="s">
        <v>4996</v>
      </c>
      <c r="AC2862" s="707"/>
      <c r="AD2862" s="707"/>
      <c r="AE2862" s="707"/>
      <c r="AF2862" s="707"/>
      <c r="AG2862" s="707"/>
      <c r="AH2862" s="707"/>
      <c r="AJ2862" s="707"/>
      <c r="AK2862" s="707"/>
    </row>
    <row r="2863" spans="4:44">
      <c r="D2863" s="160" t="s">
        <v>5148</v>
      </c>
      <c r="E2863" s="160"/>
      <c r="F2863" s="160">
        <v>46180</v>
      </c>
      <c r="G2863" s="160">
        <v>46208</v>
      </c>
      <c r="H2863" s="160">
        <v>46104</v>
      </c>
      <c r="I2863" s="160">
        <v>46133</v>
      </c>
      <c r="J2863" s="160">
        <v>0</v>
      </c>
      <c r="K2863" s="160">
        <v>0</v>
      </c>
      <c r="L2863" s="707">
        <v>77207.72</v>
      </c>
      <c r="M2863" s="727" t="s">
        <v>4994</v>
      </c>
      <c r="AC2863" s="707"/>
      <c r="AD2863" s="707"/>
      <c r="AG2863" s="707"/>
      <c r="AH2863" s="707">
        <v>18915.89</v>
      </c>
      <c r="AI2863" s="707">
        <v>58291.83</v>
      </c>
      <c r="AJ2863" s="707"/>
      <c r="AK2863" s="707"/>
      <c r="AL2863" s="707"/>
      <c r="AQ2863" s="707"/>
      <c r="AR2863" s="707"/>
    </row>
    <row r="2864" spans="4:44">
      <c r="D2864" s="160" t="s">
        <v>5148</v>
      </c>
      <c r="E2864" s="160"/>
      <c r="F2864" s="160">
        <v>46180</v>
      </c>
      <c r="G2864" s="160">
        <v>46208</v>
      </c>
      <c r="H2864" s="160">
        <v>46104</v>
      </c>
      <c r="I2864" s="160">
        <v>46133</v>
      </c>
      <c r="J2864" s="160">
        <v>0</v>
      </c>
      <c r="K2864" s="160">
        <v>0</v>
      </c>
      <c r="L2864" s="707">
        <v>77207.72</v>
      </c>
      <c r="M2864" s="727" t="s">
        <v>4995</v>
      </c>
      <c r="AD2864" s="707"/>
      <c r="AE2864" s="707"/>
      <c r="AF2864" s="707"/>
      <c r="AG2864" s="707"/>
      <c r="AH2864" s="707">
        <v>18915.89</v>
      </c>
      <c r="AI2864" s="707">
        <v>58291.83</v>
      </c>
      <c r="AJ2864" s="707"/>
      <c r="AK2864" s="707"/>
      <c r="AL2864" s="707"/>
      <c r="AQ2864" s="707"/>
      <c r="AR2864" s="707"/>
    </row>
    <row r="2865" spans="4:44">
      <c r="D2865" s="160" t="s">
        <v>5148</v>
      </c>
      <c r="E2865" s="160"/>
      <c r="F2865" s="160">
        <v>46180</v>
      </c>
      <c r="G2865" s="160">
        <v>46208</v>
      </c>
      <c r="H2865" s="160">
        <v>46104</v>
      </c>
      <c r="I2865" s="160">
        <v>46133</v>
      </c>
      <c r="J2865" s="160">
        <v>0</v>
      </c>
      <c r="K2865" s="160">
        <v>0</v>
      </c>
      <c r="L2865" s="707">
        <v>77207.72</v>
      </c>
      <c r="M2865" s="727" t="s">
        <v>4996</v>
      </c>
      <c r="AD2865" s="707"/>
      <c r="AE2865" s="707"/>
      <c r="AF2865" s="707"/>
      <c r="AG2865" s="707"/>
      <c r="AH2865" s="707"/>
      <c r="AJ2865" s="707"/>
      <c r="AK2865" s="707"/>
    </row>
    <row r="2866" spans="4:44">
      <c r="D2866" s="160" t="s">
        <v>9066</v>
      </c>
      <c r="E2866" s="160"/>
      <c r="F2866" s="160">
        <v>46184</v>
      </c>
      <c r="G2866" s="160">
        <v>46203</v>
      </c>
      <c r="H2866" s="160">
        <v>46109</v>
      </c>
      <c r="I2866" s="160">
        <v>46128</v>
      </c>
      <c r="J2866" s="707">
        <v>0</v>
      </c>
      <c r="K2866" s="160">
        <v>0</v>
      </c>
      <c r="L2866" s="707">
        <v>3911.39</v>
      </c>
      <c r="M2866" s="727" t="s">
        <v>4994</v>
      </c>
      <c r="AD2866" s="707"/>
      <c r="AH2866" s="707">
        <v>938.73</v>
      </c>
      <c r="AI2866" s="707">
        <v>2972.66</v>
      </c>
      <c r="AJ2866" s="707"/>
      <c r="AK2866" s="707"/>
      <c r="AL2866" s="707"/>
      <c r="AQ2866" s="707"/>
    </row>
    <row r="2867" spans="4:44">
      <c r="D2867" s="160" t="s">
        <v>9066</v>
      </c>
      <c r="E2867" s="160"/>
      <c r="F2867" s="160">
        <v>46184</v>
      </c>
      <c r="G2867" s="160">
        <v>46203</v>
      </c>
      <c r="H2867" s="160">
        <v>46109</v>
      </c>
      <c r="I2867" s="160">
        <v>46128</v>
      </c>
      <c r="J2867" s="707">
        <v>0</v>
      </c>
      <c r="K2867" s="160">
        <v>0</v>
      </c>
      <c r="L2867" s="707">
        <v>3911.39</v>
      </c>
      <c r="M2867" s="727" t="s">
        <v>4995</v>
      </c>
      <c r="AD2867" s="707"/>
      <c r="AE2867" s="707"/>
      <c r="AF2867" s="707"/>
      <c r="AG2867" s="707"/>
      <c r="AH2867" s="707">
        <v>938.73</v>
      </c>
      <c r="AI2867" s="707">
        <v>2972.66</v>
      </c>
      <c r="AJ2867" s="707"/>
      <c r="AK2867" s="707"/>
      <c r="AL2867" s="707"/>
      <c r="AQ2867" s="707"/>
    </row>
    <row r="2868" spans="4:44">
      <c r="D2868" s="160" t="s">
        <v>9066</v>
      </c>
      <c r="E2868" s="160"/>
      <c r="F2868" s="160">
        <v>46184</v>
      </c>
      <c r="G2868" s="160">
        <v>46203</v>
      </c>
      <c r="H2868" s="160">
        <v>46109</v>
      </c>
      <c r="I2868" s="160">
        <v>46128</v>
      </c>
      <c r="J2868" s="707">
        <v>0</v>
      </c>
      <c r="K2868" s="160">
        <v>0</v>
      </c>
      <c r="L2868" s="707">
        <v>3911.39</v>
      </c>
      <c r="M2868" s="727" t="s">
        <v>4996</v>
      </c>
      <c r="AD2868" s="707"/>
      <c r="AE2868" s="707"/>
      <c r="AF2868" s="707"/>
      <c r="AG2868" s="707"/>
      <c r="AJ2868" s="707"/>
      <c r="AK2868" s="707"/>
    </row>
    <row r="2869" spans="4:44">
      <c r="D2869" s="160" t="s">
        <v>5149</v>
      </c>
      <c r="E2869" s="160"/>
      <c r="F2869" s="160">
        <v>46197</v>
      </c>
      <c r="G2869" s="160">
        <v>46201</v>
      </c>
      <c r="H2869" s="160">
        <v>46121</v>
      </c>
      <c r="I2869" s="160">
        <v>46126</v>
      </c>
      <c r="J2869" s="160">
        <v>0</v>
      </c>
      <c r="K2869" s="160">
        <v>0</v>
      </c>
      <c r="L2869" s="707">
        <v>6465.8</v>
      </c>
      <c r="M2869" s="727" t="s">
        <v>4994</v>
      </c>
      <c r="AD2869" s="707"/>
      <c r="AG2869" s="707"/>
      <c r="AH2869" s="707"/>
      <c r="AI2869" s="707">
        <v>6465.8</v>
      </c>
      <c r="AJ2869" s="707"/>
      <c r="AK2869" s="707"/>
      <c r="AL2869" s="707"/>
      <c r="AQ2869" s="707"/>
      <c r="AR2869" s="707"/>
    </row>
    <row r="2870" spans="4:44">
      <c r="D2870" s="160" t="s">
        <v>5149</v>
      </c>
      <c r="E2870" s="160"/>
      <c r="F2870" s="160">
        <v>46197</v>
      </c>
      <c r="G2870" s="160">
        <v>46201</v>
      </c>
      <c r="H2870" s="160">
        <v>46121</v>
      </c>
      <c r="I2870" s="160">
        <v>46126</v>
      </c>
      <c r="J2870" s="160">
        <v>0</v>
      </c>
      <c r="K2870" s="160">
        <v>0</v>
      </c>
      <c r="L2870" s="707">
        <v>6465.8</v>
      </c>
      <c r="M2870" s="727" t="s">
        <v>4995</v>
      </c>
      <c r="AD2870" s="707"/>
      <c r="AE2870" s="707"/>
      <c r="AF2870" s="707"/>
      <c r="AG2870" s="707"/>
      <c r="AH2870" s="707"/>
      <c r="AI2870" s="707">
        <v>6465.8</v>
      </c>
      <c r="AJ2870" s="707"/>
      <c r="AK2870" s="707"/>
      <c r="AL2870" s="707"/>
      <c r="AQ2870" s="707"/>
      <c r="AR2870" s="707"/>
    </row>
    <row r="2871" spans="4:44">
      <c r="D2871" s="160" t="s">
        <v>5149</v>
      </c>
      <c r="E2871" s="160"/>
      <c r="F2871" s="160">
        <v>46197</v>
      </c>
      <c r="G2871" s="160">
        <v>46201</v>
      </c>
      <c r="H2871" s="160">
        <v>46121</v>
      </c>
      <c r="I2871" s="160">
        <v>46126</v>
      </c>
      <c r="J2871" s="160">
        <v>0</v>
      </c>
      <c r="K2871" s="160">
        <v>0</v>
      </c>
      <c r="L2871" s="707">
        <v>6465.8</v>
      </c>
      <c r="M2871" s="727" t="s">
        <v>4996</v>
      </c>
      <c r="AD2871" s="707"/>
      <c r="AE2871" s="707"/>
      <c r="AF2871" s="707"/>
      <c r="AG2871" s="707"/>
      <c r="AJ2871" s="707"/>
      <c r="AK2871" s="707"/>
    </row>
    <row r="2872" spans="4:44">
      <c r="D2872" s="160" t="s">
        <v>9067</v>
      </c>
      <c r="E2872" s="160"/>
      <c r="F2872" s="160">
        <v>46197</v>
      </c>
      <c r="G2872" s="160">
        <v>46201</v>
      </c>
      <c r="H2872" s="160">
        <v>46121</v>
      </c>
      <c r="I2872" s="160">
        <v>46126</v>
      </c>
      <c r="J2872" s="160">
        <v>0</v>
      </c>
      <c r="K2872" s="160">
        <v>0</v>
      </c>
      <c r="L2872" s="707">
        <v>9791.9</v>
      </c>
      <c r="M2872" s="727" t="s">
        <v>4994</v>
      </c>
      <c r="AD2872" s="707"/>
      <c r="AH2872" s="707"/>
      <c r="AI2872" s="707">
        <v>9791.9</v>
      </c>
      <c r="AJ2872" s="707"/>
      <c r="AK2872" s="707"/>
      <c r="AL2872" s="707"/>
      <c r="AM2872" s="707"/>
      <c r="AQ2872" s="707"/>
      <c r="AR2872" s="707"/>
    </row>
    <row r="2873" spans="4:44">
      <c r="D2873" s="160" t="s">
        <v>9067</v>
      </c>
      <c r="E2873" s="160"/>
      <c r="F2873" s="160">
        <v>46197</v>
      </c>
      <c r="G2873" s="160">
        <v>46201</v>
      </c>
      <c r="H2873" s="160">
        <v>46121</v>
      </c>
      <c r="I2873" s="160">
        <v>46126</v>
      </c>
      <c r="J2873" s="160">
        <v>0</v>
      </c>
      <c r="K2873" s="160">
        <v>0</v>
      </c>
      <c r="L2873" s="707">
        <v>9791.9</v>
      </c>
      <c r="M2873" s="727" t="s">
        <v>4995</v>
      </c>
      <c r="AD2873" s="707"/>
      <c r="AE2873" s="707"/>
      <c r="AF2873" s="707"/>
      <c r="AG2873" s="707"/>
      <c r="AH2873" s="707"/>
      <c r="AI2873" s="707">
        <v>9791.9</v>
      </c>
      <c r="AJ2873" s="707"/>
      <c r="AK2873" s="707"/>
      <c r="AL2873" s="707"/>
      <c r="AM2873" s="707"/>
      <c r="AQ2873" s="707"/>
      <c r="AR2873" s="707"/>
    </row>
    <row r="2874" spans="4:44">
      <c r="D2874" s="160" t="s">
        <v>9067</v>
      </c>
      <c r="E2874" s="160"/>
      <c r="F2874" s="160">
        <v>46197</v>
      </c>
      <c r="G2874" s="160">
        <v>46201</v>
      </c>
      <c r="H2874" s="160">
        <v>46121</v>
      </c>
      <c r="I2874" s="160">
        <v>46126</v>
      </c>
      <c r="J2874" s="160">
        <v>0</v>
      </c>
      <c r="K2874" s="160">
        <v>0</v>
      </c>
      <c r="L2874" s="707">
        <v>9791.9</v>
      </c>
      <c r="M2874" s="727" t="s">
        <v>4996</v>
      </c>
      <c r="W2874" s="707"/>
      <c r="X2874" s="707"/>
      <c r="Y2874" s="707"/>
      <c r="Z2874" s="707"/>
      <c r="AA2874" s="707"/>
      <c r="AB2874" s="707"/>
      <c r="AC2874" s="707"/>
      <c r="AD2874" s="707"/>
      <c r="AE2874" s="707"/>
      <c r="AF2874" s="707"/>
      <c r="AG2874" s="707"/>
      <c r="AK2874" s="707"/>
    </row>
    <row r="2875" spans="4:44">
      <c r="D2875" s="160" t="s">
        <v>9068</v>
      </c>
      <c r="E2875" s="160"/>
      <c r="F2875" s="160">
        <v>46187</v>
      </c>
      <c r="G2875" s="160">
        <v>46205</v>
      </c>
      <c r="H2875" s="160">
        <v>46111</v>
      </c>
      <c r="I2875" s="160">
        <v>46131</v>
      </c>
      <c r="J2875" s="160">
        <v>0</v>
      </c>
      <c r="K2875" s="160">
        <v>0</v>
      </c>
      <c r="L2875" s="707">
        <v>13851.92</v>
      </c>
      <c r="M2875" s="727" t="s">
        <v>4994</v>
      </c>
      <c r="W2875" s="707"/>
      <c r="X2875" s="707"/>
      <c r="Y2875" s="707"/>
      <c r="Z2875" s="707"/>
      <c r="AA2875" s="707"/>
      <c r="AB2875" s="707"/>
      <c r="AC2875" s="707"/>
      <c r="AD2875" s="707"/>
      <c r="AE2875" s="707"/>
      <c r="AF2875" s="707"/>
      <c r="AG2875" s="707"/>
      <c r="AH2875" s="707">
        <v>2216.31</v>
      </c>
      <c r="AI2875" s="707">
        <v>11635.61</v>
      </c>
      <c r="AJ2875" s="707"/>
      <c r="AK2875" s="707"/>
      <c r="AL2875" s="707"/>
      <c r="AQ2875" s="707"/>
      <c r="AR2875" s="707"/>
    </row>
    <row r="2876" spans="4:44">
      <c r="D2876" s="160" t="s">
        <v>9068</v>
      </c>
      <c r="E2876" s="160"/>
      <c r="F2876" s="160">
        <v>46187</v>
      </c>
      <c r="G2876" s="160">
        <v>46205</v>
      </c>
      <c r="H2876" s="160">
        <v>46111</v>
      </c>
      <c r="I2876" s="160">
        <v>46131</v>
      </c>
      <c r="J2876" s="160">
        <v>0</v>
      </c>
      <c r="K2876" s="160">
        <v>0</v>
      </c>
      <c r="L2876" s="707">
        <v>13851.92</v>
      </c>
      <c r="M2876" s="727" t="s">
        <v>4995</v>
      </c>
      <c r="W2876" s="707"/>
      <c r="X2876" s="707"/>
      <c r="Y2876" s="707"/>
      <c r="Z2876" s="707"/>
      <c r="AA2876" s="707"/>
      <c r="AB2876" s="707"/>
      <c r="AC2876" s="707"/>
      <c r="AD2876" s="707"/>
      <c r="AE2876" s="707"/>
      <c r="AF2876" s="707"/>
      <c r="AG2876" s="707"/>
      <c r="AH2876" s="707">
        <v>2216.31</v>
      </c>
      <c r="AI2876" s="707">
        <v>11635.61</v>
      </c>
      <c r="AJ2876" s="707"/>
      <c r="AK2876" s="707"/>
      <c r="AL2876" s="707"/>
      <c r="AQ2876" s="707"/>
      <c r="AR2876" s="707"/>
    </row>
    <row r="2877" spans="4:44">
      <c r="D2877" s="160" t="s">
        <v>9068</v>
      </c>
      <c r="E2877" s="160"/>
      <c r="F2877" s="160">
        <v>46187</v>
      </c>
      <c r="G2877" s="160">
        <v>46205</v>
      </c>
      <c r="H2877" s="160">
        <v>46111</v>
      </c>
      <c r="I2877" s="160">
        <v>46131</v>
      </c>
      <c r="J2877" s="160">
        <v>0</v>
      </c>
      <c r="K2877" s="160">
        <v>0</v>
      </c>
      <c r="L2877" s="707">
        <v>13851.92</v>
      </c>
      <c r="M2877" s="727" t="s">
        <v>4996</v>
      </c>
      <c r="R2877" s="707"/>
      <c r="S2877" s="707"/>
      <c r="T2877" s="707"/>
      <c r="U2877" s="707"/>
      <c r="V2877" s="707"/>
      <c r="W2877" s="707"/>
      <c r="X2877" s="707"/>
      <c r="Y2877" s="707"/>
      <c r="Z2877" s="707"/>
      <c r="AA2877" s="707"/>
      <c r="AB2877" s="707"/>
      <c r="AC2877" s="707"/>
      <c r="AD2877" s="707"/>
      <c r="AE2877" s="707"/>
      <c r="AF2877" s="707"/>
      <c r="AG2877" s="707"/>
      <c r="AH2877" s="707"/>
      <c r="AI2877" s="707"/>
      <c r="AJ2877" s="707"/>
    </row>
    <row r="2878" spans="4:44">
      <c r="D2878" s="160" t="s">
        <v>9069</v>
      </c>
      <c r="E2878" s="160"/>
      <c r="F2878" s="160">
        <v>46184</v>
      </c>
      <c r="G2878" s="160">
        <v>46195</v>
      </c>
      <c r="H2878" s="160">
        <v>46109</v>
      </c>
      <c r="I2878" s="160">
        <v>46120</v>
      </c>
      <c r="J2878" s="160">
        <v>0</v>
      </c>
      <c r="K2878" s="160">
        <v>0</v>
      </c>
      <c r="L2878" s="707">
        <v>70281.72</v>
      </c>
      <c r="M2878" s="727" t="s">
        <v>4994</v>
      </c>
      <c r="Q2878" s="707"/>
      <c r="R2878" s="707"/>
      <c r="V2878" s="707"/>
      <c r="W2878" s="707"/>
      <c r="X2878" s="707"/>
      <c r="Y2878" s="707"/>
      <c r="Z2878" s="707"/>
      <c r="AA2878" s="707"/>
      <c r="AB2878" s="707"/>
      <c r="AC2878" s="707"/>
      <c r="AD2878" s="707"/>
      <c r="AE2878" s="707"/>
      <c r="AF2878" s="707"/>
      <c r="AG2878" s="707"/>
      <c r="AH2878" s="707">
        <v>11789.31</v>
      </c>
      <c r="AI2878" s="707">
        <v>58492.41</v>
      </c>
      <c r="AJ2878" s="707"/>
      <c r="AK2878" s="707"/>
      <c r="AL2878" s="707"/>
      <c r="AQ2878" s="707"/>
    </row>
    <row r="2879" spans="4:44">
      <c r="D2879" s="160" t="s">
        <v>9069</v>
      </c>
      <c r="E2879" s="160"/>
      <c r="F2879" s="160">
        <v>46184</v>
      </c>
      <c r="G2879" s="160">
        <v>46195</v>
      </c>
      <c r="H2879" s="160">
        <v>46109</v>
      </c>
      <c r="I2879" s="160">
        <v>46120</v>
      </c>
      <c r="J2879" s="160">
        <v>0</v>
      </c>
      <c r="K2879" s="160">
        <v>0</v>
      </c>
      <c r="L2879" s="707">
        <v>70281.72</v>
      </c>
      <c r="M2879" s="727" t="s">
        <v>4995</v>
      </c>
      <c r="W2879" s="707"/>
      <c r="X2879" s="707"/>
      <c r="Y2879" s="707"/>
      <c r="Z2879" s="707"/>
      <c r="AA2879" s="707"/>
      <c r="AB2879" s="707"/>
      <c r="AC2879" s="707"/>
      <c r="AD2879" s="707"/>
      <c r="AE2879" s="707"/>
      <c r="AF2879" s="707"/>
      <c r="AG2879" s="707"/>
      <c r="AH2879" s="707">
        <v>11789.31</v>
      </c>
      <c r="AI2879" s="707">
        <v>58492.41</v>
      </c>
      <c r="AJ2879" s="707"/>
      <c r="AK2879" s="707"/>
      <c r="AL2879" s="707"/>
      <c r="AQ2879" s="707"/>
    </row>
    <row r="2880" spans="4:44">
      <c r="D2880" s="160" t="s">
        <v>9069</v>
      </c>
      <c r="E2880" s="160"/>
      <c r="F2880" s="160">
        <v>46184</v>
      </c>
      <c r="G2880" s="160">
        <v>46195</v>
      </c>
      <c r="H2880" s="160">
        <v>46109</v>
      </c>
      <c r="I2880" s="160">
        <v>46120</v>
      </c>
      <c r="J2880" s="160">
        <v>0</v>
      </c>
      <c r="K2880" s="160">
        <v>0</v>
      </c>
      <c r="L2880" s="707">
        <v>70281.72</v>
      </c>
      <c r="M2880" s="727" t="s">
        <v>4996</v>
      </c>
      <c r="W2880" s="707"/>
      <c r="X2880" s="707"/>
      <c r="Y2880" s="707"/>
      <c r="Z2880" s="707"/>
      <c r="AA2880" s="707"/>
      <c r="AB2880" s="707"/>
      <c r="AC2880" s="707"/>
      <c r="AD2880" s="707"/>
      <c r="AE2880" s="707"/>
      <c r="AF2880" s="707"/>
      <c r="AG2880" s="707"/>
      <c r="AH2880" s="707"/>
      <c r="AI2880" s="707"/>
      <c r="AJ2880" s="707"/>
    </row>
    <row r="2881" spans="4:43">
      <c r="D2881" s="160" t="s">
        <v>9070</v>
      </c>
      <c r="E2881" s="160"/>
      <c r="F2881" s="160">
        <v>46184</v>
      </c>
      <c r="G2881" s="160">
        <v>46195</v>
      </c>
      <c r="H2881" s="160">
        <v>46109</v>
      </c>
      <c r="I2881" s="160">
        <v>46120</v>
      </c>
      <c r="J2881" s="160">
        <v>0</v>
      </c>
      <c r="K2881" s="160">
        <v>0</v>
      </c>
      <c r="L2881" s="707">
        <v>6802.9</v>
      </c>
      <c r="M2881" s="727" t="s">
        <v>4994</v>
      </c>
      <c r="W2881" s="707"/>
      <c r="X2881" s="707"/>
      <c r="Y2881" s="707"/>
      <c r="Z2881" s="707"/>
      <c r="AA2881" s="707"/>
      <c r="AB2881" s="707"/>
      <c r="AC2881" s="707"/>
      <c r="AD2881" s="707"/>
      <c r="AE2881" s="707"/>
      <c r="AF2881" s="707"/>
      <c r="AG2881" s="707"/>
      <c r="AH2881" s="707">
        <v>1632.7</v>
      </c>
      <c r="AI2881" s="707">
        <v>5170.2</v>
      </c>
      <c r="AJ2881" s="707"/>
      <c r="AQ2881" s="707"/>
    </row>
    <row r="2882" spans="4:43">
      <c r="D2882" s="160" t="s">
        <v>9070</v>
      </c>
      <c r="E2882" s="160"/>
      <c r="F2882" s="160">
        <v>46184</v>
      </c>
      <c r="G2882" s="160">
        <v>46195</v>
      </c>
      <c r="H2882" s="160">
        <v>46109</v>
      </c>
      <c r="I2882" s="160">
        <v>46120</v>
      </c>
      <c r="J2882" s="160">
        <v>0</v>
      </c>
      <c r="K2882" s="160">
        <v>0</v>
      </c>
      <c r="L2882" s="707">
        <v>6802.9</v>
      </c>
      <c r="M2882" s="727" t="s">
        <v>4995</v>
      </c>
      <c r="W2882" s="707"/>
      <c r="X2882" s="707"/>
      <c r="Y2882" s="707"/>
      <c r="Z2882" s="707"/>
      <c r="AA2882" s="707"/>
      <c r="AB2882" s="707"/>
      <c r="AC2882" s="707"/>
      <c r="AD2882" s="707"/>
      <c r="AE2882" s="707"/>
      <c r="AF2882" s="707"/>
      <c r="AG2882" s="707"/>
      <c r="AH2882" s="707">
        <v>1632.7</v>
      </c>
      <c r="AI2882" s="707">
        <v>5170.2</v>
      </c>
      <c r="AJ2882" s="707"/>
      <c r="AQ2882" s="707"/>
    </row>
    <row r="2883" spans="4:43">
      <c r="D2883" s="160" t="s">
        <v>9070</v>
      </c>
      <c r="E2883" s="160"/>
      <c r="F2883" s="160">
        <v>46184</v>
      </c>
      <c r="G2883" s="160">
        <v>46195</v>
      </c>
      <c r="H2883" s="160">
        <v>46109</v>
      </c>
      <c r="I2883" s="160">
        <v>46120</v>
      </c>
      <c r="J2883" s="160">
        <v>0</v>
      </c>
      <c r="K2883" s="160">
        <v>0</v>
      </c>
      <c r="L2883" s="707">
        <v>6802.9</v>
      </c>
      <c r="M2883" s="727" t="s">
        <v>4996</v>
      </c>
      <c r="W2883" s="707"/>
      <c r="X2883" s="707"/>
      <c r="Y2883" s="707"/>
      <c r="Z2883" s="707"/>
      <c r="AA2883" s="707"/>
      <c r="AD2883" s="707"/>
      <c r="AE2883" s="707"/>
      <c r="AF2883" s="707"/>
      <c r="AG2883" s="707"/>
    </row>
    <row r="2884" spans="4:43">
      <c r="D2884" s="160" t="s">
        <v>9071</v>
      </c>
      <c r="E2884" s="160"/>
      <c r="F2884" s="160">
        <v>46187</v>
      </c>
      <c r="G2884" s="160">
        <v>46193</v>
      </c>
      <c r="H2884" s="160">
        <v>46111</v>
      </c>
      <c r="I2884" s="160">
        <v>46118</v>
      </c>
      <c r="J2884" s="160">
        <v>0</v>
      </c>
      <c r="K2884" s="160">
        <v>0</v>
      </c>
      <c r="L2884" s="707">
        <v>63478.82</v>
      </c>
      <c r="M2884" s="727" t="s">
        <v>4994</v>
      </c>
      <c r="W2884" s="707"/>
      <c r="X2884" s="707"/>
      <c r="Y2884" s="707"/>
      <c r="AA2884" s="707"/>
      <c r="AB2884" s="707"/>
      <c r="AC2884" s="707"/>
      <c r="AD2884" s="707"/>
      <c r="AE2884" s="707"/>
      <c r="AF2884" s="707"/>
      <c r="AH2884" s="707">
        <v>10156.61</v>
      </c>
      <c r="AI2884" s="707">
        <v>53322.21</v>
      </c>
      <c r="AJ2884" s="707"/>
      <c r="AQ2884" s="707"/>
    </row>
    <row r="2885" spans="4:43">
      <c r="D2885" s="160" t="s">
        <v>9071</v>
      </c>
      <c r="E2885" s="160"/>
      <c r="F2885" s="160">
        <v>46187</v>
      </c>
      <c r="G2885" s="160">
        <v>46193</v>
      </c>
      <c r="H2885" s="160">
        <v>46111</v>
      </c>
      <c r="I2885" s="160">
        <v>46118</v>
      </c>
      <c r="J2885" s="160">
        <v>0</v>
      </c>
      <c r="K2885" s="160">
        <v>0</v>
      </c>
      <c r="L2885" s="707">
        <v>63478.82</v>
      </c>
      <c r="M2885" s="727" t="s">
        <v>4995</v>
      </c>
      <c r="W2885" s="707"/>
      <c r="X2885" s="707"/>
      <c r="Y2885" s="707"/>
      <c r="Z2885" s="707"/>
      <c r="AA2885" s="707"/>
      <c r="AB2885" s="707"/>
      <c r="AC2885" s="707"/>
      <c r="AD2885" s="707"/>
      <c r="AE2885" s="707"/>
      <c r="AF2885" s="707"/>
      <c r="AG2885" s="707"/>
      <c r="AH2885" s="707">
        <v>10156.61</v>
      </c>
      <c r="AI2885" s="707">
        <v>53322.21</v>
      </c>
      <c r="AJ2885" s="707"/>
      <c r="AQ2885" s="707"/>
    </row>
    <row r="2886" spans="4:43">
      <c r="D2886" s="160" t="s">
        <v>9071</v>
      </c>
      <c r="E2886" s="160"/>
      <c r="F2886" s="160">
        <v>46187</v>
      </c>
      <c r="G2886" s="160">
        <v>46193</v>
      </c>
      <c r="H2886" s="160">
        <v>46111</v>
      </c>
      <c r="I2886" s="160">
        <v>46118</v>
      </c>
      <c r="J2886" s="160">
        <v>0</v>
      </c>
      <c r="K2886" s="160">
        <v>0</v>
      </c>
      <c r="L2886" s="707">
        <v>63478.82</v>
      </c>
      <c r="M2886" s="727" t="s">
        <v>4996</v>
      </c>
      <c r="W2886" s="707"/>
      <c r="X2886" s="707"/>
      <c r="Y2886" s="707"/>
      <c r="Z2886" s="707"/>
      <c r="AD2886" s="707"/>
      <c r="AE2886" s="707"/>
      <c r="AG2886" s="707"/>
      <c r="AH2886" s="707"/>
    </row>
    <row r="2887" spans="4:43">
      <c r="D2887" s="160" t="s">
        <v>5150</v>
      </c>
      <c r="E2887" s="160"/>
      <c r="F2887" s="160">
        <v>46096</v>
      </c>
      <c r="G2887" s="160">
        <v>46184</v>
      </c>
      <c r="H2887" s="160" t="s">
        <v>6781</v>
      </c>
      <c r="I2887" s="160">
        <v>45995</v>
      </c>
      <c r="J2887" s="160">
        <v>197210.69</v>
      </c>
      <c r="K2887" s="160">
        <v>197210.7</v>
      </c>
      <c r="L2887" s="707">
        <v>1995184.45</v>
      </c>
      <c r="M2887" s="727" t="s">
        <v>4994</v>
      </c>
      <c r="W2887" s="707"/>
      <c r="X2887" s="707"/>
      <c r="AA2887" s="707"/>
      <c r="AB2887" s="707">
        <v>114628.35</v>
      </c>
      <c r="AC2887" s="707">
        <v>1704462.82</v>
      </c>
      <c r="AD2887" s="707">
        <v>170437.08</v>
      </c>
      <c r="AE2887" s="707">
        <v>5656.2</v>
      </c>
      <c r="AF2887" s="707"/>
      <c r="AN2887" s="707"/>
      <c r="AO2887" s="707"/>
      <c r="AP2887" s="707"/>
      <c r="AQ2887" s="707"/>
    </row>
    <row r="2888" spans="4:43">
      <c r="D2888" s="160" t="s">
        <v>5150</v>
      </c>
      <c r="E2888" s="160"/>
      <c r="F2888" s="160">
        <v>46096</v>
      </c>
      <c r="G2888" s="160">
        <v>46184</v>
      </c>
      <c r="H2888" s="160" t="s">
        <v>6781</v>
      </c>
      <c r="I2888" s="160">
        <v>45995</v>
      </c>
      <c r="J2888" s="160">
        <v>197210.69</v>
      </c>
      <c r="K2888" s="160">
        <v>197210.7</v>
      </c>
      <c r="L2888" s="707">
        <v>1995184.45</v>
      </c>
      <c r="M2888" s="727" t="s">
        <v>4995</v>
      </c>
      <c r="W2888" s="707"/>
      <c r="X2888" s="707"/>
      <c r="Y2888" s="707"/>
      <c r="Z2888" s="707"/>
      <c r="AA2888" s="707"/>
      <c r="AB2888" s="707"/>
      <c r="AC2888" s="707">
        <v>1621880.47</v>
      </c>
      <c r="AD2888" s="707">
        <v>170437.08</v>
      </c>
      <c r="AE2888" s="707">
        <v>5656.2</v>
      </c>
      <c r="AF2888" s="707"/>
      <c r="AH2888" s="707"/>
      <c r="AN2888" s="707"/>
      <c r="AO2888" s="707"/>
      <c r="AP2888" s="707"/>
      <c r="AQ2888" s="707"/>
    </row>
    <row r="2889" spans="4:43">
      <c r="D2889" s="160" t="s">
        <v>5150</v>
      </c>
      <c r="E2889" s="160"/>
      <c r="F2889" s="160">
        <v>46096</v>
      </c>
      <c r="G2889" s="160">
        <v>46184</v>
      </c>
      <c r="H2889" s="160" t="s">
        <v>6781</v>
      </c>
      <c r="I2889" s="160">
        <v>45995</v>
      </c>
      <c r="J2889" s="160">
        <v>197210.69</v>
      </c>
      <c r="K2889" s="160">
        <v>197210.7</v>
      </c>
      <c r="L2889" s="707">
        <v>1995184.45</v>
      </c>
      <c r="M2889" s="727" t="s">
        <v>4996</v>
      </c>
      <c r="W2889" s="707"/>
      <c r="X2889" s="707"/>
      <c r="Y2889" s="707"/>
      <c r="Z2889" s="707"/>
      <c r="AB2889" s="707">
        <v>180726.6</v>
      </c>
      <c r="AC2889" s="707">
        <v>16484.099999999999</v>
      </c>
      <c r="AD2889" s="707"/>
      <c r="AE2889" s="707"/>
      <c r="AH2889" s="707"/>
    </row>
    <row r="2890" spans="4:43">
      <c r="D2890" s="160" t="s">
        <v>5151</v>
      </c>
      <c r="E2890" s="160"/>
      <c r="F2890" s="160">
        <v>46104</v>
      </c>
      <c r="G2890" s="160">
        <v>46152</v>
      </c>
      <c r="H2890" s="160" t="s">
        <v>12614</v>
      </c>
      <c r="I2890" s="160">
        <v>45963</v>
      </c>
      <c r="J2890" s="160">
        <v>197210.69</v>
      </c>
      <c r="K2890" s="160">
        <v>197210.7</v>
      </c>
      <c r="L2890" s="707">
        <v>1820250.51</v>
      </c>
      <c r="M2890" s="727" t="s">
        <v>4994</v>
      </c>
      <c r="W2890" s="707"/>
      <c r="X2890" s="707"/>
      <c r="AA2890" s="707"/>
      <c r="AB2890" s="707">
        <v>114628.35</v>
      </c>
      <c r="AC2890" s="707">
        <v>1699013.51</v>
      </c>
      <c r="AD2890" s="707">
        <v>6608.65</v>
      </c>
      <c r="AE2890" s="707"/>
      <c r="AF2890" s="707"/>
      <c r="AG2890" s="707"/>
      <c r="AN2890" s="707"/>
      <c r="AO2890" s="707"/>
      <c r="AP2890" s="707"/>
    </row>
    <row r="2891" spans="4:43">
      <c r="D2891" s="160" t="s">
        <v>5151</v>
      </c>
      <c r="E2891" s="160"/>
      <c r="F2891" s="160">
        <v>46104</v>
      </c>
      <c r="G2891" s="160">
        <v>46152</v>
      </c>
      <c r="H2891" s="160" t="s">
        <v>12614</v>
      </c>
      <c r="I2891" s="160">
        <v>45963</v>
      </c>
      <c r="J2891" s="160">
        <v>197210.69</v>
      </c>
      <c r="K2891" s="160">
        <v>197210.7</v>
      </c>
      <c r="L2891" s="707">
        <v>1820250.51</v>
      </c>
      <c r="M2891" s="727" t="s">
        <v>4995</v>
      </c>
      <c r="W2891" s="707"/>
      <c r="X2891" s="707"/>
      <c r="Y2891" s="707"/>
      <c r="Z2891" s="707"/>
      <c r="AA2891" s="707"/>
      <c r="AB2891" s="707"/>
      <c r="AC2891" s="707">
        <v>1616431.17</v>
      </c>
      <c r="AD2891" s="707">
        <v>6608.65</v>
      </c>
      <c r="AE2891" s="707"/>
      <c r="AF2891" s="707"/>
      <c r="AG2891" s="707"/>
      <c r="AJ2891" s="707"/>
      <c r="AK2891" s="707"/>
      <c r="AN2891" s="707"/>
      <c r="AO2891" s="707"/>
      <c r="AP2891" s="707"/>
    </row>
    <row r="2892" spans="4:43">
      <c r="D2892" s="160" t="s">
        <v>5151</v>
      </c>
      <c r="E2892" s="160"/>
      <c r="F2892" s="160">
        <v>46104</v>
      </c>
      <c r="G2892" s="160">
        <v>46152</v>
      </c>
      <c r="H2892" s="160" t="s">
        <v>12614</v>
      </c>
      <c r="I2892" s="160">
        <v>45963</v>
      </c>
      <c r="J2892" s="160">
        <v>197210.69</v>
      </c>
      <c r="K2892" s="160">
        <v>197210.7</v>
      </c>
      <c r="L2892" s="707">
        <v>1820250.51</v>
      </c>
      <c r="M2892" s="727" t="s">
        <v>4996</v>
      </c>
      <c r="W2892" s="707"/>
      <c r="X2892" s="707"/>
      <c r="Y2892" s="707"/>
      <c r="Z2892" s="707"/>
      <c r="AB2892" s="707">
        <v>180726.6</v>
      </c>
      <c r="AC2892" s="707">
        <v>16484.099999999999</v>
      </c>
      <c r="AD2892" s="707"/>
      <c r="AE2892" s="707"/>
      <c r="AF2892" s="707"/>
      <c r="AJ2892" s="707"/>
      <c r="AK2892" s="707"/>
    </row>
    <row r="2893" spans="4:43">
      <c r="D2893" s="160" t="s">
        <v>5152</v>
      </c>
      <c r="E2893" s="160"/>
      <c r="F2893" s="160">
        <v>46104</v>
      </c>
      <c r="G2893" s="160">
        <v>46144</v>
      </c>
      <c r="H2893" s="160">
        <v>45932</v>
      </c>
      <c r="I2893" s="160">
        <v>45955</v>
      </c>
      <c r="J2893" s="160">
        <v>0</v>
      </c>
      <c r="K2893" s="160">
        <v>0</v>
      </c>
      <c r="L2893" s="707">
        <v>248906.14</v>
      </c>
      <c r="M2893" s="727" t="s">
        <v>4994</v>
      </c>
      <c r="W2893" s="707"/>
      <c r="X2893" s="707"/>
      <c r="Y2893" s="707"/>
      <c r="AA2893" s="707"/>
      <c r="AB2893" s="707"/>
      <c r="AC2893" s="707">
        <v>248906.14</v>
      </c>
      <c r="AD2893" s="707"/>
      <c r="AE2893" s="707"/>
      <c r="AF2893" s="707"/>
      <c r="AG2893" s="707"/>
      <c r="AN2893" s="707"/>
      <c r="AO2893" s="707"/>
      <c r="AP2893" s="707"/>
    </row>
    <row r="2894" spans="4:43">
      <c r="D2894" s="160" t="s">
        <v>5152</v>
      </c>
      <c r="E2894" s="160"/>
      <c r="F2894" s="160">
        <v>46104</v>
      </c>
      <c r="G2894" s="160">
        <v>46144</v>
      </c>
      <c r="H2894" s="160">
        <v>45932</v>
      </c>
      <c r="I2894" s="160">
        <v>45955</v>
      </c>
      <c r="J2894" s="160">
        <v>0</v>
      </c>
      <c r="K2894" s="160">
        <v>0</v>
      </c>
      <c r="L2894" s="707">
        <v>248906.14</v>
      </c>
      <c r="M2894" s="727" t="s">
        <v>4995</v>
      </c>
      <c r="X2894" s="707"/>
      <c r="Y2894" s="707"/>
      <c r="Z2894" s="707"/>
      <c r="AA2894" s="707"/>
      <c r="AB2894" s="707"/>
      <c r="AC2894" s="707">
        <v>248906.14</v>
      </c>
      <c r="AD2894" s="707"/>
      <c r="AE2894" s="707"/>
      <c r="AF2894" s="707"/>
      <c r="AG2894" s="707"/>
      <c r="AJ2894" s="707"/>
      <c r="AN2894" s="707"/>
      <c r="AO2894" s="707"/>
      <c r="AP2894" s="707"/>
    </row>
    <row r="2895" spans="4:43">
      <c r="D2895" s="160" t="s">
        <v>5152</v>
      </c>
      <c r="E2895" s="160"/>
      <c r="F2895" s="160">
        <v>46104</v>
      </c>
      <c r="G2895" s="160">
        <v>46144</v>
      </c>
      <c r="H2895" s="160">
        <v>45932</v>
      </c>
      <c r="I2895" s="160">
        <v>45955</v>
      </c>
      <c r="J2895" s="160">
        <v>0</v>
      </c>
      <c r="K2895" s="160">
        <v>0</v>
      </c>
      <c r="L2895" s="707">
        <v>248906.14</v>
      </c>
      <c r="M2895" s="727" t="s">
        <v>4996</v>
      </c>
      <c r="W2895" s="707"/>
      <c r="X2895" s="707"/>
      <c r="Y2895" s="707"/>
      <c r="Z2895" s="707"/>
      <c r="AA2895" s="707"/>
      <c r="AD2895" s="707"/>
      <c r="AE2895" s="707"/>
      <c r="AF2895" s="707"/>
      <c r="AJ2895" s="707"/>
    </row>
    <row r="2896" spans="4:43">
      <c r="D2896" s="160" t="s">
        <v>9072</v>
      </c>
      <c r="E2896" s="160"/>
      <c r="F2896" s="160">
        <v>46107</v>
      </c>
      <c r="G2896" s="160">
        <v>46142</v>
      </c>
      <c r="H2896" s="160">
        <v>45936</v>
      </c>
      <c r="I2896" s="160">
        <v>45953</v>
      </c>
      <c r="J2896" s="707">
        <v>0</v>
      </c>
      <c r="K2896" s="160">
        <v>0</v>
      </c>
      <c r="L2896" s="707">
        <v>9255.33</v>
      </c>
      <c r="M2896" s="727" t="s">
        <v>4994</v>
      </c>
      <c r="W2896" s="707"/>
      <c r="X2896" s="707"/>
      <c r="AB2896" s="707"/>
      <c r="AC2896" s="707">
        <v>9255.33</v>
      </c>
      <c r="AD2896" s="707"/>
      <c r="AE2896" s="707"/>
      <c r="AF2896" s="707"/>
      <c r="AG2896" s="707"/>
      <c r="AN2896" s="707"/>
      <c r="AO2896" s="707"/>
    </row>
    <row r="2897" spans="4:42">
      <c r="D2897" s="160" t="s">
        <v>9072</v>
      </c>
      <c r="E2897" s="160"/>
      <c r="F2897" s="160">
        <v>46107</v>
      </c>
      <c r="G2897" s="160">
        <v>46142</v>
      </c>
      <c r="H2897" s="160">
        <v>45936</v>
      </c>
      <c r="I2897" s="160">
        <v>45953</v>
      </c>
      <c r="J2897" s="707">
        <v>0</v>
      </c>
      <c r="K2897" s="160">
        <v>0</v>
      </c>
      <c r="L2897" s="707">
        <v>9255.33</v>
      </c>
      <c r="M2897" s="727" t="s">
        <v>4995</v>
      </c>
      <c r="X2897" s="707"/>
      <c r="Y2897" s="707"/>
      <c r="Z2897" s="707"/>
      <c r="AB2897" s="707"/>
      <c r="AC2897" s="707">
        <v>9255.33</v>
      </c>
      <c r="AD2897" s="707"/>
      <c r="AE2897" s="707"/>
      <c r="AF2897" s="707"/>
      <c r="AG2897" s="707"/>
      <c r="AK2897" s="707"/>
      <c r="AN2897" s="707"/>
      <c r="AO2897" s="707"/>
    </row>
    <row r="2898" spans="4:42">
      <c r="D2898" s="160" t="s">
        <v>9072</v>
      </c>
      <c r="E2898" s="160"/>
      <c r="F2898" s="160">
        <v>46107</v>
      </c>
      <c r="G2898" s="160">
        <v>46142</v>
      </c>
      <c r="H2898" s="160">
        <v>45936</v>
      </c>
      <c r="I2898" s="160">
        <v>45953</v>
      </c>
      <c r="J2898" s="707">
        <v>0</v>
      </c>
      <c r="K2898" s="160">
        <v>0</v>
      </c>
      <c r="L2898" s="707">
        <v>9255.33</v>
      </c>
      <c r="M2898" s="727" t="s">
        <v>4996</v>
      </c>
      <c r="W2898" s="707"/>
      <c r="X2898" s="707"/>
      <c r="Y2898" s="707"/>
      <c r="Z2898" s="707"/>
      <c r="AE2898" s="707"/>
      <c r="AK2898" s="707"/>
    </row>
    <row r="2899" spans="4:42">
      <c r="D2899" s="160" t="s">
        <v>9073</v>
      </c>
      <c r="E2899" s="160"/>
      <c r="F2899" s="160">
        <v>46110</v>
      </c>
      <c r="G2899" s="160">
        <v>46142</v>
      </c>
      <c r="H2899" s="160">
        <v>45938</v>
      </c>
      <c r="I2899" s="160">
        <v>45953</v>
      </c>
      <c r="J2899" s="707">
        <v>0</v>
      </c>
      <c r="K2899" s="160">
        <v>0</v>
      </c>
      <c r="L2899" s="707">
        <v>40590.089999999997</v>
      </c>
      <c r="M2899" s="727" t="s">
        <v>4994</v>
      </c>
      <c r="W2899" s="707"/>
      <c r="X2899" s="707"/>
      <c r="AB2899" s="707"/>
      <c r="AC2899" s="707">
        <v>40590.089999999997</v>
      </c>
      <c r="AD2899" s="707"/>
      <c r="AE2899" s="707"/>
      <c r="AF2899" s="707"/>
      <c r="AG2899" s="707"/>
      <c r="AN2899" s="707"/>
      <c r="AO2899" s="707"/>
      <c r="AP2899" s="707"/>
    </row>
    <row r="2900" spans="4:42">
      <c r="D2900" s="160" t="s">
        <v>9073</v>
      </c>
      <c r="E2900" s="160"/>
      <c r="F2900" s="160">
        <v>46110</v>
      </c>
      <c r="G2900" s="160">
        <v>46142</v>
      </c>
      <c r="H2900" s="160">
        <v>45938</v>
      </c>
      <c r="I2900" s="160">
        <v>45953</v>
      </c>
      <c r="J2900" s="707">
        <v>0</v>
      </c>
      <c r="K2900" s="160">
        <v>0</v>
      </c>
      <c r="L2900" s="707">
        <v>40590.089999999997</v>
      </c>
      <c r="M2900" s="727" t="s">
        <v>4995</v>
      </c>
      <c r="X2900" s="707"/>
      <c r="Y2900" s="707"/>
      <c r="Z2900" s="707"/>
      <c r="AB2900" s="707"/>
      <c r="AC2900" s="707">
        <v>40590.089999999997</v>
      </c>
      <c r="AD2900" s="707"/>
      <c r="AE2900" s="707"/>
      <c r="AF2900" s="707"/>
      <c r="AG2900" s="707"/>
      <c r="AK2900" s="707"/>
      <c r="AN2900" s="707"/>
      <c r="AO2900" s="707"/>
      <c r="AP2900" s="707"/>
    </row>
    <row r="2901" spans="4:42">
      <c r="D2901" s="160" t="s">
        <v>9073</v>
      </c>
      <c r="E2901" s="160"/>
      <c r="F2901" s="160">
        <v>46110</v>
      </c>
      <c r="G2901" s="160">
        <v>46142</v>
      </c>
      <c r="H2901" s="160">
        <v>45938</v>
      </c>
      <c r="I2901" s="160">
        <v>45953</v>
      </c>
      <c r="J2901" s="707">
        <v>0</v>
      </c>
      <c r="K2901" s="160">
        <v>0</v>
      </c>
      <c r="L2901" s="707">
        <v>40590.089999999997</v>
      </c>
      <c r="M2901" s="727" t="s">
        <v>4996</v>
      </c>
      <c r="W2901" s="707"/>
      <c r="X2901" s="707"/>
      <c r="Y2901" s="707"/>
      <c r="Z2901" s="707"/>
      <c r="AE2901" s="707"/>
      <c r="AF2901" s="707"/>
      <c r="AK2901" s="707"/>
    </row>
    <row r="2902" spans="4:42">
      <c r="D2902" s="160" t="s">
        <v>9074</v>
      </c>
      <c r="E2902" s="160"/>
      <c r="F2902" s="160">
        <v>46112</v>
      </c>
      <c r="G2902" s="160">
        <v>46142</v>
      </c>
      <c r="H2902" s="160" t="s">
        <v>12614</v>
      </c>
      <c r="I2902" s="160">
        <v>45953</v>
      </c>
      <c r="J2902" s="160">
        <v>30876.91</v>
      </c>
      <c r="K2902" s="160">
        <v>30876.92</v>
      </c>
      <c r="L2902" s="707">
        <v>38596.14</v>
      </c>
      <c r="M2902" s="727" t="s">
        <v>4994</v>
      </c>
      <c r="X2902" s="707"/>
      <c r="AB2902" s="707">
        <v>30876.91</v>
      </c>
      <c r="AC2902" s="707">
        <v>7719.23</v>
      </c>
      <c r="AD2902" s="707"/>
      <c r="AE2902" s="707"/>
      <c r="AF2902" s="707"/>
      <c r="AG2902" s="707"/>
      <c r="AN2902" s="707"/>
      <c r="AO2902" s="707"/>
      <c r="AP2902" s="707"/>
    </row>
    <row r="2903" spans="4:42">
      <c r="D2903" s="160" t="s">
        <v>9074</v>
      </c>
      <c r="E2903" s="160"/>
      <c r="F2903" s="160">
        <v>46112</v>
      </c>
      <c r="G2903" s="160">
        <v>46142</v>
      </c>
      <c r="H2903" s="160" t="s">
        <v>12614</v>
      </c>
      <c r="I2903" s="160">
        <v>45953</v>
      </c>
      <c r="J2903" s="160">
        <v>30876.91</v>
      </c>
      <c r="K2903" s="160">
        <v>30876.92</v>
      </c>
      <c r="L2903" s="707">
        <v>38596.14</v>
      </c>
      <c r="M2903" s="727" t="s">
        <v>4995</v>
      </c>
      <c r="X2903" s="707"/>
      <c r="Y2903" s="707"/>
      <c r="Z2903" s="707"/>
      <c r="AB2903" s="707"/>
      <c r="AC2903" s="707">
        <v>7719.23</v>
      </c>
      <c r="AD2903" s="707"/>
      <c r="AE2903" s="707"/>
      <c r="AF2903" s="707"/>
      <c r="AG2903" s="707"/>
      <c r="AK2903" s="707"/>
      <c r="AN2903" s="707"/>
      <c r="AO2903" s="707"/>
      <c r="AP2903" s="707"/>
    </row>
    <row r="2904" spans="4:42">
      <c r="D2904" s="160" t="s">
        <v>9074</v>
      </c>
      <c r="E2904" s="160"/>
      <c r="F2904" s="160">
        <v>46112</v>
      </c>
      <c r="G2904" s="160">
        <v>46142</v>
      </c>
      <c r="H2904" s="160" t="s">
        <v>12614</v>
      </c>
      <c r="I2904" s="160">
        <v>45953</v>
      </c>
      <c r="J2904" s="160">
        <v>30876.91</v>
      </c>
      <c r="K2904" s="160">
        <v>30876.92</v>
      </c>
      <c r="L2904" s="707">
        <v>38596.14</v>
      </c>
      <c r="M2904" s="727" t="s">
        <v>4996</v>
      </c>
      <c r="X2904" s="707"/>
      <c r="Y2904" s="707"/>
      <c r="Z2904" s="707"/>
      <c r="AB2904" s="707">
        <v>30876.92</v>
      </c>
      <c r="AE2904" s="707"/>
      <c r="AF2904" s="707"/>
      <c r="AK2904" s="707"/>
    </row>
    <row r="2905" spans="4:42">
      <c r="D2905" s="160" t="s">
        <v>5153</v>
      </c>
      <c r="E2905" s="160"/>
      <c r="F2905" s="160">
        <v>46114</v>
      </c>
      <c r="G2905" s="160">
        <v>46142</v>
      </c>
      <c r="H2905" s="160" t="s">
        <v>12623</v>
      </c>
      <c r="I2905" s="160">
        <v>45953</v>
      </c>
      <c r="J2905" s="160">
        <v>36478.19</v>
      </c>
      <c r="K2905" s="160">
        <v>36478.19</v>
      </c>
      <c r="L2905" s="707">
        <v>55955</v>
      </c>
      <c r="M2905" s="727" t="s">
        <v>4994</v>
      </c>
      <c r="X2905" s="707"/>
      <c r="Y2905" s="707"/>
      <c r="AB2905" s="707">
        <v>29376.38</v>
      </c>
      <c r="AC2905" s="707">
        <v>26578.63</v>
      </c>
      <c r="AD2905" s="707"/>
      <c r="AE2905" s="707"/>
      <c r="AF2905" s="707"/>
      <c r="AG2905" s="707"/>
      <c r="AH2905" s="707"/>
      <c r="AO2905" s="707"/>
      <c r="AP2905" s="707"/>
    </row>
    <row r="2906" spans="4:42">
      <c r="D2906" s="160" t="s">
        <v>5153</v>
      </c>
      <c r="E2906" s="160"/>
      <c r="F2906" s="160">
        <v>46114</v>
      </c>
      <c r="G2906" s="160">
        <v>46142</v>
      </c>
      <c r="H2906" s="160" t="s">
        <v>12623</v>
      </c>
      <c r="I2906" s="160">
        <v>45953</v>
      </c>
      <c r="J2906" s="160">
        <v>36478.19</v>
      </c>
      <c r="K2906" s="160">
        <v>36478.19</v>
      </c>
      <c r="L2906" s="707">
        <v>55955</v>
      </c>
      <c r="M2906" s="727" t="s">
        <v>4995</v>
      </c>
      <c r="Y2906" s="707"/>
      <c r="Z2906" s="707"/>
      <c r="AA2906" s="707"/>
      <c r="AB2906" s="707"/>
      <c r="AC2906" s="707">
        <v>19476.810000000001</v>
      </c>
      <c r="AD2906" s="707"/>
      <c r="AE2906" s="707"/>
      <c r="AF2906" s="707"/>
      <c r="AG2906" s="707"/>
      <c r="AH2906" s="707"/>
      <c r="AK2906" s="707"/>
      <c r="AO2906" s="707"/>
      <c r="AP2906" s="707"/>
    </row>
    <row r="2907" spans="4:42">
      <c r="D2907" s="160" t="s">
        <v>5153</v>
      </c>
      <c r="E2907" s="160"/>
      <c r="F2907" s="160">
        <v>46114</v>
      </c>
      <c r="G2907" s="160">
        <v>46142</v>
      </c>
      <c r="H2907" s="160" t="s">
        <v>12623</v>
      </c>
      <c r="I2907" s="160">
        <v>45953</v>
      </c>
      <c r="J2907" s="160">
        <v>36478.19</v>
      </c>
      <c r="K2907" s="160">
        <v>36478.19</v>
      </c>
      <c r="L2907" s="707">
        <v>55955</v>
      </c>
      <c r="M2907" s="727" t="s">
        <v>4996</v>
      </c>
      <c r="X2907" s="707"/>
      <c r="Y2907" s="707"/>
      <c r="Z2907" s="707"/>
      <c r="AA2907" s="707"/>
      <c r="AB2907" s="707">
        <v>33306.81</v>
      </c>
      <c r="AC2907" s="707">
        <v>3171.38</v>
      </c>
      <c r="AF2907" s="707"/>
      <c r="AK2907" s="707"/>
    </row>
    <row r="2908" spans="4:42">
      <c r="D2908" s="160" t="s">
        <v>5154</v>
      </c>
      <c r="E2908" s="160"/>
      <c r="F2908" s="160">
        <v>46117</v>
      </c>
      <c r="G2908" s="160">
        <v>46144</v>
      </c>
      <c r="H2908" s="160" t="s">
        <v>12623</v>
      </c>
      <c r="I2908" s="160">
        <v>45955</v>
      </c>
      <c r="J2908" s="160">
        <v>61115.75</v>
      </c>
      <c r="K2908" s="160">
        <v>61115.75</v>
      </c>
      <c r="L2908" s="707">
        <v>164824.06</v>
      </c>
      <c r="M2908" s="727" t="s">
        <v>4994</v>
      </c>
      <c r="X2908" s="707"/>
      <c r="Y2908" s="707"/>
      <c r="AB2908" s="707">
        <v>37085.410000000003</v>
      </c>
      <c r="AC2908" s="707">
        <v>127738.65</v>
      </c>
      <c r="AD2908" s="707"/>
      <c r="AE2908" s="707"/>
      <c r="AF2908" s="707"/>
      <c r="AG2908" s="707"/>
      <c r="AH2908" s="707"/>
      <c r="AO2908" s="707"/>
      <c r="AP2908" s="707"/>
    </row>
    <row r="2909" spans="4:42">
      <c r="D2909" s="160" t="s">
        <v>5154</v>
      </c>
      <c r="E2909" s="160"/>
      <c r="F2909" s="160">
        <v>46117</v>
      </c>
      <c r="G2909" s="160">
        <v>46144</v>
      </c>
      <c r="H2909" s="160" t="s">
        <v>12623</v>
      </c>
      <c r="I2909" s="160">
        <v>45955</v>
      </c>
      <c r="J2909" s="160">
        <v>61115.75</v>
      </c>
      <c r="K2909" s="160">
        <v>61115.75</v>
      </c>
      <c r="L2909" s="707">
        <v>164824.06</v>
      </c>
      <c r="M2909" s="727" t="s">
        <v>4995</v>
      </c>
      <c r="Y2909" s="707"/>
      <c r="Z2909" s="707"/>
      <c r="AA2909" s="707"/>
      <c r="AB2909" s="707"/>
      <c r="AC2909" s="707">
        <v>103708.31</v>
      </c>
      <c r="AD2909" s="707"/>
      <c r="AE2909" s="707"/>
      <c r="AF2909" s="707"/>
      <c r="AG2909" s="707"/>
      <c r="AH2909" s="707"/>
      <c r="AI2909" s="707"/>
      <c r="AJ2909" s="707"/>
      <c r="AK2909" s="707"/>
      <c r="AO2909" s="707"/>
      <c r="AP2909" s="707"/>
    </row>
    <row r="2910" spans="4:42">
      <c r="D2910" s="160" t="s">
        <v>5154</v>
      </c>
      <c r="E2910" s="160"/>
      <c r="F2910" s="160">
        <v>46117</v>
      </c>
      <c r="G2910" s="160">
        <v>46144</v>
      </c>
      <c r="H2910" s="160" t="s">
        <v>12623</v>
      </c>
      <c r="I2910" s="160">
        <v>45955</v>
      </c>
      <c r="J2910" s="160">
        <v>61115.75</v>
      </c>
      <c r="K2910" s="160">
        <v>61115.75</v>
      </c>
      <c r="L2910" s="707">
        <v>164824.06</v>
      </c>
      <c r="M2910" s="727" t="s">
        <v>4996</v>
      </c>
      <c r="Y2910" s="707"/>
      <c r="Z2910" s="707"/>
      <c r="AA2910" s="707"/>
      <c r="AB2910" s="707">
        <v>55916.75</v>
      </c>
      <c r="AC2910" s="707">
        <v>5199</v>
      </c>
      <c r="AE2910" s="707"/>
      <c r="AF2910" s="707"/>
      <c r="AG2910" s="707"/>
      <c r="AH2910" s="707"/>
      <c r="AI2910" s="707"/>
      <c r="AJ2910" s="707"/>
      <c r="AK2910" s="707"/>
    </row>
    <row r="2911" spans="4:42">
      <c r="D2911" s="160" t="s">
        <v>5155</v>
      </c>
      <c r="E2911" s="160"/>
      <c r="F2911" s="160">
        <v>46119</v>
      </c>
      <c r="G2911" s="160">
        <v>46144</v>
      </c>
      <c r="H2911" s="160" t="s">
        <v>12620</v>
      </c>
      <c r="I2911" s="160">
        <v>45955</v>
      </c>
      <c r="J2911" s="160">
        <v>50362.52</v>
      </c>
      <c r="K2911" s="160">
        <v>50362.52</v>
      </c>
      <c r="L2911" s="707">
        <v>172896.5</v>
      </c>
      <c r="M2911" s="727" t="s">
        <v>4994</v>
      </c>
      <c r="Y2911" s="707"/>
      <c r="Z2911" s="707"/>
      <c r="AB2911" s="707">
        <v>17289.650000000001</v>
      </c>
      <c r="AC2911" s="707">
        <v>155606.85</v>
      </c>
      <c r="AD2911" s="707"/>
      <c r="AE2911" s="707"/>
      <c r="AF2911" s="707"/>
      <c r="AG2911" s="707"/>
      <c r="AH2911" s="707"/>
      <c r="AI2911" s="707"/>
      <c r="AO2911" s="707"/>
      <c r="AP2911" s="707"/>
    </row>
    <row r="2912" spans="4:42">
      <c r="D2912" s="160" t="s">
        <v>5155</v>
      </c>
      <c r="E2912" s="160"/>
      <c r="F2912" s="160">
        <v>46119</v>
      </c>
      <c r="G2912" s="160">
        <v>46144</v>
      </c>
      <c r="H2912" s="160" t="s">
        <v>12620</v>
      </c>
      <c r="I2912" s="160">
        <v>45955</v>
      </c>
      <c r="J2912" s="160">
        <v>50362.52</v>
      </c>
      <c r="K2912" s="160">
        <v>50362.52</v>
      </c>
      <c r="L2912" s="707">
        <v>172896.5</v>
      </c>
      <c r="M2912" s="727" t="s">
        <v>4995</v>
      </c>
      <c r="Y2912" s="707"/>
      <c r="Z2912" s="707"/>
      <c r="AA2912" s="707"/>
      <c r="AB2912" s="707"/>
      <c r="AC2912" s="707">
        <v>122533.98</v>
      </c>
      <c r="AD2912" s="707"/>
      <c r="AE2912" s="707"/>
      <c r="AF2912" s="707"/>
      <c r="AG2912" s="707"/>
      <c r="AH2912" s="707"/>
      <c r="AI2912" s="707"/>
      <c r="AO2912" s="707"/>
      <c r="AP2912" s="707"/>
    </row>
    <row r="2913" spans="4:42">
      <c r="D2913" s="160" t="s">
        <v>5155</v>
      </c>
      <c r="E2913" s="160"/>
      <c r="F2913" s="160">
        <v>46119</v>
      </c>
      <c r="G2913" s="160">
        <v>46144</v>
      </c>
      <c r="H2913" s="160" t="s">
        <v>12620</v>
      </c>
      <c r="I2913" s="160">
        <v>45955</v>
      </c>
      <c r="J2913" s="160">
        <v>50362.52</v>
      </c>
      <c r="K2913" s="160">
        <v>50362.52</v>
      </c>
      <c r="L2913" s="707">
        <v>172896.5</v>
      </c>
      <c r="M2913" s="727" t="s">
        <v>4996</v>
      </c>
      <c r="Y2913" s="707"/>
      <c r="Z2913" s="707"/>
      <c r="AA2913" s="707"/>
      <c r="AB2913" s="707">
        <v>44699.11</v>
      </c>
      <c r="AC2913" s="707">
        <v>5663.41</v>
      </c>
      <c r="AE2913" s="707"/>
      <c r="AF2913" s="707"/>
      <c r="AG2913" s="707"/>
    </row>
    <row r="2914" spans="4:42">
      <c r="D2914" s="160" t="s">
        <v>5156</v>
      </c>
      <c r="E2914" s="160"/>
      <c r="F2914" s="160">
        <v>46121</v>
      </c>
      <c r="G2914" s="160">
        <v>46142</v>
      </c>
      <c r="H2914" s="160" t="s">
        <v>12624</v>
      </c>
      <c r="I2914" s="160">
        <v>45953</v>
      </c>
      <c r="J2914" s="160">
        <v>18377.32</v>
      </c>
      <c r="K2914" s="160">
        <v>18377.32</v>
      </c>
      <c r="L2914" s="707">
        <v>349230.2</v>
      </c>
      <c r="M2914" s="727" t="s">
        <v>4994</v>
      </c>
      <c r="Y2914" s="707"/>
      <c r="Z2914" s="707"/>
      <c r="AB2914" s="707"/>
      <c r="AC2914" s="707">
        <v>349230.2</v>
      </c>
      <c r="AD2914" s="707"/>
      <c r="AE2914" s="707"/>
      <c r="AF2914" s="707"/>
      <c r="AG2914" s="707"/>
      <c r="AH2914" s="707"/>
      <c r="AI2914" s="707"/>
      <c r="AO2914" s="707"/>
      <c r="AP2914" s="707"/>
    </row>
    <row r="2915" spans="4:42">
      <c r="D2915" s="160" t="s">
        <v>5156</v>
      </c>
      <c r="E2915" s="160"/>
      <c r="F2915" s="160">
        <v>46121</v>
      </c>
      <c r="G2915" s="160">
        <v>46142</v>
      </c>
      <c r="H2915" s="160" t="s">
        <v>12624</v>
      </c>
      <c r="I2915" s="160">
        <v>45953</v>
      </c>
      <c r="J2915" s="160">
        <v>18377.32</v>
      </c>
      <c r="K2915" s="160">
        <v>18377.32</v>
      </c>
      <c r="L2915" s="707">
        <v>349230.2</v>
      </c>
      <c r="M2915" s="727" t="s">
        <v>4995</v>
      </c>
      <c r="Y2915" s="707"/>
      <c r="Z2915" s="707"/>
      <c r="AA2915" s="707"/>
      <c r="AB2915" s="707"/>
      <c r="AC2915" s="707">
        <v>330852.88</v>
      </c>
      <c r="AD2915" s="707"/>
      <c r="AE2915" s="707"/>
      <c r="AF2915" s="707"/>
      <c r="AG2915" s="707"/>
      <c r="AH2915" s="707"/>
      <c r="AI2915" s="707"/>
      <c r="AO2915" s="707"/>
      <c r="AP2915" s="707"/>
    </row>
    <row r="2916" spans="4:42">
      <c r="D2916" s="160" t="s">
        <v>5156</v>
      </c>
      <c r="E2916" s="160"/>
      <c r="F2916" s="160">
        <v>46121</v>
      </c>
      <c r="G2916" s="160">
        <v>46142</v>
      </c>
      <c r="H2916" s="160" t="s">
        <v>12624</v>
      </c>
      <c r="I2916" s="160">
        <v>45953</v>
      </c>
      <c r="J2916" s="160">
        <v>18377.32</v>
      </c>
      <c r="K2916" s="160">
        <v>18377.32</v>
      </c>
      <c r="L2916" s="707">
        <v>349230.2</v>
      </c>
      <c r="M2916" s="727" t="s">
        <v>4996</v>
      </c>
      <c r="Y2916" s="707"/>
      <c r="Z2916" s="707"/>
      <c r="AA2916" s="707"/>
      <c r="AB2916" s="707">
        <v>15927.01</v>
      </c>
      <c r="AC2916" s="707">
        <v>2450.31</v>
      </c>
      <c r="AE2916" s="707"/>
      <c r="AF2916" s="707"/>
      <c r="AG2916" s="707"/>
    </row>
    <row r="2917" spans="4:42">
      <c r="D2917" s="160" t="s">
        <v>5157</v>
      </c>
      <c r="E2917" s="160"/>
      <c r="F2917" s="160">
        <v>46125</v>
      </c>
      <c r="G2917" s="160">
        <v>46142</v>
      </c>
      <c r="H2917" s="160">
        <v>45935</v>
      </c>
      <c r="I2917" s="160">
        <v>45953</v>
      </c>
      <c r="J2917" s="160">
        <v>0</v>
      </c>
      <c r="K2917" s="160">
        <v>0</v>
      </c>
      <c r="L2917" s="707">
        <v>144949.56</v>
      </c>
      <c r="M2917" s="727" t="s">
        <v>4994</v>
      </c>
      <c r="Y2917" s="707"/>
      <c r="Z2917" s="707"/>
      <c r="AB2917" s="707"/>
      <c r="AC2917" s="707">
        <v>144949.56</v>
      </c>
      <c r="AD2917" s="707"/>
      <c r="AE2917" s="707"/>
      <c r="AF2917" s="707"/>
      <c r="AG2917" s="707"/>
      <c r="AH2917" s="707"/>
      <c r="AI2917" s="707"/>
      <c r="AO2917" s="707"/>
      <c r="AP2917" s="707"/>
    </row>
    <row r="2918" spans="4:42">
      <c r="D2918" s="160" t="s">
        <v>5157</v>
      </c>
      <c r="E2918" s="160"/>
      <c r="F2918" s="160">
        <v>46125</v>
      </c>
      <c r="G2918" s="160">
        <v>46142</v>
      </c>
      <c r="H2918" s="160">
        <v>45935</v>
      </c>
      <c r="I2918" s="160">
        <v>45953</v>
      </c>
      <c r="J2918" s="160">
        <v>0</v>
      </c>
      <c r="K2918" s="160">
        <v>0</v>
      </c>
      <c r="L2918" s="707">
        <v>144949.56</v>
      </c>
      <c r="M2918" s="727" t="s">
        <v>4995</v>
      </c>
      <c r="Y2918" s="707"/>
      <c r="Z2918" s="707"/>
      <c r="AA2918" s="707"/>
      <c r="AB2918" s="707"/>
      <c r="AC2918" s="707">
        <v>144949.56</v>
      </c>
      <c r="AD2918" s="707"/>
      <c r="AE2918" s="707"/>
      <c r="AF2918" s="707"/>
      <c r="AG2918" s="707"/>
      <c r="AH2918" s="707"/>
      <c r="AI2918" s="707"/>
      <c r="AO2918" s="707"/>
      <c r="AP2918" s="707"/>
    </row>
    <row r="2919" spans="4:42">
      <c r="D2919" s="160" t="s">
        <v>5157</v>
      </c>
      <c r="E2919" s="160"/>
      <c r="F2919" s="160">
        <v>46125</v>
      </c>
      <c r="G2919" s="160">
        <v>46142</v>
      </c>
      <c r="H2919" s="160">
        <v>45935</v>
      </c>
      <c r="I2919" s="160">
        <v>45953</v>
      </c>
      <c r="J2919" s="160">
        <v>0</v>
      </c>
      <c r="K2919" s="160">
        <v>0</v>
      </c>
      <c r="L2919" s="707">
        <v>144949.56</v>
      </c>
      <c r="M2919" s="727" t="s">
        <v>4996</v>
      </c>
      <c r="Y2919" s="707"/>
      <c r="Z2919" s="707"/>
      <c r="AA2919" s="707"/>
      <c r="AB2919" s="707"/>
      <c r="AE2919" s="707"/>
      <c r="AF2919" s="707"/>
      <c r="AG2919" s="707"/>
    </row>
    <row r="2920" spans="4:42">
      <c r="D2920" s="160" t="s">
        <v>9075</v>
      </c>
      <c r="E2920" s="160"/>
      <c r="F2920" s="160">
        <v>46127</v>
      </c>
      <c r="G2920" s="160">
        <v>46142</v>
      </c>
      <c r="H2920" s="160">
        <v>45937</v>
      </c>
      <c r="I2920" s="160">
        <v>45953</v>
      </c>
      <c r="J2920" s="160">
        <v>0</v>
      </c>
      <c r="K2920" s="160">
        <v>0</v>
      </c>
      <c r="L2920" s="707">
        <v>28401.88</v>
      </c>
      <c r="M2920" s="727" t="s">
        <v>4994</v>
      </c>
      <c r="Y2920" s="707"/>
      <c r="Z2920" s="707"/>
      <c r="AB2920" s="707"/>
      <c r="AC2920" s="707">
        <v>28401.88</v>
      </c>
      <c r="AD2920" s="707"/>
      <c r="AE2920" s="707"/>
      <c r="AF2920" s="707"/>
      <c r="AG2920" s="707"/>
      <c r="AH2920" s="707"/>
      <c r="AO2920" s="707"/>
      <c r="AP2920" s="707"/>
    </row>
    <row r="2921" spans="4:42">
      <c r="D2921" s="160" t="s">
        <v>9075</v>
      </c>
      <c r="E2921" s="160"/>
      <c r="F2921" s="160">
        <v>46127</v>
      </c>
      <c r="G2921" s="160">
        <v>46142</v>
      </c>
      <c r="H2921" s="160">
        <v>45937</v>
      </c>
      <c r="I2921" s="160">
        <v>45953</v>
      </c>
      <c r="J2921" s="160">
        <v>0</v>
      </c>
      <c r="K2921" s="160">
        <v>0</v>
      </c>
      <c r="L2921" s="707">
        <v>28401.88</v>
      </c>
      <c r="M2921" s="727" t="s">
        <v>4995</v>
      </c>
      <c r="Y2921" s="707"/>
      <c r="Z2921" s="707"/>
      <c r="AA2921" s="707"/>
      <c r="AB2921" s="707"/>
      <c r="AC2921" s="707">
        <v>28401.88</v>
      </c>
      <c r="AD2921" s="707"/>
      <c r="AE2921" s="707"/>
      <c r="AF2921" s="707"/>
      <c r="AG2921" s="707"/>
      <c r="AH2921" s="707"/>
      <c r="AO2921" s="707"/>
      <c r="AP2921" s="707"/>
    </row>
    <row r="2922" spans="4:42">
      <c r="D2922" s="160" t="s">
        <v>9075</v>
      </c>
      <c r="E2922" s="160"/>
      <c r="F2922" s="160">
        <v>46127</v>
      </c>
      <c r="G2922" s="160">
        <v>46142</v>
      </c>
      <c r="H2922" s="160">
        <v>45937</v>
      </c>
      <c r="I2922" s="160">
        <v>45953</v>
      </c>
      <c r="J2922" s="160">
        <v>0</v>
      </c>
      <c r="K2922" s="160">
        <v>0</v>
      </c>
      <c r="L2922" s="707">
        <v>28401.88</v>
      </c>
      <c r="M2922" s="727" t="s">
        <v>4996</v>
      </c>
      <c r="Y2922" s="707"/>
      <c r="Z2922" s="707"/>
      <c r="AA2922" s="707"/>
      <c r="AE2922" s="707"/>
      <c r="AF2922" s="707"/>
    </row>
    <row r="2923" spans="4:42">
      <c r="D2923" s="160" t="s">
        <v>9076</v>
      </c>
      <c r="E2923" s="160"/>
      <c r="F2923" s="160">
        <v>46130</v>
      </c>
      <c r="G2923" s="160">
        <v>46140</v>
      </c>
      <c r="H2923" s="160">
        <v>45939</v>
      </c>
      <c r="I2923" s="160">
        <v>45951</v>
      </c>
      <c r="J2923" s="160">
        <v>0</v>
      </c>
      <c r="K2923" s="160">
        <v>0</v>
      </c>
      <c r="L2923" s="707">
        <v>31286.09</v>
      </c>
      <c r="M2923" s="727" t="s">
        <v>4994</v>
      </c>
      <c r="Y2923" s="707"/>
      <c r="AB2923" s="707"/>
      <c r="AC2923" s="707">
        <v>31286.09</v>
      </c>
      <c r="AD2923" s="707"/>
      <c r="AE2923" s="707"/>
      <c r="AF2923" s="707"/>
      <c r="AG2923" s="707"/>
      <c r="AH2923" s="707"/>
      <c r="AO2923" s="707"/>
      <c r="AP2923" s="707"/>
    </row>
    <row r="2924" spans="4:42">
      <c r="D2924" s="160" t="s">
        <v>9076</v>
      </c>
      <c r="E2924" s="160"/>
      <c r="F2924" s="160">
        <v>46130</v>
      </c>
      <c r="G2924" s="160">
        <v>46140</v>
      </c>
      <c r="H2924" s="160">
        <v>45939</v>
      </c>
      <c r="I2924" s="160">
        <v>45951</v>
      </c>
      <c r="J2924" s="160">
        <v>0</v>
      </c>
      <c r="K2924" s="160">
        <v>0</v>
      </c>
      <c r="L2924" s="707">
        <v>31286.09</v>
      </c>
      <c r="M2924" s="727" t="s">
        <v>4995</v>
      </c>
      <c r="Y2924" s="707"/>
      <c r="Z2924" s="707"/>
      <c r="AA2924" s="707"/>
      <c r="AB2924" s="707"/>
      <c r="AC2924" s="707">
        <v>31286.09</v>
      </c>
      <c r="AD2924" s="707"/>
      <c r="AE2924" s="707"/>
      <c r="AF2924" s="707"/>
      <c r="AG2924" s="707"/>
      <c r="AH2924" s="707"/>
      <c r="AO2924" s="707"/>
      <c r="AP2924" s="707"/>
    </row>
    <row r="2925" spans="4:42">
      <c r="D2925" s="160" t="s">
        <v>9076</v>
      </c>
      <c r="E2925" s="160"/>
      <c r="F2925" s="160">
        <v>46130</v>
      </c>
      <c r="G2925" s="160">
        <v>46140</v>
      </c>
      <c r="H2925" s="160">
        <v>45939</v>
      </c>
      <c r="I2925" s="160">
        <v>45951</v>
      </c>
      <c r="J2925" s="160">
        <v>0</v>
      </c>
      <c r="K2925" s="160">
        <v>0</v>
      </c>
      <c r="L2925" s="707">
        <v>31286.09</v>
      </c>
      <c r="M2925" s="727" t="s">
        <v>4996</v>
      </c>
      <c r="Y2925" s="707"/>
      <c r="Z2925" s="707"/>
      <c r="AA2925" s="707"/>
      <c r="AE2925" s="707"/>
      <c r="AF2925" s="707"/>
    </row>
    <row r="2926" spans="4:42">
      <c r="D2926" s="160" t="s">
        <v>5158</v>
      </c>
      <c r="E2926" s="160"/>
      <c r="F2926" s="160">
        <v>46132</v>
      </c>
      <c r="G2926" s="160">
        <v>46142</v>
      </c>
      <c r="H2926" s="160">
        <v>45942</v>
      </c>
      <c r="I2926" s="160">
        <v>45953</v>
      </c>
      <c r="J2926" s="160">
        <v>0</v>
      </c>
      <c r="K2926" s="160">
        <v>0</v>
      </c>
      <c r="L2926" s="707">
        <v>54750.66</v>
      </c>
      <c r="M2926" s="727" t="s">
        <v>4994</v>
      </c>
      <c r="Y2926" s="707"/>
      <c r="AB2926" s="707"/>
      <c r="AC2926" s="707">
        <v>54750.66</v>
      </c>
      <c r="AD2926" s="707"/>
      <c r="AE2926" s="707"/>
      <c r="AF2926" s="707"/>
      <c r="AG2926" s="707"/>
      <c r="AH2926" s="707"/>
      <c r="AO2926" s="707"/>
      <c r="AP2926" s="707"/>
    </row>
    <row r="2927" spans="4:42">
      <c r="D2927" s="160" t="s">
        <v>5158</v>
      </c>
      <c r="E2927" s="160"/>
      <c r="F2927" s="160">
        <v>46132</v>
      </c>
      <c r="G2927" s="160">
        <v>46142</v>
      </c>
      <c r="H2927" s="160">
        <v>45942</v>
      </c>
      <c r="I2927" s="160">
        <v>45953</v>
      </c>
      <c r="J2927" s="160">
        <v>0</v>
      </c>
      <c r="K2927" s="160">
        <v>0</v>
      </c>
      <c r="L2927" s="707">
        <v>54750.66</v>
      </c>
      <c r="M2927" s="727" t="s">
        <v>4995</v>
      </c>
      <c r="Y2927" s="707"/>
      <c r="Z2927" s="707"/>
      <c r="AA2927" s="707"/>
      <c r="AB2927" s="707"/>
      <c r="AC2927" s="707">
        <v>54750.66</v>
      </c>
      <c r="AD2927" s="707"/>
      <c r="AE2927" s="707"/>
      <c r="AF2927" s="707"/>
      <c r="AG2927" s="707"/>
      <c r="AH2927" s="707"/>
      <c r="AO2927" s="707"/>
      <c r="AP2927" s="707"/>
    </row>
    <row r="2928" spans="4:42">
      <c r="D2928" s="160" t="s">
        <v>5158</v>
      </c>
      <c r="E2928" s="160"/>
      <c r="F2928" s="160">
        <v>46132</v>
      </c>
      <c r="G2928" s="160">
        <v>46142</v>
      </c>
      <c r="H2928" s="160">
        <v>45942</v>
      </c>
      <c r="I2928" s="160">
        <v>45953</v>
      </c>
      <c r="J2928" s="160">
        <v>0</v>
      </c>
      <c r="K2928" s="160">
        <v>0</v>
      </c>
      <c r="L2928" s="707">
        <v>54750.66</v>
      </c>
      <c r="M2928" s="727" t="s">
        <v>4996</v>
      </c>
      <c r="Y2928" s="707"/>
      <c r="Z2928" s="707"/>
      <c r="AA2928" s="707"/>
      <c r="AE2928" s="707"/>
      <c r="AF2928" s="707"/>
      <c r="AG2928" s="707"/>
    </row>
    <row r="2929" spans="4:43">
      <c r="D2929" s="160" t="s">
        <v>5159</v>
      </c>
      <c r="E2929" s="160"/>
      <c r="F2929" s="160">
        <v>46134</v>
      </c>
      <c r="G2929" s="160">
        <v>46145</v>
      </c>
      <c r="H2929" s="160">
        <v>45944</v>
      </c>
      <c r="I2929" s="160">
        <v>45956</v>
      </c>
      <c r="J2929" s="160">
        <v>0</v>
      </c>
      <c r="K2929" s="160">
        <v>0</v>
      </c>
      <c r="L2929" s="707">
        <v>135573.04999999999</v>
      </c>
      <c r="M2929" s="727" t="s">
        <v>4994</v>
      </c>
      <c r="Y2929" s="707"/>
      <c r="Z2929" s="707"/>
      <c r="AC2929" s="707">
        <v>135573.04999999999</v>
      </c>
      <c r="AD2929" s="707"/>
      <c r="AE2929" s="707"/>
      <c r="AF2929" s="707"/>
      <c r="AG2929" s="707"/>
      <c r="AH2929" s="707"/>
      <c r="AO2929" s="707"/>
      <c r="AP2929" s="707"/>
    </row>
    <row r="2930" spans="4:43">
      <c r="D2930" s="160" t="s">
        <v>5159</v>
      </c>
      <c r="E2930" s="160"/>
      <c r="F2930" s="160">
        <v>46134</v>
      </c>
      <c r="G2930" s="160">
        <v>46145</v>
      </c>
      <c r="H2930" s="160">
        <v>45944</v>
      </c>
      <c r="I2930" s="160">
        <v>45956</v>
      </c>
      <c r="J2930" s="160">
        <v>0</v>
      </c>
      <c r="K2930" s="160">
        <v>0</v>
      </c>
      <c r="L2930" s="707">
        <v>135573.04999999999</v>
      </c>
      <c r="M2930" s="727" t="s">
        <v>4995</v>
      </c>
      <c r="Z2930" s="707"/>
      <c r="AA2930" s="707"/>
      <c r="AB2930" s="707"/>
      <c r="AC2930" s="707">
        <v>135573.04999999999</v>
      </c>
      <c r="AD2930" s="707"/>
      <c r="AE2930" s="707"/>
      <c r="AF2930" s="707"/>
      <c r="AG2930" s="707"/>
      <c r="AH2930" s="707"/>
      <c r="AO2930" s="707"/>
      <c r="AP2930" s="707"/>
    </row>
    <row r="2931" spans="4:43">
      <c r="D2931" s="160" t="s">
        <v>5159</v>
      </c>
      <c r="E2931" s="160"/>
      <c r="F2931" s="160">
        <v>46134</v>
      </c>
      <c r="G2931" s="160">
        <v>46145</v>
      </c>
      <c r="H2931" s="160">
        <v>45944</v>
      </c>
      <c r="I2931" s="160">
        <v>45956</v>
      </c>
      <c r="J2931" s="160">
        <v>0</v>
      </c>
      <c r="K2931" s="160">
        <v>0</v>
      </c>
      <c r="L2931" s="707">
        <v>135573.04999999999</v>
      </c>
      <c r="M2931" s="727" t="s">
        <v>4996</v>
      </c>
      <c r="Y2931" s="707"/>
      <c r="Z2931" s="707"/>
      <c r="AA2931" s="707"/>
      <c r="AB2931" s="707"/>
      <c r="AF2931" s="707"/>
      <c r="AG2931" s="707"/>
    </row>
    <row r="2932" spans="4:43">
      <c r="D2932" s="160" t="s">
        <v>9077</v>
      </c>
      <c r="E2932" s="160"/>
      <c r="F2932" s="160">
        <v>46137</v>
      </c>
      <c r="G2932" s="160">
        <v>46147</v>
      </c>
      <c r="H2932" s="160">
        <v>45946</v>
      </c>
      <c r="I2932" s="160">
        <v>45958</v>
      </c>
      <c r="J2932" s="160">
        <v>0</v>
      </c>
      <c r="K2932" s="160">
        <v>0</v>
      </c>
      <c r="L2932" s="707">
        <v>64527.55</v>
      </c>
      <c r="M2932" s="727" t="s">
        <v>4994</v>
      </c>
      <c r="Y2932" s="707"/>
      <c r="Z2932" s="707"/>
      <c r="AC2932" s="707">
        <v>64527.55</v>
      </c>
      <c r="AD2932" s="707"/>
      <c r="AE2932" s="707"/>
      <c r="AF2932" s="707"/>
      <c r="AG2932" s="707"/>
      <c r="AH2932" s="707"/>
      <c r="AI2932" s="707"/>
      <c r="AO2932" s="707"/>
      <c r="AP2932" s="707"/>
    </row>
    <row r="2933" spans="4:43">
      <c r="D2933" s="160" t="s">
        <v>9077</v>
      </c>
      <c r="E2933" s="160"/>
      <c r="F2933" s="160">
        <v>46137</v>
      </c>
      <c r="G2933" s="160">
        <v>46147</v>
      </c>
      <c r="H2933" s="160">
        <v>45946</v>
      </c>
      <c r="I2933" s="160">
        <v>45958</v>
      </c>
      <c r="J2933" s="160">
        <v>0</v>
      </c>
      <c r="K2933" s="160">
        <v>0</v>
      </c>
      <c r="L2933" s="707">
        <v>64527.55</v>
      </c>
      <c r="M2933" s="727" t="s">
        <v>4995</v>
      </c>
      <c r="Z2933" s="707"/>
      <c r="AA2933" s="707"/>
      <c r="AB2933" s="707"/>
      <c r="AC2933" s="707">
        <v>64527.55</v>
      </c>
      <c r="AD2933" s="707"/>
      <c r="AE2933" s="707"/>
      <c r="AF2933" s="707"/>
      <c r="AG2933" s="707"/>
      <c r="AH2933" s="707"/>
      <c r="AI2933" s="707"/>
      <c r="AO2933" s="707"/>
      <c r="AP2933" s="707"/>
    </row>
    <row r="2934" spans="4:43">
      <c r="D2934" s="160" t="s">
        <v>9077</v>
      </c>
      <c r="E2934" s="160"/>
      <c r="F2934" s="160">
        <v>46137</v>
      </c>
      <c r="G2934" s="160">
        <v>46147</v>
      </c>
      <c r="H2934" s="160">
        <v>45946</v>
      </c>
      <c r="I2934" s="160">
        <v>45958</v>
      </c>
      <c r="J2934" s="160">
        <v>0</v>
      </c>
      <c r="K2934" s="160">
        <v>0</v>
      </c>
      <c r="L2934" s="707">
        <v>64527.55</v>
      </c>
      <c r="M2934" s="727" t="s">
        <v>4996</v>
      </c>
      <c r="Y2934" s="707"/>
      <c r="Z2934" s="707"/>
      <c r="AA2934" s="707"/>
      <c r="AB2934" s="707"/>
      <c r="AG2934" s="707"/>
    </row>
    <row r="2935" spans="4:43">
      <c r="D2935" s="160" t="s">
        <v>5160</v>
      </c>
      <c r="E2935" s="160"/>
      <c r="F2935" s="160">
        <v>46139</v>
      </c>
      <c r="G2935" s="160">
        <v>46149</v>
      </c>
      <c r="H2935" s="160">
        <v>45949</v>
      </c>
      <c r="I2935" s="160">
        <v>45960</v>
      </c>
      <c r="J2935" s="160">
        <v>0</v>
      </c>
      <c r="K2935" s="160">
        <v>0</v>
      </c>
      <c r="L2935" s="707">
        <v>66482.97</v>
      </c>
      <c r="M2935" s="727" t="s">
        <v>4994</v>
      </c>
      <c r="Y2935" s="707"/>
      <c r="Z2935" s="707"/>
      <c r="AB2935" s="707"/>
      <c r="AC2935" s="707">
        <v>66482.97</v>
      </c>
      <c r="AD2935" s="707"/>
      <c r="AE2935" s="707"/>
      <c r="AF2935" s="707"/>
      <c r="AG2935" s="707"/>
      <c r="AH2935" s="707"/>
      <c r="AO2935" s="707"/>
      <c r="AP2935" s="707"/>
    </row>
    <row r="2936" spans="4:43">
      <c r="D2936" s="160" t="s">
        <v>5160</v>
      </c>
      <c r="E2936" s="160"/>
      <c r="F2936" s="160">
        <v>46139</v>
      </c>
      <c r="G2936" s="160">
        <v>46149</v>
      </c>
      <c r="H2936" s="160">
        <v>45949</v>
      </c>
      <c r="I2936" s="160">
        <v>45960</v>
      </c>
      <c r="J2936" s="160">
        <v>0</v>
      </c>
      <c r="K2936" s="160">
        <v>0</v>
      </c>
      <c r="L2936" s="707">
        <v>66482.97</v>
      </c>
      <c r="M2936" s="727" t="s">
        <v>4995</v>
      </c>
      <c r="Y2936" s="707"/>
      <c r="Z2936" s="707"/>
      <c r="AA2936" s="707"/>
      <c r="AB2936" s="707"/>
      <c r="AC2936" s="707">
        <v>66482.97</v>
      </c>
      <c r="AD2936" s="707"/>
      <c r="AE2936" s="707"/>
      <c r="AF2936" s="707"/>
      <c r="AG2936" s="707"/>
      <c r="AH2936" s="707"/>
      <c r="AI2936" s="707"/>
      <c r="AO2936" s="707"/>
      <c r="AP2936" s="707"/>
    </row>
    <row r="2937" spans="4:43">
      <c r="D2937" s="160" t="s">
        <v>5160</v>
      </c>
      <c r="E2937" s="160"/>
      <c r="F2937" s="160">
        <v>46139</v>
      </c>
      <c r="G2937" s="160">
        <v>46149</v>
      </c>
      <c r="H2937" s="160">
        <v>45949</v>
      </c>
      <c r="I2937" s="160">
        <v>45960</v>
      </c>
      <c r="J2937" s="160">
        <v>0</v>
      </c>
      <c r="K2937" s="160">
        <v>0</v>
      </c>
      <c r="L2937" s="707">
        <v>66482.97</v>
      </c>
      <c r="M2937" s="727" t="s">
        <v>4996</v>
      </c>
      <c r="Y2937" s="707"/>
      <c r="Z2937" s="707"/>
      <c r="AA2937" s="707"/>
      <c r="AF2937" s="707"/>
      <c r="AI2937" s="707"/>
    </row>
    <row r="2938" spans="4:43">
      <c r="D2938" s="160" t="s">
        <v>5161</v>
      </c>
      <c r="E2938" s="160"/>
      <c r="F2938" s="160">
        <v>46141</v>
      </c>
      <c r="G2938" s="160">
        <v>46152</v>
      </c>
      <c r="H2938" s="160">
        <v>45951</v>
      </c>
      <c r="I2938" s="160">
        <v>45963</v>
      </c>
      <c r="J2938" s="160">
        <v>0</v>
      </c>
      <c r="K2938" s="160">
        <v>0</v>
      </c>
      <c r="L2938" s="707">
        <v>193188.3</v>
      </c>
      <c r="M2938" s="727" t="s">
        <v>4994</v>
      </c>
      <c r="Y2938" s="707"/>
      <c r="Z2938" s="707"/>
      <c r="AC2938" s="707">
        <v>186579.65</v>
      </c>
      <c r="AD2938" s="707">
        <v>6608.65</v>
      </c>
      <c r="AE2938" s="707"/>
      <c r="AF2938" s="707"/>
      <c r="AG2938" s="707"/>
      <c r="AH2938" s="707"/>
      <c r="AO2938" s="707"/>
      <c r="AP2938" s="707"/>
    </row>
    <row r="2939" spans="4:43">
      <c r="D2939" s="160" t="s">
        <v>5161</v>
      </c>
      <c r="E2939" s="160"/>
      <c r="F2939" s="160">
        <v>46141</v>
      </c>
      <c r="G2939" s="160">
        <v>46152</v>
      </c>
      <c r="H2939" s="160">
        <v>45951</v>
      </c>
      <c r="I2939" s="160">
        <v>45963</v>
      </c>
      <c r="J2939" s="160">
        <v>0</v>
      </c>
      <c r="K2939" s="160">
        <v>0</v>
      </c>
      <c r="L2939" s="707">
        <v>193188.3</v>
      </c>
      <c r="M2939" s="727" t="s">
        <v>4995</v>
      </c>
      <c r="Y2939" s="707"/>
      <c r="Z2939" s="707"/>
      <c r="AA2939" s="707"/>
      <c r="AB2939" s="707"/>
      <c r="AC2939" s="707">
        <v>186579.65</v>
      </c>
      <c r="AD2939" s="707">
        <v>6608.65</v>
      </c>
      <c r="AE2939" s="707"/>
      <c r="AF2939" s="707"/>
      <c r="AG2939" s="707"/>
      <c r="AH2939" s="707"/>
      <c r="AI2939" s="707"/>
      <c r="AO2939" s="707"/>
      <c r="AP2939" s="707"/>
    </row>
    <row r="2940" spans="4:43">
      <c r="D2940" s="160" t="s">
        <v>5161</v>
      </c>
      <c r="E2940" s="160"/>
      <c r="F2940" s="160">
        <v>46141</v>
      </c>
      <c r="G2940" s="160">
        <v>46152</v>
      </c>
      <c r="H2940" s="160">
        <v>45951</v>
      </c>
      <c r="I2940" s="160">
        <v>45963</v>
      </c>
      <c r="J2940" s="160">
        <v>0</v>
      </c>
      <c r="K2940" s="160">
        <v>0</v>
      </c>
      <c r="L2940" s="707">
        <v>193188.3</v>
      </c>
      <c r="M2940" s="727" t="s">
        <v>4996</v>
      </c>
      <c r="Y2940" s="707"/>
      <c r="Z2940" s="707"/>
      <c r="AA2940" s="707"/>
      <c r="AB2940" s="707"/>
      <c r="AF2940" s="707"/>
      <c r="AG2940" s="707"/>
      <c r="AI2940" s="707"/>
    </row>
    <row r="2941" spans="4:43">
      <c r="D2941" s="160" t="s">
        <v>9078</v>
      </c>
      <c r="E2941" s="160"/>
      <c r="F2941" s="160">
        <v>46134</v>
      </c>
      <c r="G2941" s="160">
        <v>46140</v>
      </c>
      <c r="H2941" s="160">
        <v>45945</v>
      </c>
      <c r="I2941" s="160">
        <v>45951</v>
      </c>
      <c r="J2941" s="160">
        <v>0</v>
      </c>
      <c r="K2941" s="160">
        <v>0</v>
      </c>
      <c r="L2941" s="707">
        <v>20837</v>
      </c>
      <c r="M2941" s="727" t="s">
        <v>4994</v>
      </c>
      <c r="Y2941" s="707"/>
      <c r="Z2941" s="707"/>
      <c r="AC2941" s="707">
        <v>20837</v>
      </c>
      <c r="AD2941" s="707"/>
      <c r="AE2941" s="707"/>
      <c r="AF2941" s="707"/>
      <c r="AG2941" s="707"/>
      <c r="AH2941" s="707"/>
      <c r="AO2941" s="707"/>
      <c r="AP2941" s="707"/>
    </row>
    <row r="2942" spans="4:43">
      <c r="D2942" s="160" t="s">
        <v>9078</v>
      </c>
      <c r="E2942" s="160"/>
      <c r="F2942" s="160">
        <v>46134</v>
      </c>
      <c r="G2942" s="160">
        <v>46140</v>
      </c>
      <c r="H2942" s="160">
        <v>45945</v>
      </c>
      <c r="I2942" s="160">
        <v>45951</v>
      </c>
      <c r="J2942" s="160">
        <v>0</v>
      </c>
      <c r="K2942" s="160">
        <v>0</v>
      </c>
      <c r="L2942" s="707">
        <v>20837</v>
      </c>
      <c r="M2942" s="727" t="s">
        <v>4995</v>
      </c>
      <c r="Z2942" s="707"/>
      <c r="AA2942" s="707"/>
      <c r="AB2942" s="707"/>
      <c r="AC2942" s="707">
        <v>20837</v>
      </c>
      <c r="AD2942" s="707"/>
      <c r="AE2942" s="707"/>
      <c r="AF2942" s="707"/>
      <c r="AG2942" s="707"/>
      <c r="AH2942" s="707"/>
      <c r="AO2942" s="707"/>
      <c r="AP2942" s="707"/>
    </row>
    <row r="2943" spans="4:43">
      <c r="D2943" s="160" t="s">
        <v>9078</v>
      </c>
      <c r="E2943" s="160"/>
      <c r="F2943" s="160">
        <v>46134</v>
      </c>
      <c r="G2943" s="160">
        <v>46140</v>
      </c>
      <c r="H2943" s="160">
        <v>45945</v>
      </c>
      <c r="I2943" s="160">
        <v>45951</v>
      </c>
      <c r="J2943" s="160">
        <v>0</v>
      </c>
      <c r="K2943" s="160">
        <v>0</v>
      </c>
      <c r="L2943" s="707">
        <v>20837</v>
      </c>
      <c r="M2943" s="727" t="s">
        <v>4996</v>
      </c>
      <c r="Z2943" s="707"/>
      <c r="AA2943" s="707"/>
      <c r="AB2943" s="707"/>
      <c r="AC2943" s="707"/>
      <c r="AF2943" s="707"/>
      <c r="AG2943" s="707"/>
      <c r="AH2943" s="707"/>
    </row>
    <row r="2944" spans="4:43">
      <c r="D2944" s="160" t="s">
        <v>5162</v>
      </c>
      <c r="E2944" s="160"/>
      <c r="F2944" s="160">
        <v>46151</v>
      </c>
      <c r="G2944" s="160">
        <v>46173</v>
      </c>
      <c r="H2944" s="160">
        <v>45960</v>
      </c>
      <c r="I2944" s="160">
        <v>45984</v>
      </c>
      <c r="J2944" s="160">
        <v>0</v>
      </c>
      <c r="K2944" s="160">
        <v>0</v>
      </c>
      <c r="L2944" s="707">
        <v>103657.82</v>
      </c>
      <c r="M2944" s="727" t="s">
        <v>4994</v>
      </c>
      <c r="Z2944" s="707"/>
      <c r="AB2944" s="707"/>
      <c r="AC2944" s="707">
        <v>5449.3</v>
      </c>
      <c r="AD2944" s="707">
        <v>98208.52</v>
      </c>
      <c r="AE2944" s="707"/>
      <c r="AF2944" s="707"/>
      <c r="AG2944" s="707"/>
      <c r="AH2944" s="707"/>
      <c r="AI2944" s="707"/>
      <c r="AJ2944" s="707"/>
      <c r="AK2944" s="707"/>
      <c r="AL2944" s="707"/>
      <c r="AP2944" s="707"/>
      <c r="AQ2944" s="707"/>
    </row>
    <row r="2945" spans="4:43">
      <c r="D2945" s="160" t="s">
        <v>5162</v>
      </c>
      <c r="E2945" s="160"/>
      <c r="F2945" s="160">
        <v>46151</v>
      </c>
      <c r="G2945" s="160">
        <v>46173</v>
      </c>
      <c r="H2945" s="160">
        <v>45960</v>
      </c>
      <c r="I2945" s="160">
        <v>45984</v>
      </c>
      <c r="J2945" s="160">
        <v>0</v>
      </c>
      <c r="K2945" s="160">
        <v>0</v>
      </c>
      <c r="L2945" s="707">
        <v>103657.82</v>
      </c>
      <c r="M2945" s="727" t="s">
        <v>4995</v>
      </c>
      <c r="AB2945" s="707"/>
      <c r="AC2945" s="707">
        <v>5449.3</v>
      </c>
      <c r="AD2945" s="707">
        <v>98208.52</v>
      </c>
      <c r="AE2945" s="707"/>
      <c r="AF2945" s="707"/>
      <c r="AG2945" s="707"/>
      <c r="AH2945" s="707"/>
      <c r="AI2945" s="707"/>
      <c r="AJ2945" s="707"/>
      <c r="AK2945" s="707"/>
      <c r="AL2945" s="707"/>
      <c r="AP2945" s="707"/>
      <c r="AQ2945" s="707"/>
    </row>
    <row r="2946" spans="4:43">
      <c r="D2946" s="160" t="s">
        <v>5162</v>
      </c>
      <c r="E2946" s="160"/>
      <c r="F2946" s="160">
        <v>46151</v>
      </c>
      <c r="G2946" s="160">
        <v>46173</v>
      </c>
      <c r="H2946" s="160">
        <v>45960</v>
      </c>
      <c r="I2946" s="160">
        <v>45984</v>
      </c>
      <c r="J2946" s="160">
        <v>0</v>
      </c>
      <c r="K2946" s="160">
        <v>0</v>
      </c>
      <c r="L2946" s="707">
        <v>103657.82</v>
      </c>
      <c r="M2946" s="727" t="s">
        <v>4996</v>
      </c>
      <c r="AB2946" s="707"/>
      <c r="AC2946" s="707"/>
      <c r="AD2946" s="707"/>
      <c r="AE2946" s="707"/>
      <c r="AG2946" s="707"/>
      <c r="AH2946" s="707"/>
      <c r="AI2946" s="707"/>
      <c r="AJ2946" s="707"/>
    </row>
    <row r="2947" spans="4:43">
      <c r="D2947" s="160" t="s">
        <v>5163</v>
      </c>
      <c r="E2947" s="160"/>
      <c r="F2947" s="160">
        <v>46151</v>
      </c>
      <c r="G2947" s="160">
        <v>46173</v>
      </c>
      <c r="H2947" s="160">
        <v>45960</v>
      </c>
      <c r="I2947" s="160">
        <v>45984</v>
      </c>
      <c r="J2947" s="160">
        <v>0</v>
      </c>
      <c r="K2947" s="160">
        <v>0</v>
      </c>
      <c r="L2947" s="707">
        <v>86268.61</v>
      </c>
      <c r="M2947" s="727" t="s">
        <v>4994</v>
      </c>
      <c r="AB2947" s="707"/>
      <c r="AC2947" s="707">
        <v>5449.3</v>
      </c>
      <c r="AD2947" s="707">
        <v>80819.31</v>
      </c>
      <c r="AE2947" s="707"/>
      <c r="AF2947" s="707"/>
      <c r="AG2947" s="707"/>
      <c r="AH2947" s="707"/>
      <c r="AI2947" s="707"/>
      <c r="AJ2947" s="707"/>
      <c r="AK2947" s="707"/>
      <c r="AP2947" s="707"/>
      <c r="AQ2947" s="707"/>
    </row>
    <row r="2948" spans="4:43">
      <c r="D2948" s="160" t="s">
        <v>5163</v>
      </c>
      <c r="E2948" s="160"/>
      <c r="F2948" s="160">
        <v>46151</v>
      </c>
      <c r="G2948" s="160">
        <v>46173</v>
      </c>
      <c r="H2948" s="160">
        <v>45960</v>
      </c>
      <c r="I2948" s="160">
        <v>45984</v>
      </c>
      <c r="J2948" s="160">
        <v>0</v>
      </c>
      <c r="K2948" s="160">
        <v>0</v>
      </c>
      <c r="L2948" s="707">
        <v>86268.61</v>
      </c>
      <c r="M2948" s="727" t="s">
        <v>4995</v>
      </c>
      <c r="AB2948" s="707"/>
      <c r="AC2948" s="707">
        <v>5449.3</v>
      </c>
      <c r="AD2948" s="707">
        <v>80819.31</v>
      </c>
      <c r="AE2948" s="707"/>
      <c r="AF2948" s="707"/>
      <c r="AG2948" s="707"/>
      <c r="AH2948" s="707"/>
      <c r="AI2948" s="707"/>
      <c r="AJ2948" s="707"/>
      <c r="AK2948" s="707"/>
      <c r="AP2948" s="707"/>
      <c r="AQ2948" s="707"/>
    </row>
    <row r="2949" spans="4:43">
      <c r="D2949" s="160" t="s">
        <v>5163</v>
      </c>
      <c r="E2949" s="160"/>
      <c r="F2949" s="160">
        <v>46151</v>
      </c>
      <c r="G2949" s="160">
        <v>46173</v>
      </c>
      <c r="H2949" s="160">
        <v>45960</v>
      </c>
      <c r="I2949" s="160">
        <v>45984</v>
      </c>
      <c r="J2949" s="160">
        <v>0</v>
      </c>
      <c r="K2949" s="160">
        <v>0</v>
      </c>
      <c r="L2949" s="707">
        <v>86268.61</v>
      </c>
      <c r="M2949" s="727" t="s">
        <v>4996</v>
      </c>
      <c r="AB2949" s="707"/>
      <c r="AC2949" s="707"/>
      <c r="AD2949" s="707"/>
      <c r="AE2949" s="707"/>
      <c r="AG2949" s="707"/>
      <c r="AH2949" s="707"/>
      <c r="AI2949" s="707"/>
      <c r="AJ2949" s="707"/>
    </row>
    <row r="2950" spans="4:43">
      <c r="D2950" s="160" t="s">
        <v>5164</v>
      </c>
      <c r="E2950" s="160"/>
      <c r="F2950" s="160">
        <v>46167</v>
      </c>
      <c r="G2950" s="160">
        <v>46170</v>
      </c>
      <c r="H2950" s="160">
        <v>45977</v>
      </c>
      <c r="I2950" s="160">
        <v>45981</v>
      </c>
      <c r="J2950" s="160">
        <v>0</v>
      </c>
      <c r="K2950" s="160">
        <v>0</v>
      </c>
      <c r="L2950" s="707">
        <v>6465.8</v>
      </c>
      <c r="M2950" s="727" t="s">
        <v>4994</v>
      </c>
      <c r="AB2950" s="707"/>
      <c r="AC2950" s="707"/>
      <c r="AD2950" s="707">
        <v>6465.8</v>
      </c>
      <c r="AF2950" s="707"/>
      <c r="AG2950" s="707"/>
      <c r="AH2950" s="707"/>
      <c r="AI2950" s="707"/>
      <c r="AJ2950" s="707"/>
      <c r="AK2950" s="707"/>
      <c r="AP2950" s="707"/>
      <c r="AQ2950" s="707"/>
    </row>
    <row r="2951" spans="4:43">
      <c r="D2951" s="160" t="s">
        <v>5164</v>
      </c>
      <c r="E2951" s="160"/>
      <c r="F2951" s="160">
        <v>46167</v>
      </c>
      <c r="G2951" s="160">
        <v>46170</v>
      </c>
      <c r="H2951" s="160">
        <v>45977</v>
      </c>
      <c r="I2951" s="160">
        <v>45981</v>
      </c>
      <c r="J2951" s="160">
        <v>0</v>
      </c>
      <c r="K2951" s="160">
        <v>0</v>
      </c>
      <c r="L2951" s="707">
        <v>6465.8</v>
      </c>
      <c r="M2951" s="727" t="s">
        <v>4995</v>
      </c>
      <c r="AC2951" s="707"/>
      <c r="AD2951" s="707">
        <v>6465.8</v>
      </c>
      <c r="AE2951" s="707"/>
      <c r="AF2951" s="707"/>
      <c r="AG2951" s="707"/>
      <c r="AH2951" s="707"/>
      <c r="AI2951" s="707"/>
      <c r="AJ2951" s="707"/>
      <c r="AK2951" s="707"/>
      <c r="AP2951" s="707"/>
      <c r="AQ2951" s="707"/>
    </row>
    <row r="2952" spans="4:43">
      <c r="D2952" s="160" t="s">
        <v>5164</v>
      </c>
      <c r="E2952" s="160"/>
      <c r="F2952" s="160">
        <v>46167</v>
      </c>
      <c r="G2952" s="160">
        <v>46170</v>
      </c>
      <c r="H2952" s="160">
        <v>45977</v>
      </c>
      <c r="I2952" s="160">
        <v>45981</v>
      </c>
      <c r="J2952" s="160">
        <v>0</v>
      </c>
      <c r="K2952" s="160">
        <v>0</v>
      </c>
      <c r="L2952" s="707">
        <v>6465.8</v>
      </c>
      <c r="M2952" s="727" t="s">
        <v>4996</v>
      </c>
      <c r="AC2952" s="707"/>
      <c r="AD2952" s="707"/>
      <c r="AE2952" s="707"/>
      <c r="AG2952" s="707"/>
      <c r="AI2952" s="707"/>
      <c r="AJ2952" s="707"/>
    </row>
    <row r="2953" spans="4:43">
      <c r="D2953" s="160" t="s">
        <v>9079</v>
      </c>
      <c r="E2953" s="160"/>
      <c r="F2953" s="160">
        <v>46167</v>
      </c>
      <c r="G2953" s="160">
        <v>46170</v>
      </c>
      <c r="H2953" s="160">
        <v>45977</v>
      </c>
      <c r="I2953" s="160">
        <v>45981</v>
      </c>
      <c r="J2953" s="160">
        <v>0</v>
      </c>
      <c r="K2953" s="160">
        <v>0</v>
      </c>
      <c r="L2953" s="707">
        <v>7444.14</v>
      </c>
      <c r="M2953" s="727" t="s">
        <v>4994</v>
      </c>
      <c r="AC2953" s="707"/>
      <c r="AD2953" s="707">
        <v>7444.14</v>
      </c>
      <c r="AG2953" s="707"/>
      <c r="AH2953" s="707"/>
      <c r="AI2953" s="707"/>
      <c r="AJ2953" s="707"/>
      <c r="AK2953" s="707"/>
      <c r="AL2953" s="707"/>
      <c r="AP2953" s="707"/>
      <c r="AQ2953" s="707"/>
    </row>
    <row r="2954" spans="4:43">
      <c r="D2954" s="160" t="s">
        <v>9079</v>
      </c>
      <c r="E2954" s="160"/>
      <c r="F2954" s="160">
        <v>46167</v>
      </c>
      <c r="G2954" s="160">
        <v>46170</v>
      </c>
      <c r="H2954" s="160">
        <v>45977</v>
      </c>
      <c r="I2954" s="160">
        <v>45981</v>
      </c>
      <c r="J2954" s="160">
        <v>0</v>
      </c>
      <c r="K2954" s="160">
        <v>0</v>
      </c>
      <c r="L2954" s="707">
        <v>7444.14</v>
      </c>
      <c r="M2954" s="727" t="s">
        <v>4995</v>
      </c>
      <c r="AC2954" s="707"/>
      <c r="AD2954" s="707">
        <v>7444.14</v>
      </c>
      <c r="AE2954" s="707"/>
      <c r="AG2954" s="707"/>
      <c r="AH2954" s="707"/>
      <c r="AI2954" s="707"/>
      <c r="AJ2954" s="707"/>
      <c r="AK2954" s="707"/>
      <c r="AL2954" s="707"/>
      <c r="AP2954" s="707"/>
      <c r="AQ2954" s="707"/>
    </row>
    <row r="2955" spans="4:43">
      <c r="D2955" s="160" t="s">
        <v>9079</v>
      </c>
      <c r="E2955" s="160"/>
      <c r="F2955" s="160">
        <v>46167</v>
      </c>
      <c r="G2955" s="160">
        <v>46170</v>
      </c>
      <c r="H2955" s="160">
        <v>45977</v>
      </c>
      <c r="I2955" s="160">
        <v>45981</v>
      </c>
      <c r="J2955" s="160">
        <v>0</v>
      </c>
      <c r="K2955" s="160">
        <v>0</v>
      </c>
      <c r="L2955" s="707">
        <v>7444.14</v>
      </c>
      <c r="M2955" s="727" t="s">
        <v>4996</v>
      </c>
      <c r="AC2955" s="707"/>
      <c r="AD2955" s="707"/>
      <c r="AE2955" s="707"/>
      <c r="AG2955" s="707"/>
      <c r="AH2955" s="707"/>
      <c r="AI2955" s="707"/>
      <c r="AJ2955" s="707"/>
    </row>
    <row r="2956" spans="4:43">
      <c r="D2956" s="160" t="s">
        <v>9080</v>
      </c>
      <c r="E2956" s="160"/>
      <c r="F2956" s="160">
        <v>46160</v>
      </c>
      <c r="G2956" s="160">
        <v>46173</v>
      </c>
      <c r="H2956" s="160">
        <v>45970</v>
      </c>
      <c r="I2956" s="160">
        <v>45984</v>
      </c>
      <c r="J2956" s="160">
        <v>0</v>
      </c>
      <c r="K2956" s="160">
        <v>0</v>
      </c>
      <c r="L2956" s="707">
        <v>3479.28</v>
      </c>
      <c r="M2956" s="727" t="s">
        <v>4994</v>
      </c>
      <c r="AC2956" s="707"/>
      <c r="AD2956" s="707">
        <v>3479.28</v>
      </c>
      <c r="AF2956" s="707"/>
      <c r="AG2956" s="707"/>
      <c r="AH2956" s="707"/>
      <c r="AI2956" s="707"/>
      <c r="AJ2956" s="707"/>
      <c r="AK2956" s="707"/>
      <c r="AP2956" s="707"/>
      <c r="AQ2956" s="707"/>
    </row>
    <row r="2957" spans="4:43">
      <c r="D2957" s="160" t="s">
        <v>9080</v>
      </c>
      <c r="E2957" s="160"/>
      <c r="F2957" s="160">
        <v>46160</v>
      </c>
      <c r="G2957" s="160">
        <v>46173</v>
      </c>
      <c r="H2957" s="160">
        <v>45970</v>
      </c>
      <c r="I2957" s="160">
        <v>45984</v>
      </c>
      <c r="J2957" s="160">
        <v>0</v>
      </c>
      <c r="K2957" s="160">
        <v>0</v>
      </c>
      <c r="L2957" s="707">
        <v>3479.28</v>
      </c>
      <c r="M2957" s="727" t="s">
        <v>4995</v>
      </c>
      <c r="AC2957" s="707"/>
      <c r="AD2957" s="707">
        <v>3479.28</v>
      </c>
      <c r="AE2957" s="707"/>
      <c r="AF2957" s="707"/>
      <c r="AG2957" s="707"/>
      <c r="AH2957" s="707"/>
      <c r="AI2957" s="707"/>
      <c r="AJ2957" s="707"/>
      <c r="AK2957" s="707"/>
      <c r="AP2957" s="707"/>
      <c r="AQ2957" s="707"/>
    </row>
    <row r="2958" spans="4:43">
      <c r="D2958" s="160" t="s">
        <v>9080</v>
      </c>
      <c r="E2958" s="160"/>
      <c r="F2958" s="160">
        <v>46160</v>
      </c>
      <c r="G2958" s="160">
        <v>46173</v>
      </c>
      <c r="H2958" s="160">
        <v>45970</v>
      </c>
      <c r="I2958" s="160">
        <v>45984</v>
      </c>
      <c r="J2958" s="160">
        <v>0</v>
      </c>
      <c r="K2958" s="160">
        <v>0</v>
      </c>
      <c r="L2958" s="707">
        <v>3479.28</v>
      </c>
      <c r="M2958" s="727" t="s">
        <v>4996</v>
      </c>
      <c r="AC2958" s="707"/>
      <c r="AD2958" s="707"/>
      <c r="AE2958" s="707"/>
      <c r="AI2958" s="707"/>
      <c r="AJ2958" s="707"/>
      <c r="AK2958" s="707"/>
    </row>
    <row r="2959" spans="4:43">
      <c r="D2959" s="160" t="s">
        <v>9081</v>
      </c>
      <c r="E2959" s="160"/>
      <c r="F2959" s="160">
        <v>46174</v>
      </c>
      <c r="G2959" s="160">
        <v>46184</v>
      </c>
      <c r="H2959" s="160">
        <v>45984</v>
      </c>
      <c r="I2959" s="160">
        <v>45995</v>
      </c>
      <c r="J2959" s="160">
        <v>0</v>
      </c>
      <c r="K2959" s="160">
        <v>0</v>
      </c>
      <c r="L2959" s="707">
        <v>71276.11</v>
      </c>
      <c r="M2959" s="727" t="s">
        <v>4994</v>
      </c>
      <c r="AC2959" s="707"/>
      <c r="AD2959" s="707">
        <v>65619.91</v>
      </c>
      <c r="AE2959" s="707">
        <v>5656.2</v>
      </c>
      <c r="AG2959" s="707"/>
      <c r="AH2959" s="707"/>
      <c r="AI2959" s="707"/>
      <c r="AJ2959" s="707"/>
      <c r="AK2959" s="707"/>
      <c r="AL2959" s="707"/>
      <c r="AQ2959" s="707"/>
    </row>
    <row r="2960" spans="4:43">
      <c r="D2960" s="160" t="s">
        <v>9081</v>
      </c>
      <c r="E2960" s="160"/>
      <c r="F2960" s="160">
        <v>46174</v>
      </c>
      <c r="G2960" s="160">
        <v>46184</v>
      </c>
      <c r="H2960" s="160">
        <v>45984</v>
      </c>
      <c r="I2960" s="160">
        <v>45995</v>
      </c>
      <c r="J2960" s="160">
        <v>0</v>
      </c>
      <c r="K2960" s="160">
        <v>0</v>
      </c>
      <c r="L2960" s="707">
        <v>71276.11</v>
      </c>
      <c r="M2960" s="727" t="s">
        <v>4995</v>
      </c>
      <c r="AC2960" s="707"/>
      <c r="AD2960" s="707">
        <v>65619.91</v>
      </c>
      <c r="AE2960" s="707">
        <v>5656.2</v>
      </c>
      <c r="AG2960" s="707"/>
      <c r="AH2960" s="707"/>
      <c r="AI2960" s="707"/>
      <c r="AJ2960" s="707"/>
      <c r="AK2960" s="707"/>
      <c r="AL2960" s="707"/>
      <c r="AQ2960" s="707"/>
    </row>
    <row r="2961" spans="4:43">
      <c r="D2961" s="160" t="s">
        <v>9081</v>
      </c>
      <c r="E2961" s="160"/>
      <c r="F2961" s="160">
        <v>46174</v>
      </c>
      <c r="G2961" s="160">
        <v>46184</v>
      </c>
      <c r="H2961" s="160">
        <v>45984</v>
      </c>
      <c r="I2961" s="160">
        <v>45995</v>
      </c>
      <c r="J2961" s="160">
        <v>0</v>
      </c>
      <c r="K2961" s="160">
        <v>0</v>
      </c>
      <c r="L2961" s="707">
        <v>71276.11</v>
      </c>
      <c r="M2961" s="727" t="s">
        <v>4996</v>
      </c>
      <c r="W2961" s="707"/>
      <c r="X2961" s="707"/>
      <c r="Y2961" s="707"/>
      <c r="Z2961" s="707"/>
      <c r="AA2961" s="707"/>
      <c r="AB2961" s="707"/>
      <c r="AC2961" s="707"/>
      <c r="AD2961" s="707"/>
      <c r="AE2961" s="707"/>
      <c r="AJ2961" s="707"/>
    </row>
    <row r="2962" spans="4:43">
      <c r="D2962" s="160" t="s">
        <v>9082</v>
      </c>
      <c r="E2962" s="160"/>
      <c r="F2962" s="160">
        <v>46174</v>
      </c>
      <c r="G2962" s="160">
        <v>46184</v>
      </c>
      <c r="H2962" s="160">
        <v>45984</v>
      </c>
      <c r="I2962" s="160">
        <v>45995</v>
      </c>
      <c r="J2962" s="160">
        <v>0</v>
      </c>
      <c r="K2962" s="160">
        <v>0</v>
      </c>
      <c r="L2962" s="707">
        <v>7797.29</v>
      </c>
      <c r="M2962" s="727" t="s">
        <v>4994</v>
      </c>
      <c r="W2962" s="707"/>
      <c r="X2962" s="707"/>
      <c r="Y2962" s="707"/>
      <c r="Z2962" s="707"/>
      <c r="AA2962" s="707"/>
      <c r="AB2962" s="707"/>
      <c r="AC2962" s="707"/>
      <c r="AD2962" s="707">
        <v>6484.1</v>
      </c>
      <c r="AE2962" s="707">
        <v>1313.19</v>
      </c>
      <c r="AF2962" s="707"/>
      <c r="AG2962" s="707"/>
      <c r="AH2962" s="707"/>
      <c r="AI2962" s="707"/>
      <c r="AJ2962" s="707"/>
      <c r="AK2962" s="707"/>
      <c r="AQ2962" s="707"/>
    </row>
    <row r="2963" spans="4:43">
      <c r="D2963" s="160" t="s">
        <v>9082</v>
      </c>
      <c r="E2963" s="160"/>
      <c r="F2963" s="160">
        <v>46174</v>
      </c>
      <c r="G2963" s="160">
        <v>46184</v>
      </c>
      <c r="H2963" s="160">
        <v>45984</v>
      </c>
      <c r="I2963" s="160">
        <v>45995</v>
      </c>
      <c r="J2963" s="160">
        <v>0</v>
      </c>
      <c r="K2963" s="160">
        <v>0</v>
      </c>
      <c r="L2963" s="707">
        <v>7797.29</v>
      </c>
      <c r="M2963" s="727" t="s">
        <v>4995</v>
      </c>
      <c r="W2963" s="707"/>
      <c r="X2963" s="707"/>
      <c r="Y2963" s="707"/>
      <c r="Z2963" s="707"/>
      <c r="AA2963" s="707"/>
      <c r="AB2963" s="707"/>
      <c r="AC2963" s="707"/>
      <c r="AD2963" s="707">
        <v>6484.1</v>
      </c>
      <c r="AE2963" s="707">
        <v>1313.19</v>
      </c>
      <c r="AF2963" s="707"/>
      <c r="AG2963" s="707"/>
      <c r="AH2963" s="707"/>
      <c r="AI2963" s="707"/>
      <c r="AJ2963" s="707"/>
      <c r="AK2963" s="707"/>
      <c r="AQ2963" s="707"/>
    </row>
    <row r="2964" spans="4:43">
      <c r="D2964" s="160" t="s">
        <v>9082</v>
      </c>
      <c r="E2964" s="160"/>
      <c r="F2964" s="160">
        <v>46174</v>
      </c>
      <c r="G2964" s="160">
        <v>46184</v>
      </c>
      <c r="H2964" s="160">
        <v>45984</v>
      </c>
      <c r="I2964" s="160">
        <v>45995</v>
      </c>
      <c r="J2964" s="160">
        <v>0</v>
      </c>
      <c r="K2964" s="160">
        <v>0</v>
      </c>
      <c r="L2964" s="707">
        <v>7797.29</v>
      </c>
      <c r="M2964" s="727" t="s">
        <v>4996</v>
      </c>
      <c r="U2964" s="707"/>
      <c r="V2964" s="707"/>
      <c r="W2964" s="707"/>
      <c r="X2964" s="707"/>
      <c r="Y2964" s="707"/>
      <c r="Z2964" s="707"/>
      <c r="AA2964" s="707"/>
      <c r="AB2964" s="707"/>
      <c r="AC2964" s="707"/>
      <c r="AD2964" s="707"/>
      <c r="AE2964" s="707"/>
      <c r="AF2964" s="707"/>
      <c r="AG2964" s="707"/>
      <c r="AH2964" s="707"/>
      <c r="AI2964" s="707"/>
      <c r="AJ2964" s="707"/>
    </row>
    <row r="2965" spans="4:43">
      <c r="D2965" s="160" t="s">
        <v>9083</v>
      </c>
      <c r="E2965" s="160"/>
      <c r="F2965" s="160">
        <v>46176</v>
      </c>
      <c r="G2965" s="160">
        <v>46182</v>
      </c>
      <c r="H2965" s="160">
        <v>45986</v>
      </c>
      <c r="I2965" s="160">
        <v>45993</v>
      </c>
      <c r="J2965" s="160">
        <v>0</v>
      </c>
      <c r="K2965" s="160">
        <v>0</v>
      </c>
      <c r="L2965" s="707">
        <v>63478.82</v>
      </c>
      <c r="M2965" s="727" t="s">
        <v>4994</v>
      </c>
      <c r="W2965" s="707"/>
      <c r="X2965" s="707"/>
      <c r="Y2965" s="707"/>
      <c r="Z2965" s="707"/>
      <c r="AA2965" s="707"/>
      <c r="AB2965" s="707"/>
      <c r="AC2965" s="707"/>
      <c r="AD2965" s="707">
        <v>59135.81</v>
      </c>
      <c r="AE2965" s="707">
        <v>4343.01</v>
      </c>
      <c r="AF2965" s="707"/>
      <c r="AG2965" s="707"/>
      <c r="AH2965" s="707"/>
      <c r="AQ2965" s="707"/>
    </row>
    <row r="2966" spans="4:43">
      <c r="D2966" s="160" t="s">
        <v>9083</v>
      </c>
      <c r="E2966" s="160"/>
      <c r="F2966" s="160">
        <v>46176</v>
      </c>
      <c r="G2966" s="160">
        <v>46182</v>
      </c>
      <c r="H2966" s="160">
        <v>45986</v>
      </c>
      <c r="I2966" s="160">
        <v>45993</v>
      </c>
      <c r="J2966" s="160">
        <v>0</v>
      </c>
      <c r="K2966" s="160">
        <v>0</v>
      </c>
      <c r="L2966" s="707">
        <v>63478.82</v>
      </c>
      <c r="M2966" s="727" t="s">
        <v>4995</v>
      </c>
      <c r="W2966" s="707"/>
      <c r="X2966" s="707"/>
      <c r="Y2966" s="707"/>
      <c r="Z2966" s="707"/>
      <c r="AA2966" s="707"/>
      <c r="AB2966" s="707"/>
      <c r="AC2966" s="707"/>
      <c r="AD2966" s="707">
        <v>59135.81</v>
      </c>
      <c r="AE2966" s="707">
        <v>4343.01</v>
      </c>
      <c r="AF2966" s="707"/>
      <c r="AG2966" s="707"/>
      <c r="AH2966" s="707"/>
      <c r="AJ2966" s="707"/>
      <c r="AQ2966" s="707"/>
    </row>
    <row r="2967" spans="4:43">
      <c r="D2967" s="160" t="s">
        <v>9083</v>
      </c>
      <c r="E2967" s="160"/>
      <c r="F2967" s="160">
        <v>46176</v>
      </c>
      <c r="G2967" s="160">
        <v>46182</v>
      </c>
      <c r="H2967" s="160">
        <v>45986</v>
      </c>
      <c r="I2967" s="160">
        <v>45993</v>
      </c>
      <c r="J2967" s="160">
        <v>0</v>
      </c>
      <c r="K2967" s="160">
        <v>0</v>
      </c>
      <c r="L2967" s="707">
        <v>63478.82</v>
      </c>
      <c r="M2967" s="727" t="s">
        <v>4996</v>
      </c>
      <c r="U2967" s="707"/>
      <c r="V2967" s="707"/>
      <c r="W2967" s="707"/>
      <c r="X2967" s="707"/>
      <c r="Y2967" s="707"/>
      <c r="Z2967" s="707"/>
      <c r="AA2967" s="707"/>
      <c r="AB2967" s="707"/>
      <c r="AD2967" s="707"/>
      <c r="AE2967" s="707"/>
      <c r="AF2967" s="707"/>
      <c r="AG2967" s="707"/>
      <c r="AJ2967" s="707"/>
    </row>
    <row r="2968" spans="4:43">
      <c r="D2968" s="160" t="s">
        <v>724</v>
      </c>
      <c r="E2968" s="160"/>
      <c r="F2968" s="160">
        <v>45911</v>
      </c>
      <c r="G2968" s="160">
        <v>45963</v>
      </c>
      <c r="H2968" s="160" t="s">
        <v>6665</v>
      </c>
      <c r="I2968" s="160">
        <v>46127</v>
      </c>
      <c r="J2968" s="160">
        <v>34124.75</v>
      </c>
      <c r="K2968" s="160">
        <v>34124.76</v>
      </c>
      <c r="L2968" s="707">
        <v>1822795.54</v>
      </c>
      <c r="M2968" s="727" t="s">
        <v>4994</v>
      </c>
      <c r="W2968" s="707"/>
      <c r="X2968" s="707"/>
      <c r="Y2968" s="707"/>
      <c r="AA2968" s="707"/>
      <c r="AB2968" s="707">
        <v>34124.75</v>
      </c>
      <c r="AC2968" s="707">
        <v>139012.81</v>
      </c>
      <c r="AD2968" s="707"/>
      <c r="AE2968" s="707"/>
      <c r="AF2968" s="707"/>
      <c r="AG2968" s="707">
        <v>155944.59</v>
      </c>
      <c r="AH2968" s="707">
        <v>1461424.6</v>
      </c>
      <c r="AI2968" s="707">
        <v>32288.79</v>
      </c>
      <c r="AK2968" s="707"/>
      <c r="AL2968" s="707"/>
      <c r="AM2968" s="707"/>
      <c r="AN2968" s="707"/>
      <c r="AO2968" s="707"/>
    </row>
    <row r="2969" spans="4:43">
      <c r="D2969" s="160" t="s">
        <v>724</v>
      </c>
      <c r="E2969" s="160"/>
      <c r="F2969" s="160">
        <v>45911</v>
      </c>
      <c r="G2969" s="160">
        <v>45963</v>
      </c>
      <c r="H2969" s="160" t="s">
        <v>6665</v>
      </c>
      <c r="I2969" s="160">
        <v>46127</v>
      </c>
      <c r="J2969" s="160">
        <v>34124.75</v>
      </c>
      <c r="K2969" s="160">
        <v>34124.76</v>
      </c>
      <c r="L2969" s="707">
        <v>1822795.54</v>
      </c>
      <c r="M2969" s="727" t="s">
        <v>4995</v>
      </c>
      <c r="W2969" s="707"/>
      <c r="X2969" s="707"/>
      <c r="Y2969" s="707"/>
      <c r="Z2969" s="707"/>
      <c r="AA2969" s="707"/>
      <c r="AB2969" s="707"/>
      <c r="AC2969" s="707">
        <v>139012.81</v>
      </c>
      <c r="AD2969" s="707"/>
      <c r="AE2969" s="707"/>
      <c r="AF2969" s="707"/>
      <c r="AG2969" s="707">
        <v>155944.59</v>
      </c>
      <c r="AH2969" s="707">
        <v>1461424.6</v>
      </c>
      <c r="AI2969" s="707">
        <v>32288.79</v>
      </c>
      <c r="AJ2969" s="707"/>
      <c r="AK2969" s="707"/>
      <c r="AL2969" s="707"/>
      <c r="AM2969" s="707"/>
      <c r="AN2969" s="707"/>
      <c r="AO2969" s="707"/>
    </row>
    <row r="2970" spans="4:43">
      <c r="D2970" s="160" t="s">
        <v>724</v>
      </c>
      <c r="E2970" s="160"/>
      <c r="F2970" s="160">
        <v>45911</v>
      </c>
      <c r="G2970" s="160">
        <v>45963</v>
      </c>
      <c r="H2970" s="160" t="s">
        <v>6665</v>
      </c>
      <c r="I2970" s="160">
        <v>46127</v>
      </c>
      <c r="J2970" s="160">
        <v>34124.75</v>
      </c>
      <c r="K2970" s="160">
        <v>34124.76</v>
      </c>
      <c r="L2970" s="707">
        <v>1822795.54</v>
      </c>
      <c r="M2970" s="727" t="s">
        <v>4996</v>
      </c>
      <c r="W2970" s="707"/>
      <c r="X2970" s="707"/>
      <c r="Y2970" s="707"/>
      <c r="Z2970" s="707"/>
      <c r="AA2970" s="707">
        <v>34124.76</v>
      </c>
      <c r="AD2970" s="707"/>
      <c r="AE2970" s="707"/>
      <c r="AJ2970" s="707"/>
    </row>
    <row r="2971" spans="4:43">
      <c r="D2971" s="160" t="s">
        <v>9084</v>
      </c>
      <c r="E2971" s="160"/>
      <c r="F2971" s="160">
        <v>45911</v>
      </c>
      <c r="G2971" s="160">
        <v>45963</v>
      </c>
      <c r="H2971" s="160">
        <v>46075</v>
      </c>
      <c r="I2971" s="160">
        <v>46127</v>
      </c>
      <c r="J2971" s="160">
        <v>0</v>
      </c>
      <c r="K2971" s="160">
        <v>0</v>
      </c>
      <c r="L2971" s="707">
        <v>1426434.4</v>
      </c>
      <c r="M2971" s="727" t="s">
        <v>4994</v>
      </c>
      <c r="W2971" s="707"/>
      <c r="X2971" s="707"/>
      <c r="AA2971" s="707"/>
      <c r="AB2971" s="707"/>
      <c r="AC2971" s="707"/>
      <c r="AD2971" s="707"/>
      <c r="AE2971" s="707"/>
      <c r="AF2971" s="707"/>
      <c r="AG2971" s="707">
        <v>124721.05</v>
      </c>
      <c r="AH2971" s="707">
        <v>1269424.56</v>
      </c>
      <c r="AI2971" s="707">
        <v>32288.79</v>
      </c>
      <c r="AK2971" s="707"/>
      <c r="AL2971" s="707"/>
      <c r="AM2971" s="707"/>
      <c r="AN2971" s="707"/>
      <c r="AO2971" s="707"/>
    </row>
    <row r="2972" spans="4:43">
      <c r="D2972" s="160" t="s">
        <v>9084</v>
      </c>
      <c r="E2972" s="160"/>
      <c r="F2972" s="160">
        <v>45911</v>
      </c>
      <c r="G2972" s="160">
        <v>45963</v>
      </c>
      <c r="H2972" s="160">
        <v>46075</v>
      </c>
      <c r="I2972" s="160">
        <v>46127</v>
      </c>
      <c r="J2972" s="160">
        <v>0</v>
      </c>
      <c r="K2972" s="160">
        <v>0</v>
      </c>
      <c r="L2972" s="707">
        <v>1426434.4</v>
      </c>
      <c r="M2972" s="727" t="s">
        <v>4995</v>
      </c>
      <c r="W2972" s="707"/>
      <c r="X2972" s="707"/>
      <c r="Y2972" s="707"/>
      <c r="Z2972" s="707"/>
      <c r="AA2972" s="707"/>
      <c r="AB2972" s="707"/>
      <c r="AC2972" s="707"/>
      <c r="AD2972" s="707"/>
      <c r="AE2972" s="707"/>
      <c r="AF2972" s="707"/>
      <c r="AG2972" s="707">
        <v>124721.05</v>
      </c>
      <c r="AH2972" s="707">
        <v>1269424.56</v>
      </c>
      <c r="AI2972" s="707">
        <v>32288.79</v>
      </c>
      <c r="AK2972" s="707"/>
      <c r="AL2972" s="707"/>
      <c r="AM2972" s="707"/>
      <c r="AN2972" s="707"/>
      <c r="AO2972" s="707"/>
    </row>
    <row r="2973" spans="4:43">
      <c r="D2973" s="160" t="s">
        <v>9084</v>
      </c>
      <c r="E2973" s="160"/>
      <c r="F2973" s="160">
        <v>45911</v>
      </c>
      <c r="G2973" s="160">
        <v>45963</v>
      </c>
      <c r="H2973" s="160">
        <v>46075</v>
      </c>
      <c r="I2973" s="160">
        <v>46127</v>
      </c>
      <c r="J2973" s="160">
        <v>0</v>
      </c>
      <c r="K2973" s="160">
        <v>0</v>
      </c>
      <c r="L2973" s="707">
        <v>1426434.4</v>
      </c>
      <c r="M2973" s="727" t="s">
        <v>4996</v>
      </c>
      <c r="U2973" s="707"/>
      <c r="V2973" s="707"/>
      <c r="W2973" s="707"/>
      <c r="X2973" s="707"/>
      <c r="Y2973" s="707"/>
      <c r="Z2973" s="707"/>
      <c r="AD2973" s="707"/>
      <c r="AE2973" s="707"/>
      <c r="AK2973" s="707"/>
    </row>
    <row r="2974" spans="4:43">
      <c r="D2974" s="160" t="s">
        <v>9085</v>
      </c>
      <c r="E2974" s="160"/>
      <c r="F2974" s="160">
        <v>45911</v>
      </c>
      <c r="G2974" s="160">
        <v>45963</v>
      </c>
      <c r="H2974" s="160">
        <v>46075</v>
      </c>
      <c r="I2974" s="160">
        <v>46127</v>
      </c>
      <c r="J2974" s="160">
        <v>0</v>
      </c>
      <c r="K2974" s="160">
        <v>0</v>
      </c>
      <c r="L2974" s="707">
        <v>1426434.4</v>
      </c>
      <c r="M2974" s="727" t="s">
        <v>4994</v>
      </c>
      <c r="W2974" s="707"/>
      <c r="X2974" s="707"/>
      <c r="Y2974" s="707"/>
      <c r="AA2974" s="707"/>
      <c r="AB2974" s="707"/>
      <c r="AC2974" s="707"/>
      <c r="AD2974" s="707"/>
      <c r="AE2974" s="707"/>
      <c r="AF2974" s="707"/>
      <c r="AG2974" s="707">
        <v>124721.05</v>
      </c>
      <c r="AH2974" s="707">
        <v>1269424.56</v>
      </c>
      <c r="AI2974" s="707">
        <v>32288.79</v>
      </c>
      <c r="AK2974" s="707"/>
      <c r="AL2974" s="707"/>
      <c r="AM2974" s="707"/>
      <c r="AN2974" s="707"/>
      <c r="AO2974" s="707"/>
    </row>
    <row r="2975" spans="4:43">
      <c r="D2975" s="160" t="s">
        <v>9085</v>
      </c>
      <c r="E2975" s="160"/>
      <c r="F2975" s="160">
        <v>45911</v>
      </c>
      <c r="G2975" s="160">
        <v>45963</v>
      </c>
      <c r="H2975" s="160">
        <v>46075</v>
      </c>
      <c r="I2975" s="160">
        <v>46127</v>
      </c>
      <c r="J2975" s="160">
        <v>0</v>
      </c>
      <c r="K2975" s="160">
        <v>0</v>
      </c>
      <c r="L2975" s="707">
        <v>1426434.4</v>
      </c>
      <c r="M2975" s="727" t="s">
        <v>4995</v>
      </c>
      <c r="W2975" s="707"/>
      <c r="X2975" s="707"/>
      <c r="Y2975" s="707"/>
      <c r="Z2975" s="707"/>
      <c r="AA2975" s="707"/>
      <c r="AB2975" s="707"/>
      <c r="AC2975" s="707"/>
      <c r="AD2975" s="707"/>
      <c r="AE2975" s="707"/>
      <c r="AF2975" s="707"/>
      <c r="AG2975" s="707">
        <v>124721.05</v>
      </c>
      <c r="AH2975" s="707">
        <v>1269424.56</v>
      </c>
      <c r="AI2975" s="707">
        <v>32288.79</v>
      </c>
      <c r="AJ2975" s="707"/>
      <c r="AK2975" s="707"/>
      <c r="AL2975" s="707"/>
      <c r="AM2975" s="707"/>
      <c r="AN2975" s="707"/>
      <c r="AO2975" s="707"/>
    </row>
    <row r="2976" spans="4:43">
      <c r="D2976" s="160" t="s">
        <v>9085</v>
      </c>
      <c r="E2976" s="160"/>
      <c r="F2976" s="160">
        <v>45911</v>
      </c>
      <c r="G2976" s="160">
        <v>45963</v>
      </c>
      <c r="H2976" s="160">
        <v>46075</v>
      </c>
      <c r="I2976" s="160">
        <v>46127</v>
      </c>
      <c r="J2976" s="160">
        <v>0</v>
      </c>
      <c r="K2976" s="160">
        <v>0</v>
      </c>
      <c r="L2976" s="707">
        <v>1426434.4</v>
      </c>
      <c r="M2976" s="727" t="s">
        <v>4996</v>
      </c>
      <c r="V2976" s="707"/>
      <c r="W2976" s="707"/>
      <c r="X2976" s="707"/>
      <c r="Y2976" s="707"/>
      <c r="Z2976" s="707"/>
      <c r="AA2976" s="707"/>
      <c r="AD2976" s="707"/>
      <c r="AE2976" s="707"/>
      <c r="AF2976" s="707"/>
      <c r="AG2976" s="707"/>
      <c r="AH2976" s="707"/>
      <c r="AI2976" s="707"/>
      <c r="AJ2976" s="707"/>
      <c r="AK2976" s="707"/>
    </row>
    <row r="2977" spans="4:41">
      <c r="D2977" s="160" t="s">
        <v>9086</v>
      </c>
      <c r="E2977" s="160"/>
      <c r="F2977" s="160">
        <v>45911</v>
      </c>
      <c r="G2977" s="160">
        <v>45950</v>
      </c>
      <c r="H2977" s="160">
        <v>46075</v>
      </c>
      <c r="I2977" s="160">
        <v>46114</v>
      </c>
      <c r="J2977" s="160">
        <v>0</v>
      </c>
      <c r="K2977" s="160">
        <v>0</v>
      </c>
      <c r="L2977" s="707">
        <v>521503.85</v>
      </c>
      <c r="M2977" s="727" t="s">
        <v>4994</v>
      </c>
      <c r="W2977" s="707"/>
      <c r="X2977" s="707"/>
      <c r="Y2977" s="707"/>
      <c r="AB2977" s="707"/>
      <c r="AC2977" s="707"/>
      <c r="AD2977" s="707"/>
      <c r="AE2977" s="707"/>
      <c r="AF2977" s="707"/>
      <c r="AG2977" s="707">
        <v>106908.29</v>
      </c>
      <c r="AH2977" s="707">
        <v>406483.28</v>
      </c>
      <c r="AI2977" s="707">
        <v>8112.28</v>
      </c>
      <c r="AK2977" s="707"/>
      <c r="AL2977" s="707"/>
      <c r="AM2977" s="707"/>
      <c r="AN2977" s="707"/>
    </row>
    <row r="2978" spans="4:41">
      <c r="D2978" s="160" t="s">
        <v>9086</v>
      </c>
      <c r="E2978" s="160"/>
      <c r="F2978" s="160">
        <v>45911</v>
      </c>
      <c r="G2978" s="160">
        <v>45950</v>
      </c>
      <c r="H2978" s="160">
        <v>46075</v>
      </c>
      <c r="I2978" s="160">
        <v>46114</v>
      </c>
      <c r="J2978" s="160">
        <v>0</v>
      </c>
      <c r="K2978" s="160">
        <v>0</v>
      </c>
      <c r="L2978" s="707">
        <v>521503.85</v>
      </c>
      <c r="M2978" s="727" t="s">
        <v>4995</v>
      </c>
      <c r="X2978" s="707"/>
      <c r="Y2978" s="707"/>
      <c r="Z2978" s="707"/>
      <c r="AA2978" s="707"/>
      <c r="AB2978" s="707"/>
      <c r="AC2978" s="707"/>
      <c r="AD2978" s="707"/>
      <c r="AE2978" s="707"/>
      <c r="AF2978" s="707"/>
      <c r="AG2978" s="707">
        <v>106908.29</v>
      </c>
      <c r="AH2978" s="707">
        <v>406483.28</v>
      </c>
      <c r="AI2978" s="707">
        <v>8112.28</v>
      </c>
      <c r="AK2978" s="707"/>
      <c r="AL2978" s="707"/>
      <c r="AM2978" s="707"/>
      <c r="AN2978" s="707"/>
    </row>
    <row r="2979" spans="4:41">
      <c r="D2979" s="160" t="s">
        <v>9086</v>
      </c>
      <c r="E2979" s="160"/>
      <c r="F2979" s="160">
        <v>45911</v>
      </c>
      <c r="G2979" s="160">
        <v>45950</v>
      </c>
      <c r="H2979" s="160">
        <v>46075</v>
      </c>
      <c r="I2979" s="160">
        <v>46114</v>
      </c>
      <c r="J2979" s="160">
        <v>0</v>
      </c>
      <c r="K2979" s="160">
        <v>0</v>
      </c>
      <c r="L2979" s="707">
        <v>521503.85</v>
      </c>
      <c r="M2979" s="727" t="s">
        <v>4996</v>
      </c>
      <c r="W2979" s="707"/>
      <c r="X2979" s="707"/>
      <c r="Y2979" s="707"/>
      <c r="Z2979" s="707"/>
      <c r="AA2979" s="707"/>
      <c r="AD2979" s="707"/>
      <c r="AE2979" s="707"/>
      <c r="AF2979" s="707"/>
      <c r="AG2979" s="707"/>
      <c r="AH2979" s="707"/>
    </row>
    <row r="2980" spans="4:41">
      <c r="D2980" s="160" t="s">
        <v>9087</v>
      </c>
      <c r="E2980" s="160"/>
      <c r="F2980" s="160">
        <v>45917</v>
      </c>
      <c r="G2980" s="160">
        <v>45949</v>
      </c>
      <c r="H2980" s="160">
        <v>46081</v>
      </c>
      <c r="I2980" s="160">
        <v>46113</v>
      </c>
      <c r="J2980" s="160">
        <v>0</v>
      </c>
      <c r="K2980" s="160">
        <v>0</v>
      </c>
      <c r="L2980" s="707">
        <v>263240.01</v>
      </c>
      <c r="M2980" s="727" t="s">
        <v>4994</v>
      </c>
      <c r="W2980" s="707"/>
      <c r="X2980" s="707"/>
      <c r="Y2980" s="707"/>
      <c r="AB2980" s="707"/>
      <c r="AC2980" s="707"/>
      <c r="AD2980" s="707"/>
      <c r="AE2980" s="707"/>
      <c r="AF2980" s="707"/>
      <c r="AG2980" s="707">
        <v>6317.76</v>
      </c>
      <c r="AH2980" s="707">
        <v>255418.03</v>
      </c>
      <c r="AI2980" s="707">
        <v>1504.23</v>
      </c>
      <c r="AK2980" s="707"/>
      <c r="AL2980" s="707"/>
      <c r="AM2980" s="707"/>
      <c r="AN2980" s="707"/>
    </row>
    <row r="2981" spans="4:41">
      <c r="D2981" s="160" t="s">
        <v>9087</v>
      </c>
      <c r="E2981" s="160"/>
      <c r="F2981" s="160">
        <v>45917</v>
      </c>
      <c r="G2981" s="160">
        <v>45949</v>
      </c>
      <c r="H2981" s="160">
        <v>46081</v>
      </c>
      <c r="I2981" s="160">
        <v>46113</v>
      </c>
      <c r="J2981" s="160">
        <v>0</v>
      </c>
      <c r="K2981" s="160">
        <v>0</v>
      </c>
      <c r="L2981" s="707">
        <v>263240.01</v>
      </c>
      <c r="M2981" s="727" t="s">
        <v>4995</v>
      </c>
      <c r="X2981" s="707"/>
      <c r="Y2981" s="707"/>
      <c r="Z2981" s="707"/>
      <c r="AA2981" s="707"/>
      <c r="AB2981" s="707"/>
      <c r="AC2981" s="707"/>
      <c r="AD2981" s="707"/>
      <c r="AE2981" s="707"/>
      <c r="AF2981" s="707"/>
      <c r="AG2981" s="707">
        <v>6317.76</v>
      </c>
      <c r="AH2981" s="707">
        <v>255418.03</v>
      </c>
      <c r="AI2981" s="707">
        <v>1504.23</v>
      </c>
      <c r="AK2981" s="707"/>
      <c r="AL2981" s="707"/>
      <c r="AM2981" s="707"/>
      <c r="AN2981" s="707"/>
    </row>
    <row r="2982" spans="4:41">
      <c r="D2982" s="160" t="s">
        <v>9087</v>
      </c>
      <c r="E2982" s="160"/>
      <c r="F2982" s="160">
        <v>45917</v>
      </c>
      <c r="G2982" s="160">
        <v>45949</v>
      </c>
      <c r="H2982" s="160">
        <v>46081</v>
      </c>
      <c r="I2982" s="160">
        <v>46113</v>
      </c>
      <c r="J2982" s="160">
        <v>0</v>
      </c>
      <c r="K2982" s="160">
        <v>0</v>
      </c>
      <c r="L2982" s="707">
        <v>263240.01</v>
      </c>
      <c r="M2982" s="727" t="s">
        <v>4996</v>
      </c>
      <c r="V2982" s="707"/>
      <c r="W2982" s="707"/>
      <c r="X2982" s="707"/>
      <c r="Y2982" s="707"/>
      <c r="Z2982" s="707"/>
      <c r="AA2982" s="707"/>
      <c r="AE2982" s="707"/>
      <c r="AF2982" s="707"/>
      <c r="AG2982" s="707"/>
    </row>
    <row r="2983" spans="4:41">
      <c r="D2983" s="160" t="s">
        <v>9088</v>
      </c>
      <c r="E2983" s="160"/>
      <c r="F2983" s="160">
        <v>45917</v>
      </c>
      <c r="G2983" s="160">
        <v>45963</v>
      </c>
      <c r="H2983" s="160">
        <v>46081</v>
      </c>
      <c r="I2983" s="160">
        <v>46127</v>
      </c>
      <c r="J2983" s="707">
        <v>0</v>
      </c>
      <c r="K2983" s="160">
        <v>0</v>
      </c>
      <c r="L2983" s="707">
        <v>261603.19</v>
      </c>
      <c r="M2983" s="727" t="s">
        <v>4994</v>
      </c>
      <c r="X2983" s="707"/>
      <c r="Y2983" s="707"/>
      <c r="AC2983" s="707"/>
      <c r="AD2983" s="707"/>
      <c r="AE2983" s="707"/>
      <c r="AF2983" s="707"/>
      <c r="AG2983" s="707">
        <v>2943.04</v>
      </c>
      <c r="AH2983" s="707">
        <v>235987.88</v>
      </c>
      <c r="AI2983" s="707">
        <v>22672.28</v>
      </c>
      <c r="AK2983" s="707"/>
      <c r="AL2983" s="707"/>
      <c r="AM2983" s="707"/>
      <c r="AN2983" s="707"/>
      <c r="AO2983" s="707"/>
    </row>
    <row r="2984" spans="4:41">
      <c r="D2984" s="160" t="s">
        <v>9088</v>
      </c>
      <c r="E2984" s="160"/>
      <c r="F2984" s="160">
        <v>45917</v>
      </c>
      <c r="G2984" s="160">
        <v>45963</v>
      </c>
      <c r="H2984" s="160">
        <v>46081</v>
      </c>
      <c r="I2984" s="160">
        <v>46127</v>
      </c>
      <c r="J2984" s="707">
        <v>0</v>
      </c>
      <c r="K2984" s="160">
        <v>0</v>
      </c>
      <c r="L2984" s="707">
        <v>261603.19</v>
      </c>
      <c r="M2984" s="727" t="s">
        <v>4995</v>
      </c>
      <c r="Y2984" s="707"/>
      <c r="Z2984" s="707"/>
      <c r="AA2984" s="707"/>
      <c r="AC2984" s="707"/>
      <c r="AD2984" s="707"/>
      <c r="AE2984" s="707"/>
      <c r="AF2984" s="707"/>
      <c r="AG2984" s="707">
        <v>2943.04</v>
      </c>
      <c r="AH2984" s="707">
        <v>235987.88</v>
      </c>
      <c r="AI2984" s="707">
        <v>22672.28</v>
      </c>
      <c r="AK2984" s="707"/>
      <c r="AL2984" s="707"/>
      <c r="AM2984" s="707"/>
      <c r="AN2984" s="707"/>
      <c r="AO2984" s="707"/>
    </row>
    <row r="2985" spans="4:41">
      <c r="D2985" s="160" t="s">
        <v>9088</v>
      </c>
      <c r="E2985" s="160"/>
      <c r="F2985" s="160">
        <v>45917</v>
      </c>
      <c r="G2985" s="160">
        <v>45963</v>
      </c>
      <c r="H2985" s="160">
        <v>46081</v>
      </c>
      <c r="I2985" s="160">
        <v>46127</v>
      </c>
      <c r="J2985" s="707">
        <v>0</v>
      </c>
      <c r="K2985" s="160">
        <v>0</v>
      </c>
      <c r="L2985" s="707">
        <v>261603.19</v>
      </c>
      <c r="M2985" s="727" t="s">
        <v>4996</v>
      </c>
      <c r="Y2985" s="707"/>
      <c r="Z2985" s="707"/>
      <c r="AA2985" s="707"/>
      <c r="AE2985" s="707"/>
      <c r="AF2985" s="707"/>
      <c r="AG2985" s="707"/>
    </row>
    <row r="2986" spans="4:41">
      <c r="D2986" s="160" t="s">
        <v>9089</v>
      </c>
      <c r="E2986" s="160"/>
      <c r="F2986" s="160">
        <v>45917</v>
      </c>
      <c r="G2986" s="160">
        <v>45939</v>
      </c>
      <c r="H2986" s="160">
        <v>46081</v>
      </c>
      <c r="I2986" s="160">
        <v>46104</v>
      </c>
      <c r="J2986" s="160">
        <v>0</v>
      </c>
      <c r="K2986" s="160">
        <v>0</v>
      </c>
      <c r="L2986" s="707">
        <v>380087.35</v>
      </c>
      <c r="M2986" s="727" t="s">
        <v>4994</v>
      </c>
      <c r="Y2986" s="707"/>
      <c r="AC2986" s="707"/>
      <c r="AD2986" s="707"/>
      <c r="AE2986" s="707"/>
      <c r="AF2986" s="707"/>
      <c r="AG2986" s="707">
        <v>8551.9699999999993</v>
      </c>
      <c r="AH2986" s="707">
        <v>371535.38</v>
      </c>
      <c r="AK2986" s="707"/>
      <c r="AL2986" s="707"/>
      <c r="AM2986" s="707"/>
      <c r="AN2986" s="707"/>
    </row>
    <row r="2987" spans="4:41">
      <c r="D2987" s="160" t="s">
        <v>9089</v>
      </c>
      <c r="E2987" s="160"/>
      <c r="F2987" s="160">
        <v>45917</v>
      </c>
      <c r="G2987" s="160">
        <v>45939</v>
      </c>
      <c r="H2987" s="160">
        <v>46081</v>
      </c>
      <c r="I2987" s="160">
        <v>46104</v>
      </c>
      <c r="J2987" s="160">
        <v>0</v>
      </c>
      <c r="K2987" s="160">
        <v>0</v>
      </c>
      <c r="L2987" s="707">
        <v>380087.35</v>
      </c>
      <c r="M2987" s="727" t="s">
        <v>4995</v>
      </c>
      <c r="Y2987" s="707"/>
      <c r="Z2987" s="707"/>
      <c r="AA2987" s="707"/>
      <c r="AB2987" s="707"/>
      <c r="AC2987" s="707"/>
      <c r="AD2987" s="707"/>
      <c r="AE2987" s="707"/>
      <c r="AF2987" s="707"/>
      <c r="AG2987" s="707">
        <v>8551.9699999999993</v>
      </c>
      <c r="AH2987" s="707">
        <v>371535.38</v>
      </c>
      <c r="AK2987" s="707"/>
      <c r="AL2987" s="707"/>
      <c r="AM2987" s="707"/>
      <c r="AN2987" s="707"/>
    </row>
    <row r="2988" spans="4:41">
      <c r="D2988" s="160" t="s">
        <v>9089</v>
      </c>
      <c r="E2988" s="160"/>
      <c r="F2988" s="160">
        <v>45917</v>
      </c>
      <c r="G2988" s="160">
        <v>45939</v>
      </c>
      <c r="H2988" s="160">
        <v>46081</v>
      </c>
      <c r="I2988" s="160">
        <v>46104</v>
      </c>
      <c r="J2988" s="160">
        <v>0</v>
      </c>
      <c r="K2988" s="160">
        <v>0</v>
      </c>
      <c r="L2988" s="707">
        <v>380087.35</v>
      </c>
      <c r="M2988" s="727" t="s">
        <v>4996</v>
      </c>
      <c r="Y2988" s="707"/>
      <c r="Z2988" s="707"/>
      <c r="AA2988" s="707"/>
      <c r="AB2988" s="707"/>
      <c r="AE2988" s="707"/>
      <c r="AF2988" s="707"/>
      <c r="AG2988" s="707"/>
    </row>
    <row r="2989" spans="4:41">
      <c r="D2989" s="160" t="s">
        <v>5171</v>
      </c>
      <c r="E2989" s="160"/>
      <c r="F2989" s="160">
        <v>45911</v>
      </c>
      <c r="G2989" s="160">
        <v>45931</v>
      </c>
      <c r="H2989" s="160" t="s">
        <v>12607</v>
      </c>
      <c r="I2989" s="160">
        <v>45944</v>
      </c>
      <c r="J2989" s="160">
        <v>0</v>
      </c>
      <c r="K2989" s="160">
        <v>0</v>
      </c>
      <c r="L2989" s="707">
        <v>29672.97</v>
      </c>
      <c r="M2989" s="727" t="s">
        <v>4994</v>
      </c>
      <c r="Y2989" s="707"/>
      <c r="AA2989" s="707"/>
      <c r="AB2989" s="707"/>
      <c r="AC2989" s="707">
        <v>29672.97</v>
      </c>
      <c r="AE2989" s="707"/>
      <c r="AF2989" s="707"/>
      <c r="AG2989" s="707"/>
      <c r="AH2989" s="707"/>
      <c r="AI2989" s="707"/>
      <c r="AJ2989" s="707"/>
      <c r="AK2989" s="707"/>
      <c r="AM2989" s="707"/>
      <c r="AN2989" s="707"/>
    </row>
    <row r="2990" spans="4:41">
      <c r="D2990" s="160" t="s">
        <v>5171</v>
      </c>
      <c r="E2990" s="160"/>
      <c r="F2990" s="160">
        <v>45911</v>
      </c>
      <c r="G2990" s="160">
        <v>45931</v>
      </c>
      <c r="H2990" s="160" t="s">
        <v>12607</v>
      </c>
      <c r="I2990" s="160">
        <v>45944</v>
      </c>
      <c r="J2990" s="160">
        <v>0</v>
      </c>
      <c r="K2990" s="160">
        <v>0</v>
      </c>
      <c r="L2990" s="707">
        <v>29672.97</v>
      </c>
      <c r="M2990" s="727" t="s">
        <v>4995</v>
      </c>
      <c r="AA2990" s="707"/>
      <c r="AB2990" s="707"/>
      <c r="AC2990" s="707">
        <v>29672.97</v>
      </c>
      <c r="AE2990" s="707"/>
      <c r="AF2990" s="707"/>
      <c r="AG2990" s="707"/>
      <c r="AH2990" s="707"/>
      <c r="AI2990" s="707"/>
      <c r="AJ2990" s="707"/>
      <c r="AK2990" s="707"/>
      <c r="AM2990" s="707"/>
      <c r="AN2990" s="707"/>
    </row>
    <row r="2991" spans="4:41">
      <c r="D2991" s="160" t="s">
        <v>5171</v>
      </c>
      <c r="E2991" s="160"/>
      <c r="F2991" s="160">
        <v>45911</v>
      </c>
      <c r="G2991" s="160">
        <v>45931</v>
      </c>
      <c r="H2991" s="160" t="s">
        <v>12607</v>
      </c>
      <c r="I2991" s="160">
        <v>45944</v>
      </c>
      <c r="J2991" s="160">
        <v>0</v>
      </c>
      <c r="K2991" s="160">
        <v>0</v>
      </c>
      <c r="L2991" s="707">
        <v>29672.97</v>
      </c>
      <c r="M2991" s="727" t="s">
        <v>4996</v>
      </c>
      <c r="AA2991" s="707"/>
      <c r="AB2991" s="707"/>
      <c r="AC2991" s="707"/>
      <c r="AG2991" s="707"/>
      <c r="AH2991" s="707"/>
      <c r="AI2991" s="707"/>
    </row>
    <row r="2992" spans="4:41">
      <c r="D2992" s="160" t="s">
        <v>5172</v>
      </c>
      <c r="E2992" s="160"/>
      <c r="F2992" s="160">
        <v>45920</v>
      </c>
      <c r="G2992" s="160">
        <v>45931</v>
      </c>
      <c r="H2992" s="160">
        <v>45932</v>
      </c>
      <c r="I2992" s="160">
        <v>45944</v>
      </c>
      <c r="J2992" s="160">
        <v>0</v>
      </c>
      <c r="K2992" s="160">
        <v>0</v>
      </c>
      <c r="L2992" s="707">
        <v>29672.97</v>
      </c>
      <c r="M2992" s="727" t="s">
        <v>4994</v>
      </c>
      <c r="AA2992" s="707"/>
      <c r="AB2992" s="707"/>
      <c r="AC2992" s="707">
        <v>29672.97</v>
      </c>
      <c r="AE2992" s="707"/>
      <c r="AF2992" s="707"/>
      <c r="AG2992" s="707"/>
      <c r="AH2992" s="707"/>
      <c r="AI2992" s="707"/>
      <c r="AJ2992" s="707"/>
      <c r="AK2992" s="707"/>
      <c r="AM2992" s="707"/>
      <c r="AN2992" s="707"/>
    </row>
    <row r="2993" spans="4:40">
      <c r="D2993" s="160" t="s">
        <v>5172</v>
      </c>
      <c r="E2993" s="160"/>
      <c r="F2993" s="160">
        <v>45920</v>
      </c>
      <c r="G2993" s="160">
        <v>45931</v>
      </c>
      <c r="H2993" s="160">
        <v>45932</v>
      </c>
      <c r="I2993" s="160">
        <v>45944</v>
      </c>
      <c r="J2993" s="160">
        <v>0</v>
      </c>
      <c r="K2993" s="160">
        <v>0</v>
      </c>
      <c r="L2993" s="707">
        <v>29672.97</v>
      </c>
      <c r="M2993" s="727" t="s">
        <v>4995</v>
      </c>
      <c r="AA2993" s="707"/>
      <c r="AB2993" s="707"/>
      <c r="AC2993" s="707">
        <v>29672.97</v>
      </c>
      <c r="AE2993" s="707"/>
      <c r="AF2993" s="707"/>
      <c r="AG2993" s="707"/>
      <c r="AH2993" s="707"/>
      <c r="AI2993" s="707"/>
      <c r="AJ2993" s="707"/>
      <c r="AK2993" s="707"/>
      <c r="AM2993" s="707"/>
      <c r="AN2993" s="707"/>
    </row>
    <row r="2994" spans="4:40">
      <c r="D2994" s="160" t="s">
        <v>5172</v>
      </c>
      <c r="E2994" s="160"/>
      <c r="F2994" s="160">
        <v>45920</v>
      </c>
      <c r="G2994" s="160">
        <v>45931</v>
      </c>
      <c r="H2994" s="160">
        <v>45932</v>
      </c>
      <c r="I2994" s="160">
        <v>45944</v>
      </c>
      <c r="J2994" s="160">
        <v>0</v>
      </c>
      <c r="K2994" s="160">
        <v>0</v>
      </c>
      <c r="L2994" s="707">
        <v>29672.97</v>
      </c>
      <c r="M2994" s="727" t="s">
        <v>4996</v>
      </c>
      <c r="Y2994" s="707"/>
      <c r="Z2994" s="707"/>
      <c r="AA2994" s="707"/>
      <c r="AB2994" s="707"/>
      <c r="AC2994" s="707"/>
      <c r="AE2994" s="707"/>
      <c r="AF2994" s="707"/>
      <c r="AH2994" s="707"/>
      <c r="AI2994" s="707"/>
    </row>
    <row r="2995" spans="4:40">
      <c r="D2995" s="160" t="s">
        <v>5173</v>
      </c>
      <c r="E2995" s="160"/>
      <c r="F2995" s="160">
        <v>45920</v>
      </c>
      <c r="G2995" s="160">
        <v>45931</v>
      </c>
      <c r="H2995" s="160">
        <v>45932</v>
      </c>
      <c r="I2995" s="160">
        <v>45944</v>
      </c>
      <c r="J2995" s="160">
        <v>0</v>
      </c>
      <c r="K2995" s="160">
        <v>0</v>
      </c>
      <c r="L2995" s="707">
        <v>24500.33</v>
      </c>
      <c r="M2995" s="727" t="s">
        <v>4994</v>
      </c>
      <c r="Y2995" s="707"/>
      <c r="Z2995" s="707"/>
      <c r="AA2995" s="707"/>
      <c r="AB2995" s="707"/>
      <c r="AC2995" s="707">
        <v>24500.33</v>
      </c>
      <c r="AD2995" s="707"/>
      <c r="AE2995" s="707"/>
      <c r="AF2995" s="707"/>
      <c r="AG2995" s="707"/>
      <c r="AH2995" s="707"/>
      <c r="AI2995" s="707"/>
      <c r="AK2995" s="707"/>
      <c r="AM2995" s="707"/>
      <c r="AN2995" s="707"/>
    </row>
    <row r="2996" spans="4:40">
      <c r="D2996" s="160" t="s">
        <v>5173</v>
      </c>
      <c r="E2996" s="160"/>
      <c r="F2996" s="160">
        <v>45920</v>
      </c>
      <c r="G2996" s="160">
        <v>45931</v>
      </c>
      <c r="H2996" s="160">
        <v>45932</v>
      </c>
      <c r="I2996" s="160">
        <v>45944</v>
      </c>
      <c r="J2996" s="160">
        <v>0</v>
      </c>
      <c r="K2996" s="160">
        <v>0</v>
      </c>
      <c r="L2996" s="707">
        <v>24500.33</v>
      </c>
      <c r="M2996" s="727" t="s">
        <v>4995</v>
      </c>
      <c r="Z2996" s="707"/>
      <c r="AA2996" s="707"/>
      <c r="AB2996" s="707"/>
      <c r="AC2996" s="707">
        <v>24500.33</v>
      </c>
      <c r="AD2996" s="707"/>
      <c r="AE2996" s="707"/>
      <c r="AF2996" s="707"/>
      <c r="AG2996" s="707"/>
      <c r="AH2996" s="707"/>
      <c r="AI2996" s="707"/>
      <c r="AK2996" s="707"/>
      <c r="AM2996" s="707"/>
      <c r="AN2996" s="707"/>
    </row>
    <row r="2997" spans="4:40">
      <c r="D2997" s="160" t="s">
        <v>5173</v>
      </c>
      <c r="E2997" s="160"/>
      <c r="F2997" s="160">
        <v>45920</v>
      </c>
      <c r="G2997" s="160">
        <v>45931</v>
      </c>
      <c r="H2997" s="160">
        <v>45932</v>
      </c>
      <c r="I2997" s="160">
        <v>45944</v>
      </c>
      <c r="J2997" s="160">
        <v>0</v>
      </c>
      <c r="K2997" s="160">
        <v>0</v>
      </c>
      <c r="L2997" s="707">
        <v>24500.33</v>
      </c>
      <c r="M2997" s="727" t="s">
        <v>4996</v>
      </c>
      <c r="Y2997" s="707"/>
      <c r="Z2997" s="707"/>
      <c r="AA2997" s="707"/>
      <c r="AB2997" s="707"/>
      <c r="AE2997" s="707"/>
      <c r="AF2997" s="707"/>
      <c r="AG2997" s="707"/>
    </row>
    <row r="2998" spans="4:40">
      <c r="D2998" s="160" t="s">
        <v>5174</v>
      </c>
      <c r="E2998" s="160"/>
      <c r="F2998" s="160">
        <v>45924</v>
      </c>
      <c r="G2998" s="160">
        <v>45928</v>
      </c>
      <c r="H2998" s="160">
        <v>45937</v>
      </c>
      <c r="I2998" s="160">
        <v>45941</v>
      </c>
      <c r="J2998" s="160">
        <v>0</v>
      </c>
      <c r="K2998" s="160">
        <v>0</v>
      </c>
      <c r="L2998" s="707">
        <v>5172.6400000000003</v>
      </c>
      <c r="M2998" s="727" t="s">
        <v>4994</v>
      </c>
      <c r="Y2998" s="707"/>
      <c r="Z2998" s="707"/>
      <c r="AB2998" s="707"/>
      <c r="AC2998" s="707">
        <v>5172.6400000000003</v>
      </c>
      <c r="AD2998" s="707"/>
      <c r="AE2998" s="707"/>
      <c r="AF2998" s="707"/>
      <c r="AG2998" s="707"/>
      <c r="AH2998" s="707"/>
      <c r="AI2998" s="707"/>
      <c r="AK2998" s="707"/>
      <c r="AM2998" s="707"/>
    </row>
    <row r="2999" spans="4:40">
      <c r="D2999" s="160" t="s">
        <v>5174</v>
      </c>
      <c r="E2999" s="160"/>
      <c r="F2999" s="160">
        <v>45924</v>
      </c>
      <c r="G2999" s="160">
        <v>45928</v>
      </c>
      <c r="H2999" s="160">
        <v>45937</v>
      </c>
      <c r="I2999" s="160">
        <v>45941</v>
      </c>
      <c r="J2999" s="160">
        <v>0</v>
      </c>
      <c r="K2999" s="160">
        <v>0</v>
      </c>
      <c r="L2999" s="707">
        <v>5172.6400000000003</v>
      </c>
      <c r="M2999" s="727" t="s">
        <v>4995</v>
      </c>
      <c r="Z2999" s="707"/>
      <c r="AA2999" s="707"/>
      <c r="AB2999" s="707"/>
      <c r="AC2999" s="707">
        <v>5172.6400000000003</v>
      </c>
      <c r="AD2999" s="707"/>
      <c r="AE2999" s="707"/>
      <c r="AF2999" s="707"/>
      <c r="AG2999" s="707"/>
      <c r="AH2999" s="707"/>
      <c r="AI2999" s="707"/>
      <c r="AK2999" s="707"/>
      <c r="AM2999" s="707"/>
    </row>
    <row r="3000" spans="4:40">
      <c r="D3000" s="160" t="s">
        <v>5174</v>
      </c>
      <c r="E3000" s="160"/>
      <c r="F3000" s="160">
        <v>45924</v>
      </c>
      <c r="G3000" s="160">
        <v>45928</v>
      </c>
      <c r="H3000" s="160">
        <v>45937</v>
      </c>
      <c r="I3000" s="160">
        <v>45941</v>
      </c>
      <c r="J3000" s="160">
        <v>0</v>
      </c>
      <c r="K3000" s="160">
        <v>0</v>
      </c>
      <c r="L3000" s="707">
        <v>5172.6400000000003</v>
      </c>
      <c r="M3000" s="727" t="s">
        <v>4996</v>
      </c>
      <c r="Y3000" s="707"/>
      <c r="Z3000" s="707"/>
      <c r="AA3000" s="707"/>
      <c r="AB3000" s="707"/>
      <c r="AF3000" s="707"/>
      <c r="AG3000" s="707"/>
    </row>
    <row r="3001" spans="4:40">
      <c r="D3001" s="160" t="s">
        <v>5175</v>
      </c>
      <c r="E3001" s="160"/>
      <c r="F3001" s="160">
        <v>45911</v>
      </c>
      <c r="G3001" s="160">
        <v>45936</v>
      </c>
      <c r="H3001" s="160" t="s">
        <v>6673</v>
      </c>
      <c r="I3001" s="160">
        <v>45939</v>
      </c>
      <c r="J3001" s="160">
        <v>34124.75</v>
      </c>
      <c r="K3001" s="160">
        <v>34124.76</v>
      </c>
      <c r="L3001" s="707">
        <v>49121.74</v>
      </c>
      <c r="M3001" s="727" t="s">
        <v>4994</v>
      </c>
      <c r="Y3001" s="707"/>
      <c r="Z3001" s="707"/>
      <c r="AB3001" s="707">
        <v>34124.75</v>
      </c>
      <c r="AC3001" s="707">
        <v>14996.99</v>
      </c>
      <c r="AD3001" s="707"/>
      <c r="AE3001" s="707"/>
      <c r="AF3001" s="707"/>
      <c r="AG3001" s="707"/>
      <c r="AH3001" s="707"/>
      <c r="AK3001" s="707"/>
      <c r="AM3001" s="707"/>
    </row>
    <row r="3002" spans="4:40">
      <c r="D3002" s="160" t="s">
        <v>5175</v>
      </c>
      <c r="E3002" s="160"/>
      <c r="F3002" s="160">
        <v>45911</v>
      </c>
      <c r="G3002" s="160">
        <v>45936</v>
      </c>
      <c r="H3002" s="160" t="s">
        <v>6673</v>
      </c>
      <c r="I3002" s="160">
        <v>45939</v>
      </c>
      <c r="J3002" s="160">
        <v>34124.75</v>
      </c>
      <c r="K3002" s="160">
        <v>34124.76</v>
      </c>
      <c r="L3002" s="707">
        <v>49121.74</v>
      </c>
      <c r="M3002" s="727" t="s">
        <v>4995</v>
      </c>
      <c r="Z3002" s="707"/>
      <c r="AA3002" s="707"/>
      <c r="AB3002" s="707"/>
      <c r="AC3002" s="707">
        <v>14996.99</v>
      </c>
      <c r="AD3002" s="707"/>
      <c r="AE3002" s="707"/>
      <c r="AF3002" s="707"/>
      <c r="AG3002" s="707"/>
      <c r="AH3002" s="707"/>
      <c r="AK3002" s="707"/>
      <c r="AM3002" s="707"/>
    </row>
    <row r="3003" spans="4:40">
      <c r="D3003" s="160" t="s">
        <v>5175</v>
      </c>
      <c r="E3003" s="160"/>
      <c r="F3003" s="160">
        <v>45911</v>
      </c>
      <c r="G3003" s="160">
        <v>45936</v>
      </c>
      <c r="H3003" s="160" t="s">
        <v>6673</v>
      </c>
      <c r="I3003" s="160">
        <v>45939</v>
      </c>
      <c r="J3003" s="160">
        <v>34124.75</v>
      </c>
      <c r="K3003" s="160">
        <v>34124.76</v>
      </c>
      <c r="L3003" s="707">
        <v>49121.74</v>
      </c>
      <c r="M3003" s="727" t="s">
        <v>4996</v>
      </c>
      <c r="Y3003" s="707"/>
      <c r="Z3003" s="707"/>
      <c r="AA3003" s="707">
        <v>34124.76</v>
      </c>
      <c r="AB3003" s="707"/>
      <c r="AF3003" s="707"/>
      <c r="AG3003" s="707"/>
      <c r="AH3003" s="707"/>
    </row>
    <row r="3004" spans="4:40">
      <c r="D3004" s="160" t="s">
        <v>5176</v>
      </c>
      <c r="E3004" s="160"/>
      <c r="F3004" s="160">
        <v>45920</v>
      </c>
      <c r="G3004" s="160">
        <v>45936</v>
      </c>
      <c r="H3004" s="160" t="s">
        <v>6697</v>
      </c>
      <c r="I3004" s="160">
        <v>45939</v>
      </c>
      <c r="J3004" s="160">
        <v>34124.75</v>
      </c>
      <c r="K3004" s="160">
        <v>34124.76</v>
      </c>
      <c r="L3004" s="707">
        <v>49121.74</v>
      </c>
      <c r="M3004" s="727" t="s">
        <v>4994</v>
      </c>
      <c r="Y3004" s="707"/>
      <c r="Z3004" s="707"/>
      <c r="AB3004" s="707">
        <v>34124.75</v>
      </c>
      <c r="AC3004" s="707">
        <v>14996.99</v>
      </c>
      <c r="AD3004" s="707"/>
      <c r="AE3004" s="707"/>
      <c r="AF3004" s="707"/>
      <c r="AG3004" s="707"/>
      <c r="AH3004" s="707"/>
      <c r="AK3004" s="707"/>
      <c r="AM3004" s="707"/>
    </row>
    <row r="3005" spans="4:40">
      <c r="D3005" s="160" t="s">
        <v>5176</v>
      </c>
      <c r="E3005" s="160"/>
      <c r="F3005" s="160">
        <v>45920</v>
      </c>
      <c r="G3005" s="160">
        <v>45936</v>
      </c>
      <c r="H3005" s="160" t="s">
        <v>6697</v>
      </c>
      <c r="I3005" s="160">
        <v>45939</v>
      </c>
      <c r="J3005" s="160">
        <v>34124.75</v>
      </c>
      <c r="K3005" s="160">
        <v>34124.76</v>
      </c>
      <c r="L3005" s="707">
        <v>49121.74</v>
      </c>
      <c r="M3005" s="727" t="s">
        <v>4995</v>
      </c>
      <c r="Z3005" s="707"/>
      <c r="AA3005" s="707"/>
      <c r="AB3005" s="707"/>
      <c r="AC3005" s="707">
        <v>14996.99</v>
      </c>
      <c r="AD3005" s="707"/>
      <c r="AE3005" s="707"/>
      <c r="AF3005" s="707"/>
      <c r="AG3005" s="707"/>
      <c r="AH3005" s="707"/>
      <c r="AK3005" s="707"/>
      <c r="AM3005" s="707"/>
    </row>
    <row r="3006" spans="4:40">
      <c r="D3006" s="160" t="s">
        <v>5176</v>
      </c>
      <c r="E3006" s="160"/>
      <c r="F3006" s="160">
        <v>45920</v>
      </c>
      <c r="G3006" s="160">
        <v>45936</v>
      </c>
      <c r="H3006" s="160" t="s">
        <v>6697</v>
      </c>
      <c r="I3006" s="160">
        <v>45939</v>
      </c>
      <c r="J3006" s="160">
        <v>34124.75</v>
      </c>
      <c r="K3006" s="160">
        <v>34124.76</v>
      </c>
      <c r="L3006" s="707">
        <v>49121.74</v>
      </c>
      <c r="M3006" s="727" t="s">
        <v>4996</v>
      </c>
      <c r="Y3006" s="707"/>
      <c r="Z3006" s="707"/>
      <c r="AA3006" s="707">
        <v>34124.76</v>
      </c>
      <c r="AB3006" s="707"/>
      <c r="AF3006" s="707"/>
      <c r="AG3006" s="707"/>
      <c r="AH3006" s="707"/>
    </row>
    <row r="3007" spans="4:40">
      <c r="D3007" s="160" t="s">
        <v>5177</v>
      </c>
      <c r="E3007" s="160"/>
      <c r="F3007" s="160">
        <v>45920</v>
      </c>
      <c r="G3007" s="160">
        <v>45936</v>
      </c>
      <c r="H3007" s="160" t="s">
        <v>6697</v>
      </c>
      <c r="I3007" s="160">
        <v>45939</v>
      </c>
      <c r="J3007" s="160">
        <v>34124.75</v>
      </c>
      <c r="K3007" s="160">
        <v>34124.76</v>
      </c>
      <c r="L3007" s="707">
        <v>42655.94</v>
      </c>
      <c r="M3007" s="727" t="s">
        <v>4994</v>
      </c>
      <c r="Y3007" s="707"/>
      <c r="Z3007" s="707"/>
      <c r="AB3007" s="707">
        <v>34124.75</v>
      </c>
      <c r="AC3007" s="707">
        <v>8531.19</v>
      </c>
      <c r="AD3007" s="707"/>
      <c r="AE3007" s="707"/>
      <c r="AF3007" s="707"/>
      <c r="AG3007" s="707"/>
      <c r="AH3007" s="707"/>
      <c r="AK3007" s="707"/>
      <c r="AM3007" s="707"/>
    </row>
    <row r="3008" spans="4:40">
      <c r="D3008" s="160" t="s">
        <v>5177</v>
      </c>
      <c r="E3008" s="160"/>
      <c r="F3008" s="160">
        <v>45920</v>
      </c>
      <c r="G3008" s="160">
        <v>45936</v>
      </c>
      <c r="H3008" s="160" t="s">
        <v>6697</v>
      </c>
      <c r="I3008" s="160">
        <v>45939</v>
      </c>
      <c r="J3008" s="160">
        <v>34124.75</v>
      </c>
      <c r="K3008" s="160">
        <v>34124.76</v>
      </c>
      <c r="L3008" s="707">
        <v>42655.94</v>
      </c>
      <c r="M3008" s="727" t="s">
        <v>4995</v>
      </c>
      <c r="Z3008" s="707"/>
      <c r="AA3008" s="707"/>
      <c r="AB3008" s="707"/>
      <c r="AC3008" s="707">
        <v>8531.19</v>
      </c>
      <c r="AD3008" s="707"/>
      <c r="AE3008" s="707"/>
      <c r="AF3008" s="707"/>
      <c r="AG3008" s="707"/>
      <c r="AH3008" s="707"/>
      <c r="AI3008" s="707"/>
      <c r="AK3008" s="707"/>
      <c r="AM3008" s="707"/>
    </row>
    <row r="3009" spans="4:40">
      <c r="D3009" s="160" t="s">
        <v>5177</v>
      </c>
      <c r="E3009" s="160"/>
      <c r="F3009" s="160">
        <v>45920</v>
      </c>
      <c r="G3009" s="160">
        <v>45936</v>
      </c>
      <c r="H3009" s="160" t="s">
        <v>6697</v>
      </c>
      <c r="I3009" s="160">
        <v>45939</v>
      </c>
      <c r="J3009" s="160">
        <v>34124.75</v>
      </c>
      <c r="K3009" s="160">
        <v>34124.76</v>
      </c>
      <c r="L3009" s="707">
        <v>42655.94</v>
      </c>
      <c r="M3009" s="727" t="s">
        <v>4996</v>
      </c>
      <c r="Y3009" s="707"/>
      <c r="Z3009" s="707"/>
      <c r="AA3009" s="707">
        <v>34124.76</v>
      </c>
      <c r="AB3009" s="707"/>
      <c r="AC3009" s="707"/>
      <c r="AF3009" s="707"/>
      <c r="AG3009" s="707"/>
      <c r="AI3009" s="707"/>
    </row>
    <row r="3010" spans="4:40">
      <c r="D3010" s="160" t="s">
        <v>5178</v>
      </c>
      <c r="E3010" s="160"/>
      <c r="F3010" s="160">
        <v>45925</v>
      </c>
      <c r="G3010" s="160">
        <v>45929</v>
      </c>
      <c r="H3010" s="160">
        <v>45932</v>
      </c>
      <c r="I3010" s="160">
        <v>45936</v>
      </c>
      <c r="J3010" s="160">
        <v>0</v>
      </c>
      <c r="K3010" s="160">
        <v>0</v>
      </c>
      <c r="L3010" s="707">
        <v>6465.8</v>
      </c>
      <c r="M3010" s="727" t="s">
        <v>4994</v>
      </c>
      <c r="Y3010" s="707"/>
      <c r="Z3010" s="707"/>
      <c r="AB3010" s="707"/>
      <c r="AC3010" s="707">
        <v>6465.8</v>
      </c>
      <c r="AE3010" s="707"/>
      <c r="AF3010" s="707"/>
      <c r="AG3010" s="707"/>
      <c r="AH3010" s="707"/>
      <c r="AI3010" s="707"/>
      <c r="AJ3010" s="707"/>
      <c r="AK3010" s="707"/>
      <c r="AM3010" s="707"/>
    </row>
    <row r="3011" spans="4:40">
      <c r="D3011" s="160" t="s">
        <v>5178</v>
      </c>
      <c r="E3011" s="160"/>
      <c r="F3011" s="160">
        <v>45925</v>
      </c>
      <c r="G3011" s="160">
        <v>45929</v>
      </c>
      <c r="H3011" s="160">
        <v>45932</v>
      </c>
      <c r="I3011" s="160">
        <v>45936</v>
      </c>
      <c r="J3011" s="160">
        <v>0</v>
      </c>
      <c r="K3011" s="160">
        <v>0</v>
      </c>
      <c r="L3011" s="707">
        <v>6465.8</v>
      </c>
      <c r="M3011" s="727" t="s">
        <v>4995</v>
      </c>
      <c r="AB3011" s="707"/>
      <c r="AC3011" s="707">
        <v>6465.8</v>
      </c>
      <c r="AD3011" s="707"/>
      <c r="AE3011" s="707"/>
      <c r="AF3011" s="707"/>
      <c r="AG3011" s="707"/>
      <c r="AH3011" s="707"/>
      <c r="AI3011" s="707"/>
      <c r="AJ3011" s="707"/>
      <c r="AK3011" s="707"/>
      <c r="AM3011" s="707"/>
    </row>
    <row r="3012" spans="4:40">
      <c r="D3012" s="160" t="s">
        <v>5178</v>
      </c>
      <c r="E3012" s="160"/>
      <c r="F3012" s="160">
        <v>45925</v>
      </c>
      <c r="G3012" s="160">
        <v>45929</v>
      </c>
      <c r="H3012" s="160">
        <v>45932</v>
      </c>
      <c r="I3012" s="160">
        <v>45936</v>
      </c>
      <c r="J3012" s="160">
        <v>0</v>
      </c>
      <c r="K3012" s="160">
        <v>0</v>
      </c>
      <c r="L3012" s="707">
        <v>6465.8</v>
      </c>
      <c r="M3012" s="727" t="s">
        <v>4996</v>
      </c>
      <c r="AB3012" s="707"/>
      <c r="AC3012" s="707"/>
      <c r="AD3012" s="707"/>
      <c r="AI3012" s="707"/>
      <c r="AJ3012" s="707"/>
    </row>
    <row r="3013" spans="4:40">
      <c r="D3013" s="160" t="s">
        <v>5179</v>
      </c>
      <c r="E3013" s="160"/>
      <c r="F3013" s="160">
        <v>45911</v>
      </c>
      <c r="G3013" s="160">
        <v>45939</v>
      </c>
      <c r="H3013" s="160" t="s">
        <v>6665</v>
      </c>
      <c r="I3013" s="160">
        <v>45952</v>
      </c>
      <c r="J3013" s="160">
        <v>0</v>
      </c>
      <c r="K3013" s="160">
        <v>0</v>
      </c>
      <c r="L3013" s="707">
        <v>94342.85</v>
      </c>
      <c r="M3013" s="727" t="s">
        <v>4994</v>
      </c>
      <c r="AB3013" s="707"/>
      <c r="AC3013" s="707">
        <v>94342.85</v>
      </c>
      <c r="AE3013" s="707"/>
      <c r="AF3013" s="707"/>
      <c r="AG3013" s="707"/>
      <c r="AH3013" s="707"/>
      <c r="AI3013" s="707"/>
      <c r="AJ3013" s="707"/>
      <c r="AK3013" s="707"/>
      <c r="AL3013" s="707"/>
      <c r="AM3013" s="707"/>
      <c r="AN3013" s="707"/>
    </row>
    <row r="3014" spans="4:40">
      <c r="D3014" s="160" t="s">
        <v>5179</v>
      </c>
      <c r="E3014" s="160"/>
      <c r="F3014" s="160">
        <v>45911</v>
      </c>
      <c r="G3014" s="160">
        <v>45939</v>
      </c>
      <c r="H3014" s="160" t="s">
        <v>6665</v>
      </c>
      <c r="I3014" s="160">
        <v>45952</v>
      </c>
      <c r="J3014" s="160">
        <v>0</v>
      </c>
      <c r="K3014" s="160">
        <v>0</v>
      </c>
      <c r="L3014" s="707">
        <v>94342.85</v>
      </c>
      <c r="M3014" s="727" t="s">
        <v>4995</v>
      </c>
      <c r="AB3014" s="707"/>
      <c r="AC3014" s="707">
        <v>94342.85</v>
      </c>
      <c r="AD3014" s="707"/>
      <c r="AE3014" s="707"/>
      <c r="AF3014" s="707"/>
      <c r="AG3014" s="707"/>
      <c r="AH3014" s="707"/>
      <c r="AI3014" s="707"/>
      <c r="AJ3014" s="707"/>
      <c r="AK3014" s="707"/>
      <c r="AL3014" s="707"/>
      <c r="AM3014" s="707"/>
      <c r="AN3014" s="707"/>
    </row>
    <row r="3015" spans="4:40">
      <c r="D3015" s="160" t="s">
        <v>5179</v>
      </c>
      <c r="E3015" s="160"/>
      <c r="F3015" s="160">
        <v>45911</v>
      </c>
      <c r="G3015" s="160">
        <v>45939</v>
      </c>
      <c r="H3015" s="160" t="s">
        <v>6665</v>
      </c>
      <c r="I3015" s="160">
        <v>45952</v>
      </c>
      <c r="J3015" s="160">
        <v>0</v>
      </c>
      <c r="K3015" s="160">
        <v>0</v>
      </c>
      <c r="L3015" s="707">
        <v>94342.85</v>
      </c>
      <c r="M3015" s="727" t="s">
        <v>4996</v>
      </c>
      <c r="AB3015" s="707"/>
      <c r="AC3015" s="707"/>
      <c r="AD3015" s="707"/>
      <c r="AG3015" s="707"/>
      <c r="AH3015" s="707"/>
      <c r="AI3015" s="707"/>
    </row>
    <row r="3016" spans="4:40">
      <c r="D3016" s="160" t="s">
        <v>5180</v>
      </c>
      <c r="E3016" s="160"/>
      <c r="F3016" s="160">
        <v>45920</v>
      </c>
      <c r="G3016" s="160">
        <v>45939</v>
      </c>
      <c r="H3016" s="160">
        <v>45932</v>
      </c>
      <c r="I3016" s="160">
        <v>45952</v>
      </c>
      <c r="J3016" s="160">
        <v>0</v>
      </c>
      <c r="K3016" s="160">
        <v>0</v>
      </c>
      <c r="L3016" s="707">
        <v>94342.85</v>
      </c>
      <c r="M3016" s="727" t="s">
        <v>4994</v>
      </c>
      <c r="AB3016" s="707"/>
      <c r="AC3016" s="707">
        <v>94342.85</v>
      </c>
      <c r="AE3016" s="707"/>
      <c r="AF3016" s="707"/>
      <c r="AG3016" s="707"/>
      <c r="AH3016" s="707"/>
      <c r="AI3016" s="707"/>
      <c r="AJ3016" s="707"/>
      <c r="AK3016" s="707"/>
      <c r="AL3016" s="707"/>
      <c r="AM3016" s="707"/>
      <c r="AN3016" s="707"/>
    </row>
    <row r="3017" spans="4:40">
      <c r="D3017" s="160" t="s">
        <v>5180</v>
      </c>
      <c r="E3017" s="160"/>
      <c r="F3017" s="160">
        <v>45920</v>
      </c>
      <c r="G3017" s="160">
        <v>45939</v>
      </c>
      <c r="H3017" s="160">
        <v>45932</v>
      </c>
      <c r="I3017" s="160">
        <v>45952</v>
      </c>
      <c r="J3017" s="160">
        <v>0</v>
      </c>
      <c r="K3017" s="160">
        <v>0</v>
      </c>
      <c r="L3017" s="707">
        <v>94342.85</v>
      </c>
      <c r="M3017" s="727" t="s">
        <v>4995</v>
      </c>
      <c r="AB3017" s="707"/>
      <c r="AC3017" s="707">
        <v>94342.85</v>
      </c>
      <c r="AD3017" s="707"/>
      <c r="AE3017" s="707"/>
      <c r="AF3017" s="707"/>
      <c r="AG3017" s="707"/>
      <c r="AH3017" s="707"/>
      <c r="AI3017" s="707"/>
      <c r="AJ3017" s="707"/>
      <c r="AK3017" s="707"/>
      <c r="AL3017" s="707"/>
      <c r="AM3017" s="707"/>
      <c r="AN3017" s="707"/>
    </row>
    <row r="3018" spans="4:40">
      <c r="D3018" s="160" t="s">
        <v>5180</v>
      </c>
      <c r="E3018" s="160"/>
      <c r="F3018" s="160">
        <v>45920</v>
      </c>
      <c r="G3018" s="160">
        <v>45939</v>
      </c>
      <c r="H3018" s="160">
        <v>45932</v>
      </c>
      <c r="I3018" s="160">
        <v>45952</v>
      </c>
      <c r="J3018" s="160">
        <v>0</v>
      </c>
      <c r="K3018" s="160">
        <v>0</v>
      </c>
      <c r="L3018" s="707">
        <v>94342.85</v>
      </c>
      <c r="M3018" s="727" t="s">
        <v>4996</v>
      </c>
      <c r="AB3018" s="707"/>
      <c r="AC3018" s="707"/>
      <c r="AD3018" s="707"/>
      <c r="AG3018" s="707"/>
      <c r="AH3018" s="707"/>
      <c r="AI3018" s="707"/>
    </row>
    <row r="3019" spans="4:40">
      <c r="D3019" s="160" t="s">
        <v>9090</v>
      </c>
      <c r="E3019" s="160"/>
      <c r="F3019" s="160">
        <v>45920</v>
      </c>
      <c r="G3019" s="160">
        <v>45939</v>
      </c>
      <c r="H3019" s="160">
        <v>45932</v>
      </c>
      <c r="I3019" s="160">
        <v>45952</v>
      </c>
      <c r="J3019" s="160">
        <v>0</v>
      </c>
      <c r="K3019" s="160">
        <v>0</v>
      </c>
      <c r="L3019" s="707">
        <v>48385.79</v>
      </c>
      <c r="M3019" s="727" t="s">
        <v>4994</v>
      </c>
      <c r="AB3019" s="707"/>
      <c r="AC3019" s="707">
        <v>48385.79</v>
      </c>
      <c r="AF3019" s="707"/>
      <c r="AG3019" s="707"/>
      <c r="AH3019" s="707"/>
      <c r="AI3019" s="707"/>
      <c r="AJ3019" s="707"/>
      <c r="AK3019" s="707"/>
      <c r="AL3019" s="707"/>
      <c r="AM3019" s="707"/>
      <c r="AN3019" s="707"/>
    </row>
    <row r="3020" spans="4:40">
      <c r="D3020" s="160" t="s">
        <v>9090</v>
      </c>
      <c r="E3020" s="160"/>
      <c r="F3020" s="160">
        <v>45920</v>
      </c>
      <c r="G3020" s="160">
        <v>45939</v>
      </c>
      <c r="H3020" s="160">
        <v>45932</v>
      </c>
      <c r="I3020" s="160">
        <v>45952</v>
      </c>
      <c r="J3020" s="160">
        <v>0</v>
      </c>
      <c r="K3020" s="160">
        <v>0</v>
      </c>
      <c r="L3020" s="707">
        <v>48385.79</v>
      </c>
      <c r="M3020" s="727" t="s">
        <v>4995</v>
      </c>
      <c r="AB3020" s="707"/>
      <c r="AC3020" s="707">
        <v>48385.79</v>
      </c>
      <c r="AD3020" s="707"/>
      <c r="AF3020" s="707"/>
      <c r="AG3020" s="707"/>
      <c r="AH3020" s="707"/>
      <c r="AI3020" s="707"/>
      <c r="AJ3020" s="707"/>
      <c r="AK3020" s="707"/>
      <c r="AL3020" s="707"/>
      <c r="AM3020" s="707"/>
      <c r="AN3020" s="707"/>
    </row>
    <row r="3021" spans="4:40">
      <c r="D3021" s="160" t="s">
        <v>9090</v>
      </c>
      <c r="E3021" s="160"/>
      <c r="F3021" s="160">
        <v>45920</v>
      </c>
      <c r="G3021" s="160">
        <v>45939</v>
      </c>
      <c r="H3021" s="160">
        <v>45932</v>
      </c>
      <c r="I3021" s="160">
        <v>45952</v>
      </c>
      <c r="J3021" s="160">
        <v>0</v>
      </c>
      <c r="K3021" s="160">
        <v>0</v>
      </c>
      <c r="L3021" s="707">
        <v>48385.79</v>
      </c>
      <c r="M3021" s="727" t="s">
        <v>4996</v>
      </c>
      <c r="AB3021" s="707"/>
      <c r="AC3021" s="707"/>
      <c r="AD3021" s="707"/>
      <c r="AG3021" s="707"/>
      <c r="AH3021" s="707"/>
      <c r="AI3021" s="707"/>
    </row>
    <row r="3022" spans="4:40">
      <c r="D3022" s="160" t="s">
        <v>5181</v>
      </c>
      <c r="E3022" s="160"/>
      <c r="F3022" s="160">
        <v>45923</v>
      </c>
      <c r="G3022" s="160">
        <v>45938</v>
      </c>
      <c r="H3022" s="160">
        <v>45936</v>
      </c>
      <c r="I3022" s="160">
        <v>45951</v>
      </c>
      <c r="J3022" s="160">
        <v>0</v>
      </c>
      <c r="K3022" s="160">
        <v>0</v>
      </c>
      <c r="L3022" s="707">
        <v>40804.620000000003</v>
      </c>
      <c r="M3022" s="727" t="s">
        <v>4994</v>
      </c>
      <c r="AB3022" s="707"/>
      <c r="AC3022" s="707">
        <v>40804.620000000003</v>
      </c>
      <c r="AE3022" s="707"/>
      <c r="AF3022" s="707"/>
      <c r="AG3022" s="707"/>
      <c r="AH3022" s="707"/>
      <c r="AI3022" s="707"/>
      <c r="AJ3022" s="707"/>
      <c r="AK3022" s="707"/>
      <c r="AL3022" s="707"/>
      <c r="AM3022" s="707"/>
      <c r="AN3022" s="707"/>
    </row>
    <row r="3023" spans="4:40">
      <c r="D3023" s="160" t="s">
        <v>5181</v>
      </c>
      <c r="E3023" s="160"/>
      <c r="F3023" s="160">
        <v>45923</v>
      </c>
      <c r="G3023" s="160">
        <v>45938</v>
      </c>
      <c r="H3023" s="160">
        <v>45936</v>
      </c>
      <c r="I3023" s="160">
        <v>45951</v>
      </c>
      <c r="J3023" s="160">
        <v>0</v>
      </c>
      <c r="K3023" s="160">
        <v>0</v>
      </c>
      <c r="L3023" s="707">
        <v>40804.620000000003</v>
      </c>
      <c r="M3023" s="727" t="s">
        <v>4995</v>
      </c>
      <c r="AB3023" s="707"/>
      <c r="AC3023" s="707">
        <v>40804.620000000003</v>
      </c>
      <c r="AD3023" s="707"/>
      <c r="AE3023" s="707"/>
      <c r="AF3023" s="707"/>
      <c r="AG3023" s="707"/>
      <c r="AH3023" s="707"/>
      <c r="AI3023" s="707"/>
      <c r="AJ3023" s="707"/>
      <c r="AK3023" s="707"/>
      <c r="AL3023" s="707"/>
      <c r="AM3023" s="707"/>
      <c r="AN3023" s="707"/>
    </row>
    <row r="3024" spans="4:40">
      <c r="D3024" s="160" t="s">
        <v>5181</v>
      </c>
      <c r="E3024" s="160"/>
      <c r="F3024" s="160">
        <v>45923</v>
      </c>
      <c r="G3024" s="160">
        <v>45938</v>
      </c>
      <c r="H3024" s="160">
        <v>45936</v>
      </c>
      <c r="I3024" s="160">
        <v>45951</v>
      </c>
      <c r="J3024" s="160">
        <v>0</v>
      </c>
      <c r="K3024" s="160">
        <v>0</v>
      </c>
      <c r="L3024" s="707">
        <v>40804.620000000003</v>
      </c>
      <c r="M3024" s="727" t="s">
        <v>4996</v>
      </c>
      <c r="AB3024" s="707"/>
      <c r="AC3024" s="707"/>
      <c r="AD3024" s="707"/>
      <c r="AG3024" s="707"/>
      <c r="AH3024" s="707"/>
      <c r="AI3024" s="707"/>
    </row>
    <row r="3025" spans="4:40">
      <c r="D3025" s="160" t="s">
        <v>5182</v>
      </c>
      <c r="E3025" s="160"/>
      <c r="F3025" s="160">
        <v>45932</v>
      </c>
      <c r="G3025" s="160">
        <v>45936</v>
      </c>
      <c r="H3025" s="160">
        <v>45945</v>
      </c>
      <c r="I3025" s="160">
        <v>45949</v>
      </c>
      <c r="J3025" s="160">
        <v>0</v>
      </c>
      <c r="K3025" s="160">
        <v>0</v>
      </c>
      <c r="L3025" s="707">
        <v>2586.3200000000002</v>
      </c>
      <c r="M3025" s="727" t="s">
        <v>4994</v>
      </c>
      <c r="AB3025" s="707"/>
      <c r="AC3025" s="707">
        <v>2586.3200000000002</v>
      </c>
      <c r="AF3025" s="707"/>
      <c r="AG3025" s="707"/>
      <c r="AH3025" s="707"/>
      <c r="AI3025" s="707"/>
      <c r="AJ3025" s="707"/>
      <c r="AK3025" s="707"/>
      <c r="AN3025" s="707"/>
    </row>
    <row r="3026" spans="4:40">
      <c r="D3026" s="160" t="s">
        <v>5182</v>
      </c>
      <c r="E3026" s="160"/>
      <c r="F3026" s="160">
        <v>45932</v>
      </c>
      <c r="G3026" s="160">
        <v>45936</v>
      </c>
      <c r="H3026" s="160">
        <v>45945</v>
      </c>
      <c r="I3026" s="160">
        <v>45949</v>
      </c>
      <c r="J3026" s="160">
        <v>0</v>
      </c>
      <c r="K3026" s="160">
        <v>0</v>
      </c>
      <c r="L3026" s="707">
        <v>2586.3200000000002</v>
      </c>
      <c r="M3026" s="727" t="s">
        <v>4995</v>
      </c>
      <c r="AB3026" s="707"/>
      <c r="AC3026" s="707">
        <v>2586.3200000000002</v>
      </c>
      <c r="AD3026" s="707"/>
      <c r="AF3026" s="707"/>
      <c r="AG3026" s="707"/>
      <c r="AH3026" s="707"/>
      <c r="AI3026" s="707"/>
      <c r="AJ3026" s="707"/>
      <c r="AK3026" s="707"/>
      <c r="AN3026" s="707"/>
    </row>
    <row r="3027" spans="4:40">
      <c r="D3027" s="160" t="s">
        <v>5182</v>
      </c>
      <c r="E3027" s="160"/>
      <c r="F3027" s="160">
        <v>45932</v>
      </c>
      <c r="G3027" s="160">
        <v>45936</v>
      </c>
      <c r="H3027" s="160">
        <v>45945</v>
      </c>
      <c r="I3027" s="160">
        <v>45949</v>
      </c>
      <c r="J3027" s="160">
        <v>0</v>
      </c>
      <c r="K3027" s="160">
        <v>0</v>
      </c>
      <c r="L3027" s="707">
        <v>2586.3200000000002</v>
      </c>
      <c r="M3027" s="727" t="s">
        <v>4996</v>
      </c>
      <c r="W3027" s="707"/>
      <c r="X3027" s="707"/>
      <c r="Y3027" s="707"/>
      <c r="Z3027" s="707"/>
      <c r="AA3027" s="707"/>
      <c r="AB3027" s="707"/>
      <c r="AC3027" s="707"/>
      <c r="AD3027" s="707"/>
      <c r="AH3027" s="707"/>
      <c r="AI3027" s="707"/>
      <c r="AJ3027" s="707"/>
    </row>
    <row r="3028" spans="4:40">
      <c r="D3028" s="160" t="s">
        <v>9091</v>
      </c>
      <c r="E3028" s="160"/>
      <c r="F3028" s="160">
        <v>45932</v>
      </c>
      <c r="G3028" s="160">
        <v>45936</v>
      </c>
      <c r="H3028" s="160">
        <v>45945</v>
      </c>
      <c r="I3028" s="160">
        <v>45949</v>
      </c>
      <c r="J3028" s="160">
        <v>0</v>
      </c>
      <c r="K3028" s="160">
        <v>0</v>
      </c>
      <c r="L3028" s="707">
        <v>2566.11</v>
      </c>
      <c r="M3028" s="727" t="s">
        <v>4994</v>
      </c>
      <c r="W3028" s="707"/>
      <c r="X3028" s="707"/>
      <c r="Y3028" s="707"/>
      <c r="Z3028" s="707"/>
      <c r="AA3028" s="707"/>
      <c r="AB3028" s="707"/>
      <c r="AC3028" s="707">
        <v>2566.11</v>
      </c>
      <c r="AD3028" s="707"/>
      <c r="AE3028" s="707"/>
      <c r="AF3028" s="707"/>
      <c r="AG3028" s="707"/>
      <c r="AH3028" s="707"/>
      <c r="AI3028" s="707"/>
      <c r="AJ3028" s="707"/>
      <c r="AK3028" s="707"/>
      <c r="AN3028" s="707"/>
    </row>
    <row r="3029" spans="4:40">
      <c r="D3029" s="160" t="s">
        <v>9091</v>
      </c>
      <c r="E3029" s="160"/>
      <c r="F3029" s="160">
        <v>45932</v>
      </c>
      <c r="G3029" s="160">
        <v>45936</v>
      </c>
      <c r="H3029" s="160">
        <v>45945</v>
      </c>
      <c r="I3029" s="160">
        <v>45949</v>
      </c>
      <c r="J3029" s="160">
        <v>0</v>
      </c>
      <c r="K3029" s="160">
        <v>0</v>
      </c>
      <c r="L3029" s="707">
        <v>2566.11</v>
      </c>
      <c r="M3029" s="727" t="s">
        <v>4995</v>
      </c>
      <c r="W3029" s="707"/>
      <c r="X3029" s="707"/>
      <c r="Y3029" s="707"/>
      <c r="Z3029" s="707"/>
      <c r="AA3029" s="707"/>
      <c r="AB3029" s="707"/>
      <c r="AC3029" s="707">
        <v>2566.11</v>
      </c>
      <c r="AD3029" s="707"/>
      <c r="AE3029" s="707"/>
      <c r="AF3029" s="707"/>
      <c r="AG3029" s="707"/>
      <c r="AH3029" s="707"/>
      <c r="AI3029" s="707"/>
      <c r="AJ3029" s="707"/>
      <c r="AK3029" s="707"/>
      <c r="AN3029" s="707"/>
    </row>
    <row r="3030" spans="4:40">
      <c r="D3030" s="160" t="s">
        <v>9091</v>
      </c>
      <c r="E3030" s="160"/>
      <c r="F3030" s="160">
        <v>45932</v>
      </c>
      <c r="G3030" s="160">
        <v>45936</v>
      </c>
      <c r="H3030" s="160">
        <v>45945</v>
      </c>
      <c r="I3030" s="160">
        <v>45949</v>
      </c>
      <c r="J3030" s="160">
        <v>0</v>
      </c>
      <c r="K3030" s="160">
        <v>0</v>
      </c>
      <c r="L3030" s="707">
        <v>2566.11</v>
      </c>
      <c r="M3030" s="727" t="s">
        <v>4996</v>
      </c>
      <c r="T3030" s="707"/>
      <c r="U3030" s="707"/>
      <c r="V3030" s="707"/>
      <c r="W3030" s="707"/>
      <c r="X3030" s="707"/>
      <c r="Y3030" s="707"/>
      <c r="Z3030" s="707"/>
      <c r="AA3030" s="707"/>
      <c r="AB3030" s="707"/>
      <c r="AC3030" s="707"/>
      <c r="AD3030" s="707"/>
      <c r="AE3030" s="707"/>
      <c r="AF3030" s="707"/>
      <c r="AG3030" s="707"/>
      <c r="AH3030" s="707"/>
      <c r="AI3030" s="707"/>
      <c r="AJ3030" s="707"/>
      <c r="AK3030" s="707"/>
    </row>
    <row r="3031" spans="4:40">
      <c r="D3031" s="160" t="s">
        <v>5165</v>
      </c>
      <c r="E3031" s="160"/>
      <c r="F3031" s="160">
        <v>45911</v>
      </c>
      <c r="G3031" s="160">
        <v>45946</v>
      </c>
      <c r="H3031" s="160" t="s">
        <v>6757</v>
      </c>
      <c r="I3031" s="160">
        <v>46107</v>
      </c>
      <c r="J3031" s="160">
        <v>0</v>
      </c>
      <c r="K3031" s="160">
        <v>0</v>
      </c>
      <c r="L3031" s="707">
        <v>223223.58</v>
      </c>
      <c r="M3031" s="727" t="s">
        <v>4994</v>
      </c>
      <c r="W3031" s="707"/>
      <c r="X3031" s="707"/>
      <c r="Y3031" s="707"/>
      <c r="Z3031" s="707"/>
      <c r="AA3031" s="707"/>
      <c r="AB3031" s="707"/>
      <c r="AC3031" s="707"/>
      <c r="AD3031" s="707"/>
      <c r="AE3031" s="707"/>
      <c r="AF3031" s="707"/>
      <c r="AG3031" s="707">
        <v>31223.54</v>
      </c>
      <c r="AH3031" s="707">
        <v>192000.04</v>
      </c>
      <c r="AI3031" s="707"/>
      <c r="AK3031" s="707"/>
      <c r="AL3031" s="707"/>
      <c r="AM3031" s="707"/>
      <c r="AN3031" s="707"/>
    </row>
    <row r="3032" spans="4:40">
      <c r="D3032" s="160" t="s">
        <v>5165</v>
      </c>
      <c r="E3032" s="160"/>
      <c r="F3032" s="160">
        <v>45911</v>
      </c>
      <c r="G3032" s="160">
        <v>45946</v>
      </c>
      <c r="H3032" s="160" t="s">
        <v>6757</v>
      </c>
      <c r="I3032" s="160">
        <v>46107</v>
      </c>
      <c r="J3032" s="160">
        <v>0</v>
      </c>
      <c r="K3032" s="160">
        <v>0</v>
      </c>
      <c r="L3032" s="707">
        <v>223223.58</v>
      </c>
      <c r="M3032" s="727" t="s">
        <v>4995</v>
      </c>
      <c r="W3032" s="707"/>
      <c r="X3032" s="707"/>
      <c r="Y3032" s="707"/>
      <c r="Z3032" s="707"/>
      <c r="AA3032" s="707"/>
      <c r="AB3032" s="707"/>
      <c r="AC3032" s="707"/>
      <c r="AD3032" s="707"/>
      <c r="AE3032" s="707"/>
      <c r="AF3032" s="707"/>
      <c r="AG3032" s="707">
        <v>31223.54</v>
      </c>
      <c r="AH3032" s="707">
        <v>192000.04</v>
      </c>
      <c r="AI3032" s="707"/>
      <c r="AJ3032" s="707"/>
      <c r="AK3032" s="707"/>
      <c r="AL3032" s="707"/>
      <c r="AM3032" s="707"/>
      <c r="AN3032" s="707"/>
    </row>
    <row r="3033" spans="4:40">
      <c r="D3033" s="160" t="s">
        <v>5165</v>
      </c>
      <c r="E3033" s="160"/>
      <c r="F3033" s="160">
        <v>45911</v>
      </c>
      <c r="G3033" s="160">
        <v>45946</v>
      </c>
      <c r="H3033" s="160" t="s">
        <v>6757</v>
      </c>
      <c r="I3033" s="160">
        <v>46107</v>
      </c>
      <c r="J3033" s="160">
        <v>0</v>
      </c>
      <c r="K3033" s="160">
        <v>0</v>
      </c>
      <c r="L3033" s="707">
        <v>223223.58</v>
      </c>
      <c r="M3033" s="727" t="s">
        <v>4996</v>
      </c>
      <c r="T3033" s="707"/>
      <c r="U3033" s="707"/>
      <c r="V3033" s="707"/>
      <c r="W3033" s="707"/>
      <c r="X3033" s="707"/>
      <c r="Y3033" s="707"/>
      <c r="Z3033" s="707"/>
      <c r="AA3033" s="707"/>
      <c r="AB3033" s="707"/>
      <c r="AD3033" s="707"/>
      <c r="AE3033" s="707"/>
      <c r="AF3033" s="707"/>
      <c r="AG3033" s="707"/>
      <c r="AJ3033" s="707"/>
    </row>
    <row r="3034" spans="4:40">
      <c r="D3034" s="160" t="s">
        <v>5166</v>
      </c>
      <c r="E3034" s="160"/>
      <c r="F3034" s="160">
        <v>45915</v>
      </c>
      <c r="G3034" s="160">
        <v>45946</v>
      </c>
      <c r="H3034" s="160">
        <v>46075</v>
      </c>
      <c r="I3034" s="160">
        <v>46107</v>
      </c>
      <c r="J3034" s="160">
        <v>0</v>
      </c>
      <c r="K3034" s="160">
        <v>0</v>
      </c>
      <c r="L3034" s="707">
        <v>223223.58</v>
      </c>
      <c r="M3034" s="727" t="s">
        <v>4994</v>
      </c>
      <c r="W3034" s="707"/>
      <c r="X3034" s="707"/>
      <c r="Y3034" s="707"/>
      <c r="Z3034" s="707"/>
      <c r="AB3034" s="707"/>
      <c r="AC3034" s="707"/>
      <c r="AD3034" s="707"/>
      <c r="AE3034" s="707"/>
      <c r="AF3034" s="707"/>
      <c r="AG3034" s="707">
        <v>31223.54</v>
      </c>
      <c r="AH3034" s="707">
        <v>192000.04</v>
      </c>
      <c r="AK3034" s="707"/>
      <c r="AL3034" s="707"/>
      <c r="AM3034" s="707"/>
      <c r="AN3034" s="707"/>
    </row>
    <row r="3035" spans="4:40">
      <c r="D3035" s="160" t="s">
        <v>5166</v>
      </c>
      <c r="E3035" s="160"/>
      <c r="F3035" s="160">
        <v>45915</v>
      </c>
      <c r="G3035" s="160">
        <v>45946</v>
      </c>
      <c r="H3035" s="160">
        <v>46075</v>
      </c>
      <c r="I3035" s="160">
        <v>46107</v>
      </c>
      <c r="J3035" s="160">
        <v>0</v>
      </c>
      <c r="K3035" s="160">
        <v>0</v>
      </c>
      <c r="L3035" s="707">
        <v>223223.58</v>
      </c>
      <c r="M3035" s="727" t="s">
        <v>4995</v>
      </c>
      <c r="Y3035" s="707"/>
      <c r="Z3035" s="707"/>
      <c r="AA3035" s="707"/>
      <c r="AB3035" s="707"/>
      <c r="AC3035" s="707"/>
      <c r="AD3035" s="707"/>
      <c r="AE3035" s="707"/>
      <c r="AF3035" s="707"/>
      <c r="AG3035" s="707">
        <v>31223.54</v>
      </c>
      <c r="AH3035" s="707">
        <v>192000.04</v>
      </c>
      <c r="AJ3035" s="707"/>
      <c r="AK3035" s="707"/>
      <c r="AL3035" s="707"/>
      <c r="AM3035" s="707"/>
      <c r="AN3035" s="707"/>
    </row>
    <row r="3036" spans="4:40">
      <c r="D3036" s="160" t="s">
        <v>5166</v>
      </c>
      <c r="E3036" s="160"/>
      <c r="F3036" s="160">
        <v>45915</v>
      </c>
      <c r="G3036" s="160">
        <v>45946</v>
      </c>
      <c r="H3036" s="160">
        <v>46075</v>
      </c>
      <c r="I3036" s="160">
        <v>46107</v>
      </c>
      <c r="J3036" s="160">
        <v>0</v>
      </c>
      <c r="K3036" s="160">
        <v>0</v>
      </c>
      <c r="L3036" s="707">
        <v>223223.58</v>
      </c>
      <c r="M3036" s="727" t="s">
        <v>4996</v>
      </c>
      <c r="W3036" s="707"/>
      <c r="X3036" s="707"/>
      <c r="Y3036" s="707"/>
      <c r="Z3036" s="707"/>
      <c r="AA3036" s="707"/>
      <c r="AB3036" s="707"/>
      <c r="AF3036" s="707"/>
      <c r="AG3036" s="707"/>
      <c r="AJ3036" s="707"/>
    </row>
    <row r="3037" spans="4:40">
      <c r="D3037" s="160" t="s">
        <v>9092</v>
      </c>
      <c r="E3037" s="160"/>
      <c r="F3037" s="160">
        <v>45915</v>
      </c>
      <c r="G3037" s="160">
        <v>45943</v>
      </c>
      <c r="H3037" s="160">
        <v>46075</v>
      </c>
      <c r="I3037" s="160">
        <v>46104</v>
      </c>
      <c r="J3037" s="160">
        <v>0</v>
      </c>
      <c r="K3037" s="160">
        <v>0</v>
      </c>
      <c r="L3037" s="707">
        <v>48204.95</v>
      </c>
      <c r="M3037" s="727" t="s">
        <v>4994</v>
      </c>
      <c r="W3037" s="707"/>
      <c r="X3037" s="707"/>
      <c r="Y3037" s="707"/>
      <c r="AA3037" s="707"/>
      <c r="AB3037" s="707"/>
      <c r="AC3037" s="707"/>
      <c r="AD3037" s="707"/>
      <c r="AE3037" s="707"/>
      <c r="AF3037" s="707"/>
      <c r="AG3037" s="707">
        <v>11729.87</v>
      </c>
      <c r="AH3037" s="707">
        <v>36475.08</v>
      </c>
      <c r="AK3037" s="707"/>
      <c r="AL3037" s="707"/>
      <c r="AM3037" s="707"/>
      <c r="AN3037" s="707"/>
    </row>
    <row r="3038" spans="4:40">
      <c r="D3038" s="160" t="s">
        <v>9092</v>
      </c>
      <c r="E3038" s="160"/>
      <c r="F3038" s="160">
        <v>45915</v>
      </c>
      <c r="G3038" s="160">
        <v>45943</v>
      </c>
      <c r="H3038" s="160">
        <v>46075</v>
      </c>
      <c r="I3038" s="160">
        <v>46104</v>
      </c>
      <c r="J3038" s="160">
        <v>0</v>
      </c>
      <c r="K3038" s="160">
        <v>0</v>
      </c>
      <c r="L3038" s="707">
        <v>48204.95</v>
      </c>
      <c r="M3038" s="727" t="s">
        <v>4995</v>
      </c>
      <c r="X3038" s="707"/>
      <c r="Y3038" s="707"/>
      <c r="Z3038" s="707"/>
      <c r="AA3038" s="707"/>
      <c r="AB3038" s="707"/>
      <c r="AC3038" s="707"/>
      <c r="AD3038" s="707"/>
      <c r="AE3038" s="707"/>
      <c r="AF3038" s="707"/>
      <c r="AG3038" s="707">
        <v>11729.87</v>
      </c>
      <c r="AH3038" s="707">
        <v>36475.08</v>
      </c>
      <c r="AJ3038" s="707"/>
      <c r="AK3038" s="707"/>
      <c r="AL3038" s="707"/>
      <c r="AM3038" s="707"/>
      <c r="AN3038" s="707"/>
    </row>
    <row r="3039" spans="4:40">
      <c r="D3039" s="160" t="s">
        <v>9092</v>
      </c>
      <c r="E3039" s="160"/>
      <c r="F3039" s="160">
        <v>45915</v>
      </c>
      <c r="G3039" s="160">
        <v>45943</v>
      </c>
      <c r="H3039" s="160">
        <v>46075</v>
      </c>
      <c r="I3039" s="160">
        <v>46104</v>
      </c>
      <c r="J3039" s="160">
        <v>0</v>
      </c>
      <c r="K3039" s="160">
        <v>0</v>
      </c>
      <c r="L3039" s="707">
        <v>48204.95</v>
      </c>
      <c r="M3039" s="727" t="s">
        <v>4996</v>
      </c>
      <c r="W3039" s="707"/>
      <c r="X3039" s="707"/>
      <c r="Y3039" s="707"/>
      <c r="Z3039" s="707"/>
      <c r="AD3039" s="707"/>
      <c r="AE3039" s="707"/>
      <c r="AJ3039" s="707"/>
      <c r="AK3039" s="707"/>
    </row>
    <row r="3040" spans="4:40">
      <c r="D3040" s="160" t="s">
        <v>5167</v>
      </c>
      <c r="E3040" s="160"/>
      <c r="F3040" s="160">
        <v>45918</v>
      </c>
      <c r="G3040" s="160">
        <v>45946</v>
      </c>
      <c r="H3040" s="160">
        <v>46078</v>
      </c>
      <c r="I3040" s="160">
        <v>46107</v>
      </c>
      <c r="J3040" s="160">
        <v>0</v>
      </c>
      <c r="K3040" s="160">
        <v>0</v>
      </c>
      <c r="L3040" s="707">
        <v>149951.29</v>
      </c>
      <c r="M3040" s="727" t="s">
        <v>4994</v>
      </c>
      <c r="W3040" s="707"/>
      <c r="X3040" s="707"/>
      <c r="AA3040" s="707"/>
      <c r="AB3040" s="707"/>
      <c r="AC3040" s="707"/>
      <c r="AD3040" s="707"/>
      <c r="AF3040" s="707"/>
      <c r="AG3040" s="707">
        <v>19493.669999999998</v>
      </c>
      <c r="AH3040" s="707">
        <v>130457.62</v>
      </c>
      <c r="AK3040" s="707"/>
      <c r="AL3040" s="707"/>
      <c r="AM3040" s="707"/>
      <c r="AN3040" s="707"/>
    </row>
    <row r="3041" spans="4:40">
      <c r="D3041" s="160" t="s">
        <v>5167</v>
      </c>
      <c r="E3041" s="160"/>
      <c r="F3041" s="160">
        <v>45918</v>
      </c>
      <c r="G3041" s="160">
        <v>45946</v>
      </c>
      <c r="H3041" s="160">
        <v>46078</v>
      </c>
      <c r="I3041" s="160">
        <v>46107</v>
      </c>
      <c r="J3041" s="160">
        <v>0</v>
      </c>
      <c r="K3041" s="160">
        <v>0</v>
      </c>
      <c r="L3041" s="707">
        <v>149951.29</v>
      </c>
      <c r="M3041" s="727" t="s">
        <v>4995</v>
      </c>
      <c r="X3041" s="707"/>
      <c r="Y3041" s="707"/>
      <c r="Z3041" s="707"/>
      <c r="AA3041" s="707"/>
      <c r="AB3041" s="707"/>
      <c r="AC3041" s="707"/>
      <c r="AD3041" s="707"/>
      <c r="AE3041" s="707"/>
      <c r="AF3041" s="707"/>
      <c r="AG3041" s="707">
        <v>19493.669999999998</v>
      </c>
      <c r="AH3041" s="707">
        <v>130457.62</v>
      </c>
      <c r="AJ3041" s="707"/>
      <c r="AK3041" s="707"/>
      <c r="AL3041" s="707"/>
      <c r="AM3041" s="707"/>
      <c r="AN3041" s="707"/>
    </row>
    <row r="3042" spans="4:40">
      <c r="D3042" s="160" t="s">
        <v>5167</v>
      </c>
      <c r="E3042" s="160"/>
      <c r="F3042" s="160">
        <v>45918</v>
      </c>
      <c r="G3042" s="160">
        <v>45946</v>
      </c>
      <c r="H3042" s="160">
        <v>46078</v>
      </c>
      <c r="I3042" s="160">
        <v>46107</v>
      </c>
      <c r="J3042" s="160">
        <v>0</v>
      </c>
      <c r="K3042" s="160">
        <v>0</v>
      </c>
      <c r="L3042" s="707">
        <v>149951.29</v>
      </c>
      <c r="M3042" s="727" t="s">
        <v>4996</v>
      </c>
      <c r="T3042" s="707"/>
      <c r="U3042" s="707"/>
      <c r="V3042" s="707"/>
      <c r="W3042" s="707"/>
      <c r="X3042" s="707"/>
      <c r="Y3042" s="707"/>
      <c r="Z3042" s="707"/>
      <c r="AD3042" s="707"/>
      <c r="AE3042" s="707"/>
      <c r="AJ3042" s="707"/>
    </row>
    <row r="3043" spans="4:40">
      <c r="D3043" s="160" t="s">
        <v>5168</v>
      </c>
      <c r="E3043" s="160"/>
      <c r="F3043" s="160">
        <v>45936</v>
      </c>
      <c r="G3043" s="160">
        <v>45939</v>
      </c>
      <c r="H3043" s="160">
        <v>46096</v>
      </c>
      <c r="I3043" s="160">
        <v>46100</v>
      </c>
      <c r="J3043" s="160">
        <v>0</v>
      </c>
      <c r="K3043" s="160">
        <v>0</v>
      </c>
      <c r="L3043" s="707">
        <v>3879.48</v>
      </c>
      <c r="M3043" s="727" t="s">
        <v>4994</v>
      </c>
      <c r="W3043" s="707"/>
      <c r="X3043" s="707"/>
      <c r="Y3043" s="707"/>
      <c r="AC3043" s="707"/>
      <c r="AD3043" s="707"/>
      <c r="AE3043" s="707"/>
      <c r="AF3043" s="707"/>
      <c r="AG3043" s="707"/>
      <c r="AH3043" s="707">
        <v>3879.48</v>
      </c>
      <c r="AL3043" s="707"/>
      <c r="AN3043" s="707"/>
    </row>
    <row r="3044" spans="4:40">
      <c r="D3044" s="160" t="s">
        <v>5168</v>
      </c>
      <c r="E3044" s="160"/>
      <c r="F3044" s="160">
        <v>45936</v>
      </c>
      <c r="G3044" s="160">
        <v>45939</v>
      </c>
      <c r="H3044" s="160">
        <v>46096</v>
      </c>
      <c r="I3044" s="160">
        <v>46100</v>
      </c>
      <c r="J3044" s="160">
        <v>0</v>
      </c>
      <c r="K3044" s="160">
        <v>0</v>
      </c>
      <c r="L3044" s="707">
        <v>3879.48</v>
      </c>
      <c r="M3044" s="727" t="s">
        <v>4995</v>
      </c>
      <c r="Y3044" s="707"/>
      <c r="Z3044" s="707"/>
      <c r="AA3044" s="707"/>
      <c r="AC3044" s="707"/>
      <c r="AD3044" s="707"/>
      <c r="AE3044" s="707"/>
      <c r="AF3044" s="707"/>
      <c r="AG3044" s="707"/>
      <c r="AH3044" s="707">
        <v>3879.48</v>
      </c>
      <c r="AK3044" s="707"/>
      <c r="AL3044" s="707"/>
      <c r="AN3044" s="707"/>
    </row>
    <row r="3045" spans="4:40">
      <c r="D3045" s="160" t="s">
        <v>5168</v>
      </c>
      <c r="E3045" s="160"/>
      <c r="F3045" s="160">
        <v>45936</v>
      </c>
      <c r="G3045" s="160">
        <v>45939</v>
      </c>
      <c r="H3045" s="160">
        <v>46096</v>
      </c>
      <c r="I3045" s="160">
        <v>46100</v>
      </c>
      <c r="J3045" s="160">
        <v>0</v>
      </c>
      <c r="K3045" s="160">
        <v>0</v>
      </c>
      <c r="L3045" s="707">
        <v>3879.48</v>
      </c>
      <c r="M3045" s="727" t="s">
        <v>4996</v>
      </c>
      <c r="W3045" s="707"/>
      <c r="X3045" s="707"/>
      <c r="Y3045" s="707"/>
      <c r="Z3045" s="707"/>
      <c r="AA3045" s="707"/>
      <c r="AF3045" s="707"/>
      <c r="AG3045" s="707"/>
      <c r="AK3045" s="707"/>
    </row>
    <row r="3046" spans="4:40">
      <c r="D3046" s="160" t="s">
        <v>9093</v>
      </c>
      <c r="E3046" s="160"/>
      <c r="F3046" s="160">
        <v>45936</v>
      </c>
      <c r="G3046" s="160">
        <v>45939</v>
      </c>
      <c r="H3046" s="160">
        <v>46096</v>
      </c>
      <c r="I3046" s="160">
        <v>46100</v>
      </c>
      <c r="J3046" s="160">
        <v>0</v>
      </c>
      <c r="K3046" s="160">
        <v>0</v>
      </c>
      <c r="L3046" s="707">
        <v>10264.450000000001</v>
      </c>
      <c r="M3046" s="727" t="s">
        <v>4994</v>
      </c>
      <c r="W3046" s="707"/>
      <c r="X3046" s="707"/>
      <c r="Y3046" s="707"/>
      <c r="AA3046" s="707"/>
      <c r="AB3046" s="707"/>
      <c r="AC3046" s="707"/>
      <c r="AD3046" s="707"/>
      <c r="AE3046" s="707"/>
      <c r="AF3046" s="707"/>
      <c r="AG3046" s="707"/>
      <c r="AH3046" s="707">
        <v>10264.450000000001</v>
      </c>
      <c r="AL3046" s="707"/>
      <c r="AN3046" s="707"/>
    </row>
    <row r="3047" spans="4:40">
      <c r="D3047" s="160" t="s">
        <v>9093</v>
      </c>
      <c r="E3047" s="160"/>
      <c r="F3047" s="160">
        <v>45936</v>
      </c>
      <c r="G3047" s="160">
        <v>45939</v>
      </c>
      <c r="H3047" s="160">
        <v>46096</v>
      </c>
      <c r="I3047" s="160">
        <v>46100</v>
      </c>
      <c r="J3047" s="160">
        <v>0</v>
      </c>
      <c r="K3047" s="160">
        <v>0</v>
      </c>
      <c r="L3047" s="707">
        <v>10264.450000000001</v>
      </c>
      <c r="M3047" s="727" t="s">
        <v>4995</v>
      </c>
      <c r="X3047" s="707"/>
      <c r="Y3047" s="707"/>
      <c r="Z3047" s="707"/>
      <c r="AA3047" s="707"/>
      <c r="AB3047" s="707"/>
      <c r="AC3047" s="707"/>
      <c r="AD3047" s="707"/>
      <c r="AE3047" s="707"/>
      <c r="AF3047" s="707"/>
      <c r="AG3047" s="707"/>
      <c r="AH3047" s="707">
        <v>10264.450000000001</v>
      </c>
      <c r="AJ3047" s="707"/>
      <c r="AK3047" s="707"/>
      <c r="AL3047" s="707"/>
      <c r="AN3047" s="707"/>
    </row>
    <row r="3048" spans="4:40">
      <c r="D3048" s="160" t="s">
        <v>9093</v>
      </c>
      <c r="E3048" s="160"/>
      <c r="F3048" s="160">
        <v>45936</v>
      </c>
      <c r="G3048" s="160">
        <v>45939</v>
      </c>
      <c r="H3048" s="160">
        <v>46096</v>
      </c>
      <c r="I3048" s="160">
        <v>46100</v>
      </c>
      <c r="J3048" s="160">
        <v>0</v>
      </c>
      <c r="K3048" s="160">
        <v>0</v>
      </c>
      <c r="L3048" s="707">
        <v>10264.450000000001</v>
      </c>
      <c r="M3048" s="727" t="s">
        <v>4996</v>
      </c>
      <c r="T3048" s="707"/>
      <c r="U3048" s="707"/>
      <c r="V3048" s="707"/>
      <c r="W3048" s="707"/>
      <c r="X3048" s="707"/>
      <c r="Y3048" s="707"/>
      <c r="Z3048" s="707"/>
      <c r="AA3048" s="707"/>
      <c r="AD3048" s="707"/>
      <c r="AE3048" s="707"/>
      <c r="AF3048" s="707"/>
      <c r="AG3048" s="707"/>
      <c r="AH3048" s="707"/>
      <c r="AJ3048" s="707"/>
      <c r="AK3048" s="707"/>
    </row>
    <row r="3049" spans="4:40">
      <c r="D3049" s="160" t="s">
        <v>5169</v>
      </c>
      <c r="E3049" s="160"/>
      <c r="F3049" s="160">
        <v>45936</v>
      </c>
      <c r="G3049" s="160">
        <v>45939</v>
      </c>
      <c r="H3049" s="160">
        <v>46096</v>
      </c>
      <c r="I3049" s="160">
        <v>46100</v>
      </c>
      <c r="J3049" s="707">
        <v>0</v>
      </c>
      <c r="K3049" s="160">
        <v>0</v>
      </c>
      <c r="L3049" s="707">
        <v>7444.14</v>
      </c>
      <c r="M3049" s="727" t="s">
        <v>4994</v>
      </c>
      <c r="W3049" s="707"/>
      <c r="X3049" s="707"/>
      <c r="Y3049" s="707"/>
      <c r="AB3049" s="707"/>
      <c r="AC3049" s="707"/>
      <c r="AD3049" s="707"/>
      <c r="AE3049" s="707"/>
      <c r="AF3049" s="707"/>
      <c r="AG3049" s="707"/>
      <c r="AH3049" s="707">
        <v>7444.14</v>
      </c>
      <c r="AL3049" s="707"/>
      <c r="AN3049" s="707"/>
    </row>
    <row r="3050" spans="4:40">
      <c r="D3050" s="160" t="s">
        <v>5169</v>
      </c>
      <c r="E3050" s="160"/>
      <c r="F3050" s="160">
        <v>45936</v>
      </c>
      <c r="G3050" s="160">
        <v>45939</v>
      </c>
      <c r="H3050" s="160">
        <v>46096</v>
      </c>
      <c r="I3050" s="160">
        <v>46100</v>
      </c>
      <c r="J3050" s="707">
        <v>0</v>
      </c>
      <c r="K3050" s="160">
        <v>0</v>
      </c>
      <c r="L3050" s="707">
        <v>7444.14</v>
      </c>
      <c r="M3050" s="727" t="s">
        <v>4995</v>
      </c>
      <c r="X3050" s="707"/>
      <c r="Y3050" s="707"/>
      <c r="Z3050" s="707"/>
      <c r="AA3050" s="707"/>
      <c r="AB3050" s="707"/>
      <c r="AC3050" s="707"/>
      <c r="AD3050" s="707"/>
      <c r="AE3050" s="707"/>
      <c r="AF3050" s="707"/>
      <c r="AG3050" s="707"/>
      <c r="AH3050" s="707">
        <v>7444.14</v>
      </c>
      <c r="AL3050" s="707"/>
      <c r="AN3050" s="707"/>
    </row>
    <row r="3051" spans="4:40">
      <c r="D3051" s="160" t="s">
        <v>5169</v>
      </c>
      <c r="E3051" s="160"/>
      <c r="F3051" s="160">
        <v>45936</v>
      </c>
      <c r="G3051" s="160">
        <v>45939</v>
      </c>
      <c r="H3051" s="160">
        <v>46096</v>
      </c>
      <c r="I3051" s="160">
        <v>46100</v>
      </c>
      <c r="J3051" s="707">
        <v>0</v>
      </c>
      <c r="K3051" s="160">
        <v>0</v>
      </c>
      <c r="L3051" s="707">
        <v>7444.14</v>
      </c>
      <c r="M3051" s="727" t="s">
        <v>4996</v>
      </c>
      <c r="T3051" s="707"/>
      <c r="U3051" s="707"/>
      <c r="V3051" s="707"/>
      <c r="W3051" s="707"/>
      <c r="X3051" s="707"/>
      <c r="Y3051" s="707"/>
      <c r="Z3051" s="707"/>
      <c r="AA3051" s="707"/>
      <c r="AE3051" s="707"/>
      <c r="AF3051" s="707"/>
      <c r="AG3051" s="707"/>
      <c r="AH3051" s="707"/>
    </row>
    <row r="3052" spans="4:40">
      <c r="D3052" s="160" t="s">
        <v>5170</v>
      </c>
      <c r="E3052" s="160"/>
      <c r="F3052" s="160">
        <v>45923</v>
      </c>
      <c r="G3052" s="160">
        <v>45942</v>
      </c>
      <c r="H3052" s="160">
        <v>46083</v>
      </c>
      <c r="I3052" s="160">
        <v>46103</v>
      </c>
      <c r="J3052" s="160">
        <v>0</v>
      </c>
      <c r="K3052" s="160">
        <v>0</v>
      </c>
      <c r="L3052" s="707">
        <v>3479.28</v>
      </c>
      <c r="M3052" s="727" t="s">
        <v>4994</v>
      </c>
      <c r="W3052" s="707"/>
      <c r="X3052" s="707"/>
      <c r="Y3052" s="707"/>
      <c r="AB3052" s="707"/>
      <c r="AC3052" s="707"/>
      <c r="AD3052" s="707"/>
      <c r="AE3052" s="707"/>
      <c r="AF3052" s="707"/>
      <c r="AG3052" s="707"/>
      <c r="AH3052" s="707">
        <v>3479.28</v>
      </c>
      <c r="AK3052" s="707"/>
      <c r="AM3052" s="707"/>
    </row>
    <row r="3053" spans="4:40">
      <c r="D3053" s="160" t="s">
        <v>5170</v>
      </c>
      <c r="E3053" s="160"/>
      <c r="F3053" s="160">
        <v>45923</v>
      </c>
      <c r="G3053" s="160">
        <v>45942</v>
      </c>
      <c r="H3053" s="160">
        <v>46083</v>
      </c>
      <c r="I3053" s="160">
        <v>46103</v>
      </c>
      <c r="J3053" s="160">
        <v>0</v>
      </c>
      <c r="K3053" s="160">
        <v>0</v>
      </c>
      <c r="L3053" s="707">
        <v>3479.28</v>
      </c>
      <c r="M3053" s="727" t="s">
        <v>4995</v>
      </c>
      <c r="X3053" s="707"/>
      <c r="Y3053" s="707"/>
      <c r="Z3053" s="707"/>
      <c r="AA3053" s="707"/>
      <c r="AB3053" s="707"/>
      <c r="AC3053" s="707"/>
      <c r="AD3053" s="707"/>
      <c r="AE3053" s="707"/>
      <c r="AF3053" s="707"/>
      <c r="AG3053" s="707"/>
      <c r="AH3053" s="707">
        <v>3479.28</v>
      </c>
      <c r="AK3053" s="707"/>
      <c r="AM3053" s="707"/>
    </row>
    <row r="3054" spans="4:40">
      <c r="D3054" s="160" t="s">
        <v>5170</v>
      </c>
      <c r="E3054" s="160"/>
      <c r="F3054" s="160">
        <v>45923</v>
      </c>
      <c r="G3054" s="160">
        <v>45942</v>
      </c>
      <c r="H3054" s="160">
        <v>46083</v>
      </c>
      <c r="I3054" s="160">
        <v>46103</v>
      </c>
      <c r="J3054" s="160">
        <v>0</v>
      </c>
      <c r="K3054" s="160">
        <v>0</v>
      </c>
      <c r="L3054" s="707">
        <v>3479.28</v>
      </c>
      <c r="M3054" s="727" t="s">
        <v>4996</v>
      </c>
      <c r="V3054" s="707"/>
      <c r="W3054" s="707"/>
      <c r="X3054" s="707"/>
      <c r="Y3054" s="707"/>
      <c r="Z3054" s="707"/>
      <c r="AA3054" s="707"/>
      <c r="AE3054" s="707"/>
      <c r="AF3054" s="707"/>
      <c r="AG3054" s="707"/>
      <c r="AH3054" s="707"/>
    </row>
    <row r="3055" spans="4:40">
      <c r="D3055" s="160" t="s">
        <v>725</v>
      </c>
      <c r="E3055" s="160"/>
      <c r="F3055" s="160">
        <v>45531</v>
      </c>
      <c r="G3055" s="160">
        <v>45788</v>
      </c>
      <c r="H3055" s="160" t="s">
        <v>6609</v>
      </c>
      <c r="I3055" s="160">
        <v>46075</v>
      </c>
      <c r="J3055" s="160">
        <v>4698000.66</v>
      </c>
      <c r="K3055" s="160">
        <v>4698000.55</v>
      </c>
      <c r="L3055" s="707">
        <v>10537672.949999999</v>
      </c>
      <c r="M3055" s="727" t="s">
        <v>4994</v>
      </c>
      <c r="P3055" s="707">
        <v>215538.47</v>
      </c>
      <c r="Q3055" s="707">
        <v>722974.32</v>
      </c>
      <c r="R3055" s="707">
        <v>68065.48</v>
      </c>
      <c r="S3055" s="707">
        <v>856394.51</v>
      </c>
      <c r="T3055" s="707">
        <v>1381958.74</v>
      </c>
      <c r="U3055" s="707">
        <v>1181753.33</v>
      </c>
      <c r="V3055" s="707">
        <v>183147.83</v>
      </c>
      <c r="W3055" s="707">
        <v>182910.86</v>
      </c>
      <c r="X3055" s="707"/>
      <c r="Y3055" s="707"/>
      <c r="Z3055" s="707"/>
      <c r="AB3055" s="707">
        <v>131225.56</v>
      </c>
      <c r="AC3055" s="707">
        <v>2168579.17</v>
      </c>
      <c r="AD3055" s="707">
        <v>813156.7</v>
      </c>
      <c r="AE3055" s="707">
        <v>548915.98</v>
      </c>
      <c r="AF3055" s="707">
        <v>1798494.88</v>
      </c>
      <c r="AG3055" s="707">
        <v>284557.12</v>
      </c>
      <c r="AH3055" s="707"/>
      <c r="AI3055" s="707"/>
    </row>
    <row r="3056" spans="4:40">
      <c r="D3056" s="160" t="s">
        <v>725</v>
      </c>
      <c r="E3056" s="160"/>
      <c r="F3056" s="160">
        <v>45531</v>
      </c>
      <c r="G3056" s="160">
        <v>45788</v>
      </c>
      <c r="H3056" s="160" t="s">
        <v>6609</v>
      </c>
      <c r="I3056" s="160">
        <v>46075</v>
      </c>
      <c r="J3056" s="160">
        <v>4698000.66</v>
      </c>
      <c r="K3056" s="160">
        <v>4698000.55</v>
      </c>
      <c r="L3056" s="707">
        <v>10537672.949999999</v>
      </c>
      <c r="M3056" s="727" t="s">
        <v>4995</v>
      </c>
      <c r="Z3056" s="707"/>
      <c r="AA3056" s="707"/>
      <c r="AB3056" s="707"/>
      <c r="AC3056" s="707">
        <v>2255485.37</v>
      </c>
      <c r="AD3056" s="707">
        <v>765572.47</v>
      </c>
      <c r="AE3056" s="707">
        <v>624578.18999999994</v>
      </c>
      <c r="AF3056" s="707">
        <v>1909479.14</v>
      </c>
      <c r="AG3056" s="707">
        <v>284557.12</v>
      </c>
      <c r="AH3056" s="707"/>
      <c r="AI3056" s="707"/>
    </row>
    <row r="3057" spans="4:37">
      <c r="D3057" s="160" t="s">
        <v>725</v>
      </c>
      <c r="E3057" s="160"/>
      <c r="F3057" s="160">
        <v>45531</v>
      </c>
      <c r="G3057" s="160">
        <v>45788</v>
      </c>
      <c r="H3057" s="160" t="s">
        <v>6609</v>
      </c>
      <c r="I3057" s="160">
        <v>46075</v>
      </c>
      <c r="J3057" s="160">
        <v>4698000.66</v>
      </c>
      <c r="K3057" s="160">
        <v>4698000.55</v>
      </c>
      <c r="L3057" s="707">
        <v>10537672.949999999</v>
      </c>
      <c r="M3057" s="727" t="s">
        <v>4996</v>
      </c>
      <c r="V3057" s="707">
        <v>54072.25</v>
      </c>
      <c r="W3057" s="707">
        <v>827114.9</v>
      </c>
      <c r="X3057" s="707">
        <v>628538.25</v>
      </c>
      <c r="Y3057" s="707">
        <v>607787.43999999994</v>
      </c>
      <c r="Z3057" s="707">
        <v>412625.87</v>
      </c>
      <c r="AA3057" s="707">
        <v>1059826.2</v>
      </c>
      <c r="AB3057" s="707">
        <v>1071092.99</v>
      </c>
      <c r="AC3057" s="707">
        <v>36942.660000000003</v>
      </c>
      <c r="AF3057" s="707"/>
      <c r="AG3057" s="707"/>
    </row>
    <row r="3058" spans="4:37">
      <c r="D3058" s="160" t="s">
        <v>5183</v>
      </c>
      <c r="E3058" s="160"/>
      <c r="F3058" s="160">
        <v>45531</v>
      </c>
      <c r="G3058" s="160">
        <v>45757</v>
      </c>
      <c r="H3058" s="160" t="s">
        <v>6551</v>
      </c>
      <c r="I3058" s="160">
        <v>46042</v>
      </c>
      <c r="J3058" s="160">
        <v>1106032.32</v>
      </c>
      <c r="K3058" s="160">
        <v>1106032.31</v>
      </c>
      <c r="L3058" s="707">
        <v>2160800.3199999998</v>
      </c>
      <c r="M3058" s="727" t="s">
        <v>4994</v>
      </c>
      <c r="P3058" s="707">
        <v>215538.47</v>
      </c>
      <c r="Q3058" s="707">
        <v>722974.32</v>
      </c>
      <c r="R3058" s="707">
        <v>68065.48</v>
      </c>
      <c r="Y3058" s="707"/>
      <c r="Z3058" s="707"/>
      <c r="AB3058" s="707">
        <v>94126.41</v>
      </c>
      <c r="AC3058" s="707">
        <v>727611.13</v>
      </c>
      <c r="AD3058" s="707">
        <v>133041.60000000001</v>
      </c>
      <c r="AE3058" s="707">
        <v>156314.85</v>
      </c>
      <c r="AF3058" s="707">
        <v>43128.06</v>
      </c>
      <c r="AG3058" s="707"/>
      <c r="AH3058" s="707"/>
      <c r="AI3058" s="707"/>
    </row>
    <row r="3059" spans="4:37">
      <c r="D3059" s="160" t="s">
        <v>5183</v>
      </c>
      <c r="E3059" s="160"/>
      <c r="F3059" s="160">
        <v>45531</v>
      </c>
      <c r="G3059" s="160">
        <v>45757</v>
      </c>
      <c r="H3059" s="160" t="s">
        <v>6551</v>
      </c>
      <c r="I3059" s="160">
        <v>46042</v>
      </c>
      <c r="J3059" s="160">
        <v>1106032.32</v>
      </c>
      <c r="K3059" s="160">
        <v>1106032.31</v>
      </c>
      <c r="L3059" s="707">
        <v>2160800.3199999998</v>
      </c>
      <c r="M3059" s="727" t="s">
        <v>4995</v>
      </c>
      <c r="Z3059" s="707"/>
      <c r="AA3059" s="707"/>
      <c r="AB3059" s="707"/>
      <c r="AC3059" s="707">
        <v>718283.74</v>
      </c>
      <c r="AD3059" s="707">
        <v>137041.35</v>
      </c>
      <c r="AE3059" s="707">
        <v>156314.85</v>
      </c>
      <c r="AF3059" s="707">
        <v>43128.06</v>
      </c>
      <c r="AG3059" s="707"/>
      <c r="AH3059" s="707"/>
      <c r="AI3059" s="707"/>
    </row>
    <row r="3060" spans="4:37">
      <c r="D3060" s="160" t="s">
        <v>5183</v>
      </c>
      <c r="E3060" s="160"/>
      <c r="F3060" s="160">
        <v>45531</v>
      </c>
      <c r="G3060" s="160">
        <v>45757</v>
      </c>
      <c r="H3060" s="160" t="s">
        <v>6551</v>
      </c>
      <c r="I3060" s="160">
        <v>46042</v>
      </c>
      <c r="J3060" s="160">
        <v>1106032.32</v>
      </c>
      <c r="K3060" s="160">
        <v>1106032.31</v>
      </c>
      <c r="L3060" s="707">
        <v>2160800.3199999998</v>
      </c>
      <c r="M3060" s="727" t="s">
        <v>4996</v>
      </c>
      <c r="W3060" s="707">
        <v>52725.65</v>
      </c>
      <c r="X3060" s="707">
        <v>261889.38</v>
      </c>
      <c r="Y3060" s="707">
        <v>79354.41</v>
      </c>
      <c r="Z3060" s="707">
        <v>112343.82</v>
      </c>
      <c r="AA3060" s="707">
        <v>324070.83</v>
      </c>
      <c r="AB3060" s="707">
        <v>265944.89</v>
      </c>
      <c r="AC3060" s="707">
        <v>9703.33</v>
      </c>
      <c r="AF3060" s="707"/>
      <c r="AG3060" s="707"/>
    </row>
    <row r="3061" spans="4:37">
      <c r="D3061" s="160" t="s">
        <v>5184</v>
      </c>
      <c r="E3061" s="160"/>
      <c r="F3061" s="160">
        <v>45539</v>
      </c>
      <c r="G3061" s="160">
        <v>45574</v>
      </c>
      <c r="H3061" s="160" t="s">
        <v>6612</v>
      </c>
      <c r="I3061" s="160">
        <v>45939</v>
      </c>
      <c r="J3061" s="160">
        <v>198921.37</v>
      </c>
      <c r="K3061" s="160">
        <v>198921.37</v>
      </c>
      <c r="L3061" s="707">
        <v>233082.4</v>
      </c>
      <c r="M3061" s="727" t="s">
        <v>4994</v>
      </c>
      <c r="P3061" s="707">
        <v>192172.05</v>
      </c>
      <c r="Q3061" s="707">
        <v>27554.58</v>
      </c>
      <c r="Y3061" s="707"/>
      <c r="Z3061" s="707"/>
      <c r="AA3061" s="707"/>
      <c r="AB3061" s="707"/>
      <c r="AC3061" s="707">
        <v>13355.77</v>
      </c>
      <c r="AE3061" s="707"/>
      <c r="AF3061" s="707"/>
      <c r="AG3061" s="707"/>
      <c r="AH3061" s="707"/>
      <c r="AI3061" s="707"/>
      <c r="AJ3061" s="707"/>
      <c r="AK3061" s="707"/>
    </row>
    <row r="3062" spans="4:37">
      <c r="D3062" s="160" t="s">
        <v>5184</v>
      </c>
      <c r="E3062" s="160"/>
      <c r="F3062" s="160">
        <v>45539</v>
      </c>
      <c r="G3062" s="160">
        <v>45574</v>
      </c>
      <c r="H3062" s="160" t="s">
        <v>6612</v>
      </c>
      <c r="I3062" s="160">
        <v>45939</v>
      </c>
      <c r="J3062" s="160">
        <v>198921.37</v>
      </c>
      <c r="K3062" s="160">
        <v>198921.37</v>
      </c>
      <c r="L3062" s="707">
        <v>233082.4</v>
      </c>
      <c r="M3062" s="727" t="s">
        <v>4995</v>
      </c>
      <c r="AB3062" s="707"/>
      <c r="AC3062" s="707">
        <v>34161.03</v>
      </c>
      <c r="AD3062" s="707"/>
      <c r="AE3062" s="707"/>
      <c r="AF3062" s="707"/>
      <c r="AG3062" s="707"/>
      <c r="AH3062" s="707"/>
      <c r="AI3062" s="707"/>
      <c r="AJ3062" s="707"/>
      <c r="AK3062" s="707"/>
    </row>
    <row r="3063" spans="4:37">
      <c r="D3063" s="160" t="s">
        <v>5184</v>
      </c>
      <c r="E3063" s="160"/>
      <c r="F3063" s="160">
        <v>45539</v>
      </c>
      <c r="G3063" s="160">
        <v>45574</v>
      </c>
      <c r="H3063" s="160" t="s">
        <v>6612</v>
      </c>
      <c r="I3063" s="160">
        <v>45939</v>
      </c>
      <c r="J3063" s="160">
        <v>198921.37</v>
      </c>
      <c r="K3063" s="160">
        <v>198921.37</v>
      </c>
      <c r="L3063" s="707">
        <v>233082.4</v>
      </c>
      <c r="M3063" s="727" t="s">
        <v>4996</v>
      </c>
      <c r="W3063" s="707">
        <v>45423.64</v>
      </c>
      <c r="X3063" s="707">
        <v>54918.7</v>
      </c>
      <c r="Y3063" s="707">
        <v>13759.6</v>
      </c>
      <c r="Z3063" s="707">
        <v>13183.08</v>
      </c>
      <c r="AA3063" s="707">
        <v>68770.320000000007</v>
      </c>
      <c r="AB3063" s="707">
        <v>2759.88</v>
      </c>
      <c r="AC3063" s="707">
        <v>106.15</v>
      </c>
      <c r="AD3063" s="707"/>
      <c r="AF3063" s="707"/>
      <c r="AH3063" s="707"/>
      <c r="AI3063" s="707"/>
    </row>
    <row r="3064" spans="4:37">
      <c r="D3064" s="160" t="s">
        <v>9094</v>
      </c>
      <c r="E3064" s="160"/>
      <c r="F3064" s="160">
        <v>45539</v>
      </c>
      <c r="G3064" s="160">
        <v>45560</v>
      </c>
      <c r="H3064" s="160" t="s">
        <v>6612</v>
      </c>
      <c r="I3064" s="160">
        <v>45934</v>
      </c>
      <c r="J3064" s="160">
        <v>96401.84</v>
      </c>
      <c r="K3064" s="160">
        <v>96401.84</v>
      </c>
      <c r="L3064" s="707">
        <v>98611.94</v>
      </c>
      <c r="M3064" s="727" t="s">
        <v>4994</v>
      </c>
      <c r="P3064" s="707">
        <v>96401.84</v>
      </c>
      <c r="AA3064" s="707"/>
      <c r="AB3064" s="707"/>
      <c r="AC3064" s="707">
        <v>2210.1</v>
      </c>
      <c r="AE3064" s="707"/>
      <c r="AF3064" s="707"/>
      <c r="AG3064" s="707"/>
      <c r="AH3064" s="707"/>
      <c r="AI3064" s="707"/>
      <c r="AJ3064" s="707"/>
      <c r="AK3064" s="707"/>
    </row>
    <row r="3065" spans="4:37">
      <c r="D3065" s="160" t="s">
        <v>9094</v>
      </c>
      <c r="E3065" s="160"/>
      <c r="F3065" s="160">
        <v>45539</v>
      </c>
      <c r="G3065" s="160">
        <v>45560</v>
      </c>
      <c r="H3065" s="160" t="s">
        <v>6612</v>
      </c>
      <c r="I3065" s="160">
        <v>45934</v>
      </c>
      <c r="J3065" s="160">
        <v>96401.84</v>
      </c>
      <c r="K3065" s="160">
        <v>96401.84</v>
      </c>
      <c r="L3065" s="707">
        <v>98611.94</v>
      </c>
      <c r="M3065" s="727" t="s">
        <v>4995</v>
      </c>
      <c r="AB3065" s="707"/>
      <c r="AC3065" s="707">
        <v>2210.1</v>
      </c>
      <c r="AD3065" s="707"/>
      <c r="AE3065" s="707"/>
      <c r="AF3065" s="707"/>
      <c r="AG3065" s="707"/>
      <c r="AH3065" s="707"/>
      <c r="AI3065" s="707"/>
      <c r="AJ3065" s="707"/>
      <c r="AK3065" s="707"/>
    </row>
    <row r="3066" spans="4:37">
      <c r="D3066" s="160" t="s">
        <v>9094</v>
      </c>
      <c r="E3066" s="160"/>
      <c r="F3066" s="160">
        <v>45539</v>
      </c>
      <c r="G3066" s="160">
        <v>45560</v>
      </c>
      <c r="H3066" s="160" t="s">
        <v>6612</v>
      </c>
      <c r="I3066" s="160">
        <v>45934</v>
      </c>
      <c r="J3066" s="160">
        <v>96401.84</v>
      </c>
      <c r="K3066" s="160">
        <v>96401.84</v>
      </c>
      <c r="L3066" s="707">
        <v>98611.94</v>
      </c>
      <c r="M3066" s="727" t="s">
        <v>4996</v>
      </c>
      <c r="W3066" s="707">
        <v>35335.949999999997</v>
      </c>
      <c r="X3066" s="707">
        <v>43553.61</v>
      </c>
      <c r="Y3066" s="707">
        <v>9133.3700000000008</v>
      </c>
      <c r="Z3066" s="707">
        <v>8378.91</v>
      </c>
      <c r="AA3066" s="707"/>
      <c r="AB3066" s="707"/>
      <c r="AC3066" s="707"/>
      <c r="AD3066" s="707"/>
      <c r="AF3066" s="707"/>
      <c r="AG3066" s="707"/>
      <c r="AH3066" s="707"/>
      <c r="AI3066" s="707"/>
    </row>
    <row r="3067" spans="4:37">
      <c r="D3067" s="160" t="s">
        <v>5185</v>
      </c>
      <c r="E3067" s="160"/>
      <c r="F3067" s="160">
        <v>45539</v>
      </c>
      <c r="G3067" s="160">
        <v>45550</v>
      </c>
      <c r="H3067" s="160" t="s">
        <v>6811</v>
      </c>
      <c r="I3067" s="160" t="s">
        <v>6681</v>
      </c>
      <c r="J3067" s="160">
        <v>60165.98</v>
      </c>
      <c r="K3067" s="160">
        <v>60165.99</v>
      </c>
      <c r="L3067" s="707">
        <v>60165.98</v>
      </c>
      <c r="M3067" s="727" t="s">
        <v>4994</v>
      </c>
      <c r="P3067" s="707">
        <v>60165.98</v>
      </c>
      <c r="Y3067" s="707"/>
      <c r="Z3067" s="707"/>
      <c r="AA3067" s="707"/>
      <c r="AC3067" s="707"/>
      <c r="AD3067" s="707"/>
      <c r="AE3067" s="707"/>
      <c r="AF3067" s="707"/>
      <c r="AG3067" s="707"/>
      <c r="AH3067" s="707"/>
      <c r="AI3067" s="707"/>
    </row>
    <row r="3068" spans="4:37">
      <c r="D3068" s="160" t="s">
        <v>5185</v>
      </c>
      <c r="E3068" s="160"/>
      <c r="F3068" s="160">
        <v>45539</v>
      </c>
      <c r="G3068" s="160">
        <v>45550</v>
      </c>
      <c r="H3068" s="160" t="s">
        <v>6811</v>
      </c>
      <c r="I3068" s="160" t="s">
        <v>6681</v>
      </c>
      <c r="J3068" s="160">
        <v>60165.98</v>
      </c>
      <c r="K3068" s="160">
        <v>60165.99</v>
      </c>
      <c r="L3068" s="707">
        <v>60165.98</v>
      </c>
      <c r="M3068" s="727" t="s">
        <v>4995</v>
      </c>
      <c r="Z3068" s="707"/>
      <c r="AA3068" s="707"/>
      <c r="AB3068" s="707"/>
      <c r="AC3068" s="707"/>
      <c r="AD3068" s="707"/>
      <c r="AE3068" s="707"/>
      <c r="AF3068" s="707"/>
      <c r="AG3068" s="707"/>
      <c r="AH3068" s="707"/>
      <c r="AI3068" s="707"/>
    </row>
    <row r="3069" spans="4:37">
      <c r="D3069" s="160" t="s">
        <v>5185</v>
      </c>
      <c r="E3069" s="160"/>
      <c r="F3069" s="160">
        <v>45539</v>
      </c>
      <c r="G3069" s="160">
        <v>45550</v>
      </c>
      <c r="H3069" s="160" t="s">
        <v>6811</v>
      </c>
      <c r="I3069" s="160" t="s">
        <v>6681</v>
      </c>
      <c r="J3069" s="160">
        <v>60165.98</v>
      </c>
      <c r="K3069" s="160">
        <v>60165.99</v>
      </c>
      <c r="L3069" s="707">
        <v>60165.98</v>
      </c>
      <c r="M3069" s="727" t="s">
        <v>4996</v>
      </c>
      <c r="Y3069" s="707"/>
      <c r="Z3069" s="707"/>
      <c r="AA3069" s="707">
        <v>60165.99</v>
      </c>
      <c r="AB3069" s="707"/>
      <c r="AF3069" s="707"/>
      <c r="AG3069" s="707"/>
    </row>
    <row r="3070" spans="4:37">
      <c r="D3070" s="160" t="s">
        <v>5186</v>
      </c>
      <c r="E3070" s="160"/>
      <c r="F3070" s="160">
        <v>45559</v>
      </c>
      <c r="G3070" s="160">
        <v>45574</v>
      </c>
      <c r="H3070" s="160" t="s">
        <v>6612</v>
      </c>
      <c r="I3070" s="160">
        <v>45939</v>
      </c>
      <c r="J3070" s="160">
        <v>42353.55</v>
      </c>
      <c r="K3070" s="160">
        <v>42353.54</v>
      </c>
      <c r="L3070" s="707">
        <v>74304.47</v>
      </c>
      <c r="M3070" s="727" t="s">
        <v>4994</v>
      </c>
      <c r="P3070" s="707">
        <v>35604.230000000003</v>
      </c>
      <c r="Q3070" s="707">
        <v>27554.58</v>
      </c>
      <c r="Y3070" s="707"/>
      <c r="Z3070" s="707"/>
      <c r="AB3070" s="707"/>
      <c r="AC3070" s="707">
        <v>11145.67</v>
      </c>
      <c r="AD3070" s="707"/>
      <c r="AE3070" s="707"/>
      <c r="AF3070" s="707"/>
      <c r="AG3070" s="707"/>
      <c r="AH3070" s="707"/>
      <c r="AI3070" s="707"/>
    </row>
    <row r="3071" spans="4:37">
      <c r="D3071" s="160" t="s">
        <v>5186</v>
      </c>
      <c r="E3071" s="160"/>
      <c r="F3071" s="160">
        <v>45559</v>
      </c>
      <c r="G3071" s="160">
        <v>45574</v>
      </c>
      <c r="H3071" s="160" t="s">
        <v>6612</v>
      </c>
      <c r="I3071" s="160">
        <v>45939</v>
      </c>
      <c r="J3071" s="160">
        <v>42353.55</v>
      </c>
      <c r="K3071" s="160">
        <v>42353.54</v>
      </c>
      <c r="L3071" s="707">
        <v>74304.47</v>
      </c>
      <c r="M3071" s="727" t="s">
        <v>4995</v>
      </c>
      <c r="Z3071" s="707"/>
      <c r="AA3071" s="707"/>
      <c r="AB3071" s="707"/>
      <c r="AC3071" s="707">
        <v>31950.93</v>
      </c>
      <c r="AD3071" s="707"/>
      <c r="AE3071" s="707"/>
      <c r="AF3071" s="707"/>
      <c r="AG3071" s="707"/>
      <c r="AH3071" s="707"/>
      <c r="AI3071" s="707"/>
    </row>
    <row r="3072" spans="4:37">
      <c r="D3072" s="160" t="s">
        <v>5186</v>
      </c>
      <c r="E3072" s="160"/>
      <c r="F3072" s="160">
        <v>45559</v>
      </c>
      <c r="G3072" s="160">
        <v>45574</v>
      </c>
      <c r="H3072" s="160" t="s">
        <v>6612</v>
      </c>
      <c r="I3072" s="160">
        <v>45939</v>
      </c>
      <c r="J3072" s="160">
        <v>42353.55</v>
      </c>
      <c r="K3072" s="160">
        <v>42353.54</v>
      </c>
      <c r="L3072" s="707">
        <v>74304.47</v>
      </c>
      <c r="M3072" s="727" t="s">
        <v>4996</v>
      </c>
      <c r="W3072" s="707">
        <v>10087.69</v>
      </c>
      <c r="X3072" s="707">
        <v>11365.08</v>
      </c>
      <c r="Y3072" s="707">
        <v>4626.24</v>
      </c>
      <c r="Z3072" s="707">
        <v>4804.17</v>
      </c>
      <c r="AA3072" s="707">
        <v>8604.33</v>
      </c>
      <c r="AB3072" s="707">
        <v>2759.88</v>
      </c>
      <c r="AC3072">
        <v>106.15</v>
      </c>
      <c r="AF3072" s="707"/>
      <c r="AG3072" s="707"/>
    </row>
    <row r="3073" spans="4:37">
      <c r="D3073" s="160" t="s">
        <v>5187</v>
      </c>
      <c r="E3073" s="160"/>
      <c r="F3073" s="160">
        <v>45561</v>
      </c>
      <c r="G3073" s="160">
        <v>45600</v>
      </c>
      <c r="H3073" s="160" t="s">
        <v>6613</v>
      </c>
      <c r="I3073" s="160">
        <v>45953</v>
      </c>
      <c r="J3073" s="160">
        <v>754136.32</v>
      </c>
      <c r="K3073" s="160">
        <v>754136.3</v>
      </c>
      <c r="L3073" s="707">
        <v>1329971.33</v>
      </c>
      <c r="M3073" s="727" t="s">
        <v>4994</v>
      </c>
      <c r="P3073" s="707">
        <v>23366.42</v>
      </c>
      <c r="Q3073" s="707">
        <v>695419.74</v>
      </c>
      <c r="Y3073" s="707"/>
      <c r="Z3073" s="707"/>
      <c r="AB3073" s="707">
        <v>32979.32</v>
      </c>
      <c r="AC3073" s="707">
        <v>578205.84</v>
      </c>
      <c r="AD3073" s="707"/>
      <c r="AE3073" s="707"/>
      <c r="AF3073" s="707"/>
      <c r="AG3073" s="707"/>
      <c r="AH3073" s="707"/>
    </row>
    <row r="3074" spans="4:37">
      <c r="D3074" s="160" t="s">
        <v>5187</v>
      </c>
      <c r="E3074" s="160"/>
      <c r="F3074" s="160">
        <v>45561</v>
      </c>
      <c r="G3074" s="160">
        <v>45600</v>
      </c>
      <c r="H3074" s="160" t="s">
        <v>6613</v>
      </c>
      <c r="I3074" s="160">
        <v>45953</v>
      </c>
      <c r="J3074" s="160">
        <v>754136.32</v>
      </c>
      <c r="K3074" s="160">
        <v>754136.3</v>
      </c>
      <c r="L3074" s="707">
        <v>1329971.33</v>
      </c>
      <c r="M3074" s="727" t="s">
        <v>4995</v>
      </c>
      <c r="Z3074" s="707"/>
      <c r="AA3074" s="707"/>
      <c r="AB3074" s="707"/>
      <c r="AC3074" s="707">
        <v>575835.02</v>
      </c>
      <c r="AD3074" s="707"/>
      <c r="AE3074" s="707"/>
      <c r="AF3074" s="707"/>
      <c r="AG3074" s="707"/>
      <c r="AH3074" s="707"/>
    </row>
    <row r="3075" spans="4:37">
      <c r="D3075" s="160" t="s">
        <v>5187</v>
      </c>
      <c r="E3075" s="160"/>
      <c r="F3075" s="160">
        <v>45561</v>
      </c>
      <c r="G3075" s="160">
        <v>45600</v>
      </c>
      <c r="H3075" s="160" t="s">
        <v>6613</v>
      </c>
      <c r="I3075" s="160">
        <v>45953</v>
      </c>
      <c r="J3075" s="160">
        <v>754136.32</v>
      </c>
      <c r="K3075" s="160">
        <v>754136.3</v>
      </c>
      <c r="L3075" s="707">
        <v>1329971.33</v>
      </c>
      <c r="M3075" s="727" t="s">
        <v>4996</v>
      </c>
      <c r="W3075" s="707">
        <v>7302.01</v>
      </c>
      <c r="X3075" s="707">
        <v>206970.68</v>
      </c>
      <c r="Y3075" s="707">
        <v>65594.81</v>
      </c>
      <c r="Z3075" s="707">
        <v>99160.74</v>
      </c>
      <c r="AA3075" s="707">
        <v>208851.93</v>
      </c>
      <c r="AB3075" s="707">
        <v>160923.32</v>
      </c>
      <c r="AC3075" s="707">
        <v>5332.81</v>
      </c>
      <c r="AF3075" s="707"/>
      <c r="AG3075" s="707"/>
      <c r="AH3075" s="707"/>
    </row>
    <row r="3076" spans="4:37">
      <c r="D3076" s="160" t="s">
        <v>5188</v>
      </c>
      <c r="E3076" s="160"/>
      <c r="F3076" s="160">
        <v>45573</v>
      </c>
      <c r="G3076" s="160">
        <v>45587</v>
      </c>
      <c r="H3076" s="160">
        <v>45937</v>
      </c>
      <c r="I3076" s="160">
        <v>45952</v>
      </c>
      <c r="J3076" s="160">
        <v>0</v>
      </c>
      <c r="K3076" s="160">
        <v>0</v>
      </c>
      <c r="L3076" s="707">
        <v>171589.82</v>
      </c>
      <c r="M3076" s="727" t="s">
        <v>4994</v>
      </c>
      <c r="Y3076" s="707"/>
      <c r="Z3076" s="707"/>
      <c r="AB3076" s="707"/>
      <c r="AC3076" s="707">
        <v>171589.82</v>
      </c>
      <c r="AD3076" s="707"/>
      <c r="AE3076" s="707"/>
      <c r="AF3076" s="707"/>
      <c r="AG3076" s="707"/>
      <c r="AH3076" s="707"/>
    </row>
    <row r="3077" spans="4:37">
      <c r="D3077" s="160" t="s">
        <v>5188</v>
      </c>
      <c r="E3077" s="160"/>
      <c r="F3077" s="160">
        <v>45573</v>
      </c>
      <c r="G3077" s="160">
        <v>45587</v>
      </c>
      <c r="H3077" s="160">
        <v>45937</v>
      </c>
      <c r="I3077" s="160">
        <v>45952</v>
      </c>
      <c r="J3077" s="160">
        <v>0</v>
      </c>
      <c r="K3077" s="160">
        <v>0</v>
      </c>
      <c r="L3077" s="707">
        <v>171589.82</v>
      </c>
      <c r="M3077" s="727" t="s">
        <v>4995</v>
      </c>
      <c r="Z3077" s="707"/>
      <c r="AA3077" s="707"/>
      <c r="AB3077" s="707"/>
      <c r="AC3077" s="707">
        <v>171589.82</v>
      </c>
      <c r="AD3077" s="707"/>
      <c r="AE3077" s="707"/>
      <c r="AF3077" s="707"/>
      <c r="AG3077" s="707"/>
      <c r="AH3077" s="707"/>
    </row>
    <row r="3078" spans="4:37">
      <c r="D3078" s="160" t="s">
        <v>5188</v>
      </c>
      <c r="E3078" s="160"/>
      <c r="F3078" s="160">
        <v>45573</v>
      </c>
      <c r="G3078" s="160">
        <v>45587</v>
      </c>
      <c r="H3078" s="160">
        <v>45937</v>
      </c>
      <c r="I3078" s="160">
        <v>45952</v>
      </c>
      <c r="J3078" s="160">
        <v>0</v>
      </c>
      <c r="K3078" s="160">
        <v>0</v>
      </c>
      <c r="L3078" s="707">
        <v>171589.82</v>
      </c>
      <c r="M3078" s="727" t="s">
        <v>4996</v>
      </c>
      <c r="Z3078" s="707"/>
      <c r="AA3078" s="707"/>
      <c r="AB3078" s="707"/>
      <c r="AF3078" s="707"/>
      <c r="AG3078" s="707"/>
    </row>
    <row r="3079" spans="4:37">
      <c r="D3079" s="160" t="s">
        <v>5189</v>
      </c>
      <c r="E3079" s="160"/>
      <c r="F3079" s="160">
        <v>45561</v>
      </c>
      <c r="G3079" s="160">
        <v>45587</v>
      </c>
      <c r="H3079" s="160" t="s">
        <v>6613</v>
      </c>
      <c r="I3079" s="160">
        <v>45950</v>
      </c>
      <c r="J3079" s="160">
        <v>77674.009999999995</v>
      </c>
      <c r="K3079" s="160">
        <v>77674.009999999995</v>
      </c>
      <c r="L3079" s="707">
        <v>133522.46</v>
      </c>
      <c r="M3079" s="727" t="s">
        <v>4994</v>
      </c>
      <c r="P3079" s="707">
        <v>23366.42</v>
      </c>
      <c r="Q3079" s="707">
        <v>51406.15</v>
      </c>
      <c r="Z3079" s="707"/>
      <c r="AB3079" s="707"/>
      <c r="AC3079" s="707">
        <v>58749.89</v>
      </c>
      <c r="AD3079" s="707"/>
      <c r="AE3079" s="707"/>
      <c r="AF3079" s="707"/>
      <c r="AG3079" s="707"/>
      <c r="AH3079" s="707"/>
      <c r="AI3079" s="707"/>
    </row>
    <row r="3080" spans="4:37">
      <c r="D3080" s="160" t="s">
        <v>5189</v>
      </c>
      <c r="E3080" s="160"/>
      <c r="F3080" s="160">
        <v>45561</v>
      </c>
      <c r="G3080" s="160">
        <v>45587</v>
      </c>
      <c r="H3080" s="160" t="s">
        <v>6613</v>
      </c>
      <c r="I3080" s="160">
        <v>45950</v>
      </c>
      <c r="J3080" s="160">
        <v>77674.009999999995</v>
      </c>
      <c r="K3080" s="160">
        <v>77674.009999999995</v>
      </c>
      <c r="L3080" s="707">
        <v>133522.46</v>
      </c>
      <c r="M3080" s="727" t="s">
        <v>4995</v>
      </c>
      <c r="Z3080" s="707"/>
      <c r="AA3080" s="707"/>
      <c r="AB3080" s="707"/>
      <c r="AC3080" s="707">
        <v>55848.45</v>
      </c>
      <c r="AD3080" s="707"/>
      <c r="AE3080" s="707"/>
      <c r="AF3080" s="707"/>
      <c r="AG3080" s="707"/>
      <c r="AH3080" s="707"/>
      <c r="AI3080" s="707"/>
    </row>
    <row r="3081" spans="4:37">
      <c r="D3081" s="160" t="s">
        <v>5189</v>
      </c>
      <c r="E3081" s="160"/>
      <c r="F3081" s="160">
        <v>45561</v>
      </c>
      <c r="G3081" s="160">
        <v>45587</v>
      </c>
      <c r="H3081" s="160" t="s">
        <v>6613</v>
      </c>
      <c r="I3081" s="160">
        <v>45950</v>
      </c>
      <c r="J3081" s="160">
        <v>77674.009999999995</v>
      </c>
      <c r="K3081" s="160">
        <v>77674.009999999995</v>
      </c>
      <c r="L3081" s="707">
        <v>133522.46</v>
      </c>
      <c r="M3081" s="727" t="s">
        <v>4996</v>
      </c>
      <c r="W3081" s="707">
        <v>7302.01</v>
      </c>
      <c r="X3081" s="707">
        <v>67470.559999999998</v>
      </c>
      <c r="Z3081" s="707"/>
      <c r="AA3081" s="707"/>
      <c r="AB3081" s="707">
        <v>2775.29</v>
      </c>
      <c r="AC3081" s="707">
        <v>126.15</v>
      </c>
      <c r="AF3081" s="707"/>
      <c r="AG3081" s="707"/>
    </row>
    <row r="3082" spans="4:37">
      <c r="D3082" s="160" t="s">
        <v>9095</v>
      </c>
      <c r="E3082" s="160"/>
      <c r="F3082" s="160">
        <v>45575</v>
      </c>
      <c r="G3082" s="160">
        <v>45586</v>
      </c>
      <c r="H3082" s="160">
        <v>45939</v>
      </c>
      <c r="I3082" s="160">
        <v>45951</v>
      </c>
      <c r="J3082" s="160">
        <v>0</v>
      </c>
      <c r="K3082" s="160">
        <v>0</v>
      </c>
      <c r="L3082" s="707">
        <v>7571.29</v>
      </c>
      <c r="M3082" s="727" t="s">
        <v>4994</v>
      </c>
      <c r="Z3082" s="707"/>
      <c r="AB3082" s="707"/>
      <c r="AC3082" s="707">
        <v>7571.29</v>
      </c>
      <c r="AF3082" s="707"/>
      <c r="AG3082" s="707"/>
      <c r="AH3082" s="707"/>
      <c r="AI3082" s="707"/>
      <c r="AJ3082" s="707"/>
      <c r="AK3082" s="707"/>
    </row>
    <row r="3083" spans="4:37">
      <c r="D3083" s="160" t="s">
        <v>9095</v>
      </c>
      <c r="E3083" s="160"/>
      <c r="F3083" s="160">
        <v>45575</v>
      </c>
      <c r="G3083" s="160">
        <v>45586</v>
      </c>
      <c r="H3083" s="160">
        <v>45939</v>
      </c>
      <c r="I3083" s="160">
        <v>45951</v>
      </c>
      <c r="J3083" s="160">
        <v>0</v>
      </c>
      <c r="K3083" s="160">
        <v>0</v>
      </c>
      <c r="L3083" s="707">
        <v>7571.29</v>
      </c>
      <c r="M3083" s="727" t="s">
        <v>4995</v>
      </c>
      <c r="AB3083" s="707"/>
      <c r="AC3083" s="707">
        <v>7571.29</v>
      </c>
      <c r="AD3083" s="707"/>
      <c r="AE3083" s="707"/>
      <c r="AF3083" s="707"/>
      <c r="AG3083" s="707"/>
      <c r="AH3083" s="707"/>
      <c r="AI3083" s="707"/>
      <c r="AJ3083" s="707"/>
      <c r="AK3083" s="707"/>
    </row>
    <row r="3084" spans="4:37">
      <c r="D3084" s="160" t="s">
        <v>9095</v>
      </c>
      <c r="E3084" s="160"/>
      <c r="F3084" s="160">
        <v>45575</v>
      </c>
      <c r="G3084" s="160">
        <v>45586</v>
      </c>
      <c r="H3084" s="160">
        <v>45939</v>
      </c>
      <c r="I3084" s="160">
        <v>45951</v>
      </c>
      <c r="J3084" s="160">
        <v>0</v>
      </c>
      <c r="K3084" s="160">
        <v>0</v>
      </c>
      <c r="L3084" s="707">
        <v>7571.29</v>
      </c>
      <c r="M3084" s="727" t="s">
        <v>4996</v>
      </c>
      <c r="AB3084" s="707"/>
      <c r="AC3084" s="707"/>
      <c r="AD3084" s="707"/>
      <c r="AE3084" s="707"/>
      <c r="AF3084" s="707"/>
      <c r="AG3084" s="707"/>
      <c r="AH3084" s="707"/>
      <c r="AI3084" s="707"/>
      <c r="AJ3084" s="707"/>
    </row>
    <row r="3085" spans="4:37">
      <c r="D3085" s="160" t="s">
        <v>5190</v>
      </c>
      <c r="E3085" s="160"/>
      <c r="F3085" s="160">
        <v>45578</v>
      </c>
      <c r="G3085" s="160">
        <v>45588</v>
      </c>
      <c r="H3085" s="160" t="s">
        <v>6712</v>
      </c>
      <c r="I3085" s="160" t="s">
        <v>6727</v>
      </c>
      <c r="J3085" s="160">
        <v>28204.11</v>
      </c>
      <c r="K3085" s="160">
        <v>28204.11</v>
      </c>
      <c r="L3085" s="707">
        <v>28204.11</v>
      </c>
      <c r="M3085" s="727" t="s">
        <v>4994</v>
      </c>
      <c r="Q3085" s="707">
        <v>28204.11</v>
      </c>
      <c r="AB3085" s="707"/>
      <c r="AC3085" s="707"/>
      <c r="AF3085" s="707"/>
      <c r="AG3085" s="707"/>
      <c r="AH3085" s="707"/>
      <c r="AI3085" s="707"/>
      <c r="AJ3085" s="707"/>
      <c r="AK3085" s="707"/>
    </row>
    <row r="3086" spans="4:37">
      <c r="D3086" s="160" t="s">
        <v>5190</v>
      </c>
      <c r="E3086" s="160"/>
      <c r="F3086" s="160">
        <v>45578</v>
      </c>
      <c r="G3086" s="160">
        <v>45588</v>
      </c>
      <c r="H3086" s="160" t="s">
        <v>6712</v>
      </c>
      <c r="I3086" s="160" t="s">
        <v>6727</v>
      </c>
      <c r="J3086" s="160">
        <v>28204.11</v>
      </c>
      <c r="K3086" s="160">
        <v>28204.11</v>
      </c>
      <c r="L3086" s="707">
        <v>28204.11</v>
      </c>
      <c r="M3086" s="727" t="s">
        <v>4995</v>
      </c>
      <c r="AB3086" s="707"/>
      <c r="AC3086" s="707"/>
      <c r="AD3086" s="707"/>
      <c r="AE3086" s="707"/>
      <c r="AF3086" s="707"/>
      <c r="AG3086" s="707"/>
      <c r="AH3086" s="707"/>
      <c r="AI3086" s="707"/>
      <c r="AJ3086" s="707"/>
      <c r="AK3086" s="707"/>
    </row>
    <row r="3087" spans="4:37">
      <c r="D3087" s="160" t="s">
        <v>5190</v>
      </c>
      <c r="E3087" s="160"/>
      <c r="F3087" s="160">
        <v>45578</v>
      </c>
      <c r="G3087" s="160">
        <v>45588</v>
      </c>
      <c r="H3087" s="160" t="s">
        <v>6712</v>
      </c>
      <c r="I3087" s="160" t="s">
        <v>6727</v>
      </c>
      <c r="J3087" s="160">
        <v>28204.11</v>
      </c>
      <c r="K3087" s="160">
        <v>28204.11</v>
      </c>
      <c r="L3087" s="707">
        <v>28204.11</v>
      </c>
      <c r="M3087" s="727" t="s">
        <v>4996</v>
      </c>
      <c r="AA3087" s="707">
        <v>28204.11</v>
      </c>
      <c r="AB3087" s="707"/>
      <c r="AC3087" s="707"/>
      <c r="AD3087" s="707"/>
      <c r="AE3087" s="707"/>
      <c r="AF3087" s="707"/>
      <c r="AI3087" s="707"/>
    </row>
    <row r="3088" spans="4:37">
      <c r="D3088" s="160" t="s">
        <v>9096</v>
      </c>
      <c r="E3088" s="160"/>
      <c r="F3088" s="160">
        <v>45575</v>
      </c>
      <c r="G3088" s="160">
        <v>45586</v>
      </c>
      <c r="H3088" s="160" t="s">
        <v>6768</v>
      </c>
      <c r="I3088" s="160" t="s">
        <v>6724</v>
      </c>
      <c r="J3088" s="160">
        <v>34821.26</v>
      </c>
      <c r="K3088" s="160">
        <v>34821.26</v>
      </c>
      <c r="L3088" s="707">
        <v>34821.26</v>
      </c>
      <c r="M3088" s="727" t="s">
        <v>4994</v>
      </c>
      <c r="Q3088" s="707">
        <v>34821.26</v>
      </c>
      <c r="AB3088" s="707"/>
      <c r="AC3088" s="707"/>
      <c r="AF3088" s="707"/>
      <c r="AG3088" s="707"/>
      <c r="AH3088" s="707"/>
      <c r="AI3088" s="707"/>
      <c r="AJ3088" s="707"/>
      <c r="AK3088" s="707"/>
    </row>
    <row r="3089" spans="4:38">
      <c r="D3089" s="160" t="s">
        <v>9096</v>
      </c>
      <c r="E3089" s="160"/>
      <c r="F3089" s="160">
        <v>45575</v>
      </c>
      <c r="G3089" s="160">
        <v>45586</v>
      </c>
      <c r="H3089" s="160" t="s">
        <v>6768</v>
      </c>
      <c r="I3089" s="160" t="s">
        <v>6724</v>
      </c>
      <c r="J3089" s="160">
        <v>34821.26</v>
      </c>
      <c r="K3089" s="160">
        <v>34821.26</v>
      </c>
      <c r="L3089" s="707">
        <v>34821.26</v>
      </c>
      <c r="M3089" s="727" t="s">
        <v>4995</v>
      </c>
      <c r="AB3089" s="707"/>
      <c r="AC3089" s="707"/>
      <c r="AD3089" s="707"/>
      <c r="AF3089" s="707"/>
      <c r="AG3089" s="707"/>
      <c r="AH3089" s="707"/>
      <c r="AI3089" s="707"/>
      <c r="AJ3089" s="707"/>
      <c r="AK3089" s="707"/>
    </row>
    <row r="3090" spans="4:38">
      <c r="D3090" s="160" t="s">
        <v>9096</v>
      </c>
      <c r="E3090" s="160"/>
      <c r="F3090" s="160">
        <v>45575</v>
      </c>
      <c r="G3090" s="160">
        <v>45586</v>
      </c>
      <c r="H3090" s="160" t="s">
        <v>6768</v>
      </c>
      <c r="I3090" s="160" t="s">
        <v>6724</v>
      </c>
      <c r="J3090" s="160">
        <v>34821.26</v>
      </c>
      <c r="K3090" s="160">
        <v>34821.26</v>
      </c>
      <c r="L3090" s="707">
        <v>34821.26</v>
      </c>
      <c r="M3090" s="727" t="s">
        <v>4996</v>
      </c>
      <c r="AA3090" s="707">
        <v>34821.26</v>
      </c>
      <c r="AB3090" s="707"/>
      <c r="AC3090" s="707"/>
      <c r="AD3090" s="707"/>
      <c r="AG3090" s="707"/>
      <c r="AH3090" s="707"/>
      <c r="AI3090" s="707"/>
      <c r="AJ3090" s="707"/>
    </row>
    <row r="3091" spans="4:38">
      <c r="D3091" s="160" t="s">
        <v>5191</v>
      </c>
      <c r="E3091" s="160"/>
      <c r="F3091" s="160">
        <v>45578</v>
      </c>
      <c r="G3091" s="160">
        <v>45588</v>
      </c>
      <c r="H3091" s="160" t="s">
        <v>6712</v>
      </c>
      <c r="I3091" s="160">
        <v>45932</v>
      </c>
      <c r="J3091" s="160">
        <v>64728.86</v>
      </c>
      <c r="K3091" s="160">
        <v>64728.86</v>
      </c>
      <c r="L3091" s="707">
        <v>67969.649999999994</v>
      </c>
      <c r="M3091" s="727" t="s">
        <v>4994</v>
      </c>
      <c r="Q3091" s="707">
        <v>67969.649999999994</v>
      </c>
      <c r="AB3091" s="707"/>
      <c r="AC3091" s="707"/>
      <c r="AF3091" s="707"/>
      <c r="AG3091" s="707"/>
      <c r="AH3091" s="707"/>
      <c r="AI3091" s="707"/>
      <c r="AJ3091" s="707"/>
      <c r="AK3091" s="707"/>
    </row>
    <row r="3092" spans="4:38">
      <c r="D3092" s="160" t="s">
        <v>5191</v>
      </c>
      <c r="E3092" s="160"/>
      <c r="F3092" s="160">
        <v>45578</v>
      </c>
      <c r="G3092" s="160">
        <v>45588</v>
      </c>
      <c r="H3092" s="160" t="s">
        <v>6712</v>
      </c>
      <c r="I3092" s="160">
        <v>45932</v>
      </c>
      <c r="J3092" s="160">
        <v>64728.86</v>
      </c>
      <c r="K3092" s="160">
        <v>64728.86</v>
      </c>
      <c r="L3092" s="707">
        <v>67969.649999999994</v>
      </c>
      <c r="M3092" s="727" t="s">
        <v>4995</v>
      </c>
      <c r="AB3092" s="707"/>
      <c r="AC3092" s="707">
        <v>3240.79</v>
      </c>
      <c r="AD3092" s="707"/>
      <c r="AF3092" s="707"/>
      <c r="AG3092" s="707"/>
      <c r="AH3092" s="707"/>
      <c r="AI3092" s="707"/>
      <c r="AJ3092" s="707"/>
      <c r="AK3092" s="707"/>
    </row>
    <row r="3093" spans="4:38">
      <c r="D3093" s="160" t="s">
        <v>5191</v>
      </c>
      <c r="E3093" s="160"/>
      <c r="F3093" s="160">
        <v>45578</v>
      </c>
      <c r="G3093" s="160">
        <v>45588</v>
      </c>
      <c r="H3093" s="160" t="s">
        <v>6712</v>
      </c>
      <c r="I3093" s="160">
        <v>45932</v>
      </c>
      <c r="J3093" s="160">
        <v>64728.86</v>
      </c>
      <c r="K3093" s="160">
        <v>64728.86</v>
      </c>
      <c r="L3093" s="707">
        <v>67969.649999999994</v>
      </c>
      <c r="M3093" s="727" t="s">
        <v>4996</v>
      </c>
      <c r="AA3093" s="707">
        <v>33239.019999999997</v>
      </c>
      <c r="AB3093" s="707">
        <v>31149.57</v>
      </c>
      <c r="AC3093" s="707">
        <v>340.27</v>
      </c>
      <c r="AD3093" s="707"/>
      <c r="AG3093" s="707"/>
      <c r="AH3093" s="707"/>
      <c r="AI3093" s="707"/>
      <c r="AJ3093" s="707"/>
    </row>
    <row r="3094" spans="4:38">
      <c r="D3094" s="160" t="s">
        <v>9097</v>
      </c>
      <c r="E3094" s="160"/>
      <c r="F3094" s="160">
        <v>45580</v>
      </c>
      <c r="G3094" s="160">
        <v>45591</v>
      </c>
      <c r="H3094" s="160" t="s">
        <v>6697</v>
      </c>
      <c r="I3094" s="160">
        <v>45932</v>
      </c>
      <c r="J3094" s="160">
        <v>52109.64</v>
      </c>
      <c r="K3094" s="160">
        <v>52109.63</v>
      </c>
      <c r="L3094" s="707">
        <v>64237.72</v>
      </c>
      <c r="M3094" s="727" t="s">
        <v>4994</v>
      </c>
      <c r="Q3094" s="707">
        <v>51390.18</v>
      </c>
      <c r="AB3094" s="707">
        <v>12847.54</v>
      </c>
      <c r="AC3094" s="707"/>
      <c r="AF3094" s="707"/>
      <c r="AG3094" s="707"/>
      <c r="AH3094" s="707"/>
      <c r="AI3094" s="707"/>
      <c r="AJ3094" s="707"/>
      <c r="AK3094" s="707"/>
    </row>
    <row r="3095" spans="4:38">
      <c r="D3095" s="160" t="s">
        <v>9097</v>
      </c>
      <c r="E3095" s="160"/>
      <c r="F3095" s="160">
        <v>45580</v>
      </c>
      <c r="G3095" s="160">
        <v>45591</v>
      </c>
      <c r="H3095" s="160" t="s">
        <v>6697</v>
      </c>
      <c r="I3095" s="160">
        <v>45932</v>
      </c>
      <c r="J3095" s="160">
        <v>52109.64</v>
      </c>
      <c r="K3095" s="160">
        <v>52109.63</v>
      </c>
      <c r="L3095" s="707">
        <v>64237.72</v>
      </c>
      <c r="M3095" s="727" t="s">
        <v>4995</v>
      </c>
      <c r="AB3095" s="707"/>
      <c r="AC3095" s="707">
        <v>12128.09</v>
      </c>
      <c r="AD3095" s="707"/>
      <c r="AF3095" s="707"/>
      <c r="AG3095" s="707"/>
      <c r="AH3095" s="707"/>
      <c r="AI3095" s="707"/>
      <c r="AJ3095" s="707"/>
      <c r="AK3095" s="707"/>
    </row>
    <row r="3096" spans="4:38">
      <c r="D3096" s="160" t="s">
        <v>9097</v>
      </c>
      <c r="E3096" s="160"/>
      <c r="F3096" s="160">
        <v>45580</v>
      </c>
      <c r="G3096" s="160">
        <v>45591</v>
      </c>
      <c r="H3096" s="160" t="s">
        <v>6697</v>
      </c>
      <c r="I3096" s="160">
        <v>45932</v>
      </c>
      <c r="J3096" s="160">
        <v>52109.64</v>
      </c>
      <c r="K3096" s="160">
        <v>52109.63</v>
      </c>
      <c r="L3096" s="707">
        <v>64237.72</v>
      </c>
      <c r="M3096" s="727" t="s">
        <v>4996</v>
      </c>
      <c r="AA3096" s="707">
        <v>6089.87</v>
      </c>
      <c r="AB3096" s="707">
        <v>43826.75</v>
      </c>
      <c r="AC3096" s="707">
        <v>2193.0100000000002</v>
      </c>
      <c r="AD3096" s="707"/>
      <c r="AI3096" s="707"/>
      <c r="AJ3096" s="707"/>
    </row>
    <row r="3097" spans="4:38">
      <c r="D3097" s="160" t="s">
        <v>5192</v>
      </c>
      <c r="E3097" s="160"/>
      <c r="F3097" s="160">
        <v>45566</v>
      </c>
      <c r="G3097" s="160">
        <v>45588</v>
      </c>
      <c r="H3097" s="160" t="s">
        <v>6652</v>
      </c>
      <c r="I3097" s="160" t="s">
        <v>12621</v>
      </c>
      <c r="J3097" s="160">
        <v>111531.48</v>
      </c>
      <c r="K3097" s="160">
        <v>111531.48</v>
      </c>
      <c r="L3097" s="707">
        <v>111531.48</v>
      </c>
      <c r="M3097" s="727" t="s">
        <v>4994</v>
      </c>
      <c r="Q3097" s="707">
        <v>111531.48</v>
      </c>
      <c r="AB3097" s="707"/>
      <c r="AC3097" s="707"/>
      <c r="AF3097" s="707"/>
      <c r="AG3097" s="707"/>
      <c r="AH3097" s="707"/>
      <c r="AI3097" s="707"/>
      <c r="AJ3097" s="707"/>
      <c r="AK3097" s="707"/>
    </row>
    <row r="3098" spans="4:38">
      <c r="D3098" s="160" t="s">
        <v>5192</v>
      </c>
      <c r="E3098" s="160"/>
      <c r="F3098" s="160">
        <v>45566</v>
      </c>
      <c r="G3098" s="160">
        <v>45588</v>
      </c>
      <c r="H3098" s="160" t="s">
        <v>6652</v>
      </c>
      <c r="I3098" s="160" t="s">
        <v>12621</v>
      </c>
      <c r="J3098" s="160">
        <v>111531.48</v>
      </c>
      <c r="K3098" s="160">
        <v>111531.48</v>
      </c>
      <c r="L3098" s="707">
        <v>111531.48</v>
      </c>
      <c r="M3098" s="727" t="s">
        <v>4995</v>
      </c>
      <c r="AB3098" s="707"/>
      <c r="AC3098" s="707"/>
      <c r="AD3098" s="707"/>
      <c r="AE3098" s="707"/>
      <c r="AF3098" s="707"/>
      <c r="AG3098" s="707"/>
      <c r="AH3098" s="707"/>
      <c r="AI3098" s="707"/>
      <c r="AJ3098" s="707"/>
      <c r="AK3098" s="707"/>
    </row>
    <row r="3099" spans="4:38">
      <c r="D3099" s="160" t="s">
        <v>5192</v>
      </c>
      <c r="E3099" s="160"/>
      <c r="F3099" s="160">
        <v>45566</v>
      </c>
      <c r="G3099" s="160">
        <v>45588</v>
      </c>
      <c r="H3099" s="160" t="s">
        <v>6652</v>
      </c>
      <c r="I3099" s="160" t="s">
        <v>12621</v>
      </c>
      <c r="J3099" s="160">
        <v>111531.48</v>
      </c>
      <c r="K3099" s="160">
        <v>111531.48</v>
      </c>
      <c r="L3099" s="707">
        <v>111531.48</v>
      </c>
      <c r="M3099" s="727" t="s">
        <v>4996</v>
      </c>
      <c r="W3099" s="707"/>
      <c r="X3099" s="707"/>
      <c r="Y3099" s="707">
        <v>680.95</v>
      </c>
      <c r="Z3099" s="707">
        <v>42915.87</v>
      </c>
      <c r="AA3099" s="707">
        <v>47560.11</v>
      </c>
      <c r="AB3099" s="707">
        <v>20374.55</v>
      </c>
      <c r="AC3099" s="707"/>
      <c r="AD3099" s="707"/>
      <c r="AE3099" s="707"/>
      <c r="AI3099" s="707"/>
      <c r="AJ3099" s="707"/>
    </row>
    <row r="3100" spans="4:38">
      <c r="D3100" s="160" t="s">
        <v>5193</v>
      </c>
      <c r="E3100" s="160"/>
      <c r="F3100" s="160">
        <v>45568</v>
      </c>
      <c r="G3100" s="160">
        <v>45591</v>
      </c>
      <c r="H3100" s="160" t="s">
        <v>6652</v>
      </c>
      <c r="I3100" s="160">
        <v>45934</v>
      </c>
      <c r="J3100" s="160">
        <v>51532.1</v>
      </c>
      <c r="K3100" s="160">
        <v>51532.1</v>
      </c>
      <c r="L3100" s="707">
        <v>57257.89</v>
      </c>
      <c r="M3100" s="727" t="s">
        <v>4994</v>
      </c>
      <c r="Q3100" s="707">
        <v>51532.1</v>
      </c>
      <c r="W3100" s="707"/>
      <c r="X3100" s="707"/>
      <c r="Y3100" s="707"/>
      <c r="Z3100" s="707"/>
      <c r="AA3100" s="707"/>
      <c r="AB3100" s="707"/>
      <c r="AC3100" s="707">
        <v>5725.79</v>
      </c>
      <c r="AD3100" s="707"/>
      <c r="AE3100" s="707"/>
      <c r="AF3100" s="707"/>
      <c r="AG3100" s="707"/>
      <c r="AH3100" s="707"/>
      <c r="AI3100" s="707"/>
      <c r="AJ3100" s="707"/>
      <c r="AK3100" s="707"/>
      <c r="AL3100" s="707"/>
    </row>
    <row r="3101" spans="4:38">
      <c r="D3101" s="160" t="s">
        <v>5193</v>
      </c>
      <c r="E3101" s="160"/>
      <c r="F3101" s="160">
        <v>45568</v>
      </c>
      <c r="G3101" s="160">
        <v>45591</v>
      </c>
      <c r="H3101" s="160" t="s">
        <v>6652</v>
      </c>
      <c r="I3101" s="160">
        <v>45934</v>
      </c>
      <c r="J3101" s="160">
        <v>51532.1</v>
      </c>
      <c r="K3101" s="160">
        <v>51532.1</v>
      </c>
      <c r="L3101" s="707">
        <v>57257.89</v>
      </c>
      <c r="M3101" s="727" t="s">
        <v>4995</v>
      </c>
      <c r="X3101" s="707"/>
      <c r="Y3101" s="707"/>
      <c r="Z3101" s="707"/>
      <c r="AA3101" s="707"/>
      <c r="AB3101" s="707"/>
      <c r="AC3101" s="707">
        <v>5725.79</v>
      </c>
      <c r="AD3101" s="707"/>
      <c r="AE3101" s="707"/>
      <c r="AF3101" s="707"/>
      <c r="AG3101" s="707"/>
      <c r="AH3101" s="707"/>
      <c r="AI3101" s="707"/>
      <c r="AJ3101" s="707"/>
      <c r="AK3101" s="707"/>
      <c r="AL3101" s="707"/>
    </row>
    <row r="3102" spans="4:38">
      <c r="D3102" s="160" t="s">
        <v>5193</v>
      </c>
      <c r="E3102" s="160"/>
      <c r="F3102" s="160">
        <v>45568</v>
      </c>
      <c r="G3102" s="160">
        <v>45591</v>
      </c>
      <c r="H3102" s="160" t="s">
        <v>6652</v>
      </c>
      <c r="I3102" s="160">
        <v>45934</v>
      </c>
      <c r="J3102" s="160">
        <v>51532.1</v>
      </c>
      <c r="K3102" s="160">
        <v>51532.1</v>
      </c>
      <c r="L3102" s="707">
        <v>57257.89</v>
      </c>
      <c r="M3102" s="727" t="s">
        <v>4996</v>
      </c>
      <c r="R3102" s="707"/>
      <c r="S3102" s="707"/>
      <c r="T3102" s="707"/>
      <c r="U3102" s="707"/>
      <c r="V3102" s="707"/>
      <c r="W3102" s="707"/>
      <c r="X3102" s="707"/>
      <c r="Y3102" s="707">
        <v>715.72</v>
      </c>
      <c r="Z3102" s="707">
        <v>45090.59</v>
      </c>
      <c r="AA3102" s="707">
        <v>5725.79</v>
      </c>
      <c r="AB3102" s="707"/>
      <c r="AC3102" s="707"/>
      <c r="AD3102" s="707"/>
      <c r="AE3102" s="707"/>
      <c r="AF3102" s="707"/>
      <c r="AG3102" s="707"/>
      <c r="AH3102" s="707"/>
      <c r="AI3102" s="707"/>
      <c r="AJ3102" s="707"/>
    </row>
    <row r="3103" spans="4:38">
      <c r="D3103" s="160" t="s">
        <v>5194</v>
      </c>
      <c r="E3103" s="160"/>
      <c r="F3103" s="160">
        <v>45571</v>
      </c>
      <c r="G3103" s="160">
        <v>45593</v>
      </c>
      <c r="H3103" s="160" t="s">
        <v>6614</v>
      </c>
      <c r="I3103" s="160" t="s">
        <v>6686</v>
      </c>
      <c r="J3103" s="160">
        <v>133592.93</v>
      </c>
      <c r="K3103" s="160">
        <v>133592.93</v>
      </c>
      <c r="L3103" s="707">
        <v>133592.93</v>
      </c>
      <c r="M3103" s="727" t="s">
        <v>4994</v>
      </c>
      <c r="Q3103" s="707">
        <v>133592.93</v>
      </c>
      <c r="R3103" s="707"/>
      <c r="V3103" s="707"/>
      <c r="W3103" s="707"/>
      <c r="X3103" s="707"/>
      <c r="Y3103" s="707"/>
      <c r="Z3103" s="707"/>
      <c r="AA3103" s="707"/>
      <c r="AB3103" s="707"/>
      <c r="AC3103" s="707"/>
      <c r="AD3103" s="707"/>
      <c r="AE3103" s="707"/>
      <c r="AF3103" s="707"/>
      <c r="AG3103" s="707"/>
      <c r="AH3103" s="707"/>
      <c r="AI3103" s="707"/>
    </row>
    <row r="3104" spans="4:38">
      <c r="D3104" s="160" t="s">
        <v>5194</v>
      </c>
      <c r="E3104" s="160"/>
      <c r="F3104" s="160">
        <v>45571</v>
      </c>
      <c r="G3104" s="160">
        <v>45593</v>
      </c>
      <c r="H3104" s="160" t="s">
        <v>6614</v>
      </c>
      <c r="I3104" s="160" t="s">
        <v>6686</v>
      </c>
      <c r="J3104" s="160">
        <v>133592.93</v>
      </c>
      <c r="K3104" s="160">
        <v>133592.93</v>
      </c>
      <c r="L3104" s="707">
        <v>133592.93</v>
      </c>
      <c r="M3104" s="727" t="s">
        <v>4995</v>
      </c>
      <c r="X3104" s="707"/>
      <c r="Y3104" s="707"/>
      <c r="Z3104" s="707"/>
      <c r="AA3104" s="707"/>
      <c r="AB3104" s="707"/>
      <c r="AC3104" s="707"/>
      <c r="AD3104" s="707"/>
      <c r="AE3104" s="707"/>
      <c r="AF3104" s="707"/>
      <c r="AG3104" s="707"/>
      <c r="AH3104" s="707"/>
      <c r="AI3104" s="707"/>
    </row>
    <row r="3105" spans="4:37">
      <c r="D3105" s="160" t="s">
        <v>5194</v>
      </c>
      <c r="E3105" s="160"/>
      <c r="F3105" s="160">
        <v>45571</v>
      </c>
      <c r="G3105" s="160">
        <v>45593</v>
      </c>
      <c r="H3105" s="160" t="s">
        <v>6614</v>
      </c>
      <c r="I3105" s="160" t="s">
        <v>6686</v>
      </c>
      <c r="J3105" s="160">
        <v>133592.93</v>
      </c>
      <c r="K3105" s="160">
        <v>133592.93</v>
      </c>
      <c r="L3105" s="707">
        <v>133592.93</v>
      </c>
      <c r="M3105" s="727" t="s">
        <v>4996</v>
      </c>
      <c r="R3105" s="707"/>
      <c r="S3105" s="707"/>
      <c r="T3105" s="707"/>
      <c r="U3105" s="707"/>
      <c r="V3105" s="707"/>
      <c r="W3105" s="707"/>
      <c r="X3105" s="707">
        <v>97689.84</v>
      </c>
      <c r="Y3105" s="707">
        <v>9184.51</v>
      </c>
      <c r="Z3105" s="707"/>
      <c r="AA3105" s="707">
        <v>26718.58</v>
      </c>
      <c r="AB3105" s="707"/>
      <c r="AD3105" s="707"/>
      <c r="AE3105" s="707"/>
      <c r="AF3105" s="707"/>
      <c r="AG3105" s="707"/>
      <c r="AH3105" s="707"/>
    </row>
    <row r="3106" spans="4:37">
      <c r="D3106" s="160" t="s">
        <v>5195</v>
      </c>
      <c r="E3106" s="160"/>
      <c r="F3106" s="160">
        <v>45573</v>
      </c>
      <c r="G3106" s="160">
        <v>45595</v>
      </c>
      <c r="H3106" s="160" t="s">
        <v>6614</v>
      </c>
      <c r="I3106" s="160" t="s">
        <v>6713</v>
      </c>
      <c r="J3106" s="160">
        <v>76394.460000000006</v>
      </c>
      <c r="K3106" s="160">
        <v>76394.460000000006</v>
      </c>
      <c r="L3106" s="707">
        <v>76394.460000000006</v>
      </c>
      <c r="M3106" s="727" t="s">
        <v>4994</v>
      </c>
      <c r="Q3106" s="707">
        <v>76394.460000000006</v>
      </c>
      <c r="R3106" s="707"/>
      <c r="V3106" s="707"/>
      <c r="W3106" s="707"/>
      <c r="X3106" s="707"/>
      <c r="Y3106" s="707"/>
      <c r="Z3106" s="707"/>
      <c r="AB3106" s="707"/>
      <c r="AC3106" s="707"/>
      <c r="AD3106" s="707"/>
      <c r="AE3106" s="707"/>
      <c r="AF3106" s="707"/>
      <c r="AG3106" s="707"/>
      <c r="AH3106" s="707"/>
    </row>
    <row r="3107" spans="4:37">
      <c r="D3107" s="160" t="s">
        <v>5195</v>
      </c>
      <c r="E3107" s="160"/>
      <c r="F3107" s="160">
        <v>45573</v>
      </c>
      <c r="G3107" s="160">
        <v>45595</v>
      </c>
      <c r="H3107" s="160" t="s">
        <v>6614</v>
      </c>
      <c r="I3107" s="160" t="s">
        <v>6713</v>
      </c>
      <c r="J3107" s="160">
        <v>76394.460000000006</v>
      </c>
      <c r="K3107" s="160">
        <v>76394.460000000006</v>
      </c>
      <c r="L3107" s="707">
        <v>76394.460000000006</v>
      </c>
      <c r="M3107" s="727" t="s">
        <v>4995</v>
      </c>
      <c r="Y3107" s="707"/>
      <c r="Z3107" s="707"/>
      <c r="AA3107" s="707"/>
      <c r="AB3107" s="707"/>
      <c r="AC3107" s="707"/>
      <c r="AD3107" s="707"/>
      <c r="AE3107" s="707"/>
      <c r="AF3107" s="707"/>
      <c r="AG3107" s="707"/>
      <c r="AH3107" s="707"/>
    </row>
    <row r="3108" spans="4:37">
      <c r="D3108" s="160" t="s">
        <v>5195</v>
      </c>
      <c r="E3108" s="160"/>
      <c r="F3108" s="160">
        <v>45573</v>
      </c>
      <c r="G3108" s="160">
        <v>45595</v>
      </c>
      <c r="H3108" s="160" t="s">
        <v>6614</v>
      </c>
      <c r="I3108" s="160" t="s">
        <v>6713</v>
      </c>
      <c r="J3108" s="160">
        <v>76394.460000000006</v>
      </c>
      <c r="K3108" s="160">
        <v>76394.460000000006</v>
      </c>
      <c r="L3108" s="707">
        <v>76394.460000000006</v>
      </c>
      <c r="M3108" s="727" t="s">
        <v>4996</v>
      </c>
      <c r="X3108" s="707">
        <v>19098.61</v>
      </c>
      <c r="Y3108" s="707">
        <v>36764.83</v>
      </c>
      <c r="Z3108" s="707">
        <v>5252.12</v>
      </c>
      <c r="AA3108" s="707">
        <v>15278.9</v>
      </c>
      <c r="AB3108" s="707"/>
      <c r="AE3108" s="707"/>
      <c r="AF3108" s="707"/>
      <c r="AG3108" s="707"/>
      <c r="AH3108" s="707"/>
    </row>
    <row r="3109" spans="4:37">
      <c r="D3109" s="160" t="s">
        <v>9098</v>
      </c>
      <c r="E3109" s="160"/>
      <c r="F3109" s="160">
        <v>45582</v>
      </c>
      <c r="G3109" s="160">
        <v>45593</v>
      </c>
      <c r="H3109" s="160" t="s">
        <v>6712</v>
      </c>
      <c r="I3109" s="160">
        <v>45944</v>
      </c>
      <c r="J3109" s="160">
        <v>40150.480000000003</v>
      </c>
      <c r="K3109" s="160">
        <v>40150.480000000003</v>
      </c>
      <c r="L3109" s="707">
        <v>83429.58</v>
      </c>
      <c r="M3109" s="727" t="s">
        <v>4994</v>
      </c>
      <c r="Q3109" s="707">
        <v>41714.79</v>
      </c>
      <c r="X3109" s="707"/>
      <c r="Y3109" s="707"/>
      <c r="Z3109" s="707"/>
      <c r="AB3109" s="707"/>
      <c r="AC3109" s="707">
        <v>41714.79</v>
      </c>
      <c r="AD3109" s="707"/>
      <c r="AE3109" s="707"/>
      <c r="AF3109" s="707"/>
      <c r="AG3109" s="707"/>
      <c r="AH3109" s="707"/>
    </row>
    <row r="3110" spans="4:37">
      <c r="D3110" s="160" t="s">
        <v>9098</v>
      </c>
      <c r="E3110" s="160"/>
      <c r="F3110" s="160">
        <v>45582</v>
      </c>
      <c r="G3110" s="160">
        <v>45593</v>
      </c>
      <c r="H3110" s="160" t="s">
        <v>6712</v>
      </c>
      <c r="I3110" s="160">
        <v>45944</v>
      </c>
      <c r="J3110" s="160">
        <v>40150.480000000003</v>
      </c>
      <c r="K3110" s="160">
        <v>40150.480000000003</v>
      </c>
      <c r="L3110" s="707">
        <v>83429.58</v>
      </c>
      <c r="M3110" s="727" t="s">
        <v>4995</v>
      </c>
      <c r="Y3110" s="707"/>
      <c r="Z3110" s="707"/>
      <c r="AA3110" s="707"/>
      <c r="AB3110" s="707"/>
      <c r="AC3110" s="707">
        <v>43279.1</v>
      </c>
      <c r="AD3110" s="707"/>
      <c r="AE3110" s="707"/>
      <c r="AF3110" s="707"/>
      <c r="AG3110" s="707"/>
      <c r="AH3110" s="707"/>
    </row>
    <row r="3111" spans="4:37">
      <c r="D3111" s="160" t="s">
        <v>9098</v>
      </c>
      <c r="E3111" s="160"/>
      <c r="F3111" s="160">
        <v>45582</v>
      </c>
      <c r="G3111" s="160">
        <v>45593</v>
      </c>
      <c r="H3111" s="160" t="s">
        <v>6712</v>
      </c>
      <c r="I3111" s="160">
        <v>45944</v>
      </c>
      <c r="J3111" s="160">
        <v>40150.480000000003</v>
      </c>
      <c r="K3111" s="160">
        <v>40150.480000000003</v>
      </c>
      <c r="L3111" s="707">
        <v>83429.58</v>
      </c>
      <c r="M3111" s="727" t="s">
        <v>4996</v>
      </c>
      <c r="W3111" s="707"/>
      <c r="X3111" s="707"/>
      <c r="Y3111" s="707"/>
      <c r="Z3111" s="707"/>
      <c r="AA3111" s="707">
        <v>11214.28</v>
      </c>
      <c r="AB3111" s="707">
        <v>27718.9</v>
      </c>
      <c r="AC3111" s="707">
        <v>1217.3</v>
      </c>
      <c r="AF3111" s="707"/>
      <c r="AG3111" s="707"/>
      <c r="AH3111" s="707"/>
    </row>
    <row r="3112" spans="4:37">
      <c r="D3112" s="160" t="s">
        <v>5196</v>
      </c>
      <c r="E3112" s="160"/>
      <c r="F3112" s="160">
        <v>45568</v>
      </c>
      <c r="G3112" s="160">
        <v>45595</v>
      </c>
      <c r="H3112" s="160" t="s">
        <v>6614</v>
      </c>
      <c r="I3112" s="160">
        <v>45944</v>
      </c>
      <c r="J3112" s="160">
        <v>62620.66</v>
      </c>
      <c r="K3112" s="160">
        <v>62620.66</v>
      </c>
      <c r="L3112" s="707">
        <v>82125.990000000005</v>
      </c>
      <c r="M3112" s="727" t="s">
        <v>4994</v>
      </c>
      <c r="Q3112" s="707">
        <v>34559.64</v>
      </c>
      <c r="Y3112" s="707"/>
      <c r="Z3112" s="707"/>
      <c r="AB3112" s="707">
        <v>20131.78</v>
      </c>
      <c r="AC3112" s="707">
        <v>27434.57</v>
      </c>
      <c r="AD3112" s="707"/>
      <c r="AE3112" s="707"/>
      <c r="AF3112" s="707"/>
      <c r="AG3112" s="707"/>
      <c r="AH3112" s="707"/>
    </row>
    <row r="3113" spans="4:37">
      <c r="D3113" s="160" t="s">
        <v>5196</v>
      </c>
      <c r="E3113" s="160"/>
      <c r="F3113" s="160">
        <v>45568</v>
      </c>
      <c r="G3113" s="160">
        <v>45595</v>
      </c>
      <c r="H3113" s="160" t="s">
        <v>6614</v>
      </c>
      <c r="I3113" s="160">
        <v>45944</v>
      </c>
      <c r="J3113" s="160">
        <v>62620.66</v>
      </c>
      <c r="K3113" s="160">
        <v>62620.66</v>
      </c>
      <c r="L3113" s="707">
        <v>82125.990000000005</v>
      </c>
      <c r="M3113" s="727" t="s">
        <v>4995</v>
      </c>
      <c r="Y3113" s="707"/>
      <c r="Z3113" s="707"/>
      <c r="AA3113" s="707"/>
      <c r="AB3113" s="707"/>
      <c r="AC3113" s="707">
        <v>19505.32</v>
      </c>
      <c r="AD3113" s="707"/>
      <c r="AE3113" s="707"/>
      <c r="AF3113" s="707"/>
      <c r="AG3113" s="707"/>
      <c r="AH3113" s="707"/>
      <c r="AJ3113" s="707"/>
      <c r="AK3113" s="707"/>
    </row>
    <row r="3114" spans="4:37">
      <c r="D3114" s="160" t="s">
        <v>5196</v>
      </c>
      <c r="E3114" s="160"/>
      <c r="F3114" s="160">
        <v>45568</v>
      </c>
      <c r="G3114" s="160">
        <v>45595</v>
      </c>
      <c r="H3114" s="160" t="s">
        <v>6614</v>
      </c>
      <c r="I3114" s="160">
        <v>45944</v>
      </c>
      <c r="J3114" s="160">
        <v>62620.66</v>
      </c>
      <c r="K3114" s="160">
        <v>62620.66</v>
      </c>
      <c r="L3114" s="707">
        <v>82125.990000000005</v>
      </c>
      <c r="M3114" s="727" t="s">
        <v>4996</v>
      </c>
      <c r="U3114" s="707"/>
      <c r="V3114" s="707"/>
      <c r="W3114" s="707"/>
      <c r="X3114" s="707">
        <v>18790.740000000002</v>
      </c>
      <c r="Y3114" s="707">
        <v>14428.22</v>
      </c>
      <c r="Z3114" s="707">
        <v>1340.68</v>
      </c>
      <c r="AA3114" s="707"/>
      <c r="AB3114" s="707">
        <v>27260.62</v>
      </c>
      <c r="AC3114">
        <v>800.41</v>
      </c>
      <c r="AF3114" s="707"/>
      <c r="AG3114" s="707"/>
      <c r="AJ3114" s="707"/>
      <c r="AK3114" s="707"/>
    </row>
    <row r="3115" spans="4:37">
      <c r="D3115" s="160" t="s">
        <v>9099</v>
      </c>
      <c r="E3115" s="160"/>
      <c r="F3115" s="160">
        <v>45585</v>
      </c>
      <c r="G3115" s="160">
        <v>45595</v>
      </c>
      <c r="H3115" s="160" t="s">
        <v>12619</v>
      </c>
      <c r="I3115" s="160">
        <v>45946</v>
      </c>
      <c r="J3115" s="160">
        <v>8473.32</v>
      </c>
      <c r="K3115" s="160">
        <v>8473.32</v>
      </c>
      <c r="L3115" s="707">
        <v>33893.26</v>
      </c>
      <c r="M3115" s="727" t="s">
        <v>4994</v>
      </c>
      <c r="X3115" s="707"/>
      <c r="Y3115" s="707"/>
      <c r="AB3115" s="707"/>
      <c r="AC3115" s="707">
        <v>33893.26</v>
      </c>
      <c r="AD3115" s="707"/>
      <c r="AE3115" s="707"/>
      <c r="AF3115" s="707"/>
      <c r="AG3115" s="707"/>
    </row>
    <row r="3116" spans="4:37">
      <c r="D3116" s="160" t="s">
        <v>9099</v>
      </c>
      <c r="E3116" s="160"/>
      <c r="F3116" s="160">
        <v>45585</v>
      </c>
      <c r="G3116" s="160">
        <v>45595</v>
      </c>
      <c r="H3116" s="160" t="s">
        <v>12619</v>
      </c>
      <c r="I3116" s="160">
        <v>45946</v>
      </c>
      <c r="J3116" s="160">
        <v>8473.32</v>
      </c>
      <c r="K3116" s="160">
        <v>8473.32</v>
      </c>
      <c r="L3116" s="707">
        <v>33893.26</v>
      </c>
      <c r="M3116" s="727" t="s">
        <v>4995</v>
      </c>
      <c r="X3116" s="707"/>
      <c r="Y3116" s="707"/>
      <c r="Z3116" s="707"/>
      <c r="AB3116" s="707"/>
      <c r="AC3116" s="707">
        <v>25419.94</v>
      </c>
      <c r="AD3116" s="707"/>
      <c r="AE3116" s="707"/>
      <c r="AF3116" s="707"/>
      <c r="AG3116" s="707"/>
      <c r="AJ3116" s="707"/>
    </row>
    <row r="3117" spans="4:37">
      <c r="D3117" s="160" t="s">
        <v>9099</v>
      </c>
      <c r="E3117" s="160"/>
      <c r="F3117" s="160">
        <v>45585</v>
      </c>
      <c r="G3117" s="160">
        <v>45595</v>
      </c>
      <c r="H3117" s="160" t="s">
        <v>12619</v>
      </c>
      <c r="I3117" s="160">
        <v>45946</v>
      </c>
      <c r="J3117" s="160">
        <v>8473.32</v>
      </c>
      <c r="K3117" s="160">
        <v>8473.32</v>
      </c>
      <c r="L3117" s="707">
        <v>33893.26</v>
      </c>
      <c r="M3117" s="727" t="s">
        <v>4996</v>
      </c>
      <c r="U3117" s="707"/>
      <c r="V3117" s="707"/>
      <c r="W3117" s="707"/>
      <c r="X3117" s="707"/>
      <c r="Y3117" s="707"/>
      <c r="Z3117" s="707"/>
      <c r="AB3117" s="707">
        <v>7817.65</v>
      </c>
      <c r="AC3117">
        <v>655.67</v>
      </c>
      <c r="AE3117" s="707"/>
      <c r="AF3117" s="707"/>
      <c r="AJ3117" s="707"/>
    </row>
    <row r="3118" spans="4:37">
      <c r="D3118" s="160" t="s">
        <v>5197</v>
      </c>
      <c r="E3118" s="160"/>
      <c r="F3118" s="160">
        <v>45587</v>
      </c>
      <c r="G3118" s="160">
        <v>45600</v>
      </c>
      <c r="H3118" s="160" t="s">
        <v>6614</v>
      </c>
      <c r="I3118" s="160">
        <v>45949</v>
      </c>
      <c r="J3118" s="160">
        <v>12303.01</v>
      </c>
      <c r="K3118" s="160">
        <v>12303</v>
      </c>
      <c r="L3118" s="707">
        <v>18250.22</v>
      </c>
      <c r="M3118" s="727" t="s">
        <v>4994</v>
      </c>
      <c r="Q3118" s="707">
        <v>12303.01</v>
      </c>
      <c r="X3118" s="707"/>
      <c r="Y3118" s="707"/>
      <c r="AB3118" s="707"/>
      <c r="AC3118" s="707">
        <v>5947.21</v>
      </c>
      <c r="AD3118" s="707"/>
      <c r="AE3118" s="707"/>
      <c r="AF3118" s="707"/>
      <c r="AG3118" s="707"/>
    </row>
    <row r="3119" spans="4:37">
      <c r="D3119" s="160" t="s">
        <v>5197</v>
      </c>
      <c r="E3119" s="160"/>
      <c r="F3119" s="160">
        <v>45587</v>
      </c>
      <c r="G3119" s="160">
        <v>45600</v>
      </c>
      <c r="H3119" s="160" t="s">
        <v>6614</v>
      </c>
      <c r="I3119" s="160">
        <v>45949</v>
      </c>
      <c r="J3119" s="160">
        <v>12303.01</v>
      </c>
      <c r="K3119" s="160">
        <v>12303</v>
      </c>
      <c r="L3119" s="707">
        <v>18250.22</v>
      </c>
      <c r="M3119" s="727" t="s">
        <v>4995</v>
      </c>
      <c r="X3119" s="707"/>
      <c r="Y3119" s="707"/>
      <c r="Z3119" s="707"/>
      <c r="AA3119" s="707"/>
      <c r="AB3119" s="707"/>
      <c r="AC3119" s="707">
        <v>5947.21</v>
      </c>
      <c r="AD3119" s="707"/>
      <c r="AE3119" s="707"/>
      <c r="AF3119" s="707"/>
      <c r="AG3119" s="707"/>
      <c r="AJ3119" s="707"/>
      <c r="AK3119" s="707"/>
    </row>
    <row r="3120" spans="4:37">
      <c r="D3120" s="160" t="s">
        <v>5197</v>
      </c>
      <c r="E3120" s="160"/>
      <c r="F3120" s="160">
        <v>45587</v>
      </c>
      <c r="G3120" s="160">
        <v>45600</v>
      </c>
      <c r="H3120" s="160" t="s">
        <v>6614</v>
      </c>
      <c r="I3120" s="160">
        <v>45949</v>
      </c>
      <c r="J3120" s="160">
        <v>12303.01</v>
      </c>
      <c r="K3120" s="160">
        <v>12303</v>
      </c>
      <c r="L3120" s="707">
        <v>18250.22</v>
      </c>
      <c r="M3120" s="727" t="s">
        <v>4996</v>
      </c>
      <c r="W3120" s="707"/>
      <c r="X3120" s="707">
        <v>3920.94</v>
      </c>
      <c r="Y3120" s="707">
        <v>3820.57</v>
      </c>
      <c r="Z3120" s="707">
        <v>4561.49</v>
      </c>
      <c r="AA3120" s="707"/>
      <c r="AE3120" s="707"/>
      <c r="AF3120" s="707"/>
      <c r="AJ3120" s="707"/>
      <c r="AK3120" s="707"/>
    </row>
    <row r="3121" spans="4:37">
      <c r="D3121" s="160" t="s">
        <v>5198</v>
      </c>
      <c r="E3121" s="160"/>
      <c r="F3121" s="160">
        <v>45587</v>
      </c>
      <c r="G3121" s="160">
        <v>45598</v>
      </c>
      <c r="H3121" s="160">
        <v>45939</v>
      </c>
      <c r="I3121" s="160">
        <v>45951</v>
      </c>
      <c r="J3121" s="707">
        <v>0</v>
      </c>
      <c r="K3121" s="160">
        <v>0</v>
      </c>
      <c r="L3121" s="707">
        <v>66482.97</v>
      </c>
      <c r="M3121" s="727" t="s">
        <v>4994</v>
      </c>
      <c r="X3121" s="707"/>
      <c r="Y3121" s="707"/>
      <c r="AB3121" s="707"/>
      <c r="AC3121" s="707">
        <v>66482.97</v>
      </c>
      <c r="AD3121" s="707"/>
      <c r="AE3121" s="707"/>
      <c r="AF3121" s="707"/>
      <c r="AG3121" s="707"/>
    </row>
    <row r="3122" spans="4:37">
      <c r="D3122" s="160" t="s">
        <v>5198</v>
      </c>
      <c r="E3122" s="160"/>
      <c r="F3122" s="160">
        <v>45587</v>
      </c>
      <c r="G3122" s="160">
        <v>45598</v>
      </c>
      <c r="H3122" s="160">
        <v>45939</v>
      </c>
      <c r="I3122" s="160">
        <v>45951</v>
      </c>
      <c r="J3122" s="707">
        <v>0</v>
      </c>
      <c r="K3122" s="160">
        <v>0</v>
      </c>
      <c r="L3122" s="707">
        <v>66482.97</v>
      </c>
      <c r="M3122" s="727" t="s">
        <v>4995</v>
      </c>
      <c r="X3122" s="707"/>
      <c r="Y3122" s="707"/>
      <c r="Z3122" s="707"/>
      <c r="AA3122" s="707"/>
      <c r="AB3122" s="707"/>
      <c r="AC3122" s="707">
        <v>66482.97</v>
      </c>
      <c r="AD3122" s="707"/>
      <c r="AE3122" s="707"/>
      <c r="AF3122" s="707"/>
      <c r="AG3122" s="707"/>
      <c r="AK3122" s="707"/>
    </row>
    <row r="3123" spans="4:37">
      <c r="D3123" s="160" t="s">
        <v>5198</v>
      </c>
      <c r="E3123" s="160"/>
      <c r="F3123" s="160">
        <v>45587</v>
      </c>
      <c r="G3123" s="160">
        <v>45598</v>
      </c>
      <c r="H3123" s="160">
        <v>45939</v>
      </c>
      <c r="I3123" s="160">
        <v>45951</v>
      </c>
      <c r="J3123" s="707">
        <v>0</v>
      </c>
      <c r="K3123" s="160">
        <v>0</v>
      </c>
      <c r="L3123" s="707">
        <v>66482.97</v>
      </c>
      <c r="M3123" s="727" t="s">
        <v>4996</v>
      </c>
      <c r="W3123" s="707"/>
      <c r="X3123" s="707"/>
      <c r="Y3123" s="707"/>
      <c r="Z3123" s="707"/>
      <c r="AA3123" s="707"/>
      <c r="AE3123" s="707"/>
      <c r="AF3123" s="707"/>
      <c r="AK3123" s="707"/>
    </row>
    <row r="3124" spans="4:37">
      <c r="D3124" s="160" t="s">
        <v>5199</v>
      </c>
      <c r="E3124" s="160"/>
      <c r="F3124" s="160">
        <v>45589</v>
      </c>
      <c r="G3124" s="160">
        <v>45600</v>
      </c>
      <c r="H3124" s="160">
        <v>45942</v>
      </c>
      <c r="I3124" s="160">
        <v>45953</v>
      </c>
      <c r="J3124" s="160">
        <v>0</v>
      </c>
      <c r="K3124" s="160">
        <v>0</v>
      </c>
      <c r="L3124" s="707">
        <v>159096.24</v>
      </c>
      <c r="M3124" s="727" t="s">
        <v>4994</v>
      </c>
      <c r="X3124" s="707"/>
      <c r="Y3124" s="707"/>
      <c r="AA3124" s="707"/>
      <c r="AB3124" s="707"/>
      <c r="AC3124" s="707">
        <v>159096.24</v>
      </c>
      <c r="AD3124" s="707"/>
      <c r="AE3124" s="707"/>
      <c r="AF3124" s="707"/>
      <c r="AG3124" s="707"/>
    </row>
    <row r="3125" spans="4:37">
      <c r="D3125" s="160" t="s">
        <v>5199</v>
      </c>
      <c r="E3125" s="160"/>
      <c r="F3125" s="160">
        <v>45589</v>
      </c>
      <c r="G3125" s="160">
        <v>45600</v>
      </c>
      <c r="H3125" s="160">
        <v>45942</v>
      </c>
      <c r="I3125" s="160">
        <v>45953</v>
      </c>
      <c r="J3125" s="160">
        <v>0</v>
      </c>
      <c r="K3125" s="160">
        <v>0</v>
      </c>
      <c r="L3125" s="707">
        <v>159096.24</v>
      </c>
      <c r="M3125" s="727" t="s">
        <v>4995</v>
      </c>
      <c r="X3125" s="707"/>
      <c r="Y3125" s="707"/>
      <c r="Z3125" s="707"/>
      <c r="AA3125" s="707"/>
      <c r="AB3125" s="707"/>
      <c r="AC3125" s="707">
        <v>159096.24</v>
      </c>
      <c r="AD3125" s="707"/>
      <c r="AE3125" s="707"/>
      <c r="AF3125" s="707"/>
      <c r="AG3125" s="707"/>
      <c r="AJ3125" s="707"/>
    </row>
    <row r="3126" spans="4:37">
      <c r="D3126" s="160" t="s">
        <v>5199</v>
      </c>
      <c r="E3126" s="160"/>
      <c r="F3126" s="160">
        <v>45589</v>
      </c>
      <c r="G3126" s="160">
        <v>45600</v>
      </c>
      <c r="H3126" s="160">
        <v>45942</v>
      </c>
      <c r="I3126" s="160">
        <v>45953</v>
      </c>
      <c r="J3126" s="160">
        <v>0</v>
      </c>
      <c r="K3126" s="160">
        <v>0</v>
      </c>
      <c r="L3126" s="707">
        <v>159096.24</v>
      </c>
      <c r="M3126" s="727" t="s">
        <v>4996</v>
      </c>
      <c r="S3126" s="707"/>
      <c r="T3126" s="707"/>
      <c r="U3126" s="707"/>
      <c r="V3126" s="707"/>
      <c r="W3126" s="707"/>
      <c r="X3126" s="707"/>
      <c r="Y3126" s="707"/>
      <c r="Z3126" s="707"/>
      <c r="AA3126" s="707"/>
      <c r="AE3126" s="707"/>
      <c r="AF3126" s="707"/>
      <c r="AJ3126" s="707"/>
    </row>
    <row r="3127" spans="4:37">
      <c r="D3127" s="160" t="s">
        <v>5206</v>
      </c>
      <c r="E3127" s="160"/>
      <c r="F3127" s="160">
        <v>45601</v>
      </c>
      <c r="G3127" s="160">
        <v>45656</v>
      </c>
      <c r="H3127" s="160" t="s">
        <v>6683</v>
      </c>
      <c r="I3127" s="160">
        <v>45970</v>
      </c>
      <c r="J3127" s="160">
        <v>73096.52</v>
      </c>
      <c r="K3127" s="160">
        <v>73096.53</v>
      </c>
      <c r="L3127" s="707">
        <v>189670.91</v>
      </c>
      <c r="M3127" s="727" t="s">
        <v>4994</v>
      </c>
      <c r="R3127" s="707">
        <v>40271.35</v>
      </c>
      <c r="W3127" s="707"/>
      <c r="X3127" s="707"/>
      <c r="Y3127" s="707"/>
      <c r="Z3127" s="707"/>
      <c r="AA3127" s="707"/>
      <c r="AB3127" s="707"/>
      <c r="AC3127" s="707">
        <v>124931.87</v>
      </c>
      <c r="AD3127" s="707">
        <v>24467.69</v>
      </c>
      <c r="AE3127" s="707"/>
      <c r="AF3127" s="707"/>
      <c r="AG3127" s="707"/>
      <c r="AH3127" s="707"/>
    </row>
    <row r="3128" spans="4:37">
      <c r="D3128" s="160" t="s">
        <v>5206</v>
      </c>
      <c r="E3128" s="160"/>
      <c r="F3128" s="160">
        <v>45601</v>
      </c>
      <c r="G3128" s="160">
        <v>45656</v>
      </c>
      <c r="H3128" s="160" t="s">
        <v>6683</v>
      </c>
      <c r="I3128" s="160">
        <v>45970</v>
      </c>
      <c r="J3128" s="160">
        <v>73096.52</v>
      </c>
      <c r="K3128" s="160">
        <v>73096.53</v>
      </c>
      <c r="L3128" s="707">
        <v>189670.91</v>
      </c>
      <c r="M3128" s="727" t="s">
        <v>4995</v>
      </c>
      <c r="X3128" s="707"/>
      <c r="Y3128" s="707"/>
      <c r="Z3128" s="707"/>
      <c r="AA3128" s="707"/>
      <c r="AB3128" s="707"/>
      <c r="AC3128" s="707">
        <v>88106.93</v>
      </c>
      <c r="AD3128" s="707">
        <v>28467.45</v>
      </c>
      <c r="AE3128" s="707"/>
      <c r="AF3128" s="707"/>
      <c r="AG3128" s="707"/>
      <c r="AH3128" s="707"/>
      <c r="AK3128" s="707"/>
    </row>
    <row r="3129" spans="4:37">
      <c r="D3129" s="160" t="s">
        <v>5206</v>
      </c>
      <c r="E3129" s="160"/>
      <c r="F3129" s="160">
        <v>45601</v>
      </c>
      <c r="G3129" s="160">
        <v>45656</v>
      </c>
      <c r="H3129" s="160" t="s">
        <v>6683</v>
      </c>
      <c r="I3129" s="160">
        <v>45970</v>
      </c>
      <c r="J3129" s="160">
        <v>73096.52</v>
      </c>
      <c r="K3129" s="160">
        <v>73096.53</v>
      </c>
      <c r="L3129" s="707">
        <v>189670.91</v>
      </c>
      <c r="M3129" s="727" t="s">
        <v>4996</v>
      </c>
      <c r="R3129" s="707"/>
      <c r="S3129" s="707"/>
      <c r="T3129" s="707"/>
      <c r="U3129" s="707"/>
      <c r="V3129" s="707"/>
      <c r="W3129" s="707"/>
      <c r="X3129" s="707"/>
      <c r="Y3129" s="707"/>
      <c r="Z3129" s="707"/>
      <c r="AA3129" s="707">
        <v>40271.35</v>
      </c>
      <c r="AB3129" s="707">
        <v>31453.18</v>
      </c>
      <c r="AC3129" s="707">
        <v>1372</v>
      </c>
      <c r="AE3129" s="707"/>
      <c r="AF3129" s="707"/>
      <c r="AG3129" s="707"/>
      <c r="AK3129" s="707"/>
    </row>
    <row r="3130" spans="4:37">
      <c r="D3130" s="160" t="s">
        <v>9100</v>
      </c>
      <c r="E3130" s="160"/>
      <c r="F3130" s="160">
        <v>45601</v>
      </c>
      <c r="G3130" s="160">
        <v>45650</v>
      </c>
      <c r="H3130" s="160">
        <v>45953</v>
      </c>
      <c r="I3130" s="160">
        <v>45970</v>
      </c>
      <c r="J3130" s="160">
        <v>0</v>
      </c>
      <c r="K3130" s="160">
        <v>0</v>
      </c>
      <c r="L3130" s="707">
        <v>9248.73</v>
      </c>
      <c r="M3130" s="727" t="s">
        <v>4994</v>
      </c>
      <c r="Q3130" s="707"/>
      <c r="R3130" s="707"/>
      <c r="V3130" s="707"/>
      <c r="W3130" s="707"/>
      <c r="X3130" s="707"/>
      <c r="Y3130" s="707"/>
      <c r="Z3130" s="707"/>
      <c r="AB3130" s="707"/>
      <c r="AC3130" s="707">
        <v>7676.45</v>
      </c>
      <c r="AD3130" s="707">
        <v>1572.28</v>
      </c>
      <c r="AE3130" s="707"/>
      <c r="AF3130" s="707"/>
      <c r="AG3130" s="707"/>
      <c r="AH3130" s="707"/>
    </row>
    <row r="3131" spans="4:37">
      <c r="D3131" s="160" t="s">
        <v>9100</v>
      </c>
      <c r="E3131" s="160"/>
      <c r="F3131" s="160">
        <v>45601</v>
      </c>
      <c r="G3131" s="160">
        <v>45650</v>
      </c>
      <c r="H3131" s="160">
        <v>45953</v>
      </c>
      <c r="I3131" s="160">
        <v>45970</v>
      </c>
      <c r="J3131" s="160">
        <v>0</v>
      </c>
      <c r="K3131" s="160">
        <v>0</v>
      </c>
      <c r="L3131" s="707">
        <v>9248.73</v>
      </c>
      <c r="M3131" s="727" t="s">
        <v>4995</v>
      </c>
      <c r="Y3131" s="707"/>
      <c r="Z3131" s="707"/>
      <c r="AA3131" s="707"/>
      <c r="AC3131" s="707">
        <v>7676.45</v>
      </c>
      <c r="AD3131" s="707">
        <v>1572.28</v>
      </c>
      <c r="AE3131" s="707"/>
      <c r="AF3131" s="707"/>
      <c r="AG3131" s="707"/>
      <c r="AH3131" s="707"/>
      <c r="AJ3131" s="707"/>
    </row>
    <row r="3132" spans="4:37">
      <c r="D3132" s="160" t="s">
        <v>9100</v>
      </c>
      <c r="E3132" s="160"/>
      <c r="F3132" s="160">
        <v>45601</v>
      </c>
      <c r="G3132" s="160">
        <v>45650</v>
      </c>
      <c r="H3132" s="160">
        <v>45953</v>
      </c>
      <c r="I3132" s="160">
        <v>45970</v>
      </c>
      <c r="J3132" s="160">
        <v>0</v>
      </c>
      <c r="K3132" s="160">
        <v>0</v>
      </c>
      <c r="L3132" s="707">
        <v>9248.73</v>
      </c>
      <c r="M3132" s="727" t="s">
        <v>4996</v>
      </c>
      <c r="X3132" s="707"/>
      <c r="Y3132" s="707"/>
      <c r="Z3132" s="707"/>
      <c r="AA3132" s="707"/>
      <c r="AF3132" s="707"/>
      <c r="AG3132" s="707"/>
      <c r="AH3132" s="707"/>
      <c r="AJ3132" s="707"/>
    </row>
    <row r="3133" spans="4:37">
      <c r="D3133" s="160" t="s">
        <v>5207</v>
      </c>
      <c r="E3133" s="160"/>
      <c r="F3133" s="160">
        <v>45603</v>
      </c>
      <c r="G3133" s="160">
        <v>45656</v>
      </c>
      <c r="H3133" s="160" t="s">
        <v>6683</v>
      </c>
      <c r="I3133" s="160">
        <v>45970</v>
      </c>
      <c r="J3133" s="160">
        <v>73096.52</v>
      </c>
      <c r="K3133" s="160">
        <v>73096.53</v>
      </c>
      <c r="L3133" s="707">
        <v>161085.39000000001</v>
      </c>
      <c r="M3133" s="727" t="s">
        <v>4994</v>
      </c>
      <c r="R3133" s="707">
        <v>40271.35</v>
      </c>
      <c r="W3133" s="707"/>
      <c r="X3133" s="707"/>
      <c r="Y3133" s="707"/>
      <c r="AB3133" s="707"/>
      <c r="AC3133" s="707">
        <v>113081.95</v>
      </c>
      <c r="AD3133" s="707">
        <v>7732.1</v>
      </c>
      <c r="AE3133" s="707"/>
      <c r="AF3133" s="707"/>
      <c r="AG3133" s="707"/>
    </row>
    <row r="3134" spans="4:37">
      <c r="D3134" s="160" t="s">
        <v>5207</v>
      </c>
      <c r="E3134" s="160"/>
      <c r="F3134" s="160">
        <v>45603</v>
      </c>
      <c r="G3134" s="160">
        <v>45656</v>
      </c>
      <c r="H3134" s="160" t="s">
        <v>6683</v>
      </c>
      <c r="I3134" s="160">
        <v>45970</v>
      </c>
      <c r="J3134" s="160">
        <v>73096.52</v>
      </c>
      <c r="K3134" s="160">
        <v>73096.53</v>
      </c>
      <c r="L3134" s="707">
        <v>161085.39000000001</v>
      </c>
      <c r="M3134" s="727" t="s">
        <v>4995</v>
      </c>
      <c r="Y3134" s="707"/>
      <c r="Z3134" s="707"/>
      <c r="AA3134" s="707"/>
      <c r="AB3134" s="707"/>
      <c r="AC3134" s="707">
        <v>76257.02</v>
      </c>
      <c r="AD3134" s="707">
        <v>11731.85</v>
      </c>
      <c r="AE3134" s="707"/>
      <c r="AF3134" s="707"/>
      <c r="AG3134" s="707"/>
      <c r="AH3134" s="707"/>
    </row>
    <row r="3135" spans="4:37">
      <c r="D3135" s="160" t="s">
        <v>5207</v>
      </c>
      <c r="E3135" s="160"/>
      <c r="F3135" s="160">
        <v>45603</v>
      </c>
      <c r="G3135" s="160">
        <v>45656</v>
      </c>
      <c r="H3135" s="160" t="s">
        <v>6683</v>
      </c>
      <c r="I3135" s="160">
        <v>45970</v>
      </c>
      <c r="J3135" s="160">
        <v>73096.52</v>
      </c>
      <c r="K3135" s="160">
        <v>73096.53</v>
      </c>
      <c r="L3135" s="707">
        <v>161085.39000000001</v>
      </c>
      <c r="M3135" s="727" t="s">
        <v>4996</v>
      </c>
      <c r="V3135" s="707"/>
      <c r="W3135" s="707"/>
      <c r="X3135" s="707"/>
      <c r="Y3135" s="707"/>
      <c r="Z3135" s="707"/>
      <c r="AA3135" s="707">
        <v>40271.35</v>
      </c>
      <c r="AB3135" s="707">
        <v>31453.18</v>
      </c>
      <c r="AC3135" s="707">
        <v>1372</v>
      </c>
      <c r="AE3135" s="707"/>
      <c r="AF3135" s="707"/>
      <c r="AG3135" s="707"/>
      <c r="AH3135" s="707"/>
    </row>
    <row r="3136" spans="4:37">
      <c r="D3136" s="160" t="s">
        <v>5208</v>
      </c>
      <c r="E3136" s="160"/>
      <c r="F3136" s="160">
        <v>45642</v>
      </c>
      <c r="G3136" s="160">
        <v>45648</v>
      </c>
      <c r="H3136" s="160">
        <v>45960</v>
      </c>
      <c r="I3136" s="160">
        <v>45967</v>
      </c>
      <c r="J3136" s="160">
        <v>0</v>
      </c>
      <c r="K3136" s="160">
        <v>0</v>
      </c>
      <c r="L3136" s="707">
        <v>11638.44</v>
      </c>
      <c r="M3136" s="727" t="s">
        <v>4994</v>
      </c>
      <c r="X3136" s="707"/>
      <c r="Y3136" s="707"/>
      <c r="Z3136" s="707"/>
      <c r="AB3136" s="707"/>
      <c r="AC3136" s="707">
        <v>2094.92</v>
      </c>
      <c r="AD3136" s="707">
        <v>9543.52</v>
      </c>
      <c r="AE3136" s="707"/>
      <c r="AF3136" s="707"/>
      <c r="AG3136" s="707"/>
      <c r="AH3136" s="707"/>
    </row>
    <row r="3137" spans="4:37">
      <c r="D3137" s="160" t="s">
        <v>5208</v>
      </c>
      <c r="E3137" s="160"/>
      <c r="F3137" s="160">
        <v>45642</v>
      </c>
      <c r="G3137" s="160">
        <v>45648</v>
      </c>
      <c r="H3137" s="160">
        <v>45960</v>
      </c>
      <c r="I3137" s="160">
        <v>45967</v>
      </c>
      <c r="J3137" s="160">
        <v>0</v>
      </c>
      <c r="K3137" s="160">
        <v>0</v>
      </c>
      <c r="L3137" s="707">
        <v>11638.44</v>
      </c>
      <c r="M3137" s="727" t="s">
        <v>4995</v>
      </c>
      <c r="Y3137" s="707"/>
      <c r="Z3137" s="707"/>
      <c r="AA3137" s="707"/>
      <c r="AB3137" s="707"/>
      <c r="AC3137" s="707">
        <v>2094.92</v>
      </c>
      <c r="AD3137" s="707">
        <v>9543.52</v>
      </c>
      <c r="AE3137" s="707"/>
      <c r="AF3137" s="707"/>
      <c r="AG3137" s="707"/>
      <c r="AH3137" s="707"/>
    </row>
    <row r="3138" spans="4:37">
      <c r="D3138" s="160" t="s">
        <v>5208</v>
      </c>
      <c r="E3138" s="160"/>
      <c r="F3138" s="160">
        <v>45642</v>
      </c>
      <c r="G3138" s="160">
        <v>45648</v>
      </c>
      <c r="H3138" s="160">
        <v>45960</v>
      </c>
      <c r="I3138" s="160">
        <v>45967</v>
      </c>
      <c r="J3138" s="160">
        <v>0</v>
      </c>
      <c r="K3138" s="160">
        <v>0</v>
      </c>
      <c r="L3138" s="707">
        <v>11638.44</v>
      </c>
      <c r="M3138" s="727" t="s">
        <v>4996</v>
      </c>
      <c r="V3138" s="707"/>
      <c r="W3138" s="707"/>
      <c r="X3138" s="707"/>
      <c r="Y3138" s="707"/>
      <c r="Z3138" s="707"/>
      <c r="AA3138" s="707"/>
      <c r="AB3138" s="707"/>
      <c r="AE3138" s="707"/>
      <c r="AF3138" s="707"/>
      <c r="AG3138" s="707"/>
      <c r="AH3138" s="707"/>
    </row>
    <row r="3139" spans="4:37">
      <c r="D3139" s="160" t="s">
        <v>9101</v>
      </c>
      <c r="E3139" s="160"/>
      <c r="F3139" s="160">
        <v>45642</v>
      </c>
      <c r="G3139" s="160">
        <v>45645</v>
      </c>
      <c r="H3139" s="160">
        <v>45960</v>
      </c>
      <c r="I3139" s="160">
        <v>45965</v>
      </c>
      <c r="J3139" s="160">
        <v>0</v>
      </c>
      <c r="K3139" s="160">
        <v>0</v>
      </c>
      <c r="L3139" s="707">
        <v>7698.34</v>
      </c>
      <c r="M3139" s="727" t="s">
        <v>4994</v>
      </c>
      <c r="W3139" s="707"/>
      <c r="X3139" s="707"/>
      <c r="Y3139" s="707"/>
      <c r="Z3139" s="707"/>
      <c r="AA3139" s="707"/>
      <c r="AB3139" s="707"/>
      <c r="AC3139" s="707">
        <v>2078.5500000000002</v>
      </c>
      <c r="AD3139" s="707">
        <v>5619.79</v>
      </c>
      <c r="AE3139" s="707"/>
      <c r="AF3139" s="707"/>
    </row>
    <row r="3140" spans="4:37">
      <c r="D3140" s="160" t="s">
        <v>9101</v>
      </c>
      <c r="E3140" s="160"/>
      <c r="F3140" s="160">
        <v>45642</v>
      </c>
      <c r="G3140" s="160">
        <v>45645</v>
      </c>
      <c r="H3140" s="160">
        <v>45960</v>
      </c>
      <c r="I3140" s="160">
        <v>45965</v>
      </c>
      <c r="J3140" s="160">
        <v>0</v>
      </c>
      <c r="K3140" s="160">
        <v>0</v>
      </c>
      <c r="L3140" s="707">
        <v>7698.34</v>
      </c>
      <c r="M3140" s="727" t="s">
        <v>4995</v>
      </c>
      <c r="X3140" s="707"/>
      <c r="Y3140" s="707"/>
      <c r="Z3140" s="707"/>
      <c r="AA3140" s="707"/>
      <c r="AB3140" s="707"/>
      <c r="AC3140" s="707">
        <v>2078.5500000000002</v>
      </c>
      <c r="AD3140" s="707">
        <v>5619.79</v>
      </c>
      <c r="AE3140" s="707"/>
      <c r="AF3140" s="707"/>
      <c r="AG3140" s="707"/>
      <c r="AH3140" s="707"/>
    </row>
    <row r="3141" spans="4:37">
      <c r="D3141" s="160" t="s">
        <v>9101</v>
      </c>
      <c r="E3141" s="160"/>
      <c r="F3141" s="160">
        <v>45642</v>
      </c>
      <c r="G3141" s="160">
        <v>45645</v>
      </c>
      <c r="H3141" s="160">
        <v>45960</v>
      </c>
      <c r="I3141" s="160">
        <v>45965</v>
      </c>
      <c r="J3141" s="160">
        <v>0</v>
      </c>
      <c r="K3141" s="160">
        <v>0</v>
      </c>
      <c r="L3141" s="707">
        <v>7698.34</v>
      </c>
      <c r="M3141" s="727" t="s">
        <v>4996</v>
      </c>
      <c r="W3141" s="707"/>
      <c r="X3141" s="707"/>
      <c r="Y3141" s="707"/>
      <c r="Z3141" s="707"/>
      <c r="AD3141" s="707"/>
      <c r="AE3141" s="707"/>
      <c r="AG3141" s="707"/>
      <c r="AH3141" s="707"/>
    </row>
    <row r="3142" spans="4:37">
      <c r="D3142" s="160" t="s">
        <v>5200</v>
      </c>
      <c r="E3142" s="160"/>
      <c r="F3142" s="160">
        <v>45608</v>
      </c>
      <c r="G3142" s="160">
        <v>45673</v>
      </c>
      <c r="H3142" s="160" t="s">
        <v>6697</v>
      </c>
      <c r="I3142" s="160">
        <v>45993</v>
      </c>
      <c r="J3142" s="160">
        <v>79878.11</v>
      </c>
      <c r="K3142" s="160">
        <v>79878.11</v>
      </c>
      <c r="L3142" s="707">
        <v>200106.54</v>
      </c>
      <c r="M3142" s="727" t="s">
        <v>4994</v>
      </c>
      <c r="R3142" s="707">
        <v>27794.13</v>
      </c>
      <c r="W3142" s="707"/>
      <c r="X3142" s="707"/>
      <c r="Y3142" s="707"/>
      <c r="Z3142" s="707"/>
      <c r="AB3142" s="707">
        <v>61147.09</v>
      </c>
      <c r="AC3142" s="707">
        <v>11117.65</v>
      </c>
      <c r="AD3142" s="707">
        <v>97453.55</v>
      </c>
      <c r="AE3142" s="707">
        <v>2594.12</v>
      </c>
      <c r="AF3142" s="707"/>
      <c r="AG3142" s="707"/>
      <c r="AH3142" s="707"/>
    </row>
    <row r="3143" spans="4:37">
      <c r="D3143" s="160" t="s">
        <v>5200</v>
      </c>
      <c r="E3143" s="160"/>
      <c r="F3143" s="160">
        <v>45608</v>
      </c>
      <c r="G3143" s="160">
        <v>45673</v>
      </c>
      <c r="H3143" s="160" t="s">
        <v>6697</v>
      </c>
      <c r="I3143" s="160">
        <v>45993</v>
      </c>
      <c r="J3143" s="160">
        <v>79878.11</v>
      </c>
      <c r="K3143" s="160">
        <v>79878.11</v>
      </c>
      <c r="L3143" s="707">
        <v>200106.54</v>
      </c>
      <c r="M3143" s="727" t="s">
        <v>4995</v>
      </c>
      <c r="Y3143" s="707"/>
      <c r="Z3143" s="707"/>
      <c r="AA3143" s="707"/>
      <c r="AB3143" s="707"/>
      <c r="AC3143" s="707">
        <v>20180.759999999998</v>
      </c>
      <c r="AD3143" s="707">
        <v>97453.55</v>
      </c>
      <c r="AE3143" s="707">
        <v>2594.12</v>
      </c>
      <c r="AF3143" s="707"/>
      <c r="AG3143" s="707"/>
      <c r="AH3143" s="707"/>
    </row>
    <row r="3144" spans="4:37">
      <c r="D3144" s="160" t="s">
        <v>5200</v>
      </c>
      <c r="E3144" s="160"/>
      <c r="F3144" s="160">
        <v>45608</v>
      </c>
      <c r="G3144" s="160">
        <v>45673</v>
      </c>
      <c r="H3144" s="160" t="s">
        <v>6697</v>
      </c>
      <c r="I3144" s="160">
        <v>45993</v>
      </c>
      <c r="J3144" s="160">
        <v>79878.11</v>
      </c>
      <c r="K3144" s="160">
        <v>79878.11</v>
      </c>
      <c r="L3144" s="707">
        <v>200106.54</v>
      </c>
      <c r="M3144" s="727" t="s">
        <v>4996</v>
      </c>
      <c r="Y3144" s="707"/>
      <c r="Z3144" s="707"/>
      <c r="AA3144" s="707">
        <v>6177.23</v>
      </c>
      <c r="AB3144" s="707">
        <v>70808.5</v>
      </c>
      <c r="AC3144" s="707">
        <v>2892.38</v>
      </c>
      <c r="AF3144" s="707"/>
      <c r="AG3144" s="707"/>
      <c r="AH3144" s="707"/>
    </row>
    <row r="3145" spans="4:37">
      <c r="D3145" s="160" t="s">
        <v>5201</v>
      </c>
      <c r="E3145" s="160"/>
      <c r="F3145" s="160">
        <v>45608</v>
      </c>
      <c r="G3145" s="160">
        <v>45673</v>
      </c>
      <c r="H3145" s="160" t="s">
        <v>6697</v>
      </c>
      <c r="I3145" s="160">
        <v>45993</v>
      </c>
      <c r="J3145" s="160">
        <v>79878.11</v>
      </c>
      <c r="K3145" s="160">
        <v>79878.11</v>
      </c>
      <c r="L3145" s="707">
        <v>111176.52</v>
      </c>
      <c r="M3145" s="727" t="s">
        <v>4994</v>
      </c>
      <c r="R3145" s="707">
        <v>27794.13</v>
      </c>
      <c r="Y3145" s="707"/>
      <c r="Z3145" s="707"/>
      <c r="AB3145" s="707">
        <v>61147.09</v>
      </c>
      <c r="AC3145" s="707">
        <v>11117.65</v>
      </c>
      <c r="AD3145" s="707">
        <v>8523.5300000000007</v>
      </c>
      <c r="AE3145" s="707">
        <v>2594.12</v>
      </c>
      <c r="AF3145" s="707"/>
      <c r="AG3145" s="707"/>
      <c r="AH3145" s="707"/>
      <c r="AI3145" s="707"/>
    </row>
    <row r="3146" spans="4:37">
      <c r="D3146" s="160" t="s">
        <v>5201</v>
      </c>
      <c r="E3146" s="160"/>
      <c r="F3146" s="160">
        <v>45608</v>
      </c>
      <c r="G3146" s="160">
        <v>45673</v>
      </c>
      <c r="H3146" s="160" t="s">
        <v>6697</v>
      </c>
      <c r="I3146" s="160">
        <v>45993</v>
      </c>
      <c r="J3146" s="160">
        <v>79878.11</v>
      </c>
      <c r="K3146" s="160">
        <v>79878.11</v>
      </c>
      <c r="L3146" s="707">
        <v>111176.52</v>
      </c>
      <c r="M3146" s="727" t="s">
        <v>4995</v>
      </c>
      <c r="Y3146" s="707"/>
      <c r="Z3146" s="707"/>
      <c r="AA3146" s="707"/>
      <c r="AB3146" s="707"/>
      <c r="AC3146" s="707">
        <v>20180.759999999998</v>
      </c>
      <c r="AD3146" s="707">
        <v>8523.5300000000007</v>
      </c>
      <c r="AE3146" s="707">
        <v>2594.12</v>
      </c>
      <c r="AF3146" s="707"/>
      <c r="AG3146" s="707"/>
      <c r="AH3146" s="707"/>
      <c r="AI3146" s="707"/>
    </row>
    <row r="3147" spans="4:37">
      <c r="D3147" s="160" t="s">
        <v>5201</v>
      </c>
      <c r="E3147" s="160"/>
      <c r="F3147" s="160">
        <v>45608</v>
      </c>
      <c r="G3147" s="160">
        <v>45673</v>
      </c>
      <c r="H3147" s="160" t="s">
        <v>6697</v>
      </c>
      <c r="I3147" s="160">
        <v>45993</v>
      </c>
      <c r="J3147" s="160">
        <v>79878.11</v>
      </c>
      <c r="K3147" s="160">
        <v>79878.11</v>
      </c>
      <c r="L3147" s="707">
        <v>111176.52</v>
      </c>
      <c r="M3147" s="727" t="s">
        <v>4996</v>
      </c>
      <c r="Y3147" s="707"/>
      <c r="Z3147" s="707"/>
      <c r="AA3147" s="707">
        <v>6177.23</v>
      </c>
      <c r="AB3147" s="707">
        <v>70808.5</v>
      </c>
      <c r="AC3147" s="707">
        <v>2892.38</v>
      </c>
      <c r="AF3147" s="707"/>
      <c r="AG3147" s="707"/>
      <c r="AH3147" s="707"/>
    </row>
    <row r="3148" spans="4:37">
      <c r="D3148" s="160" t="s">
        <v>5202</v>
      </c>
      <c r="E3148" s="160"/>
      <c r="F3148" s="160">
        <v>45661</v>
      </c>
      <c r="G3148" s="160">
        <v>45666</v>
      </c>
      <c r="H3148" s="160">
        <v>45979</v>
      </c>
      <c r="I3148" s="160">
        <v>45986</v>
      </c>
      <c r="J3148" s="160">
        <v>0</v>
      </c>
      <c r="K3148" s="160">
        <v>0</v>
      </c>
      <c r="L3148" s="707">
        <v>16755.62</v>
      </c>
      <c r="M3148" s="727" t="s">
        <v>4994</v>
      </c>
      <c r="Y3148" s="707"/>
      <c r="Z3148" s="707"/>
      <c r="AB3148" s="707"/>
      <c r="AC3148" s="707"/>
      <c r="AD3148" s="707">
        <v>16755.62</v>
      </c>
      <c r="AE3148" s="707"/>
      <c r="AF3148" s="707"/>
      <c r="AG3148" s="707"/>
      <c r="AH3148" s="707"/>
      <c r="AI3148" s="707"/>
      <c r="AJ3148" s="707"/>
      <c r="AK3148" s="707"/>
    </row>
    <row r="3149" spans="4:37">
      <c r="D3149" s="160" t="s">
        <v>5202</v>
      </c>
      <c r="E3149" s="160"/>
      <c r="F3149" s="160">
        <v>45661</v>
      </c>
      <c r="G3149" s="160">
        <v>45666</v>
      </c>
      <c r="H3149" s="160">
        <v>45979</v>
      </c>
      <c r="I3149" s="160">
        <v>45986</v>
      </c>
      <c r="J3149" s="160">
        <v>0</v>
      </c>
      <c r="K3149" s="160">
        <v>0</v>
      </c>
      <c r="L3149" s="707">
        <v>16755.62</v>
      </c>
      <c r="M3149" s="727" t="s">
        <v>4995</v>
      </c>
      <c r="AB3149" s="707"/>
      <c r="AC3149" s="707"/>
      <c r="AD3149" s="707">
        <v>16755.62</v>
      </c>
      <c r="AE3149" s="707"/>
      <c r="AF3149" s="707"/>
      <c r="AG3149" s="707"/>
      <c r="AH3149" s="707"/>
      <c r="AI3149" s="707"/>
      <c r="AJ3149" s="707"/>
      <c r="AK3149" s="707"/>
    </row>
    <row r="3150" spans="4:37">
      <c r="D3150" s="160" t="s">
        <v>5202</v>
      </c>
      <c r="E3150" s="160"/>
      <c r="F3150" s="160">
        <v>45661</v>
      </c>
      <c r="G3150" s="160">
        <v>45666</v>
      </c>
      <c r="H3150" s="160">
        <v>45979</v>
      </c>
      <c r="I3150" s="160">
        <v>45986</v>
      </c>
      <c r="J3150" s="160">
        <v>0</v>
      </c>
      <c r="K3150" s="160">
        <v>0</v>
      </c>
      <c r="L3150" s="707">
        <v>16755.62</v>
      </c>
      <c r="M3150" s="727" t="s">
        <v>4996</v>
      </c>
      <c r="AB3150" s="707"/>
      <c r="AC3150" s="707"/>
      <c r="AD3150" s="707"/>
      <c r="AF3150" s="707"/>
      <c r="AG3150" s="707"/>
      <c r="AH3150" s="707"/>
      <c r="AI3150" s="707"/>
    </row>
    <row r="3151" spans="4:37">
      <c r="D3151" s="160" t="s">
        <v>5203</v>
      </c>
      <c r="E3151" s="160"/>
      <c r="F3151" s="160">
        <v>45661</v>
      </c>
      <c r="G3151" s="160">
        <v>45664</v>
      </c>
      <c r="H3151" s="160">
        <v>45979</v>
      </c>
      <c r="I3151" s="160">
        <v>45984</v>
      </c>
      <c r="J3151" s="160">
        <v>0</v>
      </c>
      <c r="K3151" s="160">
        <v>0</v>
      </c>
      <c r="L3151" s="707">
        <v>12981.12</v>
      </c>
      <c r="M3151" s="727" t="s">
        <v>4994</v>
      </c>
      <c r="AB3151" s="707"/>
      <c r="AC3151" s="707"/>
      <c r="AD3151" s="707">
        <v>12981.12</v>
      </c>
      <c r="AE3151" s="707"/>
      <c r="AF3151" s="707"/>
      <c r="AG3151" s="707"/>
      <c r="AH3151" s="707"/>
      <c r="AI3151" s="707"/>
      <c r="AJ3151" s="707"/>
      <c r="AK3151" s="707"/>
    </row>
    <row r="3152" spans="4:37">
      <c r="D3152" s="160" t="s">
        <v>5203</v>
      </c>
      <c r="E3152" s="160"/>
      <c r="F3152" s="160">
        <v>45661</v>
      </c>
      <c r="G3152" s="160">
        <v>45664</v>
      </c>
      <c r="H3152" s="160">
        <v>45979</v>
      </c>
      <c r="I3152" s="160">
        <v>45984</v>
      </c>
      <c r="J3152" s="160">
        <v>0</v>
      </c>
      <c r="K3152" s="160">
        <v>0</v>
      </c>
      <c r="L3152" s="707">
        <v>12981.12</v>
      </c>
      <c r="M3152" s="727" t="s">
        <v>4995</v>
      </c>
      <c r="AB3152" s="707"/>
      <c r="AC3152" s="707"/>
      <c r="AD3152" s="707">
        <v>12981.12</v>
      </c>
      <c r="AE3152" s="707"/>
      <c r="AF3152" s="707"/>
      <c r="AG3152" s="707"/>
      <c r="AH3152" s="707"/>
      <c r="AI3152" s="707"/>
      <c r="AJ3152" s="707"/>
      <c r="AK3152" s="707"/>
    </row>
    <row r="3153" spans="4:38">
      <c r="D3153" s="160" t="s">
        <v>5203</v>
      </c>
      <c r="E3153" s="160"/>
      <c r="F3153" s="160">
        <v>45661</v>
      </c>
      <c r="G3153" s="160">
        <v>45664</v>
      </c>
      <c r="H3153" s="160">
        <v>45979</v>
      </c>
      <c r="I3153" s="160">
        <v>45984</v>
      </c>
      <c r="J3153" s="160">
        <v>0</v>
      </c>
      <c r="K3153" s="160">
        <v>0</v>
      </c>
      <c r="L3153" s="707">
        <v>12981.12</v>
      </c>
      <c r="M3153" s="727" t="s">
        <v>4996</v>
      </c>
      <c r="Z3153" s="707"/>
      <c r="AB3153" s="707"/>
      <c r="AC3153" s="707"/>
      <c r="AD3153" s="707"/>
      <c r="AF3153" s="707"/>
      <c r="AG3153" s="707"/>
      <c r="AH3153" s="707"/>
      <c r="AI3153" s="707"/>
    </row>
    <row r="3154" spans="4:38">
      <c r="D3154" s="160" t="s">
        <v>5204</v>
      </c>
      <c r="E3154" s="160"/>
      <c r="F3154" s="160">
        <v>45651</v>
      </c>
      <c r="G3154" s="160">
        <v>45657</v>
      </c>
      <c r="H3154" s="160">
        <v>45970</v>
      </c>
      <c r="I3154" s="160">
        <v>45977</v>
      </c>
      <c r="J3154" s="160">
        <v>0</v>
      </c>
      <c r="K3154" s="160">
        <v>0</v>
      </c>
      <c r="L3154" s="707">
        <v>45342.02</v>
      </c>
      <c r="M3154" s="727" t="s">
        <v>4994</v>
      </c>
      <c r="Z3154" s="707"/>
      <c r="AB3154" s="707"/>
      <c r="AC3154" s="707"/>
      <c r="AD3154" s="707">
        <v>45342.02</v>
      </c>
      <c r="AE3154" s="707"/>
      <c r="AF3154" s="707"/>
      <c r="AG3154" s="707"/>
      <c r="AH3154" s="707"/>
      <c r="AI3154" s="707"/>
    </row>
    <row r="3155" spans="4:38">
      <c r="D3155" s="160" t="s">
        <v>5204</v>
      </c>
      <c r="E3155" s="160"/>
      <c r="F3155" s="160">
        <v>45651</v>
      </c>
      <c r="G3155" s="160">
        <v>45657</v>
      </c>
      <c r="H3155" s="160">
        <v>45970</v>
      </c>
      <c r="I3155" s="160">
        <v>45977</v>
      </c>
      <c r="J3155" s="160">
        <v>0</v>
      </c>
      <c r="K3155" s="160">
        <v>0</v>
      </c>
      <c r="L3155" s="707">
        <v>45342.02</v>
      </c>
      <c r="M3155" s="727" t="s">
        <v>4995</v>
      </c>
      <c r="Z3155" s="707"/>
      <c r="AA3155" s="707"/>
      <c r="AB3155" s="707"/>
      <c r="AC3155" s="707"/>
      <c r="AD3155" s="707">
        <v>45342.02</v>
      </c>
      <c r="AE3155" s="707"/>
      <c r="AF3155" s="707"/>
      <c r="AG3155" s="707"/>
      <c r="AH3155" s="707"/>
      <c r="AI3155" s="707"/>
    </row>
    <row r="3156" spans="4:38">
      <c r="D3156" s="160" t="s">
        <v>5204</v>
      </c>
      <c r="E3156" s="160"/>
      <c r="F3156" s="160">
        <v>45651</v>
      </c>
      <c r="G3156" s="160">
        <v>45657</v>
      </c>
      <c r="H3156" s="160">
        <v>45970</v>
      </c>
      <c r="I3156" s="160">
        <v>45977</v>
      </c>
      <c r="J3156" s="160">
        <v>0</v>
      </c>
      <c r="K3156" s="160">
        <v>0</v>
      </c>
      <c r="L3156" s="707">
        <v>45342.02</v>
      </c>
      <c r="M3156" s="727" t="s">
        <v>4996</v>
      </c>
      <c r="Z3156" s="707"/>
      <c r="AA3156" s="707"/>
      <c r="AB3156" s="707"/>
      <c r="AG3156" s="707"/>
    </row>
    <row r="3157" spans="4:38">
      <c r="D3157" s="160" t="s">
        <v>5205</v>
      </c>
      <c r="E3157" s="160"/>
      <c r="F3157" s="160">
        <v>45654</v>
      </c>
      <c r="G3157" s="160">
        <v>45669</v>
      </c>
      <c r="H3157" s="160">
        <v>45972</v>
      </c>
      <c r="I3157" s="160">
        <v>45988</v>
      </c>
      <c r="J3157" s="160">
        <v>0</v>
      </c>
      <c r="K3157" s="160">
        <v>0</v>
      </c>
      <c r="L3157" s="707">
        <v>13851.27</v>
      </c>
      <c r="M3157" s="727" t="s">
        <v>4994</v>
      </c>
      <c r="Z3157" s="707"/>
      <c r="AC3157" s="707"/>
      <c r="AD3157" s="707">
        <v>13851.27</v>
      </c>
      <c r="AE3157" s="707"/>
      <c r="AF3157" s="707"/>
      <c r="AG3157" s="707"/>
      <c r="AH3157" s="707"/>
      <c r="AI3157" s="707"/>
    </row>
    <row r="3158" spans="4:38">
      <c r="D3158" s="160" t="s">
        <v>5205</v>
      </c>
      <c r="E3158" s="160"/>
      <c r="F3158" s="160">
        <v>45654</v>
      </c>
      <c r="G3158" s="160">
        <v>45669</v>
      </c>
      <c r="H3158" s="160">
        <v>45972</v>
      </c>
      <c r="I3158" s="160">
        <v>45988</v>
      </c>
      <c r="J3158" s="160">
        <v>0</v>
      </c>
      <c r="K3158" s="160">
        <v>0</v>
      </c>
      <c r="L3158" s="707">
        <v>13851.27</v>
      </c>
      <c r="M3158" s="727" t="s">
        <v>4995</v>
      </c>
      <c r="Z3158" s="707"/>
      <c r="AA3158" s="707"/>
      <c r="AB3158" s="707"/>
      <c r="AC3158" s="707"/>
      <c r="AD3158" s="707">
        <v>13851.27</v>
      </c>
      <c r="AE3158" s="707"/>
      <c r="AF3158" s="707"/>
      <c r="AG3158" s="707"/>
      <c r="AH3158" s="707"/>
      <c r="AI3158" s="707"/>
    </row>
    <row r="3159" spans="4:38">
      <c r="D3159" s="160" t="s">
        <v>5205</v>
      </c>
      <c r="E3159" s="160"/>
      <c r="F3159" s="160">
        <v>45654</v>
      </c>
      <c r="G3159" s="160">
        <v>45669</v>
      </c>
      <c r="H3159" s="160">
        <v>45972</v>
      </c>
      <c r="I3159" s="160">
        <v>45988</v>
      </c>
      <c r="J3159" s="160">
        <v>0</v>
      </c>
      <c r="K3159" s="160">
        <v>0</v>
      </c>
      <c r="L3159" s="707">
        <v>13851.27</v>
      </c>
      <c r="M3159" s="727" t="s">
        <v>4996</v>
      </c>
      <c r="Z3159" s="707"/>
      <c r="AA3159" s="707"/>
      <c r="AB3159" s="707"/>
      <c r="AG3159" s="707"/>
    </row>
    <row r="3160" spans="4:38">
      <c r="D3160" s="160" t="s">
        <v>5209</v>
      </c>
      <c r="E3160" s="160"/>
      <c r="F3160" s="160">
        <v>45670</v>
      </c>
      <c r="G3160" s="160">
        <v>45755</v>
      </c>
      <c r="H3160" s="160">
        <v>45988</v>
      </c>
      <c r="I3160" s="160">
        <v>46040</v>
      </c>
      <c r="J3160" s="160">
        <v>0</v>
      </c>
      <c r="K3160" s="160">
        <v>0</v>
      </c>
      <c r="L3160" s="707">
        <v>134282.29</v>
      </c>
      <c r="M3160" s="727" t="s">
        <v>4994</v>
      </c>
      <c r="Z3160" s="707"/>
      <c r="AC3160" s="707"/>
      <c r="AD3160" s="707">
        <v>11120.35</v>
      </c>
      <c r="AE3160" s="707">
        <v>82531.960000000006</v>
      </c>
      <c r="AF3160" s="707">
        <v>40629.980000000003</v>
      </c>
      <c r="AG3160" s="707"/>
      <c r="AH3160" s="707"/>
      <c r="AI3160" s="707"/>
    </row>
    <row r="3161" spans="4:38">
      <c r="D3161" s="160" t="s">
        <v>5209</v>
      </c>
      <c r="E3161" s="160"/>
      <c r="F3161" s="160">
        <v>45670</v>
      </c>
      <c r="G3161" s="160">
        <v>45755</v>
      </c>
      <c r="H3161" s="160">
        <v>45988</v>
      </c>
      <c r="I3161" s="160">
        <v>46040</v>
      </c>
      <c r="J3161" s="160">
        <v>0</v>
      </c>
      <c r="K3161" s="160">
        <v>0</v>
      </c>
      <c r="L3161" s="707">
        <v>134282.29</v>
      </c>
      <c r="M3161" s="727" t="s">
        <v>4995</v>
      </c>
      <c r="Z3161" s="707"/>
      <c r="AA3161" s="707"/>
      <c r="AB3161" s="707"/>
      <c r="AC3161" s="707"/>
      <c r="AD3161" s="707">
        <v>11120.35</v>
      </c>
      <c r="AE3161" s="707">
        <v>82531.960000000006</v>
      </c>
      <c r="AF3161" s="707">
        <v>40629.980000000003</v>
      </c>
      <c r="AG3161" s="707"/>
      <c r="AH3161" s="707"/>
      <c r="AI3161" s="707"/>
    </row>
    <row r="3162" spans="4:38">
      <c r="D3162" s="160" t="s">
        <v>5209</v>
      </c>
      <c r="E3162" s="160"/>
      <c r="F3162" s="160">
        <v>45670</v>
      </c>
      <c r="G3162" s="160">
        <v>45755</v>
      </c>
      <c r="H3162" s="160">
        <v>45988</v>
      </c>
      <c r="I3162" s="160">
        <v>46040</v>
      </c>
      <c r="J3162" s="160">
        <v>0</v>
      </c>
      <c r="K3162" s="160">
        <v>0</v>
      </c>
      <c r="L3162" s="707">
        <v>134282.29</v>
      </c>
      <c r="M3162" s="727" t="s">
        <v>4996</v>
      </c>
      <c r="Z3162" s="707"/>
      <c r="AA3162" s="707"/>
      <c r="AB3162" s="707"/>
      <c r="AG3162" s="707"/>
      <c r="AH3162" s="707"/>
    </row>
    <row r="3163" spans="4:38">
      <c r="D3163" s="160" t="s">
        <v>5210</v>
      </c>
      <c r="E3163" s="160"/>
      <c r="F3163" s="160">
        <v>45670</v>
      </c>
      <c r="G3163" s="160">
        <v>45752</v>
      </c>
      <c r="H3163" s="160">
        <v>45988</v>
      </c>
      <c r="I3163" s="160">
        <v>46036</v>
      </c>
      <c r="J3163" s="160">
        <v>0</v>
      </c>
      <c r="K3163" s="160">
        <v>0</v>
      </c>
      <c r="L3163" s="707">
        <v>42770.58</v>
      </c>
      <c r="M3163" s="727" t="s">
        <v>4994</v>
      </c>
      <c r="Z3163" s="707"/>
      <c r="AC3163" s="707"/>
      <c r="AD3163" s="707">
        <v>11120.35</v>
      </c>
      <c r="AE3163" s="707">
        <v>1710.82</v>
      </c>
      <c r="AF3163" s="707">
        <v>29939.4</v>
      </c>
      <c r="AG3163" s="707"/>
      <c r="AH3163" s="707"/>
      <c r="AI3163" s="707"/>
    </row>
    <row r="3164" spans="4:38">
      <c r="D3164" s="160" t="s">
        <v>5210</v>
      </c>
      <c r="E3164" s="160"/>
      <c r="F3164" s="160">
        <v>45670</v>
      </c>
      <c r="G3164" s="160">
        <v>45752</v>
      </c>
      <c r="H3164" s="160">
        <v>45988</v>
      </c>
      <c r="I3164" s="160">
        <v>46036</v>
      </c>
      <c r="J3164" s="160">
        <v>0</v>
      </c>
      <c r="K3164" s="160">
        <v>0</v>
      </c>
      <c r="L3164" s="707">
        <v>42770.58</v>
      </c>
      <c r="M3164" s="727" t="s">
        <v>4995</v>
      </c>
      <c r="Z3164" s="707"/>
      <c r="AA3164" s="707"/>
      <c r="AB3164" s="707"/>
      <c r="AC3164" s="707"/>
      <c r="AD3164" s="707">
        <v>11120.35</v>
      </c>
      <c r="AE3164" s="707">
        <v>1710.82</v>
      </c>
      <c r="AF3164" s="707">
        <v>29939.4</v>
      </c>
      <c r="AG3164" s="707"/>
      <c r="AH3164" s="707"/>
      <c r="AI3164" s="707"/>
    </row>
    <row r="3165" spans="4:38">
      <c r="D3165" s="160" t="s">
        <v>5210</v>
      </c>
      <c r="E3165" s="160"/>
      <c r="F3165" s="160">
        <v>45670</v>
      </c>
      <c r="G3165" s="160">
        <v>45752</v>
      </c>
      <c r="H3165" s="160">
        <v>45988</v>
      </c>
      <c r="I3165" s="160">
        <v>46036</v>
      </c>
      <c r="J3165" s="160">
        <v>0</v>
      </c>
      <c r="K3165" s="160">
        <v>0</v>
      </c>
      <c r="L3165" s="707">
        <v>42770.58</v>
      </c>
      <c r="M3165" s="727" t="s">
        <v>4996</v>
      </c>
      <c r="Z3165" s="707"/>
      <c r="AA3165" s="707"/>
      <c r="AB3165" s="707"/>
      <c r="AC3165" s="707"/>
      <c r="AG3165" s="707"/>
    </row>
    <row r="3166" spans="4:38">
      <c r="D3166" s="160" t="s">
        <v>9102</v>
      </c>
      <c r="E3166" s="160"/>
      <c r="F3166" s="160">
        <v>45746</v>
      </c>
      <c r="G3166" s="160">
        <v>45752</v>
      </c>
      <c r="H3166" s="160">
        <v>46029</v>
      </c>
      <c r="I3166" s="160">
        <v>46036</v>
      </c>
      <c r="J3166" s="160">
        <v>0</v>
      </c>
      <c r="K3166" s="160">
        <v>0</v>
      </c>
      <c r="L3166" s="707">
        <v>6036.19</v>
      </c>
      <c r="M3166" s="727" t="s">
        <v>4994</v>
      </c>
      <c r="Z3166" s="707"/>
      <c r="AB3166" s="707"/>
      <c r="AC3166" s="707"/>
      <c r="AE3166" s="707"/>
      <c r="AF3166" s="707">
        <v>6036.19</v>
      </c>
      <c r="AG3166" s="707"/>
      <c r="AH3166" s="707"/>
      <c r="AI3166" s="707"/>
      <c r="AJ3166" s="707"/>
      <c r="AK3166" s="707"/>
      <c r="AL3166" s="707"/>
    </row>
    <row r="3167" spans="4:38">
      <c r="D3167" s="160" t="s">
        <v>9102</v>
      </c>
      <c r="E3167" s="160"/>
      <c r="F3167" s="160">
        <v>45746</v>
      </c>
      <c r="G3167" s="160">
        <v>45752</v>
      </c>
      <c r="H3167" s="160">
        <v>46029</v>
      </c>
      <c r="I3167" s="160">
        <v>46036</v>
      </c>
      <c r="J3167" s="160">
        <v>0</v>
      </c>
      <c r="K3167" s="160">
        <v>0</v>
      </c>
      <c r="L3167" s="707">
        <v>6036.19</v>
      </c>
      <c r="M3167" s="727" t="s">
        <v>4995</v>
      </c>
      <c r="AB3167" s="707"/>
      <c r="AC3167" s="707"/>
      <c r="AD3167" s="707"/>
      <c r="AE3167" s="707"/>
      <c r="AF3167" s="707">
        <v>6036.19</v>
      </c>
      <c r="AG3167" s="707"/>
      <c r="AH3167" s="707"/>
      <c r="AI3167" s="707"/>
      <c r="AJ3167" s="707"/>
      <c r="AK3167" s="707"/>
      <c r="AL3167" s="707"/>
    </row>
    <row r="3168" spans="4:38">
      <c r="D3168" s="160" t="s">
        <v>9102</v>
      </c>
      <c r="E3168" s="160"/>
      <c r="F3168" s="160">
        <v>45746</v>
      </c>
      <c r="G3168" s="160">
        <v>45752</v>
      </c>
      <c r="H3168" s="160">
        <v>46029</v>
      </c>
      <c r="I3168" s="160">
        <v>46036</v>
      </c>
      <c r="J3168" s="160">
        <v>0</v>
      </c>
      <c r="K3168" s="160">
        <v>0</v>
      </c>
      <c r="L3168" s="707">
        <v>6036.19</v>
      </c>
      <c r="M3168" s="727" t="s">
        <v>4996</v>
      </c>
      <c r="AB3168" s="707"/>
      <c r="AC3168" s="707"/>
      <c r="AD3168" s="707"/>
      <c r="AE3168" s="707"/>
      <c r="AG3168" s="707"/>
      <c r="AI3168" s="707"/>
      <c r="AJ3168" s="707"/>
    </row>
    <row r="3169" spans="4:38">
      <c r="D3169" s="160" t="s">
        <v>5211</v>
      </c>
      <c r="E3169" s="160"/>
      <c r="F3169" s="160">
        <v>45675</v>
      </c>
      <c r="G3169" s="160">
        <v>45755</v>
      </c>
      <c r="H3169" s="160">
        <v>45993</v>
      </c>
      <c r="I3169" s="160">
        <v>46040</v>
      </c>
      <c r="J3169" s="160">
        <v>0</v>
      </c>
      <c r="K3169" s="160">
        <v>0</v>
      </c>
      <c r="L3169" s="707">
        <v>46543.89</v>
      </c>
      <c r="M3169" s="727" t="s">
        <v>4994</v>
      </c>
      <c r="AB3169" s="707"/>
      <c r="AC3169" s="707"/>
      <c r="AD3169" s="707"/>
      <c r="AE3169" s="707">
        <v>41889.5</v>
      </c>
      <c r="AF3169" s="707">
        <v>4654.3900000000003</v>
      </c>
      <c r="AG3169" s="707"/>
      <c r="AH3169" s="707"/>
      <c r="AI3169" s="707"/>
      <c r="AJ3169" s="707"/>
      <c r="AK3169" s="707"/>
    </row>
    <row r="3170" spans="4:38">
      <c r="D3170" s="160" t="s">
        <v>5211</v>
      </c>
      <c r="E3170" s="160"/>
      <c r="F3170" s="160">
        <v>45675</v>
      </c>
      <c r="G3170" s="160">
        <v>45755</v>
      </c>
      <c r="H3170" s="160">
        <v>45993</v>
      </c>
      <c r="I3170" s="160">
        <v>46040</v>
      </c>
      <c r="J3170" s="160">
        <v>0</v>
      </c>
      <c r="K3170" s="160">
        <v>0</v>
      </c>
      <c r="L3170" s="707">
        <v>46543.89</v>
      </c>
      <c r="M3170" s="727" t="s">
        <v>4995</v>
      </c>
      <c r="AB3170" s="707"/>
      <c r="AC3170" s="707"/>
      <c r="AD3170" s="707"/>
      <c r="AE3170" s="707">
        <v>41889.5</v>
      </c>
      <c r="AF3170" s="707">
        <v>4654.3900000000003</v>
      </c>
      <c r="AG3170" s="707"/>
      <c r="AH3170" s="707"/>
      <c r="AI3170" s="707"/>
      <c r="AJ3170" s="707"/>
      <c r="AK3170" s="707"/>
    </row>
    <row r="3171" spans="4:38">
      <c r="D3171" s="160" t="s">
        <v>5211</v>
      </c>
      <c r="E3171" s="160"/>
      <c r="F3171" s="160">
        <v>45675</v>
      </c>
      <c r="G3171" s="160">
        <v>45755</v>
      </c>
      <c r="H3171" s="160">
        <v>45993</v>
      </c>
      <c r="I3171" s="160">
        <v>46040</v>
      </c>
      <c r="J3171" s="160">
        <v>0</v>
      </c>
      <c r="K3171" s="160">
        <v>0</v>
      </c>
      <c r="L3171" s="707">
        <v>46543.89</v>
      </c>
      <c r="M3171" s="727" t="s">
        <v>4996</v>
      </c>
      <c r="AB3171" s="707"/>
      <c r="AC3171" s="707"/>
      <c r="AD3171" s="707"/>
      <c r="AG3171" s="707"/>
      <c r="AH3171" s="707"/>
      <c r="AI3171" s="707"/>
    </row>
    <row r="3172" spans="4:38">
      <c r="D3172" s="160" t="s">
        <v>9103</v>
      </c>
      <c r="E3172" s="160"/>
      <c r="F3172" s="160">
        <v>45682</v>
      </c>
      <c r="G3172" s="160">
        <v>45683</v>
      </c>
      <c r="H3172" s="160">
        <v>46000</v>
      </c>
      <c r="I3172" s="160">
        <v>46002</v>
      </c>
      <c r="J3172" s="160">
        <v>0</v>
      </c>
      <c r="K3172" s="160">
        <v>0</v>
      </c>
      <c r="L3172" s="707">
        <v>7159.97</v>
      </c>
      <c r="M3172" s="727" t="s">
        <v>4994</v>
      </c>
      <c r="AB3172" s="707"/>
      <c r="AC3172" s="707"/>
      <c r="AD3172" s="707"/>
      <c r="AE3172" s="707">
        <v>7159.97</v>
      </c>
      <c r="AF3172" s="707"/>
      <c r="AG3172" s="707"/>
      <c r="AH3172" s="707"/>
      <c r="AI3172" s="707"/>
      <c r="AJ3172" s="707"/>
      <c r="AK3172" s="707"/>
      <c r="AL3172" s="707"/>
    </row>
    <row r="3173" spans="4:38">
      <c r="D3173" s="160" t="s">
        <v>9103</v>
      </c>
      <c r="E3173" s="160"/>
      <c r="F3173" s="160">
        <v>45682</v>
      </c>
      <c r="G3173" s="160">
        <v>45683</v>
      </c>
      <c r="H3173" s="160">
        <v>46000</v>
      </c>
      <c r="I3173" s="160">
        <v>46002</v>
      </c>
      <c r="J3173" s="160">
        <v>0</v>
      </c>
      <c r="K3173" s="160">
        <v>0</v>
      </c>
      <c r="L3173" s="707">
        <v>7159.97</v>
      </c>
      <c r="M3173" s="727" t="s">
        <v>4995</v>
      </c>
      <c r="AC3173" s="707"/>
      <c r="AD3173" s="707"/>
      <c r="AE3173" s="707">
        <v>7159.97</v>
      </c>
      <c r="AF3173" s="707"/>
      <c r="AG3173" s="707"/>
      <c r="AH3173" s="707"/>
      <c r="AI3173" s="707"/>
      <c r="AJ3173" s="707"/>
      <c r="AK3173" s="707"/>
      <c r="AL3173" s="707"/>
    </row>
    <row r="3174" spans="4:38">
      <c r="D3174" s="160" t="s">
        <v>9103</v>
      </c>
      <c r="E3174" s="160"/>
      <c r="F3174" s="160">
        <v>45682</v>
      </c>
      <c r="G3174" s="160">
        <v>45683</v>
      </c>
      <c r="H3174" s="160">
        <v>46000</v>
      </c>
      <c r="I3174" s="160">
        <v>46002</v>
      </c>
      <c r="J3174" s="160">
        <v>0</v>
      </c>
      <c r="K3174" s="160">
        <v>0</v>
      </c>
      <c r="L3174" s="707">
        <v>7159.97</v>
      </c>
      <c r="M3174" s="727" t="s">
        <v>4996</v>
      </c>
      <c r="AB3174" s="707"/>
      <c r="AC3174" s="707"/>
      <c r="AD3174" s="707"/>
      <c r="AE3174" s="707"/>
      <c r="AF3174" s="707"/>
      <c r="AI3174" s="707"/>
      <c r="AJ3174" s="707"/>
    </row>
    <row r="3175" spans="4:38">
      <c r="D3175" s="160" t="s">
        <v>5212</v>
      </c>
      <c r="E3175" s="160"/>
      <c r="F3175" s="160">
        <v>45679</v>
      </c>
      <c r="G3175" s="160">
        <v>45680</v>
      </c>
      <c r="H3175" s="160">
        <v>45998</v>
      </c>
      <c r="I3175" s="160">
        <v>46000</v>
      </c>
      <c r="J3175" s="160">
        <v>0</v>
      </c>
      <c r="K3175" s="160">
        <v>0</v>
      </c>
      <c r="L3175" s="707">
        <v>378.04</v>
      </c>
      <c r="M3175" s="727" t="s">
        <v>4994</v>
      </c>
      <c r="AB3175" s="707"/>
      <c r="AC3175" s="707"/>
      <c r="AE3175">
        <v>378.04</v>
      </c>
      <c r="AF3175" s="707"/>
      <c r="AG3175" s="707"/>
      <c r="AH3175" s="707"/>
      <c r="AI3175" s="707"/>
      <c r="AJ3175" s="707"/>
      <c r="AK3175" s="707"/>
      <c r="AL3175" s="707"/>
    </row>
    <row r="3176" spans="4:38">
      <c r="D3176" s="160" t="s">
        <v>5212</v>
      </c>
      <c r="E3176" s="160"/>
      <c r="F3176" s="160">
        <v>45679</v>
      </c>
      <c r="G3176" s="160">
        <v>45680</v>
      </c>
      <c r="H3176" s="160">
        <v>45998</v>
      </c>
      <c r="I3176" s="160">
        <v>46000</v>
      </c>
      <c r="J3176" s="160">
        <v>0</v>
      </c>
      <c r="K3176" s="160">
        <v>0</v>
      </c>
      <c r="L3176" s="707">
        <v>378.04</v>
      </c>
      <c r="M3176" s="727" t="s">
        <v>4995</v>
      </c>
      <c r="AC3176" s="707"/>
      <c r="AD3176" s="707"/>
      <c r="AE3176" s="707">
        <v>378.04</v>
      </c>
      <c r="AF3176" s="707"/>
      <c r="AG3176" s="707"/>
      <c r="AH3176" s="707"/>
      <c r="AI3176" s="707"/>
      <c r="AJ3176" s="707"/>
      <c r="AK3176" s="707"/>
      <c r="AL3176" s="707"/>
    </row>
    <row r="3177" spans="4:38">
      <c r="D3177" s="160" t="s">
        <v>5212</v>
      </c>
      <c r="E3177" s="160"/>
      <c r="F3177" s="160">
        <v>45679</v>
      </c>
      <c r="G3177" s="160">
        <v>45680</v>
      </c>
      <c r="H3177" s="160">
        <v>45998</v>
      </c>
      <c r="I3177" s="160">
        <v>46000</v>
      </c>
      <c r="J3177" s="160">
        <v>0</v>
      </c>
      <c r="K3177" s="160">
        <v>0</v>
      </c>
      <c r="L3177" s="707">
        <v>378.04</v>
      </c>
      <c r="M3177" s="727" t="s">
        <v>4996</v>
      </c>
      <c r="AB3177" s="707"/>
      <c r="AC3177" s="707"/>
      <c r="AD3177" s="707"/>
      <c r="AE3177" s="707"/>
      <c r="AG3177" s="707"/>
      <c r="AH3177" s="707"/>
      <c r="AI3177" s="707"/>
      <c r="AJ3177" s="707"/>
    </row>
    <row r="3178" spans="4:38">
      <c r="D3178" s="160" t="s">
        <v>9104</v>
      </c>
      <c r="E3178" s="160"/>
      <c r="F3178" s="160">
        <v>45677</v>
      </c>
      <c r="G3178" s="160">
        <v>45683</v>
      </c>
      <c r="H3178" s="160">
        <v>45995</v>
      </c>
      <c r="I3178" s="160">
        <v>46002</v>
      </c>
      <c r="J3178" s="160">
        <v>0</v>
      </c>
      <c r="K3178" s="160">
        <v>0</v>
      </c>
      <c r="L3178" s="707">
        <v>31393.63</v>
      </c>
      <c r="M3178" s="727" t="s">
        <v>4994</v>
      </c>
      <c r="AB3178" s="707"/>
      <c r="AC3178" s="707"/>
      <c r="AD3178" s="707"/>
      <c r="AE3178" s="707">
        <v>31393.63</v>
      </c>
      <c r="AF3178" s="707"/>
      <c r="AG3178" s="707"/>
      <c r="AH3178" s="707"/>
      <c r="AI3178" s="707"/>
      <c r="AJ3178" s="707"/>
      <c r="AK3178" s="707"/>
    </row>
    <row r="3179" spans="4:38">
      <c r="D3179" s="160" t="s">
        <v>9104</v>
      </c>
      <c r="E3179" s="160"/>
      <c r="F3179" s="160">
        <v>45677</v>
      </c>
      <c r="G3179" s="160">
        <v>45683</v>
      </c>
      <c r="H3179" s="160">
        <v>45995</v>
      </c>
      <c r="I3179" s="160">
        <v>46002</v>
      </c>
      <c r="J3179" s="160">
        <v>0</v>
      </c>
      <c r="K3179" s="160">
        <v>0</v>
      </c>
      <c r="L3179" s="707">
        <v>31393.63</v>
      </c>
      <c r="M3179" s="727" t="s">
        <v>4995</v>
      </c>
      <c r="AC3179" s="707"/>
      <c r="AD3179" s="707"/>
      <c r="AE3179" s="707">
        <v>31393.63</v>
      </c>
      <c r="AF3179" s="707"/>
      <c r="AG3179" s="707"/>
      <c r="AH3179" s="707"/>
      <c r="AI3179" s="707"/>
      <c r="AJ3179" s="707"/>
      <c r="AK3179" s="707"/>
    </row>
    <row r="3180" spans="4:38">
      <c r="D3180" s="160" t="s">
        <v>9104</v>
      </c>
      <c r="E3180" s="160"/>
      <c r="F3180" s="160">
        <v>45677</v>
      </c>
      <c r="G3180" s="160">
        <v>45683</v>
      </c>
      <c r="H3180" s="160">
        <v>45995</v>
      </c>
      <c r="I3180" s="160">
        <v>46002</v>
      </c>
      <c r="J3180" s="160">
        <v>0</v>
      </c>
      <c r="K3180" s="160">
        <v>0</v>
      </c>
      <c r="L3180" s="707">
        <v>31393.63</v>
      </c>
      <c r="M3180" s="727" t="s">
        <v>4996</v>
      </c>
      <c r="AB3180" s="707"/>
      <c r="AC3180" s="707"/>
      <c r="AD3180" s="707"/>
      <c r="AG3180" s="707"/>
      <c r="AH3180" s="707"/>
      <c r="AI3180" s="707"/>
      <c r="AJ3180" s="707"/>
    </row>
    <row r="3181" spans="4:38">
      <c r="D3181" s="160" t="s">
        <v>5213</v>
      </c>
      <c r="E3181" s="160"/>
      <c r="F3181" s="160">
        <v>45673</v>
      </c>
      <c r="G3181" s="160">
        <v>45757</v>
      </c>
      <c r="H3181" s="160">
        <v>45992</v>
      </c>
      <c r="I3181" s="160">
        <v>46042</v>
      </c>
      <c r="J3181" s="160">
        <v>0</v>
      </c>
      <c r="K3181" s="160">
        <v>0</v>
      </c>
      <c r="L3181" s="707">
        <v>73686.850000000006</v>
      </c>
      <c r="M3181" s="727" t="s">
        <v>4994</v>
      </c>
      <c r="AB3181" s="707"/>
      <c r="AC3181" s="707"/>
      <c r="AD3181" s="707"/>
      <c r="AE3181" s="707">
        <v>71188.78</v>
      </c>
      <c r="AF3181" s="707">
        <v>2498.08</v>
      </c>
      <c r="AG3181" s="707"/>
      <c r="AH3181" s="707"/>
      <c r="AI3181" s="707"/>
      <c r="AJ3181" s="707"/>
      <c r="AK3181" s="707"/>
      <c r="AL3181" s="707"/>
    </row>
    <row r="3182" spans="4:38">
      <c r="D3182" s="160" t="s">
        <v>5213</v>
      </c>
      <c r="E3182" s="160"/>
      <c r="F3182" s="160">
        <v>45673</v>
      </c>
      <c r="G3182" s="160">
        <v>45757</v>
      </c>
      <c r="H3182" s="160">
        <v>45992</v>
      </c>
      <c r="I3182" s="160">
        <v>46042</v>
      </c>
      <c r="J3182" s="160">
        <v>0</v>
      </c>
      <c r="K3182" s="160">
        <v>0</v>
      </c>
      <c r="L3182" s="707">
        <v>73686.850000000006</v>
      </c>
      <c r="M3182" s="727" t="s">
        <v>4995</v>
      </c>
      <c r="AC3182" s="707"/>
      <c r="AD3182" s="707"/>
      <c r="AE3182" s="707">
        <v>71188.78</v>
      </c>
      <c r="AF3182" s="707">
        <v>2498.08</v>
      </c>
      <c r="AG3182" s="707"/>
      <c r="AH3182" s="707"/>
      <c r="AI3182" s="707"/>
      <c r="AJ3182" s="707"/>
      <c r="AK3182" s="707"/>
      <c r="AL3182" s="707"/>
    </row>
    <row r="3183" spans="4:38">
      <c r="D3183" s="160" t="s">
        <v>5213</v>
      </c>
      <c r="E3183" s="160"/>
      <c r="F3183" s="160">
        <v>45673</v>
      </c>
      <c r="G3183" s="160">
        <v>45757</v>
      </c>
      <c r="H3183" s="160">
        <v>45992</v>
      </c>
      <c r="I3183" s="160">
        <v>46042</v>
      </c>
      <c r="J3183" s="160">
        <v>0</v>
      </c>
      <c r="K3183" s="160">
        <v>0</v>
      </c>
      <c r="L3183" s="707">
        <v>73686.850000000006</v>
      </c>
      <c r="M3183" s="727" t="s">
        <v>4996</v>
      </c>
      <c r="X3183" s="707"/>
      <c r="Y3183" s="707"/>
      <c r="Z3183" s="707"/>
      <c r="AB3183" s="707"/>
      <c r="AC3183" s="707"/>
      <c r="AD3183" s="707"/>
      <c r="AE3183" s="707"/>
      <c r="AJ3183" s="707"/>
    </row>
    <row r="3184" spans="4:38">
      <c r="D3184" s="160" t="s">
        <v>5214</v>
      </c>
      <c r="E3184" s="160"/>
      <c r="F3184" s="160">
        <v>45673</v>
      </c>
      <c r="G3184" s="160">
        <v>45757</v>
      </c>
      <c r="H3184" s="160">
        <v>45992</v>
      </c>
      <c r="I3184" s="160">
        <v>46042</v>
      </c>
      <c r="J3184" s="160">
        <v>0</v>
      </c>
      <c r="K3184" s="160">
        <v>0</v>
      </c>
      <c r="L3184" s="707">
        <v>49961.57</v>
      </c>
      <c r="M3184" s="727" t="s">
        <v>4994</v>
      </c>
      <c r="X3184" s="707"/>
      <c r="Y3184" s="707"/>
      <c r="Z3184" s="707"/>
      <c r="AB3184" s="707"/>
      <c r="AC3184" s="707"/>
      <c r="AD3184" s="707"/>
      <c r="AE3184" s="707">
        <v>47463.49</v>
      </c>
      <c r="AF3184" s="707">
        <v>2498.08</v>
      </c>
      <c r="AG3184" s="707"/>
      <c r="AH3184" s="707"/>
      <c r="AI3184" s="707"/>
      <c r="AJ3184" s="707"/>
      <c r="AK3184" s="707"/>
    </row>
    <row r="3185" spans="4:37">
      <c r="D3185" s="160" t="s">
        <v>5214</v>
      </c>
      <c r="E3185" s="160"/>
      <c r="F3185" s="160">
        <v>45673</v>
      </c>
      <c r="G3185" s="160">
        <v>45757</v>
      </c>
      <c r="H3185" s="160">
        <v>45992</v>
      </c>
      <c r="I3185" s="160">
        <v>46042</v>
      </c>
      <c r="J3185" s="160">
        <v>0</v>
      </c>
      <c r="K3185" s="160">
        <v>0</v>
      </c>
      <c r="L3185" s="707">
        <v>49961.57</v>
      </c>
      <c r="M3185" s="727" t="s">
        <v>4995</v>
      </c>
      <c r="X3185" s="707"/>
      <c r="Y3185" s="707"/>
      <c r="Z3185" s="707"/>
      <c r="AA3185" s="707"/>
      <c r="AB3185" s="707"/>
      <c r="AC3185" s="707"/>
      <c r="AD3185" s="707"/>
      <c r="AE3185" s="707">
        <v>47463.49</v>
      </c>
      <c r="AF3185" s="707">
        <v>2498.08</v>
      </c>
      <c r="AG3185" s="707"/>
      <c r="AH3185" s="707"/>
      <c r="AI3185" s="707"/>
      <c r="AJ3185" s="707"/>
      <c r="AK3185" s="707"/>
    </row>
    <row r="3186" spans="4:37">
      <c r="D3186" s="160" t="s">
        <v>5214</v>
      </c>
      <c r="E3186" s="160"/>
      <c r="F3186" s="160">
        <v>45673</v>
      </c>
      <c r="G3186" s="160">
        <v>45757</v>
      </c>
      <c r="H3186" s="160">
        <v>45992</v>
      </c>
      <c r="I3186" s="160">
        <v>46042</v>
      </c>
      <c r="J3186" s="160">
        <v>0</v>
      </c>
      <c r="K3186" s="160">
        <v>0</v>
      </c>
      <c r="L3186" s="707">
        <v>49961.57</v>
      </c>
      <c r="M3186" s="727" t="s">
        <v>4996</v>
      </c>
      <c r="V3186" s="707"/>
      <c r="W3186" s="707"/>
      <c r="X3186" s="707"/>
      <c r="Y3186" s="707"/>
      <c r="Z3186" s="707"/>
      <c r="AA3186" s="707"/>
      <c r="AB3186" s="707"/>
      <c r="AC3186" s="707"/>
      <c r="AD3186" s="707"/>
      <c r="AE3186" s="707"/>
      <c r="AF3186" s="707"/>
      <c r="AG3186" s="707"/>
      <c r="AH3186" s="707"/>
      <c r="AI3186" s="707"/>
      <c r="AJ3186" s="707"/>
    </row>
    <row r="3187" spans="4:37">
      <c r="D3187" s="160" t="s">
        <v>5215</v>
      </c>
      <c r="E3187" s="160"/>
      <c r="F3187" s="160">
        <v>45676</v>
      </c>
      <c r="G3187" s="160">
        <v>45682</v>
      </c>
      <c r="H3187" s="160">
        <v>45994</v>
      </c>
      <c r="I3187" s="160">
        <v>46001</v>
      </c>
      <c r="J3187" s="160">
        <v>0</v>
      </c>
      <c r="K3187" s="160">
        <v>0</v>
      </c>
      <c r="L3187" s="707">
        <v>23725.29</v>
      </c>
      <c r="M3187" s="727" t="s">
        <v>4994</v>
      </c>
      <c r="X3187" s="707"/>
      <c r="Y3187" s="707"/>
      <c r="Z3187" s="707"/>
      <c r="AB3187" s="707"/>
      <c r="AC3187" s="707"/>
      <c r="AD3187" s="707"/>
      <c r="AE3187" s="707">
        <v>23725.29</v>
      </c>
      <c r="AF3187" s="707"/>
      <c r="AG3187" s="707"/>
      <c r="AH3187" s="707"/>
      <c r="AI3187" s="707"/>
    </row>
    <row r="3188" spans="4:37">
      <c r="D3188" s="160" t="s">
        <v>5215</v>
      </c>
      <c r="E3188" s="160"/>
      <c r="F3188" s="160">
        <v>45676</v>
      </c>
      <c r="G3188" s="160">
        <v>45682</v>
      </c>
      <c r="H3188" s="160">
        <v>45994</v>
      </c>
      <c r="I3188" s="160">
        <v>46001</v>
      </c>
      <c r="J3188" s="160">
        <v>0</v>
      </c>
      <c r="K3188" s="160">
        <v>0</v>
      </c>
      <c r="L3188" s="707">
        <v>23725.29</v>
      </c>
      <c r="M3188" s="727" t="s">
        <v>4995</v>
      </c>
      <c r="X3188" s="707"/>
      <c r="Y3188" s="707"/>
      <c r="Z3188" s="707"/>
      <c r="AA3188" s="707"/>
      <c r="AB3188" s="707"/>
      <c r="AC3188" s="707"/>
      <c r="AD3188" s="707"/>
      <c r="AE3188" s="707">
        <v>23725.29</v>
      </c>
      <c r="AF3188" s="707"/>
      <c r="AG3188" s="707"/>
      <c r="AH3188" s="707"/>
      <c r="AI3188" s="707"/>
    </row>
    <row r="3189" spans="4:37">
      <c r="D3189" s="160" t="s">
        <v>5215</v>
      </c>
      <c r="E3189" s="160"/>
      <c r="F3189" s="160">
        <v>45676</v>
      </c>
      <c r="G3189" s="160">
        <v>45682</v>
      </c>
      <c r="H3189" s="160">
        <v>45994</v>
      </c>
      <c r="I3189" s="160">
        <v>46001</v>
      </c>
      <c r="J3189" s="160">
        <v>0</v>
      </c>
      <c r="K3189" s="160">
        <v>0</v>
      </c>
      <c r="L3189" s="707">
        <v>23725.29</v>
      </c>
      <c r="M3189" s="727" t="s">
        <v>4996</v>
      </c>
      <c r="V3189" s="707"/>
      <c r="W3189" s="707"/>
      <c r="X3189" s="707"/>
      <c r="Y3189" s="707"/>
      <c r="Z3189" s="707"/>
      <c r="AA3189" s="707"/>
      <c r="AB3189" s="707"/>
      <c r="AC3189" s="707"/>
      <c r="AE3189" s="707"/>
      <c r="AF3189" s="707"/>
      <c r="AG3189" s="707"/>
      <c r="AH3189" s="707"/>
    </row>
    <row r="3190" spans="4:37">
      <c r="D3190" s="160" t="s">
        <v>5216</v>
      </c>
      <c r="E3190" s="160"/>
      <c r="F3190" s="160">
        <v>45531</v>
      </c>
      <c r="G3190" s="160">
        <v>45661</v>
      </c>
      <c r="H3190" s="160" t="s">
        <v>6665</v>
      </c>
      <c r="I3190" s="160">
        <v>45946</v>
      </c>
      <c r="J3190" s="160">
        <v>68327.649999999994</v>
      </c>
      <c r="K3190" s="160">
        <v>68327.66</v>
      </c>
      <c r="L3190" s="707">
        <v>78488.460000000006</v>
      </c>
      <c r="M3190" s="727" t="s">
        <v>4994</v>
      </c>
      <c r="S3190" s="707">
        <v>14365.11</v>
      </c>
      <c r="X3190" s="707"/>
      <c r="Y3190" s="707"/>
      <c r="Z3190" s="707"/>
      <c r="AB3190" s="707">
        <v>31253.52</v>
      </c>
      <c r="AC3190" s="707">
        <v>32869.83</v>
      </c>
      <c r="AD3190" s="707"/>
      <c r="AE3190" s="707"/>
      <c r="AF3190" s="707"/>
      <c r="AG3190" s="707"/>
      <c r="AH3190" s="707"/>
      <c r="AI3190" s="707"/>
    </row>
    <row r="3191" spans="4:37">
      <c r="D3191" s="160" t="s">
        <v>5216</v>
      </c>
      <c r="E3191" s="160"/>
      <c r="F3191" s="160">
        <v>45531</v>
      </c>
      <c r="G3191" s="160">
        <v>45661</v>
      </c>
      <c r="H3191" s="160" t="s">
        <v>6665</v>
      </c>
      <c r="I3191" s="160">
        <v>45946</v>
      </c>
      <c r="J3191" s="160">
        <v>68327.649999999994</v>
      </c>
      <c r="K3191" s="160">
        <v>68327.66</v>
      </c>
      <c r="L3191" s="707">
        <v>78488.460000000006</v>
      </c>
      <c r="M3191" s="727" t="s">
        <v>4995</v>
      </c>
      <c r="Y3191" s="707"/>
      <c r="Z3191" s="707"/>
      <c r="AA3191" s="707"/>
      <c r="AB3191" s="707"/>
      <c r="AC3191" s="707">
        <v>10160.799999999999</v>
      </c>
      <c r="AD3191" s="707"/>
      <c r="AE3191" s="707"/>
      <c r="AF3191" s="707"/>
      <c r="AG3191" s="707"/>
      <c r="AH3191" s="707"/>
      <c r="AI3191" s="707"/>
    </row>
    <row r="3192" spans="4:37">
      <c r="D3192" s="160" t="s">
        <v>5216</v>
      </c>
      <c r="E3192" s="160"/>
      <c r="F3192" s="160">
        <v>45531</v>
      </c>
      <c r="G3192" s="160">
        <v>45661</v>
      </c>
      <c r="H3192" s="160" t="s">
        <v>6665</v>
      </c>
      <c r="I3192" s="160">
        <v>45946</v>
      </c>
      <c r="J3192" s="160">
        <v>68327.649999999994</v>
      </c>
      <c r="K3192" s="160">
        <v>68327.66</v>
      </c>
      <c r="L3192" s="707">
        <v>78488.460000000006</v>
      </c>
      <c r="M3192" s="727" t="s">
        <v>4996</v>
      </c>
      <c r="Y3192" s="707"/>
      <c r="Z3192" s="707"/>
      <c r="AA3192" s="707">
        <v>3123.55</v>
      </c>
      <c r="AB3192" s="707">
        <v>62274.400000000001</v>
      </c>
      <c r="AC3192" s="707">
        <v>2929.71</v>
      </c>
      <c r="AF3192" s="707"/>
      <c r="AG3192" s="707"/>
      <c r="AH3192" s="707"/>
    </row>
    <row r="3193" spans="4:37">
      <c r="D3193" s="160" t="s">
        <v>5217</v>
      </c>
      <c r="E3193" s="160"/>
      <c r="F3193" s="160">
        <v>45633</v>
      </c>
      <c r="G3193" s="160">
        <v>45661</v>
      </c>
      <c r="H3193" s="160" t="s">
        <v>6685</v>
      </c>
      <c r="I3193" s="160">
        <v>45946</v>
      </c>
      <c r="J3193" s="160">
        <v>68327.649999999994</v>
      </c>
      <c r="K3193" s="160">
        <v>68327.66</v>
      </c>
      <c r="L3193" s="707">
        <v>78488.460000000006</v>
      </c>
      <c r="M3193" s="727" t="s">
        <v>4994</v>
      </c>
      <c r="S3193" s="707">
        <v>14365.11</v>
      </c>
      <c r="Y3193" s="707"/>
      <c r="Z3193" s="707"/>
      <c r="AB3193" s="707">
        <v>31253.52</v>
      </c>
      <c r="AC3193" s="707">
        <v>32869.83</v>
      </c>
      <c r="AD3193" s="707"/>
      <c r="AE3193" s="707"/>
      <c r="AF3193" s="707"/>
      <c r="AG3193" s="707"/>
      <c r="AH3193" s="707"/>
      <c r="AI3193" s="707"/>
    </row>
    <row r="3194" spans="4:37">
      <c r="D3194" s="160" t="s">
        <v>5217</v>
      </c>
      <c r="E3194" s="160"/>
      <c r="F3194" s="160">
        <v>45633</v>
      </c>
      <c r="G3194" s="160">
        <v>45661</v>
      </c>
      <c r="H3194" s="160" t="s">
        <v>6685</v>
      </c>
      <c r="I3194" s="160">
        <v>45946</v>
      </c>
      <c r="J3194" s="160">
        <v>68327.649999999994</v>
      </c>
      <c r="K3194" s="160">
        <v>68327.66</v>
      </c>
      <c r="L3194" s="707">
        <v>78488.460000000006</v>
      </c>
      <c r="M3194" s="727" t="s">
        <v>4995</v>
      </c>
      <c r="Z3194" s="707"/>
      <c r="AA3194" s="707"/>
      <c r="AB3194" s="707"/>
      <c r="AC3194" s="707">
        <v>10160.799999999999</v>
      </c>
      <c r="AD3194" s="707"/>
      <c r="AE3194" s="707"/>
      <c r="AF3194" s="707"/>
      <c r="AG3194" s="707"/>
      <c r="AH3194" s="707"/>
      <c r="AI3194" s="707"/>
    </row>
    <row r="3195" spans="4:37">
      <c r="D3195" s="160" t="s">
        <v>5217</v>
      </c>
      <c r="E3195" s="160"/>
      <c r="F3195" s="160">
        <v>45633</v>
      </c>
      <c r="G3195" s="160">
        <v>45661</v>
      </c>
      <c r="H3195" s="160" t="s">
        <v>6685</v>
      </c>
      <c r="I3195" s="160">
        <v>45946</v>
      </c>
      <c r="J3195" s="160">
        <v>68327.649999999994</v>
      </c>
      <c r="K3195" s="160">
        <v>68327.66</v>
      </c>
      <c r="L3195" s="707">
        <v>78488.460000000006</v>
      </c>
      <c r="M3195" s="727" t="s">
        <v>4996</v>
      </c>
      <c r="Y3195" s="707"/>
      <c r="Z3195" s="707"/>
      <c r="AA3195" s="707">
        <v>3123.55</v>
      </c>
      <c r="AB3195" s="707">
        <v>62274.400000000001</v>
      </c>
      <c r="AC3195" s="707">
        <v>2929.71</v>
      </c>
      <c r="AF3195" s="707"/>
      <c r="AG3195" s="707"/>
    </row>
    <row r="3196" spans="4:37">
      <c r="D3196" s="160" t="s">
        <v>9105</v>
      </c>
      <c r="E3196" s="160"/>
      <c r="F3196" s="160">
        <v>45633</v>
      </c>
      <c r="G3196" s="160">
        <v>45661</v>
      </c>
      <c r="H3196" s="160" t="s">
        <v>6685</v>
      </c>
      <c r="I3196" s="160">
        <v>45944</v>
      </c>
      <c r="J3196" s="160">
        <v>68327.649999999994</v>
      </c>
      <c r="K3196" s="160">
        <v>68327.66</v>
      </c>
      <c r="L3196" s="707">
        <v>71825.56</v>
      </c>
      <c r="M3196" s="727" t="s">
        <v>4994</v>
      </c>
      <c r="S3196" s="707">
        <v>14365.11</v>
      </c>
      <c r="Y3196" s="707"/>
      <c r="Z3196" s="707"/>
      <c r="AB3196" s="707">
        <v>31253.52</v>
      </c>
      <c r="AC3196" s="707">
        <v>26206.92</v>
      </c>
      <c r="AD3196" s="707"/>
      <c r="AE3196" s="707"/>
      <c r="AF3196" s="707"/>
      <c r="AG3196" s="707"/>
      <c r="AH3196" s="707"/>
      <c r="AI3196" s="707"/>
    </row>
    <row r="3197" spans="4:37">
      <c r="D3197" s="160" t="s">
        <v>9105</v>
      </c>
      <c r="E3197" s="160"/>
      <c r="F3197" s="160">
        <v>45633</v>
      </c>
      <c r="G3197" s="160">
        <v>45661</v>
      </c>
      <c r="H3197" s="160" t="s">
        <v>6685</v>
      </c>
      <c r="I3197" s="160">
        <v>45944</v>
      </c>
      <c r="J3197" s="160">
        <v>68327.649999999994</v>
      </c>
      <c r="K3197" s="160">
        <v>68327.66</v>
      </c>
      <c r="L3197" s="707">
        <v>71825.56</v>
      </c>
      <c r="M3197" s="727" t="s">
        <v>4995</v>
      </c>
      <c r="Z3197" s="707"/>
      <c r="AA3197" s="707"/>
      <c r="AB3197" s="707"/>
      <c r="AC3197" s="707">
        <v>3497.9</v>
      </c>
      <c r="AD3197" s="707"/>
      <c r="AE3197" s="707"/>
      <c r="AF3197" s="707"/>
      <c r="AG3197" s="707"/>
      <c r="AH3197" s="707"/>
      <c r="AI3197" s="707"/>
    </row>
    <row r="3198" spans="4:37">
      <c r="D3198" s="160" t="s">
        <v>9105</v>
      </c>
      <c r="E3198" s="160"/>
      <c r="F3198" s="160">
        <v>45633</v>
      </c>
      <c r="G3198" s="160">
        <v>45661</v>
      </c>
      <c r="H3198" s="160" t="s">
        <v>6685</v>
      </c>
      <c r="I3198" s="160">
        <v>45944</v>
      </c>
      <c r="J3198" s="160">
        <v>68327.649999999994</v>
      </c>
      <c r="K3198" s="160">
        <v>68327.66</v>
      </c>
      <c r="L3198" s="707">
        <v>71825.56</v>
      </c>
      <c r="M3198" s="727" t="s">
        <v>4996</v>
      </c>
      <c r="X3198" s="707"/>
      <c r="Y3198" s="707"/>
      <c r="Z3198" s="707"/>
      <c r="AA3198" s="707">
        <v>3123.55</v>
      </c>
      <c r="AB3198" s="707">
        <v>62274.400000000001</v>
      </c>
      <c r="AC3198" s="707">
        <v>2929.71</v>
      </c>
      <c r="AF3198" s="707"/>
      <c r="AG3198" s="707"/>
    </row>
    <row r="3199" spans="4:37">
      <c r="D3199" s="160" t="s">
        <v>9106</v>
      </c>
      <c r="E3199" s="160"/>
      <c r="F3199" s="160">
        <v>45637</v>
      </c>
      <c r="G3199" s="160">
        <v>45656</v>
      </c>
      <c r="H3199" s="160">
        <v>45932</v>
      </c>
      <c r="I3199" s="160">
        <v>45946</v>
      </c>
      <c r="J3199" s="160">
        <v>0</v>
      </c>
      <c r="K3199" s="160">
        <v>0</v>
      </c>
      <c r="L3199">
        <v>197.1</v>
      </c>
      <c r="M3199" s="727" t="s">
        <v>4994</v>
      </c>
      <c r="X3199" s="707"/>
      <c r="Y3199" s="707"/>
      <c r="Z3199" s="707"/>
      <c r="AB3199" s="707"/>
      <c r="AC3199" s="707">
        <v>197.1</v>
      </c>
      <c r="AD3199" s="707"/>
      <c r="AE3199" s="707"/>
      <c r="AF3199" s="707"/>
      <c r="AG3199" s="707"/>
      <c r="AH3199" s="707"/>
    </row>
    <row r="3200" spans="4:37">
      <c r="D3200" s="160" t="s">
        <v>9106</v>
      </c>
      <c r="E3200" s="160"/>
      <c r="F3200" s="160">
        <v>45637</v>
      </c>
      <c r="G3200" s="160">
        <v>45656</v>
      </c>
      <c r="H3200" s="160">
        <v>45932</v>
      </c>
      <c r="I3200" s="160">
        <v>45946</v>
      </c>
      <c r="J3200" s="160">
        <v>0</v>
      </c>
      <c r="K3200" s="160">
        <v>0</v>
      </c>
      <c r="L3200" s="707">
        <v>197.1</v>
      </c>
      <c r="M3200" s="727" t="s">
        <v>4995</v>
      </c>
      <c r="Y3200" s="707"/>
      <c r="Z3200" s="707"/>
      <c r="AA3200" s="707"/>
      <c r="AB3200" s="707"/>
      <c r="AC3200" s="707">
        <v>197.1</v>
      </c>
      <c r="AD3200" s="707"/>
      <c r="AE3200" s="707"/>
      <c r="AF3200" s="707"/>
      <c r="AG3200" s="707"/>
      <c r="AH3200" s="707"/>
      <c r="AI3200" s="707"/>
      <c r="AJ3200" s="707"/>
      <c r="AK3200" s="707"/>
    </row>
    <row r="3201" spans="4:37">
      <c r="D3201" s="160" t="s">
        <v>9106</v>
      </c>
      <c r="E3201" s="160"/>
      <c r="F3201" s="160">
        <v>45637</v>
      </c>
      <c r="G3201" s="160">
        <v>45656</v>
      </c>
      <c r="H3201" s="160">
        <v>45932</v>
      </c>
      <c r="I3201" s="160">
        <v>45946</v>
      </c>
      <c r="J3201" s="160">
        <v>0</v>
      </c>
      <c r="K3201" s="160">
        <v>0</v>
      </c>
      <c r="L3201" s="707">
        <v>197.1</v>
      </c>
      <c r="M3201" s="727" t="s">
        <v>4996</v>
      </c>
      <c r="W3201" s="707"/>
      <c r="X3201" s="707"/>
      <c r="Y3201" s="707"/>
      <c r="Z3201" s="707"/>
      <c r="AA3201" s="707"/>
      <c r="AB3201" s="707"/>
      <c r="AC3201" s="707"/>
      <c r="AD3201" s="707"/>
      <c r="AE3201" s="707"/>
      <c r="AF3201" s="707"/>
      <c r="AG3201" s="707"/>
      <c r="AH3201" s="707"/>
      <c r="AI3201" s="707"/>
      <c r="AJ3201" s="707"/>
      <c r="AK3201" s="707"/>
    </row>
    <row r="3202" spans="4:37">
      <c r="D3202" s="160" t="s">
        <v>5218</v>
      </c>
      <c r="E3202" s="160"/>
      <c r="F3202" s="160">
        <v>45650</v>
      </c>
      <c r="G3202" s="160">
        <v>45654</v>
      </c>
      <c r="H3202" s="160">
        <v>45939</v>
      </c>
      <c r="I3202" s="160">
        <v>45944</v>
      </c>
      <c r="J3202" s="160">
        <v>0</v>
      </c>
      <c r="K3202" s="160">
        <v>0</v>
      </c>
      <c r="L3202" s="707">
        <v>6465.8</v>
      </c>
      <c r="M3202" s="727" t="s">
        <v>4994</v>
      </c>
      <c r="X3202" s="707"/>
      <c r="Y3202" s="707"/>
      <c r="AB3202" s="707"/>
      <c r="AC3202" s="707">
        <v>6465.8</v>
      </c>
      <c r="AD3202" s="707"/>
      <c r="AE3202" s="707"/>
      <c r="AF3202" s="707"/>
      <c r="AG3202" s="707"/>
      <c r="AH3202" s="707"/>
    </row>
    <row r="3203" spans="4:37">
      <c r="D3203" s="160" t="s">
        <v>5218</v>
      </c>
      <c r="E3203" s="160"/>
      <c r="F3203" s="160">
        <v>45650</v>
      </c>
      <c r="G3203" s="160">
        <v>45654</v>
      </c>
      <c r="H3203" s="160">
        <v>45939</v>
      </c>
      <c r="I3203" s="160">
        <v>45944</v>
      </c>
      <c r="J3203" s="160">
        <v>0</v>
      </c>
      <c r="K3203" s="160">
        <v>0</v>
      </c>
      <c r="L3203" s="707">
        <v>6465.8</v>
      </c>
      <c r="M3203" s="727" t="s">
        <v>4995</v>
      </c>
      <c r="Y3203" s="707"/>
      <c r="Z3203" s="707"/>
      <c r="AA3203" s="707"/>
      <c r="AB3203" s="707"/>
      <c r="AC3203" s="707">
        <v>6465.8</v>
      </c>
      <c r="AD3203" s="707"/>
      <c r="AE3203" s="707"/>
      <c r="AF3203" s="707"/>
      <c r="AG3203" s="707"/>
      <c r="AH3203" s="707"/>
      <c r="AJ3203" s="707"/>
      <c r="AK3203" s="707"/>
    </row>
    <row r="3204" spans="4:37">
      <c r="D3204" s="160" t="s">
        <v>5218</v>
      </c>
      <c r="E3204" s="160"/>
      <c r="F3204" s="160">
        <v>45650</v>
      </c>
      <c r="G3204" s="160">
        <v>45654</v>
      </c>
      <c r="H3204" s="160">
        <v>45939</v>
      </c>
      <c r="I3204" s="160">
        <v>45944</v>
      </c>
      <c r="J3204" s="160">
        <v>0</v>
      </c>
      <c r="K3204" s="160">
        <v>0</v>
      </c>
      <c r="L3204" s="707">
        <v>6465.8</v>
      </c>
      <c r="M3204" s="727" t="s">
        <v>4996</v>
      </c>
      <c r="W3204" s="707"/>
      <c r="X3204" s="707"/>
      <c r="Y3204" s="707"/>
      <c r="Z3204" s="707"/>
      <c r="AA3204" s="707"/>
      <c r="AB3204" s="707"/>
      <c r="AE3204" s="707"/>
      <c r="AF3204" s="707"/>
      <c r="AH3204" s="707"/>
      <c r="AJ3204" s="707"/>
      <c r="AK3204" s="707"/>
    </row>
    <row r="3205" spans="4:37">
      <c r="D3205" s="160" t="s">
        <v>5219</v>
      </c>
      <c r="E3205" s="160"/>
      <c r="F3205" s="160">
        <v>45531</v>
      </c>
      <c r="G3205" s="160">
        <v>45788</v>
      </c>
      <c r="H3205" s="160" t="s">
        <v>6551</v>
      </c>
      <c r="I3205" s="160">
        <v>46054</v>
      </c>
      <c r="J3205" s="707">
        <v>1284272.9099999999</v>
      </c>
      <c r="K3205" s="160">
        <v>1284272.8600000001</v>
      </c>
      <c r="L3205" s="707">
        <v>2367985.1800000002</v>
      </c>
      <c r="M3205" s="727" t="s">
        <v>4994</v>
      </c>
      <c r="S3205" s="707">
        <v>15755.09</v>
      </c>
      <c r="T3205" s="707">
        <v>559793.42000000004</v>
      </c>
      <c r="U3205" s="707">
        <v>592837.71</v>
      </c>
      <c r="V3205" s="707">
        <v>76542.679999999993</v>
      </c>
      <c r="X3205" s="707"/>
      <c r="Y3205" s="707"/>
      <c r="AB3205" s="707"/>
      <c r="AC3205" s="707">
        <v>664449.68999999994</v>
      </c>
      <c r="AD3205" s="707">
        <v>201887</v>
      </c>
      <c r="AE3205" s="707">
        <v>238789.47</v>
      </c>
      <c r="AF3205" s="707">
        <v>17285.669999999998</v>
      </c>
      <c r="AG3205" s="707">
        <v>644.45000000000005</v>
      </c>
      <c r="AH3205" s="707"/>
    </row>
    <row r="3206" spans="4:37">
      <c r="D3206" s="160" t="s">
        <v>5219</v>
      </c>
      <c r="E3206" s="160"/>
      <c r="F3206" s="160">
        <v>45531</v>
      </c>
      <c r="G3206" s="160">
        <v>45788</v>
      </c>
      <c r="H3206" s="160" t="s">
        <v>6551</v>
      </c>
      <c r="I3206" s="160">
        <v>46054</v>
      </c>
      <c r="J3206" s="707">
        <v>1284272.9099999999</v>
      </c>
      <c r="K3206" s="160">
        <v>1284272.8600000001</v>
      </c>
      <c r="L3206" s="707">
        <v>2367985.1800000002</v>
      </c>
      <c r="M3206" s="727" t="s">
        <v>4995</v>
      </c>
      <c r="Y3206" s="707"/>
      <c r="Z3206" s="707"/>
      <c r="AA3206" s="707"/>
      <c r="AB3206" s="707"/>
      <c r="AC3206" s="707">
        <v>686453.74</v>
      </c>
      <c r="AD3206" s="707">
        <v>140538.93</v>
      </c>
      <c r="AE3206" s="707">
        <v>238789.47</v>
      </c>
      <c r="AF3206" s="707">
        <v>17285.669999999998</v>
      </c>
      <c r="AG3206" s="707">
        <v>644.45000000000005</v>
      </c>
      <c r="AH3206" s="707"/>
    </row>
    <row r="3207" spans="4:37">
      <c r="D3207" s="160" t="s">
        <v>5219</v>
      </c>
      <c r="E3207" s="160"/>
      <c r="F3207" s="160">
        <v>45531</v>
      </c>
      <c r="G3207" s="160">
        <v>45788</v>
      </c>
      <c r="H3207" s="160" t="s">
        <v>6551</v>
      </c>
      <c r="I3207" s="160">
        <v>46054</v>
      </c>
      <c r="J3207" s="707">
        <v>1284272.9099999999</v>
      </c>
      <c r="K3207" s="160">
        <v>1284272.8600000001</v>
      </c>
      <c r="L3207" s="707">
        <v>2367985.1800000002</v>
      </c>
      <c r="M3207" s="727" t="s">
        <v>4996</v>
      </c>
      <c r="W3207" s="707">
        <v>316311.14</v>
      </c>
      <c r="X3207" s="707">
        <v>143639.95000000001</v>
      </c>
      <c r="Y3207" s="707">
        <v>421845.55</v>
      </c>
      <c r="Z3207" s="707">
        <v>75612.899999999994</v>
      </c>
      <c r="AA3207" s="707">
        <v>191718.87</v>
      </c>
      <c r="AB3207" s="707">
        <v>132560.23000000001</v>
      </c>
      <c r="AC3207" s="707">
        <v>2584.2199999999998</v>
      </c>
      <c r="AF3207" s="707"/>
      <c r="AG3207" s="707"/>
    </row>
    <row r="3208" spans="4:37">
      <c r="D3208" s="160" t="s">
        <v>5220</v>
      </c>
      <c r="E3208" s="160"/>
      <c r="F3208" s="160">
        <v>45655</v>
      </c>
      <c r="G3208" s="160">
        <v>45677</v>
      </c>
      <c r="H3208" s="160" t="s">
        <v>6615</v>
      </c>
      <c r="I3208" s="160">
        <v>45941</v>
      </c>
      <c r="J3208" s="160">
        <v>235147.66</v>
      </c>
      <c r="K3208" s="160">
        <v>235147.64</v>
      </c>
      <c r="L3208" s="707">
        <v>328529.46000000002</v>
      </c>
      <c r="M3208" s="727" t="s">
        <v>4994</v>
      </c>
      <c r="S3208" s="707">
        <v>15755.09</v>
      </c>
      <c r="T3208" s="707">
        <v>246630.63</v>
      </c>
      <c r="X3208" s="707"/>
      <c r="Y3208" s="707"/>
      <c r="AB3208" s="707"/>
      <c r="AC3208" s="707">
        <v>66143.75</v>
      </c>
      <c r="AD3208" s="707"/>
      <c r="AE3208" s="707"/>
      <c r="AF3208" s="707"/>
      <c r="AG3208" s="707"/>
      <c r="AH3208" s="707"/>
    </row>
    <row r="3209" spans="4:37">
      <c r="D3209" s="160" t="s">
        <v>5220</v>
      </c>
      <c r="E3209" s="160"/>
      <c r="F3209" s="160">
        <v>45655</v>
      </c>
      <c r="G3209" s="160">
        <v>45677</v>
      </c>
      <c r="H3209" s="160" t="s">
        <v>6615</v>
      </c>
      <c r="I3209" s="160">
        <v>45941</v>
      </c>
      <c r="J3209" s="160">
        <v>235147.66</v>
      </c>
      <c r="K3209" s="160">
        <v>235147.64</v>
      </c>
      <c r="L3209" s="707">
        <v>328529.46000000002</v>
      </c>
      <c r="M3209" s="727" t="s">
        <v>4995</v>
      </c>
      <c r="Y3209" s="707"/>
      <c r="Z3209" s="707"/>
      <c r="AA3209" s="707"/>
      <c r="AB3209" s="707"/>
      <c r="AC3209" s="707">
        <v>93381.79</v>
      </c>
      <c r="AD3209" s="707"/>
      <c r="AE3209" s="707"/>
      <c r="AF3209" s="707"/>
      <c r="AG3209" s="707"/>
      <c r="AH3209" s="707"/>
    </row>
    <row r="3210" spans="4:37">
      <c r="D3210" s="160" t="s">
        <v>5220</v>
      </c>
      <c r="E3210" s="160"/>
      <c r="F3210" s="160">
        <v>45655</v>
      </c>
      <c r="G3210" s="160">
        <v>45677</v>
      </c>
      <c r="H3210" s="160" t="s">
        <v>6615</v>
      </c>
      <c r="I3210" s="160">
        <v>45941</v>
      </c>
      <c r="J3210" s="160">
        <v>235147.66</v>
      </c>
      <c r="K3210" s="160">
        <v>235147.64</v>
      </c>
      <c r="L3210" s="707">
        <v>328529.46000000002</v>
      </c>
      <c r="M3210" s="727" t="s">
        <v>4996</v>
      </c>
      <c r="W3210" s="707">
        <v>43695.96</v>
      </c>
      <c r="X3210" s="707">
        <v>42650.48</v>
      </c>
      <c r="Y3210" s="707">
        <v>10042.790000000001</v>
      </c>
      <c r="Z3210" s="707">
        <v>9090</v>
      </c>
      <c r="AA3210" s="707">
        <v>118042</v>
      </c>
      <c r="AB3210" s="707">
        <v>11195.81</v>
      </c>
      <c r="AC3210">
        <v>430.61</v>
      </c>
      <c r="AF3210" s="707"/>
      <c r="AG3210" s="707"/>
    </row>
    <row r="3211" spans="4:37">
      <c r="D3211" s="160" t="s">
        <v>5221</v>
      </c>
      <c r="E3211" s="160"/>
      <c r="F3211" s="160">
        <v>45655</v>
      </c>
      <c r="G3211" s="160">
        <v>45670</v>
      </c>
      <c r="H3211" s="160" t="s">
        <v>6615</v>
      </c>
      <c r="I3211" s="160" t="s">
        <v>6681</v>
      </c>
      <c r="J3211" s="160">
        <v>73604.539999999994</v>
      </c>
      <c r="K3211" s="160">
        <v>73604.53</v>
      </c>
      <c r="L3211" s="707">
        <v>73604.539999999994</v>
      </c>
      <c r="M3211" s="727" t="s">
        <v>4994</v>
      </c>
      <c r="S3211" s="707">
        <v>11835.58</v>
      </c>
      <c r="T3211" s="707">
        <v>61768.959999999999</v>
      </c>
      <c r="Y3211" s="707"/>
      <c r="Z3211" s="707"/>
      <c r="AC3211" s="707"/>
      <c r="AD3211" s="707"/>
      <c r="AE3211" s="707"/>
      <c r="AF3211" s="707"/>
      <c r="AG3211" s="707"/>
      <c r="AH3211" s="707"/>
    </row>
    <row r="3212" spans="4:37">
      <c r="D3212" s="160" t="s">
        <v>5221</v>
      </c>
      <c r="E3212" s="160"/>
      <c r="F3212" s="160">
        <v>45655</v>
      </c>
      <c r="G3212" s="160">
        <v>45670</v>
      </c>
      <c r="H3212" s="160" t="s">
        <v>6615</v>
      </c>
      <c r="I3212" s="160" t="s">
        <v>6681</v>
      </c>
      <c r="J3212" s="160">
        <v>73604.539999999994</v>
      </c>
      <c r="K3212" s="160">
        <v>73604.53</v>
      </c>
      <c r="L3212" s="707">
        <v>73604.539999999994</v>
      </c>
      <c r="M3212" s="727" t="s">
        <v>4995</v>
      </c>
      <c r="Y3212" s="707"/>
      <c r="Z3212" s="707"/>
      <c r="AA3212" s="707"/>
      <c r="AB3212" s="707"/>
      <c r="AC3212" s="707"/>
      <c r="AD3212" s="707"/>
      <c r="AE3212" s="707"/>
      <c r="AF3212" s="707"/>
      <c r="AG3212" s="707"/>
      <c r="AH3212" s="707"/>
    </row>
    <row r="3213" spans="4:37">
      <c r="D3213" s="160" t="s">
        <v>5221</v>
      </c>
      <c r="E3213" s="160"/>
      <c r="F3213" s="160">
        <v>45655</v>
      </c>
      <c r="G3213" s="160">
        <v>45670</v>
      </c>
      <c r="H3213" s="160" t="s">
        <v>6615</v>
      </c>
      <c r="I3213" s="160" t="s">
        <v>6681</v>
      </c>
      <c r="J3213" s="160">
        <v>73604.539999999994</v>
      </c>
      <c r="K3213" s="160">
        <v>73604.53</v>
      </c>
      <c r="L3213" s="707">
        <v>73604.539999999994</v>
      </c>
      <c r="M3213" s="727" t="s">
        <v>4996</v>
      </c>
      <c r="V3213" s="707"/>
      <c r="W3213" s="707">
        <v>6541.88</v>
      </c>
      <c r="X3213" s="707">
        <v>9025.01</v>
      </c>
      <c r="Y3213" s="707">
        <v>9345.6200000000008</v>
      </c>
      <c r="Z3213" s="707">
        <v>9090</v>
      </c>
      <c r="AA3213" s="707">
        <v>39602.03</v>
      </c>
      <c r="AB3213" s="707"/>
      <c r="AF3213" s="707"/>
      <c r="AG3213" s="707"/>
      <c r="AH3213" s="707"/>
    </row>
    <row r="3214" spans="4:37">
      <c r="D3214" s="160" t="s">
        <v>5222</v>
      </c>
      <c r="E3214" s="160"/>
      <c r="F3214" s="160">
        <v>45657</v>
      </c>
      <c r="G3214" s="160">
        <v>45677</v>
      </c>
      <c r="H3214" s="160" t="s">
        <v>6589</v>
      </c>
      <c r="I3214" s="160">
        <v>45932</v>
      </c>
      <c r="J3214" s="160">
        <v>122520.3</v>
      </c>
      <c r="K3214" s="160">
        <v>122520.29</v>
      </c>
      <c r="L3214" s="707">
        <v>122637.42</v>
      </c>
      <c r="M3214" s="727" t="s">
        <v>4994</v>
      </c>
      <c r="S3214" s="707">
        <v>3919.51</v>
      </c>
      <c r="T3214" s="707">
        <v>118717.92</v>
      </c>
      <c r="Y3214" s="707"/>
      <c r="Z3214" s="707"/>
      <c r="AD3214" s="707"/>
      <c r="AE3214" s="707"/>
      <c r="AF3214" s="707"/>
      <c r="AG3214" s="707"/>
      <c r="AH3214" s="707"/>
      <c r="AI3214" s="707"/>
    </row>
    <row r="3215" spans="4:37">
      <c r="D3215" s="160" t="s">
        <v>5222</v>
      </c>
      <c r="E3215" s="160"/>
      <c r="F3215" s="160">
        <v>45657</v>
      </c>
      <c r="G3215" s="160">
        <v>45677</v>
      </c>
      <c r="H3215" s="160" t="s">
        <v>6589</v>
      </c>
      <c r="I3215" s="160">
        <v>45932</v>
      </c>
      <c r="J3215" s="160">
        <v>122520.3</v>
      </c>
      <c r="K3215" s="160">
        <v>122520.29</v>
      </c>
      <c r="L3215" s="707">
        <v>122637.42</v>
      </c>
      <c r="M3215" s="727" t="s">
        <v>4995</v>
      </c>
      <c r="Z3215" s="707"/>
      <c r="AA3215" s="707"/>
      <c r="AB3215" s="707"/>
      <c r="AC3215">
        <v>117.13</v>
      </c>
      <c r="AD3215" s="707"/>
      <c r="AE3215" s="707"/>
      <c r="AF3215" s="707"/>
      <c r="AG3215" s="707"/>
      <c r="AH3215" s="707"/>
      <c r="AI3215" s="707"/>
    </row>
    <row r="3216" spans="4:37">
      <c r="D3216" s="160" t="s">
        <v>5222</v>
      </c>
      <c r="E3216" s="160"/>
      <c r="F3216" s="160">
        <v>45657</v>
      </c>
      <c r="G3216" s="160">
        <v>45677</v>
      </c>
      <c r="H3216" s="160" t="s">
        <v>6589</v>
      </c>
      <c r="I3216" s="160">
        <v>45932</v>
      </c>
      <c r="J3216" s="160">
        <v>122520.3</v>
      </c>
      <c r="K3216" s="160">
        <v>122520.29</v>
      </c>
      <c r="L3216" s="707">
        <v>122637.42</v>
      </c>
      <c r="M3216" s="727" t="s">
        <v>4996</v>
      </c>
      <c r="W3216" s="707">
        <v>21807.96</v>
      </c>
      <c r="X3216" s="707">
        <v>30048.51</v>
      </c>
      <c r="Y3216" s="707">
        <v>697.17</v>
      </c>
      <c r="Z3216" s="707"/>
      <c r="AA3216" s="707">
        <v>63035.98</v>
      </c>
      <c r="AB3216" s="707">
        <v>6673.98</v>
      </c>
      <c r="AC3216">
        <v>256.69</v>
      </c>
      <c r="AF3216" s="707"/>
      <c r="AG3216" s="707"/>
      <c r="AH3216" s="707"/>
    </row>
    <row r="3217" spans="4:37">
      <c r="D3217" s="160" t="s">
        <v>9107</v>
      </c>
      <c r="E3217" s="160"/>
      <c r="F3217" s="160">
        <v>45661</v>
      </c>
      <c r="G3217" s="160">
        <v>45671</v>
      </c>
      <c r="H3217" s="160" t="s">
        <v>6615</v>
      </c>
      <c r="I3217" s="160">
        <v>45938</v>
      </c>
      <c r="J3217" s="160">
        <v>5214.3500000000004</v>
      </c>
      <c r="K3217" s="160">
        <v>5214.34</v>
      </c>
      <c r="L3217" s="707">
        <v>10428.700000000001</v>
      </c>
      <c r="M3217" s="727" t="s">
        <v>4994</v>
      </c>
      <c r="T3217" s="707">
        <v>5214.3500000000004</v>
      </c>
      <c r="Y3217" s="707"/>
      <c r="Z3217" s="707"/>
      <c r="AB3217" s="707"/>
      <c r="AC3217" s="707">
        <v>5214.3500000000004</v>
      </c>
      <c r="AD3217" s="707"/>
      <c r="AE3217" s="707"/>
      <c r="AF3217" s="707"/>
      <c r="AG3217" s="707"/>
      <c r="AH3217" s="707"/>
    </row>
    <row r="3218" spans="4:37">
      <c r="D3218" s="160" t="s">
        <v>9107</v>
      </c>
      <c r="E3218" s="160"/>
      <c r="F3218" s="160">
        <v>45661</v>
      </c>
      <c r="G3218" s="160">
        <v>45671</v>
      </c>
      <c r="H3218" s="160" t="s">
        <v>6615</v>
      </c>
      <c r="I3218" s="160">
        <v>45938</v>
      </c>
      <c r="J3218" s="160">
        <v>5214.3500000000004</v>
      </c>
      <c r="K3218" s="160">
        <v>5214.34</v>
      </c>
      <c r="L3218" s="707">
        <v>10428.700000000001</v>
      </c>
      <c r="M3218" s="727" t="s">
        <v>4995</v>
      </c>
      <c r="Y3218" s="707"/>
      <c r="Z3218" s="707"/>
      <c r="AA3218" s="707"/>
      <c r="AB3218" s="707"/>
      <c r="AC3218" s="707">
        <v>5214.3500000000004</v>
      </c>
      <c r="AD3218" s="707"/>
      <c r="AE3218" s="707"/>
      <c r="AF3218" s="707"/>
      <c r="AG3218" s="707"/>
      <c r="AH3218" s="707"/>
      <c r="AJ3218" s="707"/>
      <c r="AK3218" s="707"/>
    </row>
    <row r="3219" spans="4:37">
      <c r="D3219" s="160" t="s">
        <v>9107</v>
      </c>
      <c r="E3219" s="160"/>
      <c r="F3219" s="160">
        <v>45661</v>
      </c>
      <c r="G3219" s="160">
        <v>45671</v>
      </c>
      <c r="H3219" s="160" t="s">
        <v>6615</v>
      </c>
      <c r="I3219" s="160">
        <v>45938</v>
      </c>
      <c r="J3219" s="160">
        <v>5214.3500000000004</v>
      </c>
      <c r="K3219" s="160">
        <v>5214.34</v>
      </c>
      <c r="L3219" s="707">
        <v>10428.700000000001</v>
      </c>
      <c r="M3219" s="727" t="s">
        <v>4996</v>
      </c>
      <c r="W3219" s="707">
        <v>4236.6499999999996</v>
      </c>
      <c r="X3219" s="707">
        <v>977.69</v>
      </c>
      <c r="Y3219" s="707"/>
      <c r="Z3219" s="707"/>
      <c r="AA3219" s="707"/>
      <c r="AF3219" s="707"/>
      <c r="AG3219" s="707"/>
      <c r="AJ3219" s="707"/>
      <c r="AK3219" s="707"/>
    </row>
    <row r="3220" spans="4:37">
      <c r="D3220" s="160" t="s">
        <v>9108</v>
      </c>
      <c r="E3220" s="160"/>
      <c r="F3220" s="160">
        <v>45663</v>
      </c>
      <c r="G3220" s="160">
        <v>45676</v>
      </c>
      <c r="H3220" s="160" t="s">
        <v>6589</v>
      </c>
      <c r="I3220" s="160">
        <v>45938</v>
      </c>
      <c r="J3220" s="160">
        <v>24768.16</v>
      </c>
      <c r="K3220" s="160">
        <v>24768.16</v>
      </c>
      <c r="L3220" s="707">
        <v>49536.32</v>
      </c>
      <c r="M3220" s="727" t="s">
        <v>4994</v>
      </c>
      <c r="T3220" s="707">
        <v>24768.16</v>
      </c>
      <c r="Y3220" s="707"/>
      <c r="AB3220" s="707"/>
      <c r="AC3220" s="707">
        <v>24768.16</v>
      </c>
      <c r="AD3220" s="707"/>
      <c r="AE3220" s="707"/>
      <c r="AF3220" s="707"/>
      <c r="AG3220" s="707"/>
      <c r="AH3220" s="707"/>
    </row>
    <row r="3221" spans="4:37">
      <c r="D3221" s="160" t="s">
        <v>9108</v>
      </c>
      <c r="E3221" s="160"/>
      <c r="F3221" s="160">
        <v>45663</v>
      </c>
      <c r="G3221" s="160">
        <v>45676</v>
      </c>
      <c r="H3221" s="160" t="s">
        <v>6589</v>
      </c>
      <c r="I3221" s="160">
        <v>45938</v>
      </c>
      <c r="J3221" s="160">
        <v>24768.16</v>
      </c>
      <c r="K3221" s="160">
        <v>24768.16</v>
      </c>
      <c r="L3221" s="707">
        <v>49536.32</v>
      </c>
      <c r="M3221" s="727" t="s">
        <v>4995</v>
      </c>
      <c r="Y3221" s="707"/>
      <c r="Z3221" s="707"/>
      <c r="AA3221" s="707"/>
      <c r="AB3221" s="707"/>
      <c r="AC3221" s="707">
        <v>24768.16</v>
      </c>
      <c r="AD3221" s="707"/>
      <c r="AE3221" s="707"/>
      <c r="AF3221" s="707"/>
      <c r="AG3221" s="707"/>
      <c r="AH3221" s="707"/>
      <c r="AJ3221" s="707"/>
    </row>
    <row r="3222" spans="4:37">
      <c r="D3222" s="160" t="s">
        <v>9108</v>
      </c>
      <c r="E3222" s="160"/>
      <c r="F3222" s="160">
        <v>45663</v>
      </c>
      <c r="G3222" s="160">
        <v>45676</v>
      </c>
      <c r="H3222" s="160" t="s">
        <v>6589</v>
      </c>
      <c r="I3222" s="160">
        <v>45938</v>
      </c>
      <c r="J3222" s="160">
        <v>24768.16</v>
      </c>
      <c r="K3222" s="160">
        <v>24768.16</v>
      </c>
      <c r="L3222" s="707">
        <v>49536.32</v>
      </c>
      <c r="M3222" s="727" t="s">
        <v>4996</v>
      </c>
      <c r="W3222" s="707">
        <v>11109.47</v>
      </c>
      <c r="X3222" s="707">
        <v>2599.27</v>
      </c>
      <c r="Y3222" s="707"/>
      <c r="Z3222" s="707"/>
      <c r="AA3222" s="707">
        <v>11059.42</v>
      </c>
      <c r="AB3222" s="707"/>
      <c r="AF3222" s="707"/>
      <c r="AG3222" s="707"/>
      <c r="AJ3222" s="707"/>
    </row>
    <row r="3223" spans="4:37">
      <c r="D3223" s="160" t="s">
        <v>9109</v>
      </c>
      <c r="E3223" s="160"/>
      <c r="F3223" s="160">
        <v>45665</v>
      </c>
      <c r="G3223" s="160">
        <v>45676</v>
      </c>
      <c r="H3223" s="160" t="s">
        <v>6811</v>
      </c>
      <c r="I3223" s="160">
        <v>45941</v>
      </c>
      <c r="J3223" s="160">
        <v>9040.31</v>
      </c>
      <c r="K3223" s="160">
        <v>9040.32</v>
      </c>
      <c r="L3223" s="707">
        <v>72322.48</v>
      </c>
      <c r="M3223" s="727" t="s">
        <v>4994</v>
      </c>
      <c r="T3223" s="707">
        <v>36161.24</v>
      </c>
      <c r="Y3223" s="707"/>
      <c r="Z3223" s="707"/>
      <c r="AB3223" s="707"/>
      <c r="AC3223" s="707">
        <v>36161.24</v>
      </c>
      <c r="AD3223" s="707"/>
      <c r="AE3223" s="707"/>
      <c r="AF3223" s="707"/>
      <c r="AG3223" s="707"/>
      <c r="AH3223" s="707"/>
      <c r="AI3223" s="707"/>
    </row>
    <row r="3224" spans="4:37">
      <c r="D3224" s="160" t="s">
        <v>9109</v>
      </c>
      <c r="E3224" s="160"/>
      <c r="F3224" s="160">
        <v>45665</v>
      </c>
      <c r="G3224" s="160">
        <v>45676</v>
      </c>
      <c r="H3224" s="160" t="s">
        <v>6811</v>
      </c>
      <c r="I3224" s="160">
        <v>45941</v>
      </c>
      <c r="J3224" s="160">
        <v>9040.31</v>
      </c>
      <c r="K3224" s="160">
        <v>9040.32</v>
      </c>
      <c r="L3224" s="707">
        <v>72322.48</v>
      </c>
      <c r="M3224" s="727" t="s">
        <v>4995</v>
      </c>
      <c r="Y3224" s="707"/>
      <c r="Z3224" s="707"/>
      <c r="AA3224" s="707"/>
      <c r="AB3224" s="707"/>
      <c r="AC3224" s="707">
        <v>63282.16</v>
      </c>
      <c r="AD3224" s="707"/>
      <c r="AE3224" s="707"/>
      <c r="AF3224" s="707"/>
      <c r="AG3224" s="707"/>
      <c r="AH3224" s="707"/>
      <c r="AI3224" s="707"/>
      <c r="AJ3224" s="707"/>
    </row>
    <row r="3225" spans="4:37">
      <c r="D3225" s="160" t="s">
        <v>9109</v>
      </c>
      <c r="E3225" s="160"/>
      <c r="F3225" s="160">
        <v>45665</v>
      </c>
      <c r="G3225" s="160">
        <v>45676</v>
      </c>
      <c r="H3225" s="160" t="s">
        <v>6811</v>
      </c>
      <c r="I3225" s="160">
        <v>45941</v>
      </c>
      <c r="J3225" s="160">
        <v>9040.31</v>
      </c>
      <c r="K3225" s="160">
        <v>9040.32</v>
      </c>
      <c r="L3225" s="707">
        <v>72322.48</v>
      </c>
      <c r="M3225" s="727" t="s">
        <v>4996</v>
      </c>
      <c r="X3225" s="707"/>
      <c r="Y3225" s="707"/>
      <c r="Z3225" s="707"/>
      <c r="AA3225" s="707">
        <v>4344.57</v>
      </c>
      <c r="AB3225" s="707">
        <v>4521.83</v>
      </c>
      <c r="AC3225" s="707">
        <v>173.92</v>
      </c>
      <c r="AF3225" s="707"/>
      <c r="AG3225" s="707"/>
      <c r="AH3225" s="707"/>
      <c r="AJ3225" s="707"/>
    </row>
    <row r="3226" spans="4:37">
      <c r="D3226" s="160" t="s">
        <v>5223</v>
      </c>
      <c r="E3226" s="160"/>
      <c r="F3226" s="160">
        <v>45665</v>
      </c>
      <c r="G3226" s="160">
        <v>45717</v>
      </c>
      <c r="H3226" s="160" t="s">
        <v>6656</v>
      </c>
      <c r="I3226" s="160">
        <v>45972</v>
      </c>
      <c r="J3226" s="160">
        <v>898663.24</v>
      </c>
      <c r="K3226" s="160">
        <v>898663.22</v>
      </c>
      <c r="L3226" s="707">
        <v>1532146.72</v>
      </c>
      <c r="M3226" s="727" t="s">
        <v>4994</v>
      </c>
      <c r="T3226" s="707">
        <v>313162.78999999998</v>
      </c>
      <c r="U3226" s="707">
        <v>592837.71</v>
      </c>
      <c r="X3226" s="707"/>
      <c r="Y3226" s="707"/>
      <c r="Z3226" s="707"/>
      <c r="AB3226" s="707"/>
      <c r="AC3226" s="707">
        <v>585734.68000000005</v>
      </c>
      <c r="AD3226" s="707">
        <v>40411.54</v>
      </c>
      <c r="AE3226" s="707"/>
      <c r="AF3226" s="707"/>
      <c r="AG3226" s="707"/>
    </row>
    <row r="3227" spans="4:37">
      <c r="D3227" s="160" t="s">
        <v>5223</v>
      </c>
      <c r="E3227" s="160"/>
      <c r="F3227" s="160">
        <v>45665</v>
      </c>
      <c r="G3227" s="160">
        <v>45717</v>
      </c>
      <c r="H3227" s="160" t="s">
        <v>6656</v>
      </c>
      <c r="I3227" s="160">
        <v>45972</v>
      </c>
      <c r="J3227" s="160">
        <v>898663.24</v>
      </c>
      <c r="K3227" s="160">
        <v>898663.22</v>
      </c>
      <c r="L3227" s="707">
        <v>1532146.72</v>
      </c>
      <c r="M3227" s="727" t="s">
        <v>4995</v>
      </c>
      <c r="X3227" s="707"/>
      <c r="Y3227" s="707"/>
      <c r="Z3227" s="707"/>
      <c r="AA3227" s="707"/>
      <c r="AB3227" s="707"/>
      <c r="AC3227" s="707">
        <v>593071.94999999995</v>
      </c>
      <c r="AD3227" s="707">
        <v>40411.54</v>
      </c>
      <c r="AE3227" s="707"/>
      <c r="AF3227" s="707"/>
      <c r="AG3227" s="707"/>
      <c r="AJ3227" s="707"/>
    </row>
    <row r="3228" spans="4:37">
      <c r="D3228" s="160" t="s">
        <v>5223</v>
      </c>
      <c r="E3228" s="160"/>
      <c r="F3228" s="160">
        <v>45665</v>
      </c>
      <c r="G3228" s="160">
        <v>45717</v>
      </c>
      <c r="H3228" s="160" t="s">
        <v>6656</v>
      </c>
      <c r="I3228" s="160">
        <v>45972</v>
      </c>
      <c r="J3228" s="160">
        <v>898663.24</v>
      </c>
      <c r="K3228" s="160">
        <v>898663.22</v>
      </c>
      <c r="L3228" s="707">
        <v>1532146.72</v>
      </c>
      <c r="M3228" s="727" t="s">
        <v>4996</v>
      </c>
      <c r="W3228" s="707">
        <v>272615.19</v>
      </c>
      <c r="X3228" s="707">
        <v>100989.47</v>
      </c>
      <c r="Y3228" s="707">
        <v>411802.76</v>
      </c>
      <c r="Z3228" s="707">
        <v>66522.899999999994</v>
      </c>
      <c r="AA3228" s="707">
        <v>38013.29</v>
      </c>
      <c r="AB3228" s="707">
        <v>8396.66</v>
      </c>
      <c r="AC3228">
        <v>322.95</v>
      </c>
      <c r="AE3228" s="707"/>
      <c r="AF3228" s="707"/>
      <c r="AJ3228" s="707"/>
    </row>
    <row r="3229" spans="4:37">
      <c r="D3229" s="160" t="s">
        <v>5224</v>
      </c>
      <c r="E3229" s="160"/>
      <c r="F3229" s="160">
        <v>45678</v>
      </c>
      <c r="G3229" s="160">
        <v>45699</v>
      </c>
      <c r="H3229" s="160">
        <v>45941</v>
      </c>
      <c r="I3229" s="160">
        <v>45963</v>
      </c>
      <c r="J3229" s="160">
        <v>0</v>
      </c>
      <c r="K3229" s="160">
        <v>0</v>
      </c>
      <c r="L3229" s="707">
        <v>237416.24</v>
      </c>
      <c r="M3229" s="727" t="s">
        <v>4994</v>
      </c>
      <c r="X3229" s="707"/>
      <c r="Y3229" s="707"/>
      <c r="Z3229" s="707"/>
      <c r="AB3229" s="707"/>
      <c r="AC3229" s="707">
        <v>230293.75</v>
      </c>
      <c r="AD3229" s="707">
        <v>7122.49</v>
      </c>
      <c r="AE3229" s="707"/>
      <c r="AF3229" s="707"/>
      <c r="AG3229" s="707"/>
      <c r="AH3229" s="707"/>
      <c r="AI3229" s="707"/>
    </row>
    <row r="3230" spans="4:37">
      <c r="D3230" s="160" t="s">
        <v>5224</v>
      </c>
      <c r="E3230" s="160"/>
      <c r="F3230" s="160">
        <v>45678</v>
      </c>
      <c r="G3230" s="160">
        <v>45699</v>
      </c>
      <c r="H3230" s="160">
        <v>45941</v>
      </c>
      <c r="I3230" s="160">
        <v>45963</v>
      </c>
      <c r="J3230" s="160">
        <v>0</v>
      </c>
      <c r="K3230" s="160">
        <v>0</v>
      </c>
      <c r="L3230" s="707">
        <v>237416.24</v>
      </c>
      <c r="M3230" s="727" t="s">
        <v>4995</v>
      </c>
      <c r="Z3230" s="707"/>
      <c r="AA3230" s="707"/>
      <c r="AB3230" s="707"/>
      <c r="AC3230" s="707">
        <v>230293.75</v>
      </c>
      <c r="AD3230" s="707">
        <v>7122.49</v>
      </c>
      <c r="AE3230" s="707"/>
      <c r="AF3230" s="707"/>
      <c r="AG3230" s="707"/>
      <c r="AH3230" s="707"/>
      <c r="AI3230" s="707"/>
      <c r="AJ3230" s="707"/>
    </row>
    <row r="3231" spans="4:37">
      <c r="D3231" s="160" t="s">
        <v>5224</v>
      </c>
      <c r="E3231" s="160"/>
      <c r="F3231" s="160">
        <v>45678</v>
      </c>
      <c r="G3231" s="160">
        <v>45699</v>
      </c>
      <c r="H3231" s="160">
        <v>45941</v>
      </c>
      <c r="I3231" s="160">
        <v>45963</v>
      </c>
      <c r="J3231" s="160">
        <v>0</v>
      </c>
      <c r="K3231" s="160">
        <v>0</v>
      </c>
      <c r="L3231" s="707">
        <v>237416.24</v>
      </c>
      <c r="M3231" s="727" t="s">
        <v>4996</v>
      </c>
      <c r="Y3231" s="707"/>
      <c r="Z3231" s="707"/>
      <c r="AA3231" s="707"/>
      <c r="AB3231" s="707"/>
      <c r="AG3231" s="707"/>
      <c r="AH3231" s="707"/>
      <c r="AJ3231" s="707"/>
    </row>
    <row r="3232" spans="4:37">
      <c r="D3232" s="160" t="s">
        <v>5225</v>
      </c>
      <c r="E3232" s="160"/>
      <c r="F3232" s="160">
        <v>45682</v>
      </c>
      <c r="G3232" s="160">
        <v>45692</v>
      </c>
      <c r="H3232" s="160">
        <v>45944</v>
      </c>
      <c r="I3232" s="160">
        <v>45956</v>
      </c>
      <c r="J3232" s="160">
        <v>0</v>
      </c>
      <c r="K3232" s="160">
        <v>0</v>
      </c>
      <c r="L3232" s="707">
        <v>5273.5</v>
      </c>
      <c r="M3232" s="727" t="s">
        <v>4994</v>
      </c>
      <c r="Y3232" s="707"/>
      <c r="Z3232" s="707"/>
      <c r="AB3232" s="707"/>
      <c r="AC3232" s="707">
        <v>5273.5</v>
      </c>
      <c r="AD3232" s="707"/>
      <c r="AE3232" s="707"/>
      <c r="AF3232" s="707"/>
      <c r="AG3232" s="707"/>
      <c r="AH3232" s="707"/>
      <c r="AI3232" s="707"/>
    </row>
    <row r="3233" spans="4:37">
      <c r="D3233" s="160" t="s">
        <v>5225</v>
      </c>
      <c r="E3233" s="160"/>
      <c r="F3233" s="160">
        <v>45682</v>
      </c>
      <c r="G3233" s="160">
        <v>45692</v>
      </c>
      <c r="H3233" s="160">
        <v>45944</v>
      </c>
      <c r="I3233" s="160">
        <v>45956</v>
      </c>
      <c r="J3233" s="160">
        <v>0</v>
      </c>
      <c r="K3233" s="160">
        <v>0</v>
      </c>
      <c r="L3233" s="707">
        <v>5273.5</v>
      </c>
      <c r="M3233" s="727" t="s">
        <v>4995</v>
      </c>
      <c r="Y3233" s="707"/>
      <c r="Z3233" s="707"/>
      <c r="AA3233" s="707"/>
      <c r="AB3233" s="707"/>
      <c r="AC3233" s="707">
        <v>5273.5</v>
      </c>
      <c r="AD3233" s="707"/>
      <c r="AE3233" s="707"/>
      <c r="AF3233" s="707"/>
      <c r="AG3233" s="707"/>
      <c r="AH3233" s="707"/>
      <c r="AI3233" s="707"/>
      <c r="AJ3233" s="707"/>
      <c r="AK3233" s="707"/>
    </row>
    <row r="3234" spans="4:37">
      <c r="D3234" s="160" t="s">
        <v>5225</v>
      </c>
      <c r="E3234" s="160"/>
      <c r="F3234" s="160">
        <v>45682</v>
      </c>
      <c r="G3234" s="160">
        <v>45692</v>
      </c>
      <c r="H3234" s="160">
        <v>45944</v>
      </c>
      <c r="I3234" s="160">
        <v>45956</v>
      </c>
      <c r="J3234" s="160">
        <v>0</v>
      </c>
      <c r="K3234" s="160">
        <v>0</v>
      </c>
      <c r="L3234" s="707">
        <v>5273.5</v>
      </c>
      <c r="M3234" s="727" t="s">
        <v>4996</v>
      </c>
      <c r="Y3234" s="707"/>
      <c r="Z3234" s="707"/>
      <c r="AA3234" s="707"/>
      <c r="AB3234" s="707"/>
      <c r="AC3234" s="707"/>
      <c r="AF3234" s="707"/>
      <c r="AG3234" s="707"/>
      <c r="AH3234" s="707"/>
      <c r="AJ3234" s="707"/>
      <c r="AK3234" s="707"/>
    </row>
    <row r="3235" spans="4:37">
      <c r="D3235" s="160" t="s">
        <v>9110</v>
      </c>
      <c r="E3235" s="160"/>
      <c r="F3235" s="160">
        <v>45665</v>
      </c>
      <c r="G3235" s="160">
        <v>45694</v>
      </c>
      <c r="H3235" s="160" t="s">
        <v>6656</v>
      </c>
      <c r="I3235" s="160">
        <v>45956</v>
      </c>
      <c r="J3235" s="160">
        <v>28834.49</v>
      </c>
      <c r="K3235" s="160">
        <v>28834.49</v>
      </c>
      <c r="L3235" s="707">
        <v>40331.980000000003</v>
      </c>
      <c r="M3235" s="727" t="s">
        <v>4994</v>
      </c>
      <c r="T3235" s="707">
        <v>23067.82</v>
      </c>
      <c r="U3235" s="707">
        <v>8066.4</v>
      </c>
      <c r="Y3235" s="707"/>
      <c r="Z3235" s="707"/>
      <c r="AB3235" s="707"/>
      <c r="AC3235" s="707">
        <v>9197.76</v>
      </c>
      <c r="AE3235" s="707"/>
      <c r="AF3235" s="707"/>
      <c r="AG3235" s="707"/>
      <c r="AH3235" s="707"/>
      <c r="AI3235" s="707"/>
      <c r="AJ3235" s="707"/>
      <c r="AK3235" s="707"/>
    </row>
    <row r="3236" spans="4:37">
      <c r="D3236" s="160" t="s">
        <v>9110</v>
      </c>
      <c r="E3236" s="160"/>
      <c r="F3236" s="160">
        <v>45665</v>
      </c>
      <c r="G3236" s="160">
        <v>45694</v>
      </c>
      <c r="H3236" s="160" t="s">
        <v>6656</v>
      </c>
      <c r="I3236" s="160">
        <v>45956</v>
      </c>
      <c r="J3236" s="160">
        <v>28834.49</v>
      </c>
      <c r="K3236" s="160">
        <v>28834.49</v>
      </c>
      <c r="L3236" s="707">
        <v>40331.980000000003</v>
      </c>
      <c r="M3236" s="727" t="s">
        <v>4995</v>
      </c>
      <c r="AB3236" s="707"/>
      <c r="AC3236" s="707">
        <v>11497.49</v>
      </c>
      <c r="AD3236" s="707"/>
      <c r="AE3236" s="707"/>
      <c r="AF3236" s="707"/>
      <c r="AG3236" s="707"/>
      <c r="AH3236" s="707"/>
      <c r="AI3236" s="707"/>
      <c r="AJ3236" s="707"/>
      <c r="AK3236" s="707"/>
    </row>
    <row r="3237" spans="4:37">
      <c r="D3237" s="160" t="s">
        <v>9110</v>
      </c>
      <c r="E3237" s="160"/>
      <c r="F3237" s="160">
        <v>45665</v>
      </c>
      <c r="G3237" s="160">
        <v>45694</v>
      </c>
      <c r="H3237" s="160" t="s">
        <v>6656</v>
      </c>
      <c r="I3237" s="160">
        <v>45956</v>
      </c>
      <c r="J3237" s="160">
        <v>28834.49</v>
      </c>
      <c r="K3237" s="160">
        <v>28834.49</v>
      </c>
      <c r="L3237" s="707">
        <v>40331.980000000003</v>
      </c>
      <c r="M3237" s="727" t="s">
        <v>4996</v>
      </c>
      <c r="W3237" s="707">
        <v>23067.83</v>
      </c>
      <c r="AA3237" s="707">
        <v>723.09</v>
      </c>
      <c r="AB3237" s="707">
        <v>4856.7700000000004</v>
      </c>
      <c r="AC3237" s="707">
        <v>186.8</v>
      </c>
      <c r="AD3237" s="707"/>
      <c r="AH3237" s="707"/>
      <c r="AI3237" s="707"/>
      <c r="AJ3237" s="707"/>
    </row>
    <row r="3238" spans="4:37">
      <c r="D3238" s="160" t="s">
        <v>9111</v>
      </c>
      <c r="E3238" s="160"/>
      <c r="F3238" s="160">
        <v>45668</v>
      </c>
      <c r="G3238" s="160">
        <v>45678</v>
      </c>
      <c r="H3238" s="160" t="s">
        <v>6729</v>
      </c>
      <c r="I3238" s="160" t="s">
        <v>6653</v>
      </c>
      <c r="J3238" s="160">
        <v>31402.26</v>
      </c>
      <c r="K3238" s="160">
        <v>31402.26</v>
      </c>
      <c r="L3238" s="707">
        <v>31402.26</v>
      </c>
      <c r="M3238" s="727" t="s">
        <v>4994</v>
      </c>
      <c r="T3238" s="707">
        <v>31402.26</v>
      </c>
      <c r="AB3238" s="707"/>
      <c r="AF3238" s="707"/>
      <c r="AG3238" s="707"/>
      <c r="AH3238" s="707"/>
      <c r="AI3238" s="707"/>
      <c r="AJ3238" s="707"/>
      <c r="AK3238" s="707"/>
    </row>
    <row r="3239" spans="4:37">
      <c r="D3239" s="160" t="s">
        <v>9111</v>
      </c>
      <c r="E3239" s="160"/>
      <c r="F3239" s="160">
        <v>45668</v>
      </c>
      <c r="G3239" s="160">
        <v>45678</v>
      </c>
      <c r="H3239" s="160" t="s">
        <v>6729</v>
      </c>
      <c r="I3239" s="160" t="s">
        <v>6653</v>
      </c>
      <c r="J3239" s="160">
        <v>31402.26</v>
      </c>
      <c r="K3239" s="160">
        <v>31402.26</v>
      </c>
      <c r="L3239" s="707">
        <v>31402.26</v>
      </c>
      <c r="M3239" s="727" t="s">
        <v>4995</v>
      </c>
      <c r="AB3239" s="707"/>
      <c r="AC3239" s="707"/>
      <c r="AD3239" s="707"/>
      <c r="AF3239" s="707"/>
      <c r="AG3239" s="707"/>
      <c r="AH3239" s="707"/>
      <c r="AI3239" s="707"/>
      <c r="AJ3239" s="707"/>
      <c r="AK3239" s="707"/>
    </row>
    <row r="3240" spans="4:37">
      <c r="D3240" s="160" t="s">
        <v>9111</v>
      </c>
      <c r="E3240" s="160"/>
      <c r="F3240" s="160">
        <v>45668</v>
      </c>
      <c r="G3240" s="160">
        <v>45678</v>
      </c>
      <c r="H3240" s="160" t="s">
        <v>6729</v>
      </c>
      <c r="I3240" s="160" t="s">
        <v>6653</v>
      </c>
      <c r="J3240" s="160">
        <v>31402.26</v>
      </c>
      <c r="K3240" s="160">
        <v>31402.26</v>
      </c>
      <c r="L3240" s="707">
        <v>31402.26</v>
      </c>
      <c r="M3240" s="727" t="s">
        <v>4996</v>
      </c>
      <c r="Y3240" s="707">
        <v>28948.959999999999</v>
      </c>
      <c r="Z3240" s="707">
        <v>2453.3000000000002</v>
      </c>
      <c r="AB3240" s="707"/>
      <c r="AC3240" s="707"/>
      <c r="AD3240" s="707"/>
      <c r="AI3240" s="707"/>
    </row>
    <row r="3241" spans="4:37">
      <c r="D3241" s="160" t="s">
        <v>5226</v>
      </c>
      <c r="E3241" s="160"/>
      <c r="F3241" s="160">
        <v>45670</v>
      </c>
      <c r="G3241" s="160">
        <v>45697</v>
      </c>
      <c r="H3241" s="160" t="s">
        <v>6615</v>
      </c>
      <c r="I3241" s="160" t="s">
        <v>6724</v>
      </c>
      <c r="J3241" s="160">
        <v>39172.01</v>
      </c>
      <c r="K3241" s="160">
        <v>39172.01</v>
      </c>
      <c r="L3241" s="707">
        <v>39172.01</v>
      </c>
      <c r="M3241" s="727" t="s">
        <v>4994</v>
      </c>
      <c r="T3241" s="707">
        <v>34079.65</v>
      </c>
      <c r="U3241" s="707">
        <v>5092.3599999999997</v>
      </c>
      <c r="Z3241" s="707"/>
      <c r="AB3241" s="707"/>
      <c r="AC3241" s="707"/>
      <c r="AD3241" s="707"/>
      <c r="AE3241" s="707"/>
      <c r="AF3241" s="707"/>
      <c r="AG3241" s="707"/>
      <c r="AH3241" s="707"/>
      <c r="AI3241" s="707"/>
    </row>
    <row r="3242" spans="4:37">
      <c r="D3242" s="160" t="s">
        <v>5226</v>
      </c>
      <c r="E3242" s="160"/>
      <c r="F3242" s="160">
        <v>45670</v>
      </c>
      <c r="G3242" s="160">
        <v>45697</v>
      </c>
      <c r="H3242" s="160" t="s">
        <v>6615</v>
      </c>
      <c r="I3242" s="160" t="s">
        <v>6724</v>
      </c>
      <c r="J3242" s="160">
        <v>39172.01</v>
      </c>
      <c r="K3242" s="160">
        <v>39172.01</v>
      </c>
      <c r="L3242" s="707">
        <v>39172.01</v>
      </c>
      <c r="M3242" s="727" t="s">
        <v>4995</v>
      </c>
      <c r="Z3242" s="707"/>
      <c r="AA3242" s="707"/>
      <c r="AB3242" s="707"/>
      <c r="AC3242" s="707"/>
      <c r="AD3242" s="707"/>
      <c r="AE3242" s="707"/>
      <c r="AF3242" s="707"/>
      <c r="AG3242" s="707"/>
      <c r="AH3242" s="707"/>
      <c r="AI3242" s="707"/>
    </row>
    <row r="3243" spans="4:37">
      <c r="D3243" s="160" t="s">
        <v>5226</v>
      </c>
      <c r="E3243" s="160"/>
      <c r="F3243" s="160">
        <v>45670</v>
      </c>
      <c r="G3243" s="160">
        <v>45697</v>
      </c>
      <c r="H3243" s="160" t="s">
        <v>6615</v>
      </c>
      <c r="I3243" s="160" t="s">
        <v>6724</v>
      </c>
      <c r="J3243" s="160">
        <v>39172.01</v>
      </c>
      <c r="K3243" s="160">
        <v>39172.01</v>
      </c>
      <c r="L3243" s="707">
        <v>39172.01</v>
      </c>
      <c r="M3243" s="727" t="s">
        <v>4996</v>
      </c>
      <c r="W3243" s="707">
        <v>27746.84</v>
      </c>
      <c r="X3243" s="707">
        <v>5533.05</v>
      </c>
      <c r="Y3243">
        <v>799.76</v>
      </c>
      <c r="Z3243" s="707"/>
      <c r="AA3243" s="707">
        <v>5092.3599999999997</v>
      </c>
      <c r="AB3243" s="707"/>
      <c r="AC3243" s="707"/>
      <c r="AG3243" s="707"/>
    </row>
    <row r="3244" spans="4:37">
      <c r="D3244" s="160" t="s">
        <v>5227</v>
      </c>
      <c r="E3244" s="160"/>
      <c r="F3244" s="160">
        <v>45679</v>
      </c>
      <c r="G3244" s="160">
        <v>45699</v>
      </c>
      <c r="H3244" s="160" t="s">
        <v>6729</v>
      </c>
      <c r="I3244" s="160">
        <v>45960</v>
      </c>
      <c r="J3244" s="160">
        <v>53266.239999999998</v>
      </c>
      <c r="K3244" s="160">
        <v>53266.25</v>
      </c>
      <c r="L3244" s="707">
        <v>103686.51</v>
      </c>
      <c r="M3244" s="727" t="s">
        <v>4994</v>
      </c>
      <c r="T3244" s="707">
        <v>47937.7</v>
      </c>
      <c r="U3244" s="707">
        <v>5328.55</v>
      </c>
      <c r="Z3244" s="707"/>
      <c r="AB3244" s="707"/>
      <c r="AC3244" s="707">
        <v>50420.27</v>
      </c>
      <c r="AD3244" s="707"/>
      <c r="AE3244" s="707"/>
      <c r="AF3244" s="707"/>
      <c r="AG3244" s="707"/>
      <c r="AH3244" s="707"/>
      <c r="AI3244" s="707"/>
    </row>
    <row r="3245" spans="4:37">
      <c r="D3245" s="160" t="s">
        <v>5227</v>
      </c>
      <c r="E3245" s="160"/>
      <c r="F3245" s="160">
        <v>45679</v>
      </c>
      <c r="G3245" s="160">
        <v>45699</v>
      </c>
      <c r="H3245" s="160" t="s">
        <v>6729</v>
      </c>
      <c r="I3245" s="160">
        <v>45960</v>
      </c>
      <c r="J3245" s="160">
        <v>53266.239999999998</v>
      </c>
      <c r="K3245" s="160">
        <v>53266.25</v>
      </c>
      <c r="L3245" s="707">
        <v>103686.51</v>
      </c>
      <c r="M3245" s="727" t="s">
        <v>4995</v>
      </c>
      <c r="Z3245" s="707"/>
      <c r="AA3245" s="707"/>
      <c r="AB3245" s="707"/>
      <c r="AC3245" s="707">
        <v>50420.27</v>
      </c>
      <c r="AD3245" s="707"/>
      <c r="AE3245" s="707"/>
      <c r="AF3245" s="707"/>
      <c r="AG3245" s="707"/>
      <c r="AH3245" s="707"/>
      <c r="AI3245" s="707"/>
    </row>
    <row r="3246" spans="4:37">
      <c r="D3246" s="160" t="s">
        <v>5227</v>
      </c>
      <c r="E3246" s="160"/>
      <c r="F3246" s="160">
        <v>45679</v>
      </c>
      <c r="G3246" s="160">
        <v>45699</v>
      </c>
      <c r="H3246" s="160" t="s">
        <v>6729</v>
      </c>
      <c r="I3246" s="160">
        <v>45960</v>
      </c>
      <c r="J3246" s="160">
        <v>53266.239999999998</v>
      </c>
      <c r="K3246" s="160">
        <v>53266.25</v>
      </c>
      <c r="L3246" s="707">
        <v>103686.51</v>
      </c>
      <c r="M3246" s="727" t="s">
        <v>4996</v>
      </c>
      <c r="Y3246" s="707">
        <v>49104.63</v>
      </c>
      <c r="Z3246" s="707">
        <v>4161.62</v>
      </c>
      <c r="AA3246" s="707"/>
      <c r="AB3246" s="707"/>
      <c r="AC3246" s="707"/>
      <c r="AD3246" s="707"/>
      <c r="AG3246" s="707"/>
    </row>
    <row r="3247" spans="4:37">
      <c r="D3247" s="160" t="s">
        <v>5228</v>
      </c>
      <c r="E3247" s="160"/>
      <c r="F3247" s="160">
        <v>45682</v>
      </c>
      <c r="G3247" s="160">
        <v>45696</v>
      </c>
      <c r="H3247" s="160" t="s">
        <v>6615</v>
      </c>
      <c r="I3247" s="160" t="s">
        <v>6727</v>
      </c>
      <c r="J3247" s="160">
        <v>162783.96</v>
      </c>
      <c r="K3247" s="160">
        <v>162783.97</v>
      </c>
      <c r="L3247" s="707">
        <v>162783.96</v>
      </c>
      <c r="M3247" s="727" t="s">
        <v>4994</v>
      </c>
      <c r="T3247" s="707">
        <v>130227.17</v>
      </c>
      <c r="U3247" s="707">
        <v>32556.79</v>
      </c>
      <c r="Z3247" s="707"/>
    </row>
    <row r="3248" spans="4:37">
      <c r="D3248" s="160" t="s">
        <v>5228</v>
      </c>
      <c r="E3248" s="160"/>
      <c r="F3248" s="160">
        <v>45682</v>
      </c>
      <c r="G3248" s="160">
        <v>45696</v>
      </c>
      <c r="H3248" s="160" t="s">
        <v>6615</v>
      </c>
      <c r="I3248" s="160" t="s">
        <v>6727</v>
      </c>
      <c r="J3248" s="160">
        <v>162783.96</v>
      </c>
      <c r="K3248" s="160">
        <v>162783.97</v>
      </c>
      <c r="L3248" s="707">
        <v>162783.96</v>
      </c>
      <c r="M3248" s="727" t="s">
        <v>4995</v>
      </c>
      <c r="AB3248" s="707"/>
    </row>
    <row r="3249" spans="4:37">
      <c r="D3249" s="160" t="s">
        <v>5228</v>
      </c>
      <c r="E3249" s="160"/>
      <c r="F3249" s="160">
        <v>45682</v>
      </c>
      <c r="G3249" s="160">
        <v>45696</v>
      </c>
      <c r="H3249" s="160" t="s">
        <v>6615</v>
      </c>
      <c r="I3249" s="160" t="s">
        <v>6727</v>
      </c>
      <c r="J3249" s="160">
        <v>162783.96</v>
      </c>
      <c r="K3249" s="160">
        <v>162783.97</v>
      </c>
      <c r="L3249" s="707">
        <v>162783.96</v>
      </c>
      <c r="M3249" s="727" t="s">
        <v>4996</v>
      </c>
      <c r="W3249" s="707">
        <v>92922.51</v>
      </c>
      <c r="X3249" s="707">
        <v>50422.27</v>
      </c>
      <c r="Y3249" s="707">
        <v>14022.78</v>
      </c>
      <c r="AA3249" s="707">
        <v>5416.4</v>
      </c>
      <c r="AB3249" s="707"/>
    </row>
    <row r="3250" spans="4:37">
      <c r="D3250" s="160" t="s">
        <v>5229</v>
      </c>
      <c r="E3250" s="160"/>
      <c r="F3250" s="160">
        <v>45684</v>
      </c>
      <c r="G3250" s="160">
        <v>45694</v>
      </c>
      <c r="H3250" s="160" t="s">
        <v>6657</v>
      </c>
      <c r="I3250" s="160" t="s">
        <v>6746</v>
      </c>
      <c r="J3250" s="160">
        <v>128468.22</v>
      </c>
      <c r="K3250" s="160">
        <v>128468.21</v>
      </c>
      <c r="L3250" s="707">
        <v>128468.22</v>
      </c>
      <c r="M3250" s="727" t="s">
        <v>4994</v>
      </c>
      <c r="T3250" s="707">
        <v>32117.05</v>
      </c>
      <c r="U3250" s="707">
        <v>96351.16</v>
      </c>
    </row>
    <row r="3251" spans="4:37">
      <c r="D3251" s="160" t="s">
        <v>5229</v>
      </c>
      <c r="E3251" s="160"/>
      <c r="F3251" s="160">
        <v>45684</v>
      </c>
      <c r="G3251" s="160">
        <v>45694</v>
      </c>
      <c r="H3251" s="160" t="s">
        <v>6657</v>
      </c>
      <c r="I3251" s="160" t="s">
        <v>6746</v>
      </c>
      <c r="J3251" s="160">
        <v>128468.22</v>
      </c>
      <c r="K3251" s="160">
        <v>128468.21</v>
      </c>
      <c r="L3251" s="707">
        <v>128468.22</v>
      </c>
      <c r="M3251" s="727" t="s">
        <v>4995</v>
      </c>
      <c r="AB3251" s="707"/>
      <c r="AC3251" s="707"/>
    </row>
    <row r="3252" spans="4:37">
      <c r="D3252" s="160" t="s">
        <v>5229</v>
      </c>
      <c r="E3252" s="160"/>
      <c r="F3252" s="160">
        <v>45684</v>
      </c>
      <c r="G3252" s="160">
        <v>45694</v>
      </c>
      <c r="H3252" s="160" t="s">
        <v>6657</v>
      </c>
      <c r="I3252" s="160" t="s">
        <v>6746</v>
      </c>
      <c r="J3252" s="160">
        <v>128468.22</v>
      </c>
      <c r="K3252" s="160">
        <v>128468.21</v>
      </c>
      <c r="L3252" s="707">
        <v>128468.22</v>
      </c>
      <c r="M3252" s="727" t="s">
        <v>4996</v>
      </c>
      <c r="T3252" s="707"/>
      <c r="U3252" s="707"/>
      <c r="V3252" s="707"/>
      <c r="W3252" s="707">
        <v>93540.92</v>
      </c>
      <c r="X3252" s="707">
        <v>34927.29</v>
      </c>
      <c r="Y3252" s="707"/>
      <c r="Z3252" s="707"/>
      <c r="AA3252" s="707"/>
      <c r="AB3252" s="707"/>
      <c r="AC3252" s="707"/>
    </row>
    <row r="3253" spans="4:37">
      <c r="D3253" s="160" t="s">
        <v>5230</v>
      </c>
      <c r="E3253" s="160"/>
      <c r="F3253" s="160">
        <v>45686</v>
      </c>
      <c r="G3253" s="160">
        <v>45697</v>
      </c>
      <c r="H3253" s="160" t="s">
        <v>6729</v>
      </c>
      <c r="I3253" s="160" t="s">
        <v>6653</v>
      </c>
      <c r="J3253" s="160">
        <v>71655.67</v>
      </c>
      <c r="K3253" s="160">
        <v>71655.67</v>
      </c>
      <c r="L3253" s="707">
        <v>71655.67</v>
      </c>
      <c r="M3253" s="727" t="s">
        <v>4994</v>
      </c>
      <c r="T3253" s="707">
        <v>14331.13</v>
      </c>
      <c r="U3253" s="707">
        <v>57324.54</v>
      </c>
      <c r="V3253" s="707"/>
      <c r="W3253" s="707"/>
      <c r="X3253" s="707"/>
      <c r="Y3253" s="707"/>
      <c r="Z3253" s="707"/>
      <c r="AA3253" s="707"/>
      <c r="AB3253" s="707"/>
      <c r="AC3253" s="707"/>
      <c r="AD3253" s="707"/>
      <c r="AE3253" s="707"/>
      <c r="AF3253" s="707"/>
      <c r="AG3253" s="707"/>
      <c r="AH3253" s="707"/>
      <c r="AI3253" s="707"/>
      <c r="AJ3253" s="707"/>
      <c r="AK3253" s="707"/>
    </row>
    <row r="3254" spans="4:37">
      <c r="D3254" s="160" t="s">
        <v>5230</v>
      </c>
      <c r="E3254" s="160"/>
      <c r="F3254" s="160">
        <v>45686</v>
      </c>
      <c r="G3254" s="160">
        <v>45697</v>
      </c>
      <c r="H3254" s="160" t="s">
        <v>6729</v>
      </c>
      <c r="I3254" s="160" t="s">
        <v>6653</v>
      </c>
      <c r="J3254" s="160">
        <v>71655.67</v>
      </c>
      <c r="K3254" s="160">
        <v>71655.67</v>
      </c>
      <c r="L3254" s="707">
        <v>71655.67</v>
      </c>
      <c r="M3254" s="727" t="s">
        <v>4995</v>
      </c>
      <c r="T3254" s="707"/>
      <c r="U3254" s="707"/>
      <c r="V3254" s="707"/>
      <c r="W3254" s="707"/>
      <c r="X3254" s="707"/>
      <c r="Y3254" s="707"/>
      <c r="Z3254" s="707"/>
      <c r="AA3254" s="707"/>
      <c r="AB3254" s="707"/>
      <c r="AC3254" s="707"/>
      <c r="AD3254" s="707"/>
      <c r="AE3254" s="707"/>
      <c r="AF3254" s="707"/>
      <c r="AG3254" s="707"/>
      <c r="AH3254" s="707"/>
      <c r="AI3254" s="707"/>
      <c r="AJ3254" s="707"/>
      <c r="AK3254" s="707"/>
    </row>
    <row r="3255" spans="4:37">
      <c r="D3255" s="160" t="s">
        <v>5230</v>
      </c>
      <c r="E3255" s="160"/>
      <c r="F3255" s="160">
        <v>45686</v>
      </c>
      <c r="G3255" s="160">
        <v>45697</v>
      </c>
      <c r="H3255" s="160" t="s">
        <v>6729</v>
      </c>
      <c r="I3255" s="160" t="s">
        <v>6653</v>
      </c>
      <c r="J3255" s="160">
        <v>71655.67</v>
      </c>
      <c r="K3255" s="160">
        <v>71655.67</v>
      </c>
      <c r="L3255" s="707">
        <v>71655.67</v>
      </c>
      <c r="M3255" s="727" t="s">
        <v>4996</v>
      </c>
      <c r="P3255" s="707"/>
      <c r="Q3255" s="707"/>
      <c r="R3255" s="707"/>
      <c r="S3255" s="707"/>
      <c r="T3255" s="707"/>
      <c r="U3255" s="707"/>
      <c r="V3255" s="707"/>
      <c r="W3255" s="707"/>
      <c r="X3255" s="707"/>
      <c r="Y3255" s="707">
        <v>66057.570000000007</v>
      </c>
      <c r="Z3255" s="707">
        <v>5598.1</v>
      </c>
      <c r="AA3255" s="707"/>
      <c r="AB3255" s="707"/>
      <c r="AC3255" s="707"/>
      <c r="AD3255" s="707"/>
      <c r="AE3255" s="707"/>
      <c r="AF3255" s="707"/>
      <c r="AG3255" s="707"/>
      <c r="AH3255" s="707"/>
      <c r="AI3255" s="707"/>
      <c r="AJ3255" s="707"/>
    </row>
    <row r="3256" spans="4:37">
      <c r="D3256" s="160" t="s">
        <v>5231</v>
      </c>
      <c r="E3256" s="160"/>
      <c r="F3256" s="160">
        <v>45689</v>
      </c>
      <c r="G3256" s="160">
        <v>45700</v>
      </c>
      <c r="H3256" s="160" t="s">
        <v>6544</v>
      </c>
      <c r="I3256" s="160" t="s">
        <v>6748</v>
      </c>
      <c r="J3256" s="160">
        <v>244646.5</v>
      </c>
      <c r="K3256" s="160">
        <v>244646.49</v>
      </c>
      <c r="L3256" s="707">
        <v>244646.5</v>
      </c>
      <c r="M3256" s="727" t="s">
        <v>4994</v>
      </c>
      <c r="O3256" s="707"/>
      <c r="P3256" s="707"/>
      <c r="Q3256" s="707"/>
      <c r="R3256" s="707"/>
      <c r="T3256" s="707"/>
      <c r="U3256" s="707">
        <v>244646.5</v>
      </c>
      <c r="V3256" s="707"/>
      <c r="W3256" s="707"/>
      <c r="X3256" s="707"/>
      <c r="Y3256" s="707"/>
      <c r="Z3256" s="707"/>
      <c r="AA3256" s="707"/>
      <c r="AB3256" s="707"/>
      <c r="AC3256" s="707"/>
      <c r="AD3256" s="707"/>
      <c r="AE3256" s="707"/>
      <c r="AF3256" s="707"/>
      <c r="AG3256" s="707"/>
      <c r="AH3256" s="707"/>
      <c r="AI3256" s="707"/>
      <c r="AJ3256" s="707"/>
      <c r="AK3256" s="707"/>
    </row>
    <row r="3257" spans="4:37">
      <c r="D3257" s="160" t="s">
        <v>5231</v>
      </c>
      <c r="E3257" s="160"/>
      <c r="F3257" s="160">
        <v>45689</v>
      </c>
      <c r="G3257" s="160">
        <v>45700</v>
      </c>
      <c r="H3257" s="160" t="s">
        <v>6544</v>
      </c>
      <c r="I3257" s="160" t="s">
        <v>6748</v>
      </c>
      <c r="J3257" s="160">
        <v>244646.5</v>
      </c>
      <c r="K3257" s="160">
        <v>244646.49</v>
      </c>
      <c r="L3257" s="707">
        <v>244646.5</v>
      </c>
      <c r="M3257" s="727" t="s">
        <v>4995</v>
      </c>
      <c r="O3257" s="707"/>
      <c r="P3257" s="707"/>
      <c r="T3257" s="707"/>
      <c r="U3257" s="707"/>
      <c r="V3257" s="707"/>
      <c r="W3257" s="707"/>
      <c r="X3257" s="707"/>
      <c r="Y3257" s="707"/>
      <c r="Z3257" s="707"/>
      <c r="AA3257" s="707"/>
      <c r="AB3257" s="707"/>
      <c r="AC3257" s="707"/>
      <c r="AD3257" s="707"/>
      <c r="AE3257" s="707"/>
      <c r="AF3257" s="707"/>
      <c r="AG3257" s="707"/>
      <c r="AH3257" s="707"/>
      <c r="AI3257" s="707"/>
      <c r="AJ3257" s="707"/>
      <c r="AK3257" s="707"/>
    </row>
    <row r="3258" spans="4:37">
      <c r="D3258" s="160" t="s">
        <v>5231</v>
      </c>
      <c r="E3258" s="160"/>
      <c r="F3258" s="160">
        <v>45689</v>
      </c>
      <c r="G3258" s="160">
        <v>45700</v>
      </c>
      <c r="H3258" s="160" t="s">
        <v>6544</v>
      </c>
      <c r="I3258" s="160" t="s">
        <v>6748</v>
      </c>
      <c r="J3258" s="160">
        <v>244646.5</v>
      </c>
      <c r="K3258" s="160">
        <v>244646.49</v>
      </c>
      <c r="L3258" s="707">
        <v>244646.5</v>
      </c>
      <c r="M3258" s="727" t="s">
        <v>4996</v>
      </c>
      <c r="T3258" s="707"/>
      <c r="U3258" s="707"/>
      <c r="V3258" s="707"/>
      <c r="W3258" s="707"/>
      <c r="Y3258" s="707">
        <v>221201.2</v>
      </c>
      <c r="Z3258" s="707">
        <v>23445.29</v>
      </c>
      <c r="AA3258" s="707"/>
      <c r="AB3258" s="707"/>
      <c r="AC3258" s="707"/>
      <c r="AD3258" s="707"/>
      <c r="AG3258" s="707"/>
      <c r="AH3258" s="707"/>
      <c r="AI3258" s="707"/>
    </row>
    <row r="3259" spans="4:37">
      <c r="D3259" s="160" t="s">
        <v>9112</v>
      </c>
      <c r="E3259" s="160"/>
      <c r="F3259" s="160">
        <v>45694</v>
      </c>
      <c r="G3259" s="160">
        <v>45707</v>
      </c>
      <c r="H3259" s="160" t="s">
        <v>6617</v>
      </c>
      <c r="I3259" s="160">
        <v>45965</v>
      </c>
      <c r="J3259" s="160">
        <v>12063.04</v>
      </c>
      <c r="K3259" s="160">
        <v>12063.04</v>
      </c>
      <c r="L3259" s="707">
        <v>31286.09</v>
      </c>
      <c r="M3259" s="727" t="s">
        <v>4994</v>
      </c>
      <c r="T3259" s="707"/>
      <c r="U3259" s="707">
        <v>12063.04</v>
      </c>
      <c r="X3259" s="707"/>
      <c r="Y3259" s="707"/>
      <c r="Z3259" s="707"/>
      <c r="AA3259" s="707"/>
      <c r="AB3259" s="707"/>
      <c r="AC3259" s="707">
        <v>16094.44</v>
      </c>
      <c r="AD3259" s="707">
        <v>3128.61</v>
      </c>
      <c r="AE3259" s="707"/>
      <c r="AF3259" s="707"/>
    </row>
    <row r="3260" spans="4:37">
      <c r="D3260" s="160" t="s">
        <v>9112</v>
      </c>
      <c r="E3260" s="160"/>
      <c r="F3260" s="160">
        <v>45694</v>
      </c>
      <c r="G3260" s="160">
        <v>45707</v>
      </c>
      <c r="H3260" s="160" t="s">
        <v>6617</v>
      </c>
      <c r="I3260" s="160">
        <v>45965</v>
      </c>
      <c r="J3260" s="160">
        <v>12063.04</v>
      </c>
      <c r="K3260" s="160">
        <v>12063.04</v>
      </c>
      <c r="L3260" s="707">
        <v>31286.09</v>
      </c>
      <c r="M3260" s="727" t="s">
        <v>4995</v>
      </c>
      <c r="T3260" s="707"/>
      <c r="U3260" s="707"/>
      <c r="V3260" s="707"/>
      <c r="W3260" s="707"/>
      <c r="X3260" s="707"/>
      <c r="Y3260" s="707"/>
      <c r="Z3260" s="707"/>
      <c r="AA3260" s="707"/>
      <c r="AB3260" s="707"/>
      <c r="AC3260" s="707">
        <v>16094.44</v>
      </c>
      <c r="AD3260" s="707">
        <v>3128.61</v>
      </c>
      <c r="AE3260" s="707"/>
      <c r="AF3260" s="707"/>
    </row>
    <row r="3261" spans="4:37">
      <c r="D3261" s="160" t="s">
        <v>9112</v>
      </c>
      <c r="E3261" s="160"/>
      <c r="F3261" s="160">
        <v>45694</v>
      </c>
      <c r="G3261" s="160">
        <v>45707</v>
      </c>
      <c r="H3261" s="160" t="s">
        <v>6617</v>
      </c>
      <c r="I3261" s="160">
        <v>45965</v>
      </c>
      <c r="J3261" s="160">
        <v>12063.04</v>
      </c>
      <c r="K3261" s="160">
        <v>12063.04</v>
      </c>
      <c r="L3261" s="707">
        <v>31286.09</v>
      </c>
      <c r="M3261" s="727" t="s">
        <v>4996</v>
      </c>
      <c r="T3261" s="707"/>
      <c r="U3261" s="707"/>
      <c r="V3261" s="707"/>
      <c r="W3261" s="707">
        <v>4539.8500000000004</v>
      </c>
      <c r="X3261" s="707">
        <v>5707.25</v>
      </c>
      <c r="Y3261" s="707">
        <v>1475.45</v>
      </c>
      <c r="Z3261">
        <v>340.49</v>
      </c>
      <c r="AA3261" s="707"/>
      <c r="AB3261" s="707"/>
      <c r="AC3261" s="707"/>
    </row>
    <row r="3262" spans="4:37">
      <c r="D3262" s="160" t="s">
        <v>5232</v>
      </c>
      <c r="E3262" s="160"/>
      <c r="F3262" s="160">
        <v>45697</v>
      </c>
      <c r="G3262" s="160">
        <v>45710</v>
      </c>
      <c r="H3262" s="160" t="s">
        <v>6617</v>
      </c>
      <c r="I3262" s="160">
        <v>45967</v>
      </c>
      <c r="J3262" s="160">
        <v>32857.199999999997</v>
      </c>
      <c r="K3262" s="160">
        <v>32857.199999999997</v>
      </c>
      <c r="L3262" s="707">
        <v>54750.66</v>
      </c>
      <c r="M3262" s="727" t="s">
        <v>4994</v>
      </c>
      <c r="T3262" s="707"/>
      <c r="U3262" s="707">
        <v>32857.199999999997</v>
      </c>
      <c r="X3262" s="707"/>
      <c r="Y3262" s="707"/>
      <c r="Z3262" s="707"/>
      <c r="AA3262" s="707"/>
      <c r="AB3262" s="707"/>
      <c r="AC3262" s="707">
        <v>16418.39</v>
      </c>
      <c r="AD3262" s="707">
        <v>5475.07</v>
      </c>
      <c r="AE3262" s="707"/>
      <c r="AF3262" s="707"/>
    </row>
    <row r="3263" spans="4:37">
      <c r="D3263" s="160" t="s">
        <v>5232</v>
      </c>
      <c r="E3263" s="160"/>
      <c r="F3263" s="160">
        <v>45697</v>
      </c>
      <c r="G3263" s="160">
        <v>45710</v>
      </c>
      <c r="H3263" s="160" t="s">
        <v>6617</v>
      </c>
      <c r="I3263" s="160">
        <v>45967</v>
      </c>
      <c r="J3263" s="160">
        <v>32857.199999999997</v>
      </c>
      <c r="K3263" s="160">
        <v>32857.199999999997</v>
      </c>
      <c r="L3263" s="707">
        <v>54750.66</v>
      </c>
      <c r="M3263" s="727" t="s">
        <v>4995</v>
      </c>
      <c r="T3263" s="707"/>
      <c r="U3263" s="707"/>
      <c r="V3263" s="707"/>
      <c r="W3263" s="707"/>
      <c r="X3263" s="707"/>
      <c r="Y3263" s="707"/>
      <c r="Z3263" s="707"/>
      <c r="AA3263" s="707"/>
      <c r="AB3263" s="707"/>
      <c r="AC3263" s="707">
        <v>16418.39</v>
      </c>
      <c r="AD3263" s="707">
        <v>5475.07</v>
      </c>
      <c r="AE3263" s="707"/>
      <c r="AF3263" s="707"/>
    </row>
    <row r="3264" spans="4:37">
      <c r="D3264" s="160" t="s">
        <v>5232</v>
      </c>
      <c r="E3264" s="160"/>
      <c r="F3264" s="160">
        <v>45697</v>
      </c>
      <c r="G3264" s="160">
        <v>45710</v>
      </c>
      <c r="H3264" s="160" t="s">
        <v>6617</v>
      </c>
      <c r="I3264" s="160">
        <v>45967</v>
      </c>
      <c r="J3264" s="160">
        <v>32857.199999999997</v>
      </c>
      <c r="K3264" s="160">
        <v>32857.199999999997</v>
      </c>
      <c r="L3264" s="707">
        <v>54750.66</v>
      </c>
      <c r="M3264" s="727" t="s">
        <v>4996</v>
      </c>
      <c r="T3264" s="707"/>
      <c r="U3264" s="707"/>
      <c r="V3264" s="707"/>
      <c r="W3264" s="707">
        <v>11976.7</v>
      </c>
      <c r="X3264" s="707">
        <v>1710.96</v>
      </c>
      <c r="Y3264" s="707">
        <v>11463.84</v>
      </c>
      <c r="Z3264" s="707">
        <v>7705.7</v>
      </c>
      <c r="AA3264" s="707"/>
      <c r="AB3264" s="707"/>
      <c r="AC3264" s="707"/>
    </row>
    <row r="3265" spans="4:37">
      <c r="D3265" s="160" t="s">
        <v>9113</v>
      </c>
      <c r="E3265" s="160"/>
      <c r="F3265" s="160">
        <v>45699</v>
      </c>
      <c r="G3265" s="160">
        <v>45710</v>
      </c>
      <c r="H3265" s="160" t="s">
        <v>6713</v>
      </c>
      <c r="I3265" s="160">
        <v>45965</v>
      </c>
      <c r="J3265" s="160">
        <v>25419.95</v>
      </c>
      <c r="K3265" s="160">
        <v>25419.94</v>
      </c>
      <c r="L3265" s="707">
        <v>50839.89</v>
      </c>
      <c r="M3265" s="727" t="s">
        <v>4994</v>
      </c>
      <c r="T3265" s="707"/>
      <c r="U3265" s="707">
        <v>25419.95</v>
      </c>
      <c r="Z3265" s="707"/>
      <c r="AB3265" s="707"/>
      <c r="AC3265" s="707">
        <v>18429.46</v>
      </c>
      <c r="AD3265" s="707">
        <v>6990.49</v>
      </c>
      <c r="AE3265" s="707"/>
      <c r="AF3265" s="707"/>
      <c r="AG3265" s="707"/>
      <c r="AH3265" s="707"/>
      <c r="AI3265" s="707"/>
    </row>
    <row r="3266" spans="4:37">
      <c r="D3266" s="160" t="s">
        <v>9113</v>
      </c>
      <c r="E3266" s="160"/>
      <c r="F3266" s="160">
        <v>45699</v>
      </c>
      <c r="G3266" s="160">
        <v>45710</v>
      </c>
      <c r="H3266" s="160" t="s">
        <v>6713</v>
      </c>
      <c r="I3266" s="160">
        <v>45965</v>
      </c>
      <c r="J3266" s="160">
        <v>25419.95</v>
      </c>
      <c r="K3266" s="160">
        <v>25419.94</v>
      </c>
      <c r="L3266" s="707">
        <v>50839.89</v>
      </c>
      <c r="M3266" s="727" t="s">
        <v>4995</v>
      </c>
      <c r="Z3266" s="707"/>
      <c r="AA3266" s="707"/>
      <c r="AB3266" s="707"/>
      <c r="AC3266" s="707">
        <v>18429.46</v>
      </c>
      <c r="AD3266" s="707">
        <v>6990.49</v>
      </c>
      <c r="AE3266" s="707"/>
      <c r="AF3266" s="707"/>
      <c r="AG3266" s="707"/>
      <c r="AH3266" s="707"/>
      <c r="AI3266" s="707"/>
    </row>
    <row r="3267" spans="4:37">
      <c r="D3267" s="160" t="s">
        <v>9113</v>
      </c>
      <c r="E3267" s="160"/>
      <c r="F3267" s="160">
        <v>45699</v>
      </c>
      <c r="G3267" s="160">
        <v>45710</v>
      </c>
      <c r="H3267" s="160" t="s">
        <v>6713</v>
      </c>
      <c r="I3267" s="160">
        <v>45965</v>
      </c>
      <c r="J3267" s="160">
        <v>25419.95</v>
      </c>
      <c r="K3267" s="160">
        <v>25419.94</v>
      </c>
      <c r="L3267" s="707">
        <v>50839.89</v>
      </c>
      <c r="M3267" s="727" t="s">
        <v>4996</v>
      </c>
      <c r="Z3267" s="707"/>
      <c r="AA3267" s="707">
        <v>25419.94</v>
      </c>
      <c r="AB3267" s="707"/>
      <c r="AD3267" s="707"/>
      <c r="AG3267" s="707"/>
    </row>
    <row r="3268" spans="4:37">
      <c r="D3268" s="160" t="s">
        <v>9114</v>
      </c>
      <c r="E3268" s="160"/>
      <c r="F3268" s="160">
        <v>45701</v>
      </c>
      <c r="G3268" s="160">
        <v>45714</v>
      </c>
      <c r="H3268" s="160" t="s">
        <v>6617</v>
      </c>
      <c r="I3268" s="160">
        <v>45970</v>
      </c>
      <c r="J3268" s="160">
        <v>68093.69</v>
      </c>
      <c r="K3268" s="160">
        <v>68093.69</v>
      </c>
      <c r="L3268" s="707">
        <v>86036.74</v>
      </c>
      <c r="M3268" s="727" t="s">
        <v>4994</v>
      </c>
      <c r="U3268" s="707">
        <v>73131.23</v>
      </c>
      <c r="Z3268" s="707"/>
      <c r="AB3268" s="707"/>
      <c r="AC3268" s="707">
        <v>4301.84</v>
      </c>
      <c r="AD3268" s="707">
        <v>8603.67</v>
      </c>
      <c r="AE3268" s="707"/>
      <c r="AF3268" s="707"/>
      <c r="AG3268" s="707"/>
      <c r="AH3268" s="707"/>
      <c r="AI3268" s="707"/>
    </row>
    <row r="3269" spans="4:37">
      <c r="D3269" s="160" t="s">
        <v>9114</v>
      </c>
      <c r="E3269" s="160"/>
      <c r="F3269" s="160">
        <v>45701</v>
      </c>
      <c r="G3269" s="160">
        <v>45714</v>
      </c>
      <c r="H3269" s="160" t="s">
        <v>6617</v>
      </c>
      <c r="I3269" s="160">
        <v>45970</v>
      </c>
      <c r="J3269" s="160">
        <v>68093.69</v>
      </c>
      <c r="K3269" s="160">
        <v>68093.69</v>
      </c>
      <c r="L3269" s="707">
        <v>86036.74</v>
      </c>
      <c r="M3269" s="727" t="s">
        <v>4995</v>
      </c>
      <c r="Z3269" s="707"/>
      <c r="AA3269" s="707"/>
      <c r="AB3269" s="707"/>
      <c r="AC3269" s="707">
        <v>9339.3700000000008</v>
      </c>
      <c r="AD3269" s="707">
        <v>8603.67</v>
      </c>
      <c r="AE3269" s="707"/>
      <c r="AF3269" s="707"/>
      <c r="AG3269" s="707"/>
      <c r="AH3269" s="707"/>
      <c r="AI3269" s="707"/>
    </row>
    <row r="3270" spans="4:37">
      <c r="D3270" s="160" t="s">
        <v>9114</v>
      </c>
      <c r="E3270" s="160"/>
      <c r="F3270" s="160">
        <v>45701</v>
      </c>
      <c r="G3270" s="160">
        <v>45714</v>
      </c>
      <c r="H3270" s="160" t="s">
        <v>6617</v>
      </c>
      <c r="I3270" s="160">
        <v>45970</v>
      </c>
      <c r="J3270" s="160">
        <v>68093.69</v>
      </c>
      <c r="K3270" s="160">
        <v>68093.69</v>
      </c>
      <c r="L3270" s="707">
        <v>86036.74</v>
      </c>
      <c r="M3270" s="727" t="s">
        <v>4996</v>
      </c>
      <c r="W3270" s="707">
        <v>18820.53</v>
      </c>
      <c r="X3270" s="707">
        <v>2688.65</v>
      </c>
      <c r="Y3270" s="707">
        <v>18728.57</v>
      </c>
      <c r="Z3270" s="707">
        <v>22818.400000000001</v>
      </c>
      <c r="AA3270" s="707">
        <v>1361.5</v>
      </c>
      <c r="AB3270" s="707">
        <v>3539.89</v>
      </c>
      <c r="AC3270" s="707">
        <v>136.15</v>
      </c>
      <c r="AD3270" s="707"/>
      <c r="AG3270" s="707"/>
    </row>
    <row r="3271" spans="4:37">
      <c r="D3271" s="160" t="s">
        <v>5233</v>
      </c>
      <c r="E3271" s="160"/>
      <c r="F3271" s="160">
        <v>45701</v>
      </c>
      <c r="G3271" s="160">
        <v>45712</v>
      </c>
      <c r="H3271" s="160">
        <v>45941</v>
      </c>
      <c r="I3271" s="160">
        <v>45952</v>
      </c>
      <c r="J3271" s="160">
        <v>0</v>
      </c>
      <c r="K3271" s="160">
        <v>0</v>
      </c>
      <c r="L3271" s="707">
        <v>62572.21</v>
      </c>
      <c r="M3271" s="727" t="s">
        <v>4994</v>
      </c>
      <c r="Z3271" s="707"/>
      <c r="AB3271" s="707"/>
      <c r="AC3271" s="707">
        <v>62572.21</v>
      </c>
      <c r="AE3271" s="707"/>
      <c r="AF3271" s="707"/>
      <c r="AG3271" s="707"/>
      <c r="AH3271" s="707"/>
      <c r="AI3271" s="707"/>
      <c r="AJ3271" s="707"/>
      <c r="AK3271" s="707"/>
    </row>
    <row r="3272" spans="4:37">
      <c r="D3272" s="160" t="s">
        <v>5233</v>
      </c>
      <c r="E3272" s="160"/>
      <c r="F3272" s="160">
        <v>45701</v>
      </c>
      <c r="G3272" s="160">
        <v>45712</v>
      </c>
      <c r="H3272" s="160">
        <v>45941</v>
      </c>
      <c r="I3272" s="160">
        <v>45952</v>
      </c>
      <c r="J3272" s="160">
        <v>0</v>
      </c>
      <c r="K3272" s="160">
        <v>0</v>
      </c>
      <c r="L3272" s="707">
        <v>62572.21</v>
      </c>
      <c r="M3272" s="727" t="s">
        <v>4995</v>
      </c>
      <c r="AB3272" s="707"/>
      <c r="AC3272" s="707">
        <v>62572.21</v>
      </c>
      <c r="AD3272" s="707"/>
      <c r="AE3272" s="707"/>
      <c r="AF3272" s="707"/>
      <c r="AG3272" s="707"/>
      <c r="AH3272" s="707"/>
      <c r="AI3272" s="707"/>
      <c r="AJ3272" s="707"/>
      <c r="AK3272" s="707"/>
    </row>
    <row r="3273" spans="4:37">
      <c r="D3273" s="160" t="s">
        <v>5233</v>
      </c>
      <c r="E3273" s="160"/>
      <c r="F3273" s="160">
        <v>45701</v>
      </c>
      <c r="G3273" s="160">
        <v>45712</v>
      </c>
      <c r="H3273" s="160">
        <v>45941</v>
      </c>
      <c r="I3273" s="160">
        <v>45952</v>
      </c>
      <c r="J3273" s="160">
        <v>0</v>
      </c>
      <c r="K3273" s="160">
        <v>0</v>
      </c>
      <c r="L3273" s="707">
        <v>62572.21</v>
      </c>
      <c r="M3273" s="727" t="s">
        <v>4996</v>
      </c>
      <c r="AB3273" s="707"/>
      <c r="AC3273" s="707"/>
      <c r="AD3273" s="707"/>
      <c r="AH3273" s="707"/>
      <c r="AI3273" s="707"/>
    </row>
    <row r="3274" spans="4:37">
      <c r="D3274" s="160" t="s">
        <v>5234</v>
      </c>
      <c r="E3274" s="160"/>
      <c r="F3274" s="160">
        <v>45704</v>
      </c>
      <c r="G3274" s="160">
        <v>45717</v>
      </c>
      <c r="H3274" s="160">
        <v>45943</v>
      </c>
      <c r="I3274" s="160">
        <v>45972</v>
      </c>
      <c r="J3274" s="707">
        <v>0</v>
      </c>
      <c r="K3274" s="160">
        <v>0</v>
      </c>
      <c r="L3274" s="707">
        <v>181824.28</v>
      </c>
      <c r="M3274" s="727" t="s">
        <v>4994</v>
      </c>
      <c r="AB3274" s="707"/>
      <c r="AC3274" s="707">
        <v>172733.06</v>
      </c>
      <c r="AD3274" s="707">
        <v>9091.2099999999991</v>
      </c>
      <c r="AE3274" s="707"/>
      <c r="AF3274" s="707"/>
      <c r="AG3274" s="707"/>
      <c r="AH3274" s="707"/>
      <c r="AI3274" s="707"/>
      <c r="AJ3274" s="707"/>
      <c r="AK3274" s="707"/>
    </row>
    <row r="3275" spans="4:37">
      <c r="D3275" s="160" t="s">
        <v>5234</v>
      </c>
      <c r="E3275" s="160"/>
      <c r="F3275" s="160">
        <v>45704</v>
      </c>
      <c r="G3275" s="160">
        <v>45717</v>
      </c>
      <c r="H3275" s="160">
        <v>45943</v>
      </c>
      <c r="I3275" s="160">
        <v>45972</v>
      </c>
      <c r="J3275" s="707">
        <v>0</v>
      </c>
      <c r="K3275" s="160">
        <v>0</v>
      </c>
      <c r="L3275" s="707">
        <v>181824.28</v>
      </c>
      <c r="M3275" s="727" t="s">
        <v>4995</v>
      </c>
      <c r="AB3275" s="707"/>
      <c r="AC3275" s="707">
        <v>172733.06</v>
      </c>
      <c r="AD3275" s="707">
        <v>9091.2099999999991</v>
      </c>
      <c r="AE3275" s="707"/>
      <c r="AF3275" s="707"/>
      <c r="AG3275" s="707"/>
      <c r="AH3275" s="707"/>
      <c r="AI3275" s="707"/>
      <c r="AJ3275" s="707"/>
      <c r="AK3275" s="707"/>
    </row>
    <row r="3276" spans="4:37">
      <c r="D3276" s="160" t="s">
        <v>5234</v>
      </c>
      <c r="E3276" s="160"/>
      <c r="F3276" s="160">
        <v>45704</v>
      </c>
      <c r="G3276" s="160">
        <v>45717</v>
      </c>
      <c r="H3276" s="160">
        <v>45943</v>
      </c>
      <c r="I3276" s="160">
        <v>45972</v>
      </c>
      <c r="J3276" s="707">
        <v>0</v>
      </c>
      <c r="K3276" s="160">
        <v>0</v>
      </c>
      <c r="L3276" s="707">
        <v>181824.28</v>
      </c>
      <c r="M3276" s="727" t="s">
        <v>4996</v>
      </c>
      <c r="AB3276" s="707"/>
      <c r="AC3276" s="707"/>
      <c r="AD3276" s="707"/>
      <c r="AH3276" s="707"/>
      <c r="AI3276" s="707"/>
    </row>
    <row r="3277" spans="4:37">
      <c r="D3277" s="160" t="s">
        <v>5239</v>
      </c>
      <c r="E3277" s="160"/>
      <c r="F3277" s="160">
        <v>45718</v>
      </c>
      <c r="G3277" s="160">
        <v>45746</v>
      </c>
      <c r="H3277" s="160" t="s">
        <v>6682</v>
      </c>
      <c r="I3277" s="160">
        <v>45977</v>
      </c>
      <c r="J3277" s="707">
        <v>70005.94</v>
      </c>
      <c r="K3277" s="160">
        <v>70005.929999999993</v>
      </c>
      <c r="L3277" s="707">
        <v>84301.64</v>
      </c>
      <c r="M3277" s="727" t="s">
        <v>4994</v>
      </c>
      <c r="V3277" s="707">
        <v>76542.679999999993</v>
      </c>
      <c r="AB3277" s="707"/>
      <c r="AC3277" s="707"/>
      <c r="AD3277" s="707">
        <v>7758.96</v>
      </c>
      <c r="AE3277" s="707"/>
      <c r="AF3277" s="707"/>
      <c r="AG3277" s="707"/>
      <c r="AH3277" s="707"/>
      <c r="AI3277" s="707"/>
      <c r="AJ3277" s="707"/>
      <c r="AK3277" s="707"/>
    </row>
    <row r="3278" spans="4:37">
      <c r="D3278" s="160" t="s">
        <v>5239</v>
      </c>
      <c r="E3278" s="160"/>
      <c r="F3278" s="160">
        <v>45718</v>
      </c>
      <c r="G3278" s="160">
        <v>45746</v>
      </c>
      <c r="H3278" s="160" t="s">
        <v>6682</v>
      </c>
      <c r="I3278" s="160">
        <v>45977</v>
      </c>
      <c r="J3278" s="707">
        <v>70005.94</v>
      </c>
      <c r="K3278" s="160">
        <v>70005.929999999993</v>
      </c>
      <c r="L3278" s="707">
        <v>84301.64</v>
      </c>
      <c r="M3278" s="727" t="s">
        <v>4995</v>
      </c>
      <c r="AB3278" s="707"/>
      <c r="AC3278" s="707"/>
      <c r="AD3278" s="707">
        <v>14295.71</v>
      </c>
      <c r="AE3278" s="707"/>
      <c r="AF3278" s="707"/>
      <c r="AG3278" s="707"/>
      <c r="AH3278" s="707"/>
      <c r="AI3278" s="707"/>
      <c r="AJ3278" s="707"/>
      <c r="AK3278" s="707"/>
    </row>
    <row r="3279" spans="4:37">
      <c r="D3279" s="160" t="s">
        <v>5239</v>
      </c>
      <c r="E3279" s="160"/>
      <c r="F3279" s="160">
        <v>45718</v>
      </c>
      <c r="G3279" s="160">
        <v>45746</v>
      </c>
      <c r="H3279" s="160" t="s">
        <v>6682</v>
      </c>
      <c r="I3279" s="160">
        <v>45977</v>
      </c>
      <c r="J3279" s="707">
        <v>70005.94</v>
      </c>
      <c r="K3279" s="160">
        <v>70005.929999999993</v>
      </c>
      <c r="L3279" s="707">
        <v>84301.64</v>
      </c>
      <c r="M3279" s="727" t="s">
        <v>4996</v>
      </c>
      <c r="AA3279" s="707">
        <v>20578.07</v>
      </c>
      <c r="AB3279" s="707">
        <v>47597.2</v>
      </c>
      <c r="AC3279" s="707">
        <v>1830.66</v>
      </c>
      <c r="AD3279" s="707"/>
      <c r="AI3279" s="707"/>
      <c r="AJ3279" s="707"/>
    </row>
    <row r="3280" spans="4:37">
      <c r="D3280" s="160" t="s">
        <v>9115</v>
      </c>
      <c r="E3280" s="160"/>
      <c r="F3280" s="160">
        <v>45718</v>
      </c>
      <c r="G3280" s="160">
        <v>45746</v>
      </c>
      <c r="H3280" s="160" t="s">
        <v>6682</v>
      </c>
      <c r="I3280" s="160">
        <v>45977</v>
      </c>
      <c r="J3280" s="160">
        <v>70005.94</v>
      </c>
      <c r="K3280" s="160">
        <v>70005.929999999993</v>
      </c>
      <c r="L3280" s="707">
        <v>76542.679999999993</v>
      </c>
      <c r="M3280" s="727" t="s">
        <v>4994</v>
      </c>
      <c r="V3280" s="707">
        <v>76542.679999999993</v>
      </c>
      <c r="AB3280" s="707"/>
      <c r="AC3280" s="707"/>
      <c r="AF3280" s="707"/>
      <c r="AG3280" s="707"/>
      <c r="AH3280" s="707"/>
      <c r="AI3280" s="707"/>
      <c r="AJ3280" s="707"/>
      <c r="AK3280" s="707"/>
    </row>
    <row r="3281" spans="4:37">
      <c r="D3281" s="160" t="s">
        <v>9115</v>
      </c>
      <c r="E3281" s="160"/>
      <c r="F3281" s="160">
        <v>45718</v>
      </c>
      <c r="G3281" s="160">
        <v>45746</v>
      </c>
      <c r="H3281" s="160" t="s">
        <v>6682</v>
      </c>
      <c r="I3281" s="160">
        <v>45977</v>
      </c>
      <c r="J3281" s="160">
        <v>70005.94</v>
      </c>
      <c r="K3281" s="160">
        <v>70005.929999999993</v>
      </c>
      <c r="L3281" s="707">
        <v>76542.679999999993</v>
      </c>
      <c r="M3281" s="727" t="s">
        <v>4995</v>
      </c>
      <c r="AB3281" s="707"/>
      <c r="AC3281" s="707"/>
      <c r="AD3281" s="707">
        <v>6536.75</v>
      </c>
      <c r="AF3281" s="707"/>
      <c r="AG3281" s="707"/>
      <c r="AH3281" s="707"/>
      <c r="AI3281" s="707"/>
      <c r="AJ3281" s="707"/>
      <c r="AK3281" s="707"/>
    </row>
    <row r="3282" spans="4:37">
      <c r="D3282" s="160" t="s">
        <v>9115</v>
      </c>
      <c r="E3282" s="160"/>
      <c r="F3282" s="160">
        <v>45718</v>
      </c>
      <c r="G3282" s="160">
        <v>45746</v>
      </c>
      <c r="H3282" s="160" t="s">
        <v>6682</v>
      </c>
      <c r="I3282" s="160">
        <v>45977</v>
      </c>
      <c r="J3282" s="160">
        <v>70005.94</v>
      </c>
      <c r="K3282" s="160">
        <v>70005.929999999993</v>
      </c>
      <c r="L3282" s="707">
        <v>76542.679999999993</v>
      </c>
      <c r="M3282" s="727" t="s">
        <v>4996</v>
      </c>
      <c r="AA3282" s="707">
        <v>20578.07</v>
      </c>
      <c r="AB3282" s="707">
        <v>47597.2</v>
      </c>
      <c r="AC3282" s="707">
        <v>1830.66</v>
      </c>
      <c r="AD3282" s="707"/>
      <c r="AI3282" s="707"/>
      <c r="AJ3282" s="707"/>
    </row>
    <row r="3283" spans="4:37">
      <c r="D3283" s="160" t="s">
        <v>5240</v>
      </c>
      <c r="E3283" s="160"/>
      <c r="F3283" s="160">
        <v>45735</v>
      </c>
      <c r="G3283" s="160">
        <v>45739</v>
      </c>
      <c r="H3283" s="160">
        <v>45972</v>
      </c>
      <c r="I3283" s="160">
        <v>45977</v>
      </c>
      <c r="J3283" s="160">
        <v>0</v>
      </c>
      <c r="K3283" s="160">
        <v>0</v>
      </c>
      <c r="L3283" s="707">
        <v>7758.96</v>
      </c>
      <c r="M3283" s="727" t="s">
        <v>4994</v>
      </c>
      <c r="AB3283" s="707"/>
      <c r="AC3283" s="707"/>
      <c r="AD3283" s="707">
        <v>7758.96</v>
      </c>
      <c r="AE3283" s="707"/>
      <c r="AF3283" s="707"/>
      <c r="AG3283" s="707"/>
      <c r="AH3283" s="707"/>
      <c r="AI3283" s="707"/>
      <c r="AJ3283" s="707"/>
      <c r="AK3283" s="707"/>
    </row>
    <row r="3284" spans="4:37">
      <c r="D3284" s="160" t="s">
        <v>5240</v>
      </c>
      <c r="E3284" s="160"/>
      <c r="F3284" s="160">
        <v>45735</v>
      </c>
      <c r="G3284" s="160">
        <v>45739</v>
      </c>
      <c r="H3284" s="160">
        <v>45972</v>
      </c>
      <c r="I3284" s="160">
        <v>45977</v>
      </c>
      <c r="J3284" s="160">
        <v>0</v>
      </c>
      <c r="K3284" s="160">
        <v>0</v>
      </c>
      <c r="L3284" s="707">
        <v>7758.96</v>
      </c>
      <c r="M3284" s="727" t="s">
        <v>4995</v>
      </c>
      <c r="AB3284" s="707"/>
      <c r="AC3284" s="707"/>
      <c r="AD3284" s="707">
        <v>7758.96</v>
      </c>
      <c r="AE3284" s="707"/>
      <c r="AF3284" s="707"/>
      <c r="AG3284" s="707"/>
      <c r="AH3284" s="707"/>
      <c r="AI3284" s="707"/>
      <c r="AJ3284" s="707"/>
      <c r="AK3284" s="707"/>
    </row>
    <row r="3285" spans="4:37">
      <c r="D3285" s="160" t="s">
        <v>5240</v>
      </c>
      <c r="E3285" s="160"/>
      <c r="F3285" s="160">
        <v>45735</v>
      </c>
      <c r="G3285" s="160">
        <v>45739</v>
      </c>
      <c r="H3285" s="160">
        <v>45972</v>
      </c>
      <c r="I3285" s="160">
        <v>45977</v>
      </c>
      <c r="J3285" s="160">
        <v>0</v>
      </c>
      <c r="K3285" s="160">
        <v>0</v>
      </c>
      <c r="L3285" s="707">
        <v>7758.96</v>
      </c>
      <c r="M3285" s="727" t="s">
        <v>4996</v>
      </c>
      <c r="AB3285" s="707"/>
      <c r="AC3285" s="707"/>
      <c r="AD3285" s="707"/>
      <c r="AI3285" s="707"/>
      <c r="AJ3285" s="707"/>
    </row>
    <row r="3286" spans="4:37">
      <c r="D3286" s="160" t="s">
        <v>5235</v>
      </c>
      <c r="E3286" s="160"/>
      <c r="F3286" s="160">
        <v>45727</v>
      </c>
      <c r="G3286" s="160">
        <v>45766</v>
      </c>
      <c r="H3286" s="160" t="s">
        <v>6724</v>
      </c>
      <c r="I3286" s="160">
        <v>45997</v>
      </c>
      <c r="J3286" s="160">
        <v>80456.08</v>
      </c>
      <c r="K3286" s="160">
        <v>80456.070000000007</v>
      </c>
      <c r="L3286" s="707">
        <v>175389.95</v>
      </c>
      <c r="M3286" s="727" t="s">
        <v>4994</v>
      </c>
      <c r="AB3286" s="707"/>
      <c r="AC3286" s="707">
        <v>12571.26</v>
      </c>
      <c r="AD3286" s="707">
        <v>153716.5</v>
      </c>
      <c r="AE3286" s="707">
        <v>9102.19</v>
      </c>
      <c r="AF3286" s="707"/>
      <c r="AG3286" s="707"/>
      <c r="AH3286" s="707"/>
      <c r="AI3286" s="707"/>
      <c r="AJ3286" s="707"/>
      <c r="AK3286" s="707"/>
    </row>
    <row r="3287" spans="4:37">
      <c r="D3287" s="160" t="s">
        <v>5235</v>
      </c>
      <c r="E3287" s="160"/>
      <c r="F3287" s="160">
        <v>45727</v>
      </c>
      <c r="G3287" s="160">
        <v>45766</v>
      </c>
      <c r="H3287" s="160" t="s">
        <v>6724</v>
      </c>
      <c r="I3287" s="160">
        <v>45997</v>
      </c>
      <c r="J3287" s="160">
        <v>80456.08</v>
      </c>
      <c r="K3287" s="160">
        <v>80456.070000000007</v>
      </c>
      <c r="L3287" s="707">
        <v>175389.95</v>
      </c>
      <c r="M3287" s="727" t="s">
        <v>4995</v>
      </c>
      <c r="AC3287" s="707"/>
      <c r="AD3287" s="707">
        <v>85831.679999999993</v>
      </c>
      <c r="AE3287" s="707">
        <v>9102.19</v>
      </c>
      <c r="AF3287" s="707"/>
      <c r="AG3287" s="707"/>
      <c r="AH3287" s="707"/>
      <c r="AI3287" s="707"/>
      <c r="AJ3287" s="707"/>
      <c r="AK3287" s="707"/>
    </row>
    <row r="3288" spans="4:37">
      <c r="D3288" s="160" t="s">
        <v>5235</v>
      </c>
      <c r="E3288" s="160"/>
      <c r="F3288" s="160">
        <v>45727</v>
      </c>
      <c r="G3288" s="160">
        <v>45766</v>
      </c>
      <c r="H3288" s="160" t="s">
        <v>6724</v>
      </c>
      <c r="I3288" s="160">
        <v>45997</v>
      </c>
      <c r="J3288" s="160">
        <v>80456.08</v>
      </c>
      <c r="K3288" s="160">
        <v>80456.070000000007</v>
      </c>
      <c r="L3288" s="707">
        <v>175389.95</v>
      </c>
      <c r="M3288" s="727" t="s">
        <v>4996</v>
      </c>
      <c r="T3288" s="707"/>
      <c r="U3288" s="707"/>
      <c r="V3288" s="707"/>
      <c r="Z3288" s="707"/>
      <c r="AA3288" s="707">
        <v>15085.52</v>
      </c>
      <c r="AB3288" s="707">
        <v>65370.559999999998</v>
      </c>
      <c r="AC3288" s="707"/>
      <c r="AD3288" s="707"/>
      <c r="AI3288" s="707"/>
      <c r="AJ3288" s="707"/>
    </row>
    <row r="3289" spans="4:37">
      <c r="D3289" s="160" t="s">
        <v>5236</v>
      </c>
      <c r="E3289" s="160"/>
      <c r="F3289" s="160">
        <v>45727</v>
      </c>
      <c r="G3289" s="160">
        <v>45766</v>
      </c>
      <c r="H3289" s="160" t="s">
        <v>6724</v>
      </c>
      <c r="I3289" s="160">
        <v>45997</v>
      </c>
      <c r="J3289" s="160">
        <v>80456.08</v>
      </c>
      <c r="K3289" s="160">
        <v>80456.070000000007</v>
      </c>
      <c r="L3289" s="707">
        <v>100570.1</v>
      </c>
      <c r="M3289" s="727" t="s">
        <v>4994</v>
      </c>
      <c r="T3289" s="707"/>
      <c r="U3289" s="707"/>
      <c r="V3289" s="707"/>
      <c r="W3289" s="707"/>
      <c r="X3289" s="707"/>
      <c r="Y3289" s="707"/>
      <c r="Z3289" s="707"/>
      <c r="AA3289" s="707"/>
      <c r="AB3289" s="707"/>
      <c r="AC3289" s="707">
        <v>12571.26</v>
      </c>
      <c r="AD3289" s="707">
        <v>78947.53</v>
      </c>
      <c r="AE3289" s="707">
        <v>9051.31</v>
      </c>
      <c r="AF3289" s="707"/>
      <c r="AG3289" s="707"/>
      <c r="AH3289" s="707"/>
      <c r="AI3289" s="707"/>
      <c r="AJ3289" s="707"/>
      <c r="AK3289" s="707"/>
    </row>
    <row r="3290" spans="4:37">
      <c r="D3290" s="160" t="s">
        <v>5236</v>
      </c>
      <c r="E3290" s="160"/>
      <c r="F3290" s="160">
        <v>45727</v>
      </c>
      <c r="G3290" s="160">
        <v>45766</v>
      </c>
      <c r="H3290" s="160" t="s">
        <v>6724</v>
      </c>
      <c r="I3290" s="160">
        <v>45997</v>
      </c>
      <c r="J3290" s="160">
        <v>80456.08</v>
      </c>
      <c r="K3290" s="160">
        <v>80456.070000000007</v>
      </c>
      <c r="L3290" s="707">
        <v>100570.1</v>
      </c>
      <c r="M3290" s="727" t="s">
        <v>4995</v>
      </c>
      <c r="T3290" s="707"/>
      <c r="U3290" s="707"/>
      <c r="V3290" s="707"/>
      <c r="W3290" s="707"/>
      <c r="X3290" s="707"/>
      <c r="Y3290" s="707"/>
      <c r="Z3290" s="707"/>
      <c r="AA3290" s="707"/>
      <c r="AB3290" s="707"/>
      <c r="AC3290" s="707"/>
      <c r="AD3290" s="707">
        <v>11062.71</v>
      </c>
      <c r="AE3290" s="707">
        <v>9051.31</v>
      </c>
      <c r="AF3290" s="707"/>
      <c r="AG3290" s="707"/>
      <c r="AH3290" s="707"/>
      <c r="AI3290" s="707"/>
      <c r="AJ3290" s="707"/>
      <c r="AK3290" s="707"/>
    </row>
    <row r="3291" spans="4:37">
      <c r="D3291" s="160" t="s">
        <v>5236</v>
      </c>
      <c r="E3291" s="160"/>
      <c r="F3291" s="160">
        <v>45727</v>
      </c>
      <c r="G3291" s="160">
        <v>45766</v>
      </c>
      <c r="H3291" s="160" t="s">
        <v>6724</v>
      </c>
      <c r="I3291" s="160">
        <v>45997</v>
      </c>
      <c r="J3291" s="160">
        <v>80456.08</v>
      </c>
      <c r="K3291" s="160">
        <v>80456.070000000007</v>
      </c>
      <c r="L3291" s="707">
        <v>100570.1</v>
      </c>
      <c r="M3291" s="727" t="s">
        <v>4996</v>
      </c>
      <c r="Q3291" s="707"/>
      <c r="R3291" s="707"/>
      <c r="S3291" s="707"/>
      <c r="T3291" s="707"/>
      <c r="U3291" s="707"/>
      <c r="V3291" s="707"/>
      <c r="W3291" s="707"/>
      <c r="X3291" s="707"/>
      <c r="Y3291" s="707"/>
      <c r="Z3291" s="707"/>
      <c r="AA3291" s="707">
        <v>15085.52</v>
      </c>
      <c r="AB3291" s="707">
        <v>65370.559999999998</v>
      </c>
      <c r="AC3291" s="707"/>
      <c r="AD3291" s="707"/>
      <c r="AG3291" s="707"/>
      <c r="AH3291" s="707"/>
      <c r="AI3291" s="707"/>
      <c r="AJ3291" s="707"/>
    </row>
    <row r="3292" spans="4:37">
      <c r="D3292" s="160" t="s">
        <v>9116</v>
      </c>
      <c r="E3292" s="160"/>
      <c r="F3292" s="160">
        <v>45747</v>
      </c>
      <c r="G3292" s="160">
        <v>45762</v>
      </c>
      <c r="H3292" s="160">
        <v>45977</v>
      </c>
      <c r="I3292" s="160">
        <v>45993</v>
      </c>
      <c r="J3292" s="160">
        <v>0</v>
      </c>
      <c r="K3292" s="160">
        <v>0</v>
      </c>
      <c r="L3292" s="707">
        <v>678.36</v>
      </c>
      <c r="M3292" s="727" t="s">
        <v>4994</v>
      </c>
      <c r="P3292" s="707"/>
      <c r="Q3292" s="707"/>
      <c r="R3292" s="707"/>
      <c r="T3292" s="707"/>
      <c r="U3292" s="707"/>
      <c r="V3292" s="707"/>
      <c r="W3292" s="707"/>
      <c r="X3292" s="707"/>
      <c r="Y3292" s="707"/>
      <c r="Z3292" s="707"/>
      <c r="AA3292" s="707"/>
      <c r="AB3292" s="707"/>
      <c r="AC3292" s="707"/>
      <c r="AD3292" s="707">
        <v>627.48</v>
      </c>
      <c r="AE3292" s="707">
        <v>50.88</v>
      </c>
    </row>
    <row r="3293" spans="4:37">
      <c r="D3293" s="160" t="s">
        <v>9116</v>
      </c>
      <c r="E3293" s="160"/>
      <c r="F3293" s="160">
        <v>45747</v>
      </c>
      <c r="G3293" s="160">
        <v>45762</v>
      </c>
      <c r="H3293" s="160">
        <v>45977</v>
      </c>
      <c r="I3293" s="160">
        <v>45993</v>
      </c>
      <c r="J3293" s="160">
        <v>0</v>
      </c>
      <c r="K3293" s="160">
        <v>0</v>
      </c>
      <c r="L3293" s="707">
        <v>678.36</v>
      </c>
      <c r="M3293" s="727" t="s">
        <v>4995</v>
      </c>
      <c r="P3293" s="707"/>
      <c r="T3293" s="707"/>
      <c r="U3293" s="707"/>
      <c r="V3293" s="707"/>
      <c r="W3293" s="707"/>
      <c r="X3293" s="707"/>
      <c r="Y3293" s="707"/>
      <c r="Z3293" s="707"/>
      <c r="AA3293" s="707"/>
      <c r="AB3293" s="707"/>
      <c r="AC3293" s="707"/>
      <c r="AD3293" s="707">
        <v>627.48</v>
      </c>
      <c r="AE3293" s="707">
        <v>50.88</v>
      </c>
      <c r="AJ3293" s="707"/>
    </row>
    <row r="3294" spans="4:37">
      <c r="D3294" s="160" t="s">
        <v>9116</v>
      </c>
      <c r="E3294" s="160"/>
      <c r="F3294" s="160">
        <v>45747</v>
      </c>
      <c r="G3294" s="160">
        <v>45762</v>
      </c>
      <c r="H3294" s="160">
        <v>45977</v>
      </c>
      <c r="I3294" s="160">
        <v>45993</v>
      </c>
      <c r="J3294" s="160">
        <v>0</v>
      </c>
      <c r="K3294" s="160">
        <v>0</v>
      </c>
      <c r="L3294" s="707">
        <v>678.36</v>
      </c>
      <c r="M3294" s="727" t="s">
        <v>4996</v>
      </c>
      <c r="Q3294" s="707"/>
      <c r="R3294" s="707"/>
      <c r="S3294" s="707"/>
      <c r="T3294" s="707"/>
      <c r="U3294" s="707"/>
      <c r="V3294" s="707"/>
      <c r="W3294" s="707"/>
      <c r="X3294" s="707"/>
      <c r="Y3294" s="707"/>
      <c r="Z3294" s="707"/>
      <c r="AA3294" s="707"/>
      <c r="AB3294" s="707"/>
      <c r="AC3294" s="707"/>
      <c r="AD3294" s="707"/>
      <c r="AJ3294" s="707"/>
    </row>
    <row r="3295" spans="4:37">
      <c r="D3295" s="160" t="s">
        <v>5237</v>
      </c>
      <c r="E3295" s="160"/>
      <c r="F3295" s="160">
        <v>45754</v>
      </c>
      <c r="G3295" s="160">
        <v>45757</v>
      </c>
      <c r="H3295" s="160">
        <v>45984</v>
      </c>
      <c r="I3295" s="160">
        <v>45988</v>
      </c>
      <c r="J3295" s="160">
        <v>0</v>
      </c>
      <c r="K3295" s="160">
        <v>0</v>
      </c>
      <c r="L3295" s="707">
        <v>10662.67</v>
      </c>
      <c r="M3295" s="727" t="s">
        <v>4994</v>
      </c>
      <c r="P3295" s="707"/>
      <c r="Q3295" s="707"/>
      <c r="R3295" s="707"/>
      <c r="T3295" s="707"/>
      <c r="U3295" s="707"/>
      <c r="V3295" s="707"/>
      <c r="W3295" s="707"/>
      <c r="X3295" s="707"/>
      <c r="Y3295" s="707"/>
      <c r="Z3295" s="707"/>
      <c r="AA3295" s="707"/>
      <c r="AB3295" s="707"/>
      <c r="AC3295" s="707"/>
      <c r="AD3295" s="707">
        <v>10662.67</v>
      </c>
      <c r="AG3295" s="707"/>
    </row>
    <row r="3296" spans="4:37">
      <c r="D3296" s="160" t="s">
        <v>5237</v>
      </c>
      <c r="E3296" s="160"/>
      <c r="F3296" s="160">
        <v>45754</v>
      </c>
      <c r="G3296" s="160">
        <v>45757</v>
      </c>
      <c r="H3296" s="160">
        <v>45984</v>
      </c>
      <c r="I3296" s="160">
        <v>45988</v>
      </c>
      <c r="J3296" s="160">
        <v>0</v>
      </c>
      <c r="K3296" s="160">
        <v>0</v>
      </c>
      <c r="L3296" s="707">
        <v>10662.67</v>
      </c>
      <c r="M3296" s="727" t="s">
        <v>4995</v>
      </c>
      <c r="P3296" s="707"/>
      <c r="U3296" s="707"/>
      <c r="V3296" s="707"/>
      <c r="W3296" s="707"/>
      <c r="X3296" s="707"/>
      <c r="Y3296" s="707"/>
      <c r="Z3296" s="707"/>
      <c r="AA3296" s="707"/>
      <c r="AB3296" s="707"/>
      <c r="AC3296" s="707"/>
      <c r="AD3296" s="707">
        <v>10662.67</v>
      </c>
      <c r="AE3296" s="707"/>
      <c r="AF3296" s="707"/>
      <c r="AG3296" s="707"/>
      <c r="AH3296" s="707"/>
      <c r="AI3296" s="707"/>
      <c r="AJ3296" s="707"/>
      <c r="AK3296" s="707"/>
    </row>
    <row r="3297" spans="4:37">
      <c r="D3297" s="160" t="s">
        <v>5237</v>
      </c>
      <c r="E3297" s="160"/>
      <c r="F3297" s="160">
        <v>45754</v>
      </c>
      <c r="G3297" s="160">
        <v>45757</v>
      </c>
      <c r="H3297" s="160">
        <v>45984</v>
      </c>
      <c r="I3297" s="160">
        <v>45988</v>
      </c>
      <c r="J3297" s="160">
        <v>0</v>
      </c>
      <c r="K3297" s="160">
        <v>0</v>
      </c>
      <c r="L3297" s="707">
        <v>10662.67</v>
      </c>
      <c r="M3297" s="727" t="s">
        <v>4996</v>
      </c>
      <c r="U3297" s="707"/>
      <c r="V3297" s="707"/>
      <c r="W3297" s="707"/>
      <c r="X3297" s="707"/>
      <c r="AB3297" s="707"/>
      <c r="AC3297" s="707"/>
      <c r="AD3297" s="707"/>
      <c r="AE3297" s="707"/>
      <c r="AF3297" s="707"/>
      <c r="AH3297" s="707"/>
      <c r="AI3297" s="707"/>
      <c r="AJ3297" s="707"/>
      <c r="AK3297" s="707"/>
    </row>
    <row r="3298" spans="4:37">
      <c r="D3298" s="160" t="s">
        <v>5238</v>
      </c>
      <c r="E3298" s="160"/>
      <c r="F3298" s="160">
        <v>45749</v>
      </c>
      <c r="G3298" s="160">
        <v>45760</v>
      </c>
      <c r="H3298" s="160">
        <v>45979</v>
      </c>
      <c r="I3298" s="160">
        <v>45991</v>
      </c>
      <c r="J3298" s="160">
        <v>0</v>
      </c>
      <c r="K3298" s="160">
        <v>0</v>
      </c>
      <c r="L3298" s="707">
        <v>63478.82</v>
      </c>
      <c r="M3298" s="727" t="s">
        <v>4994</v>
      </c>
      <c r="U3298" s="707"/>
      <c r="V3298" s="707"/>
      <c r="W3298" s="707"/>
      <c r="Y3298" s="707"/>
      <c r="Z3298" s="707"/>
      <c r="AA3298" s="707"/>
      <c r="AB3298" s="707"/>
      <c r="AC3298" s="707"/>
      <c r="AD3298" s="707">
        <v>63478.82</v>
      </c>
      <c r="AG3298" s="707"/>
    </row>
    <row r="3299" spans="4:37">
      <c r="D3299" s="160" t="s">
        <v>5238</v>
      </c>
      <c r="E3299" s="160"/>
      <c r="F3299" s="160">
        <v>45749</v>
      </c>
      <c r="G3299" s="160">
        <v>45760</v>
      </c>
      <c r="H3299" s="160">
        <v>45979</v>
      </c>
      <c r="I3299" s="160">
        <v>45991</v>
      </c>
      <c r="J3299" s="160">
        <v>0</v>
      </c>
      <c r="K3299" s="160">
        <v>0</v>
      </c>
      <c r="L3299" s="707">
        <v>63478.82</v>
      </c>
      <c r="M3299" s="727" t="s">
        <v>4995</v>
      </c>
      <c r="U3299" s="707"/>
      <c r="V3299" s="707"/>
      <c r="W3299" s="707"/>
      <c r="X3299" s="707"/>
      <c r="Y3299" s="707"/>
      <c r="Z3299" s="707"/>
      <c r="AA3299" s="707"/>
      <c r="AB3299" s="707"/>
      <c r="AC3299" s="707"/>
      <c r="AD3299" s="707">
        <v>63478.82</v>
      </c>
      <c r="AE3299" s="707"/>
      <c r="AF3299" s="707"/>
      <c r="AG3299" s="707"/>
    </row>
    <row r="3300" spans="4:37">
      <c r="D3300" s="160" t="s">
        <v>5238</v>
      </c>
      <c r="E3300" s="160"/>
      <c r="F3300" s="160">
        <v>45749</v>
      </c>
      <c r="G3300" s="160">
        <v>45760</v>
      </c>
      <c r="H3300" s="160">
        <v>45979</v>
      </c>
      <c r="I3300" s="160">
        <v>45991</v>
      </c>
      <c r="J3300" s="160">
        <v>0</v>
      </c>
      <c r="K3300" s="160">
        <v>0</v>
      </c>
      <c r="L3300" s="707">
        <v>63478.82</v>
      </c>
      <c r="M3300" s="727" t="s">
        <v>4996</v>
      </c>
      <c r="R3300" s="707"/>
      <c r="S3300" s="707"/>
      <c r="T3300" s="707"/>
      <c r="U3300" s="707"/>
      <c r="V3300" s="707"/>
      <c r="W3300" s="707"/>
      <c r="X3300" s="707"/>
      <c r="Y3300" s="707"/>
      <c r="Z3300" s="707"/>
      <c r="AB3300" s="707"/>
      <c r="AC3300" s="707"/>
      <c r="AD3300" s="707"/>
      <c r="AE3300" s="707"/>
      <c r="AF3300" s="707"/>
    </row>
    <row r="3301" spans="4:37">
      <c r="D3301" s="160" t="s">
        <v>5241</v>
      </c>
      <c r="E3301" s="160"/>
      <c r="F3301" s="160">
        <v>45767</v>
      </c>
      <c r="G3301" s="160">
        <v>45788</v>
      </c>
      <c r="H3301" s="160">
        <v>45997</v>
      </c>
      <c r="I3301" s="160">
        <v>46054</v>
      </c>
      <c r="J3301" s="160">
        <v>0</v>
      </c>
      <c r="K3301" s="160">
        <v>0</v>
      </c>
      <c r="L3301" s="707">
        <v>183740.26</v>
      </c>
      <c r="M3301" s="727" t="s">
        <v>4994</v>
      </c>
      <c r="P3301" s="707"/>
      <c r="Q3301" s="707"/>
      <c r="R3301" s="707"/>
      <c r="T3301" s="707"/>
      <c r="U3301" s="707"/>
      <c r="V3301" s="707"/>
      <c r="W3301" s="707"/>
      <c r="Y3301" s="707"/>
      <c r="Z3301" s="707"/>
      <c r="AA3301" s="707"/>
      <c r="AB3301" s="707"/>
      <c r="AC3301" s="707"/>
      <c r="AD3301" s="707"/>
      <c r="AE3301" s="707">
        <v>165810.14000000001</v>
      </c>
      <c r="AF3301" s="707">
        <v>17285.669999999998</v>
      </c>
      <c r="AG3301" s="707">
        <v>644.45000000000005</v>
      </c>
      <c r="AH3301" s="707"/>
    </row>
    <row r="3302" spans="4:37">
      <c r="D3302" s="160" t="s">
        <v>5241</v>
      </c>
      <c r="E3302" s="160"/>
      <c r="F3302" s="160">
        <v>45767</v>
      </c>
      <c r="G3302" s="160">
        <v>45788</v>
      </c>
      <c r="H3302" s="160">
        <v>45997</v>
      </c>
      <c r="I3302" s="160">
        <v>46054</v>
      </c>
      <c r="J3302" s="160">
        <v>0</v>
      </c>
      <c r="K3302" s="160">
        <v>0</v>
      </c>
      <c r="L3302" s="707">
        <v>183740.26</v>
      </c>
      <c r="M3302" s="727" t="s">
        <v>4995</v>
      </c>
      <c r="U3302" s="707"/>
      <c r="V3302" s="707"/>
      <c r="W3302" s="707"/>
      <c r="X3302" s="707"/>
      <c r="Y3302" s="707"/>
      <c r="Z3302" s="707"/>
      <c r="AA3302" s="707"/>
      <c r="AB3302" s="707"/>
      <c r="AC3302" s="707"/>
      <c r="AD3302" s="707"/>
      <c r="AE3302" s="707">
        <v>165810.14000000001</v>
      </c>
      <c r="AF3302" s="707">
        <v>17285.669999999998</v>
      </c>
      <c r="AG3302" s="707">
        <v>644.45000000000005</v>
      </c>
      <c r="AH3302" s="707"/>
    </row>
    <row r="3303" spans="4:37">
      <c r="D3303" s="160" t="s">
        <v>5241</v>
      </c>
      <c r="E3303" s="160"/>
      <c r="F3303" s="160">
        <v>45767</v>
      </c>
      <c r="G3303" s="160">
        <v>45788</v>
      </c>
      <c r="H3303" s="160">
        <v>45997</v>
      </c>
      <c r="I3303" s="160">
        <v>46054</v>
      </c>
      <c r="J3303" s="160">
        <v>0</v>
      </c>
      <c r="K3303" s="160">
        <v>0</v>
      </c>
      <c r="L3303" s="707">
        <v>183740.26</v>
      </c>
      <c r="M3303" s="727" t="s">
        <v>4996</v>
      </c>
      <c r="T3303" s="707"/>
      <c r="U3303" s="707"/>
      <c r="V3303" s="707"/>
      <c r="W3303" s="707"/>
      <c r="AA3303" s="707"/>
      <c r="AB3303" s="707"/>
      <c r="AD3303" s="707"/>
      <c r="AE3303" s="707"/>
    </row>
    <row r="3304" spans="4:37">
      <c r="D3304" s="160" t="s">
        <v>5242</v>
      </c>
      <c r="E3304" s="160"/>
      <c r="F3304" s="160">
        <v>45767</v>
      </c>
      <c r="G3304" s="160">
        <v>45784</v>
      </c>
      <c r="H3304" s="160">
        <v>45997</v>
      </c>
      <c r="I3304" s="160">
        <v>46053</v>
      </c>
      <c r="J3304" s="160">
        <v>0</v>
      </c>
      <c r="K3304" s="160">
        <v>0</v>
      </c>
      <c r="L3304" s="707">
        <v>46260.92</v>
      </c>
      <c r="M3304" s="727" t="s">
        <v>4994</v>
      </c>
      <c r="T3304" s="707"/>
      <c r="U3304" s="707"/>
      <c r="V3304" s="707"/>
      <c r="W3304" s="707"/>
      <c r="Y3304" s="707"/>
      <c r="Z3304" s="707"/>
      <c r="AA3304" s="707"/>
      <c r="AB3304" s="707"/>
      <c r="AC3304" s="707"/>
      <c r="AD3304" s="707"/>
      <c r="AE3304" s="707">
        <v>41634.83</v>
      </c>
      <c r="AF3304" s="707">
        <v>4626.09</v>
      </c>
      <c r="AG3304" s="707"/>
      <c r="AH3304" s="707"/>
    </row>
    <row r="3305" spans="4:37">
      <c r="D3305" s="160" t="s">
        <v>5242</v>
      </c>
      <c r="E3305" s="160"/>
      <c r="F3305" s="160">
        <v>45767</v>
      </c>
      <c r="G3305" s="160">
        <v>45784</v>
      </c>
      <c r="H3305" s="160">
        <v>45997</v>
      </c>
      <c r="I3305" s="160">
        <v>46053</v>
      </c>
      <c r="J3305" s="160">
        <v>0</v>
      </c>
      <c r="K3305" s="160">
        <v>0</v>
      </c>
      <c r="L3305" s="707">
        <v>46260.92</v>
      </c>
      <c r="M3305" s="727" t="s">
        <v>4995</v>
      </c>
      <c r="T3305" s="707"/>
      <c r="U3305" s="707"/>
      <c r="V3305" s="707"/>
      <c r="W3305" s="707"/>
      <c r="X3305" s="707"/>
      <c r="Y3305" s="707"/>
      <c r="Z3305" s="707"/>
      <c r="AA3305" s="707"/>
      <c r="AB3305" s="707"/>
      <c r="AC3305" s="707"/>
      <c r="AD3305" s="707"/>
      <c r="AE3305" s="707">
        <v>41634.83</v>
      </c>
      <c r="AF3305" s="707">
        <v>4626.09</v>
      </c>
      <c r="AG3305" s="707"/>
      <c r="AH3305" s="707"/>
    </row>
    <row r="3306" spans="4:37">
      <c r="D3306" s="160" t="s">
        <v>5242</v>
      </c>
      <c r="E3306" s="160"/>
      <c r="F3306" s="160">
        <v>45767</v>
      </c>
      <c r="G3306" s="160">
        <v>45784</v>
      </c>
      <c r="H3306" s="160">
        <v>45997</v>
      </c>
      <c r="I3306" s="160">
        <v>46053</v>
      </c>
      <c r="J3306" s="160">
        <v>0</v>
      </c>
      <c r="K3306" s="160">
        <v>0</v>
      </c>
      <c r="L3306" s="707">
        <v>46260.92</v>
      </c>
      <c r="M3306" s="727" t="s">
        <v>4996</v>
      </c>
      <c r="Q3306" s="707"/>
      <c r="R3306" s="707"/>
      <c r="S3306" s="707"/>
      <c r="T3306" s="707"/>
      <c r="U3306" s="707"/>
      <c r="V3306" s="707"/>
      <c r="W3306" s="707"/>
      <c r="X3306" s="707"/>
      <c r="Y3306" s="707"/>
      <c r="AA3306" s="707"/>
      <c r="AB3306" s="707"/>
      <c r="AD3306" s="707"/>
      <c r="AE3306" s="707"/>
    </row>
    <row r="3307" spans="4:37">
      <c r="D3307" s="160" t="s">
        <v>9117</v>
      </c>
      <c r="E3307" s="160"/>
      <c r="F3307" s="160">
        <v>45775</v>
      </c>
      <c r="G3307" s="160">
        <v>45781</v>
      </c>
      <c r="H3307" s="160">
        <v>46005</v>
      </c>
      <c r="I3307" s="160">
        <v>46049</v>
      </c>
      <c r="J3307" s="160">
        <v>0</v>
      </c>
      <c r="K3307" s="160">
        <v>0</v>
      </c>
      <c r="L3307" s="707">
        <v>6528.78</v>
      </c>
      <c r="M3307" s="727" t="s">
        <v>4994</v>
      </c>
      <c r="P3307" s="707"/>
      <c r="Q3307" s="707"/>
      <c r="R3307" s="707"/>
      <c r="T3307" s="707"/>
      <c r="U3307" s="707"/>
      <c r="V3307" s="707"/>
      <c r="W3307" s="707"/>
      <c r="X3307" s="707"/>
      <c r="Y3307" s="707"/>
      <c r="Z3307" s="707"/>
      <c r="AA3307" s="707"/>
      <c r="AB3307" s="707"/>
      <c r="AC3307" s="707"/>
      <c r="AD3307" s="707"/>
      <c r="AE3307" s="707">
        <v>5223.03</v>
      </c>
      <c r="AF3307" s="707">
        <v>1305.76</v>
      </c>
      <c r="AH3307" s="707"/>
    </row>
    <row r="3308" spans="4:37">
      <c r="D3308" s="160" t="s">
        <v>9117</v>
      </c>
      <c r="E3308" s="160"/>
      <c r="F3308" s="160">
        <v>45775</v>
      </c>
      <c r="G3308" s="160">
        <v>45781</v>
      </c>
      <c r="H3308" s="160">
        <v>46005</v>
      </c>
      <c r="I3308" s="160">
        <v>46049</v>
      </c>
      <c r="J3308" s="160">
        <v>0</v>
      </c>
      <c r="K3308" s="160">
        <v>0</v>
      </c>
      <c r="L3308" s="707">
        <v>6528.78</v>
      </c>
      <c r="M3308" s="727" t="s">
        <v>4995</v>
      </c>
      <c r="P3308" s="707"/>
      <c r="U3308" s="707"/>
      <c r="V3308" s="707"/>
      <c r="W3308" s="707"/>
      <c r="X3308" s="707"/>
      <c r="Y3308" s="707"/>
      <c r="Z3308" s="707"/>
      <c r="AA3308" s="707"/>
      <c r="AB3308" s="707"/>
      <c r="AC3308" s="707"/>
      <c r="AD3308" s="707"/>
      <c r="AE3308" s="707">
        <v>5223.03</v>
      </c>
      <c r="AF3308" s="707">
        <v>1305.76</v>
      </c>
      <c r="AH3308" s="707"/>
    </row>
    <row r="3309" spans="4:37">
      <c r="D3309" s="160" t="s">
        <v>9117</v>
      </c>
      <c r="E3309" s="160"/>
      <c r="F3309" s="160">
        <v>45775</v>
      </c>
      <c r="G3309" s="160">
        <v>45781</v>
      </c>
      <c r="H3309" s="160">
        <v>46005</v>
      </c>
      <c r="I3309" s="160">
        <v>46049</v>
      </c>
      <c r="J3309" s="160">
        <v>0</v>
      </c>
      <c r="K3309" s="160">
        <v>0</v>
      </c>
      <c r="L3309" s="707">
        <v>6528.78</v>
      </c>
      <c r="M3309" s="727" t="s">
        <v>4996</v>
      </c>
      <c r="T3309" s="707"/>
      <c r="U3309" s="707"/>
      <c r="V3309" s="707"/>
      <c r="W3309" s="707"/>
      <c r="X3309" s="707"/>
      <c r="Y3309" s="707"/>
      <c r="Z3309" s="707"/>
      <c r="AA3309" s="707"/>
      <c r="AB3309" s="707"/>
      <c r="AD3309" s="707"/>
      <c r="AE3309" s="707"/>
    </row>
    <row r="3310" spans="4:37">
      <c r="D3310" s="160" t="s">
        <v>5243</v>
      </c>
      <c r="E3310" s="160"/>
      <c r="F3310" s="160">
        <v>45770</v>
      </c>
      <c r="G3310" s="160">
        <v>45788</v>
      </c>
      <c r="H3310" s="160">
        <v>46000</v>
      </c>
      <c r="I3310" s="160">
        <v>46054</v>
      </c>
      <c r="J3310" s="707">
        <v>0</v>
      </c>
      <c r="K3310" s="160">
        <v>0</v>
      </c>
      <c r="L3310" s="707">
        <v>64445.38</v>
      </c>
      <c r="M3310" s="727" t="s">
        <v>4994</v>
      </c>
      <c r="T3310" s="707"/>
      <c r="U3310" s="707"/>
      <c r="V3310" s="707"/>
      <c r="Y3310" s="707"/>
      <c r="Z3310" s="707"/>
      <c r="AA3310" s="707"/>
      <c r="AB3310" s="707"/>
      <c r="AC3310" s="707"/>
      <c r="AD3310" s="707"/>
      <c r="AE3310" s="707">
        <v>58000.85</v>
      </c>
      <c r="AF3310" s="707">
        <v>5800.08</v>
      </c>
      <c r="AG3310">
        <v>644.45000000000005</v>
      </c>
      <c r="AH3310" s="707"/>
    </row>
    <row r="3311" spans="4:37">
      <c r="D3311" s="160" t="s">
        <v>5243</v>
      </c>
      <c r="E3311" s="160"/>
      <c r="F3311" s="160">
        <v>45770</v>
      </c>
      <c r="G3311" s="160">
        <v>45788</v>
      </c>
      <c r="H3311" s="160">
        <v>46000</v>
      </c>
      <c r="I3311" s="160">
        <v>46054</v>
      </c>
      <c r="J3311" s="707">
        <v>0</v>
      </c>
      <c r="K3311" s="160">
        <v>0</v>
      </c>
      <c r="L3311" s="707">
        <v>64445.38</v>
      </c>
      <c r="M3311" s="727" t="s">
        <v>4995</v>
      </c>
      <c r="U3311" s="707"/>
      <c r="V3311" s="707"/>
      <c r="W3311" s="707"/>
      <c r="X3311" s="707"/>
      <c r="Y3311" s="707"/>
      <c r="Z3311" s="707"/>
      <c r="AA3311" s="707"/>
      <c r="AB3311" s="707"/>
      <c r="AC3311" s="707"/>
      <c r="AD3311" s="707"/>
      <c r="AE3311" s="707">
        <v>58000.85</v>
      </c>
      <c r="AF3311" s="707">
        <v>5800.08</v>
      </c>
      <c r="AG3311">
        <v>644.45000000000005</v>
      </c>
      <c r="AH3311" s="707"/>
    </row>
    <row r="3312" spans="4:37">
      <c r="D3312" s="160" t="s">
        <v>5243</v>
      </c>
      <c r="E3312" s="160"/>
      <c r="F3312" s="160">
        <v>45770</v>
      </c>
      <c r="G3312" s="160">
        <v>45788</v>
      </c>
      <c r="H3312" s="160">
        <v>46000</v>
      </c>
      <c r="I3312" s="160">
        <v>46054</v>
      </c>
      <c r="J3312" s="707">
        <v>0</v>
      </c>
      <c r="K3312" s="160">
        <v>0</v>
      </c>
      <c r="L3312" s="707">
        <v>64445.38</v>
      </c>
      <c r="M3312" s="727" t="s">
        <v>4996</v>
      </c>
      <c r="T3312" s="707"/>
      <c r="U3312" s="707"/>
      <c r="V3312" s="707"/>
      <c r="W3312" s="707"/>
      <c r="X3312" s="707"/>
      <c r="AB3312" s="707"/>
      <c r="AC3312" s="707"/>
      <c r="AD3312" s="707"/>
    </row>
    <row r="3313" spans="4:35">
      <c r="D3313" s="160" t="s">
        <v>9118</v>
      </c>
      <c r="E3313" s="160"/>
      <c r="F3313" s="160">
        <v>45782</v>
      </c>
      <c r="G3313" s="160">
        <v>45783</v>
      </c>
      <c r="H3313" s="160">
        <v>46012</v>
      </c>
      <c r="I3313" s="160">
        <v>46014</v>
      </c>
      <c r="J3313" s="160">
        <v>0</v>
      </c>
      <c r="K3313" s="160">
        <v>0</v>
      </c>
      <c r="L3313" s="707">
        <v>9913.7999999999993</v>
      </c>
      <c r="M3313" s="727" t="s">
        <v>4994</v>
      </c>
      <c r="T3313" s="707"/>
      <c r="U3313" s="707"/>
      <c r="X3313" s="707"/>
      <c r="Y3313" s="707"/>
      <c r="Z3313" s="707"/>
      <c r="AA3313" s="707"/>
      <c r="AB3313" s="707"/>
      <c r="AC3313" s="707"/>
      <c r="AD3313" s="707"/>
      <c r="AE3313" s="707">
        <v>9913.7999999999993</v>
      </c>
      <c r="AH3313" s="707"/>
    </row>
    <row r="3314" spans="4:35">
      <c r="D3314" s="160" t="s">
        <v>9118</v>
      </c>
      <c r="E3314" s="160"/>
      <c r="F3314" s="160">
        <v>45782</v>
      </c>
      <c r="G3314" s="160">
        <v>45783</v>
      </c>
      <c r="H3314" s="160">
        <v>46012</v>
      </c>
      <c r="I3314" s="160">
        <v>46014</v>
      </c>
      <c r="J3314" s="160">
        <v>0</v>
      </c>
      <c r="K3314" s="160">
        <v>0</v>
      </c>
      <c r="L3314" s="707">
        <v>9913.7999999999993</v>
      </c>
      <c r="M3314" s="727" t="s">
        <v>4995</v>
      </c>
      <c r="U3314" s="707"/>
      <c r="V3314" s="707"/>
      <c r="W3314" s="707"/>
      <c r="Y3314" s="707"/>
      <c r="Z3314" s="707"/>
      <c r="AA3314" s="707"/>
      <c r="AB3314" s="707"/>
      <c r="AC3314" s="707"/>
      <c r="AD3314" s="707"/>
      <c r="AE3314" s="707">
        <v>9913.7999999999993</v>
      </c>
      <c r="AH3314" s="707"/>
    </row>
    <row r="3315" spans="4:35">
      <c r="D3315" s="160" t="s">
        <v>9118</v>
      </c>
      <c r="E3315" s="160"/>
      <c r="F3315" s="160">
        <v>45782</v>
      </c>
      <c r="G3315" s="160">
        <v>45783</v>
      </c>
      <c r="H3315" s="160">
        <v>46012</v>
      </c>
      <c r="I3315" s="160">
        <v>46014</v>
      </c>
      <c r="J3315" s="160">
        <v>0</v>
      </c>
      <c r="K3315" s="160">
        <v>0</v>
      </c>
      <c r="L3315" s="707">
        <v>9913.7999999999993</v>
      </c>
      <c r="M3315" s="727" t="s">
        <v>4996</v>
      </c>
      <c r="R3315" s="707"/>
      <c r="S3315" s="707"/>
      <c r="T3315" s="707"/>
      <c r="U3315" s="707"/>
      <c r="V3315" s="707"/>
      <c r="W3315" s="707"/>
      <c r="X3315" s="707"/>
      <c r="Y3315" s="707"/>
      <c r="Z3315" s="707"/>
      <c r="AA3315" s="707"/>
      <c r="AB3315" s="707"/>
      <c r="AC3315" s="707"/>
      <c r="AD3315" s="707"/>
    </row>
    <row r="3316" spans="4:35">
      <c r="D3316" s="160" t="s">
        <v>9119</v>
      </c>
      <c r="E3316" s="160"/>
      <c r="F3316" s="160">
        <v>45773</v>
      </c>
      <c r="G3316" s="160">
        <v>45783</v>
      </c>
      <c r="H3316" s="160">
        <v>46002</v>
      </c>
      <c r="I3316" s="160">
        <v>46051</v>
      </c>
      <c r="J3316" s="160">
        <v>0</v>
      </c>
      <c r="K3316" s="160">
        <v>0</v>
      </c>
      <c r="L3316" s="707">
        <v>2107.9699999999998</v>
      </c>
      <c r="M3316" s="727" t="s">
        <v>4994</v>
      </c>
      <c r="Q3316" s="707"/>
      <c r="T3316" s="707"/>
      <c r="U3316" s="707"/>
      <c r="V3316" s="707"/>
      <c r="Y3316" s="707"/>
      <c r="Z3316" s="707"/>
      <c r="AA3316" s="707"/>
      <c r="AB3316" s="707"/>
      <c r="AC3316" s="707"/>
      <c r="AD3316" s="707"/>
      <c r="AE3316" s="707">
        <v>2002.57</v>
      </c>
      <c r="AF3316">
        <v>105.4</v>
      </c>
      <c r="AH3316" s="707"/>
    </row>
    <row r="3317" spans="4:35">
      <c r="D3317" s="160" t="s">
        <v>9119</v>
      </c>
      <c r="E3317" s="160"/>
      <c r="F3317" s="160">
        <v>45773</v>
      </c>
      <c r="G3317" s="160">
        <v>45783</v>
      </c>
      <c r="H3317" s="160">
        <v>46002</v>
      </c>
      <c r="I3317" s="160">
        <v>46051</v>
      </c>
      <c r="J3317" s="160">
        <v>0</v>
      </c>
      <c r="K3317" s="160">
        <v>0</v>
      </c>
      <c r="L3317" s="707">
        <v>2107.9699999999998</v>
      </c>
      <c r="M3317" s="727" t="s">
        <v>4995</v>
      </c>
      <c r="U3317" s="707"/>
      <c r="V3317" s="707"/>
      <c r="W3317" s="707"/>
      <c r="Y3317" s="707"/>
      <c r="Z3317" s="707"/>
      <c r="AA3317" s="707"/>
      <c r="AB3317" s="707"/>
      <c r="AC3317" s="707"/>
      <c r="AD3317" s="707"/>
      <c r="AE3317" s="707">
        <v>2002.57</v>
      </c>
      <c r="AF3317">
        <v>105.4</v>
      </c>
      <c r="AH3317" s="707"/>
    </row>
    <row r="3318" spans="4:35">
      <c r="D3318" s="160" t="s">
        <v>9119</v>
      </c>
      <c r="E3318" s="160"/>
      <c r="F3318" s="160">
        <v>45773</v>
      </c>
      <c r="G3318" s="160">
        <v>45783</v>
      </c>
      <c r="H3318" s="160">
        <v>46002</v>
      </c>
      <c r="I3318" s="160">
        <v>46051</v>
      </c>
      <c r="J3318" s="160">
        <v>0</v>
      </c>
      <c r="K3318" s="160">
        <v>0</v>
      </c>
      <c r="L3318" s="707">
        <v>2107.9699999999998</v>
      </c>
      <c r="M3318" s="727" t="s">
        <v>4996</v>
      </c>
      <c r="T3318" s="707"/>
      <c r="U3318" s="707"/>
      <c r="V3318" s="707"/>
      <c r="W3318" s="707"/>
      <c r="AB3318" s="707"/>
      <c r="AC3318" s="707"/>
      <c r="AD3318" s="707"/>
    </row>
    <row r="3319" spans="4:35">
      <c r="D3319" s="160" t="s">
        <v>9120</v>
      </c>
      <c r="E3319" s="160"/>
      <c r="F3319" s="160">
        <v>45775</v>
      </c>
      <c r="G3319" s="160">
        <v>45783</v>
      </c>
      <c r="H3319" s="160">
        <v>46005</v>
      </c>
      <c r="I3319" s="160">
        <v>46051</v>
      </c>
      <c r="J3319" s="160">
        <v>0</v>
      </c>
      <c r="K3319" s="160">
        <v>0</v>
      </c>
      <c r="L3319" s="707">
        <v>43468.1</v>
      </c>
      <c r="M3319" s="727" t="s">
        <v>4994</v>
      </c>
      <c r="T3319" s="707"/>
      <c r="U3319" s="707"/>
      <c r="V3319" s="707"/>
      <c r="Z3319" s="707"/>
      <c r="AA3319" s="707"/>
      <c r="AB3319" s="707"/>
      <c r="AC3319" s="707"/>
      <c r="AD3319" s="707"/>
      <c r="AE3319" s="707">
        <v>39121.29</v>
      </c>
      <c r="AF3319" s="707">
        <v>4346.8100000000004</v>
      </c>
      <c r="AH3319" s="707"/>
    </row>
    <row r="3320" spans="4:35">
      <c r="D3320" s="160" t="s">
        <v>9120</v>
      </c>
      <c r="E3320" s="160"/>
      <c r="F3320" s="160">
        <v>45775</v>
      </c>
      <c r="G3320" s="160">
        <v>45783</v>
      </c>
      <c r="H3320" s="160">
        <v>46005</v>
      </c>
      <c r="I3320" s="160">
        <v>46051</v>
      </c>
      <c r="J3320" s="160">
        <v>0</v>
      </c>
      <c r="K3320" s="160">
        <v>0</v>
      </c>
      <c r="L3320" s="707">
        <v>43468.1</v>
      </c>
      <c r="M3320" s="727" t="s">
        <v>4995</v>
      </c>
      <c r="V3320" s="707"/>
      <c r="W3320" s="707"/>
      <c r="X3320" s="707"/>
      <c r="Z3320" s="707"/>
      <c r="AA3320" s="707"/>
      <c r="AB3320" s="707"/>
      <c r="AC3320" s="707"/>
      <c r="AD3320" s="707"/>
      <c r="AE3320" s="707">
        <v>39121.29</v>
      </c>
      <c r="AF3320" s="707">
        <v>4346.8100000000004</v>
      </c>
      <c r="AH3320" s="707"/>
    </row>
    <row r="3321" spans="4:35">
      <c r="D3321" s="160" t="s">
        <v>9120</v>
      </c>
      <c r="E3321" s="160"/>
      <c r="F3321" s="160">
        <v>45775</v>
      </c>
      <c r="G3321" s="160">
        <v>45783</v>
      </c>
      <c r="H3321" s="160">
        <v>46005</v>
      </c>
      <c r="I3321" s="160">
        <v>46051</v>
      </c>
      <c r="J3321" s="160">
        <v>0</v>
      </c>
      <c r="K3321" s="160">
        <v>0</v>
      </c>
      <c r="L3321" s="707">
        <v>43468.1</v>
      </c>
      <c r="M3321" s="727" t="s">
        <v>4996</v>
      </c>
      <c r="V3321" s="707"/>
      <c r="W3321" s="707"/>
      <c r="X3321" s="707"/>
      <c r="AC3321" s="707"/>
      <c r="AD3321" s="707"/>
    </row>
    <row r="3322" spans="4:35">
      <c r="D3322" s="160" t="s">
        <v>5244</v>
      </c>
      <c r="E3322" s="160"/>
      <c r="F3322" s="160">
        <v>45777</v>
      </c>
      <c r="G3322" s="160">
        <v>45783</v>
      </c>
      <c r="H3322" s="160">
        <v>46007</v>
      </c>
      <c r="I3322" s="160">
        <v>46051</v>
      </c>
      <c r="J3322" s="160">
        <v>0</v>
      </c>
      <c r="K3322" s="160">
        <v>0</v>
      </c>
      <c r="L3322" s="707">
        <v>11015.31</v>
      </c>
      <c r="M3322" s="727" t="s">
        <v>4994</v>
      </c>
      <c r="V3322" s="707"/>
      <c r="Z3322" s="707"/>
      <c r="AA3322" s="707"/>
      <c r="AB3322" s="707"/>
      <c r="AC3322" s="707"/>
      <c r="AD3322" s="707"/>
      <c r="AE3322" s="707">
        <v>9913.7800000000007</v>
      </c>
      <c r="AF3322" s="707">
        <v>1101.53</v>
      </c>
      <c r="AH3322" s="707"/>
    </row>
    <row r="3323" spans="4:35">
      <c r="D3323" s="160" t="s">
        <v>5244</v>
      </c>
      <c r="E3323" s="160"/>
      <c r="F3323" s="160">
        <v>45777</v>
      </c>
      <c r="G3323" s="160">
        <v>45783</v>
      </c>
      <c r="H3323" s="160">
        <v>46007</v>
      </c>
      <c r="I3323" s="160">
        <v>46051</v>
      </c>
      <c r="J3323" s="160">
        <v>0</v>
      </c>
      <c r="K3323" s="160">
        <v>0</v>
      </c>
      <c r="L3323" s="707">
        <v>11015.31</v>
      </c>
      <c r="M3323" s="727" t="s">
        <v>4995</v>
      </c>
      <c r="V3323" s="707"/>
      <c r="W3323" s="707"/>
      <c r="X3323" s="707"/>
      <c r="Z3323" s="707"/>
      <c r="AA3323" s="707"/>
      <c r="AB3323" s="707"/>
      <c r="AC3323" s="707"/>
      <c r="AD3323" s="707"/>
      <c r="AE3323" s="707">
        <v>9913.7800000000007</v>
      </c>
      <c r="AF3323" s="707">
        <v>1101.53</v>
      </c>
      <c r="AH3323" s="707"/>
    </row>
    <row r="3324" spans="4:35">
      <c r="D3324" s="160" t="s">
        <v>5244</v>
      </c>
      <c r="E3324" s="160"/>
      <c r="F3324" s="160">
        <v>45777</v>
      </c>
      <c r="G3324" s="160">
        <v>45783</v>
      </c>
      <c r="H3324" s="160">
        <v>46007</v>
      </c>
      <c r="I3324" s="160">
        <v>46051</v>
      </c>
      <c r="J3324" s="160">
        <v>0</v>
      </c>
      <c r="K3324" s="160">
        <v>0</v>
      </c>
      <c r="L3324" s="707">
        <v>11015.31</v>
      </c>
      <c r="M3324" s="727" t="s">
        <v>4996</v>
      </c>
      <c r="V3324" s="707"/>
      <c r="W3324" s="707"/>
      <c r="X3324" s="707"/>
      <c r="Z3324" s="707"/>
      <c r="AA3324" s="707"/>
      <c r="AC3324" s="707"/>
      <c r="AD3324" s="707"/>
    </row>
    <row r="3325" spans="4:35">
      <c r="D3325" s="160" t="s">
        <v>5245</v>
      </c>
      <c r="E3325" s="160"/>
      <c r="F3325" s="160">
        <v>45767</v>
      </c>
      <c r="G3325" s="160">
        <v>45780</v>
      </c>
      <c r="H3325" s="160">
        <v>45997</v>
      </c>
      <c r="I3325" s="160">
        <v>46011</v>
      </c>
      <c r="J3325" s="160">
        <v>0</v>
      </c>
      <c r="K3325" s="160">
        <v>0</v>
      </c>
      <c r="L3325" s="707">
        <v>63877.14</v>
      </c>
      <c r="M3325" s="727" t="s">
        <v>4994</v>
      </c>
      <c r="V3325" s="707"/>
      <c r="Z3325" s="707"/>
      <c r="AA3325" s="707"/>
      <c r="AD3325" s="707"/>
      <c r="AE3325" s="707">
        <v>63877.14</v>
      </c>
      <c r="AF3325" s="707"/>
      <c r="AG3325" s="707"/>
      <c r="AH3325" s="707"/>
      <c r="AI3325" s="707"/>
    </row>
    <row r="3326" spans="4:35">
      <c r="D3326" s="160" t="s">
        <v>5245</v>
      </c>
      <c r="E3326" s="160"/>
      <c r="F3326" s="160">
        <v>45767</v>
      </c>
      <c r="G3326" s="160">
        <v>45780</v>
      </c>
      <c r="H3326" s="160">
        <v>45997</v>
      </c>
      <c r="I3326" s="160">
        <v>46011</v>
      </c>
      <c r="J3326" s="160">
        <v>0</v>
      </c>
      <c r="K3326" s="160">
        <v>0</v>
      </c>
      <c r="L3326" s="707">
        <v>63877.14</v>
      </c>
      <c r="M3326" s="727" t="s">
        <v>4995</v>
      </c>
      <c r="Z3326" s="707"/>
      <c r="AA3326" s="707"/>
      <c r="AB3326" s="707"/>
      <c r="AD3326" s="707"/>
      <c r="AE3326" s="707">
        <v>63877.14</v>
      </c>
      <c r="AF3326" s="707"/>
      <c r="AG3326" s="707"/>
      <c r="AH3326" s="707"/>
      <c r="AI3326" s="707"/>
    </row>
    <row r="3327" spans="4:35">
      <c r="D3327" s="160" t="s">
        <v>5245</v>
      </c>
      <c r="E3327" s="160"/>
      <c r="F3327" s="160">
        <v>45767</v>
      </c>
      <c r="G3327" s="160">
        <v>45780</v>
      </c>
      <c r="H3327" s="160">
        <v>45997</v>
      </c>
      <c r="I3327" s="160">
        <v>46011</v>
      </c>
      <c r="J3327" s="160">
        <v>0</v>
      </c>
      <c r="K3327" s="160">
        <v>0</v>
      </c>
      <c r="L3327" s="707">
        <v>63877.14</v>
      </c>
      <c r="M3327" s="727" t="s">
        <v>4996</v>
      </c>
      <c r="Z3327" s="707"/>
      <c r="AA3327" s="707"/>
      <c r="AB3327" s="707"/>
      <c r="AD3327" s="707"/>
      <c r="AE3327" s="707"/>
      <c r="AG3327" s="707"/>
      <c r="AH3327" s="707"/>
    </row>
    <row r="3328" spans="4:35">
      <c r="D3328" s="160" t="s">
        <v>5246</v>
      </c>
      <c r="E3328" s="160"/>
      <c r="F3328" s="160">
        <v>45767</v>
      </c>
      <c r="G3328" s="160">
        <v>45780</v>
      </c>
      <c r="H3328" s="160">
        <v>45997</v>
      </c>
      <c r="I3328" s="160">
        <v>46011</v>
      </c>
      <c r="J3328" s="160">
        <v>0</v>
      </c>
      <c r="K3328" s="160">
        <v>0</v>
      </c>
      <c r="L3328" s="707">
        <v>43117.52</v>
      </c>
      <c r="M3328" s="727" t="s">
        <v>4994</v>
      </c>
      <c r="Z3328" s="707"/>
      <c r="AA3328" s="707"/>
      <c r="AD3328" s="707"/>
      <c r="AE3328" s="707">
        <v>43117.52</v>
      </c>
      <c r="AF3328" s="707"/>
      <c r="AG3328" s="707"/>
      <c r="AH3328" s="707"/>
      <c r="AI3328" s="707"/>
    </row>
    <row r="3329" spans="4:37">
      <c r="D3329" s="160" t="s">
        <v>5246</v>
      </c>
      <c r="E3329" s="160"/>
      <c r="F3329" s="160">
        <v>45767</v>
      </c>
      <c r="G3329" s="160">
        <v>45780</v>
      </c>
      <c r="H3329" s="160">
        <v>45997</v>
      </c>
      <c r="I3329" s="160">
        <v>46011</v>
      </c>
      <c r="J3329" s="160">
        <v>0</v>
      </c>
      <c r="K3329" s="160">
        <v>0</v>
      </c>
      <c r="L3329" s="707">
        <v>43117.52</v>
      </c>
      <c r="M3329" s="727" t="s">
        <v>4995</v>
      </c>
      <c r="Z3329" s="707"/>
      <c r="AA3329" s="707"/>
      <c r="AB3329" s="707"/>
      <c r="AD3329" s="707"/>
      <c r="AE3329" s="707">
        <v>43117.52</v>
      </c>
      <c r="AF3329" s="707"/>
      <c r="AG3329" s="707"/>
      <c r="AH3329" s="707"/>
      <c r="AI3329" s="707"/>
    </row>
    <row r="3330" spans="4:37">
      <c r="D3330" s="160" t="s">
        <v>5246</v>
      </c>
      <c r="E3330" s="160"/>
      <c r="F3330" s="160">
        <v>45767</v>
      </c>
      <c r="G3330" s="160">
        <v>45780</v>
      </c>
      <c r="H3330" s="160">
        <v>45997</v>
      </c>
      <c r="I3330" s="160">
        <v>46011</v>
      </c>
      <c r="J3330" s="160">
        <v>0</v>
      </c>
      <c r="K3330" s="160">
        <v>0</v>
      </c>
      <c r="L3330" s="707">
        <v>43117.52</v>
      </c>
      <c r="M3330" s="727" t="s">
        <v>4996</v>
      </c>
      <c r="Z3330" s="707"/>
      <c r="AA3330" s="707"/>
      <c r="AB3330" s="707"/>
      <c r="AC3330" s="707"/>
      <c r="AD3330" s="707"/>
      <c r="AG3330" s="707"/>
      <c r="AH3330" s="707"/>
    </row>
    <row r="3331" spans="4:37">
      <c r="D3331" s="160" t="s">
        <v>5247</v>
      </c>
      <c r="E3331" s="160"/>
      <c r="F3331" s="160">
        <v>45769</v>
      </c>
      <c r="G3331" s="160">
        <v>45775</v>
      </c>
      <c r="H3331" s="160">
        <v>45999</v>
      </c>
      <c r="I3331" s="160">
        <v>46006</v>
      </c>
      <c r="J3331" s="160">
        <v>0</v>
      </c>
      <c r="K3331" s="160">
        <v>0</v>
      </c>
      <c r="L3331" s="707">
        <v>20759.63</v>
      </c>
      <c r="M3331" s="727" t="s">
        <v>4994</v>
      </c>
      <c r="Z3331" s="707"/>
      <c r="AB3331" s="707"/>
      <c r="AC3331" s="707"/>
      <c r="AD3331" s="707"/>
      <c r="AE3331" s="707">
        <v>20759.63</v>
      </c>
      <c r="AF3331" s="707"/>
      <c r="AG3331" s="707"/>
      <c r="AH3331" s="707"/>
      <c r="AI3331" s="707"/>
      <c r="AJ3331" s="707"/>
      <c r="AK3331" s="707"/>
    </row>
    <row r="3332" spans="4:37">
      <c r="D3332" s="160" t="s">
        <v>5247</v>
      </c>
      <c r="E3332" s="160"/>
      <c r="F3332" s="160">
        <v>45769</v>
      </c>
      <c r="G3332" s="160">
        <v>45775</v>
      </c>
      <c r="H3332" s="160">
        <v>45999</v>
      </c>
      <c r="I3332" s="160">
        <v>46006</v>
      </c>
      <c r="J3332" s="160">
        <v>0</v>
      </c>
      <c r="K3332" s="160">
        <v>0</v>
      </c>
      <c r="L3332" s="707">
        <v>20759.63</v>
      </c>
      <c r="M3332" s="727" t="s">
        <v>4995</v>
      </c>
      <c r="AB3332" s="707"/>
      <c r="AC3332" s="707"/>
      <c r="AD3332" s="707"/>
      <c r="AE3332" s="707">
        <v>20759.63</v>
      </c>
      <c r="AF3332" s="707"/>
      <c r="AG3332" s="707"/>
      <c r="AH3332" s="707"/>
      <c r="AI3332" s="707"/>
      <c r="AJ3332" s="707"/>
      <c r="AK3332" s="707"/>
    </row>
    <row r="3333" spans="4:37">
      <c r="D3333" s="160" t="s">
        <v>5247</v>
      </c>
      <c r="E3333" s="160"/>
      <c r="F3333" s="160">
        <v>45769</v>
      </c>
      <c r="G3333" s="160">
        <v>45775</v>
      </c>
      <c r="H3333" s="160">
        <v>45999</v>
      </c>
      <c r="I3333" s="160">
        <v>46006</v>
      </c>
      <c r="J3333" s="160">
        <v>0</v>
      </c>
      <c r="K3333" s="160">
        <v>0</v>
      </c>
      <c r="L3333" s="707">
        <v>20759.63</v>
      </c>
      <c r="M3333" s="727" t="s">
        <v>4996</v>
      </c>
      <c r="AB3333" s="707"/>
      <c r="AC3333" s="707"/>
      <c r="AD3333" s="707"/>
      <c r="AH3333" s="707"/>
      <c r="AI3333" s="707"/>
    </row>
    <row r="3334" spans="4:37">
      <c r="D3334" s="160" t="s">
        <v>5248</v>
      </c>
      <c r="E3334" s="160"/>
      <c r="F3334" s="160">
        <v>45631</v>
      </c>
      <c r="G3334" s="160">
        <v>45768</v>
      </c>
      <c r="H3334" s="160" t="s">
        <v>6609</v>
      </c>
      <c r="I3334" s="160">
        <v>46053</v>
      </c>
      <c r="J3334" s="160">
        <v>1322566.98</v>
      </c>
      <c r="K3334" s="160">
        <v>1322566.95</v>
      </c>
      <c r="L3334" s="707">
        <v>2685510.96</v>
      </c>
      <c r="M3334" s="727" t="s">
        <v>4994</v>
      </c>
      <c r="S3334" s="707">
        <v>659278.06999999995</v>
      </c>
      <c r="T3334" s="707">
        <v>446977.72</v>
      </c>
      <c r="U3334" s="707">
        <v>170622.84</v>
      </c>
      <c r="V3334" s="707">
        <v>75139.17</v>
      </c>
      <c r="AB3334" s="707">
        <v>5845.63</v>
      </c>
      <c r="AC3334" s="707">
        <v>542322.43000000005</v>
      </c>
      <c r="AD3334" s="707">
        <v>478228.11</v>
      </c>
      <c r="AE3334" s="707">
        <v>66624.87</v>
      </c>
      <c r="AF3334" s="707">
        <v>240472.13</v>
      </c>
      <c r="AG3334" s="707"/>
      <c r="AH3334" s="707"/>
      <c r="AI3334" s="707"/>
      <c r="AJ3334" s="707"/>
      <c r="AK3334" s="707"/>
    </row>
    <row r="3335" spans="4:37">
      <c r="D3335" s="160" t="s">
        <v>5248</v>
      </c>
      <c r="E3335" s="160"/>
      <c r="F3335" s="160">
        <v>45631</v>
      </c>
      <c r="G3335" s="160">
        <v>45768</v>
      </c>
      <c r="H3335" s="160" t="s">
        <v>6609</v>
      </c>
      <c r="I3335" s="160">
        <v>46053</v>
      </c>
      <c r="J3335" s="160">
        <v>1322566.98</v>
      </c>
      <c r="K3335" s="160">
        <v>1322566.95</v>
      </c>
      <c r="L3335" s="707">
        <v>2685510.96</v>
      </c>
      <c r="M3335" s="727" t="s">
        <v>4995</v>
      </c>
      <c r="AB3335" s="707"/>
      <c r="AC3335" s="707">
        <v>561746.47</v>
      </c>
      <c r="AD3335" s="707">
        <v>487992.19</v>
      </c>
      <c r="AE3335" s="707">
        <v>72733.19</v>
      </c>
      <c r="AF3335" s="707">
        <v>240472.13</v>
      </c>
      <c r="AG3335" s="707"/>
      <c r="AH3335" s="707"/>
      <c r="AI3335" s="707"/>
      <c r="AJ3335" s="707"/>
      <c r="AK3335" s="707"/>
    </row>
    <row r="3336" spans="4:37">
      <c r="D3336" s="160" t="s">
        <v>5248</v>
      </c>
      <c r="E3336" s="160"/>
      <c r="F3336" s="160">
        <v>45631</v>
      </c>
      <c r="G3336" s="160">
        <v>45768</v>
      </c>
      <c r="H3336" s="160" t="s">
        <v>6609</v>
      </c>
      <c r="I3336" s="160">
        <v>46053</v>
      </c>
      <c r="J3336" s="160">
        <v>1322566.98</v>
      </c>
      <c r="K3336" s="160">
        <v>1322566.95</v>
      </c>
      <c r="L3336" s="707">
        <v>2685510.96</v>
      </c>
      <c r="M3336" s="727" t="s">
        <v>4996</v>
      </c>
      <c r="V3336" s="707">
        <v>54072.25</v>
      </c>
      <c r="W3336" s="707">
        <v>458078.1</v>
      </c>
      <c r="X3336" s="707">
        <v>223008.92</v>
      </c>
      <c r="Y3336" s="707">
        <v>106587.47</v>
      </c>
      <c r="Z3336" s="707">
        <v>103436.84</v>
      </c>
      <c r="AA3336" s="707">
        <v>297987.95</v>
      </c>
      <c r="AB3336" s="707">
        <v>76402.38</v>
      </c>
      <c r="AC3336" s="707">
        <v>2993.02</v>
      </c>
      <c r="AD3336" s="707"/>
      <c r="AH3336" s="707"/>
      <c r="AI3336" s="707"/>
    </row>
    <row r="3337" spans="4:37">
      <c r="D3337" s="160" t="s">
        <v>5249</v>
      </c>
      <c r="E3337" s="160"/>
      <c r="F3337" s="160">
        <v>45640</v>
      </c>
      <c r="G3337" s="160">
        <v>45673</v>
      </c>
      <c r="H3337" s="160" t="s">
        <v>6589</v>
      </c>
      <c r="I3337" s="160">
        <v>45945</v>
      </c>
      <c r="J3337" s="160">
        <v>425152.93</v>
      </c>
      <c r="K3337" s="160">
        <v>425152.91</v>
      </c>
      <c r="L3337" s="707">
        <v>568007.93999999994</v>
      </c>
      <c r="M3337" s="727" t="s">
        <v>4994</v>
      </c>
      <c r="S3337" s="707">
        <v>281817.44</v>
      </c>
      <c r="T3337" s="707">
        <v>145193.71</v>
      </c>
      <c r="AB3337" s="707"/>
      <c r="AC3337" s="707">
        <v>140996.79</v>
      </c>
      <c r="AE3337" s="707"/>
      <c r="AF3337" s="707"/>
      <c r="AG3337" s="707"/>
      <c r="AH3337" s="707"/>
      <c r="AI3337" s="707"/>
      <c r="AJ3337" s="707"/>
      <c r="AK3337" s="707"/>
    </row>
    <row r="3338" spans="4:37">
      <c r="D3338" s="160" t="s">
        <v>5249</v>
      </c>
      <c r="E3338" s="160"/>
      <c r="F3338" s="160">
        <v>45640</v>
      </c>
      <c r="G3338" s="160">
        <v>45673</v>
      </c>
      <c r="H3338" s="160" t="s">
        <v>6589</v>
      </c>
      <c r="I3338" s="160">
        <v>45945</v>
      </c>
      <c r="J3338" s="160">
        <v>425152.93</v>
      </c>
      <c r="K3338" s="160">
        <v>425152.91</v>
      </c>
      <c r="L3338" s="707">
        <v>568007.93999999994</v>
      </c>
      <c r="M3338" s="727" t="s">
        <v>4995</v>
      </c>
      <c r="AB3338" s="707"/>
      <c r="AC3338" s="707">
        <v>142855.01</v>
      </c>
      <c r="AD3338" s="707"/>
      <c r="AE3338" s="707"/>
      <c r="AF3338" s="707"/>
      <c r="AG3338" s="707"/>
      <c r="AH3338" s="707"/>
      <c r="AI3338" s="707"/>
      <c r="AJ3338" s="707"/>
      <c r="AK3338" s="707"/>
    </row>
    <row r="3339" spans="4:37">
      <c r="D3339" s="160" t="s">
        <v>5249</v>
      </c>
      <c r="E3339" s="160"/>
      <c r="F3339" s="160">
        <v>45640</v>
      </c>
      <c r="G3339" s="160">
        <v>45673</v>
      </c>
      <c r="H3339" s="160" t="s">
        <v>6589</v>
      </c>
      <c r="I3339" s="160">
        <v>45945</v>
      </c>
      <c r="J3339" s="160">
        <v>425152.93</v>
      </c>
      <c r="K3339" s="160">
        <v>425152.91</v>
      </c>
      <c r="L3339" s="707">
        <v>568007.93999999994</v>
      </c>
      <c r="M3339" s="727" t="s">
        <v>4996</v>
      </c>
      <c r="W3339" s="707">
        <v>140736.67000000001</v>
      </c>
      <c r="X3339" s="707">
        <v>131694.45000000001</v>
      </c>
      <c r="Y3339" s="707">
        <v>56190.49</v>
      </c>
      <c r="Z3339" s="707">
        <v>8350.1</v>
      </c>
      <c r="AA3339" s="707">
        <v>77680.070000000007</v>
      </c>
      <c r="AB3339" s="707">
        <v>10112.209999999999</v>
      </c>
      <c r="AC3339" s="707">
        <v>388.93</v>
      </c>
      <c r="AD3339" s="707"/>
      <c r="AE3339" s="707"/>
      <c r="AF3339" s="707"/>
      <c r="AI3339" s="707"/>
    </row>
    <row r="3340" spans="4:37">
      <c r="D3340" s="160" t="s">
        <v>5250</v>
      </c>
      <c r="E3340" s="160"/>
      <c r="F3340" s="160">
        <v>45640</v>
      </c>
      <c r="G3340" s="160">
        <v>45672</v>
      </c>
      <c r="H3340" s="160" t="s">
        <v>6589</v>
      </c>
      <c r="I3340" s="160" t="s">
        <v>6681</v>
      </c>
      <c r="J3340" s="160">
        <v>175593.34</v>
      </c>
      <c r="K3340" s="160">
        <v>175593.33</v>
      </c>
      <c r="L3340" s="707">
        <v>175593.34</v>
      </c>
      <c r="M3340" s="727" t="s">
        <v>4994</v>
      </c>
      <c r="S3340" s="707">
        <v>139646.14000000001</v>
      </c>
      <c r="T3340" s="707">
        <v>35947.199999999997</v>
      </c>
      <c r="AB3340" s="707"/>
      <c r="AC3340" s="707"/>
      <c r="AF3340" s="707"/>
      <c r="AG3340" s="707"/>
      <c r="AH3340" s="707"/>
      <c r="AI3340" s="707"/>
      <c r="AJ3340" s="707"/>
      <c r="AK3340" s="707"/>
    </row>
    <row r="3341" spans="4:37">
      <c r="D3341" s="160" t="s">
        <v>5250</v>
      </c>
      <c r="E3341" s="160"/>
      <c r="F3341" s="160">
        <v>45640</v>
      </c>
      <c r="G3341" s="160">
        <v>45672</v>
      </c>
      <c r="H3341" s="160" t="s">
        <v>6589</v>
      </c>
      <c r="I3341" s="160" t="s">
        <v>6681</v>
      </c>
      <c r="J3341" s="160">
        <v>175593.34</v>
      </c>
      <c r="K3341" s="160">
        <v>175593.33</v>
      </c>
      <c r="L3341" s="707">
        <v>175593.34</v>
      </c>
      <c r="M3341" s="727" t="s">
        <v>4995</v>
      </c>
      <c r="AB3341" s="707"/>
      <c r="AC3341" s="707"/>
      <c r="AD3341" s="707"/>
      <c r="AE3341" s="707"/>
      <c r="AF3341" s="707"/>
      <c r="AG3341" s="707"/>
      <c r="AH3341" s="707"/>
      <c r="AI3341" s="707"/>
      <c r="AJ3341" s="707"/>
      <c r="AK3341" s="707"/>
    </row>
    <row r="3342" spans="4:37">
      <c r="D3342" s="160" t="s">
        <v>5250</v>
      </c>
      <c r="E3342" s="160"/>
      <c r="F3342" s="160">
        <v>45640</v>
      </c>
      <c r="G3342" s="160">
        <v>45672</v>
      </c>
      <c r="H3342" s="160" t="s">
        <v>6589</v>
      </c>
      <c r="I3342" s="160" t="s">
        <v>6681</v>
      </c>
      <c r="J3342" s="160">
        <v>175593.34</v>
      </c>
      <c r="K3342" s="160">
        <v>175593.33</v>
      </c>
      <c r="L3342" s="707">
        <v>175593.34</v>
      </c>
      <c r="M3342" s="727" t="s">
        <v>4996</v>
      </c>
      <c r="W3342" s="707">
        <v>34043.440000000002</v>
      </c>
      <c r="X3342" s="707">
        <v>57776.11</v>
      </c>
      <c r="Y3342" s="707">
        <v>53421.42</v>
      </c>
      <c r="Z3342" s="707">
        <v>8350.1</v>
      </c>
      <c r="AA3342" s="707">
        <v>22002.26</v>
      </c>
      <c r="AB3342" s="707"/>
      <c r="AC3342" s="707"/>
      <c r="AD3342" s="707"/>
      <c r="AE3342" s="707"/>
      <c r="AF3342" s="707"/>
      <c r="AI3342" s="707"/>
    </row>
    <row r="3343" spans="4:37">
      <c r="D3343" s="160" t="s">
        <v>5251</v>
      </c>
      <c r="E3343" s="160"/>
      <c r="F3343" s="160">
        <v>45645</v>
      </c>
      <c r="G3343" s="160">
        <v>45673</v>
      </c>
      <c r="H3343" s="160" t="s">
        <v>6589</v>
      </c>
      <c r="I3343" s="160">
        <v>45934</v>
      </c>
      <c r="J3343" s="160">
        <v>178389.73</v>
      </c>
      <c r="K3343" s="160">
        <v>178389.73</v>
      </c>
      <c r="L3343" s="707">
        <v>185822.64</v>
      </c>
      <c r="M3343" s="727" t="s">
        <v>4994</v>
      </c>
      <c r="S3343" s="707">
        <v>83940.03</v>
      </c>
      <c r="T3343" s="707">
        <v>96307.93</v>
      </c>
      <c r="AB3343" s="707"/>
      <c r="AC3343" s="707">
        <v>5574.68</v>
      </c>
      <c r="AE3343" s="707"/>
      <c r="AF3343" s="707"/>
      <c r="AG3343" s="707"/>
      <c r="AH3343" s="707"/>
      <c r="AI3343" s="707"/>
      <c r="AJ3343" s="707"/>
      <c r="AK3343" s="707"/>
    </row>
    <row r="3344" spans="4:37">
      <c r="D3344" s="160" t="s">
        <v>5251</v>
      </c>
      <c r="E3344" s="160"/>
      <c r="F3344" s="160">
        <v>45645</v>
      </c>
      <c r="G3344" s="160">
        <v>45673</v>
      </c>
      <c r="H3344" s="160" t="s">
        <v>6589</v>
      </c>
      <c r="I3344" s="160">
        <v>45934</v>
      </c>
      <c r="J3344" s="160">
        <v>178389.73</v>
      </c>
      <c r="K3344" s="160">
        <v>178389.73</v>
      </c>
      <c r="L3344" s="707">
        <v>185822.64</v>
      </c>
      <c r="M3344" s="727" t="s">
        <v>4995</v>
      </c>
      <c r="AB3344" s="707"/>
      <c r="AC3344" s="707">
        <v>7432.91</v>
      </c>
      <c r="AD3344" s="707"/>
      <c r="AE3344" s="707"/>
      <c r="AF3344" s="707"/>
      <c r="AG3344" s="707"/>
      <c r="AH3344" s="707"/>
      <c r="AI3344" s="707"/>
      <c r="AJ3344" s="707"/>
      <c r="AK3344" s="707"/>
    </row>
    <row r="3345" spans="4:37">
      <c r="D3345" s="160" t="s">
        <v>5251</v>
      </c>
      <c r="E3345" s="160"/>
      <c r="F3345" s="160">
        <v>45645</v>
      </c>
      <c r="G3345" s="160">
        <v>45673</v>
      </c>
      <c r="H3345" s="160" t="s">
        <v>6589</v>
      </c>
      <c r="I3345" s="160">
        <v>45934</v>
      </c>
      <c r="J3345" s="160">
        <v>178389.73</v>
      </c>
      <c r="K3345" s="160">
        <v>178389.73</v>
      </c>
      <c r="L3345" s="707">
        <v>185822.64</v>
      </c>
      <c r="M3345" s="727" t="s">
        <v>4996</v>
      </c>
      <c r="W3345" s="707">
        <v>61888.06</v>
      </c>
      <c r="X3345" s="707">
        <v>48200.58</v>
      </c>
      <c r="Y3345" s="707">
        <v>2122.14</v>
      </c>
      <c r="AA3345" s="707">
        <v>55677.81</v>
      </c>
      <c r="AB3345" s="707">
        <v>10112.209999999999</v>
      </c>
      <c r="AC3345" s="707">
        <v>388.93</v>
      </c>
      <c r="AD3345" s="707"/>
      <c r="AH3345" s="707"/>
      <c r="AI3345" s="707"/>
    </row>
    <row r="3346" spans="4:37">
      <c r="D3346" s="160" t="s">
        <v>9121</v>
      </c>
      <c r="E3346" s="160"/>
      <c r="F3346" s="160">
        <v>45640</v>
      </c>
      <c r="G3346" s="160">
        <v>45650</v>
      </c>
      <c r="H3346" s="160" t="s">
        <v>6589</v>
      </c>
      <c r="I3346" s="160">
        <v>45936</v>
      </c>
      <c r="J3346" s="160">
        <v>8864.39</v>
      </c>
      <c r="K3346" s="160">
        <v>8864.3799999999992</v>
      </c>
      <c r="L3346" s="707">
        <v>10428.700000000001</v>
      </c>
      <c r="M3346" s="727" t="s">
        <v>4994</v>
      </c>
      <c r="S3346" s="707">
        <v>8864.39</v>
      </c>
      <c r="AB3346" s="707"/>
      <c r="AC3346" s="707">
        <v>1564.3</v>
      </c>
      <c r="AF3346" s="707"/>
      <c r="AG3346" s="707"/>
      <c r="AH3346" s="707"/>
      <c r="AI3346" s="707"/>
      <c r="AJ3346" s="707"/>
      <c r="AK3346" s="707"/>
    </row>
    <row r="3347" spans="4:37">
      <c r="D3347" s="160" t="s">
        <v>9121</v>
      </c>
      <c r="E3347" s="160"/>
      <c r="F3347" s="160">
        <v>45640</v>
      </c>
      <c r="G3347" s="160">
        <v>45650</v>
      </c>
      <c r="H3347" s="160" t="s">
        <v>6589</v>
      </c>
      <c r="I3347" s="160">
        <v>45936</v>
      </c>
      <c r="J3347" s="160">
        <v>8864.39</v>
      </c>
      <c r="K3347" s="160">
        <v>8864.3799999999992</v>
      </c>
      <c r="L3347" s="707">
        <v>10428.700000000001</v>
      </c>
      <c r="M3347" s="727" t="s">
        <v>4995</v>
      </c>
      <c r="AB3347" s="707"/>
      <c r="AC3347" s="707">
        <v>1564.3</v>
      </c>
      <c r="AD3347" s="707"/>
      <c r="AF3347" s="707"/>
      <c r="AG3347" s="707"/>
      <c r="AH3347" s="707"/>
      <c r="AI3347" s="707"/>
      <c r="AJ3347" s="707"/>
      <c r="AK3347" s="707"/>
    </row>
    <row r="3348" spans="4:37">
      <c r="D3348" s="160" t="s">
        <v>9121</v>
      </c>
      <c r="E3348" s="160"/>
      <c r="F3348" s="160">
        <v>45640</v>
      </c>
      <c r="G3348" s="160">
        <v>45650</v>
      </c>
      <c r="H3348" s="160" t="s">
        <v>6589</v>
      </c>
      <c r="I3348" s="160">
        <v>45936</v>
      </c>
      <c r="J3348" s="160">
        <v>8864.39</v>
      </c>
      <c r="K3348" s="160">
        <v>8864.3799999999992</v>
      </c>
      <c r="L3348" s="707">
        <v>10428.700000000001</v>
      </c>
      <c r="M3348" s="727" t="s">
        <v>4996</v>
      </c>
      <c r="U3348" s="707"/>
      <c r="V3348" s="707"/>
      <c r="W3348" s="707">
        <v>7625.97</v>
      </c>
      <c r="X3348" s="707">
        <v>1238.4100000000001</v>
      </c>
      <c r="Y3348" s="707"/>
      <c r="Z3348" s="707"/>
      <c r="AA3348" s="707"/>
      <c r="AB3348" s="707"/>
      <c r="AC3348" s="707"/>
      <c r="AD3348" s="707"/>
      <c r="AH3348" s="707"/>
      <c r="AI3348" s="707"/>
    </row>
    <row r="3349" spans="4:37">
      <c r="D3349" s="160" t="s">
        <v>9122</v>
      </c>
      <c r="E3349" s="160"/>
      <c r="F3349" s="160">
        <v>45650</v>
      </c>
      <c r="G3349" s="160">
        <v>45671</v>
      </c>
      <c r="H3349" s="160" t="s">
        <v>6589</v>
      </c>
      <c r="I3349" s="160">
        <v>45944</v>
      </c>
      <c r="J3349" s="160">
        <v>62305.47</v>
      </c>
      <c r="K3349" s="160">
        <v>62305.47</v>
      </c>
      <c r="L3349" s="707">
        <v>123840.79</v>
      </c>
      <c r="M3349" s="727" t="s">
        <v>4994</v>
      </c>
      <c r="S3349" s="707">
        <v>49366.879999999997</v>
      </c>
      <c r="T3349" s="707">
        <v>12938.59</v>
      </c>
      <c r="U3349" s="707"/>
      <c r="V3349" s="707"/>
      <c r="W3349" s="707"/>
      <c r="X3349" s="707"/>
      <c r="Y3349" s="707"/>
      <c r="Z3349" s="707"/>
      <c r="AA3349" s="707"/>
      <c r="AB3349" s="707"/>
      <c r="AC3349" s="707">
        <v>61535.32</v>
      </c>
      <c r="AD3349" s="707"/>
      <c r="AE3349" s="707"/>
      <c r="AF3349" s="707"/>
      <c r="AG3349" s="707"/>
      <c r="AH3349" s="707"/>
      <c r="AI3349" s="707"/>
      <c r="AJ3349" s="707"/>
      <c r="AK3349" s="707"/>
    </row>
    <row r="3350" spans="4:37">
      <c r="D3350" s="160" t="s">
        <v>9122</v>
      </c>
      <c r="E3350" s="160"/>
      <c r="F3350" s="160">
        <v>45650</v>
      </c>
      <c r="G3350" s="160">
        <v>45671</v>
      </c>
      <c r="H3350" s="160" t="s">
        <v>6589</v>
      </c>
      <c r="I3350" s="160">
        <v>45944</v>
      </c>
      <c r="J3350" s="160">
        <v>62305.47</v>
      </c>
      <c r="K3350" s="160">
        <v>62305.47</v>
      </c>
      <c r="L3350" s="707">
        <v>123840.79</v>
      </c>
      <c r="M3350" s="727" t="s">
        <v>4995</v>
      </c>
      <c r="V3350" s="707"/>
      <c r="W3350" s="707"/>
      <c r="X3350" s="707"/>
      <c r="Y3350" s="707"/>
      <c r="Z3350" s="707"/>
      <c r="AA3350" s="707"/>
      <c r="AB3350" s="707"/>
      <c r="AC3350" s="707">
        <v>61535.32</v>
      </c>
      <c r="AD3350" s="707"/>
      <c r="AE3350" s="707"/>
      <c r="AF3350" s="707"/>
      <c r="AG3350" s="707"/>
      <c r="AH3350" s="707"/>
      <c r="AI3350" s="707"/>
      <c r="AJ3350" s="707"/>
      <c r="AK3350" s="707"/>
    </row>
    <row r="3351" spans="4:37">
      <c r="D3351" s="160" t="s">
        <v>9122</v>
      </c>
      <c r="E3351" s="160"/>
      <c r="F3351" s="160">
        <v>45650</v>
      </c>
      <c r="G3351" s="160">
        <v>45671</v>
      </c>
      <c r="H3351" s="160" t="s">
        <v>6589</v>
      </c>
      <c r="I3351" s="160">
        <v>45944</v>
      </c>
      <c r="J3351" s="160">
        <v>62305.47</v>
      </c>
      <c r="K3351" s="160">
        <v>62305.47</v>
      </c>
      <c r="L3351" s="707">
        <v>123840.79</v>
      </c>
      <c r="M3351" s="727" t="s">
        <v>4996</v>
      </c>
      <c r="Q3351" s="707"/>
      <c r="R3351" s="707"/>
      <c r="S3351" s="707"/>
      <c r="T3351" s="707"/>
      <c r="U3351" s="707"/>
      <c r="V3351" s="707"/>
      <c r="W3351" s="707">
        <v>37179.19</v>
      </c>
      <c r="X3351" s="707">
        <v>24479.35</v>
      </c>
      <c r="Y3351" s="707">
        <v>646.92999999999995</v>
      </c>
      <c r="Z3351" s="707"/>
      <c r="AA3351" s="707"/>
      <c r="AB3351" s="707"/>
      <c r="AC3351" s="707"/>
      <c r="AD3351" s="707"/>
      <c r="AE3351" s="707"/>
      <c r="AF3351" s="707"/>
      <c r="AG3351" s="707"/>
      <c r="AH3351" s="707"/>
      <c r="AI3351" s="707"/>
    </row>
    <row r="3352" spans="4:37">
      <c r="D3352" s="160" t="s">
        <v>9123</v>
      </c>
      <c r="E3352" s="160"/>
      <c r="F3352" s="160">
        <v>45655</v>
      </c>
      <c r="G3352" s="160">
        <v>45665</v>
      </c>
      <c r="H3352" s="160">
        <v>45935</v>
      </c>
      <c r="I3352" s="160">
        <v>45945</v>
      </c>
      <c r="J3352" s="160">
        <v>0</v>
      </c>
      <c r="K3352" s="160">
        <v>0</v>
      </c>
      <c r="L3352" s="707">
        <v>72322.48</v>
      </c>
      <c r="M3352" s="727" t="s">
        <v>4994</v>
      </c>
      <c r="P3352" s="707"/>
      <c r="Q3352" s="707"/>
      <c r="R3352" s="707"/>
      <c r="U3352" s="707"/>
      <c r="V3352" s="707"/>
      <c r="W3352" s="707"/>
      <c r="X3352" s="707"/>
      <c r="Y3352" s="707"/>
      <c r="Z3352" s="707"/>
      <c r="AA3352" s="707"/>
      <c r="AB3352" s="707"/>
      <c r="AC3352" s="707">
        <v>72322.48</v>
      </c>
      <c r="AD3352" s="707"/>
      <c r="AE3352" s="707"/>
      <c r="AF3352" s="707"/>
    </row>
    <row r="3353" spans="4:37">
      <c r="D3353" s="160" t="s">
        <v>9123</v>
      </c>
      <c r="E3353" s="160"/>
      <c r="F3353" s="160">
        <v>45655</v>
      </c>
      <c r="G3353" s="160">
        <v>45665</v>
      </c>
      <c r="H3353" s="160">
        <v>45935</v>
      </c>
      <c r="I3353" s="160">
        <v>45945</v>
      </c>
      <c r="J3353" s="160">
        <v>0</v>
      </c>
      <c r="K3353" s="160">
        <v>0</v>
      </c>
      <c r="L3353" s="707">
        <v>72322.48</v>
      </c>
      <c r="M3353" s="727" t="s">
        <v>4995</v>
      </c>
      <c r="V3353" s="707"/>
      <c r="W3353" s="707"/>
      <c r="X3353" s="707"/>
      <c r="Y3353" s="707"/>
      <c r="Z3353" s="707"/>
      <c r="AA3353" s="707"/>
      <c r="AB3353" s="707"/>
      <c r="AC3353" s="707">
        <v>72322.48</v>
      </c>
      <c r="AD3353" s="707"/>
      <c r="AE3353" s="707"/>
      <c r="AF3353" s="707"/>
    </row>
    <row r="3354" spans="4:37">
      <c r="D3354" s="160" t="s">
        <v>9123</v>
      </c>
      <c r="E3354" s="160"/>
      <c r="F3354" s="160">
        <v>45655</v>
      </c>
      <c r="G3354" s="160">
        <v>45665</v>
      </c>
      <c r="H3354" s="160">
        <v>45935</v>
      </c>
      <c r="I3354" s="160">
        <v>45945</v>
      </c>
      <c r="J3354" s="160">
        <v>0</v>
      </c>
      <c r="K3354" s="160">
        <v>0</v>
      </c>
      <c r="L3354" s="707">
        <v>72322.48</v>
      </c>
      <c r="M3354" s="727" t="s">
        <v>4996</v>
      </c>
      <c r="Q3354" s="707"/>
      <c r="R3354" s="707"/>
      <c r="S3354" s="707"/>
      <c r="T3354" s="707"/>
      <c r="U3354" s="707"/>
      <c r="V3354" s="707"/>
      <c r="W3354" s="707"/>
      <c r="X3354" s="707"/>
      <c r="Y3354" s="707"/>
      <c r="Z3354" s="707"/>
      <c r="AB3354" s="707"/>
      <c r="AC3354" s="707"/>
      <c r="AD3354" s="707"/>
      <c r="AE3354" s="707"/>
      <c r="AF3354" s="707"/>
    </row>
    <row r="3355" spans="4:37">
      <c r="D3355" s="160" t="s">
        <v>5252</v>
      </c>
      <c r="E3355" s="160"/>
      <c r="F3355" s="160">
        <v>45640</v>
      </c>
      <c r="G3355" s="160">
        <v>45725</v>
      </c>
      <c r="H3355" s="160" t="s">
        <v>6609</v>
      </c>
      <c r="I3355" s="160">
        <v>45981</v>
      </c>
      <c r="J3355" s="160">
        <v>823119.45</v>
      </c>
      <c r="K3355" s="160">
        <v>823119.43</v>
      </c>
      <c r="L3355" s="707">
        <v>1633317.03</v>
      </c>
      <c r="M3355" s="727" t="s">
        <v>4994</v>
      </c>
      <c r="P3355" s="707"/>
      <c r="Q3355" s="707"/>
      <c r="R3355" s="707"/>
      <c r="S3355" s="707">
        <v>377460.63</v>
      </c>
      <c r="T3355" s="707">
        <v>301784.01</v>
      </c>
      <c r="U3355" s="707">
        <v>155595</v>
      </c>
      <c r="V3355" s="707"/>
      <c r="W3355" s="707"/>
      <c r="X3355" s="707"/>
      <c r="Y3355" s="707"/>
      <c r="Z3355" s="707"/>
      <c r="AA3355" s="707"/>
      <c r="AB3355" s="707">
        <v>5845.63</v>
      </c>
      <c r="AC3355" s="707">
        <v>401325.64</v>
      </c>
      <c r="AD3355" s="707">
        <v>391306.12</v>
      </c>
      <c r="AE3355" s="707"/>
      <c r="AF3355" s="707"/>
    </row>
    <row r="3356" spans="4:37">
      <c r="D3356" s="160" t="s">
        <v>5252</v>
      </c>
      <c r="E3356" s="160"/>
      <c r="F3356" s="160">
        <v>45640</v>
      </c>
      <c r="G3356" s="160">
        <v>45725</v>
      </c>
      <c r="H3356" s="160" t="s">
        <v>6609</v>
      </c>
      <c r="I3356" s="160">
        <v>45981</v>
      </c>
      <c r="J3356" s="160">
        <v>823119.45</v>
      </c>
      <c r="K3356" s="160">
        <v>823119.43</v>
      </c>
      <c r="L3356" s="707">
        <v>1633317.03</v>
      </c>
      <c r="M3356" s="727" t="s">
        <v>4995</v>
      </c>
      <c r="V3356" s="707"/>
      <c r="W3356" s="707"/>
      <c r="X3356" s="707"/>
      <c r="Y3356" s="707"/>
      <c r="Z3356" s="707"/>
      <c r="AA3356" s="707"/>
      <c r="AB3356" s="707"/>
      <c r="AC3356" s="707">
        <v>418891.46</v>
      </c>
      <c r="AD3356" s="707">
        <v>391306.12</v>
      </c>
      <c r="AE3356" s="707"/>
      <c r="AF3356" s="707"/>
    </row>
    <row r="3357" spans="4:37">
      <c r="D3357" s="160" t="s">
        <v>5252</v>
      </c>
      <c r="E3357" s="160"/>
      <c r="F3357" s="160">
        <v>45640</v>
      </c>
      <c r="G3357" s="160">
        <v>45725</v>
      </c>
      <c r="H3357" s="160" t="s">
        <v>6609</v>
      </c>
      <c r="I3357" s="160">
        <v>45981</v>
      </c>
      <c r="J3357" s="160">
        <v>823119.45</v>
      </c>
      <c r="K3357" s="160">
        <v>823119.43</v>
      </c>
      <c r="L3357" s="707">
        <v>1633317.03</v>
      </c>
      <c r="M3357" s="727" t="s">
        <v>4996</v>
      </c>
      <c r="Q3357" s="707"/>
      <c r="R3357" s="707"/>
      <c r="S3357" s="707"/>
      <c r="T3357" s="707"/>
      <c r="U3357" s="707"/>
      <c r="V3357" s="707">
        <v>54072.25</v>
      </c>
      <c r="W3357" s="707">
        <v>317341.44</v>
      </c>
      <c r="X3357" s="707">
        <v>91314.47</v>
      </c>
      <c r="Y3357" s="707">
        <v>50396.98</v>
      </c>
      <c r="Z3357" s="707">
        <v>95086.75</v>
      </c>
      <c r="AA3357" s="707">
        <v>203574.23</v>
      </c>
      <c r="AB3357" s="707">
        <v>11130.07</v>
      </c>
      <c r="AC3357" s="707">
        <v>203.25</v>
      </c>
      <c r="AD3357" s="707"/>
      <c r="AE3357" s="707"/>
      <c r="AF3357" s="707"/>
    </row>
    <row r="3358" spans="4:37">
      <c r="D3358" s="160" t="s">
        <v>5253</v>
      </c>
      <c r="E3358" s="160"/>
      <c r="F3358" s="160">
        <v>45675</v>
      </c>
      <c r="G3358" s="160">
        <v>45703</v>
      </c>
      <c r="H3358" s="160">
        <v>45946</v>
      </c>
      <c r="I3358" s="160">
        <v>45965</v>
      </c>
      <c r="J3358" s="160">
        <v>0</v>
      </c>
      <c r="K3358" s="160">
        <v>0</v>
      </c>
      <c r="L3358" s="707">
        <v>219583.04</v>
      </c>
      <c r="M3358" s="727" t="s">
        <v>4994</v>
      </c>
      <c r="P3358" s="707"/>
      <c r="Q3358" s="707"/>
      <c r="R3358" s="707"/>
      <c r="U3358" s="707"/>
      <c r="V3358" s="707"/>
      <c r="W3358" s="707"/>
      <c r="X3358" s="707"/>
      <c r="Z3358" s="707"/>
      <c r="AA3358" s="707"/>
      <c r="AB3358" s="707"/>
      <c r="AC3358" s="707">
        <v>197624.73</v>
      </c>
      <c r="AD3358" s="707">
        <v>21958.3</v>
      </c>
      <c r="AE3358" s="707"/>
      <c r="AF3358" s="707"/>
    </row>
    <row r="3359" spans="4:37">
      <c r="D3359" s="160" t="s">
        <v>5253</v>
      </c>
      <c r="E3359" s="160"/>
      <c r="F3359" s="160">
        <v>45675</v>
      </c>
      <c r="G3359" s="160">
        <v>45703</v>
      </c>
      <c r="H3359" s="160">
        <v>45946</v>
      </c>
      <c r="I3359" s="160">
        <v>45965</v>
      </c>
      <c r="J3359" s="160">
        <v>0</v>
      </c>
      <c r="K3359" s="160">
        <v>0</v>
      </c>
      <c r="L3359" s="707">
        <v>219583.04</v>
      </c>
      <c r="M3359" s="727" t="s">
        <v>4995</v>
      </c>
      <c r="W3359" s="707"/>
      <c r="X3359" s="707"/>
      <c r="Y3359" s="707"/>
      <c r="Z3359" s="707"/>
      <c r="AA3359" s="707"/>
      <c r="AB3359" s="707"/>
      <c r="AC3359" s="707">
        <v>197624.73</v>
      </c>
      <c r="AD3359" s="707">
        <v>21958.3</v>
      </c>
      <c r="AE3359" s="707"/>
      <c r="AF3359" s="707"/>
    </row>
    <row r="3360" spans="4:37">
      <c r="D3360" s="160" t="s">
        <v>5253</v>
      </c>
      <c r="E3360" s="160"/>
      <c r="F3360" s="160">
        <v>45675</v>
      </c>
      <c r="G3360" s="160">
        <v>45703</v>
      </c>
      <c r="H3360" s="160">
        <v>45946</v>
      </c>
      <c r="I3360" s="160">
        <v>45965</v>
      </c>
      <c r="J3360" s="160">
        <v>0</v>
      </c>
      <c r="K3360" s="160">
        <v>0</v>
      </c>
      <c r="L3360" s="707">
        <v>219583.04</v>
      </c>
      <c r="M3360" s="727" t="s">
        <v>4996</v>
      </c>
      <c r="U3360" s="707"/>
      <c r="V3360" s="707"/>
      <c r="W3360" s="707"/>
      <c r="X3360" s="707"/>
      <c r="Y3360" s="707"/>
      <c r="Z3360" s="707"/>
      <c r="AC3360" s="707"/>
      <c r="AD3360" s="707"/>
      <c r="AE3360" s="707"/>
    </row>
    <row r="3361" spans="4:32">
      <c r="D3361" s="160" t="s">
        <v>9124</v>
      </c>
      <c r="E3361" s="160"/>
      <c r="F3361" s="160">
        <v>45677</v>
      </c>
      <c r="G3361" s="160">
        <v>45705</v>
      </c>
      <c r="H3361" s="160">
        <v>45949</v>
      </c>
      <c r="I3361" s="160">
        <v>45967</v>
      </c>
      <c r="J3361" s="160">
        <v>0</v>
      </c>
      <c r="K3361" s="160">
        <v>0</v>
      </c>
      <c r="L3361" s="707">
        <v>13159.47</v>
      </c>
      <c r="M3361" s="727" t="s">
        <v>4994</v>
      </c>
      <c r="V3361" s="707"/>
      <c r="W3361" s="707"/>
      <c r="X3361" s="707"/>
      <c r="Z3361" s="707"/>
      <c r="AA3361" s="707"/>
      <c r="AB3361" s="707"/>
      <c r="AC3361" s="707">
        <v>11843.52</v>
      </c>
      <c r="AD3361" s="707">
        <v>1315.95</v>
      </c>
      <c r="AE3361" s="707"/>
      <c r="AF3361" s="707"/>
    </row>
    <row r="3362" spans="4:32">
      <c r="D3362" s="160" t="s">
        <v>9124</v>
      </c>
      <c r="E3362" s="160"/>
      <c r="F3362" s="160">
        <v>45677</v>
      </c>
      <c r="G3362" s="160">
        <v>45705</v>
      </c>
      <c r="H3362" s="160">
        <v>45949</v>
      </c>
      <c r="I3362" s="160">
        <v>45967</v>
      </c>
      <c r="J3362" s="160">
        <v>0</v>
      </c>
      <c r="K3362" s="160">
        <v>0</v>
      </c>
      <c r="L3362" s="707">
        <v>13159.47</v>
      </c>
      <c r="M3362" s="727" t="s">
        <v>4995</v>
      </c>
      <c r="W3362" s="707"/>
      <c r="X3362" s="707"/>
      <c r="Y3362" s="707"/>
      <c r="Z3362" s="707"/>
      <c r="AA3362" s="707"/>
      <c r="AB3362" s="707"/>
      <c r="AC3362" s="707">
        <v>11843.52</v>
      </c>
      <c r="AD3362" s="707">
        <v>1315.95</v>
      </c>
      <c r="AE3362" s="707"/>
      <c r="AF3362" s="707"/>
    </row>
    <row r="3363" spans="4:32">
      <c r="D3363" s="160" t="s">
        <v>9124</v>
      </c>
      <c r="E3363" s="160"/>
      <c r="F3363" s="160">
        <v>45677</v>
      </c>
      <c r="G3363" s="160">
        <v>45705</v>
      </c>
      <c r="H3363" s="160">
        <v>45949</v>
      </c>
      <c r="I3363" s="160">
        <v>45967</v>
      </c>
      <c r="J3363" s="160">
        <v>0</v>
      </c>
      <c r="K3363" s="160">
        <v>0</v>
      </c>
      <c r="L3363" s="707">
        <v>13159.47</v>
      </c>
      <c r="M3363" s="727" t="s">
        <v>4996</v>
      </c>
      <c r="U3363" s="707"/>
      <c r="V3363" s="707"/>
      <c r="W3363" s="707"/>
      <c r="X3363" s="707"/>
      <c r="Y3363" s="707"/>
      <c r="AC3363" s="707"/>
      <c r="AD3363" s="707"/>
      <c r="AE3363" s="707"/>
    </row>
    <row r="3364" spans="4:32">
      <c r="D3364" s="160" t="s">
        <v>9125</v>
      </c>
      <c r="E3364" s="160"/>
      <c r="F3364" s="160">
        <v>45679</v>
      </c>
      <c r="G3364" s="160">
        <v>45707</v>
      </c>
      <c r="H3364" s="160">
        <v>45951</v>
      </c>
      <c r="I3364" s="160">
        <v>45970</v>
      </c>
      <c r="J3364" s="160">
        <v>0</v>
      </c>
      <c r="K3364" s="160">
        <v>0</v>
      </c>
      <c r="L3364" s="707">
        <v>10609.97</v>
      </c>
      <c r="M3364" s="727" t="s">
        <v>4994</v>
      </c>
      <c r="U3364" s="707"/>
      <c r="V3364" s="707"/>
      <c r="W3364" s="707"/>
      <c r="Y3364" s="707"/>
      <c r="Z3364" s="707"/>
      <c r="AA3364" s="707"/>
      <c r="AB3364" s="707"/>
      <c r="AC3364" s="707">
        <v>9548.98</v>
      </c>
      <c r="AD3364" s="707">
        <v>1061</v>
      </c>
    </row>
    <row r="3365" spans="4:32">
      <c r="D3365" s="160" t="s">
        <v>9125</v>
      </c>
      <c r="E3365" s="160"/>
      <c r="F3365" s="160">
        <v>45679</v>
      </c>
      <c r="G3365" s="160">
        <v>45707</v>
      </c>
      <c r="H3365" s="160">
        <v>45951</v>
      </c>
      <c r="I3365" s="160">
        <v>45970</v>
      </c>
      <c r="J3365" s="160">
        <v>0</v>
      </c>
      <c r="K3365" s="160">
        <v>0</v>
      </c>
      <c r="L3365" s="707">
        <v>10609.97</v>
      </c>
      <c r="M3365" s="727" t="s">
        <v>4995</v>
      </c>
      <c r="V3365" s="707"/>
      <c r="W3365" s="707"/>
      <c r="X3365" s="707"/>
      <c r="Y3365" s="707"/>
      <c r="Z3365" s="707"/>
      <c r="AA3365" s="707"/>
      <c r="AB3365" s="707"/>
      <c r="AC3365" s="707">
        <v>9548.98</v>
      </c>
      <c r="AD3365" s="707">
        <v>1061</v>
      </c>
      <c r="AE3365" s="707"/>
    </row>
    <row r="3366" spans="4:32">
      <c r="D3366" s="160" t="s">
        <v>9125</v>
      </c>
      <c r="E3366" s="160"/>
      <c r="F3366" s="160">
        <v>45679</v>
      </c>
      <c r="G3366" s="160">
        <v>45707</v>
      </c>
      <c r="H3366" s="160">
        <v>45951</v>
      </c>
      <c r="I3366" s="160">
        <v>45970</v>
      </c>
      <c r="J3366" s="160">
        <v>0</v>
      </c>
      <c r="K3366" s="160">
        <v>0</v>
      </c>
      <c r="L3366" s="707">
        <v>10609.97</v>
      </c>
      <c r="M3366" s="727" t="s">
        <v>4996</v>
      </c>
      <c r="U3366" s="707"/>
      <c r="V3366" s="707"/>
      <c r="W3366" s="707"/>
      <c r="X3366" s="707"/>
      <c r="Y3366" s="707"/>
      <c r="Z3366" s="707"/>
      <c r="AB3366" s="707"/>
      <c r="AC3366" s="707"/>
      <c r="AE3366" s="707"/>
    </row>
    <row r="3367" spans="4:32">
      <c r="D3367" s="160" t="s">
        <v>5254</v>
      </c>
      <c r="E3367" s="160"/>
      <c r="F3367" s="160">
        <v>45640</v>
      </c>
      <c r="G3367" s="160">
        <v>45692</v>
      </c>
      <c r="H3367" s="160" t="s">
        <v>6609</v>
      </c>
      <c r="I3367" s="160" t="s">
        <v>6686</v>
      </c>
      <c r="J3367" s="160">
        <v>43693.120000000003</v>
      </c>
      <c r="K3367" s="160">
        <v>43693.120000000003</v>
      </c>
      <c r="L3367" s="707">
        <v>43693.120000000003</v>
      </c>
      <c r="M3367" s="727" t="s">
        <v>4994</v>
      </c>
      <c r="S3367" s="707">
        <v>38013.01</v>
      </c>
      <c r="U3367" s="707">
        <v>5680.1</v>
      </c>
      <c r="V3367" s="707"/>
      <c r="Y3367" s="707"/>
      <c r="Z3367" s="707"/>
      <c r="AA3367" s="707"/>
      <c r="AB3367" s="707"/>
      <c r="AC3367" s="707"/>
      <c r="AD3367" s="707"/>
      <c r="AE3367" s="707"/>
    </row>
    <row r="3368" spans="4:32">
      <c r="D3368" s="160" t="s">
        <v>5254</v>
      </c>
      <c r="E3368" s="160"/>
      <c r="F3368" s="160">
        <v>45640</v>
      </c>
      <c r="G3368" s="160">
        <v>45692</v>
      </c>
      <c r="H3368" s="160" t="s">
        <v>6609</v>
      </c>
      <c r="I3368" s="160" t="s">
        <v>6686</v>
      </c>
      <c r="J3368" s="160">
        <v>43693.120000000003</v>
      </c>
      <c r="K3368" s="160">
        <v>43693.120000000003</v>
      </c>
      <c r="L3368" s="707">
        <v>43693.120000000003</v>
      </c>
      <c r="M3368" s="727" t="s">
        <v>4995</v>
      </c>
      <c r="V3368" s="707"/>
      <c r="W3368" s="707"/>
      <c r="X3368" s="707"/>
      <c r="Y3368" s="707"/>
      <c r="Z3368" s="707"/>
      <c r="AA3368" s="707"/>
      <c r="AB3368" s="707"/>
      <c r="AC3368" s="707"/>
      <c r="AD3368" s="707"/>
      <c r="AE3368" s="707"/>
    </row>
    <row r="3369" spans="4:32">
      <c r="D3369" s="160" t="s">
        <v>5254</v>
      </c>
      <c r="E3369" s="160"/>
      <c r="F3369" s="160">
        <v>45640</v>
      </c>
      <c r="G3369" s="160">
        <v>45692</v>
      </c>
      <c r="H3369" s="160" t="s">
        <v>6609</v>
      </c>
      <c r="I3369" s="160" t="s">
        <v>6686</v>
      </c>
      <c r="J3369" s="160">
        <v>43693.120000000003</v>
      </c>
      <c r="K3369" s="160">
        <v>43693.120000000003</v>
      </c>
      <c r="L3369" s="707">
        <v>43693.120000000003</v>
      </c>
      <c r="M3369" s="727" t="s">
        <v>4996</v>
      </c>
      <c r="U3369" s="707"/>
      <c r="V3369" s="707">
        <v>28537.07</v>
      </c>
      <c r="W3369" s="707">
        <v>6417.43</v>
      </c>
      <c r="X3369" s="707">
        <v>3058.52</v>
      </c>
      <c r="Y3369" s="707"/>
      <c r="Z3369" s="707"/>
      <c r="AA3369" s="707">
        <v>5680.1</v>
      </c>
      <c r="AB3369" s="707"/>
      <c r="AC3369" s="707"/>
      <c r="AE3369" s="707"/>
    </row>
    <row r="3370" spans="4:32">
      <c r="D3370" s="160" t="s">
        <v>5255</v>
      </c>
      <c r="E3370" s="160"/>
      <c r="F3370" s="160">
        <v>45640</v>
      </c>
      <c r="G3370" s="160">
        <v>45694</v>
      </c>
      <c r="H3370" s="160" t="s">
        <v>6618</v>
      </c>
      <c r="I3370" s="160" t="s">
        <v>6726</v>
      </c>
      <c r="J3370" s="707">
        <v>40978.800000000003</v>
      </c>
      <c r="K3370" s="160">
        <v>40978.800000000003</v>
      </c>
      <c r="L3370" s="707">
        <v>40978.800000000003</v>
      </c>
      <c r="M3370" s="727" t="s">
        <v>4994</v>
      </c>
      <c r="S3370" s="707">
        <v>35651.550000000003</v>
      </c>
      <c r="U3370" s="707">
        <v>5327.25</v>
      </c>
      <c r="V3370" s="707"/>
      <c r="Y3370" s="707"/>
      <c r="Z3370" s="707"/>
      <c r="AA3370" s="707"/>
      <c r="AB3370" s="707"/>
      <c r="AC3370" s="707"/>
      <c r="AD3370" s="707"/>
      <c r="AE3370" s="707"/>
    </row>
    <row r="3371" spans="4:32">
      <c r="D3371" s="160" t="s">
        <v>5255</v>
      </c>
      <c r="E3371" s="160"/>
      <c r="F3371" s="160">
        <v>45640</v>
      </c>
      <c r="G3371" s="160">
        <v>45694</v>
      </c>
      <c r="H3371" s="160" t="s">
        <v>6618</v>
      </c>
      <c r="I3371" s="160" t="s">
        <v>6726</v>
      </c>
      <c r="J3371" s="707">
        <v>40978.800000000003</v>
      </c>
      <c r="K3371" s="160">
        <v>40978.800000000003</v>
      </c>
      <c r="L3371" s="707">
        <v>40978.800000000003</v>
      </c>
      <c r="M3371" s="727" t="s">
        <v>4995</v>
      </c>
      <c r="V3371" s="707"/>
      <c r="W3371" s="707"/>
      <c r="X3371" s="707"/>
      <c r="Y3371" s="707"/>
      <c r="Z3371" s="707"/>
      <c r="AA3371" s="707"/>
      <c r="AB3371" s="707"/>
      <c r="AC3371" s="707"/>
      <c r="AD3371" s="707"/>
      <c r="AE3371" s="707"/>
    </row>
    <row r="3372" spans="4:32">
      <c r="D3372" s="160" t="s">
        <v>5255</v>
      </c>
      <c r="E3372" s="160"/>
      <c r="F3372" s="160">
        <v>45640</v>
      </c>
      <c r="G3372" s="160">
        <v>45694</v>
      </c>
      <c r="H3372" s="160" t="s">
        <v>6618</v>
      </c>
      <c r="I3372" s="160" t="s">
        <v>6726</v>
      </c>
      <c r="J3372" s="707">
        <v>40978.800000000003</v>
      </c>
      <c r="K3372" s="160">
        <v>40978.800000000003</v>
      </c>
      <c r="L3372" s="707">
        <v>40978.800000000003</v>
      </c>
      <c r="M3372" s="727" t="s">
        <v>4996</v>
      </c>
      <c r="U3372" s="707"/>
      <c r="V3372" s="707">
        <v>7043.23</v>
      </c>
      <c r="W3372" s="707">
        <v>25739.81</v>
      </c>
      <c r="X3372" s="707">
        <v>2031.86</v>
      </c>
      <c r="Y3372" s="707">
        <v>836.65</v>
      </c>
      <c r="Z3372" s="707"/>
      <c r="AA3372" s="707">
        <v>5327.25</v>
      </c>
      <c r="AB3372" s="707"/>
      <c r="AC3372" s="707"/>
      <c r="AE3372" s="707"/>
    </row>
    <row r="3373" spans="4:32">
      <c r="D3373" s="160" t="s">
        <v>5256</v>
      </c>
      <c r="E3373" s="160"/>
      <c r="F3373" s="160">
        <v>45640</v>
      </c>
      <c r="G3373" s="160">
        <v>45697</v>
      </c>
      <c r="H3373" s="160" t="s">
        <v>6615</v>
      </c>
      <c r="I3373" s="160" t="s">
        <v>6684</v>
      </c>
      <c r="J3373" s="160">
        <v>49031.040000000001</v>
      </c>
      <c r="K3373" s="160">
        <v>49031.03</v>
      </c>
      <c r="L3373" s="707">
        <v>49031.040000000001</v>
      </c>
      <c r="M3373" s="727" t="s">
        <v>4994</v>
      </c>
      <c r="S3373" s="707">
        <v>40940.910000000003</v>
      </c>
      <c r="T3373" s="707">
        <v>1716.09</v>
      </c>
      <c r="U3373" s="707">
        <v>6374.04</v>
      </c>
      <c r="V3373" s="707"/>
      <c r="Z3373" s="707"/>
      <c r="AA3373" s="707"/>
      <c r="AB3373" s="707"/>
      <c r="AC3373" s="707"/>
      <c r="AD3373" s="707"/>
      <c r="AE3373" s="707"/>
    </row>
    <row r="3374" spans="4:32">
      <c r="D3374" s="160" t="s">
        <v>5256</v>
      </c>
      <c r="E3374" s="160"/>
      <c r="F3374" s="160">
        <v>45640</v>
      </c>
      <c r="G3374" s="160">
        <v>45697</v>
      </c>
      <c r="H3374" s="160" t="s">
        <v>6615</v>
      </c>
      <c r="I3374" s="160" t="s">
        <v>6684</v>
      </c>
      <c r="J3374" s="160">
        <v>49031.040000000001</v>
      </c>
      <c r="K3374" s="160">
        <v>49031.03</v>
      </c>
      <c r="L3374" s="707">
        <v>49031.040000000001</v>
      </c>
      <c r="M3374" s="727" t="s">
        <v>4995</v>
      </c>
      <c r="V3374" s="707"/>
      <c r="W3374" s="707"/>
      <c r="X3374" s="707"/>
      <c r="Z3374" s="707"/>
      <c r="AA3374" s="707"/>
      <c r="AB3374" s="707"/>
      <c r="AC3374" s="707"/>
      <c r="AD3374" s="707"/>
      <c r="AE3374" s="707"/>
      <c r="AF3374" s="707"/>
    </row>
    <row r="3375" spans="4:32">
      <c r="D3375" s="160" t="s">
        <v>5256</v>
      </c>
      <c r="E3375" s="160"/>
      <c r="F3375" s="160">
        <v>45640</v>
      </c>
      <c r="G3375" s="160">
        <v>45697</v>
      </c>
      <c r="H3375" s="160" t="s">
        <v>6615</v>
      </c>
      <c r="I3375" s="160" t="s">
        <v>6684</v>
      </c>
      <c r="J3375" s="160">
        <v>49031.040000000001</v>
      </c>
      <c r="K3375" s="160">
        <v>49031.03</v>
      </c>
      <c r="L3375" s="707">
        <v>49031.040000000001</v>
      </c>
      <c r="M3375" s="727" t="s">
        <v>4996</v>
      </c>
      <c r="U3375" s="707"/>
      <c r="V3375" s="707"/>
      <c r="W3375" s="707">
        <v>39224.83</v>
      </c>
      <c r="X3375" s="707">
        <v>3432.17</v>
      </c>
      <c r="Y3375" s="707"/>
      <c r="Z3375" s="707"/>
      <c r="AA3375" s="707">
        <v>6374.03</v>
      </c>
      <c r="AC3375" s="707"/>
      <c r="AF3375" s="707"/>
    </row>
    <row r="3376" spans="4:32">
      <c r="D3376" s="160" t="s">
        <v>5257</v>
      </c>
      <c r="E3376" s="160"/>
      <c r="F3376" s="160">
        <v>45659</v>
      </c>
      <c r="G3376" s="160">
        <v>45701</v>
      </c>
      <c r="H3376" s="160" t="s">
        <v>6606</v>
      </c>
      <c r="I3376" s="160">
        <v>45936</v>
      </c>
      <c r="J3376" s="160">
        <v>215001.63</v>
      </c>
      <c r="K3376" s="160">
        <v>215001.64</v>
      </c>
      <c r="L3376" s="707">
        <v>232567.45</v>
      </c>
      <c r="M3376" s="727" t="s">
        <v>4994</v>
      </c>
      <c r="T3376" s="707">
        <v>203465.08</v>
      </c>
      <c r="U3376" s="707">
        <v>23256.74</v>
      </c>
      <c r="V3376" s="707"/>
      <c r="Z3376" s="707"/>
      <c r="AA3376" s="707"/>
      <c r="AB3376" s="707">
        <v>5845.63</v>
      </c>
      <c r="AC3376" s="707"/>
      <c r="AD3376" s="707"/>
      <c r="AE3376" s="707"/>
    </row>
    <row r="3377" spans="4:37">
      <c r="D3377" s="160" t="s">
        <v>5257</v>
      </c>
      <c r="E3377" s="160"/>
      <c r="F3377" s="160">
        <v>45659</v>
      </c>
      <c r="G3377" s="160">
        <v>45701</v>
      </c>
      <c r="H3377" s="160" t="s">
        <v>6606</v>
      </c>
      <c r="I3377" s="160">
        <v>45936</v>
      </c>
      <c r="J3377" s="160">
        <v>215001.63</v>
      </c>
      <c r="K3377" s="160">
        <v>215001.64</v>
      </c>
      <c r="L3377" s="707">
        <v>232567.45</v>
      </c>
      <c r="M3377" s="727" t="s">
        <v>4995</v>
      </c>
      <c r="V3377" s="707"/>
      <c r="W3377" s="707"/>
      <c r="X3377" s="707"/>
      <c r="Z3377" s="707"/>
      <c r="AA3377" s="707"/>
      <c r="AB3377" s="707"/>
      <c r="AC3377" s="707">
        <v>17565.810000000001</v>
      </c>
      <c r="AD3377" s="707"/>
      <c r="AE3377" s="707"/>
      <c r="AF3377" s="707"/>
    </row>
    <row r="3378" spans="4:37">
      <c r="D3378" s="160" t="s">
        <v>5257</v>
      </c>
      <c r="E3378" s="160"/>
      <c r="F3378" s="160">
        <v>45659</v>
      </c>
      <c r="G3378" s="160">
        <v>45701</v>
      </c>
      <c r="H3378" s="160" t="s">
        <v>6606</v>
      </c>
      <c r="I3378" s="160">
        <v>45936</v>
      </c>
      <c r="J3378" s="160">
        <v>215001.63</v>
      </c>
      <c r="K3378" s="160">
        <v>215001.64</v>
      </c>
      <c r="L3378" s="707">
        <v>232567.45</v>
      </c>
      <c r="M3378" s="727" t="s">
        <v>4996</v>
      </c>
      <c r="V3378" s="707">
        <v>18491.95</v>
      </c>
      <c r="W3378" s="707">
        <v>96827.95</v>
      </c>
      <c r="X3378" s="707">
        <v>32642.04</v>
      </c>
      <c r="Y3378" s="707">
        <v>8705.56</v>
      </c>
      <c r="AA3378" s="707">
        <v>47000.84</v>
      </c>
      <c r="AB3378" s="707">
        <v>11130.07</v>
      </c>
      <c r="AC3378" s="707">
        <v>203.25</v>
      </c>
      <c r="AD3378" s="707"/>
      <c r="AF3378" s="707"/>
    </row>
    <row r="3379" spans="4:37">
      <c r="D3379" s="160" t="s">
        <v>5258</v>
      </c>
      <c r="E3379" s="160"/>
      <c r="F3379" s="160">
        <v>45640</v>
      </c>
      <c r="G3379" s="160">
        <v>45704</v>
      </c>
      <c r="H3379" s="160" t="s">
        <v>6656</v>
      </c>
      <c r="I3379" s="160" t="s">
        <v>6680</v>
      </c>
      <c r="J3379" s="160">
        <v>132607.1</v>
      </c>
      <c r="K3379" s="160">
        <v>132607.09</v>
      </c>
      <c r="L3379" s="707">
        <v>132607.1</v>
      </c>
      <c r="M3379" s="727" t="s">
        <v>4994</v>
      </c>
      <c r="S3379" s="707">
        <v>106085.68</v>
      </c>
      <c r="T3379" s="707">
        <v>4434.45</v>
      </c>
      <c r="U3379" s="707">
        <v>22086.97</v>
      </c>
      <c r="V3379" s="707"/>
      <c r="W3379" s="707"/>
      <c r="Z3379" s="707"/>
      <c r="AA3379" s="707"/>
      <c r="AB3379" s="707"/>
      <c r="AC3379" s="707"/>
      <c r="AD3379" s="707"/>
      <c r="AE3379" s="707"/>
      <c r="AF3379" s="707"/>
    </row>
    <row r="3380" spans="4:37">
      <c r="D3380" s="160" t="s">
        <v>5258</v>
      </c>
      <c r="E3380" s="160"/>
      <c r="F3380" s="160">
        <v>45640</v>
      </c>
      <c r="G3380" s="160">
        <v>45704</v>
      </c>
      <c r="H3380" s="160" t="s">
        <v>6656</v>
      </c>
      <c r="I3380" s="160" t="s">
        <v>6680</v>
      </c>
      <c r="J3380" s="160">
        <v>132607.1</v>
      </c>
      <c r="K3380" s="160">
        <v>132607.09</v>
      </c>
      <c r="L3380" s="707">
        <v>132607.1</v>
      </c>
      <c r="M3380" s="727" t="s">
        <v>4995</v>
      </c>
      <c r="W3380" s="707"/>
      <c r="X3380" s="707"/>
      <c r="Y3380" s="707"/>
      <c r="Z3380" s="707"/>
      <c r="AA3380" s="707"/>
      <c r="AB3380" s="707"/>
      <c r="AC3380" s="707"/>
      <c r="AD3380" s="707"/>
      <c r="AE3380" s="707"/>
      <c r="AF3380" s="707"/>
    </row>
    <row r="3381" spans="4:37">
      <c r="D3381" s="160" t="s">
        <v>5258</v>
      </c>
      <c r="E3381" s="160"/>
      <c r="F3381" s="160">
        <v>45640</v>
      </c>
      <c r="G3381" s="160">
        <v>45704</v>
      </c>
      <c r="H3381" s="160" t="s">
        <v>6656</v>
      </c>
      <c r="I3381" s="160" t="s">
        <v>6680</v>
      </c>
      <c r="J3381" s="160">
        <v>132607.1</v>
      </c>
      <c r="K3381" s="160">
        <v>132607.09</v>
      </c>
      <c r="L3381" s="707">
        <v>132607.1</v>
      </c>
      <c r="M3381" s="727" t="s">
        <v>4996</v>
      </c>
      <c r="V3381" s="707"/>
      <c r="W3381" s="707">
        <v>96416.4</v>
      </c>
      <c r="X3381" s="707">
        <v>12625.57</v>
      </c>
      <c r="Y3381" s="707">
        <v>1478.15</v>
      </c>
      <c r="AA3381" s="707">
        <v>22086.97</v>
      </c>
      <c r="AC3381" s="707"/>
      <c r="AD3381" s="707"/>
      <c r="AE3381" s="707"/>
      <c r="AF3381" s="707"/>
    </row>
    <row r="3382" spans="4:37">
      <c r="D3382" s="160" t="s">
        <v>9126</v>
      </c>
      <c r="E3382" s="160"/>
      <c r="F3382" s="160">
        <v>45684</v>
      </c>
      <c r="G3382" s="160">
        <v>45706</v>
      </c>
      <c r="H3382" s="160" t="s">
        <v>6697</v>
      </c>
      <c r="I3382" s="160">
        <v>45963</v>
      </c>
      <c r="J3382" s="160">
        <v>61325.78</v>
      </c>
      <c r="K3382" s="160">
        <v>61325.77</v>
      </c>
      <c r="L3382" s="707">
        <v>76657.22</v>
      </c>
      <c r="M3382" s="727" t="s">
        <v>4994</v>
      </c>
      <c r="T3382" s="707">
        <v>19164.310000000001</v>
      </c>
      <c r="U3382" s="707">
        <v>42161.47</v>
      </c>
      <c r="V3382" s="707"/>
      <c r="W3382" s="707"/>
      <c r="Z3382" s="707"/>
      <c r="AA3382" s="707"/>
      <c r="AB3382" s="707"/>
      <c r="AC3382" s="707">
        <v>7665.72</v>
      </c>
      <c r="AD3382" s="707">
        <v>7665.72</v>
      </c>
      <c r="AE3382" s="707"/>
    </row>
    <row r="3383" spans="4:37">
      <c r="D3383" s="160" t="s">
        <v>9126</v>
      </c>
      <c r="E3383" s="160"/>
      <c r="F3383" s="160">
        <v>45684</v>
      </c>
      <c r="G3383" s="160">
        <v>45706</v>
      </c>
      <c r="H3383" s="160" t="s">
        <v>6697</v>
      </c>
      <c r="I3383" s="160">
        <v>45963</v>
      </c>
      <c r="J3383" s="160">
        <v>61325.78</v>
      </c>
      <c r="K3383" s="160">
        <v>61325.77</v>
      </c>
      <c r="L3383" s="707">
        <v>76657.22</v>
      </c>
      <c r="M3383" s="727" t="s">
        <v>4995</v>
      </c>
      <c r="V3383" s="707"/>
      <c r="W3383" s="707"/>
      <c r="X3383" s="707"/>
      <c r="Z3383" s="707"/>
      <c r="AA3383" s="707"/>
      <c r="AB3383" s="707"/>
      <c r="AC3383" s="707">
        <v>7665.72</v>
      </c>
      <c r="AD3383" s="707">
        <v>7665.72</v>
      </c>
      <c r="AE3383" s="707"/>
      <c r="AF3383" s="707"/>
    </row>
    <row r="3384" spans="4:37">
      <c r="D3384" s="160" t="s">
        <v>9126</v>
      </c>
      <c r="E3384" s="160"/>
      <c r="F3384" s="160">
        <v>45684</v>
      </c>
      <c r="G3384" s="160">
        <v>45706</v>
      </c>
      <c r="H3384" s="160" t="s">
        <v>6697</v>
      </c>
      <c r="I3384" s="160">
        <v>45963</v>
      </c>
      <c r="J3384" s="160">
        <v>61325.78</v>
      </c>
      <c r="K3384" s="160">
        <v>61325.77</v>
      </c>
      <c r="L3384" s="707">
        <v>76657.22</v>
      </c>
      <c r="M3384" s="727" t="s">
        <v>4996</v>
      </c>
      <c r="V3384" s="707"/>
      <c r="W3384" s="707"/>
      <c r="X3384" s="707"/>
      <c r="AA3384" s="707">
        <v>61325.77</v>
      </c>
      <c r="AC3384" s="707"/>
      <c r="AD3384" s="707"/>
      <c r="AF3384" s="707"/>
    </row>
    <row r="3385" spans="4:37">
      <c r="D3385" s="160" t="s">
        <v>5259</v>
      </c>
      <c r="E3385" s="160"/>
      <c r="F3385" s="160">
        <v>45640</v>
      </c>
      <c r="G3385" s="160">
        <v>45708</v>
      </c>
      <c r="H3385" s="160" t="s">
        <v>6654</v>
      </c>
      <c r="I3385" s="160">
        <v>45965</v>
      </c>
      <c r="J3385" s="160">
        <v>120106.08</v>
      </c>
      <c r="K3385" s="160">
        <v>120106.08</v>
      </c>
      <c r="L3385" s="707">
        <v>150132.60999999999</v>
      </c>
      <c r="M3385" s="727" t="s">
        <v>4994</v>
      </c>
      <c r="S3385" s="707">
        <v>120106.08</v>
      </c>
      <c r="V3385" s="707"/>
      <c r="Z3385" s="707"/>
      <c r="AA3385" s="707"/>
      <c r="AB3385" s="707"/>
      <c r="AC3385" s="707">
        <v>15013.26</v>
      </c>
      <c r="AD3385" s="707">
        <v>15013.26</v>
      </c>
      <c r="AE3385" s="707"/>
    </row>
    <row r="3386" spans="4:37">
      <c r="D3386" s="160" t="s">
        <v>5259</v>
      </c>
      <c r="E3386" s="160"/>
      <c r="F3386" s="160">
        <v>45640</v>
      </c>
      <c r="G3386" s="160">
        <v>45708</v>
      </c>
      <c r="H3386" s="160" t="s">
        <v>6654</v>
      </c>
      <c r="I3386" s="160">
        <v>45965</v>
      </c>
      <c r="J3386" s="160">
        <v>120106.08</v>
      </c>
      <c r="K3386" s="160">
        <v>120106.08</v>
      </c>
      <c r="L3386" s="707">
        <v>150132.60999999999</v>
      </c>
      <c r="M3386" s="727" t="s">
        <v>4995</v>
      </c>
      <c r="V3386" s="707"/>
      <c r="W3386" s="707"/>
      <c r="X3386" s="707"/>
      <c r="Z3386" s="707"/>
      <c r="AA3386" s="707"/>
      <c r="AB3386" s="707"/>
      <c r="AC3386" s="707">
        <v>15013.26</v>
      </c>
      <c r="AD3386" s="707">
        <v>15013.26</v>
      </c>
      <c r="AE3386" s="707"/>
      <c r="AF3386" s="707"/>
    </row>
    <row r="3387" spans="4:37">
      <c r="D3387" s="160" t="s">
        <v>5259</v>
      </c>
      <c r="E3387" s="160"/>
      <c r="F3387" s="160">
        <v>45640</v>
      </c>
      <c r="G3387" s="160">
        <v>45708</v>
      </c>
      <c r="H3387" s="160" t="s">
        <v>6654</v>
      </c>
      <c r="I3387" s="160">
        <v>45965</v>
      </c>
      <c r="J3387" s="160">
        <v>120106.08</v>
      </c>
      <c r="K3387" s="160">
        <v>120106.08</v>
      </c>
      <c r="L3387" s="707">
        <v>150132.60999999999</v>
      </c>
      <c r="M3387" s="727" t="s">
        <v>4996</v>
      </c>
      <c r="V3387" s="707"/>
      <c r="W3387" s="707"/>
      <c r="X3387" s="707"/>
      <c r="Y3387" s="707">
        <v>33779.839999999997</v>
      </c>
      <c r="Z3387" s="707">
        <v>86326.25</v>
      </c>
      <c r="AC3387" s="707"/>
      <c r="AD3387" s="707"/>
      <c r="AF3387" s="707"/>
    </row>
    <row r="3388" spans="4:37">
      <c r="D3388" s="160" t="s">
        <v>5260</v>
      </c>
      <c r="E3388" s="160"/>
      <c r="F3388" s="160">
        <v>45665</v>
      </c>
      <c r="G3388" s="160">
        <v>45711</v>
      </c>
      <c r="H3388" s="160" t="s">
        <v>6624</v>
      </c>
      <c r="I3388" s="160">
        <v>45967</v>
      </c>
      <c r="J3388" s="160">
        <v>67611.240000000005</v>
      </c>
      <c r="K3388" s="160">
        <v>67611.240000000005</v>
      </c>
      <c r="L3388" s="707">
        <v>84514.06</v>
      </c>
      <c r="M3388" s="727" t="s">
        <v>4994</v>
      </c>
      <c r="T3388" s="707">
        <v>16902.810000000001</v>
      </c>
      <c r="U3388" s="707">
        <v>50708.43</v>
      </c>
      <c r="V3388" s="707"/>
      <c r="Z3388" s="707"/>
      <c r="AA3388" s="707"/>
      <c r="AB3388" s="707"/>
      <c r="AC3388" s="707">
        <v>8451.41</v>
      </c>
      <c r="AD3388" s="707">
        <v>8451.41</v>
      </c>
      <c r="AE3388" s="707"/>
    </row>
    <row r="3389" spans="4:37">
      <c r="D3389" s="160" t="s">
        <v>5260</v>
      </c>
      <c r="E3389" s="160"/>
      <c r="F3389" s="160">
        <v>45665</v>
      </c>
      <c r="G3389" s="160">
        <v>45711</v>
      </c>
      <c r="H3389" s="160" t="s">
        <v>6624</v>
      </c>
      <c r="I3389" s="160">
        <v>45967</v>
      </c>
      <c r="J3389" s="160">
        <v>67611.240000000005</v>
      </c>
      <c r="K3389" s="160">
        <v>67611.240000000005</v>
      </c>
      <c r="L3389" s="707">
        <v>84514.06</v>
      </c>
      <c r="M3389" s="727" t="s">
        <v>4995</v>
      </c>
      <c r="V3389" s="707"/>
      <c r="W3389" s="707"/>
      <c r="X3389" s="707"/>
      <c r="Y3389" s="707"/>
      <c r="Z3389" s="707"/>
      <c r="AA3389" s="707"/>
      <c r="AB3389" s="707"/>
      <c r="AC3389" s="707">
        <v>8451.41</v>
      </c>
      <c r="AD3389" s="707">
        <v>8451.41</v>
      </c>
      <c r="AE3389" s="707"/>
      <c r="AJ3389" s="707"/>
      <c r="AK3389" s="707"/>
    </row>
    <row r="3390" spans="4:37">
      <c r="D3390" s="160" t="s">
        <v>5260</v>
      </c>
      <c r="E3390" s="160"/>
      <c r="F3390" s="160">
        <v>45665</v>
      </c>
      <c r="G3390" s="160">
        <v>45711</v>
      </c>
      <c r="H3390" s="160" t="s">
        <v>6624</v>
      </c>
      <c r="I3390" s="160">
        <v>45967</v>
      </c>
      <c r="J3390" s="160">
        <v>67611.240000000005</v>
      </c>
      <c r="K3390" s="160">
        <v>67611.240000000005</v>
      </c>
      <c r="L3390" s="707">
        <v>84514.06</v>
      </c>
      <c r="M3390" s="727" t="s">
        <v>4996</v>
      </c>
      <c r="V3390" s="707"/>
      <c r="W3390" s="707"/>
      <c r="X3390" s="707">
        <v>11831.97</v>
      </c>
      <c r="Y3390" s="707"/>
      <c r="AA3390" s="707">
        <v>55779.27</v>
      </c>
      <c r="AC3390" s="707"/>
      <c r="AD3390" s="707"/>
      <c r="AJ3390" s="707"/>
      <c r="AK3390" s="707"/>
    </row>
    <row r="3391" spans="4:37">
      <c r="D3391" s="160" t="s">
        <v>9127</v>
      </c>
      <c r="E3391" s="160"/>
      <c r="F3391" s="160">
        <v>45689</v>
      </c>
      <c r="G3391" s="160">
        <v>45713</v>
      </c>
      <c r="H3391" s="160">
        <v>45946</v>
      </c>
      <c r="I3391" s="160">
        <v>45970</v>
      </c>
      <c r="J3391" s="160">
        <v>0</v>
      </c>
      <c r="K3391" s="160">
        <v>0</v>
      </c>
      <c r="L3391" s="707">
        <v>92277.9</v>
      </c>
      <c r="M3391" s="727" t="s">
        <v>4994</v>
      </c>
      <c r="V3391" s="707"/>
      <c r="W3391" s="707"/>
      <c r="X3391" s="707"/>
      <c r="Z3391" s="707"/>
      <c r="AA3391" s="707"/>
      <c r="AB3391" s="707"/>
      <c r="AC3391" s="707">
        <v>83050.11</v>
      </c>
      <c r="AD3391" s="707">
        <v>9227.7900000000009</v>
      </c>
      <c r="AE3391" s="707"/>
      <c r="AF3391" s="707"/>
    </row>
    <row r="3392" spans="4:37">
      <c r="D3392" s="160" t="s">
        <v>9127</v>
      </c>
      <c r="E3392" s="160"/>
      <c r="F3392" s="160">
        <v>45689</v>
      </c>
      <c r="G3392" s="160">
        <v>45713</v>
      </c>
      <c r="H3392" s="160">
        <v>45946</v>
      </c>
      <c r="I3392" s="160">
        <v>45970</v>
      </c>
      <c r="J3392" s="160">
        <v>0</v>
      </c>
      <c r="K3392" s="160">
        <v>0</v>
      </c>
      <c r="L3392" s="707">
        <v>92277.9</v>
      </c>
      <c r="M3392" s="727" t="s">
        <v>4995</v>
      </c>
      <c r="X3392" s="707"/>
      <c r="Y3392" s="707"/>
      <c r="Z3392" s="707"/>
      <c r="AA3392" s="707"/>
      <c r="AB3392" s="707"/>
      <c r="AC3392" s="707">
        <v>83050.11</v>
      </c>
      <c r="AD3392" s="707">
        <v>9227.7900000000009</v>
      </c>
      <c r="AE3392" s="707"/>
      <c r="AF3392" s="707"/>
      <c r="AJ3392" s="707"/>
    </row>
    <row r="3393" spans="4:37">
      <c r="D3393" s="160" t="s">
        <v>9127</v>
      </c>
      <c r="E3393" s="160"/>
      <c r="F3393" s="160">
        <v>45689</v>
      </c>
      <c r="G3393" s="160">
        <v>45713</v>
      </c>
      <c r="H3393" s="160">
        <v>45946</v>
      </c>
      <c r="I3393" s="160">
        <v>45970</v>
      </c>
      <c r="J3393" s="160">
        <v>0</v>
      </c>
      <c r="K3393" s="160">
        <v>0</v>
      </c>
      <c r="L3393" s="707">
        <v>92277.9</v>
      </c>
      <c r="M3393" s="727" t="s">
        <v>4996</v>
      </c>
      <c r="S3393" s="707"/>
      <c r="T3393" s="707"/>
      <c r="U3393" s="707"/>
      <c r="V3393" s="707"/>
      <c r="W3393" s="707"/>
      <c r="X3393" s="707"/>
      <c r="Y3393" s="707"/>
      <c r="Z3393" s="707"/>
      <c r="AD3393" s="707"/>
      <c r="AE3393" s="707"/>
      <c r="AJ3393" s="707"/>
    </row>
    <row r="3394" spans="4:37">
      <c r="D3394" s="160" t="s">
        <v>9128</v>
      </c>
      <c r="E3394" s="160"/>
      <c r="F3394" s="160">
        <v>45640</v>
      </c>
      <c r="G3394" s="160">
        <v>45715</v>
      </c>
      <c r="H3394" s="160" t="s">
        <v>6615</v>
      </c>
      <c r="I3394" s="160">
        <v>45972</v>
      </c>
      <c r="J3394" s="160">
        <v>14060.58</v>
      </c>
      <c r="K3394" s="160">
        <v>14060.58</v>
      </c>
      <c r="L3394" s="707">
        <v>20857.39</v>
      </c>
      <c r="M3394" s="727" t="s">
        <v>4994</v>
      </c>
      <c r="Q3394" s="707"/>
      <c r="R3394" s="707"/>
      <c r="S3394" s="707">
        <v>5214.3500000000004</v>
      </c>
      <c r="T3394" s="707">
        <v>8846.23</v>
      </c>
      <c r="W3394" s="707"/>
      <c r="X3394" s="707"/>
      <c r="Z3394" s="707"/>
      <c r="AA3394" s="707"/>
      <c r="AB3394" s="707"/>
      <c r="AC3394" s="707">
        <v>4711.07</v>
      </c>
      <c r="AD3394" s="707">
        <v>2085.7399999999998</v>
      </c>
      <c r="AE3394" s="707"/>
      <c r="AF3394" s="707"/>
    </row>
    <row r="3395" spans="4:37">
      <c r="D3395" s="160" t="s">
        <v>9128</v>
      </c>
      <c r="E3395" s="160"/>
      <c r="F3395" s="160">
        <v>45640</v>
      </c>
      <c r="G3395" s="160">
        <v>45715</v>
      </c>
      <c r="H3395" s="160" t="s">
        <v>6615</v>
      </c>
      <c r="I3395" s="160">
        <v>45972</v>
      </c>
      <c r="J3395" s="160">
        <v>14060.58</v>
      </c>
      <c r="K3395" s="160">
        <v>14060.58</v>
      </c>
      <c r="L3395" s="707">
        <v>20857.39</v>
      </c>
      <c r="M3395" s="727" t="s">
        <v>4995</v>
      </c>
      <c r="X3395" s="707"/>
      <c r="Y3395" s="707"/>
      <c r="Z3395" s="707"/>
      <c r="AA3395" s="707"/>
      <c r="AB3395" s="707"/>
      <c r="AC3395" s="707">
        <v>4711.07</v>
      </c>
      <c r="AD3395" s="707">
        <v>2085.7399999999998</v>
      </c>
      <c r="AE3395" s="707"/>
      <c r="AF3395" s="707"/>
      <c r="AJ3395" s="707"/>
    </row>
    <row r="3396" spans="4:37">
      <c r="D3396" s="160" t="s">
        <v>9128</v>
      </c>
      <c r="E3396" s="160"/>
      <c r="F3396" s="160">
        <v>45640</v>
      </c>
      <c r="G3396" s="160">
        <v>45715</v>
      </c>
      <c r="H3396" s="160" t="s">
        <v>6615</v>
      </c>
      <c r="I3396" s="160">
        <v>45972</v>
      </c>
      <c r="J3396" s="160">
        <v>14060.58</v>
      </c>
      <c r="K3396" s="160">
        <v>14060.58</v>
      </c>
      <c r="L3396" s="707">
        <v>20857.39</v>
      </c>
      <c r="M3396" s="727" t="s">
        <v>4996</v>
      </c>
      <c r="R3396" s="707"/>
      <c r="S3396" s="707"/>
      <c r="T3396" s="707"/>
      <c r="U3396" s="707"/>
      <c r="V3396" s="707"/>
      <c r="W3396" s="707">
        <v>5214.3500000000004</v>
      </c>
      <c r="X3396" s="707">
        <v>5214.3500000000004</v>
      </c>
      <c r="Y3396" s="707">
        <v>2950.9</v>
      </c>
      <c r="Z3396" s="707">
        <v>680.98</v>
      </c>
      <c r="AA3396" s="707"/>
      <c r="AD3396" s="707"/>
      <c r="AE3396" s="707"/>
      <c r="AJ3396" s="707"/>
    </row>
    <row r="3397" spans="4:37">
      <c r="D3397" s="160" t="s">
        <v>5261</v>
      </c>
      <c r="E3397" s="160"/>
      <c r="F3397" s="160">
        <v>45640</v>
      </c>
      <c r="G3397" s="160">
        <v>45718</v>
      </c>
      <c r="H3397" s="160" t="s">
        <v>6615</v>
      </c>
      <c r="I3397" s="160">
        <v>45974</v>
      </c>
      <c r="J3397" s="160">
        <v>21672.14</v>
      </c>
      <c r="K3397" s="160">
        <v>21672.15</v>
      </c>
      <c r="L3397" s="707">
        <v>41062.99</v>
      </c>
      <c r="M3397" s="727" t="s">
        <v>4994</v>
      </c>
      <c r="Q3397" s="707"/>
      <c r="R3397" s="707"/>
      <c r="S3397" s="707">
        <v>10265.75</v>
      </c>
      <c r="T3397" s="707">
        <v>11406.4</v>
      </c>
      <c r="V3397" s="707"/>
      <c r="W3397" s="707"/>
      <c r="X3397" s="707"/>
      <c r="Z3397" s="707"/>
      <c r="AA3397" s="707"/>
      <c r="AC3397" s="707">
        <v>14257.97</v>
      </c>
      <c r="AD3397" s="707">
        <v>5132.87</v>
      </c>
      <c r="AE3397" s="707"/>
      <c r="AF3397" s="707"/>
      <c r="AG3397" s="707"/>
      <c r="AH3397" s="707"/>
      <c r="AI3397" s="707"/>
      <c r="AJ3397" s="707"/>
    </row>
    <row r="3398" spans="4:37">
      <c r="D3398" s="160" t="s">
        <v>5261</v>
      </c>
      <c r="E3398" s="160"/>
      <c r="F3398" s="160">
        <v>45640</v>
      </c>
      <c r="G3398" s="160">
        <v>45718</v>
      </c>
      <c r="H3398" s="160" t="s">
        <v>6615</v>
      </c>
      <c r="I3398" s="160">
        <v>45974</v>
      </c>
      <c r="J3398" s="160">
        <v>21672.14</v>
      </c>
      <c r="K3398" s="160">
        <v>21672.15</v>
      </c>
      <c r="L3398" s="707">
        <v>41062.99</v>
      </c>
      <c r="M3398" s="727" t="s">
        <v>4995</v>
      </c>
      <c r="AA3398" s="707"/>
      <c r="AB3398" s="707"/>
      <c r="AC3398" s="707">
        <v>14257.97</v>
      </c>
      <c r="AD3398" s="707">
        <v>5132.87</v>
      </c>
      <c r="AE3398" s="707"/>
      <c r="AF3398" s="707"/>
      <c r="AG3398" s="707"/>
      <c r="AH3398" s="707"/>
      <c r="AI3398" s="707"/>
      <c r="AJ3398" s="707"/>
    </row>
    <row r="3399" spans="4:37">
      <c r="D3399" s="160" t="s">
        <v>5261</v>
      </c>
      <c r="E3399" s="160"/>
      <c r="F3399" s="160">
        <v>45640</v>
      </c>
      <c r="G3399" s="160">
        <v>45718</v>
      </c>
      <c r="H3399" s="160" t="s">
        <v>6615</v>
      </c>
      <c r="I3399" s="160">
        <v>45974</v>
      </c>
      <c r="J3399" s="160">
        <v>21672.14</v>
      </c>
      <c r="K3399" s="160">
        <v>21672.15</v>
      </c>
      <c r="L3399" s="707">
        <v>41062.99</v>
      </c>
      <c r="M3399" s="727" t="s">
        <v>4996</v>
      </c>
      <c r="W3399" s="707">
        <v>10265.75</v>
      </c>
      <c r="X3399" s="707">
        <v>4426.37</v>
      </c>
      <c r="Y3399" s="707">
        <v>2411.8000000000002</v>
      </c>
      <c r="Z3399" s="707">
        <v>4568.2299999999996</v>
      </c>
      <c r="AA3399" s="707"/>
      <c r="AB3399" s="707"/>
      <c r="AC3399" s="707"/>
      <c r="AG3399" s="707"/>
      <c r="AH3399" s="707"/>
      <c r="AJ3399" s="707"/>
    </row>
    <row r="3400" spans="4:37">
      <c r="D3400" s="160" t="s">
        <v>9129</v>
      </c>
      <c r="E3400" s="160"/>
      <c r="F3400" s="160">
        <v>45640</v>
      </c>
      <c r="G3400" s="160">
        <v>45720</v>
      </c>
      <c r="H3400" s="160" t="s">
        <v>6615</v>
      </c>
      <c r="I3400" s="160">
        <v>45977</v>
      </c>
      <c r="J3400" s="160">
        <v>21183.29</v>
      </c>
      <c r="K3400" s="160">
        <v>21183.29</v>
      </c>
      <c r="L3400" s="707">
        <v>84733.16</v>
      </c>
      <c r="M3400" s="727" t="s">
        <v>4994</v>
      </c>
      <c r="S3400" s="707">
        <v>21183.29</v>
      </c>
      <c r="Z3400" s="707"/>
      <c r="AA3400" s="707"/>
      <c r="AC3400" s="707">
        <v>36011.589999999997</v>
      </c>
      <c r="AD3400" s="707">
        <v>27538.28</v>
      </c>
      <c r="AE3400" s="707"/>
      <c r="AF3400" s="707"/>
      <c r="AG3400" s="707"/>
      <c r="AH3400" s="707"/>
      <c r="AI3400" s="707"/>
      <c r="AJ3400" s="707"/>
    </row>
    <row r="3401" spans="4:37">
      <c r="D3401" s="160" t="s">
        <v>9129</v>
      </c>
      <c r="E3401" s="160"/>
      <c r="F3401" s="160">
        <v>45640</v>
      </c>
      <c r="G3401" s="160">
        <v>45720</v>
      </c>
      <c r="H3401" s="160" t="s">
        <v>6615</v>
      </c>
      <c r="I3401" s="160">
        <v>45977</v>
      </c>
      <c r="J3401" s="160">
        <v>21183.29</v>
      </c>
      <c r="K3401" s="160">
        <v>21183.29</v>
      </c>
      <c r="L3401" s="707">
        <v>84733.16</v>
      </c>
      <c r="M3401" s="727" t="s">
        <v>4995</v>
      </c>
      <c r="AA3401" s="707"/>
      <c r="AB3401" s="707"/>
      <c r="AC3401" s="707">
        <v>36011.589999999997</v>
      </c>
      <c r="AD3401" s="707">
        <v>27538.28</v>
      </c>
      <c r="AE3401" s="707"/>
      <c r="AF3401" s="707"/>
      <c r="AG3401" s="707"/>
      <c r="AH3401" s="707"/>
      <c r="AI3401" s="707"/>
      <c r="AJ3401" s="707"/>
    </row>
    <row r="3402" spans="4:37">
      <c r="D3402" s="160" t="s">
        <v>9129</v>
      </c>
      <c r="E3402" s="160"/>
      <c r="F3402" s="160">
        <v>45640</v>
      </c>
      <c r="G3402" s="160">
        <v>45720</v>
      </c>
      <c r="H3402" s="160" t="s">
        <v>6615</v>
      </c>
      <c r="I3402" s="160">
        <v>45977</v>
      </c>
      <c r="J3402" s="160">
        <v>21183.29</v>
      </c>
      <c r="K3402" s="160">
        <v>21183.29</v>
      </c>
      <c r="L3402" s="707">
        <v>84733.16</v>
      </c>
      <c r="M3402" s="727" t="s">
        <v>4996</v>
      </c>
      <c r="W3402" s="707">
        <v>21183.29</v>
      </c>
      <c r="X3402" s="707"/>
      <c r="Y3402" s="707"/>
      <c r="Z3402" s="707"/>
      <c r="AA3402" s="707"/>
      <c r="AB3402" s="707"/>
      <c r="AC3402" s="707"/>
      <c r="AG3402" s="707"/>
      <c r="AH3402" s="707"/>
      <c r="AJ3402" s="707"/>
    </row>
    <row r="3403" spans="4:37">
      <c r="D3403" s="160" t="s">
        <v>9130</v>
      </c>
      <c r="E3403" s="160"/>
      <c r="F3403" s="160">
        <v>45672</v>
      </c>
      <c r="G3403" s="160">
        <v>45722</v>
      </c>
      <c r="H3403" s="160" t="s">
        <v>6615</v>
      </c>
      <c r="I3403" s="160">
        <v>45979</v>
      </c>
      <c r="J3403" s="160">
        <v>35848.65</v>
      </c>
      <c r="K3403" s="160">
        <v>35848.639999999999</v>
      </c>
      <c r="L3403" s="707">
        <v>86036.74</v>
      </c>
      <c r="M3403" s="727" t="s">
        <v>4994</v>
      </c>
      <c r="T3403" s="707">
        <v>35848.65</v>
      </c>
      <c r="W3403" s="707"/>
      <c r="X3403" s="707"/>
      <c r="Y3403" s="707"/>
      <c r="Z3403" s="707"/>
      <c r="AA3403" s="707"/>
      <c r="AB3403" s="707"/>
      <c r="AC3403" s="707">
        <v>2728.78</v>
      </c>
      <c r="AD3403" s="707">
        <v>47459.32</v>
      </c>
      <c r="AE3403" s="707"/>
      <c r="AF3403" s="707"/>
      <c r="AG3403" s="707"/>
    </row>
    <row r="3404" spans="4:37">
      <c r="D3404" s="160" t="s">
        <v>9130</v>
      </c>
      <c r="E3404" s="160"/>
      <c r="F3404" s="160">
        <v>45672</v>
      </c>
      <c r="G3404" s="160">
        <v>45722</v>
      </c>
      <c r="H3404" s="160" t="s">
        <v>6615</v>
      </c>
      <c r="I3404" s="160">
        <v>45979</v>
      </c>
      <c r="J3404" s="160">
        <v>35848.65</v>
      </c>
      <c r="K3404" s="160">
        <v>35848.639999999999</v>
      </c>
      <c r="L3404" s="707">
        <v>86036.74</v>
      </c>
      <c r="M3404" s="727" t="s">
        <v>4995</v>
      </c>
      <c r="W3404" s="707"/>
      <c r="X3404" s="707"/>
      <c r="Y3404" s="707"/>
      <c r="Z3404" s="707"/>
      <c r="AA3404" s="707"/>
      <c r="AB3404" s="707"/>
      <c r="AC3404" s="707">
        <v>2728.78</v>
      </c>
      <c r="AD3404" s="707">
        <v>47459.32</v>
      </c>
      <c r="AE3404" s="707"/>
      <c r="AF3404" s="707"/>
      <c r="AG3404" s="707"/>
      <c r="AJ3404" s="707"/>
      <c r="AK3404" s="707"/>
    </row>
    <row r="3405" spans="4:37">
      <c r="D3405" s="160" t="s">
        <v>9130</v>
      </c>
      <c r="E3405" s="160"/>
      <c r="F3405" s="160">
        <v>45672</v>
      </c>
      <c r="G3405" s="160">
        <v>45722</v>
      </c>
      <c r="H3405" s="160" t="s">
        <v>6615</v>
      </c>
      <c r="I3405" s="160">
        <v>45979</v>
      </c>
      <c r="J3405" s="160">
        <v>35848.65</v>
      </c>
      <c r="K3405" s="160">
        <v>35848.639999999999</v>
      </c>
      <c r="L3405" s="707">
        <v>86036.74</v>
      </c>
      <c r="M3405" s="727" t="s">
        <v>4996</v>
      </c>
      <c r="V3405" s="707"/>
      <c r="W3405" s="707">
        <v>16051.63</v>
      </c>
      <c r="X3405" s="707">
        <v>16051.63</v>
      </c>
      <c r="Y3405" s="707">
        <v>234.09</v>
      </c>
      <c r="Z3405" s="707">
        <v>3511.29</v>
      </c>
      <c r="AA3405" s="707"/>
      <c r="AC3405" s="707"/>
      <c r="AD3405" s="707"/>
      <c r="AE3405" s="707"/>
      <c r="AF3405" s="707"/>
      <c r="AJ3405" s="707"/>
      <c r="AK3405" s="707"/>
    </row>
    <row r="3406" spans="4:37">
      <c r="D3406" s="160" t="s">
        <v>5262</v>
      </c>
      <c r="E3406" s="160"/>
      <c r="F3406" s="160">
        <v>45705</v>
      </c>
      <c r="G3406" s="160">
        <v>45725</v>
      </c>
      <c r="H3406" s="160">
        <v>45963</v>
      </c>
      <c r="I3406" s="160">
        <v>45981</v>
      </c>
      <c r="J3406" s="160">
        <v>0</v>
      </c>
      <c r="K3406" s="160">
        <v>0</v>
      </c>
      <c r="L3406" s="707">
        <v>62572.21</v>
      </c>
      <c r="M3406" s="727" t="s">
        <v>4994</v>
      </c>
      <c r="V3406" s="707"/>
      <c r="W3406" s="707"/>
      <c r="X3406" s="707"/>
      <c r="Y3406" s="707"/>
      <c r="AA3406" s="707"/>
      <c r="AB3406" s="707"/>
      <c r="AC3406" s="707"/>
      <c r="AD3406" s="707">
        <v>62572.21</v>
      </c>
      <c r="AE3406" s="707"/>
      <c r="AF3406" s="707"/>
      <c r="AG3406" s="707"/>
    </row>
    <row r="3407" spans="4:37">
      <c r="D3407" s="160" t="s">
        <v>5262</v>
      </c>
      <c r="E3407" s="160"/>
      <c r="F3407" s="160">
        <v>45705</v>
      </c>
      <c r="G3407" s="160">
        <v>45725</v>
      </c>
      <c r="H3407" s="160">
        <v>45963</v>
      </c>
      <c r="I3407" s="160">
        <v>45981</v>
      </c>
      <c r="J3407" s="160">
        <v>0</v>
      </c>
      <c r="K3407" s="160">
        <v>0</v>
      </c>
      <c r="L3407" s="707">
        <v>62572.21</v>
      </c>
      <c r="M3407" s="727" t="s">
        <v>4995</v>
      </c>
      <c r="W3407" s="707"/>
      <c r="X3407" s="707"/>
      <c r="Y3407" s="707"/>
      <c r="Z3407" s="707"/>
      <c r="AA3407" s="707"/>
      <c r="AB3407" s="707"/>
      <c r="AC3407" s="707"/>
      <c r="AD3407" s="707">
        <v>62572.21</v>
      </c>
      <c r="AE3407" s="707"/>
      <c r="AF3407" s="707"/>
      <c r="AG3407" s="707"/>
      <c r="AI3407" s="707"/>
      <c r="AJ3407" s="707"/>
      <c r="AK3407" s="707"/>
    </row>
    <row r="3408" spans="4:37">
      <c r="D3408" s="160" t="s">
        <v>5262</v>
      </c>
      <c r="E3408" s="160"/>
      <c r="F3408" s="160">
        <v>45705</v>
      </c>
      <c r="G3408" s="160">
        <v>45725</v>
      </c>
      <c r="H3408" s="160">
        <v>45963</v>
      </c>
      <c r="I3408" s="160">
        <v>45981</v>
      </c>
      <c r="J3408" s="160">
        <v>0</v>
      </c>
      <c r="K3408" s="160">
        <v>0</v>
      </c>
      <c r="L3408" s="707">
        <v>62572.21</v>
      </c>
      <c r="M3408" s="727" t="s">
        <v>4996</v>
      </c>
      <c r="W3408" s="707"/>
      <c r="X3408" s="707"/>
      <c r="Y3408" s="707"/>
      <c r="Z3408" s="707"/>
      <c r="AA3408" s="707"/>
      <c r="AD3408" s="707"/>
      <c r="AE3408" s="707"/>
      <c r="AF3408" s="707"/>
      <c r="AG3408" s="707"/>
      <c r="AI3408" s="707"/>
      <c r="AJ3408" s="707"/>
      <c r="AK3408" s="707"/>
    </row>
    <row r="3409" spans="4:33">
      <c r="D3409" s="160" t="s">
        <v>5263</v>
      </c>
      <c r="E3409" s="160"/>
      <c r="F3409" s="160">
        <v>45707</v>
      </c>
      <c r="G3409" s="160">
        <v>45718</v>
      </c>
      <c r="H3409" s="160">
        <v>45965</v>
      </c>
      <c r="I3409" s="160">
        <v>45976</v>
      </c>
      <c r="J3409" s="160">
        <v>0</v>
      </c>
      <c r="K3409" s="160">
        <v>0</v>
      </c>
      <c r="L3409" s="707">
        <v>181824.28</v>
      </c>
      <c r="M3409" s="727" t="s">
        <v>4994</v>
      </c>
      <c r="W3409" s="707"/>
      <c r="X3409" s="707"/>
      <c r="AA3409" s="707"/>
      <c r="AB3409" s="707"/>
      <c r="AC3409" s="707"/>
      <c r="AD3409" s="707">
        <v>181824.28</v>
      </c>
      <c r="AE3409" s="707"/>
      <c r="AF3409" s="707"/>
      <c r="AG3409" s="707"/>
    </row>
    <row r="3410" spans="4:33">
      <c r="D3410" s="160" t="s">
        <v>5263</v>
      </c>
      <c r="E3410" s="160"/>
      <c r="F3410" s="160">
        <v>45707</v>
      </c>
      <c r="G3410" s="160">
        <v>45718</v>
      </c>
      <c r="H3410" s="160">
        <v>45965</v>
      </c>
      <c r="I3410" s="160">
        <v>45976</v>
      </c>
      <c r="J3410" s="160">
        <v>0</v>
      </c>
      <c r="K3410" s="160">
        <v>0</v>
      </c>
      <c r="L3410" s="707">
        <v>181824.28</v>
      </c>
      <c r="M3410" s="727" t="s">
        <v>4995</v>
      </c>
      <c r="W3410" s="707"/>
      <c r="X3410" s="707"/>
      <c r="Y3410" s="707"/>
      <c r="Z3410" s="707"/>
      <c r="AA3410" s="707"/>
      <c r="AB3410" s="707"/>
      <c r="AC3410" s="707"/>
      <c r="AD3410" s="707">
        <v>181824.28</v>
      </c>
      <c r="AE3410" s="707"/>
      <c r="AF3410" s="707"/>
      <c r="AG3410" s="707"/>
    </row>
    <row r="3411" spans="4:33">
      <c r="D3411" s="160" t="s">
        <v>5263</v>
      </c>
      <c r="E3411" s="160"/>
      <c r="F3411" s="160">
        <v>45707</v>
      </c>
      <c r="G3411" s="160">
        <v>45718</v>
      </c>
      <c r="H3411" s="160">
        <v>45965</v>
      </c>
      <c r="I3411" s="160">
        <v>45976</v>
      </c>
      <c r="J3411" s="160">
        <v>0</v>
      </c>
      <c r="K3411" s="160">
        <v>0</v>
      </c>
      <c r="L3411" s="707">
        <v>181824.28</v>
      </c>
      <c r="M3411" s="727" t="s">
        <v>4996</v>
      </c>
      <c r="W3411" s="707"/>
      <c r="X3411" s="707"/>
      <c r="Y3411" s="707"/>
      <c r="Z3411" s="707"/>
      <c r="AD3411" s="707"/>
      <c r="AE3411" s="707"/>
      <c r="AF3411" s="707"/>
      <c r="AG3411" s="707"/>
    </row>
    <row r="3412" spans="4:33">
      <c r="D3412" s="160" t="s">
        <v>9131</v>
      </c>
      <c r="E3412" s="160"/>
      <c r="F3412" s="160">
        <v>45696</v>
      </c>
      <c r="G3412" s="160">
        <v>45698</v>
      </c>
      <c r="H3412" s="160">
        <v>45958</v>
      </c>
      <c r="I3412" s="160">
        <v>45960</v>
      </c>
      <c r="J3412" s="160">
        <v>0</v>
      </c>
      <c r="K3412" s="160">
        <v>0</v>
      </c>
      <c r="L3412" s="707">
        <v>10418.5</v>
      </c>
      <c r="M3412" s="727" t="s">
        <v>4994</v>
      </c>
      <c r="W3412" s="707"/>
      <c r="X3412" s="707"/>
      <c r="AA3412" s="707"/>
      <c r="AB3412" s="707"/>
      <c r="AC3412" s="707">
        <v>10418.5</v>
      </c>
      <c r="AD3412" s="707"/>
      <c r="AE3412" s="707"/>
      <c r="AF3412" s="707"/>
    </row>
    <row r="3413" spans="4:33">
      <c r="D3413" s="160" t="s">
        <v>9131</v>
      </c>
      <c r="E3413" s="160"/>
      <c r="F3413" s="160">
        <v>45696</v>
      </c>
      <c r="G3413" s="160">
        <v>45698</v>
      </c>
      <c r="H3413" s="160">
        <v>45958</v>
      </c>
      <c r="I3413" s="160">
        <v>45960</v>
      </c>
      <c r="J3413" s="160">
        <v>0</v>
      </c>
      <c r="K3413" s="160">
        <v>0</v>
      </c>
      <c r="L3413" s="707">
        <v>10418.5</v>
      </c>
      <c r="M3413" s="727" t="s">
        <v>4995</v>
      </c>
      <c r="W3413" s="707"/>
      <c r="X3413" s="707"/>
      <c r="Y3413" s="707"/>
      <c r="AA3413" s="707"/>
      <c r="AB3413" s="707"/>
      <c r="AC3413" s="707">
        <v>10418.5</v>
      </c>
      <c r="AD3413" s="707"/>
      <c r="AE3413" s="707"/>
      <c r="AF3413" s="707"/>
      <c r="AG3413" s="707"/>
    </row>
    <row r="3414" spans="4:33">
      <c r="D3414" s="160" t="s">
        <v>9131</v>
      </c>
      <c r="E3414" s="160"/>
      <c r="F3414" s="160">
        <v>45696</v>
      </c>
      <c r="G3414" s="160">
        <v>45698</v>
      </c>
      <c r="H3414" s="160">
        <v>45958</v>
      </c>
      <c r="I3414" s="160">
        <v>45960</v>
      </c>
      <c r="J3414" s="160">
        <v>0</v>
      </c>
      <c r="K3414" s="160">
        <v>0</v>
      </c>
      <c r="L3414" s="707">
        <v>10418.5</v>
      </c>
      <c r="M3414" s="727" t="s">
        <v>4996</v>
      </c>
      <c r="W3414" s="707"/>
      <c r="X3414" s="707"/>
      <c r="Y3414" s="707"/>
      <c r="AD3414" s="707"/>
      <c r="AF3414" s="707"/>
      <c r="AG3414" s="707"/>
    </row>
    <row r="3415" spans="4:33">
      <c r="D3415" s="160" t="s">
        <v>5268</v>
      </c>
      <c r="E3415" s="160"/>
      <c r="F3415" s="160">
        <v>45710</v>
      </c>
      <c r="G3415" s="160">
        <v>45734</v>
      </c>
      <c r="H3415" s="160">
        <v>45971</v>
      </c>
      <c r="I3415" s="160">
        <v>45993</v>
      </c>
      <c r="J3415" s="160">
        <v>0</v>
      </c>
      <c r="K3415" s="160">
        <v>0</v>
      </c>
      <c r="L3415" s="707">
        <v>69386.820000000007</v>
      </c>
      <c r="M3415" s="727" t="s">
        <v>4994</v>
      </c>
      <c r="W3415" s="707"/>
      <c r="Z3415" s="707"/>
      <c r="AA3415" s="707"/>
      <c r="AB3415" s="707"/>
      <c r="AC3415" s="707"/>
      <c r="AD3415" s="707">
        <v>66240.759999999995</v>
      </c>
      <c r="AE3415" s="707">
        <v>3146.05</v>
      </c>
      <c r="AF3415" s="707"/>
    </row>
    <row r="3416" spans="4:33">
      <c r="D3416" s="160" t="s">
        <v>5268</v>
      </c>
      <c r="E3416" s="160"/>
      <c r="F3416" s="160">
        <v>45710</v>
      </c>
      <c r="G3416" s="160">
        <v>45734</v>
      </c>
      <c r="H3416" s="160">
        <v>45971</v>
      </c>
      <c r="I3416" s="160">
        <v>45993</v>
      </c>
      <c r="J3416" s="160">
        <v>0</v>
      </c>
      <c r="K3416" s="160">
        <v>0</v>
      </c>
      <c r="L3416" s="707">
        <v>69386.820000000007</v>
      </c>
      <c r="M3416" s="727" t="s">
        <v>4995</v>
      </c>
      <c r="W3416" s="707"/>
      <c r="X3416" s="707"/>
      <c r="Y3416" s="707"/>
      <c r="Z3416" s="707"/>
      <c r="AA3416" s="707"/>
      <c r="AB3416" s="707"/>
      <c r="AC3416" s="707"/>
      <c r="AD3416" s="707">
        <v>66240.759999999995</v>
      </c>
      <c r="AE3416" s="707">
        <v>3146.05</v>
      </c>
      <c r="AF3416" s="707"/>
      <c r="AG3416" s="707"/>
    </row>
    <row r="3417" spans="4:33">
      <c r="D3417" s="160" t="s">
        <v>5268</v>
      </c>
      <c r="E3417" s="160"/>
      <c r="F3417" s="160">
        <v>45710</v>
      </c>
      <c r="G3417" s="160">
        <v>45734</v>
      </c>
      <c r="H3417" s="160">
        <v>45971</v>
      </c>
      <c r="I3417" s="160">
        <v>45993</v>
      </c>
      <c r="J3417" s="160">
        <v>0</v>
      </c>
      <c r="K3417" s="160">
        <v>0</v>
      </c>
      <c r="L3417" s="707">
        <v>69386.820000000007</v>
      </c>
      <c r="M3417" s="727" t="s">
        <v>4996</v>
      </c>
      <c r="V3417" s="707"/>
      <c r="W3417" s="707"/>
      <c r="X3417" s="707"/>
      <c r="Y3417" s="707"/>
      <c r="AC3417" s="707"/>
      <c r="AD3417" s="707"/>
      <c r="AG3417" s="707"/>
    </row>
    <row r="3418" spans="4:33">
      <c r="D3418" s="160" t="s">
        <v>9132</v>
      </c>
      <c r="E3418" s="160"/>
      <c r="F3418" s="160">
        <v>45710</v>
      </c>
      <c r="G3418" s="160">
        <v>45734</v>
      </c>
      <c r="H3418" s="160">
        <v>45971</v>
      </c>
      <c r="I3418" s="160">
        <v>45993</v>
      </c>
      <c r="J3418" s="160">
        <v>0</v>
      </c>
      <c r="K3418" s="160">
        <v>0</v>
      </c>
      <c r="L3418" s="707">
        <v>62921.01</v>
      </c>
      <c r="M3418" s="727" t="s">
        <v>4994</v>
      </c>
      <c r="V3418" s="707"/>
      <c r="W3418" s="707"/>
      <c r="X3418" s="707"/>
      <c r="AA3418" s="707"/>
      <c r="AB3418" s="707"/>
      <c r="AC3418" s="707"/>
      <c r="AD3418" s="707">
        <v>59774.96</v>
      </c>
      <c r="AE3418" s="707">
        <v>3146.05</v>
      </c>
      <c r="AF3418" s="707"/>
    </row>
    <row r="3419" spans="4:33">
      <c r="D3419" s="160" t="s">
        <v>9132</v>
      </c>
      <c r="E3419" s="160"/>
      <c r="F3419" s="160">
        <v>45710</v>
      </c>
      <c r="G3419" s="160">
        <v>45734</v>
      </c>
      <c r="H3419" s="160">
        <v>45971</v>
      </c>
      <c r="I3419" s="160">
        <v>45993</v>
      </c>
      <c r="J3419" s="160">
        <v>0</v>
      </c>
      <c r="K3419" s="160">
        <v>0</v>
      </c>
      <c r="L3419" s="707">
        <v>62921.01</v>
      </c>
      <c r="M3419" s="727" t="s">
        <v>4995</v>
      </c>
      <c r="W3419" s="707"/>
      <c r="X3419" s="707"/>
      <c r="Y3419" s="707"/>
      <c r="Z3419" s="707"/>
      <c r="AA3419" s="707"/>
      <c r="AB3419" s="707"/>
      <c r="AC3419" s="707"/>
      <c r="AD3419" s="707">
        <v>59774.96</v>
      </c>
      <c r="AE3419" s="707">
        <v>3146.05</v>
      </c>
      <c r="AF3419" s="707"/>
    </row>
    <row r="3420" spans="4:33">
      <c r="D3420" s="160" t="s">
        <v>9132</v>
      </c>
      <c r="E3420" s="160"/>
      <c r="F3420" s="160">
        <v>45710</v>
      </c>
      <c r="G3420" s="160">
        <v>45734</v>
      </c>
      <c r="H3420" s="160">
        <v>45971</v>
      </c>
      <c r="I3420" s="160">
        <v>45993</v>
      </c>
      <c r="J3420" s="160">
        <v>0</v>
      </c>
      <c r="K3420" s="160">
        <v>0</v>
      </c>
      <c r="L3420" s="707">
        <v>62921.01</v>
      </c>
      <c r="M3420" s="727" t="s">
        <v>4996</v>
      </c>
      <c r="W3420" s="707"/>
      <c r="X3420" s="707"/>
      <c r="Y3420" s="707"/>
      <c r="Z3420" s="707"/>
      <c r="AD3420" s="707"/>
      <c r="AE3420" s="707"/>
    </row>
    <row r="3421" spans="4:33">
      <c r="D3421" s="160" t="s">
        <v>5269</v>
      </c>
      <c r="E3421" s="160"/>
      <c r="F3421" s="160">
        <v>45724</v>
      </c>
      <c r="G3421" s="160">
        <v>45727</v>
      </c>
      <c r="H3421" s="160">
        <v>45985</v>
      </c>
      <c r="I3421" s="160">
        <v>45988</v>
      </c>
      <c r="J3421" s="160">
        <v>0</v>
      </c>
      <c r="K3421" s="160">
        <v>0</v>
      </c>
      <c r="L3421" s="707">
        <v>6465.8</v>
      </c>
      <c r="M3421" s="727" t="s">
        <v>4994</v>
      </c>
      <c r="W3421" s="707"/>
      <c r="AA3421" s="707"/>
      <c r="AB3421" s="707"/>
      <c r="AC3421" s="707"/>
      <c r="AD3421" s="707">
        <v>6465.8</v>
      </c>
      <c r="AE3421" s="707"/>
      <c r="AF3421" s="707"/>
    </row>
    <row r="3422" spans="4:33">
      <c r="D3422" s="160" t="s">
        <v>5269</v>
      </c>
      <c r="E3422" s="160"/>
      <c r="F3422" s="160">
        <v>45724</v>
      </c>
      <c r="G3422" s="160">
        <v>45727</v>
      </c>
      <c r="H3422" s="160">
        <v>45985</v>
      </c>
      <c r="I3422" s="160">
        <v>45988</v>
      </c>
      <c r="J3422" s="160">
        <v>0</v>
      </c>
      <c r="K3422" s="160">
        <v>0</v>
      </c>
      <c r="L3422" s="707">
        <v>6465.8</v>
      </c>
      <c r="M3422" s="727" t="s">
        <v>4995</v>
      </c>
      <c r="W3422" s="707"/>
      <c r="X3422" s="707"/>
      <c r="Y3422" s="707"/>
      <c r="AA3422" s="707"/>
      <c r="AB3422" s="707"/>
      <c r="AC3422" s="707"/>
      <c r="AD3422" s="707">
        <v>6465.8</v>
      </c>
      <c r="AE3422" s="707"/>
      <c r="AF3422" s="707"/>
    </row>
    <row r="3423" spans="4:33">
      <c r="D3423" s="160" t="s">
        <v>5269</v>
      </c>
      <c r="E3423" s="160"/>
      <c r="F3423" s="160">
        <v>45724</v>
      </c>
      <c r="G3423" s="160">
        <v>45727</v>
      </c>
      <c r="H3423" s="160">
        <v>45985</v>
      </c>
      <c r="I3423" s="160">
        <v>45988</v>
      </c>
      <c r="J3423" s="160">
        <v>0</v>
      </c>
      <c r="K3423" s="160">
        <v>0</v>
      </c>
      <c r="L3423" s="707">
        <v>6465.8</v>
      </c>
      <c r="M3423" s="727" t="s">
        <v>4996</v>
      </c>
      <c r="W3423" s="707"/>
      <c r="X3423" s="707"/>
      <c r="Y3423" s="707"/>
      <c r="AD3423" s="707"/>
      <c r="AE3423" s="707"/>
    </row>
    <row r="3424" spans="4:33">
      <c r="D3424" s="160" t="s">
        <v>5264</v>
      </c>
      <c r="E3424" s="160"/>
      <c r="F3424" s="160">
        <v>45713</v>
      </c>
      <c r="G3424" s="160">
        <v>45747</v>
      </c>
      <c r="H3424" s="160" t="s">
        <v>6683</v>
      </c>
      <c r="I3424" s="160">
        <v>46000</v>
      </c>
      <c r="J3424" s="160">
        <v>74294.61</v>
      </c>
      <c r="K3424" s="160">
        <v>74294.61</v>
      </c>
      <c r="L3424" s="707">
        <v>174327.05</v>
      </c>
      <c r="M3424" s="727" t="s">
        <v>4994</v>
      </c>
      <c r="U3424" s="707">
        <v>15027.83</v>
      </c>
      <c r="V3424" s="707">
        <v>75139.17</v>
      </c>
      <c r="W3424" s="707"/>
      <c r="AA3424" s="707"/>
      <c r="AB3424" s="707"/>
      <c r="AC3424" s="707"/>
      <c r="AD3424" s="707">
        <v>20681.22</v>
      </c>
      <c r="AE3424" s="707">
        <v>63478.82</v>
      </c>
      <c r="AF3424" s="707"/>
    </row>
    <row r="3425" spans="4:33">
      <c r="D3425" s="160" t="s">
        <v>5264</v>
      </c>
      <c r="E3425" s="160"/>
      <c r="F3425" s="160">
        <v>45713</v>
      </c>
      <c r="G3425" s="160">
        <v>45747</v>
      </c>
      <c r="H3425" s="160" t="s">
        <v>6683</v>
      </c>
      <c r="I3425" s="160">
        <v>46000</v>
      </c>
      <c r="J3425" s="160">
        <v>74294.61</v>
      </c>
      <c r="K3425" s="160">
        <v>74294.61</v>
      </c>
      <c r="L3425" s="707">
        <v>174327.05</v>
      </c>
      <c r="M3425" s="727" t="s">
        <v>4995</v>
      </c>
      <c r="W3425" s="707"/>
      <c r="X3425" s="707"/>
      <c r="Y3425" s="707"/>
      <c r="Z3425" s="707"/>
      <c r="AA3425" s="707"/>
      <c r="AB3425" s="707"/>
      <c r="AC3425" s="707"/>
      <c r="AD3425" s="707">
        <v>30445.31</v>
      </c>
      <c r="AE3425" s="707">
        <v>69587.14</v>
      </c>
      <c r="AF3425" s="707"/>
    </row>
    <row r="3426" spans="4:33">
      <c r="D3426" s="160" t="s">
        <v>5264</v>
      </c>
      <c r="E3426" s="160"/>
      <c r="F3426" s="160">
        <v>45713</v>
      </c>
      <c r="G3426" s="160">
        <v>45747</v>
      </c>
      <c r="H3426" s="160" t="s">
        <v>6683</v>
      </c>
      <c r="I3426" s="160">
        <v>46000</v>
      </c>
      <c r="J3426" s="160">
        <v>74294.61</v>
      </c>
      <c r="K3426" s="160">
        <v>74294.61</v>
      </c>
      <c r="L3426" s="707">
        <v>174327.05</v>
      </c>
      <c r="M3426" s="727" t="s">
        <v>4996</v>
      </c>
      <c r="W3426" s="707"/>
      <c r="X3426" s="707"/>
      <c r="Y3426" s="707"/>
      <c r="Z3426" s="707"/>
      <c r="AA3426" s="707">
        <v>16733.66</v>
      </c>
      <c r="AB3426" s="707">
        <v>55160.11</v>
      </c>
      <c r="AC3426" s="707">
        <v>2400.85</v>
      </c>
      <c r="AD3426" s="707"/>
      <c r="AE3426" s="707"/>
    </row>
    <row r="3427" spans="4:33">
      <c r="D3427" s="160" t="s">
        <v>5265</v>
      </c>
      <c r="E3427" s="160"/>
      <c r="F3427" s="160">
        <v>45713</v>
      </c>
      <c r="G3427" s="160">
        <v>45747</v>
      </c>
      <c r="H3427" s="160" t="s">
        <v>6683</v>
      </c>
      <c r="I3427" s="160">
        <v>46000</v>
      </c>
      <c r="J3427" s="160">
        <v>74294.61</v>
      </c>
      <c r="K3427" s="160">
        <v>74294.61</v>
      </c>
      <c r="L3427" s="707">
        <v>100185.56</v>
      </c>
      <c r="M3427" s="727" t="s">
        <v>4994</v>
      </c>
      <c r="U3427" s="707">
        <v>15027.83</v>
      </c>
      <c r="V3427" s="707">
        <v>75139.17</v>
      </c>
      <c r="W3427" s="707"/>
      <c r="X3427" s="707"/>
      <c r="AB3427" s="707"/>
      <c r="AC3427" s="707"/>
      <c r="AD3427" s="707">
        <v>10018.56</v>
      </c>
      <c r="AE3427" s="707"/>
      <c r="AF3427" s="707"/>
      <c r="AG3427" s="707"/>
    </row>
    <row r="3428" spans="4:33">
      <c r="D3428" s="160" t="s">
        <v>5265</v>
      </c>
      <c r="E3428" s="160"/>
      <c r="F3428" s="160">
        <v>45713</v>
      </c>
      <c r="G3428" s="160">
        <v>45747</v>
      </c>
      <c r="H3428" s="160" t="s">
        <v>6683</v>
      </c>
      <c r="I3428" s="160">
        <v>46000</v>
      </c>
      <c r="J3428" s="160">
        <v>74294.61</v>
      </c>
      <c r="K3428" s="160">
        <v>74294.61</v>
      </c>
      <c r="L3428" s="707">
        <v>100185.56</v>
      </c>
      <c r="M3428" s="727" t="s">
        <v>4995</v>
      </c>
      <c r="X3428" s="707"/>
      <c r="Y3428" s="707"/>
      <c r="Z3428" s="707"/>
      <c r="AB3428" s="707"/>
      <c r="AC3428" s="707"/>
      <c r="AD3428" s="707">
        <v>19782.64</v>
      </c>
      <c r="AE3428" s="707">
        <v>6108.32</v>
      </c>
      <c r="AF3428" s="707"/>
      <c r="AG3428" s="707"/>
    </row>
    <row r="3429" spans="4:33">
      <c r="D3429" s="160" t="s">
        <v>5265</v>
      </c>
      <c r="E3429" s="160"/>
      <c r="F3429" s="160">
        <v>45713</v>
      </c>
      <c r="G3429" s="160">
        <v>45747</v>
      </c>
      <c r="H3429" s="160" t="s">
        <v>6683</v>
      </c>
      <c r="I3429" s="160">
        <v>46000</v>
      </c>
      <c r="J3429" s="160">
        <v>74294.61</v>
      </c>
      <c r="K3429" s="160">
        <v>74294.61</v>
      </c>
      <c r="L3429" s="707">
        <v>100185.56</v>
      </c>
      <c r="M3429" s="727" t="s">
        <v>4996</v>
      </c>
      <c r="X3429" s="707"/>
      <c r="Y3429" s="707"/>
      <c r="Z3429" s="707"/>
      <c r="AA3429" s="707">
        <v>16733.66</v>
      </c>
      <c r="AB3429" s="707">
        <v>55160.11</v>
      </c>
      <c r="AC3429" s="707">
        <v>2400.85</v>
      </c>
      <c r="AE3429" s="707"/>
      <c r="AF3429" s="707"/>
    </row>
    <row r="3430" spans="4:33">
      <c r="D3430" s="160" t="s">
        <v>5266</v>
      </c>
      <c r="E3430" s="160"/>
      <c r="F3430" s="160">
        <v>45724</v>
      </c>
      <c r="G3430" s="160">
        <v>45727</v>
      </c>
      <c r="H3430" s="160">
        <v>45972</v>
      </c>
      <c r="I3430" s="160">
        <v>45977</v>
      </c>
      <c r="J3430" s="160">
        <v>0</v>
      </c>
      <c r="K3430" s="160">
        <v>0</v>
      </c>
      <c r="L3430" s="707">
        <v>10662.67</v>
      </c>
      <c r="M3430" s="727" t="s">
        <v>4994</v>
      </c>
      <c r="X3430" s="707"/>
      <c r="Y3430" s="707"/>
      <c r="AB3430" s="707"/>
      <c r="AC3430" s="707"/>
      <c r="AD3430" s="707">
        <v>10662.67</v>
      </c>
      <c r="AE3430" s="707"/>
      <c r="AF3430" s="707"/>
      <c r="AG3430" s="707"/>
    </row>
    <row r="3431" spans="4:33">
      <c r="D3431" s="160" t="s">
        <v>5266</v>
      </c>
      <c r="E3431" s="160"/>
      <c r="F3431" s="160">
        <v>45724</v>
      </c>
      <c r="G3431" s="160">
        <v>45727</v>
      </c>
      <c r="H3431" s="160">
        <v>45972</v>
      </c>
      <c r="I3431" s="160">
        <v>45977</v>
      </c>
      <c r="J3431" s="160">
        <v>0</v>
      </c>
      <c r="K3431" s="160">
        <v>0</v>
      </c>
      <c r="L3431" s="707">
        <v>10662.67</v>
      </c>
      <c r="M3431" s="727" t="s">
        <v>4995</v>
      </c>
      <c r="Y3431" s="707"/>
      <c r="Z3431" s="707"/>
      <c r="AA3431" s="707"/>
      <c r="AB3431" s="707"/>
      <c r="AC3431" s="707"/>
      <c r="AD3431" s="707">
        <v>10662.67</v>
      </c>
      <c r="AE3431" s="707"/>
      <c r="AF3431" s="707"/>
      <c r="AG3431" s="707"/>
    </row>
    <row r="3432" spans="4:33">
      <c r="D3432" s="160" t="s">
        <v>5266</v>
      </c>
      <c r="E3432" s="160"/>
      <c r="F3432" s="160">
        <v>45724</v>
      </c>
      <c r="G3432" s="160">
        <v>45727</v>
      </c>
      <c r="H3432" s="160">
        <v>45972</v>
      </c>
      <c r="I3432" s="160">
        <v>45977</v>
      </c>
      <c r="J3432" s="160">
        <v>0</v>
      </c>
      <c r="K3432" s="160">
        <v>0</v>
      </c>
      <c r="L3432" s="707">
        <v>10662.67</v>
      </c>
      <c r="M3432" s="727" t="s">
        <v>4996</v>
      </c>
      <c r="W3432" s="707"/>
      <c r="X3432" s="707"/>
      <c r="Y3432" s="707"/>
      <c r="Z3432" s="707"/>
      <c r="AA3432" s="707"/>
      <c r="AE3432" s="707"/>
      <c r="AF3432" s="707"/>
    </row>
    <row r="3433" spans="4:33">
      <c r="D3433" s="160" t="s">
        <v>5267</v>
      </c>
      <c r="E3433" s="160"/>
      <c r="F3433" s="160">
        <v>45735</v>
      </c>
      <c r="G3433" s="160">
        <v>45741</v>
      </c>
      <c r="H3433" s="160">
        <v>45994</v>
      </c>
      <c r="I3433" s="160">
        <v>46000</v>
      </c>
      <c r="J3433" s="160">
        <v>0</v>
      </c>
      <c r="K3433" s="160">
        <v>0</v>
      </c>
      <c r="L3433" s="707">
        <v>63478.82</v>
      </c>
      <c r="M3433" s="727" t="s">
        <v>4994</v>
      </c>
      <c r="W3433" s="707"/>
      <c r="X3433" s="707"/>
      <c r="AA3433" s="707"/>
      <c r="AB3433" s="707"/>
      <c r="AC3433" s="707"/>
      <c r="AD3433" s="707"/>
      <c r="AE3433" s="707">
        <v>63478.82</v>
      </c>
      <c r="AF3433" s="707"/>
    </row>
    <row r="3434" spans="4:33">
      <c r="D3434" s="160" t="s">
        <v>5267</v>
      </c>
      <c r="E3434" s="160"/>
      <c r="F3434" s="160">
        <v>45735</v>
      </c>
      <c r="G3434" s="160">
        <v>45741</v>
      </c>
      <c r="H3434" s="160">
        <v>45994</v>
      </c>
      <c r="I3434" s="160">
        <v>46000</v>
      </c>
      <c r="J3434" s="160">
        <v>0</v>
      </c>
      <c r="K3434" s="160">
        <v>0</v>
      </c>
      <c r="L3434" s="707">
        <v>63478.82</v>
      </c>
      <c r="M3434" s="727" t="s">
        <v>4995</v>
      </c>
      <c r="X3434" s="707"/>
      <c r="Y3434" s="707"/>
      <c r="Z3434" s="707"/>
      <c r="AA3434" s="707"/>
      <c r="AB3434" s="707"/>
      <c r="AC3434" s="707"/>
      <c r="AD3434" s="707"/>
      <c r="AE3434" s="707">
        <v>63478.82</v>
      </c>
      <c r="AF3434" s="707"/>
    </row>
    <row r="3435" spans="4:33">
      <c r="D3435" s="160" t="s">
        <v>5267</v>
      </c>
      <c r="E3435" s="160"/>
      <c r="F3435" s="160">
        <v>45735</v>
      </c>
      <c r="G3435" s="160">
        <v>45741</v>
      </c>
      <c r="H3435" s="160">
        <v>45994</v>
      </c>
      <c r="I3435" s="160">
        <v>46000</v>
      </c>
      <c r="J3435" s="160">
        <v>0</v>
      </c>
      <c r="K3435" s="160">
        <v>0</v>
      </c>
      <c r="L3435" s="707">
        <v>63478.82</v>
      </c>
      <c r="M3435" s="727" t="s">
        <v>4996</v>
      </c>
      <c r="W3435" s="707"/>
      <c r="X3435" s="707"/>
      <c r="Y3435" s="707"/>
      <c r="Z3435" s="707"/>
      <c r="AD3435" s="707"/>
      <c r="AE3435" s="707"/>
      <c r="AF3435" s="707"/>
    </row>
    <row r="3436" spans="4:33">
      <c r="D3436" s="160" t="s">
        <v>5270</v>
      </c>
      <c r="E3436" s="160"/>
      <c r="F3436" s="160">
        <v>45742</v>
      </c>
      <c r="G3436" s="160">
        <v>45761</v>
      </c>
      <c r="H3436" s="160">
        <v>46026</v>
      </c>
      <c r="I3436" s="160">
        <v>46046</v>
      </c>
      <c r="J3436" s="160">
        <v>0</v>
      </c>
      <c r="K3436" s="160">
        <v>0</v>
      </c>
      <c r="L3436" s="707">
        <v>176594.98</v>
      </c>
      <c r="M3436" s="727" t="s">
        <v>4994</v>
      </c>
      <c r="W3436" s="707"/>
      <c r="X3436" s="707"/>
      <c r="AB3436" s="707"/>
      <c r="AC3436" s="707"/>
      <c r="AD3436" s="707"/>
      <c r="AE3436" s="707"/>
      <c r="AF3436" s="707">
        <v>176594.98</v>
      </c>
      <c r="AG3436" s="707"/>
    </row>
    <row r="3437" spans="4:33">
      <c r="D3437" s="160" t="s">
        <v>5270</v>
      </c>
      <c r="E3437" s="160"/>
      <c r="F3437" s="160">
        <v>45742</v>
      </c>
      <c r="G3437" s="160">
        <v>45761</v>
      </c>
      <c r="H3437" s="160">
        <v>46026</v>
      </c>
      <c r="I3437" s="160">
        <v>46046</v>
      </c>
      <c r="J3437" s="160">
        <v>0</v>
      </c>
      <c r="K3437" s="160">
        <v>0</v>
      </c>
      <c r="L3437" s="707">
        <v>176594.98</v>
      </c>
      <c r="M3437" s="727" t="s">
        <v>4995</v>
      </c>
      <c r="X3437" s="707"/>
      <c r="Y3437" s="707"/>
      <c r="Z3437" s="707"/>
      <c r="AB3437" s="707"/>
      <c r="AC3437" s="707"/>
      <c r="AD3437" s="707"/>
      <c r="AE3437" s="707"/>
      <c r="AF3437" s="707">
        <v>176594.98</v>
      </c>
      <c r="AG3437" s="707"/>
    </row>
    <row r="3438" spans="4:33">
      <c r="D3438" s="160" t="s">
        <v>5270</v>
      </c>
      <c r="E3438" s="160"/>
      <c r="F3438" s="160">
        <v>45742</v>
      </c>
      <c r="G3438" s="160">
        <v>45761</v>
      </c>
      <c r="H3438" s="160">
        <v>46026</v>
      </c>
      <c r="I3438" s="160">
        <v>46046</v>
      </c>
      <c r="J3438" s="160">
        <v>0</v>
      </c>
      <c r="K3438" s="160">
        <v>0</v>
      </c>
      <c r="L3438" s="707">
        <v>176594.98</v>
      </c>
      <c r="M3438" s="727" t="s">
        <v>4996</v>
      </c>
      <c r="X3438" s="707"/>
      <c r="Y3438" s="707"/>
      <c r="Z3438" s="707"/>
      <c r="AE3438" s="707"/>
      <c r="AF3438" s="707"/>
    </row>
    <row r="3439" spans="4:33">
      <c r="D3439" s="160" t="s">
        <v>5271</v>
      </c>
      <c r="E3439" s="160"/>
      <c r="F3439" s="160">
        <v>45742</v>
      </c>
      <c r="G3439" s="160">
        <v>45759</v>
      </c>
      <c r="H3439" s="160">
        <v>46026</v>
      </c>
      <c r="I3439" s="160">
        <v>46043</v>
      </c>
      <c r="J3439" s="160">
        <v>0</v>
      </c>
      <c r="K3439" s="160">
        <v>0</v>
      </c>
      <c r="L3439" s="707">
        <v>39668.050000000003</v>
      </c>
      <c r="M3439" s="727" t="s">
        <v>4994</v>
      </c>
      <c r="X3439" s="707"/>
      <c r="Y3439" s="707"/>
      <c r="AB3439" s="707"/>
      <c r="AC3439" s="707"/>
      <c r="AD3439" s="707"/>
      <c r="AE3439" s="707"/>
      <c r="AF3439" s="707">
        <v>39668.050000000003</v>
      </c>
      <c r="AG3439" s="707"/>
    </row>
    <row r="3440" spans="4:33">
      <c r="D3440" s="160" t="s">
        <v>5271</v>
      </c>
      <c r="E3440" s="160"/>
      <c r="F3440" s="160">
        <v>45742</v>
      </c>
      <c r="G3440" s="160">
        <v>45759</v>
      </c>
      <c r="H3440" s="160">
        <v>46026</v>
      </c>
      <c r="I3440" s="160">
        <v>46043</v>
      </c>
      <c r="J3440" s="160">
        <v>0</v>
      </c>
      <c r="K3440" s="160">
        <v>0</v>
      </c>
      <c r="L3440" s="707">
        <v>39668.050000000003</v>
      </c>
      <c r="M3440" s="727" t="s">
        <v>4995</v>
      </c>
      <c r="X3440" s="707"/>
      <c r="Y3440" s="707"/>
      <c r="Z3440" s="707"/>
      <c r="AA3440" s="707"/>
      <c r="AB3440" s="707"/>
      <c r="AC3440" s="707"/>
      <c r="AD3440" s="707"/>
      <c r="AE3440" s="707"/>
      <c r="AF3440" s="707">
        <v>39668.050000000003</v>
      </c>
      <c r="AG3440" s="707"/>
    </row>
    <row r="3441" spans="4:37">
      <c r="D3441" s="160" t="s">
        <v>5271</v>
      </c>
      <c r="E3441" s="160"/>
      <c r="F3441" s="160">
        <v>45742</v>
      </c>
      <c r="G3441" s="160">
        <v>45759</v>
      </c>
      <c r="H3441" s="160">
        <v>46026</v>
      </c>
      <c r="I3441" s="160">
        <v>46043</v>
      </c>
      <c r="J3441" s="160">
        <v>0</v>
      </c>
      <c r="K3441" s="160">
        <v>0</v>
      </c>
      <c r="L3441" s="707">
        <v>39668.050000000003</v>
      </c>
      <c r="M3441" s="727" t="s">
        <v>4996</v>
      </c>
      <c r="X3441" s="707"/>
      <c r="Y3441" s="707"/>
      <c r="Z3441" s="707"/>
      <c r="AA3441" s="707"/>
      <c r="AB3441" s="707"/>
      <c r="AC3441" s="707"/>
      <c r="AE3441" s="707"/>
      <c r="AF3441" s="707"/>
      <c r="AG3441" s="707"/>
    </row>
    <row r="3442" spans="4:37">
      <c r="D3442" s="160" t="s">
        <v>9133</v>
      </c>
      <c r="E3442" s="160"/>
      <c r="F3442" s="160">
        <v>45749</v>
      </c>
      <c r="G3442" s="160">
        <v>45755</v>
      </c>
      <c r="H3442" s="160">
        <v>46033</v>
      </c>
      <c r="I3442" s="160">
        <v>46040</v>
      </c>
      <c r="J3442" s="160">
        <v>0</v>
      </c>
      <c r="K3442" s="160">
        <v>0</v>
      </c>
      <c r="L3442" s="707">
        <v>5598.33</v>
      </c>
      <c r="M3442" s="727" t="s">
        <v>4994</v>
      </c>
      <c r="X3442" s="707"/>
      <c r="AB3442" s="707"/>
      <c r="AC3442" s="707"/>
      <c r="AE3442" s="707"/>
      <c r="AF3442" s="707">
        <v>5598.33</v>
      </c>
      <c r="AG3442" s="707"/>
      <c r="AH3442" s="707"/>
      <c r="AI3442" s="707"/>
      <c r="AJ3442" s="707"/>
      <c r="AK3442" s="707"/>
    </row>
    <row r="3443" spans="4:37">
      <c r="D3443" s="160" t="s">
        <v>9133</v>
      </c>
      <c r="E3443" s="160"/>
      <c r="F3443" s="160">
        <v>45749</v>
      </c>
      <c r="G3443" s="160">
        <v>45755</v>
      </c>
      <c r="H3443" s="160">
        <v>46033</v>
      </c>
      <c r="I3443" s="160">
        <v>46040</v>
      </c>
      <c r="J3443" s="160">
        <v>0</v>
      </c>
      <c r="K3443" s="160">
        <v>0</v>
      </c>
      <c r="L3443" s="707">
        <v>5598.33</v>
      </c>
      <c r="M3443" s="727" t="s">
        <v>4995</v>
      </c>
      <c r="AB3443" s="707"/>
      <c r="AC3443" s="707"/>
      <c r="AD3443" s="707"/>
      <c r="AE3443" s="707"/>
      <c r="AF3443" s="707">
        <v>5598.33</v>
      </c>
      <c r="AG3443" s="707"/>
      <c r="AH3443" s="707"/>
      <c r="AI3443" s="707"/>
      <c r="AJ3443" s="707"/>
      <c r="AK3443" s="707"/>
    </row>
    <row r="3444" spans="4:37">
      <c r="D3444" s="160" t="s">
        <v>9133</v>
      </c>
      <c r="E3444" s="160"/>
      <c r="F3444" s="160">
        <v>45749</v>
      </c>
      <c r="G3444" s="160">
        <v>45755</v>
      </c>
      <c r="H3444" s="160">
        <v>46033</v>
      </c>
      <c r="I3444" s="160">
        <v>46040</v>
      </c>
      <c r="J3444" s="160">
        <v>0</v>
      </c>
      <c r="K3444" s="160">
        <v>0</v>
      </c>
      <c r="L3444" s="707">
        <v>5598.33</v>
      </c>
      <c r="M3444" s="727" t="s">
        <v>4996</v>
      </c>
      <c r="AB3444" s="707"/>
      <c r="AC3444" s="707"/>
      <c r="AD3444" s="707"/>
      <c r="AG3444" s="707"/>
      <c r="AI3444" s="707"/>
    </row>
    <row r="3445" spans="4:37">
      <c r="D3445" s="160" t="s">
        <v>5272</v>
      </c>
      <c r="E3445" s="160"/>
      <c r="F3445" s="160">
        <v>45746</v>
      </c>
      <c r="G3445" s="160">
        <v>45761</v>
      </c>
      <c r="H3445" s="160">
        <v>46029</v>
      </c>
      <c r="I3445" s="160">
        <v>46046</v>
      </c>
      <c r="J3445" s="160">
        <v>0</v>
      </c>
      <c r="K3445" s="160">
        <v>0</v>
      </c>
      <c r="L3445" s="707">
        <v>64445.38</v>
      </c>
      <c r="M3445" s="727" t="s">
        <v>4994</v>
      </c>
      <c r="AB3445" s="707"/>
      <c r="AC3445" s="707"/>
      <c r="AE3445" s="707"/>
      <c r="AF3445" s="707">
        <v>64445.38</v>
      </c>
      <c r="AG3445" s="707"/>
      <c r="AH3445" s="707"/>
      <c r="AI3445" s="707"/>
      <c r="AJ3445" s="707"/>
      <c r="AK3445" s="707"/>
    </row>
    <row r="3446" spans="4:37">
      <c r="D3446" s="160" t="s">
        <v>5272</v>
      </c>
      <c r="E3446" s="160"/>
      <c r="F3446" s="160">
        <v>45746</v>
      </c>
      <c r="G3446" s="160">
        <v>45761</v>
      </c>
      <c r="H3446" s="160">
        <v>46029</v>
      </c>
      <c r="I3446" s="160">
        <v>46046</v>
      </c>
      <c r="J3446" s="160">
        <v>0</v>
      </c>
      <c r="K3446" s="160">
        <v>0</v>
      </c>
      <c r="L3446" s="707">
        <v>64445.38</v>
      </c>
      <c r="M3446" s="727" t="s">
        <v>4995</v>
      </c>
      <c r="AB3446" s="707"/>
      <c r="AC3446" s="707"/>
      <c r="AD3446" s="707"/>
      <c r="AE3446" s="707"/>
      <c r="AF3446" s="707">
        <v>64445.38</v>
      </c>
      <c r="AG3446" s="707"/>
      <c r="AH3446" s="707"/>
      <c r="AI3446" s="707"/>
      <c r="AJ3446" s="707"/>
      <c r="AK3446" s="707"/>
    </row>
    <row r="3447" spans="4:37">
      <c r="D3447" s="160" t="s">
        <v>5272</v>
      </c>
      <c r="E3447" s="160"/>
      <c r="F3447" s="160">
        <v>45746</v>
      </c>
      <c r="G3447" s="160">
        <v>45761</v>
      </c>
      <c r="H3447" s="160">
        <v>46029</v>
      </c>
      <c r="I3447" s="160">
        <v>46046</v>
      </c>
      <c r="J3447" s="160">
        <v>0</v>
      </c>
      <c r="K3447" s="160">
        <v>0</v>
      </c>
      <c r="L3447" s="707">
        <v>64445.38</v>
      </c>
      <c r="M3447" s="727" t="s">
        <v>4996</v>
      </c>
      <c r="AB3447" s="707"/>
      <c r="AC3447" s="707"/>
      <c r="AD3447" s="707"/>
      <c r="AI3447" s="707"/>
    </row>
    <row r="3448" spans="4:37">
      <c r="D3448" s="160" t="s">
        <v>9134</v>
      </c>
      <c r="E3448" s="160"/>
      <c r="F3448" s="160">
        <v>45757</v>
      </c>
      <c r="G3448" s="160">
        <v>45759</v>
      </c>
      <c r="H3448" s="160">
        <v>46041</v>
      </c>
      <c r="I3448" s="160">
        <v>46043</v>
      </c>
      <c r="J3448" s="160">
        <v>0</v>
      </c>
      <c r="K3448" s="160">
        <v>0</v>
      </c>
      <c r="L3448" s="707">
        <v>9913.7999999999993</v>
      </c>
      <c r="M3448" s="727" t="s">
        <v>4994</v>
      </c>
      <c r="AB3448" s="707"/>
      <c r="AC3448" s="707"/>
      <c r="AE3448" s="707"/>
      <c r="AF3448" s="707">
        <v>9913.7999999999993</v>
      </c>
      <c r="AG3448" s="707"/>
      <c r="AH3448" s="707"/>
      <c r="AI3448" s="707"/>
      <c r="AJ3448" s="707"/>
      <c r="AK3448" s="707"/>
    </row>
    <row r="3449" spans="4:37">
      <c r="D3449" s="160" t="s">
        <v>9134</v>
      </c>
      <c r="E3449" s="160"/>
      <c r="F3449" s="160">
        <v>45757</v>
      </c>
      <c r="G3449" s="160">
        <v>45759</v>
      </c>
      <c r="H3449" s="160">
        <v>46041</v>
      </c>
      <c r="I3449" s="160">
        <v>46043</v>
      </c>
      <c r="J3449" s="160">
        <v>0</v>
      </c>
      <c r="K3449" s="160">
        <v>0</v>
      </c>
      <c r="L3449" s="707">
        <v>9913.7999999999993</v>
      </c>
      <c r="M3449" s="727" t="s">
        <v>4995</v>
      </c>
      <c r="AB3449" s="707"/>
      <c r="AC3449" s="707"/>
      <c r="AD3449" s="707"/>
      <c r="AE3449" s="707"/>
      <c r="AF3449" s="707">
        <v>9913.7999999999993</v>
      </c>
      <c r="AG3449" s="707"/>
      <c r="AH3449" s="707"/>
      <c r="AI3449" s="707"/>
      <c r="AJ3449" s="707"/>
      <c r="AK3449" s="707"/>
    </row>
    <row r="3450" spans="4:37">
      <c r="D3450" s="160" t="s">
        <v>9134</v>
      </c>
      <c r="E3450" s="160"/>
      <c r="F3450" s="160">
        <v>45757</v>
      </c>
      <c r="G3450" s="160">
        <v>45759</v>
      </c>
      <c r="H3450" s="160">
        <v>46041</v>
      </c>
      <c r="I3450" s="160">
        <v>46043</v>
      </c>
      <c r="J3450" s="160">
        <v>0</v>
      </c>
      <c r="K3450" s="160">
        <v>0</v>
      </c>
      <c r="L3450" s="707">
        <v>9913.7999999999993</v>
      </c>
      <c r="M3450" s="727" t="s">
        <v>4996</v>
      </c>
      <c r="AB3450" s="707"/>
      <c r="AC3450" s="707"/>
      <c r="AD3450" s="707"/>
      <c r="AI3450" s="707"/>
    </row>
    <row r="3451" spans="4:37">
      <c r="D3451" s="160" t="s">
        <v>5273</v>
      </c>
      <c r="E3451" s="160"/>
      <c r="F3451" s="160">
        <v>45757</v>
      </c>
      <c r="G3451" s="160">
        <v>45759</v>
      </c>
      <c r="H3451" s="160">
        <v>46041</v>
      </c>
      <c r="I3451" s="160">
        <v>46043</v>
      </c>
      <c r="J3451" s="160">
        <v>0</v>
      </c>
      <c r="K3451" s="160">
        <v>0</v>
      </c>
      <c r="L3451" s="707">
        <v>378.04</v>
      </c>
      <c r="M3451" s="727" t="s">
        <v>4994</v>
      </c>
      <c r="AB3451" s="707"/>
      <c r="AC3451" s="707"/>
      <c r="AF3451" s="707">
        <v>378.04</v>
      </c>
      <c r="AG3451" s="707"/>
      <c r="AH3451" s="707"/>
      <c r="AI3451" s="707"/>
      <c r="AJ3451" s="707"/>
      <c r="AK3451" s="707"/>
    </row>
    <row r="3452" spans="4:37">
      <c r="D3452" s="160" t="s">
        <v>5273</v>
      </c>
      <c r="E3452" s="160"/>
      <c r="F3452" s="160">
        <v>45757</v>
      </c>
      <c r="G3452" s="160">
        <v>45759</v>
      </c>
      <c r="H3452" s="160">
        <v>46041</v>
      </c>
      <c r="I3452" s="160">
        <v>46043</v>
      </c>
      <c r="J3452" s="160">
        <v>0</v>
      </c>
      <c r="K3452" s="160">
        <v>0</v>
      </c>
      <c r="L3452" s="707">
        <v>378.04</v>
      </c>
      <c r="M3452" s="727" t="s">
        <v>4995</v>
      </c>
      <c r="AC3452" s="707"/>
      <c r="AD3452" s="707"/>
      <c r="AE3452" s="707"/>
      <c r="AF3452" s="707">
        <v>378.04</v>
      </c>
      <c r="AG3452" s="707"/>
      <c r="AH3452" s="707"/>
      <c r="AI3452" s="707"/>
      <c r="AJ3452" s="707"/>
      <c r="AK3452" s="707"/>
    </row>
    <row r="3453" spans="4:37">
      <c r="D3453" s="160" t="s">
        <v>5273</v>
      </c>
      <c r="E3453" s="160"/>
      <c r="F3453" s="160">
        <v>45757</v>
      </c>
      <c r="G3453" s="160">
        <v>45759</v>
      </c>
      <c r="H3453" s="160">
        <v>46041</v>
      </c>
      <c r="I3453" s="160">
        <v>46043</v>
      </c>
      <c r="J3453" s="160">
        <v>0</v>
      </c>
      <c r="K3453" s="160">
        <v>0</v>
      </c>
      <c r="L3453" s="707">
        <v>378.04</v>
      </c>
      <c r="M3453" s="727" t="s">
        <v>4996</v>
      </c>
      <c r="AB3453" s="707"/>
      <c r="AC3453" s="707"/>
      <c r="AD3453" s="707"/>
      <c r="AE3453" s="707"/>
      <c r="AF3453" s="707"/>
      <c r="AI3453" s="707"/>
    </row>
    <row r="3454" spans="4:37">
      <c r="D3454" s="160" t="s">
        <v>5274</v>
      </c>
      <c r="E3454" s="160"/>
      <c r="F3454" s="160">
        <v>45748</v>
      </c>
      <c r="G3454" s="160">
        <v>45756</v>
      </c>
      <c r="H3454" s="160">
        <v>46032</v>
      </c>
      <c r="I3454" s="160">
        <v>46041</v>
      </c>
      <c r="J3454" s="160">
        <v>0</v>
      </c>
      <c r="K3454" s="160">
        <v>0</v>
      </c>
      <c r="L3454" s="707">
        <v>2107.9699999999998</v>
      </c>
      <c r="M3454" s="727" t="s">
        <v>4994</v>
      </c>
      <c r="AB3454" s="707"/>
      <c r="AE3454" s="707"/>
      <c r="AF3454" s="707">
        <v>2107.9699999999998</v>
      </c>
      <c r="AG3454" s="707"/>
      <c r="AH3454" s="707"/>
      <c r="AI3454" s="707"/>
      <c r="AJ3454" s="707"/>
      <c r="AK3454" s="707"/>
    </row>
    <row r="3455" spans="4:37">
      <c r="D3455" s="160" t="s">
        <v>5274</v>
      </c>
      <c r="E3455" s="160"/>
      <c r="F3455" s="160">
        <v>45748</v>
      </c>
      <c r="G3455" s="160">
        <v>45756</v>
      </c>
      <c r="H3455" s="160">
        <v>46032</v>
      </c>
      <c r="I3455" s="160">
        <v>46041</v>
      </c>
      <c r="J3455" s="160">
        <v>0</v>
      </c>
      <c r="K3455" s="160">
        <v>0</v>
      </c>
      <c r="L3455" s="707">
        <v>2107.9699999999998</v>
      </c>
      <c r="M3455" s="727" t="s">
        <v>4995</v>
      </c>
      <c r="AB3455" s="707"/>
      <c r="AC3455" s="707"/>
      <c r="AD3455" s="707"/>
      <c r="AE3455" s="707"/>
      <c r="AF3455" s="707">
        <v>2107.9699999999998</v>
      </c>
      <c r="AG3455" s="707"/>
      <c r="AH3455" s="707"/>
      <c r="AI3455" s="707"/>
      <c r="AJ3455" s="707"/>
      <c r="AK3455" s="707"/>
    </row>
    <row r="3456" spans="4:37">
      <c r="D3456" s="160" t="s">
        <v>5274</v>
      </c>
      <c r="E3456" s="160"/>
      <c r="F3456" s="160">
        <v>45748</v>
      </c>
      <c r="G3456" s="160">
        <v>45756</v>
      </c>
      <c r="H3456" s="160">
        <v>46032</v>
      </c>
      <c r="I3456" s="160">
        <v>46041</v>
      </c>
      <c r="J3456" s="160">
        <v>0</v>
      </c>
      <c r="K3456" s="160">
        <v>0</v>
      </c>
      <c r="L3456" s="707">
        <v>2107.9699999999998</v>
      </c>
      <c r="M3456" s="727" t="s">
        <v>4996</v>
      </c>
      <c r="AB3456" s="707"/>
      <c r="AC3456" s="707"/>
      <c r="AD3456" s="707"/>
      <c r="AE3456" s="707"/>
      <c r="AF3456" s="707"/>
      <c r="AI3456" s="707"/>
    </row>
    <row r="3457" spans="4:37">
      <c r="D3457" s="160" t="s">
        <v>9135</v>
      </c>
      <c r="E3457" s="160"/>
      <c r="F3457" s="160">
        <v>45750</v>
      </c>
      <c r="G3457" s="160">
        <v>45756</v>
      </c>
      <c r="H3457" s="160">
        <v>46034</v>
      </c>
      <c r="I3457" s="160">
        <v>46041</v>
      </c>
      <c r="J3457" s="160">
        <v>0</v>
      </c>
      <c r="K3457" s="160">
        <v>0</v>
      </c>
      <c r="L3457" s="707">
        <v>43468.1</v>
      </c>
      <c r="M3457" s="727" t="s">
        <v>4994</v>
      </c>
      <c r="AB3457" s="707"/>
      <c r="AC3457" s="707"/>
      <c r="AE3457" s="707"/>
      <c r="AF3457" s="707">
        <v>43468.1</v>
      </c>
      <c r="AG3457" s="707"/>
      <c r="AH3457" s="707"/>
      <c r="AI3457" s="707"/>
      <c r="AJ3457" s="707"/>
      <c r="AK3457" s="707"/>
    </row>
    <row r="3458" spans="4:37">
      <c r="D3458" s="160" t="s">
        <v>9135</v>
      </c>
      <c r="E3458" s="160"/>
      <c r="F3458" s="160">
        <v>45750</v>
      </c>
      <c r="G3458" s="160">
        <v>45756</v>
      </c>
      <c r="H3458" s="160">
        <v>46034</v>
      </c>
      <c r="I3458" s="160">
        <v>46041</v>
      </c>
      <c r="J3458" s="160">
        <v>0</v>
      </c>
      <c r="K3458" s="160">
        <v>0</v>
      </c>
      <c r="L3458" s="707">
        <v>43468.1</v>
      </c>
      <c r="M3458" s="727" t="s">
        <v>4995</v>
      </c>
      <c r="AC3458" s="707"/>
      <c r="AD3458" s="707"/>
      <c r="AE3458" s="707"/>
      <c r="AF3458" s="707">
        <v>43468.1</v>
      </c>
      <c r="AG3458" s="707"/>
      <c r="AH3458" s="707"/>
      <c r="AI3458" s="707"/>
      <c r="AJ3458" s="707"/>
      <c r="AK3458" s="707"/>
    </row>
    <row r="3459" spans="4:37">
      <c r="D3459" s="160" t="s">
        <v>9135</v>
      </c>
      <c r="E3459" s="160"/>
      <c r="F3459" s="160">
        <v>45750</v>
      </c>
      <c r="G3459" s="160">
        <v>45756</v>
      </c>
      <c r="H3459" s="160">
        <v>46034</v>
      </c>
      <c r="I3459" s="160">
        <v>46041</v>
      </c>
      <c r="J3459" s="160">
        <v>0</v>
      </c>
      <c r="K3459" s="160">
        <v>0</v>
      </c>
      <c r="L3459" s="707">
        <v>43468.1</v>
      </c>
      <c r="M3459" s="727" t="s">
        <v>4996</v>
      </c>
      <c r="W3459" s="707"/>
      <c r="X3459" s="707"/>
      <c r="Y3459" s="707"/>
      <c r="Z3459" s="707"/>
      <c r="AA3459" s="707"/>
      <c r="AB3459" s="707"/>
      <c r="AC3459" s="707"/>
      <c r="AD3459" s="707"/>
      <c r="AE3459" s="707"/>
      <c r="AI3459" s="707"/>
    </row>
    <row r="3460" spans="4:37">
      <c r="D3460" s="160" t="s">
        <v>5275</v>
      </c>
      <c r="E3460" s="160"/>
      <c r="F3460" s="160">
        <v>45753</v>
      </c>
      <c r="G3460" s="160">
        <v>45761</v>
      </c>
      <c r="H3460" s="160">
        <v>46036</v>
      </c>
      <c r="I3460" s="160">
        <v>46046</v>
      </c>
      <c r="J3460" s="160">
        <v>0</v>
      </c>
      <c r="K3460" s="160">
        <v>0</v>
      </c>
      <c r="L3460" s="707">
        <v>11015.31</v>
      </c>
      <c r="M3460" s="727" t="s">
        <v>4994</v>
      </c>
      <c r="W3460" s="707"/>
      <c r="X3460" s="707"/>
      <c r="Y3460" s="707"/>
      <c r="Z3460" s="707"/>
      <c r="AA3460" s="707"/>
      <c r="AB3460" s="707"/>
      <c r="AC3460" s="707"/>
      <c r="AD3460" s="707"/>
      <c r="AE3460" s="707"/>
      <c r="AF3460" s="707">
        <v>11015.31</v>
      </c>
      <c r="AG3460" s="707"/>
      <c r="AH3460" s="707"/>
      <c r="AI3460" s="707"/>
      <c r="AJ3460" s="707"/>
      <c r="AK3460" s="707"/>
    </row>
    <row r="3461" spans="4:37">
      <c r="D3461" s="160" t="s">
        <v>5275</v>
      </c>
      <c r="E3461" s="160"/>
      <c r="F3461" s="160">
        <v>45753</v>
      </c>
      <c r="G3461" s="160">
        <v>45761</v>
      </c>
      <c r="H3461" s="160">
        <v>46036</v>
      </c>
      <c r="I3461" s="160">
        <v>46046</v>
      </c>
      <c r="J3461" s="160">
        <v>0</v>
      </c>
      <c r="K3461" s="160">
        <v>0</v>
      </c>
      <c r="L3461" s="707">
        <v>11015.31</v>
      </c>
      <c r="M3461" s="727" t="s">
        <v>4995</v>
      </c>
      <c r="W3461" s="707"/>
      <c r="X3461" s="707"/>
      <c r="Y3461" s="707"/>
      <c r="Z3461" s="707"/>
      <c r="AA3461" s="707"/>
      <c r="AB3461" s="707"/>
      <c r="AC3461" s="707"/>
      <c r="AD3461" s="707"/>
      <c r="AE3461" s="707"/>
      <c r="AF3461" s="707">
        <v>11015.31</v>
      </c>
      <c r="AG3461" s="707"/>
      <c r="AH3461" s="707"/>
      <c r="AI3461" s="707"/>
      <c r="AJ3461" s="707"/>
      <c r="AK3461" s="707"/>
    </row>
    <row r="3462" spans="4:37">
      <c r="D3462" s="160" t="s">
        <v>5275</v>
      </c>
      <c r="E3462" s="160"/>
      <c r="F3462" s="160">
        <v>45753</v>
      </c>
      <c r="G3462" s="160">
        <v>45761</v>
      </c>
      <c r="H3462" s="160">
        <v>46036</v>
      </c>
      <c r="I3462" s="160">
        <v>46046</v>
      </c>
      <c r="J3462" s="160">
        <v>0</v>
      </c>
      <c r="K3462" s="160">
        <v>0</v>
      </c>
      <c r="L3462" s="707">
        <v>11015.31</v>
      </c>
      <c r="M3462" s="727" t="s">
        <v>4996</v>
      </c>
      <c r="P3462" s="707"/>
      <c r="Q3462" s="707"/>
      <c r="R3462" s="707"/>
      <c r="S3462" s="707"/>
      <c r="T3462" s="707"/>
      <c r="U3462" s="707"/>
      <c r="V3462" s="707"/>
      <c r="W3462" s="707"/>
      <c r="X3462" s="707"/>
      <c r="Y3462" s="707"/>
      <c r="Z3462" s="707"/>
      <c r="AA3462" s="707"/>
      <c r="AB3462" s="707"/>
      <c r="AC3462" s="707"/>
      <c r="AD3462" s="707"/>
      <c r="AE3462" s="707"/>
      <c r="AF3462" s="707"/>
      <c r="AG3462" s="707"/>
      <c r="AH3462" s="707"/>
      <c r="AI3462" s="707"/>
      <c r="AJ3462" s="707"/>
    </row>
    <row r="3463" spans="4:37">
      <c r="D3463" s="160" t="s">
        <v>5276</v>
      </c>
      <c r="E3463" s="160"/>
      <c r="F3463" s="160">
        <v>45755</v>
      </c>
      <c r="G3463" s="160">
        <v>45768</v>
      </c>
      <c r="H3463" s="160">
        <v>46039</v>
      </c>
      <c r="I3463" s="160">
        <v>46053</v>
      </c>
      <c r="J3463" s="160">
        <v>0</v>
      </c>
      <c r="K3463" s="160">
        <v>0</v>
      </c>
      <c r="L3463" s="707">
        <v>63877.14</v>
      </c>
      <c r="M3463" s="727" t="s">
        <v>4994</v>
      </c>
      <c r="O3463" s="707"/>
      <c r="P3463" s="707"/>
      <c r="Q3463" s="707"/>
      <c r="R3463" s="707"/>
      <c r="T3463" s="707"/>
      <c r="U3463" s="707"/>
      <c r="V3463" s="707"/>
      <c r="W3463" s="707"/>
      <c r="X3463" s="707"/>
      <c r="Y3463" s="707"/>
      <c r="Z3463" s="707"/>
      <c r="AA3463" s="707"/>
      <c r="AB3463" s="707"/>
      <c r="AC3463" s="707"/>
      <c r="AD3463" s="707"/>
      <c r="AE3463" s="707"/>
      <c r="AF3463" s="707">
        <v>63877.14</v>
      </c>
      <c r="AG3463" s="707"/>
      <c r="AH3463" s="707"/>
    </row>
    <row r="3464" spans="4:37">
      <c r="D3464" s="160" t="s">
        <v>5276</v>
      </c>
      <c r="E3464" s="160"/>
      <c r="F3464" s="160">
        <v>45755</v>
      </c>
      <c r="G3464" s="160">
        <v>45768</v>
      </c>
      <c r="H3464" s="160">
        <v>46039</v>
      </c>
      <c r="I3464" s="160">
        <v>46053</v>
      </c>
      <c r="J3464" s="160">
        <v>0</v>
      </c>
      <c r="K3464" s="160">
        <v>0</v>
      </c>
      <c r="L3464" s="707">
        <v>63877.14</v>
      </c>
      <c r="M3464" s="727" t="s">
        <v>4995</v>
      </c>
      <c r="O3464" s="707"/>
      <c r="P3464" s="707"/>
      <c r="W3464" s="707"/>
      <c r="X3464" s="707"/>
      <c r="Y3464" s="707"/>
      <c r="Z3464" s="707"/>
      <c r="AA3464" s="707"/>
      <c r="AB3464" s="707"/>
      <c r="AC3464" s="707"/>
      <c r="AD3464" s="707"/>
      <c r="AE3464" s="707"/>
      <c r="AF3464" s="707">
        <v>63877.14</v>
      </c>
      <c r="AG3464" s="707"/>
      <c r="AH3464" s="707"/>
    </row>
    <row r="3465" spans="4:37">
      <c r="D3465" s="160" t="s">
        <v>5276</v>
      </c>
      <c r="E3465" s="160"/>
      <c r="F3465" s="160">
        <v>45755</v>
      </c>
      <c r="G3465" s="160">
        <v>45768</v>
      </c>
      <c r="H3465" s="160">
        <v>46039</v>
      </c>
      <c r="I3465" s="160">
        <v>46053</v>
      </c>
      <c r="J3465" s="160">
        <v>0</v>
      </c>
      <c r="K3465" s="160">
        <v>0</v>
      </c>
      <c r="L3465" s="707">
        <v>63877.14</v>
      </c>
      <c r="M3465" s="727" t="s">
        <v>4996</v>
      </c>
      <c r="P3465" s="707"/>
      <c r="Q3465" s="707"/>
      <c r="R3465" s="707"/>
      <c r="S3465" s="707"/>
      <c r="T3465" s="707"/>
      <c r="U3465" s="707"/>
      <c r="V3465" s="707"/>
      <c r="W3465" s="707"/>
      <c r="X3465" s="707"/>
      <c r="Y3465" s="707"/>
      <c r="Z3465" s="707"/>
      <c r="AA3465" s="707"/>
      <c r="AD3465" s="707"/>
      <c r="AE3465" s="707"/>
      <c r="AF3465" s="707"/>
      <c r="AG3465" s="707"/>
    </row>
    <row r="3466" spans="4:37">
      <c r="D3466" s="160" t="s">
        <v>5277</v>
      </c>
      <c r="E3466" s="160"/>
      <c r="F3466" s="160">
        <v>45755</v>
      </c>
      <c r="G3466" s="160">
        <v>45768</v>
      </c>
      <c r="H3466" s="160">
        <v>46039</v>
      </c>
      <c r="I3466" s="160">
        <v>46053</v>
      </c>
      <c r="J3466" s="160">
        <v>0</v>
      </c>
      <c r="K3466" s="160">
        <v>0</v>
      </c>
      <c r="L3466" s="707">
        <v>43117.52</v>
      </c>
      <c r="M3466" s="727" t="s">
        <v>4994</v>
      </c>
      <c r="O3466" s="707"/>
      <c r="P3466" s="707"/>
      <c r="Q3466" s="707"/>
      <c r="R3466" s="707"/>
      <c r="T3466" s="707"/>
      <c r="U3466" s="707"/>
      <c r="V3466" s="707"/>
      <c r="W3466" s="707"/>
      <c r="X3466" s="707"/>
      <c r="Y3466" s="707"/>
      <c r="Z3466" s="707"/>
      <c r="AA3466" s="707"/>
      <c r="AB3466" s="707"/>
      <c r="AC3466" s="707"/>
      <c r="AD3466" s="707"/>
      <c r="AE3466" s="707"/>
      <c r="AF3466" s="707">
        <v>43117.52</v>
      </c>
      <c r="AG3466" s="707"/>
      <c r="AH3466" s="707"/>
    </row>
    <row r="3467" spans="4:37">
      <c r="D3467" s="160" t="s">
        <v>5277</v>
      </c>
      <c r="E3467" s="160"/>
      <c r="F3467" s="160">
        <v>45755</v>
      </c>
      <c r="G3467" s="160">
        <v>45768</v>
      </c>
      <c r="H3467" s="160">
        <v>46039</v>
      </c>
      <c r="I3467" s="160">
        <v>46053</v>
      </c>
      <c r="J3467" s="160">
        <v>0</v>
      </c>
      <c r="K3467" s="160">
        <v>0</v>
      </c>
      <c r="L3467" s="707">
        <v>43117.52</v>
      </c>
      <c r="M3467" s="727" t="s">
        <v>4995</v>
      </c>
      <c r="O3467" s="707"/>
      <c r="P3467" s="707"/>
      <c r="Y3467" s="707"/>
      <c r="Z3467" s="707"/>
      <c r="AA3467" s="707"/>
      <c r="AB3467" s="707"/>
      <c r="AC3467" s="707"/>
      <c r="AD3467" s="707"/>
      <c r="AE3467" s="707"/>
      <c r="AF3467" s="707">
        <v>43117.52</v>
      </c>
      <c r="AG3467" s="707"/>
      <c r="AH3467" s="707"/>
      <c r="AJ3467" s="707"/>
      <c r="AK3467" s="707"/>
    </row>
    <row r="3468" spans="4:37">
      <c r="D3468" s="160" t="s">
        <v>5277</v>
      </c>
      <c r="E3468" s="160"/>
      <c r="F3468" s="160">
        <v>45755</v>
      </c>
      <c r="G3468" s="160">
        <v>45768</v>
      </c>
      <c r="H3468" s="160">
        <v>46039</v>
      </c>
      <c r="I3468" s="160">
        <v>46053</v>
      </c>
      <c r="J3468" s="160">
        <v>0</v>
      </c>
      <c r="K3468" s="160">
        <v>0</v>
      </c>
      <c r="L3468" s="707">
        <v>43117.52</v>
      </c>
      <c r="M3468" s="727" t="s">
        <v>4996</v>
      </c>
      <c r="P3468" s="707"/>
      <c r="Q3468" s="707"/>
      <c r="R3468" s="707"/>
      <c r="S3468" s="707"/>
      <c r="T3468" s="707"/>
      <c r="U3468" s="707"/>
      <c r="V3468" s="707"/>
      <c r="W3468" s="707"/>
      <c r="X3468" s="707"/>
      <c r="Y3468" s="707"/>
      <c r="Z3468" s="707"/>
      <c r="AA3468" s="707"/>
      <c r="AE3468" s="707"/>
      <c r="AF3468" s="707"/>
      <c r="AJ3468" s="707"/>
      <c r="AK3468" s="707"/>
    </row>
    <row r="3469" spans="4:37">
      <c r="D3469" s="160" t="s">
        <v>5278</v>
      </c>
      <c r="E3469" s="160"/>
      <c r="F3469" s="160">
        <v>45757</v>
      </c>
      <c r="G3469" s="160">
        <v>45763</v>
      </c>
      <c r="H3469" s="160">
        <v>46041</v>
      </c>
      <c r="I3469" s="160">
        <v>46048</v>
      </c>
      <c r="J3469" s="160">
        <v>0</v>
      </c>
      <c r="K3469" s="160">
        <v>0</v>
      </c>
      <c r="L3469" s="707">
        <v>20759.63</v>
      </c>
      <c r="M3469" s="727" t="s">
        <v>4994</v>
      </c>
      <c r="O3469" s="707"/>
      <c r="P3469" s="707"/>
      <c r="Q3469" s="707"/>
      <c r="R3469" s="707"/>
      <c r="T3469" s="707"/>
      <c r="U3469" s="707"/>
      <c r="V3469" s="707"/>
      <c r="W3469" s="707"/>
      <c r="X3469" s="707"/>
      <c r="Y3469" s="707"/>
      <c r="AA3469" s="707"/>
      <c r="AB3469" s="707"/>
      <c r="AC3469" s="707"/>
      <c r="AD3469" s="707"/>
      <c r="AE3469" s="707"/>
      <c r="AF3469" s="707">
        <v>20759.63</v>
      </c>
      <c r="AG3469" s="707"/>
      <c r="AH3469" s="707"/>
    </row>
    <row r="3470" spans="4:37">
      <c r="D3470" s="160" t="s">
        <v>5278</v>
      </c>
      <c r="E3470" s="160"/>
      <c r="F3470" s="160">
        <v>45757</v>
      </c>
      <c r="G3470" s="160">
        <v>45763</v>
      </c>
      <c r="H3470" s="160">
        <v>46041</v>
      </c>
      <c r="I3470" s="160">
        <v>46048</v>
      </c>
      <c r="J3470" s="160">
        <v>0</v>
      </c>
      <c r="K3470" s="160">
        <v>0</v>
      </c>
      <c r="L3470" s="707">
        <v>20759.63</v>
      </c>
      <c r="M3470" s="727" t="s">
        <v>4995</v>
      </c>
      <c r="O3470" s="707"/>
      <c r="P3470" s="707"/>
      <c r="Y3470" s="707"/>
      <c r="Z3470" s="707"/>
      <c r="AA3470" s="707"/>
      <c r="AC3470" s="707"/>
      <c r="AD3470" s="707"/>
      <c r="AE3470" s="707"/>
      <c r="AF3470" s="707">
        <v>20759.63</v>
      </c>
      <c r="AG3470" s="707"/>
      <c r="AH3470" s="707"/>
      <c r="AJ3470" s="707"/>
    </row>
    <row r="3471" spans="4:37">
      <c r="D3471" s="160" t="s">
        <v>5278</v>
      </c>
      <c r="E3471" s="160"/>
      <c r="F3471" s="160">
        <v>45757</v>
      </c>
      <c r="G3471" s="160">
        <v>45763</v>
      </c>
      <c r="H3471" s="160">
        <v>46041</v>
      </c>
      <c r="I3471" s="160">
        <v>46048</v>
      </c>
      <c r="J3471" s="160">
        <v>0</v>
      </c>
      <c r="K3471" s="160">
        <v>0</v>
      </c>
      <c r="L3471" s="707">
        <v>20759.63</v>
      </c>
      <c r="M3471" s="727" t="s">
        <v>4996</v>
      </c>
      <c r="S3471" s="707"/>
      <c r="T3471" s="707"/>
      <c r="U3471" s="707"/>
      <c r="V3471" s="707"/>
      <c r="W3471" s="707"/>
      <c r="X3471" s="707"/>
      <c r="Y3471" s="707"/>
      <c r="Z3471" s="707"/>
      <c r="AA3471" s="707"/>
      <c r="AF3471" s="707"/>
      <c r="AJ3471" s="707"/>
    </row>
    <row r="3472" spans="4:37">
      <c r="D3472" s="160" t="s">
        <v>5279</v>
      </c>
      <c r="E3472" s="160"/>
      <c r="F3472" s="160">
        <v>45631</v>
      </c>
      <c r="G3472" s="160">
        <v>45783</v>
      </c>
      <c r="H3472" s="160" t="s">
        <v>6562</v>
      </c>
      <c r="I3472" s="160">
        <v>46075</v>
      </c>
      <c r="J3472" s="160">
        <v>916800.79</v>
      </c>
      <c r="K3472" s="160">
        <v>916800.77</v>
      </c>
      <c r="L3472" s="707">
        <v>3244888.02</v>
      </c>
      <c r="M3472" s="727" t="s">
        <v>4994</v>
      </c>
      <c r="Q3472" s="707"/>
      <c r="R3472" s="707"/>
      <c r="S3472" s="707">
        <v>166996.24</v>
      </c>
      <c r="T3472" s="707">
        <v>375187.6</v>
      </c>
      <c r="U3472" s="707">
        <v>418292.78</v>
      </c>
      <c r="V3472" s="707">
        <v>31465.98</v>
      </c>
      <c r="W3472" s="707">
        <v>182910.86</v>
      </c>
      <c r="X3472" s="707"/>
      <c r="Y3472" s="707"/>
      <c r="Z3472" s="707"/>
      <c r="AA3472" s="707"/>
      <c r="AB3472" s="707"/>
      <c r="AC3472" s="707">
        <v>201326.09</v>
      </c>
      <c r="AD3472" s="707"/>
      <c r="AE3472" s="707">
        <v>87186.78</v>
      </c>
      <c r="AF3472" s="707">
        <v>1497609.02</v>
      </c>
      <c r="AG3472" s="707">
        <v>283912.67</v>
      </c>
      <c r="AH3472" s="707"/>
    </row>
    <row r="3473" spans="4:37">
      <c r="D3473" s="160" t="s">
        <v>5279</v>
      </c>
      <c r="E3473" s="160"/>
      <c r="F3473" s="160">
        <v>45631</v>
      </c>
      <c r="G3473" s="160">
        <v>45783</v>
      </c>
      <c r="H3473" s="160" t="s">
        <v>6562</v>
      </c>
      <c r="I3473" s="160">
        <v>46075</v>
      </c>
      <c r="J3473" s="160">
        <v>916800.79</v>
      </c>
      <c r="K3473" s="160">
        <v>916800.77</v>
      </c>
      <c r="L3473" s="707">
        <v>3244888.02</v>
      </c>
      <c r="M3473" s="727" t="s">
        <v>4995</v>
      </c>
      <c r="W3473" s="707"/>
      <c r="X3473" s="707"/>
      <c r="Y3473" s="707"/>
      <c r="Z3473" s="707"/>
      <c r="AA3473" s="707"/>
      <c r="AB3473" s="707"/>
      <c r="AC3473" s="707">
        <v>278840.62</v>
      </c>
      <c r="AD3473" s="707"/>
      <c r="AE3473" s="707">
        <v>156740.68</v>
      </c>
      <c r="AF3473" s="707">
        <v>1608593.28</v>
      </c>
      <c r="AG3473" s="707">
        <v>283912.67</v>
      </c>
      <c r="AH3473" s="707"/>
      <c r="AJ3473" s="707"/>
    </row>
    <row r="3474" spans="4:37">
      <c r="D3474" s="160" t="s">
        <v>5279</v>
      </c>
      <c r="E3474" s="160"/>
      <c r="F3474" s="160">
        <v>45631</v>
      </c>
      <c r="G3474" s="160">
        <v>45783</v>
      </c>
      <c r="H3474" s="160" t="s">
        <v>6562</v>
      </c>
      <c r="I3474" s="160">
        <v>46075</v>
      </c>
      <c r="J3474" s="160">
        <v>916800.79</v>
      </c>
      <c r="K3474" s="160">
        <v>916800.77</v>
      </c>
      <c r="L3474" s="707">
        <v>3244888.02</v>
      </c>
      <c r="M3474" s="727" t="s">
        <v>4996</v>
      </c>
      <c r="R3474" s="707"/>
      <c r="S3474" s="707"/>
      <c r="T3474" s="707"/>
      <c r="U3474" s="707"/>
      <c r="V3474" s="707"/>
      <c r="W3474" s="707"/>
      <c r="X3474" s="707"/>
      <c r="Y3474" s="707"/>
      <c r="Z3474" s="707">
        <v>121232.31</v>
      </c>
      <c r="AA3474" s="707">
        <v>242924.99</v>
      </c>
      <c r="AB3474" s="707">
        <v>533911.09</v>
      </c>
      <c r="AC3474" s="707">
        <v>18732.38</v>
      </c>
      <c r="AD3474" s="707"/>
      <c r="AJ3474" s="707"/>
    </row>
    <row r="3475" spans="4:37">
      <c r="D3475" s="160" t="s">
        <v>5280</v>
      </c>
      <c r="E3475" s="160"/>
      <c r="F3475" s="160">
        <v>45684</v>
      </c>
      <c r="G3475" s="160">
        <v>45718</v>
      </c>
      <c r="H3475" s="160" t="s">
        <v>6768</v>
      </c>
      <c r="I3475" s="160">
        <v>46026</v>
      </c>
      <c r="J3475" s="160">
        <v>178778.51</v>
      </c>
      <c r="K3475" s="160">
        <v>178778.52</v>
      </c>
      <c r="L3475" s="707">
        <v>357301.57</v>
      </c>
      <c r="M3475" s="727" t="s">
        <v>4994</v>
      </c>
      <c r="Q3475" s="707"/>
      <c r="R3475" s="707"/>
      <c r="T3475" s="707">
        <v>17218.37</v>
      </c>
      <c r="U3475" s="707">
        <v>243476.81</v>
      </c>
      <c r="V3475" s="707"/>
      <c r="W3475" s="707"/>
      <c r="Y3475" s="707"/>
      <c r="Z3475" s="707"/>
      <c r="AA3475" s="707"/>
      <c r="AB3475" s="707"/>
      <c r="AC3475" s="707"/>
      <c r="AD3475" s="707"/>
      <c r="AE3475" s="707">
        <v>81711.72</v>
      </c>
      <c r="AF3475" s="707">
        <v>14894.68</v>
      </c>
      <c r="AG3475" s="707"/>
    </row>
    <row r="3476" spans="4:37">
      <c r="D3476" s="160" t="s">
        <v>5280</v>
      </c>
      <c r="E3476" s="160"/>
      <c r="F3476" s="160">
        <v>45684</v>
      </c>
      <c r="G3476" s="160">
        <v>45718</v>
      </c>
      <c r="H3476" s="160" t="s">
        <v>6768</v>
      </c>
      <c r="I3476" s="160">
        <v>46026</v>
      </c>
      <c r="J3476" s="160">
        <v>178778.51</v>
      </c>
      <c r="K3476" s="160">
        <v>178778.52</v>
      </c>
      <c r="L3476" s="707">
        <v>357301.57</v>
      </c>
      <c r="M3476" s="727" t="s">
        <v>4995</v>
      </c>
      <c r="W3476" s="707"/>
      <c r="X3476" s="707"/>
      <c r="Y3476" s="707"/>
      <c r="Z3476" s="707"/>
      <c r="AA3476" s="707"/>
      <c r="AB3476" s="707"/>
      <c r="AC3476" s="707"/>
      <c r="AD3476" s="707"/>
      <c r="AE3476" s="707">
        <v>156740.68</v>
      </c>
      <c r="AF3476" s="707">
        <v>21782.38</v>
      </c>
      <c r="AG3476" s="707"/>
      <c r="AJ3476" s="707"/>
    </row>
    <row r="3477" spans="4:37">
      <c r="D3477" s="160" t="s">
        <v>5280</v>
      </c>
      <c r="E3477" s="160"/>
      <c r="F3477" s="160">
        <v>45684</v>
      </c>
      <c r="G3477" s="160">
        <v>45718</v>
      </c>
      <c r="H3477" s="160" t="s">
        <v>6768</v>
      </c>
      <c r="I3477" s="160">
        <v>46026</v>
      </c>
      <c r="J3477" s="160">
        <v>178778.51</v>
      </c>
      <c r="K3477" s="160">
        <v>178778.52</v>
      </c>
      <c r="L3477" s="707">
        <v>357301.57</v>
      </c>
      <c r="M3477" s="727" t="s">
        <v>4996</v>
      </c>
      <c r="R3477" s="707"/>
      <c r="S3477" s="707"/>
      <c r="T3477" s="707"/>
      <c r="U3477" s="707"/>
      <c r="V3477" s="707"/>
      <c r="W3477" s="707"/>
      <c r="X3477" s="707"/>
      <c r="Y3477" s="707"/>
      <c r="Z3477" s="707"/>
      <c r="AA3477" s="707">
        <v>38643.339999999997</v>
      </c>
      <c r="AB3477" s="707">
        <v>134782.87</v>
      </c>
      <c r="AC3477" s="707">
        <v>5352.32</v>
      </c>
      <c r="AD3477" s="707"/>
      <c r="AJ3477" s="707"/>
    </row>
    <row r="3478" spans="4:37">
      <c r="D3478" s="160" t="s">
        <v>5281</v>
      </c>
      <c r="E3478" s="160"/>
      <c r="F3478" s="160">
        <v>45684</v>
      </c>
      <c r="G3478" s="160">
        <v>45694</v>
      </c>
      <c r="H3478" s="160">
        <v>46002</v>
      </c>
      <c r="I3478" s="160">
        <v>46014</v>
      </c>
      <c r="J3478" s="160">
        <v>0</v>
      </c>
      <c r="K3478" s="160">
        <v>0</v>
      </c>
      <c r="L3478" s="707">
        <v>15704.76</v>
      </c>
      <c r="M3478" s="727" t="s">
        <v>4994</v>
      </c>
      <c r="Q3478" s="707"/>
      <c r="R3478" s="707"/>
      <c r="V3478" s="707"/>
      <c r="W3478" s="707"/>
      <c r="X3478" s="707"/>
      <c r="Y3478" s="707"/>
      <c r="Z3478" s="707"/>
      <c r="AA3478" s="707"/>
      <c r="AB3478" s="707"/>
      <c r="AC3478" s="707"/>
      <c r="AD3478" s="707"/>
      <c r="AE3478" s="707">
        <v>15704.76</v>
      </c>
      <c r="AF3478" s="707"/>
    </row>
    <row r="3479" spans="4:37">
      <c r="D3479" s="160" t="s">
        <v>5281</v>
      </c>
      <c r="E3479" s="160"/>
      <c r="F3479" s="160">
        <v>45684</v>
      </c>
      <c r="G3479" s="160">
        <v>45694</v>
      </c>
      <c r="H3479" s="160">
        <v>46002</v>
      </c>
      <c r="I3479" s="160">
        <v>46014</v>
      </c>
      <c r="J3479" s="160">
        <v>0</v>
      </c>
      <c r="K3479" s="160">
        <v>0</v>
      </c>
      <c r="L3479" s="707">
        <v>15704.76</v>
      </c>
      <c r="M3479" s="727" t="s">
        <v>4995</v>
      </c>
      <c r="W3479" s="707"/>
      <c r="X3479" s="707"/>
      <c r="Y3479" s="707"/>
      <c r="Z3479" s="707"/>
      <c r="AA3479" s="707"/>
      <c r="AB3479" s="707"/>
      <c r="AC3479" s="707"/>
      <c r="AD3479" s="707"/>
      <c r="AE3479" s="707">
        <v>15704.76</v>
      </c>
      <c r="AF3479" s="707"/>
      <c r="AJ3479" s="707"/>
    </row>
    <row r="3480" spans="4:37">
      <c r="D3480" s="160" t="s">
        <v>5281</v>
      </c>
      <c r="E3480" s="160"/>
      <c r="F3480" s="160">
        <v>45684</v>
      </c>
      <c r="G3480" s="160">
        <v>45694</v>
      </c>
      <c r="H3480" s="160">
        <v>46002</v>
      </c>
      <c r="I3480" s="160">
        <v>46014</v>
      </c>
      <c r="J3480" s="160">
        <v>0</v>
      </c>
      <c r="K3480" s="160">
        <v>0</v>
      </c>
      <c r="L3480" s="707">
        <v>15704.76</v>
      </c>
      <c r="M3480" s="727" t="s">
        <v>4996</v>
      </c>
      <c r="R3480" s="707"/>
      <c r="S3480" s="707"/>
      <c r="T3480" s="707"/>
      <c r="U3480" s="707"/>
      <c r="V3480" s="707"/>
      <c r="W3480" s="707"/>
      <c r="X3480" s="707"/>
      <c r="Y3480" s="707"/>
      <c r="Z3480" s="707"/>
      <c r="AD3480" s="707"/>
      <c r="AE3480" s="707"/>
      <c r="AJ3480" s="707"/>
    </row>
    <row r="3481" spans="4:37">
      <c r="D3481" s="160" t="s">
        <v>5282</v>
      </c>
      <c r="E3481" s="160"/>
      <c r="F3481" s="160">
        <v>45686</v>
      </c>
      <c r="G3481" s="160">
        <v>45718</v>
      </c>
      <c r="H3481" s="160" t="s">
        <v>6768</v>
      </c>
      <c r="I3481" s="160">
        <v>46026</v>
      </c>
      <c r="J3481" s="707">
        <v>129599.23</v>
      </c>
      <c r="K3481" s="160">
        <v>129599.23</v>
      </c>
      <c r="L3481" s="707">
        <v>172183.7</v>
      </c>
      <c r="M3481" s="727" t="s">
        <v>4994</v>
      </c>
      <c r="Q3481" s="707"/>
      <c r="R3481" s="707"/>
      <c r="T3481" s="707">
        <v>17218.37</v>
      </c>
      <c r="U3481" s="707">
        <v>120528.59</v>
      </c>
      <c r="V3481" s="707"/>
      <c r="W3481" s="707"/>
      <c r="X3481" s="707"/>
      <c r="Y3481" s="707"/>
      <c r="Z3481" s="707"/>
      <c r="AA3481" s="707"/>
      <c r="AB3481" s="707"/>
      <c r="AC3481" s="707"/>
      <c r="AD3481" s="707"/>
      <c r="AE3481" s="707">
        <v>34436.74</v>
      </c>
      <c r="AF3481" s="707"/>
      <c r="AG3481" s="707"/>
    </row>
    <row r="3482" spans="4:37">
      <c r="D3482" s="160" t="s">
        <v>5282</v>
      </c>
      <c r="E3482" s="160"/>
      <c r="F3482" s="160">
        <v>45686</v>
      </c>
      <c r="G3482" s="160">
        <v>45718</v>
      </c>
      <c r="H3482" s="160" t="s">
        <v>6768</v>
      </c>
      <c r="I3482" s="160">
        <v>46026</v>
      </c>
      <c r="J3482" s="707">
        <v>129599.23</v>
      </c>
      <c r="K3482" s="160">
        <v>129599.23</v>
      </c>
      <c r="L3482" s="707">
        <v>172183.7</v>
      </c>
      <c r="M3482" s="727" t="s">
        <v>4995</v>
      </c>
      <c r="W3482" s="707"/>
      <c r="X3482" s="707"/>
      <c r="Y3482" s="707"/>
      <c r="Z3482" s="707"/>
      <c r="AA3482" s="707"/>
      <c r="AB3482" s="707"/>
      <c r="AC3482" s="707"/>
      <c r="AD3482" s="707"/>
      <c r="AE3482" s="707">
        <v>35696.769999999997</v>
      </c>
      <c r="AF3482" s="707">
        <v>6887.7</v>
      </c>
      <c r="AG3482" s="707"/>
      <c r="AK3482" s="707"/>
    </row>
    <row r="3483" spans="4:37">
      <c r="D3483" s="160" t="s">
        <v>5282</v>
      </c>
      <c r="E3483" s="160"/>
      <c r="F3483" s="160">
        <v>45686</v>
      </c>
      <c r="G3483" s="160">
        <v>45718</v>
      </c>
      <c r="H3483" s="160" t="s">
        <v>6768</v>
      </c>
      <c r="I3483" s="160">
        <v>46026</v>
      </c>
      <c r="J3483" s="707">
        <v>129599.23</v>
      </c>
      <c r="K3483" s="160">
        <v>129599.23</v>
      </c>
      <c r="L3483" s="707">
        <v>172183.7</v>
      </c>
      <c r="M3483" s="727" t="s">
        <v>4996</v>
      </c>
      <c r="R3483" s="707"/>
      <c r="S3483" s="707"/>
      <c r="T3483" s="707"/>
      <c r="U3483" s="707"/>
      <c r="V3483" s="707"/>
      <c r="W3483" s="707"/>
      <c r="X3483" s="707"/>
      <c r="Y3483" s="707"/>
      <c r="Z3483" s="707"/>
      <c r="AA3483" s="707">
        <v>26894.73</v>
      </c>
      <c r="AB3483" s="707">
        <v>98738.51</v>
      </c>
      <c r="AC3483" s="707">
        <v>3965.99</v>
      </c>
      <c r="AD3483" s="707"/>
      <c r="AE3483" s="707"/>
      <c r="AK3483" s="707"/>
    </row>
    <row r="3484" spans="4:37">
      <c r="D3484" s="160" t="s">
        <v>5283</v>
      </c>
      <c r="E3484" s="160"/>
      <c r="F3484" s="160">
        <v>45691</v>
      </c>
      <c r="G3484" s="160">
        <v>45701</v>
      </c>
      <c r="H3484" s="160">
        <v>46005</v>
      </c>
      <c r="I3484" s="160">
        <v>46016</v>
      </c>
      <c r="J3484" s="160">
        <v>0</v>
      </c>
      <c r="K3484" s="160">
        <v>0</v>
      </c>
      <c r="L3484" s="707">
        <v>10428.700000000001</v>
      </c>
      <c r="M3484" s="727" t="s">
        <v>4994</v>
      </c>
      <c r="Q3484" s="707"/>
      <c r="R3484" s="707"/>
      <c r="V3484" s="707"/>
      <c r="W3484" s="707"/>
      <c r="X3484" s="707"/>
      <c r="AA3484" s="707"/>
      <c r="AB3484" s="707"/>
      <c r="AC3484" s="707"/>
      <c r="AD3484" s="707"/>
      <c r="AE3484" s="707">
        <v>10428.700000000001</v>
      </c>
      <c r="AF3484" s="707"/>
    </row>
    <row r="3485" spans="4:37">
      <c r="D3485" s="160" t="s">
        <v>5283</v>
      </c>
      <c r="E3485" s="160"/>
      <c r="F3485" s="160">
        <v>45691</v>
      </c>
      <c r="G3485" s="160">
        <v>45701</v>
      </c>
      <c r="H3485" s="160">
        <v>46005</v>
      </c>
      <c r="I3485" s="160">
        <v>46016</v>
      </c>
      <c r="J3485" s="160">
        <v>0</v>
      </c>
      <c r="K3485" s="160">
        <v>0</v>
      </c>
      <c r="L3485" s="707">
        <v>10428.700000000001</v>
      </c>
      <c r="M3485" s="727" t="s">
        <v>4995</v>
      </c>
      <c r="W3485" s="707"/>
      <c r="X3485" s="707"/>
      <c r="Y3485" s="707"/>
      <c r="AA3485" s="707"/>
      <c r="AB3485" s="707"/>
      <c r="AC3485" s="707"/>
      <c r="AD3485" s="707"/>
      <c r="AE3485" s="707">
        <v>10428.700000000001</v>
      </c>
      <c r="AF3485" s="707"/>
      <c r="AG3485" s="707"/>
      <c r="AI3485" s="707"/>
      <c r="AJ3485" s="707"/>
      <c r="AK3485" s="707"/>
    </row>
    <row r="3486" spans="4:37">
      <c r="D3486" s="160" t="s">
        <v>5283</v>
      </c>
      <c r="E3486" s="160"/>
      <c r="F3486" s="160">
        <v>45691</v>
      </c>
      <c r="G3486" s="160">
        <v>45701</v>
      </c>
      <c r="H3486" s="160">
        <v>46005</v>
      </c>
      <c r="I3486" s="160">
        <v>46016</v>
      </c>
      <c r="J3486" s="160">
        <v>0</v>
      </c>
      <c r="K3486" s="160">
        <v>0</v>
      </c>
      <c r="L3486" s="707">
        <v>10428.700000000001</v>
      </c>
      <c r="M3486" s="727" t="s">
        <v>4996</v>
      </c>
      <c r="W3486" s="707"/>
      <c r="X3486" s="707"/>
      <c r="Y3486" s="707"/>
      <c r="AD3486" s="707"/>
      <c r="AE3486" s="707"/>
      <c r="AF3486" s="707"/>
      <c r="AG3486" s="707"/>
      <c r="AI3486" s="707"/>
      <c r="AJ3486" s="707"/>
      <c r="AK3486" s="707"/>
    </row>
    <row r="3487" spans="4:37">
      <c r="D3487" s="160" t="s">
        <v>5284</v>
      </c>
      <c r="E3487" s="160"/>
      <c r="F3487" s="160">
        <v>45693</v>
      </c>
      <c r="G3487" s="160">
        <v>45708</v>
      </c>
      <c r="H3487" s="160">
        <v>46007</v>
      </c>
      <c r="I3487" s="160">
        <v>46023</v>
      </c>
      <c r="J3487" s="160">
        <v>0</v>
      </c>
      <c r="K3487" s="160">
        <v>0</v>
      </c>
      <c r="L3487" s="707">
        <v>14339.45</v>
      </c>
      <c r="M3487" s="727" t="s">
        <v>4994</v>
      </c>
      <c r="W3487" s="707"/>
      <c r="X3487" s="707"/>
      <c r="AA3487" s="707"/>
      <c r="AB3487" s="707"/>
      <c r="AC3487" s="707"/>
      <c r="AD3487" s="707"/>
      <c r="AE3487" s="707">
        <v>13909.27</v>
      </c>
      <c r="AF3487" s="707">
        <v>430.18</v>
      </c>
    </row>
    <row r="3488" spans="4:37">
      <c r="D3488" s="160" t="s">
        <v>5284</v>
      </c>
      <c r="E3488" s="160"/>
      <c r="F3488" s="160">
        <v>45693</v>
      </c>
      <c r="G3488" s="160">
        <v>45708</v>
      </c>
      <c r="H3488" s="160">
        <v>46007</v>
      </c>
      <c r="I3488" s="160">
        <v>46023</v>
      </c>
      <c r="J3488" s="160">
        <v>0</v>
      </c>
      <c r="K3488" s="160">
        <v>0</v>
      </c>
      <c r="L3488" s="707">
        <v>14339.45</v>
      </c>
      <c r="M3488" s="727" t="s">
        <v>4995</v>
      </c>
      <c r="W3488" s="707"/>
      <c r="X3488" s="707"/>
      <c r="Y3488" s="707"/>
      <c r="AA3488" s="707"/>
      <c r="AB3488" s="707"/>
      <c r="AC3488" s="707"/>
      <c r="AD3488" s="707"/>
      <c r="AE3488" s="707">
        <v>13909.27</v>
      </c>
      <c r="AF3488" s="707">
        <v>430.18</v>
      </c>
      <c r="AG3488" s="707"/>
    </row>
    <row r="3489" spans="4:36">
      <c r="D3489" s="160" t="s">
        <v>5284</v>
      </c>
      <c r="E3489" s="160"/>
      <c r="F3489" s="160">
        <v>45693</v>
      </c>
      <c r="G3489" s="160">
        <v>45708</v>
      </c>
      <c r="H3489" s="160">
        <v>46007</v>
      </c>
      <c r="I3489" s="160">
        <v>46023</v>
      </c>
      <c r="J3489" s="160">
        <v>0</v>
      </c>
      <c r="K3489" s="160">
        <v>0</v>
      </c>
      <c r="L3489" s="707">
        <v>14339.45</v>
      </c>
      <c r="M3489" s="727" t="s">
        <v>4996</v>
      </c>
      <c r="V3489" s="707"/>
      <c r="W3489" s="707"/>
      <c r="X3489" s="707"/>
      <c r="Y3489" s="707"/>
      <c r="Z3489" s="707"/>
      <c r="AD3489" s="707"/>
      <c r="AE3489" s="707"/>
      <c r="AF3489" s="707"/>
      <c r="AG3489" s="707"/>
    </row>
    <row r="3490" spans="4:36">
      <c r="D3490" s="160" t="s">
        <v>9136</v>
      </c>
      <c r="E3490" s="160"/>
      <c r="F3490" s="160">
        <v>45696</v>
      </c>
      <c r="G3490" s="160">
        <v>45711</v>
      </c>
      <c r="H3490" s="160" t="s">
        <v>6687</v>
      </c>
      <c r="I3490" s="160">
        <v>46026</v>
      </c>
      <c r="J3490" s="160">
        <v>49179.29</v>
      </c>
      <c r="K3490" s="160">
        <v>49179.29</v>
      </c>
      <c r="L3490" s="707">
        <v>144644.96</v>
      </c>
      <c r="M3490" s="727" t="s">
        <v>4994</v>
      </c>
      <c r="U3490" s="707">
        <v>122948.22</v>
      </c>
      <c r="W3490" s="707"/>
      <c r="X3490" s="707"/>
      <c r="Y3490" s="707"/>
      <c r="AA3490" s="707"/>
      <c r="AB3490" s="707"/>
      <c r="AC3490" s="707"/>
      <c r="AD3490" s="707"/>
      <c r="AE3490" s="707">
        <v>7232.25</v>
      </c>
      <c r="AF3490" s="707">
        <v>14464.5</v>
      </c>
      <c r="AG3490" s="707"/>
    </row>
    <row r="3491" spans="4:36">
      <c r="D3491" s="160" t="s">
        <v>9136</v>
      </c>
      <c r="E3491" s="160"/>
      <c r="F3491" s="160">
        <v>45696</v>
      </c>
      <c r="G3491" s="160">
        <v>45711</v>
      </c>
      <c r="H3491" s="160" t="s">
        <v>6687</v>
      </c>
      <c r="I3491" s="160">
        <v>46026</v>
      </c>
      <c r="J3491" s="160">
        <v>49179.29</v>
      </c>
      <c r="K3491" s="160">
        <v>49179.29</v>
      </c>
      <c r="L3491" s="707">
        <v>144644.96</v>
      </c>
      <c r="M3491" s="727" t="s">
        <v>4995</v>
      </c>
      <c r="W3491" s="707"/>
      <c r="X3491" s="707"/>
      <c r="Y3491" s="707"/>
      <c r="Z3491" s="707"/>
      <c r="AA3491" s="707"/>
      <c r="AB3491" s="707"/>
      <c r="AC3491" s="707"/>
      <c r="AD3491" s="707"/>
      <c r="AE3491" s="707">
        <v>81001.17</v>
      </c>
      <c r="AF3491" s="707">
        <v>14464.5</v>
      </c>
      <c r="AG3491" s="707"/>
    </row>
    <row r="3492" spans="4:36">
      <c r="D3492" s="160" t="s">
        <v>9136</v>
      </c>
      <c r="E3492" s="160"/>
      <c r="F3492" s="160">
        <v>45696</v>
      </c>
      <c r="G3492" s="160">
        <v>45711</v>
      </c>
      <c r="H3492" s="160" t="s">
        <v>6687</v>
      </c>
      <c r="I3492" s="160">
        <v>46026</v>
      </c>
      <c r="J3492" s="160">
        <v>49179.29</v>
      </c>
      <c r="K3492" s="160">
        <v>49179.29</v>
      </c>
      <c r="L3492" s="707">
        <v>144644.96</v>
      </c>
      <c r="M3492" s="727" t="s">
        <v>4996</v>
      </c>
      <c r="W3492" s="707"/>
      <c r="X3492" s="707"/>
      <c r="Y3492" s="707"/>
      <c r="Z3492" s="707"/>
      <c r="AA3492" s="707">
        <v>11748.61</v>
      </c>
      <c r="AB3492" s="707">
        <v>36044.36</v>
      </c>
      <c r="AC3492" s="707">
        <v>1386.32</v>
      </c>
      <c r="AD3492" s="707"/>
      <c r="AE3492" s="707"/>
      <c r="AF3492" s="707"/>
      <c r="AG3492" s="707"/>
    </row>
    <row r="3493" spans="4:36">
      <c r="D3493" s="160" t="s">
        <v>5285</v>
      </c>
      <c r="E3493" s="160"/>
      <c r="F3493" s="160">
        <v>45640</v>
      </c>
      <c r="G3493" s="160">
        <v>45769</v>
      </c>
      <c r="H3493" s="160" t="s">
        <v>6665</v>
      </c>
      <c r="I3493" s="160">
        <v>46057</v>
      </c>
      <c r="J3493" s="160">
        <v>738022.28</v>
      </c>
      <c r="K3493" s="160">
        <v>738022.25</v>
      </c>
      <c r="L3493" s="707">
        <v>2279228.4700000002</v>
      </c>
      <c r="M3493" s="727" t="s">
        <v>4994</v>
      </c>
      <c r="S3493" s="707">
        <v>166996.24</v>
      </c>
      <c r="T3493" s="707">
        <v>357969.23</v>
      </c>
      <c r="U3493" s="707">
        <v>174815.98</v>
      </c>
      <c r="V3493" s="707">
        <v>31465.98</v>
      </c>
      <c r="W3493" s="707">
        <v>182910.86</v>
      </c>
      <c r="X3493" s="707"/>
      <c r="Y3493" s="707"/>
      <c r="Z3493" s="707"/>
      <c r="AA3493" s="707"/>
      <c r="AB3493" s="707"/>
      <c r="AC3493" s="707">
        <v>201326.09</v>
      </c>
      <c r="AD3493" s="707"/>
      <c r="AE3493" s="707">
        <v>5475.07</v>
      </c>
      <c r="AF3493" s="707">
        <v>1126988.73</v>
      </c>
      <c r="AG3493" s="707">
        <v>31280.29</v>
      </c>
      <c r="AH3493" s="707"/>
    </row>
    <row r="3494" spans="4:36">
      <c r="D3494" s="160" t="s">
        <v>5285</v>
      </c>
      <c r="E3494" s="160"/>
      <c r="F3494" s="160">
        <v>45640</v>
      </c>
      <c r="G3494" s="160">
        <v>45769</v>
      </c>
      <c r="H3494" s="160" t="s">
        <v>6665</v>
      </c>
      <c r="I3494" s="160">
        <v>46057</v>
      </c>
      <c r="J3494" s="160">
        <v>738022.28</v>
      </c>
      <c r="K3494" s="160">
        <v>738022.25</v>
      </c>
      <c r="L3494" s="707">
        <v>2279228.4700000002</v>
      </c>
      <c r="M3494" s="727" t="s">
        <v>4995</v>
      </c>
      <c r="Y3494" s="707"/>
      <c r="Z3494" s="707"/>
      <c r="AA3494" s="707"/>
      <c r="AB3494" s="707"/>
      <c r="AC3494" s="707">
        <v>278840.62</v>
      </c>
      <c r="AD3494" s="707"/>
      <c r="AE3494" s="707"/>
      <c r="AF3494" s="707">
        <v>1231085.3</v>
      </c>
      <c r="AG3494" s="707">
        <v>31280.29</v>
      </c>
      <c r="AH3494" s="707"/>
    </row>
    <row r="3495" spans="4:36">
      <c r="D3495" s="160" t="s">
        <v>5285</v>
      </c>
      <c r="E3495" s="160"/>
      <c r="F3495" s="160">
        <v>45640</v>
      </c>
      <c r="G3495" s="160">
        <v>45769</v>
      </c>
      <c r="H3495" s="160" t="s">
        <v>6665</v>
      </c>
      <c r="I3495" s="160">
        <v>46057</v>
      </c>
      <c r="J3495" s="160">
        <v>738022.28</v>
      </c>
      <c r="K3495" s="160">
        <v>738022.25</v>
      </c>
      <c r="L3495" s="707">
        <v>2279228.4700000002</v>
      </c>
      <c r="M3495" s="727" t="s">
        <v>4996</v>
      </c>
      <c r="Q3495" s="707"/>
      <c r="R3495" s="707"/>
      <c r="S3495" s="707"/>
      <c r="T3495" s="707"/>
      <c r="V3495" s="707"/>
      <c r="W3495" s="707"/>
      <c r="X3495" s="707"/>
      <c r="Y3495" s="707"/>
      <c r="Z3495" s="707">
        <v>121232.31</v>
      </c>
      <c r="AA3495" s="707">
        <v>204281.65</v>
      </c>
      <c r="AB3495" s="707">
        <v>399128.22</v>
      </c>
      <c r="AC3495" s="707">
        <v>13380.06</v>
      </c>
      <c r="AF3495" s="707"/>
      <c r="AG3495" s="707"/>
    </row>
    <row r="3496" spans="4:36">
      <c r="D3496" s="160" t="s">
        <v>9137</v>
      </c>
      <c r="E3496" s="160"/>
      <c r="F3496" s="160">
        <v>45640</v>
      </c>
      <c r="G3496" s="160">
        <v>45738</v>
      </c>
      <c r="H3496" s="160" t="s">
        <v>6665</v>
      </c>
      <c r="I3496" s="160">
        <v>45959</v>
      </c>
      <c r="J3496" s="160">
        <v>590980.84</v>
      </c>
      <c r="K3496" s="160">
        <v>590980.81999999995</v>
      </c>
      <c r="L3496" s="707">
        <v>869821.43999999994</v>
      </c>
      <c r="M3496" s="727" t="s">
        <v>4994</v>
      </c>
      <c r="O3496" s="707"/>
      <c r="P3496" s="707"/>
      <c r="Q3496" s="707"/>
      <c r="R3496" s="707"/>
      <c r="S3496" s="707">
        <v>166996.24</v>
      </c>
      <c r="T3496" s="707">
        <v>357969.23</v>
      </c>
      <c r="U3496" s="707">
        <v>143529.88</v>
      </c>
      <c r="V3496" s="707"/>
      <c r="W3496" s="707"/>
      <c r="Y3496" s="707"/>
      <c r="Z3496" s="707"/>
      <c r="AA3496" s="707"/>
      <c r="AB3496" s="707"/>
      <c r="AC3496" s="707">
        <v>201326.09</v>
      </c>
      <c r="AD3496" s="707"/>
      <c r="AE3496" s="707"/>
      <c r="AF3496" s="707"/>
      <c r="AG3496" s="707"/>
      <c r="AH3496" s="707"/>
    </row>
    <row r="3497" spans="4:36">
      <c r="D3497" s="160" t="s">
        <v>9137</v>
      </c>
      <c r="E3497" s="160"/>
      <c r="F3497" s="160">
        <v>45640</v>
      </c>
      <c r="G3497" s="160">
        <v>45738</v>
      </c>
      <c r="H3497" s="160" t="s">
        <v>6665</v>
      </c>
      <c r="I3497" s="160">
        <v>45959</v>
      </c>
      <c r="J3497" s="160">
        <v>590980.84</v>
      </c>
      <c r="K3497" s="160">
        <v>590980.81999999995</v>
      </c>
      <c r="L3497" s="707">
        <v>869821.43999999994</v>
      </c>
      <c r="M3497" s="727" t="s">
        <v>4995</v>
      </c>
      <c r="O3497" s="707"/>
      <c r="P3497" s="707"/>
      <c r="Y3497" s="707"/>
      <c r="Z3497" s="707"/>
      <c r="AA3497" s="707"/>
      <c r="AB3497" s="707"/>
      <c r="AC3497" s="707">
        <v>278840.62</v>
      </c>
      <c r="AD3497" s="707"/>
      <c r="AE3497" s="707"/>
      <c r="AF3497" s="707"/>
      <c r="AG3497" s="707"/>
      <c r="AH3497" s="707"/>
    </row>
    <row r="3498" spans="4:36">
      <c r="D3498" s="160" t="s">
        <v>9137</v>
      </c>
      <c r="E3498" s="160"/>
      <c r="F3498" s="160">
        <v>45640</v>
      </c>
      <c r="G3498" s="160">
        <v>45738</v>
      </c>
      <c r="H3498" s="160" t="s">
        <v>6665</v>
      </c>
      <c r="I3498" s="160">
        <v>45959</v>
      </c>
      <c r="J3498" s="160">
        <v>590980.84</v>
      </c>
      <c r="K3498" s="160">
        <v>590980.81999999995</v>
      </c>
      <c r="L3498" s="707">
        <v>869821.43999999994</v>
      </c>
      <c r="M3498" s="727" t="s">
        <v>4996</v>
      </c>
      <c r="Q3498" s="707"/>
      <c r="R3498" s="707"/>
      <c r="S3498" s="707"/>
      <c r="T3498" s="707"/>
      <c r="U3498" s="707"/>
      <c r="V3498" s="707"/>
      <c r="W3498" s="707"/>
      <c r="X3498" s="707"/>
      <c r="Y3498" s="707"/>
      <c r="Z3498" s="707">
        <v>121232.31</v>
      </c>
      <c r="AA3498" s="707">
        <v>176063.59</v>
      </c>
      <c r="AB3498" s="707">
        <v>284407.52</v>
      </c>
      <c r="AC3498" s="707">
        <v>9277.4</v>
      </c>
      <c r="AE3498" s="707"/>
      <c r="AF3498" s="707"/>
      <c r="AG3498" s="707"/>
    </row>
    <row r="3499" spans="4:36">
      <c r="D3499" s="160" t="s">
        <v>9138</v>
      </c>
      <c r="E3499" s="160"/>
      <c r="F3499" s="160">
        <v>45640</v>
      </c>
      <c r="G3499" s="160">
        <v>45710</v>
      </c>
      <c r="H3499" s="160" t="s">
        <v>6665</v>
      </c>
      <c r="I3499" s="160">
        <v>45937</v>
      </c>
      <c r="J3499" s="160">
        <v>550715.62</v>
      </c>
      <c r="K3499" s="160">
        <v>550715.61</v>
      </c>
      <c r="L3499" s="707">
        <v>668495.35</v>
      </c>
      <c r="M3499" s="727" t="s">
        <v>4994</v>
      </c>
      <c r="O3499" s="707"/>
      <c r="P3499" s="707"/>
      <c r="Q3499" s="707"/>
      <c r="R3499" s="707"/>
      <c r="S3499" s="707">
        <v>166996.24</v>
      </c>
      <c r="T3499" s="707">
        <v>357969.23</v>
      </c>
      <c r="U3499" s="707">
        <v>143529.88</v>
      </c>
      <c r="V3499" s="707"/>
      <c r="W3499" s="707"/>
      <c r="Y3499" s="707"/>
      <c r="AA3499" s="707"/>
      <c r="AE3499" s="707"/>
      <c r="AF3499" s="707"/>
      <c r="AG3499" s="707"/>
      <c r="AH3499" s="707"/>
      <c r="AI3499" s="707"/>
      <c r="AJ3499" s="707"/>
    </row>
    <row r="3500" spans="4:36">
      <c r="D3500" s="160" t="s">
        <v>9138</v>
      </c>
      <c r="E3500" s="160"/>
      <c r="F3500" s="160">
        <v>45640</v>
      </c>
      <c r="G3500" s="160">
        <v>45710</v>
      </c>
      <c r="H3500" s="160" t="s">
        <v>6665</v>
      </c>
      <c r="I3500" s="160">
        <v>45937</v>
      </c>
      <c r="J3500" s="160">
        <v>550715.62</v>
      </c>
      <c r="K3500" s="160">
        <v>550715.61</v>
      </c>
      <c r="L3500" s="707">
        <v>668495.35</v>
      </c>
      <c r="M3500" s="727" t="s">
        <v>4995</v>
      </c>
      <c r="O3500" s="707"/>
      <c r="P3500" s="707"/>
      <c r="AA3500" s="707"/>
      <c r="AB3500" s="707"/>
      <c r="AC3500" s="707">
        <v>117779.75</v>
      </c>
      <c r="AD3500" s="707"/>
      <c r="AE3500" s="707"/>
      <c r="AF3500" s="707"/>
      <c r="AG3500" s="707"/>
      <c r="AH3500" s="707"/>
      <c r="AI3500" s="707"/>
      <c r="AJ3500" s="707"/>
    </row>
    <row r="3501" spans="4:36">
      <c r="D3501" s="160" t="s">
        <v>9138</v>
      </c>
      <c r="E3501" s="160"/>
      <c r="F3501" s="160">
        <v>45640</v>
      </c>
      <c r="G3501" s="160">
        <v>45710</v>
      </c>
      <c r="H3501" s="160" t="s">
        <v>6665</v>
      </c>
      <c r="I3501" s="160">
        <v>45937</v>
      </c>
      <c r="J3501" s="160">
        <v>550715.62</v>
      </c>
      <c r="K3501" s="160">
        <v>550715.61</v>
      </c>
      <c r="L3501" s="707">
        <v>668495.35</v>
      </c>
      <c r="M3501" s="727" t="s">
        <v>4996</v>
      </c>
      <c r="Z3501" s="707">
        <v>121232.31</v>
      </c>
      <c r="AA3501" s="707">
        <v>176063.59</v>
      </c>
      <c r="AB3501" s="707">
        <v>244142.31</v>
      </c>
      <c r="AC3501" s="707">
        <v>9277.4</v>
      </c>
      <c r="AE3501" s="707"/>
      <c r="AH3501" s="707"/>
    </row>
    <row r="3502" spans="4:36">
      <c r="D3502" s="160" t="s">
        <v>9139</v>
      </c>
      <c r="E3502" s="160"/>
      <c r="F3502" s="160">
        <v>45711</v>
      </c>
      <c r="G3502" s="160">
        <v>45738</v>
      </c>
      <c r="H3502" s="160" t="s">
        <v>12617</v>
      </c>
      <c r="I3502" s="160">
        <v>45959</v>
      </c>
      <c r="J3502" s="160">
        <v>40265.22</v>
      </c>
      <c r="K3502" s="160">
        <v>40265.21</v>
      </c>
      <c r="L3502" s="707">
        <v>201326.09</v>
      </c>
      <c r="M3502" s="727" t="s">
        <v>4994</v>
      </c>
      <c r="AA3502" s="707"/>
      <c r="AB3502" s="707"/>
      <c r="AC3502" s="707">
        <v>201326.09</v>
      </c>
      <c r="AD3502" s="707"/>
      <c r="AE3502" s="707"/>
      <c r="AF3502" s="707"/>
      <c r="AG3502" s="707"/>
      <c r="AH3502" s="707"/>
      <c r="AI3502" s="707"/>
      <c r="AJ3502" s="707"/>
    </row>
    <row r="3503" spans="4:36">
      <c r="D3503" s="160" t="s">
        <v>9139</v>
      </c>
      <c r="E3503" s="160"/>
      <c r="F3503" s="160">
        <v>45711</v>
      </c>
      <c r="G3503" s="160">
        <v>45738</v>
      </c>
      <c r="H3503" s="160" t="s">
        <v>12617</v>
      </c>
      <c r="I3503" s="160">
        <v>45959</v>
      </c>
      <c r="J3503" s="160">
        <v>40265.22</v>
      </c>
      <c r="K3503" s="160">
        <v>40265.21</v>
      </c>
      <c r="L3503" s="707">
        <v>201326.09</v>
      </c>
      <c r="M3503" s="727" t="s">
        <v>4995</v>
      </c>
      <c r="AA3503" s="707"/>
      <c r="AB3503" s="707"/>
      <c r="AC3503" s="707">
        <v>161060.87</v>
      </c>
      <c r="AD3503" s="707"/>
      <c r="AE3503" s="707"/>
      <c r="AF3503" s="707"/>
      <c r="AG3503" s="707"/>
      <c r="AH3503" s="707"/>
      <c r="AI3503" s="707"/>
      <c r="AJ3503" s="707"/>
    </row>
    <row r="3504" spans="4:36">
      <c r="D3504" s="160" t="s">
        <v>9139</v>
      </c>
      <c r="E3504" s="160"/>
      <c r="F3504" s="160">
        <v>45711</v>
      </c>
      <c r="G3504" s="160">
        <v>45738</v>
      </c>
      <c r="H3504" s="160" t="s">
        <v>12617</v>
      </c>
      <c r="I3504" s="160">
        <v>45959</v>
      </c>
      <c r="J3504" s="160">
        <v>40265.22</v>
      </c>
      <c r="K3504" s="160">
        <v>40265.21</v>
      </c>
      <c r="L3504" s="707">
        <v>201326.09</v>
      </c>
      <c r="M3504" s="727" t="s">
        <v>4996</v>
      </c>
      <c r="W3504" s="707"/>
      <c r="X3504" s="707"/>
      <c r="AA3504" s="707"/>
      <c r="AB3504" s="707">
        <v>40265.21</v>
      </c>
      <c r="AC3504" s="707"/>
      <c r="AE3504" s="707"/>
      <c r="AH3504" s="707"/>
    </row>
    <row r="3505" spans="4:37">
      <c r="D3505" s="160" t="s">
        <v>9140</v>
      </c>
      <c r="E3505" s="160"/>
      <c r="F3505" s="160">
        <v>45713</v>
      </c>
      <c r="G3505" s="160">
        <v>45769</v>
      </c>
      <c r="H3505" s="160" t="s">
        <v>6682</v>
      </c>
      <c r="I3505" s="160">
        <v>46057</v>
      </c>
      <c r="J3505" s="160">
        <v>147041.44</v>
      </c>
      <c r="K3505" s="160">
        <v>147041.43</v>
      </c>
      <c r="L3505" s="707">
        <v>1409407.03</v>
      </c>
      <c r="M3505" s="727" t="s">
        <v>4994</v>
      </c>
      <c r="U3505" s="707">
        <v>31286.09</v>
      </c>
      <c r="V3505" s="707">
        <v>31465.98</v>
      </c>
      <c r="W3505" s="707">
        <v>182910.86</v>
      </c>
      <c r="X3505" s="707"/>
      <c r="Y3505" s="707"/>
      <c r="Z3505" s="707"/>
      <c r="AA3505" s="707"/>
      <c r="AB3505" s="707"/>
      <c r="AC3505" s="707"/>
      <c r="AD3505" s="707"/>
      <c r="AE3505" s="707">
        <v>5475.07</v>
      </c>
      <c r="AF3505" s="707">
        <v>1126988.73</v>
      </c>
      <c r="AG3505" s="707">
        <v>31280.29</v>
      </c>
      <c r="AH3505" s="707"/>
    </row>
    <row r="3506" spans="4:37">
      <c r="D3506" s="160" t="s">
        <v>9140</v>
      </c>
      <c r="E3506" s="160"/>
      <c r="F3506" s="160">
        <v>45713</v>
      </c>
      <c r="G3506" s="160">
        <v>45769</v>
      </c>
      <c r="H3506" s="160" t="s">
        <v>6682</v>
      </c>
      <c r="I3506" s="160">
        <v>46057</v>
      </c>
      <c r="J3506" s="160">
        <v>147041.44</v>
      </c>
      <c r="K3506" s="160">
        <v>147041.43</v>
      </c>
      <c r="L3506" s="707">
        <v>1409407.03</v>
      </c>
      <c r="M3506" s="727" t="s">
        <v>4995</v>
      </c>
      <c r="W3506" s="707"/>
      <c r="X3506" s="707"/>
      <c r="Y3506" s="707"/>
      <c r="Z3506" s="707"/>
      <c r="AA3506" s="707"/>
      <c r="AB3506" s="707"/>
      <c r="AC3506" s="707"/>
      <c r="AD3506" s="707"/>
      <c r="AE3506" s="707"/>
      <c r="AF3506" s="707">
        <v>1231085.3</v>
      </c>
      <c r="AG3506" s="707">
        <v>31280.29</v>
      </c>
      <c r="AH3506" s="707"/>
    </row>
    <row r="3507" spans="4:37">
      <c r="D3507" s="160" t="s">
        <v>9140</v>
      </c>
      <c r="E3507" s="160"/>
      <c r="F3507" s="160">
        <v>45713</v>
      </c>
      <c r="G3507" s="160">
        <v>45769</v>
      </c>
      <c r="H3507" s="160" t="s">
        <v>6682</v>
      </c>
      <c r="I3507" s="160">
        <v>46057</v>
      </c>
      <c r="J3507" s="160">
        <v>147041.44</v>
      </c>
      <c r="K3507" s="160">
        <v>147041.43</v>
      </c>
      <c r="L3507" s="707">
        <v>1409407.03</v>
      </c>
      <c r="M3507" s="727" t="s">
        <v>4996</v>
      </c>
      <c r="Q3507" s="707"/>
      <c r="R3507" s="707"/>
      <c r="S3507" s="707"/>
      <c r="T3507" s="707"/>
      <c r="U3507" s="707"/>
      <c r="V3507" s="707"/>
      <c r="W3507" s="707"/>
      <c r="X3507" s="707"/>
      <c r="Y3507" s="707"/>
      <c r="Z3507" s="707"/>
      <c r="AA3507" s="707">
        <v>28218.06</v>
      </c>
      <c r="AB3507" s="707">
        <v>114720.71</v>
      </c>
      <c r="AC3507" s="707">
        <v>4102.66</v>
      </c>
      <c r="AD3507" s="707"/>
      <c r="AE3507" s="707"/>
      <c r="AF3507" s="707"/>
    </row>
    <row r="3508" spans="4:37">
      <c r="D3508" s="160" t="s">
        <v>9141</v>
      </c>
      <c r="E3508" s="160"/>
      <c r="F3508" s="160">
        <v>45739</v>
      </c>
      <c r="G3508" s="160">
        <v>45755</v>
      </c>
      <c r="H3508" s="160">
        <v>46026</v>
      </c>
      <c r="I3508" s="160">
        <v>46043</v>
      </c>
      <c r="J3508" s="160">
        <v>0</v>
      </c>
      <c r="K3508" s="160">
        <v>0</v>
      </c>
      <c r="L3508" s="707">
        <v>203439.3</v>
      </c>
      <c r="M3508" s="727" t="s">
        <v>4994</v>
      </c>
      <c r="P3508" s="707"/>
      <c r="Q3508" s="707"/>
      <c r="R3508" s="707"/>
      <c r="U3508" s="707"/>
      <c r="V3508" s="707"/>
      <c r="W3508" s="707"/>
      <c r="X3508" s="707"/>
      <c r="Y3508" s="707"/>
      <c r="Z3508" s="707"/>
      <c r="AA3508" s="707"/>
      <c r="AD3508" s="707"/>
      <c r="AE3508" s="707"/>
      <c r="AF3508" s="707">
        <v>203439.3</v>
      </c>
      <c r="AG3508" s="707"/>
    </row>
    <row r="3509" spans="4:37">
      <c r="D3509" s="160" t="s">
        <v>9141</v>
      </c>
      <c r="E3509" s="160"/>
      <c r="F3509" s="160">
        <v>45739</v>
      </c>
      <c r="G3509" s="160">
        <v>45755</v>
      </c>
      <c r="H3509" s="160">
        <v>46026</v>
      </c>
      <c r="I3509" s="160">
        <v>46043</v>
      </c>
      <c r="J3509" s="160">
        <v>0</v>
      </c>
      <c r="K3509" s="160">
        <v>0</v>
      </c>
      <c r="L3509" s="707">
        <v>203439.3</v>
      </c>
      <c r="M3509" s="727" t="s">
        <v>4995</v>
      </c>
      <c r="W3509" s="707"/>
      <c r="X3509" s="707"/>
      <c r="Y3509" s="707"/>
      <c r="AA3509" s="707"/>
      <c r="AB3509" s="707"/>
      <c r="AC3509" s="707"/>
      <c r="AD3509" s="707"/>
      <c r="AE3509" s="707"/>
      <c r="AF3509" s="707">
        <v>203439.3</v>
      </c>
      <c r="AG3509" s="707"/>
    </row>
    <row r="3510" spans="4:37">
      <c r="D3510" s="160" t="s">
        <v>9141</v>
      </c>
      <c r="E3510" s="160"/>
      <c r="F3510" s="160">
        <v>45739</v>
      </c>
      <c r="G3510" s="160">
        <v>45755</v>
      </c>
      <c r="H3510" s="160">
        <v>46026</v>
      </c>
      <c r="I3510" s="160">
        <v>46043</v>
      </c>
      <c r="J3510" s="160">
        <v>0</v>
      </c>
      <c r="K3510" s="160">
        <v>0</v>
      </c>
      <c r="L3510" s="707">
        <v>203439.3</v>
      </c>
      <c r="M3510" s="727" t="s">
        <v>4996</v>
      </c>
      <c r="Q3510" s="707"/>
      <c r="R3510" s="707"/>
      <c r="S3510" s="707"/>
      <c r="T3510" s="707"/>
      <c r="U3510" s="707"/>
      <c r="V3510" s="707"/>
      <c r="W3510" s="707"/>
      <c r="X3510" s="707"/>
      <c r="Y3510" s="707"/>
      <c r="Z3510" s="707"/>
      <c r="AD3510" s="707"/>
      <c r="AE3510" s="707"/>
      <c r="AF3510" s="707"/>
    </row>
    <row r="3511" spans="4:37">
      <c r="D3511" s="160" t="s">
        <v>9142</v>
      </c>
      <c r="E3511" s="160"/>
      <c r="F3511" s="160">
        <v>45741</v>
      </c>
      <c r="G3511" s="160">
        <v>45752</v>
      </c>
      <c r="H3511" s="160">
        <v>46028</v>
      </c>
      <c r="I3511" s="160">
        <v>46040</v>
      </c>
      <c r="J3511" s="160">
        <v>0</v>
      </c>
      <c r="K3511" s="160">
        <v>0</v>
      </c>
      <c r="L3511" s="707">
        <v>76383.179999999993</v>
      </c>
      <c r="M3511" s="727" t="s">
        <v>4994</v>
      </c>
      <c r="P3511" s="707"/>
      <c r="Q3511" s="707"/>
      <c r="R3511" s="707"/>
      <c r="U3511" s="707"/>
      <c r="V3511" s="707"/>
      <c r="W3511" s="707"/>
      <c r="X3511" s="707"/>
      <c r="AA3511" s="707"/>
      <c r="AB3511" s="707"/>
      <c r="AC3511" s="707"/>
      <c r="AD3511" s="707"/>
      <c r="AE3511" s="707"/>
      <c r="AF3511" s="707">
        <v>76383.179999999993</v>
      </c>
      <c r="AG3511" s="707"/>
    </row>
    <row r="3512" spans="4:37">
      <c r="D3512" s="160" t="s">
        <v>9142</v>
      </c>
      <c r="E3512" s="160"/>
      <c r="F3512" s="160">
        <v>45741</v>
      </c>
      <c r="G3512" s="160">
        <v>45752</v>
      </c>
      <c r="H3512" s="160">
        <v>46028</v>
      </c>
      <c r="I3512" s="160">
        <v>46040</v>
      </c>
      <c r="J3512" s="160">
        <v>0</v>
      </c>
      <c r="K3512" s="160">
        <v>0</v>
      </c>
      <c r="L3512" s="707">
        <v>76383.179999999993</v>
      </c>
      <c r="M3512" s="727" t="s">
        <v>4995</v>
      </c>
      <c r="W3512" s="707"/>
      <c r="X3512" s="707"/>
      <c r="Y3512" s="707"/>
      <c r="Z3512" s="707"/>
      <c r="AA3512" s="707"/>
      <c r="AB3512" s="707"/>
      <c r="AC3512" s="707"/>
      <c r="AD3512" s="707"/>
      <c r="AE3512" s="707"/>
      <c r="AF3512" s="707">
        <v>76383.179999999993</v>
      </c>
      <c r="AG3512" s="707"/>
    </row>
    <row r="3513" spans="4:37">
      <c r="D3513" s="160" t="s">
        <v>9142</v>
      </c>
      <c r="E3513" s="160"/>
      <c r="F3513" s="160">
        <v>45741</v>
      </c>
      <c r="G3513" s="160">
        <v>45752</v>
      </c>
      <c r="H3513" s="160">
        <v>46028</v>
      </c>
      <c r="I3513" s="160">
        <v>46040</v>
      </c>
      <c r="J3513" s="160">
        <v>0</v>
      </c>
      <c r="K3513" s="160">
        <v>0</v>
      </c>
      <c r="L3513" s="707">
        <v>76383.179999999993</v>
      </c>
      <c r="M3513" s="727" t="s">
        <v>4996</v>
      </c>
      <c r="W3513" s="707"/>
      <c r="X3513" s="707"/>
      <c r="Y3513" s="707"/>
      <c r="Z3513" s="707"/>
      <c r="AD3513" s="707"/>
      <c r="AE3513" s="707"/>
    </row>
    <row r="3514" spans="4:37">
      <c r="D3514" s="160" t="s">
        <v>9143</v>
      </c>
      <c r="E3514" s="160"/>
      <c r="F3514" s="160">
        <v>45743</v>
      </c>
      <c r="G3514" s="160">
        <v>45754</v>
      </c>
      <c r="H3514" s="160">
        <v>46030</v>
      </c>
      <c r="I3514" s="160">
        <v>46042</v>
      </c>
      <c r="J3514" s="160">
        <v>0</v>
      </c>
      <c r="K3514" s="160">
        <v>0</v>
      </c>
      <c r="L3514" s="707">
        <v>30179.57</v>
      </c>
      <c r="M3514" s="727" t="s">
        <v>4994</v>
      </c>
      <c r="W3514" s="707"/>
      <c r="X3514" s="707"/>
      <c r="AA3514" s="707"/>
      <c r="AB3514" s="707"/>
      <c r="AC3514" s="707"/>
      <c r="AD3514" s="707"/>
      <c r="AE3514" s="707"/>
      <c r="AF3514" s="707">
        <v>30179.57</v>
      </c>
      <c r="AG3514" s="707"/>
    </row>
    <row r="3515" spans="4:37">
      <c r="D3515" s="160" t="s">
        <v>9143</v>
      </c>
      <c r="E3515" s="160"/>
      <c r="F3515" s="160">
        <v>45743</v>
      </c>
      <c r="G3515" s="160">
        <v>45754</v>
      </c>
      <c r="H3515" s="160">
        <v>46030</v>
      </c>
      <c r="I3515" s="160">
        <v>46042</v>
      </c>
      <c r="J3515" s="160">
        <v>0</v>
      </c>
      <c r="K3515" s="160">
        <v>0</v>
      </c>
      <c r="L3515" s="707">
        <v>30179.57</v>
      </c>
      <c r="M3515" s="727" t="s">
        <v>4995</v>
      </c>
      <c r="W3515" s="707"/>
      <c r="X3515" s="707"/>
      <c r="Y3515" s="707"/>
      <c r="AA3515" s="707"/>
      <c r="AB3515" s="707"/>
      <c r="AC3515" s="707"/>
      <c r="AD3515" s="707"/>
      <c r="AE3515" s="707"/>
      <c r="AF3515" s="707">
        <v>30179.57</v>
      </c>
      <c r="AG3515" s="707"/>
    </row>
    <row r="3516" spans="4:37">
      <c r="D3516" s="160" t="s">
        <v>9143</v>
      </c>
      <c r="E3516" s="160"/>
      <c r="F3516" s="160">
        <v>45743</v>
      </c>
      <c r="G3516" s="160">
        <v>45754</v>
      </c>
      <c r="H3516" s="160">
        <v>46030</v>
      </c>
      <c r="I3516" s="160">
        <v>46042</v>
      </c>
      <c r="J3516" s="160">
        <v>0</v>
      </c>
      <c r="K3516" s="160">
        <v>0</v>
      </c>
      <c r="L3516" s="707">
        <v>30179.57</v>
      </c>
      <c r="M3516" s="727" t="s">
        <v>4996</v>
      </c>
      <c r="W3516" s="707"/>
      <c r="X3516" s="707"/>
      <c r="Y3516" s="707"/>
      <c r="AD3516" s="707"/>
      <c r="AE3516" s="707"/>
      <c r="AF3516" s="707"/>
    </row>
    <row r="3517" spans="4:37">
      <c r="D3517" s="160" t="s">
        <v>9144</v>
      </c>
      <c r="E3517" s="160"/>
      <c r="F3517" s="160">
        <v>45746</v>
      </c>
      <c r="G3517" s="160">
        <v>45757</v>
      </c>
      <c r="H3517" s="160" t="s">
        <v>6685</v>
      </c>
      <c r="I3517" s="160">
        <v>46046</v>
      </c>
      <c r="J3517" s="160">
        <v>18372</v>
      </c>
      <c r="K3517" s="160">
        <v>18372</v>
      </c>
      <c r="L3517" s="707">
        <v>70967.25</v>
      </c>
      <c r="M3517" s="727" t="s">
        <v>4994</v>
      </c>
      <c r="V3517" s="707">
        <v>14193.45</v>
      </c>
      <c r="W3517" s="707">
        <v>42580.35</v>
      </c>
      <c r="X3517" s="707"/>
      <c r="AA3517" s="707"/>
      <c r="AB3517" s="707"/>
      <c r="AC3517" s="707"/>
      <c r="AD3517" s="707"/>
      <c r="AE3517" s="707"/>
      <c r="AF3517" s="707">
        <v>14193.45</v>
      </c>
      <c r="AG3517" s="707"/>
    </row>
    <row r="3518" spans="4:37">
      <c r="D3518" s="160" t="s">
        <v>9144</v>
      </c>
      <c r="E3518" s="160"/>
      <c r="F3518" s="160">
        <v>45746</v>
      </c>
      <c r="G3518" s="160">
        <v>45757</v>
      </c>
      <c r="H3518" s="160" t="s">
        <v>6685</v>
      </c>
      <c r="I3518" s="160">
        <v>46046</v>
      </c>
      <c r="J3518" s="160">
        <v>18372</v>
      </c>
      <c r="K3518" s="160">
        <v>18372</v>
      </c>
      <c r="L3518" s="707">
        <v>70967.25</v>
      </c>
      <c r="M3518" s="727" t="s">
        <v>4995</v>
      </c>
      <c r="W3518" s="707"/>
      <c r="X3518" s="707"/>
      <c r="Y3518" s="707"/>
      <c r="Z3518" s="707"/>
      <c r="AA3518" s="707"/>
      <c r="AB3518" s="707"/>
      <c r="AC3518" s="707"/>
      <c r="AD3518" s="707"/>
      <c r="AE3518" s="707"/>
      <c r="AF3518" s="707">
        <v>52595.25</v>
      </c>
      <c r="AG3518" s="707"/>
    </row>
    <row r="3519" spans="4:37">
      <c r="D3519" s="160" t="s">
        <v>9144</v>
      </c>
      <c r="E3519" s="160"/>
      <c r="F3519" s="160">
        <v>45746</v>
      </c>
      <c r="G3519" s="160">
        <v>45757</v>
      </c>
      <c r="H3519" s="160" t="s">
        <v>6685</v>
      </c>
      <c r="I3519" s="160">
        <v>46046</v>
      </c>
      <c r="J3519" s="160">
        <v>18372</v>
      </c>
      <c r="K3519" s="160">
        <v>18372</v>
      </c>
      <c r="L3519" s="707">
        <v>70967.25</v>
      </c>
      <c r="M3519" s="727" t="s">
        <v>4996</v>
      </c>
      <c r="W3519" s="707"/>
      <c r="X3519" s="707"/>
      <c r="Y3519" s="707"/>
      <c r="Z3519" s="707"/>
      <c r="AA3519" s="707">
        <v>2888.38</v>
      </c>
      <c r="AB3519" s="707">
        <v>14910.16</v>
      </c>
      <c r="AC3519" s="707">
        <v>573.47</v>
      </c>
      <c r="AD3519" s="707"/>
      <c r="AE3519" s="707"/>
      <c r="AF3519" s="707"/>
    </row>
    <row r="3520" spans="4:37">
      <c r="D3520" s="160" t="s">
        <v>9145</v>
      </c>
      <c r="E3520" s="160"/>
      <c r="F3520" s="160">
        <v>45748</v>
      </c>
      <c r="G3520" s="160">
        <v>45760</v>
      </c>
      <c r="H3520" s="160">
        <v>46033</v>
      </c>
      <c r="I3520" s="160">
        <v>46048</v>
      </c>
      <c r="J3520" s="160">
        <v>0</v>
      </c>
      <c r="K3520" s="160">
        <v>0</v>
      </c>
      <c r="L3520" s="707">
        <v>9130.0400000000009</v>
      </c>
      <c r="M3520" s="727" t="s">
        <v>4994</v>
      </c>
      <c r="W3520" s="707"/>
      <c r="AB3520" s="707"/>
      <c r="AC3520" s="707"/>
      <c r="AE3520" s="707"/>
      <c r="AF3520" s="707">
        <v>9130.0400000000009</v>
      </c>
      <c r="AG3520" s="707"/>
      <c r="AH3520" s="707"/>
      <c r="AI3520" s="707"/>
      <c r="AJ3520" s="707"/>
      <c r="AK3520" s="707"/>
    </row>
    <row r="3521" spans="4:37">
      <c r="D3521" s="160" t="s">
        <v>9145</v>
      </c>
      <c r="E3521" s="160"/>
      <c r="F3521" s="160">
        <v>45748</v>
      </c>
      <c r="G3521" s="160">
        <v>45760</v>
      </c>
      <c r="H3521" s="160">
        <v>46033</v>
      </c>
      <c r="I3521" s="160">
        <v>46048</v>
      </c>
      <c r="J3521" s="160">
        <v>0</v>
      </c>
      <c r="K3521" s="160">
        <v>0</v>
      </c>
      <c r="L3521" s="707">
        <v>9130.0400000000009</v>
      </c>
      <c r="M3521" s="727" t="s">
        <v>4995</v>
      </c>
      <c r="AB3521" s="707"/>
      <c r="AC3521" s="707"/>
      <c r="AD3521" s="707"/>
      <c r="AE3521" s="707"/>
      <c r="AF3521" s="707">
        <v>9130.0400000000009</v>
      </c>
      <c r="AG3521" s="707"/>
      <c r="AH3521" s="707"/>
      <c r="AI3521" s="707"/>
      <c r="AJ3521" s="707"/>
      <c r="AK3521" s="707"/>
    </row>
    <row r="3522" spans="4:37">
      <c r="D3522" s="160" t="s">
        <v>9145</v>
      </c>
      <c r="E3522" s="160"/>
      <c r="F3522" s="160">
        <v>45748</v>
      </c>
      <c r="G3522" s="160">
        <v>45760</v>
      </c>
      <c r="H3522" s="160">
        <v>46033</v>
      </c>
      <c r="I3522" s="160">
        <v>46048</v>
      </c>
      <c r="J3522" s="160">
        <v>0</v>
      </c>
      <c r="K3522" s="160">
        <v>0</v>
      </c>
      <c r="L3522" s="707">
        <v>9130.0400000000009</v>
      </c>
      <c r="M3522" s="727" t="s">
        <v>4996</v>
      </c>
      <c r="AB3522" s="707"/>
      <c r="AC3522" s="707"/>
      <c r="AD3522" s="707"/>
      <c r="AG3522" s="707"/>
      <c r="AI3522" s="707"/>
      <c r="AJ3522" s="707"/>
    </row>
    <row r="3523" spans="4:37">
      <c r="D3523" s="160" t="s">
        <v>9146</v>
      </c>
      <c r="E3523" s="160"/>
      <c r="F3523" s="160">
        <v>45750</v>
      </c>
      <c r="G3523" s="160">
        <v>45762</v>
      </c>
      <c r="H3523" s="160">
        <v>46035</v>
      </c>
      <c r="I3523" s="160">
        <v>46050</v>
      </c>
      <c r="J3523" s="160">
        <v>0</v>
      </c>
      <c r="K3523" s="160">
        <v>0</v>
      </c>
      <c r="L3523" s="707">
        <v>29740.2</v>
      </c>
      <c r="M3523" s="727" t="s">
        <v>4994</v>
      </c>
      <c r="AB3523" s="707"/>
      <c r="AC3523" s="707"/>
      <c r="AE3523" s="707"/>
      <c r="AF3523" s="707">
        <v>29740.2</v>
      </c>
      <c r="AG3523" s="707"/>
      <c r="AH3523" s="707"/>
      <c r="AI3523" s="707"/>
      <c r="AJ3523" s="707"/>
      <c r="AK3523" s="707"/>
    </row>
    <row r="3524" spans="4:37">
      <c r="D3524" s="160" t="s">
        <v>9146</v>
      </c>
      <c r="E3524" s="160"/>
      <c r="F3524" s="160">
        <v>45750</v>
      </c>
      <c r="G3524" s="160">
        <v>45762</v>
      </c>
      <c r="H3524" s="160">
        <v>46035</v>
      </c>
      <c r="I3524" s="160">
        <v>46050</v>
      </c>
      <c r="J3524" s="160">
        <v>0</v>
      </c>
      <c r="K3524" s="160">
        <v>0</v>
      </c>
      <c r="L3524" s="707">
        <v>29740.2</v>
      </c>
      <c r="M3524" s="727" t="s">
        <v>4995</v>
      </c>
      <c r="AB3524" s="707"/>
      <c r="AC3524" s="707"/>
      <c r="AD3524" s="707"/>
      <c r="AE3524" s="707"/>
      <c r="AF3524" s="707">
        <v>29740.2</v>
      </c>
      <c r="AG3524" s="707"/>
      <c r="AH3524" s="707"/>
      <c r="AI3524" s="707"/>
      <c r="AJ3524" s="707"/>
      <c r="AK3524" s="707"/>
    </row>
    <row r="3525" spans="4:37">
      <c r="D3525" s="160" t="s">
        <v>9146</v>
      </c>
      <c r="E3525" s="160"/>
      <c r="F3525" s="160">
        <v>45750</v>
      </c>
      <c r="G3525" s="160">
        <v>45762</v>
      </c>
      <c r="H3525" s="160">
        <v>46035</v>
      </c>
      <c r="I3525" s="160">
        <v>46050</v>
      </c>
      <c r="J3525" s="160">
        <v>0</v>
      </c>
      <c r="K3525" s="160">
        <v>0</v>
      </c>
      <c r="L3525" s="707">
        <v>29740.2</v>
      </c>
      <c r="M3525" s="727" t="s">
        <v>4996</v>
      </c>
      <c r="AB3525" s="707"/>
      <c r="AC3525" s="707"/>
      <c r="AD3525" s="707"/>
      <c r="AG3525" s="707"/>
      <c r="AI3525" s="707"/>
    </row>
    <row r="3526" spans="4:37">
      <c r="D3526" s="160" t="s">
        <v>9147</v>
      </c>
      <c r="E3526" s="160"/>
      <c r="F3526" s="160">
        <v>45753</v>
      </c>
      <c r="G3526" s="160">
        <v>45764</v>
      </c>
      <c r="H3526" s="160" t="s">
        <v>6685</v>
      </c>
      <c r="I3526" s="160">
        <v>46053</v>
      </c>
      <c r="J3526" s="160">
        <v>38745.03</v>
      </c>
      <c r="K3526" s="160">
        <v>38745.03</v>
      </c>
      <c r="L3526" s="707">
        <v>54715.35</v>
      </c>
      <c r="M3526" s="727" t="s">
        <v>4994</v>
      </c>
      <c r="W3526" s="707">
        <v>49243.82</v>
      </c>
      <c r="AB3526" s="707"/>
      <c r="AC3526" s="707"/>
      <c r="AF3526" s="707">
        <v>5471.54</v>
      </c>
      <c r="AG3526" s="707"/>
      <c r="AH3526" s="707"/>
      <c r="AI3526" s="707"/>
      <c r="AJ3526" s="707"/>
      <c r="AK3526" s="707"/>
    </row>
    <row r="3527" spans="4:37">
      <c r="D3527" s="160" t="s">
        <v>9147</v>
      </c>
      <c r="E3527" s="160"/>
      <c r="F3527" s="160">
        <v>45753</v>
      </c>
      <c r="G3527" s="160">
        <v>45764</v>
      </c>
      <c r="H3527" s="160" t="s">
        <v>6685</v>
      </c>
      <c r="I3527" s="160">
        <v>46053</v>
      </c>
      <c r="J3527" s="160">
        <v>38745.03</v>
      </c>
      <c r="K3527" s="160">
        <v>38745.03</v>
      </c>
      <c r="L3527" s="707">
        <v>54715.35</v>
      </c>
      <c r="M3527" s="727" t="s">
        <v>4995</v>
      </c>
      <c r="AB3527" s="707"/>
      <c r="AC3527" s="707"/>
      <c r="AD3527" s="707"/>
      <c r="AF3527" s="707">
        <v>15970.32</v>
      </c>
      <c r="AG3527" s="707"/>
      <c r="AH3527" s="707"/>
      <c r="AI3527" s="707"/>
      <c r="AJ3527" s="707"/>
      <c r="AK3527" s="707"/>
    </row>
    <row r="3528" spans="4:37">
      <c r="D3528" s="160" t="s">
        <v>9147</v>
      </c>
      <c r="E3528" s="160"/>
      <c r="F3528" s="160">
        <v>45753</v>
      </c>
      <c r="G3528" s="160">
        <v>45764</v>
      </c>
      <c r="H3528" s="160" t="s">
        <v>6685</v>
      </c>
      <c r="I3528" s="160">
        <v>46053</v>
      </c>
      <c r="J3528" s="160">
        <v>38745.03</v>
      </c>
      <c r="K3528" s="160">
        <v>38745.03</v>
      </c>
      <c r="L3528" s="707">
        <v>54715.35</v>
      </c>
      <c r="M3528" s="727" t="s">
        <v>4996</v>
      </c>
      <c r="AA3528" s="707">
        <v>5711.43</v>
      </c>
      <c r="AB3528" s="707">
        <v>31810.14</v>
      </c>
      <c r="AC3528" s="707">
        <v>1223.47</v>
      </c>
      <c r="AD3528" s="707"/>
      <c r="AI3528" s="707"/>
    </row>
    <row r="3529" spans="4:37">
      <c r="D3529" s="160" t="s">
        <v>9148</v>
      </c>
      <c r="E3529" s="160"/>
      <c r="F3529" s="160">
        <v>45755</v>
      </c>
      <c r="G3529" s="160">
        <v>45767</v>
      </c>
      <c r="H3529" s="160" t="s">
        <v>6685</v>
      </c>
      <c r="I3529" s="160">
        <v>46055</v>
      </c>
      <c r="J3529" s="160">
        <v>68415.22</v>
      </c>
      <c r="K3529" s="160">
        <v>68415.22</v>
      </c>
      <c r="L3529" s="707">
        <v>113858.37</v>
      </c>
      <c r="M3529" s="727" t="s">
        <v>4994</v>
      </c>
      <c r="W3529" s="707">
        <v>91086.7</v>
      </c>
      <c r="AB3529" s="707"/>
      <c r="AC3529" s="707"/>
      <c r="AF3529" s="707">
        <v>14801.59</v>
      </c>
      <c r="AG3529" s="707">
        <v>7970.09</v>
      </c>
      <c r="AH3529" s="707"/>
      <c r="AI3529" s="707"/>
      <c r="AJ3529" s="707"/>
      <c r="AK3529" s="707"/>
    </row>
    <row r="3530" spans="4:37">
      <c r="D3530" s="160" t="s">
        <v>9148</v>
      </c>
      <c r="E3530" s="160"/>
      <c r="F3530" s="160">
        <v>45755</v>
      </c>
      <c r="G3530" s="160">
        <v>45767</v>
      </c>
      <c r="H3530" s="160" t="s">
        <v>6685</v>
      </c>
      <c r="I3530" s="160">
        <v>46055</v>
      </c>
      <c r="J3530" s="160">
        <v>68415.22</v>
      </c>
      <c r="K3530" s="160">
        <v>68415.22</v>
      </c>
      <c r="L3530" s="707">
        <v>113858.37</v>
      </c>
      <c r="M3530" s="727" t="s">
        <v>4995</v>
      </c>
      <c r="AC3530" s="707"/>
      <c r="AD3530" s="707"/>
      <c r="AE3530" s="707"/>
      <c r="AF3530" s="707">
        <v>37473.07</v>
      </c>
      <c r="AG3530" s="707">
        <v>7970.09</v>
      </c>
      <c r="AH3530" s="707"/>
      <c r="AI3530" s="707"/>
      <c r="AJ3530" s="707"/>
      <c r="AK3530" s="707"/>
    </row>
    <row r="3531" spans="4:37">
      <c r="D3531" s="160" t="s">
        <v>9148</v>
      </c>
      <c r="E3531" s="160"/>
      <c r="F3531" s="160">
        <v>45755</v>
      </c>
      <c r="G3531" s="160">
        <v>45767</v>
      </c>
      <c r="H3531" s="160" t="s">
        <v>6685</v>
      </c>
      <c r="I3531" s="160">
        <v>46055</v>
      </c>
      <c r="J3531" s="160">
        <v>68415.22</v>
      </c>
      <c r="K3531" s="160">
        <v>68415.22</v>
      </c>
      <c r="L3531" s="707">
        <v>113858.37</v>
      </c>
      <c r="M3531" s="727" t="s">
        <v>4996</v>
      </c>
      <c r="AA3531" s="707">
        <v>10755.98</v>
      </c>
      <c r="AB3531" s="707">
        <v>55523.71</v>
      </c>
      <c r="AC3531" s="707">
        <v>2135.5300000000002</v>
      </c>
      <c r="AD3531" s="707"/>
      <c r="AI3531" s="707"/>
    </row>
    <row r="3532" spans="4:37">
      <c r="D3532" s="160" t="s">
        <v>9149</v>
      </c>
      <c r="E3532" s="160"/>
      <c r="F3532" s="160">
        <v>45757</v>
      </c>
      <c r="G3532" s="160">
        <v>45769</v>
      </c>
      <c r="H3532" s="160">
        <v>46037</v>
      </c>
      <c r="I3532" s="160">
        <v>46057</v>
      </c>
      <c r="J3532" s="160">
        <v>0</v>
      </c>
      <c r="K3532" s="160">
        <v>0</v>
      </c>
      <c r="L3532" s="707">
        <v>233102.07999999999</v>
      </c>
      <c r="M3532" s="727" t="s">
        <v>4994</v>
      </c>
      <c r="AB3532" s="707"/>
      <c r="AC3532" s="707"/>
      <c r="AF3532" s="707">
        <v>209791.87</v>
      </c>
      <c r="AG3532" s="707">
        <v>23310.21</v>
      </c>
      <c r="AH3532" s="707"/>
      <c r="AI3532" s="707"/>
      <c r="AJ3532" s="707"/>
      <c r="AK3532" s="707"/>
    </row>
    <row r="3533" spans="4:37">
      <c r="D3533" s="160" t="s">
        <v>9149</v>
      </c>
      <c r="E3533" s="160"/>
      <c r="F3533" s="160">
        <v>45757</v>
      </c>
      <c r="G3533" s="160">
        <v>45769</v>
      </c>
      <c r="H3533" s="160">
        <v>46037</v>
      </c>
      <c r="I3533" s="160">
        <v>46057</v>
      </c>
      <c r="J3533" s="160">
        <v>0</v>
      </c>
      <c r="K3533" s="160">
        <v>0</v>
      </c>
      <c r="L3533" s="707">
        <v>233102.07999999999</v>
      </c>
      <c r="M3533" s="727" t="s">
        <v>4995</v>
      </c>
      <c r="AB3533" s="707"/>
      <c r="AC3533" s="707"/>
      <c r="AD3533" s="707"/>
      <c r="AE3533" s="707"/>
      <c r="AF3533" s="707">
        <v>209791.87</v>
      </c>
      <c r="AG3533" s="707">
        <v>23310.21</v>
      </c>
      <c r="AH3533" s="707"/>
      <c r="AI3533" s="707"/>
      <c r="AJ3533" s="707"/>
      <c r="AK3533" s="707"/>
    </row>
    <row r="3534" spans="4:37">
      <c r="D3534" s="160" t="s">
        <v>9149</v>
      </c>
      <c r="E3534" s="160"/>
      <c r="F3534" s="160">
        <v>45757</v>
      </c>
      <c r="G3534" s="160">
        <v>45769</v>
      </c>
      <c r="H3534" s="160">
        <v>46037</v>
      </c>
      <c r="I3534" s="160">
        <v>46057</v>
      </c>
      <c r="J3534" s="160">
        <v>0</v>
      </c>
      <c r="K3534" s="160">
        <v>0</v>
      </c>
      <c r="L3534" s="707">
        <v>233102.07999999999</v>
      </c>
      <c r="M3534" s="727" t="s">
        <v>4996</v>
      </c>
      <c r="AB3534" s="707"/>
      <c r="AC3534" s="707"/>
      <c r="AD3534" s="707"/>
      <c r="AE3534" s="707"/>
      <c r="AF3534" s="707"/>
      <c r="AI3534" s="707"/>
    </row>
    <row r="3535" spans="4:37">
      <c r="D3535" s="160" t="s">
        <v>9150</v>
      </c>
      <c r="E3535" s="160"/>
      <c r="F3535" s="160">
        <v>45713</v>
      </c>
      <c r="G3535" s="160">
        <v>45724</v>
      </c>
      <c r="H3535" s="160" t="s">
        <v>6682</v>
      </c>
      <c r="I3535" s="160">
        <v>46033</v>
      </c>
      <c r="J3535" s="160">
        <v>7821.52</v>
      </c>
      <c r="K3535" s="160">
        <v>7821.52</v>
      </c>
      <c r="L3535" s="707">
        <v>83429.58</v>
      </c>
      <c r="M3535" s="727" t="s">
        <v>4994</v>
      </c>
      <c r="U3535" s="707">
        <v>31286.09</v>
      </c>
      <c r="V3535" s="707">
        <v>10428.700000000001</v>
      </c>
      <c r="AB3535" s="707"/>
      <c r="AC3535" s="707"/>
      <c r="AE3535" s="707"/>
      <c r="AF3535" s="707">
        <v>41714.79</v>
      </c>
      <c r="AG3535" s="707"/>
      <c r="AH3535" s="707"/>
      <c r="AI3535" s="707"/>
      <c r="AJ3535" s="707"/>
      <c r="AK3535" s="707"/>
    </row>
    <row r="3536" spans="4:37">
      <c r="D3536" s="160" t="s">
        <v>9150</v>
      </c>
      <c r="E3536" s="160"/>
      <c r="F3536" s="160">
        <v>45713</v>
      </c>
      <c r="G3536" s="160">
        <v>45724</v>
      </c>
      <c r="H3536" s="160" t="s">
        <v>6682</v>
      </c>
      <c r="I3536" s="160">
        <v>46033</v>
      </c>
      <c r="J3536" s="160">
        <v>7821.52</v>
      </c>
      <c r="K3536" s="160">
        <v>7821.52</v>
      </c>
      <c r="L3536" s="707">
        <v>83429.58</v>
      </c>
      <c r="M3536" s="727" t="s">
        <v>4995</v>
      </c>
      <c r="AC3536" s="707"/>
      <c r="AD3536" s="707"/>
      <c r="AE3536" s="707"/>
      <c r="AF3536" s="707">
        <v>75608.06</v>
      </c>
      <c r="AG3536" s="707"/>
      <c r="AH3536" s="707"/>
      <c r="AI3536" s="707"/>
      <c r="AJ3536" s="707"/>
      <c r="AK3536" s="707"/>
    </row>
    <row r="3537" spans="4:37">
      <c r="D3537" s="160" t="s">
        <v>9150</v>
      </c>
      <c r="E3537" s="160"/>
      <c r="F3537" s="160">
        <v>45713</v>
      </c>
      <c r="G3537" s="160">
        <v>45724</v>
      </c>
      <c r="H3537" s="160" t="s">
        <v>6682</v>
      </c>
      <c r="I3537" s="160">
        <v>46033</v>
      </c>
      <c r="J3537" s="160">
        <v>7821.52</v>
      </c>
      <c r="K3537" s="160">
        <v>7821.52</v>
      </c>
      <c r="L3537" s="707">
        <v>83429.58</v>
      </c>
      <c r="M3537" s="727" t="s">
        <v>4996</v>
      </c>
      <c r="W3537" s="707"/>
      <c r="X3537" s="707"/>
      <c r="Y3537" s="707"/>
      <c r="Z3537" s="707"/>
      <c r="AA3537" s="707">
        <v>3226.19</v>
      </c>
      <c r="AB3537" s="707">
        <v>4425.13</v>
      </c>
      <c r="AC3537" s="707">
        <v>170.2</v>
      </c>
      <c r="AD3537" s="707"/>
      <c r="AE3537" s="707"/>
      <c r="AF3537" s="707"/>
      <c r="AI3537" s="707"/>
      <c r="AJ3537" s="707"/>
    </row>
    <row r="3538" spans="4:37">
      <c r="D3538" s="160" t="s">
        <v>9151</v>
      </c>
      <c r="E3538" s="160"/>
      <c r="F3538" s="160">
        <v>45719</v>
      </c>
      <c r="G3538" s="160">
        <v>45729</v>
      </c>
      <c r="H3538" s="160" t="s">
        <v>6683</v>
      </c>
      <c r="I3538" s="160">
        <v>46035</v>
      </c>
      <c r="J3538" s="160">
        <v>13687.66</v>
      </c>
      <c r="K3538" s="160">
        <v>13687.66</v>
      </c>
      <c r="L3538" s="707">
        <v>27375.33</v>
      </c>
      <c r="M3538" s="727" t="s">
        <v>4994</v>
      </c>
      <c r="V3538" s="707">
        <v>6843.83</v>
      </c>
      <c r="W3538" s="707"/>
      <c r="X3538" s="707"/>
      <c r="Y3538" s="707"/>
      <c r="Z3538" s="707"/>
      <c r="AA3538" s="707"/>
      <c r="AB3538" s="707"/>
      <c r="AC3538" s="707"/>
      <c r="AD3538" s="707"/>
      <c r="AE3538" s="707">
        <v>5475.07</v>
      </c>
      <c r="AF3538" s="707">
        <v>15056.43</v>
      </c>
      <c r="AG3538" s="707"/>
      <c r="AH3538" s="707"/>
      <c r="AI3538" s="707"/>
      <c r="AJ3538" s="707"/>
      <c r="AK3538" s="707"/>
    </row>
    <row r="3539" spans="4:37">
      <c r="D3539" s="160" t="s">
        <v>9151</v>
      </c>
      <c r="E3539" s="160"/>
      <c r="F3539" s="160">
        <v>45719</v>
      </c>
      <c r="G3539" s="160">
        <v>45729</v>
      </c>
      <c r="H3539" s="160" t="s">
        <v>6683</v>
      </c>
      <c r="I3539" s="160">
        <v>46035</v>
      </c>
      <c r="J3539" s="160">
        <v>13687.66</v>
      </c>
      <c r="K3539" s="160">
        <v>13687.66</v>
      </c>
      <c r="L3539" s="707">
        <v>27375.33</v>
      </c>
      <c r="M3539" s="727" t="s">
        <v>4995</v>
      </c>
      <c r="W3539" s="707"/>
      <c r="X3539" s="707"/>
      <c r="Y3539" s="707"/>
      <c r="Z3539" s="707"/>
      <c r="AA3539" s="707"/>
      <c r="AB3539" s="707"/>
      <c r="AC3539" s="707"/>
      <c r="AD3539" s="707"/>
      <c r="AE3539" s="707"/>
      <c r="AF3539" s="707">
        <v>13687.66</v>
      </c>
      <c r="AG3539" s="707"/>
      <c r="AH3539" s="707"/>
      <c r="AI3539" s="707"/>
      <c r="AJ3539" s="707"/>
      <c r="AK3539" s="707"/>
    </row>
    <row r="3540" spans="4:37">
      <c r="D3540" s="160" t="s">
        <v>9151</v>
      </c>
      <c r="E3540" s="160"/>
      <c r="F3540" s="160">
        <v>45719</v>
      </c>
      <c r="G3540" s="160">
        <v>45729</v>
      </c>
      <c r="H3540" s="160" t="s">
        <v>6683</v>
      </c>
      <c r="I3540" s="160">
        <v>46035</v>
      </c>
      <c r="J3540" s="160">
        <v>13687.66</v>
      </c>
      <c r="K3540" s="160">
        <v>13687.66</v>
      </c>
      <c r="L3540" s="707">
        <v>27375.33</v>
      </c>
      <c r="M3540" s="727" t="s">
        <v>4996</v>
      </c>
      <c r="R3540" s="707"/>
      <c r="S3540" s="707"/>
      <c r="T3540" s="707"/>
      <c r="U3540" s="707"/>
      <c r="V3540" s="707"/>
      <c r="W3540" s="707"/>
      <c r="X3540" s="707"/>
      <c r="Y3540" s="707"/>
      <c r="Z3540" s="707"/>
      <c r="AA3540" s="707">
        <v>5636.1</v>
      </c>
      <c r="AB3540" s="707">
        <v>8051.56</v>
      </c>
      <c r="AC3540" s="707"/>
      <c r="AD3540" s="707"/>
      <c r="AE3540" s="707"/>
      <c r="AF3540" s="707"/>
      <c r="AG3540" s="707"/>
      <c r="AH3540" s="707"/>
      <c r="AI3540" s="707"/>
      <c r="AJ3540" s="707"/>
    </row>
    <row r="3541" spans="4:37">
      <c r="D3541" s="160" t="s">
        <v>9152</v>
      </c>
      <c r="E3541" s="160"/>
      <c r="F3541" s="160">
        <v>45721</v>
      </c>
      <c r="G3541" s="160">
        <v>45732</v>
      </c>
      <c r="H3541" s="160">
        <v>46026</v>
      </c>
      <c r="I3541" s="160">
        <v>46037</v>
      </c>
      <c r="J3541" s="160">
        <v>0</v>
      </c>
      <c r="K3541" s="160">
        <v>0</v>
      </c>
      <c r="L3541" s="707">
        <v>101679.79</v>
      </c>
      <c r="M3541" s="727" t="s">
        <v>4994</v>
      </c>
      <c r="Q3541" s="707"/>
      <c r="R3541" s="707"/>
      <c r="V3541" s="707"/>
      <c r="W3541" s="707"/>
      <c r="X3541" s="707"/>
      <c r="Y3541" s="707"/>
      <c r="Z3541" s="707"/>
      <c r="AA3541" s="707"/>
      <c r="AB3541" s="707"/>
      <c r="AC3541" s="707"/>
      <c r="AD3541" s="707"/>
      <c r="AE3541" s="707"/>
      <c r="AF3541" s="707">
        <v>101679.79</v>
      </c>
      <c r="AG3541" s="707"/>
      <c r="AH3541" s="707"/>
    </row>
    <row r="3542" spans="4:37">
      <c r="D3542" s="160" t="s">
        <v>9152</v>
      </c>
      <c r="E3542" s="160"/>
      <c r="F3542" s="160">
        <v>45721</v>
      </c>
      <c r="G3542" s="160">
        <v>45732</v>
      </c>
      <c r="H3542" s="160">
        <v>46026</v>
      </c>
      <c r="I3542" s="160">
        <v>46037</v>
      </c>
      <c r="J3542" s="160">
        <v>0</v>
      </c>
      <c r="K3542" s="160">
        <v>0</v>
      </c>
      <c r="L3542" s="707">
        <v>101679.79</v>
      </c>
      <c r="M3542" s="727" t="s">
        <v>4995</v>
      </c>
      <c r="W3542" s="707"/>
      <c r="X3542" s="707"/>
      <c r="Y3542" s="707"/>
      <c r="Z3542" s="707"/>
      <c r="AA3542" s="707"/>
      <c r="AB3542" s="707"/>
      <c r="AC3542" s="707"/>
      <c r="AD3542" s="707"/>
      <c r="AE3542" s="707"/>
      <c r="AF3542" s="707">
        <v>101679.79</v>
      </c>
      <c r="AG3542" s="707"/>
      <c r="AH3542" s="707"/>
      <c r="AJ3542" s="707"/>
      <c r="AK3542" s="707"/>
    </row>
    <row r="3543" spans="4:37">
      <c r="D3543" s="160" t="s">
        <v>9152</v>
      </c>
      <c r="E3543" s="160"/>
      <c r="F3543" s="160">
        <v>45721</v>
      </c>
      <c r="G3543" s="160">
        <v>45732</v>
      </c>
      <c r="H3543" s="160">
        <v>46026</v>
      </c>
      <c r="I3543" s="160">
        <v>46037</v>
      </c>
      <c r="J3543" s="160">
        <v>0</v>
      </c>
      <c r="K3543" s="160">
        <v>0</v>
      </c>
      <c r="L3543" s="707">
        <v>101679.79</v>
      </c>
      <c r="M3543" s="727" t="s">
        <v>4996</v>
      </c>
      <c r="W3543" s="707"/>
      <c r="X3543" s="707"/>
      <c r="Y3543" s="707"/>
      <c r="Z3543" s="707"/>
      <c r="AA3543" s="707"/>
      <c r="AB3543" s="707"/>
      <c r="AD3543" s="707"/>
      <c r="AE3543" s="707"/>
      <c r="AF3543" s="707"/>
      <c r="AG3543" s="707"/>
      <c r="AJ3543" s="707"/>
      <c r="AK3543" s="707"/>
    </row>
    <row r="3544" spans="4:37">
      <c r="D3544" s="160" t="s">
        <v>9153</v>
      </c>
      <c r="E3544" s="160"/>
      <c r="F3544" s="160">
        <v>45724</v>
      </c>
      <c r="G3544" s="160">
        <v>45734</v>
      </c>
      <c r="H3544" s="160">
        <v>46028</v>
      </c>
      <c r="I3544" s="160">
        <v>46040</v>
      </c>
      <c r="J3544" s="160">
        <v>0</v>
      </c>
      <c r="K3544" s="160">
        <v>0</v>
      </c>
      <c r="L3544" s="707">
        <v>107545.92</v>
      </c>
      <c r="M3544" s="727" t="s">
        <v>4994</v>
      </c>
      <c r="W3544" s="707"/>
      <c r="X3544" s="707"/>
      <c r="Y3544" s="707"/>
      <c r="Z3544" s="707"/>
      <c r="AB3544" s="707"/>
      <c r="AC3544" s="707"/>
      <c r="AD3544" s="707"/>
      <c r="AE3544" s="707"/>
      <c r="AF3544" s="707">
        <v>107545.92</v>
      </c>
      <c r="AG3544" s="707"/>
      <c r="AH3544" s="707"/>
    </row>
    <row r="3545" spans="4:37">
      <c r="D3545" s="160" t="s">
        <v>9153</v>
      </c>
      <c r="E3545" s="160"/>
      <c r="F3545" s="160">
        <v>45724</v>
      </c>
      <c r="G3545" s="160">
        <v>45734</v>
      </c>
      <c r="H3545" s="160">
        <v>46028</v>
      </c>
      <c r="I3545" s="160">
        <v>46040</v>
      </c>
      <c r="J3545" s="160">
        <v>0</v>
      </c>
      <c r="K3545" s="160">
        <v>0</v>
      </c>
      <c r="L3545" s="707">
        <v>107545.92</v>
      </c>
      <c r="M3545" s="727" t="s">
        <v>4995</v>
      </c>
      <c r="X3545" s="707"/>
      <c r="Y3545" s="707"/>
      <c r="Z3545" s="707"/>
      <c r="AA3545" s="707"/>
      <c r="AB3545" s="707"/>
      <c r="AC3545" s="707"/>
      <c r="AD3545" s="707"/>
      <c r="AE3545" s="707"/>
      <c r="AF3545" s="707">
        <v>107545.92</v>
      </c>
      <c r="AG3545" s="707"/>
      <c r="AH3545" s="707"/>
      <c r="AJ3545" s="707"/>
    </row>
    <row r="3546" spans="4:37">
      <c r="D3546" s="160" t="s">
        <v>9153</v>
      </c>
      <c r="E3546" s="160"/>
      <c r="F3546" s="160">
        <v>45724</v>
      </c>
      <c r="G3546" s="160">
        <v>45734</v>
      </c>
      <c r="H3546" s="160">
        <v>46028</v>
      </c>
      <c r="I3546" s="160">
        <v>46040</v>
      </c>
      <c r="J3546" s="160">
        <v>0</v>
      </c>
      <c r="K3546" s="160">
        <v>0</v>
      </c>
      <c r="L3546" s="707">
        <v>107545.92</v>
      </c>
      <c r="M3546" s="727" t="s">
        <v>4996</v>
      </c>
      <c r="X3546" s="707"/>
      <c r="Y3546" s="707"/>
      <c r="Z3546" s="707"/>
      <c r="AA3546" s="707"/>
      <c r="AE3546" s="707"/>
      <c r="AF3546" s="707"/>
      <c r="AJ3546" s="707"/>
    </row>
    <row r="3547" spans="4:37">
      <c r="D3547" s="160" t="s">
        <v>9154</v>
      </c>
      <c r="E3547" s="160"/>
      <c r="F3547" s="160">
        <v>45726</v>
      </c>
      <c r="G3547" s="160">
        <v>45741</v>
      </c>
      <c r="H3547" s="160">
        <v>46030</v>
      </c>
      <c r="I3547" s="160">
        <v>46047</v>
      </c>
      <c r="J3547" s="160">
        <v>0</v>
      </c>
      <c r="K3547" s="160">
        <v>0</v>
      </c>
      <c r="L3547" s="707">
        <v>86036.79</v>
      </c>
      <c r="M3547" s="727" t="s">
        <v>4994</v>
      </c>
      <c r="X3547" s="707"/>
      <c r="Y3547" s="707"/>
      <c r="AB3547" s="707"/>
      <c r="AC3547" s="707"/>
      <c r="AD3547" s="707"/>
      <c r="AE3547" s="707"/>
      <c r="AF3547" s="707">
        <v>86036.79</v>
      </c>
      <c r="AG3547" s="707"/>
    </row>
    <row r="3548" spans="4:37">
      <c r="D3548" s="160" t="s">
        <v>9154</v>
      </c>
      <c r="E3548" s="160"/>
      <c r="F3548" s="160">
        <v>45726</v>
      </c>
      <c r="G3548" s="160">
        <v>45741</v>
      </c>
      <c r="H3548" s="160">
        <v>46030</v>
      </c>
      <c r="I3548" s="160">
        <v>46047</v>
      </c>
      <c r="J3548" s="160">
        <v>0</v>
      </c>
      <c r="K3548" s="160">
        <v>0</v>
      </c>
      <c r="L3548" s="707">
        <v>86036.79</v>
      </c>
      <c r="M3548" s="727" t="s">
        <v>4995</v>
      </c>
      <c r="Y3548" s="707"/>
      <c r="Z3548" s="707"/>
      <c r="AA3548" s="707"/>
      <c r="AB3548" s="707"/>
      <c r="AC3548" s="707"/>
      <c r="AD3548" s="707"/>
      <c r="AE3548" s="707"/>
      <c r="AF3548" s="707">
        <v>86036.79</v>
      </c>
      <c r="AG3548" s="707"/>
      <c r="AJ3548" s="707"/>
      <c r="AK3548" s="707"/>
    </row>
    <row r="3549" spans="4:37">
      <c r="D3549" s="160" t="s">
        <v>9154</v>
      </c>
      <c r="E3549" s="160"/>
      <c r="F3549" s="160">
        <v>45726</v>
      </c>
      <c r="G3549" s="160">
        <v>45741</v>
      </c>
      <c r="H3549" s="160">
        <v>46030</v>
      </c>
      <c r="I3549" s="160">
        <v>46047</v>
      </c>
      <c r="J3549" s="160">
        <v>0</v>
      </c>
      <c r="K3549" s="160">
        <v>0</v>
      </c>
      <c r="L3549" s="707">
        <v>86036.79</v>
      </c>
      <c r="M3549" s="727" t="s">
        <v>4996</v>
      </c>
      <c r="W3549" s="707"/>
      <c r="X3549" s="707"/>
      <c r="Y3549" s="707"/>
      <c r="Z3549" s="707"/>
      <c r="AA3549" s="707"/>
      <c r="AE3549" s="707"/>
      <c r="AF3549" s="707"/>
      <c r="AJ3549" s="707"/>
      <c r="AK3549" s="707"/>
    </row>
    <row r="3550" spans="4:37">
      <c r="D3550" s="160" t="s">
        <v>9155</v>
      </c>
      <c r="E3550" s="160"/>
      <c r="F3550" s="160">
        <v>45729</v>
      </c>
      <c r="G3550" s="160">
        <v>45740</v>
      </c>
      <c r="H3550" s="160">
        <v>46034</v>
      </c>
      <c r="I3550" s="160">
        <v>46046</v>
      </c>
      <c r="J3550" s="160">
        <v>0</v>
      </c>
      <c r="K3550" s="160">
        <v>0</v>
      </c>
      <c r="L3550" s="707">
        <v>181824.28</v>
      </c>
      <c r="M3550" s="727" t="s">
        <v>4994</v>
      </c>
      <c r="W3550" s="707"/>
      <c r="X3550" s="707"/>
      <c r="Y3550" s="707"/>
      <c r="Z3550" s="707"/>
      <c r="AA3550" s="707"/>
      <c r="AB3550" s="707"/>
      <c r="AC3550" s="707"/>
      <c r="AD3550" s="707"/>
      <c r="AE3550" s="707"/>
      <c r="AF3550" s="707">
        <v>181824.28</v>
      </c>
      <c r="AG3550" s="707"/>
    </row>
    <row r="3551" spans="4:37">
      <c r="D3551" s="160" t="s">
        <v>9155</v>
      </c>
      <c r="E3551" s="160"/>
      <c r="F3551" s="160">
        <v>45729</v>
      </c>
      <c r="G3551" s="160">
        <v>45740</v>
      </c>
      <c r="H3551" s="160">
        <v>46034</v>
      </c>
      <c r="I3551" s="160">
        <v>46046</v>
      </c>
      <c r="J3551" s="160">
        <v>0</v>
      </c>
      <c r="K3551" s="160">
        <v>0</v>
      </c>
      <c r="L3551" s="707">
        <v>181824.28</v>
      </c>
      <c r="M3551" s="727" t="s">
        <v>4995</v>
      </c>
      <c r="W3551" s="707"/>
      <c r="X3551" s="707"/>
      <c r="Y3551" s="707"/>
      <c r="Z3551" s="707"/>
      <c r="AA3551" s="707"/>
      <c r="AB3551" s="707"/>
      <c r="AC3551" s="707"/>
      <c r="AD3551" s="707"/>
      <c r="AE3551" s="707"/>
      <c r="AF3551" s="707">
        <v>181824.28</v>
      </c>
      <c r="AG3551" s="707"/>
      <c r="AK3551" s="707"/>
    </row>
    <row r="3552" spans="4:37">
      <c r="D3552" s="160" t="s">
        <v>9155</v>
      </c>
      <c r="E3552" s="160"/>
      <c r="F3552" s="160">
        <v>45729</v>
      </c>
      <c r="G3552" s="160">
        <v>45740</v>
      </c>
      <c r="H3552" s="160">
        <v>46034</v>
      </c>
      <c r="I3552" s="160">
        <v>46046</v>
      </c>
      <c r="J3552" s="160">
        <v>0</v>
      </c>
      <c r="K3552" s="160">
        <v>0</v>
      </c>
      <c r="L3552" s="707">
        <v>181824.28</v>
      </c>
      <c r="M3552" s="727" t="s">
        <v>4996</v>
      </c>
      <c r="W3552" s="707"/>
      <c r="X3552" s="707"/>
      <c r="Y3552" s="707"/>
      <c r="AD3552" s="707"/>
      <c r="AK3552" s="707"/>
    </row>
    <row r="3553" spans="4:37">
      <c r="D3553" s="160" t="s">
        <v>5286</v>
      </c>
      <c r="E3553" s="160"/>
      <c r="F3553" s="160">
        <v>45729</v>
      </c>
      <c r="G3553" s="160">
        <v>45781</v>
      </c>
      <c r="H3553" s="160">
        <v>46034</v>
      </c>
      <c r="I3553" s="160">
        <v>46072</v>
      </c>
      <c r="J3553" s="160">
        <v>0</v>
      </c>
      <c r="K3553" s="160">
        <v>0</v>
      </c>
      <c r="L3553" s="707">
        <v>199568.52</v>
      </c>
      <c r="M3553" s="727" t="s">
        <v>4994</v>
      </c>
      <c r="W3553" s="707"/>
      <c r="X3553" s="707"/>
      <c r="AA3553" s="707"/>
      <c r="AB3553" s="707"/>
      <c r="AC3553" s="707"/>
      <c r="AD3553" s="707"/>
      <c r="AE3553" s="707"/>
      <c r="AF3553" s="707">
        <v>140590.09</v>
      </c>
      <c r="AG3553" s="707">
        <v>58978.43</v>
      </c>
      <c r="AH3553" s="707"/>
    </row>
    <row r="3554" spans="4:37">
      <c r="D3554" s="160" t="s">
        <v>5286</v>
      </c>
      <c r="E3554" s="160"/>
      <c r="F3554" s="160">
        <v>45729</v>
      </c>
      <c r="G3554" s="160">
        <v>45781</v>
      </c>
      <c r="H3554" s="160">
        <v>46034</v>
      </c>
      <c r="I3554" s="160">
        <v>46072</v>
      </c>
      <c r="J3554" s="160">
        <v>0</v>
      </c>
      <c r="K3554" s="160">
        <v>0</v>
      </c>
      <c r="L3554" s="707">
        <v>199568.52</v>
      </c>
      <c r="M3554" s="727" t="s">
        <v>4995</v>
      </c>
      <c r="W3554" s="707"/>
      <c r="X3554" s="707"/>
      <c r="Y3554" s="707"/>
      <c r="AA3554" s="707"/>
      <c r="AB3554" s="707"/>
      <c r="AC3554" s="707"/>
      <c r="AD3554" s="707"/>
      <c r="AE3554" s="707"/>
      <c r="AF3554" s="707">
        <v>140590.09</v>
      </c>
      <c r="AG3554" s="707">
        <v>58978.43</v>
      </c>
      <c r="AH3554" s="707"/>
      <c r="AJ3554" s="707"/>
    </row>
    <row r="3555" spans="4:37">
      <c r="D3555" s="160" t="s">
        <v>5286</v>
      </c>
      <c r="E3555" s="160"/>
      <c r="F3555" s="160">
        <v>45729</v>
      </c>
      <c r="G3555" s="160">
        <v>45781</v>
      </c>
      <c r="H3555" s="160">
        <v>46034</v>
      </c>
      <c r="I3555" s="160">
        <v>46072</v>
      </c>
      <c r="J3555" s="160">
        <v>0</v>
      </c>
      <c r="K3555" s="160">
        <v>0</v>
      </c>
      <c r="L3555" s="707">
        <v>199568.52</v>
      </c>
      <c r="M3555" s="727" t="s">
        <v>4996</v>
      </c>
      <c r="W3555" s="707"/>
      <c r="X3555" s="707"/>
      <c r="Y3555" s="707"/>
      <c r="Z3555" s="707"/>
      <c r="AD3555" s="707"/>
      <c r="AE3555" s="707"/>
      <c r="AJ3555" s="707"/>
    </row>
    <row r="3556" spans="4:37">
      <c r="D3556" s="160" t="s">
        <v>9156</v>
      </c>
      <c r="E3556" s="160"/>
      <c r="F3556" s="160">
        <v>45729</v>
      </c>
      <c r="G3556" s="160">
        <v>45774</v>
      </c>
      <c r="H3556" s="160">
        <v>46034</v>
      </c>
      <c r="I3556" s="160">
        <v>46063</v>
      </c>
      <c r="J3556" s="160">
        <v>0</v>
      </c>
      <c r="K3556" s="160">
        <v>0</v>
      </c>
      <c r="L3556" s="707">
        <v>13055.8</v>
      </c>
      <c r="M3556" s="727" t="s">
        <v>4994</v>
      </c>
      <c r="W3556" s="707"/>
      <c r="X3556" s="707"/>
      <c r="AA3556" s="707"/>
      <c r="AB3556" s="707"/>
      <c r="AC3556" s="707"/>
      <c r="AD3556" s="707"/>
      <c r="AE3556" s="707"/>
      <c r="AF3556" s="707">
        <v>10444.64</v>
      </c>
      <c r="AG3556" s="707">
        <v>2611.16</v>
      </c>
      <c r="AH3556" s="707"/>
    </row>
    <row r="3557" spans="4:37">
      <c r="D3557" s="160" t="s">
        <v>9156</v>
      </c>
      <c r="E3557" s="160"/>
      <c r="F3557" s="160">
        <v>45729</v>
      </c>
      <c r="G3557" s="160">
        <v>45774</v>
      </c>
      <c r="H3557" s="160">
        <v>46034</v>
      </c>
      <c r="I3557" s="160">
        <v>46063</v>
      </c>
      <c r="J3557" s="160">
        <v>0</v>
      </c>
      <c r="K3557" s="160">
        <v>0</v>
      </c>
      <c r="L3557" s="707">
        <v>13055.8</v>
      </c>
      <c r="M3557" s="727" t="s">
        <v>4995</v>
      </c>
      <c r="W3557" s="707"/>
      <c r="X3557" s="707"/>
      <c r="Y3557" s="707"/>
      <c r="Z3557" s="707"/>
      <c r="AA3557" s="707"/>
      <c r="AB3557" s="707"/>
      <c r="AC3557" s="707"/>
      <c r="AD3557" s="707"/>
      <c r="AE3557" s="707"/>
      <c r="AF3557" s="707">
        <v>10444.64</v>
      </c>
      <c r="AG3557" s="707">
        <v>2611.16</v>
      </c>
      <c r="AH3557" s="707"/>
      <c r="AK3557" s="707"/>
    </row>
    <row r="3558" spans="4:37">
      <c r="D3558" s="160" t="s">
        <v>9156</v>
      </c>
      <c r="E3558" s="160"/>
      <c r="F3558" s="160">
        <v>45729</v>
      </c>
      <c r="G3558" s="160">
        <v>45774</v>
      </c>
      <c r="H3558" s="160">
        <v>46034</v>
      </c>
      <c r="I3558" s="160">
        <v>46063</v>
      </c>
      <c r="J3558" s="160">
        <v>0</v>
      </c>
      <c r="K3558" s="160">
        <v>0</v>
      </c>
      <c r="L3558" s="707">
        <v>13055.8</v>
      </c>
      <c r="M3558" s="727" t="s">
        <v>4996</v>
      </c>
      <c r="W3558" s="707"/>
      <c r="X3558" s="707"/>
      <c r="Y3558" s="707"/>
      <c r="Z3558" s="707"/>
      <c r="AD3558" s="707"/>
      <c r="AE3558" s="707"/>
      <c r="AK3558" s="707"/>
    </row>
    <row r="3559" spans="4:37">
      <c r="D3559" s="160" t="s">
        <v>5287</v>
      </c>
      <c r="E3559" s="160"/>
      <c r="F3559" s="160">
        <v>45732</v>
      </c>
      <c r="G3559" s="160">
        <v>45781</v>
      </c>
      <c r="H3559" s="160">
        <v>46036</v>
      </c>
      <c r="I3559" s="160">
        <v>46072</v>
      </c>
      <c r="J3559" s="707">
        <v>0</v>
      </c>
      <c r="K3559" s="160">
        <v>0</v>
      </c>
      <c r="L3559" s="707">
        <v>151311.29</v>
      </c>
      <c r="M3559" s="727" t="s">
        <v>4994</v>
      </c>
      <c r="W3559" s="707"/>
      <c r="X3559" s="707"/>
      <c r="AA3559" s="707"/>
      <c r="AB3559" s="707"/>
      <c r="AC3559" s="707"/>
      <c r="AD3559" s="707"/>
      <c r="AE3559" s="707"/>
      <c r="AF3559" s="707">
        <v>116293.54</v>
      </c>
      <c r="AG3559" s="707">
        <v>35017.760000000002</v>
      </c>
      <c r="AH3559" s="707"/>
    </row>
    <row r="3560" spans="4:37">
      <c r="D3560" s="160" t="s">
        <v>5287</v>
      </c>
      <c r="E3560" s="160"/>
      <c r="F3560" s="160">
        <v>45732</v>
      </c>
      <c r="G3560" s="160">
        <v>45781</v>
      </c>
      <c r="H3560" s="160">
        <v>46036</v>
      </c>
      <c r="I3560" s="160">
        <v>46072</v>
      </c>
      <c r="J3560" s="707">
        <v>0</v>
      </c>
      <c r="K3560" s="160">
        <v>0</v>
      </c>
      <c r="L3560" s="707">
        <v>151311.29</v>
      </c>
      <c r="M3560" s="727" t="s">
        <v>4995</v>
      </c>
      <c r="W3560" s="707"/>
      <c r="X3560" s="707"/>
      <c r="Y3560" s="707"/>
      <c r="Z3560" s="707"/>
      <c r="AA3560" s="707"/>
      <c r="AB3560" s="707"/>
      <c r="AC3560" s="707"/>
      <c r="AD3560" s="707"/>
      <c r="AE3560" s="707"/>
      <c r="AF3560" s="707">
        <v>116293.54</v>
      </c>
      <c r="AG3560" s="707">
        <v>35017.760000000002</v>
      </c>
      <c r="AH3560" s="707"/>
      <c r="AI3560" s="707"/>
      <c r="AJ3560" s="707"/>
      <c r="AK3560" s="707"/>
    </row>
    <row r="3561" spans="4:37">
      <c r="D3561" s="160" t="s">
        <v>5287</v>
      </c>
      <c r="E3561" s="160"/>
      <c r="F3561" s="160">
        <v>45732</v>
      </c>
      <c r="G3561" s="160">
        <v>45781</v>
      </c>
      <c r="H3561" s="160">
        <v>46036</v>
      </c>
      <c r="I3561" s="160">
        <v>46072</v>
      </c>
      <c r="J3561" s="707">
        <v>0</v>
      </c>
      <c r="K3561" s="160">
        <v>0</v>
      </c>
      <c r="L3561" s="707">
        <v>151311.29</v>
      </c>
      <c r="M3561" s="727" t="s">
        <v>4996</v>
      </c>
      <c r="W3561" s="707"/>
      <c r="X3561" s="707"/>
      <c r="Y3561" s="707"/>
      <c r="Z3561" s="707"/>
      <c r="AD3561" s="707"/>
      <c r="AE3561" s="707"/>
      <c r="AF3561" s="707"/>
      <c r="AG3561" s="707"/>
      <c r="AI3561" s="707"/>
      <c r="AJ3561" s="707"/>
      <c r="AK3561" s="707"/>
    </row>
    <row r="3562" spans="4:37">
      <c r="D3562" s="160" t="s">
        <v>5288</v>
      </c>
      <c r="E3562" s="160"/>
      <c r="F3562" s="160">
        <v>45749</v>
      </c>
      <c r="G3562" s="160">
        <v>45755</v>
      </c>
      <c r="H3562" s="160">
        <v>46054</v>
      </c>
      <c r="I3562" s="160">
        <v>46061</v>
      </c>
      <c r="J3562" s="160">
        <v>0</v>
      </c>
      <c r="K3562" s="160">
        <v>0</v>
      </c>
      <c r="L3562" s="707">
        <v>1293.1600000000001</v>
      </c>
      <c r="M3562" s="727" t="s">
        <v>4994</v>
      </c>
      <c r="W3562" s="707"/>
      <c r="X3562" s="707"/>
      <c r="AA3562" s="707"/>
      <c r="AB3562" s="707"/>
      <c r="AC3562" s="707"/>
      <c r="AD3562" s="707"/>
      <c r="AE3562" s="707"/>
      <c r="AF3562" s="707"/>
      <c r="AG3562" s="707">
        <v>1293.1600000000001</v>
      </c>
      <c r="AH3562" s="707"/>
    </row>
    <row r="3563" spans="4:37">
      <c r="D3563" s="160" t="s">
        <v>5288</v>
      </c>
      <c r="E3563" s="160"/>
      <c r="F3563" s="160">
        <v>45749</v>
      </c>
      <c r="G3563" s="160">
        <v>45755</v>
      </c>
      <c r="H3563" s="160">
        <v>46054</v>
      </c>
      <c r="I3563" s="160">
        <v>46061</v>
      </c>
      <c r="J3563" s="160">
        <v>0</v>
      </c>
      <c r="K3563" s="160">
        <v>0</v>
      </c>
      <c r="L3563" s="707">
        <v>1293.1600000000001</v>
      </c>
      <c r="M3563" s="727" t="s">
        <v>4995</v>
      </c>
      <c r="W3563" s="707"/>
      <c r="X3563" s="707"/>
      <c r="Y3563" s="707"/>
      <c r="Z3563" s="707"/>
      <c r="AA3563" s="707"/>
      <c r="AB3563" s="707"/>
      <c r="AC3563" s="707"/>
      <c r="AD3563" s="707"/>
      <c r="AE3563" s="707"/>
      <c r="AF3563" s="707"/>
      <c r="AG3563" s="707">
        <v>1293.1600000000001</v>
      </c>
      <c r="AH3563" s="707"/>
    </row>
    <row r="3564" spans="4:37">
      <c r="D3564" s="160" t="s">
        <v>5288</v>
      </c>
      <c r="E3564" s="160"/>
      <c r="F3564" s="160">
        <v>45749</v>
      </c>
      <c r="G3564" s="160">
        <v>45755</v>
      </c>
      <c r="H3564" s="160">
        <v>46054</v>
      </c>
      <c r="I3564" s="160">
        <v>46061</v>
      </c>
      <c r="J3564" s="160">
        <v>0</v>
      </c>
      <c r="K3564" s="160">
        <v>0</v>
      </c>
      <c r="L3564" s="707">
        <v>1293.1600000000001</v>
      </c>
      <c r="M3564" s="727" t="s">
        <v>4996</v>
      </c>
      <c r="W3564" s="707"/>
      <c r="X3564" s="707"/>
      <c r="Y3564" s="707"/>
      <c r="Z3564" s="707"/>
      <c r="AD3564" s="707"/>
      <c r="AE3564" s="707"/>
      <c r="AF3564" s="707"/>
      <c r="AG3564" s="707"/>
    </row>
    <row r="3565" spans="4:37">
      <c r="D3565" s="160" t="s">
        <v>9157</v>
      </c>
      <c r="E3565" s="160"/>
      <c r="F3565" s="160">
        <v>45749</v>
      </c>
      <c r="G3565" s="160">
        <v>45753</v>
      </c>
      <c r="H3565" s="160">
        <v>46054</v>
      </c>
      <c r="I3565" s="160">
        <v>46058</v>
      </c>
      <c r="J3565" s="160">
        <v>0</v>
      </c>
      <c r="K3565" s="160">
        <v>0</v>
      </c>
      <c r="L3565" s="707">
        <v>10264.450000000001</v>
      </c>
      <c r="M3565" s="727" t="s">
        <v>4994</v>
      </c>
      <c r="W3565" s="707"/>
      <c r="X3565" s="707"/>
      <c r="AA3565" s="707"/>
      <c r="AB3565" s="707"/>
      <c r="AC3565" s="707"/>
      <c r="AD3565" s="707"/>
      <c r="AE3565" s="707"/>
      <c r="AF3565" s="707"/>
      <c r="AG3565" s="707">
        <v>10264.450000000001</v>
      </c>
      <c r="AH3565" s="707"/>
    </row>
    <row r="3566" spans="4:37">
      <c r="D3566" s="160" t="s">
        <v>9157</v>
      </c>
      <c r="E3566" s="160"/>
      <c r="F3566" s="160">
        <v>45749</v>
      </c>
      <c r="G3566" s="160">
        <v>45753</v>
      </c>
      <c r="H3566" s="160">
        <v>46054</v>
      </c>
      <c r="I3566" s="160">
        <v>46058</v>
      </c>
      <c r="J3566" s="160">
        <v>0</v>
      </c>
      <c r="K3566" s="160">
        <v>0</v>
      </c>
      <c r="L3566" s="707">
        <v>10264.450000000001</v>
      </c>
      <c r="M3566" s="727" t="s">
        <v>4995</v>
      </c>
      <c r="W3566" s="707"/>
      <c r="X3566" s="707"/>
      <c r="Y3566" s="707"/>
      <c r="Z3566" s="707"/>
      <c r="AA3566" s="707"/>
      <c r="AB3566" s="707"/>
      <c r="AC3566" s="707"/>
      <c r="AD3566" s="707"/>
      <c r="AE3566" s="707"/>
      <c r="AF3566" s="707"/>
      <c r="AG3566" s="707">
        <v>10264.450000000001</v>
      </c>
      <c r="AH3566" s="707"/>
    </row>
    <row r="3567" spans="4:37">
      <c r="D3567" s="160" t="s">
        <v>9157</v>
      </c>
      <c r="E3567" s="160"/>
      <c r="F3567" s="160">
        <v>45749</v>
      </c>
      <c r="G3567" s="160">
        <v>45753</v>
      </c>
      <c r="H3567" s="160">
        <v>46054</v>
      </c>
      <c r="I3567" s="160">
        <v>46058</v>
      </c>
      <c r="J3567" s="160">
        <v>0</v>
      </c>
      <c r="K3567" s="160">
        <v>0</v>
      </c>
      <c r="L3567" s="707">
        <v>10264.450000000001</v>
      </c>
      <c r="M3567" s="727" t="s">
        <v>4996</v>
      </c>
      <c r="W3567" s="707"/>
      <c r="X3567" s="707"/>
      <c r="Y3567" s="707"/>
      <c r="Z3567" s="707"/>
      <c r="AD3567" s="707"/>
      <c r="AE3567" s="707"/>
      <c r="AF3567" s="707"/>
      <c r="AG3567" s="707"/>
    </row>
    <row r="3568" spans="4:37">
      <c r="D3568" s="160" t="s">
        <v>5289</v>
      </c>
      <c r="E3568" s="160"/>
      <c r="F3568" s="160">
        <v>45749</v>
      </c>
      <c r="G3568" s="160">
        <v>45753</v>
      </c>
      <c r="H3568" s="160">
        <v>46054</v>
      </c>
      <c r="I3568" s="160">
        <v>46058</v>
      </c>
      <c r="J3568" s="160">
        <v>0</v>
      </c>
      <c r="K3568" s="160">
        <v>0</v>
      </c>
      <c r="L3568" s="707">
        <v>9791.9</v>
      </c>
      <c r="M3568" s="727" t="s">
        <v>4994</v>
      </c>
      <c r="W3568" s="707"/>
      <c r="X3568" s="707"/>
      <c r="AA3568" s="707"/>
      <c r="AB3568" s="707"/>
      <c r="AC3568" s="707"/>
      <c r="AD3568" s="707"/>
      <c r="AE3568" s="707"/>
      <c r="AF3568" s="707"/>
      <c r="AG3568" s="707">
        <v>9791.9</v>
      </c>
      <c r="AH3568" s="707"/>
    </row>
    <row r="3569" spans="4:36">
      <c r="D3569" s="160" t="s">
        <v>5289</v>
      </c>
      <c r="E3569" s="160"/>
      <c r="F3569" s="160">
        <v>45749</v>
      </c>
      <c r="G3569" s="160">
        <v>45753</v>
      </c>
      <c r="H3569" s="160">
        <v>46054</v>
      </c>
      <c r="I3569" s="160">
        <v>46058</v>
      </c>
      <c r="J3569" s="160">
        <v>0</v>
      </c>
      <c r="K3569" s="160">
        <v>0</v>
      </c>
      <c r="L3569" s="707">
        <v>9791.9</v>
      </c>
      <c r="M3569" s="727" t="s">
        <v>4995</v>
      </c>
      <c r="X3569" s="707"/>
      <c r="Y3569" s="707"/>
      <c r="Z3569" s="707"/>
      <c r="AA3569" s="707"/>
      <c r="AB3569" s="707"/>
      <c r="AC3569" s="707"/>
      <c r="AD3569" s="707"/>
      <c r="AE3569" s="707"/>
      <c r="AF3569" s="707"/>
      <c r="AG3569" s="707">
        <v>9791.9</v>
      </c>
      <c r="AH3569" s="707"/>
    </row>
    <row r="3570" spans="4:36">
      <c r="D3570" s="160" t="s">
        <v>5289</v>
      </c>
      <c r="E3570" s="160"/>
      <c r="F3570" s="160">
        <v>45749</v>
      </c>
      <c r="G3570" s="160">
        <v>45753</v>
      </c>
      <c r="H3570" s="160">
        <v>46054</v>
      </c>
      <c r="I3570" s="160">
        <v>46058</v>
      </c>
      <c r="J3570" s="160">
        <v>0</v>
      </c>
      <c r="K3570" s="160">
        <v>0</v>
      </c>
      <c r="L3570" s="707">
        <v>9791.9</v>
      </c>
      <c r="M3570" s="727" t="s">
        <v>4996</v>
      </c>
      <c r="W3570" s="707"/>
      <c r="X3570" s="707"/>
      <c r="Y3570" s="707"/>
      <c r="Z3570" s="707"/>
      <c r="AD3570" s="707"/>
      <c r="AE3570" s="707"/>
      <c r="AF3570" s="707"/>
      <c r="AG3570" s="707"/>
    </row>
    <row r="3571" spans="4:36">
      <c r="D3571" s="160" t="s">
        <v>5290</v>
      </c>
      <c r="E3571" s="160"/>
      <c r="F3571" s="160">
        <v>45736</v>
      </c>
      <c r="G3571" s="160">
        <v>45745</v>
      </c>
      <c r="H3571" s="160">
        <v>46041</v>
      </c>
      <c r="I3571" s="160">
        <v>46050</v>
      </c>
      <c r="J3571" s="160">
        <v>0</v>
      </c>
      <c r="K3571" s="160">
        <v>0</v>
      </c>
      <c r="L3571" s="707">
        <v>13851.92</v>
      </c>
      <c r="M3571" s="727" t="s">
        <v>4994</v>
      </c>
      <c r="W3571" s="707"/>
      <c r="X3571" s="707"/>
      <c r="AA3571" s="707"/>
      <c r="AB3571" s="707"/>
      <c r="AC3571" s="707"/>
      <c r="AD3571" s="707"/>
      <c r="AE3571" s="707"/>
      <c r="AF3571" s="707">
        <v>13851.92</v>
      </c>
      <c r="AG3571" s="707"/>
      <c r="AH3571" s="707"/>
    </row>
    <row r="3572" spans="4:36">
      <c r="D3572" s="160" t="s">
        <v>5290</v>
      </c>
      <c r="E3572" s="160"/>
      <c r="F3572" s="160">
        <v>45736</v>
      </c>
      <c r="G3572" s="160">
        <v>45745</v>
      </c>
      <c r="H3572" s="160">
        <v>46041</v>
      </c>
      <c r="I3572" s="160">
        <v>46050</v>
      </c>
      <c r="J3572" s="160">
        <v>0</v>
      </c>
      <c r="K3572" s="160">
        <v>0</v>
      </c>
      <c r="L3572" s="707">
        <v>13851.92</v>
      </c>
      <c r="M3572" s="727" t="s">
        <v>4995</v>
      </c>
      <c r="X3572" s="707"/>
      <c r="Y3572" s="707"/>
      <c r="Z3572" s="707"/>
      <c r="AA3572" s="707"/>
      <c r="AB3572" s="707"/>
      <c r="AC3572" s="707"/>
      <c r="AD3572" s="707"/>
      <c r="AE3572" s="707"/>
      <c r="AF3572" s="707">
        <v>13851.92</v>
      </c>
      <c r="AG3572" s="707"/>
      <c r="AH3572" s="707"/>
    </row>
    <row r="3573" spans="4:36">
      <c r="D3573" s="160" t="s">
        <v>5290</v>
      </c>
      <c r="E3573" s="160"/>
      <c r="F3573" s="160">
        <v>45736</v>
      </c>
      <c r="G3573" s="160">
        <v>45745</v>
      </c>
      <c r="H3573" s="160">
        <v>46041</v>
      </c>
      <c r="I3573" s="160">
        <v>46050</v>
      </c>
      <c r="J3573" s="160">
        <v>0</v>
      </c>
      <c r="K3573" s="160">
        <v>0</v>
      </c>
      <c r="L3573" s="707">
        <v>13851.92</v>
      </c>
      <c r="M3573" s="727" t="s">
        <v>4996</v>
      </c>
      <c r="W3573" s="707"/>
      <c r="X3573" s="707"/>
      <c r="Y3573" s="707"/>
      <c r="Z3573" s="707"/>
      <c r="AD3573" s="707"/>
      <c r="AE3573" s="707"/>
      <c r="AF3573" s="707"/>
      <c r="AG3573" s="707"/>
    </row>
    <row r="3574" spans="4:36">
      <c r="D3574" s="160" t="s">
        <v>9158</v>
      </c>
      <c r="E3574" s="160"/>
      <c r="F3574" s="160">
        <v>45732</v>
      </c>
      <c r="G3574" s="160">
        <v>45770</v>
      </c>
      <c r="H3574" s="160">
        <v>46036</v>
      </c>
      <c r="I3574" s="160">
        <v>46063</v>
      </c>
      <c r="J3574" s="160">
        <v>0</v>
      </c>
      <c r="K3574" s="160">
        <v>0</v>
      </c>
      <c r="L3574" s="707">
        <v>156545.04999999999</v>
      </c>
      <c r="M3574" s="727" t="s">
        <v>4994</v>
      </c>
      <c r="W3574" s="707"/>
      <c r="X3574" s="707"/>
      <c r="Y3574" s="707"/>
      <c r="Z3574" s="707"/>
      <c r="AC3574" s="707"/>
      <c r="AD3574" s="707"/>
      <c r="AE3574" s="707"/>
      <c r="AF3574" s="707">
        <v>125516.48</v>
      </c>
      <c r="AG3574" s="707">
        <v>31028.57</v>
      </c>
      <c r="AH3574" s="707"/>
    </row>
    <row r="3575" spans="4:36">
      <c r="D3575" s="160" t="s">
        <v>9158</v>
      </c>
      <c r="E3575" s="160"/>
      <c r="F3575" s="160">
        <v>45732</v>
      </c>
      <c r="G3575" s="160">
        <v>45770</v>
      </c>
      <c r="H3575" s="160">
        <v>46036</v>
      </c>
      <c r="I3575" s="160">
        <v>46063</v>
      </c>
      <c r="J3575" s="160">
        <v>0</v>
      </c>
      <c r="K3575" s="160">
        <v>0</v>
      </c>
      <c r="L3575" s="707">
        <v>156545.04999999999</v>
      </c>
      <c r="M3575" s="727" t="s">
        <v>4995</v>
      </c>
      <c r="Y3575" s="707"/>
      <c r="Z3575" s="707"/>
      <c r="AA3575" s="707"/>
      <c r="AB3575" s="707"/>
      <c r="AC3575" s="707"/>
      <c r="AD3575" s="707"/>
      <c r="AE3575" s="707"/>
      <c r="AF3575" s="707">
        <v>125516.48</v>
      </c>
      <c r="AG3575" s="707">
        <v>31028.57</v>
      </c>
      <c r="AH3575" s="707"/>
    </row>
    <row r="3576" spans="4:36">
      <c r="D3576" s="160" t="s">
        <v>9158</v>
      </c>
      <c r="E3576" s="160"/>
      <c r="F3576" s="160">
        <v>45732</v>
      </c>
      <c r="G3576" s="160">
        <v>45770</v>
      </c>
      <c r="H3576" s="160">
        <v>46036</v>
      </c>
      <c r="I3576" s="160">
        <v>46063</v>
      </c>
      <c r="J3576" s="160">
        <v>0</v>
      </c>
      <c r="K3576" s="160">
        <v>0</v>
      </c>
      <c r="L3576" s="707">
        <v>156545.04999999999</v>
      </c>
      <c r="M3576" s="727" t="s">
        <v>4996</v>
      </c>
      <c r="Y3576" s="707"/>
      <c r="Z3576" s="707"/>
      <c r="AA3576" s="707"/>
      <c r="AB3576" s="707"/>
      <c r="AE3576" s="707"/>
      <c r="AF3576" s="707"/>
      <c r="AG3576" s="707"/>
    </row>
    <row r="3577" spans="4:36">
      <c r="D3577" s="160" t="s">
        <v>9159</v>
      </c>
      <c r="E3577" s="160"/>
      <c r="F3577" s="160">
        <v>45732</v>
      </c>
      <c r="G3577" s="160">
        <v>45755</v>
      </c>
      <c r="H3577" s="160">
        <v>46036</v>
      </c>
      <c r="I3577" s="160">
        <v>46061</v>
      </c>
      <c r="J3577" s="160">
        <v>0</v>
      </c>
      <c r="K3577" s="160">
        <v>0</v>
      </c>
      <c r="L3577" s="707">
        <v>5256.66</v>
      </c>
      <c r="M3577" s="727" t="s">
        <v>4994</v>
      </c>
      <c r="Y3577" s="707"/>
      <c r="Z3577" s="707"/>
      <c r="AC3577" s="707"/>
      <c r="AD3577" s="707"/>
      <c r="AE3577" s="707"/>
      <c r="AF3577" s="707">
        <v>4731</v>
      </c>
      <c r="AG3577" s="707">
        <v>525.66999999999996</v>
      </c>
      <c r="AH3577" s="707"/>
    </row>
    <row r="3578" spans="4:36">
      <c r="D3578" s="160" t="s">
        <v>9159</v>
      </c>
      <c r="E3578" s="160"/>
      <c r="F3578" s="160">
        <v>45732</v>
      </c>
      <c r="G3578" s="160">
        <v>45755</v>
      </c>
      <c r="H3578" s="160">
        <v>46036</v>
      </c>
      <c r="I3578" s="160">
        <v>46061</v>
      </c>
      <c r="J3578" s="160">
        <v>0</v>
      </c>
      <c r="K3578" s="160">
        <v>0</v>
      </c>
      <c r="L3578" s="707">
        <v>5256.66</v>
      </c>
      <c r="M3578" s="727" t="s">
        <v>4995</v>
      </c>
      <c r="Y3578" s="707"/>
      <c r="Z3578" s="707"/>
      <c r="AA3578" s="707"/>
      <c r="AB3578" s="707"/>
      <c r="AC3578" s="707"/>
      <c r="AD3578" s="707"/>
      <c r="AE3578" s="707"/>
      <c r="AF3578" s="707">
        <v>4731</v>
      </c>
      <c r="AG3578" s="707">
        <v>525.66999999999996</v>
      </c>
      <c r="AH3578" s="707"/>
    </row>
    <row r="3579" spans="4:36">
      <c r="D3579" s="160" t="s">
        <v>9159</v>
      </c>
      <c r="E3579" s="160"/>
      <c r="F3579" s="160">
        <v>45732</v>
      </c>
      <c r="G3579" s="160">
        <v>45755</v>
      </c>
      <c r="H3579" s="160">
        <v>46036</v>
      </c>
      <c r="I3579" s="160">
        <v>46061</v>
      </c>
      <c r="J3579" s="160">
        <v>0</v>
      </c>
      <c r="K3579" s="160">
        <v>0</v>
      </c>
      <c r="L3579" s="707">
        <v>5256.66</v>
      </c>
      <c r="M3579" s="727" t="s">
        <v>4996</v>
      </c>
      <c r="Y3579" s="707"/>
      <c r="Z3579" s="707"/>
      <c r="AA3579" s="707"/>
      <c r="AB3579" s="707"/>
      <c r="AE3579" s="707"/>
      <c r="AF3579" s="707"/>
      <c r="AG3579" s="707"/>
    </row>
    <row r="3580" spans="4:36">
      <c r="D3580" s="160" t="s">
        <v>9160</v>
      </c>
      <c r="E3580" s="160"/>
      <c r="F3580" s="160">
        <v>45734</v>
      </c>
      <c r="G3580" s="160">
        <v>45770</v>
      </c>
      <c r="H3580" s="160">
        <v>46039</v>
      </c>
      <c r="I3580" s="160">
        <v>46063</v>
      </c>
      <c r="J3580" s="160">
        <v>0</v>
      </c>
      <c r="K3580" s="160">
        <v>0</v>
      </c>
      <c r="L3580" s="707">
        <v>110714.24000000001</v>
      </c>
      <c r="M3580" s="727" t="s">
        <v>4994</v>
      </c>
      <c r="Y3580" s="707"/>
      <c r="Z3580" s="707"/>
      <c r="AA3580" s="707"/>
      <c r="AE3580" s="707"/>
      <c r="AF3580" s="707">
        <v>84511.87</v>
      </c>
      <c r="AG3580" s="707">
        <v>26202.37</v>
      </c>
      <c r="AH3580" s="707"/>
      <c r="AI3580" s="707"/>
      <c r="AJ3580" s="707"/>
    </row>
    <row r="3581" spans="4:36">
      <c r="D3581" s="160" t="s">
        <v>9160</v>
      </c>
      <c r="E3581" s="160"/>
      <c r="F3581" s="160">
        <v>45734</v>
      </c>
      <c r="G3581" s="160">
        <v>45770</v>
      </c>
      <c r="H3581" s="160">
        <v>46039</v>
      </c>
      <c r="I3581" s="160">
        <v>46063</v>
      </c>
      <c r="J3581" s="160">
        <v>0</v>
      </c>
      <c r="K3581" s="160">
        <v>0</v>
      </c>
      <c r="L3581" s="707">
        <v>110714.24000000001</v>
      </c>
      <c r="M3581" s="727" t="s">
        <v>4995</v>
      </c>
      <c r="AA3581" s="707"/>
      <c r="AB3581" s="707"/>
      <c r="AC3581" s="707"/>
      <c r="AE3581" s="707"/>
      <c r="AF3581" s="707">
        <v>84511.87</v>
      </c>
      <c r="AG3581" s="707">
        <v>26202.37</v>
      </c>
      <c r="AH3581" s="707"/>
      <c r="AI3581" s="707"/>
      <c r="AJ3581" s="707"/>
    </row>
    <row r="3582" spans="4:36">
      <c r="D3582" s="160" t="s">
        <v>9160</v>
      </c>
      <c r="E3582" s="160"/>
      <c r="F3582" s="160">
        <v>45734</v>
      </c>
      <c r="G3582" s="160">
        <v>45770</v>
      </c>
      <c r="H3582" s="160">
        <v>46039</v>
      </c>
      <c r="I3582" s="160">
        <v>46063</v>
      </c>
      <c r="J3582" s="160">
        <v>0</v>
      </c>
      <c r="K3582" s="160">
        <v>0</v>
      </c>
      <c r="L3582" s="707">
        <v>110714.24000000001</v>
      </c>
      <c r="M3582" s="727" t="s">
        <v>4996</v>
      </c>
      <c r="AA3582" s="707"/>
      <c r="AB3582" s="707"/>
      <c r="AC3582" s="707"/>
      <c r="AE3582" s="707"/>
      <c r="AF3582" s="707"/>
      <c r="AH3582" s="707"/>
    </row>
    <row r="3583" spans="4:36">
      <c r="D3583" s="160" t="s">
        <v>9161</v>
      </c>
      <c r="E3583" s="160"/>
      <c r="F3583" s="160">
        <v>45749</v>
      </c>
      <c r="G3583" s="160">
        <v>45753</v>
      </c>
      <c r="H3583" s="160">
        <v>46054</v>
      </c>
      <c r="I3583" s="160">
        <v>46058</v>
      </c>
      <c r="J3583" s="160">
        <v>0</v>
      </c>
      <c r="K3583" s="160">
        <v>0</v>
      </c>
      <c r="L3583" s="707">
        <v>4300.53</v>
      </c>
      <c r="M3583" s="727" t="s">
        <v>4994</v>
      </c>
      <c r="AA3583" s="707"/>
      <c r="AE3583" s="707"/>
      <c r="AF3583" s="707"/>
      <c r="AG3583" s="707">
        <v>4300.53</v>
      </c>
      <c r="AH3583" s="707"/>
      <c r="AI3583" s="707"/>
      <c r="AJ3583" s="707"/>
    </row>
    <row r="3584" spans="4:36">
      <c r="D3584" s="160" t="s">
        <v>9161</v>
      </c>
      <c r="E3584" s="160"/>
      <c r="F3584" s="160">
        <v>45749</v>
      </c>
      <c r="G3584" s="160">
        <v>45753</v>
      </c>
      <c r="H3584" s="160">
        <v>46054</v>
      </c>
      <c r="I3584" s="160">
        <v>46058</v>
      </c>
      <c r="J3584" s="160">
        <v>0</v>
      </c>
      <c r="K3584" s="160">
        <v>0</v>
      </c>
      <c r="L3584" s="707">
        <v>4300.53</v>
      </c>
      <c r="M3584" s="727" t="s">
        <v>4995</v>
      </c>
      <c r="AA3584" s="707"/>
      <c r="AB3584" s="707"/>
      <c r="AC3584" s="707"/>
      <c r="AE3584" s="707"/>
      <c r="AF3584" s="707"/>
      <c r="AG3584" s="707">
        <v>4300.53</v>
      </c>
      <c r="AH3584" s="707"/>
      <c r="AI3584" s="707"/>
      <c r="AJ3584" s="707"/>
    </row>
    <row r="3585" spans="4:37">
      <c r="D3585" s="160" t="s">
        <v>9161</v>
      </c>
      <c r="E3585" s="160"/>
      <c r="F3585" s="160">
        <v>45749</v>
      </c>
      <c r="G3585" s="160">
        <v>45753</v>
      </c>
      <c r="H3585" s="160">
        <v>46054</v>
      </c>
      <c r="I3585" s="160">
        <v>46058</v>
      </c>
      <c r="J3585" s="160">
        <v>0</v>
      </c>
      <c r="K3585" s="160">
        <v>0</v>
      </c>
      <c r="L3585" s="707">
        <v>4300.53</v>
      </c>
      <c r="M3585" s="727" t="s">
        <v>4996</v>
      </c>
      <c r="W3585" s="707"/>
      <c r="X3585" s="707"/>
      <c r="AA3585" s="707"/>
      <c r="AB3585" s="707"/>
      <c r="AC3585" s="707"/>
      <c r="AF3585" s="707"/>
      <c r="AG3585" s="707"/>
      <c r="AH3585" s="707"/>
    </row>
    <row r="3586" spans="4:37">
      <c r="D3586" s="160" t="s">
        <v>9162</v>
      </c>
      <c r="E3586" s="160"/>
      <c r="F3586" s="160">
        <v>45738</v>
      </c>
      <c r="G3586" s="160">
        <v>45743</v>
      </c>
      <c r="H3586" s="160">
        <v>46042</v>
      </c>
      <c r="I3586" s="160">
        <v>46049</v>
      </c>
      <c r="J3586" s="160">
        <v>0</v>
      </c>
      <c r="K3586" s="160">
        <v>0</v>
      </c>
      <c r="L3586" s="707">
        <v>36273.61</v>
      </c>
      <c r="M3586" s="727" t="s">
        <v>4994</v>
      </c>
      <c r="W3586" s="707"/>
      <c r="X3586" s="707"/>
      <c r="Y3586" s="707"/>
      <c r="Z3586" s="707"/>
      <c r="AA3586" s="707"/>
      <c r="AB3586" s="707"/>
      <c r="AC3586" s="707"/>
      <c r="AD3586" s="707"/>
      <c r="AE3586" s="707"/>
      <c r="AF3586" s="707">
        <v>36273.61</v>
      </c>
      <c r="AG3586" s="707"/>
      <c r="AH3586" s="707"/>
    </row>
    <row r="3587" spans="4:37">
      <c r="D3587" s="160" t="s">
        <v>9162</v>
      </c>
      <c r="E3587" s="160"/>
      <c r="F3587" s="160">
        <v>45738</v>
      </c>
      <c r="G3587" s="160">
        <v>45743</v>
      </c>
      <c r="H3587" s="160">
        <v>46042</v>
      </c>
      <c r="I3587" s="160">
        <v>46049</v>
      </c>
      <c r="J3587" s="160">
        <v>0</v>
      </c>
      <c r="K3587" s="160">
        <v>0</v>
      </c>
      <c r="L3587" s="707">
        <v>36273.61</v>
      </c>
      <c r="M3587" s="727" t="s">
        <v>4995</v>
      </c>
      <c r="W3587" s="707"/>
      <c r="X3587" s="707"/>
      <c r="Y3587" s="707"/>
      <c r="Z3587" s="707"/>
      <c r="AA3587" s="707"/>
      <c r="AB3587" s="707"/>
      <c r="AC3587" s="707"/>
      <c r="AD3587" s="707"/>
      <c r="AE3587" s="707"/>
      <c r="AF3587" s="707">
        <v>36273.61</v>
      </c>
      <c r="AG3587" s="707"/>
      <c r="AH3587" s="707"/>
    </row>
    <row r="3588" spans="4:37">
      <c r="D3588" s="160" t="s">
        <v>9162</v>
      </c>
      <c r="E3588" s="160"/>
      <c r="F3588" s="160">
        <v>45738</v>
      </c>
      <c r="G3588" s="160">
        <v>45743</v>
      </c>
      <c r="H3588" s="160">
        <v>46042</v>
      </c>
      <c r="I3588" s="160">
        <v>46049</v>
      </c>
      <c r="J3588" s="160">
        <v>0</v>
      </c>
      <c r="K3588" s="160">
        <v>0</v>
      </c>
      <c r="L3588" s="707">
        <v>36273.61</v>
      </c>
      <c r="M3588" s="727" t="s">
        <v>4996</v>
      </c>
      <c r="R3588" s="707"/>
      <c r="S3588" s="707"/>
      <c r="T3588" s="707"/>
      <c r="U3588" s="707"/>
      <c r="V3588" s="707"/>
      <c r="W3588" s="707"/>
      <c r="X3588" s="707"/>
      <c r="Y3588" s="707"/>
      <c r="Z3588" s="707"/>
      <c r="AD3588" s="707"/>
      <c r="AE3588" s="707"/>
    </row>
    <row r="3589" spans="4:37">
      <c r="D3589" s="160" t="s">
        <v>5291</v>
      </c>
      <c r="E3589" s="160"/>
      <c r="F3589" s="160">
        <v>45738</v>
      </c>
      <c r="G3589" s="160">
        <v>45761</v>
      </c>
      <c r="H3589" s="160">
        <v>46042</v>
      </c>
      <c r="I3589" s="160">
        <v>46067</v>
      </c>
      <c r="J3589" s="160">
        <v>0</v>
      </c>
      <c r="K3589" s="160">
        <v>0</v>
      </c>
      <c r="L3589" s="707">
        <v>178557.57</v>
      </c>
      <c r="M3589" s="727" t="s">
        <v>4994</v>
      </c>
      <c r="Q3589" s="707"/>
      <c r="R3589" s="707"/>
      <c r="V3589" s="707"/>
      <c r="W3589" s="707"/>
      <c r="X3589" s="707"/>
      <c r="Y3589" s="707"/>
      <c r="Z3589" s="707"/>
      <c r="AA3589" s="707"/>
      <c r="AB3589" s="707"/>
      <c r="AC3589" s="707"/>
      <c r="AD3589" s="707"/>
      <c r="AE3589" s="707"/>
      <c r="AF3589" s="707">
        <v>89619.04</v>
      </c>
      <c r="AG3589" s="707">
        <v>88938.53</v>
      </c>
      <c r="AH3589" s="707"/>
    </row>
    <row r="3590" spans="4:37">
      <c r="D3590" s="160" t="s">
        <v>5291</v>
      </c>
      <c r="E3590" s="160"/>
      <c r="F3590" s="160">
        <v>45738</v>
      </c>
      <c r="G3590" s="160">
        <v>45761</v>
      </c>
      <c r="H3590" s="160">
        <v>46042</v>
      </c>
      <c r="I3590" s="160">
        <v>46067</v>
      </c>
      <c r="J3590" s="160">
        <v>0</v>
      </c>
      <c r="K3590" s="160">
        <v>0</v>
      </c>
      <c r="L3590" s="707">
        <v>178557.57</v>
      </c>
      <c r="M3590" s="727" t="s">
        <v>4995</v>
      </c>
      <c r="W3590" s="707"/>
      <c r="X3590" s="707"/>
      <c r="Y3590" s="707"/>
      <c r="Z3590" s="707"/>
      <c r="AA3590" s="707"/>
      <c r="AB3590" s="707"/>
      <c r="AC3590" s="707"/>
      <c r="AD3590" s="707"/>
      <c r="AE3590" s="707"/>
      <c r="AF3590" s="707">
        <v>89619.04</v>
      </c>
      <c r="AG3590" s="707">
        <v>88938.53</v>
      </c>
      <c r="AH3590" s="707"/>
    </row>
    <row r="3591" spans="4:37">
      <c r="D3591" s="160" t="s">
        <v>5291</v>
      </c>
      <c r="E3591" s="160"/>
      <c r="F3591" s="160">
        <v>45738</v>
      </c>
      <c r="G3591" s="160">
        <v>45761</v>
      </c>
      <c r="H3591" s="160">
        <v>46042</v>
      </c>
      <c r="I3591" s="160">
        <v>46067</v>
      </c>
      <c r="J3591" s="160">
        <v>0</v>
      </c>
      <c r="K3591" s="160">
        <v>0</v>
      </c>
      <c r="L3591" s="707">
        <v>178557.57</v>
      </c>
      <c r="M3591" s="727" t="s">
        <v>4996</v>
      </c>
      <c r="R3591" s="707"/>
      <c r="S3591" s="707"/>
      <c r="T3591" s="707"/>
      <c r="U3591" s="707"/>
      <c r="V3591" s="707"/>
      <c r="W3591" s="707"/>
      <c r="X3591" s="707"/>
      <c r="Y3591" s="707"/>
      <c r="Z3591" s="707"/>
      <c r="AD3591" s="707"/>
      <c r="AE3591" s="707"/>
      <c r="AF3591" s="707"/>
    </row>
    <row r="3592" spans="4:37">
      <c r="D3592" s="160" t="s">
        <v>9163</v>
      </c>
      <c r="E3592" s="160"/>
      <c r="F3592" s="160">
        <v>45755</v>
      </c>
      <c r="G3592" s="160">
        <v>45761</v>
      </c>
      <c r="H3592" s="160">
        <v>46060</v>
      </c>
      <c r="I3592" s="160">
        <v>46067</v>
      </c>
      <c r="J3592" s="160">
        <v>0</v>
      </c>
      <c r="K3592" s="160">
        <v>0</v>
      </c>
      <c r="L3592" s="707">
        <v>28475.67</v>
      </c>
      <c r="M3592" s="727" t="s">
        <v>4994</v>
      </c>
      <c r="Q3592" s="707"/>
      <c r="R3592" s="707"/>
      <c r="V3592" s="707"/>
      <c r="W3592" s="707"/>
      <c r="X3592" s="707"/>
      <c r="AA3592" s="707"/>
      <c r="AB3592" s="707"/>
      <c r="AC3592" s="707"/>
      <c r="AD3592" s="707"/>
      <c r="AE3592" s="707"/>
      <c r="AF3592" s="707"/>
      <c r="AG3592" s="707">
        <v>28475.67</v>
      </c>
      <c r="AH3592" s="707"/>
    </row>
    <row r="3593" spans="4:37">
      <c r="D3593" s="160" t="s">
        <v>9163</v>
      </c>
      <c r="E3593" s="160"/>
      <c r="F3593" s="160">
        <v>45755</v>
      </c>
      <c r="G3593" s="160">
        <v>45761</v>
      </c>
      <c r="H3593" s="160">
        <v>46060</v>
      </c>
      <c r="I3593" s="160">
        <v>46067</v>
      </c>
      <c r="J3593" s="160">
        <v>0</v>
      </c>
      <c r="K3593" s="160">
        <v>0</v>
      </c>
      <c r="L3593" s="707">
        <v>28475.67</v>
      </c>
      <c r="M3593" s="727" t="s">
        <v>4995</v>
      </c>
      <c r="X3593" s="707"/>
      <c r="Y3593" s="707"/>
      <c r="AA3593" s="707"/>
      <c r="AB3593" s="707"/>
      <c r="AC3593" s="707"/>
      <c r="AD3593" s="707"/>
      <c r="AE3593" s="707"/>
      <c r="AF3593" s="707"/>
      <c r="AG3593" s="707">
        <v>28475.67</v>
      </c>
      <c r="AH3593" s="707"/>
    </row>
    <row r="3594" spans="4:37">
      <c r="D3594" s="160" t="s">
        <v>9163</v>
      </c>
      <c r="E3594" s="160"/>
      <c r="F3594" s="160">
        <v>45755</v>
      </c>
      <c r="G3594" s="160">
        <v>45761</v>
      </c>
      <c r="H3594" s="160">
        <v>46060</v>
      </c>
      <c r="I3594" s="160">
        <v>46067</v>
      </c>
      <c r="J3594" s="160">
        <v>0</v>
      </c>
      <c r="K3594" s="160">
        <v>0</v>
      </c>
      <c r="L3594" s="707">
        <v>28475.67</v>
      </c>
      <c r="M3594" s="727" t="s">
        <v>4996</v>
      </c>
      <c r="W3594" s="707"/>
      <c r="X3594" s="707"/>
      <c r="Y3594" s="707"/>
      <c r="AB3594" s="707"/>
      <c r="AC3594" s="707"/>
      <c r="AD3594" s="707"/>
      <c r="AE3594" s="707"/>
      <c r="AF3594" s="707"/>
      <c r="AG3594" s="707"/>
    </row>
    <row r="3595" spans="4:37">
      <c r="D3595" s="160" t="s">
        <v>5292</v>
      </c>
      <c r="E3595" s="160"/>
      <c r="F3595" s="160">
        <v>45738</v>
      </c>
      <c r="G3595" s="160">
        <v>45755</v>
      </c>
      <c r="H3595" s="160">
        <v>46042</v>
      </c>
      <c r="I3595" s="160">
        <v>46060</v>
      </c>
      <c r="J3595" s="160">
        <v>0</v>
      </c>
      <c r="K3595" s="160">
        <v>0</v>
      </c>
      <c r="L3595" s="707">
        <v>41496.32</v>
      </c>
      <c r="M3595" s="727" t="s">
        <v>4994</v>
      </c>
      <c r="W3595" s="707"/>
      <c r="AB3595" s="707"/>
      <c r="AC3595" s="707"/>
      <c r="AE3595" s="707"/>
      <c r="AF3595" s="707">
        <v>37346.69</v>
      </c>
      <c r="AG3595" s="707">
        <v>4149.63</v>
      </c>
      <c r="AH3595" s="707"/>
      <c r="AI3595" s="707"/>
      <c r="AJ3595" s="707"/>
      <c r="AK3595" s="707"/>
    </row>
    <row r="3596" spans="4:37">
      <c r="D3596" s="160" t="s">
        <v>5292</v>
      </c>
      <c r="E3596" s="160"/>
      <c r="F3596" s="160">
        <v>45738</v>
      </c>
      <c r="G3596" s="160">
        <v>45755</v>
      </c>
      <c r="H3596" s="160">
        <v>46042</v>
      </c>
      <c r="I3596" s="160">
        <v>46060</v>
      </c>
      <c r="J3596" s="160">
        <v>0</v>
      </c>
      <c r="K3596" s="160">
        <v>0</v>
      </c>
      <c r="L3596" s="707">
        <v>41496.32</v>
      </c>
      <c r="M3596" s="727" t="s">
        <v>4995</v>
      </c>
      <c r="AB3596" s="707"/>
      <c r="AC3596" s="707"/>
      <c r="AD3596" s="707"/>
      <c r="AE3596" s="707"/>
      <c r="AF3596" s="707">
        <v>37346.69</v>
      </c>
      <c r="AG3596" s="707">
        <v>4149.63</v>
      </c>
      <c r="AH3596" s="707"/>
      <c r="AI3596" s="707"/>
      <c r="AJ3596" s="707"/>
      <c r="AK3596" s="707"/>
    </row>
    <row r="3597" spans="4:37">
      <c r="D3597" s="160" t="s">
        <v>5292</v>
      </c>
      <c r="E3597" s="160"/>
      <c r="F3597" s="160">
        <v>45738</v>
      </c>
      <c r="G3597" s="160">
        <v>45755</v>
      </c>
      <c r="H3597" s="160">
        <v>46042</v>
      </c>
      <c r="I3597" s="160">
        <v>46060</v>
      </c>
      <c r="J3597" s="160">
        <v>0</v>
      </c>
      <c r="K3597" s="160">
        <v>0</v>
      </c>
      <c r="L3597" s="707">
        <v>41496.32</v>
      </c>
      <c r="M3597" s="727" t="s">
        <v>4996</v>
      </c>
      <c r="AB3597" s="707"/>
      <c r="AC3597" s="707"/>
      <c r="AD3597" s="707"/>
      <c r="AE3597" s="707"/>
      <c r="AF3597" s="707"/>
      <c r="AI3597" s="707"/>
      <c r="AJ3597" s="707"/>
    </row>
    <row r="3598" spans="4:37">
      <c r="D3598" s="160" t="s">
        <v>9164</v>
      </c>
      <c r="E3598" s="160"/>
      <c r="F3598" s="160">
        <v>45746</v>
      </c>
      <c r="G3598" s="160">
        <v>45752</v>
      </c>
      <c r="H3598" s="160">
        <v>46049</v>
      </c>
      <c r="I3598" s="160">
        <v>46056</v>
      </c>
      <c r="J3598" s="160">
        <v>0</v>
      </c>
      <c r="K3598" s="160">
        <v>0</v>
      </c>
      <c r="L3598" s="707">
        <v>5856.36</v>
      </c>
      <c r="M3598" s="727" t="s">
        <v>4994</v>
      </c>
      <c r="AB3598" s="707"/>
      <c r="AC3598" s="707"/>
      <c r="AE3598" s="707"/>
      <c r="AF3598" s="707">
        <v>4919.34</v>
      </c>
      <c r="AG3598" s="707">
        <v>937.02</v>
      </c>
      <c r="AH3598" s="707"/>
      <c r="AI3598" s="707"/>
      <c r="AJ3598" s="707"/>
      <c r="AK3598" s="707"/>
    </row>
    <row r="3599" spans="4:37">
      <c r="D3599" s="160" t="s">
        <v>9164</v>
      </c>
      <c r="E3599" s="160"/>
      <c r="F3599" s="160">
        <v>45746</v>
      </c>
      <c r="G3599" s="160">
        <v>45752</v>
      </c>
      <c r="H3599" s="160">
        <v>46049</v>
      </c>
      <c r="I3599" s="160">
        <v>46056</v>
      </c>
      <c r="J3599" s="160">
        <v>0</v>
      </c>
      <c r="K3599" s="160">
        <v>0</v>
      </c>
      <c r="L3599" s="707">
        <v>5856.36</v>
      </c>
      <c r="M3599" s="727" t="s">
        <v>4995</v>
      </c>
      <c r="AB3599" s="707"/>
      <c r="AC3599" s="707"/>
      <c r="AD3599" s="707"/>
      <c r="AE3599" s="707"/>
      <c r="AF3599" s="707">
        <v>4919.34</v>
      </c>
      <c r="AG3599" s="707">
        <v>937.02</v>
      </c>
      <c r="AH3599" s="707"/>
      <c r="AI3599" s="707"/>
      <c r="AJ3599" s="707"/>
      <c r="AK3599" s="707"/>
    </row>
    <row r="3600" spans="4:37">
      <c r="D3600" s="160" t="s">
        <v>9164</v>
      </c>
      <c r="E3600" s="160"/>
      <c r="F3600" s="160">
        <v>45746</v>
      </c>
      <c r="G3600" s="160">
        <v>45752</v>
      </c>
      <c r="H3600" s="160">
        <v>46049</v>
      </c>
      <c r="I3600" s="160">
        <v>46056</v>
      </c>
      <c r="J3600" s="160">
        <v>0</v>
      </c>
      <c r="K3600" s="160">
        <v>0</v>
      </c>
      <c r="L3600" s="707">
        <v>5856.36</v>
      </c>
      <c r="M3600" s="727" t="s">
        <v>4996</v>
      </c>
      <c r="AB3600" s="707"/>
      <c r="AC3600" s="707"/>
      <c r="AD3600" s="707"/>
      <c r="AE3600" s="707"/>
      <c r="AF3600" s="707"/>
      <c r="AI3600" s="707"/>
    </row>
    <row r="3601" spans="4:37">
      <c r="D3601" s="160" t="s">
        <v>5293</v>
      </c>
      <c r="E3601" s="160"/>
      <c r="F3601" s="160">
        <v>45741</v>
      </c>
      <c r="G3601" s="160">
        <v>45754</v>
      </c>
      <c r="H3601" s="160">
        <v>46046</v>
      </c>
      <c r="I3601" s="160">
        <v>46060</v>
      </c>
      <c r="J3601" s="160">
        <v>0</v>
      </c>
      <c r="K3601" s="160">
        <v>0</v>
      </c>
      <c r="L3601" s="707">
        <v>42963.59</v>
      </c>
      <c r="M3601" s="727" t="s">
        <v>4994</v>
      </c>
      <c r="AB3601" s="707"/>
      <c r="AC3601" s="707"/>
      <c r="AF3601" s="707">
        <v>26637.43</v>
      </c>
      <c r="AG3601" s="707">
        <v>16326.16</v>
      </c>
      <c r="AH3601" s="707"/>
      <c r="AI3601" s="707"/>
      <c r="AJ3601" s="707"/>
      <c r="AK3601" s="707"/>
    </row>
    <row r="3602" spans="4:37">
      <c r="D3602" s="160" t="s">
        <v>5293</v>
      </c>
      <c r="E3602" s="160"/>
      <c r="F3602" s="160">
        <v>45741</v>
      </c>
      <c r="G3602" s="160">
        <v>45754</v>
      </c>
      <c r="H3602" s="160">
        <v>46046</v>
      </c>
      <c r="I3602" s="160">
        <v>46060</v>
      </c>
      <c r="J3602" s="160">
        <v>0</v>
      </c>
      <c r="K3602" s="160">
        <v>0</v>
      </c>
      <c r="L3602" s="707">
        <v>42963.59</v>
      </c>
      <c r="M3602" s="727" t="s">
        <v>4995</v>
      </c>
      <c r="AC3602" s="707"/>
      <c r="AD3602" s="707"/>
      <c r="AF3602" s="707">
        <v>26637.43</v>
      </c>
      <c r="AG3602" s="707">
        <v>16326.16</v>
      </c>
      <c r="AH3602" s="707"/>
      <c r="AI3602" s="707"/>
      <c r="AJ3602" s="707"/>
      <c r="AK3602" s="707"/>
    </row>
    <row r="3603" spans="4:37">
      <c r="D3603" s="160" t="s">
        <v>5293</v>
      </c>
      <c r="E3603" s="160"/>
      <c r="F3603" s="160">
        <v>45741</v>
      </c>
      <c r="G3603" s="160">
        <v>45754</v>
      </c>
      <c r="H3603" s="160">
        <v>46046</v>
      </c>
      <c r="I3603" s="160">
        <v>46060</v>
      </c>
      <c r="J3603" s="160">
        <v>0</v>
      </c>
      <c r="K3603" s="160">
        <v>0</v>
      </c>
      <c r="L3603" s="707">
        <v>42963.59</v>
      </c>
      <c r="M3603" s="727" t="s">
        <v>4996</v>
      </c>
      <c r="AB3603" s="707"/>
      <c r="AC3603" s="707"/>
      <c r="AD3603" s="707"/>
      <c r="AG3603" s="707"/>
      <c r="AI3603" s="707"/>
    </row>
    <row r="3604" spans="4:37">
      <c r="D3604" s="160" t="s">
        <v>9165</v>
      </c>
      <c r="E3604" s="160"/>
      <c r="F3604" s="160">
        <v>45746</v>
      </c>
      <c r="G3604" s="160">
        <v>45747</v>
      </c>
      <c r="H3604" s="160">
        <v>46050</v>
      </c>
      <c r="I3604" s="160">
        <v>46053</v>
      </c>
      <c r="J3604" s="160">
        <v>0</v>
      </c>
      <c r="K3604" s="160">
        <v>0</v>
      </c>
      <c r="L3604" s="707">
        <v>6609.2</v>
      </c>
      <c r="M3604" s="727" t="s">
        <v>4994</v>
      </c>
      <c r="AB3604" s="707"/>
      <c r="AC3604" s="707"/>
      <c r="AF3604" s="707">
        <v>6609.2</v>
      </c>
      <c r="AG3604" s="707"/>
      <c r="AH3604" s="707"/>
      <c r="AI3604" s="707"/>
      <c r="AJ3604" s="707"/>
      <c r="AK3604" s="707"/>
    </row>
    <row r="3605" spans="4:37">
      <c r="D3605" s="160" t="s">
        <v>9165</v>
      </c>
      <c r="E3605" s="160"/>
      <c r="F3605" s="160">
        <v>45746</v>
      </c>
      <c r="G3605" s="160">
        <v>45747</v>
      </c>
      <c r="H3605" s="160">
        <v>46050</v>
      </c>
      <c r="I3605" s="160">
        <v>46053</v>
      </c>
      <c r="J3605" s="160">
        <v>0</v>
      </c>
      <c r="K3605" s="160">
        <v>0</v>
      </c>
      <c r="L3605" s="707">
        <v>6609.2</v>
      </c>
      <c r="M3605" s="727" t="s">
        <v>4995</v>
      </c>
      <c r="AC3605" s="707"/>
      <c r="AD3605" s="707"/>
      <c r="AF3605" s="707">
        <v>6609.2</v>
      </c>
      <c r="AG3605" s="707"/>
      <c r="AH3605" s="707"/>
      <c r="AI3605" s="707"/>
      <c r="AJ3605" s="707"/>
      <c r="AK3605" s="707"/>
    </row>
    <row r="3606" spans="4:37">
      <c r="D3606" s="160" t="s">
        <v>9165</v>
      </c>
      <c r="E3606" s="160"/>
      <c r="F3606" s="160">
        <v>45746</v>
      </c>
      <c r="G3606" s="160">
        <v>45747</v>
      </c>
      <c r="H3606" s="160">
        <v>46050</v>
      </c>
      <c r="I3606" s="160">
        <v>46053</v>
      </c>
      <c r="J3606" s="160">
        <v>0</v>
      </c>
      <c r="K3606" s="160">
        <v>0</v>
      </c>
      <c r="L3606" s="707">
        <v>6609.2</v>
      </c>
      <c r="M3606" s="727" t="s">
        <v>4996</v>
      </c>
      <c r="AB3606" s="707"/>
      <c r="AC3606" s="707"/>
      <c r="AD3606" s="707"/>
      <c r="AG3606" s="707"/>
      <c r="AI3606" s="707"/>
    </row>
    <row r="3607" spans="4:37">
      <c r="D3607" s="160" t="s">
        <v>5294</v>
      </c>
      <c r="E3607" s="160"/>
      <c r="F3607" s="160">
        <v>45748</v>
      </c>
      <c r="G3607" s="160">
        <v>45749</v>
      </c>
      <c r="H3607" s="160">
        <v>46053</v>
      </c>
      <c r="I3607" s="160">
        <v>46055</v>
      </c>
      <c r="J3607" s="160">
        <v>0</v>
      </c>
      <c r="K3607" s="160">
        <v>0</v>
      </c>
      <c r="L3607" s="707">
        <v>378.04</v>
      </c>
      <c r="M3607" s="727" t="s">
        <v>4994</v>
      </c>
      <c r="AB3607" s="707"/>
      <c r="AC3607" s="707"/>
      <c r="AF3607" s="707">
        <v>113.41</v>
      </c>
      <c r="AG3607" s="707">
        <v>264.63</v>
      </c>
      <c r="AH3607" s="707"/>
      <c r="AI3607" s="707"/>
      <c r="AJ3607" s="707"/>
      <c r="AK3607" s="707"/>
    </row>
    <row r="3608" spans="4:37">
      <c r="D3608" s="160" t="s">
        <v>5294</v>
      </c>
      <c r="E3608" s="160"/>
      <c r="F3608" s="160">
        <v>45748</v>
      </c>
      <c r="G3608" s="160">
        <v>45749</v>
      </c>
      <c r="H3608" s="160">
        <v>46053</v>
      </c>
      <c r="I3608" s="160">
        <v>46055</v>
      </c>
      <c r="J3608" s="160">
        <v>0</v>
      </c>
      <c r="K3608" s="160">
        <v>0</v>
      </c>
      <c r="L3608" s="707">
        <v>378.04</v>
      </c>
      <c r="M3608" s="727" t="s">
        <v>4995</v>
      </c>
      <c r="AC3608" s="707"/>
      <c r="AD3608" s="707"/>
      <c r="AF3608" s="707">
        <v>113.41</v>
      </c>
      <c r="AG3608" s="707">
        <v>264.63</v>
      </c>
      <c r="AH3608" s="707"/>
      <c r="AI3608" s="707"/>
      <c r="AJ3608" s="707"/>
      <c r="AK3608" s="707"/>
    </row>
    <row r="3609" spans="4:37">
      <c r="D3609" s="160" t="s">
        <v>5294</v>
      </c>
      <c r="E3609" s="160"/>
      <c r="F3609" s="160">
        <v>45748</v>
      </c>
      <c r="G3609" s="160">
        <v>45749</v>
      </c>
      <c r="H3609" s="160">
        <v>46053</v>
      </c>
      <c r="I3609" s="160">
        <v>46055</v>
      </c>
      <c r="J3609" s="160">
        <v>0</v>
      </c>
      <c r="K3609" s="160">
        <v>0</v>
      </c>
      <c r="L3609" s="707">
        <v>378.04</v>
      </c>
      <c r="M3609" s="727" t="s">
        <v>4996</v>
      </c>
      <c r="AB3609" s="707"/>
      <c r="AC3609" s="707"/>
      <c r="AD3609" s="707"/>
      <c r="AI3609" s="707"/>
    </row>
    <row r="3610" spans="4:37">
      <c r="D3610" s="160" t="s">
        <v>9166</v>
      </c>
      <c r="E3610" s="160"/>
      <c r="F3610" s="160">
        <v>45743</v>
      </c>
      <c r="G3610" s="160">
        <v>45752</v>
      </c>
      <c r="H3610" s="160">
        <v>46048</v>
      </c>
      <c r="I3610" s="160">
        <v>46057</v>
      </c>
      <c r="J3610" s="160">
        <v>0</v>
      </c>
      <c r="K3610" s="160">
        <v>0</v>
      </c>
      <c r="L3610" s="707">
        <v>2107.9699999999998</v>
      </c>
      <c r="M3610" s="727" t="s">
        <v>4994</v>
      </c>
      <c r="AB3610" s="707"/>
      <c r="AC3610" s="707"/>
      <c r="AF3610" s="707">
        <v>1781.23</v>
      </c>
      <c r="AG3610" s="707">
        <v>326.73</v>
      </c>
      <c r="AH3610" s="707"/>
      <c r="AI3610" s="707"/>
      <c r="AJ3610" s="707"/>
      <c r="AK3610" s="707"/>
    </row>
    <row r="3611" spans="4:37">
      <c r="D3611" s="160" t="s">
        <v>9166</v>
      </c>
      <c r="E3611" s="160"/>
      <c r="F3611" s="160">
        <v>45743</v>
      </c>
      <c r="G3611" s="160">
        <v>45752</v>
      </c>
      <c r="H3611" s="160">
        <v>46048</v>
      </c>
      <c r="I3611" s="160">
        <v>46057</v>
      </c>
      <c r="J3611" s="160">
        <v>0</v>
      </c>
      <c r="K3611" s="160">
        <v>0</v>
      </c>
      <c r="L3611" s="707">
        <v>2107.9699999999998</v>
      </c>
      <c r="M3611" s="727" t="s">
        <v>4995</v>
      </c>
      <c r="AC3611" s="707"/>
      <c r="AD3611" s="707"/>
      <c r="AF3611" s="707">
        <v>1781.23</v>
      </c>
      <c r="AG3611" s="707">
        <v>326.73</v>
      </c>
      <c r="AH3611" s="707"/>
      <c r="AI3611" s="707"/>
      <c r="AJ3611" s="707"/>
      <c r="AK3611" s="707"/>
    </row>
    <row r="3612" spans="4:37">
      <c r="D3612" s="160" t="s">
        <v>9166</v>
      </c>
      <c r="E3612" s="160"/>
      <c r="F3612" s="160">
        <v>45743</v>
      </c>
      <c r="G3612" s="160">
        <v>45752</v>
      </c>
      <c r="H3612" s="160">
        <v>46048</v>
      </c>
      <c r="I3612" s="160">
        <v>46057</v>
      </c>
      <c r="J3612" s="160">
        <v>0</v>
      </c>
      <c r="K3612" s="160">
        <v>0</v>
      </c>
      <c r="L3612" s="707">
        <v>2107.9699999999998</v>
      </c>
      <c r="M3612" s="727" t="s">
        <v>4996</v>
      </c>
      <c r="W3612" s="707"/>
      <c r="X3612" s="707"/>
      <c r="Y3612" s="707"/>
      <c r="Z3612" s="707"/>
      <c r="AA3612" s="707"/>
      <c r="AB3612" s="707"/>
      <c r="AC3612" s="707"/>
      <c r="AD3612" s="707"/>
      <c r="AI3612" s="707"/>
      <c r="AJ3612" s="707"/>
    </row>
    <row r="3613" spans="4:37">
      <c r="D3613" s="160" t="s">
        <v>9167</v>
      </c>
      <c r="E3613" s="160"/>
      <c r="F3613" s="160">
        <v>45746</v>
      </c>
      <c r="G3613" s="160">
        <v>45752</v>
      </c>
      <c r="H3613" s="160">
        <v>46050</v>
      </c>
      <c r="I3613" s="160">
        <v>46057</v>
      </c>
      <c r="J3613" s="160">
        <v>0</v>
      </c>
      <c r="K3613" s="160">
        <v>0</v>
      </c>
      <c r="L3613" s="707">
        <v>28978.73</v>
      </c>
      <c r="M3613" s="727" t="s">
        <v>4994</v>
      </c>
      <c r="W3613" s="707"/>
      <c r="X3613" s="707"/>
      <c r="Y3613" s="707"/>
      <c r="Z3613" s="707"/>
      <c r="AA3613" s="707"/>
      <c r="AB3613" s="707"/>
      <c r="AC3613" s="707"/>
      <c r="AD3613" s="707"/>
      <c r="AE3613" s="707"/>
      <c r="AF3613" s="707">
        <v>11881.28</v>
      </c>
      <c r="AG3613" s="707">
        <v>17097.45</v>
      </c>
      <c r="AH3613" s="707"/>
      <c r="AI3613" s="707"/>
      <c r="AJ3613" s="707"/>
      <c r="AK3613" s="707"/>
    </row>
    <row r="3614" spans="4:37">
      <c r="D3614" s="160" t="s">
        <v>9167</v>
      </c>
      <c r="E3614" s="160"/>
      <c r="F3614" s="160">
        <v>45746</v>
      </c>
      <c r="G3614" s="160">
        <v>45752</v>
      </c>
      <c r="H3614" s="160">
        <v>46050</v>
      </c>
      <c r="I3614" s="160">
        <v>46057</v>
      </c>
      <c r="J3614" s="160">
        <v>0</v>
      </c>
      <c r="K3614" s="160">
        <v>0</v>
      </c>
      <c r="L3614" s="707">
        <v>28978.73</v>
      </c>
      <c r="M3614" s="727" t="s">
        <v>4995</v>
      </c>
      <c r="W3614" s="707"/>
      <c r="X3614" s="707"/>
      <c r="Y3614" s="707"/>
      <c r="Z3614" s="707"/>
      <c r="AA3614" s="707"/>
      <c r="AB3614" s="707"/>
      <c r="AC3614" s="707"/>
      <c r="AD3614" s="707"/>
      <c r="AE3614" s="707"/>
      <c r="AF3614" s="707">
        <v>11881.28</v>
      </c>
      <c r="AG3614" s="707">
        <v>17097.45</v>
      </c>
      <c r="AH3614" s="707"/>
      <c r="AI3614" s="707"/>
      <c r="AJ3614" s="707"/>
      <c r="AK3614" s="707"/>
    </row>
    <row r="3615" spans="4:37">
      <c r="D3615" s="160" t="s">
        <v>9167</v>
      </c>
      <c r="E3615" s="160"/>
      <c r="F3615" s="160">
        <v>45746</v>
      </c>
      <c r="G3615" s="160">
        <v>45752</v>
      </c>
      <c r="H3615" s="160">
        <v>46050</v>
      </c>
      <c r="I3615" s="160">
        <v>46057</v>
      </c>
      <c r="J3615" s="160">
        <v>0</v>
      </c>
      <c r="K3615" s="160">
        <v>0</v>
      </c>
      <c r="L3615" s="707">
        <v>28978.73</v>
      </c>
      <c r="M3615" s="727" t="s">
        <v>4996</v>
      </c>
      <c r="U3615" s="707"/>
      <c r="V3615" s="707"/>
      <c r="W3615" s="707"/>
      <c r="X3615" s="707"/>
      <c r="Y3615" s="707"/>
      <c r="Z3615" s="707"/>
      <c r="AA3615" s="707"/>
      <c r="AB3615" s="707"/>
      <c r="AC3615" s="707"/>
      <c r="AD3615" s="707"/>
      <c r="AE3615" s="707"/>
      <c r="AF3615" s="707"/>
      <c r="AG3615" s="707"/>
      <c r="AH3615" s="707"/>
      <c r="AI3615" s="707"/>
      <c r="AJ3615" s="707"/>
    </row>
    <row r="3616" spans="4:37">
      <c r="D3616" s="160" t="s">
        <v>9168</v>
      </c>
      <c r="E3616" s="160"/>
      <c r="F3616" s="160">
        <v>45748</v>
      </c>
      <c r="G3616" s="160">
        <v>45754</v>
      </c>
      <c r="H3616" s="160">
        <v>46053</v>
      </c>
      <c r="I3616" s="160">
        <v>46060</v>
      </c>
      <c r="J3616" s="160">
        <v>0</v>
      </c>
      <c r="K3616" s="160">
        <v>0</v>
      </c>
      <c r="L3616" s="707">
        <v>5507.65</v>
      </c>
      <c r="M3616" s="727" t="s">
        <v>4994</v>
      </c>
      <c r="W3616" s="707"/>
      <c r="X3616" s="707"/>
      <c r="Y3616" s="707"/>
      <c r="Z3616" s="707"/>
      <c r="AA3616" s="707"/>
      <c r="AB3616" s="707"/>
      <c r="AC3616" s="707"/>
      <c r="AD3616" s="707"/>
      <c r="AE3616" s="707"/>
      <c r="AF3616" s="707">
        <v>330.46</v>
      </c>
      <c r="AG3616" s="707">
        <v>5177.2</v>
      </c>
      <c r="AH3616" s="707"/>
    </row>
    <row r="3617" spans="4:34">
      <c r="D3617" s="160" t="s">
        <v>9168</v>
      </c>
      <c r="E3617" s="160"/>
      <c r="F3617" s="160">
        <v>45748</v>
      </c>
      <c r="G3617" s="160">
        <v>45754</v>
      </c>
      <c r="H3617" s="160">
        <v>46053</v>
      </c>
      <c r="I3617" s="160">
        <v>46060</v>
      </c>
      <c r="J3617" s="160">
        <v>0</v>
      </c>
      <c r="K3617" s="160">
        <v>0</v>
      </c>
      <c r="L3617" s="707">
        <v>5507.65</v>
      </c>
      <c r="M3617" s="727" t="s">
        <v>4995</v>
      </c>
      <c r="W3617" s="707"/>
      <c r="X3617" s="707"/>
      <c r="Y3617" s="707"/>
      <c r="Z3617" s="707"/>
      <c r="AA3617" s="707"/>
      <c r="AB3617" s="707"/>
      <c r="AC3617" s="707"/>
      <c r="AD3617" s="707"/>
      <c r="AE3617" s="707"/>
      <c r="AF3617" s="707">
        <v>330.46</v>
      </c>
      <c r="AG3617" s="707">
        <v>5177.2</v>
      </c>
      <c r="AH3617" s="707"/>
    </row>
    <row r="3618" spans="4:34">
      <c r="D3618" s="160" t="s">
        <v>9168</v>
      </c>
      <c r="E3618" s="160"/>
      <c r="F3618" s="160">
        <v>45748</v>
      </c>
      <c r="G3618" s="160">
        <v>45754</v>
      </c>
      <c r="H3618" s="160">
        <v>46053</v>
      </c>
      <c r="I3618" s="160">
        <v>46060</v>
      </c>
      <c r="J3618" s="160">
        <v>0</v>
      </c>
      <c r="K3618" s="160">
        <v>0</v>
      </c>
      <c r="L3618" s="707">
        <v>5507.65</v>
      </c>
      <c r="M3618" s="727" t="s">
        <v>4996</v>
      </c>
      <c r="U3618" s="707"/>
      <c r="V3618" s="707"/>
      <c r="W3618" s="707"/>
      <c r="X3618" s="707"/>
      <c r="Y3618" s="707"/>
      <c r="Z3618" s="707"/>
      <c r="AA3618" s="707"/>
      <c r="AB3618" s="707"/>
      <c r="AD3618" s="707"/>
      <c r="AE3618" s="707"/>
      <c r="AF3618" s="707"/>
      <c r="AG3618" s="707"/>
    </row>
    <row r="3619" spans="4:34">
      <c r="D3619" s="160" t="s">
        <v>5295</v>
      </c>
      <c r="E3619" s="160"/>
      <c r="F3619" s="160">
        <v>45750</v>
      </c>
      <c r="G3619" s="160">
        <v>45756</v>
      </c>
      <c r="H3619" s="160">
        <v>46055</v>
      </c>
      <c r="I3619" s="160">
        <v>46062</v>
      </c>
      <c r="J3619" s="160">
        <v>0</v>
      </c>
      <c r="K3619" s="160">
        <v>0</v>
      </c>
      <c r="L3619" s="707">
        <v>14701.2</v>
      </c>
      <c r="M3619" s="727" t="s">
        <v>4994</v>
      </c>
      <c r="W3619" s="707"/>
      <c r="X3619" s="707"/>
      <c r="Y3619" s="707"/>
      <c r="AB3619" s="707"/>
      <c r="AC3619" s="707"/>
      <c r="AD3619" s="707"/>
      <c r="AE3619" s="707"/>
      <c r="AF3619" s="707"/>
      <c r="AG3619" s="707">
        <v>14701.2</v>
      </c>
      <c r="AH3619" s="707"/>
    </row>
    <row r="3620" spans="4:34">
      <c r="D3620" s="160" t="s">
        <v>5295</v>
      </c>
      <c r="E3620" s="160"/>
      <c r="F3620" s="160">
        <v>45750</v>
      </c>
      <c r="G3620" s="160">
        <v>45756</v>
      </c>
      <c r="H3620" s="160">
        <v>46055</v>
      </c>
      <c r="I3620" s="160">
        <v>46062</v>
      </c>
      <c r="J3620" s="160">
        <v>0</v>
      </c>
      <c r="K3620" s="160">
        <v>0</v>
      </c>
      <c r="L3620" s="707">
        <v>14701.2</v>
      </c>
      <c r="M3620" s="727" t="s">
        <v>4995</v>
      </c>
      <c r="X3620" s="707"/>
      <c r="Y3620" s="707"/>
      <c r="Z3620" s="707"/>
      <c r="AA3620" s="707"/>
      <c r="AB3620" s="707"/>
      <c r="AC3620" s="707"/>
      <c r="AD3620" s="707"/>
      <c r="AE3620" s="707"/>
      <c r="AF3620" s="707"/>
      <c r="AG3620" s="707">
        <v>14701.2</v>
      </c>
      <c r="AH3620" s="707"/>
    </row>
    <row r="3621" spans="4:34">
      <c r="D3621" s="160" t="s">
        <v>5295</v>
      </c>
      <c r="E3621" s="160"/>
      <c r="F3621" s="160">
        <v>45750</v>
      </c>
      <c r="G3621" s="160">
        <v>45756</v>
      </c>
      <c r="H3621" s="160">
        <v>46055</v>
      </c>
      <c r="I3621" s="160">
        <v>46062</v>
      </c>
      <c r="J3621" s="160">
        <v>0</v>
      </c>
      <c r="K3621" s="160">
        <v>0</v>
      </c>
      <c r="L3621" s="707">
        <v>14701.2</v>
      </c>
      <c r="M3621" s="727" t="s">
        <v>4996</v>
      </c>
      <c r="X3621" s="707"/>
      <c r="Y3621" s="707"/>
      <c r="Z3621" s="707"/>
      <c r="AA3621" s="707"/>
      <c r="AE3621" s="707"/>
      <c r="AF3621" s="707"/>
    </row>
    <row r="3622" spans="4:34">
      <c r="D3622" s="160" t="s">
        <v>5296</v>
      </c>
      <c r="E3622" s="160"/>
      <c r="F3622" s="160">
        <v>45753</v>
      </c>
      <c r="G3622" s="160">
        <v>45759</v>
      </c>
      <c r="H3622" s="160">
        <v>46057</v>
      </c>
      <c r="I3622" s="160">
        <v>46064</v>
      </c>
      <c r="J3622" s="160">
        <v>0</v>
      </c>
      <c r="K3622" s="160">
        <v>0</v>
      </c>
      <c r="L3622" s="707">
        <v>1482.83</v>
      </c>
      <c r="M3622" s="727" t="s">
        <v>4994</v>
      </c>
      <c r="X3622" s="707"/>
      <c r="Y3622" s="707"/>
      <c r="AB3622" s="707"/>
      <c r="AC3622" s="707"/>
      <c r="AD3622" s="707"/>
      <c r="AE3622" s="707"/>
      <c r="AF3622" s="707"/>
      <c r="AG3622" s="707">
        <v>1482.83</v>
      </c>
      <c r="AH3622" s="707"/>
    </row>
    <row r="3623" spans="4:34">
      <c r="D3623" s="160" t="s">
        <v>5296</v>
      </c>
      <c r="E3623" s="160"/>
      <c r="F3623" s="160">
        <v>45753</v>
      </c>
      <c r="G3623" s="160">
        <v>45759</v>
      </c>
      <c r="H3623" s="160">
        <v>46057</v>
      </c>
      <c r="I3623" s="160">
        <v>46064</v>
      </c>
      <c r="J3623" s="160">
        <v>0</v>
      </c>
      <c r="K3623" s="160">
        <v>0</v>
      </c>
      <c r="L3623" s="707">
        <v>1482.83</v>
      </c>
      <c r="M3623" s="727" t="s">
        <v>4995</v>
      </c>
      <c r="X3623" s="707"/>
      <c r="Y3623" s="707"/>
      <c r="Z3623" s="707"/>
      <c r="AA3623" s="707"/>
      <c r="AB3623" s="707"/>
      <c r="AC3623" s="707"/>
      <c r="AD3623" s="707"/>
      <c r="AE3623" s="707"/>
      <c r="AF3623" s="707"/>
      <c r="AG3623" s="707">
        <v>1482.83</v>
      </c>
      <c r="AH3623" s="707"/>
    </row>
    <row r="3624" spans="4:34">
      <c r="D3624" s="160" t="s">
        <v>5296</v>
      </c>
      <c r="E3624" s="160"/>
      <c r="F3624" s="160">
        <v>45753</v>
      </c>
      <c r="G3624" s="160">
        <v>45759</v>
      </c>
      <c r="H3624" s="160">
        <v>46057</v>
      </c>
      <c r="I3624" s="160">
        <v>46064</v>
      </c>
      <c r="J3624" s="160">
        <v>0</v>
      </c>
      <c r="K3624" s="160">
        <v>0</v>
      </c>
      <c r="L3624" s="707">
        <v>1482.83</v>
      </c>
      <c r="M3624" s="727" t="s">
        <v>4996</v>
      </c>
      <c r="U3624" s="707"/>
      <c r="V3624" s="707"/>
      <c r="W3624" s="707"/>
      <c r="X3624" s="707"/>
      <c r="Y3624" s="707"/>
      <c r="Z3624" s="707"/>
      <c r="AA3624" s="707"/>
      <c r="AE3624" s="707"/>
      <c r="AF3624" s="707"/>
      <c r="AG3624" s="707"/>
    </row>
    <row r="3625" spans="4:34">
      <c r="D3625" s="160" t="s">
        <v>5297</v>
      </c>
      <c r="E3625" s="160"/>
      <c r="F3625" s="160">
        <v>45756</v>
      </c>
      <c r="G3625" s="160">
        <v>45783</v>
      </c>
      <c r="H3625" s="160">
        <v>46061</v>
      </c>
      <c r="I3625" s="160">
        <v>46075</v>
      </c>
      <c r="J3625" s="160">
        <v>0</v>
      </c>
      <c r="K3625" s="160">
        <v>0</v>
      </c>
      <c r="L3625" s="707">
        <v>73686.850000000006</v>
      </c>
      <c r="M3625" s="727" t="s">
        <v>4994</v>
      </c>
      <c r="X3625" s="707"/>
      <c r="Y3625" s="707"/>
      <c r="AB3625" s="707"/>
      <c r="AC3625" s="707"/>
      <c r="AD3625" s="707"/>
      <c r="AE3625" s="707"/>
      <c r="AF3625" s="707"/>
      <c r="AG3625" s="707">
        <v>73686.850000000006</v>
      </c>
      <c r="AH3625" s="707"/>
    </row>
    <row r="3626" spans="4:34">
      <c r="D3626" s="160" t="s">
        <v>5297</v>
      </c>
      <c r="E3626" s="160"/>
      <c r="F3626" s="160">
        <v>45756</v>
      </c>
      <c r="G3626" s="160">
        <v>45783</v>
      </c>
      <c r="H3626" s="160">
        <v>46061</v>
      </c>
      <c r="I3626" s="160">
        <v>46075</v>
      </c>
      <c r="J3626" s="160">
        <v>0</v>
      </c>
      <c r="K3626" s="160">
        <v>0</v>
      </c>
      <c r="L3626" s="707">
        <v>73686.850000000006</v>
      </c>
      <c r="M3626" s="727" t="s">
        <v>4995</v>
      </c>
      <c r="Y3626" s="707"/>
      <c r="Z3626" s="707"/>
      <c r="AA3626" s="707"/>
      <c r="AB3626" s="707"/>
      <c r="AC3626" s="707"/>
      <c r="AD3626" s="707"/>
      <c r="AE3626" s="707"/>
      <c r="AF3626" s="707"/>
      <c r="AG3626" s="707">
        <v>73686.850000000006</v>
      </c>
      <c r="AH3626" s="707"/>
    </row>
    <row r="3627" spans="4:34">
      <c r="D3627" s="160" t="s">
        <v>5297</v>
      </c>
      <c r="E3627" s="160"/>
      <c r="F3627" s="160">
        <v>45756</v>
      </c>
      <c r="G3627" s="160">
        <v>45783</v>
      </c>
      <c r="H3627" s="160">
        <v>46061</v>
      </c>
      <c r="I3627" s="160">
        <v>46075</v>
      </c>
      <c r="J3627" s="160">
        <v>0</v>
      </c>
      <c r="K3627" s="160">
        <v>0</v>
      </c>
      <c r="L3627" s="707">
        <v>73686.850000000006</v>
      </c>
      <c r="M3627" s="727" t="s">
        <v>4996</v>
      </c>
      <c r="U3627" s="707"/>
      <c r="V3627" s="707"/>
      <c r="W3627" s="707"/>
      <c r="X3627" s="707"/>
      <c r="Y3627" s="707"/>
      <c r="Z3627" s="707"/>
      <c r="AA3627" s="707"/>
      <c r="AE3627" s="707"/>
      <c r="AF3627" s="707"/>
      <c r="AG3627" s="707"/>
    </row>
    <row r="3628" spans="4:34">
      <c r="D3628" s="160" t="s">
        <v>5298</v>
      </c>
      <c r="E3628" s="160"/>
      <c r="F3628" s="160">
        <v>45756</v>
      </c>
      <c r="G3628" s="160">
        <v>45783</v>
      </c>
      <c r="H3628" s="160">
        <v>46061</v>
      </c>
      <c r="I3628" s="160">
        <v>46075</v>
      </c>
      <c r="J3628" s="160">
        <v>0</v>
      </c>
      <c r="K3628" s="160">
        <v>0</v>
      </c>
      <c r="L3628" s="707">
        <v>49961.57</v>
      </c>
      <c r="M3628" s="727" t="s">
        <v>4994</v>
      </c>
      <c r="W3628" s="707"/>
      <c r="X3628" s="707"/>
      <c r="Y3628" s="707"/>
      <c r="AA3628" s="707"/>
      <c r="AB3628" s="707"/>
      <c r="AC3628" s="707"/>
      <c r="AD3628" s="707"/>
      <c r="AE3628" s="707"/>
      <c r="AF3628" s="707"/>
      <c r="AG3628" s="707">
        <v>49961.57</v>
      </c>
      <c r="AH3628" s="707"/>
    </row>
    <row r="3629" spans="4:34">
      <c r="D3629" s="160" t="s">
        <v>5298</v>
      </c>
      <c r="E3629" s="160"/>
      <c r="F3629" s="160">
        <v>45756</v>
      </c>
      <c r="G3629" s="160">
        <v>45783</v>
      </c>
      <c r="H3629" s="160">
        <v>46061</v>
      </c>
      <c r="I3629" s="160">
        <v>46075</v>
      </c>
      <c r="J3629" s="160">
        <v>0</v>
      </c>
      <c r="K3629" s="160">
        <v>0</v>
      </c>
      <c r="L3629" s="707">
        <v>49961.57</v>
      </c>
      <c r="M3629" s="727" t="s">
        <v>4995</v>
      </c>
      <c r="W3629" s="707"/>
      <c r="X3629" s="707"/>
      <c r="Y3629" s="707"/>
      <c r="AA3629" s="707"/>
      <c r="AB3629" s="707"/>
      <c r="AC3629" s="707"/>
      <c r="AD3629" s="707"/>
      <c r="AE3629" s="707"/>
      <c r="AF3629" s="707"/>
      <c r="AG3629" s="707">
        <v>49961.57</v>
      </c>
      <c r="AH3629" s="707"/>
    </row>
    <row r="3630" spans="4:34">
      <c r="D3630" s="160" t="s">
        <v>5298</v>
      </c>
      <c r="E3630" s="160"/>
      <c r="F3630" s="160">
        <v>45756</v>
      </c>
      <c r="G3630" s="160">
        <v>45783</v>
      </c>
      <c r="H3630" s="160">
        <v>46061</v>
      </c>
      <c r="I3630" s="160">
        <v>46075</v>
      </c>
      <c r="J3630" s="160">
        <v>0</v>
      </c>
      <c r="K3630" s="160">
        <v>0</v>
      </c>
      <c r="L3630" s="707">
        <v>49961.57</v>
      </c>
      <c r="M3630" s="727" t="s">
        <v>4996</v>
      </c>
      <c r="U3630" s="707"/>
      <c r="V3630" s="707"/>
      <c r="W3630" s="707"/>
      <c r="X3630" s="707"/>
      <c r="Y3630" s="707"/>
      <c r="Z3630" s="707"/>
      <c r="AD3630" s="707"/>
      <c r="AE3630" s="707"/>
      <c r="AF3630" s="707"/>
      <c r="AG3630" s="707"/>
    </row>
    <row r="3631" spans="4:34">
      <c r="D3631" s="160" t="s">
        <v>5299</v>
      </c>
      <c r="E3631" s="160"/>
      <c r="F3631" s="160">
        <v>45771</v>
      </c>
      <c r="G3631" s="160">
        <v>45777</v>
      </c>
      <c r="H3631" s="160">
        <v>46063</v>
      </c>
      <c r="I3631" s="160">
        <v>46070</v>
      </c>
      <c r="J3631" s="160">
        <v>0</v>
      </c>
      <c r="K3631" s="160">
        <v>0</v>
      </c>
      <c r="L3631" s="707">
        <v>23725.29</v>
      </c>
      <c r="M3631" s="727" t="s">
        <v>4994</v>
      </c>
      <c r="W3631" s="707"/>
      <c r="X3631" s="707"/>
      <c r="AA3631" s="707"/>
      <c r="AB3631" s="707"/>
      <c r="AC3631" s="707"/>
      <c r="AD3631" s="707"/>
      <c r="AE3631" s="707"/>
      <c r="AF3631" s="707"/>
      <c r="AG3631" s="707">
        <v>23725.29</v>
      </c>
      <c r="AH3631" s="707"/>
    </row>
    <row r="3632" spans="4:34">
      <c r="D3632" s="160" t="s">
        <v>5299</v>
      </c>
      <c r="E3632" s="160"/>
      <c r="F3632" s="160">
        <v>45771</v>
      </c>
      <c r="G3632" s="160">
        <v>45777</v>
      </c>
      <c r="H3632" s="160">
        <v>46063</v>
      </c>
      <c r="I3632" s="160">
        <v>46070</v>
      </c>
      <c r="J3632" s="160">
        <v>0</v>
      </c>
      <c r="K3632" s="160">
        <v>0</v>
      </c>
      <c r="L3632" s="707">
        <v>23725.29</v>
      </c>
      <c r="M3632" s="727" t="s">
        <v>4995</v>
      </c>
      <c r="W3632" s="707"/>
      <c r="X3632" s="707"/>
      <c r="Y3632" s="707"/>
      <c r="Z3632" s="707"/>
      <c r="AA3632" s="707"/>
      <c r="AB3632" s="707"/>
      <c r="AC3632" s="707"/>
      <c r="AD3632" s="707"/>
      <c r="AE3632" s="707"/>
      <c r="AF3632" s="707"/>
      <c r="AG3632" s="707">
        <v>23725.29</v>
      </c>
      <c r="AH3632" s="707"/>
    </row>
    <row r="3633" spans="4:37">
      <c r="D3633" s="160" t="s">
        <v>5299</v>
      </c>
      <c r="E3633" s="160"/>
      <c r="F3633" s="160">
        <v>45771</v>
      </c>
      <c r="G3633" s="160">
        <v>45777</v>
      </c>
      <c r="H3633" s="160">
        <v>46063</v>
      </c>
      <c r="I3633" s="160">
        <v>46070</v>
      </c>
      <c r="J3633" s="160">
        <v>0</v>
      </c>
      <c r="K3633" s="160">
        <v>0</v>
      </c>
      <c r="L3633" s="707">
        <v>23725.29</v>
      </c>
      <c r="M3633" s="727" t="s">
        <v>4996</v>
      </c>
      <c r="U3633" s="707"/>
      <c r="V3633" s="707"/>
      <c r="W3633" s="707"/>
      <c r="X3633" s="707"/>
      <c r="Y3633" s="707"/>
      <c r="Z3633" s="707"/>
      <c r="AD3633" s="707"/>
      <c r="AE3633" s="707"/>
      <c r="AF3633" s="707"/>
      <c r="AG3633" s="707"/>
    </row>
    <row r="3634" spans="4:37">
      <c r="D3634" s="160" t="s">
        <v>726</v>
      </c>
      <c r="E3634" s="160"/>
      <c r="F3634" s="160">
        <v>45521</v>
      </c>
      <c r="G3634" s="160">
        <v>45822</v>
      </c>
      <c r="H3634" s="160" t="s">
        <v>6540</v>
      </c>
      <c r="I3634" s="160">
        <v>46075</v>
      </c>
      <c r="J3634" s="707">
        <v>9071204.8200000003</v>
      </c>
      <c r="K3634" s="160">
        <v>9071204.7799999993</v>
      </c>
      <c r="L3634" s="707">
        <v>12159362.48</v>
      </c>
      <c r="M3634" s="727" t="s">
        <v>4994</v>
      </c>
      <c r="O3634" s="707">
        <v>274378.38</v>
      </c>
      <c r="P3634" s="707">
        <v>852715.86</v>
      </c>
      <c r="Q3634" s="707">
        <v>795419.13</v>
      </c>
      <c r="R3634" s="707">
        <v>806777.06</v>
      </c>
      <c r="S3634" s="707">
        <v>2359908.3199999998</v>
      </c>
      <c r="T3634" s="707">
        <v>1428554.96</v>
      </c>
      <c r="U3634" s="707">
        <v>802594.83</v>
      </c>
      <c r="V3634" s="707">
        <v>359619.78</v>
      </c>
      <c r="W3634" s="707">
        <v>403819.22</v>
      </c>
      <c r="X3634" s="707">
        <v>69817.31</v>
      </c>
      <c r="AA3634" s="707"/>
      <c r="AB3634" s="707">
        <v>278131.31</v>
      </c>
      <c r="AC3634" s="707">
        <v>2113541.09</v>
      </c>
      <c r="AD3634" s="707">
        <v>1196057.33</v>
      </c>
      <c r="AE3634" s="707">
        <v>268837.71000000002</v>
      </c>
      <c r="AF3634" s="707">
        <v>7982.38</v>
      </c>
      <c r="AG3634" s="707">
        <v>141207.79999999999</v>
      </c>
    </row>
    <row r="3635" spans="4:37">
      <c r="D3635" s="160" t="s">
        <v>726</v>
      </c>
      <c r="E3635" s="160"/>
      <c r="F3635" s="160">
        <v>45521</v>
      </c>
      <c r="G3635" s="160">
        <v>45822</v>
      </c>
      <c r="H3635" s="160" t="s">
        <v>6540</v>
      </c>
      <c r="I3635" s="160">
        <v>46075</v>
      </c>
      <c r="J3635" s="707">
        <v>9071204.8200000003</v>
      </c>
      <c r="K3635" s="160">
        <v>9071204.7799999993</v>
      </c>
      <c r="L3635" s="707">
        <v>12159362.48</v>
      </c>
      <c r="M3635" s="727" t="s">
        <v>4995</v>
      </c>
      <c r="W3635" s="707"/>
      <c r="X3635" s="707"/>
      <c r="Y3635" s="707"/>
      <c r="Z3635" s="707"/>
      <c r="AA3635" s="707"/>
      <c r="AB3635" s="707"/>
      <c r="AC3635" s="707">
        <v>2043174.9</v>
      </c>
      <c r="AD3635" s="707">
        <v>780109.52</v>
      </c>
      <c r="AE3635" s="707">
        <v>115683.07</v>
      </c>
      <c r="AF3635" s="707">
        <v>7982.38</v>
      </c>
      <c r="AG3635" s="707">
        <v>141207.79999999999</v>
      </c>
      <c r="AJ3635" s="707"/>
      <c r="AK3635" s="707"/>
    </row>
    <row r="3636" spans="4:37">
      <c r="D3636" s="160" t="s">
        <v>726</v>
      </c>
      <c r="E3636" s="160"/>
      <c r="F3636" s="160">
        <v>45521</v>
      </c>
      <c r="G3636" s="160">
        <v>45822</v>
      </c>
      <c r="H3636" s="160" t="s">
        <v>6540</v>
      </c>
      <c r="I3636" s="160">
        <v>46075</v>
      </c>
      <c r="J3636" s="707">
        <v>9071204.8200000003</v>
      </c>
      <c r="K3636" s="160">
        <v>9071204.7799999993</v>
      </c>
      <c r="L3636" s="707">
        <v>12159362.48</v>
      </c>
      <c r="M3636" s="727" t="s">
        <v>4996</v>
      </c>
      <c r="T3636" s="707">
        <v>853649.54</v>
      </c>
      <c r="U3636" s="707">
        <v>1093579.25</v>
      </c>
      <c r="V3636" s="707">
        <v>1027146.15</v>
      </c>
      <c r="W3636" s="707">
        <v>346385.23</v>
      </c>
      <c r="X3636" s="707">
        <v>686809.08</v>
      </c>
      <c r="Y3636" s="707">
        <v>927349.48</v>
      </c>
      <c r="Z3636" s="707">
        <v>1063652.95</v>
      </c>
      <c r="AA3636" s="707">
        <v>2062228.38</v>
      </c>
      <c r="AB3636" s="707">
        <v>997944.36</v>
      </c>
      <c r="AC3636" s="707">
        <v>12460.36</v>
      </c>
      <c r="AD3636" s="707"/>
      <c r="AE3636" s="707"/>
      <c r="AJ3636" s="707"/>
      <c r="AK3636" s="707"/>
    </row>
    <row r="3637" spans="4:37">
      <c r="D3637" s="160" t="s">
        <v>9084</v>
      </c>
      <c r="E3637" s="160"/>
      <c r="F3637" s="160">
        <v>45528</v>
      </c>
      <c r="G3637" s="160">
        <v>45661</v>
      </c>
      <c r="H3637" s="160" t="s">
        <v>6604</v>
      </c>
      <c r="I3637" s="160">
        <v>45945</v>
      </c>
      <c r="J3637" s="160">
        <v>58967.23</v>
      </c>
      <c r="K3637" s="160">
        <v>58967.24</v>
      </c>
      <c r="L3637" s="707">
        <v>178585.09</v>
      </c>
      <c r="M3637" s="727" t="s">
        <v>4994</v>
      </c>
      <c r="O3637" s="707">
        <v>15743.86</v>
      </c>
      <c r="P3637" s="707">
        <v>2775.5</v>
      </c>
      <c r="S3637" s="707">
        <v>40447.879999999997</v>
      </c>
      <c r="W3637" s="707"/>
      <c r="X3637" s="707"/>
      <c r="Y3637" s="707"/>
      <c r="AB3637" s="707"/>
      <c r="AC3637" s="707">
        <v>119617.86</v>
      </c>
      <c r="AD3637" s="707"/>
      <c r="AE3637" s="707"/>
      <c r="AF3637" s="707"/>
      <c r="AG3637" s="707"/>
    </row>
    <row r="3638" spans="4:37">
      <c r="D3638" s="160" t="s">
        <v>9084</v>
      </c>
      <c r="E3638" s="160"/>
      <c r="F3638" s="160">
        <v>45528</v>
      </c>
      <c r="G3638" s="160">
        <v>45661</v>
      </c>
      <c r="H3638" s="160" t="s">
        <v>6604</v>
      </c>
      <c r="I3638" s="160">
        <v>45945</v>
      </c>
      <c r="J3638" s="160">
        <v>58967.23</v>
      </c>
      <c r="K3638" s="160">
        <v>58967.24</v>
      </c>
      <c r="L3638" s="707">
        <v>178585.09</v>
      </c>
      <c r="M3638" s="727" t="s">
        <v>4995</v>
      </c>
      <c r="Y3638" s="707"/>
      <c r="Z3638" s="707"/>
      <c r="AA3638" s="707"/>
      <c r="AB3638" s="707"/>
      <c r="AC3638" s="707">
        <v>119617.86</v>
      </c>
      <c r="AD3638" s="707"/>
      <c r="AE3638" s="707"/>
      <c r="AF3638" s="707"/>
      <c r="AG3638" s="707"/>
      <c r="AJ3638" s="707"/>
    </row>
    <row r="3639" spans="4:37">
      <c r="D3639" s="160" t="s">
        <v>9084</v>
      </c>
      <c r="E3639" s="160"/>
      <c r="F3639" s="160">
        <v>45528</v>
      </c>
      <c r="G3639" s="160">
        <v>45661</v>
      </c>
      <c r="H3639" s="160" t="s">
        <v>6604</v>
      </c>
      <c r="I3639" s="160">
        <v>45945</v>
      </c>
      <c r="J3639" s="160">
        <v>58967.23</v>
      </c>
      <c r="K3639" s="160">
        <v>58967.24</v>
      </c>
      <c r="L3639" s="707">
        <v>178585.09</v>
      </c>
      <c r="M3639" s="727" t="s">
        <v>4996</v>
      </c>
      <c r="W3639" s="707"/>
      <c r="X3639" s="707">
        <v>5708.38</v>
      </c>
      <c r="Y3639" s="707">
        <v>40536.57</v>
      </c>
      <c r="Z3639" s="707">
        <v>12722.29</v>
      </c>
      <c r="AA3639" s="707"/>
      <c r="AE3639" s="707"/>
      <c r="AF3639" s="707"/>
      <c r="AJ3639" s="707"/>
    </row>
    <row r="3640" spans="4:37">
      <c r="D3640" s="160" t="s">
        <v>9169</v>
      </c>
      <c r="E3640" s="160"/>
      <c r="F3640" s="160">
        <v>45528</v>
      </c>
      <c r="G3640" s="160">
        <v>45661</v>
      </c>
      <c r="H3640" s="160" t="s">
        <v>6604</v>
      </c>
      <c r="I3640" s="160">
        <v>45945</v>
      </c>
      <c r="J3640" s="160">
        <v>58967.23</v>
      </c>
      <c r="K3640" s="160">
        <v>58967.24</v>
      </c>
      <c r="L3640" s="707">
        <v>178585.09</v>
      </c>
      <c r="M3640" s="727" t="s">
        <v>4994</v>
      </c>
      <c r="O3640" s="707">
        <v>15743.86</v>
      </c>
      <c r="P3640" s="707">
        <v>2775.5</v>
      </c>
      <c r="S3640" s="707">
        <v>40447.879999999997</v>
      </c>
      <c r="W3640" s="707"/>
      <c r="X3640" s="707"/>
      <c r="Y3640" s="707"/>
      <c r="AA3640" s="707"/>
      <c r="AB3640" s="707"/>
      <c r="AC3640" s="707">
        <v>119617.86</v>
      </c>
      <c r="AD3640" s="707"/>
      <c r="AE3640" s="707"/>
      <c r="AF3640" s="707"/>
    </row>
    <row r="3641" spans="4:37">
      <c r="D3641" s="160" t="s">
        <v>9169</v>
      </c>
      <c r="E3641" s="160"/>
      <c r="F3641" s="160">
        <v>45528</v>
      </c>
      <c r="G3641" s="160">
        <v>45661</v>
      </c>
      <c r="H3641" s="160" t="s">
        <v>6604</v>
      </c>
      <c r="I3641" s="160">
        <v>45945</v>
      </c>
      <c r="J3641" s="160">
        <v>58967.23</v>
      </c>
      <c r="K3641" s="160">
        <v>58967.24</v>
      </c>
      <c r="L3641" s="707">
        <v>178585.09</v>
      </c>
      <c r="M3641" s="727" t="s">
        <v>4995</v>
      </c>
      <c r="W3641" s="707"/>
      <c r="X3641" s="707"/>
      <c r="Y3641" s="707"/>
      <c r="Z3641" s="707"/>
      <c r="AA3641" s="707"/>
      <c r="AB3641" s="707"/>
      <c r="AC3641" s="707">
        <v>119617.86</v>
      </c>
      <c r="AD3641" s="707"/>
      <c r="AE3641" s="707"/>
      <c r="AF3641" s="707"/>
      <c r="AJ3641" s="707"/>
      <c r="AK3641" s="707"/>
    </row>
    <row r="3642" spans="4:37">
      <c r="D3642" s="160" t="s">
        <v>9169</v>
      </c>
      <c r="E3642" s="160"/>
      <c r="F3642" s="160">
        <v>45528</v>
      </c>
      <c r="G3642" s="160">
        <v>45661</v>
      </c>
      <c r="H3642" s="160" t="s">
        <v>6604</v>
      </c>
      <c r="I3642" s="160">
        <v>45945</v>
      </c>
      <c r="J3642" s="160">
        <v>58967.23</v>
      </c>
      <c r="K3642" s="160">
        <v>58967.24</v>
      </c>
      <c r="L3642" s="707">
        <v>178585.09</v>
      </c>
      <c r="M3642" s="727" t="s">
        <v>4996</v>
      </c>
      <c r="W3642" s="707"/>
      <c r="X3642" s="707">
        <v>5708.38</v>
      </c>
      <c r="Y3642" s="707">
        <v>40536.57</v>
      </c>
      <c r="Z3642" s="707">
        <v>12722.29</v>
      </c>
      <c r="AD3642" s="707"/>
      <c r="AE3642" s="707"/>
      <c r="AJ3642" s="707"/>
      <c r="AK3642" s="707"/>
    </row>
    <row r="3643" spans="4:37">
      <c r="D3643" s="160" t="s">
        <v>9170</v>
      </c>
      <c r="E3643" s="160"/>
      <c r="F3643" s="160">
        <v>45528</v>
      </c>
      <c r="G3643" s="160">
        <v>45540</v>
      </c>
      <c r="H3643" s="160" t="s">
        <v>6604</v>
      </c>
      <c r="I3643" s="160">
        <v>45943</v>
      </c>
      <c r="J3643" s="160">
        <v>18519.36</v>
      </c>
      <c r="K3643" s="160">
        <v>18519.36</v>
      </c>
      <c r="L3643" s="707">
        <v>65290.64</v>
      </c>
      <c r="M3643" s="727" t="s">
        <v>4994</v>
      </c>
      <c r="O3643" s="707">
        <v>15743.86</v>
      </c>
      <c r="P3643" s="707">
        <v>2775.5</v>
      </c>
      <c r="W3643" s="707"/>
      <c r="X3643" s="707"/>
      <c r="AA3643" s="707"/>
      <c r="AB3643" s="707"/>
      <c r="AC3643" s="707">
        <v>46771.28</v>
      </c>
      <c r="AD3643" s="707"/>
      <c r="AE3643" s="707"/>
      <c r="AF3643" s="707"/>
    </row>
    <row r="3644" spans="4:37">
      <c r="D3644" s="160" t="s">
        <v>9170</v>
      </c>
      <c r="E3644" s="160"/>
      <c r="F3644" s="160">
        <v>45528</v>
      </c>
      <c r="G3644" s="160">
        <v>45540</v>
      </c>
      <c r="H3644" s="160" t="s">
        <v>6604</v>
      </c>
      <c r="I3644" s="160">
        <v>45943</v>
      </c>
      <c r="J3644" s="160">
        <v>18519.36</v>
      </c>
      <c r="K3644" s="160">
        <v>18519.36</v>
      </c>
      <c r="L3644" s="707">
        <v>65290.64</v>
      </c>
      <c r="M3644" s="727" t="s">
        <v>4995</v>
      </c>
      <c r="W3644" s="707"/>
      <c r="X3644" s="707"/>
      <c r="Y3644" s="707"/>
      <c r="Z3644" s="707"/>
      <c r="AA3644" s="707"/>
      <c r="AB3644" s="707"/>
      <c r="AC3644" s="707">
        <v>46771.28</v>
      </c>
      <c r="AD3644" s="707"/>
      <c r="AE3644" s="707"/>
      <c r="AF3644" s="707"/>
      <c r="AK3644" s="707"/>
    </row>
    <row r="3645" spans="4:37">
      <c r="D3645" s="160" t="s">
        <v>9170</v>
      </c>
      <c r="E3645" s="160"/>
      <c r="F3645" s="160">
        <v>45528</v>
      </c>
      <c r="G3645" s="160">
        <v>45540</v>
      </c>
      <c r="H3645" s="160" t="s">
        <v>6604</v>
      </c>
      <c r="I3645" s="160">
        <v>45943</v>
      </c>
      <c r="J3645" s="160">
        <v>18519.36</v>
      </c>
      <c r="K3645" s="160">
        <v>18519.36</v>
      </c>
      <c r="L3645" s="707">
        <v>65290.64</v>
      </c>
      <c r="M3645" s="727" t="s">
        <v>4996</v>
      </c>
      <c r="W3645" s="707"/>
      <c r="X3645" s="707">
        <v>2139.4499999999998</v>
      </c>
      <c r="Y3645" s="707">
        <v>14067</v>
      </c>
      <c r="Z3645" s="707">
        <v>2312.91</v>
      </c>
      <c r="AD3645" s="707"/>
      <c r="AE3645" s="707"/>
      <c r="AK3645" s="707"/>
    </row>
    <row r="3646" spans="4:37">
      <c r="D3646" s="160" t="s">
        <v>9171</v>
      </c>
      <c r="E3646" s="160"/>
      <c r="F3646" s="160">
        <v>45648</v>
      </c>
      <c r="G3646" s="160">
        <v>45661</v>
      </c>
      <c r="H3646" s="160">
        <v>45932</v>
      </c>
      <c r="I3646" s="160">
        <v>45945</v>
      </c>
      <c r="J3646" s="160">
        <v>0</v>
      </c>
      <c r="K3646" s="160">
        <v>0</v>
      </c>
      <c r="L3646" s="707">
        <v>32956.82</v>
      </c>
      <c r="M3646" s="727" t="s">
        <v>4994</v>
      </c>
      <c r="W3646" s="707"/>
      <c r="X3646" s="707"/>
      <c r="Y3646" s="707"/>
      <c r="AB3646" s="707"/>
      <c r="AC3646" s="707">
        <v>32956.82</v>
      </c>
      <c r="AD3646" s="707"/>
      <c r="AE3646" s="707"/>
      <c r="AF3646" s="707"/>
      <c r="AG3646" s="707"/>
    </row>
    <row r="3647" spans="4:37">
      <c r="D3647" s="160" t="s">
        <v>9171</v>
      </c>
      <c r="E3647" s="160"/>
      <c r="F3647" s="160">
        <v>45648</v>
      </c>
      <c r="G3647" s="160">
        <v>45661</v>
      </c>
      <c r="H3647" s="160">
        <v>45932</v>
      </c>
      <c r="I3647" s="160">
        <v>45945</v>
      </c>
      <c r="J3647" s="160">
        <v>0</v>
      </c>
      <c r="K3647" s="160">
        <v>0</v>
      </c>
      <c r="L3647" s="707">
        <v>32956.82</v>
      </c>
      <c r="M3647" s="727" t="s">
        <v>4995</v>
      </c>
      <c r="Y3647" s="707"/>
      <c r="Z3647" s="707"/>
      <c r="AA3647" s="707"/>
      <c r="AB3647" s="707"/>
      <c r="AC3647" s="707">
        <v>32956.82</v>
      </c>
      <c r="AD3647" s="707"/>
      <c r="AE3647" s="707"/>
      <c r="AF3647" s="707"/>
      <c r="AG3647" s="707"/>
      <c r="AJ3647" s="707"/>
    </row>
    <row r="3648" spans="4:37">
      <c r="D3648" s="160" t="s">
        <v>9171</v>
      </c>
      <c r="E3648" s="160"/>
      <c r="F3648" s="160">
        <v>45648</v>
      </c>
      <c r="G3648" s="160">
        <v>45661</v>
      </c>
      <c r="H3648" s="160">
        <v>45932</v>
      </c>
      <c r="I3648" s="160">
        <v>45945</v>
      </c>
      <c r="J3648" s="160">
        <v>0</v>
      </c>
      <c r="K3648" s="160">
        <v>0</v>
      </c>
      <c r="L3648" s="707">
        <v>32956.82</v>
      </c>
      <c r="M3648" s="727" t="s">
        <v>4996</v>
      </c>
      <c r="V3648" s="707"/>
      <c r="W3648" s="707"/>
      <c r="X3648" s="707"/>
      <c r="Y3648" s="707"/>
      <c r="Z3648" s="707"/>
      <c r="AA3648" s="707"/>
      <c r="AE3648" s="707"/>
      <c r="AF3648" s="707"/>
      <c r="AJ3648" s="707"/>
    </row>
    <row r="3649" spans="4:37">
      <c r="D3649" s="160" t="s">
        <v>9172</v>
      </c>
      <c r="E3649" s="160"/>
      <c r="F3649" s="160">
        <v>45650</v>
      </c>
      <c r="G3649" s="160">
        <v>45658</v>
      </c>
      <c r="H3649" s="160">
        <v>45935</v>
      </c>
      <c r="I3649" s="160">
        <v>45943</v>
      </c>
      <c r="J3649" s="160">
        <v>0</v>
      </c>
      <c r="K3649" s="160">
        <v>0</v>
      </c>
      <c r="L3649" s="707">
        <v>32751.9</v>
      </c>
      <c r="M3649" s="727" t="s">
        <v>4994</v>
      </c>
      <c r="W3649" s="707"/>
      <c r="X3649" s="707"/>
      <c r="Y3649" s="707"/>
      <c r="AA3649" s="707"/>
      <c r="AB3649" s="707"/>
      <c r="AC3649" s="707">
        <v>32751.9</v>
      </c>
      <c r="AD3649" s="707"/>
      <c r="AE3649" s="707"/>
      <c r="AF3649" s="707"/>
    </row>
    <row r="3650" spans="4:37">
      <c r="D3650" s="160" t="s">
        <v>9172</v>
      </c>
      <c r="E3650" s="160"/>
      <c r="F3650" s="160">
        <v>45650</v>
      </c>
      <c r="G3650" s="160">
        <v>45658</v>
      </c>
      <c r="H3650" s="160">
        <v>45935</v>
      </c>
      <c r="I3650" s="160">
        <v>45943</v>
      </c>
      <c r="J3650" s="160">
        <v>0</v>
      </c>
      <c r="K3650" s="160">
        <v>0</v>
      </c>
      <c r="L3650" s="707">
        <v>32751.9</v>
      </c>
      <c r="M3650" s="727" t="s">
        <v>4995</v>
      </c>
      <c r="X3650" s="707"/>
      <c r="Y3650" s="707"/>
      <c r="Z3650" s="707"/>
      <c r="AA3650" s="707"/>
      <c r="AB3650" s="707"/>
      <c r="AC3650" s="707">
        <v>32751.9</v>
      </c>
      <c r="AD3650" s="707"/>
      <c r="AE3650" s="707"/>
      <c r="AF3650" s="707"/>
      <c r="AK3650" s="707"/>
    </row>
    <row r="3651" spans="4:37">
      <c r="D3651" s="160" t="s">
        <v>9172</v>
      </c>
      <c r="E3651" s="160"/>
      <c r="F3651" s="160">
        <v>45650</v>
      </c>
      <c r="G3651" s="160">
        <v>45658</v>
      </c>
      <c r="H3651" s="160">
        <v>45935</v>
      </c>
      <c r="I3651" s="160">
        <v>45943</v>
      </c>
      <c r="J3651" s="160">
        <v>0</v>
      </c>
      <c r="K3651" s="160">
        <v>0</v>
      </c>
      <c r="L3651" s="707">
        <v>32751.9</v>
      </c>
      <c r="M3651" s="727" t="s">
        <v>4996</v>
      </c>
      <c r="V3651" s="707"/>
      <c r="W3651" s="707"/>
      <c r="X3651" s="707"/>
      <c r="Y3651" s="707"/>
      <c r="Z3651" s="707"/>
      <c r="AD3651" s="707"/>
      <c r="AE3651" s="707"/>
      <c r="AK3651" s="707"/>
    </row>
    <row r="3652" spans="4:37">
      <c r="D3652" s="160" t="s">
        <v>9173</v>
      </c>
      <c r="E3652" s="160"/>
      <c r="F3652" s="160">
        <v>45648</v>
      </c>
      <c r="G3652" s="160">
        <v>45656</v>
      </c>
      <c r="H3652" s="160" t="s">
        <v>6604</v>
      </c>
      <c r="I3652" s="160">
        <v>45936</v>
      </c>
      <c r="J3652" s="160">
        <v>40447.879999999997</v>
      </c>
      <c r="K3652" s="160">
        <v>40447.879999999997</v>
      </c>
      <c r="L3652" s="707">
        <v>47585.74</v>
      </c>
      <c r="M3652" s="727" t="s">
        <v>4994</v>
      </c>
      <c r="S3652" s="707">
        <v>40447.879999999997</v>
      </c>
      <c r="W3652" s="707"/>
      <c r="X3652" s="707"/>
      <c r="AA3652" s="707"/>
      <c r="AB3652" s="707"/>
      <c r="AC3652" s="707">
        <v>7137.86</v>
      </c>
      <c r="AD3652" s="707"/>
      <c r="AE3652" s="707"/>
      <c r="AF3652" s="707"/>
      <c r="AG3652" s="707"/>
    </row>
    <row r="3653" spans="4:37">
      <c r="D3653" s="160" t="s">
        <v>9173</v>
      </c>
      <c r="E3653" s="160"/>
      <c r="F3653" s="160">
        <v>45648</v>
      </c>
      <c r="G3653" s="160">
        <v>45656</v>
      </c>
      <c r="H3653" s="160" t="s">
        <v>6604</v>
      </c>
      <c r="I3653" s="160">
        <v>45936</v>
      </c>
      <c r="J3653" s="160">
        <v>40447.879999999997</v>
      </c>
      <c r="K3653" s="160">
        <v>40447.879999999997</v>
      </c>
      <c r="L3653" s="707">
        <v>47585.74</v>
      </c>
      <c r="M3653" s="727" t="s">
        <v>4995</v>
      </c>
      <c r="X3653" s="707"/>
      <c r="Y3653" s="707"/>
      <c r="Z3653" s="707"/>
      <c r="AA3653" s="707"/>
      <c r="AB3653" s="707"/>
      <c r="AC3653" s="707">
        <v>7137.86</v>
      </c>
      <c r="AD3653" s="707"/>
      <c r="AE3653" s="707"/>
      <c r="AF3653" s="707"/>
      <c r="AG3653" s="707"/>
      <c r="AH3653" s="707"/>
      <c r="AI3653" s="707"/>
      <c r="AJ3653" s="707"/>
    </row>
    <row r="3654" spans="4:37">
      <c r="D3654" s="160" t="s">
        <v>9173</v>
      </c>
      <c r="E3654" s="160"/>
      <c r="F3654" s="160">
        <v>45648</v>
      </c>
      <c r="G3654" s="160">
        <v>45656</v>
      </c>
      <c r="H3654" s="160" t="s">
        <v>6604</v>
      </c>
      <c r="I3654" s="160">
        <v>45936</v>
      </c>
      <c r="J3654" s="160">
        <v>40447.879999999997</v>
      </c>
      <c r="K3654" s="160">
        <v>40447.879999999997</v>
      </c>
      <c r="L3654" s="707">
        <v>47585.74</v>
      </c>
      <c r="M3654" s="727" t="s">
        <v>4996</v>
      </c>
      <c r="W3654" s="707"/>
      <c r="X3654" s="707">
        <v>3568.93</v>
      </c>
      <c r="Y3654" s="707">
        <v>26469.57</v>
      </c>
      <c r="Z3654" s="707">
        <v>10409.379999999999</v>
      </c>
      <c r="AD3654" s="707"/>
      <c r="AE3654" s="707"/>
      <c r="AF3654" s="707"/>
      <c r="AG3654" s="707"/>
      <c r="AH3654" s="707"/>
      <c r="AI3654" s="707"/>
      <c r="AJ3654" s="707"/>
    </row>
    <row r="3655" spans="4:37">
      <c r="D3655" s="160" t="s">
        <v>5300</v>
      </c>
      <c r="E3655" s="160"/>
      <c r="F3655" s="160">
        <v>45531</v>
      </c>
      <c r="G3655" s="160">
        <v>45780</v>
      </c>
      <c r="H3655" s="160" t="s">
        <v>6540</v>
      </c>
      <c r="I3655" s="160">
        <v>46063</v>
      </c>
      <c r="J3655" s="160">
        <v>3634341.11</v>
      </c>
      <c r="K3655" s="160">
        <v>3634341.11</v>
      </c>
      <c r="L3655" s="707">
        <v>4954286.26</v>
      </c>
      <c r="M3655" s="727" t="s">
        <v>4994</v>
      </c>
      <c r="P3655" s="707">
        <v>849940.36</v>
      </c>
      <c r="Q3655" s="707">
        <v>686642.81</v>
      </c>
      <c r="R3655" s="707">
        <v>318851.58</v>
      </c>
      <c r="S3655" s="707">
        <v>202767.73</v>
      </c>
      <c r="T3655" s="707">
        <v>92693.2</v>
      </c>
      <c r="U3655" s="707">
        <v>751192.2</v>
      </c>
      <c r="V3655" s="707">
        <v>359619.78</v>
      </c>
      <c r="W3655" s="707">
        <v>322581.89</v>
      </c>
      <c r="X3655" s="707"/>
      <c r="Y3655" s="707"/>
      <c r="Z3655" s="707"/>
      <c r="AB3655" s="707">
        <v>50125.22</v>
      </c>
      <c r="AC3655" s="707">
        <v>816766.33</v>
      </c>
      <c r="AD3655" s="707">
        <v>275338.46000000002</v>
      </c>
      <c r="AE3655" s="707">
        <v>196126.16</v>
      </c>
      <c r="AF3655" s="707">
        <v>7982.38</v>
      </c>
      <c r="AG3655" s="707">
        <v>23658.15</v>
      </c>
      <c r="AH3655" s="707"/>
    </row>
    <row r="3656" spans="4:37">
      <c r="D3656" s="160" t="s">
        <v>5300</v>
      </c>
      <c r="E3656" s="160"/>
      <c r="F3656" s="160">
        <v>45531</v>
      </c>
      <c r="G3656" s="160">
        <v>45780</v>
      </c>
      <c r="H3656" s="160" t="s">
        <v>6540</v>
      </c>
      <c r="I3656" s="160">
        <v>46063</v>
      </c>
      <c r="J3656" s="160">
        <v>3634341.11</v>
      </c>
      <c r="K3656" s="160">
        <v>3634341.11</v>
      </c>
      <c r="L3656" s="707">
        <v>4954286.26</v>
      </c>
      <c r="M3656" s="727" t="s">
        <v>4995</v>
      </c>
      <c r="Y3656" s="707"/>
      <c r="Z3656" s="707"/>
      <c r="AA3656" s="707"/>
      <c r="AB3656" s="707"/>
      <c r="AC3656" s="707">
        <v>897246.12</v>
      </c>
      <c r="AD3656" s="707">
        <v>275375.40999999997</v>
      </c>
      <c r="AE3656" s="707">
        <v>115683.07</v>
      </c>
      <c r="AF3656" s="707">
        <v>7982.38</v>
      </c>
      <c r="AG3656" s="707">
        <v>23658.15</v>
      </c>
      <c r="AH3656" s="707"/>
    </row>
    <row r="3657" spans="4:37">
      <c r="D3657" s="160" t="s">
        <v>5300</v>
      </c>
      <c r="E3657" s="160"/>
      <c r="F3657" s="160">
        <v>45531</v>
      </c>
      <c r="G3657" s="160">
        <v>45780</v>
      </c>
      <c r="H3657" s="160" t="s">
        <v>6540</v>
      </c>
      <c r="I3657" s="160">
        <v>46063</v>
      </c>
      <c r="J3657" s="160">
        <v>3634341.11</v>
      </c>
      <c r="K3657" s="160">
        <v>3634341.11</v>
      </c>
      <c r="L3657" s="707">
        <v>4954286.26</v>
      </c>
      <c r="M3657" s="727" t="s">
        <v>4996</v>
      </c>
      <c r="T3657" s="707">
        <v>192009.77</v>
      </c>
      <c r="U3657" s="707">
        <v>240608.54</v>
      </c>
      <c r="V3657" s="707">
        <v>215095.16</v>
      </c>
      <c r="W3657" s="707">
        <v>156585.70000000001</v>
      </c>
      <c r="X3657" s="707">
        <v>178197.23</v>
      </c>
      <c r="Y3657" s="707">
        <v>445018.73</v>
      </c>
      <c r="Z3657" s="707">
        <v>331821.82</v>
      </c>
      <c r="AA3657" s="707">
        <v>1504400.12</v>
      </c>
      <c r="AB3657" s="707">
        <v>360205.3</v>
      </c>
      <c r="AC3657" s="707">
        <v>10398.74</v>
      </c>
      <c r="AF3657" s="707"/>
      <c r="AG3657" s="707"/>
      <c r="AH3657" s="707"/>
    </row>
    <row r="3658" spans="4:37">
      <c r="D3658" s="160" t="s">
        <v>5301</v>
      </c>
      <c r="E3658" s="160"/>
      <c r="F3658" s="160">
        <v>45539</v>
      </c>
      <c r="G3658" s="160">
        <v>45728</v>
      </c>
      <c r="H3658" s="160" t="s">
        <v>6540</v>
      </c>
      <c r="I3658" s="160">
        <v>45987</v>
      </c>
      <c r="J3658" s="160">
        <v>2911218.3</v>
      </c>
      <c r="K3658" s="160">
        <v>2911218.31</v>
      </c>
      <c r="L3658" s="707">
        <v>4036949.49</v>
      </c>
      <c r="M3658" s="727" t="s">
        <v>4994</v>
      </c>
      <c r="P3658" s="707">
        <v>849940.36</v>
      </c>
      <c r="Q3658" s="707">
        <v>686642.81</v>
      </c>
      <c r="R3658" s="707">
        <v>318851.58</v>
      </c>
      <c r="S3658" s="707">
        <v>202767.73</v>
      </c>
      <c r="T3658" s="707">
        <v>92693.2</v>
      </c>
      <c r="U3658" s="707">
        <v>751192.2</v>
      </c>
      <c r="V3658" s="707">
        <v>109549.17</v>
      </c>
      <c r="Y3658" s="707"/>
      <c r="Z3658" s="707"/>
      <c r="AB3658" s="707">
        <v>50125.22</v>
      </c>
      <c r="AC3658" s="707">
        <v>816766.33</v>
      </c>
      <c r="AD3658" s="707">
        <v>158420.89000000001</v>
      </c>
      <c r="AE3658" s="707"/>
      <c r="AF3658" s="707"/>
      <c r="AG3658" s="707"/>
      <c r="AH3658" s="707"/>
    </row>
    <row r="3659" spans="4:37">
      <c r="D3659" s="160" t="s">
        <v>5301</v>
      </c>
      <c r="E3659" s="160"/>
      <c r="F3659" s="160">
        <v>45539</v>
      </c>
      <c r="G3659" s="160">
        <v>45728</v>
      </c>
      <c r="H3659" s="160" t="s">
        <v>6540</v>
      </c>
      <c r="I3659" s="160">
        <v>45987</v>
      </c>
      <c r="J3659" s="160">
        <v>2911218.3</v>
      </c>
      <c r="K3659" s="160">
        <v>2911218.31</v>
      </c>
      <c r="L3659" s="707">
        <v>4036949.49</v>
      </c>
      <c r="M3659" s="727" t="s">
        <v>4995</v>
      </c>
      <c r="Y3659" s="707"/>
      <c r="Z3659" s="707"/>
      <c r="AA3659" s="707"/>
      <c r="AB3659" s="707"/>
      <c r="AC3659" s="707">
        <v>897246.12</v>
      </c>
      <c r="AD3659" s="707">
        <v>228485.06</v>
      </c>
      <c r="AE3659" s="707"/>
      <c r="AF3659" s="707"/>
      <c r="AG3659" s="707"/>
      <c r="AH3659" s="707"/>
    </row>
    <row r="3660" spans="4:37">
      <c r="D3660" s="160" t="s">
        <v>5301</v>
      </c>
      <c r="E3660" s="160"/>
      <c r="F3660" s="160">
        <v>45539</v>
      </c>
      <c r="G3660" s="160">
        <v>45728</v>
      </c>
      <c r="H3660" s="160" t="s">
        <v>6540</v>
      </c>
      <c r="I3660" s="160">
        <v>45987</v>
      </c>
      <c r="J3660" s="160">
        <v>2911218.3</v>
      </c>
      <c r="K3660" s="160">
        <v>2911218.31</v>
      </c>
      <c r="L3660" s="707">
        <v>4036949.49</v>
      </c>
      <c r="M3660" s="727" t="s">
        <v>4996</v>
      </c>
      <c r="T3660" s="707">
        <v>192009.77</v>
      </c>
      <c r="U3660" s="707">
        <v>240608.54</v>
      </c>
      <c r="V3660" s="707">
        <v>215095.16</v>
      </c>
      <c r="W3660" s="707">
        <v>156585.70000000001</v>
      </c>
      <c r="X3660" s="707">
        <v>178197.23</v>
      </c>
      <c r="Y3660" s="707">
        <v>445018.73</v>
      </c>
      <c r="Z3660" s="707">
        <v>331821.82</v>
      </c>
      <c r="AA3660" s="707">
        <v>886835.21</v>
      </c>
      <c r="AB3660" s="707">
        <v>255164.39</v>
      </c>
      <c r="AC3660" s="707">
        <v>9881.77</v>
      </c>
      <c r="AF3660" s="707"/>
      <c r="AG3660" s="707"/>
      <c r="AH3660" s="707"/>
    </row>
    <row r="3661" spans="4:37">
      <c r="D3661" s="160" t="s">
        <v>9174</v>
      </c>
      <c r="E3661" s="160"/>
      <c r="F3661" s="160">
        <v>45556</v>
      </c>
      <c r="G3661" s="160">
        <v>45687</v>
      </c>
      <c r="H3661" s="160" t="s">
        <v>6540</v>
      </c>
      <c r="I3661" s="160">
        <v>45970</v>
      </c>
      <c r="J3661" s="160">
        <v>1493817.93</v>
      </c>
      <c r="K3661" s="160">
        <v>1493817.94</v>
      </c>
      <c r="L3661" s="707">
        <v>1837908.44</v>
      </c>
      <c r="M3661" s="727" t="s">
        <v>4994</v>
      </c>
      <c r="P3661" s="707">
        <v>227119.53</v>
      </c>
      <c r="Q3661" s="707">
        <v>672698.15</v>
      </c>
      <c r="R3661" s="707">
        <v>318851.58</v>
      </c>
      <c r="S3661" s="707">
        <v>202767.73</v>
      </c>
      <c r="T3661" s="707">
        <v>92693.2</v>
      </c>
      <c r="Y3661" s="707"/>
      <c r="AA3661" s="707"/>
      <c r="AB3661" s="707">
        <v>48566.74</v>
      </c>
      <c r="AC3661" s="707">
        <v>214503.09</v>
      </c>
      <c r="AD3661" s="707">
        <v>60708.42</v>
      </c>
      <c r="AE3661" s="707"/>
      <c r="AF3661" s="707"/>
      <c r="AG3661" s="707"/>
      <c r="AH3661" s="707"/>
      <c r="AI3661" s="707"/>
      <c r="AJ3661" s="707"/>
      <c r="AK3661" s="707"/>
    </row>
    <row r="3662" spans="4:37">
      <c r="D3662" s="160" t="s">
        <v>9174</v>
      </c>
      <c r="E3662" s="160"/>
      <c r="F3662" s="160">
        <v>45556</v>
      </c>
      <c r="G3662" s="160">
        <v>45687</v>
      </c>
      <c r="H3662" s="160" t="s">
        <v>6540</v>
      </c>
      <c r="I3662" s="160">
        <v>45970</v>
      </c>
      <c r="J3662" s="160">
        <v>1493817.93</v>
      </c>
      <c r="K3662" s="160">
        <v>1493817.94</v>
      </c>
      <c r="L3662" s="707">
        <v>1837908.44</v>
      </c>
      <c r="M3662" s="727" t="s">
        <v>4995</v>
      </c>
      <c r="AA3662" s="707"/>
      <c r="AB3662" s="707"/>
      <c r="AC3662" s="707">
        <v>283382.07</v>
      </c>
      <c r="AD3662" s="707">
        <v>60708.42</v>
      </c>
      <c r="AE3662" s="707"/>
      <c r="AF3662" s="707"/>
      <c r="AG3662" s="707"/>
      <c r="AH3662" s="707"/>
      <c r="AI3662" s="707"/>
      <c r="AJ3662" s="707"/>
      <c r="AK3662" s="707"/>
    </row>
    <row r="3663" spans="4:37">
      <c r="D3663" s="160" t="s">
        <v>9174</v>
      </c>
      <c r="E3663" s="160"/>
      <c r="F3663" s="160">
        <v>45556</v>
      </c>
      <c r="G3663" s="160">
        <v>45687</v>
      </c>
      <c r="H3663" s="160" t="s">
        <v>6540</v>
      </c>
      <c r="I3663" s="160">
        <v>45970</v>
      </c>
      <c r="J3663" s="160">
        <v>1493817.93</v>
      </c>
      <c r="K3663" s="160">
        <v>1493817.94</v>
      </c>
      <c r="L3663" s="707">
        <v>1837908.44</v>
      </c>
      <c r="M3663" s="727" t="s">
        <v>4996</v>
      </c>
      <c r="T3663" s="707">
        <v>187701.66</v>
      </c>
      <c r="U3663" s="707">
        <v>218017.19</v>
      </c>
      <c r="V3663" s="707">
        <v>215095.16</v>
      </c>
      <c r="W3663" s="707">
        <v>152159.24</v>
      </c>
      <c r="X3663" s="707">
        <v>124737.29</v>
      </c>
      <c r="Y3663" s="707">
        <v>134614.15</v>
      </c>
      <c r="Z3663" s="707">
        <v>90246.77</v>
      </c>
      <c r="AA3663" s="707">
        <v>205645.59</v>
      </c>
      <c r="AB3663" s="707">
        <v>159402.29</v>
      </c>
      <c r="AC3663" s="707">
        <v>6198.61</v>
      </c>
      <c r="AD3663" s="707"/>
      <c r="AG3663" s="707"/>
      <c r="AH3663" s="707"/>
      <c r="AI3663" s="707"/>
    </row>
    <row r="3664" spans="4:37">
      <c r="D3664" s="160" t="s">
        <v>9175</v>
      </c>
      <c r="E3664" s="160"/>
      <c r="F3664" s="160">
        <v>45556</v>
      </c>
      <c r="G3664" s="160">
        <v>45663</v>
      </c>
      <c r="H3664" s="160" t="s">
        <v>6540</v>
      </c>
      <c r="I3664" s="160">
        <v>45945</v>
      </c>
      <c r="J3664" s="160">
        <v>1471797.77</v>
      </c>
      <c r="K3664" s="160">
        <v>1471797.78</v>
      </c>
      <c r="L3664" s="707">
        <v>1514130.19</v>
      </c>
      <c r="M3664" s="727" t="s">
        <v>4994</v>
      </c>
      <c r="P3664" s="707">
        <v>227119.53</v>
      </c>
      <c r="Q3664" s="707">
        <v>672698.15</v>
      </c>
      <c r="R3664" s="707">
        <v>318851.58</v>
      </c>
      <c r="S3664" s="707">
        <v>202767.73</v>
      </c>
      <c r="T3664" s="707">
        <v>92693.2</v>
      </c>
      <c r="AA3664" s="707"/>
      <c r="AB3664" s="707"/>
      <c r="AE3664" s="707"/>
      <c r="AF3664" s="707"/>
      <c r="AG3664" s="707"/>
      <c r="AH3664" s="707"/>
      <c r="AI3664" s="707"/>
      <c r="AJ3664" s="707"/>
      <c r="AK3664" s="707"/>
    </row>
    <row r="3665" spans="4:37">
      <c r="D3665" s="160" t="s">
        <v>9175</v>
      </c>
      <c r="E3665" s="160"/>
      <c r="F3665" s="160">
        <v>45556</v>
      </c>
      <c r="G3665" s="160">
        <v>45663</v>
      </c>
      <c r="H3665" s="160" t="s">
        <v>6540</v>
      </c>
      <c r="I3665" s="160">
        <v>45945</v>
      </c>
      <c r="J3665" s="160">
        <v>1471797.77</v>
      </c>
      <c r="K3665" s="160">
        <v>1471797.78</v>
      </c>
      <c r="L3665" s="707">
        <v>1514130.19</v>
      </c>
      <c r="M3665" s="727" t="s">
        <v>4995</v>
      </c>
      <c r="AA3665" s="707"/>
      <c r="AB3665" s="707"/>
      <c r="AC3665" s="707">
        <v>42332.41</v>
      </c>
      <c r="AD3665" s="707"/>
      <c r="AE3665" s="707"/>
      <c r="AF3665" s="707"/>
      <c r="AG3665" s="707"/>
      <c r="AH3665" s="707"/>
      <c r="AI3665" s="707"/>
      <c r="AJ3665" s="707"/>
      <c r="AK3665" s="707"/>
    </row>
    <row r="3666" spans="4:37">
      <c r="D3666" s="160" t="s">
        <v>9175</v>
      </c>
      <c r="E3666" s="160"/>
      <c r="F3666" s="160">
        <v>45556</v>
      </c>
      <c r="G3666" s="160">
        <v>45663</v>
      </c>
      <c r="H3666" s="160" t="s">
        <v>6540</v>
      </c>
      <c r="I3666" s="160">
        <v>45945</v>
      </c>
      <c r="J3666" s="160">
        <v>1471797.77</v>
      </c>
      <c r="K3666" s="160">
        <v>1471797.78</v>
      </c>
      <c r="L3666" s="707">
        <v>1514130.19</v>
      </c>
      <c r="M3666" s="727" t="s">
        <v>4996</v>
      </c>
      <c r="T3666" s="707">
        <v>187701.66</v>
      </c>
      <c r="U3666" s="707">
        <v>218017.19</v>
      </c>
      <c r="V3666" s="707">
        <v>215095.16</v>
      </c>
      <c r="W3666" s="707">
        <v>152159.24</v>
      </c>
      <c r="X3666" s="707">
        <v>124737.29</v>
      </c>
      <c r="Y3666" s="707">
        <v>134614.15</v>
      </c>
      <c r="Z3666" s="707">
        <v>90246.77</v>
      </c>
      <c r="AA3666" s="707">
        <v>205645.59</v>
      </c>
      <c r="AB3666" s="707">
        <v>138262.93</v>
      </c>
      <c r="AC3666" s="707">
        <v>5317.81</v>
      </c>
      <c r="AD3666" s="707"/>
      <c r="AF3666" s="707"/>
      <c r="AG3666" s="707"/>
      <c r="AH3666" s="707"/>
      <c r="AI3666" s="707"/>
    </row>
    <row r="3667" spans="4:37">
      <c r="D3667" s="160" t="s">
        <v>9176</v>
      </c>
      <c r="E3667" s="160"/>
      <c r="F3667" s="160">
        <v>45572</v>
      </c>
      <c r="G3667" s="160">
        <v>45687</v>
      </c>
      <c r="H3667" s="160" t="s">
        <v>12614</v>
      </c>
      <c r="I3667" s="160">
        <v>45970</v>
      </c>
      <c r="J3667" s="160">
        <v>22020.16</v>
      </c>
      <c r="K3667" s="160">
        <v>22020.16</v>
      </c>
      <c r="L3667" s="707">
        <v>323778.25</v>
      </c>
      <c r="M3667" s="727" t="s">
        <v>4994</v>
      </c>
      <c r="X3667" s="707"/>
      <c r="Y3667" s="707"/>
      <c r="AA3667" s="707"/>
      <c r="AB3667" s="707">
        <v>48566.74</v>
      </c>
      <c r="AC3667" s="707">
        <v>214503.09</v>
      </c>
      <c r="AD3667" s="707">
        <v>60708.42</v>
      </c>
      <c r="AE3667" s="707"/>
      <c r="AF3667" s="707"/>
      <c r="AG3667" s="707"/>
    </row>
    <row r="3668" spans="4:37">
      <c r="D3668" s="160" t="s">
        <v>9176</v>
      </c>
      <c r="E3668" s="160"/>
      <c r="F3668" s="160">
        <v>45572</v>
      </c>
      <c r="G3668" s="160">
        <v>45687</v>
      </c>
      <c r="H3668" s="160" t="s">
        <v>12614</v>
      </c>
      <c r="I3668" s="160">
        <v>45970</v>
      </c>
      <c r="J3668" s="160">
        <v>22020.16</v>
      </c>
      <c r="K3668" s="160">
        <v>22020.16</v>
      </c>
      <c r="L3668" s="707">
        <v>323778.25</v>
      </c>
      <c r="M3668" s="727" t="s">
        <v>4995</v>
      </c>
      <c r="X3668" s="707"/>
      <c r="Y3668" s="707"/>
      <c r="Z3668" s="707"/>
      <c r="AA3668" s="707"/>
      <c r="AB3668" s="707"/>
      <c r="AC3668" s="707">
        <v>241049.67</v>
      </c>
      <c r="AD3668" s="707">
        <v>60708.42</v>
      </c>
      <c r="AE3668" s="707"/>
      <c r="AF3668" s="707"/>
      <c r="AG3668" s="707"/>
    </row>
    <row r="3669" spans="4:37">
      <c r="D3669" s="160" t="s">
        <v>9176</v>
      </c>
      <c r="E3669" s="160"/>
      <c r="F3669" s="160">
        <v>45572</v>
      </c>
      <c r="G3669" s="160">
        <v>45687</v>
      </c>
      <c r="H3669" s="160" t="s">
        <v>12614</v>
      </c>
      <c r="I3669" s="160">
        <v>45970</v>
      </c>
      <c r="J3669" s="160">
        <v>22020.16</v>
      </c>
      <c r="K3669" s="160">
        <v>22020.16</v>
      </c>
      <c r="L3669" s="707">
        <v>323778.25</v>
      </c>
      <c r="M3669" s="727" t="s">
        <v>4996</v>
      </c>
      <c r="X3669" s="707"/>
      <c r="Y3669" s="707"/>
      <c r="Z3669" s="707"/>
      <c r="AA3669" s="707"/>
      <c r="AB3669" s="707">
        <v>21139.35</v>
      </c>
      <c r="AC3669">
        <v>880.81</v>
      </c>
      <c r="AE3669" s="707"/>
      <c r="AF3669" s="707"/>
      <c r="AG3669" s="707"/>
    </row>
    <row r="3670" spans="4:37">
      <c r="D3670" s="160" t="s">
        <v>9177</v>
      </c>
      <c r="E3670" s="160"/>
      <c r="F3670" s="160">
        <v>45539</v>
      </c>
      <c r="G3670" s="160">
        <v>45728</v>
      </c>
      <c r="H3670" s="160" t="s">
        <v>6621</v>
      </c>
      <c r="I3670" s="160">
        <v>45987</v>
      </c>
      <c r="J3670" s="160">
        <v>1417400.36</v>
      </c>
      <c r="K3670" s="160">
        <v>1417400.37</v>
      </c>
      <c r="L3670" s="707">
        <v>2199041.0499999998</v>
      </c>
      <c r="M3670" s="727" t="s">
        <v>4994</v>
      </c>
      <c r="P3670" s="707">
        <v>622820.82999999996</v>
      </c>
      <c r="Q3670" s="707">
        <v>13944.66</v>
      </c>
      <c r="U3670" s="707">
        <v>751192.2</v>
      </c>
      <c r="V3670" s="707">
        <v>109549.17</v>
      </c>
      <c r="X3670" s="707"/>
      <c r="Y3670" s="707"/>
      <c r="AB3670" s="707">
        <v>1558.48</v>
      </c>
      <c r="AC3670" s="707">
        <v>602263.25</v>
      </c>
      <c r="AD3670" s="707">
        <v>97712.46</v>
      </c>
      <c r="AE3670" s="707"/>
      <c r="AF3670" s="707"/>
      <c r="AG3670" s="707"/>
    </row>
    <row r="3671" spans="4:37">
      <c r="D3671" s="160" t="s">
        <v>9177</v>
      </c>
      <c r="E3671" s="160"/>
      <c r="F3671" s="160">
        <v>45539</v>
      </c>
      <c r="G3671" s="160">
        <v>45728</v>
      </c>
      <c r="H3671" s="160" t="s">
        <v>6621</v>
      </c>
      <c r="I3671" s="160">
        <v>45987</v>
      </c>
      <c r="J3671" s="160">
        <v>1417400.36</v>
      </c>
      <c r="K3671" s="160">
        <v>1417400.37</v>
      </c>
      <c r="L3671" s="707">
        <v>2199041.0499999998</v>
      </c>
      <c r="M3671" s="727" t="s">
        <v>4995</v>
      </c>
      <c r="X3671" s="707"/>
      <c r="Y3671" s="707"/>
      <c r="Z3671" s="707"/>
      <c r="AA3671" s="707"/>
      <c r="AB3671" s="707"/>
      <c r="AC3671" s="707">
        <v>613864.05000000005</v>
      </c>
      <c r="AD3671" s="707">
        <v>167776.63</v>
      </c>
      <c r="AE3671" s="707"/>
      <c r="AF3671" s="707"/>
      <c r="AG3671" s="707"/>
    </row>
    <row r="3672" spans="4:37">
      <c r="D3672" s="160" t="s">
        <v>9177</v>
      </c>
      <c r="E3672" s="160"/>
      <c r="F3672" s="160">
        <v>45539</v>
      </c>
      <c r="G3672" s="160">
        <v>45728</v>
      </c>
      <c r="H3672" s="160" t="s">
        <v>6621</v>
      </c>
      <c r="I3672" s="160">
        <v>45987</v>
      </c>
      <c r="J3672" s="160">
        <v>1417400.36</v>
      </c>
      <c r="K3672" s="160">
        <v>1417400.37</v>
      </c>
      <c r="L3672" s="707">
        <v>2199041.0499999998</v>
      </c>
      <c r="M3672" s="727" t="s">
        <v>4996</v>
      </c>
      <c r="T3672" s="707">
        <v>4308.12</v>
      </c>
      <c r="U3672" s="707">
        <v>22591.34</v>
      </c>
      <c r="W3672" s="707">
        <v>4426.46</v>
      </c>
      <c r="X3672" s="707">
        <v>53459.94</v>
      </c>
      <c r="Y3672" s="707">
        <v>310404.58</v>
      </c>
      <c r="Z3672" s="707">
        <v>241575.05</v>
      </c>
      <c r="AA3672" s="707">
        <v>681189.62</v>
      </c>
      <c r="AB3672" s="707">
        <v>95762.1</v>
      </c>
      <c r="AC3672" s="707">
        <v>3683.16</v>
      </c>
      <c r="AE3672" s="707"/>
      <c r="AF3672" s="707"/>
      <c r="AG3672" s="707"/>
    </row>
    <row r="3673" spans="4:37">
      <c r="D3673" s="160" t="s">
        <v>9178</v>
      </c>
      <c r="E3673" s="160"/>
      <c r="F3673" s="160">
        <v>45689</v>
      </c>
      <c r="G3673" s="160">
        <v>45728</v>
      </c>
      <c r="H3673" s="160" t="s">
        <v>6676</v>
      </c>
      <c r="I3673" s="160">
        <v>45987</v>
      </c>
      <c r="J3673" s="160">
        <v>127013.74</v>
      </c>
      <c r="K3673" s="160">
        <v>127013.74</v>
      </c>
      <c r="L3673" s="707">
        <v>239649.3</v>
      </c>
      <c r="M3673" s="727" t="s">
        <v>4994</v>
      </c>
      <c r="U3673" s="707">
        <v>191719.44</v>
      </c>
      <c r="X3673" s="707"/>
      <c r="Y3673" s="707"/>
      <c r="AB3673" s="707"/>
      <c r="AC3673" s="707"/>
      <c r="AD3673" s="707">
        <v>47929.86</v>
      </c>
      <c r="AE3673" s="707"/>
      <c r="AF3673" s="707"/>
      <c r="AG3673" s="707"/>
    </row>
    <row r="3674" spans="4:37">
      <c r="D3674" s="160" t="s">
        <v>9178</v>
      </c>
      <c r="E3674" s="160"/>
      <c r="F3674" s="160">
        <v>45689</v>
      </c>
      <c r="G3674" s="160">
        <v>45728</v>
      </c>
      <c r="H3674" s="160" t="s">
        <v>6676</v>
      </c>
      <c r="I3674" s="160">
        <v>45987</v>
      </c>
      <c r="J3674" s="160">
        <v>127013.74</v>
      </c>
      <c r="K3674" s="160">
        <v>127013.74</v>
      </c>
      <c r="L3674" s="707">
        <v>239649.3</v>
      </c>
      <c r="M3674" s="727" t="s">
        <v>4995</v>
      </c>
      <c r="Y3674" s="707"/>
      <c r="Z3674" s="707"/>
      <c r="AA3674" s="707"/>
      <c r="AB3674" s="707"/>
      <c r="AC3674" s="707"/>
      <c r="AD3674" s="707">
        <v>112635.56</v>
      </c>
      <c r="AE3674" s="707"/>
      <c r="AF3674" s="707"/>
      <c r="AG3674" s="707"/>
    </row>
    <row r="3675" spans="4:37">
      <c r="D3675" s="160" t="s">
        <v>9178</v>
      </c>
      <c r="E3675" s="160"/>
      <c r="F3675" s="160">
        <v>45689</v>
      </c>
      <c r="G3675" s="160">
        <v>45728</v>
      </c>
      <c r="H3675" s="160" t="s">
        <v>6676</v>
      </c>
      <c r="I3675" s="160">
        <v>45987</v>
      </c>
      <c r="J3675" s="160">
        <v>127013.74</v>
      </c>
      <c r="K3675" s="160">
        <v>127013.74</v>
      </c>
      <c r="L3675" s="707">
        <v>239649.3</v>
      </c>
      <c r="M3675" s="727" t="s">
        <v>4996</v>
      </c>
      <c r="X3675" s="707"/>
      <c r="Y3675" s="707"/>
      <c r="Z3675" s="707"/>
      <c r="AA3675" s="707">
        <v>55495.69</v>
      </c>
      <c r="AB3675" s="707">
        <v>68869.23</v>
      </c>
      <c r="AC3675" s="707">
        <v>2648.82</v>
      </c>
      <c r="AE3675" s="707"/>
      <c r="AF3675" s="707"/>
      <c r="AG3675" s="707"/>
    </row>
    <row r="3676" spans="4:37">
      <c r="D3676" s="160" t="s">
        <v>9179</v>
      </c>
      <c r="E3676" s="160"/>
      <c r="F3676" s="160">
        <v>45692</v>
      </c>
      <c r="G3676" s="160">
        <v>45722</v>
      </c>
      <c r="H3676" s="160">
        <v>45971</v>
      </c>
      <c r="I3676" s="160">
        <v>45981</v>
      </c>
      <c r="J3676" s="160">
        <v>0</v>
      </c>
      <c r="K3676" s="160">
        <v>0</v>
      </c>
      <c r="L3676" s="707">
        <v>49782.6</v>
      </c>
      <c r="M3676" s="727" t="s">
        <v>4994</v>
      </c>
      <c r="X3676" s="707"/>
      <c r="Y3676" s="707"/>
      <c r="AB3676" s="707"/>
      <c r="AC3676" s="707"/>
      <c r="AD3676" s="707">
        <v>49782.6</v>
      </c>
      <c r="AE3676" s="707"/>
      <c r="AF3676" s="707"/>
      <c r="AG3676" s="707"/>
    </row>
    <row r="3677" spans="4:37">
      <c r="D3677" s="160" t="s">
        <v>9179</v>
      </c>
      <c r="E3677" s="160"/>
      <c r="F3677" s="160">
        <v>45692</v>
      </c>
      <c r="G3677" s="160">
        <v>45722</v>
      </c>
      <c r="H3677" s="160">
        <v>45971</v>
      </c>
      <c r="I3677" s="160">
        <v>45981</v>
      </c>
      <c r="J3677" s="160">
        <v>0</v>
      </c>
      <c r="K3677" s="160">
        <v>0</v>
      </c>
      <c r="L3677" s="707">
        <v>49782.6</v>
      </c>
      <c r="M3677" s="727" t="s">
        <v>4995</v>
      </c>
      <c r="Y3677" s="707"/>
      <c r="Z3677" s="707"/>
      <c r="AA3677" s="707"/>
      <c r="AB3677" s="707"/>
      <c r="AC3677" s="707"/>
      <c r="AD3677" s="707">
        <v>49782.6</v>
      </c>
      <c r="AE3677" s="707"/>
      <c r="AF3677" s="707"/>
      <c r="AG3677" s="707"/>
    </row>
    <row r="3678" spans="4:37">
      <c r="D3678" s="160" t="s">
        <v>9179</v>
      </c>
      <c r="E3678" s="160"/>
      <c r="F3678" s="160">
        <v>45692</v>
      </c>
      <c r="G3678" s="160">
        <v>45722</v>
      </c>
      <c r="H3678" s="160">
        <v>45971</v>
      </c>
      <c r="I3678" s="160">
        <v>45981</v>
      </c>
      <c r="J3678" s="160">
        <v>0</v>
      </c>
      <c r="K3678" s="160">
        <v>0</v>
      </c>
      <c r="L3678" s="707">
        <v>49782.6</v>
      </c>
      <c r="M3678" s="727" t="s">
        <v>4996</v>
      </c>
      <c r="X3678" s="707"/>
      <c r="Y3678" s="707"/>
      <c r="Z3678" s="707"/>
      <c r="AA3678" s="707"/>
      <c r="AE3678" s="707"/>
      <c r="AF3678" s="707"/>
      <c r="AG3678" s="707"/>
    </row>
    <row r="3679" spans="4:37">
      <c r="D3679" s="160" t="s">
        <v>9180</v>
      </c>
      <c r="E3679" s="160"/>
      <c r="F3679" s="160">
        <v>45539</v>
      </c>
      <c r="G3679" s="160">
        <v>45722</v>
      </c>
      <c r="H3679" s="160" t="s">
        <v>6653</v>
      </c>
      <c r="I3679" s="160" t="s">
        <v>6697</v>
      </c>
      <c r="J3679" s="160">
        <v>42823.15</v>
      </c>
      <c r="K3679" s="160">
        <v>42823.16</v>
      </c>
      <c r="L3679" s="707">
        <v>42823.15</v>
      </c>
      <c r="M3679" s="727" t="s">
        <v>4994</v>
      </c>
      <c r="P3679" s="707">
        <v>6222.23</v>
      </c>
      <c r="U3679" s="707">
        <v>30760.12</v>
      </c>
      <c r="V3679" s="707">
        <v>4282.32</v>
      </c>
      <c r="X3679" s="707"/>
      <c r="Y3679" s="707"/>
      <c r="AB3679" s="707">
        <v>1558.48</v>
      </c>
      <c r="AC3679" s="707"/>
      <c r="AD3679" s="707"/>
      <c r="AE3679" s="707"/>
      <c r="AF3679" s="707"/>
      <c r="AG3679" s="707"/>
    </row>
    <row r="3680" spans="4:37">
      <c r="D3680" s="160" t="s">
        <v>9180</v>
      </c>
      <c r="E3680" s="160"/>
      <c r="F3680" s="160">
        <v>45539</v>
      </c>
      <c r="G3680" s="160">
        <v>45722</v>
      </c>
      <c r="H3680" s="160" t="s">
        <v>6653</v>
      </c>
      <c r="I3680" s="160" t="s">
        <v>6697</v>
      </c>
      <c r="J3680" s="160">
        <v>42823.15</v>
      </c>
      <c r="K3680" s="160">
        <v>42823.16</v>
      </c>
      <c r="L3680" s="707">
        <v>42823.15</v>
      </c>
      <c r="M3680" s="727" t="s">
        <v>4995</v>
      </c>
      <c r="Y3680" s="707"/>
      <c r="Z3680" s="707"/>
      <c r="AA3680" s="707"/>
      <c r="AB3680" s="707"/>
      <c r="AC3680" s="707"/>
      <c r="AD3680" s="707"/>
      <c r="AE3680" s="707"/>
      <c r="AF3680" s="707"/>
      <c r="AG3680" s="707"/>
    </row>
    <row r="3681" spans="4:37">
      <c r="D3681" s="160" t="s">
        <v>9180</v>
      </c>
      <c r="E3681" s="160"/>
      <c r="F3681" s="160">
        <v>45539</v>
      </c>
      <c r="G3681" s="160">
        <v>45722</v>
      </c>
      <c r="H3681" s="160" t="s">
        <v>6653</v>
      </c>
      <c r="I3681" s="160" t="s">
        <v>6697</v>
      </c>
      <c r="J3681" s="160">
        <v>42823.15</v>
      </c>
      <c r="K3681" s="160">
        <v>42823.16</v>
      </c>
      <c r="L3681" s="707">
        <v>42823.15</v>
      </c>
      <c r="M3681" s="727" t="s">
        <v>4996</v>
      </c>
      <c r="X3681" s="707"/>
      <c r="Y3681" s="707"/>
      <c r="Z3681" s="707">
        <v>6222.23</v>
      </c>
      <c r="AA3681" s="707">
        <v>36600.93</v>
      </c>
      <c r="AF3681" s="707"/>
      <c r="AG3681" s="707"/>
    </row>
    <row r="3682" spans="4:37">
      <c r="D3682" s="160" t="s">
        <v>9181</v>
      </c>
      <c r="E3682" s="160"/>
      <c r="F3682" s="160">
        <v>45542</v>
      </c>
      <c r="G3682" s="160">
        <v>45707</v>
      </c>
      <c r="H3682" s="160" t="s">
        <v>6652</v>
      </c>
      <c r="I3682" s="160" t="s">
        <v>6685</v>
      </c>
      <c r="J3682" s="160">
        <v>83237.399999999994</v>
      </c>
      <c r="K3682" s="160">
        <v>83237.39</v>
      </c>
      <c r="L3682" s="707">
        <v>83237.399999999994</v>
      </c>
      <c r="M3682" s="727" t="s">
        <v>4994</v>
      </c>
      <c r="P3682" s="707">
        <v>74970.87</v>
      </c>
      <c r="U3682" s="707">
        <v>8266.52</v>
      </c>
      <c r="X3682" s="707"/>
      <c r="Y3682" s="707"/>
      <c r="AB3682" s="707"/>
      <c r="AC3682" s="707"/>
      <c r="AD3682" s="707"/>
      <c r="AE3682" s="707"/>
      <c r="AF3682" s="707"/>
      <c r="AG3682" s="707"/>
    </row>
    <row r="3683" spans="4:37">
      <c r="D3683" s="160" t="s">
        <v>9181</v>
      </c>
      <c r="E3683" s="160"/>
      <c r="F3683" s="160">
        <v>45542</v>
      </c>
      <c r="G3683" s="160">
        <v>45707</v>
      </c>
      <c r="H3683" s="160" t="s">
        <v>6652</v>
      </c>
      <c r="I3683" s="160" t="s">
        <v>6685</v>
      </c>
      <c r="J3683" s="160">
        <v>83237.399999999994</v>
      </c>
      <c r="K3683" s="160">
        <v>83237.39</v>
      </c>
      <c r="L3683" s="707">
        <v>83237.399999999994</v>
      </c>
      <c r="M3683" s="727" t="s">
        <v>4995</v>
      </c>
      <c r="Y3683" s="707"/>
      <c r="Z3683" s="707"/>
      <c r="AA3683" s="707"/>
      <c r="AB3683" s="707"/>
      <c r="AC3683" s="707"/>
      <c r="AD3683" s="707"/>
      <c r="AE3683" s="707"/>
      <c r="AF3683" s="707"/>
      <c r="AG3683" s="707"/>
    </row>
    <row r="3684" spans="4:37">
      <c r="D3684" s="160" t="s">
        <v>9181</v>
      </c>
      <c r="E3684" s="160"/>
      <c r="F3684" s="160">
        <v>45542</v>
      </c>
      <c r="G3684" s="160">
        <v>45707</v>
      </c>
      <c r="H3684" s="160" t="s">
        <v>6652</v>
      </c>
      <c r="I3684" s="160" t="s">
        <v>6685</v>
      </c>
      <c r="J3684" s="160">
        <v>83237.399999999994</v>
      </c>
      <c r="K3684" s="160">
        <v>83237.39</v>
      </c>
      <c r="L3684" s="707">
        <v>83237.399999999994</v>
      </c>
      <c r="M3684" s="727" t="s">
        <v>4996</v>
      </c>
      <c r="X3684" s="707"/>
      <c r="Y3684" s="707">
        <v>1040.47</v>
      </c>
      <c r="Z3684" s="707">
        <v>73930.399999999994</v>
      </c>
      <c r="AA3684" s="707">
        <v>8266.52</v>
      </c>
      <c r="AE3684" s="707"/>
      <c r="AF3684" s="707"/>
      <c r="AG3684" s="707"/>
    </row>
    <row r="3685" spans="4:37">
      <c r="D3685" s="160" t="s">
        <v>9182</v>
      </c>
      <c r="E3685" s="160"/>
      <c r="F3685" s="160">
        <v>45549</v>
      </c>
      <c r="G3685" s="160">
        <v>45726</v>
      </c>
      <c r="H3685" s="160" t="s">
        <v>6653</v>
      </c>
      <c r="I3685" s="160">
        <v>45981</v>
      </c>
      <c r="J3685" s="160">
        <v>199621.99</v>
      </c>
      <c r="K3685" s="160">
        <v>199621.99</v>
      </c>
      <c r="L3685" s="707">
        <v>203987.32</v>
      </c>
      <c r="M3685" s="727" t="s">
        <v>4994</v>
      </c>
      <c r="P3685" s="707">
        <v>22973.1</v>
      </c>
      <c r="U3685" s="707">
        <v>160615.49</v>
      </c>
      <c r="V3685" s="707">
        <v>20398.73</v>
      </c>
      <c r="X3685" s="707"/>
      <c r="Y3685" s="707"/>
      <c r="AB3685" s="707"/>
      <c r="AC3685" s="707"/>
      <c r="AD3685" s="707"/>
      <c r="AE3685" s="707"/>
      <c r="AF3685" s="707"/>
      <c r="AG3685" s="707"/>
    </row>
    <row r="3686" spans="4:37">
      <c r="D3686" s="160" t="s">
        <v>9182</v>
      </c>
      <c r="E3686" s="160"/>
      <c r="F3686" s="160">
        <v>45549</v>
      </c>
      <c r="G3686" s="160">
        <v>45726</v>
      </c>
      <c r="H3686" s="160" t="s">
        <v>6653</v>
      </c>
      <c r="I3686" s="160">
        <v>45981</v>
      </c>
      <c r="J3686" s="160">
        <v>199621.99</v>
      </c>
      <c r="K3686" s="160">
        <v>199621.99</v>
      </c>
      <c r="L3686" s="707">
        <v>203987.32</v>
      </c>
      <c r="M3686" s="727" t="s">
        <v>4995</v>
      </c>
      <c r="Y3686" s="707"/>
      <c r="Z3686" s="707"/>
      <c r="AA3686" s="707"/>
      <c r="AB3686" s="707"/>
      <c r="AC3686" s="707"/>
      <c r="AD3686" s="707">
        <v>4365.33</v>
      </c>
      <c r="AE3686" s="707"/>
      <c r="AF3686" s="707"/>
      <c r="AG3686" s="707"/>
    </row>
    <row r="3687" spans="4:37">
      <c r="D3687" s="160" t="s">
        <v>9182</v>
      </c>
      <c r="E3687" s="160"/>
      <c r="F3687" s="160">
        <v>45549</v>
      </c>
      <c r="G3687" s="160">
        <v>45726</v>
      </c>
      <c r="H3687" s="160" t="s">
        <v>6653</v>
      </c>
      <c r="I3687" s="160">
        <v>45981</v>
      </c>
      <c r="J3687" s="160">
        <v>199621.99</v>
      </c>
      <c r="K3687" s="160">
        <v>199621.99</v>
      </c>
      <c r="L3687" s="707">
        <v>203987.32</v>
      </c>
      <c r="M3687" s="727" t="s">
        <v>4996</v>
      </c>
      <c r="X3687" s="707"/>
      <c r="Y3687" s="707"/>
      <c r="Z3687" s="707">
        <v>22973.1</v>
      </c>
      <c r="AA3687" s="707">
        <v>164280.26999999999</v>
      </c>
      <c r="AB3687" s="707">
        <v>11910.53</v>
      </c>
      <c r="AC3687" s="707">
        <v>458.1</v>
      </c>
      <c r="AE3687" s="707"/>
      <c r="AF3687" s="707"/>
      <c r="AG3687" s="707"/>
    </row>
    <row r="3688" spans="4:37">
      <c r="D3688" s="160" t="s">
        <v>9183</v>
      </c>
      <c r="E3688" s="160"/>
      <c r="F3688" s="160">
        <v>45539</v>
      </c>
      <c r="G3688" s="160">
        <v>45728</v>
      </c>
      <c r="H3688" s="160" t="s">
        <v>6621</v>
      </c>
      <c r="I3688" s="160">
        <v>45981</v>
      </c>
      <c r="J3688" s="160">
        <v>32631.18</v>
      </c>
      <c r="K3688" s="160">
        <v>32631.19</v>
      </c>
      <c r="L3688" s="707">
        <v>33624.32</v>
      </c>
      <c r="M3688" s="727" t="s">
        <v>4994</v>
      </c>
      <c r="P3688" s="707">
        <v>31325.919999999998</v>
      </c>
      <c r="V3688" s="707">
        <v>2298.41</v>
      </c>
      <c r="X3688" s="707"/>
      <c r="Y3688" s="707"/>
      <c r="AB3688" s="707"/>
      <c r="AC3688" s="707"/>
      <c r="AF3688" s="707"/>
      <c r="AG3688" s="707"/>
      <c r="AH3688" s="707"/>
      <c r="AI3688" s="707"/>
      <c r="AJ3688" s="707"/>
      <c r="AK3688" s="707"/>
    </row>
    <row r="3689" spans="4:37">
      <c r="D3689" s="160" t="s">
        <v>9183</v>
      </c>
      <c r="E3689" s="160"/>
      <c r="F3689" s="160">
        <v>45539</v>
      </c>
      <c r="G3689" s="160">
        <v>45728</v>
      </c>
      <c r="H3689" s="160" t="s">
        <v>6621</v>
      </c>
      <c r="I3689" s="160">
        <v>45981</v>
      </c>
      <c r="J3689" s="160">
        <v>32631.18</v>
      </c>
      <c r="K3689" s="160">
        <v>32631.19</v>
      </c>
      <c r="L3689" s="707">
        <v>33624.32</v>
      </c>
      <c r="M3689" s="727" t="s">
        <v>4995</v>
      </c>
      <c r="AB3689" s="707"/>
      <c r="AC3689" s="707"/>
      <c r="AD3689" s="707">
        <v>993.14</v>
      </c>
      <c r="AF3689" s="707"/>
      <c r="AG3689" s="707"/>
      <c r="AH3689" s="707"/>
      <c r="AI3689" s="707"/>
      <c r="AJ3689" s="707"/>
      <c r="AK3689" s="707"/>
    </row>
    <row r="3690" spans="4:37">
      <c r="D3690" s="160" t="s">
        <v>9183</v>
      </c>
      <c r="E3690" s="160"/>
      <c r="F3690" s="160">
        <v>45539</v>
      </c>
      <c r="G3690" s="160">
        <v>45728</v>
      </c>
      <c r="H3690" s="160" t="s">
        <v>6621</v>
      </c>
      <c r="I3690" s="160">
        <v>45981</v>
      </c>
      <c r="J3690" s="160">
        <v>32631.18</v>
      </c>
      <c r="K3690" s="160">
        <v>32631.19</v>
      </c>
      <c r="L3690" s="707">
        <v>33624.32</v>
      </c>
      <c r="M3690" s="727" t="s">
        <v>4996</v>
      </c>
      <c r="T3690" s="707">
        <v>4308.12</v>
      </c>
      <c r="U3690" s="707">
        <v>22591.34</v>
      </c>
      <c r="W3690" s="707">
        <v>4426.46</v>
      </c>
      <c r="AA3690">
        <v>352.78</v>
      </c>
      <c r="AB3690" s="707">
        <v>917.22</v>
      </c>
      <c r="AC3690" s="707">
        <v>35.28</v>
      </c>
      <c r="AD3690" s="707"/>
      <c r="AG3690" s="707"/>
      <c r="AH3690" s="707"/>
      <c r="AI3690" s="707"/>
      <c r="AJ3690" s="707"/>
    </row>
    <row r="3691" spans="4:37">
      <c r="D3691" s="160" t="s">
        <v>9184</v>
      </c>
      <c r="E3691" s="160"/>
      <c r="F3691" s="160">
        <v>45539</v>
      </c>
      <c r="G3691" s="160">
        <v>45711</v>
      </c>
      <c r="H3691" s="160" t="s">
        <v>6616</v>
      </c>
      <c r="I3691" s="160" t="s">
        <v>6711</v>
      </c>
      <c r="J3691" s="160">
        <v>35077.22</v>
      </c>
      <c r="K3691" s="160">
        <v>35077.21</v>
      </c>
      <c r="L3691" s="707">
        <v>35077.22</v>
      </c>
      <c r="M3691" s="727" t="s">
        <v>4994</v>
      </c>
      <c r="P3691" s="707">
        <v>28061.77</v>
      </c>
      <c r="U3691" s="707">
        <v>7015.44</v>
      </c>
      <c r="AB3691" s="707"/>
      <c r="AC3691" s="707"/>
      <c r="AF3691" s="707"/>
      <c r="AG3691" s="707"/>
      <c r="AH3691" s="707"/>
      <c r="AI3691" s="707"/>
      <c r="AJ3691" s="707"/>
      <c r="AK3691" s="707"/>
    </row>
    <row r="3692" spans="4:37">
      <c r="D3692" s="160" t="s">
        <v>9184</v>
      </c>
      <c r="E3692" s="160"/>
      <c r="F3692" s="160">
        <v>45539</v>
      </c>
      <c r="G3692" s="160">
        <v>45711</v>
      </c>
      <c r="H3692" s="160" t="s">
        <v>6616</v>
      </c>
      <c r="I3692" s="160" t="s">
        <v>6711</v>
      </c>
      <c r="J3692" s="160">
        <v>35077.22</v>
      </c>
      <c r="K3692" s="160">
        <v>35077.21</v>
      </c>
      <c r="L3692" s="707">
        <v>35077.22</v>
      </c>
      <c r="M3692" s="727" t="s">
        <v>4995</v>
      </c>
      <c r="AB3692" s="707"/>
      <c r="AC3692" s="707"/>
      <c r="AD3692" s="707"/>
      <c r="AF3692" s="707"/>
      <c r="AG3692" s="707"/>
      <c r="AH3692" s="707"/>
      <c r="AI3692" s="707"/>
      <c r="AJ3692" s="707"/>
      <c r="AK3692" s="707"/>
    </row>
    <row r="3693" spans="4:37">
      <c r="D3693" s="160" t="s">
        <v>9184</v>
      </c>
      <c r="E3693" s="160"/>
      <c r="F3693" s="160">
        <v>45539</v>
      </c>
      <c r="G3693" s="160">
        <v>45711</v>
      </c>
      <c r="H3693" s="160" t="s">
        <v>6616</v>
      </c>
      <c r="I3693" s="160" t="s">
        <v>6711</v>
      </c>
      <c r="J3693" s="160">
        <v>35077.22</v>
      </c>
      <c r="K3693" s="160">
        <v>35077.21</v>
      </c>
      <c r="L3693" s="707">
        <v>35077.22</v>
      </c>
      <c r="M3693" s="727" t="s">
        <v>4996</v>
      </c>
      <c r="Y3693" s="707">
        <v>24334.82</v>
      </c>
      <c r="Z3693" s="707">
        <v>3726.95</v>
      </c>
      <c r="AA3693" s="707">
        <v>7015.44</v>
      </c>
      <c r="AB3693" s="707"/>
      <c r="AC3693" s="707"/>
      <c r="AD3693" s="707"/>
      <c r="AG3693" s="707"/>
      <c r="AH3693" s="707"/>
      <c r="AI3693" s="707"/>
    </row>
    <row r="3694" spans="4:37">
      <c r="D3694" s="160" t="s">
        <v>9185</v>
      </c>
      <c r="E3694" s="160"/>
      <c r="F3694" s="160">
        <v>45539</v>
      </c>
      <c r="G3694" s="160">
        <v>45714</v>
      </c>
      <c r="H3694" s="160" t="s">
        <v>6616</v>
      </c>
      <c r="I3694" s="160">
        <v>45932</v>
      </c>
      <c r="J3694" s="160">
        <v>212992.81</v>
      </c>
      <c r="K3694" s="160">
        <v>212992.82</v>
      </c>
      <c r="L3694" s="707">
        <v>214615.31</v>
      </c>
      <c r="M3694" s="727" t="s">
        <v>4994</v>
      </c>
      <c r="P3694" s="707">
        <v>122641.44</v>
      </c>
      <c r="U3694" s="707">
        <v>91973.87</v>
      </c>
      <c r="AB3694" s="707"/>
      <c r="AC3694" s="707"/>
      <c r="AF3694" s="707"/>
      <c r="AG3694" s="707"/>
      <c r="AH3694" s="707"/>
      <c r="AI3694" s="707"/>
      <c r="AJ3694" s="707"/>
      <c r="AK3694" s="707"/>
    </row>
    <row r="3695" spans="4:37">
      <c r="D3695" s="160" t="s">
        <v>9185</v>
      </c>
      <c r="E3695" s="160"/>
      <c r="F3695" s="160">
        <v>45539</v>
      </c>
      <c r="G3695" s="160">
        <v>45714</v>
      </c>
      <c r="H3695" s="160" t="s">
        <v>6616</v>
      </c>
      <c r="I3695" s="160">
        <v>45932</v>
      </c>
      <c r="J3695" s="160">
        <v>212992.81</v>
      </c>
      <c r="K3695" s="160">
        <v>212992.82</v>
      </c>
      <c r="L3695" s="707">
        <v>214615.31</v>
      </c>
      <c r="M3695" s="727" t="s">
        <v>4995</v>
      </c>
      <c r="AB3695" s="707"/>
      <c r="AC3695" s="707">
        <v>1622.49</v>
      </c>
      <c r="AD3695" s="707"/>
      <c r="AF3695" s="707"/>
      <c r="AG3695" s="707"/>
      <c r="AH3695" s="707"/>
      <c r="AI3695" s="707"/>
      <c r="AJ3695" s="707"/>
      <c r="AK3695" s="707"/>
    </row>
    <row r="3696" spans="4:37">
      <c r="D3696" s="160" t="s">
        <v>9185</v>
      </c>
      <c r="E3696" s="160"/>
      <c r="F3696" s="160">
        <v>45539</v>
      </c>
      <c r="G3696" s="160">
        <v>45714</v>
      </c>
      <c r="H3696" s="160" t="s">
        <v>6616</v>
      </c>
      <c r="I3696" s="160">
        <v>45932</v>
      </c>
      <c r="J3696" s="160">
        <v>212992.81</v>
      </c>
      <c r="K3696" s="160">
        <v>212992.82</v>
      </c>
      <c r="L3696" s="707">
        <v>214615.31</v>
      </c>
      <c r="M3696" s="727" t="s">
        <v>4996</v>
      </c>
      <c r="Y3696" s="707">
        <v>86998.080000000002</v>
      </c>
      <c r="Z3696" s="707">
        <v>35643.360000000001</v>
      </c>
      <c r="AA3696" s="707">
        <v>77286.649999999994</v>
      </c>
      <c r="AB3696" s="707">
        <v>12580.85</v>
      </c>
      <c r="AC3696" s="707">
        <v>483.88</v>
      </c>
      <c r="AD3696" s="707"/>
      <c r="AI3696" s="707"/>
      <c r="AJ3696" s="707"/>
    </row>
    <row r="3697" spans="4:37">
      <c r="D3697" s="160" t="s">
        <v>9186</v>
      </c>
      <c r="E3697" s="160"/>
      <c r="F3697" s="160">
        <v>45539</v>
      </c>
      <c r="G3697" s="160">
        <v>45719</v>
      </c>
      <c r="H3697" s="160" t="s">
        <v>6622</v>
      </c>
      <c r="I3697" s="160" t="s">
        <v>6697</v>
      </c>
      <c r="J3697" s="160">
        <v>360287.29</v>
      </c>
      <c r="K3697" s="160">
        <v>360287.29</v>
      </c>
      <c r="L3697" s="707">
        <v>360287.29</v>
      </c>
      <c r="M3697" s="727" t="s">
        <v>4994</v>
      </c>
      <c r="P3697" s="707">
        <v>288229.83</v>
      </c>
      <c r="U3697" s="707">
        <v>45035.91</v>
      </c>
      <c r="V3697" s="707">
        <v>27021.55</v>
      </c>
      <c r="AB3697" s="707"/>
      <c r="AC3697" s="707"/>
      <c r="AF3697" s="707"/>
      <c r="AG3697" s="707"/>
      <c r="AH3697" s="707"/>
      <c r="AI3697" s="707"/>
      <c r="AJ3697" s="707"/>
      <c r="AK3697" s="707"/>
    </row>
    <row r="3698" spans="4:37">
      <c r="D3698" s="160" t="s">
        <v>9186</v>
      </c>
      <c r="E3698" s="160"/>
      <c r="F3698" s="160">
        <v>45539</v>
      </c>
      <c r="G3698" s="160">
        <v>45719</v>
      </c>
      <c r="H3698" s="160" t="s">
        <v>6622</v>
      </c>
      <c r="I3698" s="160" t="s">
        <v>6697</v>
      </c>
      <c r="J3698" s="160">
        <v>360287.29</v>
      </c>
      <c r="K3698" s="160">
        <v>360287.29</v>
      </c>
      <c r="L3698" s="707">
        <v>360287.29</v>
      </c>
      <c r="M3698" s="727" t="s">
        <v>4995</v>
      </c>
      <c r="AC3698" s="707"/>
      <c r="AD3698" s="707"/>
      <c r="AF3698" s="707"/>
      <c r="AG3698" s="707"/>
      <c r="AH3698" s="707"/>
      <c r="AI3698" s="707"/>
      <c r="AJ3698" s="707"/>
      <c r="AK3698" s="707"/>
    </row>
    <row r="3699" spans="4:37">
      <c r="D3699" s="160" t="s">
        <v>9186</v>
      </c>
      <c r="E3699" s="160"/>
      <c r="F3699" s="160">
        <v>45539</v>
      </c>
      <c r="G3699" s="160">
        <v>45719</v>
      </c>
      <c r="H3699" s="160" t="s">
        <v>6622</v>
      </c>
      <c r="I3699" s="160" t="s">
        <v>6697</v>
      </c>
      <c r="J3699" s="160">
        <v>360287.29</v>
      </c>
      <c r="K3699" s="160">
        <v>360287.29</v>
      </c>
      <c r="L3699" s="707">
        <v>360287.29</v>
      </c>
      <c r="M3699" s="727" t="s">
        <v>4996</v>
      </c>
      <c r="X3699" s="707">
        <v>31525.14</v>
      </c>
      <c r="Y3699" s="707">
        <v>157625.69</v>
      </c>
      <c r="Z3699" s="707">
        <v>99079.01</v>
      </c>
      <c r="AA3699" s="707">
        <v>72057.460000000006</v>
      </c>
      <c r="AB3699" s="707"/>
      <c r="AC3699" s="707"/>
      <c r="AD3699" s="707"/>
      <c r="AI3699" s="707"/>
      <c r="AJ3699" s="707"/>
    </row>
    <row r="3700" spans="4:37">
      <c r="D3700" s="160" t="s">
        <v>9187</v>
      </c>
      <c r="E3700" s="160"/>
      <c r="F3700" s="160">
        <v>45699</v>
      </c>
      <c r="G3700" s="160">
        <v>45722</v>
      </c>
      <c r="H3700" s="160" t="s">
        <v>6680</v>
      </c>
      <c r="I3700" s="160" t="s">
        <v>6685</v>
      </c>
      <c r="J3700" s="160">
        <v>103788.81</v>
      </c>
      <c r="K3700" s="160">
        <v>103788.81</v>
      </c>
      <c r="L3700" s="707">
        <v>103788.81</v>
      </c>
      <c r="M3700" s="727" t="s">
        <v>4994</v>
      </c>
      <c r="U3700" s="707">
        <v>93409.93</v>
      </c>
      <c r="V3700" s="707">
        <v>10378.879999999999</v>
      </c>
      <c r="AB3700" s="707"/>
      <c r="AC3700" s="707"/>
      <c r="AF3700" s="707"/>
      <c r="AG3700" s="707"/>
      <c r="AH3700" s="707"/>
      <c r="AI3700" s="707"/>
      <c r="AJ3700" s="707"/>
      <c r="AK3700" s="707"/>
    </row>
    <row r="3701" spans="4:37">
      <c r="D3701" s="160" t="s">
        <v>9187</v>
      </c>
      <c r="E3701" s="160"/>
      <c r="F3701" s="160">
        <v>45699</v>
      </c>
      <c r="G3701" s="160">
        <v>45722</v>
      </c>
      <c r="H3701" s="160" t="s">
        <v>6680</v>
      </c>
      <c r="I3701" s="160" t="s">
        <v>6685</v>
      </c>
      <c r="J3701" s="160">
        <v>103788.81</v>
      </c>
      <c r="K3701" s="160">
        <v>103788.81</v>
      </c>
      <c r="L3701" s="707">
        <v>103788.81</v>
      </c>
      <c r="M3701" s="727" t="s">
        <v>4995</v>
      </c>
      <c r="AC3701" s="707"/>
      <c r="AD3701" s="707"/>
      <c r="AF3701" s="707"/>
      <c r="AG3701" s="707"/>
      <c r="AH3701" s="707"/>
      <c r="AI3701" s="707"/>
      <c r="AJ3701" s="707"/>
      <c r="AK3701" s="707"/>
    </row>
    <row r="3702" spans="4:37">
      <c r="D3702" s="160" t="s">
        <v>9187</v>
      </c>
      <c r="E3702" s="160"/>
      <c r="F3702" s="160">
        <v>45699</v>
      </c>
      <c r="G3702" s="160">
        <v>45722</v>
      </c>
      <c r="H3702" s="160" t="s">
        <v>6680</v>
      </c>
      <c r="I3702" s="160" t="s">
        <v>6685</v>
      </c>
      <c r="J3702" s="160">
        <v>103788.81</v>
      </c>
      <c r="K3702" s="160">
        <v>103788.81</v>
      </c>
      <c r="L3702" s="707">
        <v>103788.81</v>
      </c>
      <c r="M3702" s="727" t="s">
        <v>4996</v>
      </c>
      <c r="AA3702" s="707">
        <v>103788.81</v>
      </c>
      <c r="AB3702" s="707"/>
      <c r="AC3702" s="707"/>
      <c r="AD3702" s="707"/>
      <c r="AI3702" s="707"/>
    </row>
    <row r="3703" spans="4:37">
      <c r="D3703" s="160" t="s">
        <v>9188</v>
      </c>
      <c r="E3703" s="160"/>
      <c r="F3703" s="160">
        <v>45566</v>
      </c>
      <c r="G3703" s="160">
        <v>45712</v>
      </c>
      <c r="H3703" s="160" t="s">
        <v>6623</v>
      </c>
      <c r="I3703" s="160">
        <v>45938</v>
      </c>
      <c r="J3703" s="160">
        <v>10428.700000000001</v>
      </c>
      <c r="K3703" s="160">
        <v>10428.700000000001</v>
      </c>
      <c r="L3703" s="707">
        <v>20857.39</v>
      </c>
      <c r="M3703" s="727" t="s">
        <v>4994</v>
      </c>
      <c r="Q3703" s="707">
        <v>3372.47</v>
      </c>
      <c r="U3703" s="707">
        <v>7056.23</v>
      </c>
      <c r="AB3703" s="707"/>
      <c r="AC3703" s="707">
        <v>10428.700000000001</v>
      </c>
      <c r="AD3703" s="707"/>
      <c r="AF3703" s="707"/>
      <c r="AG3703" s="707"/>
      <c r="AH3703" s="707"/>
      <c r="AI3703" s="707"/>
      <c r="AJ3703" s="707"/>
      <c r="AK3703" s="707"/>
    </row>
    <row r="3704" spans="4:37">
      <c r="D3704" s="160" t="s">
        <v>9188</v>
      </c>
      <c r="E3704" s="160"/>
      <c r="F3704" s="160">
        <v>45566</v>
      </c>
      <c r="G3704" s="160">
        <v>45712</v>
      </c>
      <c r="H3704" s="160" t="s">
        <v>6623</v>
      </c>
      <c r="I3704" s="160">
        <v>45938</v>
      </c>
      <c r="J3704" s="160">
        <v>10428.700000000001</v>
      </c>
      <c r="K3704" s="160">
        <v>10428.700000000001</v>
      </c>
      <c r="L3704" s="707">
        <v>20857.39</v>
      </c>
      <c r="M3704" s="727" t="s">
        <v>4995</v>
      </c>
      <c r="AB3704" s="707"/>
      <c r="AC3704" s="707">
        <v>10428.700000000001</v>
      </c>
      <c r="AD3704" s="707"/>
      <c r="AF3704" s="707"/>
      <c r="AG3704" s="707"/>
      <c r="AH3704" s="707"/>
      <c r="AI3704" s="707"/>
      <c r="AJ3704" s="707"/>
      <c r="AK3704" s="707"/>
    </row>
    <row r="3705" spans="4:37">
      <c r="D3705" s="160" t="s">
        <v>9188</v>
      </c>
      <c r="E3705" s="160"/>
      <c r="F3705" s="160">
        <v>45566</v>
      </c>
      <c r="G3705" s="160">
        <v>45712</v>
      </c>
      <c r="H3705" s="160" t="s">
        <v>6623</v>
      </c>
      <c r="I3705" s="160">
        <v>45938</v>
      </c>
      <c r="J3705" s="160">
        <v>10428.700000000001</v>
      </c>
      <c r="K3705" s="160">
        <v>10428.700000000001</v>
      </c>
      <c r="L3705" s="707">
        <v>20857.39</v>
      </c>
      <c r="M3705" s="727" t="s">
        <v>4996</v>
      </c>
      <c r="X3705" s="707">
        <v>1264.68</v>
      </c>
      <c r="Y3705" s="707">
        <v>2107.79</v>
      </c>
      <c r="Z3705" s="707"/>
      <c r="AA3705" s="707">
        <v>7056.23</v>
      </c>
      <c r="AB3705" s="707"/>
      <c r="AC3705" s="707"/>
      <c r="AD3705" s="707"/>
      <c r="AI3705" s="707"/>
      <c r="AJ3705" s="707"/>
    </row>
    <row r="3706" spans="4:37">
      <c r="D3706" s="160" t="s">
        <v>9189</v>
      </c>
      <c r="E3706" s="160"/>
      <c r="F3706" s="160">
        <v>45568</v>
      </c>
      <c r="G3706" s="160">
        <v>45714</v>
      </c>
      <c r="H3706" s="160" t="s">
        <v>6623</v>
      </c>
      <c r="I3706" s="160">
        <v>45941</v>
      </c>
      <c r="J3706" s="160">
        <v>42612.22</v>
      </c>
      <c r="K3706" s="160">
        <v>42612.23</v>
      </c>
      <c r="L3706" s="707">
        <v>82125.990000000005</v>
      </c>
      <c r="M3706" s="727" t="s">
        <v>4994</v>
      </c>
      <c r="Q3706" s="707">
        <v>10572.19</v>
      </c>
      <c r="U3706" s="707">
        <v>32040.03</v>
      </c>
      <c r="X3706" s="707"/>
      <c r="Y3706" s="707"/>
      <c r="Z3706" s="707"/>
      <c r="AA3706" s="707"/>
      <c r="AB3706" s="707"/>
      <c r="AC3706" s="707">
        <v>39513.769999999997</v>
      </c>
      <c r="AD3706" s="707"/>
      <c r="AE3706" s="707"/>
      <c r="AF3706" s="707"/>
      <c r="AG3706" s="707"/>
      <c r="AH3706" s="707"/>
      <c r="AI3706" s="707"/>
      <c r="AJ3706" s="707"/>
      <c r="AK3706" s="707"/>
    </row>
    <row r="3707" spans="4:37">
      <c r="D3707" s="160" t="s">
        <v>9189</v>
      </c>
      <c r="E3707" s="160"/>
      <c r="F3707" s="160">
        <v>45568</v>
      </c>
      <c r="G3707" s="160">
        <v>45714</v>
      </c>
      <c r="H3707" s="160" t="s">
        <v>6623</v>
      </c>
      <c r="I3707" s="160">
        <v>45941</v>
      </c>
      <c r="J3707" s="160">
        <v>42612.22</v>
      </c>
      <c r="K3707" s="160">
        <v>42612.23</v>
      </c>
      <c r="L3707" s="707">
        <v>82125.990000000005</v>
      </c>
      <c r="M3707" s="727" t="s">
        <v>4995</v>
      </c>
      <c r="X3707" s="707"/>
      <c r="Y3707" s="707"/>
      <c r="Z3707" s="707"/>
      <c r="AA3707" s="707"/>
      <c r="AB3707" s="707"/>
      <c r="AC3707" s="707">
        <v>39513.769999999997</v>
      </c>
      <c r="AD3707" s="707"/>
      <c r="AE3707" s="707"/>
      <c r="AF3707" s="707"/>
      <c r="AG3707" s="707"/>
      <c r="AH3707" s="707"/>
      <c r="AI3707" s="707"/>
      <c r="AJ3707" s="707"/>
      <c r="AK3707" s="707"/>
    </row>
    <row r="3708" spans="4:37">
      <c r="D3708" s="160" t="s">
        <v>9189</v>
      </c>
      <c r="E3708" s="160"/>
      <c r="F3708" s="160">
        <v>45568</v>
      </c>
      <c r="G3708" s="160">
        <v>45714</v>
      </c>
      <c r="H3708" s="160" t="s">
        <v>6623</v>
      </c>
      <c r="I3708" s="160">
        <v>45941</v>
      </c>
      <c r="J3708" s="160">
        <v>42612.22</v>
      </c>
      <c r="K3708" s="160">
        <v>42612.23</v>
      </c>
      <c r="L3708" s="707">
        <v>82125.990000000005</v>
      </c>
      <c r="M3708" s="727" t="s">
        <v>4996</v>
      </c>
      <c r="Q3708" s="707"/>
      <c r="R3708" s="707"/>
      <c r="S3708" s="707"/>
      <c r="T3708" s="707"/>
      <c r="U3708" s="707"/>
      <c r="V3708" s="707"/>
      <c r="W3708" s="707"/>
      <c r="X3708" s="707">
        <v>2521.75</v>
      </c>
      <c r="Y3708" s="707">
        <v>8050.45</v>
      </c>
      <c r="Z3708" s="707"/>
      <c r="AA3708" s="707">
        <v>32040.03</v>
      </c>
      <c r="AB3708" s="707"/>
      <c r="AC3708" s="707"/>
      <c r="AD3708" s="707"/>
      <c r="AE3708" s="707"/>
      <c r="AF3708" s="707"/>
      <c r="AG3708" s="707"/>
      <c r="AH3708" s="707"/>
      <c r="AI3708" s="707"/>
      <c r="AJ3708" s="707"/>
    </row>
    <row r="3709" spans="4:37">
      <c r="D3709" s="160" t="s">
        <v>9190</v>
      </c>
      <c r="E3709" s="160"/>
      <c r="F3709" s="160">
        <v>45706</v>
      </c>
      <c r="G3709" s="160">
        <v>45719</v>
      </c>
      <c r="H3709" s="160">
        <v>45934</v>
      </c>
      <c r="I3709" s="160">
        <v>45948</v>
      </c>
      <c r="J3709" s="160">
        <v>0</v>
      </c>
      <c r="K3709" s="160">
        <v>0</v>
      </c>
      <c r="L3709" s="707">
        <v>186412.95</v>
      </c>
      <c r="M3709" s="727" t="s">
        <v>4994</v>
      </c>
      <c r="P3709" s="707"/>
      <c r="Q3709" s="707"/>
      <c r="R3709" s="707"/>
      <c r="U3709" s="707"/>
      <c r="V3709" s="707"/>
      <c r="W3709" s="707"/>
      <c r="X3709" s="707"/>
      <c r="Y3709" s="707"/>
      <c r="Z3709" s="707"/>
      <c r="AA3709" s="707"/>
      <c r="AB3709" s="707"/>
      <c r="AC3709" s="707">
        <v>186412.95</v>
      </c>
      <c r="AD3709" s="707"/>
      <c r="AE3709" s="707"/>
      <c r="AF3709" s="707"/>
      <c r="AG3709" s="707"/>
      <c r="AH3709" s="707"/>
    </row>
    <row r="3710" spans="4:37">
      <c r="D3710" s="160" t="s">
        <v>9190</v>
      </c>
      <c r="E3710" s="160"/>
      <c r="F3710" s="160">
        <v>45706</v>
      </c>
      <c r="G3710" s="160">
        <v>45719</v>
      </c>
      <c r="H3710" s="160">
        <v>45934</v>
      </c>
      <c r="I3710" s="160">
        <v>45948</v>
      </c>
      <c r="J3710" s="160">
        <v>0</v>
      </c>
      <c r="K3710" s="160">
        <v>0</v>
      </c>
      <c r="L3710" s="707">
        <v>186412.95</v>
      </c>
      <c r="M3710" s="727" t="s">
        <v>4995</v>
      </c>
      <c r="P3710" s="707"/>
      <c r="X3710" s="707"/>
      <c r="Y3710" s="707"/>
      <c r="Z3710" s="707"/>
      <c r="AA3710" s="707"/>
      <c r="AB3710" s="707"/>
      <c r="AC3710" s="707">
        <v>186412.95</v>
      </c>
      <c r="AD3710" s="707"/>
      <c r="AE3710" s="707"/>
      <c r="AF3710" s="707"/>
      <c r="AG3710" s="707"/>
      <c r="AH3710" s="707"/>
    </row>
    <row r="3711" spans="4:37">
      <c r="D3711" s="160" t="s">
        <v>9190</v>
      </c>
      <c r="E3711" s="160"/>
      <c r="F3711" s="160">
        <v>45706</v>
      </c>
      <c r="G3711" s="160">
        <v>45719</v>
      </c>
      <c r="H3711" s="160">
        <v>45934</v>
      </c>
      <c r="I3711" s="160">
        <v>45948</v>
      </c>
      <c r="J3711" s="160">
        <v>0</v>
      </c>
      <c r="K3711" s="160">
        <v>0</v>
      </c>
      <c r="L3711" s="707">
        <v>186412.95</v>
      </c>
      <c r="M3711" s="727" t="s">
        <v>4996</v>
      </c>
      <c r="Q3711" s="707"/>
      <c r="R3711" s="707"/>
      <c r="S3711" s="707"/>
      <c r="T3711" s="707"/>
      <c r="U3711" s="707"/>
      <c r="V3711" s="707"/>
      <c r="W3711" s="707"/>
      <c r="X3711" s="707"/>
      <c r="Y3711" s="707"/>
      <c r="Z3711" s="707"/>
      <c r="AA3711" s="707"/>
      <c r="AB3711" s="707"/>
      <c r="AE3711" s="707"/>
      <c r="AF3711" s="707"/>
      <c r="AG3711" s="707"/>
      <c r="AH3711" s="707"/>
    </row>
    <row r="3712" spans="4:37">
      <c r="D3712" s="160" t="s">
        <v>9191</v>
      </c>
      <c r="E3712" s="160"/>
      <c r="F3712" s="160">
        <v>45539</v>
      </c>
      <c r="G3712" s="160">
        <v>45722</v>
      </c>
      <c r="H3712" s="160" t="s">
        <v>6623</v>
      </c>
      <c r="I3712" s="160">
        <v>45950</v>
      </c>
      <c r="J3712" s="160">
        <v>164545.26</v>
      </c>
      <c r="K3712" s="160">
        <v>164545.25</v>
      </c>
      <c r="L3712" s="707">
        <v>193582.66</v>
      </c>
      <c r="M3712" s="727" t="s">
        <v>4994</v>
      </c>
      <c r="P3712" s="707">
        <v>48395.66</v>
      </c>
      <c r="Q3712" s="707"/>
      <c r="R3712" s="707"/>
      <c r="U3712" s="707">
        <v>70980.31</v>
      </c>
      <c r="V3712" s="707">
        <v>45169.29</v>
      </c>
      <c r="W3712" s="707"/>
      <c r="X3712" s="707"/>
      <c r="Y3712" s="707"/>
      <c r="Z3712" s="707"/>
      <c r="AB3712" s="707"/>
      <c r="AC3712" s="707">
        <v>29037.4</v>
      </c>
      <c r="AD3712" s="707"/>
      <c r="AE3712" s="707"/>
      <c r="AF3712" s="707"/>
      <c r="AG3712" s="707"/>
      <c r="AH3712" s="707"/>
    </row>
    <row r="3713" spans="4:34">
      <c r="D3713" s="160" t="s">
        <v>9191</v>
      </c>
      <c r="E3713" s="160"/>
      <c r="F3713" s="160">
        <v>45539</v>
      </c>
      <c r="G3713" s="160">
        <v>45722</v>
      </c>
      <c r="H3713" s="160" t="s">
        <v>6623</v>
      </c>
      <c r="I3713" s="160">
        <v>45950</v>
      </c>
      <c r="J3713" s="160">
        <v>164545.26</v>
      </c>
      <c r="K3713" s="160">
        <v>164545.25</v>
      </c>
      <c r="L3713" s="707">
        <v>193582.66</v>
      </c>
      <c r="M3713" s="727" t="s">
        <v>4995</v>
      </c>
      <c r="P3713" s="707"/>
      <c r="Y3713" s="707"/>
      <c r="Z3713" s="707"/>
      <c r="AA3713" s="707"/>
      <c r="AB3713" s="707"/>
      <c r="AC3713" s="707">
        <v>29037.4</v>
      </c>
      <c r="AD3713" s="707"/>
      <c r="AE3713" s="707"/>
      <c r="AF3713" s="707"/>
      <c r="AG3713" s="707"/>
      <c r="AH3713" s="707"/>
    </row>
    <row r="3714" spans="4:34">
      <c r="D3714" s="160" t="s">
        <v>9191</v>
      </c>
      <c r="E3714" s="160"/>
      <c r="F3714" s="160">
        <v>45539</v>
      </c>
      <c r="G3714" s="160">
        <v>45722</v>
      </c>
      <c r="H3714" s="160" t="s">
        <v>6623</v>
      </c>
      <c r="I3714" s="160">
        <v>45950</v>
      </c>
      <c r="J3714" s="160">
        <v>164545.26</v>
      </c>
      <c r="K3714" s="160">
        <v>164545.25</v>
      </c>
      <c r="L3714" s="707">
        <v>193582.66</v>
      </c>
      <c r="M3714" s="727" t="s">
        <v>4996</v>
      </c>
      <c r="X3714" s="707">
        <v>18148.37</v>
      </c>
      <c r="Y3714" s="707">
        <v>30247.29</v>
      </c>
      <c r="Z3714" s="707"/>
      <c r="AA3714" s="707">
        <v>116149.59</v>
      </c>
      <c r="AB3714" s="707"/>
      <c r="AF3714" s="707"/>
      <c r="AG3714" s="707"/>
      <c r="AH3714" s="707"/>
    </row>
    <row r="3715" spans="4:34">
      <c r="D3715" s="160" t="s">
        <v>9192</v>
      </c>
      <c r="E3715" s="160"/>
      <c r="F3715" s="160">
        <v>45708</v>
      </c>
      <c r="G3715" s="160">
        <v>45726</v>
      </c>
      <c r="H3715" s="160" t="s">
        <v>6683</v>
      </c>
      <c r="I3715" s="160">
        <v>45953</v>
      </c>
      <c r="J3715" s="160">
        <v>2340.59</v>
      </c>
      <c r="K3715" s="160">
        <v>2340.59</v>
      </c>
      <c r="L3715" s="707">
        <v>82126.03</v>
      </c>
      <c r="M3715" s="727" t="s">
        <v>4994</v>
      </c>
      <c r="U3715" s="707">
        <v>12318.9</v>
      </c>
      <c r="Y3715" s="707"/>
      <c r="Z3715" s="707"/>
      <c r="AB3715" s="707"/>
      <c r="AC3715" s="707">
        <v>69807.12</v>
      </c>
      <c r="AD3715" s="707"/>
      <c r="AE3715" s="707"/>
      <c r="AF3715" s="707"/>
      <c r="AG3715" s="707"/>
      <c r="AH3715" s="707"/>
    </row>
    <row r="3716" spans="4:34">
      <c r="D3716" s="160" t="s">
        <v>9192</v>
      </c>
      <c r="E3716" s="160"/>
      <c r="F3716" s="160">
        <v>45708</v>
      </c>
      <c r="G3716" s="160">
        <v>45726</v>
      </c>
      <c r="H3716" s="160" t="s">
        <v>6683</v>
      </c>
      <c r="I3716" s="160">
        <v>45953</v>
      </c>
      <c r="J3716" s="160">
        <v>2340.59</v>
      </c>
      <c r="K3716" s="160">
        <v>2340.59</v>
      </c>
      <c r="L3716" s="707">
        <v>82126.03</v>
      </c>
      <c r="M3716" s="727" t="s">
        <v>4995</v>
      </c>
      <c r="Y3716" s="707"/>
      <c r="Z3716" s="707"/>
      <c r="AA3716" s="707"/>
      <c r="AB3716" s="707"/>
      <c r="AC3716" s="707">
        <v>79785.440000000002</v>
      </c>
      <c r="AD3716" s="707"/>
      <c r="AE3716" s="707"/>
      <c r="AF3716" s="707"/>
      <c r="AG3716" s="707"/>
      <c r="AH3716" s="707"/>
    </row>
    <row r="3717" spans="4:34">
      <c r="D3717" s="160" t="s">
        <v>9192</v>
      </c>
      <c r="E3717" s="160"/>
      <c r="F3717" s="160">
        <v>45708</v>
      </c>
      <c r="G3717" s="160">
        <v>45726</v>
      </c>
      <c r="H3717" s="160" t="s">
        <v>6683</v>
      </c>
      <c r="I3717" s="160">
        <v>45953</v>
      </c>
      <c r="J3717" s="160">
        <v>2340.59</v>
      </c>
      <c r="K3717" s="160">
        <v>2340.59</v>
      </c>
      <c r="L3717" s="707">
        <v>82126.03</v>
      </c>
      <c r="M3717" s="727" t="s">
        <v>4996</v>
      </c>
      <c r="X3717" s="707"/>
      <c r="Y3717" s="707"/>
      <c r="Z3717" s="707"/>
      <c r="AA3717" s="707">
        <v>799.23</v>
      </c>
      <c r="AB3717" s="707">
        <v>1484.28</v>
      </c>
      <c r="AC3717">
        <v>57.09</v>
      </c>
      <c r="AF3717" s="707"/>
      <c r="AG3717" s="707"/>
    </row>
    <row r="3718" spans="4:34">
      <c r="D3718" s="160" t="s">
        <v>9193</v>
      </c>
      <c r="E3718" s="160"/>
      <c r="F3718" s="160">
        <v>45712</v>
      </c>
      <c r="G3718" s="160">
        <v>45728</v>
      </c>
      <c r="H3718" s="160">
        <v>45936</v>
      </c>
      <c r="I3718" s="160">
        <v>45956</v>
      </c>
      <c r="J3718" s="160">
        <v>0</v>
      </c>
      <c r="K3718" s="160">
        <v>0</v>
      </c>
      <c r="L3718" s="707">
        <v>204552.31</v>
      </c>
      <c r="M3718" s="727" t="s">
        <v>4994</v>
      </c>
      <c r="X3718" s="707"/>
      <c r="Y3718" s="707"/>
      <c r="Z3718" s="707"/>
      <c r="AA3718" s="707"/>
      <c r="AB3718" s="707"/>
      <c r="AC3718" s="707">
        <v>204552.31</v>
      </c>
      <c r="AD3718" s="707"/>
      <c r="AE3718" s="707"/>
      <c r="AF3718" s="707"/>
      <c r="AG3718" s="707"/>
    </row>
    <row r="3719" spans="4:34">
      <c r="D3719" s="160" t="s">
        <v>9193</v>
      </c>
      <c r="E3719" s="160"/>
      <c r="F3719" s="160">
        <v>45712</v>
      </c>
      <c r="G3719" s="160">
        <v>45728</v>
      </c>
      <c r="H3719" s="160">
        <v>45936</v>
      </c>
      <c r="I3719" s="160">
        <v>45956</v>
      </c>
      <c r="J3719" s="160">
        <v>0</v>
      </c>
      <c r="K3719" s="160">
        <v>0</v>
      </c>
      <c r="L3719" s="707">
        <v>204552.31</v>
      </c>
      <c r="M3719" s="727" t="s">
        <v>4995</v>
      </c>
      <c r="Y3719" s="707"/>
      <c r="Z3719" s="707"/>
      <c r="AA3719" s="707"/>
      <c r="AB3719" s="707"/>
      <c r="AC3719" s="707">
        <v>204552.31</v>
      </c>
      <c r="AD3719" s="707"/>
      <c r="AE3719" s="707"/>
      <c r="AF3719" s="707"/>
      <c r="AG3719" s="707"/>
    </row>
    <row r="3720" spans="4:34">
      <c r="D3720" s="160" t="s">
        <v>9193</v>
      </c>
      <c r="E3720" s="160"/>
      <c r="F3720" s="160">
        <v>45712</v>
      </c>
      <c r="G3720" s="160">
        <v>45728</v>
      </c>
      <c r="H3720" s="160">
        <v>45936</v>
      </c>
      <c r="I3720" s="160">
        <v>45956</v>
      </c>
      <c r="J3720" s="160">
        <v>0</v>
      </c>
      <c r="K3720" s="160">
        <v>0</v>
      </c>
      <c r="L3720" s="707">
        <v>204552.31</v>
      </c>
      <c r="M3720" s="727" t="s">
        <v>4996</v>
      </c>
      <c r="Q3720" s="707"/>
      <c r="R3720" s="707"/>
      <c r="V3720" s="707"/>
      <c r="X3720" s="707"/>
      <c r="Y3720" s="707"/>
      <c r="Z3720" s="707"/>
      <c r="AA3720" s="707"/>
      <c r="AE3720" s="707"/>
      <c r="AF3720" s="707"/>
      <c r="AG3720" s="707"/>
    </row>
    <row r="3721" spans="4:34">
      <c r="D3721" s="160" t="s">
        <v>9194</v>
      </c>
      <c r="E3721" s="160"/>
      <c r="F3721" s="160">
        <v>45701</v>
      </c>
      <c r="G3721" s="160">
        <v>45720</v>
      </c>
      <c r="H3721" s="160">
        <v>45932</v>
      </c>
      <c r="I3721" s="160">
        <v>45951</v>
      </c>
      <c r="J3721" s="160">
        <v>0</v>
      </c>
      <c r="K3721" s="160">
        <v>0</v>
      </c>
      <c r="L3721" s="707">
        <v>62511</v>
      </c>
      <c r="M3721" s="727" t="s">
        <v>4994</v>
      </c>
      <c r="P3721" s="707"/>
      <c r="U3721" s="707"/>
      <c r="V3721" s="707"/>
      <c r="X3721" s="707"/>
      <c r="Y3721" s="707"/>
      <c r="Z3721" s="707"/>
      <c r="AB3721" s="707"/>
      <c r="AC3721" s="707">
        <v>62511</v>
      </c>
      <c r="AD3721" s="707"/>
      <c r="AE3721" s="707"/>
      <c r="AF3721" s="707"/>
      <c r="AG3721" s="707"/>
    </row>
    <row r="3722" spans="4:34">
      <c r="D3722" s="160" t="s">
        <v>9194</v>
      </c>
      <c r="E3722" s="160"/>
      <c r="F3722" s="160">
        <v>45701</v>
      </c>
      <c r="G3722" s="160">
        <v>45720</v>
      </c>
      <c r="H3722" s="160">
        <v>45932</v>
      </c>
      <c r="I3722" s="160">
        <v>45951</v>
      </c>
      <c r="J3722" s="160">
        <v>0</v>
      </c>
      <c r="K3722" s="160">
        <v>0</v>
      </c>
      <c r="L3722" s="707">
        <v>62511</v>
      </c>
      <c r="M3722" s="727" t="s">
        <v>4995</v>
      </c>
      <c r="X3722" s="707"/>
      <c r="Y3722" s="707"/>
      <c r="Z3722" s="707"/>
      <c r="AA3722" s="707"/>
      <c r="AB3722" s="707"/>
      <c r="AC3722" s="707">
        <v>62511</v>
      </c>
      <c r="AD3722" s="707"/>
      <c r="AE3722" s="707"/>
      <c r="AF3722" s="707"/>
      <c r="AG3722" s="707"/>
    </row>
    <row r="3723" spans="4:34">
      <c r="D3723" s="160" t="s">
        <v>9194</v>
      </c>
      <c r="E3723" s="160"/>
      <c r="F3723" s="160">
        <v>45701</v>
      </c>
      <c r="G3723" s="160">
        <v>45720</v>
      </c>
      <c r="H3723" s="160">
        <v>45932</v>
      </c>
      <c r="I3723" s="160">
        <v>45951</v>
      </c>
      <c r="J3723" s="160">
        <v>0</v>
      </c>
      <c r="K3723" s="160">
        <v>0</v>
      </c>
      <c r="L3723" s="707">
        <v>62511</v>
      </c>
      <c r="M3723" s="727" t="s">
        <v>4996</v>
      </c>
      <c r="Q3723" s="707"/>
      <c r="R3723" s="707"/>
      <c r="S3723" s="707"/>
      <c r="T3723" s="707"/>
      <c r="U3723" s="707"/>
      <c r="V3723" s="707"/>
      <c r="W3723" s="707"/>
      <c r="X3723" s="707"/>
      <c r="Y3723" s="707"/>
      <c r="Z3723" s="707"/>
      <c r="AA3723" s="707"/>
      <c r="AE3723" s="707"/>
      <c r="AF3723" s="707"/>
      <c r="AG3723" s="707"/>
    </row>
    <row r="3724" spans="4:34">
      <c r="D3724" s="160" t="s">
        <v>5302</v>
      </c>
      <c r="E3724" s="160"/>
      <c r="F3724" s="160">
        <v>45729</v>
      </c>
      <c r="G3724" s="160">
        <v>45766</v>
      </c>
      <c r="H3724" s="160" t="s">
        <v>6682</v>
      </c>
      <c r="I3724" s="160">
        <v>46063</v>
      </c>
      <c r="J3724" s="160">
        <v>642679.72</v>
      </c>
      <c r="K3724" s="160">
        <v>642679.69999999995</v>
      </c>
      <c r="L3724" s="707">
        <v>832239.29</v>
      </c>
      <c r="M3724" s="727" t="s">
        <v>4994</v>
      </c>
      <c r="P3724" s="707"/>
      <c r="Q3724" s="707"/>
      <c r="R3724" s="707"/>
      <c r="U3724" s="707"/>
      <c r="V3724" s="707">
        <v>250070.61</v>
      </c>
      <c r="W3724" s="707">
        <v>322581.89</v>
      </c>
      <c r="X3724" s="707"/>
      <c r="Y3724" s="707"/>
      <c r="AB3724" s="707"/>
      <c r="AC3724" s="707"/>
      <c r="AD3724" s="707">
        <v>112263.19</v>
      </c>
      <c r="AE3724" s="707">
        <v>115683.07</v>
      </c>
      <c r="AF3724" s="707">
        <v>7982.38</v>
      </c>
      <c r="AG3724" s="707">
        <v>23658.15</v>
      </c>
    </row>
    <row r="3725" spans="4:34">
      <c r="D3725" s="160" t="s">
        <v>5302</v>
      </c>
      <c r="E3725" s="160"/>
      <c r="F3725" s="160">
        <v>45729</v>
      </c>
      <c r="G3725" s="160">
        <v>45766</v>
      </c>
      <c r="H3725" s="160" t="s">
        <v>6682</v>
      </c>
      <c r="I3725" s="160">
        <v>46063</v>
      </c>
      <c r="J3725" s="160">
        <v>642679.72</v>
      </c>
      <c r="K3725" s="160">
        <v>642679.69999999995</v>
      </c>
      <c r="L3725" s="707">
        <v>832239.29</v>
      </c>
      <c r="M3725" s="727" t="s">
        <v>4995</v>
      </c>
      <c r="P3725" s="707"/>
      <c r="Y3725" s="707"/>
      <c r="Z3725" s="707"/>
      <c r="AA3725" s="707"/>
      <c r="AB3725" s="707"/>
      <c r="AC3725" s="707"/>
      <c r="AD3725" s="707">
        <v>42235.96</v>
      </c>
      <c r="AE3725" s="707">
        <v>115683.07</v>
      </c>
      <c r="AF3725" s="707">
        <v>7982.38</v>
      </c>
      <c r="AG3725" s="707">
        <v>23658.15</v>
      </c>
    </row>
    <row r="3726" spans="4:34">
      <c r="D3726" s="160" t="s">
        <v>5302</v>
      </c>
      <c r="E3726" s="160"/>
      <c r="F3726" s="160">
        <v>45729</v>
      </c>
      <c r="G3726" s="160">
        <v>45766</v>
      </c>
      <c r="H3726" s="160" t="s">
        <v>6682</v>
      </c>
      <c r="I3726" s="160">
        <v>46063</v>
      </c>
      <c r="J3726" s="160">
        <v>642679.72</v>
      </c>
      <c r="K3726" s="160">
        <v>642679.69999999995</v>
      </c>
      <c r="L3726" s="707">
        <v>832239.29</v>
      </c>
      <c r="M3726" s="727" t="s">
        <v>4996</v>
      </c>
      <c r="X3726" s="707"/>
      <c r="Y3726" s="707"/>
      <c r="Z3726" s="707"/>
      <c r="AA3726" s="707">
        <v>537121.81000000006</v>
      </c>
      <c r="AB3726" s="707">
        <v>105040.91</v>
      </c>
      <c r="AC3726">
        <v>516.97</v>
      </c>
      <c r="AE3726" s="707"/>
      <c r="AF3726" s="707"/>
      <c r="AG3726" s="707"/>
    </row>
    <row r="3727" spans="4:34">
      <c r="D3727" s="160" t="s">
        <v>9195</v>
      </c>
      <c r="E3727" s="160"/>
      <c r="F3727" s="160">
        <v>45729</v>
      </c>
      <c r="G3727" s="160">
        <v>45756</v>
      </c>
      <c r="H3727" s="160">
        <v>45988</v>
      </c>
      <c r="I3727" s="160">
        <v>46006</v>
      </c>
      <c r="J3727" s="707">
        <v>0</v>
      </c>
      <c r="K3727" s="160">
        <v>0</v>
      </c>
      <c r="L3727" s="707">
        <v>24373.16</v>
      </c>
      <c r="M3727" s="727" t="s">
        <v>4994</v>
      </c>
      <c r="X3727" s="707"/>
      <c r="Y3727" s="707"/>
      <c r="AB3727" s="707"/>
      <c r="AC3727" s="707"/>
      <c r="AD3727" s="707">
        <v>5483.96</v>
      </c>
      <c r="AE3727" s="707">
        <v>18889.2</v>
      </c>
      <c r="AF3727" s="707"/>
      <c r="AG3727" s="707"/>
    </row>
    <row r="3728" spans="4:34">
      <c r="D3728" s="160" t="s">
        <v>9195</v>
      </c>
      <c r="E3728" s="160"/>
      <c r="F3728" s="160">
        <v>45729</v>
      </c>
      <c r="G3728" s="160">
        <v>45756</v>
      </c>
      <c r="H3728" s="160">
        <v>45988</v>
      </c>
      <c r="I3728" s="160">
        <v>46006</v>
      </c>
      <c r="J3728" s="707">
        <v>0</v>
      </c>
      <c r="K3728" s="160">
        <v>0</v>
      </c>
      <c r="L3728" s="707">
        <v>24373.16</v>
      </c>
      <c r="M3728" s="727" t="s">
        <v>4995</v>
      </c>
      <c r="X3728" s="707"/>
      <c r="Y3728" s="707"/>
      <c r="Z3728" s="707"/>
      <c r="AA3728" s="707"/>
      <c r="AB3728" s="707"/>
      <c r="AC3728" s="707"/>
      <c r="AD3728" s="707">
        <v>5483.96</v>
      </c>
      <c r="AE3728" s="707">
        <v>18889.2</v>
      </c>
      <c r="AF3728" s="707"/>
      <c r="AG3728" s="707"/>
    </row>
    <row r="3729" spans="4:36">
      <c r="D3729" s="160" t="s">
        <v>9195</v>
      </c>
      <c r="E3729" s="160"/>
      <c r="F3729" s="160">
        <v>45729</v>
      </c>
      <c r="G3729" s="160">
        <v>45756</v>
      </c>
      <c r="H3729" s="160">
        <v>45988</v>
      </c>
      <c r="I3729" s="160">
        <v>46006</v>
      </c>
      <c r="J3729" s="707">
        <v>0</v>
      </c>
      <c r="K3729" s="160">
        <v>0</v>
      </c>
      <c r="L3729" s="707">
        <v>24373.16</v>
      </c>
      <c r="M3729" s="727" t="s">
        <v>4996</v>
      </c>
      <c r="X3729" s="707"/>
      <c r="Y3729" s="707"/>
      <c r="Z3729" s="707"/>
      <c r="AA3729" s="707"/>
      <c r="AE3729" s="707"/>
      <c r="AF3729" s="707"/>
      <c r="AG3729" s="707"/>
    </row>
    <row r="3730" spans="4:36">
      <c r="D3730" s="160" t="s">
        <v>9196</v>
      </c>
      <c r="E3730" s="160"/>
      <c r="F3730" s="160">
        <v>45732</v>
      </c>
      <c r="G3730" s="160">
        <v>45756</v>
      </c>
      <c r="H3730" s="160">
        <v>45991</v>
      </c>
      <c r="I3730" s="160">
        <v>46008</v>
      </c>
      <c r="J3730" s="160">
        <v>0</v>
      </c>
      <c r="K3730" s="160">
        <v>0</v>
      </c>
      <c r="L3730" s="707">
        <v>212.43</v>
      </c>
      <c r="M3730" s="727" t="s">
        <v>4994</v>
      </c>
      <c r="X3730" s="707"/>
      <c r="Y3730" s="707"/>
      <c r="Z3730" s="707"/>
      <c r="AC3730" s="707"/>
      <c r="AD3730" s="707">
        <v>21.24</v>
      </c>
      <c r="AE3730" s="707">
        <v>191.19</v>
      </c>
      <c r="AF3730" s="707"/>
      <c r="AG3730" s="707"/>
      <c r="AH3730" s="707"/>
    </row>
    <row r="3731" spans="4:36">
      <c r="D3731" s="160" t="s">
        <v>9196</v>
      </c>
      <c r="E3731" s="160"/>
      <c r="F3731" s="160">
        <v>45732</v>
      </c>
      <c r="G3731" s="160">
        <v>45756</v>
      </c>
      <c r="H3731" s="160">
        <v>45991</v>
      </c>
      <c r="I3731" s="160">
        <v>46008</v>
      </c>
      <c r="J3731" s="160">
        <v>0</v>
      </c>
      <c r="K3731" s="160">
        <v>0</v>
      </c>
      <c r="L3731" s="707">
        <v>212.43</v>
      </c>
      <c r="M3731" s="727" t="s">
        <v>4995</v>
      </c>
      <c r="Y3731" s="707"/>
      <c r="Z3731" s="707"/>
      <c r="AA3731" s="707"/>
      <c r="AB3731" s="707"/>
      <c r="AC3731" s="707"/>
      <c r="AD3731" s="707">
        <v>21.24</v>
      </c>
      <c r="AE3731" s="707">
        <v>191.19</v>
      </c>
      <c r="AF3731" s="707"/>
      <c r="AG3731" s="707"/>
      <c r="AH3731" s="707"/>
    </row>
    <row r="3732" spans="4:36">
      <c r="D3732" s="160" t="s">
        <v>9196</v>
      </c>
      <c r="E3732" s="160"/>
      <c r="F3732" s="160">
        <v>45732</v>
      </c>
      <c r="G3732" s="160">
        <v>45756</v>
      </c>
      <c r="H3732" s="160">
        <v>45991</v>
      </c>
      <c r="I3732" s="160">
        <v>46008</v>
      </c>
      <c r="J3732" s="160">
        <v>0</v>
      </c>
      <c r="K3732" s="160">
        <v>0</v>
      </c>
      <c r="L3732" s="707">
        <v>212.43</v>
      </c>
      <c r="M3732" s="727" t="s">
        <v>4996</v>
      </c>
      <c r="Y3732" s="707"/>
      <c r="Z3732" s="707"/>
      <c r="AA3732" s="707"/>
      <c r="AB3732" s="707"/>
      <c r="AF3732" s="707"/>
      <c r="AG3732" s="707"/>
    </row>
    <row r="3733" spans="4:36">
      <c r="D3733" s="160" t="s">
        <v>9197</v>
      </c>
      <c r="E3733" s="160"/>
      <c r="F3733" s="160">
        <v>45734</v>
      </c>
      <c r="G3733" s="160">
        <v>45756</v>
      </c>
      <c r="H3733" s="160">
        <v>45993</v>
      </c>
      <c r="I3733" s="160">
        <v>46011</v>
      </c>
      <c r="J3733" s="160">
        <v>0</v>
      </c>
      <c r="K3733" s="160">
        <v>0</v>
      </c>
      <c r="L3733" s="707">
        <v>21502.81</v>
      </c>
      <c r="M3733" s="727" t="s">
        <v>4994</v>
      </c>
      <c r="Y3733" s="707"/>
      <c r="AA3733" s="707"/>
      <c r="AB3733" s="707"/>
      <c r="AC3733" s="707"/>
      <c r="AD3733" s="707"/>
      <c r="AE3733" s="707">
        <v>21502.81</v>
      </c>
      <c r="AF3733" s="707"/>
      <c r="AG3733" s="707"/>
    </row>
    <row r="3734" spans="4:36">
      <c r="D3734" s="160" t="s">
        <v>9197</v>
      </c>
      <c r="E3734" s="160"/>
      <c r="F3734" s="160">
        <v>45734</v>
      </c>
      <c r="G3734" s="160">
        <v>45756</v>
      </c>
      <c r="H3734" s="160">
        <v>45993</v>
      </c>
      <c r="I3734" s="160">
        <v>46011</v>
      </c>
      <c r="J3734" s="160">
        <v>0</v>
      </c>
      <c r="K3734" s="160">
        <v>0</v>
      </c>
      <c r="L3734" s="707">
        <v>21502.81</v>
      </c>
      <c r="M3734" s="727" t="s">
        <v>4995</v>
      </c>
      <c r="Y3734" s="707"/>
      <c r="Z3734" s="707"/>
      <c r="AA3734" s="707"/>
      <c r="AB3734" s="707"/>
      <c r="AC3734" s="707"/>
      <c r="AD3734" s="707"/>
      <c r="AE3734" s="707">
        <v>21502.81</v>
      </c>
      <c r="AF3734" s="707"/>
      <c r="AG3734" s="707"/>
      <c r="AH3734" s="707"/>
    </row>
    <row r="3735" spans="4:36">
      <c r="D3735" s="160" t="s">
        <v>9197</v>
      </c>
      <c r="E3735" s="160"/>
      <c r="F3735" s="160">
        <v>45734</v>
      </c>
      <c r="G3735" s="160">
        <v>45756</v>
      </c>
      <c r="H3735" s="160">
        <v>45993</v>
      </c>
      <c r="I3735" s="160">
        <v>46011</v>
      </c>
      <c r="J3735" s="160">
        <v>0</v>
      </c>
      <c r="K3735" s="160">
        <v>0</v>
      </c>
      <c r="L3735" s="707">
        <v>21502.81</v>
      </c>
      <c r="M3735" s="727" t="s">
        <v>4996</v>
      </c>
      <c r="T3735" s="707"/>
      <c r="X3735" s="707"/>
      <c r="Y3735" s="707"/>
      <c r="Z3735" s="707"/>
      <c r="AA3735" s="707"/>
      <c r="AE3735" s="707"/>
      <c r="AF3735" s="707"/>
      <c r="AH3735" s="707"/>
    </row>
    <row r="3736" spans="4:36">
      <c r="D3736" s="160" t="s">
        <v>9198</v>
      </c>
      <c r="E3736" s="160"/>
      <c r="F3736" s="160">
        <v>45736</v>
      </c>
      <c r="G3736" s="160">
        <v>45756</v>
      </c>
      <c r="H3736" s="160" t="s">
        <v>6682</v>
      </c>
      <c r="I3736" s="160" t="s">
        <v>12621</v>
      </c>
      <c r="J3736" s="160">
        <v>202950.94</v>
      </c>
      <c r="K3736" s="160">
        <v>202950.93</v>
      </c>
      <c r="L3736" s="707">
        <v>202950.94</v>
      </c>
      <c r="M3736" s="727" t="s">
        <v>4994</v>
      </c>
      <c r="V3736" s="707">
        <v>162360.75</v>
      </c>
      <c r="W3736" s="707">
        <v>20295.09</v>
      </c>
      <c r="X3736" s="707"/>
      <c r="Y3736" s="707"/>
      <c r="AB3736" s="707"/>
      <c r="AC3736" s="707"/>
      <c r="AD3736" s="707">
        <v>20295.09</v>
      </c>
      <c r="AE3736" s="707"/>
      <c r="AF3736" s="707"/>
      <c r="AG3736" s="707"/>
    </row>
    <row r="3737" spans="4:36">
      <c r="D3737" s="160" t="s">
        <v>9198</v>
      </c>
      <c r="E3737" s="160"/>
      <c r="F3737" s="160">
        <v>45736</v>
      </c>
      <c r="G3737" s="160">
        <v>45756</v>
      </c>
      <c r="H3737" s="160" t="s">
        <v>6682</v>
      </c>
      <c r="I3737" s="160" t="s">
        <v>12621</v>
      </c>
      <c r="J3737" s="160">
        <v>202950.94</v>
      </c>
      <c r="K3737" s="160">
        <v>202950.93</v>
      </c>
      <c r="L3737" s="707">
        <v>202950.94</v>
      </c>
      <c r="M3737" s="727" t="s">
        <v>4995</v>
      </c>
      <c r="Y3737" s="707"/>
      <c r="Z3737" s="707"/>
      <c r="AA3737" s="707"/>
      <c r="AB3737" s="707"/>
      <c r="AC3737" s="707"/>
      <c r="AD3737" s="707"/>
      <c r="AE3737" s="707"/>
      <c r="AF3737" s="707"/>
      <c r="AG3737" s="707"/>
      <c r="AH3737" s="707"/>
    </row>
    <row r="3738" spans="4:36">
      <c r="D3738" s="160" t="s">
        <v>9198</v>
      </c>
      <c r="E3738" s="160"/>
      <c r="F3738" s="160">
        <v>45736</v>
      </c>
      <c r="G3738" s="160">
        <v>45756</v>
      </c>
      <c r="H3738" s="160" t="s">
        <v>6682</v>
      </c>
      <c r="I3738" s="160" t="s">
        <v>12621</v>
      </c>
      <c r="J3738" s="160">
        <v>202950.94</v>
      </c>
      <c r="K3738" s="160">
        <v>202950.93</v>
      </c>
      <c r="L3738" s="707">
        <v>202950.94</v>
      </c>
      <c r="M3738" s="727" t="s">
        <v>4996</v>
      </c>
      <c r="X3738" s="707"/>
      <c r="Y3738" s="707"/>
      <c r="Z3738" s="707"/>
      <c r="AA3738" s="707">
        <v>182655.84</v>
      </c>
      <c r="AB3738" s="707">
        <v>20295.09</v>
      </c>
      <c r="AE3738" s="707"/>
      <c r="AF3738" s="707"/>
      <c r="AH3738" s="707"/>
    </row>
    <row r="3739" spans="4:36">
      <c r="D3739" s="160" t="s">
        <v>9199</v>
      </c>
      <c r="E3739" s="160"/>
      <c r="F3739" s="160">
        <v>45739</v>
      </c>
      <c r="G3739" s="160">
        <v>45749</v>
      </c>
      <c r="H3739" s="160" t="s">
        <v>6680</v>
      </c>
      <c r="I3739" s="160">
        <v>45981</v>
      </c>
      <c r="J3739" s="160">
        <v>100119.26</v>
      </c>
      <c r="K3739" s="160">
        <v>100119.26</v>
      </c>
      <c r="L3739" s="707">
        <v>102747.55</v>
      </c>
      <c r="M3739" s="727" t="s">
        <v>4994</v>
      </c>
      <c r="V3739" s="707">
        <v>82198.039999999994</v>
      </c>
      <c r="W3739" s="707">
        <v>10274.75</v>
      </c>
      <c r="X3739" s="707"/>
      <c r="Y3739" s="707"/>
      <c r="AB3739" s="707"/>
      <c r="AC3739" s="707"/>
      <c r="AD3739" s="707">
        <v>10274.75</v>
      </c>
      <c r="AE3739" s="707"/>
      <c r="AF3739" s="707"/>
      <c r="AG3739" s="707"/>
    </row>
    <row r="3740" spans="4:36">
      <c r="D3740" s="160" t="s">
        <v>9199</v>
      </c>
      <c r="E3740" s="160"/>
      <c r="F3740" s="160">
        <v>45739</v>
      </c>
      <c r="G3740" s="160">
        <v>45749</v>
      </c>
      <c r="H3740" s="160" t="s">
        <v>6680</v>
      </c>
      <c r="I3740" s="160">
        <v>45981</v>
      </c>
      <c r="J3740" s="160">
        <v>100119.26</v>
      </c>
      <c r="K3740" s="160">
        <v>100119.26</v>
      </c>
      <c r="L3740" s="707">
        <v>102747.55</v>
      </c>
      <c r="M3740" s="727" t="s">
        <v>4995</v>
      </c>
      <c r="Y3740" s="707"/>
      <c r="Z3740" s="707"/>
      <c r="AA3740" s="707"/>
      <c r="AB3740" s="707"/>
      <c r="AC3740" s="707"/>
      <c r="AD3740" s="707">
        <v>2628.28</v>
      </c>
      <c r="AE3740" s="707"/>
      <c r="AF3740" s="707"/>
      <c r="AG3740" s="707"/>
      <c r="AJ3740" s="707"/>
    </row>
    <row r="3741" spans="4:36">
      <c r="D3741" s="160" t="s">
        <v>9199</v>
      </c>
      <c r="E3741" s="160"/>
      <c r="F3741" s="160">
        <v>45739</v>
      </c>
      <c r="G3741" s="160">
        <v>45749</v>
      </c>
      <c r="H3741" s="160" t="s">
        <v>6680</v>
      </c>
      <c r="I3741" s="160">
        <v>45981</v>
      </c>
      <c r="J3741" s="160">
        <v>100119.26</v>
      </c>
      <c r="K3741" s="160">
        <v>100119.26</v>
      </c>
      <c r="L3741" s="707">
        <v>102747.55</v>
      </c>
      <c r="M3741" s="727" t="s">
        <v>4996</v>
      </c>
      <c r="X3741" s="707"/>
      <c r="Y3741" s="707"/>
      <c r="Z3741" s="707"/>
      <c r="AA3741" s="707">
        <v>66310.87</v>
      </c>
      <c r="AB3741" s="707">
        <v>33601.730000000003</v>
      </c>
      <c r="AC3741">
        <v>206.66</v>
      </c>
      <c r="AE3741" s="707"/>
      <c r="AF3741" s="707"/>
      <c r="AJ3741" s="707"/>
    </row>
    <row r="3742" spans="4:36">
      <c r="D3742" s="160" t="s">
        <v>5303</v>
      </c>
      <c r="E3742" s="160"/>
      <c r="F3742" s="160">
        <v>45741</v>
      </c>
      <c r="G3742" s="160">
        <v>45752</v>
      </c>
      <c r="H3742" s="160" t="s">
        <v>6714</v>
      </c>
      <c r="I3742" s="160">
        <v>45984</v>
      </c>
      <c r="J3742" s="160">
        <v>30917.47</v>
      </c>
      <c r="K3742" s="160">
        <v>30917.47</v>
      </c>
      <c r="L3742" s="707">
        <v>34352.75</v>
      </c>
      <c r="M3742" s="727" t="s">
        <v>4994</v>
      </c>
      <c r="X3742" s="707"/>
      <c r="Y3742" s="707"/>
      <c r="Z3742" s="707"/>
      <c r="AC3742" s="707"/>
      <c r="AD3742" s="707">
        <v>34352.75</v>
      </c>
      <c r="AE3742" s="707"/>
      <c r="AF3742" s="707"/>
      <c r="AG3742" s="707"/>
      <c r="AH3742" s="707"/>
    </row>
    <row r="3743" spans="4:36">
      <c r="D3743" s="160" t="s">
        <v>5303</v>
      </c>
      <c r="E3743" s="160"/>
      <c r="F3743" s="160">
        <v>45741</v>
      </c>
      <c r="G3743" s="160">
        <v>45752</v>
      </c>
      <c r="H3743" s="160" t="s">
        <v>6714</v>
      </c>
      <c r="I3743" s="160">
        <v>45984</v>
      </c>
      <c r="J3743" s="160">
        <v>30917.47</v>
      </c>
      <c r="K3743" s="160">
        <v>30917.47</v>
      </c>
      <c r="L3743" s="707">
        <v>34352.75</v>
      </c>
      <c r="M3743" s="727" t="s">
        <v>4995</v>
      </c>
      <c r="Z3743" s="707"/>
      <c r="AA3743" s="707"/>
      <c r="AB3743" s="707"/>
      <c r="AC3743" s="707"/>
      <c r="AD3743" s="707">
        <v>3435.27</v>
      </c>
      <c r="AE3743" s="707"/>
      <c r="AF3743" s="707"/>
      <c r="AG3743" s="707"/>
      <c r="AH3743" s="707"/>
      <c r="AJ3743" s="707"/>
    </row>
    <row r="3744" spans="4:36">
      <c r="D3744" s="160" t="s">
        <v>5303</v>
      </c>
      <c r="E3744" s="160"/>
      <c r="F3744" s="160">
        <v>45741</v>
      </c>
      <c r="G3744" s="160">
        <v>45752</v>
      </c>
      <c r="H3744" s="160" t="s">
        <v>6714</v>
      </c>
      <c r="I3744" s="160">
        <v>45984</v>
      </c>
      <c r="J3744" s="160">
        <v>30917.47</v>
      </c>
      <c r="K3744" s="160">
        <v>30917.47</v>
      </c>
      <c r="L3744" s="707">
        <v>34352.75</v>
      </c>
      <c r="M3744" s="727" t="s">
        <v>4996</v>
      </c>
      <c r="Y3744" s="707"/>
      <c r="Z3744" s="707"/>
      <c r="AA3744" s="707">
        <v>2290.1799999999998</v>
      </c>
      <c r="AB3744" s="707">
        <v>28627.29</v>
      </c>
      <c r="AF3744" s="707"/>
      <c r="AG3744" s="707"/>
      <c r="AJ3744" s="707"/>
    </row>
    <row r="3745" spans="4:37">
      <c r="D3745" s="160" t="s">
        <v>5304</v>
      </c>
      <c r="E3745" s="160"/>
      <c r="F3745" s="160">
        <v>45743</v>
      </c>
      <c r="G3745" s="160">
        <v>45754</v>
      </c>
      <c r="H3745" s="160" t="s">
        <v>6714</v>
      </c>
      <c r="I3745" s="160">
        <v>46011</v>
      </c>
      <c r="J3745" s="160">
        <v>10036.85</v>
      </c>
      <c r="K3745" s="160">
        <v>10036.85</v>
      </c>
      <c r="L3745" s="707">
        <v>11152.06</v>
      </c>
      <c r="M3745" s="727" t="s">
        <v>4994</v>
      </c>
      <c r="Y3745" s="707"/>
      <c r="Z3745" s="707"/>
      <c r="AC3745" s="707"/>
      <c r="AD3745" s="707">
        <v>10036.85</v>
      </c>
      <c r="AE3745" s="707">
        <v>1115.21</v>
      </c>
      <c r="AF3745" s="707"/>
      <c r="AG3745" s="707"/>
      <c r="AH3745" s="707"/>
    </row>
    <row r="3746" spans="4:37">
      <c r="D3746" s="160" t="s">
        <v>5304</v>
      </c>
      <c r="E3746" s="160"/>
      <c r="F3746" s="160">
        <v>45743</v>
      </c>
      <c r="G3746" s="160">
        <v>45754</v>
      </c>
      <c r="H3746" s="160" t="s">
        <v>6714</v>
      </c>
      <c r="I3746" s="160">
        <v>46011</v>
      </c>
      <c r="J3746" s="160">
        <v>10036.85</v>
      </c>
      <c r="K3746" s="160">
        <v>10036.85</v>
      </c>
      <c r="L3746" s="707">
        <v>11152.06</v>
      </c>
      <c r="M3746" s="727" t="s">
        <v>4995</v>
      </c>
      <c r="Z3746" s="707"/>
      <c r="AA3746" s="707"/>
      <c r="AB3746" s="707"/>
      <c r="AC3746" s="707"/>
      <c r="AD3746" s="707"/>
      <c r="AE3746" s="707">
        <v>1115.21</v>
      </c>
      <c r="AF3746" s="707"/>
      <c r="AG3746" s="707"/>
      <c r="AH3746" s="707"/>
    </row>
    <row r="3747" spans="4:37">
      <c r="D3747" s="160" t="s">
        <v>5304</v>
      </c>
      <c r="E3747" s="160"/>
      <c r="F3747" s="160">
        <v>45743</v>
      </c>
      <c r="G3747" s="160">
        <v>45754</v>
      </c>
      <c r="H3747" s="160" t="s">
        <v>6714</v>
      </c>
      <c r="I3747" s="160">
        <v>46011</v>
      </c>
      <c r="J3747" s="160">
        <v>10036.85</v>
      </c>
      <c r="K3747" s="160">
        <v>10036.85</v>
      </c>
      <c r="L3747" s="707">
        <v>11152.06</v>
      </c>
      <c r="M3747" s="727" t="s">
        <v>4996</v>
      </c>
      <c r="Y3747" s="707"/>
      <c r="Z3747" s="707"/>
      <c r="AA3747" s="707">
        <v>743.47</v>
      </c>
      <c r="AB3747" s="707">
        <v>9293.3799999999992</v>
      </c>
      <c r="AF3747" s="707"/>
      <c r="AG3747" s="707"/>
    </row>
    <row r="3748" spans="4:37">
      <c r="D3748" s="160" t="s">
        <v>5305</v>
      </c>
      <c r="E3748" s="160"/>
      <c r="F3748" s="160">
        <v>45746</v>
      </c>
      <c r="G3748" s="160">
        <v>45756</v>
      </c>
      <c r="H3748" s="160" t="s">
        <v>6714</v>
      </c>
      <c r="I3748" s="160">
        <v>46013</v>
      </c>
      <c r="J3748" s="160">
        <v>5567.72</v>
      </c>
      <c r="K3748" s="160">
        <v>5567.72</v>
      </c>
      <c r="L3748" s="707">
        <v>6186.35</v>
      </c>
      <c r="M3748" s="727" t="s">
        <v>4994</v>
      </c>
      <c r="Y3748" s="707"/>
      <c r="Z3748" s="707"/>
      <c r="AA3748" s="707"/>
      <c r="AB3748" s="707"/>
      <c r="AD3748" s="707">
        <v>5567.72</v>
      </c>
      <c r="AE3748" s="707">
        <v>618.64</v>
      </c>
      <c r="AF3748" s="707"/>
      <c r="AG3748" s="707"/>
      <c r="AH3748" s="707"/>
      <c r="AI3748" s="707"/>
      <c r="AJ3748" s="707"/>
      <c r="AK3748" s="707"/>
    </row>
    <row r="3749" spans="4:37">
      <c r="D3749" s="160" t="s">
        <v>5305</v>
      </c>
      <c r="E3749" s="160"/>
      <c r="F3749" s="160">
        <v>45746</v>
      </c>
      <c r="G3749" s="160">
        <v>45756</v>
      </c>
      <c r="H3749" s="160" t="s">
        <v>6714</v>
      </c>
      <c r="I3749" s="160">
        <v>46013</v>
      </c>
      <c r="J3749" s="160">
        <v>5567.72</v>
      </c>
      <c r="K3749" s="160">
        <v>5567.72</v>
      </c>
      <c r="L3749" s="707">
        <v>6186.35</v>
      </c>
      <c r="M3749" s="727" t="s">
        <v>4995</v>
      </c>
      <c r="AB3749" s="707"/>
      <c r="AC3749" s="707"/>
      <c r="AD3749" s="707"/>
      <c r="AE3749" s="707">
        <v>618.64</v>
      </c>
      <c r="AF3749" s="707"/>
      <c r="AG3749" s="707"/>
      <c r="AH3749" s="707"/>
      <c r="AI3749" s="707"/>
      <c r="AJ3749" s="707"/>
      <c r="AK3749" s="707"/>
    </row>
    <row r="3750" spans="4:37">
      <c r="D3750" s="160" t="s">
        <v>5305</v>
      </c>
      <c r="E3750" s="160"/>
      <c r="F3750" s="160">
        <v>45746</v>
      </c>
      <c r="G3750" s="160">
        <v>45756</v>
      </c>
      <c r="H3750" s="160" t="s">
        <v>6714</v>
      </c>
      <c r="I3750" s="160">
        <v>46013</v>
      </c>
      <c r="J3750" s="160">
        <v>5567.72</v>
      </c>
      <c r="K3750" s="160">
        <v>5567.72</v>
      </c>
      <c r="L3750" s="707">
        <v>6186.35</v>
      </c>
      <c r="M3750" s="727" t="s">
        <v>4996</v>
      </c>
      <c r="AA3750" s="707">
        <v>412.42</v>
      </c>
      <c r="AB3750" s="707">
        <v>5155.3</v>
      </c>
      <c r="AC3750" s="707"/>
      <c r="AD3750" s="707"/>
      <c r="AH3750" s="707"/>
      <c r="AI3750" s="707"/>
    </row>
    <row r="3751" spans="4:37">
      <c r="D3751" s="160" t="s">
        <v>9200</v>
      </c>
      <c r="E3751" s="160"/>
      <c r="F3751" s="160">
        <v>45748</v>
      </c>
      <c r="G3751" s="160">
        <v>45759</v>
      </c>
      <c r="H3751" s="160" t="s">
        <v>6697</v>
      </c>
      <c r="I3751" s="160">
        <v>46015</v>
      </c>
      <c r="J3751" s="160">
        <v>24712.400000000001</v>
      </c>
      <c r="K3751" s="160">
        <v>24712.400000000001</v>
      </c>
      <c r="L3751" s="707">
        <v>30890.5</v>
      </c>
      <c r="M3751" s="727" t="s">
        <v>4994</v>
      </c>
      <c r="W3751" s="707">
        <v>24712.400000000001</v>
      </c>
      <c r="AA3751" s="707"/>
      <c r="AB3751" s="707"/>
      <c r="AD3751" s="707">
        <v>3089.05</v>
      </c>
      <c r="AE3751" s="707">
        <v>3089.05</v>
      </c>
      <c r="AF3751" s="707"/>
      <c r="AG3751" s="707"/>
      <c r="AH3751" s="707"/>
      <c r="AI3751" s="707"/>
      <c r="AJ3751" s="707"/>
      <c r="AK3751" s="707"/>
    </row>
    <row r="3752" spans="4:37">
      <c r="D3752" s="160" t="s">
        <v>9200</v>
      </c>
      <c r="E3752" s="160"/>
      <c r="F3752" s="160">
        <v>45748</v>
      </c>
      <c r="G3752" s="160">
        <v>45759</v>
      </c>
      <c r="H3752" s="160" t="s">
        <v>6697</v>
      </c>
      <c r="I3752" s="160">
        <v>46015</v>
      </c>
      <c r="J3752" s="160">
        <v>24712.400000000001</v>
      </c>
      <c r="K3752" s="160">
        <v>24712.400000000001</v>
      </c>
      <c r="L3752" s="707">
        <v>30890.5</v>
      </c>
      <c r="M3752" s="727" t="s">
        <v>4995</v>
      </c>
      <c r="X3752" s="707"/>
      <c r="Y3752" s="707"/>
      <c r="Z3752" s="707"/>
      <c r="AA3752" s="707"/>
      <c r="AB3752" s="707"/>
      <c r="AC3752" s="707"/>
      <c r="AD3752" s="707">
        <v>3089.05</v>
      </c>
      <c r="AE3752" s="707">
        <v>3089.05</v>
      </c>
      <c r="AF3752" s="707"/>
      <c r="AG3752" s="707"/>
      <c r="AH3752" s="707"/>
      <c r="AI3752" s="707"/>
      <c r="AJ3752" s="707"/>
      <c r="AK3752" s="707"/>
    </row>
    <row r="3753" spans="4:37">
      <c r="D3753" s="160" t="s">
        <v>9200</v>
      </c>
      <c r="E3753" s="160"/>
      <c r="F3753" s="160">
        <v>45748</v>
      </c>
      <c r="G3753" s="160">
        <v>45759</v>
      </c>
      <c r="H3753" s="160" t="s">
        <v>6697</v>
      </c>
      <c r="I3753" s="160">
        <v>46015</v>
      </c>
      <c r="J3753" s="160">
        <v>24712.400000000001</v>
      </c>
      <c r="K3753" s="160">
        <v>24712.400000000001</v>
      </c>
      <c r="L3753" s="707">
        <v>30890.5</v>
      </c>
      <c r="M3753" s="727" t="s">
        <v>4996</v>
      </c>
      <c r="X3753" s="707"/>
      <c r="Y3753" s="707"/>
      <c r="Z3753" s="707"/>
      <c r="AA3753" s="707">
        <v>24712.400000000001</v>
      </c>
      <c r="AB3753" s="707"/>
      <c r="AC3753" s="707"/>
      <c r="AD3753" s="707"/>
      <c r="AE3753" s="707"/>
      <c r="AF3753" s="707"/>
      <c r="AG3753" s="707"/>
      <c r="AH3753" s="707"/>
      <c r="AI3753" s="707"/>
      <c r="AJ3753" s="707"/>
      <c r="AK3753" s="707"/>
    </row>
    <row r="3754" spans="4:37">
      <c r="D3754" s="160" t="s">
        <v>9201</v>
      </c>
      <c r="E3754" s="160"/>
      <c r="F3754" s="160">
        <v>45750</v>
      </c>
      <c r="G3754" s="160">
        <v>45762</v>
      </c>
      <c r="H3754" s="160" t="s">
        <v>6685</v>
      </c>
      <c r="I3754" s="160">
        <v>46019</v>
      </c>
      <c r="J3754" s="160">
        <v>116482.69</v>
      </c>
      <c r="K3754" s="160">
        <v>116482.7</v>
      </c>
      <c r="L3754" s="707">
        <v>134354.53</v>
      </c>
      <c r="M3754" s="727" t="s">
        <v>4994</v>
      </c>
      <c r="W3754" s="707">
        <v>120919.08</v>
      </c>
      <c r="AA3754" s="707"/>
      <c r="AB3754" s="707"/>
      <c r="AE3754" s="707">
        <v>13435.45</v>
      </c>
    </row>
    <row r="3755" spans="4:37">
      <c r="D3755" s="160" t="s">
        <v>9201</v>
      </c>
      <c r="E3755" s="160"/>
      <c r="F3755" s="160">
        <v>45750</v>
      </c>
      <c r="G3755" s="160">
        <v>45762</v>
      </c>
      <c r="H3755" s="160" t="s">
        <v>6685</v>
      </c>
      <c r="I3755" s="160">
        <v>46019</v>
      </c>
      <c r="J3755" s="160">
        <v>116482.69</v>
      </c>
      <c r="K3755" s="160">
        <v>116482.7</v>
      </c>
      <c r="L3755" s="707">
        <v>134354.53</v>
      </c>
      <c r="M3755" s="727" t="s">
        <v>4995</v>
      </c>
      <c r="X3755" s="707"/>
      <c r="Y3755" s="707"/>
      <c r="Z3755" s="707"/>
      <c r="AA3755" s="707"/>
      <c r="AB3755" s="707"/>
      <c r="AC3755" s="707"/>
      <c r="AD3755" s="707">
        <v>4436.38</v>
      </c>
      <c r="AE3755" s="707">
        <v>13435.45</v>
      </c>
      <c r="AF3755" s="707"/>
      <c r="AG3755" s="707"/>
      <c r="AI3755" s="707"/>
    </row>
    <row r="3756" spans="4:37">
      <c r="D3756" s="160" t="s">
        <v>9201</v>
      </c>
      <c r="E3756" s="160"/>
      <c r="F3756" s="160">
        <v>45750</v>
      </c>
      <c r="G3756" s="160">
        <v>45762</v>
      </c>
      <c r="H3756" s="160" t="s">
        <v>6685</v>
      </c>
      <c r="I3756" s="160">
        <v>46019</v>
      </c>
      <c r="J3756" s="160">
        <v>116482.69</v>
      </c>
      <c r="K3756" s="160">
        <v>116482.7</v>
      </c>
      <c r="L3756" s="707">
        <v>134354.53</v>
      </c>
      <c r="M3756" s="727" t="s">
        <v>4996</v>
      </c>
      <c r="X3756" s="707"/>
      <c r="Y3756" s="707"/>
      <c r="Z3756" s="707"/>
      <c r="AA3756" s="707">
        <v>108104.26</v>
      </c>
      <c r="AB3756" s="707">
        <v>8068.13</v>
      </c>
      <c r="AC3756" s="707">
        <v>310.31</v>
      </c>
      <c r="AD3756" s="707"/>
      <c r="AE3756" s="707"/>
      <c r="AF3756" s="707"/>
      <c r="AG3756" s="707"/>
      <c r="AI3756" s="707"/>
    </row>
    <row r="3757" spans="4:37">
      <c r="D3757" s="160" t="s">
        <v>9202</v>
      </c>
      <c r="E3757" s="160"/>
      <c r="F3757" s="160">
        <v>45753</v>
      </c>
      <c r="G3757" s="160">
        <v>45763</v>
      </c>
      <c r="H3757" s="160" t="s">
        <v>6724</v>
      </c>
      <c r="I3757" s="160">
        <v>46021</v>
      </c>
      <c r="J3757" s="160">
        <v>56375.75</v>
      </c>
      <c r="K3757" s="160">
        <v>56375.75</v>
      </c>
      <c r="L3757" s="707">
        <v>70469.69</v>
      </c>
      <c r="M3757" s="727" t="s">
        <v>4994</v>
      </c>
      <c r="W3757" s="707">
        <v>56375.75</v>
      </c>
      <c r="AC3757" s="707"/>
      <c r="AD3757" s="707">
        <v>7046.97</v>
      </c>
      <c r="AE3757" s="707">
        <v>7046.97</v>
      </c>
    </row>
    <row r="3758" spans="4:37">
      <c r="D3758" s="160" t="s">
        <v>9202</v>
      </c>
      <c r="E3758" s="160"/>
      <c r="F3758" s="160">
        <v>45753</v>
      </c>
      <c r="G3758" s="160">
        <v>45763</v>
      </c>
      <c r="H3758" s="160" t="s">
        <v>6724</v>
      </c>
      <c r="I3758" s="160">
        <v>46021</v>
      </c>
      <c r="J3758" s="160">
        <v>56375.75</v>
      </c>
      <c r="K3758" s="160">
        <v>56375.75</v>
      </c>
      <c r="L3758" s="707">
        <v>70469.69</v>
      </c>
      <c r="M3758" s="727" t="s">
        <v>4995</v>
      </c>
      <c r="X3758" s="707"/>
      <c r="Y3758" s="707"/>
      <c r="Z3758" s="707"/>
      <c r="AA3758" s="707"/>
      <c r="AB3758" s="707"/>
      <c r="AC3758" s="707"/>
      <c r="AD3758" s="707">
        <v>7046.97</v>
      </c>
      <c r="AE3758" s="707">
        <v>7046.97</v>
      </c>
    </row>
    <row r="3759" spans="4:37">
      <c r="D3759" s="160" t="s">
        <v>9202</v>
      </c>
      <c r="E3759" s="160"/>
      <c r="F3759" s="160">
        <v>45753</v>
      </c>
      <c r="G3759" s="160">
        <v>45763</v>
      </c>
      <c r="H3759" s="160" t="s">
        <v>6724</v>
      </c>
      <c r="I3759" s="160">
        <v>46021</v>
      </c>
      <c r="J3759" s="160">
        <v>56375.75</v>
      </c>
      <c r="K3759" s="160">
        <v>56375.75</v>
      </c>
      <c r="L3759" s="707">
        <v>70469.69</v>
      </c>
      <c r="M3759" s="727" t="s">
        <v>4996</v>
      </c>
      <c r="X3759" s="707"/>
      <c r="Y3759" s="707"/>
      <c r="Z3759" s="707"/>
      <c r="AA3759" s="707">
        <v>56375.75</v>
      </c>
      <c r="AB3759" s="707"/>
    </row>
    <row r="3760" spans="4:37">
      <c r="D3760" s="160" t="s">
        <v>9203</v>
      </c>
      <c r="E3760" s="160"/>
      <c r="F3760" s="160">
        <v>45755</v>
      </c>
      <c r="G3760" s="160">
        <v>45766</v>
      </c>
      <c r="H3760" s="160" t="s">
        <v>6697</v>
      </c>
      <c r="I3760" s="160">
        <v>46023</v>
      </c>
      <c r="J3760" s="160">
        <v>77878.8</v>
      </c>
      <c r="K3760" s="160">
        <v>77878.789999999994</v>
      </c>
      <c r="L3760" s="707">
        <v>97348.5</v>
      </c>
      <c r="M3760" s="727" t="s">
        <v>4994</v>
      </c>
      <c r="W3760" s="707">
        <v>77878.8</v>
      </c>
      <c r="X3760" s="707"/>
      <c r="Y3760" s="707"/>
      <c r="Z3760" s="707"/>
      <c r="AB3760" s="707"/>
      <c r="AC3760" s="707"/>
      <c r="AD3760" s="707">
        <v>9734.85</v>
      </c>
      <c r="AE3760" s="707">
        <v>4867.42</v>
      </c>
      <c r="AF3760" s="707">
        <v>4867.42</v>
      </c>
      <c r="AG3760" s="707"/>
      <c r="AH3760" s="707"/>
      <c r="AI3760" s="707"/>
      <c r="AJ3760" s="707"/>
      <c r="AK3760" s="707"/>
    </row>
    <row r="3761" spans="4:37">
      <c r="D3761" s="160" t="s">
        <v>9203</v>
      </c>
      <c r="E3761" s="160"/>
      <c r="F3761" s="160">
        <v>45755</v>
      </c>
      <c r="G3761" s="160">
        <v>45766</v>
      </c>
      <c r="H3761" s="160" t="s">
        <v>6697</v>
      </c>
      <c r="I3761" s="160">
        <v>46023</v>
      </c>
      <c r="J3761" s="160">
        <v>77878.8</v>
      </c>
      <c r="K3761" s="160">
        <v>77878.789999999994</v>
      </c>
      <c r="L3761" s="707">
        <v>97348.5</v>
      </c>
      <c r="M3761" s="727" t="s">
        <v>4995</v>
      </c>
      <c r="Y3761" s="707"/>
      <c r="Z3761" s="707"/>
      <c r="AA3761" s="707"/>
      <c r="AB3761" s="707"/>
      <c r="AC3761" s="707"/>
      <c r="AD3761" s="707">
        <v>9734.85</v>
      </c>
      <c r="AE3761" s="707">
        <v>4867.42</v>
      </c>
      <c r="AF3761" s="707">
        <v>4867.42</v>
      </c>
      <c r="AG3761" s="707"/>
      <c r="AH3761" s="707"/>
      <c r="AI3761" s="707"/>
      <c r="AJ3761" s="707"/>
      <c r="AK3761" s="707"/>
    </row>
    <row r="3762" spans="4:37">
      <c r="D3762" s="160" t="s">
        <v>9203</v>
      </c>
      <c r="E3762" s="160"/>
      <c r="F3762" s="160">
        <v>45755</v>
      </c>
      <c r="G3762" s="160">
        <v>45766</v>
      </c>
      <c r="H3762" s="160" t="s">
        <v>6697</v>
      </c>
      <c r="I3762" s="160">
        <v>46023</v>
      </c>
      <c r="J3762" s="160">
        <v>77878.8</v>
      </c>
      <c r="K3762" s="160">
        <v>77878.789999999994</v>
      </c>
      <c r="L3762" s="707">
        <v>97348.5</v>
      </c>
      <c r="M3762" s="727" t="s">
        <v>4996</v>
      </c>
      <c r="T3762" s="707"/>
      <c r="U3762" s="707"/>
      <c r="V3762" s="707"/>
      <c r="W3762" s="707"/>
      <c r="X3762" s="707"/>
      <c r="Y3762" s="707"/>
      <c r="Z3762" s="707"/>
      <c r="AA3762" s="707">
        <v>77878.789999999994</v>
      </c>
      <c r="AB3762" s="707"/>
      <c r="AC3762" s="707"/>
      <c r="AD3762" s="707"/>
      <c r="AE3762" s="707"/>
      <c r="AF3762" s="707"/>
      <c r="AG3762" s="707"/>
      <c r="AI3762" s="707"/>
    </row>
    <row r="3763" spans="4:37">
      <c r="D3763" s="160" t="s">
        <v>9204</v>
      </c>
      <c r="E3763" s="160"/>
      <c r="F3763" s="160">
        <v>45743</v>
      </c>
      <c r="G3763" s="160">
        <v>45754</v>
      </c>
      <c r="H3763" s="160" t="s">
        <v>6683</v>
      </c>
      <c r="I3763" s="160">
        <v>46026</v>
      </c>
      <c r="J3763" s="160">
        <v>17637.84</v>
      </c>
      <c r="K3763" s="160">
        <v>17637.830000000002</v>
      </c>
      <c r="L3763" s="707">
        <v>22047.3</v>
      </c>
      <c r="M3763" s="727" t="s">
        <v>4994</v>
      </c>
      <c r="V3763" s="707">
        <v>5511.82</v>
      </c>
      <c r="W3763" s="707">
        <v>12126.01</v>
      </c>
      <c r="X3763" s="707"/>
      <c r="Y3763" s="707"/>
      <c r="Z3763" s="707"/>
      <c r="AB3763" s="707"/>
      <c r="AC3763" s="707"/>
      <c r="AD3763" s="707">
        <v>2204.73</v>
      </c>
      <c r="AE3763" s="707"/>
      <c r="AF3763" s="707">
        <v>2204.73</v>
      </c>
      <c r="AG3763" s="707"/>
      <c r="AH3763" s="707"/>
      <c r="AI3763" s="707"/>
    </row>
    <row r="3764" spans="4:37">
      <c r="D3764" s="160" t="s">
        <v>9204</v>
      </c>
      <c r="E3764" s="160"/>
      <c r="F3764" s="160">
        <v>45743</v>
      </c>
      <c r="G3764" s="160">
        <v>45754</v>
      </c>
      <c r="H3764" s="160" t="s">
        <v>6683</v>
      </c>
      <c r="I3764" s="160">
        <v>46026</v>
      </c>
      <c r="J3764" s="160">
        <v>17637.84</v>
      </c>
      <c r="K3764" s="160">
        <v>17637.830000000002</v>
      </c>
      <c r="L3764" s="707">
        <v>22047.3</v>
      </c>
      <c r="M3764" s="727" t="s">
        <v>4995</v>
      </c>
      <c r="Y3764" s="707"/>
      <c r="Z3764" s="707"/>
      <c r="AA3764" s="707"/>
      <c r="AB3764" s="707"/>
      <c r="AC3764" s="707"/>
      <c r="AD3764" s="707">
        <v>2204.73</v>
      </c>
      <c r="AE3764" s="707"/>
      <c r="AF3764" s="707">
        <v>2204.73</v>
      </c>
      <c r="AG3764" s="707"/>
      <c r="AH3764" s="707"/>
      <c r="AI3764" s="707"/>
    </row>
    <row r="3765" spans="4:37">
      <c r="D3765" s="160" t="s">
        <v>9204</v>
      </c>
      <c r="E3765" s="160"/>
      <c r="F3765" s="160">
        <v>45743</v>
      </c>
      <c r="G3765" s="160">
        <v>45754</v>
      </c>
      <c r="H3765" s="160" t="s">
        <v>6683</v>
      </c>
      <c r="I3765" s="160">
        <v>46026</v>
      </c>
      <c r="J3765" s="160">
        <v>17637.84</v>
      </c>
      <c r="K3765" s="160">
        <v>17637.830000000002</v>
      </c>
      <c r="L3765" s="707">
        <v>22047.3</v>
      </c>
      <c r="M3765" s="727" t="s">
        <v>4996</v>
      </c>
      <c r="T3765" s="707"/>
      <c r="U3765" s="707"/>
      <c r="V3765" s="707"/>
      <c r="W3765" s="707"/>
      <c r="X3765" s="707"/>
      <c r="Y3765" s="707"/>
      <c r="Z3765" s="707"/>
      <c r="AA3765" s="707">
        <v>17637.830000000002</v>
      </c>
      <c r="AB3765" s="707"/>
      <c r="AE3765" s="707"/>
      <c r="AF3765" s="707"/>
      <c r="AG3765" s="707"/>
    </row>
    <row r="3766" spans="4:37">
      <c r="D3766" s="160" t="s">
        <v>5306</v>
      </c>
      <c r="E3766" s="160"/>
      <c r="F3766" s="160">
        <v>45750</v>
      </c>
      <c r="G3766" s="160">
        <v>45754</v>
      </c>
      <c r="H3766" s="160">
        <v>45998</v>
      </c>
      <c r="I3766" s="160">
        <v>46001</v>
      </c>
      <c r="J3766" s="160">
        <v>0</v>
      </c>
      <c r="K3766" s="160">
        <v>0</v>
      </c>
      <c r="L3766" s="707">
        <v>10345.280000000001</v>
      </c>
      <c r="M3766" s="727" t="s">
        <v>4994</v>
      </c>
      <c r="X3766" s="707"/>
      <c r="Y3766" s="707"/>
      <c r="Z3766" s="707"/>
      <c r="AC3766" s="707"/>
      <c r="AD3766" s="707"/>
      <c r="AE3766" s="707">
        <v>10345.280000000001</v>
      </c>
      <c r="AF3766" s="707"/>
      <c r="AG3766" s="707"/>
      <c r="AH3766" s="707"/>
    </row>
    <row r="3767" spans="4:37">
      <c r="D3767" s="160" t="s">
        <v>5306</v>
      </c>
      <c r="E3767" s="160"/>
      <c r="F3767" s="160">
        <v>45750</v>
      </c>
      <c r="G3767" s="160">
        <v>45754</v>
      </c>
      <c r="H3767" s="160">
        <v>45998</v>
      </c>
      <c r="I3767" s="160">
        <v>46001</v>
      </c>
      <c r="J3767" s="160">
        <v>0</v>
      </c>
      <c r="K3767" s="160">
        <v>0</v>
      </c>
      <c r="L3767" s="707">
        <v>10345.280000000001</v>
      </c>
      <c r="M3767" s="727" t="s">
        <v>4995</v>
      </c>
      <c r="Y3767" s="707"/>
      <c r="Z3767" s="707"/>
      <c r="AA3767" s="707"/>
      <c r="AB3767" s="707"/>
      <c r="AC3767" s="707"/>
      <c r="AD3767" s="707"/>
      <c r="AE3767" s="707">
        <v>10345.280000000001</v>
      </c>
      <c r="AF3767" s="707"/>
      <c r="AG3767" s="707"/>
      <c r="AH3767" s="707"/>
    </row>
    <row r="3768" spans="4:37">
      <c r="D3768" s="160" t="s">
        <v>5306</v>
      </c>
      <c r="E3768" s="160"/>
      <c r="F3768" s="160">
        <v>45750</v>
      </c>
      <c r="G3768" s="160">
        <v>45754</v>
      </c>
      <c r="H3768" s="160">
        <v>45998</v>
      </c>
      <c r="I3768" s="160">
        <v>46001</v>
      </c>
      <c r="J3768" s="160">
        <v>0</v>
      </c>
      <c r="K3768" s="160">
        <v>0</v>
      </c>
      <c r="L3768" s="707">
        <v>10345.280000000001</v>
      </c>
      <c r="M3768" s="727" t="s">
        <v>4996</v>
      </c>
      <c r="Y3768" s="707"/>
      <c r="Z3768" s="707"/>
      <c r="AA3768" s="707"/>
      <c r="AB3768" s="707"/>
      <c r="AF3768" s="707"/>
      <c r="AG3768" s="707"/>
    </row>
    <row r="3769" spans="4:37">
      <c r="D3769" s="160" t="s">
        <v>5307</v>
      </c>
      <c r="E3769" s="160"/>
      <c r="F3769" s="160">
        <v>45753</v>
      </c>
      <c r="G3769" s="160">
        <v>45756</v>
      </c>
      <c r="H3769" s="160">
        <v>46060</v>
      </c>
      <c r="I3769" s="160">
        <v>46063</v>
      </c>
      <c r="J3769" s="160">
        <v>0</v>
      </c>
      <c r="K3769" s="160">
        <v>0</v>
      </c>
      <c r="L3769" s="707">
        <v>23658.15</v>
      </c>
      <c r="M3769" s="727" t="s">
        <v>4994</v>
      </c>
      <c r="Y3769" s="707"/>
      <c r="Z3769" s="707"/>
      <c r="AC3769" s="707"/>
      <c r="AD3769" s="707"/>
      <c r="AE3769" s="707"/>
      <c r="AF3769" s="707"/>
      <c r="AG3769" s="707">
        <v>23658.15</v>
      </c>
      <c r="AH3769" s="707"/>
    </row>
    <row r="3770" spans="4:37">
      <c r="D3770" s="160" t="s">
        <v>5307</v>
      </c>
      <c r="E3770" s="160"/>
      <c r="F3770" s="160">
        <v>45753</v>
      </c>
      <c r="G3770" s="160">
        <v>45756</v>
      </c>
      <c r="H3770" s="160">
        <v>46060</v>
      </c>
      <c r="I3770" s="160">
        <v>46063</v>
      </c>
      <c r="J3770" s="160">
        <v>0</v>
      </c>
      <c r="K3770" s="160">
        <v>0</v>
      </c>
      <c r="L3770" s="707">
        <v>23658.15</v>
      </c>
      <c r="M3770" s="727" t="s">
        <v>4995</v>
      </c>
      <c r="Y3770" s="707"/>
      <c r="Z3770" s="707"/>
      <c r="AA3770" s="707"/>
      <c r="AB3770" s="707"/>
      <c r="AC3770" s="707"/>
      <c r="AD3770" s="707"/>
      <c r="AE3770" s="707"/>
      <c r="AF3770" s="707"/>
      <c r="AG3770" s="707">
        <v>23658.15</v>
      </c>
      <c r="AH3770" s="707"/>
    </row>
    <row r="3771" spans="4:37">
      <c r="D3771" s="160" t="s">
        <v>5307</v>
      </c>
      <c r="E3771" s="160"/>
      <c r="F3771" s="160">
        <v>45753</v>
      </c>
      <c r="G3771" s="160">
        <v>45756</v>
      </c>
      <c r="H3771" s="160">
        <v>46060</v>
      </c>
      <c r="I3771" s="160">
        <v>46063</v>
      </c>
      <c r="J3771" s="160">
        <v>0</v>
      </c>
      <c r="K3771" s="160">
        <v>0</v>
      </c>
      <c r="L3771" s="707">
        <v>23658.15</v>
      </c>
      <c r="M3771" s="727" t="s">
        <v>4996</v>
      </c>
      <c r="T3771" s="707"/>
      <c r="U3771" s="707"/>
      <c r="V3771" s="707"/>
      <c r="W3771" s="707"/>
      <c r="X3771" s="707"/>
      <c r="Y3771" s="707"/>
      <c r="Z3771" s="707"/>
      <c r="AA3771" s="707"/>
      <c r="AB3771" s="707"/>
      <c r="AF3771" s="707"/>
      <c r="AG3771" s="707"/>
    </row>
    <row r="3772" spans="4:37">
      <c r="D3772" s="160" t="s">
        <v>5308</v>
      </c>
      <c r="E3772" s="160"/>
      <c r="F3772" s="160">
        <v>45745</v>
      </c>
      <c r="G3772" s="160">
        <v>45748</v>
      </c>
      <c r="H3772" s="160">
        <v>46000</v>
      </c>
      <c r="I3772" s="160">
        <v>46004</v>
      </c>
      <c r="J3772" s="160">
        <v>0</v>
      </c>
      <c r="K3772" s="160">
        <v>0</v>
      </c>
      <c r="L3772" s="707">
        <v>11748.58</v>
      </c>
      <c r="M3772" s="727" t="s">
        <v>4994</v>
      </c>
      <c r="X3772" s="707"/>
      <c r="Y3772" s="707"/>
      <c r="AB3772" s="707"/>
      <c r="AC3772" s="707"/>
      <c r="AD3772" s="707"/>
      <c r="AE3772" s="707">
        <v>11748.58</v>
      </c>
      <c r="AF3772" s="707"/>
      <c r="AG3772" s="707"/>
    </row>
    <row r="3773" spans="4:37">
      <c r="D3773" s="160" t="s">
        <v>5308</v>
      </c>
      <c r="E3773" s="160"/>
      <c r="F3773" s="160">
        <v>45745</v>
      </c>
      <c r="G3773" s="160">
        <v>45748</v>
      </c>
      <c r="H3773" s="160">
        <v>46000</v>
      </c>
      <c r="I3773" s="160">
        <v>46004</v>
      </c>
      <c r="J3773" s="160">
        <v>0</v>
      </c>
      <c r="K3773" s="160">
        <v>0</v>
      </c>
      <c r="L3773" s="707">
        <v>11748.58</v>
      </c>
      <c r="M3773" s="727" t="s">
        <v>4995</v>
      </c>
      <c r="Y3773" s="707"/>
      <c r="Z3773" s="707"/>
      <c r="AA3773" s="707"/>
      <c r="AB3773" s="707"/>
      <c r="AC3773" s="707"/>
      <c r="AD3773" s="707"/>
      <c r="AE3773" s="707">
        <v>11748.58</v>
      </c>
      <c r="AF3773" s="707"/>
      <c r="AG3773" s="707"/>
    </row>
    <row r="3774" spans="4:37">
      <c r="D3774" s="160" t="s">
        <v>5308</v>
      </c>
      <c r="E3774" s="160"/>
      <c r="F3774" s="160">
        <v>45745</v>
      </c>
      <c r="G3774" s="160">
        <v>45748</v>
      </c>
      <c r="H3774" s="160">
        <v>46000</v>
      </c>
      <c r="I3774" s="160">
        <v>46004</v>
      </c>
      <c r="J3774" s="160">
        <v>0</v>
      </c>
      <c r="K3774" s="160">
        <v>0</v>
      </c>
      <c r="L3774" s="707">
        <v>11748.58</v>
      </c>
      <c r="M3774" s="727" t="s">
        <v>4996</v>
      </c>
      <c r="X3774" s="707"/>
      <c r="Y3774" s="707"/>
      <c r="Z3774" s="707"/>
      <c r="AA3774" s="707"/>
      <c r="AE3774" s="707"/>
      <c r="AF3774" s="707"/>
    </row>
    <row r="3775" spans="4:37">
      <c r="D3775" s="160" t="s">
        <v>5309</v>
      </c>
      <c r="E3775" s="160"/>
      <c r="F3775" s="160">
        <v>45746</v>
      </c>
      <c r="G3775" s="160">
        <v>45754</v>
      </c>
      <c r="H3775" s="160">
        <v>45988</v>
      </c>
      <c r="I3775" s="160">
        <v>46028</v>
      </c>
      <c r="J3775" s="160">
        <v>0</v>
      </c>
      <c r="K3775" s="160">
        <v>0</v>
      </c>
      <c r="L3775" s="707">
        <v>9102.2999999999993</v>
      </c>
      <c r="M3775" s="727" t="s">
        <v>4994</v>
      </c>
      <c r="X3775" s="707"/>
      <c r="Y3775" s="707"/>
      <c r="AB3775" s="707"/>
      <c r="AC3775" s="707"/>
      <c r="AD3775" s="707">
        <v>2275.5700000000002</v>
      </c>
      <c r="AE3775" s="707">
        <v>5916.49</v>
      </c>
      <c r="AF3775" s="707">
        <v>910.23</v>
      </c>
      <c r="AG3775" s="707"/>
    </row>
    <row r="3776" spans="4:37">
      <c r="D3776" s="160" t="s">
        <v>5309</v>
      </c>
      <c r="E3776" s="160"/>
      <c r="F3776" s="160">
        <v>45746</v>
      </c>
      <c r="G3776" s="160">
        <v>45754</v>
      </c>
      <c r="H3776" s="160">
        <v>45988</v>
      </c>
      <c r="I3776" s="160">
        <v>46028</v>
      </c>
      <c r="J3776" s="160">
        <v>0</v>
      </c>
      <c r="K3776" s="160">
        <v>0</v>
      </c>
      <c r="L3776" s="707">
        <v>9102.2999999999993</v>
      </c>
      <c r="M3776" s="727" t="s">
        <v>4995</v>
      </c>
      <c r="Y3776" s="707"/>
      <c r="Z3776" s="707"/>
      <c r="AA3776" s="707"/>
      <c r="AB3776" s="707"/>
      <c r="AC3776" s="707"/>
      <c r="AD3776" s="707">
        <v>2275.5700000000002</v>
      </c>
      <c r="AE3776" s="707">
        <v>5916.49</v>
      </c>
      <c r="AF3776" s="707">
        <v>910.23</v>
      </c>
      <c r="AG3776" s="707"/>
    </row>
    <row r="3777" spans="4:35">
      <c r="D3777" s="160" t="s">
        <v>5309</v>
      </c>
      <c r="E3777" s="160"/>
      <c r="F3777" s="160">
        <v>45746</v>
      </c>
      <c r="G3777" s="160">
        <v>45754</v>
      </c>
      <c r="H3777" s="160">
        <v>45988</v>
      </c>
      <c r="I3777" s="160">
        <v>46028</v>
      </c>
      <c r="J3777" s="160">
        <v>0</v>
      </c>
      <c r="K3777" s="160">
        <v>0</v>
      </c>
      <c r="L3777" s="707">
        <v>9102.2999999999993</v>
      </c>
      <c r="M3777" s="727" t="s">
        <v>4996</v>
      </c>
      <c r="T3777" s="707"/>
      <c r="U3777" s="707"/>
      <c r="V3777" s="707"/>
      <c r="W3777" s="707"/>
      <c r="X3777" s="707"/>
      <c r="Y3777" s="707"/>
      <c r="Z3777" s="707"/>
      <c r="AA3777" s="707"/>
      <c r="AE3777" s="707"/>
      <c r="AF3777" s="707"/>
    </row>
    <row r="3778" spans="4:35">
      <c r="D3778" s="160" t="s">
        <v>5310</v>
      </c>
      <c r="E3778" s="160"/>
      <c r="F3778" s="160">
        <v>45748</v>
      </c>
      <c r="G3778" s="160">
        <v>45756</v>
      </c>
      <c r="H3778" s="160">
        <v>45991</v>
      </c>
      <c r="I3778" s="160">
        <v>45999</v>
      </c>
      <c r="J3778" s="160">
        <v>0</v>
      </c>
      <c r="K3778" s="160">
        <v>0</v>
      </c>
      <c r="L3778" s="707">
        <v>18796.419999999998</v>
      </c>
      <c r="M3778" s="727" t="s">
        <v>4994</v>
      </c>
      <c r="X3778" s="707"/>
      <c r="Y3778" s="707"/>
      <c r="AB3778" s="707"/>
      <c r="AC3778" s="707"/>
      <c r="AD3778" s="707">
        <v>1879.64</v>
      </c>
      <c r="AE3778" s="707">
        <v>16916.78</v>
      </c>
      <c r="AF3778" s="707"/>
      <c r="AG3778" s="707"/>
    </row>
    <row r="3779" spans="4:35">
      <c r="D3779" s="160" t="s">
        <v>5310</v>
      </c>
      <c r="E3779" s="160"/>
      <c r="F3779" s="160">
        <v>45748</v>
      </c>
      <c r="G3779" s="160">
        <v>45756</v>
      </c>
      <c r="H3779" s="160">
        <v>45991</v>
      </c>
      <c r="I3779" s="160">
        <v>45999</v>
      </c>
      <c r="J3779" s="160">
        <v>0</v>
      </c>
      <c r="K3779" s="160">
        <v>0</v>
      </c>
      <c r="L3779" s="707">
        <v>18796.419999999998</v>
      </c>
      <c r="M3779" s="727" t="s">
        <v>4995</v>
      </c>
      <c r="Y3779" s="707"/>
      <c r="Z3779" s="707"/>
      <c r="AA3779" s="707"/>
      <c r="AB3779" s="707"/>
      <c r="AC3779" s="707"/>
      <c r="AD3779" s="707">
        <v>1879.64</v>
      </c>
      <c r="AE3779" s="707">
        <v>16916.78</v>
      </c>
      <c r="AF3779" s="707"/>
      <c r="AG3779" s="707"/>
    </row>
    <row r="3780" spans="4:35">
      <c r="D3780" s="160" t="s">
        <v>5310</v>
      </c>
      <c r="E3780" s="160"/>
      <c r="F3780" s="160">
        <v>45748</v>
      </c>
      <c r="G3780" s="160">
        <v>45756</v>
      </c>
      <c r="H3780" s="160">
        <v>45991</v>
      </c>
      <c r="I3780" s="160">
        <v>45999</v>
      </c>
      <c r="J3780" s="160">
        <v>0</v>
      </c>
      <c r="K3780" s="160">
        <v>0</v>
      </c>
      <c r="L3780" s="707">
        <v>18796.419999999998</v>
      </c>
      <c r="M3780" s="727" t="s">
        <v>4996</v>
      </c>
      <c r="T3780" s="707"/>
      <c r="U3780" s="707"/>
      <c r="V3780" s="707"/>
      <c r="W3780" s="707"/>
      <c r="X3780" s="707"/>
      <c r="Y3780" s="707"/>
      <c r="Z3780" s="707"/>
      <c r="AA3780" s="707"/>
      <c r="AE3780" s="707"/>
      <c r="AF3780" s="707"/>
    </row>
    <row r="3781" spans="4:35">
      <c r="D3781" s="160" t="s">
        <v>9205</v>
      </c>
      <c r="E3781" s="160"/>
      <c r="F3781" s="160">
        <v>45767</v>
      </c>
      <c r="G3781" s="160">
        <v>45780</v>
      </c>
      <c r="H3781" s="160" t="s">
        <v>6812</v>
      </c>
      <c r="I3781" s="160">
        <v>45985</v>
      </c>
      <c r="J3781" s="707">
        <v>80443.100000000006</v>
      </c>
      <c r="K3781" s="160">
        <v>80443.100000000006</v>
      </c>
      <c r="L3781" s="707">
        <v>85097.48</v>
      </c>
      <c r="M3781" s="727" t="s">
        <v>4994</v>
      </c>
      <c r="X3781" s="707"/>
      <c r="Y3781" s="707"/>
      <c r="AB3781" s="707"/>
      <c r="AC3781" s="707"/>
      <c r="AD3781" s="707">
        <v>4654.3900000000003</v>
      </c>
      <c r="AE3781" s="707">
        <v>80443.100000000006</v>
      </c>
      <c r="AF3781" s="707"/>
      <c r="AG3781" s="707"/>
    </row>
    <row r="3782" spans="4:35">
      <c r="D3782" s="160" t="s">
        <v>9205</v>
      </c>
      <c r="E3782" s="160"/>
      <c r="F3782" s="160">
        <v>45767</v>
      </c>
      <c r="G3782" s="160">
        <v>45780</v>
      </c>
      <c r="H3782" s="160" t="s">
        <v>6812</v>
      </c>
      <c r="I3782" s="160">
        <v>45985</v>
      </c>
      <c r="J3782" s="707">
        <v>80443.100000000006</v>
      </c>
      <c r="K3782" s="160">
        <v>80443.100000000006</v>
      </c>
      <c r="L3782" s="707">
        <v>85097.48</v>
      </c>
      <c r="M3782" s="727" t="s">
        <v>4995</v>
      </c>
      <c r="Y3782" s="707"/>
      <c r="Z3782" s="707"/>
      <c r="AA3782" s="707"/>
      <c r="AC3782" s="707"/>
      <c r="AD3782" s="707">
        <v>4654.3900000000003</v>
      </c>
      <c r="AE3782" s="707"/>
      <c r="AF3782" s="707"/>
      <c r="AG3782" s="707"/>
    </row>
    <row r="3783" spans="4:35">
      <c r="D3783" s="160" t="s">
        <v>9205</v>
      </c>
      <c r="E3783" s="160"/>
      <c r="F3783" s="160">
        <v>45767</v>
      </c>
      <c r="G3783" s="160">
        <v>45780</v>
      </c>
      <c r="H3783" s="160" t="s">
        <v>6812</v>
      </c>
      <c r="I3783" s="160">
        <v>45985</v>
      </c>
      <c r="J3783" s="707">
        <v>80443.100000000006</v>
      </c>
      <c r="K3783" s="160">
        <v>80443.100000000006</v>
      </c>
      <c r="L3783" s="707">
        <v>85097.48</v>
      </c>
      <c r="M3783" s="727" t="s">
        <v>4996</v>
      </c>
      <c r="T3783" s="707"/>
      <c r="U3783" s="707"/>
      <c r="V3783" s="707"/>
      <c r="W3783" s="707"/>
      <c r="X3783" s="707"/>
      <c r="Y3783" s="707"/>
      <c r="Z3783" s="707"/>
      <c r="AA3783" s="707">
        <v>80443.100000000006</v>
      </c>
      <c r="AE3783" s="707"/>
      <c r="AF3783" s="707"/>
    </row>
    <row r="3784" spans="4:35">
      <c r="D3784" s="160" t="s">
        <v>9206</v>
      </c>
      <c r="E3784" s="160"/>
      <c r="F3784" s="160">
        <v>45767</v>
      </c>
      <c r="G3784" s="160">
        <v>45780</v>
      </c>
      <c r="H3784" s="160" t="s">
        <v>6812</v>
      </c>
      <c r="I3784" s="160">
        <v>45985</v>
      </c>
      <c r="J3784" s="160">
        <v>41889.5</v>
      </c>
      <c r="K3784" s="160">
        <v>41889.5</v>
      </c>
      <c r="L3784" s="707">
        <v>46543.89</v>
      </c>
      <c r="M3784" s="727" t="s">
        <v>4994</v>
      </c>
      <c r="X3784" s="707"/>
      <c r="Y3784" s="707"/>
      <c r="AB3784" s="707"/>
      <c r="AC3784" s="707"/>
      <c r="AD3784" s="707">
        <v>4654.3900000000003</v>
      </c>
      <c r="AE3784" s="707">
        <v>41889.5</v>
      </c>
      <c r="AF3784" s="707"/>
      <c r="AG3784" s="707"/>
    </row>
    <row r="3785" spans="4:35">
      <c r="D3785" s="160" t="s">
        <v>9206</v>
      </c>
      <c r="E3785" s="160"/>
      <c r="F3785" s="160">
        <v>45767</v>
      </c>
      <c r="G3785" s="160">
        <v>45780</v>
      </c>
      <c r="H3785" s="160" t="s">
        <v>6812</v>
      </c>
      <c r="I3785" s="160">
        <v>45985</v>
      </c>
      <c r="J3785" s="160">
        <v>41889.5</v>
      </c>
      <c r="K3785" s="160">
        <v>41889.5</v>
      </c>
      <c r="L3785" s="707">
        <v>46543.89</v>
      </c>
      <c r="M3785" s="727" t="s">
        <v>4995</v>
      </c>
      <c r="X3785" s="707"/>
      <c r="Y3785" s="707"/>
      <c r="Z3785" s="707"/>
      <c r="AA3785" s="707"/>
      <c r="AB3785" s="707"/>
      <c r="AC3785" s="707"/>
      <c r="AD3785" s="707">
        <v>4654.3900000000003</v>
      </c>
      <c r="AE3785" s="707"/>
      <c r="AF3785" s="707"/>
      <c r="AG3785" s="707"/>
    </row>
    <row r="3786" spans="4:35">
      <c r="D3786" s="160" t="s">
        <v>9206</v>
      </c>
      <c r="E3786" s="160"/>
      <c r="F3786" s="160">
        <v>45767</v>
      </c>
      <c r="G3786" s="160">
        <v>45780</v>
      </c>
      <c r="H3786" s="160" t="s">
        <v>6812</v>
      </c>
      <c r="I3786" s="160">
        <v>45985</v>
      </c>
      <c r="J3786" s="160">
        <v>41889.5</v>
      </c>
      <c r="K3786" s="160">
        <v>41889.5</v>
      </c>
      <c r="L3786" s="707">
        <v>46543.89</v>
      </c>
      <c r="M3786" s="727" t="s">
        <v>4996</v>
      </c>
      <c r="V3786" s="707"/>
      <c r="W3786" s="707"/>
      <c r="X3786" s="707"/>
      <c r="Y3786" s="707"/>
      <c r="Z3786" s="707"/>
      <c r="AA3786" s="707">
        <v>41889.5</v>
      </c>
      <c r="AF3786" s="707"/>
    </row>
    <row r="3787" spans="4:35">
      <c r="D3787" s="160" t="s">
        <v>9207</v>
      </c>
      <c r="E3787" s="160"/>
      <c r="F3787" s="160">
        <v>45774</v>
      </c>
      <c r="G3787" s="160">
        <v>45775</v>
      </c>
      <c r="H3787" s="160" t="s">
        <v>6684</v>
      </c>
      <c r="I3787" s="160" t="s">
        <v>6686</v>
      </c>
      <c r="J3787" s="160">
        <v>7159.97</v>
      </c>
      <c r="K3787" s="160">
        <v>7159.97</v>
      </c>
      <c r="L3787" s="707">
        <v>7159.97</v>
      </c>
      <c r="M3787" s="727" t="s">
        <v>4994</v>
      </c>
      <c r="Y3787" s="707"/>
      <c r="Z3787" s="707"/>
      <c r="AC3787" s="707"/>
      <c r="AD3787" s="707"/>
      <c r="AE3787" s="707">
        <v>7159.97</v>
      </c>
      <c r="AF3787" s="707"/>
      <c r="AG3787" s="707"/>
      <c r="AH3787" s="707"/>
    </row>
    <row r="3788" spans="4:35">
      <c r="D3788" s="160" t="s">
        <v>9207</v>
      </c>
      <c r="E3788" s="160"/>
      <c r="F3788" s="160">
        <v>45774</v>
      </c>
      <c r="G3788" s="160">
        <v>45775</v>
      </c>
      <c r="H3788" s="160" t="s">
        <v>6684</v>
      </c>
      <c r="I3788" s="160" t="s">
        <v>6686</v>
      </c>
      <c r="J3788" s="160">
        <v>7159.97</v>
      </c>
      <c r="K3788" s="160">
        <v>7159.97</v>
      </c>
      <c r="L3788" s="707">
        <v>7159.97</v>
      </c>
      <c r="M3788" s="727" t="s">
        <v>4995</v>
      </c>
      <c r="Z3788" s="707"/>
      <c r="AA3788" s="707"/>
      <c r="AB3788" s="707"/>
      <c r="AC3788" s="707"/>
      <c r="AD3788" s="707"/>
      <c r="AE3788" s="707"/>
      <c r="AF3788" s="707"/>
      <c r="AG3788" s="707"/>
      <c r="AH3788" s="707"/>
    </row>
    <row r="3789" spans="4:35">
      <c r="D3789" s="160" t="s">
        <v>9207</v>
      </c>
      <c r="E3789" s="160"/>
      <c r="F3789" s="160">
        <v>45774</v>
      </c>
      <c r="G3789" s="160">
        <v>45775</v>
      </c>
      <c r="H3789" s="160" t="s">
        <v>6684</v>
      </c>
      <c r="I3789" s="160" t="s">
        <v>6686</v>
      </c>
      <c r="J3789" s="160">
        <v>7159.97</v>
      </c>
      <c r="K3789" s="160">
        <v>7159.97</v>
      </c>
      <c r="L3789" s="707">
        <v>7159.97</v>
      </c>
      <c r="M3789" s="727" t="s">
        <v>4996</v>
      </c>
      <c r="Z3789" s="707"/>
      <c r="AA3789" s="707">
        <v>7159.97</v>
      </c>
      <c r="AB3789" s="707"/>
      <c r="AC3789" s="707"/>
      <c r="AD3789" s="707"/>
      <c r="AG3789" s="707"/>
    </row>
    <row r="3790" spans="4:35">
      <c r="D3790" s="160" t="s">
        <v>9208</v>
      </c>
      <c r="E3790" s="160"/>
      <c r="F3790" s="160">
        <v>45769</v>
      </c>
      <c r="G3790" s="160">
        <v>45775</v>
      </c>
      <c r="H3790" s="160" t="s">
        <v>6812</v>
      </c>
      <c r="I3790" s="160" t="s">
        <v>6697</v>
      </c>
      <c r="J3790" s="160">
        <v>31393.63</v>
      </c>
      <c r="K3790" s="160">
        <v>31393.63</v>
      </c>
      <c r="L3790" s="707">
        <v>31393.63</v>
      </c>
      <c r="M3790" s="727" t="s">
        <v>4994</v>
      </c>
      <c r="Z3790" s="707"/>
      <c r="AC3790" s="707"/>
      <c r="AD3790" s="707"/>
      <c r="AE3790" s="707">
        <v>31393.63</v>
      </c>
      <c r="AF3790" s="707"/>
      <c r="AG3790" s="707"/>
      <c r="AH3790" s="707"/>
      <c r="AI3790" s="707"/>
    </row>
    <row r="3791" spans="4:35">
      <c r="D3791" s="160" t="s">
        <v>9208</v>
      </c>
      <c r="E3791" s="160"/>
      <c r="F3791" s="160">
        <v>45769</v>
      </c>
      <c r="G3791" s="160">
        <v>45775</v>
      </c>
      <c r="H3791" s="160" t="s">
        <v>6812</v>
      </c>
      <c r="I3791" s="160" t="s">
        <v>6697</v>
      </c>
      <c r="J3791" s="160">
        <v>31393.63</v>
      </c>
      <c r="K3791" s="160">
        <v>31393.63</v>
      </c>
      <c r="L3791" s="707">
        <v>31393.63</v>
      </c>
      <c r="M3791" s="727" t="s">
        <v>4995</v>
      </c>
      <c r="Z3791" s="707"/>
      <c r="AA3791" s="707"/>
      <c r="AB3791" s="707"/>
      <c r="AC3791" s="707"/>
      <c r="AD3791" s="707"/>
      <c r="AE3791" s="707"/>
      <c r="AF3791" s="707"/>
      <c r="AG3791" s="707"/>
      <c r="AH3791" s="707"/>
      <c r="AI3791" s="707"/>
    </row>
    <row r="3792" spans="4:35">
      <c r="D3792" s="160" t="s">
        <v>9208</v>
      </c>
      <c r="E3792" s="160"/>
      <c r="F3792" s="160">
        <v>45769</v>
      </c>
      <c r="G3792" s="160">
        <v>45775</v>
      </c>
      <c r="H3792" s="160" t="s">
        <v>6812</v>
      </c>
      <c r="I3792" s="160" t="s">
        <v>6697</v>
      </c>
      <c r="J3792" s="160">
        <v>31393.63</v>
      </c>
      <c r="K3792" s="160">
        <v>31393.63</v>
      </c>
      <c r="L3792" s="707">
        <v>31393.63</v>
      </c>
      <c r="M3792" s="727" t="s">
        <v>4996</v>
      </c>
      <c r="Z3792" s="707"/>
      <c r="AA3792" s="707">
        <v>31393.63</v>
      </c>
      <c r="AB3792" s="707"/>
      <c r="AC3792" s="707"/>
      <c r="AG3792" s="707"/>
    </row>
    <row r="3793" spans="4:37">
      <c r="D3793" s="160" t="s">
        <v>5311</v>
      </c>
      <c r="E3793" s="160"/>
      <c r="F3793" s="160">
        <v>45521</v>
      </c>
      <c r="G3793" s="160">
        <v>45803</v>
      </c>
      <c r="H3793" s="160" t="s">
        <v>6540</v>
      </c>
      <c r="I3793" s="160">
        <v>46063</v>
      </c>
      <c r="J3793" s="160">
        <v>3383045.29</v>
      </c>
      <c r="K3793" s="160">
        <v>3383045.24</v>
      </c>
      <c r="L3793" s="707">
        <v>4235108.12</v>
      </c>
      <c r="M3793" s="727" t="s">
        <v>4994</v>
      </c>
      <c r="O3793" s="707">
        <v>258634.52</v>
      </c>
      <c r="Q3793" s="707">
        <v>108776.32000000001</v>
      </c>
      <c r="R3793" s="707">
        <v>487925.48</v>
      </c>
      <c r="S3793" s="707">
        <v>1623094.95</v>
      </c>
      <c r="T3793" s="707">
        <v>464934.33</v>
      </c>
      <c r="U3793" s="707">
        <v>7734.69</v>
      </c>
      <c r="W3793" s="707">
        <v>61137.33</v>
      </c>
      <c r="Z3793" s="707"/>
      <c r="AB3793" s="707">
        <v>228006.1</v>
      </c>
      <c r="AC3793" s="707">
        <v>877314.75</v>
      </c>
      <c r="AD3793" s="707"/>
      <c r="AF3793" s="707"/>
      <c r="AG3793" s="707">
        <v>117549.65</v>
      </c>
      <c r="AH3793" s="707"/>
      <c r="AI3793" s="707"/>
      <c r="AJ3793" s="707"/>
      <c r="AK3793" s="707"/>
    </row>
    <row r="3794" spans="4:37">
      <c r="D3794" s="160" t="s">
        <v>5311</v>
      </c>
      <c r="E3794" s="160"/>
      <c r="F3794" s="160">
        <v>45521</v>
      </c>
      <c r="G3794" s="160">
        <v>45803</v>
      </c>
      <c r="H3794" s="160" t="s">
        <v>6540</v>
      </c>
      <c r="I3794" s="160">
        <v>46063</v>
      </c>
      <c r="J3794" s="160">
        <v>3383045.29</v>
      </c>
      <c r="K3794" s="160">
        <v>3383045.24</v>
      </c>
      <c r="L3794" s="707">
        <v>4235108.12</v>
      </c>
      <c r="M3794" s="727" t="s">
        <v>4995</v>
      </c>
      <c r="AB3794" s="707"/>
      <c r="AC3794" s="707">
        <v>734513.19</v>
      </c>
      <c r="AD3794" s="707"/>
      <c r="AF3794" s="707"/>
      <c r="AG3794" s="707">
        <v>117549.65</v>
      </c>
      <c r="AH3794" s="707"/>
      <c r="AI3794" s="707"/>
      <c r="AJ3794" s="707"/>
      <c r="AK3794" s="707"/>
    </row>
    <row r="3795" spans="4:37">
      <c r="D3795" s="160" t="s">
        <v>5311</v>
      </c>
      <c r="E3795" s="160"/>
      <c r="F3795" s="160">
        <v>45521</v>
      </c>
      <c r="G3795" s="160">
        <v>45803</v>
      </c>
      <c r="H3795" s="160" t="s">
        <v>6540</v>
      </c>
      <c r="I3795" s="160">
        <v>46063</v>
      </c>
      <c r="J3795" s="160">
        <v>3383045.29</v>
      </c>
      <c r="K3795" s="160">
        <v>3383045.24</v>
      </c>
      <c r="L3795" s="707">
        <v>4235108.12</v>
      </c>
      <c r="M3795" s="727" t="s">
        <v>4996</v>
      </c>
      <c r="T3795" s="707">
        <v>522745.47</v>
      </c>
      <c r="U3795" s="707">
        <v>555393.21</v>
      </c>
      <c r="V3795" s="707">
        <v>440953.04</v>
      </c>
      <c r="W3795" s="707">
        <v>147054.62</v>
      </c>
      <c r="X3795" s="707">
        <v>477931.09</v>
      </c>
      <c r="Y3795" s="707">
        <v>321304.51</v>
      </c>
      <c r="Z3795" s="707">
        <v>330472.59999999998</v>
      </c>
      <c r="AA3795" s="707">
        <v>301523.84000000003</v>
      </c>
      <c r="AB3795" s="707">
        <v>285493.46999999997</v>
      </c>
      <c r="AC3795" s="707">
        <v>173.4</v>
      </c>
      <c r="AD3795" s="707"/>
      <c r="AI3795" s="707"/>
    </row>
    <row r="3796" spans="4:37">
      <c r="D3796" s="160" t="s">
        <v>9209</v>
      </c>
      <c r="E3796" s="160"/>
      <c r="F3796" s="160">
        <v>45641</v>
      </c>
      <c r="G3796" s="160">
        <v>45669</v>
      </c>
      <c r="H3796" s="160" t="s">
        <v>6540</v>
      </c>
      <c r="I3796" s="160">
        <v>45936</v>
      </c>
      <c r="J3796" s="160">
        <v>371179.58</v>
      </c>
      <c r="K3796" s="160">
        <v>371179.59</v>
      </c>
      <c r="L3796" s="707">
        <v>375317.14</v>
      </c>
      <c r="M3796" s="727" t="s">
        <v>4994</v>
      </c>
      <c r="S3796" s="707">
        <v>324411.15999999997</v>
      </c>
      <c r="T3796" s="707">
        <v>46768.42</v>
      </c>
      <c r="AB3796" s="707"/>
      <c r="AC3796" s="707">
        <v>4137.5600000000004</v>
      </c>
      <c r="AF3796" s="707"/>
      <c r="AG3796" s="707"/>
      <c r="AH3796" s="707"/>
      <c r="AI3796" s="707"/>
      <c r="AJ3796" s="707"/>
      <c r="AK3796" s="707"/>
    </row>
    <row r="3797" spans="4:37">
      <c r="D3797" s="160" t="s">
        <v>9209</v>
      </c>
      <c r="E3797" s="160"/>
      <c r="F3797" s="160">
        <v>45641</v>
      </c>
      <c r="G3797" s="160">
        <v>45669</v>
      </c>
      <c r="H3797" s="160" t="s">
        <v>6540</v>
      </c>
      <c r="I3797" s="160">
        <v>45936</v>
      </c>
      <c r="J3797" s="160">
        <v>371179.58</v>
      </c>
      <c r="K3797" s="160">
        <v>371179.59</v>
      </c>
      <c r="L3797" s="707">
        <v>375317.14</v>
      </c>
      <c r="M3797" s="727" t="s">
        <v>4995</v>
      </c>
      <c r="AB3797" s="707"/>
      <c r="AC3797" s="707">
        <v>4137.5600000000004</v>
      </c>
      <c r="AD3797" s="707"/>
      <c r="AF3797" s="707"/>
      <c r="AG3797" s="707"/>
      <c r="AH3797" s="707"/>
      <c r="AI3797" s="707"/>
      <c r="AJ3797" s="707"/>
      <c r="AK3797" s="707"/>
    </row>
    <row r="3798" spans="4:37">
      <c r="D3798" s="160" t="s">
        <v>9209</v>
      </c>
      <c r="E3798" s="160"/>
      <c r="F3798" s="160">
        <v>45641</v>
      </c>
      <c r="G3798" s="160">
        <v>45669</v>
      </c>
      <c r="H3798" s="160" t="s">
        <v>6540</v>
      </c>
      <c r="I3798" s="160">
        <v>45936</v>
      </c>
      <c r="J3798" s="160">
        <v>371179.58</v>
      </c>
      <c r="K3798" s="160">
        <v>371179.59</v>
      </c>
      <c r="L3798" s="707">
        <v>375317.14</v>
      </c>
      <c r="M3798" s="727" t="s">
        <v>4996</v>
      </c>
      <c r="T3798" s="707">
        <v>95683.98</v>
      </c>
      <c r="U3798" s="707">
        <v>112877.71</v>
      </c>
      <c r="V3798" s="707">
        <v>8396.2099999999991</v>
      </c>
      <c r="W3798" s="707">
        <v>28634.11</v>
      </c>
      <c r="X3798" s="707">
        <v>36414.9</v>
      </c>
      <c r="Y3798" s="707">
        <v>10559.06</v>
      </c>
      <c r="AA3798" s="707">
        <v>78613.61</v>
      </c>
      <c r="AB3798" s="707"/>
      <c r="AC3798" s="707"/>
      <c r="AD3798" s="707"/>
      <c r="AI3798" s="707"/>
    </row>
    <row r="3799" spans="4:37">
      <c r="D3799" s="160" t="s">
        <v>9210</v>
      </c>
      <c r="E3799" s="160"/>
      <c r="F3799" s="160">
        <v>45641</v>
      </c>
      <c r="G3799" s="160">
        <v>45651</v>
      </c>
      <c r="H3799" s="160" t="s">
        <v>6540</v>
      </c>
      <c r="I3799" s="160" t="s">
        <v>6783</v>
      </c>
      <c r="J3799" s="160">
        <v>22518.66</v>
      </c>
      <c r="K3799" s="160">
        <v>22518.66</v>
      </c>
      <c r="L3799" s="707">
        <v>22518.66</v>
      </c>
      <c r="M3799" s="727" t="s">
        <v>4994</v>
      </c>
      <c r="S3799" s="707">
        <v>22518.66</v>
      </c>
      <c r="AB3799" s="707"/>
    </row>
    <row r="3800" spans="4:37">
      <c r="D3800" s="160" t="s">
        <v>9210</v>
      </c>
      <c r="E3800" s="160"/>
      <c r="F3800" s="160">
        <v>45641</v>
      </c>
      <c r="G3800" s="160">
        <v>45651</v>
      </c>
      <c r="H3800" s="160" t="s">
        <v>6540</v>
      </c>
      <c r="I3800" s="160" t="s">
        <v>6783</v>
      </c>
      <c r="J3800" s="160">
        <v>22518.66</v>
      </c>
      <c r="K3800" s="160">
        <v>22518.66</v>
      </c>
      <c r="L3800" s="707">
        <v>22518.66</v>
      </c>
      <c r="M3800" s="727" t="s">
        <v>4995</v>
      </c>
      <c r="AB3800" s="707"/>
      <c r="AC3800" s="707"/>
    </row>
    <row r="3801" spans="4:37">
      <c r="D3801" s="160" t="s">
        <v>9210</v>
      </c>
      <c r="E3801" s="160"/>
      <c r="F3801" s="160">
        <v>45641</v>
      </c>
      <c r="G3801" s="160">
        <v>45651</v>
      </c>
      <c r="H3801" s="160" t="s">
        <v>6540</v>
      </c>
      <c r="I3801" s="160" t="s">
        <v>6783</v>
      </c>
      <c r="J3801" s="160">
        <v>22518.66</v>
      </c>
      <c r="K3801" s="160">
        <v>22518.66</v>
      </c>
      <c r="L3801" s="707">
        <v>22518.66</v>
      </c>
      <c r="M3801" s="727" t="s">
        <v>4996</v>
      </c>
      <c r="T3801" s="707">
        <v>19351.97</v>
      </c>
      <c r="U3801" s="707">
        <v>3166.69</v>
      </c>
      <c r="AB3801" s="707"/>
      <c r="AC3801" s="707"/>
    </row>
    <row r="3802" spans="4:37">
      <c r="D3802" s="160" t="s">
        <v>9211</v>
      </c>
      <c r="E3802" s="160"/>
      <c r="F3802" s="160">
        <v>45641</v>
      </c>
      <c r="G3802" s="160">
        <v>45658</v>
      </c>
      <c r="H3802" s="160" t="s">
        <v>6572</v>
      </c>
      <c r="I3802" s="160" t="s">
        <v>6804</v>
      </c>
      <c r="J3802" s="160">
        <v>92603.93</v>
      </c>
      <c r="K3802" s="160">
        <v>92603.93</v>
      </c>
      <c r="L3802" s="707">
        <v>92603.93</v>
      </c>
      <c r="M3802" s="727" t="s">
        <v>4994</v>
      </c>
      <c r="S3802" s="707">
        <v>90288.83</v>
      </c>
      <c r="T3802" s="707">
        <v>2315.1</v>
      </c>
    </row>
    <row r="3803" spans="4:37">
      <c r="D3803" s="160" t="s">
        <v>9211</v>
      </c>
      <c r="E3803" s="160"/>
      <c r="F3803" s="160">
        <v>45641</v>
      </c>
      <c r="G3803" s="160">
        <v>45658</v>
      </c>
      <c r="H3803" s="160" t="s">
        <v>6572</v>
      </c>
      <c r="I3803" s="160" t="s">
        <v>6804</v>
      </c>
      <c r="J3803" s="160">
        <v>92603.93</v>
      </c>
      <c r="K3803" s="160">
        <v>92603.93</v>
      </c>
      <c r="L3803" s="707">
        <v>92603.93</v>
      </c>
      <c r="M3803" s="727" t="s">
        <v>4995</v>
      </c>
      <c r="AB3803" s="707"/>
    </row>
    <row r="3804" spans="4:37">
      <c r="D3804" s="160" t="s">
        <v>9211</v>
      </c>
      <c r="E3804" s="160"/>
      <c r="F3804" s="160">
        <v>45641</v>
      </c>
      <c r="G3804" s="160">
        <v>45658</v>
      </c>
      <c r="H3804" s="160" t="s">
        <v>6572</v>
      </c>
      <c r="I3804" s="160" t="s">
        <v>6804</v>
      </c>
      <c r="J3804" s="160">
        <v>92603.93</v>
      </c>
      <c r="K3804" s="160">
        <v>92603.93</v>
      </c>
      <c r="L3804" s="707">
        <v>92603.93</v>
      </c>
      <c r="M3804" s="727" t="s">
        <v>4996</v>
      </c>
      <c r="Q3804" s="707"/>
      <c r="R3804" s="707"/>
      <c r="S3804" s="707"/>
      <c r="T3804" s="707">
        <v>36414.57</v>
      </c>
      <c r="U3804" s="707">
        <v>51269.78</v>
      </c>
      <c r="V3804" s="707">
        <v>4919.58</v>
      </c>
      <c r="W3804" s="707"/>
      <c r="X3804" s="707"/>
      <c r="Y3804" s="707"/>
      <c r="Z3804" s="707"/>
      <c r="AA3804" s="707"/>
      <c r="AB3804" s="707"/>
      <c r="AC3804" s="707"/>
    </row>
    <row r="3805" spans="4:37">
      <c r="D3805" s="160" t="s">
        <v>9212</v>
      </c>
      <c r="E3805" s="160"/>
      <c r="F3805" s="160">
        <v>45641</v>
      </c>
      <c r="G3805" s="160">
        <v>45654</v>
      </c>
      <c r="H3805" s="160" t="s">
        <v>6543</v>
      </c>
      <c r="I3805" s="160" t="s">
        <v>6804</v>
      </c>
      <c r="J3805" s="160">
        <v>92710.21</v>
      </c>
      <c r="K3805" s="160">
        <v>92710.2</v>
      </c>
      <c r="L3805" s="707">
        <v>92710.21</v>
      </c>
      <c r="M3805" s="727" t="s">
        <v>4994</v>
      </c>
      <c r="Q3805" s="707"/>
      <c r="R3805" s="707"/>
      <c r="S3805" s="707">
        <v>92710.21</v>
      </c>
      <c r="T3805" s="707"/>
      <c r="U3805" s="707"/>
      <c r="V3805" s="707"/>
      <c r="W3805" s="707"/>
      <c r="X3805" s="707"/>
      <c r="Y3805" s="707"/>
      <c r="Z3805" s="707"/>
      <c r="AA3805" s="707"/>
      <c r="AB3805" s="707"/>
      <c r="AC3805" s="707"/>
      <c r="AD3805" s="707"/>
      <c r="AE3805" s="707"/>
      <c r="AF3805" s="707"/>
      <c r="AG3805" s="707"/>
      <c r="AH3805" s="707"/>
      <c r="AI3805" s="707"/>
      <c r="AJ3805" s="707"/>
      <c r="AK3805" s="707"/>
    </row>
    <row r="3806" spans="4:37">
      <c r="D3806" s="160" t="s">
        <v>9212</v>
      </c>
      <c r="E3806" s="160"/>
      <c r="F3806" s="160">
        <v>45641</v>
      </c>
      <c r="G3806" s="160">
        <v>45654</v>
      </c>
      <c r="H3806" s="160" t="s">
        <v>6543</v>
      </c>
      <c r="I3806" s="160" t="s">
        <v>6804</v>
      </c>
      <c r="J3806" s="160">
        <v>92710.21</v>
      </c>
      <c r="K3806" s="160">
        <v>92710.2</v>
      </c>
      <c r="L3806" s="707">
        <v>92710.21</v>
      </c>
      <c r="M3806" s="727" t="s">
        <v>4995</v>
      </c>
      <c r="O3806" s="707"/>
      <c r="P3806" s="707"/>
      <c r="Q3806" s="707"/>
      <c r="R3806" s="707"/>
      <c r="S3806" s="707"/>
      <c r="T3806" s="707"/>
      <c r="U3806" s="707"/>
      <c r="V3806" s="707"/>
      <c r="W3806" s="707"/>
      <c r="X3806" s="707"/>
      <c r="Y3806" s="707"/>
      <c r="Z3806" s="707"/>
      <c r="AA3806" s="707"/>
      <c r="AB3806" s="707"/>
      <c r="AC3806" s="707"/>
      <c r="AD3806" s="707"/>
      <c r="AE3806" s="707"/>
      <c r="AF3806" s="707"/>
      <c r="AG3806" s="707"/>
      <c r="AH3806" s="707"/>
      <c r="AI3806" s="707"/>
      <c r="AJ3806" s="707"/>
      <c r="AK3806" s="707"/>
    </row>
    <row r="3807" spans="4:37">
      <c r="D3807" s="160" t="s">
        <v>9212</v>
      </c>
      <c r="E3807" s="160"/>
      <c r="F3807" s="160">
        <v>45641</v>
      </c>
      <c r="G3807" s="160">
        <v>45654</v>
      </c>
      <c r="H3807" s="160" t="s">
        <v>6543</v>
      </c>
      <c r="I3807" s="160" t="s">
        <v>6804</v>
      </c>
      <c r="J3807" s="160">
        <v>92710.21</v>
      </c>
      <c r="K3807" s="160">
        <v>92710.2</v>
      </c>
      <c r="L3807" s="707">
        <v>92710.21</v>
      </c>
      <c r="M3807" s="727" t="s">
        <v>4996</v>
      </c>
      <c r="P3807" s="707"/>
      <c r="Q3807" s="707"/>
      <c r="R3807" s="707"/>
      <c r="S3807" s="707"/>
      <c r="T3807" s="707">
        <v>35925.199999999997</v>
      </c>
      <c r="U3807" s="707">
        <v>53308.37</v>
      </c>
      <c r="V3807" s="707">
        <v>3476.63</v>
      </c>
      <c r="W3807" s="707"/>
      <c r="X3807" s="707"/>
      <c r="Y3807" s="707"/>
      <c r="Z3807" s="707"/>
      <c r="AA3807" s="707"/>
      <c r="AB3807" s="707"/>
      <c r="AC3807" s="707"/>
      <c r="AD3807" s="707"/>
      <c r="AE3807" s="707"/>
      <c r="AF3807" s="707"/>
      <c r="AG3807" s="707"/>
      <c r="AH3807" s="707"/>
      <c r="AI3807" s="707"/>
    </row>
    <row r="3808" spans="4:37">
      <c r="D3808" s="160" t="s">
        <v>9213</v>
      </c>
      <c r="E3808" s="160"/>
      <c r="F3808" s="160">
        <v>45641</v>
      </c>
      <c r="G3808" s="160">
        <v>45651</v>
      </c>
      <c r="H3808" s="160" t="s">
        <v>6640</v>
      </c>
      <c r="I3808" s="160" t="s">
        <v>6641</v>
      </c>
      <c r="J3808" s="160">
        <v>18250.22</v>
      </c>
      <c r="K3808" s="160">
        <v>18250.23</v>
      </c>
      <c r="L3808" s="707">
        <v>18250.22</v>
      </c>
      <c r="M3808" s="727" t="s">
        <v>4994</v>
      </c>
      <c r="O3808" s="707"/>
      <c r="P3808" s="707"/>
      <c r="Q3808" s="707"/>
      <c r="R3808" s="707"/>
      <c r="S3808" s="707">
        <v>18250.22</v>
      </c>
      <c r="T3808" s="707"/>
      <c r="U3808" s="707"/>
      <c r="V3808" s="707"/>
      <c r="W3808" s="707"/>
      <c r="X3808" s="707"/>
      <c r="Y3808" s="707"/>
      <c r="Z3808" s="707"/>
      <c r="AA3808" s="707"/>
      <c r="AB3808" s="707"/>
      <c r="AC3808" s="707"/>
      <c r="AD3808" s="707"/>
      <c r="AE3808" s="707"/>
      <c r="AF3808" s="707"/>
      <c r="AG3808" s="707"/>
      <c r="AH3808" s="707"/>
      <c r="AI3808" s="707"/>
      <c r="AJ3808" s="707"/>
    </row>
    <row r="3809" spans="4:36">
      <c r="D3809" s="160" t="s">
        <v>9213</v>
      </c>
      <c r="E3809" s="160"/>
      <c r="F3809" s="160">
        <v>45641</v>
      </c>
      <c r="G3809" s="160">
        <v>45651</v>
      </c>
      <c r="H3809" s="160" t="s">
        <v>6640</v>
      </c>
      <c r="I3809" s="160" t="s">
        <v>6641</v>
      </c>
      <c r="J3809" s="160">
        <v>18250.22</v>
      </c>
      <c r="K3809" s="160">
        <v>18250.23</v>
      </c>
      <c r="L3809" s="707">
        <v>18250.22</v>
      </c>
      <c r="M3809" s="727" t="s">
        <v>4995</v>
      </c>
      <c r="O3809" s="707"/>
      <c r="P3809" s="707"/>
      <c r="Q3809" s="707"/>
      <c r="R3809" s="707"/>
      <c r="S3809" s="707"/>
      <c r="T3809" s="707"/>
      <c r="U3809" s="707"/>
      <c r="V3809" s="707"/>
      <c r="W3809" s="707"/>
      <c r="X3809" s="707"/>
      <c r="Y3809" s="707"/>
      <c r="Z3809" s="707"/>
      <c r="AA3809" s="707"/>
      <c r="AB3809" s="707"/>
      <c r="AC3809" s="707"/>
      <c r="AD3809" s="707"/>
      <c r="AE3809" s="707"/>
      <c r="AF3809" s="707"/>
      <c r="AG3809" s="707"/>
      <c r="AH3809" s="707"/>
      <c r="AI3809" s="707"/>
      <c r="AJ3809" s="707"/>
    </row>
    <row r="3810" spans="4:36">
      <c r="D3810" s="160" t="s">
        <v>9213</v>
      </c>
      <c r="E3810" s="160"/>
      <c r="F3810" s="160">
        <v>45641</v>
      </c>
      <c r="G3810" s="160">
        <v>45651</v>
      </c>
      <c r="H3810" s="160" t="s">
        <v>6640</v>
      </c>
      <c r="I3810" s="160" t="s">
        <v>6641</v>
      </c>
      <c r="J3810" s="160">
        <v>18250.22</v>
      </c>
      <c r="K3810" s="160">
        <v>18250.23</v>
      </c>
      <c r="L3810" s="707">
        <v>18250.22</v>
      </c>
      <c r="M3810" s="727" t="s">
        <v>4996</v>
      </c>
      <c r="P3810" s="707"/>
      <c r="Q3810" s="707"/>
      <c r="R3810" s="707"/>
      <c r="S3810" s="707"/>
      <c r="T3810" s="707">
        <v>3992.24</v>
      </c>
      <c r="U3810" s="707">
        <v>5132.88</v>
      </c>
      <c r="V3810" s="707"/>
      <c r="W3810" s="707">
        <v>399.22</v>
      </c>
      <c r="X3810" s="707">
        <v>6900.87</v>
      </c>
      <c r="Y3810" s="707">
        <v>1825.02</v>
      </c>
      <c r="Z3810" s="707"/>
      <c r="AA3810" s="707"/>
      <c r="AB3810" s="707"/>
      <c r="AC3810" s="707"/>
      <c r="AD3810" s="707"/>
      <c r="AE3810" s="707"/>
      <c r="AF3810" s="707"/>
      <c r="AG3810" s="707"/>
      <c r="AH3810" s="707"/>
    </row>
    <row r="3811" spans="4:36">
      <c r="D3811" s="160" t="s">
        <v>9214</v>
      </c>
      <c r="E3811" s="160"/>
      <c r="F3811" s="160">
        <v>45652</v>
      </c>
      <c r="G3811" s="160">
        <v>45669</v>
      </c>
      <c r="H3811" s="160" t="s">
        <v>6811</v>
      </c>
      <c r="I3811" s="160">
        <v>45934</v>
      </c>
      <c r="J3811" s="160">
        <v>9907.26</v>
      </c>
      <c r="K3811" s="160">
        <v>9907.25</v>
      </c>
      <c r="L3811" s="707">
        <v>10428.700000000001</v>
      </c>
      <c r="M3811" s="727" t="s">
        <v>4994</v>
      </c>
      <c r="O3811" s="707"/>
      <c r="P3811" s="707"/>
      <c r="Q3811" s="707"/>
      <c r="R3811" s="707"/>
      <c r="S3811" s="707">
        <v>7039.37</v>
      </c>
      <c r="T3811" s="707">
        <v>2867.89</v>
      </c>
      <c r="U3811" s="707"/>
      <c r="V3811" s="707"/>
      <c r="W3811" s="707"/>
      <c r="X3811" s="707"/>
      <c r="Y3811" s="707"/>
      <c r="Z3811" s="707"/>
      <c r="AA3811" s="707"/>
      <c r="AB3811" s="707"/>
      <c r="AC3811" s="707">
        <v>521.42999999999995</v>
      </c>
    </row>
    <row r="3812" spans="4:36">
      <c r="D3812" s="160" t="s">
        <v>9214</v>
      </c>
      <c r="E3812" s="160"/>
      <c r="F3812" s="160">
        <v>45652</v>
      </c>
      <c r="G3812" s="160">
        <v>45669</v>
      </c>
      <c r="H3812" s="160" t="s">
        <v>6811</v>
      </c>
      <c r="I3812" s="160">
        <v>45934</v>
      </c>
      <c r="J3812" s="160">
        <v>9907.26</v>
      </c>
      <c r="K3812" s="160">
        <v>9907.25</v>
      </c>
      <c r="L3812" s="707">
        <v>10428.700000000001</v>
      </c>
      <c r="M3812" s="727" t="s">
        <v>4995</v>
      </c>
      <c r="O3812" s="707"/>
      <c r="P3812" s="707"/>
      <c r="Q3812" s="707"/>
      <c r="R3812" s="707"/>
      <c r="S3812" s="707"/>
      <c r="T3812" s="707"/>
      <c r="U3812" s="707"/>
      <c r="V3812" s="707"/>
      <c r="W3812" s="707"/>
      <c r="X3812" s="707"/>
      <c r="Y3812" s="707"/>
      <c r="Z3812" s="707"/>
      <c r="AA3812" s="707"/>
      <c r="AB3812" s="707"/>
      <c r="AC3812" s="707">
        <v>521.42999999999995</v>
      </c>
    </row>
    <row r="3813" spans="4:36">
      <c r="D3813" s="160" t="s">
        <v>9214</v>
      </c>
      <c r="E3813" s="160"/>
      <c r="F3813" s="160">
        <v>45652</v>
      </c>
      <c r="G3813" s="160">
        <v>45669</v>
      </c>
      <c r="H3813" s="160" t="s">
        <v>6811</v>
      </c>
      <c r="I3813" s="160">
        <v>45934</v>
      </c>
      <c r="J3813" s="160">
        <v>9907.26</v>
      </c>
      <c r="K3813" s="160">
        <v>9907.25</v>
      </c>
      <c r="L3813" s="707">
        <v>10428.700000000001</v>
      </c>
      <c r="M3813" s="727" t="s">
        <v>4996</v>
      </c>
      <c r="P3813" s="707"/>
      <c r="Q3813" s="707"/>
      <c r="R3813" s="707"/>
      <c r="S3813" s="707"/>
      <c r="T3813" s="707"/>
      <c r="U3813" s="707"/>
      <c r="V3813" s="707"/>
      <c r="W3813" s="707"/>
      <c r="X3813" s="707"/>
      <c r="Y3813" s="707"/>
      <c r="Z3813" s="707"/>
      <c r="AA3813" s="707">
        <v>9907.25</v>
      </c>
      <c r="AB3813" s="707"/>
      <c r="AC3813" s="707"/>
    </row>
    <row r="3814" spans="4:36">
      <c r="D3814" s="160" t="s">
        <v>9215</v>
      </c>
      <c r="E3814" s="160"/>
      <c r="F3814" s="160">
        <v>45641</v>
      </c>
      <c r="G3814" s="160">
        <v>45656</v>
      </c>
      <c r="H3814" s="160" t="s">
        <v>6612</v>
      </c>
      <c r="I3814" s="160" t="s">
        <v>6641</v>
      </c>
      <c r="J3814" s="160">
        <v>13035.87</v>
      </c>
      <c r="K3814" s="160">
        <v>13035.87</v>
      </c>
      <c r="L3814" s="707">
        <v>13035.87</v>
      </c>
      <c r="M3814" s="727" t="s">
        <v>4994</v>
      </c>
      <c r="O3814" s="707"/>
      <c r="P3814" s="707"/>
      <c r="Q3814" s="707"/>
      <c r="R3814" s="707"/>
      <c r="S3814" s="707">
        <v>13035.87</v>
      </c>
      <c r="T3814" s="707"/>
      <c r="U3814" s="707"/>
      <c r="V3814" s="707"/>
      <c r="W3814" s="707"/>
      <c r="X3814" s="707"/>
      <c r="Y3814" s="707"/>
      <c r="Z3814" s="707"/>
      <c r="AA3814" s="707"/>
      <c r="AB3814" s="707"/>
      <c r="AC3814" s="707"/>
    </row>
    <row r="3815" spans="4:36">
      <c r="D3815" s="160" t="s">
        <v>9215</v>
      </c>
      <c r="E3815" s="160"/>
      <c r="F3815" s="160">
        <v>45641</v>
      </c>
      <c r="G3815" s="160">
        <v>45656</v>
      </c>
      <c r="H3815" s="160" t="s">
        <v>6612</v>
      </c>
      <c r="I3815" s="160" t="s">
        <v>6641</v>
      </c>
      <c r="J3815" s="160">
        <v>13035.87</v>
      </c>
      <c r="K3815" s="160">
        <v>13035.87</v>
      </c>
      <c r="L3815" s="707">
        <v>13035.87</v>
      </c>
      <c r="M3815" s="727" t="s">
        <v>4995</v>
      </c>
      <c r="O3815" s="707"/>
      <c r="P3815" s="707"/>
      <c r="R3815" s="707"/>
      <c r="S3815" s="707"/>
      <c r="T3815" s="707"/>
      <c r="U3815" s="707"/>
      <c r="V3815" s="707"/>
      <c r="W3815" s="707"/>
      <c r="X3815" s="707"/>
      <c r="Y3815" s="707"/>
      <c r="Z3815" s="707"/>
      <c r="AA3815" s="707"/>
      <c r="AB3815" s="707"/>
      <c r="AC3815" s="707"/>
    </row>
    <row r="3816" spans="4:36">
      <c r="D3816" s="160" t="s">
        <v>9215</v>
      </c>
      <c r="E3816" s="160"/>
      <c r="F3816" s="160">
        <v>45641</v>
      </c>
      <c r="G3816" s="160">
        <v>45656</v>
      </c>
      <c r="H3816" s="160" t="s">
        <v>6612</v>
      </c>
      <c r="I3816" s="160" t="s">
        <v>6641</v>
      </c>
      <c r="J3816" s="160">
        <v>13035.87</v>
      </c>
      <c r="K3816" s="160">
        <v>13035.87</v>
      </c>
      <c r="L3816" s="707">
        <v>13035.87</v>
      </c>
      <c r="M3816" s="727" t="s">
        <v>4996</v>
      </c>
      <c r="R3816" s="707"/>
      <c r="S3816" s="707"/>
      <c r="T3816" s="707"/>
      <c r="U3816" s="707"/>
      <c r="V3816" s="707"/>
      <c r="W3816" s="707">
        <v>6477.2</v>
      </c>
      <c r="X3816" s="707">
        <v>4603.29</v>
      </c>
      <c r="Y3816" s="707">
        <v>1955.38</v>
      </c>
      <c r="Z3816" s="707"/>
      <c r="AB3816" s="707"/>
      <c r="AC3816" s="707"/>
    </row>
    <row r="3817" spans="4:36">
      <c r="D3817" s="160" t="s">
        <v>9216</v>
      </c>
      <c r="E3817" s="160"/>
      <c r="F3817" s="160">
        <v>45641</v>
      </c>
      <c r="G3817" s="160">
        <v>45651</v>
      </c>
      <c r="H3817" s="160" t="s">
        <v>6648</v>
      </c>
      <c r="I3817" s="160" t="s">
        <v>6641</v>
      </c>
      <c r="J3817" s="160">
        <v>24768.16</v>
      </c>
      <c r="K3817" s="160">
        <v>24768.17</v>
      </c>
      <c r="L3817" s="707">
        <v>24768.16</v>
      </c>
      <c r="M3817" s="727" t="s">
        <v>4994</v>
      </c>
      <c r="R3817" s="707"/>
      <c r="S3817" s="707">
        <v>24768.16</v>
      </c>
      <c r="T3817" s="707"/>
      <c r="U3817" s="707"/>
      <c r="V3817" s="707"/>
      <c r="W3817" s="707"/>
      <c r="X3817" s="707"/>
      <c r="Y3817" s="707"/>
      <c r="Z3817" s="707"/>
      <c r="AA3817" s="707"/>
    </row>
    <row r="3818" spans="4:36">
      <c r="D3818" s="160" t="s">
        <v>9216</v>
      </c>
      <c r="E3818" s="160"/>
      <c r="F3818" s="160">
        <v>45641</v>
      </c>
      <c r="G3818" s="160">
        <v>45651</v>
      </c>
      <c r="H3818" s="160" t="s">
        <v>6648</v>
      </c>
      <c r="I3818" s="160" t="s">
        <v>6641</v>
      </c>
      <c r="J3818" s="160">
        <v>24768.16</v>
      </c>
      <c r="K3818" s="160">
        <v>24768.17</v>
      </c>
      <c r="L3818" s="707">
        <v>24768.16</v>
      </c>
      <c r="M3818" s="727" t="s">
        <v>4995</v>
      </c>
      <c r="R3818" s="707"/>
      <c r="S3818" s="707"/>
      <c r="T3818" s="707"/>
      <c r="U3818" s="707"/>
      <c r="V3818" s="707"/>
      <c r="W3818" s="707"/>
      <c r="X3818" s="707"/>
      <c r="Y3818" s="707"/>
      <c r="Z3818" s="707"/>
      <c r="AA3818" s="707"/>
      <c r="AB3818" s="707"/>
      <c r="AC3818" s="707"/>
    </row>
    <row r="3819" spans="4:36">
      <c r="D3819" s="160" t="s">
        <v>9216</v>
      </c>
      <c r="E3819" s="160"/>
      <c r="F3819" s="160">
        <v>45641</v>
      </c>
      <c r="G3819" s="160">
        <v>45651</v>
      </c>
      <c r="H3819" s="160" t="s">
        <v>6648</v>
      </c>
      <c r="I3819" s="160" t="s">
        <v>6641</v>
      </c>
      <c r="J3819" s="160">
        <v>24768.16</v>
      </c>
      <c r="K3819" s="160">
        <v>24768.17</v>
      </c>
      <c r="L3819" s="707">
        <v>24768.16</v>
      </c>
      <c r="M3819" s="727" t="s">
        <v>4996</v>
      </c>
      <c r="Q3819" s="707"/>
      <c r="R3819" s="707"/>
      <c r="S3819" s="707"/>
      <c r="T3819" s="707"/>
      <c r="U3819" s="707"/>
      <c r="V3819" s="707"/>
      <c r="W3819" s="707">
        <v>7507.85</v>
      </c>
      <c r="X3819" s="707">
        <v>14783.5</v>
      </c>
      <c r="Y3819" s="707">
        <v>2476.8200000000002</v>
      </c>
      <c r="Z3819" s="707"/>
      <c r="AA3819" s="707"/>
      <c r="AC3819" s="707"/>
    </row>
    <row r="3820" spans="4:36">
      <c r="D3820" s="160" t="s">
        <v>9217</v>
      </c>
      <c r="E3820" s="160"/>
      <c r="F3820" s="160">
        <v>45641</v>
      </c>
      <c r="G3820" s="160">
        <v>45656</v>
      </c>
      <c r="H3820" s="160" t="s">
        <v>6612</v>
      </c>
      <c r="I3820" s="160" t="s">
        <v>6641</v>
      </c>
      <c r="J3820" s="160">
        <v>28678.91</v>
      </c>
      <c r="K3820" s="160">
        <v>28678.92</v>
      </c>
      <c r="L3820" s="707">
        <v>28678.91</v>
      </c>
      <c r="M3820" s="727" t="s">
        <v>4994</v>
      </c>
      <c r="P3820" s="707"/>
      <c r="Q3820" s="707"/>
      <c r="R3820" s="707"/>
      <c r="S3820" s="707">
        <v>28678.91</v>
      </c>
      <c r="T3820" s="707"/>
      <c r="U3820" s="707"/>
      <c r="V3820" s="707"/>
      <c r="W3820" s="707"/>
      <c r="X3820" s="707"/>
      <c r="Y3820" s="707"/>
      <c r="Z3820" s="707"/>
    </row>
    <row r="3821" spans="4:36">
      <c r="D3821" s="160" t="s">
        <v>9217</v>
      </c>
      <c r="E3821" s="160"/>
      <c r="F3821" s="160">
        <v>45641</v>
      </c>
      <c r="G3821" s="160">
        <v>45656</v>
      </c>
      <c r="H3821" s="160" t="s">
        <v>6612</v>
      </c>
      <c r="I3821" s="160" t="s">
        <v>6641</v>
      </c>
      <c r="J3821" s="160">
        <v>28678.91</v>
      </c>
      <c r="K3821" s="160">
        <v>28678.92</v>
      </c>
      <c r="L3821" s="707">
        <v>28678.91</v>
      </c>
      <c r="M3821" s="727" t="s">
        <v>4995</v>
      </c>
      <c r="O3821" s="707"/>
      <c r="P3821" s="707"/>
      <c r="Q3821" s="707"/>
      <c r="R3821" s="707"/>
      <c r="S3821" s="707"/>
      <c r="T3821" s="707"/>
      <c r="U3821" s="707"/>
      <c r="V3821" s="707"/>
      <c r="W3821" s="707"/>
      <c r="X3821" s="707"/>
      <c r="Y3821" s="707"/>
      <c r="Z3821" s="707"/>
      <c r="AA3821" s="707"/>
      <c r="AB3821" s="707"/>
      <c r="AC3821" s="707"/>
    </row>
    <row r="3822" spans="4:36">
      <c r="D3822" s="160" t="s">
        <v>9217</v>
      </c>
      <c r="E3822" s="160"/>
      <c r="F3822" s="160">
        <v>45641</v>
      </c>
      <c r="G3822" s="160">
        <v>45656</v>
      </c>
      <c r="H3822" s="160" t="s">
        <v>6612</v>
      </c>
      <c r="I3822" s="160" t="s">
        <v>6641</v>
      </c>
      <c r="J3822" s="160">
        <v>28678.91</v>
      </c>
      <c r="K3822" s="160">
        <v>28678.92</v>
      </c>
      <c r="L3822" s="707">
        <v>28678.91</v>
      </c>
      <c r="M3822" s="727" t="s">
        <v>4996</v>
      </c>
      <c r="P3822" s="707"/>
      <c r="Q3822" s="707"/>
      <c r="R3822" s="707"/>
      <c r="S3822" s="707"/>
      <c r="T3822" s="707"/>
      <c r="U3822" s="707"/>
      <c r="V3822" s="707"/>
      <c r="W3822" s="707">
        <v>14249.84</v>
      </c>
      <c r="X3822" s="707">
        <v>10127.24</v>
      </c>
      <c r="Y3822" s="707">
        <v>4301.84</v>
      </c>
      <c r="Z3822" s="707"/>
      <c r="AB3822" s="707"/>
      <c r="AC3822" s="707"/>
    </row>
    <row r="3823" spans="4:36">
      <c r="D3823" s="160" t="s">
        <v>9218</v>
      </c>
      <c r="E3823" s="160"/>
      <c r="F3823" s="160">
        <v>45655</v>
      </c>
      <c r="G3823" s="160">
        <v>45669</v>
      </c>
      <c r="H3823" s="160" t="s">
        <v>6812</v>
      </c>
      <c r="I3823" s="160">
        <v>45936</v>
      </c>
      <c r="J3823" s="160">
        <v>68706.36</v>
      </c>
      <c r="K3823" s="160">
        <v>68706.36</v>
      </c>
      <c r="L3823" s="707">
        <v>72322.48</v>
      </c>
      <c r="M3823" s="727" t="s">
        <v>4994</v>
      </c>
      <c r="O3823" s="707"/>
      <c r="P3823" s="707"/>
      <c r="Q3823" s="707"/>
      <c r="R3823" s="707"/>
      <c r="S3823" s="707">
        <v>27120.93</v>
      </c>
      <c r="T3823" s="707">
        <v>41585.43</v>
      </c>
      <c r="U3823" s="707"/>
      <c r="V3823" s="707"/>
      <c r="W3823" s="707"/>
      <c r="X3823" s="707"/>
      <c r="Y3823" s="707"/>
      <c r="AA3823" s="707"/>
      <c r="AB3823" s="707"/>
      <c r="AC3823" s="707">
        <v>3616.12</v>
      </c>
    </row>
    <row r="3824" spans="4:36">
      <c r="D3824" s="160" t="s">
        <v>9218</v>
      </c>
      <c r="E3824" s="160"/>
      <c r="F3824" s="160">
        <v>45655</v>
      </c>
      <c r="G3824" s="160">
        <v>45669</v>
      </c>
      <c r="H3824" s="160" t="s">
        <v>6812</v>
      </c>
      <c r="I3824" s="160">
        <v>45936</v>
      </c>
      <c r="J3824" s="160">
        <v>68706.36</v>
      </c>
      <c r="K3824" s="160">
        <v>68706.36</v>
      </c>
      <c r="L3824" s="707">
        <v>72322.48</v>
      </c>
      <c r="M3824" s="727" t="s">
        <v>4995</v>
      </c>
      <c r="O3824" s="707"/>
      <c r="P3824" s="707"/>
      <c r="R3824" s="707"/>
      <c r="S3824" s="707"/>
      <c r="T3824" s="707"/>
      <c r="U3824" s="707"/>
      <c r="V3824" s="707"/>
      <c r="W3824" s="707"/>
      <c r="X3824" s="707"/>
      <c r="Y3824" s="707"/>
      <c r="Z3824" s="707"/>
      <c r="AA3824" s="707"/>
      <c r="AB3824" s="707"/>
      <c r="AC3824" s="707">
        <v>3616.12</v>
      </c>
    </row>
    <row r="3825" spans="4:32">
      <c r="D3825" s="160" t="s">
        <v>9218</v>
      </c>
      <c r="E3825" s="160"/>
      <c r="F3825" s="160">
        <v>45655</v>
      </c>
      <c r="G3825" s="160">
        <v>45669</v>
      </c>
      <c r="H3825" s="160" t="s">
        <v>6812</v>
      </c>
      <c r="I3825" s="160">
        <v>45936</v>
      </c>
      <c r="J3825" s="160">
        <v>68706.36</v>
      </c>
      <c r="K3825" s="160">
        <v>68706.36</v>
      </c>
      <c r="L3825" s="707">
        <v>72322.48</v>
      </c>
      <c r="M3825" s="727" t="s">
        <v>4996</v>
      </c>
      <c r="R3825" s="707"/>
      <c r="S3825" s="707"/>
      <c r="T3825" s="707"/>
      <c r="U3825" s="707"/>
      <c r="V3825" s="707"/>
      <c r="W3825" s="707"/>
      <c r="X3825" s="707"/>
      <c r="Y3825" s="707"/>
      <c r="Z3825" s="707"/>
      <c r="AA3825" s="707">
        <v>68706.36</v>
      </c>
      <c r="AB3825" s="707"/>
      <c r="AC3825" s="707"/>
    </row>
    <row r="3826" spans="4:32">
      <c r="D3826" s="160" t="s">
        <v>5312</v>
      </c>
      <c r="E3826" s="160"/>
      <c r="F3826" s="160">
        <v>45641</v>
      </c>
      <c r="G3826" s="160">
        <v>45685</v>
      </c>
      <c r="H3826" s="160" t="s">
        <v>6585</v>
      </c>
      <c r="I3826" s="160">
        <v>45960</v>
      </c>
      <c r="J3826" s="707">
        <v>1306745.49</v>
      </c>
      <c r="K3826" s="160">
        <v>1306745.49</v>
      </c>
      <c r="L3826" s="707">
        <v>1757725.22</v>
      </c>
      <c r="M3826" s="727" t="s">
        <v>4994</v>
      </c>
      <c r="P3826" s="707"/>
      <c r="Q3826" s="707"/>
      <c r="R3826" s="707"/>
      <c r="S3826" s="707">
        <v>1237089.3600000001</v>
      </c>
      <c r="T3826" s="707">
        <v>69656.13</v>
      </c>
      <c r="V3826" s="707"/>
      <c r="W3826" s="707"/>
      <c r="X3826" s="707"/>
      <c r="Y3826" s="707"/>
      <c r="Z3826" s="707"/>
      <c r="AA3826" s="707"/>
      <c r="AB3826" s="707"/>
      <c r="AC3826" s="707">
        <v>450979.73</v>
      </c>
    </row>
    <row r="3827" spans="4:32">
      <c r="D3827" s="160" t="s">
        <v>5312</v>
      </c>
      <c r="E3827" s="160"/>
      <c r="F3827" s="160">
        <v>45641</v>
      </c>
      <c r="G3827" s="160">
        <v>45685</v>
      </c>
      <c r="H3827" s="160" t="s">
        <v>6585</v>
      </c>
      <c r="I3827" s="160">
        <v>45960</v>
      </c>
      <c r="J3827" s="707">
        <v>1306745.49</v>
      </c>
      <c r="K3827" s="160">
        <v>1306745.49</v>
      </c>
      <c r="L3827" s="707">
        <v>1757725.22</v>
      </c>
      <c r="M3827" s="727" t="s">
        <v>4995</v>
      </c>
      <c r="R3827" s="707"/>
      <c r="S3827" s="707"/>
      <c r="T3827" s="707"/>
      <c r="U3827" s="707"/>
      <c r="V3827" s="707"/>
      <c r="W3827" s="707"/>
      <c r="X3827" s="707"/>
      <c r="Y3827" s="707"/>
      <c r="Z3827" s="707"/>
      <c r="AA3827" s="707"/>
      <c r="AB3827" s="707"/>
      <c r="AC3827" s="707">
        <v>450979.73</v>
      </c>
      <c r="AD3827" s="707"/>
    </row>
    <row r="3828" spans="4:32">
      <c r="D3828" s="160" t="s">
        <v>5312</v>
      </c>
      <c r="E3828" s="160"/>
      <c r="F3828" s="160">
        <v>45641</v>
      </c>
      <c r="G3828" s="160">
        <v>45685</v>
      </c>
      <c r="H3828" s="160" t="s">
        <v>6585</v>
      </c>
      <c r="I3828" s="160">
        <v>45960</v>
      </c>
      <c r="J3828" s="707">
        <v>1306745.49</v>
      </c>
      <c r="K3828" s="160">
        <v>1306745.49</v>
      </c>
      <c r="L3828" s="707">
        <v>1757725.22</v>
      </c>
      <c r="M3828" s="727" t="s">
        <v>4996</v>
      </c>
      <c r="Q3828" s="707"/>
      <c r="R3828" s="707"/>
      <c r="S3828" s="707"/>
      <c r="T3828" s="707">
        <v>407103.26</v>
      </c>
      <c r="U3828" s="707">
        <v>300449.74</v>
      </c>
      <c r="V3828" s="707">
        <v>181000.57</v>
      </c>
      <c r="W3828" s="707">
        <v>103385.46</v>
      </c>
      <c r="X3828" s="707">
        <v>180236.72</v>
      </c>
      <c r="Y3828" s="707">
        <v>90640.13</v>
      </c>
      <c r="Z3828" s="707">
        <v>14041.78</v>
      </c>
      <c r="AA3828" s="707">
        <v>29887.84</v>
      </c>
      <c r="AD3828" s="707"/>
    </row>
    <row r="3829" spans="4:32">
      <c r="D3829" s="160" t="s">
        <v>5313</v>
      </c>
      <c r="E3829" s="160"/>
      <c r="F3829" s="160">
        <v>45641</v>
      </c>
      <c r="G3829" s="160">
        <v>45668</v>
      </c>
      <c r="H3829" s="160" t="s">
        <v>6571</v>
      </c>
      <c r="I3829" s="160" t="s">
        <v>6712</v>
      </c>
      <c r="J3829" s="707">
        <v>220044.51</v>
      </c>
      <c r="K3829" s="160">
        <v>220044.51</v>
      </c>
      <c r="L3829" s="707">
        <v>220044.51</v>
      </c>
      <c r="M3829" s="727" t="s">
        <v>4994</v>
      </c>
      <c r="Q3829" s="707"/>
      <c r="R3829" s="707"/>
      <c r="S3829" s="707">
        <v>216423.75</v>
      </c>
      <c r="T3829" s="707">
        <v>3620.76</v>
      </c>
      <c r="U3829" s="707"/>
      <c r="V3829" s="707"/>
      <c r="W3829" s="707"/>
      <c r="X3829" s="707"/>
      <c r="Y3829" s="707"/>
      <c r="Z3829" s="707"/>
      <c r="AA3829" s="707"/>
      <c r="AB3829" s="707"/>
    </row>
    <row r="3830" spans="4:32">
      <c r="D3830" s="160" t="s">
        <v>5313</v>
      </c>
      <c r="E3830" s="160"/>
      <c r="F3830" s="160">
        <v>45641</v>
      </c>
      <c r="G3830" s="160">
        <v>45668</v>
      </c>
      <c r="H3830" s="160" t="s">
        <v>6571</v>
      </c>
      <c r="I3830" s="160" t="s">
        <v>6712</v>
      </c>
      <c r="J3830" s="707">
        <v>220044.51</v>
      </c>
      <c r="K3830" s="160">
        <v>220044.51</v>
      </c>
      <c r="L3830" s="707">
        <v>220044.51</v>
      </c>
      <c r="M3830" s="727" t="s">
        <v>4995</v>
      </c>
      <c r="Q3830" s="707"/>
      <c r="R3830" s="707"/>
      <c r="S3830" s="707"/>
      <c r="T3830" s="707"/>
      <c r="U3830" s="707"/>
      <c r="V3830" s="707"/>
      <c r="W3830" s="707"/>
      <c r="X3830" s="707"/>
      <c r="Y3830" s="707"/>
      <c r="Z3830" s="707"/>
      <c r="AA3830" s="707"/>
      <c r="AB3830" s="707"/>
      <c r="AD3830" s="707"/>
    </row>
    <row r="3831" spans="4:32">
      <c r="D3831" s="160" t="s">
        <v>5313</v>
      </c>
      <c r="E3831" s="160"/>
      <c r="F3831" s="160">
        <v>45641</v>
      </c>
      <c r="G3831" s="160">
        <v>45668</v>
      </c>
      <c r="H3831" s="160" t="s">
        <v>6571</v>
      </c>
      <c r="I3831" s="160" t="s">
        <v>6712</v>
      </c>
      <c r="J3831" s="707">
        <v>220044.51</v>
      </c>
      <c r="K3831" s="160">
        <v>220044.51</v>
      </c>
      <c r="L3831" s="707">
        <v>220044.51</v>
      </c>
      <c r="M3831" s="727" t="s">
        <v>4996</v>
      </c>
      <c r="Q3831" s="707"/>
      <c r="R3831" s="707"/>
      <c r="S3831" s="707"/>
      <c r="T3831" s="707"/>
      <c r="U3831" s="707"/>
      <c r="V3831" s="707">
        <v>102835.53</v>
      </c>
      <c r="W3831" s="707">
        <v>69981.02</v>
      </c>
      <c r="X3831" s="707">
        <v>9451.2000000000007</v>
      </c>
      <c r="Y3831" s="707">
        <v>19712.5</v>
      </c>
      <c r="Z3831" s="707">
        <v>14041.78</v>
      </c>
      <c r="AA3831" s="707">
        <v>4022.48</v>
      </c>
      <c r="AD3831" s="707"/>
    </row>
    <row r="3832" spans="4:32">
      <c r="D3832" s="160" t="s">
        <v>5314</v>
      </c>
      <c r="E3832" s="160"/>
      <c r="F3832" s="160">
        <v>45641</v>
      </c>
      <c r="G3832" s="160">
        <v>45652</v>
      </c>
      <c r="H3832" s="160" t="s">
        <v>6575</v>
      </c>
      <c r="I3832" s="160" t="s">
        <v>6804</v>
      </c>
      <c r="J3832" s="160">
        <v>99487.52</v>
      </c>
      <c r="K3832" s="160">
        <v>99487.51</v>
      </c>
      <c r="L3832" s="707">
        <v>99487.52</v>
      </c>
      <c r="M3832" s="727" t="s">
        <v>4994</v>
      </c>
      <c r="P3832" s="707"/>
      <c r="Q3832" s="707"/>
      <c r="R3832" s="707"/>
      <c r="S3832" s="707">
        <v>99487.52</v>
      </c>
      <c r="U3832" s="707"/>
      <c r="V3832" s="707"/>
      <c r="W3832" s="707"/>
      <c r="X3832" s="707"/>
      <c r="Y3832" s="707"/>
      <c r="Z3832" s="707"/>
      <c r="AA3832" s="707"/>
      <c r="AB3832" s="707"/>
    </row>
    <row r="3833" spans="4:32">
      <c r="D3833" s="160" t="s">
        <v>5314</v>
      </c>
      <c r="E3833" s="160"/>
      <c r="F3833" s="160">
        <v>45641</v>
      </c>
      <c r="G3833" s="160">
        <v>45652</v>
      </c>
      <c r="H3833" s="160" t="s">
        <v>6575</v>
      </c>
      <c r="I3833" s="160" t="s">
        <v>6804</v>
      </c>
      <c r="J3833" s="160">
        <v>99487.52</v>
      </c>
      <c r="K3833" s="160">
        <v>99487.51</v>
      </c>
      <c r="L3833" s="707">
        <v>99487.52</v>
      </c>
      <c r="M3833" s="727" t="s">
        <v>4995</v>
      </c>
      <c r="P3833" s="707"/>
      <c r="R3833" s="707"/>
      <c r="S3833" s="707"/>
      <c r="T3833" s="707"/>
      <c r="V3833" s="707"/>
      <c r="W3833" s="707"/>
      <c r="X3833" s="707"/>
      <c r="Y3833" s="707"/>
      <c r="Z3833" s="707"/>
      <c r="AA3833" s="707"/>
      <c r="AB3833" s="707"/>
      <c r="AD3833" s="707"/>
      <c r="AE3833" s="707"/>
      <c r="AF3833" s="707"/>
    </row>
    <row r="3834" spans="4:32">
      <c r="D3834" s="160" t="s">
        <v>5314</v>
      </c>
      <c r="E3834" s="160"/>
      <c r="F3834" s="160">
        <v>45641</v>
      </c>
      <c r="G3834" s="160">
        <v>45652</v>
      </c>
      <c r="H3834" s="160" t="s">
        <v>6575</v>
      </c>
      <c r="I3834" s="160" t="s">
        <v>6804</v>
      </c>
      <c r="J3834" s="160">
        <v>99487.52</v>
      </c>
      <c r="K3834" s="160">
        <v>99487.51</v>
      </c>
      <c r="L3834" s="707">
        <v>99487.52</v>
      </c>
      <c r="M3834" s="727" t="s">
        <v>4996</v>
      </c>
      <c r="Q3834" s="707"/>
      <c r="R3834" s="707"/>
      <c r="S3834" s="707"/>
      <c r="T3834" s="707">
        <v>55961.73</v>
      </c>
      <c r="U3834" s="707">
        <v>39795</v>
      </c>
      <c r="V3834" s="707">
        <v>3730.78</v>
      </c>
      <c r="Y3834" s="707"/>
      <c r="AD3834" s="707"/>
      <c r="AE3834" s="707"/>
      <c r="AF3834" s="707"/>
    </row>
    <row r="3835" spans="4:32">
      <c r="D3835" s="160" t="s">
        <v>9219</v>
      </c>
      <c r="E3835" s="160"/>
      <c r="F3835" s="160">
        <v>45641</v>
      </c>
      <c r="G3835" s="160">
        <v>45651</v>
      </c>
      <c r="H3835" s="160" t="s">
        <v>6575</v>
      </c>
      <c r="I3835" s="160" t="s">
        <v>6611</v>
      </c>
      <c r="J3835" s="160">
        <v>41028.1</v>
      </c>
      <c r="K3835" s="160">
        <v>41028.089999999997</v>
      </c>
      <c r="L3835" s="707">
        <v>41028.1</v>
      </c>
      <c r="M3835" s="727" t="s">
        <v>4994</v>
      </c>
      <c r="Q3835" s="707"/>
      <c r="R3835" s="707"/>
      <c r="S3835" s="707">
        <v>41028.1</v>
      </c>
      <c r="U3835" s="707"/>
      <c r="V3835" s="707"/>
      <c r="W3835" s="707"/>
      <c r="X3835" s="707"/>
      <c r="Y3835" s="707"/>
      <c r="Z3835" s="707"/>
      <c r="AA3835" s="707"/>
    </row>
    <row r="3836" spans="4:32">
      <c r="D3836" s="160" t="s">
        <v>9219</v>
      </c>
      <c r="E3836" s="160"/>
      <c r="F3836" s="160">
        <v>45641</v>
      </c>
      <c r="G3836" s="160">
        <v>45651</v>
      </c>
      <c r="H3836" s="160" t="s">
        <v>6575</v>
      </c>
      <c r="I3836" s="160" t="s">
        <v>6611</v>
      </c>
      <c r="J3836" s="160">
        <v>41028.1</v>
      </c>
      <c r="K3836" s="160">
        <v>41028.089999999997</v>
      </c>
      <c r="L3836" s="707">
        <v>41028.1</v>
      </c>
      <c r="M3836" s="727" t="s">
        <v>4995</v>
      </c>
      <c r="P3836" s="707"/>
      <c r="Q3836" s="707"/>
      <c r="R3836" s="707"/>
      <c r="S3836" s="707"/>
      <c r="U3836" s="707"/>
      <c r="V3836" s="707"/>
      <c r="W3836" s="707"/>
      <c r="X3836" s="707"/>
      <c r="Y3836" s="707"/>
      <c r="Z3836" s="707"/>
      <c r="AA3836" s="707"/>
      <c r="AD3836" s="707"/>
      <c r="AE3836" s="707"/>
      <c r="AF3836" s="707"/>
    </row>
    <row r="3837" spans="4:32">
      <c r="D3837" s="160" t="s">
        <v>9219</v>
      </c>
      <c r="E3837" s="160"/>
      <c r="F3837" s="160">
        <v>45641</v>
      </c>
      <c r="G3837" s="160">
        <v>45651</v>
      </c>
      <c r="H3837" s="160" t="s">
        <v>6575</v>
      </c>
      <c r="I3837" s="160" t="s">
        <v>6611</v>
      </c>
      <c r="J3837" s="160">
        <v>41028.1</v>
      </c>
      <c r="K3837" s="160">
        <v>41028.089999999997</v>
      </c>
      <c r="L3837" s="707">
        <v>41028.1</v>
      </c>
      <c r="M3837" s="727" t="s">
        <v>4996</v>
      </c>
      <c r="P3837" s="707"/>
      <c r="Q3837" s="707"/>
      <c r="R3837" s="707"/>
      <c r="S3837" s="707"/>
      <c r="T3837" s="707">
        <v>29873.58</v>
      </c>
      <c r="U3837" s="707">
        <v>11154.51</v>
      </c>
      <c r="X3837" s="707"/>
      <c r="Y3837" s="707"/>
      <c r="AD3837" s="707"/>
      <c r="AE3837" s="707"/>
      <c r="AF3837" s="707"/>
    </row>
    <row r="3838" spans="4:32">
      <c r="D3838" s="160" t="s">
        <v>9220</v>
      </c>
      <c r="E3838" s="160"/>
      <c r="F3838" s="160">
        <v>45641</v>
      </c>
      <c r="G3838" s="160">
        <v>45651</v>
      </c>
      <c r="H3838" s="160" t="s">
        <v>6575</v>
      </c>
      <c r="I3838" s="160" t="s">
        <v>6611</v>
      </c>
      <c r="J3838" s="160">
        <v>63202.76</v>
      </c>
      <c r="K3838" s="160">
        <v>63202.77</v>
      </c>
      <c r="L3838" s="707">
        <v>63202.76</v>
      </c>
      <c r="M3838" s="727" t="s">
        <v>4994</v>
      </c>
      <c r="Q3838" s="707"/>
      <c r="S3838" s="707">
        <v>63202.76</v>
      </c>
      <c r="U3838" s="707"/>
      <c r="V3838" s="707"/>
      <c r="W3838" s="707"/>
      <c r="X3838" s="707"/>
      <c r="Y3838" s="707"/>
      <c r="Z3838" s="707"/>
      <c r="AA3838" s="707"/>
    </row>
    <row r="3839" spans="4:32">
      <c r="D3839" s="160" t="s">
        <v>9220</v>
      </c>
      <c r="E3839" s="160"/>
      <c r="F3839" s="160">
        <v>45641</v>
      </c>
      <c r="G3839" s="160">
        <v>45651</v>
      </c>
      <c r="H3839" s="160" t="s">
        <v>6575</v>
      </c>
      <c r="I3839" s="160" t="s">
        <v>6611</v>
      </c>
      <c r="J3839" s="160">
        <v>63202.76</v>
      </c>
      <c r="K3839" s="160">
        <v>63202.77</v>
      </c>
      <c r="L3839" s="707">
        <v>63202.76</v>
      </c>
      <c r="M3839" s="727" t="s">
        <v>4995</v>
      </c>
      <c r="P3839" s="707"/>
      <c r="Q3839" s="707"/>
      <c r="R3839" s="707"/>
      <c r="S3839" s="707"/>
      <c r="U3839" s="707"/>
      <c r="V3839" s="707"/>
      <c r="W3839" s="707"/>
      <c r="X3839" s="707"/>
      <c r="Y3839" s="707"/>
      <c r="Z3839" s="707"/>
      <c r="AA3839" s="707"/>
      <c r="AE3839" s="707"/>
    </row>
    <row r="3840" spans="4:32">
      <c r="D3840" s="160" t="s">
        <v>9220</v>
      </c>
      <c r="E3840" s="160"/>
      <c r="F3840" s="160">
        <v>45641</v>
      </c>
      <c r="G3840" s="160">
        <v>45651</v>
      </c>
      <c r="H3840" s="160" t="s">
        <v>6575</v>
      </c>
      <c r="I3840" s="160" t="s">
        <v>6611</v>
      </c>
      <c r="J3840" s="160">
        <v>63202.76</v>
      </c>
      <c r="K3840" s="160">
        <v>63202.77</v>
      </c>
      <c r="L3840" s="707">
        <v>63202.76</v>
      </c>
      <c r="M3840" s="727" t="s">
        <v>4996</v>
      </c>
      <c r="P3840" s="707"/>
      <c r="Q3840" s="707"/>
      <c r="R3840" s="707"/>
      <c r="S3840" s="707"/>
      <c r="T3840" s="707">
        <v>46019.51</v>
      </c>
      <c r="U3840" s="707">
        <v>17183.259999999998</v>
      </c>
      <c r="V3840" s="707"/>
      <c r="X3840" s="707"/>
      <c r="Y3840" s="707"/>
      <c r="AE3840" s="707"/>
    </row>
    <row r="3841" spans="4:31">
      <c r="D3841" s="160" t="s">
        <v>5315</v>
      </c>
      <c r="E3841" s="160"/>
      <c r="F3841" s="160">
        <v>45641</v>
      </c>
      <c r="G3841" s="160">
        <v>45666</v>
      </c>
      <c r="H3841" s="160" t="s">
        <v>6585</v>
      </c>
      <c r="I3841" s="160" t="s">
        <v>6610</v>
      </c>
      <c r="J3841" s="160">
        <v>267800.07</v>
      </c>
      <c r="K3841" s="160">
        <v>267800.07</v>
      </c>
      <c r="L3841" s="707">
        <v>267800.07</v>
      </c>
      <c r="M3841" s="727" t="s">
        <v>4994</v>
      </c>
      <c r="Q3841" s="707"/>
      <c r="S3841" s="707">
        <v>227630.06</v>
      </c>
      <c r="T3841" s="707">
        <v>40170.01</v>
      </c>
      <c r="U3841" s="707"/>
      <c r="V3841" s="707"/>
      <c r="W3841" s="707"/>
      <c r="X3841" s="707"/>
      <c r="Y3841" s="707"/>
      <c r="Z3841" s="707"/>
      <c r="AA3841" s="707"/>
      <c r="AB3841" s="707"/>
      <c r="AC3841" s="707"/>
      <c r="AD3841" s="707"/>
    </row>
    <row r="3842" spans="4:31">
      <c r="D3842" s="160" t="s">
        <v>5315</v>
      </c>
      <c r="E3842" s="160"/>
      <c r="F3842" s="160">
        <v>45641</v>
      </c>
      <c r="G3842" s="160">
        <v>45666</v>
      </c>
      <c r="H3842" s="160" t="s">
        <v>6585</v>
      </c>
      <c r="I3842" s="160" t="s">
        <v>6610</v>
      </c>
      <c r="J3842" s="160">
        <v>267800.07</v>
      </c>
      <c r="K3842" s="160">
        <v>267800.07</v>
      </c>
      <c r="L3842" s="707">
        <v>267800.07</v>
      </c>
      <c r="M3842" s="727" t="s">
        <v>4995</v>
      </c>
      <c r="T3842" s="707"/>
      <c r="U3842" s="707"/>
      <c r="V3842" s="707"/>
      <c r="W3842" s="707"/>
      <c r="X3842" s="707"/>
      <c r="Y3842" s="707"/>
      <c r="Z3842" s="707"/>
      <c r="AA3842" s="707"/>
      <c r="AB3842" s="707"/>
      <c r="AC3842" s="707"/>
      <c r="AD3842" s="707"/>
      <c r="AE3842" s="707"/>
    </row>
    <row r="3843" spans="4:31">
      <c r="D3843" s="160" t="s">
        <v>5315</v>
      </c>
      <c r="E3843" s="160"/>
      <c r="F3843" s="160">
        <v>45641</v>
      </c>
      <c r="G3843" s="160">
        <v>45666</v>
      </c>
      <c r="H3843" s="160" t="s">
        <v>6585</v>
      </c>
      <c r="I3843" s="160" t="s">
        <v>6610</v>
      </c>
      <c r="J3843" s="160">
        <v>267800.07</v>
      </c>
      <c r="K3843" s="160">
        <v>267800.07</v>
      </c>
      <c r="L3843" s="707">
        <v>267800.07</v>
      </c>
      <c r="M3843" s="727" t="s">
        <v>4996</v>
      </c>
      <c r="T3843" s="707">
        <v>167375.04000000001</v>
      </c>
      <c r="U3843" s="707">
        <v>95961.7</v>
      </c>
      <c r="V3843" s="707">
        <v>4463.34</v>
      </c>
      <c r="W3843" s="707"/>
      <c r="X3843" s="707"/>
      <c r="Y3843" s="707"/>
      <c r="Z3843" s="707"/>
      <c r="AA3843" s="707"/>
      <c r="AB3843" s="707"/>
      <c r="AC3843" s="707"/>
      <c r="AE3843" s="707"/>
    </row>
    <row r="3844" spans="4:31">
      <c r="D3844" s="160" t="s">
        <v>5316</v>
      </c>
      <c r="E3844" s="160"/>
      <c r="F3844" s="160">
        <v>45641</v>
      </c>
      <c r="G3844" s="160">
        <v>45651</v>
      </c>
      <c r="H3844" s="160" t="s">
        <v>6608</v>
      </c>
      <c r="I3844" s="160" t="s">
        <v>6546</v>
      </c>
      <c r="J3844" s="160">
        <v>105860.5</v>
      </c>
      <c r="K3844" s="160">
        <v>105860.49</v>
      </c>
      <c r="L3844" s="707">
        <v>105860.5</v>
      </c>
      <c r="M3844" s="727" t="s">
        <v>4994</v>
      </c>
      <c r="S3844" s="707">
        <v>105860.5</v>
      </c>
      <c r="T3844" s="707"/>
      <c r="U3844" s="707"/>
      <c r="V3844" s="707"/>
      <c r="X3844" s="707"/>
      <c r="Y3844" s="707"/>
      <c r="Z3844" s="707"/>
      <c r="AA3844" s="707"/>
      <c r="AB3844" s="707"/>
      <c r="AC3844" s="707"/>
      <c r="AD3844" s="707"/>
    </row>
    <row r="3845" spans="4:31">
      <c r="D3845" s="160" t="s">
        <v>5316</v>
      </c>
      <c r="E3845" s="160"/>
      <c r="F3845" s="160">
        <v>45641</v>
      </c>
      <c r="G3845" s="160">
        <v>45651</v>
      </c>
      <c r="H3845" s="160" t="s">
        <v>6608</v>
      </c>
      <c r="I3845" s="160" t="s">
        <v>6546</v>
      </c>
      <c r="J3845" s="160">
        <v>105860.5</v>
      </c>
      <c r="K3845" s="160">
        <v>105860.49</v>
      </c>
      <c r="L3845" s="707">
        <v>105860.5</v>
      </c>
      <c r="M3845" s="727" t="s">
        <v>4995</v>
      </c>
      <c r="U3845" s="707"/>
      <c r="V3845" s="707"/>
      <c r="W3845" s="707"/>
      <c r="X3845" s="707"/>
      <c r="Y3845" s="707"/>
      <c r="Z3845" s="707"/>
      <c r="AA3845" s="707"/>
      <c r="AB3845" s="707"/>
      <c r="AC3845" s="707"/>
      <c r="AD3845" s="707"/>
      <c r="AE3845" s="707"/>
    </row>
    <row r="3846" spans="4:31">
      <c r="D3846" s="160" t="s">
        <v>5316</v>
      </c>
      <c r="E3846" s="160"/>
      <c r="F3846" s="160">
        <v>45641</v>
      </c>
      <c r="G3846" s="160">
        <v>45651</v>
      </c>
      <c r="H3846" s="160" t="s">
        <v>6608</v>
      </c>
      <c r="I3846" s="160" t="s">
        <v>6546</v>
      </c>
      <c r="J3846" s="160">
        <v>105860.5</v>
      </c>
      <c r="K3846" s="160">
        <v>105860.49</v>
      </c>
      <c r="L3846" s="707">
        <v>105860.5</v>
      </c>
      <c r="M3846" s="727" t="s">
        <v>4996</v>
      </c>
      <c r="T3846" s="707">
        <v>14555.82</v>
      </c>
      <c r="U3846" s="707">
        <v>74984.509999999995</v>
      </c>
      <c r="V3846" s="707">
        <v>16320.16</v>
      </c>
      <c r="W3846" s="707"/>
      <c r="X3846" s="707"/>
      <c r="Y3846" s="707"/>
      <c r="Z3846" s="707"/>
      <c r="AB3846" s="707"/>
      <c r="AE3846" s="707"/>
    </row>
    <row r="3847" spans="4:31">
      <c r="D3847" s="160" t="s">
        <v>9221</v>
      </c>
      <c r="E3847" s="160"/>
      <c r="F3847" s="160">
        <v>45641</v>
      </c>
      <c r="G3847" s="160">
        <v>45651</v>
      </c>
      <c r="H3847" s="160" t="s">
        <v>6575</v>
      </c>
      <c r="I3847" s="160" t="s">
        <v>6542</v>
      </c>
      <c r="J3847" s="160">
        <v>87431.39</v>
      </c>
      <c r="K3847" s="160">
        <v>87431.39</v>
      </c>
      <c r="L3847" s="707">
        <v>87431.39</v>
      </c>
      <c r="M3847" s="727" t="s">
        <v>4994</v>
      </c>
      <c r="S3847" s="707">
        <v>87431.39</v>
      </c>
      <c r="U3847" s="707"/>
      <c r="V3847" s="707"/>
      <c r="X3847" s="707"/>
      <c r="Y3847" s="707"/>
      <c r="Z3847" s="707"/>
      <c r="AA3847" s="707"/>
      <c r="AB3847" s="707"/>
      <c r="AC3847" s="707"/>
      <c r="AD3847" s="707"/>
    </row>
    <row r="3848" spans="4:31">
      <c r="D3848" s="160" t="s">
        <v>9221</v>
      </c>
      <c r="E3848" s="160"/>
      <c r="F3848" s="160">
        <v>45641</v>
      </c>
      <c r="G3848" s="160">
        <v>45651</v>
      </c>
      <c r="H3848" s="160" t="s">
        <v>6575</v>
      </c>
      <c r="I3848" s="160" t="s">
        <v>6542</v>
      </c>
      <c r="J3848" s="160">
        <v>87431.39</v>
      </c>
      <c r="K3848" s="160">
        <v>87431.39</v>
      </c>
      <c r="L3848" s="707">
        <v>87431.39</v>
      </c>
      <c r="M3848" s="727" t="s">
        <v>4995</v>
      </c>
      <c r="U3848" s="707"/>
      <c r="V3848" s="707"/>
      <c r="W3848" s="707"/>
      <c r="X3848" s="707"/>
      <c r="Y3848" s="707"/>
      <c r="Z3848" s="707"/>
      <c r="AA3848" s="707"/>
      <c r="AB3848" s="707"/>
      <c r="AC3848" s="707"/>
      <c r="AD3848" s="707"/>
      <c r="AE3848" s="707"/>
    </row>
    <row r="3849" spans="4:31">
      <c r="D3849" s="160" t="s">
        <v>9221</v>
      </c>
      <c r="E3849" s="160"/>
      <c r="F3849" s="160">
        <v>45641</v>
      </c>
      <c r="G3849" s="160">
        <v>45651</v>
      </c>
      <c r="H3849" s="160" t="s">
        <v>6575</v>
      </c>
      <c r="I3849" s="160" t="s">
        <v>6542</v>
      </c>
      <c r="J3849" s="160">
        <v>87431.39</v>
      </c>
      <c r="K3849" s="160">
        <v>87431.39</v>
      </c>
      <c r="L3849" s="707">
        <v>87431.39</v>
      </c>
      <c r="M3849" s="727" t="s">
        <v>4996</v>
      </c>
      <c r="T3849" s="707">
        <v>63660.98</v>
      </c>
      <c r="U3849" s="707">
        <v>23770.41</v>
      </c>
      <c r="V3849" s="707"/>
      <c r="W3849" s="707"/>
      <c r="X3849" s="707"/>
      <c r="Y3849" s="707"/>
      <c r="Z3849" s="707"/>
      <c r="AB3849" s="707"/>
      <c r="AC3849" s="707"/>
      <c r="AE3849" s="707"/>
    </row>
    <row r="3850" spans="4:31">
      <c r="D3850" s="160" t="s">
        <v>9222</v>
      </c>
      <c r="E3850" s="160"/>
      <c r="F3850" s="160">
        <v>45641</v>
      </c>
      <c r="G3850" s="160">
        <v>45668</v>
      </c>
      <c r="H3850" s="160" t="s">
        <v>6640</v>
      </c>
      <c r="I3850" s="160">
        <v>45934</v>
      </c>
      <c r="J3850" s="160">
        <v>122015.76</v>
      </c>
      <c r="K3850" s="160">
        <v>122015.76</v>
      </c>
      <c r="L3850" s="707">
        <v>135573.07</v>
      </c>
      <c r="M3850" s="727" t="s">
        <v>4994</v>
      </c>
      <c r="S3850" s="707">
        <v>122015.76</v>
      </c>
      <c r="T3850" s="707"/>
      <c r="U3850" s="707"/>
      <c r="V3850" s="707"/>
      <c r="W3850" s="707"/>
      <c r="X3850" s="707"/>
      <c r="Y3850" s="707"/>
      <c r="Z3850" s="707"/>
      <c r="AA3850" s="707"/>
      <c r="AB3850" s="707"/>
      <c r="AC3850" s="707">
        <v>13557.31</v>
      </c>
    </row>
    <row r="3851" spans="4:31">
      <c r="D3851" s="160" t="s">
        <v>9222</v>
      </c>
      <c r="E3851" s="160"/>
      <c r="F3851" s="160">
        <v>45641</v>
      </c>
      <c r="G3851" s="160">
        <v>45668</v>
      </c>
      <c r="H3851" s="160" t="s">
        <v>6640</v>
      </c>
      <c r="I3851" s="160">
        <v>45934</v>
      </c>
      <c r="J3851" s="160">
        <v>122015.76</v>
      </c>
      <c r="K3851" s="160">
        <v>122015.76</v>
      </c>
      <c r="L3851" s="707">
        <v>135573.07</v>
      </c>
      <c r="M3851" s="727" t="s">
        <v>4995</v>
      </c>
      <c r="T3851" s="707"/>
      <c r="U3851" s="707"/>
      <c r="V3851" s="707"/>
      <c r="W3851" s="707"/>
      <c r="X3851" s="707"/>
      <c r="Y3851" s="707"/>
      <c r="Z3851" s="707"/>
      <c r="AA3851" s="707"/>
      <c r="AB3851" s="707"/>
      <c r="AC3851" s="707">
        <v>13557.31</v>
      </c>
      <c r="AD3851" s="707"/>
    </row>
    <row r="3852" spans="4:31">
      <c r="D3852" s="160" t="s">
        <v>9222</v>
      </c>
      <c r="E3852" s="160"/>
      <c r="F3852" s="160">
        <v>45641</v>
      </c>
      <c r="G3852" s="160">
        <v>45668</v>
      </c>
      <c r="H3852" s="160" t="s">
        <v>6640</v>
      </c>
      <c r="I3852" s="160">
        <v>45934</v>
      </c>
      <c r="J3852" s="160">
        <v>122015.76</v>
      </c>
      <c r="K3852" s="160">
        <v>122015.76</v>
      </c>
      <c r="L3852" s="707">
        <v>135573.07</v>
      </c>
      <c r="M3852" s="727" t="s">
        <v>4996</v>
      </c>
      <c r="T3852" s="707">
        <v>16946.63</v>
      </c>
      <c r="U3852" s="707">
        <v>20124.13</v>
      </c>
      <c r="V3852" s="707">
        <v>28597.45</v>
      </c>
      <c r="W3852" s="707">
        <v>2118.33</v>
      </c>
      <c r="X3852" s="707">
        <v>28173.78</v>
      </c>
      <c r="Y3852" s="707">
        <v>26055.439999999999</v>
      </c>
      <c r="Z3852" s="707"/>
      <c r="AA3852" s="707"/>
      <c r="AD3852" s="707"/>
    </row>
    <row r="3853" spans="4:31">
      <c r="D3853" s="160" t="s">
        <v>9223</v>
      </c>
      <c r="E3853" s="160"/>
      <c r="F3853" s="160">
        <v>45641</v>
      </c>
      <c r="G3853" s="160">
        <v>45670</v>
      </c>
      <c r="H3853" s="160" t="s">
        <v>6640</v>
      </c>
      <c r="I3853" s="160">
        <v>45936</v>
      </c>
      <c r="J3853" s="160">
        <v>91511.81</v>
      </c>
      <c r="K3853" s="160">
        <v>91511.82</v>
      </c>
      <c r="L3853" s="707">
        <v>101679.79</v>
      </c>
      <c r="M3853" s="727" t="s">
        <v>4994</v>
      </c>
      <c r="S3853" s="707">
        <v>91511.81</v>
      </c>
      <c r="T3853" s="707"/>
      <c r="U3853" s="707"/>
      <c r="W3853" s="707"/>
      <c r="X3853" s="707"/>
      <c r="Y3853" s="707"/>
      <c r="Z3853" s="707"/>
      <c r="AA3853" s="707"/>
      <c r="AB3853" s="707"/>
      <c r="AC3853" s="707">
        <v>10167.98</v>
      </c>
    </row>
    <row r="3854" spans="4:31">
      <c r="D3854" s="160" t="s">
        <v>9223</v>
      </c>
      <c r="E3854" s="160"/>
      <c r="F3854" s="160">
        <v>45641</v>
      </c>
      <c r="G3854" s="160">
        <v>45670</v>
      </c>
      <c r="H3854" s="160" t="s">
        <v>6640</v>
      </c>
      <c r="I3854" s="160">
        <v>45936</v>
      </c>
      <c r="J3854" s="160">
        <v>91511.81</v>
      </c>
      <c r="K3854" s="160">
        <v>91511.82</v>
      </c>
      <c r="L3854" s="707">
        <v>101679.79</v>
      </c>
      <c r="M3854" s="727" t="s">
        <v>4995</v>
      </c>
      <c r="T3854" s="707"/>
      <c r="U3854" s="707"/>
      <c r="V3854" s="707"/>
      <c r="W3854" s="707"/>
      <c r="X3854" s="707"/>
      <c r="Y3854" s="707"/>
      <c r="Z3854" s="707"/>
      <c r="AA3854" s="707"/>
      <c r="AB3854" s="707"/>
      <c r="AC3854" s="707">
        <v>10167.98</v>
      </c>
      <c r="AD3854" s="707"/>
    </row>
    <row r="3855" spans="4:31">
      <c r="D3855" s="160" t="s">
        <v>9223</v>
      </c>
      <c r="E3855" s="160"/>
      <c r="F3855" s="160">
        <v>45641</v>
      </c>
      <c r="G3855" s="160">
        <v>45670</v>
      </c>
      <c r="H3855" s="160" t="s">
        <v>6640</v>
      </c>
      <c r="I3855" s="160">
        <v>45936</v>
      </c>
      <c r="J3855" s="160">
        <v>91511.81</v>
      </c>
      <c r="K3855" s="160">
        <v>91511.82</v>
      </c>
      <c r="L3855" s="707">
        <v>101679.79</v>
      </c>
      <c r="M3855" s="727" t="s">
        <v>4996</v>
      </c>
      <c r="T3855" s="707">
        <v>12709.98</v>
      </c>
      <c r="U3855" s="707">
        <v>17476.22</v>
      </c>
      <c r="V3855" s="707">
        <v>20653.71</v>
      </c>
      <c r="W3855" s="707"/>
      <c r="X3855" s="707">
        <v>35587.93</v>
      </c>
      <c r="Y3855" s="707">
        <v>5083.99</v>
      </c>
      <c r="Z3855" s="707"/>
      <c r="AA3855" s="707"/>
      <c r="AB3855" s="707"/>
      <c r="AD3855" s="707"/>
    </row>
    <row r="3856" spans="4:31">
      <c r="D3856" s="160" t="s">
        <v>5317</v>
      </c>
      <c r="E3856" s="160"/>
      <c r="F3856" s="160">
        <v>45643</v>
      </c>
      <c r="G3856" s="160">
        <v>45671</v>
      </c>
      <c r="H3856" s="160" t="s">
        <v>6721</v>
      </c>
      <c r="I3856" s="160">
        <v>45939</v>
      </c>
      <c r="J3856" s="160">
        <v>73131.27</v>
      </c>
      <c r="K3856" s="160">
        <v>73131.27</v>
      </c>
      <c r="L3856" s="707">
        <v>86036.79</v>
      </c>
      <c r="M3856" s="727" t="s">
        <v>4994</v>
      </c>
      <c r="S3856" s="707">
        <v>66482.97</v>
      </c>
      <c r="T3856" s="707">
        <v>6648.3</v>
      </c>
      <c r="U3856" s="707"/>
      <c r="X3856" s="707"/>
      <c r="Y3856" s="707"/>
      <c r="Z3856" s="707"/>
      <c r="AA3856" s="707"/>
      <c r="AB3856" s="707"/>
      <c r="AC3856" s="707">
        <v>12905.52</v>
      </c>
    </row>
    <row r="3857" spans="4:33">
      <c r="D3857" s="160" t="s">
        <v>5317</v>
      </c>
      <c r="E3857" s="160"/>
      <c r="F3857" s="160">
        <v>45643</v>
      </c>
      <c r="G3857" s="160">
        <v>45671</v>
      </c>
      <c r="H3857" s="160" t="s">
        <v>6721</v>
      </c>
      <c r="I3857" s="160">
        <v>45939</v>
      </c>
      <c r="J3857" s="160">
        <v>73131.27</v>
      </c>
      <c r="K3857" s="160">
        <v>73131.27</v>
      </c>
      <c r="L3857" s="707">
        <v>86036.79</v>
      </c>
      <c r="M3857" s="727" t="s">
        <v>4995</v>
      </c>
      <c r="T3857" s="707"/>
      <c r="U3857" s="707"/>
      <c r="V3857" s="707"/>
      <c r="X3857" s="707"/>
      <c r="Y3857" s="707"/>
      <c r="Z3857" s="707"/>
      <c r="AA3857" s="707"/>
      <c r="AB3857" s="707"/>
      <c r="AC3857" s="707">
        <v>12905.52</v>
      </c>
      <c r="AD3857" s="707"/>
    </row>
    <row r="3858" spans="4:33">
      <c r="D3858" s="160" t="s">
        <v>5317</v>
      </c>
      <c r="E3858" s="160"/>
      <c r="F3858" s="160">
        <v>45643</v>
      </c>
      <c r="G3858" s="160">
        <v>45671</v>
      </c>
      <c r="H3858" s="160" t="s">
        <v>6721</v>
      </c>
      <c r="I3858" s="160">
        <v>45939</v>
      </c>
      <c r="J3858" s="160">
        <v>73131.27</v>
      </c>
      <c r="K3858" s="160">
        <v>73131.27</v>
      </c>
      <c r="L3858" s="707">
        <v>86036.79</v>
      </c>
      <c r="M3858" s="727" t="s">
        <v>4996</v>
      </c>
      <c r="T3858" s="707"/>
      <c r="U3858" s="707"/>
      <c r="V3858" s="707">
        <v>4399.6099999999997</v>
      </c>
      <c r="W3858" s="707">
        <v>31286.1</v>
      </c>
      <c r="X3858" s="707">
        <v>30797.26</v>
      </c>
      <c r="Y3858" s="707"/>
      <c r="Z3858" s="707"/>
      <c r="AA3858" s="707">
        <v>6648.3</v>
      </c>
      <c r="AD3858" s="707"/>
    </row>
    <row r="3859" spans="4:33">
      <c r="D3859" s="160" t="s">
        <v>5318</v>
      </c>
      <c r="E3859" s="160"/>
      <c r="F3859" s="160">
        <v>45647</v>
      </c>
      <c r="G3859" s="160">
        <v>45671</v>
      </c>
      <c r="H3859" s="160" t="s">
        <v>6614</v>
      </c>
      <c r="I3859" s="160">
        <v>45937</v>
      </c>
      <c r="J3859" s="160">
        <v>135231.81</v>
      </c>
      <c r="K3859" s="160">
        <v>135231.81</v>
      </c>
      <c r="L3859" s="707">
        <v>159096.24</v>
      </c>
      <c r="M3859" s="727" t="s">
        <v>4994</v>
      </c>
      <c r="S3859" s="707">
        <v>116014.75</v>
      </c>
      <c r="T3859" s="707">
        <v>19217.060000000001</v>
      </c>
      <c r="U3859" s="707"/>
      <c r="V3859" s="707"/>
      <c r="Y3859" s="707"/>
      <c r="Z3859" s="707"/>
      <c r="AA3859" s="707"/>
      <c r="AB3859" s="707"/>
      <c r="AC3859" s="707">
        <v>23864.44</v>
      </c>
      <c r="AD3859" s="707"/>
    </row>
    <row r="3860" spans="4:33">
      <c r="D3860" s="160" t="s">
        <v>5318</v>
      </c>
      <c r="E3860" s="160"/>
      <c r="F3860" s="160">
        <v>45647</v>
      </c>
      <c r="G3860" s="160">
        <v>45671</v>
      </c>
      <c r="H3860" s="160" t="s">
        <v>6614</v>
      </c>
      <c r="I3860" s="160">
        <v>45937</v>
      </c>
      <c r="J3860" s="160">
        <v>135231.81</v>
      </c>
      <c r="K3860" s="160">
        <v>135231.81</v>
      </c>
      <c r="L3860" s="707">
        <v>159096.24</v>
      </c>
      <c r="M3860" s="727" t="s">
        <v>4995</v>
      </c>
      <c r="U3860" s="707"/>
      <c r="V3860" s="707"/>
      <c r="W3860" s="707"/>
      <c r="Y3860" s="707"/>
      <c r="Z3860" s="707"/>
      <c r="AA3860" s="707"/>
      <c r="AB3860" s="707"/>
      <c r="AC3860" s="707">
        <v>23864.44</v>
      </c>
      <c r="AD3860" s="707"/>
    </row>
    <row r="3861" spans="4:33">
      <c r="D3861" s="160" t="s">
        <v>5318</v>
      </c>
      <c r="E3861" s="160"/>
      <c r="F3861" s="160">
        <v>45647</v>
      </c>
      <c r="G3861" s="160">
        <v>45671</v>
      </c>
      <c r="H3861" s="160" t="s">
        <v>6614</v>
      </c>
      <c r="I3861" s="160">
        <v>45937</v>
      </c>
      <c r="J3861" s="160">
        <v>135231.81</v>
      </c>
      <c r="K3861" s="160">
        <v>135231.81</v>
      </c>
      <c r="L3861" s="707">
        <v>159096.24</v>
      </c>
      <c r="M3861" s="727" t="s">
        <v>4996</v>
      </c>
      <c r="T3861" s="707"/>
      <c r="U3861" s="707"/>
      <c r="V3861" s="707"/>
      <c r="W3861" s="707"/>
      <c r="X3861" s="707">
        <v>76226.55</v>
      </c>
      <c r="Y3861" s="707">
        <v>39788.199999999997</v>
      </c>
      <c r="AA3861" s="707">
        <v>19217.060000000001</v>
      </c>
      <c r="AB3861" s="707"/>
      <c r="AD3861" s="707"/>
    </row>
    <row r="3862" spans="4:33">
      <c r="D3862" s="160" t="s">
        <v>9224</v>
      </c>
      <c r="E3862" s="160"/>
      <c r="F3862" s="160">
        <v>45664</v>
      </c>
      <c r="G3862" s="160">
        <v>45666</v>
      </c>
      <c r="H3862" s="160">
        <v>45932</v>
      </c>
      <c r="I3862" s="160">
        <v>45935</v>
      </c>
      <c r="J3862" s="160">
        <v>0</v>
      </c>
      <c r="K3862" s="160">
        <v>0</v>
      </c>
      <c r="L3862" s="707">
        <v>10418.5</v>
      </c>
      <c r="M3862" s="727" t="s">
        <v>4994</v>
      </c>
      <c r="T3862" s="707"/>
      <c r="U3862" s="707"/>
      <c r="X3862" s="707"/>
      <c r="Y3862" s="707"/>
      <c r="Z3862" s="707"/>
      <c r="AA3862" s="707"/>
      <c r="AB3862" s="707"/>
      <c r="AC3862" s="707">
        <v>10418.5</v>
      </c>
    </row>
    <row r="3863" spans="4:33">
      <c r="D3863" s="160" t="s">
        <v>9224</v>
      </c>
      <c r="E3863" s="160"/>
      <c r="F3863" s="160">
        <v>45664</v>
      </c>
      <c r="G3863" s="160">
        <v>45666</v>
      </c>
      <c r="H3863" s="160">
        <v>45932</v>
      </c>
      <c r="I3863" s="160">
        <v>45935</v>
      </c>
      <c r="J3863" s="160">
        <v>0</v>
      </c>
      <c r="K3863" s="160">
        <v>0</v>
      </c>
      <c r="L3863" s="707">
        <v>10418.5</v>
      </c>
      <c r="M3863" s="727" t="s">
        <v>4995</v>
      </c>
      <c r="T3863" s="707"/>
      <c r="U3863" s="707"/>
      <c r="V3863" s="707"/>
      <c r="X3863" s="707"/>
      <c r="Y3863" s="707"/>
      <c r="Z3863" s="707"/>
      <c r="AA3863" s="707"/>
      <c r="AB3863" s="707"/>
      <c r="AC3863" s="707">
        <v>10418.5</v>
      </c>
      <c r="AD3863" s="707"/>
    </row>
    <row r="3864" spans="4:33">
      <c r="D3864" s="160" t="s">
        <v>9224</v>
      </c>
      <c r="E3864" s="160"/>
      <c r="F3864" s="160">
        <v>45664</v>
      </c>
      <c r="G3864" s="160">
        <v>45666</v>
      </c>
      <c r="H3864" s="160">
        <v>45932</v>
      </c>
      <c r="I3864" s="160">
        <v>45935</v>
      </c>
      <c r="J3864" s="160">
        <v>0</v>
      </c>
      <c r="K3864" s="160">
        <v>0</v>
      </c>
      <c r="L3864" s="707">
        <v>10418.5</v>
      </c>
      <c r="M3864" s="727" t="s">
        <v>4996</v>
      </c>
      <c r="T3864" s="707"/>
      <c r="U3864" s="707"/>
      <c r="V3864" s="707"/>
      <c r="W3864" s="707"/>
      <c r="X3864" s="707"/>
      <c r="Y3864" s="707"/>
      <c r="Z3864" s="707"/>
      <c r="AA3864" s="707"/>
      <c r="AB3864" s="707"/>
      <c r="AD3864" s="707"/>
    </row>
    <row r="3865" spans="4:33">
      <c r="D3865" s="160" t="s">
        <v>9225</v>
      </c>
      <c r="E3865" s="160"/>
      <c r="F3865" s="160">
        <v>45657</v>
      </c>
      <c r="G3865" s="160">
        <v>45665</v>
      </c>
      <c r="H3865" s="160">
        <v>45932</v>
      </c>
      <c r="I3865" s="160">
        <v>45941</v>
      </c>
      <c r="J3865" s="160">
        <v>0</v>
      </c>
      <c r="K3865" s="160">
        <v>0</v>
      </c>
      <c r="L3865" s="707">
        <v>137309.07999999999</v>
      </c>
      <c r="M3865" s="727" t="s">
        <v>4994</v>
      </c>
      <c r="T3865" s="707"/>
      <c r="U3865" s="707"/>
      <c r="X3865" s="707"/>
      <c r="Y3865" s="707"/>
      <c r="Z3865" s="707"/>
      <c r="AA3865" s="707"/>
      <c r="AB3865" s="707"/>
      <c r="AC3865" s="707">
        <v>137309.07999999999</v>
      </c>
    </row>
    <row r="3866" spans="4:33">
      <c r="D3866" s="160" t="s">
        <v>9225</v>
      </c>
      <c r="E3866" s="160"/>
      <c r="F3866" s="160">
        <v>45657</v>
      </c>
      <c r="G3866" s="160">
        <v>45665</v>
      </c>
      <c r="H3866" s="160">
        <v>45932</v>
      </c>
      <c r="I3866" s="160">
        <v>45941</v>
      </c>
      <c r="J3866" s="160">
        <v>0</v>
      </c>
      <c r="K3866" s="160">
        <v>0</v>
      </c>
      <c r="L3866" s="707">
        <v>137309.07999999999</v>
      </c>
      <c r="M3866" s="727" t="s">
        <v>4995</v>
      </c>
      <c r="T3866" s="707"/>
      <c r="U3866" s="707"/>
      <c r="V3866" s="707"/>
      <c r="X3866" s="707"/>
      <c r="Y3866" s="707"/>
      <c r="Z3866" s="707"/>
      <c r="AA3866" s="707"/>
      <c r="AB3866" s="707"/>
      <c r="AC3866" s="707">
        <v>137309.07999999999</v>
      </c>
      <c r="AF3866" s="707"/>
    </row>
    <row r="3867" spans="4:33">
      <c r="D3867" s="160" t="s">
        <v>9225</v>
      </c>
      <c r="E3867" s="160"/>
      <c r="F3867" s="160">
        <v>45657</v>
      </c>
      <c r="G3867" s="160">
        <v>45665</v>
      </c>
      <c r="H3867" s="160">
        <v>45932</v>
      </c>
      <c r="I3867" s="160">
        <v>45941</v>
      </c>
      <c r="J3867" s="160">
        <v>0</v>
      </c>
      <c r="K3867" s="160">
        <v>0</v>
      </c>
      <c r="L3867" s="707">
        <v>137309.07999999999</v>
      </c>
      <c r="M3867" s="727" t="s">
        <v>4996</v>
      </c>
      <c r="T3867" s="707"/>
      <c r="U3867" s="707"/>
      <c r="V3867" s="707"/>
      <c r="W3867" s="707"/>
      <c r="X3867" s="707"/>
      <c r="Y3867" s="707"/>
      <c r="Z3867" s="707"/>
      <c r="AA3867" s="707"/>
      <c r="AB3867" s="707"/>
      <c r="AF3867" s="707"/>
    </row>
    <row r="3868" spans="4:33">
      <c r="D3868" s="160" t="s">
        <v>9226</v>
      </c>
      <c r="E3868" s="160"/>
      <c r="F3868" s="160">
        <v>45666</v>
      </c>
      <c r="G3868" s="160">
        <v>45685</v>
      </c>
      <c r="H3868" s="160">
        <v>45942</v>
      </c>
      <c r="I3868" s="160">
        <v>45960</v>
      </c>
      <c r="J3868" s="160">
        <v>0</v>
      </c>
      <c r="K3868" s="160">
        <v>0</v>
      </c>
      <c r="L3868" s="707">
        <v>242756.91</v>
      </c>
      <c r="M3868" s="727" t="s">
        <v>4994</v>
      </c>
      <c r="T3868" s="707"/>
      <c r="U3868" s="707"/>
      <c r="X3868" s="707"/>
      <c r="Y3868" s="707"/>
      <c r="Z3868" s="707"/>
      <c r="AA3868" s="707"/>
      <c r="AB3868" s="707"/>
      <c r="AC3868" s="707">
        <v>242756.91</v>
      </c>
    </row>
    <row r="3869" spans="4:33">
      <c r="D3869" s="160" t="s">
        <v>9226</v>
      </c>
      <c r="E3869" s="160"/>
      <c r="F3869" s="160">
        <v>45666</v>
      </c>
      <c r="G3869" s="160">
        <v>45685</v>
      </c>
      <c r="H3869" s="160">
        <v>45942</v>
      </c>
      <c r="I3869" s="160">
        <v>45960</v>
      </c>
      <c r="J3869" s="160">
        <v>0</v>
      </c>
      <c r="K3869" s="160">
        <v>0</v>
      </c>
      <c r="L3869" s="707">
        <v>242756.91</v>
      </c>
      <c r="M3869" s="727" t="s">
        <v>4995</v>
      </c>
      <c r="U3869" s="707"/>
      <c r="V3869" s="707"/>
      <c r="W3869" s="707"/>
      <c r="X3869" s="707"/>
      <c r="Y3869" s="707"/>
      <c r="Z3869" s="707"/>
      <c r="AA3869" s="707"/>
      <c r="AB3869" s="707"/>
      <c r="AC3869" s="707">
        <v>242756.91</v>
      </c>
      <c r="AF3869" s="707"/>
    </row>
    <row r="3870" spans="4:33">
      <c r="D3870" s="160" t="s">
        <v>9226</v>
      </c>
      <c r="E3870" s="160"/>
      <c r="F3870" s="160">
        <v>45666</v>
      </c>
      <c r="G3870" s="160">
        <v>45685</v>
      </c>
      <c r="H3870" s="160">
        <v>45942</v>
      </c>
      <c r="I3870" s="160">
        <v>45960</v>
      </c>
      <c r="J3870" s="160">
        <v>0</v>
      </c>
      <c r="K3870" s="160">
        <v>0</v>
      </c>
      <c r="L3870" s="707">
        <v>242756.91</v>
      </c>
      <c r="M3870" s="727" t="s">
        <v>4996</v>
      </c>
      <c r="T3870" s="707"/>
      <c r="U3870" s="707"/>
      <c r="V3870" s="707"/>
      <c r="W3870" s="707"/>
      <c r="X3870" s="707"/>
      <c r="Y3870" s="707"/>
      <c r="Z3870" s="707"/>
      <c r="AA3870" s="707"/>
      <c r="AB3870" s="707"/>
      <c r="AF3870" s="707"/>
    </row>
    <row r="3871" spans="4:33">
      <c r="D3871" s="160" t="s">
        <v>5323</v>
      </c>
      <c r="E3871" s="160"/>
      <c r="F3871" s="160">
        <v>45609</v>
      </c>
      <c r="G3871" s="160">
        <v>45697</v>
      </c>
      <c r="H3871" s="160" t="s">
        <v>6625</v>
      </c>
      <c r="I3871" s="160">
        <v>46063</v>
      </c>
      <c r="J3871" s="160">
        <v>551355.42000000004</v>
      </c>
      <c r="K3871" s="160">
        <v>551355.38</v>
      </c>
      <c r="L3871" s="707">
        <v>711470.8</v>
      </c>
      <c r="M3871" s="727" t="s">
        <v>4994</v>
      </c>
      <c r="R3871" s="707">
        <v>487925.48</v>
      </c>
      <c r="S3871" s="707">
        <v>56121.73</v>
      </c>
      <c r="T3871" s="707">
        <v>7308.21</v>
      </c>
      <c r="U3871" s="707"/>
      <c r="V3871" s="707"/>
      <c r="Y3871" s="707"/>
      <c r="Z3871" s="707"/>
      <c r="AA3871" s="707"/>
      <c r="AB3871" s="707"/>
      <c r="AC3871" s="707">
        <v>42565.72</v>
      </c>
      <c r="AD3871" s="707"/>
      <c r="AF3871" s="707"/>
      <c r="AG3871" s="707">
        <v>117549.65</v>
      </c>
    </row>
    <row r="3872" spans="4:33">
      <c r="D3872" s="160" t="s">
        <v>5323</v>
      </c>
      <c r="E3872" s="160"/>
      <c r="F3872" s="160">
        <v>45609</v>
      </c>
      <c r="G3872" s="160">
        <v>45697</v>
      </c>
      <c r="H3872" s="160" t="s">
        <v>6625</v>
      </c>
      <c r="I3872" s="160">
        <v>46063</v>
      </c>
      <c r="J3872" s="160">
        <v>551355.42000000004</v>
      </c>
      <c r="K3872" s="160">
        <v>551355.38</v>
      </c>
      <c r="L3872" s="707">
        <v>711470.8</v>
      </c>
      <c r="M3872" s="727" t="s">
        <v>4995</v>
      </c>
      <c r="U3872" s="707"/>
      <c r="V3872" s="707"/>
      <c r="W3872" s="707"/>
      <c r="Y3872" s="707"/>
      <c r="Z3872" s="707"/>
      <c r="AA3872" s="707"/>
      <c r="AB3872" s="707"/>
      <c r="AC3872" s="707">
        <v>42565.72</v>
      </c>
      <c r="AD3872" s="707"/>
      <c r="AF3872" s="707"/>
      <c r="AG3872" s="707">
        <v>117549.65</v>
      </c>
    </row>
    <row r="3873" spans="4:33">
      <c r="D3873" s="160" t="s">
        <v>5323</v>
      </c>
      <c r="E3873" s="160"/>
      <c r="F3873" s="160">
        <v>45609</v>
      </c>
      <c r="G3873" s="160">
        <v>45697</v>
      </c>
      <c r="H3873" s="160" t="s">
        <v>6625</v>
      </c>
      <c r="I3873" s="160">
        <v>46063</v>
      </c>
      <c r="J3873" s="160">
        <v>551355.42000000004</v>
      </c>
      <c r="K3873" s="160">
        <v>551355.38</v>
      </c>
      <c r="L3873" s="707">
        <v>711470.8</v>
      </c>
      <c r="M3873" s="727" t="s">
        <v>4996</v>
      </c>
      <c r="T3873" s="707">
        <v>10134.32</v>
      </c>
      <c r="U3873" s="707"/>
      <c r="V3873" s="707"/>
      <c r="W3873" s="707"/>
      <c r="X3873" s="707">
        <v>253458.73</v>
      </c>
      <c r="Y3873" s="707">
        <v>165066.82</v>
      </c>
      <c r="Z3873" s="707">
        <v>116890.13</v>
      </c>
      <c r="AA3873" s="707">
        <v>5805.38</v>
      </c>
      <c r="AB3873" s="707"/>
      <c r="AF3873" s="707"/>
    </row>
    <row r="3874" spans="4:33">
      <c r="D3874" s="160" t="s">
        <v>9227</v>
      </c>
      <c r="E3874" s="160"/>
      <c r="F3874" s="160">
        <v>45649</v>
      </c>
      <c r="G3874" s="160">
        <v>45677</v>
      </c>
      <c r="H3874" s="160" t="s">
        <v>6555</v>
      </c>
      <c r="I3874" s="160" t="s">
        <v>6713</v>
      </c>
      <c r="J3874" s="160">
        <v>20827.439999999999</v>
      </c>
      <c r="K3874" s="160">
        <v>20827.43</v>
      </c>
      <c r="L3874" s="707">
        <v>20827.439999999999</v>
      </c>
      <c r="M3874" s="727" t="s">
        <v>4994</v>
      </c>
      <c r="S3874" s="707">
        <v>13519.23</v>
      </c>
      <c r="T3874" s="707">
        <v>7308.21</v>
      </c>
      <c r="U3874" s="707"/>
      <c r="X3874" s="707"/>
      <c r="Y3874" s="707"/>
      <c r="Z3874" s="707"/>
      <c r="AA3874" s="707"/>
      <c r="AB3874" s="707"/>
      <c r="AC3874" s="707"/>
    </row>
    <row r="3875" spans="4:33">
      <c r="D3875" s="160" t="s">
        <v>9227</v>
      </c>
      <c r="E3875" s="160"/>
      <c r="F3875" s="160">
        <v>45649</v>
      </c>
      <c r="G3875" s="160">
        <v>45677</v>
      </c>
      <c r="H3875" s="160" t="s">
        <v>6555</v>
      </c>
      <c r="I3875" s="160" t="s">
        <v>6713</v>
      </c>
      <c r="J3875" s="160">
        <v>20827.439999999999</v>
      </c>
      <c r="K3875" s="160">
        <v>20827.43</v>
      </c>
      <c r="L3875" s="707">
        <v>20827.439999999999</v>
      </c>
      <c r="M3875" s="727" t="s">
        <v>4995</v>
      </c>
      <c r="U3875" s="707"/>
      <c r="V3875" s="707"/>
      <c r="W3875" s="707"/>
      <c r="X3875" s="707"/>
      <c r="Y3875" s="707"/>
      <c r="Z3875" s="707"/>
      <c r="AA3875" s="707"/>
      <c r="AB3875" s="707"/>
      <c r="AC3875" s="707"/>
      <c r="AF3875" s="707"/>
    </row>
    <row r="3876" spans="4:33">
      <c r="D3876" s="160" t="s">
        <v>9227</v>
      </c>
      <c r="E3876" s="160"/>
      <c r="F3876" s="160">
        <v>45649</v>
      </c>
      <c r="G3876" s="160">
        <v>45677</v>
      </c>
      <c r="H3876" s="160" t="s">
        <v>6555</v>
      </c>
      <c r="I3876" s="160" t="s">
        <v>6713</v>
      </c>
      <c r="J3876" s="160">
        <v>20827.439999999999</v>
      </c>
      <c r="K3876" s="160">
        <v>20827.43</v>
      </c>
      <c r="L3876" s="707">
        <v>20827.439999999999</v>
      </c>
      <c r="M3876" s="727" t="s">
        <v>4996</v>
      </c>
      <c r="T3876" s="707"/>
      <c r="U3876" s="707"/>
      <c r="V3876" s="707"/>
      <c r="W3876" s="707"/>
      <c r="X3876" s="707">
        <v>7675.71</v>
      </c>
      <c r="Y3876" s="707">
        <v>5897.75</v>
      </c>
      <c r="Z3876" s="707">
        <v>1448.59</v>
      </c>
      <c r="AA3876" s="707">
        <v>5805.38</v>
      </c>
      <c r="AB3876" s="707"/>
      <c r="AF3876" s="707"/>
    </row>
    <row r="3877" spans="4:33">
      <c r="D3877" s="160" t="s">
        <v>9228</v>
      </c>
      <c r="E3877" s="160"/>
      <c r="F3877" s="160">
        <v>45609</v>
      </c>
      <c r="G3877" s="160">
        <v>45626</v>
      </c>
      <c r="H3877" s="160" t="s">
        <v>6555</v>
      </c>
      <c r="I3877" s="160" t="s">
        <v>6675</v>
      </c>
      <c r="J3877" s="160">
        <v>282310.43</v>
      </c>
      <c r="K3877" s="160">
        <v>282310.43</v>
      </c>
      <c r="L3877" s="707">
        <v>282310.43</v>
      </c>
      <c r="M3877" s="727" t="s">
        <v>4994</v>
      </c>
      <c r="R3877" s="707">
        <v>282310.43</v>
      </c>
      <c r="T3877" s="707"/>
      <c r="U3877" s="707"/>
      <c r="X3877" s="707"/>
      <c r="Y3877" s="707"/>
      <c r="Z3877" s="707"/>
      <c r="AA3877" s="707"/>
      <c r="AB3877" s="707"/>
      <c r="AC3877" s="707"/>
    </row>
    <row r="3878" spans="4:33">
      <c r="D3878" s="160" t="s">
        <v>9228</v>
      </c>
      <c r="E3878" s="160"/>
      <c r="F3878" s="160">
        <v>45609</v>
      </c>
      <c r="G3878" s="160">
        <v>45626</v>
      </c>
      <c r="H3878" s="160" t="s">
        <v>6555</v>
      </c>
      <c r="I3878" s="160" t="s">
        <v>6675</v>
      </c>
      <c r="J3878" s="160">
        <v>282310.43</v>
      </c>
      <c r="K3878" s="160">
        <v>282310.43</v>
      </c>
      <c r="L3878" s="707">
        <v>282310.43</v>
      </c>
      <c r="M3878" s="727" t="s">
        <v>4995</v>
      </c>
      <c r="U3878" s="707"/>
      <c r="V3878" s="707"/>
      <c r="W3878" s="707"/>
      <c r="X3878" s="707"/>
      <c r="Y3878" s="707"/>
      <c r="Z3878" s="707"/>
      <c r="AA3878" s="707"/>
      <c r="AB3878" s="707"/>
      <c r="AC3878" s="707"/>
      <c r="AF3878" s="707"/>
    </row>
    <row r="3879" spans="4:33">
      <c r="D3879" s="160" t="s">
        <v>9228</v>
      </c>
      <c r="E3879" s="160"/>
      <c r="F3879" s="160">
        <v>45609</v>
      </c>
      <c r="G3879" s="160">
        <v>45626</v>
      </c>
      <c r="H3879" s="160" t="s">
        <v>6555</v>
      </c>
      <c r="I3879" s="160" t="s">
        <v>6675</v>
      </c>
      <c r="J3879" s="160">
        <v>282310.43</v>
      </c>
      <c r="K3879" s="160">
        <v>282310.43</v>
      </c>
      <c r="L3879" s="707">
        <v>282310.43</v>
      </c>
      <c r="M3879" s="727" t="s">
        <v>4996</v>
      </c>
      <c r="T3879" s="707"/>
      <c r="U3879" s="707"/>
      <c r="V3879" s="707"/>
      <c r="W3879" s="707"/>
      <c r="X3879" s="707">
        <v>105278.27</v>
      </c>
      <c r="Y3879" s="707">
        <v>86289.53</v>
      </c>
      <c r="Z3879" s="707">
        <v>90742.64</v>
      </c>
      <c r="AA3879" s="707"/>
      <c r="AB3879" s="707"/>
      <c r="AF3879" s="707"/>
    </row>
    <row r="3880" spans="4:33">
      <c r="D3880" s="160" t="s">
        <v>9229</v>
      </c>
      <c r="E3880" s="160"/>
      <c r="F3880" s="160">
        <v>45609</v>
      </c>
      <c r="G3880" s="160">
        <v>45620</v>
      </c>
      <c r="H3880" s="160" t="s">
        <v>6555</v>
      </c>
      <c r="I3880" s="160" t="s">
        <v>6675</v>
      </c>
      <c r="J3880" s="160">
        <v>98936.1</v>
      </c>
      <c r="K3880" s="160">
        <v>98936.09</v>
      </c>
      <c r="L3880" s="707">
        <v>98936.1</v>
      </c>
      <c r="M3880" s="727" t="s">
        <v>4994</v>
      </c>
      <c r="R3880" s="707">
        <v>98936.1</v>
      </c>
      <c r="T3880" s="707"/>
      <c r="U3880" s="707"/>
      <c r="V3880" s="707"/>
      <c r="Y3880" s="707"/>
      <c r="Z3880" s="707"/>
      <c r="AA3880" s="707"/>
      <c r="AB3880" s="707"/>
      <c r="AC3880" s="707"/>
      <c r="AD3880" s="707"/>
    </row>
    <row r="3881" spans="4:33">
      <c r="D3881" s="160" t="s">
        <v>9229</v>
      </c>
      <c r="E3881" s="160"/>
      <c r="F3881" s="160">
        <v>45609</v>
      </c>
      <c r="G3881" s="160">
        <v>45620</v>
      </c>
      <c r="H3881" s="160" t="s">
        <v>6555</v>
      </c>
      <c r="I3881" s="160" t="s">
        <v>6675</v>
      </c>
      <c r="J3881" s="160">
        <v>98936.1</v>
      </c>
      <c r="K3881" s="160">
        <v>98936.09</v>
      </c>
      <c r="L3881" s="707">
        <v>98936.1</v>
      </c>
      <c r="M3881" s="727" t="s">
        <v>4995</v>
      </c>
      <c r="V3881" s="707"/>
      <c r="W3881" s="707"/>
      <c r="X3881" s="707"/>
      <c r="Y3881" s="707"/>
      <c r="Z3881" s="707"/>
      <c r="AA3881" s="707"/>
      <c r="AB3881" s="707"/>
      <c r="AC3881" s="707"/>
      <c r="AD3881" s="707"/>
      <c r="AF3881" s="707"/>
      <c r="AG3881" s="707"/>
    </row>
    <row r="3882" spans="4:33">
      <c r="D3882" s="160" t="s">
        <v>9229</v>
      </c>
      <c r="E3882" s="160"/>
      <c r="F3882" s="160">
        <v>45609</v>
      </c>
      <c r="G3882" s="160">
        <v>45620</v>
      </c>
      <c r="H3882" s="160" t="s">
        <v>6555</v>
      </c>
      <c r="I3882" s="160" t="s">
        <v>6675</v>
      </c>
      <c r="J3882" s="160">
        <v>98936.1</v>
      </c>
      <c r="K3882" s="160">
        <v>98936.09</v>
      </c>
      <c r="L3882" s="707">
        <v>98936.1</v>
      </c>
      <c r="M3882" s="727" t="s">
        <v>4996</v>
      </c>
      <c r="V3882" s="707"/>
      <c r="W3882" s="707"/>
      <c r="X3882" s="707">
        <v>50550.16</v>
      </c>
      <c r="Y3882" s="707">
        <v>38845.67</v>
      </c>
      <c r="Z3882" s="707">
        <v>9540.27</v>
      </c>
      <c r="AB3882" s="707"/>
      <c r="AC3882" s="707"/>
      <c r="AF3882" s="707"/>
      <c r="AG3882" s="707"/>
    </row>
    <row r="3883" spans="4:33">
      <c r="D3883" s="160" t="s">
        <v>5324</v>
      </c>
      <c r="E3883" s="160"/>
      <c r="F3883" s="160">
        <v>45609</v>
      </c>
      <c r="G3883" s="160">
        <v>45657</v>
      </c>
      <c r="H3883" s="160" t="s">
        <v>6625</v>
      </c>
      <c r="I3883" s="160" t="s">
        <v>6675</v>
      </c>
      <c r="J3883" s="160">
        <v>50671.62</v>
      </c>
      <c r="K3883" s="160">
        <v>50671.61</v>
      </c>
      <c r="L3883" s="707">
        <v>50671.62</v>
      </c>
      <c r="M3883" s="727" t="s">
        <v>4994</v>
      </c>
      <c r="R3883" s="707">
        <v>10134.32</v>
      </c>
      <c r="S3883" s="707">
        <v>40537.300000000003</v>
      </c>
      <c r="V3883" s="707"/>
      <c r="Y3883" s="707"/>
      <c r="Z3883" s="707"/>
      <c r="AA3883" s="707"/>
      <c r="AB3883" s="707"/>
      <c r="AC3883" s="707"/>
      <c r="AD3883" s="707"/>
    </row>
    <row r="3884" spans="4:33">
      <c r="D3884" s="160" t="s">
        <v>5324</v>
      </c>
      <c r="E3884" s="160"/>
      <c r="F3884" s="160">
        <v>45609</v>
      </c>
      <c r="G3884" s="160">
        <v>45657</v>
      </c>
      <c r="H3884" s="160" t="s">
        <v>6625</v>
      </c>
      <c r="I3884" s="160" t="s">
        <v>6675</v>
      </c>
      <c r="J3884" s="160">
        <v>50671.62</v>
      </c>
      <c r="K3884" s="160">
        <v>50671.61</v>
      </c>
      <c r="L3884" s="707">
        <v>50671.62</v>
      </c>
      <c r="M3884" s="727" t="s">
        <v>4995</v>
      </c>
      <c r="V3884" s="707"/>
      <c r="W3884" s="707"/>
      <c r="X3884" s="707"/>
      <c r="Y3884" s="707"/>
      <c r="Z3884" s="707"/>
      <c r="AA3884" s="707"/>
      <c r="AB3884" s="707"/>
      <c r="AC3884" s="707"/>
      <c r="AD3884" s="707"/>
      <c r="AF3884" s="707"/>
      <c r="AG3884" s="707"/>
    </row>
    <row r="3885" spans="4:33">
      <c r="D3885" s="160" t="s">
        <v>5324</v>
      </c>
      <c r="E3885" s="160"/>
      <c r="F3885" s="160">
        <v>45609</v>
      </c>
      <c r="G3885" s="160">
        <v>45657</v>
      </c>
      <c r="H3885" s="160" t="s">
        <v>6625</v>
      </c>
      <c r="I3885" s="160" t="s">
        <v>6675</v>
      </c>
      <c r="J3885" s="160">
        <v>50671.62</v>
      </c>
      <c r="K3885" s="160">
        <v>50671.61</v>
      </c>
      <c r="L3885" s="707">
        <v>50671.62</v>
      </c>
      <c r="M3885" s="727" t="s">
        <v>4996</v>
      </c>
      <c r="T3885" s="707">
        <v>10134.32</v>
      </c>
      <c r="V3885" s="707"/>
      <c r="W3885" s="707"/>
      <c r="X3885" s="707">
        <v>19054.64</v>
      </c>
      <c r="Y3885" s="707">
        <v>16596.46</v>
      </c>
      <c r="Z3885" s="707">
        <v>4886.1899999999996</v>
      </c>
      <c r="AB3885" s="707"/>
      <c r="AC3885" s="707"/>
      <c r="AF3885" s="707"/>
      <c r="AG3885" s="707"/>
    </row>
    <row r="3886" spans="4:33">
      <c r="D3886" s="160" t="s">
        <v>9230</v>
      </c>
      <c r="E3886" s="160"/>
      <c r="F3886" s="160">
        <v>45609</v>
      </c>
      <c r="G3886" s="160">
        <v>45620</v>
      </c>
      <c r="H3886" s="160" t="s">
        <v>6555</v>
      </c>
      <c r="I3886" s="160" t="s">
        <v>6718</v>
      </c>
      <c r="J3886" s="160">
        <v>96544.63</v>
      </c>
      <c r="K3886" s="160">
        <v>96544.62</v>
      </c>
      <c r="L3886" s="707">
        <v>96544.63</v>
      </c>
      <c r="M3886" s="727" t="s">
        <v>4994</v>
      </c>
      <c r="R3886" s="707">
        <v>96544.63</v>
      </c>
      <c r="V3886" s="707"/>
      <c r="W3886" s="707"/>
      <c r="X3886" s="707"/>
      <c r="Y3886" s="707"/>
      <c r="Z3886" s="707"/>
      <c r="AA3886" s="707"/>
      <c r="AB3886" s="707"/>
      <c r="AC3886" s="707"/>
      <c r="AD3886" s="707"/>
      <c r="AE3886" s="707"/>
      <c r="AF3886" s="707"/>
    </row>
    <row r="3887" spans="4:33">
      <c r="D3887" s="160" t="s">
        <v>9230</v>
      </c>
      <c r="E3887" s="160"/>
      <c r="F3887" s="160">
        <v>45609</v>
      </c>
      <c r="G3887" s="160">
        <v>45620</v>
      </c>
      <c r="H3887" s="160" t="s">
        <v>6555</v>
      </c>
      <c r="I3887" s="160" t="s">
        <v>6718</v>
      </c>
      <c r="J3887" s="160">
        <v>96544.63</v>
      </c>
      <c r="K3887" s="160">
        <v>96544.62</v>
      </c>
      <c r="L3887" s="707">
        <v>96544.63</v>
      </c>
      <c r="M3887" s="727" t="s">
        <v>4995</v>
      </c>
      <c r="V3887" s="707"/>
      <c r="W3887" s="707"/>
      <c r="X3887" s="707"/>
      <c r="Y3887" s="707"/>
      <c r="Z3887" s="707"/>
      <c r="AA3887" s="707"/>
      <c r="AB3887" s="707"/>
      <c r="AC3887" s="707"/>
      <c r="AD3887" s="707"/>
      <c r="AE3887" s="707"/>
      <c r="AF3887" s="707"/>
      <c r="AG3887" s="707"/>
    </row>
    <row r="3888" spans="4:33">
      <c r="D3888" s="160" t="s">
        <v>9230</v>
      </c>
      <c r="E3888" s="160"/>
      <c r="F3888" s="160">
        <v>45609</v>
      </c>
      <c r="G3888" s="160">
        <v>45620</v>
      </c>
      <c r="H3888" s="160" t="s">
        <v>6555</v>
      </c>
      <c r="I3888" s="160" t="s">
        <v>6718</v>
      </c>
      <c r="J3888" s="160">
        <v>96544.63</v>
      </c>
      <c r="K3888" s="160">
        <v>96544.62</v>
      </c>
      <c r="L3888" s="707">
        <v>96544.63</v>
      </c>
      <c r="M3888" s="727" t="s">
        <v>4996</v>
      </c>
      <c r="V3888" s="707"/>
      <c r="W3888" s="707"/>
      <c r="X3888" s="707">
        <v>70899.960000000006</v>
      </c>
      <c r="Y3888" s="707">
        <v>16593.61</v>
      </c>
      <c r="Z3888" s="707">
        <v>9051.06</v>
      </c>
      <c r="AC3888" s="707"/>
      <c r="AD3888" s="707"/>
      <c r="AE3888" s="707"/>
      <c r="AF3888" s="707"/>
      <c r="AG3888" s="707"/>
    </row>
    <row r="3889" spans="4:35">
      <c r="D3889" s="160" t="s">
        <v>5325</v>
      </c>
      <c r="E3889" s="160"/>
      <c r="F3889" s="160">
        <v>45654</v>
      </c>
      <c r="G3889" s="160">
        <v>45675</v>
      </c>
      <c r="H3889" s="160" t="s">
        <v>6654</v>
      </c>
      <c r="I3889" s="160">
        <v>45936</v>
      </c>
      <c r="J3889" s="160">
        <v>2065.1999999999998</v>
      </c>
      <c r="K3889" s="160">
        <v>2065.1999999999998</v>
      </c>
      <c r="L3889" s="707">
        <v>5172.6400000000003</v>
      </c>
      <c r="M3889" s="727" t="s">
        <v>4994</v>
      </c>
      <c r="S3889" s="707">
        <v>2065.1999999999998</v>
      </c>
      <c r="V3889" s="707"/>
      <c r="W3889" s="707"/>
      <c r="X3889" s="707"/>
      <c r="Y3889" s="707"/>
      <c r="Z3889" s="707"/>
      <c r="AA3889" s="707"/>
      <c r="AB3889" s="707"/>
      <c r="AC3889" s="707">
        <v>3107.44</v>
      </c>
      <c r="AD3889" s="707"/>
      <c r="AE3889" s="707"/>
      <c r="AF3889" s="707"/>
    </row>
    <row r="3890" spans="4:35">
      <c r="D3890" s="160" t="s">
        <v>5325</v>
      </c>
      <c r="E3890" s="160"/>
      <c r="F3890" s="160">
        <v>45654</v>
      </c>
      <c r="G3890" s="160">
        <v>45675</v>
      </c>
      <c r="H3890" s="160" t="s">
        <v>6654</v>
      </c>
      <c r="I3890" s="160">
        <v>45936</v>
      </c>
      <c r="J3890" s="160">
        <v>2065.1999999999998</v>
      </c>
      <c r="K3890" s="160">
        <v>2065.1999999999998</v>
      </c>
      <c r="L3890" s="707">
        <v>5172.6400000000003</v>
      </c>
      <c r="M3890" s="727" t="s">
        <v>4995</v>
      </c>
      <c r="V3890" s="707"/>
      <c r="W3890" s="707"/>
      <c r="X3890" s="707"/>
      <c r="Y3890" s="707"/>
      <c r="Z3890" s="707"/>
      <c r="AA3890" s="707"/>
      <c r="AB3890" s="707"/>
      <c r="AC3890" s="707">
        <v>3107.44</v>
      </c>
      <c r="AD3890" s="707"/>
      <c r="AE3890" s="707"/>
      <c r="AF3890" s="707"/>
      <c r="AI3890" s="707"/>
    </row>
    <row r="3891" spans="4:35">
      <c r="D3891" s="160" t="s">
        <v>5325</v>
      </c>
      <c r="E3891" s="160"/>
      <c r="F3891" s="160">
        <v>45654</v>
      </c>
      <c r="G3891" s="160">
        <v>45675</v>
      </c>
      <c r="H3891" s="160" t="s">
        <v>6654</v>
      </c>
      <c r="I3891" s="160">
        <v>45936</v>
      </c>
      <c r="J3891" s="160">
        <v>2065.1999999999998</v>
      </c>
      <c r="K3891" s="160">
        <v>2065.1999999999998</v>
      </c>
      <c r="L3891" s="707">
        <v>5172.6400000000003</v>
      </c>
      <c r="M3891" s="727" t="s">
        <v>4996</v>
      </c>
      <c r="V3891" s="707"/>
      <c r="W3891" s="707"/>
      <c r="X3891" s="707"/>
      <c r="Y3891" s="707">
        <v>843.81</v>
      </c>
      <c r="Z3891" s="707">
        <v>1221.3900000000001</v>
      </c>
      <c r="AC3891" s="707"/>
      <c r="AD3891" s="707"/>
      <c r="AE3891" s="707"/>
      <c r="AI3891" s="707"/>
    </row>
    <row r="3892" spans="4:35">
      <c r="D3892" s="160" t="s">
        <v>5326</v>
      </c>
      <c r="E3892" s="160"/>
      <c r="F3892" s="160">
        <v>45693</v>
      </c>
      <c r="G3892" s="160">
        <v>45697</v>
      </c>
      <c r="H3892" s="160">
        <v>46060</v>
      </c>
      <c r="I3892" s="160">
        <v>46063</v>
      </c>
      <c r="J3892" s="160">
        <v>0</v>
      </c>
      <c r="K3892" s="160">
        <v>0</v>
      </c>
      <c r="L3892" s="707">
        <v>70974.45</v>
      </c>
      <c r="M3892" s="727" t="s">
        <v>4994</v>
      </c>
      <c r="V3892" s="707"/>
      <c r="W3892" s="707"/>
      <c r="X3892" s="707"/>
      <c r="Z3892" s="707"/>
      <c r="AA3892" s="707"/>
      <c r="AB3892" s="707"/>
      <c r="AC3892" s="707"/>
      <c r="AD3892" s="707"/>
      <c r="AE3892" s="707"/>
      <c r="AF3892" s="707"/>
      <c r="AG3892" s="707">
        <v>70974.45</v>
      </c>
    </row>
    <row r="3893" spans="4:35">
      <c r="D3893" s="160" t="s">
        <v>5326</v>
      </c>
      <c r="E3893" s="160"/>
      <c r="F3893" s="160">
        <v>45693</v>
      </c>
      <c r="G3893" s="160">
        <v>45697</v>
      </c>
      <c r="H3893" s="160">
        <v>46060</v>
      </c>
      <c r="I3893" s="160">
        <v>46063</v>
      </c>
      <c r="J3893" s="160">
        <v>0</v>
      </c>
      <c r="K3893" s="160">
        <v>0</v>
      </c>
      <c r="L3893" s="707">
        <v>70974.45</v>
      </c>
      <c r="M3893" s="727" t="s">
        <v>4995</v>
      </c>
      <c r="W3893" s="707"/>
      <c r="X3893" s="707"/>
      <c r="Y3893" s="707"/>
      <c r="Z3893" s="707"/>
      <c r="AA3893" s="707"/>
      <c r="AB3893" s="707"/>
      <c r="AC3893" s="707"/>
      <c r="AD3893" s="707"/>
      <c r="AE3893" s="707"/>
      <c r="AF3893" s="707"/>
      <c r="AG3893" s="707">
        <v>70974.45</v>
      </c>
      <c r="AI3893" s="707"/>
    </row>
    <row r="3894" spans="4:35">
      <c r="D3894" s="160" t="s">
        <v>5326</v>
      </c>
      <c r="E3894" s="160"/>
      <c r="F3894" s="160">
        <v>45693</v>
      </c>
      <c r="G3894" s="160">
        <v>45697</v>
      </c>
      <c r="H3894" s="160">
        <v>46060</v>
      </c>
      <c r="I3894" s="160">
        <v>46063</v>
      </c>
      <c r="J3894" s="160">
        <v>0</v>
      </c>
      <c r="K3894" s="160">
        <v>0</v>
      </c>
      <c r="L3894" s="707">
        <v>70974.45</v>
      </c>
      <c r="M3894" s="727" t="s">
        <v>4996</v>
      </c>
      <c r="W3894" s="707"/>
      <c r="X3894" s="707"/>
      <c r="Y3894" s="707"/>
      <c r="Z3894" s="707"/>
      <c r="AC3894" s="707"/>
      <c r="AD3894" s="707"/>
      <c r="AI3894" s="707"/>
    </row>
    <row r="3895" spans="4:35">
      <c r="D3895" s="160" t="s">
        <v>5327</v>
      </c>
      <c r="E3895" s="160"/>
      <c r="F3895" s="160">
        <v>45693</v>
      </c>
      <c r="G3895" s="160">
        <v>45697</v>
      </c>
      <c r="H3895" s="160">
        <v>46060</v>
      </c>
      <c r="I3895" s="160">
        <v>46063</v>
      </c>
      <c r="J3895" s="160">
        <v>0</v>
      </c>
      <c r="K3895" s="160">
        <v>0</v>
      </c>
      <c r="L3895" s="707">
        <v>46575.199999999997</v>
      </c>
      <c r="M3895" s="727" t="s">
        <v>4994</v>
      </c>
      <c r="W3895" s="707"/>
      <c r="Z3895" s="707"/>
      <c r="AA3895" s="707"/>
      <c r="AB3895" s="707"/>
      <c r="AC3895" s="707"/>
      <c r="AD3895" s="707"/>
      <c r="AE3895" s="707"/>
      <c r="AF3895" s="707"/>
      <c r="AG3895" s="707">
        <v>46575.199999999997</v>
      </c>
    </row>
    <row r="3896" spans="4:35">
      <c r="D3896" s="160" t="s">
        <v>5327</v>
      </c>
      <c r="E3896" s="160"/>
      <c r="F3896" s="160">
        <v>45693</v>
      </c>
      <c r="G3896" s="160">
        <v>45697</v>
      </c>
      <c r="H3896" s="160">
        <v>46060</v>
      </c>
      <c r="I3896" s="160">
        <v>46063</v>
      </c>
      <c r="J3896" s="160">
        <v>0</v>
      </c>
      <c r="K3896" s="160">
        <v>0</v>
      </c>
      <c r="L3896" s="707">
        <v>46575.199999999997</v>
      </c>
      <c r="M3896" s="727" t="s">
        <v>4995</v>
      </c>
      <c r="W3896" s="707"/>
      <c r="X3896" s="707"/>
      <c r="Y3896" s="707"/>
      <c r="Z3896" s="707"/>
      <c r="AA3896" s="707"/>
      <c r="AB3896" s="707"/>
      <c r="AC3896" s="707"/>
      <c r="AD3896" s="707"/>
      <c r="AE3896" s="707"/>
      <c r="AF3896" s="707"/>
      <c r="AG3896" s="707">
        <v>46575.199999999997</v>
      </c>
      <c r="AI3896" s="707"/>
    </row>
    <row r="3897" spans="4:35">
      <c r="D3897" s="160" t="s">
        <v>5327</v>
      </c>
      <c r="E3897" s="160"/>
      <c r="F3897" s="160">
        <v>45693</v>
      </c>
      <c r="G3897" s="160">
        <v>45697</v>
      </c>
      <c r="H3897" s="160">
        <v>46060</v>
      </c>
      <c r="I3897" s="160">
        <v>46063</v>
      </c>
      <c r="J3897" s="160">
        <v>0</v>
      </c>
      <c r="K3897" s="160">
        <v>0</v>
      </c>
      <c r="L3897" s="707">
        <v>46575.199999999997</v>
      </c>
      <c r="M3897" s="727" t="s">
        <v>4996</v>
      </c>
      <c r="W3897" s="707"/>
      <c r="X3897" s="707"/>
      <c r="Y3897" s="707"/>
      <c r="AD3897" s="707"/>
      <c r="AI3897" s="707"/>
    </row>
    <row r="3898" spans="4:35">
      <c r="D3898" s="160" t="s">
        <v>5328</v>
      </c>
      <c r="E3898" s="160"/>
      <c r="F3898" s="160">
        <v>45666</v>
      </c>
      <c r="G3898" s="160">
        <v>45675</v>
      </c>
      <c r="H3898" s="160">
        <v>45942</v>
      </c>
      <c r="I3898" s="160">
        <v>45950</v>
      </c>
      <c r="J3898" s="160">
        <v>0</v>
      </c>
      <c r="K3898" s="160">
        <v>0</v>
      </c>
      <c r="L3898" s="707">
        <v>27306.9</v>
      </c>
      <c r="M3898" s="727" t="s">
        <v>4994</v>
      </c>
      <c r="W3898" s="707"/>
      <c r="X3898" s="707"/>
      <c r="AA3898" s="707"/>
      <c r="AB3898" s="707"/>
      <c r="AC3898" s="707">
        <v>27306.9</v>
      </c>
      <c r="AD3898" s="707"/>
      <c r="AE3898" s="707"/>
      <c r="AF3898" s="707"/>
    </row>
    <row r="3899" spans="4:35">
      <c r="D3899" s="160" t="s">
        <v>5328</v>
      </c>
      <c r="E3899" s="160"/>
      <c r="F3899" s="160">
        <v>45666</v>
      </c>
      <c r="G3899" s="160">
        <v>45675</v>
      </c>
      <c r="H3899" s="160">
        <v>45942</v>
      </c>
      <c r="I3899" s="160">
        <v>45950</v>
      </c>
      <c r="J3899" s="160">
        <v>0</v>
      </c>
      <c r="K3899" s="160">
        <v>0</v>
      </c>
      <c r="L3899" s="707">
        <v>27306.9</v>
      </c>
      <c r="M3899" s="727" t="s">
        <v>4995</v>
      </c>
      <c r="W3899" s="707"/>
      <c r="X3899" s="707"/>
      <c r="Y3899" s="707"/>
      <c r="AA3899" s="707"/>
      <c r="AB3899" s="707"/>
      <c r="AC3899" s="707">
        <v>27306.9</v>
      </c>
      <c r="AD3899" s="707"/>
      <c r="AE3899" s="707"/>
      <c r="AF3899" s="707"/>
      <c r="AI3899" s="707"/>
    </row>
    <row r="3900" spans="4:35">
      <c r="D3900" s="160" t="s">
        <v>5328</v>
      </c>
      <c r="E3900" s="160"/>
      <c r="F3900" s="160">
        <v>45666</v>
      </c>
      <c r="G3900" s="160">
        <v>45675</v>
      </c>
      <c r="H3900" s="160">
        <v>45942</v>
      </c>
      <c r="I3900" s="160">
        <v>45950</v>
      </c>
      <c r="J3900" s="160">
        <v>0</v>
      </c>
      <c r="K3900" s="160">
        <v>0</v>
      </c>
      <c r="L3900" s="707">
        <v>27306.9</v>
      </c>
      <c r="M3900" s="727" t="s">
        <v>4996</v>
      </c>
      <c r="W3900" s="707"/>
      <c r="X3900" s="707"/>
      <c r="Y3900" s="707"/>
      <c r="AD3900" s="707"/>
      <c r="AI3900" s="707"/>
    </row>
    <row r="3901" spans="4:35">
      <c r="D3901" s="160" t="s">
        <v>5329</v>
      </c>
      <c r="E3901" s="160"/>
      <c r="F3901" s="160">
        <v>45669</v>
      </c>
      <c r="G3901" s="160">
        <v>45677</v>
      </c>
      <c r="H3901" s="160">
        <v>45944</v>
      </c>
      <c r="I3901" s="160">
        <v>45952</v>
      </c>
      <c r="J3901" s="160">
        <v>0</v>
      </c>
      <c r="K3901" s="160">
        <v>0</v>
      </c>
      <c r="L3901" s="707">
        <v>12151.39</v>
      </c>
      <c r="M3901" s="727" t="s">
        <v>4994</v>
      </c>
      <c r="W3901" s="707"/>
      <c r="Z3901" s="707"/>
      <c r="AA3901" s="707"/>
      <c r="AB3901" s="707"/>
      <c r="AC3901" s="707">
        <v>12151.39</v>
      </c>
      <c r="AD3901" s="707"/>
      <c r="AE3901" s="707"/>
    </row>
    <row r="3902" spans="4:35">
      <c r="D3902" s="160" t="s">
        <v>5329</v>
      </c>
      <c r="E3902" s="160"/>
      <c r="F3902" s="160">
        <v>45669</v>
      </c>
      <c r="G3902" s="160">
        <v>45677</v>
      </c>
      <c r="H3902" s="160">
        <v>45944</v>
      </c>
      <c r="I3902" s="160">
        <v>45952</v>
      </c>
      <c r="J3902" s="160">
        <v>0</v>
      </c>
      <c r="K3902" s="160">
        <v>0</v>
      </c>
      <c r="L3902" s="707">
        <v>12151.39</v>
      </c>
      <c r="M3902" s="727" t="s">
        <v>4995</v>
      </c>
      <c r="W3902" s="707"/>
      <c r="X3902" s="707"/>
      <c r="Y3902" s="707"/>
      <c r="Z3902" s="707"/>
      <c r="AA3902" s="707"/>
      <c r="AB3902" s="707"/>
      <c r="AC3902" s="707">
        <v>12151.39</v>
      </c>
      <c r="AD3902" s="707"/>
      <c r="AE3902" s="707"/>
      <c r="AI3902" s="707"/>
    </row>
    <row r="3903" spans="4:35">
      <c r="D3903" s="160" t="s">
        <v>5329</v>
      </c>
      <c r="E3903" s="160"/>
      <c r="F3903" s="160">
        <v>45669</v>
      </c>
      <c r="G3903" s="160">
        <v>45677</v>
      </c>
      <c r="H3903" s="160">
        <v>45944</v>
      </c>
      <c r="I3903" s="160">
        <v>45952</v>
      </c>
      <c r="J3903" s="160">
        <v>0</v>
      </c>
      <c r="K3903" s="160">
        <v>0</v>
      </c>
      <c r="L3903" s="707">
        <v>12151.39</v>
      </c>
      <c r="M3903" s="727" t="s">
        <v>4996</v>
      </c>
      <c r="V3903" s="707"/>
      <c r="W3903" s="707"/>
      <c r="X3903" s="707"/>
      <c r="Y3903" s="707"/>
      <c r="AC3903" s="707"/>
      <c r="AD3903" s="707"/>
      <c r="AI3903" s="707"/>
    </row>
    <row r="3904" spans="4:35">
      <c r="D3904" s="160" t="s">
        <v>5319</v>
      </c>
      <c r="E3904" s="160"/>
      <c r="F3904" s="160">
        <v>45656</v>
      </c>
      <c r="G3904" s="160">
        <v>45693</v>
      </c>
      <c r="H3904" s="160" t="s">
        <v>6567</v>
      </c>
      <c r="I3904" s="160">
        <v>45952</v>
      </c>
      <c r="J3904" s="160">
        <v>109859.66</v>
      </c>
      <c r="K3904" s="160">
        <v>109859.65</v>
      </c>
      <c r="L3904" s="707">
        <v>205184.43</v>
      </c>
      <c r="M3904" s="727" t="s">
        <v>4994</v>
      </c>
      <c r="S3904" s="707">
        <v>5472.7</v>
      </c>
      <c r="T3904" s="707">
        <v>96652.27</v>
      </c>
      <c r="U3904" s="707">
        <v>7734.69</v>
      </c>
      <c r="V3904" s="707"/>
      <c r="W3904" s="707"/>
      <c r="Y3904" s="707"/>
      <c r="Z3904" s="707"/>
      <c r="AA3904" s="707"/>
      <c r="AB3904" s="707"/>
      <c r="AC3904" s="707">
        <v>95324.77</v>
      </c>
      <c r="AD3904" s="707"/>
      <c r="AE3904" s="707"/>
    </row>
    <row r="3905" spans="4:36">
      <c r="D3905" s="160" t="s">
        <v>5319</v>
      </c>
      <c r="E3905" s="160"/>
      <c r="F3905" s="160">
        <v>45656</v>
      </c>
      <c r="G3905" s="160">
        <v>45693</v>
      </c>
      <c r="H3905" s="160" t="s">
        <v>6567</v>
      </c>
      <c r="I3905" s="160">
        <v>45952</v>
      </c>
      <c r="J3905" s="160">
        <v>109859.66</v>
      </c>
      <c r="K3905" s="160">
        <v>109859.65</v>
      </c>
      <c r="L3905" s="707">
        <v>205184.43</v>
      </c>
      <c r="M3905" s="727" t="s">
        <v>4995</v>
      </c>
      <c r="V3905" s="707"/>
      <c r="W3905" s="707"/>
      <c r="X3905" s="707"/>
      <c r="Y3905" s="707"/>
      <c r="Z3905" s="707"/>
      <c r="AA3905" s="707"/>
      <c r="AB3905" s="707"/>
      <c r="AC3905" s="707">
        <v>95324.77</v>
      </c>
      <c r="AD3905" s="707"/>
      <c r="AE3905" s="707"/>
      <c r="AI3905" s="707"/>
    </row>
    <row r="3906" spans="4:36">
      <c r="D3906" s="160" t="s">
        <v>5319</v>
      </c>
      <c r="E3906" s="160"/>
      <c r="F3906" s="160">
        <v>45656</v>
      </c>
      <c r="G3906" s="160">
        <v>45693</v>
      </c>
      <c r="H3906" s="160" t="s">
        <v>6567</v>
      </c>
      <c r="I3906" s="160">
        <v>45952</v>
      </c>
      <c r="J3906" s="160">
        <v>109859.66</v>
      </c>
      <c r="K3906" s="160">
        <v>109859.65</v>
      </c>
      <c r="L3906" s="707">
        <v>205184.43</v>
      </c>
      <c r="M3906" s="727" t="s">
        <v>4996</v>
      </c>
      <c r="T3906" s="707">
        <v>9823.91</v>
      </c>
      <c r="U3906" s="707">
        <v>16885.759999999998</v>
      </c>
      <c r="V3906" s="707">
        <v>15791.27</v>
      </c>
      <c r="W3906" s="707">
        <v>8569.19</v>
      </c>
      <c r="X3906" s="707">
        <v>7820.74</v>
      </c>
      <c r="Y3906" s="707">
        <v>6128.35</v>
      </c>
      <c r="Z3906" s="707">
        <v>3901.54</v>
      </c>
      <c r="AA3906" s="707">
        <v>40938.89</v>
      </c>
      <c r="AB3906" s="707"/>
      <c r="AC3906" s="707"/>
      <c r="AI3906" s="707"/>
    </row>
    <row r="3907" spans="4:36">
      <c r="D3907" s="160" t="s">
        <v>5320</v>
      </c>
      <c r="E3907" s="160"/>
      <c r="F3907" s="160">
        <v>45656</v>
      </c>
      <c r="G3907" s="160">
        <v>45693</v>
      </c>
      <c r="H3907" s="160" t="s">
        <v>6567</v>
      </c>
      <c r="I3907" s="160" t="s">
        <v>6714</v>
      </c>
      <c r="J3907" s="160">
        <v>109859.66</v>
      </c>
      <c r="K3907" s="160">
        <v>109859.65</v>
      </c>
      <c r="L3907" s="707">
        <v>109859.66</v>
      </c>
      <c r="M3907" s="727" t="s">
        <v>4994</v>
      </c>
      <c r="S3907" s="707">
        <v>5472.7</v>
      </c>
      <c r="T3907" s="707">
        <v>96652.27</v>
      </c>
      <c r="U3907" s="707">
        <v>7734.69</v>
      </c>
      <c r="V3907" s="707"/>
      <c r="W3907" s="707"/>
      <c r="Y3907" s="707"/>
      <c r="Z3907" s="707"/>
      <c r="AA3907" s="707"/>
      <c r="AB3907" s="707"/>
      <c r="AC3907" s="707"/>
      <c r="AD3907" s="707"/>
      <c r="AE3907" s="707"/>
    </row>
    <row r="3908" spans="4:36">
      <c r="D3908" s="160" t="s">
        <v>5320</v>
      </c>
      <c r="E3908" s="160"/>
      <c r="F3908" s="160">
        <v>45656</v>
      </c>
      <c r="G3908" s="160">
        <v>45693</v>
      </c>
      <c r="H3908" s="160" t="s">
        <v>6567</v>
      </c>
      <c r="I3908" s="160" t="s">
        <v>6714</v>
      </c>
      <c r="J3908" s="160">
        <v>109859.66</v>
      </c>
      <c r="K3908" s="160">
        <v>109859.65</v>
      </c>
      <c r="L3908" s="707">
        <v>109859.66</v>
      </c>
      <c r="M3908" s="727" t="s">
        <v>4995</v>
      </c>
      <c r="V3908" s="707"/>
      <c r="W3908" s="707"/>
      <c r="X3908" s="707"/>
      <c r="Y3908" s="707"/>
      <c r="Z3908" s="707"/>
      <c r="AA3908" s="707"/>
      <c r="AB3908" s="707"/>
      <c r="AC3908" s="707"/>
      <c r="AD3908" s="707"/>
      <c r="AE3908" s="707"/>
      <c r="AF3908" s="707"/>
      <c r="AG3908" s="707"/>
      <c r="AH3908" s="707"/>
      <c r="AI3908" s="707"/>
      <c r="AJ3908" s="707"/>
    </row>
    <row r="3909" spans="4:36">
      <c r="D3909" s="160" t="s">
        <v>5320</v>
      </c>
      <c r="E3909" s="160"/>
      <c r="F3909" s="160">
        <v>45656</v>
      </c>
      <c r="G3909" s="160">
        <v>45693</v>
      </c>
      <c r="H3909" s="160" t="s">
        <v>6567</v>
      </c>
      <c r="I3909" s="160" t="s">
        <v>6714</v>
      </c>
      <c r="J3909" s="160">
        <v>109859.66</v>
      </c>
      <c r="K3909" s="160">
        <v>109859.65</v>
      </c>
      <c r="L3909" s="707">
        <v>109859.66</v>
      </c>
      <c r="M3909" s="727" t="s">
        <v>4996</v>
      </c>
      <c r="T3909" s="707">
        <v>9823.91</v>
      </c>
      <c r="U3909" s="707">
        <v>16885.759999999998</v>
      </c>
      <c r="V3909" s="707">
        <v>15791.27</v>
      </c>
      <c r="W3909" s="707">
        <v>8569.19</v>
      </c>
      <c r="X3909" s="707">
        <v>7820.74</v>
      </c>
      <c r="Y3909" s="707">
        <v>6128.35</v>
      </c>
      <c r="Z3909" s="707">
        <v>3901.54</v>
      </c>
      <c r="AA3909" s="707">
        <v>40938.89</v>
      </c>
      <c r="AB3909" s="707"/>
      <c r="AC3909" s="707"/>
      <c r="AD3909" s="707"/>
      <c r="AE3909" s="707"/>
      <c r="AF3909" s="707"/>
      <c r="AG3909" s="707"/>
      <c r="AH3909" s="707"/>
      <c r="AI3909" s="707"/>
      <c r="AJ3909" s="707"/>
    </row>
    <row r="3910" spans="4:36">
      <c r="D3910" s="160" t="s">
        <v>5321</v>
      </c>
      <c r="E3910" s="160"/>
      <c r="F3910" s="160">
        <v>45685</v>
      </c>
      <c r="G3910" s="160">
        <v>45691</v>
      </c>
      <c r="H3910" s="160">
        <v>45932</v>
      </c>
      <c r="I3910" s="160">
        <v>45938</v>
      </c>
      <c r="J3910" s="160">
        <v>0</v>
      </c>
      <c r="K3910" s="160">
        <v>0</v>
      </c>
      <c r="L3910" s="707">
        <v>13709.14</v>
      </c>
      <c r="M3910" s="727" t="s">
        <v>4994</v>
      </c>
      <c r="V3910" s="707"/>
      <c r="Y3910" s="707"/>
      <c r="Z3910" s="707"/>
      <c r="AA3910" s="707"/>
      <c r="AB3910" s="707"/>
      <c r="AC3910" s="707">
        <v>13709.14</v>
      </c>
      <c r="AD3910" s="707"/>
    </row>
    <row r="3911" spans="4:36">
      <c r="D3911" s="160" t="s">
        <v>5321</v>
      </c>
      <c r="E3911" s="160"/>
      <c r="F3911" s="160">
        <v>45685</v>
      </c>
      <c r="G3911" s="160">
        <v>45691</v>
      </c>
      <c r="H3911" s="160">
        <v>45932</v>
      </c>
      <c r="I3911" s="160">
        <v>45938</v>
      </c>
      <c r="J3911" s="160">
        <v>0</v>
      </c>
      <c r="K3911" s="160">
        <v>0</v>
      </c>
      <c r="L3911" s="707">
        <v>13709.14</v>
      </c>
      <c r="M3911" s="727" t="s">
        <v>4995</v>
      </c>
      <c r="V3911" s="707"/>
      <c r="W3911" s="707"/>
      <c r="X3911" s="707"/>
      <c r="Y3911" s="707"/>
      <c r="Z3911" s="707"/>
      <c r="AA3911" s="707"/>
      <c r="AB3911" s="707"/>
      <c r="AC3911" s="707">
        <v>13709.14</v>
      </c>
      <c r="AD3911" s="707"/>
    </row>
    <row r="3912" spans="4:36">
      <c r="D3912" s="160" t="s">
        <v>5321</v>
      </c>
      <c r="E3912" s="160"/>
      <c r="F3912" s="160">
        <v>45685</v>
      </c>
      <c r="G3912" s="160">
        <v>45691</v>
      </c>
      <c r="H3912" s="160">
        <v>45932</v>
      </c>
      <c r="I3912" s="160">
        <v>45938</v>
      </c>
      <c r="J3912" s="160">
        <v>0</v>
      </c>
      <c r="K3912" s="160">
        <v>0</v>
      </c>
      <c r="L3912" s="707">
        <v>13709.14</v>
      </c>
      <c r="M3912" s="727" t="s">
        <v>4996</v>
      </c>
      <c r="V3912" s="707"/>
      <c r="W3912" s="707"/>
      <c r="X3912" s="707"/>
      <c r="AA3912" s="707"/>
      <c r="AB3912" s="707"/>
      <c r="AC3912" s="707"/>
      <c r="AD3912" s="707"/>
    </row>
    <row r="3913" spans="4:36">
      <c r="D3913" s="160" t="s">
        <v>5322</v>
      </c>
      <c r="E3913" s="160"/>
      <c r="F3913" s="160">
        <v>45680</v>
      </c>
      <c r="G3913" s="160">
        <v>45686</v>
      </c>
      <c r="H3913" s="160">
        <v>45946</v>
      </c>
      <c r="I3913" s="160">
        <v>45952</v>
      </c>
      <c r="J3913" s="160">
        <v>0</v>
      </c>
      <c r="K3913" s="160">
        <v>0</v>
      </c>
      <c r="L3913" s="707">
        <v>81615.63</v>
      </c>
      <c r="M3913" s="727" t="s">
        <v>4994</v>
      </c>
      <c r="V3913" s="707"/>
      <c r="Y3913" s="707"/>
      <c r="Z3913" s="707"/>
      <c r="AA3913" s="707"/>
      <c r="AB3913" s="707"/>
      <c r="AC3913" s="707">
        <v>81615.63</v>
      </c>
      <c r="AD3913" s="707"/>
    </row>
    <row r="3914" spans="4:36">
      <c r="D3914" s="160" t="s">
        <v>5322</v>
      </c>
      <c r="E3914" s="160"/>
      <c r="F3914" s="160">
        <v>45680</v>
      </c>
      <c r="G3914" s="160">
        <v>45686</v>
      </c>
      <c r="H3914" s="160">
        <v>45946</v>
      </c>
      <c r="I3914" s="160">
        <v>45952</v>
      </c>
      <c r="J3914" s="160">
        <v>0</v>
      </c>
      <c r="K3914" s="160">
        <v>0</v>
      </c>
      <c r="L3914" s="707">
        <v>81615.63</v>
      </c>
      <c r="M3914" s="727" t="s">
        <v>4995</v>
      </c>
      <c r="V3914" s="707"/>
      <c r="W3914" s="707"/>
      <c r="X3914" s="707"/>
      <c r="Y3914" s="707"/>
      <c r="Z3914" s="707"/>
      <c r="AA3914" s="707"/>
      <c r="AB3914" s="707"/>
      <c r="AC3914" s="707">
        <v>81615.63</v>
      </c>
      <c r="AD3914" s="707"/>
    </row>
    <row r="3915" spans="4:36">
      <c r="D3915" s="160" t="s">
        <v>5322</v>
      </c>
      <c r="E3915" s="160"/>
      <c r="F3915" s="160">
        <v>45680</v>
      </c>
      <c r="G3915" s="160">
        <v>45686</v>
      </c>
      <c r="H3915" s="160">
        <v>45946</v>
      </c>
      <c r="I3915" s="160">
        <v>45952</v>
      </c>
      <c r="J3915" s="160">
        <v>0</v>
      </c>
      <c r="K3915" s="160">
        <v>0</v>
      </c>
      <c r="L3915" s="707">
        <v>81615.63</v>
      </c>
      <c r="M3915" s="727" t="s">
        <v>4996</v>
      </c>
      <c r="V3915" s="707"/>
      <c r="W3915" s="707"/>
      <c r="X3915" s="707"/>
      <c r="AB3915" s="707"/>
      <c r="AC3915" s="707"/>
    </row>
    <row r="3916" spans="4:36">
      <c r="D3916" s="160" t="s">
        <v>5330</v>
      </c>
      <c r="E3916" s="160"/>
      <c r="F3916" s="160">
        <v>45762</v>
      </c>
      <c r="G3916" s="160">
        <v>45778</v>
      </c>
      <c r="H3916" s="160" t="s">
        <v>6677</v>
      </c>
      <c r="I3916" s="160">
        <v>45942</v>
      </c>
      <c r="J3916" s="160">
        <v>50709.73</v>
      </c>
      <c r="K3916" s="160">
        <v>50709.72</v>
      </c>
      <c r="L3916" s="707">
        <v>64295.96</v>
      </c>
      <c r="M3916" s="727" t="s">
        <v>4994</v>
      </c>
      <c r="V3916" s="707"/>
      <c r="Y3916" s="707"/>
      <c r="Z3916" s="707"/>
      <c r="AA3916" s="707"/>
      <c r="AB3916" s="707"/>
      <c r="AC3916" s="707">
        <v>64295.96</v>
      </c>
      <c r="AD3916" s="707"/>
    </row>
    <row r="3917" spans="4:36">
      <c r="D3917" s="160" t="s">
        <v>5330</v>
      </c>
      <c r="E3917" s="160"/>
      <c r="F3917" s="160">
        <v>45762</v>
      </c>
      <c r="G3917" s="160">
        <v>45778</v>
      </c>
      <c r="H3917" s="160" t="s">
        <v>6677</v>
      </c>
      <c r="I3917" s="160">
        <v>45942</v>
      </c>
      <c r="J3917" s="160">
        <v>50709.73</v>
      </c>
      <c r="K3917" s="160">
        <v>50709.72</v>
      </c>
      <c r="L3917" s="707">
        <v>64295.96</v>
      </c>
      <c r="M3917" s="727" t="s">
        <v>4995</v>
      </c>
      <c r="V3917" s="707"/>
      <c r="W3917" s="707"/>
      <c r="X3917" s="707"/>
      <c r="Y3917" s="707"/>
      <c r="Z3917" s="707"/>
      <c r="AA3917" s="707"/>
      <c r="AB3917" s="707"/>
      <c r="AC3917" s="707">
        <v>13586.24</v>
      </c>
      <c r="AD3917" s="707"/>
    </row>
    <row r="3918" spans="4:36">
      <c r="D3918" s="160" t="s">
        <v>5330</v>
      </c>
      <c r="E3918" s="160"/>
      <c r="F3918" s="160">
        <v>45762</v>
      </c>
      <c r="G3918" s="160">
        <v>45778</v>
      </c>
      <c r="H3918" s="160" t="s">
        <v>6677</v>
      </c>
      <c r="I3918" s="160">
        <v>45942</v>
      </c>
      <c r="J3918" s="160">
        <v>50709.73</v>
      </c>
      <c r="K3918" s="160">
        <v>50709.72</v>
      </c>
      <c r="L3918" s="707">
        <v>64295.96</v>
      </c>
      <c r="M3918" s="727" t="s">
        <v>4996</v>
      </c>
      <c r="V3918" s="707"/>
      <c r="W3918" s="707"/>
      <c r="X3918" s="707"/>
      <c r="Y3918" s="707"/>
      <c r="AA3918" s="707">
        <v>43948.42</v>
      </c>
      <c r="AB3918" s="707">
        <v>6761.3</v>
      </c>
      <c r="AC3918" s="707"/>
      <c r="AD3918" s="707"/>
    </row>
    <row r="3919" spans="4:36">
      <c r="D3919" s="160" t="s">
        <v>9231</v>
      </c>
      <c r="E3919" s="160"/>
      <c r="F3919" s="160">
        <v>45762</v>
      </c>
      <c r="G3919" s="160">
        <v>45778</v>
      </c>
      <c r="H3919" s="160" t="s">
        <v>6677</v>
      </c>
      <c r="I3919" s="160">
        <v>45942</v>
      </c>
      <c r="J3919" s="160">
        <v>50709.73</v>
      </c>
      <c r="K3919" s="160">
        <v>50709.72</v>
      </c>
      <c r="L3919" s="707">
        <v>56344.14</v>
      </c>
      <c r="M3919" s="727" t="s">
        <v>4994</v>
      </c>
      <c r="V3919" s="707"/>
      <c r="X3919" s="707"/>
      <c r="Y3919" s="707"/>
      <c r="AA3919" s="707"/>
      <c r="AB3919" s="707"/>
      <c r="AC3919" s="707">
        <v>56344.14</v>
      </c>
      <c r="AD3919" s="707"/>
      <c r="AE3919" s="707"/>
      <c r="AF3919" s="707"/>
      <c r="AG3919" s="707"/>
    </row>
    <row r="3920" spans="4:36">
      <c r="D3920" s="160" t="s">
        <v>9231</v>
      </c>
      <c r="E3920" s="160"/>
      <c r="F3920" s="160">
        <v>45762</v>
      </c>
      <c r="G3920" s="160">
        <v>45778</v>
      </c>
      <c r="H3920" s="160" t="s">
        <v>6677</v>
      </c>
      <c r="I3920" s="160">
        <v>45942</v>
      </c>
      <c r="J3920" s="160">
        <v>50709.73</v>
      </c>
      <c r="K3920" s="160">
        <v>50709.72</v>
      </c>
      <c r="L3920" s="707">
        <v>56344.14</v>
      </c>
      <c r="M3920" s="727" t="s">
        <v>4995</v>
      </c>
      <c r="X3920" s="707"/>
      <c r="Y3920" s="707"/>
      <c r="Z3920" s="707"/>
      <c r="AA3920" s="707"/>
      <c r="AB3920" s="707"/>
      <c r="AC3920" s="707">
        <v>5634.41</v>
      </c>
      <c r="AD3920" s="707"/>
      <c r="AE3920" s="707"/>
      <c r="AF3920" s="707"/>
      <c r="AG3920" s="707"/>
    </row>
    <row r="3921" spans="4:33">
      <c r="D3921" s="160" t="s">
        <v>9231</v>
      </c>
      <c r="E3921" s="160"/>
      <c r="F3921" s="160">
        <v>45762</v>
      </c>
      <c r="G3921" s="160">
        <v>45778</v>
      </c>
      <c r="H3921" s="160" t="s">
        <v>6677</v>
      </c>
      <c r="I3921" s="160">
        <v>45942</v>
      </c>
      <c r="J3921" s="160">
        <v>50709.73</v>
      </c>
      <c r="K3921" s="160">
        <v>50709.72</v>
      </c>
      <c r="L3921" s="707">
        <v>56344.14</v>
      </c>
      <c r="M3921" s="727" t="s">
        <v>4996</v>
      </c>
      <c r="X3921" s="707"/>
      <c r="Y3921" s="707"/>
      <c r="Z3921" s="707"/>
      <c r="AA3921" s="707">
        <v>43948.42</v>
      </c>
      <c r="AB3921" s="707">
        <v>6761.3</v>
      </c>
      <c r="AE3921" s="707"/>
    </row>
    <row r="3922" spans="4:33">
      <c r="D3922" s="160" t="s">
        <v>9232</v>
      </c>
      <c r="E3922" s="160"/>
      <c r="F3922" s="160">
        <v>45769</v>
      </c>
      <c r="G3922" s="160">
        <v>45775</v>
      </c>
      <c r="H3922" s="160">
        <v>45932</v>
      </c>
      <c r="I3922" s="160">
        <v>45938</v>
      </c>
      <c r="J3922" s="160">
        <v>0</v>
      </c>
      <c r="K3922" s="160">
        <v>0</v>
      </c>
      <c r="L3922" s="707">
        <v>7951.82</v>
      </c>
      <c r="M3922" s="727" t="s">
        <v>4994</v>
      </c>
      <c r="X3922" s="707"/>
      <c r="Y3922" s="707"/>
      <c r="AA3922" s="707"/>
      <c r="AB3922" s="707"/>
      <c r="AC3922" s="707">
        <v>7951.82</v>
      </c>
      <c r="AD3922" s="707"/>
      <c r="AE3922" s="707"/>
      <c r="AF3922" s="707"/>
      <c r="AG3922" s="707"/>
    </row>
    <row r="3923" spans="4:33">
      <c r="D3923" s="160" t="s">
        <v>9232</v>
      </c>
      <c r="E3923" s="160"/>
      <c r="F3923" s="160">
        <v>45769</v>
      </c>
      <c r="G3923" s="160">
        <v>45775</v>
      </c>
      <c r="H3923" s="160">
        <v>45932</v>
      </c>
      <c r="I3923" s="160">
        <v>45938</v>
      </c>
      <c r="J3923" s="160">
        <v>0</v>
      </c>
      <c r="K3923" s="160">
        <v>0</v>
      </c>
      <c r="L3923" s="707">
        <v>7951.82</v>
      </c>
      <c r="M3923" s="727" t="s">
        <v>4995</v>
      </c>
      <c r="X3923" s="707"/>
      <c r="Y3923" s="707"/>
      <c r="Z3923" s="707"/>
      <c r="AA3923" s="707"/>
      <c r="AB3923" s="707"/>
      <c r="AC3923" s="707">
        <v>7951.82</v>
      </c>
      <c r="AD3923" s="707"/>
      <c r="AE3923" s="707"/>
      <c r="AF3923" s="707"/>
      <c r="AG3923" s="707"/>
    </row>
    <row r="3924" spans="4:33">
      <c r="D3924" s="160" t="s">
        <v>9232</v>
      </c>
      <c r="E3924" s="160"/>
      <c r="F3924" s="160">
        <v>45769</v>
      </c>
      <c r="G3924" s="160">
        <v>45775</v>
      </c>
      <c r="H3924" s="160">
        <v>45932</v>
      </c>
      <c r="I3924" s="160">
        <v>45938</v>
      </c>
      <c r="J3924" s="160">
        <v>0</v>
      </c>
      <c r="K3924" s="160">
        <v>0</v>
      </c>
      <c r="L3924" s="707">
        <v>7951.82</v>
      </c>
      <c r="M3924" s="727" t="s">
        <v>4996</v>
      </c>
      <c r="X3924" s="707"/>
      <c r="Y3924" s="707"/>
      <c r="Z3924" s="707"/>
      <c r="AB3924" s="707"/>
      <c r="AC3924" s="707"/>
      <c r="AE3924" s="707"/>
    </row>
    <row r="3925" spans="4:33">
      <c r="D3925" s="160" t="s">
        <v>5331</v>
      </c>
      <c r="E3925" s="160"/>
      <c r="F3925" s="160">
        <v>45780</v>
      </c>
      <c r="G3925" s="160">
        <v>45795</v>
      </c>
      <c r="H3925" s="160" t="s">
        <v>6679</v>
      </c>
      <c r="I3925" s="160">
        <v>45952</v>
      </c>
      <c r="J3925" s="160">
        <v>7150.93</v>
      </c>
      <c r="K3925" s="160">
        <v>7150.92</v>
      </c>
      <c r="L3925" s="707">
        <v>92279.67</v>
      </c>
      <c r="M3925" s="727" t="s">
        <v>4994</v>
      </c>
      <c r="X3925" s="707"/>
      <c r="Y3925" s="707"/>
      <c r="AA3925" s="707"/>
      <c r="AB3925" s="707"/>
      <c r="AC3925" s="707">
        <v>92279.67</v>
      </c>
      <c r="AD3925" s="707"/>
      <c r="AE3925" s="707"/>
      <c r="AF3925" s="707"/>
      <c r="AG3925" s="707"/>
    </row>
    <row r="3926" spans="4:33">
      <c r="D3926" s="160" t="s">
        <v>5331</v>
      </c>
      <c r="E3926" s="160"/>
      <c r="F3926" s="160">
        <v>45780</v>
      </c>
      <c r="G3926" s="160">
        <v>45795</v>
      </c>
      <c r="H3926" s="160" t="s">
        <v>6679</v>
      </c>
      <c r="I3926" s="160">
        <v>45952</v>
      </c>
      <c r="J3926" s="160">
        <v>7150.93</v>
      </c>
      <c r="K3926" s="160">
        <v>7150.92</v>
      </c>
      <c r="L3926" s="707">
        <v>92279.67</v>
      </c>
      <c r="M3926" s="727" t="s">
        <v>4995</v>
      </c>
      <c r="X3926" s="707"/>
      <c r="Y3926" s="707"/>
      <c r="Z3926" s="707"/>
      <c r="AA3926" s="707"/>
      <c r="AB3926" s="707"/>
      <c r="AC3926" s="707">
        <v>85128.75</v>
      </c>
      <c r="AD3926" s="707"/>
      <c r="AE3926" s="707"/>
      <c r="AF3926" s="707"/>
      <c r="AG3926" s="707"/>
    </row>
    <row r="3927" spans="4:33">
      <c r="D3927" s="160" t="s">
        <v>5331</v>
      </c>
      <c r="E3927" s="160"/>
      <c r="F3927" s="160">
        <v>45780</v>
      </c>
      <c r="G3927" s="160">
        <v>45795</v>
      </c>
      <c r="H3927" s="160" t="s">
        <v>6679</v>
      </c>
      <c r="I3927" s="160">
        <v>45952</v>
      </c>
      <c r="J3927" s="160">
        <v>7150.93</v>
      </c>
      <c r="K3927" s="160">
        <v>7150.92</v>
      </c>
      <c r="L3927" s="707">
        <v>92279.67</v>
      </c>
      <c r="M3927" s="727" t="s">
        <v>4996</v>
      </c>
      <c r="X3927" s="707"/>
      <c r="Y3927" s="707"/>
      <c r="Z3927" s="707"/>
      <c r="AA3927" s="707">
        <v>2469.16</v>
      </c>
      <c r="AB3927" s="707">
        <v>4508.37</v>
      </c>
      <c r="AC3927">
        <v>173.4</v>
      </c>
      <c r="AE3927" s="707"/>
    </row>
    <row r="3928" spans="4:33">
      <c r="D3928" s="160" t="s">
        <v>5332</v>
      </c>
      <c r="E3928" s="160"/>
      <c r="F3928" s="160">
        <v>45780</v>
      </c>
      <c r="G3928" s="160">
        <v>45795</v>
      </c>
      <c r="H3928" s="160" t="s">
        <v>6679</v>
      </c>
      <c r="I3928" s="160">
        <v>45944</v>
      </c>
      <c r="J3928" s="160">
        <v>7150.93</v>
      </c>
      <c r="K3928" s="160">
        <v>7150.92</v>
      </c>
      <c r="L3928" s="707">
        <v>62623.06</v>
      </c>
      <c r="M3928" s="727" t="s">
        <v>4994</v>
      </c>
      <c r="X3928" s="707"/>
      <c r="Y3928" s="707"/>
      <c r="AA3928" s="707"/>
      <c r="AB3928" s="707"/>
      <c r="AC3928" s="707">
        <v>62623.06</v>
      </c>
      <c r="AD3928" s="707"/>
      <c r="AE3928" s="707"/>
      <c r="AF3928" s="707"/>
    </row>
    <row r="3929" spans="4:33">
      <c r="D3929" s="160" t="s">
        <v>5332</v>
      </c>
      <c r="E3929" s="160"/>
      <c r="F3929" s="160">
        <v>45780</v>
      </c>
      <c r="G3929" s="160">
        <v>45795</v>
      </c>
      <c r="H3929" s="160" t="s">
        <v>6679</v>
      </c>
      <c r="I3929" s="160">
        <v>45944</v>
      </c>
      <c r="J3929" s="160">
        <v>7150.93</v>
      </c>
      <c r="K3929" s="160">
        <v>7150.92</v>
      </c>
      <c r="L3929" s="707">
        <v>62623.06</v>
      </c>
      <c r="M3929" s="727" t="s">
        <v>4995</v>
      </c>
      <c r="X3929" s="707"/>
      <c r="Y3929" s="707"/>
      <c r="Z3929" s="707"/>
      <c r="AA3929" s="707"/>
      <c r="AB3929" s="707"/>
      <c r="AC3929" s="707">
        <v>55472.14</v>
      </c>
      <c r="AD3929" s="707"/>
      <c r="AE3929" s="707"/>
      <c r="AF3929" s="707"/>
    </row>
    <row r="3930" spans="4:33">
      <c r="D3930" s="160" t="s">
        <v>5332</v>
      </c>
      <c r="E3930" s="160"/>
      <c r="F3930" s="160">
        <v>45780</v>
      </c>
      <c r="G3930" s="160">
        <v>45795</v>
      </c>
      <c r="H3930" s="160" t="s">
        <v>6679</v>
      </c>
      <c r="I3930" s="160">
        <v>45944</v>
      </c>
      <c r="J3930" s="160">
        <v>7150.93</v>
      </c>
      <c r="K3930" s="160">
        <v>7150.92</v>
      </c>
      <c r="L3930" s="707">
        <v>62623.06</v>
      </c>
      <c r="M3930" s="727" t="s">
        <v>4996</v>
      </c>
      <c r="X3930" s="707"/>
      <c r="Y3930" s="707"/>
      <c r="Z3930" s="707"/>
      <c r="AA3930" s="707">
        <v>2469.16</v>
      </c>
      <c r="AB3930" s="707">
        <v>4508.37</v>
      </c>
      <c r="AC3930">
        <v>173.4</v>
      </c>
      <c r="AE3930" s="707"/>
    </row>
    <row r="3931" spans="4:33">
      <c r="D3931" s="160" t="s">
        <v>5333</v>
      </c>
      <c r="E3931" s="160"/>
      <c r="F3931" s="160">
        <v>45782</v>
      </c>
      <c r="G3931" s="160">
        <v>45791</v>
      </c>
      <c r="H3931" s="160">
        <v>45943</v>
      </c>
      <c r="I3931" s="160">
        <v>45952</v>
      </c>
      <c r="J3931" s="160">
        <v>0</v>
      </c>
      <c r="K3931" s="160">
        <v>0</v>
      </c>
      <c r="L3931" s="707">
        <v>29656.61</v>
      </c>
      <c r="M3931" s="727" t="s">
        <v>4994</v>
      </c>
      <c r="X3931" s="707"/>
      <c r="Y3931" s="707"/>
      <c r="AA3931" s="707"/>
      <c r="AB3931" s="707"/>
      <c r="AC3931" s="707">
        <v>29656.61</v>
      </c>
      <c r="AD3931" s="707"/>
      <c r="AE3931" s="707"/>
      <c r="AF3931" s="707"/>
    </row>
    <row r="3932" spans="4:33">
      <c r="D3932" s="160" t="s">
        <v>5333</v>
      </c>
      <c r="E3932" s="160"/>
      <c r="F3932" s="160">
        <v>45782</v>
      </c>
      <c r="G3932" s="160">
        <v>45791</v>
      </c>
      <c r="H3932" s="160">
        <v>45943</v>
      </c>
      <c r="I3932" s="160">
        <v>45952</v>
      </c>
      <c r="J3932" s="160">
        <v>0</v>
      </c>
      <c r="K3932" s="160">
        <v>0</v>
      </c>
      <c r="L3932" s="707">
        <v>29656.61</v>
      </c>
      <c r="M3932" s="727" t="s">
        <v>4995</v>
      </c>
      <c r="X3932" s="707"/>
      <c r="Y3932" s="707"/>
      <c r="Z3932" s="707"/>
      <c r="AA3932" s="707"/>
      <c r="AB3932" s="707"/>
      <c r="AC3932" s="707">
        <v>29656.61</v>
      </c>
      <c r="AD3932" s="707"/>
      <c r="AE3932" s="707"/>
      <c r="AF3932" s="707"/>
    </row>
    <row r="3933" spans="4:33">
      <c r="D3933" s="160" t="s">
        <v>5333</v>
      </c>
      <c r="E3933" s="160"/>
      <c r="F3933" s="160">
        <v>45782</v>
      </c>
      <c r="G3933" s="160">
        <v>45791</v>
      </c>
      <c r="H3933" s="160">
        <v>45943</v>
      </c>
      <c r="I3933" s="160">
        <v>45952</v>
      </c>
      <c r="J3933" s="160">
        <v>0</v>
      </c>
      <c r="K3933" s="160">
        <v>0</v>
      </c>
      <c r="L3933" s="707">
        <v>29656.61</v>
      </c>
      <c r="M3933" s="727" t="s">
        <v>4996</v>
      </c>
      <c r="X3933" s="707"/>
      <c r="Y3933" s="707"/>
      <c r="Z3933" s="707"/>
      <c r="AA3933" s="707"/>
      <c r="AB3933" s="707"/>
      <c r="AE3933" s="707"/>
    </row>
    <row r="3934" spans="4:33">
      <c r="D3934" s="160" t="s">
        <v>5334</v>
      </c>
      <c r="E3934" s="160"/>
      <c r="F3934" s="160">
        <v>45521</v>
      </c>
      <c r="G3934" s="160">
        <v>45803</v>
      </c>
      <c r="H3934" s="160" t="s">
        <v>6783</v>
      </c>
      <c r="I3934" s="160">
        <v>45943</v>
      </c>
      <c r="J3934" s="160">
        <v>986044.49</v>
      </c>
      <c r="K3934" s="160">
        <v>986044.49</v>
      </c>
      <c r="L3934" s="707">
        <v>1028834.91</v>
      </c>
      <c r="M3934" s="727" t="s">
        <v>4994</v>
      </c>
      <c r="O3934" s="707">
        <v>258634.52</v>
      </c>
      <c r="Q3934" s="707">
        <v>108776.32000000001</v>
      </c>
      <c r="T3934" s="707">
        <v>244549.3</v>
      </c>
      <c r="W3934" s="707">
        <v>61137.33</v>
      </c>
      <c r="X3934" s="707"/>
      <c r="Y3934" s="707"/>
      <c r="AB3934" s="707">
        <v>228006.1</v>
      </c>
      <c r="AC3934" s="707">
        <v>127731.34</v>
      </c>
      <c r="AD3934" s="707"/>
      <c r="AE3934" s="707"/>
      <c r="AF3934" s="707"/>
      <c r="AG3934" s="707"/>
    </row>
    <row r="3935" spans="4:33">
      <c r="D3935" s="160" t="s">
        <v>5334</v>
      </c>
      <c r="E3935" s="160"/>
      <c r="F3935" s="160">
        <v>45521</v>
      </c>
      <c r="G3935" s="160">
        <v>45803</v>
      </c>
      <c r="H3935" s="160" t="s">
        <v>6783</v>
      </c>
      <c r="I3935" s="160">
        <v>45943</v>
      </c>
      <c r="J3935" s="160">
        <v>986044.49</v>
      </c>
      <c r="K3935" s="160">
        <v>986044.49</v>
      </c>
      <c r="L3935" s="707">
        <v>1028834.91</v>
      </c>
      <c r="M3935" s="727" t="s">
        <v>4995</v>
      </c>
      <c r="Y3935" s="707"/>
      <c r="Z3935" s="707"/>
      <c r="AA3935" s="707"/>
      <c r="AB3935" s="707"/>
      <c r="AC3935" s="707">
        <v>42790.42</v>
      </c>
      <c r="AD3935" s="707"/>
      <c r="AE3935" s="707"/>
      <c r="AF3935" s="707"/>
      <c r="AG3935" s="707"/>
    </row>
    <row r="3936" spans="4:33">
      <c r="D3936" s="160" t="s">
        <v>5334</v>
      </c>
      <c r="E3936" s="160"/>
      <c r="F3936" s="160">
        <v>45521</v>
      </c>
      <c r="G3936" s="160">
        <v>45803</v>
      </c>
      <c r="H3936" s="160" t="s">
        <v>6783</v>
      </c>
      <c r="I3936" s="160">
        <v>45943</v>
      </c>
      <c r="J3936" s="160">
        <v>986044.49</v>
      </c>
      <c r="K3936" s="160">
        <v>986044.49</v>
      </c>
      <c r="L3936" s="707">
        <v>1028834.91</v>
      </c>
      <c r="M3936" s="727" t="s">
        <v>4996</v>
      </c>
      <c r="U3936" s="707">
        <v>125180</v>
      </c>
      <c r="V3936" s="707">
        <v>235764.98</v>
      </c>
      <c r="W3936" s="707">
        <v>6465.86</v>
      </c>
      <c r="X3936" s="707"/>
      <c r="Y3936" s="707">
        <v>48910.14</v>
      </c>
      <c r="Z3936" s="707">
        <v>195639.16</v>
      </c>
      <c r="AA3936" s="707">
        <v>99860.54</v>
      </c>
      <c r="AB3936" s="707">
        <v>274223.81</v>
      </c>
      <c r="AE3936" s="707"/>
      <c r="AF3936" s="707"/>
    </row>
    <row r="3937" spans="4:36">
      <c r="D3937" s="160" t="s">
        <v>9233</v>
      </c>
      <c r="E3937" s="160"/>
      <c r="F3937" s="160">
        <v>45521</v>
      </c>
      <c r="G3937" s="160">
        <v>45525</v>
      </c>
      <c r="H3937" s="160" t="s">
        <v>6783</v>
      </c>
      <c r="I3937" s="160" t="s">
        <v>6551</v>
      </c>
      <c r="J3937" s="160">
        <v>258634.52</v>
      </c>
      <c r="K3937" s="160">
        <v>258634.52</v>
      </c>
      <c r="L3937" s="707">
        <v>258634.52</v>
      </c>
      <c r="M3937" s="727" t="s">
        <v>4994</v>
      </c>
      <c r="O3937" s="707">
        <v>258634.52</v>
      </c>
      <c r="X3937" s="707"/>
      <c r="Y3937" s="707"/>
      <c r="AB3937" s="707"/>
      <c r="AC3937" s="707"/>
      <c r="AD3937" s="707"/>
      <c r="AE3937" s="707"/>
      <c r="AF3937" s="707"/>
      <c r="AG3937" s="707"/>
    </row>
    <row r="3938" spans="4:36">
      <c r="D3938" s="160" t="s">
        <v>9233</v>
      </c>
      <c r="E3938" s="160"/>
      <c r="F3938" s="160">
        <v>45521</v>
      </c>
      <c r="G3938" s="160">
        <v>45525</v>
      </c>
      <c r="H3938" s="160" t="s">
        <v>6783</v>
      </c>
      <c r="I3938" s="160" t="s">
        <v>6551</v>
      </c>
      <c r="J3938" s="160">
        <v>258634.52</v>
      </c>
      <c r="K3938" s="160">
        <v>258634.52</v>
      </c>
      <c r="L3938" s="707">
        <v>258634.52</v>
      </c>
      <c r="M3938" s="727" t="s">
        <v>4995</v>
      </c>
      <c r="Y3938" s="707"/>
      <c r="Z3938" s="707"/>
      <c r="AA3938" s="707"/>
      <c r="AB3938" s="707"/>
      <c r="AC3938" s="707"/>
      <c r="AD3938" s="707"/>
      <c r="AE3938" s="707"/>
      <c r="AF3938" s="707"/>
      <c r="AG3938" s="707"/>
    </row>
    <row r="3939" spans="4:36">
      <c r="D3939" s="160" t="s">
        <v>9233</v>
      </c>
      <c r="E3939" s="160"/>
      <c r="F3939" s="160">
        <v>45521</v>
      </c>
      <c r="G3939" s="160">
        <v>45525</v>
      </c>
      <c r="H3939" s="160" t="s">
        <v>6783</v>
      </c>
      <c r="I3939" s="160" t="s">
        <v>6551</v>
      </c>
      <c r="J3939" s="160">
        <v>258634.52</v>
      </c>
      <c r="K3939" s="160">
        <v>258634.52</v>
      </c>
      <c r="L3939" s="707">
        <v>258634.52</v>
      </c>
      <c r="M3939" s="727" t="s">
        <v>4996</v>
      </c>
      <c r="U3939" s="707">
        <v>77590.36</v>
      </c>
      <c r="V3939" s="707">
        <v>174578.3</v>
      </c>
      <c r="W3939" s="707">
        <v>6465.86</v>
      </c>
      <c r="X3939" s="707"/>
      <c r="Y3939" s="707"/>
      <c r="Z3939" s="707"/>
      <c r="AA3939" s="707"/>
      <c r="AE3939" s="707"/>
      <c r="AF3939" s="707"/>
    </row>
    <row r="3940" spans="4:36">
      <c r="D3940" s="160" t="s">
        <v>9234</v>
      </c>
      <c r="E3940" s="160"/>
      <c r="F3940" s="160">
        <v>45582</v>
      </c>
      <c r="G3940" s="160">
        <v>45584</v>
      </c>
      <c r="H3940" s="160" t="s">
        <v>6710</v>
      </c>
      <c r="I3940" s="160" t="s">
        <v>6546</v>
      </c>
      <c r="J3940" s="160">
        <v>108776.32000000001</v>
      </c>
      <c r="K3940" s="160">
        <v>108776.32000000001</v>
      </c>
      <c r="L3940" s="707">
        <v>108776.32000000001</v>
      </c>
      <c r="M3940" s="727" t="s">
        <v>4994</v>
      </c>
      <c r="Q3940" s="707">
        <v>108776.32000000001</v>
      </c>
      <c r="X3940" s="707"/>
      <c r="Y3940" s="707"/>
      <c r="AB3940" s="707"/>
      <c r="AC3940" s="707"/>
      <c r="AD3940" s="707"/>
      <c r="AE3940" s="707"/>
      <c r="AF3940" s="707"/>
      <c r="AG3940" s="707"/>
    </row>
    <row r="3941" spans="4:36">
      <c r="D3941" s="160" t="s">
        <v>9234</v>
      </c>
      <c r="E3941" s="160"/>
      <c r="F3941" s="160">
        <v>45582</v>
      </c>
      <c r="G3941" s="160">
        <v>45584</v>
      </c>
      <c r="H3941" s="160" t="s">
        <v>6710</v>
      </c>
      <c r="I3941" s="160" t="s">
        <v>6546</v>
      </c>
      <c r="J3941" s="160">
        <v>108776.32000000001</v>
      </c>
      <c r="K3941" s="160">
        <v>108776.32000000001</v>
      </c>
      <c r="L3941" s="707">
        <v>108776.32000000001</v>
      </c>
      <c r="M3941" s="727" t="s">
        <v>4995</v>
      </c>
      <c r="Y3941" s="707"/>
      <c r="Z3941" s="707"/>
      <c r="AA3941" s="707"/>
      <c r="AB3941" s="707"/>
      <c r="AC3941" s="707"/>
      <c r="AD3941" s="707"/>
      <c r="AE3941" s="707"/>
      <c r="AF3941" s="707"/>
      <c r="AG3941" s="707"/>
    </row>
    <row r="3942" spans="4:36">
      <c r="D3942" s="160" t="s">
        <v>9234</v>
      </c>
      <c r="E3942" s="160"/>
      <c r="F3942" s="160">
        <v>45582</v>
      </c>
      <c r="G3942" s="160">
        <v>45584</v>
      </c>
      <c r="H3942" s="160" t="s">
        <v>6710</v>
      </c>
      <c r="I3942" s="160" t="s">
        <v>6546</v>
      </c>
      <c r="J3942" s="160">
        <v>108776.32000000001</v>
      </c>
      <c r="K3942" s="160">
        <v>108776.32000000001</v>
      </c>
      <c r="L3942" s="707">
        <v>108776.32000000001</v>
      </c>
      <c r="M3942" s="727" t="s">
        <v>4996</v>
      </c>
      <c r="U3942" s="707">
        <v>47589.64</v>
      </c>
      <c r="V3942" s="707">
        <v>61186.68</v>
      </c>
      <c r="X3942" s="707"/>
      <c r="Y3942" s="707"/>
      <c r="Z3942" s="707"/>
      <c r="AA3942" s="707"/>
      <c r="AE3942" s="707"/>
      <c r="AF3942" s="707"/>
    </row>
    <row r="3943" spans="4:36">
      <c r="D3943" s="160" t="s">
        <v>9235</v>
      </c>
      <c r="E3943" s="160"/>
      <c r="F3943" s="160">
        <v>45662</v>
      </c>
      <c r="G3943" s="160">
        <v>45769</v>
      </c>
      <c r="H3943" s="160" t="s">
        <v>6559</v>
      </c>
      <c r="I3943" s="160" t="s">
        <v>6686</v>
      </c>
      <c r="J3943" s="160">
        <v>305686.63</v>
      </c>
      <c r="K3943" s="160">
        <v>305686.63</v>
      </c>
      <c r="L3943" s="707">
        <v>305686.63</v>
      </c>
      <c r="M3943" s="727" t="s">
        <v>4994</v>
      </c>
      <c r="T3943" s="707">
        <v>244549.3</v>
      </c>
      <c r="W3943" s="707">
        <v>61137.33</v>
      </c>
      <c r="X3943" s="707"/>
      <c r="Y3943" s="707"/>
      <c r="AA3943" s="707"/>
      <c r="AD3943" s="707"/>
      <c r="AE3943" s="707"/>
      <c r="AF3943" s="707"/>
      <c r="AG3943" s="707"/>
      <c r="AH3943" s="707"/>
      <c r="AI3943" s="707"/>
      <c r="AJ3943" s="707"/>
    </row>
    <row r="3944" spans="4:36">
      <c r="D3944" s="160" t="s">
        <v>9235</v>
      </c>
      <c r="E3944" s="160"/>
      <c r="F3944" s="160">
        <v>45662</v>
      </c>
      <c r="G3944" s="160">
        <v>45769</v>
      </c>
      <c r="H3944" s="160" t="s">
        <v>6559</v>
      </c>
      <c r="I3944" s="160" t="s">
        <v>6686</v>
      </c>
      <c r="J3944" s="160">
        <v>305686.63</v>
      </c>
      <c r="K3944" s="160">
        <v>305686.63</v>
      </c>
      <c r="L3944" s="707">
        <v>305686.63</v>
      </c>
      <c r="M3944" s="727" t="s">
        <v>4995</v>
      </c>
      <c r="AA3944" s="707"/>
      <c r="AB3944" s="707"/>
      <c r="AC3944" s="707"/>
      <c r="AD3944" s="707"/>
      <c r="AE3944" s="707"/>
      <c r="AF3944" s="707"/>
      <c r="AG3944" s="707"/>
      <c r="AH3944" s="707"/>
      <c r="AI3944" s="707"/>
      <c r="AJ3944" s="707"/>
    </row>
    <row r="3945" spans="4:36">
      <c r="D3945" s="160" t="s">
        <v>9235</v>
      </c>
      <c r="E3945" s="160"/>
      <c r="F3945" s="160">
        <v>45662</v>
      </c>
      <c r="G3945" s="160">
        <v>45769</v>
      </c>
      <c r="H3945" s="160" t="s">
        <v>6559</v>
      </c>
      <c r="I3945" s="160" t="s">
        <v>6686</v>
      </c>
      <c r="J3945" s="160">
        <v>305686.63</v>
      </c>
      <c r="K3945" s="160">
        <v>305686.63</v>
      </c>
      <c r="L3945" s="707">
        <v>305686.63</v>
      </c>
      <c r="M3945" s="727" t="s">
        <v>4996</v>
      </c>
      <c r="Y3945" s="707">
        <v>48910.14</v>
      </c>
      <c r="Z3945" s="707">
        <v>195639.16</v>
      </c>
      <c r="AA3945" s="707">
        <v>61137.33</v>
      </c>
      <c r="AB3945" s="707"/>
      <c r="AC3945" s="707"/>
      <c r="AG3945" s="707"/>
      <c r="AH3945" s="707"/>
    </row>
    <row r="3946" spans="4:36">
      <c r="D3946" s="160" t="s">
        <v>9236</v>
      </c>
      <c r="E3946" s="160"/>
      <c r="F3946" s="160">
        <v>45770</v>
      </c>
      <c r="G3946" s="160">
        <v>45774</v>
      </c>
      <c r="H3946" s="160" t="s">
        <v>12621</v>
      </c>
      <c r="I3946" s="160" t="s">
        <v>12640</v>
      </c>
      <c r="J3946" s="160">
        <v>227202.76</v>
      </c>
      <c r="K3946" s="160">
        <v>227202.77</v>
      </c>
      <c r="L3946" s="707">
        <v>227202.76</v>
      </c>
      <c r="M3946" s="727" t="s">
        <v>4994</v>
      </c>
      <c r="AA3946" s="707"/>
      <c r="AB3946" s="707">
        <v>227202.76</v>
      </c>
      <c r="AC3946" s="707"/>
      <c r="AD3946" s="707"/>
      <c r="AE3946" s="707"/>
      <c r="AF3946" s="707"/>
      <c r="AG3946" s="707"/>
      <c r="AH3946" s="707"/>
      <c r="AI3946" s="707"/>
    </row>
    <row r="3947" spans="4:36">
      <c r="D3947" s="160" t="s">
        <v>9236</v>
      </c>
      <c r="E3947" s="160"/>
      <c r="F3947" s="160">
        <v>45770</v>
      </c>
      <c r="G3947" s="160">
        <v>45774</v>
      </c>
      <c r="H3947" s="160" t="s">
        <v>12621</v>
      </c>
      <c r="I3947" s="160" t="s">
        <v>12640</v>
      </c>
      <c r="J3947" s="160">
        <v>227202.76</v>
      </c>
      <c r="K3947" s="160">
        <v>227202.77</v>
      </c>
      <c r="L3947" s="707">
        <v>227202.76</v>
      </c>
      <c r="M3947" s="727" t="s">
        <v>4995</v>
      </c>
      <c r="AA3947" s="707"/>
      <c r="AB3947" s="707"/>
      <c r="AC3947" s="707"/>
      <c r="AD3947" s="707"/>
      <c r="AE3947" s="707"/>
      <c r="AF3947" s="707"/>
      <c r="AG3947" s="707"/>
      <c r="AH3947" s="707"/>
      <c r="AI3947" s="707"/>
    </row>
    <row r="3948" spans="4:36">
      <c r="D3948" s="160" t="s">
        <v>9236</v>
      </c>
      <c r="E3948" s="160"/>
      <c r="F3948" s="160">
        <v>45770</v>
      </c>
      <c r="G3948" s="160">
        <v>45774</v>
      </c>
      <c r="H3948" s="160" t="s">
        <v>12621</v>
      </c>
      <c r="I3948" s="160" t="s">
        <v>12640</v>
      </c>
      <c r="J3948" s="160">
        <v>227202.76</v>
      </c>
      <c r="K3948" s="160">
        <v>227202.77</v>
      </c>
      <c r="L3948" s="707">
        <v>227202.76</v>
      </c>
      <c r="M3948" s="727" t="s">
        <v>4996</v>
      </c>
      <c r="AA3948" s="707"/>
      <c r="AB3948" s="707">
        <v>227202.77</v>
      </c>
      <c r="AG3948" s="707"/>
      <c r="AH3948" s="707"/>
    </row>
    <row r="3949" spans="4:36">
      <c r="D3949" s="160" t="s">
        <v>9237</v>
      </c>
      <c r="E3949" s="160"/>
      <c r="F3949" s="160">
        <v>45775</v>
      </c>
      <c r="G3949" s="160">
        <v>45791</v>
      </c>
      <c r="H3949" s="160" t="s">
        <v>6683</v>
      </c>
      <c r="I3949" s="160" t="s">
        <v>12621</v>
      </c>
      <c r="J3949" s="160">
        <v>85744.26</v>
      </c>
      <c r="K3949" s="160">
        <v>85744.25</v>
      </c>
      <c r="L3949" s="707">
        <v>85744.26</v>
      </c>
      <c r="M3949" s="727" t="s">
        <v>4994</v>
      </c>
      <c r="AA3949" s="707"/>
      <c r="AB3949" s="707">
        <v>803.33</v>
      </c>
      <c r="AC3949" s="707">
        <v>84940.92</v>
      </c>
      <c r="AD3949" s="707"/>
      <c r="AE3949" s="707"/>
      <c r="AF3949" s="707"/>
      <c r="AG3949" s="707"/>
      <c r="AH3949" s="707"/>
      <c r="AI3949" s="707"/>
      <c r="AJ3949" s="707"/>
    </row>
    <row r="3950" spans="4:36">
      <c r="D3950" s="160" t="s">
        <v>9237</v>
      </c>
      <c r="E3950" s="160"/>
      <c r="F3950" s="160">
        <v>45775</v>
      </c>
      <c r="G3950" s="160">
        <v>45791</v>
      </c>
      <c r="H3950" s="160" t="s">
        <v>6683</v>
      </c>
      <c r="I3950" s="160" t="s">
        <v>12621</v>
      </c>
      <c r="J3950" s="160">
        <v>85744.26</v>
      </c>
      <c r="K3950" s="160">
        <v>85744.25</v>
      </c>
      <c r="L3950" s="707">
        <v>85744.26</v>
      </c>
      <c r="M3950" s="727" t="s">
        <v>4995</v>
      </c>
      <c r="AA3950" s="707"/>
      <c r="AB3950" s="707"/>
      <c r="AC3950" s="707"/>
      <c r="AD3950" s="707"/>
      <c r="AE3950" s="707"/>
      <c r="AF3950" s="707"/>
      <c r="AG3950" s="707"/>
      <c r="AH3950" s="707"/>
      <c r="AI3950" s="707"/>
      <c r="AJ3950" s="707"/>
    </row>
    <row r="3951" spans="4:36">
      <c r="D3951" s="160" t="s">
        <v>9237</v>
      </c>
      <c r="E3951" s="160"/>
      <c r="F3951" s="160">
        <v>45775</v>
      </c>
      <c r="G3951" s="160">
        <v>45791</v>
      </c>
      <c r="H3951" s="160" t="s">
        <v>6683</v>
      </c>
      <c r="I3951" s="160" t="s">
        <v>12621</v>
      </c>
      <c r="J3951" s="160">
        <v>85744.26</v>
      </c>
      <c r="K3951" s="160">
        <v>85744.25</v>
      </c>
      <c r="L3951" s="707">
        <v>85744.26</v>
      </c>
      <c r="M3951" s="727" t="s">
        <v>4996</v>
      </c>
      <c r="AA3951" s="707">
        <v>38723.21</v>
      </c>
      <c r="AB3951" s="707">
        <v>47021.04</v>
      </c>
      <c r="AC3951" s="707"/>
      <c r="AG3951" s="707"/>
      <c r="AH3951" s="707"/>
    </row>
    <row r="3952" spans="4:36">
      <c r="D3952" s="160" t="s">
        <v>5335</v>
      </c>
      <c r="E3952" s="160"/>
      <c r="F3952" s="160">
        <v>45792</v>
      </c>
      <c r="G3952" s="160">
        <v>45803</v>
      </c>
      <c r="H3952" s="160">
        <v>45932</v>
      </c>
      <c r="I3952" s="160">
        <v>45943</v>
      </c>
      <c r="J3952" s="160">
        <v>0</v>
      </c>
      <c r="K3952" s="160">
        <v>0</v>
      </c>
      <c r="L3952" s="707">
        <v>8388.7999999999993</v>
      </c>
      <c r="M3952" s="727" t="s">
        <v>4994</v>
      </c>
      <c r="AA3952" s="707"/>
      <c r="AB3952" s="707"/>
      <c r="AC3952" s="707">
        <v>8388.7999999999993</v>
      </c>
      <c r="AD3952" s="707"/>
      <c r="AE3952" s="707"/>
      <c r="AF3952" s="707"/>
      <c r="AG3952" s="707"/>
      <c r="AH3952" s="707"/>
      <c r="AI3952" s="707"/>
      <c r="AJ3952" s="707"/>
    </row>
    <row r="3953" spans="4:36">
      <c r="D3953" s="160" t="s">
        <v>5335</v>
      </c>
      <c r="E3953" s="160"/>
      <c r="F3953" s="160">
        <v>45792</v>
      </c>
      <c r="G3953" s="160">
        <v>45803</v>
      </c>
      <c r="H3953" s="160">
        <v>45932</v>
      </c>
      <c r="I3953" s="160">
        <v>45943</v>
      </c>
      <c r="J3953" s="160">
        <v>0</v>
      </c>
      <c r="K3953" s="160">
        <v>0</v>
      </c>
      <c r="L3953" s="707">
        <v>8388.7999999999993</v>
      </c>
      <c r="M3953" s="727" t="s">
        <v>4995</v>
      </c>
      <c r="AA3953" s="707"/>
      <c r="AB3953" s="707"/>
      <c r="AC3953" s="707">
        <v>8388.7999999999993</v>
      </c>
      <c r="AD3953" s="707"/>
      <c r="AE3953" s="707"/>
      <c r="AF3953" s="707"/>
      <c r="AG3953" s="707"/>
      <c r="AH3953" s="707"/>
      <c r="AI3953" s="707"/>
      <c r="AJ3953" s="707"/>
    </row>
    <row r="3954" spans="4:36">
      <c r="D3954" s="160" t="s">
        <v>5335</v>
      </c>
      <c r="E3954" s="160"/>
      <c r="F3954" s="160">
        <v>45792</v>
      </c>
      <c r="G3954" s="160">
        <v>45803</v>
      </c>
      <c r="H3954" s="160">
        <v>45932</v>
      </c>
      <c r="I3954" s="160">
        <v>45943</v>
      </c>
      <c r="J3954" s="160">
        <v>0</v>
      </c>
      <c r="K3954" s="160">
        <v>0</v>
      </c>
      <c r="L3954" s="707">
        <v>8388.7999999999993</v>
      </c>
      <c r="M3954" s="727" t="s">
        <v>4996</v>
      </c>
      <c r="AA3954" s="707"/>
      <c r="AB3954" s="707"/>
      <c r="AC3954" s="707"/>
      <c r="AD3954" s="707"/>
      <c r="AE3954" s="707"/>
      <c r="AF3954" s="707"/>
      <c r="AH3954" s="707"/>
    </row>
    <row r="3955" spans="4:36">
      <c r="D3955" s="160" t="s">
        <v>9238</v>
      </c>
      <c r="E3955" s="160"/>
      <c r="F3955" s="160">
        <v>45792</v>
      </c>
      <c r="G3955" s="160">
        <v>45796</v>
      </c>
      <c r="H3955" s="160">
        <v>45932</v>
      </c>
      <c r="I3955" s="160">
        <v>45936</v>
      </c>
      <c r="J3955" s="160">
        <v>0</v>
      </c>
      <c r="K3955" s="160">
        <v>0</v>
      </c>
      <c r="L3955" s="707">
        <v>34401.620000000003</v>
      </c>
      <c r="M3955" s="727" t="s">
        <v>4994</v>
      </c>
      <c r="AA3955" s="707"/>
      <c r="AB3955" s="707"/>
      <c r="AC3955" s="707">
        <v>34401.620000000003</v>
      </c>
      <c r="AD3955" s="707"/>
      <c r="AE3955" s="707"/>
      <c r="AF3955" s="707"/>
      <c r="AG3955" s="707"/>
      <c r="AH3955" s="707"/>
      <c r="AI3955" s="707"/>
      <c r="AJ3955" s="707"/>
    </row>
    <row r="3956" spans="4:36">
      <c r="D3956" s="160" t="s">
        <v>9238</v>
      </c>
      <c r="E3956" s="160"/>
      <c r="F3956" s="160">
        <v>45792</v>
      </c>
      <c r="G3956" s="160">
        <v>45796</v>
      </c>
      <c r="H3956" s="160">
        <v>45932</v>
      </c>
      <c r="I3956" s="160">
        <v>45936</v>
      </c>
      <c r="J3956" s="160">
        <v>0</v>
      </c>
      <c r="K3956" s="160">
        <v>0</v>
      </c>
      <c r="L3956" s="707">
        <v>34401.620000000003</v>
      </c>
      <c r="M3956" s="727" t="s">
        <v>4995</v>
      </c>
      <c r="AA3956" s="707"/>
      <c r="AB3956" s="707"/>
      <c r="AC3956" s="707">
        <v>34401.620000000003</v>
      </c>
      <c r="AD3956" s="707"/>
      <c r="AE3956" s="707"/>
      <c r="AF3956" s="707"/>
      <c r="AG3956" s="707"/>
      <c r="AH3956" s="707"/>
      <c r="AI3956" s="707"/>
      <c r="AJ3956" s="707"/>
    </row>
    <row r="3957" spans="4:36">
      <c r="D3957" s="160" t="s">
        <v>9238</v>
      </c>
      <c r="E3957" s="160"/>
      <c r="F3957" s="160">
        <v>45792</v>
      </c>
      <c r="G3957" s="160">
        <v>45796</v>
      </c>
      <c r="H3957" s="160">
        <v>45932</v>
      </c>
      <c r="I3957" s="160">
        <v>45936</v>
      </c>
      <c r="J3957" s="160">
        <v>0</v>
      </c>
      <c r="K3957" s="160">
        <v>0</v>
      </c>
      <c r="L3957" s="707">
        <v>34401.620000000003</v>
      </c>
      <c r="M3957" s="727" t="s">
        <v>4996</v>
      </c>
      <c r="AA3957" s="707"/>
      <c r="AB3957" s="707"/>
      <c r="AE3957" s="707"/>
      <c r="AF3957" s="707"/>
      <c r="AG3957" s="707"/>
      <c r="AH3957" s="707"/>
    </row>
    <row r="3958" spans="4:36">
      <c r="D3958" s="160" t="s">
        <v>5336</v>
      </c>
      <c r="E3958" s="160"/>
      <c r="F3958" s="160">
        <v>45633</v>
      </c>
      <c r="G3958" s="160">
        <v>45822</v>
      </c>
      <c r="H3958" s="160" t="s">
        <v>6625</v>
      </c>
      <c r="I3958" s="160">
        <v>45991</v>
      </c>
      <c r="J3958" s="160">
        <v>1994851.18</v>
      </c>
      <c r="K3958" s="160">
        <v>1994851.19</v>
      </c>
      <c r="L3958" s="707">
        <v>2791383.01</v>
      </c>
      <c r="M3958" s="727" t="s">
        <v>4994</v>
      </c>
      <c r="S3958" s="707">
        <v>493597.76</v>
      </c>
      <c r="T3958" s="707">
        <v>870927.43</v>
      </c>
      <c r="U3958" s="707">
        <v>43667.95</v>
      </c>
      <c r="W3958" s="707">
        <v>20100</v>
      </c>
      <c r="X3958" s="707">
        <v>69817.31</v>
      </c>
      <c r="AA3958" s="707"/>
      <c r="AB3958" s="707"/>
      <c r="AC3958" s="707">
        <v>299842.14</v>
      </c>
      <c r="AD3958" s="707">
        <v>920718.87</v>
      </c>
      <c r="AE3958" s="707">
        <v>72711.55</v>
      </c>
      <c r="AF3958" s="707"/>
      <c r="AG3958" s="707"/>
      <c r="AH3958" s="707"/>
      <c r="AI3958" s="707"/>
      <c r="AJ3958" s="707"/>
    </row>
    <row r="3959" spans="4:36">
      <c r="D3959" s="160" t="s">
        <v>5336</v>
      </c>
      <c r="E3959" s="160"/>
      <c r="F3959" s="160">
        <v>45633</v>
      </c>
      <c r="G3959" s="160">
        <v>45822</v>
      </c>
      <c r="H3959" s="160" t="s">
        <v>6625</v>
      </c>
      <c r="I3959" s="160">
        <v>45991</v>
      </c>
      <c r="J3959" s="160">
        <v>1994851.18</v>
      </c>
      <c r="K3959" s="160">
        <v>1994851.19</v>
      </c>
      <c r="L3959" s="707">
        <v>2791383.01</v>
      </c>
      <c r="M3959" s="727" t="s">
        <v>4995</v>
      </c>
      <c r="AA3959" s="707"/>
      <c r="AB3959" s="707"/>
      <c r="AC3959" s="707">
        <v>291797.73</v>
      </c>
      <c r="AD3959" s="707">
        <v>504734.12</v>
      </c>
      <c r="AE3959" s="707"/>
      <c r="AF3959" s="707"/>
      <c r="AG3959" s="707"/>
      <c r="AH3959" s="707"/>
      <c r="AI3959" s="707"/>
      <c r="AJ3959" s="707"/>
    </row>
    <row r="3960" spans="4:36">
      <c r="D3960" s="160" t="s">
        <v>5336</v>
      </c>
      <c r="E3960" s="160"/>
      <c r="F3960" s="160">
        <v>45633</v>
      </c>
      <c r="G3960" s="160">
        <v>45822</v>
      </c>
      <c r="H3960" s="160" t="s">
        <v>6625</v>
      </c>
      <c r="I3960" s="160">
        <v>45991</v>
      </c>
      <c r="J3960" s="160">
        <v>1994851.18</v>
      </c>
      <c r="K3960" s="160">
        <v>1994851.19</v>
      </c>
      <c r="L3960" s="707">
        <v>2791383.01</v>
      </c>
      <c r="M3960" s="727" t="s">
        <v>4996</v>
      </c>
      <c r="S3960" s="707"/>
      <c r="T3960" s="707">
        <v>138894.29</v>
      </c>
      <c r="U3960" s="707">
        <v>297577.51</v>
      </c>
      <c r="V3960" s="707">
        <v>371097.96</v>
      </c>
      <c r="W3960" s="707">
        <v>42744.91</v>
      </c>
      <c r="X3960" s="707">
        <v>24972.400000000001</v>
      </c>
      <c r="Y3960" s="707">
        <v>120489.68</v>
      </c>
      <c r="Z3960" s="707">
        <v>388636.24</v>
      </c>
      <c r="AA3960" s="707">
        <v>256304.42</v>
      </c>
      <c r="AB3960" s="707">
        <v>352245.58</v>
      </c>
      <c r="AC3960" s="707">
        <v>1888.21</v>
      </c>
      <c r="AF3960" s="707"/>
      <c r="AH3960" s="707"/>
    </row>
    <row r="3961" spans="4:36">
      <c r="D3961" s="160" t="s">
        <v>5337</v>
      </c>
      <c r="E3961" s="160"/>
      <c r="F3961" s="160">
        <v>45641</v>
      </c>
      <c r="G3961" s="160">
        <v>45656</v>
      </c>
      <c r="H3961" s="160" t="s">
        <v>6625</v>
      </c>
      <c r="I3961" s="160" t="s">
        <v>6676</v>
      </c>
      <c r="J3961" s="160">
        <v>288078.55</v>
      </c>
      <c r="K3961" s="160">
        <v>288078.57</v>
      </c>
      <c r="L3961" s="707">
        <v>288078.55</v>
      </c>
      <c r="M3961" s="727" t="s">
        <v>4994</v>
      </c>
      <c r="S3961" s="707">
        <v>288078.55</v>
      </c>
      <c r="T3961" s="707"/>
      <c r="U3961" s="707"/>
      <c r="V3961" s="707"/>
      <c r="W3961" s="707"/>
      <c r="X3961" s="707"/>
      <c r="Y3961" s="707"/>
      <c r="Z3961" s="707"/>
      <c r="AA3961" s="707"/>
      <c r="AB3961" s="707"/>
      <c r="AC3961" s="707"/>
      <c r="AD3961" s="707"/>
      <c r="AE3961" s="707"/>
      <c r="AF3961" s="707"/>
      <c r="AG3961" s="707"/>
      <c r="AH3961" s="707"/>
      <c r="AI3961" s="707"/>
      <c r="AJ3961" s="707"/>
    </row>
    <row r="3962" spans="4:36">
      <c r="D3962" s="160" t="s">
        <v>5337</v>
      </c>
      <c r="E3962" s="160"/>
      <c r="F3962" s="160">
        <v>45641</v>
      </c>
      <c r="G3962" s="160">
        <v>45656</v>
      </c>
      <c r="H3962" s="160" t="s">
        <v>6625</v>
      </c>
      <c r="I3962" s="160" t="s">
        <v>6676</v>
      </c>
      <c r="J3962" s="160">
        <v>288078.55</v>
      </c>
      <c r="K3962" s="160">
        <v>288078.57</v>
      </c>
      <c r="L3962" s="707">
        <v>288078.55</v>
      </c>
      <c r="M3962" s="727" t="s">
        <v>4995</v>
      </c>
      <c r="O3962" s="707"/>
      <c r="S3962" s="707"/>
      <c r="T3962" s="707"/>
      <c r="U3962" s="707"/>
      <c r="V3962" s="707"/>
      <c r="W3962" s="707"/>
      <c r="X3962" s="707"/>
      <c r="Y3962" s="707"/>
      <c r="Z3962" s="707"/>
      <c r="AA3962" s="707"/>
      <c r="AB3962" s="707"/>
      <c r="AC3962" s="707"/>
      <c r="AD3962" s="707"/>
      <c r="AE3962" s="707"/>
      <c r="AF3962" s="707"/>
      <c r="AG3962" s="707"/>
      <c r="AH3962" s="707"/>
      <c r="AI3962" s="707"/>
      <c r="AJ3962" s="707"/>
    </row>
    <row r="3963" spans="4:36">
      <c r="D3963" s="160" t="s">
        <v>5337</v>
      </c>
      <c r="E3963" s="160"/>
      <c r="F3963" s="160">
        <v>45641</v>
      </c>
      <c r="G3963" s="160">
        <v>45656</v>
      </c>
      <c r="H3963" s="160" t="s">
        <v>6625</v>
      </c>
      <c r="I3963" s="160" t="s">
        <v>6676</v>
      </c>
      <c r="J3963" s="160">
        <v>288078.55</v>
      </c>
      <c r="K3963" s="160">
        <v>288078.57</v>
      </c>
      <c r="L3963" s="707">
        <v>288078.55</v>
      </c>
      <c r="M3963" s="727" t="s">
        <v>4996</v>
      </c>
      <c r="P3963" s="707"/>
      <c r="Q3963" s="707"/>
      <c r="R3963" s="707"/>
      <c r="S3963" s="707"/>
      <c r="T3963" s="707">
        <v>64779.29</v>
      </c>
      <c r="U3963" s="707">
        <v>133153.53</v>
      </c>
      <c r="V3963" s="707">
        <v>62813.07</v>
      </c>
      <c r="W3963" s="707">
        <v>767.65</v>
      </c>
      <c r="X3963" s="707">
        <v>2640.42</v>
      </c>
      <c r="Y3963" s="707">
        <v>21694.02</v>
      </c>
      <c r="Z3963" s="707">
        <v>1759.84</v>
      </c>
      <c r="AA3963" s="707">
        <v>470.74</v>
      </c>
      <c r="AB3963" s="707"/>
      <c r="AC3963" s="707"/>
      <c r="AD3963" s="707"/>
      <c r="AE3963" s="707"/>
      <c r="AF3963" s="707"/>
      <c r="AG3963" s="707"/>
      <c r="AH3963" s="707"/>
      <c r="AI3963" s="707"/>
    </row>
    <row r="3964" spans="4:36">
      <c r="D3964" s="160" t="s">
        <v>9239</v>
      </c>
      <c r="E3964" s="160"/>
      <c r="F3964" s="160">
        <v>45641</v>
      </c>
      <c r="G3964" s="160">
        <v>45651</v>
      </c>
      <c r="H3964" s="160" t="s">
        <v>6567</v>
      </c>
      <c r="I3964" s="160" t="s">
        <v>6952</v>
      </c>
      <c r="J3964" s="160">
        <v>38178.83</v>
      </c>
      <c r="K3964" s="160">
        <v>38178.82</v>
      </c>
      <c r="L3964" s="707">
        <v>38178.83</v>
      </c>
      <c r="M3964" s="727" t="s">
        <v>4994</v>
      </c>
      <c r="O3964" s="707"/>
      <c r="P3964" s="707"/>
      <c r="Q3964" s="707"/>
      <c r="R3964" s="707"/>
      <c r="S3964" s="707">
        <v>38178.83</v>
      </c>
      <c r="T3964" s="707"/>
      <c r="U3964" s="707"/>
      <c r="V3964" s="707"/>
      <c r="W3964" s="707"/>
      <c r="X3964" s="707"/>
      <c r="Y3964" s="707"/>
      <c r="Z3964" s="707"/>
      <c r="AA3964" s="707"/>
      <c r="AB3964" s="707"/>
      <c r="AC3964" s="707"/>
      <c r="AD3964" s="707"/>
    </row>
    <row r="3965" spans="4:36">
      <c r="D3965" s="160" t="s">
        <v>9239</v>
      </c>
      <c r="E3965" s="160"/>
      <c r="F3965" s="160">
        <v>45641</v>
      </c>
      <c r="G3965" s="160">
        <v>45651</v>
      </c>
      <c r="H3965" s="160" t="s">
        <v>6567</v>
      </c>
      <c r="I3965" s="160" t="s">
        <v>6952</v>
      </c>
      <c r="J3965" s="160">
        <v>38178.83</v>
      </c>
      <c r="K3965" s="160">
        <v>38178.82</v>
      </c>
      <c r="L3965" s="707">
        <v>38178.83</v>
      </c>
      <c r="M3965" s="727" t="s">
        <v>4995</v>
      </c>
      <c r="O3965" s="707"/>
      <c r="P3965" s="707"/>
      <c r="S3965" s="707"/>
      <c r="T3965" s="707"/>
      <c r="U3965" s="707"/>
      <c r="V3965" s="707"/>
      <c r="W3965" s="707"/>
      <c r="X3965" s="707"/>
      <c r="Y3965" s="707"/>
      <c r="Z3965" s="707"/>
      <c r="AA3965" s="707"/>
      <c r="AB3965" s="707"/>
      <c r="AC3965" s="707"/>
      <c r="AD3965" s="707"/>
    </row>
    <row r="3966" spans="4:36">
      <c r="D3966" s="160" t="s">
        <v>9239</v>
      </c>
      <c r="E3966" s="160"/>
      <c r="F3966" s="160">
        <v>45641</v>
      </c>
      <c r="G3966" s="160">
        <v>45651</v>
      </c>
      <c r="H3966" s="160" t="s">
        <v>6567</v>
      </c>
      <c r="I3966" s="160" t="s">
        <v>6952</v>
      </c>
      <c r="J3966" s="160">
        <v>38178.83</v>
      </c>
      <c r="K3966" s="160">
        <v>38178.82</v>
      </c>
      <c r="L3966" s="707">
        <v>38178.83</v>
      </c>
      <c r="M3966" s="727" t="s">
        <v>4996</v>
      </c>
      <c r="P3966" s="707"/>
      <c r="Q3966" s="707"/>
      <c r="R3966" s="707"/>
      <c r="S3966" s="707"/>
      <c r="T3966" s="707">
        <v>30543.06</v>
      </c>
      <c r="U3966" s="707">
        <v>5965.44</v>
      </c>
      <c r="V3966" s="707">
        <v>1670.32</v>
      </c>
      <c r="W3966" s="707"/>
      <c r="X3966" s="707"/>
      <c r="Y3966" s="707"/>
      <c r="Z3966" s="707"/>
      <c r="AA3966" s="707"/>
      <c r="AB3966" s="707"/>
      <c r="AC3966" s="707"/>
    </row>
    <row r="3967" spans="4:36">
      <c r="D3967" s="160" t="s">
        <v>5338</v>
      </c>
      <c r="E3967" s="160"/>
      <c r="F3967" s="160">
        <v>45641</v>
      </c>
      <c r="G3967" s="160">
        <v>45652</v>
      </c>
      <c r="H3967" s="160" t="s">
        <v>6575</v>
      </c>
      <c r="I3967" s="160" t="s">
        <v>6561</v>
      </c>
      <c r="J3967" s="160">
        <v>56870.57</v>
      </c>
      <c r="K3967" s="160">
        <v>56870.57</v>
      </c>
      <c r="L3967" s="707">
        <v>56870.57</v>
      </c>
      <c r="M3967" s="727" t="s">
        <v>4994</v>
      </c>
      <c r="O3967" s="707"/>
      <c r="P3967" s="707"/>
      <c r="Q3967" s="707"/>
      <c r="R3967" s="707"/>
      <c r="S3967" s="707">
        <v>56870.57</v>
      </c>
      <c r="T3967" s="707"/>
      <c r="U3967" s="707"/>
      <c r="V3967" s="707"/>
      <c r="W3967" s="707"/>
      <c r="X3967" s="707"/>
      <c r="Y3967" s="707"/>
      <c r="Z3967" s="707"/>
      <c r="AA3967" s="707"/>
      <c r="AB3967" s="707"/>
      <c r="AC3967" s="707"/>
      <c r="AD3967" s="707"/>
    </row>
    <row r="3968" spans="4:36">
      <c r="D3968" s="160" t="s">
        <v>5338</v>
      </c>
      <c r="E3968" s="160"/>
      <c r="F3968" s="160">
        <v>45641</v>
      </c>
      <c r="G3968" s="160">
        <v>45652</v>
      </c>
      <c r="H3968" s="160" t="s">
        <v>6575</v>
      </c>
      <c r="I3968" s="160" t="s">
        <v>6561</v>
      </c>
      <c r="J3968" s="160">
        <v>56870.57</v>
      </c>
      <c r="K3968" s="160">
        <v>56870.57</v>
      </c>
      <c r="L3968" s="707">
        <v>56870.57</v>
      </c>
      <c r="M3968" s="727" t="s">
        <v>4995</v>
      </c>
      <c r="O3968" s="707"/>
      <c r="P3968" s="707"/>
      <c r="T3968" s="707"/>
      <c r="U3968" s="707"/>
      <c r="V3968" s="707"/>
      <c r="W3968" s="707"/>
      <c r="X3968" s="707"/>
      <c r="Y3968" s="707"/>
      <c r="Z3968" s="707"/>
      <c r="AA3968" s="707"/>
      <c r="AB3968" s="707"/>
      <c r="AC3968" s="707"/>
      <c r="AD3968" s="707"/>
    </row>
    <row r="3969" spans="4:30">
      <c r="D3969" s="160" t="s">
        <v>5338</v>
      </c>
      <c r="E3969" s="160"/>
      <c r="F3969" s="160">
        <v>45641</v>
      </c>
      <c r="G3969" s="160">
        <v>45652</v>
      </c>
      <c r="H3969" s="160" t="s">
        <v>6575</v>
      </c>
      <c r="I3969" s="160" t="s">
        <v>6561</v>
      </c>
      <c r="J3969" s="160">
        <v>56870.57</v>
      </c>
      <c r="K3969" s="160">
        <v>56870.57</v>
      </c>
      <c r="L3969" s="707">
        <v>56870.57</v>
      </c>
      <c r="M3969" s="727" t="s">
        <v>4996</v>
      </c>
      <c r="S3969" s="707"/>
      <c r="T3969" s="707">
        <v>20260.14</v>
      </c>
      <c r="U3969" s="707">
        <v>27724.400000000001</v>
      </c>
      <c r="V3969" s="707">
        <v>3198.97</v>
      </c>
      <c r="W3969">
        <v>710.88</v>
      </c>
      <c r="X3969" s="707">
        <v>2640.42</v>
      </c>
      <c r="Y3969" s="707">
        <v>2335.7600000000002</v>
      </c>
      <c r="Z3969" s="707"/>
      <c r="AA3969" s="707"/>
      <c r="AC3969" s="707"/>
      <c r="AD3969" s="707"/>
    </row>
    <row r="3970" spans="4:30">
      <c r="D3970" s="160" t="s">
        <v>5339</v>
      </c>
      <c r="E3970" s="160"/>
      <c r="F3970" s="160">
        <v>45641</v>
      </c>
      <c r="G3970" s="160">
        <v>45651</v>
      </c>
      <c r="H3970" s="160" t="s">
        <v>6625</v>
      </c>
      <c r="I3970" s="160" t="s">
        <v>6615</v>
      </c>
      <c r="J3970" s="160">
        <v>7266.57</v>
      </c>
      <c r="K3970" s="160">
        <v>7266.57</v>
      </c>
      <c r="L3970" s="707">
        <v>7266.57</v>
      </c>
      <c r="M3970" s="727" t="s">
        <v>4994</v>
      </c>
      <c r="S3970" s="707">
        <v>7266.57</v>
      </c>
      <c r="T3970" s="707"/>
      <c r="U3970" s="707"/>
      <c r="V3970" s="707"/>
      <c r="W3970" s="707"/>
      <c r="X3970" s="707"/>
      <c r="Z3970" s="707"/>
      <c r="AA3970" s="707"/>
      <c r="AB3970" s="707"/>
    </row>
    <row r="3971" spans="4:30">
      <c r="D3971" s="160" t="s">
        <v>5339</v>
      </c>
      <c r="E3971" s="160"/>
      <c r="F3971" s="160">
        <v>45641</v>
      </c>
      <c r="G3971" s="160">
        <v>45651</v>
      </c>
      <c r="H3971" s="160" t="s">
        <v>6625</v>
      </c>
      <c r="I3971" s="160" t="s">
        <v>6615</v>
      </c>
      <c r="J3971" s="160">
        <v>7266.57</v>
      </c>
      <c r="K3971" s="160">
        <v>7266.57</v>
      </c>
      <c r="L3971" s="707">
        <v>7266.57</v>
      </c>
      <c r="M3971" s="727" t="s">
        <v>4995</v>
      </c>
      <c r="T3971" s="707"/>
      <c r="U3971" s="707"/>
      <c r="V3971" s="707"/>
      <c r="W3971" s="707"/>
      <c r="X3971" s="707"/>
      <c r="Y3971" s="707"/>
      <c r="Z3971" s="707"/>
      <c r="AA3971" s="707"/>
      <c r="AB3971" s="707"/>
      <c r="AC3971" s="707"/>
      <c r="AD3971" s="707"/>
    </row>
    <row r="3972" spans="4:30">
      <c r="D3972" s="160" t="s">
        <v>5339</v>
      </c>
      <c r="E3972" s="160"/>
      <c r="F3972" s="160">
        <v>45641</v>
      </c>
      <c r="G3972" s="160">
        <v>45651</v>
      </c>
      <c r="H3972" s="160" t="s">
        <v>6625</v>
      </c>
      <c r="I3972" s="160" t="s">
        <v>6615</v>
      </c>
      <c r="J3972" s="160">
        <v>7266.57</v>
      </c>
      <c r="K3972" s="160">
        <v>7266.57</v>
      </c>
      <c r="L3972" s="707">
        <v>7266.57</v>
      </c>
      <c r="M3972" s="727" t="s">
        <v>4996</v>
      </c>
      <c r="Q3972" s="707"/>
      <c r="R3972" s="707"/>
      <c r="S3972" s="707"/>
      <c r="T3972" s="707">
        <v>3213.18</v>
      </c>
      <c r="U3972" s="707">
        <v>3690.06</v>
      </c>
      <c r="V3972" s="707">
        <v>306.56</v>
      </c>
      <c r="W3972" s="707">
        <v>56.77</v>
      </c>
      <c r="X3972" s="707"/>
      <c r="Y3972" s="707"/>
      <c r="Z3972" s="707"/>
      <c r="AA3972" s="707"/>
      <c r="AB3972" s="707"/>
      <c r="AC3972" s="707"/>
      <c r="AD3972" s="707"/>
    </row>
    <row r="3973" spans="4:30">
      <c r="D3973" s="160" t="s">
        <v>9240</v>
      </c>
      <c r="E3973" s="160"/>
      <c r="F3973" s="160">
        <v>45641</v>
      </c>
      <c r="G3973" s="160">
        <v>45654</v>
      </c>
      <c r="H3973" s="160" t="s">
        <v>6625</v>
      </c>
      <c r="I3973" s="160" t="s">
        <v>6676</v>
      </c>
      <c r="J3973" s="160">
        <v>13776.52</v>
      </c>
      <c r="K3973" s="160">
        <v>13776.52</v>
      </c>
      <c r="L3973" s="707">
        <v>13776.52</v>
      </c>
      <c r="M3973" s="727" t="s">
        <v>4994</v>
      </c>
      <c r="P3973" s="707"/>
      <c r="Q3973" s="707"/>
      <c r="R3973" s="707"/>
      <c r="S3973" s="707">
        <v>13776.52</v>
      </c>
      <c r="T3973" s="707"/>
      <c r="U3973" s="707"/>
      <c r="V3973" s="707"/>
      <c r="W3973" s="707"/>
      <c r="X3973" s="707"/>
      <c r="Z3973" s="707"/>
    </row>
    <row r="3974" spans="4:30">
      <c r="D3974" s="160" t="s">
        <v>9240</v>
      </c>
      <c r="E3974" s="160"/>
      <c r="F3974" s="160">
        <v>45641</v>
      </c>
      <c r="G3974" s="160">
        <v>45654</v>
      </c>
      <c r="H3974" s="160" t="s">
        <v>6625</v>
      </c>
      <c r="I3974" s="160" t="s">
        <v>6676</v>
      </c>
      <c r="J3974" s="160">
        <v>13776.52</v>
      </c>
      <c r="K3974" s="160">
        <v>13776.52</v>
      </c>
      <c r="L3974" s="707">
        <v>13776.52</v>
      </c>
      <c r="M3974" s="727" t="s">
        <v>4995</v>
      </c>
      <c r="O3974" s="707"/>
      <c r="S3974" s="707"/>
      <c r="T3974" s="707"/>
      <c r="U3974" s="707"/>
      <c r="V3974" s="707"/>
      <c r="W3974" s="707"/>
      <c r="X3974" s="707"/>
      <c r="Y3974" s="707"/>
      <c r="Z3974" s="707"/>
      <c r="AA3974" s="707"/>
      <c r="AB3974" s="707"/>
      <c r="AC3974" s="707"/>
      <c r="AD3974" s="707"/>
    </row>
    <row r="3975" spans="4:30">
      <c r="D3975" s="160" t="s">
        <v>9240</v>
      </c>
      <c r="E3975" s="160"/>
      <c r="F3975" s="160">
        <v>45641</v>
      </c>
      <c r="G3975" s="160">
        <v>45654</v>
      </c>
      <c r="H3975" s="160" t="s">
        <v>6625</v>
      </c>
      <c r="I3975" s="160" t="s">
        <v>6676</v>
      </c>
      <c r="J3975" s="160">
        <v>13776.52</v>
      </c>
      <c r="K3975" s="160">
        <v>13776.52</v>
      </c>
      <c r="L3975" s="707">
        <v>13776.52</v>
      </c>
      <c r="M3975" s="727" t="s">
        <v>4996</v>
      </c>
      <c r="P3975" s="707"/>
      <c r="Q3975" s="707"/>
      <c r="R3975" s="707"/>
      <c r="S3975" s="707"/>
      <c r="T3975" s="707">
        <v>10762.91</v>
      </c>
      <c r="U3975" s="707">
        <v>2542.87</v>
      </c>
      <c r="V3975" s="707"/>
      <c r="W3975" s="707"/>
      <c r="X3975" s="707"/>
      <c r="Y3975" s="707"/>
      <c r="Z3975" s="707"/>
      <c r="AA3975">
        <v>470.74</v>
      </c>
      <c r="AC3975" s="707"/>
      <c r="AD3975" s="707"/>
    </row>
    <row r="3976" spans="4:30">
      <c r="D3976" s="160" t="s">
        <v>9241</v>
      </c>
      <c r="E3976" s="160"/>
      <c r="F3976" s="160">
        <v>45641</v>
      </c>
      <c r="G3976" s="160">
        <v>45651</v>
      </c>
      <c r="H3976" s="160" t="s">
        <v>6660</v>
      </c>
      <c r="I3976" s="160" t="s">
        <v>6801</v>
      </c>
      <c r="J3976" s="160">
        <v>31198.65</v>
      </c>
      <c r="K3976" s="160">
        <v>31198.66</v>
      </c>
      <c r="L3976" s="707">
        <v>31198.65</v>
      </c>
      <c r="M3976" s="727" t="s">
        <v>4994</v>
      </c>
      <c r="O3976" s="707"/>
      <c r="P3976" s="707"/>
      <c r="Q3976" s="707"/>
      <c r="R3976" s="707"/>
      <c r="S3976" s="707">
        <v>31198.65</v>
      </c>
      <c r="T3976" s="707"/>
      <c r="U3976" s="707"/>
      <c r="V3976" s="707"/>
      <c r="W3976" s="707"/>
      <c r="X3976" s="707"/>
      <c r="Y3976" s="707"/>
      <c r="Z3976" s="707"/>
      <c r="AA3976" s="707"/>
      <c r="AB3976" s="707"/>
    </row>
    <row r="3977" spans="4:30">
      <c r="D3977" s="160" t="s">
        <v>9241</v>
      </c>
      <c r="E3977" s="160"/>
      <c r="F3977" s="160">
        <v>45641</v>
      </c>
      <c r="G3977" s="160">
        <v>45651</v>
      </c>
      <c r="H3977" s="160" t="s">
        <v>6660</v>
      </c>
      <c r="I3977" s="160" t="s">
        <v>6801</v>
      </c>
      <c r="J3977" s="160">
        <v>31198.65</v>
      </c>
      <c r="K3977" s="160">
        <v>31198.66</v>
      </c>
      <c r="L3977" s="707">
        <v>31198.65</v>
      </c>
      <c r="M3977" s="727" t="s">
        <v>4995</v>
      </c>
      <c r="O3977" s="707"/>
      <c r="P3977" s="707"/>
      <c r="T3977" s="707"/>
      <c r="U3977" s="707"/>
      <c r="V3977" s="707"/>
      <c r="W3977" s="707"/>
      <c r="X3977" s="707"/>
      <c r="Y3977" s="707"/>
      <c r="Z3977" s="707"/>
      <c r="AA3977" s="707"/>
      <c r="AB3977" s="707"/>
      <c r="AC3977" s="707"/>
      <c r="AD3977" s="707"/>
    </row>
    <row r="3978" spans="4:30">
      <c r="D3978" s="160" t="s">
        <v>9241</v>
      </c>
      <c r="E3978" s="160"/>
      <c r="F3978" s="160">
        <v>45641</v>
      </c>
      <c r="G3978" s="160">
        <v>45651</v>
      </c>
      <c r="H3978" s="160" t="s">
        <v>6660</v>
      </c>
      <c r="I3978" s="160" t="s">
        <v>6801</v>
      </c>
      <c r="J3978" s="160">
        <v>31198.65</v>
      </c>
      <c r="K3978" s="160">
        <v>31198.66</v>
      </c>
      <c r="L3978" s="707">
        <v>31198.65</v>
      </c>
      <c r="M3978" s="727" t="s">
        <v>4996</v>
      </c>
      <c r="Q3978" s="707"/>
      <c r="R3978" s="707"/>
      <c r="S3978" s="707"/>
      <c r="T3978" s="707"/>
      <c r="U3978" s="707">
        <v>26226.37</v>
      </c>
      <c r="V3978" s="707">
        <v>4972.29</v>
      </c>
      <c r="W3978" s="707"/>
      <c r="X3978" s="707"/>
      <c r="Y3978" s="707"/>
      <c r="Z3978" s="707"/>
      <c r="AA3978" s="707"/>
      <c r="AC3978" s="707"/>
      <c r="AD3978" s="707"/>
    </row>
    <row r="3979" spans="4:30">
      <c r="D3979" s="160" t="s">
        <v>9242</v>
      </c>
      <c r="E3979" s="160"/>
      <c r="F3979" s="160">
        <v>45641</v>
      </c>
      <c r="G3979" s="160">
        <v>45651</v>
      </c>
      <c r="H3979" s="160" t="s">
        <v>6634</v>
      </c>
      <c r="I3979" s="160" t="s">
        <v>6659</v>
      </c>
      <c r="J3979" s="160">
        <v>41714.79</v>
      </c>
      <c r="K3979" s="160">
        <v>41714.800000000003</v>
      </c>
      <c r="L3979" s="707">
        <v>41714.79</v>
      </c>
      <c r="M3979" s="727" t="s">
        <v>4994</v>
      </c>
      <c r="P3979" s="707"/>
      <c r="Q3979" s="707"/>
      <c r="R3979" s="707"/>
      <c r="S3979" s="707">
        <v>41714.79</v>
      </c>
      <c r="T3979" s="707"/>
      <c r="U3979" s="707"/>
      <c r="V3979" s="707"/>
      <c r="W3979" s="707"/>
      <c r="X3979" s="707"/>
      <c r="Y3979" s="707"/>
      <c r="Z3979" s="707"/>
      <c r="AA3979" s="707"/>
      <c r="AB3979" s="707"/>
      <c r="AC3979" s="707"/>
    </row>
    <row r="3980" spans="4:30">
      <c r="D3980" s="160" t="s">
        <v>9242</v>
      </c>
      <c r="E3980" s="160"/>
      <c r="F3980" s="160">
        <v>45641</v>
      </c>
      <c r="G3980" s="160">
        <v>45651</v>
      </c>
      <c r="H3980" s="160" t="s">
        <v>6634</v>
      </c>
      <c r="I3980" s="160" t="s">
        <v>6659</v>
      </c>
      <c r="J3980" s="160">
        <v>41714.79</v>
      </c>
      <c r="K3980" s="160">
        <v>41714.800000000003</v>
      </c>
      <c r="L3980" s="707">
        <v>41714.79</v>
      </c>
      <c r="M3980" s="727" t="s">
        <v>4995</v>
      </c>
      <c r="T3980" s="707"/>
      <c r="U3980" s="707"/>
      <c r="V3980" s="707"/>
      <c r="W3980" s="707"/>
      <c r="X3980" s="707"/>
      <c r="Y3980" s="707"/>
      <c r="Z3980" s="707"/>
      <c r="AA3980" s="707"/>
      <c r="AB3980" s="707"/>
      <c r="AC3980" s="707"/>
      <c r="AD3980" s="707"/>
    </row>
    <row r="3981" spans="4:30">
      <c r="D3981" s="160" t="s">
        <v>9242</v>
      </c>
      <c r="E3981" s="160"/>
      <c r="F3981" s="160">
        <v>45641</v>
      </c>
      <c r="G3981" s="160">
        <v>45651</v>
      </c>
      <c r="H3981" s="160" t="s">
        <v>6634</v>
      </c>
      <c r="I3981" s="160" t="s">
        <v>6659</v>
      </c>
      <c r="J3981" s="160">
        <v>41714.79</v>
      </c>
      <c r="K3981" s="160">
        <v>41714.800000000003</v>
      </c>
      <c r="L3981" s="707">
        <v>41714.79</v>
      </c>
      <c r="M3981" s="727" t="s">
        <v>4996</v>
      </c>
      <c r="T3981" s="707"/>
      <c r="U3981" s="707">
        <v>27375.34</v>
      </c>
      <c r="V3981" s="707">
        <v>8082.24</v>
      </c>
      <c r="Y3981" s="707">
        <v>5735.79</v>
      </c>
      <c r="Z3981" s="707">
        <v>521.44000000000005</v>
      </c>
      <c r="AA3981" s="707"/>
      <c r="AC3981" s="707"/>
      <c r="AD3981" s="707"/>
    </row>
    <row r="3982" spans="4:30">
      <c r="D3982" s="160" t="s">
        <v>9243</v>
      </c>
      <c r="E3982" s="160"/>
      <c r="F3982" s="160">
        <v>45641</v>
      </c>
      <c r="G3982" s="160">
        <v>45656</v>
      </c>
      <c r="H3982" s="160" t="s">
        <v>6634</v>
      </c>
      <c r="I3982" s="160" t="s">
        <v>6659</v>
      </c>
      <c r="J3982" s="707">
        <v>99072.63</v>
      </c>
      <c r="K3982" s="160">
        <v>99072.63</v>
      </c>
      <c r="L3982" s="707">
        <v>99072.63</v>
      </c>
      <c r="M3982" s="727" t="s">
        <v>4994</v>
      </c>
      <c r="S3982" s="707">
        <v>99072.63</v>
      </c>
      <c r="T3982" s="707"/>
      <c r="U3982" s="707"/>
      <c r="W3982" s="707"/>
      <c r="X3982" s="707"/>
      <c r="Y3982" s="707"/>
      <c r="Z3982" s="707"/>
      <c r="AA3982" s="707"/>
      <c r="AB3982" s="707"/>
      <c r="AC3982" s="707"/>
      <c r="AD3982" s="707"/>
    </row>
    <row r="3983" spans="4:30">
      <c r="D3983" s="160" t="s">
        <v>9243</v>
      </c>
      <c r="E3983" s="160"/>
      <c r="F3983" s="160">
        <v>45641</v>
      </c>
      <c r="G3983" s="160">
        <v>45656</v>
      </c>
      <c r="H3983" s="160" t="s">
        <v>6634</v>
      </c>
      <c r="I3983" s="160" t="s">
        <v>6659</v>
      </c>
      <c r="J3983" s="707">
        <v>99072.63</v>
      </c>
      <c r="K3983" s="160">
        <v>99072.63</v>
      </c>
      <c r="L3983" s="707">
        <v>99072.63</v>
      </c>
      <c r="M3983" s="727" t="s">
        <v>4995</v>
      </c>
      <c r="T3983" s="707"/>
      <c r="U3983" s="707"/>
      <c r="V3983" s="707"/>
      <c r="W3983" s="707"/>
      <c r="X3983" s="707"/>
      <c r="Y3983" s="707"/>
      <c r="Z3983" s="707"/>
      <c r="AA3983" s="707"/>
      <c r="AB3983" s="707"/>
      <c r="AC3983" s="707"/>
      <c r="AD3983" s="707"/>
    </row>
    <row r="3984" spans="4:30">
      <c r="D3984" s="160" t="s">
        <v>9243</v>
      </c>
      <c r="E3984" s="160"/>
      <c r="F3984" s="160">
        <v>45641</v>
      </c>
      <c r="G3984" s="160">
        <v>45656</v>
      </c>
      <c r="H3984" s="160" t="s">
        <v>6634</v>
      </c>
      <c r="I3984" s="160" t="s">
        <v>6659</v>
      </c>
      <c r="J3984" s="707">
        <v>99072.63</v>
      </c>
      <c r="K3984" s="160">
        <v>99072.63</v>
      </c>
      <c r="L3984" s="707">
        <v>99072.63</v>
      </c>
      <c r="M3984" s="727" t="s">
        <v>4996</v>
      </c>
      <c r="S3984" s="707"/>
      <c r="T3984" s="707"/>
      <c r="U3984" s="707">
        <v>39629.06</v>
      </c>
      <c r="V3984" s="707">
        <v>44582.69</v>
      </c>
      <c r="Y3984" s="707">
        <v>13622.48</v>
      </c>
      <c r="Z3984" s="707">
        <v>1238.4100000000001</v>
      </c>
      <c r="AA3984" s="707"/>
      <c r="AC3984" s="707"/>
    </row>
    <row r="3985" spans="4:34">
      <c r="D3985" s="160" t="s">
        <v>9244</v>
      </c>
      <c r="E3985" s="160"/>
      <c r="F3985" s="160">
        <v>45641</v>
      </c>
      <c r="G3985" s="160">
        <v>45713</v>
      </c>
      <c r="H3985" s="160" t="s">
        <v>6559</v>
      </c>
      <c r="I3985" s="160">
        <v>45986</v>
      </c>
      <c r="J3985" s="160">
        <v>167594.12</v>
      </c>
      <c r="K3985" s="160">
        <v>167594.14000000001</v>
      </c>
      <c r="L3985" s="707">
        <v>659291.80000000005</v>
      </c>
      <c r="M3985" s="727" t="s">
        <v>4994</v>
      </c>
      <c r="S3985" s="707">
        <v>137057.59</v>
      </c>
      <c r="T3985" s="707">
        <v>30536.53</v>
      </c>
      <c r="U3985" s="707"/>
      <c r="V3985" s="707"/>
      <c r="W3985" s="707"/>
      <c r="X3985" s="707"/>
      <c r="Y3985" s="707"/>
      <c r="Z3985" s="707"/>
      <c r="AA3985" s="707"/>
      <c r="AB3985" s="707"/>
      <c r="AC3985" s="707">
        <v>171849.67</v>
      </c>
      <c r="AD3985" s="707">
        <v>319848.01</v>
      </c>
    </row>
    <row r="3986" spans="4:34">
      <c r="D3986" s="160" t="s">
        <v>9244</v>
      </c>
      <c r="E3986" s="160"/>
      <c r="F3986" s="160">
        <v>45641</v>
      </c>
      <c r="G3986" s="160">
        <v>45713</v>
      </c>
      <c r="H3986" s="160" t="s">
        <v>6559</v>
      </c>
      <c r="I3986" s="160">
        <v>45986</v>
      </c>
      <c r="J3986" s="160">
        <v>167594.12</v>
      </c>
      <c r="K3986" s="160">
        <v>167594.14000000001</v>
      </c>
      <c r="L3986" s="707">
        <v>659291.80000000005</v>
      </c>
      <c r="M3986" s="727" t="s">
        <v>4995</v>
      </c>
      <c r="S3986" s="707"/>
      <c r="T3986" s="707"/>
      <c r="U3986" s="707"/>
      <c r="V3986" s="707"/>
      <c r="W3986" s="707"/>
      <c r="X3986" s="707"/>
      <c r="Y3986" s="707"/>
      <c r="Z3986" s="707"/>
      <c r="AA3986" s="707"/>
      <c r="AB3986" s="707"/>
      <c r="AC3986" s="707">
        <v>171849.67</v>
      </c>
      <c r="AD3986" s="707">
        <v>319848.01</v>
      </c>
    </row>
    <row r="3987" spans="4:34">
      <c r="D3987" s="160" t="s">
        <v>9244</v>
      </c>
      <c r="E3987" s="160"/>
      <c r="F3987" s="160">
        <v>45641</v>
      </c>
      <c r="G3987" s="160">
        <v>45713</v>
      </c>
      <c r="H3987" s="160" t="s">
        <v>6559</v>
      </c>
      <c r="I3987" s="160">
        <v>45986</v>
      </c>
      <c r="J3987" s="160">
        <v>167594.12</v>
      </c>
      <c r="K3987" s="160">
        <v>167594.14000000001</v>
      </c>
      <c r="L3987" s="707">
        <v>659291.80000000005</v>
      </c>
      <c r="M3987" s="727" t="s">
        <v>4996</v>
      </c>
      <c r="Q3987" s="707"/>
      <c r="R3987" s="707"/>
      <c r="S3987" s="707"/>
      <c r="T3987" s="707"/>
      <c r="U3987" s="707"/>
      <c r="V3987" s="707"/>
      <c r="W3987" s="707"/>
      <c r="X3987" s="707"/>
      <c r="Y3987" s="707">
        <v>13194.62</v>
      </c>
      <c r="Z3987" s="707">
        <v>110990.06</v>
      </c>
      <c r="AA3987" s="707">
        <v>43409.46</v>
      </c>
      <c r="AC3987" s="707"/>
      <c r="AD3987" s="707"/>
    </row>
    <row r="3988" spans="4:34">
      <c r="D3988" s="160" t="s">
        <v>9245</v>
      </c>
      <c r="E3988" s="160"/>
      <c r="F3988" s="160">
        <v>45641</v>
      </c>
      <c r="G3988" s="160">
        <v>45651</v>
      </c>
      <c r="H3988" s="160">
        <v>45932</v>
      </c>
      <c r="I3988" s="160">
        <v>45943</v>
      </c>
      <c r="J3988" s="160">
        <v>0</v>
      </c>
      <c r="K3988" s="160">
        <v>0</v>
      </c>
      <c r="L3988" s="707">
        <v>18491.240000000002</v>
      </c>
      <c r="M3988" s="727" t="s">
        <v>4994</v>
      </c>
      <c r="P3988" s="707"/>
      <c r="Q3988" s="707"/>
      <c r="R3988" s="707"/>
      <c r="S3988" s="707"/>
      <c r="T3988" s="707"/>
      <c r="U3988" s="707"/>
      <c r="V3988" s="707"/>
      <c r="W3988" s="707"/>
      <c r="X3988" s="707"/>
      <c r="Y3988" s="707"/>
      <c r="Z3988" s="707"/>
      <c r="AA3988" s="707"/>
      <c r="AB3988" s="707"/>
      <c r="AC3988" s="707">
        <v>18491.240000000002</v>
      </c>
    </row>
    <row r="3989" spans="4:34">
      <c r="D3989" s="160" t="s">
        <v>9245</v>
      </c>
      <c r="E3989" s="160"/>
      <c r="F3989" s="160">
        <v>45641</v>
      </c>
      <c r="G3989" s="160">
        <v>45651</v>
      </c>
      <c r="H3989" s="160">
        <v>45932</v>
      </c>
      <c r="I3989" s="160">
        <v>45943</v>
      </c>
      <c r="J3989" s="160">
        <v>0</v>
      </c>
      <c r="K3989" s="160">
        <v>0</v>
      </c>
      <c r="L3989" s="707">
        <v>18491.240000000002</v>
      </c>
      <c r="M3989" s="727" t="s">
        <v>4995</v>
      </c>
      <c r="S3989" s="707"/>
      <c r="T3989" s="707"/>
      <c r="U3989" s="707"/>
      <c r="V3989" s="707"/>
      <c r="W3989" s="707"/>
      <c r="X3989" s="707"/>
      <c r="Y3989" s="707"/>
      <c r="Z3989" s="707"/>
      <c r="AA3989" s="707"/>
      <c r="AB3989" s="707"/>
      <c r="AC3989" s="707">
        <v>18491.240000000002</v>
      </c>
      <c r="AD3989" s="707"/>
      <c r="AE3989" s="707"/>
    </row>
    <row r="3990" spans="4:34">
      <c r="D3990" s="160" t="s">
        <v>9245</v>
      </c>
      <c r="E3990" s="160"/>
      <c r="F3990" s="160">
        <v>45641</v>
      </c>
      <c r="G3990" s="160">
        <v>45651</v>
      </c>
      <c r="H3990" s="160">
        <v>45932</v>
      </c>
      <c r="I3990" s="160">
        <v>45943</v>
      </c>
      <c r="J3990" s="160">
        <v>0</v>
      </c>
      <c r="K3990" s="160">
        <v>0</v>
      </c>
      <c r="L3990" s="707">
        <v>18491.240000000002</v>
      </c>
      <c r="M3990" s="727" t="s">
        <v>4996</v>
      </c>
      <c r="S3990" s="707"/>
      <c r="T3990" s="707"/>
      <c r="U3990" s="707"/>
      <c r="Z3990" s="707"/>
      <c r="AD3990" s="707"/>
      <c r="AE3990" s="707"/>
    </row>
    <row r="3991" spans="4:34">
      <c r="D3991" s="160" t="s">
        <v>9246</v>
      </c>
      <c r="E3991" s="160"/>
      <c r="F3991" s="160">
        <v>45641</v>
      </c>
      <c r="G3991" s="160">
        <v>45651</v>
      </c>
      <c r="H3991" s="160" t="s">
        <v>6559</v>
      </c>
      <c r="I3991" s="160" t="s">
        <v>6673</v>
      </c>
      <c r="J3991" s="160">
        <v>104440.57</v>
      </c>
      <c r="K3991" s="160">
        <v>104440.57</v>
      </c>
      <c r="L3991" s="707">
        <v>104440.57</v>
      </c>
      <c r="M3991" s="727" t="s">
        <v>4994</v>
      </c>
      <c r="S3991" s="707">
        <v>104440.57</v>
      </c>
      <c r="T3991" s="707"/>
      <c r="V3991" s="707"/>
      <c r="W3991" s="707"/>
      <c r="X3991" s="707"/>
      <c r="Y3991" s="707"/>
      <c r="Z3991" s="707"/>
      <c r="AA3991" s="707"/>
      <c r="AB3991" s="707"/>
      <c r="AC3991" s="707"/>
    </row>
    <row r="3992" spans="4:34">
      <c r="D3992" s="160" t="s">
        <v>9246</v>
      </c>
      <c r="E3992" s="160"/>
      <c r="F3992" s="160">
        <v>45641</v>
      </c>
      <c r="G3992" s="160">
        <v>45651</v>
      </c>
      <c r="H3992" s="160" t="s">
        <v>6559</v>
      </c>
      <c r="I3992" s="160" t="s">
        <v>6673</v>
      </c>
      <c r="J3992" s="160">
        <v>104440.57</v>
      </c>
      <c r="K3992" s="160">
        <v>104440.57</v>
      </c>
      <c r="L3992" s="707">
        <v>104440.57</v>
      </c>
      <c r="M3992" s="727" t="s">
        <v>4995</v>
      </c>
      <c r="S3992" s="707"/>
      <c r="T3992" s="707"/>
      <c r="U3992" s="707"/>
      <c r="V3992" s="707"/>
      <c r="W3992" s="707"/>
      <c r="X3992" s="707"/>
      <c r="Y3992" s="707"/>
      <c r="Z3992" s="707"/>
      <c r="AA3992" s="707"/>
      <c r="AB3992" s="707"/>
      <c r="AC3992" s="707"/>
      <c r="AF3992" s="707"/>
    </row>
    <row r="3993" spans="4:34">
      <c r="D3993" s="160" t="s">
        <v>9246</v>
      </c>
      <c r="E3993" s="160"/>
      <c r="F3993" s="160">
        <v>45641</v>
      </c>
      <c r="G3993" s="160">
        <v>45651</v>
      </c>
      <c r="H3993" s="160" t="s">
        <v>6559</v>
      </c>
      <c r="I3993" s="160" t="s">
        <v>6673</v>
      </c>
      <c r="J3993" s="160">
        <v>104440.57</v>
      </c>
      <c r="K3993" s="160">
        <v>104440.57</v>
      </c>
      <c r="L3993" s="707">
        <v>104440.57</v>
      </c>
      <c r="M3993" s="727" t="s">
        <v>4996</v>
      </c>
      <c r="S3993" s="707"/>
      <c r="T3993" s="707"/>
      <c r="U3993" s="707"/>
      <c r="Y3993" s="707">
        <v>11096.81</v>
      </c>
      <c r="Z3993" s="707">
        <v>93343.76</v>
      </c>
      <c r="AF3993" s="707"/>
    </row>
    <row r="3994" spans="4:34">
      <c r="D3994" s="160" t="s">
        <v>9247</v>
      </c>
      <c r="E3994" s="160"/>
      <c r="F3994" s="160">
        <v>45641</v>
      </c>
      <c r="G3994" s="160">
        <v>45651</v>
      </c>
      <c r="H3994" s="160" t="s">
        <v>6559</v>
      </c>
      <c r="I3994" s="160" t="s">
        <v>6673</v>
      </c>
      <c r="J3994" s="160">
        <v>19744.099999999999</v>
      </c>
      <c r="K3994" s="160">
        <v>19744.11</v>
      </c>
      <c r="L3994" s="707">
        <v>19744.099999999999</v>
      </c>
      <c r="M3994" s="727" t="s">
        <v>4994</v>
      </c>
      <c r="S3994" s="707">
        <v>19744.099999999999</v>
      </c>
      <c r="T3994" s="707"/>
      <c r="V3994" s="707"/>
      <c r="W3994" s="707"/>
      <c r="X3994" s="707"/>
      <c r="Y3994" s="707"/>
      <c r="Z3994" s="707"/>
      <c r="AA3994" s="707"/>
      <c r="AB3994" s="707"/>
      <c r="AC3994" s="707"/>
    </row>
    <row r="3995" spans="4:34">
      <c r="D3995" s="160" t="s">
        <v>9247</v>
      </c>
      <c r="E3995" s="160"/>
      <c r="F3995" s="160">
        <v>45641</v>
      </c>
      <c r="G3995" s="160">
        <v>45651</v>
      </c>
      <c r="H3995" s="160" t="s">
        <v>6559</v>
      </c>
      <c r="I3995" s="160" t="s">
        <v>6673</v>
      </c>
      <c r="J3995" s="160">
        <v>19744.099999999999</v>
      </c>
      <c r="K3995" s="160">
        <v>19744.11</v>
      </c>
      <c r="L3995" s="707">
        <v>19744.099999999999</v>
      </c>
      <c r="M3995" s="727" t="s">
        <v>4995</v>
      </c>
      <c r="S3995" s="707"/>
      <c r="T3995" s="707"/>
      <c r="U3995" s="707"/>
      <c r="V3995" s="707"/>
      <c r="W3995" s="707"/>
      <c r="X3995" s="707"/>
      <c r="Y3995" s="707"/>
      <c r="Z3995" s="707"/>
      <c r="AA3995" s="707"/>
      <c r="AB3995" s="707"/>
      <c r="AC3995" s="707"/>
      <c r="AF3995" s="707"/>
    </row>
    <row r="3996" spans="4:34">
      <c r="D3996" s="160" t="s">
        <v>9247</v>
      </c>
      <c r="E3996" s="160"/>
      <c r="F3996" s="160">
        <v>45641</v>
      </c>
      <c r="G3996" s="160">
        <v>45651</v>
      </c>
      <c r="H3996" s="160" t="s">
        <v>6559</v>
      </c>
      <c r="I3996" s="160" t="s">
        <v>6673</v>
      </c>
      <c r="J3996" s="160">
        <v>19744.099999999999</v>
      </c>
      <c r="K3996" s="160">
        <v>19744.11</v>
      </c>
      <c r="L3996" s="707">
        <v>19744.099999999999</v>
      </c>
      <c r="M3996" s="727" t="s">
        <v>4996</v>
      </c>
      <c r="S3996" s="707"/>
      <c r="T3996" s="707"/>
      <c r="U3996" s="707"/>
      <c r="Y3996" s="707">
        <v>2097.81</v>
      </c>
      <c r="Z3996" s="707">
        <v>17646.3</v>
      </c>
      <c r="AF3996" s="707"/>
    </row>
    <row r="3997" spans="4:34">
      <c r="D3997" s="160" t="s">
        <v>9248</v>
      </c>
      <c r="E3997" s="160"/>
      <c r="F3997" s="160">
        <v>45655</v>
      </c>
      <c r="G3997" s="160">
        <v>45665</v>
      </c>
      <c r="H3997" s="160" t="s">
        <v>6812</v>
      </c>
      <c r="I3997" s="160">
        <v>45934</v>
      </c>
      <c r="J3997" s="160">
        <v>24637.8</v>
      </c>
      <c r="K3997" s="160">
        <v>24637.8</v>
      </c>
      <c r="L3997" s="707">
        <v>27375.34</v>
      </c>
      <c r="M3997" s="727" t="s">
        <v>4994</v>
      </c>
      <c r="S3997" s="707">
        <v>10265.75</v>
      </c>
      <c r="T3997" s="707">
        <v>14372.05</v>
      </c>
      <c r="V3997" s="707"/>
      <c r="W3997" s="707"/>
      <c r="X3997" s="707"/>
      <c r="Y3997" s="707"/>
      <c r="Z3997" s="707"/>
      <c r="AA3997" s="707"/>
      <c r="AB3997" s="707"/>
      <c r="AC3997" s="707">
        <v>2737.53</v>
      </c>
    </row>
    <row r="3998" spans="4:34">
      <c r="D3998" s="160" t="s">
        <v>9248</v>
      </c>
      <c r="E3998" s="160"/>
      <c r="F3998" s="160">
        <v>45655</v>
      </c>
      <c r="G3998" s="160">
        <v>45665</v>
      </c>
      <c r="H3998" s="160" t="s">
        <v>6812</v>
      </c>
      <c r="I3998" s="160">
        <v>45934</v>
      </c>
      <c r="J3998" s="160">
        <v>24637.8</v>
      </c>
      <c r="K3998" s="160">
        <v>24637.8</v>
      </c>
      <c r="L3998" s="707">
        <v>27375.34</v>
      </c>
      <c r="M3998" s="727" t="s">
        <v>4995</v>
      </c>
      <c r="S3998" s="707"/>
      <c r="T3998" s="707"/>
      <c r="U3998" s="707"/>
      <c r="V3998" s="707"/>
      <c r="W3998" s="707"/>
      <c r="X3998" s="707"/>
      <c r="Y3998" s="707"/>
      <c r="Z3998" s="707"/>
      <c r="AA3998" s="707"/>
      <c r="AB3998" s="707"/>
      <c r="AC3998" s="707">
        <v>2737.53</v>
      </c>
      <c r="AF3998" s="707"/>
      <c r="AG3998" s="707"/>
      <c r="AH3998" s="707"/>
    </row>
    <row r="3999" spans="4:34">
      <c r="D3999" s="160" t="s">
        <v>9248</v>
      </c>
      <c r="E3999" s="160"/>
      <c r="F3999" s="160">
        <v>45655</v>
      </c>
      <c r="G3999" s="160">
        <v>45665</v>
      </c>
      <c r="H3999" s="160" t="s">
        <v>6812</v>
      </c>
      <c r="I3999" s="160">
        <v>45934</v>
      </c>
      <c r="J3999" s="160">
        <v>24637.8</v>
      </c>
      <c r="K3999" s="160">
        <v>24637.8</v>
      </c>
      <c r="L3999" s="707">
        <v>27375.34</v>
      </c>
      <c r="M3999" s="727" t="s">
        <v>4996</v>
      </c>
      <c r="S3999" s="707"/>
      <c r="T3999" s="707"/>
      <c r="U3999" s="707"/>
      <c r="Y3999" s="707"/>
      <c r="Z3999" s="707"/>
      <c r="AA3999" s="707">
        <v>24637.8</v>
      </c>
      <c r="AF3999" s="707"/>
      <c r="AG3999" s="707"/>
      <c r="AH3999" s="707"/>
    </row>
    <row r="4000" spans="4:34">
      <c r="D4000" s="160" t="s">
        <v>9249</v>
      </c>
      <c r="E4000" s="160"/>
      <c r="F4000" s="160">
        <v>45657</v>
      </c>
      <c r="G4000" s="160">
        <v>45668</v>
      </c>
      <c r="H4000" s="160" t="s">
        <v>6677</v>
      </c>
      <c r="I4000" s="160">
        <v>45934</v>
      </c>
      <c r="J4000" s="160">
        <v>18771.66</v>
      </c>
      <c r="K4000" s="160">
        <v>18771.66</v>
      </c>
      <c r="L4000" s="707">
        <v>20857.39</v>
      </c>
      <c r="M4000" s="727" t="s">
        <v>4994</v>
      </c>
      <c r="S4000" s="707">
        <v>2607.17</v>
      </c>
      <c r="T4000" s="707">
        <v>16164.48</v>
      </c>
      <c r="V4000" s="707"/>
      <c r="W4000" s="707"/>
      <c r="X4000" s="707"/>
      <c r="Y4000" s="707"/>
      <c r="Z4000" s="707"/>
      <c r="AA4000" s="707"/>
      <c r="AB4000" s="707"/>
      <c r="AC4000" s="707">
        <v>2085.7399999999998</v>
      </c>
    </row>
    <row r="4001" spans="4:34">
      <c r="D4001" s="160" t="s">
        <v>9249</v>
      </c>
      <c r="E4001" s="160"/>
      <c r="F4001" s="160">
        <v>45657</v>
      </c>
      <c r="G4001" s="160">
        <v>45668</v>
      </c>
      <c r="H4001" s="160" t="s">
        <v>6677</v>
      </c>
      <c r="I4001" s="160">
        <v>45934</v>
      </c>
      <c r="J4001" s="160">
        <v>18771.66</v>
      </c>
      <c r="K4001" s="160">
        <v>18771.66</v>
      </c>
      <c r="L4001" s="707">
        <v>20857.39</v>
      </c>
      <c r="M4001" s="727" t="s">
        <v>4995</v>
      </c>
      <c r="S4001" s="707"/>
      <c r="T4001" s="707"/>
      <c r="U4001" s="707"/>
      <c r="V4001" s="707"/>
      <c r="W4001" s="707"/>
      <c r="X4001" s="707"/>
      <c r="Y4001" s="707"/>
      <c r="Z4001" s="707"/>
      <c r="AA4001" s="707"/>
      <c r="AB4001" s="707"/>
      <c r="AC4001" s="707">
        <v>2085.7399999999998</v>
      </c>
      <c r="AF4001" s="707"/>
      <c r="AG4001" s="707"/>
      <c r="AH4001" s="707"/>
    </row>
    <row r="4002" spans="4:34">
      <c r="D4002" s="160" t="s">
        <v>9249</v>
      </c>
      <c r="E4002" s="160"/>
      <c r="F4002" s="160">
        <v>45657</v>
      </c>
      <c r="G4002" s="160">
        <v>45668</v>
      </c>
      <c r="H4002" s="160" t="s">
        <v>6677</v>
      </c>
      <c r="I4002" s="160">
        <v>45934</v>
      </c>
      <c r="J4002" s="160">
        <v>18771.66</v>
      </c>
      <c r="K4002" s="160">
        <v>18771.66</v>
      </c>
      <c r="L4002" s="707">
        <v>20857.39</v>
      </c>
      <c r="M4002" s="727" t="s">
        <v>4996</v>
      </c>
      <c r="S4002" s="707"/>
      <c r="T4002" s="707"/>
      <c r="U4002" s="707"/>
      <c r="Y4002" s="707"/>
      <c r="Z4002" s="707"/>
      <c r="AA4002" s="707">
        <v>18771.66</v>
      </c>
      <c r="AF4002" s="707"/>
      <c r="AG4002" s="707"/>
      <c r="AH4002" s="707"/>
    </row>
    <row r="4003" spans="4:34">
      <c r="D4003" s="160" t="s">
        <v>9250</v>
      </c>
      <c r="E4003" s="160"/>
      <c r="F4003" s="160">
        <v>45659</v>
      </c>
      <c r="G4003" s="160">
        <v>45670</v>
      </c>
      <c r="H4003" s="160">
        <v>45932</v>
      </c>
      <c r="I4003" s="160">
        <v>45943</v>
      </c>
      <c r="J4003" s="160">
        <v>0</v>
      </c>
      <c r="K4003" s="160">
        <v>0</v>
      </c>
      <c r="L4003" s="707">
        <v>16946.63</v>
      </c>
      <c r="M4003" s="727" t="s">
        <v>4994</v>
      </c>
      <c r="S4003" s="707"/>
      <c r="V4003" s="707"/>
      <c r="W4003" s="707"/>
      <c r="X4003" s="707"/>
      <c r="Y4003" s="707"/>
      <c r="Z4003" s="707"/>
      <c r="AA4003" s="707"/>
      <c r="AB4003" s="707"/>
      <c r="AC4003" s="707">
        <v>16946.63</v>
      </c>
    </row>
    <row r="4004" spans="4:34">
      <c r="D4004" s="160" t="s">
        <v>9250</v>
      </c>
      <c r="E4004" s="160"/>
      <c r="F4004" s="160">
        <v>45659</v>
      </c>
      <c r="G4004" s="160">
        <v>45670</v>
      </c>
      <c r="H4004" s="160">
        <v>45932</v>
      </c>
      <c r="I4004" s="160">
        <v>45943</v>
      </c>
      <c r="J4004" s="160">
        <v>0</v>
      </c>
      <c r="K4004" s="160">
        <v>0</v>
      </c>
      <c r="L4004" s="707">
        <v>16946.63</v>
      </c>
      <c r="M4004" s="727" t="s">
        <v>4995</v>
      </c>
      <c r="S4004" s="707"/>
      <c r="T4004" s="707"/>
      <c r="U4004" s="707"/>
      <c r="V4004" s="707"/>
      <c r="W4004" s="707"/>
      <c r="X4004" s="707"/>
      <c r="Y4004" s="707"/>
      <c r="Z4004" s="707"/>
      <c r="AA4004" s="707"/>
      <c r="AB4004" s="707"/>
      <c r="AC4004" s="707">
        <v>16946.63</v>
      </c>
      <c r="AG4004" s="707"/>
    </row>
    <row r="4005" spans="4:34">
      <c r="D4005" s="160" t="s">
        <v>9250</v>
      </c>
      <c r="E4005" s="160"/>
      <c r="F4005" s="160">
        <v>45659</v>
      </c>
      <c r="G4005" s="160">
        <v>45670</v>
      </c>
      <c r="H4005" s="160">
        <v>45932</v>
      </c>
      <c r="I4005" s="160">
        <v>45943</v>
      </c>
      <c r="J4005" s="160">
        <v>0</v>
      </c>
      <c r="K4005" s="160">
        <v>0</v>
      </c>
      <c r="L4005" s="707">
        <v>16946.63</v>
      </c>
      <c r="M4005" s="727" t="s">
        <v>4996</v>
      </c>
      <c r="S4005" s="707"/>
      <c r="T4005" s="707"/>
      <c r="U4005" s="707"/>
      <c r="V4005" s="707"/>
      <c r="W4005" s="707"/>
      <c r="X4005" s="707"/>
      <c r="Y4005" s="707"/>
      <c r="Z4005" s="707"/>
      <c r="AG4005" s="707"/>
    </row>
    <row r="4006" spans="4:34">
      <c r="D4006" s="160" t="s">
        <v>9251</v>
      </c>
      <c r="E4006" s="160"/>
      <c r="F4006" s="160">
        <v>45662</v>
      </c>
      <c r="G4006" s="160">
        <v>45670</v>
      </c>
      <c r="H4006" s="160">
        <v>45935</v>
      </c>
      <c r="I4006" s="160">
        <v>45943</v>
      </c>
      <c r="J4006" s="160">
        <v>0</v>
      </c>
      <c r="K4006" s="160">
        <v>0</v>
      </c>
      <c r="L4006" s="707">
        <v>45456.07</v>
      </c>
      <c r="M4006" s="727" t="s">
        <v>4994</v>
      </c>
      <c r="S4006" s="707"/>
      <c r="U4006" s="707"/>
      <c r="V4006" s="707"/>
      <c r="W4006" s="707"/>
      <c r="X4006" s="707"/>
      <c r="Y4006" s="707"/>
      <c r="Z4006" s="707"/>
      <c r="AA4006" s="707"/>
      <c r="AB4006" s="707"/>
      <c r="AC4006" s="707">
        <v>45456.07</v>
      </c>
      <c r="AD4006" s="707"/>
      <c r="AE4006" s="707"/>
      <c r="AF4006" s="707"/>
      <c r="AG4006" s="707"/>
    </row>
    <row r="4007" spans="4:34">
      <c r="D4007" s="160" t="s">
        <v>9251</v>
      </c>
      <c r="E4007" s="160"/>
      <c r="F4007" s="160">
        <v>45662</v>
      </c>
      <c r="G4007" s="160">
        <v>45670</v>
      </c>
      <c r="H4007" s="160">
        <v>45935</v>
      </c>
      <c r="I4007" s="160">
        <v>45943</v>
      </c>
      <c r="J4007" s="160">
        <v>0</v>
      </c>
      <c r="K4007" s="160">
        <v>0</v>
      </c>
      <c r="L4007" s="707">
        <v>45456.07</v>
      </c>
      <c r="M4007" s="727" t="s">
        <v>4995</v>
      </c>
      <c r="T4007" s="707"/>
      <c r="U4007" s="707"/>
      <c r="V4007" s="707"/>
      <c r="W4007" s="707"/>
      <c r="X4007" s="707"/>
      <c r="Y4007" s="707"/>
      <c r="Z4007" s="707"/>
      <c r="AA4007" s="707"/>
      <c r="AB4007" s="707"/>
      <c r="AC4007" s="707">
        <v>45456.07</v>
      </c>
      <c r="AD4007" s="707"/>
      <c r="AE4007" s="707"/>
      <c r="AF4007" s="707"/>
      <c r="AG4007" s="707"/>
    </row>
    <row r="4008" spans="4:34">
      <c r="D4008" s="160" t="s">
        <v>9251</v>
      </c>
      <c r="E4008" s="160"/>
      <c r="F4008" s="160">
        <v>45662</v>
      </c>
      <c r="G4008" s="160">
        <v>45670</v>
      </c>
      <c r="H4008" s="160">
        <v>45935</v>
      </c>
      <c r="I4008" s="160">
        <v>45943</v>
      </c>
      <c r="J4008" s="160">
        <v>0</v>
      </c>
      <c r="K4008" s="160">
        <v>0</v>
      </c>
      <c r="L4008" s="707">
        <v>45456.07</v>
      </c>
      <c r="M4008" s="727" t="s">
        <v>4996</v>
      </c>
      <c r="S4008" s="707"/>
      <c r="T4008" s="707"/>
      <c r="U4008" s="707"/>
      <c r="V4008" s="707"/>
      <c r="W4008" s="707"/>
      <c r="X4008" s="707"/>
      <c r="Y4008" s="707"/>
      <c r="Z4008" s="707"/>
      <c r="AA4008" s="707"/>
      <c r="AB4008" s="707"/>
      <c r="AC4008" s="707"/>
      <c r="AD4008" s="707"/>
      <c r="AE4008" s="707"/>
      <c r="AG4008" s="707"/>
    </row>
    <row r="4009" spans="4:34">
      <c r="D4009" s="160" t="s">
        <v>9252</v>
      </c>
      <c r="E4009" s="160"/>
      <c r="F4009" s="160">
        <v>45683</v>
      </c>
      <c r="G4009" s="160">
        <v>45690</v>
      </c>
      <c r="H4009" s="160">
        <v>45956</v>
      </c>
      <c r="I4009" s="160">
        <v>45963</v>
      </c>
      <c r="J4009" s="160">
        <v>0</v>
      </c>
      <c r="K4009" s="160">
        <v>0</v>
      </c>
      <c r="L4009" s="707">
        <v>120585.45</v>
      </c>
      <c r="M4009" s="727" t="s">
        <v>4994</v>
      </c>
      <c r="U4009" s="707"/>
      <c r="V4009" s="707"/>
      <c r="W4009" s="707"/>
      <c r="X4009" s="707"/>
      <c r="Y4009" s="707"/>
      <c r="AA4009" s="707"/>
      <c r="AB4009" s="707"/>
      <c r="AC4009" s="707">
        <v>86132.46</v>
      </c>
      <c r="AD4009" s="707">
        <v>34452.99</v>
      </c>
      <c r="AE4009" s="707"/>
      <c r="AF4009" s="707"/>
      <c r="AG4009" s="707"/>
    </row>
    <row r="4010" spans="4:34">
      <c r="D4010" s="160" t="s">
        <v>9252</v>
      </c>
      <c r="E4010" s="160"/>
      <c r="F4010" s="160">
        <v>45683</v>
      </c>
      <c r="G4010" s="160">
        <v>45690</v>
      </c>
      <c r="H4010" s="160">
        <v>45956</v>
      </c>
      <c r="I4010" s="160">
        <v>45963</v>
      </c>
      <c r="J4010" s="160">
        <v>0</v>
      </c>
      <c r="K4010" s="160">
        <v>0</v>
      </c>
      <c r="L4010" s="707">
        <v>120585.45</v>
      </c>
      <c r="M4010" s="727" t="s">
        <v>4995</v>
      </c>
      <c r="X4010" s="707"/>
      <c r="Y4010" s="707"/>
      <c r="Z4010" s="707"/>
      <c r="AA4010" s="707"/>
      <c r="AB4010" s="707"/>
      <c r="AC4010" s="707">
        <v>86132.46</v>
      </c>
      <c r="AD4010" s="707">
        <v>34452.99</v>
      </c>
      <c r="AE4010" s="707"/>
      <c r="AF4010" s="707"/>
      <c r="AG4010" s="707"/>
    </row>
    <row r="4011" spans="4:34">
      <c r="D4011" s="160" t="s">
        <v>9252</v>
      </c>
      <c r="E4011" s="160"/>
      <c r="F4011" s="160">
        <v>45683</v>
      </c>
      <c r="G4011" s="160">
        <v>45690</v>
      </c>
      <c r="H4011" s="160">
        <v>45956</v>
      </c>
      <c r="I4011" s="160">
        <v>45963</v>
      </c>
      <c r="J4011" s="160">
        <v>0</v>
      </c>
      <c r="K4011" s="160">
        <v>0</v>
      </c>
      <c r="L4011" s="707">
        <v>120585.45</v>
      </c>
      <c r="M4011" s="727" t="s">
        <v>4996</v>
      </c>
      <c r="W4011" s="707"/>
      <c r="X4011" s="707"/>
      <c r="Y4011" s="707"/>
      <c r="Z4011" s="707"/>
      <c r="AD4011" s="707"/>
      <c r="AE4011" s="707"/>
      <c r="AF4011" s="707"/>
    </row>
    <row r="4012" spans="4:34">
      <c r="D4012" s="160" t="s">
        <v>9253</v>
      </c>
      <c r="E4012" s="160"/>
      <c r="F4012" s="160">
        <v>45691</v>
      </c>
      <c r="G4012" s="160">
        <v>45713</v>
      </c>
      <c r="H4012" s="160">
        <v>45964</v>
      </c>
      <c r="I4012" s="160">
        <v>45986</v>
      </c>
      <c r="J4012" s="160">
        <v>0</v>
      </c>
      <c r="K4012" s="160">
        <v>0</v>
      </c>
      <c r="L4012" s="707">
        <v>285395.02</v>
      </c>
      <c r="M4012" s="727" t="s">
        <v>4994</v>
      </c>
      <c r="W4012" s="707"/>
      <c r="X4012" s="707"/>
      <c r="AA4012" s="707"/>
      <c r="AB4012" s="707"/>
      <c r="AC4012" s="707"/>
      <c r="AD4012" s="707">
        <v>285395.02</v>
      </c>
      <c r="AE4012" s="707"/>
      <c r="AF4012" s="707"/>
    </row>
    <row r="4013" spans="4:34">
      <c r="D4013" s="160" t="s">
        <v>9253</v>
      </c>
      <c r="E4013" s="160"/>
      <c r="F4013" s="160">
        <v>45691</v>
      </c>
      <c r="G4013" s="160">
        <v>45713</v>
      </c>
      <c r="H4013" s="160">
        <v>45964</v>
      </c>
      <c r="I4013" s="160">
        <v>45986</v>
      </c>
      <c r="J4013" s="160">
        <v>0</v>
      </c>
      <c r="K4013" s="160">
        <v>0</v>
      </c>
      <c r="L4013" s="707">
        <v>285395.02</v>
      </c>
      <c r="M4013" s="727" t="s">
        <v>4995</v>
      </c>
      <c r="X4013" s="707"/>
      <c r="Y4013" s="707"/>
      <c r="Z4013" s="707"/>
      <c r="AA4013" s="707"/>
      <c r="AB4013" s="707"/>
      <c r="AC4013" s="707"/>
      <c r="AD4013" s="707">
        <v>285395.02</v>
      </c>
      <c r="AE4013" s="707"/>
      <c r="AF4013" s="707"/>
    </row>
    <row r="4014" spans="4:34">
      <c r="D4014" s="160" t="s">
        <v>9253</v>
      </c>
      <c r="E4014" s="160"/>
      <c r="F4014" s="160">
        <v>45691</v>
      </c>
      <c r="G4014" s="160">
        <v>45713</v>
      </c>
      <c r="H4014" s="160">
        <v>45964</v>
      </c>
      <c r="I4014" s="160">
        <v>45986</v>
      </c>
      <c r="J4014" s="160">
        <v>0</v>
      </c>
      <c r="K4014" s="160">
        <v>0</v>
      </c>
      <c r="L4014" s="707">
        <v>285395.02</v>
      </c>
      <c r="M4014" s="727" t="s">
        <v>4996</v>
      </c>
      <c r="U4014" s="707"/>
      <c r="V4014" s="707"/>
      <c r="W4014" s="707"/>
      <c r="X4014" s="707"/>
      <c r="Y4014" s="707"/>
      <c r="Z4014" s="707"/>
      <c r="AD4014" s="707"/>
      <c r="AE4014" s="707"/>
      <c r="AF4014" s="707"/>
    </row>
    <row r="4015" spans="4:34">
      <c r="D4015" s="160" t="s">
        <v>9254</v>
      </c>
      <c r="E4015" s="160"/>
      <c r="F4015" s="160">
        <v>45652</v>
      </c>
      <c r="G4015" s="160">
        <v>45689</v>
      </c>
      <c r="H4015" s="160" t="s">
        <v>6625</v>
      </c>
      <c r="I4015" s="160">
        <v>45962</v>
      </c>
      <c r="J4015" s="160">
        <v>241450.74</v>
      </c>
      <c r="K4015" s="160">
        <v>241450.75</v>
      </c>
      <c r="L4015" s="707">
        <v>337863.15</v>
      </c>
      <c r="M4015" s="727" t="s">
        <v>4994</v>
      </c>
      <c r="S4015" s="707">
        <v>68461.61</v>
      </c>
      <c r="T4015" s="707">
        <v>172989.13</v>
      </c>
      <c r="U4015" s="707"/>
      <c r="V4015" s="707"/>
      <c r="X4015" s="707"/>
      <c r="Y4015" s="707"/>
      <c r="Z4015" s="707"/>
      <c r="AA4015" s="707"/>
      <c r="AB4015" s="707"/>
      <c r="AC4015" s="707">
        <v>95502.18</v>
      </c>
      <c r="AD4015">
        <v>910.23</v>
      </c>
    </row>
    <row r="4016" spans="4:34">
      <c r="D4016" s="160" t="s">
        <v>9254</v>
      </c>
      <c r="E4016" s="160"/>
      <c r="F4016" s="160">
        <v>45652</v>
      </c>
      <c r="G4016" s="160">
        <v>45689</v>
      </c>
      <c r="H4016" s="160" t="s">
        <v>6625</v>
      </c>
      <c r="I4016" s="160">
        <v>45962</v>
      </c>
      <c r="J4016" s="160">
        <v>241450.74</v>
      </c>
      <c r="K4016" s="160">
        <v>241450.75</v>
      </c>
      <c r="L4016" s="707">
        <v>337863.15</v>
      </c>
      <c r="M4016" s="727" t="s">
        <v>4995</v>
      </c>
      <c r="U4016" s="707"/>
      <c r="V4016" s="707"/>
      <c r="X4016" s="707"/>
      <c r="Y4016" s="707"/>
      <c r="Z4016" s="707"/>
      <c r="AA4016" s="707"/>
      <c r="AB4016" s="707"/>
      <c r="AC4016" s="707">
        <v>95502.18</v>
      </c>
      <c r="AD4016">
        <v>910.23</v>
      </c>
      <c r="AF4016" s="707"/>
    </row>
    <row r="4017" spans="4:34">
      <c r="D4017" s="160" t="s">
        <v>9254</v>
      </c>
      <c r="E4017" s="160"/>
      <c r="F4017" s="160">
        <v>45652</v>
      </c>
      <c r="G4017" s="160">
        <v>45689</v>
      </c>
      <c r="H4017" s="160" t="s">
        <v>6625</v>
      </c>
      <c r="I4017" s="160">
        <v>45962</v>
      </c>
      <c r="J4017" s="160">
        <v>241450.74</v>
      </c>
      <c r="K4017" s="160">
        <v>241450.75</v>
      </c>
      <c r="L4017" s="707">
        <v>337863.15</v>
      </c>
      <c r="M4017" s="727" t="s">
        <v>4996</v>
      </c>
      <c r="T4017" s="707">
        <v>64796.55</v>
      </c>
      <c r="U4017" s="707">
        <v>41105.769999999997</v>
      </c>
      <c r="V4017" s="707">
        <v>36065.53</v>
      </c>
      <c r="W4017" s="707">
        <v>30722.49</v>
      </c>
      <c r="X4017" s="707">
        <v>13858.77</v>
      </c>
      <c r="Y4017" s="707">
        <v>26860.6</v>
      </c>
      <c r="Z4017" s="707">
        <v>28041.05</v>
      </c>
      <c r="AA4017" s="707"/>
      <c r="AB4017" s="707"/>
      <c r="AF4017" s="707"/>
    </row>
    <row r="4018" spans="4:34">
      <c r="D4018" s="160" t="s">
        <v>9255</v>
      </c>
      <c r="E4018" s="160"/>
      <c r="F4018" s="160">
        <v>45652</v>
      </c>
      <c r="G4018" s="160">
        <v>45663</v>
      </c>
      <c r="H4018" s="160" t="s">
        <v>6626</v>
      </c>
      <c r="I4018" s="727" t="s">
        <v>6761</v>
      </c>
      <c r="J4018" s="160">
        <v>13977.52</v>
      </c>
      <c r="K4018" s="160">
        <v>13977.52</v>
      </c>
      <c r="L4018" s="707">
        <v>13977.52</v>
      </c>
      <c r="M4018" s="727" t="s">
        <v>4994</v>
      </c>
      <c r="S4018" s="707">
        <v>7338.2</v>
      </c>
      <c r="T4018" s="707">
        <v>6639.32</v>
      </c>
      <c r="U4018" s="707"/>
      <c r="V4018" s="707"/>
      <c r="W4018" s="707"/>
      <c r="X4018" s="707"/>
      <c r="Y4018" s="707"/>
      <c r="Z4018" s="707"/>
      <c r="AA4018" s="707"/>
      <c r="AB4018" s="707"/>
      <c r="AC4018" s="707"/>
    </row>
    <row r="4019" spans="4:34">
      <c r="D4019" s="160" t="s">
        <v>9255</v>
      </c>
      <c r="E4019" s="160"/>
      <c r="F4019" s="160">
        <v>45652</v>
      </c>
      <c r="G4019" s="160">
        <v>45663</v>
      </c>
      <c r="H4019" s="160" t="s">
        <v>6626</v>
      </c>
      <c r="I4019" s="727" t="s">
        <v>6761</v>
      </c>
      <c r="J4019" s="160">
        <v>13977.52</v>
      </c>
      <c r="K4019" s="160">
        <v>13977.52</v>
      </c>
      <c r="L4019" s="707">
        <v>13977.52</v>
      </c>
      <c r="M4019" s="727" t="s">
        <v>4995</v>
      </c>
      <c r="U4019" s="707"/>
      <c r="V4019" s="707"/>
      <c r="W4019" s="707"/>
      <c r="X4019" s="707"/>
      <c r="Y4019" s="707"/>
      <c r="Z4019" s="707"/>
      <c r="AA4019" s="707"/>
      <c r="AB4019" s="707"/>
      <c r="AC4019" s="707"/>
      <c r="AG4019" s="707"/>
      <c r="AH4019" s="707"/>
    </row>
    <row r="4020" spans="4:34">
      <c r="D4020" s="160" t="s">
        <v>9255</v>
      </c>
      <c r="E4020" s="160"/>
      <c r="F4020" s="160">
        <v>45652</v>
      </c>
      <c r="G4020" s="160">
        <v>45663</v>
      </c>
      <c r="H4020" s="160" t="s">
        <v>6626</v>
      </c>
      <c r="I4020" s="727" t="s">
        <v>6761</v>
      </c>
      <c r="J4020" s="160">
        <v>13977.52</v>
      </c>
      <c r="K4020" s="160">
        <v>13977.52</v>
      </c>
      <c r="L4020" s="707">
        <v>13977.52</v>
      </c>
      <c r="M4020" s="727" t="s">
        <v>4996</v>
      </c>
      <c r="S4020" s="707"/>
      <c r="T4020" s="707">
        <v>3013.9</v>
      </c>
      <c r="U4020" s="707">
        <v>480.48</v>
      </c>
      <c r="V4020" s="707"/>
      <c r="W4020" s="707"/>
      <c r="X4020" s="707">
        <v>4688.29</v>
      </c>
      <c r="Y4020" s="707">
        <v>4455.34</v>
      </c>
      <c r="Z4020" s="707">
        <v>1339.51</v>
      </c>
      <c r="AA4020" s="707"/>
      <c r="AB4020" s="707"/>
      <c r="AG4020" s="707"/>
      <c r="AH4020" s="707"/>
    </row>
    <row r="4021" spans="4:34">
      <c r="D4021" s="160" t="s">
        <v>9256</v>
      </c>
      <c r="E4021" s="160"/>
      <c r="F4021" s="160">
        <v>45671</v>
      </c>
      <c r="G4021" s="160">
        <v>45682</v>
      </c>
      <c r="H4021" s="160">
        <v>45944</v>
      </c>
      <c r="I4021" s="160">
        <v>45955</v>
      </c>
      <c r="J4021" s="160">
        <v>0</v>
      </c>
      <c r="K4021" s="160">
        <v>0</v>
      </c>
      <c r="L4021" s="707">
        <v>35990.94</v>
      </c>
      <c r="M4021" s="727" t="s">
        <v>4994</v>
      </c>
      <c r="U4021" s="707"/>
      <c r="V4021" s="707"/>
      <c r="W4021" s="707"/>
      <c r="X4021" s="707"/>
      <c r="Y4021" s="707"/>
      <c r="Z4021" s="707"/>
      <c r="AA4021" s="707"/>
      <c r="AB4021" s="707"/>
      <c r="AC4021" s="707">
        <v>35990.94</v>
      </c>
    </row>
    <row r="4022" spans="4:34">
      <c r="D4022" s="160" t="s">
        <v>9256</v>
      </c>
      <c r="E4022" s="160"/>
      <c r="F4022" s="160">
        <v>45671</v>
      </c>
      <c r="G4022" s="160">
        <v>45682</v>
      </c>
      <c r="H4022" s="160">
        <v>45944</v>
      </c>
      <c r="I4022" s="160">
        <v>45955</v>
      </c>
      <c r="J4022" s="160">
        <v>0</v>
      </c>
      <c r="K4022" s="160">
        <v>0</v>
      </c>
      <c r="L4022" s="707">
        <v>35990.94</v>
      </c>
      <c r="M4022" s="727" t="s">
        <v>4995</v>
      </c>
      <c r="U4022" s="707"/>
      <c r="V4022" s="707"/>
      <c r="W4022" s="707"/>
      <c r="X4022" s="707"/>
      <c r="Y4022" s="707"/>
      <c r="Z4022" s="707"/>
      <c r="AA4022" s="707"/>
      <c r="AB4022" s="707"/>
      <c r="AC4022" s="707">
        <v>35990.94</v>
      </c>
      <c r="AD4022" s="707"/>
      <c r="AG4022" s="707"/>
      <c r="AH4022" s="707"/>
    </row>
    <row r="4023" spans="4:34">
      <c r="D4023" s="160" t="s">
        <v>9256</v>
      </c>
      <c r="E4023" s="160"/>
      <c r="F4023" s="160">
        <v>45671</v>
      </c>
      <c r="G4023" s="160">
        <v>45682</v>
      </c>
      <c r="H4023" s="160">
        <v>45944</v>
      </c>
      <c r="I4023" s="160">
        <v>45955</v>
      </c>
      <c r="J4023" s="160">
        <v>0</v>
      </c>
      <c r="K4023" s="160">
        <v>0</v>
      </c>
      <c r="L4023" s="707">
        <v>35990.94</v>
      </c>
      <c r="M4023" s="727" t="s">
        <v>4996</v>
      </c>
      <c r="T4023" s="707"/>
      <c r="U4023" s="707"/>
      <c r="V4023" s="707"/>
      <c r="W4023" s="707"/>
      <c r="X4023" s="707"/>
      <c r="Y4023" s="707"/>
      <c r="Z4023" s="707"/>
      <c r="AA4023" s="707"/>
      <c r="AB4023" s="707"/>
      <c r="AG4023" s="707"/>
      <c r="AH4023" s="707"/>
    </row>
    <row r="4024" spans="4:34">
      <c r="D4024" s="160" t="s">
        <v>9257</v>
      </c>
      <c r="E4024" s="160"/>
      <c r="F4024" s="160">
        <v>45652</v>
      </c>
      <c r="G4024" s="160">
        <v>45671</v>
      </c>
      <c r="H4024" s="160" t="s">
        <v>6568</v>
      </c>
      <c r="I4024" s="727" t="s">
        <v>6675</v>
      </c>
      <c r="J4024" s="160">
        <v>194292.41</v>
      </c>
      <c r="K4024" s="160">
        <v>194292.4</v>
      </c>
      <c r="L4024" s="707">
        <v>194292.41</v>
      </c>
      <c r="M4024" s="727" t="s">
        <v>4994</v>
      </c>
      <c r="S4024" s="707">
        <v>45334.9</v>
      </c>
      <c r="T4024" s="707">
        <v>148957.51</v>
      </c>
      <c r="U4024" s="707"/>
      <c r="V4024" s="707"/>
      <c r="W4024" s="707"/>
      <c r="X4024" s="707"/>
      <c r="Y4024" s="707"/>
      <c r="Z4024" s="707"/>
      <c r="AA4024" s="707"/>
      <c r="AB4024" s="707"/>
      <c r="AC4024" s="707"/>
      <c r="AD4024" s="707"/>
    </row>
    <row r="4025" spans="4:34">
      <c r="D4025" s="160" t="s">
        <v>9257</v>
      </c>
      <c r="E4025" s="160"/>
      <c r="F4025" s="160">
        <v>45652</v>
      </c>
      <c r="G4025" s="160">
        <v>45671</v>
      </c>
      <c r="H4025" s="160" t="s">
        <v>6568</v>
      </c>
      <c r="I4025" s="727" t="s">
        <v>6675</v>
      </c>
      <c r="J4025" s="160">
        <v>194292.41</v>
      </c>
      <c r="K4025" s="160">
        <v>194292.4</v>
      </c>
      <c r="L4025" s="707">
        <v>194292.41</v>
      </c>
      <c r="M4025" s="727" t="s">
        <v>4995</v>
      </c>
      <c r="U4025" s="707"/>
      <c r="V4025" s="707"/>
      <c r="W4025" s="707"/>
      <c r="X4025" s="707"/>
      <c r="Y4025" s="707"/>
      <c r="Z4025" s="707"/>
      <c r="AA4025" s="707"/>
      <c r="AB4025" s="707"/>
      <c r="AC4025" s="707"/>
      <c r="AD4025" s="707"/>
      <c r="AG4025" s="707"/>
      <c r="AH4025" s="707"/>
    </row>
    <row r="4026" spans="4:34">
      <c r="D4026" s="160" t="s">
        <v>9257</v>
      </c>
      <c r="E4026" s="160"/>
      <c r="F4026" s="160">
        <v>45652</v>
      </c>
      <c r="G4026" s="160">
        <v>45671</v>
      </c>
      <c r="H4026" s="160" t="s">
        <v>6568</v>
      </c>
      <c r="I4026" s="727" t="s">
        <v>6675</v>
      </c>
      <c r="J4026" s="160">
        <v>194292.41</v>
      </c>
      <c r="K4026" s="160">
        <v>194292.4</v>
      </c>
      <c r="L4026" s="707">
        <v>194292.41</v>
      </c>
      <c r="M4026" s="727" t="s">
        <v>4996</v>
      </c>
      <c r="S4026" s="707"/>
      <c r="T4026" s="707">
        <v>52539.9</v>
      </c>
      <c r="U4026" s="707">
        <v>36106</v>
      </c>
      <c r="V4026" s="707">
        <v>36065.53</v>
      </c>
      <c r="W4026" s="707">
        <v>30722.49</v>
      </c>
      <c r="X4026" s="707"/>
      <c r="Y4026" s="707">
        <v>15265.83</v>
      </c>
      <c r="Z4026" s="707">
        <v>23592.65</v>
      </c>
      <c r="AA4026" s="707"/>
      <c r="AB4026" s="707"/>
      <c r="AC4026" s="707"/>
      <c r="AG4026" s="707"/>
      <c r="AH4026" s="707"/>
    </row>
    <row r="4027" spans="4:34">
      <c r="D4027" s="160" t="s">
        <v>9258</v>
      </c>
      <c r="E4027" s="160"/>
      <c r="F4027" s="160">
        <v>45652</v>
      </c>
      <c r="G4027" s="160">
        <v>45663</v>
      </c>
      <c r="H4027" s="160" t="s">
        <v>6625</v>
      </c>
      <c r="I4027" s="160" t="s">
        <v>6718</v>
      </c>
      <c r="J4027" s="160">
        <v>15113.53</v>
      </c>
      <c r="K4027" s="160">
        <v>15113.53</v>
      </c>
      <c r="L4027" s="707">
        <v>15113.53</v>
      </c>
      <c r="M4027" s="727" t="s">
        <v>4994</v>
      </c>
      <c r="S4027" s="707">
        <v>7934.6</v>
      </c>
      <c r="T4027" s="707">
        <v>7178.92</v>
      </c>
      <c r="U4027" s="707"/>
      <c r="V4027" s="707"/>
      <c r="W4027" s="707"/>
      <c r="X4027" s="707"/>
      <c r="Y4027" s="707"/>
      <c r="Z4027" s="707"/>
      <c r="AA4027" s="707"/>
      <c r="AB4027" s="707"/>
      <c r="AC4027" s="707"/>
      <c r="AD4027" s="707"/>
    </row>
    <row r="4028" spans="4:34">
      <c r="D4028" s="160" t="s">
        <v>9258</v>
      </c>
      <c r="E4028" s="160"/>
      <c r="F4028" s="160">
        <v>45652</v>
      </c>
      <c r="G4028" s="160">
        <v>45663</v>
      </c>
      <c r="H4028" s="160" t="s">
        <v>6625</v>
      </c>
      <c r="I4028" s="160" t="s">
        <v>6718</v>
      </c>
      <c r="J4028" s="160">
        <v>15113.53</v>
      </c>
      <c r="K4028" s="160">
        <v>15113.53</v>
      </c>
      <c r="L4028" s="707">
        <v>15113.53</v>
      </c>
      <c r="M4028" s="727" t="s">
        <v>4995</v>
      </c>
      <c r="U4028" s="707"/>
      <c r="V4028" s="707"/>
      <c r="W4028" s="707"/>
      <c r="X4028" s="707"/>
      <c r="Y4028" s="707"/>
      <c r="Z4028" s="707"/>
      <c r="AA4028" s="707"/>
      <c r="AB4028" s="707"/>
      <c r="AC4028" s="707"/>
      <c r="AD4028" s="707"/>
      <c r="AG4028" s="707"/>
      <c r="AH4028" s="707"/>
    </row>
    <row r="4029" spans="4:34">
      <c r="D4029" s="160" t="s">
        <v>9258</v>
      </c>
      <c r="E4029" s="160"/>
      <c r="F4029" s="160">
        <v>45652</v>
      </c>
      <c r="G4029" s="160">
        <v>45663</v>
      </c>
      <c r="H4029" s="160" t="s">
        <v>6625</v>
      </c>
      <c r="I4029" s="160" t="s">
        <v>6718</v>
      </c>
      <c r="J4029" s="160">
        <v>15113.53</v>
      </c>
      <c r="K4029" s="160">
        <v>15113.53</v>
      </c>
      <c r="L4029" s="707">
        <v>15113.53</v>
      </c>
      <c r="M4029" s="727" t="s">
        <v>4996</v>
      </c>
      <c r="T4029" s="707">
        <v>3022.71</v>
      </c>
      <c r="U4029" s="707"/>
      <c r="V4029" s="707"/>
      <c r="W4029" s="707"/>
      <c r="X4029" s="707">
        <v>8076.29</v>
      </c>
      <c r="Y4029" s="707">
        <v>2597.64</v>
      </c>
      <c r="Z4029" s="707">
        <v>1416.89</v>
      </c>
      <c r="AA4029" s="707"/>
      <c r="AB4029" s="707"/>
      <c r="AG4029" s="707"/>
      <c r="AH4029" s="707"/>
    </row>
    <row r="4030" spans="4:34">
      <c r="D4030" s="160" t="s">
        <v>9259</v>
      </c>
      <c r="E4030" s="160"/>
      <c r="F4030" s="160">
        <v>45652</v>
      </c>
      <c r="G4030" s="160">
        <v>45663</v>
      </c>
      <c r="H4030" s="160" t="s">
        <v>6625</v>
      </c>
      <c r="I4030" s="160" t="s">
        <v>6718</v>
      </c>
      <c r="J4030" s="160">
        <v>2047.6</v>
      </c>
      <c r="K4030" s="160">
        <v>2047.6</v>
      </c>
      <c r="L4030" s="707">
        <v>2047.6</v>
      </c>
      <c r="M4030" s="727" t="s">
        <v>4994</v>
      </c>
      <c r="S4030" s="707">
        <v>1074.99</v>
      </c>
      <c r="T4030">
        <v>972.61</v>
      </c>
      <c r="U4030" s="707"/>
      <c r="V4030" s="707"/>
      <c r="X4030" s="707"/>
      <c r="Y4030" s="707"/>
      <c r="Z4030" s="707"/>
      <c r="AA4030" s="707"/>
      <c r="AB4030" s="707"/>
      <c r="AC4030" s="707"/>
      <c r="AD4030" s="707"/>
    </row>
    <row r="4031" spans="4:34">
      <c r="D4031" s="160" t="s">
        <v>9259</v>
      </c>
      <c r="E4031" s="160"/>
      <c r="F4031" s="160">
        <v>45652</v>
      </c>
      <c r="G4031" s="160">
        <v>45663</v>
      </c>
      <c r="H4031" s="160" t="s">
        <v>6625</v>
      </c>
      <c r="I4031" s="160" t="s">
        <v>6718</v>
      </c>
      <c r="J4031" s="160">
        <v>2047.6</v>
      </c>
      <c r="K4031" s="160">
        <v>2047.6</v>
      </c>
      <c r="L4031" s="707">
        <v>2047.6</v>
      </c>
      <c r="M4031" s="727" t="s">
        <v>4995</v>
      </c>
      <c r="U4031" s="707"/>
      <c r="V4031" s="707"/>
      <c r="W4031" s="707"/>
      <c r="X4031" s="707"/>
      <c r="Y4031" s="707"/>
      <c r="Z4031" s="707"/>
      <c r="AA4031" s="707"/>
      <c r="AB4031" s="707"/>
      <c r="AC4031" s="707"/>
      <c r="AD4031" s="707"/>
      <c r="AG4031" s="707"/>
      <c r="AH4031" s="707"/>
    </row>
    <row r="4032" spans="4:34">
      <c r="D4032" s="160" t="s">
        <v>9259</v>
      </c>
      <c r="E4032" s="160"/>
      <c r="F4032" s="160">
        <v>45652</v>
      </c>
      <c r="G4032" s="160">
        <v>45663</v>
      </c>
      <c r="H4032" s="160" t="s">
        <v>6625</v>
      </c>
      <c r="I4032" s="160" t="s">
        <v>6718</v>
      </c>
      <c r="J4032" s="160">
        <v>2047.6</v>
      </c>
      <c r="K4032" s="160">
        <v>2047.6</v>
      </c>
      <c r="L4032" s="707">
        <v>2047.6</v>
      </c>
      <c r="M4032" s="727" t="s">
        <v>4996</v>
      </c>
      <c r="T4032">
        <v>409.52</v>
      </c>
      <c r="U4032" s="707"/>
      <c r="V4032" s="707"/>
      <c r="W4032" s="707"/>
      <c r="X4032" s="707">
        <v>1094.19</v>
      </c>
      <c r="Y4032" s="707">
        <v>351.93</v>
      </c>
      <c r="Z4032" s="707">
        <v>191.96</v>
      </c>
      <c r="AA4032" s="707"/>
      <c r="AB4032" s="707"/>
      <c r="AG4032" s="707"/>
      <c r="AH4032" s="707"/>
    </row>
    <row r="4033" spans="4:34">
      <c r="D4033" s="160" t="s">
        <v>9260</v>
      </c>
      <c r="E4033" s="160"/>
      <c r="F4033" s="160">
        <v>45652</v>
      </c>
      <c r="G4033" s="160">
        <v>45673</v>
      </c>
      <c r="H4033" s="160" t="s">
        <v>6568</v>
      </c>
      <c r="I4033" s="160" t="s">
        <v>6718</v>
      </c>
      <c r="J4033" s="160">
        <v>12912.25</v>
      </c>
      <c r="K4033" s="160">
        <v>12912.26</v>
      </c>
      <c r="L4033" s="707">
        <v>12912.25</v>
      </c>
      <c r="M4033" s="727" t="s">
        <v>4994</v>
      </c>
      <c r="S4033" s="707">
        <v>6778.93</v>
      </c>
      <c r="T4033" s="707">
        <v>6133.32</v>
      </c>
      <c r="U4033" s="707"/>
      <c r="V4033" s="707"/>
      <c r="W4033" s="707"/>
      <c r="X4033" s="707"/>
      <c r="Y4033" s="707"/>
      <c r="Z4033" s="707"/>
      <c r="AA4033" s="707"/>
      <c r="AB4033" s="707"/>
      <c r="AC4033" s="707"/>
      <c r="AD4033" s="707"/>
    </row>
    <row r="4034" spans="4:34">
      <c r="D4034" s="160" t="s">
        <v>9260</v>
      </c>
      <c r="E4034" s="160"/>
      <c r="F4034" s="160">
        <v>45652</v>
      </c>
      <c r="G4034" s="160">
        <v>45673</v>
      </c>
      <c r="H4034" s="160" t="s">
        <v>6568</v>
      </c>
      <c r="I4034" s="160" t="s">
        <v>6718</v>
      </c>
      <c r="J4034" s="160">
        <v>12912.25</v>
      </c>
      <c r="K4034" s="160">
        <v>12912.26</v>
      </c>
      <c r="L4034" s="707">
        <v>12912.25</v>
      </c>
      <c r="M4034" s="727" t="s">
        <v>4995</v>
      </c>
      <c r="U4034" s="707"/>
      <c r="V4034" s="707"/>
      <c r="W4034" s="707"/>
      <c r="X4034" s="707"/>
      <c r="Y4034" s="707"/>
      <c r="Z4034" s="707"/>
      <c r="AA4034" s="707"/>
      <c r="AB4034" s="707"/>
      <c r="AC4034" s="707"/>
      <c r="AD4034" s="707"/>
    </row>
    <row r="4035" spans="4:34">
      <c r="D4035" s="160" t="s">
        <v>9260</v>
      </c>
      <c r="E4035" s="160"/>
      <c r="F4035" s="160">
        <v>45652</v>
      </c>
      <c r="G4035" s="160">
        <v>45673</v>
      </c>
      <c r="H4035" s="160" t="s">
        <v>6568</v>
      </c>
      <c r="I4035" s="160" t="s">
        <v>6718</v>
      </c>
      <c r="J4035" s="160">
        <v>12912.25</v>
      </c>
      <c r="K4035" s="160">
        <v>12912.26</v>
      </c>
      <c r="L4035" s="707">
        <v>12912.25</v>
      </c>
      <c r="M4035" s="727" t="s">
        <v>4996</v>
      </c>
      <c r="T4035" s="707">
        <v>5810.51</v>
      </c>
      <c r="U4035" s="707">
        <v>4519.29</v>
      </c>
      <c r="V4035" s="707"/>
      <c r="W4035" s="707"/>
      <c r="X4035" s="707"/>
      <c r="Y4035" s="707">
        <v>1371.93</v>
      </c>
      <c r="Z4035" s="707">
        <v>1210.53</v>
      </c>
      <c r="AA4035" s="707"/>
      <c r="AB4035" s="707"/>
      <c r="AC4035" s="707"/>
    </row>
    <row r="4036" spans="4:34">
      <c r="D4036" s="160" t="s">
        <v>9261</v>
      </c>
      <c r="E4036" s="160"/>
      <c r="F4036" s="160">
        <v>45673</v>
      </c>
      <c r="G4036" s="160">
        <v>45686</v>
      </c>
      <c r="H4036" s="160">
        <v>45946</v>
      </c>
      <c r="I4036" s="160">
        <v>45959</v>
      </c>
      <c r="J4036" s="160">
        <v>0</v>
      </c>
      <c r="K4036" s="160">
        <v>0</v>
      </c>
      <c r="L4036" s="707">
        <v>10764.92</v>
      </c>
      <c r="M4036" s="727" t="s">
        <v>4994</v>
      </c>
      <c r="U4036" s="707"/>
      <c r="V4036" s="707"/>
      <c r="X4036" s="707"/>
      <c r="Y4036" s="707"/>
      <c r="Z4036" s="707"/>
      <c r="AA4036" s="707"/>
      <c r="AB4036" s="707"/>
      <c r="AC4036" s="707">
        <v>10764.92</v>
      </c>
      <c r="AD4036" s="707"/>
    </row>
    <row r="4037" spans="4:34">
      <c r="D4037" s="160" t="s">
        <v>9261</v>
      </c>
      <c r="E4037" s="160"/>
      <c r="F4037" s="160">
        <v>45673</v>
      </c>
      <c r="G4037" s="160">
        <v>45686</v>
      </c>
      <c r="H4037" s="160">
        <v>45946</v>
      </c>
      <c r="I4037" s="160">
        <v>45959</v>
      </c>
      <c r="J4037" s="160">
        <v>0</v>
      </c>
      <c r="K4037" s="160">
        <v>0</v>
      </c>
      <c r="L4037" s="707">
        <v>10764.92</v>
      </c>
      <c r="M4037" s="727" t="s">
        <v>4995</v>
      </c>
      <c r="T4037" s="707"/>
      <c r="U4037" s="707"/>
      <c r="V4037" s="707"/>
      <c r="X4037" s="707"/>
      <c r="Y4037" s="707"/>
      <c r="Z4037" s="707"/>
      <c r="AA4037" s="707"/>
      <c r="AB4037" s="707"/>
      <c r="AC4037" s="707">
        <v>10764.92</v>
      </c>
      <c r="AD4037" s="707"/>
      <c r="AG4037" s="707"/>
    </row>
    <row r="4038" spans="4:34">
      <c r="D4038" s="160" t="s">
        <v>9261</v>
      </c>
      <c r="E4038" s="160"/>
      <c r="F4038" s="160">
        <v>45673</v>
      </c>
      <c r="G4038" s="160">
        <v>45686</v>
      </c>
      <c r="H4038" s="160">
        <v>45946</v>
      </c>
      <c r="I4038" s="160">
        <v>45959</v>
      </c>
      <c r="J4038" s="160">
        <v>0</v>
      </c>
      <c r="K4038" s="160">
        <v>0</v>
      </c>
      <c r="L4038" s="707">
        <v>10764.92</v>
      </c>
      <c r="M4038" s="727" t="s">
        <v>4996</v>
      </c>
      <c r="T4038" s="707"/>
      <c r="U4038" s="707"/>
      <c r="V4038" s="707"/>
      <c r="AA4038" s="707"/>
      <c r="AB4038" s="707"/>
      <c r="AG4038" s="707"/>
    </row>
    <row r="4039" spans="4:34">
      <c r="D4039" s="160" t="s">
        <v>9262</v>
      </c>
      <c r="E4039" s="160"/>
      <c r="F4039" s="160">
        <v>45675</v>
      </c>
      <c r="G4039" s="160">
        <v>45684</v>
      </c>
      <c r="H4039" s="160" t="s">
        <v>6562</v>
      </c>
      <c r="I4039" s="160">
        <v>45957</v>
      </c>
      <c r="J4039" s="160">
        <v>3107.44</v>
      </c>
      <c r="K4039" s="160">
        <v>3107.44</v>
      </c>
      <c r="L4039" s="707">
        <v>3879.48</v>
      </c>
      <c r="M4039" s="727" t="s">
        <v>4994</v>
      </c>
      <c r="T4039" s="707">
        <v>3107.44</v>
      </c>
      <c r="U4039" s="707"/>
      <c r="V4039" s="707"/>
      <c r="X4039" s="707"/>
      <c r="Y4039" s="707"/>
      <c r="Z4039" s="707"/>
      <c r="AA4039" s="707"/>
      <c r="AB4039" s="707"/>
      <c r="AC4039" s="707">
        <v>772.04</v>
      </c>
      <c r="AD4039" s="707"/>
    </row>
    <row r="4040" spans="4:34">
      <c r="D4040" s="160" t="s">
        <v>9262</v>
      </c>
      <c r="E4040" s="160"/>
      <c r="F4040" s="160">
        <v>45675</v>
      </c>
      <c r="G4040" s="160">
        <v>45684</v>
      </c>
      <c r="H4040" s="160" t="s">
        <v>6562</v>
      </c>
      <c r="I4040" s="160">
        <v>45957</v>
      </c>
      <c r="J4040" s="160">
        <v>3107.44</v>
      </c>
      <c r="K4040" s="160">
        <v>3107.44</v>
      </c>
      <c r="L4040" s="707">
        <v>3879.48</v>
      </c>
      <c r="M4040" s="727" t="s">
        <v>4995</v>
      </c>
      <c r="U4040" s="707"/>
      <c r="V4040" s="707"/>
      <c r="W4040" s="707"/>
      <c r="X4040" s="707"/>
      <c r="Y4040" s="707"/>
      <c r="Z4040" s="707"/>
      <c r="AA4040" s="707"/>
      <c r="AB4040" s="707"/>
      <c r="AC4040" s="707">
        <v>772.04</v>
      </c>
      <c r="AD4040" s="707"/>
      <c r="AG4040" s="707"/>
    </row>
    <row r="4041" spans="4:34">
      <c r="D4041" s="160" t="s">
        <v>9262</v>
      </c>
      <c r="E4041" s="160"/>
      <c r="F4041" s="160">
        <v>45675</v>
      </c>
      <c r="G4041" s="160">
        <v>45684</v>
      </c>
      <c r="H4041" s="160" t="s">
        <v>6562</v>
      </c>
      <c r="I4041" s="160">
        <v>45957</v>
      </c>
      <c r="J4041" s="160">
        <v>3107.44</v>
      </c>
      <c r="K4041" s="160">
        <v>3107.44</v>
      </c>
      <c r="L4041" s="707">
        <v>3879.48</v>
      </c>
      <c r="M4041" s="727" t="s">
        <v>4996</v>
      </c>
      <c r="U4041" s="707"/>
      <c r="V4041" s="707"/>
      <c r="W4041" s="707"/>
      <c r="X4041" s="707"/>
      <c r="Y4041" s="707">
        <v>2817.93</v>
      </c>
      <c r="Z4041" s="707">
        <v>289.51</v>
      </c>
      <c r="AA4041" s="707"/>
      <c r="AB4041" s="707"/>
      <c r="AG4041" s="707"/>
    </row>
    <row r="4042" spans="4:34">
      <c r="D4042" s="160" t="s">
        <v>9263</v>
      </c>
      <c r="E4042" s="160"/>
      <c r="F4042" s="160">
        <v>45683</v>
      </c>
      <c r="G4042" s="160">
        <v>45686</v>
      </c>
      <c r="H4042" s="160">
        <v>45956</v>
      </c>
      <c r="I4042" s="160">
        <v>45959</v>
      </c>
      <c r="J4042" s="160">
        <v>0</v>
      </c>
      <c r="K4042" s="160">
        <v>0</v>
      </c>
      <c r="L4042" s="707">
        <v>30679.919999999998</v>
      </c>
      <c r="M4042" s="727" t="s">
        <v>4994</v>
      </c>
      <c r="U4042" s="707"/>
      <c r="V4042" s="707"/>
      <c r="W4042" s="707"/>
      <c r="X4042" s="707"/>
      <c r="Y4042" s="707"/>
      <c r="Z4042" s="707"/>
      <c r="AA4042" s="707"/>
      <c r="AB4042" s="707"/>
      <c r="AC4042" s="707">
        <v>30679.919999999998</v>
      </c>
      <c r="AD4042" s="707"/>
      <c r="AE4042" s="707"/>
    </row>
    <row r="4043" spans="4:34">
      <c r="D4043" s="160" t="s">
        <v>9263</v>
      </c>
      <c r="E4043" s="160"/>
      <c r="F4043" s="160">
        <v>45683</v>
      </c>
      <c r="G4043" s="160">
        <v>45686</v>
      </c>
      <c r="H4043" s="160">
        <v>45956</v>
      </c>
      <c r="I4043" s="160">
        <v>45959</v>
      </c>
      <c r="J4043" s="160">
        <v>0</v>
      </c>
      <c r="K4043" s="160">
        <v>0</v>
      </c>
      <c r="L4043" s="707">
        <v>30679.919999999998</v>
      </c>
      <c r="M4043" s="727" t="s">
        <v>4995</v>
      </c>
      <c r="U4043" s="707"/>
      <c r="V4043" s="707"/>
      <c r="W4043" s="707"/>
      <c r="X4043" s="707"/>
      <c r="Y4043" s="707"/>
      <c r="Z4043" s="707"/>
      <c r="AA4043" s="707"/>
      <c r="AB4043" s="707"/>
      <c r="AC4043" s="707">
        <v>30679.919999999998</v>
      </c>
      <c r="AD4043" s="707"/>
      <c r="AE4043" s="707"/>
      <c r="AG4043" s="707"/>
      <c r="AH4043" s="707"/>
    </row>
    <row r="4044" spans="4:34">
      <c r="D4044" s="160" t="s">
        <v>9263</v>
      </c>
      <c r="E4044" s="160"/>
      <c r="F4044" s="160">
        <v>45683</v>
      </c>
      <c r="G4044" s="160">
        <v>45686</v>
      </c>
      <c r="H4044" s="160">
        <v>45956</v>
      </c>
      <c r="I4044" s="160">
        <v>45959</v>
      </c>
      <c r="J4044" s="160">
        <v>0</v>
      </c>
      <c r="K4044" s="160">
        <v>0</v>
      </c>
      <c r="L4044" s="707">
        <v>30679.919999999998</v>
      </c>
      <c r="M4044" s="727" t="s">
        <v>4996</v>
      </c>
      <c r="U4044" s="707"/>
      <c r="V4044" s="707"/>
      <c r="W4044" s="707"/>
      <c r="X4044" s="707"/>
      <c r="Y4044" s="707"/>
      <c r="Z4044" s="707"/>
      <c r="AA4044" s="707"/>
      <c r="AB4044" s="707"/>
      <c r="AC4044" s="707"/>
      <c r="AD4044" s="707"/>
      <c r="AG4044" s="707"/>
      <c r="AH4044" s="707"/>
    </row>
    <row r="4045" spans="4:34">
      <c r="D4045" s="160" t="s">
        <v>9264</v>
      </c>
      <c r="E4045" s="160"/>
      <c r="F4045" s="160">
        <v>45676</v>
      </c>
      <c r="G4045" s="160">
        <v>45689</v>
      </c>
      <c r="H4045" s="160">
        <v>45949</v>
      </c>
      <c r="I4045" s="160">
        <v>45962</v>
      </c>
      <c r="J4045" s="160">
        <v>0</v>
      </c>
      <c r="K4045" s="160">
        <v>0</v>
      </c>
      <c r="L4045" s="707">
        <v>18204.599999999999</v>
      </c>
      <c r="M4045" s="727" t="s">
        <v>4994</v>
      </c>
      <c r="U4045" s="707"/>
      <c r="V4045" s="707"/>
      <c r="W4045" s="707"/>
      <c r="X4045" s="707"/>
      <c r="AA4045" s="707"/>
      <c r="AB4045" s="707"/>
      <c r="AC4045" s="707">
        <v>17294.37</v>
      </c>
      <c r="AD4045" s="707">
        <v>910.23</v>
      </c>
      <c r="AE4045" s="707"/>
      <c r="AF4045" s="707"/>
      <c r="AG4045" s="707"/>
    </row>
    <row r="4046" spans="4:34">
      <c r="D4046" s="160" t="s">
        <v>9264</v>
      </c>
      <c r="E4046" s="160"/>
      <c r="F4046" s="160">
        <v>45676</v>
      </c>
      <c r="G4046" s="160">
        <v>45689</v>
      </c>
      <c r="H4046" s="160">
        <v>45949</v>
      </c>
      <c r="I4046" s="160">
        <v>45962</v>
      </c>
      <c r="J4046" s="160">
        <v>0</v>
      </c>
      <c r="K4046" s="160">
        <v>0</v>
      </c>
      <c r="L4046" s="707">
        <v>18204.599999999999</v>
      </c>
      <c r="M4046" s="727" t="s">
        <v>4995</v>
      </c>
      <c r="X4046" s="707"/>
      <c r="Y4046" s="707"/>
      <c r="Z4046" s="707"/>
      <c r="AA4046" s="707"/>
      <c r="AB4046" s="707"/>
      <c r="AC4046" s="707">
        <v>17294.37</v>
      </c>
      <c r="AD4046" s="707">
        <v>910.23</v>
      </c>
      <c r="AE4046" s="707"/>
      <c r="AF4046" s="707"/>
      <c r="AG4046" s="707"/>
    </row>
    <row r="4047" spans="4:34">
      <c r="D4047" s="160" t="s">
        <v>9264</v>
      </c>
      <c r="E4047" s="160"/>
      <c r="F4047" s="160">
        <v>45676</v>
      </c>
      <c r="G4047" s="160">
        <v>45689</v>
      </c>
      <c r="H4047" s="160">
        <v>45949</v>
      </c>
      <c r="I4047" s="160">
        <v>45962</v>
      </c>
      <c r="J4047" s="160">
        <v>0</v>
      </c>
      <c r="K4047" s="160">
        <v>0</v>
      </c>
      <c r="L4047" s="707">
        <v>18204.599999999999</v>
      </c>
      <c r="M4047" s="727" t="s">
        <v>4996</v>
      </c>
      <c r="X4047" s="707"/>
      <c r="Y4047" s="707"/>
      <c r="Z4047" s="707"/>
      <c r="AE4047" s="707"/>
      <c r="AG4047" s="707"/>
    </row>
    <row r="4048" spans="4:34">
      <c r="D4048" s="160" t="s">
        <v>5340</v>
      </c>
      <c r="E4048" s="160"/>
      <c r="F4048" s="160">
        <v>45677</v>
      </c>
      <c r="G4048" s="160">
        <v>45708</v>
      </c>
      <c r="H4048" s="160" t="s">
        <v>6575</v>
      </c>
      <c r="I4048" s="160">
        <v>45976</v>
      </c>
      <c r="J4048" s="160">
        <v>71634.5</v>
      </c>
      <c r="K4048" s="160">
        <v>71634.5</v>
      </c>
      <c r="L4048" s="707">
        <v>152052.98000000001</v>
      </c>
      <c r="M4048" s="727" t="s">
        <v>4994</v>
      </c>
      <c r="T4048" s="707">
        <v>27966.55</v>
      </c>
      <c r="U4048" s="707">
        <v>43667.95</v>
      </c>
      <c r="X4048" s="707"/>
      <c r="Y4048" s="707"/>
      <c r="AA4048" s="707"/>
      <c r="AB4048" s="707"/>
      <c r="AC4048" s="707">
        <v>12231.57</v>
      </c>
      <c r="AD4048" s="707">
        <v>68186.92</v>
      </c>
      <c r="AE4048" s="707"/>
      <c r="AF4048" s="707"/>
      <c r="AG4048" s="707"/>
    </row>
    <row r="4049" spans="4:36">
      <c r="D4049" s="160" t="s">
        <v>5340</v>
      </c>
      <c r="E4049" s="160"/>
      <c r="F4049" s="160">
        <v>45677</v>
      </c>
      <c r="G4049" s="160">
        <v>45708</v>
      </c>
      <c r="H4049" s="160" t="s">
        <v>6575</v>
      </c>
      <c r="I4049" s="160">
        <v>45976</v>
      </c>
      <c r="J4049" s="160">
        <v>71634.5</v>
      </c>
      <c r="K4049" s="160">
        <v>71634.5</v>
      </c>
      <c r="L4049" s="707">
        <v>152052.98000000001</v>
      </c>
      <c r="M4049" s="727" t="s">
        <v>4995</v>
      </c>
      <c r="X4049" s="707"/>
      <c r="Y4049" s="707"/>
      <c r="Z4049" s="707"/>
      <c r="AA4049" s="707"/>
      <c r="AB4049" s="707"/>
      <c r="AC4049" s="707">
        <v>12231.57</v>
      </c>
      <c r="AD4049" s="707">
        <v>68186.92</v>
      </c>
      <c r="AE4049" s="707"/>
      <c r="AF4049" s="707"/>
      <c r="AG4049" s="707"/>
      <c r="AH4049" s="707"/>
    </row>
    <row r="4050" spans="4:36">
      <c r="D4050" s="160" t="s">
        <v>5340</v>
      </c>
      <c r="E4050" s="160"/>
      <c r="F4050" s="160">
        <v>45677</v>
      </c>
      <c r="G4050" s="160">
        <v>45708</v>
      </c>
      <c r="H4050" s="160" t="s">
        <v>6575</v>
      </c>
      <c r="I4050" s="160">
        <v>45976</v>
      </c>
      <c r="J4050" s="160">
        <v>71634.5</v>
      </c>
      <c r="K4050" s="160">
        <v>71634.5</v>
      </c>
      <c r="L4050" s="707">
        <v>152052.98000000001</v>
      </c>
      <c r="M4050" s="727" t="s">
        <v>4996</v>
      </c>
      <c r="T4050" s="707">
        <v>9318.4500000000007</v>
      </c>
      <c r="U4050" s="707">
        <v>17431.68</v>
      </c>
      <c r="V4050" s="707">
        <v>17939.939999999999</v>
      </c>
      <c r="W4050" s="707">
        <v>11254.77</v>
      </c>
      <c r="X4050" s="707">
        <v>8473.2000000000007</v>
      </c>
      <c r="Y4050" s="707">
        <v>2886.58</v>
      </c>
      <c r="Z4050" s="707">
        <v>4329.87</v>
      </c>
      <c r="AE4050" s="707"/>
      <c r="AG4050" s="707"/>
      <c r="AH4050" s="707"/>
    </row>
    <row r="4051" spans="4:36">
      <c r="D4051" s="160" t="s">
        <v>5341</v>
      </c>
      <c r="E4051" s="160"/>
      <c r="F4051" s="160">
        <v>45677</v>
      </c>
      <c r="G4051" s="160">
        <v>45708</v>
      </c>
      <c r="H4051" s="160" t="s">
        <v>6575</v>
      </c>
      <c r="I4051" s="160">
        <v>45966</v>
      </c>
      <c r="J4051" s="160">
        <v>71634.5</v>
      </c>
      <c r="K4051" s="160">
        <v>71634.5</v>
      </c>
      <c r="L4051" s="707">
        <v>95468.6</v>
      </c>
      <c r="M4051" s="727" t="s">
        <v>4994</v>
      </c>
      <c r="T4051" s="707">
        <v>27966.55</v>
      </c>
      <c r="U4051" s="707">
        <v>43667.95</v>
      </c>
      <c r="X4051" s="707"/>
      <c r="Y4051" s="707"/>
      <c r="Z4051" s="707"/>
      <c r="AA4051" s="707"/>
      <c r="AB4051" s="707"/>
      <c r="AC4051" s="707">
        <v>12231.57</v>
      </c>
      <c r="AD4051" s="707">
        <v>11602.54</v>
      </c>
      <c r="AE4051" s="707"/>
      <c r="AF4051" s="707"/>
      <c r="AG4051" s="707"/>
      <c r="AH4051" s="707"/>
    </row>
    <row r="4052" spans="4:36">
      <c r="D4052" s="160" t="s">
        <v>5341</v>
      </c>
      <c r="E4052" s="160"/>
      <c r="F4052" s="160">
        <v>45677</v>
      </c>
      <c r="G4052" s="160">
        <v>45708</v>
      </c>
      <c r="H4052" s="160" t="s">
        <v>6575</v>
      </c>
      <c r="I4052" s="160">
        <v>45966</v>
      </c>
      <c r="J4052" s="160">
        <v>71634.5</v>
      </c>
      <c r="K4052" s="160">
        <v>71634.5</v>
      </c>
      <c r="L4052" s="707">
        <v>95468.6</v>
      </c>
      <c r="M4052" s="727" t="s">
        <v>4995</v>
      </c>
      <c r="X4052" s="707"/>
      <c r="Y4052" s="707"/>
      <c r="Z4052" s="707"/>
      <c r="AA4052" s="707"/>
      <c r="AB4052" s="707"/>
      <c r="AC4052" s="707">
        <v>12231.57</v>
      </c>
      <c r="AD4052" s="707">
        <v>11602.54</v>
      </c>
      <c r="AE4052" s="707"/>
      <c r="AF4052" s="707"/>
      <c r="AG4052" s="707"/>
      <c r="AH4052" s="707"/>
      <c r="AI4052" s="707"/>
      <c r="AJ4052" s="707"/>
    </row>
    <row r="4053" spans="4:36">
      <c r="D4053" s="160" t="s">
        <v>5341</v>
      </c>
      <c r="E4053" s="160"/>
      <c r="F4053" s="160">
        <v>45677</v>
      </c>
      <c r="G4053" s="160">
        <v>45708</v>
      </c>
      <c r="H4053" s="160" t="s">
        <v>6575</v>
      </c>
      <c r="I4053" s="160">
        <v>45966</v>
      </c>
      <c r="J4053" s="160">
        <v>71634.5</v>
      </c>
      <c r="K4053" s="160">
        <v>71634.5</v>
      </c>
      <c r="L4053" s="707">
        <v>95468.6</v>
      </c>
      <c r="M4053" s="727" t="s">
        <v>4996</v>
      </c>
      <c r="S4053" s="707"/>
      <c r="T4053" s="707">
        <v>9318.4500000000007</v>
      </c>
      <c r="U4053" s="707">
        <v>17431.68</v>
      </c>
      <c r="V4053" s="707">
        <v>17939.939999999999</v>
      </c>
      <c r="W4053" s="707">
        <v>11254.77</v>
      </c>
      <c r="X4053" s="707">
        <v>8473.2000000000007</v>
      </c>
      <c r="Y4053" s="707">
        <v>2886.58</v>
      </c>
      <c r="Z4053" s="707">
        <v>4329.87</v>
      </c>
      <c r="AA4053" s="707"/>
      <c r="AB4053" s="707"/>
      <c r="AE4053" s="707"/>
      <c r="AF4053" s="707"/>
      <c r="AG4053" s="707"/>
      <c r="AI4053" s="707"/>
      <c r="AJ4053" s="707"/>
    </row>
    <row r="4054" spans="4:36">
      <c r="D4054" s="160" t="s">
        <v>9265</v>
      </c>
      <c r="E4054" s="160"/>
      <c r="F4054" s="160">
        <v>45690</v>
      </c>
      <c r="G4054" s="160">
        <v>45703</v>
      </c>
      <c r="H4054" s="160">
        <v>45963</v>
      </c>
      <c r="I4054" s="160">
        <v>45976</v>
      </c>
      <c r="J4054" s="160">
        <v>0</v>
      </c>
      <c r="K4054" s="160">
        <v>0</v>
      </c>
      <c r="L4054" s="707">
        <v>4522.3900000000003</v>
      </c>
      <c r="M4054" s="727" t="s">
        <v>4994</v>
      </c>
      <c r="R4054" s="707"/>
      <c r="W4054" s="707"/>
      <c r="X4054" s="707"/>
      <c r="Y4054" s="707"/>
      <c r="Z4054" s="707"/>
      <c r="AA4054" s="707"/>
      <c r="AB4054" s="707"/>
      <c r="AC4054" s="707"/>
      <c r="AD4054" s="707">
        <v>4522.3900000000003</v>
      </c>
      <c r="AE4054" s="707"/>
      <c r="AF4054" s="707"/>
      <c r="AG4054" s="707"/>
      <c r="AH4054" s="707"/>
    </row>
    <row r="4055" spans="4:36">
      <c r="D4055" s="160" t="s">
        <v>9265</v>
      </c>
      <c r="E4055" s="160"/>
      <c r="F4055" s="160">
        <v>45690</v>
      </c>
      <c r="G4055" s="160">
        <v>45703</v>
      </c>
      <c r="H4055" s="160">
        <v>45963</v>
      </c>
      <c r="I4055" s="160">
        <v>45976</v>
      </c>
      <c r="J4055" s="160">
        <v>0</v>
      </c>
      <c r="K4055" s="160">
        <v>0</v>
      </c>
      <c r="L4055" s="707">
        <v>4522.3900000000003</v>
      </c>
      <c r="M4055" s="727" t="s">
        <v>4995</v>
      </c>
      <c r="X4055" s="707"/>
      <c r="Y4055" s="707"/>
      <c r="Z4055" s="707"/>
      <c r="AA4055" s="707"/>
      <c r="AB4055" s="707"/>
      <c r="AC4055" s="707"/>
      <c r="AD4055" s="707">
        <v>4522.3900000000003</v>
      </c>
      <c r="AE4055" s="707"/>
      <c r="AF4055" s="707"/>
      <c r="AG4055" s="707"/>
      <c r="AH4055" s="707"/>
      <c r="AI4055" s="707"/>
    </row>
    <row r="4056" spans="4:36">
      <c r="D4056" s="160" t="s">
        <v>9265</v>
      </c>
      <c r="E4056" s="160"/>
      <c r="F4056" s="160">
        <v>45690</v>
      </c>
      <c r="G4056" s="160">
        <v>45703</v>
      </c>
      <c r="H4056" s="160">
        <v>45963</v>
      </c>
      <c r="I4056" s="160">
        <v>45976</v>
      </c>
      <c r="J4056" s="160">
        <v>0</v>
      </c>
      <c r="K4056" s="160">
        <v>0</v>
      </c>
      <c r="L4056" s="707">
        <v>4522.3900000000003</v>
      </c>
      <c r="M4056" s="727" t="s">
        <v>4996</v>
      </c>
      <c r="S4056" s="707"/>
      <c r="T4056" s="707"/>
      <c r="U4056" s="707"/>
      <c r="V4056" s="707"/>
      <c r="W4056" s="707"/>
      <c r="X4056" s="707"/>
      <c r="Y4056" s="707"/>
      <c r="Z4056" s="707"/>
      <c r="AA4056" s="707"/>
      <c r="AB4056" s="707"/>
      <c r="AE4056" s="707"/>
      <c r="AF4056" s="707"/>
      <c r="AG4056" s="707"/>
      <c r="AI4056" s="707"/>
    </row>
    <row r="4057" spans="4:36">
      <c r="D4057" s="160" t="s">
        <v>5342</v>
      </c>
      <c r="E4057" s="160"/>
      <c r="F4057" s="160">
        <v>45697</v>
      </c>
      <c r="G4057" s="160">
        <v>45700</v>
      </c>
      <c r="H4057" s="160">
        <v>45970</v>
      </c>
      <c r="I4057" s="160">
        <v>45973</v>
      </c>
      <c r="J4057" s="160">
        <v>0</v>
      </c>
      <c r="K4057" s="160">
        <v>0</v>
      </c>
      <c r="L4057" s="707">
        <v>4569.71</v>
      </c>
      <c r="M4057" s="727" t="s">
        <v>4994</v>
      </c>
      <c r="R4057" s="707"/>
      <c r="W4057" s="707"/>
      <c r="X4057" s="707"/>
      <c r="Y4057" s="707"/>
      <c r="Z4057" s="707"/>
      <c r="AB4057" s="707"/>
      <c r="AC4057" s="707"/>
      <c r="AD4057" s="707">
        <v>4569.71</v>
      </c>
      <c r="AE4057" s="707"/>
      <c r="AF4057" s="707"/>
      <c r="AG4057" s="707"/>
    </row>
    <row r="4058" spans="4:36">
      <c r="D4058" s="160" t="s">
        <v>5342</v>
      </c>
      <c r="E4058" s="160"/>
      <c r="F4058" s="160">
        <v>45697</v>
      </c>
      <c r="G4058" s="160">
        <v>45700</v>
      </c>
      <c r="H4058" s="160">
        <v>45970</v>
      </c>
      <c r="I4058" s="160">
        <v>45973</v>
      </c>
      <c r="J4058" s="160">
        <v>0</v>
      </c>
      <c r="K4058" s="160">
        <v>0</v>
      </c>
      <c r="L4058" s="707">
        <v>4569.71</v>
      </c>
      <c r="M4058" s="727" t="s">
        <v>4995</v>
      </c>
      <c r="Y4058" s="707"/>
      <c r="Z4058" s="707"/>
      <c r="AA4058" s="707"/>
      <c r="AB4058" s="707"/>
      <c r="AC4058" s="707"/>
      <c r="AD4058" s="707">
        <v>4569.71</v>
      </c>
      <c r="AE4058" s="707"/>
      <c r="AF4058" s="707"/>
      <c r="AG4058" s="707"/>
      <c r="AI4058" s="707"/>
      <c r="AJ4058" s="707"/>
    </row>
    <row r="4059" spans="4:36">
      <c r="D4059" s="160" t="s">
        <v>5342</v>
      </c>
      <c r="E4059" s="160"/>
      <c r="F4059" s="160">
        <v>45697</v>
      </c>
      <c r="G4059" s="160">
        <v>45700</v>
      </c>
      <c r="H4059" s="160">
        <v>45970</v>
      </c>
      <c r="I4059" s="160">
        <v>45973</v>
      </c>
      <c r="J4059" s="160">
        <v>0</v>
      </c>
      <c r="K4059" s="160">
        <v>0</v>
      </c>
      <c r="L4059" s="707">
        <v>4569.71</v>
      </c>
      <c r="M4059" s="727" t="s">
        <v>4996</v>
      </c>
      <c r="Y4059" s="707"/>
      <c r="Z4059" s="707"/>
      <c r="AA4059" s="707"/>
      <c r="AF4059" s="707"/>
      <c r="AI4059" s="707"/>
      <c r="AJ4059" s="707"/>
    </row>
    <row r="4060" spans="4:36">
      <c r="D4060" s="160" t="s">
        <v>5343</v>
      </c>
      <c r="E4060" s="160"/>
      <c r="F4060" s="160">
        <v>45697</v>
      </c>
      <c r="G4060" s="160">
        <v>45700</v>
      </c>
      <c r="H4060" s="160">
        <v>45970</v>
      </c>
      <c r="I4060" s="160">
        <v>45973</v>
      </c>
      <c r="J4060" s="160">
        <v>0</v>
      </c>
      <c r="K4060" s="160">
        <v>0</v>
      </c>
      <c r="L4060" s="707">
        <v>2150.2600000000002</v>
      </c>
      <c r="M4060" s="727" t="s">
        <v>4994</v>
      </c>
      <c r="Y4060" s="707"/>
      <c r="Z4060" s="707"/>
      <c r="AB4060" s="707"/>
      <c r="AC4060" s="707"/>
      <c r="AD4060" s="707">
        <v>2150.2600000000002</v>
      </c>
      <c r="AE4060" s="707"/>
      <c r="AF4060" s="707"/>
      <c r="AG4060" s="707"/>
      <c r="AH4060" s="707"/>
    </row>
    <row r="4061" spans="4:36">
      <c r="D4061" s="160" t="s">
        <v>5343</v>
      </c>
      <c r="E4061" s="160"/>
      <c r="F4061" s="160">
        <v>45697</v>
      </c>
      <c r="G4061" s="160">
        <v>45700</v>
      </c>
      <c r="H4061" s="160">
        <v>45970</v>
      </c>
      <c r="I4061" s="160">
        <v>45973</v>
      </c>
      <c r="J4061" s="160">
        <v>0</v>
      </c>
      <c r="K4061" s="160">
        <v>0</v>
      </c>
      <c r="L4061" s="707">
        <v>2150.2600000000002</v>
      </c>
      <c r="M4061" s="727" t="s">
        <v>4995</v>
      </c>
      <c r="Y4061" s="707"/>
      <c r="Z4061" s="707"/>
      <c r="AA4061" s="707"/>
      <c r="AB4061" s="707"/>
      <c r="AC4061" s="707"/>
      <c r="AD4061" s="707">
        <v>2150.2600000000002</v>
      </c>
      <c r="AE4061" s="707"/>
      <c r="AF4061" s="707"/>
      <c r="AG4061" s="707"/>
      <c r="AH4061" s="707"/>
      <c r="AJ4061" s="707"/>
    </row>
    <row r="4062" spans="4:36">
      <c r="D4062" s="160" t="s">
        <v>5343</v>
      </c>
      <c r="E4062" s="160"/>
      <c r="F4062" s="160">
        <v>45697</v>
      </c>
      <c r="G4062" s="160">
        <v>45700</v>
      </c>
      <c r="H4062" s="160">
        <v>45970</v>
      </c>
      <c r="I4062" s="160">
        <v>45973</v>
      </c>
      <c r="J4062" s="160">
        <v>0</v>
      </c>
      <c r="K4062" s="160">
        <v>0</v>
      </c>
      <c r="L4062" s="707">
        <v>2150.2600000000002</v>
      </c>
      <c r="M4062" s="727" t="s">
        <v>4996</v>
      </c>
      <c r="X4062" s="707"/>
      <c r="Y4062" s="707"/>
      <c r="Z4062" s="707"/>
      <c r="AA4062" s="707"/>
      <c r="AF4062" s="707"/>
      <c r="AJ4062" s="707"/>
    </row>
    <row r="4063" spans="4:36">
      <c r="D4063" s="160" t="s">
        <v>5344</v>
      </c>
      <c r="E4063" s="160"/>
      <c r="F4063" s="160">
        <v>45692</v>
      </c>
      <c r="G4063" s="160">
        <v>45698</v>
      </c>
      <c r="H4063" s="160">
        <v>45965</v>
      </c>
      <c r="I4063" s="160">
        <v>45971</v>
      </c>
      <c r="J4063" s="160">
        <v>0</v>
      </c>
      <c r="K4063" s="160">
        <v>0</v>
      </c>
      <c r="L4063" s="707">
        <v>45342.02</v>
      </c>
      <c r="M4063" s="727" t="s">
        <v>4994</v>
      </c>
      <c r="X4063" s="707"/>
      <c r="Y4063" s="707"/>
      <c r="AA4063" s="707"/>
      <c r="AB4063" s="707"/>
      <c r="AC4063" s="707"/>
      <c r="AD4063" s="707">
        <v>45342.02</v>
      </c>
      <c r="AE4063" s="707"/>
      <c r="AF4063" s="707"/>
      <c r="AG4063" s="707"/>
    </row>
    <row r="4064" spans="4:36">
      <c r="D4064" s="160" t="s">
        <v>5344</v>
      </c>
      <c r="E4064" s="160"/>
      <c r="F4064" s="160">
        <v>45692</v>
      </c>
      <c r="G4064" s="160">
        <v>45698</v>
      </c>
      <c r="H4064" s="160">
        <v>45965</v>
      </c>
      <c r="I4064" s="160">
        <v>45971</v>
      </c>
      <c r="J4064" s="160">
        <v>0</v>
      </c>
      <c r="K4064" s="160">
        <v>0</v>
      </c>
      <c r="L4064" s="707">
        <v>45342.02</v>
      </c>
      <c r="M4064" s="727" t="s">
        <v>4995</v>
      </c>
      <c r="X4064" s="707"/>
      <c r="Y4064" s="707"/>
      <c r="Z4064" s="707"/>
      <c r="AA4064" s="707"/>
      <c r="AB4064" s="707"/>
      <c r="AC4064" s="707"/>
      <c r="AD4064" s="707">
        <v>45342.02</v>
      </c>
      <c r="AE4064" s="707"/>
      <c r="AF4064" s="707"/>
      <c r="AG4064" s="707"/>
      <c r="AI4064" s="707"/>
    </row>
    <row r="4065" spans="4:36">
      <c r="D4065" s="160" t="s">
        <v>5344</v>
      </c>
      <c r="E4065" s="160"/>
      <c r="F4065" s="160">
        <v>45692</v>
      </c>
      <c r="G4065" s="160">
        <v>45698</v>
      </c>
      <c r="H4065" s="160">
        <v>45965</v>
      </c>
      <c r="I4065" s="160">
        <v>45971</v>
      </c>
      <c r="J4065" s="160">
        <v>0</v>
      </c>
      <c r="K4065" s="160">
        <v>0</v>
      </c>
      <c r="L4065" s="707">
        <v>45342.02</v>
      </c>
      <c r="M4065" s="727" t="s">
        <v>4996</v>
      </c>
      <c r="X4065" s="707"/>
      <c r="Y4065" s="707"/>
      <c r="Z4065" s="707"/>
      <c r="AA4065" s="707"/>
      <c r="AE4065" s="707"/>
      <c r="AF4065" s="707"/>
      <c r="AI4065" s="707"/>
    </row>
    <row r="4066" spans="4:36">
      <c r="D4066" s="160" t="s">
        <v>5345</v>
      </c>
      <c r="E4066" s="160"/>
      <c r="F4066" s="160">
        <v>45710</v>
      </c>
      <c r="G4066" s="160">
        <v>45766</v>
      </c>
      <c r="H4066" s="160" t="s">
        <v>6671</v>
      </c>
      <c r="I4066" s="160">
        <v>45976</v>
      </c>
      <c r="J4066" s="160">
        <v>137341.99</v>
      </c>
      <c r="K4066" s="160">
        <v>137341.97</v>
      </c>
      <c r="L4066" s="707">
        <v>178245.24</v>
      </c>
      <c r="M4066" s="727" t="s">
        <v>4994</v>
      </c>
      <c r="W4066" s="707">
        <v>20100</v>
      </c>
      <c r="X4066" s="707"/>
      <c r="Y4066" s="707"/>
      <c r="AA4066" s="707"/>
      <c r="AB4066" s="707"/>
      <c r="AC4066" s="707">
        <v>20258.72</v>
      </c>
      <c r="AD4066" s="707">
        <v>137886.51999999999</v>
      </c>
      <c r="AE4066" s="707"/>
      <c r="AF4066" s="707"/>
      <c r="AG4066" s="707"/>
    </row>
    <row r="4067" spans="4:36">
      <c r="D4067" s="160" t="s">
        <v>5345</v>
      </c>
      <c r="E4067" s="160"/>
      <c r="F4067" s="160">
        <v>45710</v>
      </c>
      <c r="G4067" s="160">
        <v>45766</v>
      </c>
      <c r="H4067" s="160" t="s">
        <v>6671</v>
      </c>
      <c r="I4067" s="160">
        <v>45976</v>
      </c>
      <c r="J4067" s="160">
        <v>137341.99</v>
      </c>
      <c r="K4067" s="160">
        <v>137341.97</v>
      </c>
      <c r="L4067" s="707">
        <v>178245.24</v>
      </c>
      <c r="M4067" s="727" t="s">
        <v>4995</v>
      </c>
      <c r="X4067" s="707"/>
      <c r="Y4067" s="707"/>
      <c r="Z4067" s="707"/>
      <c r="AA4067" s="707"/>
      <c r="AB4067" s="707"/>
      <c r="AC4067" s="707">
        <v>12214.31</v>
      </c>
      <c r="AD4067" s="707">
        <v>28688.95</v>
      </c>
      <c r="AE4067" s="707"/>
      <c r="AF4067" s="707"/>
      <c r="AG4067" s="707"/>
      <c r="AJ4067" s="707"/>
    </row>
    <row r="4068" spans="4:36">
      <c r="D4068" s="160" t="s">
        <v>5345</v>
      </c>
      <c r="E4068" s="160"/>
      <c r="F4068" s="160">
        <v>45710</v>
      </c>
      <c r="G4068" s="160">
        <v>45766</v>
      </c>
      <c r="H4068" s="160" t="s">
        <v>6671</v>
      </c>
      <c r="I4068" s="160">
        <v>45976</v>
      </c>
      <c r="J4068" s="160">
        <v>137341.99</v>
      </c>
      <c r="K4068" s="160">
        <v>137341.97</v>
      </c>
      <c r="L4068" s="707">
        <v>178245.24</v>
      </c>
      <c r="M4068" s="727" t="s">
        <v>4996</v>
      </c>
      <c r="X4068" s="707"/>
      <c r="Y4068" s="707"/>
      <c r="Z4068" s="707">
        <v>20100</v>
      </c>
      <c r="AA4068" s="707">
        <v>92691.3</v>
      </c>
      <c r="AB4068" s="707">
        <v>23760.560000000001</v>
      </c>
      <c r="AC4068">
        <v>790.11</v>
      </c>
      <c r="AE4068" s="707"/>
      <c r="AF4068" s="707"/>
      <c r="AJ4068" s="707"/>
    </row>
    <row r="4069" spans="4:36">
      <c r="D4069" s="160" t="s">
        <v>5346</v>
      </c>
      <c r="E4069" s="160"/>
      <c r="F4069" s="160">
        <v>45710</v>
      </c>
      <c r="G4069" s="160">
        <v>45718</v>
      </c>
      <c r="H4069" s="160" t="s">
        <v>6677</v>
      </c>
      <c r="I4069" s="160">
        <v>45934</v>
      </c>
      <c r="J4069" s="160">
        <v>24133.24</v>
      </c>
      <c r="K4069" s="160">
        <v>24133.23</v>
      </c>
      <c r="L4069" s="707">
        <v>26814.71</v>
      </c>
      <c r="M4069" s="727" t="s">
        <v>4994</v>
      </c>
      <c r="X4069" s="707"/>
      <c r="Y4069" s="707"/>
      <c r="AA4069" s="707"/>
      <c r="AB4069" s="707"/>
      <c r="AC4069" s="707">
        <v>10725.89</v>
      </c>
      <c r="AD4069" s="707">
        <v>16088.83</v>
      </c>
      <c r="AE4069" s="707"/>
      <c r="AF4069" s="707"/>
      <c r="AG4069" s="707"/>
    </row>
    <row r="4070" spans="4:36">
      <c r="D4070" s="160" t="s">
        <v>5346</v>
      </c>
      <c r="E4070" s="160"/>
      <c r="F4070" s="160">
        <v>45710</v>
      </c>
      <c r="G4070" s="160">
        <v>45718</v>
      </c>
      <c r="H4070" s="160" t="s">
        <v>6677</v>
      </c>
      <c r="I4070" s="160">
        <v>45934</v>
      </c>
      <c r="J4070" s="160">
        <v>24133.24</v>
      </c>
      <c r="K4070" s="160">
        <v>24133.23</v>
      </c>
      <c r="L4070" s="707">
        <v>26814.71</v>
      </c>
      <c r="M4070" s="727" t="s">
        <v>4995</v>
      </c>
      <c r="X4070" s="707"/>
      <c r="Y4070" s="707"/>
      <c r="Z4070" s="707"/>
      <c r="AA4070" s="707"/>
      <c r="AB4070" s="707"/>
      <c r="AC4070" s="707">
        <v>2681.47</v>
      </c>
      <c r="AD4070" s="707"/>
      <c r="AE4070" s="707"/>
      <c r="AF4070" s="707"/>
      <c r="AG4070" s="707"/>
      <c r="AI4070" s="707"/>
      <c r="AJ4070" s="707"/>
    </row>
    <row r="4071" spans="4:36">
      <c r="D4071" s="160" t="s">
        <v>5346</v>
      </c>
      <c r="E4071" s="160"/>
      <c r="F4071" s="160">
        <v>45710</v>
      </c>
      <c r="G4071" s="160">
        <v>45718</v>
      </c>
      <c r="H4071" s="160" t="s">
        <v>6677</v>
      </c>
      <c r="I4071" s="160">
        <v>45934</v>
      </c>
      <c r="J4071" s="160">
        <v>24133.24</v>
      </c>
      <c r="K4071" s="160">
        <v>24133.23</v>
      </c>
      <c r="L4071" s="707">
        <v>26814.71</v>
      </c>
      <c r="M4071" s="727" t="s">
        <v>4996</v>
      </c>
      <c r="X4071" s="707"/>
      <c r="Y4071" s="707"/>
      <c r="Z4071" s="707"/>
      <c r="AA4071" s="707">
        <v>20915.47</v>
      </c>
      <c r="AB4071" s="707">
        <v>3217.76</v>
      </c>
      <c r="AE4071" s="707"/>
      <c r="AF4071" s="707"/>
      <c r="AI4071" s="707"/>
      <c r="AJ4071" s="707"/>
    </row>
    <row r="4072" spans="4:36">
      <c r="D4072" s="160" t="s">
        <v>9266</v>
      </c>
      <c r="E4072" s="160"/>
      <c r="F4072" s="160">
        <v>45714</v>
      </c>
      <c r="G4072" s="160">
        <v>45718</v>
      </c>
      <c r="H4072" s="160">
        <v>45932</v>
      </c>
      <c r="I4072" s="160">
        <v>45936</v>
      </c>
      <c r="J4072" s="160">
        <v>0</v>
      </c>
      <c r="K4072" s="160">
        <v>0</v>
      </c>
      <c r="L4072" s="707">
        <v>3784.35</v>
      </c>
      <c r="M4072" s="727" t="s">
        <v>4994</v>
      </c>
      <c r="X4072" s="707"/>
      <c r="Y4072" s="707"/>
      <c r="Z4072" s="707"/>
      <c r="AB4072" s="707"/>
      <c r="AC4072" s="707">
        <v>3784.35</v>
      </c>
      <c r="AD4072" s="707"/>
      <c r="AE4072" s="707"/>
      <c r="AF4072" s="707"/>
      <c r="AG4072" s="707"/>
      <c r="AH4072" s="707"/>
    </row>
    <row r="4073" spans="4:36">
      <c r="D4073" s="160" t="s">
        <v>9266</v>
      </c>
      <c r="E4073" s="160"/>
      <c r="F4073" s="160">
        <v>45714</v>
      </c>
      <c r="G4073" s="160">
        <v>45718</v>
      </c>
      <c r="H4073" s="160">
        <v>45932</v>
      </c>
      <c r="I4073" s="160">
        <v>45936</v>
      </c>
      <c r="J4073" s="160">
        <v>0</v>
      </c>
      <c r="K4073" s="160">
        <v>0</v>
      </c>
      <c r="L4073" s="707">
        <v>3784.35</v>
      </c>
      <c r="M4073" s="727" t="s">
        <v>4995</v>
      </c>
      <c r="Y4073" s="707"/>
      <c r="Z4073" s="707"/>
      <c r="AA4073" s="707"/>
      <c r="AB4073" s="707"/>
      <c r="AC4073" s="707">
        <v>3784.35</v>
      </c>
      <c r="AD4073" s="707"/>
      <c r="AE4073" s="707"/>
      <c r="AF4073" s="707"/>
      <c r="AG4073" s="707"/>
      <c r="AH4073" s="707"/>
    </row>
    <row r="4074" spans="4:36">
      <c r="D4074" s="160" t="s">
        <v>9266</v>
      </c>
      <c r="E4074" s="160"/>
      <c r="F4074" s="160">
        <v>45714</v>
      </c>
      <c r="G4074" s="160">
        <v>45718</v>
      </c>
      <c r="H4074" s="160">
        <v>45932</v>
      </c>
      <c r="I4074" s="160">
        <v>45936</v>
      </c>
      <c r="J4074" s="160">
        <v>0</v>
      </c>
      <c r="K4074" s="160">
        <v>0</v>
      </c>
      <c r="L4074" s="707">
        <v>3784.35</v>
      </c>
      <c r="M4074" s="727" t="s">
        <v>4996</v>
      </c>
      <c r="Y4074" s="707"/>
      <c r="Z4074" s="707"/>
      <c r="AA4074" s="707"/>
      <c r="AB4074" s="707"/>
      <c r="AF4074" s="707"/>
      <c r="AG4074" s="707"/>
    </row>
    <row r="4075" spans="4:36">
      <c r="D4075" s="160" t="s">
        <v>9267</v>
      </c>
      <c r="E4075" s="160"/>
      <c r="F4075" s="160">
        <v>45712</v>
      </c>
      <c r="G4075" s="160">
        <v>45725</v>
      </c>
      <c r="H4075" s="160" t="s">
        <v>6812</v>
      </c>
      <c r="I4075" s="160">
        <v>45935</v>
      </c>
      <c r="J4075" s="160">
        <v>48334.04</v>
      </c>
      <c r="K4075" s="160">
        <v>48334.04</v>
      </c>
      <c r="L4075" s="707">
        <v>53704.49</v>
      </c>
      <c r="M4075" s="727" t="s">
        <v>4994</v>
      </c>
      <c r="Y4075" s="707"/>
      <c r="Z4075" s="707"/>
      <c r="AB4075" s="707"/>
      <c r="AC4075" s="707">
        <v>5370.45</v>
      </c>
      <c r="AD4075" s="707">
        <v>48334.04</v>
      </c>
      <c r="AE4075" s="707"/>
      <c r="AF4075" s="707"/>
      <c r="AG4075" s="707"/>
      <c r="AH4075" s="707"/>
    </row>
    <row r="4076" spans="4:36">
      <c r="D4076" s="160" t="s">
        <v>9267</v>
      </c>
      <c r="E4076" s="160"/>
      <c r="F4076" s="160">
        <v>45712</v>
      </c>
      <c r="G4076" s="160">
        <v>45725</v>
      </c>
      <c r="H4076" s="160" t="s">
        <v>6812</v>
      </c>
      <c r="I4076" s="160">
        <v>45935</v>
      </c>
      <c r="J4076" s="160">
        <v>48334.04</v>
      </c>
      <c r="K4076" s="160">
        <v>48334.04</v>
      </c>
      <c r="L4076" s="707">
        <v>53704.49</v>
      </c>
      <c r="M4076" s="727" t="s">
        <v>4995</v>
      </c>
      <c r="Y4076" s="707"/>
      <c r="Z4076" s="707"/>
      <c r="AA4076" s="707"/>
      <c r="AB4076" s="707"/>
      <c r="AC4076" s="707">
        <v>5370.45</v>
      </c>
      <c r="AD4076" s="707"/>
      <c r="AE4076" s="707"/>
      <c r="AF4076" s="707"/>
      <c r="AG4076" s="707"/>
      <c r="AH4076" s="707"/>
    </row>
    <row r="4077" spans="4:36">
      <c r="D4077" s="160" t="s">
        <v>9267</v>
      </c>
      <c r="E4077" s="160"/>
      <c r="F4077" s="160">
        <v>45712</v>
      </c>
      <c r="G4077" s="160">
        <v>45725</v>
      </c>
      <c r="H4077" s="160" t="s">
        <v>6812</v>
      </c>
      <c r="I4077" s="160">
        <v>45935</v>
      </c>
      <c r="J4077" s="160">
        <v>48334.04</v>
      </c>
      <c r="K4077" s="160">
        <v>48334.04</v>
      </c>
      <c r="L4077" s="707">
        <v>53704.49</v>
      </c>
      <c r="M4077" s="727" t="s">
        <v>4996</v>
      </c>
      <c r="Y4077" s="707"/>
      <c r="Z4077" s="707"/>
      <c r="AA4077" s="707">
        <v>48334.04</v>
      </c>
      <c r="AB4077" s="707"/>
      <c r="AF4077" s="707"/>
      <c r="AG4077" s="707"/>
    </row>
    <row r="4078" spans="4:36">
      <c r="D4078" s="160" t="s">
        <v>9268</v>
      </c>
      <c r="E4078" s="160"/>
      <c r="F4078" s="160">
        <v>45717</v>
      </c>
      <c r="G4078" s="160">
        <v>45718</v>
      </c>
      <c r="H4078" s="160" t="s">
        <v>6684</v>
      </c>
      <c r="I4078" s="160" t="s">
        <v>6686</v>
      </c>
      <c r="J4078" s="160">
        <v>8261.5</v>
      </c>
      <c r="K4078" s="160">
        <v>8261.5</v>
      </c>
      <c r="L4078" s="707">
        <v>8261.5</v>
      </c>
      <c r="M4078" s="727" t="s">
        <v>4994</v>
      </c>
      <c r="Y4078" s="707"/>
      <c r="Z4078" s="707"/>
      <c r="AB4078" s="707"/>
      <c r="AC4078" s="707"/>
      <c r="AD4078" s="707">
        <v>8261.5</v>
      </c>
      <c r="AE4078" s="707"/>
      <c r="AF4078" s="707"/>
      <c r="AG4078" s="707"/>
      <c r="AH4078" s="707"/>
    </row>
    <row r="4079" spans="4:36">
      <c r="D4079" s="160" t="s">
        <v>9268</v>
      </c>
      <c r="E4079" s="160"/>
      <c r="F4079" s="160">
        <v>45717</v>
      </c>
      <c r="G4079" s="160">
        <v>45718</v>
      </c>
      <c r="H4079" s="160" t="s">
        <v>6684</v>
      </c>
      <c r="I4079" s="160" t="s">
        <v>6686</v>
      </c>
      <c r="J4079" s="160">
        <v>8261.5</v>
      </c>
      <c r="K4079" s="160">
        <v>8261.5</v>
      </c>
      <c r="L4079" s="707">
        <v>8261.5</v>
      </c>
      <c r="M4079" s="727" t="s">
        <v>4995</v>
      </c>
      <c r="Y4079" s="707"/>
      <c r="Z4079" s="707"/>
      <c r="AA4079" s="707"/>
      <c r="AB4079" s="707"/>
      <c r="AC4079" s="707"/>
      <c r="AD4079" s="707"/>
      <c r="AE4079" s="707"/>
      <c r="AF4079" s="707"/>
      <c r="AG4079" s="707"/>
      <c r="AH4079" s="707"/>
      <c r="AI4079" s="707"/>
      <c r="AJ4079" s="707"/>
    </row>
    <row r="4080" spans="4:36">
      <c r="D4080" s="160" t="s">
        <v>9268</v>
      </c>
      <c r="E4080" s="160"/>
      <c r="F4080" s="160">
        <v>45717</v>
      </c>
      <c r="G4080" s="160">
        <v>45718</v>
      </c>
      <c r="H4080" s="160" t="s">
        <v>6684</v>
      </c>
      <c r="I4080" s="160" t="s">
        <v>6686</v>
      </c>
      <c r="J4080" s="160">
        <v>8261.5</v>
      </c>
      <c r="K4080" s="160">
        <v>8261.5</v>
      </c>
      <c r="L4080" s="707">
        <v>8261.5</v>
      </c>
      <c r="M4080" s="727" t="s">
        <v>4996</v>
      </c>
      <c r="Y4080" s="707"/>
      <c r="Z4080" s="707"/>
      <c r="AA4080" s="707">
        <v>8261.5</v>
      </c>
      <c r="AB4080" s="707"/>
      <c r="AF4080" s="707"/>
      <c r="AG4080" s="707"/>
      <c r="AI4080" s="707"/>
      <c r="AJ4080" s="707"/>
    </row>
    <row r="4081" spans="4:36">
      <c r="D4081" s="160" t="s">
        <v>9269</v>
      </c>
      <c r="E4081" s="160"/>
      <c r="F4081" s="160">
        <v>45717</v>
      </c>
      <c r="G4081" s="160">
        <v>45718</v>
      </c>
      <c r="H4081" s="160">
        <v>45932</v>
      </c>
      <c r="I4081" s="160">
        <v>45934</v>
      </c>
      <c r="J4081" s="160">
        <v>0</v>
      </c>
      <c r="K4081" s="160">
        <v>0</v>
      </c>
      <c r="L4081" s="707">
        <v>378.04</v>
      </c>
      <c r="M4081" s="727" t="s">
        <v>4994</v>
      </c>
      <c r="Y4081" s="707"/>
      <c r="Z4081" s="707"/>
      <c r="AB4081" s="707"/>
      <c r="AC4081" s="707">
        <v>378.04</v>
      </c>
      <c r="AD4081" s="707"/>
      <c r="AE4081" s="707"/>
      <c r="AF4081" s="707"/>
      <c r="AG4081" s="707"/>
      <c r="AH4081" s="707"/>
    </row>
    <row r="4082" spans="4:36">
      <c r="D4082" s="160" t="s">
        <v>9269</v>
      </c>
      <c r="E4082" s="160"/>
      <c r="F4082" s="160">
        <v>45717</v>
      </c>
      <c r="G4082" s="160">
        <v>45718</v>
      </c>
      <c r="H4082" s="160">
        <v>45932</v>
      </c>
      <c r="I4082" s="160">
        <v>45934</v>
      </c>
      <c r="J4082" s="160">
        <v>0</v>
      </c>
      <c r="K4082" s="160">
        <v>0</v>
      </c>
      <c r="L4082" s="707">
        <v>378.04</v>
      </c>
      <c r="M4082" s="727" t="s">
        <v>4995</v>
      </c>
      <c r="Y4082" s="707"/>
      <c r="Z4082" s="707"/>
      <c r="AA4082" s="707"/>
      <c r="AB4082" s="707"/>
      <c r="AC4082" s="707">
        <v>378.04</v>
      </c>
      <c r="AD4082" s="707"/>
      <c r="AE4082" s="707"/>
      <c r="AF4082" s="707"/>
      <c r="AG4082" s="707"/>
      <c r="AH4082" s="707"/>
      <c r="AI4082" s="707"/>
    </row>
    <row r="4083" spans="4:36">
      <c r="D4083" s="160" t="s">
        <v>9269</v>
      </c>
      <c r="E4083" s="160"/>
      <c r="F4083" s="160">
        <v>45717</v>
      </c>
      <c r="G4083" s="160">
        <v>45718</v>
      </c>
      <c r="H4083" s="160">
        <v>45932</v>
      </c>
      <c r="I4083" s="160">
        <v>45934</v>
      </c>
      <c r="J4083" s="160">
        <v>0</v>
      </c>
      <c r="K4083" s="160">
        <v>0</v>
      </c>
      <c r="L4083" s="707">
        <v>378.04</v>
      </c>
      <c r="M4083" s="727" t="s">
        <v>4996</v>
      </c>
      <c r="Y4083" s="707"/>
      <c r="Z4083" s="707"/>
      <c r="AA4083" s="707"/>
      <c r="AB4083" s="707"/>
      <c r="AF4083" s="707"/>
      <c r="AG4083" s="707"/>
      <c r="AI4083" s="707"/>
    </row>
    <row r="4084" spans="4:36">
      <c r="D4084" s="160" t="s">
        <v>9270</v>
      </c>
      <c r="E4084" s="160"/>
      <c r="F4084" s="160">
        <v>45714</v>
      </c>
      <c r="G4084" s="160">
        <v>45724</v>
      </c>
      <c r="H4084" s="160" t="s">
        <v>6812</v>
      </c>
      <c r="I4084" s="160">
        <v>45976</v>
      </c>
      <c r="J4084" s="160">
        <v>36513.199999999997</v>
      </c>
      <c r="K4084" s="160">
        <v>36513.199999999997</v>
      </c>
      <c r="L4084" s="707">
        <v>65202.15</v>
      </c>
      <c r="M4084" s="727" t="s">
        <v>4994</v>
      </c>
      <c r="Y4084" s="707"/>
      <c r="Z4084" s="707"/>
      <c r="AC4084" s="707"/>
      <c r="AD4084" s="707">
        <v>65202.15</v>
      </c>
      <c r="AE4084" s="707"/>
      <c r="AF4084" s="707"/>
      <c r="AG4084" s="707"/>
      <c r="AH4084" s="707"/>
    </row>
    <row r="4085" spans="4:36">
      <c r="D4085" s="160" t="s">
        <v>9270</v>
      </c>
      <c r="E4085" s="160"/>
      <c r="F4085" s="160">
        <v>45714</v>
      </c>
      <c r="G4085" s="160">
        <v>45724</v>
      </c>
      <c r="H4085" s="160" t="s">
        <v>6812</v>
      </c>
      <c r="I4085" s="160">
        <v>45976</v>
      </c>
      <c r="J4085" s="160">
        <v>36513.199999999997</v>
      </c>
      <c r="K4085" s="160">
        <v>36513.199999999997</v>
      </c>
      <c r="L4085" s="707">
        <v>65202.15</v>
      </c>
      <c r="M4085" s="727" t="s">
        <v>4995</v>
      </c>
      <c r="Z4085" s="707"/>
      <c r="AA4085" s="707"/>
      <c r="AB4085" s="707"/>
      <c r="AC4085" s="707"/>
      <c r="AD4085" s="707">
        <v>28688.95</v>
      </c>
      <c r="AE4085" s="707"/>
      <c r="AF4085" s="707"/>
      <c r="AG4085" s="707"/>
      <c r="AH4085" s="707"/>
      <c r="AI4085" s="707"/>
      <c r="AJ4085" s="707"/>
    </row>
    <row r="4086" spans="4:36">
      <c r="D4086" s="160" t="s">
        <v>9270</v>
      </c>
      <c r="E4086" s="160"/>
      <c r="F4086" s="160">
        <v>45714</v>
      </c>
      <c r="G4086" s="160">
        <v>45724</v>
      </c>
      <c r="H4086" s="160" t="s">
        <v>6812</v>
      </c>
      <c r="I4086" s="160">
        <v>45976</v>
      </c>
      <c r="J4086" s="160">
        <v>36513.199999999997</v>
      </c>
      <c r="K4086" s="160">
        <v>36513.199999999997</v>
      </c>
      <c r="L4086" s="707">
        <v>65202.15</v>
      </c>
      <c r="M4086" s="727" t="s">
        <v>4996</v>
      </c>
      <c r="Y4086" s="707"/>
      <c r="Z4086" s="707"/>
      <c r="AA4086" s="707">
        <v>15180.29</v>
      </c>
      <c r="AB4086" s="707">
        <v>20542.8</v>
      </c>
      <c r="AC4086">
        <v>790.11</v>
      </c>
      <c r="AF4086" s="707"/>
      <c r="AG4086" s="707"/>
      <c r="AI4086" s="707"/>
      <c r="AJ4086" s="707"/>
    </row>
    <row r="4087" spans="4:36">
      <c r="D4087" s="160" t="s">
        <v>9271</v>
      </c>
      <c r="E4087" s="160"/>
      <c r="F4087" s="160">
        <v>45762</v>
      </c>
      <c r="G4087" s="160">
        <v>45766</v>
      </c>
      <c r="H4087" s="160" t="s">
        <v>6671</v>
      </c>
      <c r="I4087" s="160" t="s">
        <v>6663</v>
      </c>
      <c r="J4087" s="160">
        <v>20100</v>
      </c>
      <c r="K4087" s="160">
        <v>20100</v>
      </c>
      <c r="L4087" s="707">
        <v>20100</v>
      </c>
      <c r="M4087" s="727" t="s">
        <v>4994</v>
      </c>
      <c r="W4087" s="707">
        <v>20100</v>
      </c>
      <c r="Y4087" s="707"/>
      <c r="Z4087" s="707"/>
    </row>
    <row r="4088" spans="4:36">
      <c r="D4088" s="160" t="s">
        <v>9271</v>
      </c>
      <c r="E4088" s="160"/>
      <c r="F4088" s="160">
        <v>45762</v>
      </c>
      <c r="G4088" s="160">
        <v>45766</v>
      </c>
      <c r="H4088" s="160" t="s">
        <v>6671</v>
      </c>
      <c r="I4088" s="160" t="s">
        <v>6663</v>
      </c>
      <c r="J4088" s="160">
        <v>20100</v>
      </c>
      <c r="K4088" s="160">
        <v>20100</v>
      </c>
      <c r="L4088" s="707">
        <v>20100</v>
      </c>
      <c r="M4088" s="727" t="s">
        <v>4995</v>
      </c>
      <c r="AJ4088" s="707"/>
    </row>
    <row r="4089" spans="4:36">
      <c r="D4089" s="160" t="s">
        <v>9271</v>
      </c>
      <c r="E4089" s="160"/>
      <c r="F4089" s="160">
        <v>45762</v>
      </c>
      <c r="G4089" s="160">
        <v>45766</v>
      </c>
      <c r="H4089" s="160" t="s">
        <v>6671</v>
      </c>
      <c r="I4089" s="160" t="s">
        <v>6663</v>
      </c>
      <c r="J4089" s="160">
        <v>20100</v>
      </c>
      <c r="K4089" s="160">
        <v>20100</v>
      </c>
      <c r="L4089" s="707">
        <v>20100</v>
      </c>
      <c r="M4089" s="727" t="s">
        <v>4996</v>
      </c>
      <c r="Y4089" s="707"/>
      <c r="Z4089" s="707">
        <v>20100</v>
      </c>
      <c r="AJ4089" s="707"/>
    </row>
    <row r="4090" spans="4:36">
      <c r="D4090" s="160" t="s">
        <v>5347</v>
      </c>
      <c r="E4090" s="160"/>
      <c r="F4090" s="160">
        <v>45767</v>
      </c>
      <c r="G4090" s="160">
        <v>45787</v>
      </c>
      <c r="H4090" s="160" t="s">
        <v>6679</v>
      </c>
      <c r="I4090" s="160">
        <v>45979</v>
      </c>
      <c r="J4090" s="160">
        <v>45476.01</v>
      </c>
      <c r="K4090" s="160">
        <v>45476</v>
      </c>
      <c r="L4090" s="707">
        <v>110872.48</v>
      </c>
      <c r="M4090" s="727" t="s">
        <v>4994</v>
      </c>
      <c r="Y4090" s="707"/>
      <c r="Z4090" s="707"/>
      <c r="AB4090" s="707"/>
      <c r="AC4090" s="707"/>
      <c r="AD4090" s="707">
        <v>110872.48</v>
      </c>
      <c r="AE4090" s="707"/>
      <c r="AF4090" s="707"/>
      <c r="AG4090" s="707"/>
    </row>
    <row r="4091" spans="4:36">
      <c r="D4091" s="160" t="s">
        <v>5347</v>
      </c>
      <c r="E4091" s="160"/>
      <c r="F4091" s="160">
        <v>45767</v>
      </c>
      <c r="G4091" s="160">
        <v>45787</v>
      </c>
      <c r="H4091" s="160" t="s">
        <v>6679</v>
      </c>
      <c r="I4091" s="160">
        <v>45979</v>
      </c>
      <c r="J4091" s="160">
        <v>45476.01</v>
      </c>
      <c r="K4091" s="160">
        <v>45476</v>
      </c>
      <c r="L4091" s="707">
        <v>110872.48</v>
      </c>
      <c r="M4091" s="727" t="s">
        <v>4995</v>
      </c>
      <c r="Y4091" s="707"/>
      <c r="Z4091" s="707"/>
      <c r="AA4091" s="707"/>
      <c r="AB4091" s="707"/>
      <c r="AC4091" s="707"/>
      <c r="AD4091" s="707">
        <v>65396.480000000003</v>
      </c>
      <c r="AE4091" s="707"/>
      <c r="AF4091" s="707"/>
      <c r="AG4091" s="707"/>
      <c r="AI4091" s="707"/>
      <c r="AJ4091" s="707"/>
    </row>
    <row r="4092" spans="4:36">
      <c r="D4092" s="160" t="s">
        <v>5347</v>
      </c>
      <c r="E4092" s="160"/>
      <c r="F4092" s="160">
        <v>45767</v>
      </c>
      <c r="G4092" s="160">
        <v>45787</v>
      </c>
      <c r="H4092" s="160" t="s">
        <v>6679</v>
      </c>
      <c r="I4092" s="160">
        <v>45979</v>
      </c>
      <c r="J4092" s="160">
        <v>45476.01</v>
      </c>
      <c r="K4092" s="160">
        <v>45476</v>
      </c>
      <c r="L4092" s="707">
        <v>110872.48</v>
      </c>
      <c r="M4092" s="727" t="s">
        <v>4996</v>
      </c>
      <c r="Y4092" s="707"/>
      <c r="Z4092" s="707"/>
      <c r="AA4092" s="707">
        <v>15827.12</v>
      </c>
      <c r="AB4092" s="707">
        <v>28550.77</v>
      </c>
      <c r="AC4092" s="707">
        <v>1098.1099999999999</v>
      </c>
      <c r="AF4092" s="707"/>
      <c r="AI4092" s="707"/>
      <c r="AJ4092" s="707"/>
    </row>
    <row r="4093" spans="4:36">
      <c r="D4093" s="160" t="s">
        <v>5348</v>
      </c>
      <c r="E4093" s="160"/>
      <c r="F4093" s="160">
        <v>45767</v>
      </c>
      <c r="G4093" s="160">
        <v>45787</v>
      </c>
      <c r="H4093" s="160" t="s">
        <v>6679</v>
      </c>
      <c r="I4093" s="160">
        <v>45979</v>
      </c>
      <c r="J4093" s="160">
        <v>33614.550000000003</v>
      </c>
      <c r="K4093" s="160">
        <v>33614.550000000003</v>
      </c>
      <c r="L4093" s="707">
        <v>75284.55</v>
      </c>
      <c r="M4093" s="727" t="s">
        <v>4994</v>
      </c>
      <c r="Y4093" s="707"/>
      <c r="Z4093" s="707"/>
      <c r="AC4093" s="707"/>
      <c r="AD4093" s="707">
        <v>75284.55</v>
      </c>
      <c r="AE4093" s="707"/>
      <c r="AF4093" s="707"/>
      <c r="AG4093" s="707"/>
      <c r="AH4093" s="707"/>
    </row>
    <row r="4094" spans="4:36">
      <c r="D4094" s="160" t="s">
        <v>5348</v>
      </c>
      <c r="E4094" s="160"/>
      <c r="F4094" s="160">
        <v>45767</v>
      </c>
      <c r="G4094" s="160">
        <v>45787</v>
      </c>
      <c r="H4094" s="160" t="s">
        <v>6679</v>
      </c>
      <c r="I4094" s="160">
        <v>45979</v>
      </c>
      <c r="J4094" s="160">
        <v>33614.550000000003</v>
      </c>
      <c r="K4094" s="160">
        <v>33614.550000000003</v>
      </c>
      <c r="L4094" s="707">
        <v>75284.55</v>
      </c>
      <c r="M4094" s="727" t="s">
        <v>4995</v>
      </c>
      <c r="Z4094" s="707"/>
      <c r="AA4094" s="707"/>
      <c r="AC4094" s="707"/>
      <c r="AD4094" s="707">
        <v>41670</v>
      </c>
      <c r="AE4094" s="707"/>
      <c r="AF4094" s="707"/>
      <c r="AG4094" s="707"/>
      <c r="AH4094" s="707"/>
      <c r="AJ4094" s="707"/>
    </row>
    <row r="4095" spans="4:36">
      <c r="D4095" s="160" t="s">
        <v>5348</v>
      </c>
      <c r="E4095" s="160"/>
      <c r="F4095" s="160">
        <v>45767</v>
      </c>
      <c r="G4095" s="160">
        <v>45787</v>
      </c>
      <c r="H4095" s="160" t="s">
        <v>6679</v>
      </c>
      <c r="I4095" s="160">
        <v>45979</v>
      </c>
      <c r="J4095" s="160">
        <v>33614.550000000003</v>
      </c>
      <c r="K4095" s="160">
        <v>33614.550000000003</v>
      </c>
      <c r="L4095" s="707">
        <v>75284.55</v>
      </c>
      <c r="M4095" s="727" t="s">
        <v>4996</v>
      </c>
      <c r="Y4095" s="707"/>
      <c r="Z4095" s="707"/>
      <c r="AA4095" s="707">
        <v>11606.83</v>
      </c>
      <c r="AB4095" s="707">
        <v>21192.62</v>
      </c>
      <c r="AC4095">
        <v>815.1</v>
      </c>
      <c r="AF4095" s="707"/>
      <c r="AJ4095" s="707"/>
    </row>
    <row r="4096" spans="4:36">
      <c r="D4096" s="160" t="s">
        <v>5349</v>
      </c>
      <c r="E4096" s="160"/>
      <c r="F4096" s="160">
        <v>45770</v>
      </c>
      <c r="G4096" s="160">
        <v>45780</v>
      </c>
      <c r="H4096" s="160" t="s">
        <v>6679</v>
      </c>
      <c r="I4096" s="160">
        <v>45976</v>
      </c>
      <c r="J4096" s="160">
        <v>11861.46</v>
      </c>
      <c r="K4096" s="160">
        <v>11861.45</v>
      </c>
      <c r="L4096" s="707">
        <v>35587.93</v>
      </c>
      <c r="M4096" s="727" t="s">
        <v>4994</v>
      </c>
      <c r="Y4096" s="707"/>
      <c r="Z4096" s="707"/>
      <c r="AC4096" s="707"/>
      <c r="AD4096" s="707">
        <v>35587.93</v>
      </c>
      <c r="AE4096" s="707"/>
      <c r="AF4096" s="707"/>
      <c r="AG4096" s="707"/>
      <c r="AH4096" s="707"/>
      <c r="AI4096" s="707"/>
    </row>
    <row r="4097" spans="4:37">
      <c r="D4097" s="160" t="s">
        <v>5349</v>
      </c>
      <c r="E4097" s="160"/>
      <c r="F4097" s="160">
        <v>45770</v>
      </c>
      <c r="G4097" s="160">
        <v>45780</v>
      </c>
      <c r="H4097" s="160" t="s">
        <v>6679</v>
      </c>
      <c r="I4097" s="160">
        <v>45976</v>
      </c>
      <c r="J4097" s="160">
        <v>11861.46</v>
      </c>
      <c r="K4097" s="160">
        <v>11861.45</v>
      </c>
      <c r="L4097" s="707">
        <v>35587.93</v>
      </c>
      <c r="M4097" s="727" t="s">
        <v>4995</v>
      </c>
      <c r="Z4097" s="707"/>
      <c r="AA4097" s="707"/>
      <c r="AC4097" s="707"/>
      <c r="AD4097" s="707">
        <v>23726.48</v>
      </c>
      <c r="AE4097" s="707"/>
      <c r="AF4097" s="707"/>
      <c r="AG4097" s="707"/>
      <c r="AH4097" s="707"/>
      <c r="AI4097" s="707"/>
      <c r="AJ4097" s="707"/>
      <c r="AK4097" s="707"/>
    </row>
    <row r="4098" spans="4:37">
      <c r="D4098" s="160" t="s">
        <v>5349</v>
      </c>
      <c r="E4098" s="160"/>
      <c r="F4098" s="160">
        <v>45770</v>
      </c>
      <c r="G4098" s="160">
        <v>45780</v>
      </c>
      <c r="H4098" s="160" t="s">
        <v>6679</v>
      </c>
      <c r="I4098" s="160">
        <v>45976</v>
      </c>
      <c r="J4098" s="160">
        <v>11861.46</v>
      </c>
      <c r="K4098" s="160">
        <v>11861.45</v>
      </c>
      <c r="L4098" s="707">
        <v>35587.93</v>
      </c>
      <c r="M4098" s="727" t="s">
        <v>4996</v>
      </c>
      <c r="Y4098" s="707"/>
      <c r="Z4098" s="707"/>
      <c r="AA4098" s="707">
        <v>4220.29</v>
      </c>
      <c r="AB4098" s="707">
        <v>7358.15</v>
      </c>
      <c r="AC4098" s="707">
        <v>283.01</v>
      </c>
      <c r="AD4098" s="707"/>
      <c r="AE4098" s="707"/>
      <c r="AF4098" s="707"/>
      <c r="AG4098" s="707"/>
      <c r="AH4098" s="707"/>
      <c r="AJ4098" s="707"/>
      <c r="AK4098" s="707"/>
    </row>
    <row r="4099" spans="4:37">
      <c r="D4099" s="160" t="s">
        <v>5350</v>
      </c>
      <c r="E4099" s="160"/>
      <c r="F4099" s="160">
        <v>45664</v>
      </c>
      <c r="G4099" s="160">
        <v>45822</v>
      </c>
      <c r="H4099" s="160" t="s">
        <v>6710</v>
      </c>
      <c r="I4099" s="160">
        <v>45991</v>
      </c>
      <c r="J4099" s="160">
        <v>1043275.27</v>
      </c>
      <c r="K4099" s="160">
        <v>1043275.26</v>
      </c>
      <c r="L4099" s="707">
        <v>1064978.79</v>
      </c>
      <c r="M4099" s="727" t="s">
        <v>4994</v>
      </c>
      <c r="T4099" s="707">
        <v>639435.22</v>
      </c>
      <c r="X4099" s="707">
        <v>69817.31</v>
      </c>
      <c r="Y4099" s="707"/>
      <c r="Z4099" s="707"/>
      <c r="AC4099" s="707"/>
      <c r="AD4099" s="707">
        <v>283014.71000000002</v>
      </c>
      <c r="AE4099" s="707">
        <v>72711.55</v>
      </c>
      <c r="AF4099" s="707"/>
      <c r="AG4099" s="707"/>
      <c r="AH4099" s="707"/>
      <c r="AI4099" s="707"/>
    </row>
    <row r="4100" spans="4:37">
      <c r="D4100" s="160" t="s">
        <v>5350</v>
      </c>
      <c r="E4100" s="160"/>
      <c r="F4100" s="160">
        <v>45664</v>
      </c>
      <c r="G4100" s="160">
        <v>45822</v>
      </c>
      <c r="H4100" s="160" t="s">
        <v>6710</v>
      </c>
      <c r="I4100" s="160">
        <v>45991</v>
      </c>
      <c r="J4100" s="160">
        <v>1043275.27</v>
      </c>
      <c r="K4100" s="160">
        <v>1043275.26</v>
      </c>
      <c r="L4100" s="707">
        <v>1064978.79</v>
      </c>
      <c r="M4100" s="727" t="s">
        <v>4995</v>
      </c>
      <c r="Z4100" s="707"/>
      <c r="AA4100" s="707"/>
      <c r="AC4100" s="707"/>
      <c r="AD4100" s="707">
        <v>21703.52</v>
      </c>
      <c r="AE4100" s="707"/>
      <c r="AF4100" s="707"/>
      <c r="AG4100" s="707"/>
      <c r="AH4100" s="707"/>
      <c r="AI4100" s="707"/>
    </row>
    <row r="4101" spans="4:37">
      <c r="D4101" s="160" t="s">
        <v>5350</v>
      </c>
      <c r="E4101" s="160"/>
      <c r="F4101" s="160">
        <v>45664</v>
      </c>
      <c r="G4101" s="160">
        <v>45822</v>
      </c>
      <c r="H4101" s="160" t="s">
        <v>6710</v>
      </c>
      <c r="I4101" s="160">
        <v>45991</v>
      </c>
      <c r="J4101" s="160">
        <v>1043275.27</v>
      </c>
      <c r="K4101" s="160">
        <v>1043275.26</v>
      </c>
      <c r="L4101" s="707">
        <v>1064978.79</v>
      </c>
      <c r="M4101" s="727" t="s">
        <v>4996</v>
      </c>
      <c r="U4101" s="707">
        <v>105886.53</v>
      </c>
      <c r="V4101" s="707">
        <v>254279.41</v>
      </c>
      <c r="Y4101" s="707">
        <v>55853.85</v>
      </c>
      <c r="Z4101" s="707">
        <v>223415.42</v>
      </c>
      <c r="AA4101" s="707">
        <v>103905.8</v>
      </c>
      <c r="AB4101" s="707">
        <v>299934.25</v>
      </c>
      <c r="AC4101" s="707"/>
      <c r="AD4101" s="707"/>
      <c r="AE4101" s="707"/>
      <c r="AF4101" s="707"/>
      <c r="AG4101" s="707"/>
    </row>
    <row r="4102" spans="4:37">
      <c r="D4102" s="160" t="s">
        <v>9272</v>
      </c>
      <c r="E4102" s="160"/>
      <c r="F4102" s="160">
        <v>45664</v>
      </c>
      <c r="G4102" s="160">
        <v>45668</v>
      </c>
      <c r="H4102" s="160" t="s">
        <v>6710</v>
      </c>
      <c r="I4102" s="160" t="s">
        <v>6719</v>
      </c>
      <c r="J4102" s="160">
        <v>236279.19</v>
      </c>
      <c r="K4102" s="160">
        <v>236279.19</v>
      </c>
      <c r="L4102" s="707">
        <v>236279.19</v>
      </c>
      <c r="M4102" s="727" t="s">
        <v>4994</v>
      </c>
      <c r="T4102" s="707">
        <v>236279.19</v>
      </c>
      <c r="Y4102" s="707"/>
      <c r="Z4102" s="707"/>
      <c r="AC4102" s="707"/>
      <c r="AD4102" s="707"/>
      <c r="AE4102" s="707"/>
      <c r="AF4102" s="707"/>
      <c r="AG4102" s="707"/>
      <c r="AH4102" s="707"/>
      <c r="AI4102" s="707"/>
    </row>
    <row r="4103" spans="4:37">
      <c r="D4103" s="160" t="s">
        <v>9272</v>
      </c>
      <c r="E4103" s="160"/>
      <c r="F4103" s="160">
        <v>45664</v>
      </c>
      <c r="G4103" s="160">
        <v>45668</v>
      </c>
      <c r="H4103" s="160" t="s">
        <v>6710</v>
      </c>
      <c r="I4103" s="160" t="s">
        <v>6719</v>
      </c>
      <c r="J4103" s="160">
        <v>236279.19</v>
      </c>
      <c r="K4103" s="160">
        <v>236279.19</v>
      </c>
      <c r="L4103" s="707">
        <v>236279.19</v>
      </c>
      <c r="M4103" s="727" t="s">
        <v>4995</v>
      </c>
      <c r="Z4103" s="707"/>
      <c r="AA4103" s="707"/>
      <c r="AC4103" s="707"/>
      <c r="AD4103" s="707"/>
      <c r="AE4103" s="707"/>
      <c r="AF4103" s="707"/>
      <c r="AG4103" s="707"/>
      <c r="AH4103" s="707"/>
      <c r="AI4103" s="707"/>
    </row>
    <row r="4104" spans="4:37">
      <c r="D4104" s="160" t="s">
        <v>9272</v>
      </c>
      <c r="E4104" s="160"/>
      <c r="F4104" s="160">
        <v>45664</v>
      </c>
      <c r="G4104" s="160">
        <v>45668</v>
      </c>
      <c r="H4104" s="160" t="s">
        <v>6710</v>
      </c>
      <c r="I4104" s="160" t="s">
        <v>6719</v>
      </c>
      <c r="J4104" s="160">
        <v>236279.19</v>
      </c>
      <c r="K4104" s="160">
        <v>236279.19</v>
      </c>
      <c r="L4104" s="707">
        <v>236279.19</v>
      </c>
      <c r="M4104" s="727" t="s">
        <v>4996</v>
      </c>
      <c r="U4104" s="707">
        <v>51686.07</v>
      </c>
      <c r="V4104" s="707">
        <v>184593.12</v>
      </c>
      <c r="Y4104" s="707"/>
      <c r="Z4104" s="707"/>
      <c r="AA4104" s="707"/>
      <c r="AB4104" s="707"/>
      <c r="AD4104" s="707"/>
      <c r="AF4104" s="707"/>
      <c r="AG4104" s="707"/>
    </row>
    <row r="4105" spans="4:37">
      <c r="D4105" s="160" t="s">
        <v>9273</v>
      </c>
      <c r="E4105" s="160"/>
      <c r="F4105" s="160">
        <v>45669</v>
      </c>
      <c r="G4105" s="160">
        <v>45670</v>
      </c>
      <c r="H4105" s="160" t="s">
        <v>6710</v>
      </c>
      <c r="I4105" s="160" t="s">
        <v>6546</v>
      </c>
      <c r="J4105" s="160">
        <v>123886.75</v>
      </c>
      <c r="K4105" s="160">
        <v>123886.75</v>
      </c>
      <c r="L4105" s="707">
        <v>123886.75</v>
      </c>
      <c r="M4105" s="727" t="s">
        <v>4994</v>
      </c>
      <c r="T4105" s="707">
        <v>123886.75</v>
      </c>
      <c r="Y4105" s="707"/>
      <c r="Z4105" s="707"/>
      <c r="AA4105" s="707"/>
      <c r="AB4105" s="707"/>
      <c r="AD4105" s="707"/>
      <c r="AE4105" s="707"/>
      <c r="AF4105" s="707"/>
      <c r="AG4105" s="707"/>
      <c r="AH4105" s="707"/>
      <c r="AI4105" s="707"/>
      <c r="AJ4105" s="707"/>
    </row>
    <row r="4106" spans="4:37">
      <c r="D4106" s="160" t="s">
        <v>9273</v>
      </c>
      <c r="E4106" s="160"/>
      <c r="F4106" s="160">
        <v>45669</v>
      </c>
      <c r="G4106" s="160">
        <v>45670</v>
      </c>
      <c r="H4106" s="160" t="s">
        <v>6710</v>
      </c>
      <c r="I4106" s="160" t="s">
        <v>6546</v>
      </c>
      <c r="J4106" s="160">
        <v>123886.75</v>
      </c>
      <c r="K4106" s="160">
        <v>123886.75</v>
      </c>
      <c r="L4106" s="707">
        <v>123886.75</v>
      </c>
      <c r="M4106" s="727" t="s">
        <v>4995</v>
      </c>
      <c r="AA4106" s="707"/>
      <c r="AB4106" s="707"/>
      <c r="AC4106" s="707"/>
      <c r="AD4106" s="707"/>
      <c r="AE4106" s="707"/>
      <c r="AF4106" s="707"/>
      <c r="AG4106" s="707"/>
      <c r="AH4106" s="707"/>
      <c r="AI4106" s="707"/>
      <c r="AJ4106" s="707"/>
    </row>
    <row r="4107" spans="4:37">
      <c r="D4107" s="160" t="s">
        <v>9273</v>
      </c>
      <c r="E4107" s="160"/>
      <c r="F4107" s="160">
        <v>45669</v>
      </c>
      <c r="G4107" s="160">
        <v>45670</v>
      </c>
      <c r="H4107" s="160" t="s">
        <v>6710</v>
      </c>
      <c r="I4107" s="160" t="s">
        <v>6546</v>
      </c>
      <c r="J4107" s="160">
        <v>123886.75</v>
      </c>
      <c r="K4107" s="160">
        <v>123886.75</v>
      </c>
      <c r="L4107" s="707">
        <v>123886.75</v>
      </c>
      <c r="M4107" s="727" t="s">
        <v>4996</v>
      </c>
      <c r="U4107" s="707">
        <v>54200.45</v>
      </c>
      <c r="V4107" s="707">
        <v>69686.3</v>
      </c>
      <c r="AA4107" s="707"/>
      <c r="AB4107" s="707"/>
      <c r="AC4107" s="707"/>
      <c r="AD4107" s="707"/>
      <c r="AE4107" s="707"/>
      <c r="AH4107" s="707"/>
      <c r="AI4107" s="707"/>
    </row>
    <row r="4108" spans="4:37">
      <c r="D4108" s="160" t="s">
        <v>9274</v>
      </c>
      <c r="E4108" s="160"/>
      <c r="F4108" s="160">
        <v>45682</v>
      </c>
      <c r="G4108" s="160">
        <v>45784</v>
      </c>
      <c r="H4108" s="160" t="s">
        <v>6559</v>
      </c>
      <c r="I4108" s="160" t="s">
        <v>6697</v>
      </c>
      <c r="J4108" s="160">
        <v>349086.58</v>
      </c>
      <c r="K4108" s="160">
        <v>349086.58</v>
      </c>
      <c r="L4108" s="707">
        <v>349086.58</v>
      </c>
      <c r="M4108" s="727" t="s">
        <v>4994</v>
      </c>
      <c r="T4108" s="707">
        <v>279269.27</v>
      </c>
      <c r="X4108" s="707">
        <v>69817.31</v>
      </c>
      <c r="AA4108" s="707"/>
      <c r="AB4108" s="707"/>
      <c r="AD4108" s="707"/>
      <c r="AE4108" s="707"/>
      <c r="AF4108" s="707"/>
      <c r="AG4108" s="707"/>
      <c r="AH4108" s="707"/>
      <c r="AI4108" s="707"/>
      <c r="AJ4108" s="707"/>
    </row>
    <row r="4109" spans="4:37">
      <c r="D4109" s="160" t="s">
        <v>9274</v>
      </c>
      <c r="E4109" s="160"/>
      <c r="F4109" s="160">
        <v>45682</v>
      </c>
      <c r="G4109" s="160">
        <v>45784</v>
      </c>
      <c r="H4109" s="160" t="s">
        <v>6559</v>
      </c>
      <c r="I4109" s="160" t="s">
        <v>6697</v>
      </c>
      <c r="J4109" s="160">
        <v>349086.58</v>
      </c>
      <c r="K4109" s="160">
        <v>349086.58</v>
      </c>
      <c r="L4109" s="707">
        <v>349086.58</v>
      </c>
      <c r="M4109" s="727" t="s">
        <v>4995</v>
      </c>
      <c r="AA4109" s="707"/>
      <c r="AB4109" s="707"/>
      <c r="AC4109" s="707"/>
      <c r="AD4109" s="707"/>
      <c r="AE4109" s="707"/>
      <c r="AF4109" s="707"/>
      <c r="AG4109" s="707"/>
      <c r="AH4109" s="707"/>
      <c r="AI4109" s="707"/>
      <c r="AJ4109" s="707"/>
    </row>
    <row r="4110" spans="4:37">
      <c r="D4110" s="160" t="s">
        <v>9274</v>
      </c>
      <c r="E4110" s="160"/>
      <c r="F4110" s="160">
        <v>45682</v>
      </c>
      <c r="G4110" s="160">
        <v>45784</v>
      </c>
      <c r="H4110" s="160" t="s">
        <v>6559</v>
      </c>
      <c r="I4110" s="160" t="s">
        <v>6697</v>
      </c>
      <c r="J4110" s="160">
        <v>349086.58</v>
      </c>
      <c r="K4110" s="160">
        <v>349086.58</v>
      </c>
      <c r="L4110" s="707">
        <v>349086.58</v>
      </c>
      <c r="M4110" s="727" t="s">
        <v>4996</v>
      </c>
      <c r="Y4110" s="707">
        <v>55853.85</v>
      </c>
      <c r="Z4110" s="707">
        <v>223415.42</v>
      </c>
      <c r="AA4110" s="707">
        <v>69817.31</v>
      </c>
      <c r="AB4110" s="707"/>
      <c r="AC4110" s="707"/>
      <c r="AD4110" s="707"/>
      <c r="AH4110" s="707"/>
    </row>
    <row r="4111" spans="4:37">
      <c r="D4111" s="160" t="s">
        <v>9275</v>
      </c>
      <c r="E4111" s="160"/>
      <c r="F4111" s="160">
        <v>45785</v>
      </c>
      <c r="G4111" s="160">
        <v>45789</v>
      </c>
      <c r="H4111" s="160" t="s">
        <v>12641</v>
      </c>
      <c r="I4111" s="160" t="s">
        <v>12642</v>
      </c>
      <c r="J4111" s="160">
        <v>258541.07</v>
      </c>
      <c r="K4111" s="160">
        <v>258541.08</v>
      </c>
      <c r="L4111" s="707">
        <v>258541.07</v>
      </c>
      <c r="M4111" s="727" t="s">
        <v>4994</v>
      </c>
      <c r="AA4111" s="707"/>
      <c r="AB4111" s="707"/>
      <c r="AC4111" s="707"/>
      <c r="AD4111" s="707">
        <v>258541.07</v>
      </c>
      <c r="AE4111" s="707"/>
      <c r="AF4111" s="707"/>
      <c r="AG4111" s="707"/>
      <c r="AH4111" s="707"/>
      <c r="AI4111" s="707"/>
      <c r="AJ4111" s="707"/>
    </row>
    <row r="4112" spans="4:37">
      <c r="D4112" s="160" t="s">
        <v>9275</v>
      </c>
      <c r="E4112" s="160"/>
      <c r="F4112" s="160">
        <v>45785</v>
      </c>
      <c r="G4112" s="160">
        <v>45789</v>
      </c>
      <c r="H4112" s="160" t="s">
        <v>12641</v>
      </c>
      <c r="I4112" s="160" t="s">
        <v>12642</v>
      </c>
      <c r="J4112" s="160">
        <v>258541.07</v>
      </c>
      <c r="K4112" s="160">
        <v>258541.08</v>
      </c>
      <c r="L4112" s="707">
        <v>258541.07</v>
      </c>
      <c r="M4112" s="727" t="s">
        <v>4995</v>
      </c>
      <c r="AB4112" s="707"/>
      <c r="AC4112" s="707"/>
      <c r="AD4112" s="707"/>
      <c r="AE4112" s="707"/>
      <c r="AF4112" s="707"/>
      <c r="AG4112" s="707"/>
      <c r="AH4112" s="707"/>
      <c r="AI4112" s="707"/>
      <c r="AJ4112" s="707"/>
    </row>
    <row r="4113" spans="4:43">
      <c r="D4113" s="160" t="s">
        <v>9275</v>
      </c>
      <c r="E4113" s="160"/>
      <c r="F4113" s="160">
        <v>45785</v>
      </c>
      <c r="G4113" s="160">
        <v>45789</v>
      </c>
      <c r="H4113" s="160" t="s">
        <v>12641</v>
      </c>
      <c r="I4113" s="160" t="s">
        <v>12642</v>
      </c>
      <c r="J4113" s="160">
        <v>258541.07</v>
      </c>
      <c r="K4113" s="160">
        <v>258541.08</v>
      </c>
      <c r="L4113" s="707">
        <v>258541.07</v>
      </c>
      <c r="M4113" s="727" t="s">
        <v>4996</v>
      </c>
      <c r="AA4113" s="707"/>
      <c r="AB4113" s="707">
        <v>258541.08</v>
      </c>
      <c r="AC4113" s="707"/>
      <c r="AD4113" s="707"/>
      <c r="AH4113" s="707"/>
    </row>
    <row r="4114" spans="4:43">
      <c r="D4114" s="160" t="s">
        <v>9276</v>
      </c>
      <c r="E4114" s="160"/>
      <c r="F4114" s="160">
        <v>45790</v>
      </c>
      <c r="G4114" s="160">
        <v>45805</v>
      </c>
      <c r="H4114" s="160" t="s">
        <v>6683</v>
      </c>
      <c r="I4114" s="160" t="s">
        <v>12621</v>
      </c>
      <c r="J4114" s="160">
        <v>75481.66</v>
      </c>
      <c r="K4114" s="160">
        <v>75481.66</v>
      </c>
      <c r="L4114" s="707">
        <v>75481.66</v>
      </c>
      <c r="M4114" s="727" t="s">
        <v>4994</v>
      </c>
      <c r="AA4114" s="707"/>
      <c r="AB4114" s="707"/>
      <c r="AD4114" s="707">
        <v>2770.11</v>
      </c>
      <c r="AE4114" s="707">
        <v>72711.55</v>
      </c>
      <c r="AF4114" s="707"/>
      <c r="AG4114" s="707"/>
      <c r="AH4114" s="707"/>
      <c r="AI4114" s="707"/>
      <c r="AJ4114" s="707"/>
    </row>
    <row r="4115" spans="4:43">
      <c r="D4115" s="160" t="s">
        <v>9276</v>
      </c>
      <c r="E4115" s="160"/>
      <c r="F4115" s="160">
        <v>45790</v>
      </c>
      <c r="G4115" s="160">
        <v>45805</v>
      </c>
      <c r="H4115" s="160" t="s">
        <v>6683</v>
      </c>
      <c r="I4115" s="160" t="s">
        <v>12621</v>
      </c>
      <c r="J4115" s="160">
        <v>75481.66</v>
      </c>
      <c r="K4115" s="160">
        <v>75481.66</v>
      </c>
      <c r="L4115" s="707">
        <v>75481.66</v>
      </c>
      <c r="M4115" s="727" t="s">
        <v>4995</v>
      </c>
      <c r="AB4115" s="707"/>
      <c r="AC4115" s="707"/>
      <c r="AD4115" s="707"/>
      <c r="AE4115" s="707"/>
      <c r="AF4115" s="707"/>
      <c r="AG4115" s="707"/>
      <c r="AH4115" s="707"/>
      <c r="AI4115" s="707"/>
      <c r="AJ4115" s="707"/>
    </row>
    <row r="4116" spans="4:43">
      <c r="D4116" s="160" t="s">
        <v>9276</v>
      </c>
      <c r="E4116" s="160"/>
      <c r="F4116" s="160">
        <v>45790</v>
      </c>
      <c r="G4116" s="160">
        <v>45805</v>
      </c>
      <c r="H4116" s="160" t="s">
        <v>6683</v>
      </c>
      <c r="I4116" s="160" t="s">
        <v>12621</v>
      </c>
      <c r="J4116" s="160">
        <v>75481.66</v>
      </c>
      <c r="K4116" s="160">
        <v>75481.66</v>
      </c>
      <c r="L4116" s="707">
        <v>75481.66</v>
      </c>
      <c r="M4116" s="727" t="s">
        <v>4996</v>
      </c>
      <c r="AA4116" s="707">
        <v>34088.49</v>
      </c>
      <c r="AB4116" s="707">
        <v>41393.17</v>
      </c>
      <c r="AC4116" s="707"/>
      <c r="AD4116" s="707"/>
      <c r="AH4116" s="707"/>
    </row>
    <row r="4117" spans="4:43">
      <c r="D4117" s="160" t="s">
        <v>5351</v>
      </c>
      <c r="E4117" s="160"/>
      <c r="F4117" s="160">
        <v>45806</v>
      </c>
      <c r="G4117" s="160">
        <v>45819</v>
      </c>
      <c r="H4117" s="160">
        <v>45974</v>
      </c>
      <c r="I4117" s="160">
        <v>45988</v>
      </c>
      <c r="J4117" s="160">
        <v>0</v>
      </c>
      <c r="K4117" s="160">
        <v>0</v>
      </c>
      <c r="L4117" s="707">
        <v>7468.38</v>
      </c>
      <c r="M4117" s="727" t="s">
        <v>4994</v>
      </c>
      <c r="AA4117" s="707"/>
      <c r="AB4117" s="707"/>
      <c r="AD4117" s="707">
        <v>7468.38</v>
      </c>
      <c r="AE4117" s="707"/>
      <c r="AF4117" s="707"/>
      <c r="AG4117" s="707"/>
      <c r="AH4117" s="707"/>
      <c r="AI4117" s="707"/>
      <c r="AJ4117" s="707"/>
    </row>
    <row r="4118" spans="4:43">
      <c r="D4118" s="160" t="s">
        <v>5351</v>
      </c>
      <c r="E4118" s="160"/>
      <c r="F4118" s="160">
        <v>45806</v>
      </c>
      <c r="G4118" s="160">
        <v>45819</v>
      </c>
      <c r="H4118" s="160">
        <v>45974</v>
      </c>
      <c r="I4118" s="160">
        <v>45988</v>
      </c>
      <c r="J4118" s="160">
        <v>0</v>
      </c>
      <c r="K4118" s="160">
        <v>0</v>
      </c>
      <c r="L4118" s="707">
        <v>7468.38</v>
      </c>
      <c r="M4118" s="727" t="s">
        <v>4995</v>
      </c>
      <c r="AB4118" s="707"/>
      <c r="AC4118" s="707"/>
      <c r="AD4118" s="707">
        <v>7468.38</v>
      </c>
      <c r="AE4118" s="707"/>
      <c r="AF4118" s="707"/>
      <c r="AG4118" s="707"/>
      <c r="AH4118" s="707"/>
      <c r="AI4118" s="707"/>
      <c r="AJ4118" s="707"/>
    </row>
    <row r="4119" spans="4:43">
      <c r="D4119" s="160" t="s">
        <v>5351</v>
      </c>
      <c r="E4119" s="160"/>
      <c r="F4119" s="160">
        <v>45806</v>
      </c>
      <c r="G4119" s="160">
        <v>45819</v>
      </c>
      <c r="H4119" s="160">
        <v>45974</v>
      </c>
      <c r="I4119" s="160">
        <v>45988</v>
      </c>
      <c r="J4119" s="160">
        <v>0</v>
      </c>
      <c r="K4119" s="160">
        <v>0</v>
      </c>
      <c r="L4119" s="707">
        <v>7468.38</v>
      </c>
      <c r="M4119" s="727" t="s">
        <v>4996</v>
      </c>
      <c r="AA4119" s="707"/>
      <c r="AB4119" s="707"/>
      <c r="AC4119" s="707"/>
      <c r="AD4119" s="707"/>
      <c r="AH4119" s="707"/>
    </row>
    <row r="4120" spans="4:43">
      <c r="D4120" s="160" t="s">
        <v>9277</v>
      </c>
      <c r="E4120" s="160"/>
      <c r="F4120" s="160">
        <v>45820</v>
      </c>
      <c r="G4120" s="160">
        <v>45822</v>
      </c>
      <c r="H4120" s="160">
        <v>45988</v>
      </c>
      <c r="I4120" s="160">
        <v>45991</v>
      </c>
      <c r="J4120" s="160">
        <v>0</v>
      </c>
      <c r="K4120" s="160">
        <v>0</v>
      </c>
      <c r="L4120" s="707">
        <v>14235.14</v>
      </c>
      <c r="M4120" s="727" t="s">
        <v>4994</v>
      </c>
      <c r="AA4120" s="707"/>
      <c r="AB4120" s="707"/>
      <c r="AD4120" s="707">
        <v>14235.14</v>
      </c>
      <c r="AE4120" s="707"/>
      <c r="AF4120" s="707"/>
      <c r="AG4120" s="707"/>
      <c r="AH4120" s="707"/>
      <c r="AI4120" s="707"/>
      <c r="AJ4120" s="707"/>
    </row>
    <row r="4121" spans="4:43">
      <c r="D4121" s="160" t="s">
        <v>9277</v>
      </c>
      <c r="E4121" s="160"/>
      <c r="F4121" s="160">
        <v>45820</v>
      </c>
      <c r="G4121" s="160">
        <v>45822</v>
      </c>
      <c r="H4121" s="160">
        <v>45988</v>
      </c>
      <c r="I4121" s="160">
        <v>45991</v>
      </c>
      <c r="J4121" s="160">
        <v>0</v>
      </c>
      <c r="K4121" s="160">
        <v>0</v>
      </c>
      <c r="L4121" s="707">
        <v>14235.14</v>
      </c>
      <c r="M4121" s="727" t="s">
        <v>4995</v>
      </c>
      <c r="AB4121" s="707"/>
      <c r="AC4121" s="707"/>
      <c r="AD4121" s="707">
        <v>14235.14</v>
      </c>
      <c r="AE4121" s="707"/>
      <c r="AF4121" s="707"/>
      <c r="AG4121" s="707"/>
      <c r="AH4121" s="707"/>
      <c r="AI4121" s="707"/>
      <c r="AJ4121" s="707"/>
    </row>
    <row r="4122" spans="4:43">
      <c r="D4122" s="160" t="s">
        <v>9277</v>
      </c>
      <c r="E4122" s="160"/>
      <c r="F4122" s="160">
        <v>45820</v>
      </c>
      <c r="G4122" s="160">
        <v>45822</v>
      </c>
      <c r="H4122" s="160">
        <v>45988</v>
      </c>
      <c r="I4122" s="160">
        <v>45991</v>
      </c>
      <c r="J4122" s="160">
        <v>0</v>
      </c>
      <c r="K4122" s="160">
        <v>0</v>
      </c>
      <c r="L4122" s="707">
        <v>14235.14</v>
      </c>
      <c r="M4122" s="727" t="s">
        <v>4996</v>
      </c>
      <c r="X4122" s="707"/>
      <c r="Y4122" s="707"/>
      <c r="AA4122" s="707"/>
      <c r="AB4122" s="707"/>
      <c r="AC4122" s="707"/>
      <c r="AD4122" s="707"/>
      <c r="AH4122" s="707"/>
      <c r="AI4122" s="707"/>
    </row>
    <row r="4123" spans="4:43">
      <c r="D4123" s="160" t="s">
        <v>727</v>
      </c>
      <c r="E4123" s="160"/>
      <c r="F4123" s="160">
        <v>45981</v>
      </c>
      <c r="G4123" s="160">
        <v>46027</v>
      </c>
      <c r="H4123" s="160" t="s">
        <v>12608</v>
      </c>
      <c r="I4123" s="160">
        <v>45990</v>
      </c>
      <c r="J4123" s="160">
        <v>281432.31</v>
      </c>
      <c r="K4123" s="160">
        <v>281432.31</v>
      </c>
      <c r="L4123" s="707">
        <v>717195.4</v>
      </c>
      <c r="M4123" s="727" t="s">
        <v>4994</v>
      </c>
      <c r="X4123" s="707"/>
      <c r="Y4123" s="707"/>
      <c r="AA4123" s="707"/>
      <c r="AB4123" s="707">
        <v>7460.47</v>
      </c>
      <c r="AC4123" s="707">
        <v>230857.17</v>
      </c>
      <c r="AD4123" s="707">
        <v>175382.19</v>
      </c>
      <c r="AE4123" s="707">
        <v>296865.99</v>
      </c>
      <c r="AF4123" s="707">
        <v>6629.56</v>
      </c>
      <c r="AG4123" s="707"/>
      <c r="AH4123" s="707"/>
      <c r="AI4123" s="707"/>
      <c r="AJ4123" s="707"/>
      <c r="AK4123" s="707"/>
      <c r="AM4123" s="707"/>
      <c r="AN4123" s="707"/>
      <c r="AO4123" s="707"/>
      <c r="AP4123" s="707"/>
      <c r="AQ4123" s="707"/>
    </row>
    <row r="4124" spans="4:43">
      <c r="D4124" s="160" t="s">
        <v>727</v>
      </c>
      <c r="E4124" s="160"/>
      <c r="F4124" s="160">
        <v>45981</v>
      </c>
      <c r="G4124" s="160">
        <v>46027</v>
      </c>
      <c r="H4124" s="160" t="s">
        <v>12608</v>
      </c>
      <c r="I4124" s="160">
        <v>45990</v>
      </c>
      <c r="J4124" s="160">
        <v>281432.31</v>
      </c>
      <c r="K4124" s="160">
        <v>281432.31</v>
      </c>
      <c r="L4124" s="707">
        <v>717195.4</v>
      </c>
      <c r="M4124" s="727" t="s">
        <v>4995</v>
      </c>
      <c r="X4124" s="707"/>
      <c r="Y4124" s="707"/>
      <c r="Z4124" s="707"/>
      <c r="AA4124" s="707"/>
      <c r="AB4124" s="707"/>
      <c r="AC4124" s="707">
        <v>274491.43</v>
      </c>
      <c r="AD4124" s="707">
        <v>161271.66</v>
      </c>
      <c r="AE4124" s="707"/>
      <c r="AF4124" s="707"/>
      <c r="AG4124" s="707"/>
      <c r="AH4124" s="707"/>
      <c r="AI4124" s="707"/>
      <c r="AJ4124" s="707"/>
      <c r="AK4124" s="707"/>
      <c r="AM4124" s="707"/>
      <c r="AN4124" s="707"/>
      <c r="AO4124" s="707"/>
      <c r="AP4124" s="707"/>
      <c r="AQ4124" s="707"/>
    </row>
    <row r="4125" spans="4:43">
      <c r="D4125" s="160" t="s">
        <v>727</v>
      </c>
      <c r="E4125" s="160"/>
      <c r="F4125" s="160">
        <v>45981</v>
      </c>
      <c r="G4125" s="160">
        <v>46027</v>
      </c>
      <c r="H4125" s="160" t="s">
        <v>12608</v>
      </c>
      <c r="I4125" s="160">
        <v>45990</v>
      </c>
      <c r="J4125" s="160">
        <v>281432.31</v>
      </c>
      <c r="K4125" s="160">
        <v>281432.31</v>
      </c>
      <c r="L4125" s="707">
        <v>717195.4</v>
      </c>
      <c r="M4125" s="727" t="s">
        <v>4996</v>
      </c>
      <c r="T4125" s="707">
        <v>45031.9</v>
      </c>
      <c r="U4125" s="707">
        <v>25619.98</v>
      </c>
      <c r="V4125" s="707">
        <v>12126.38</v>
      </c>
      <c r="W4125" s="707">
        <v>5775.52</v>
      </c>
      <c r="X4125" s="707">
        <v>2284.7399999999998</v>
      </c>
      <c r="Y4125" s="707">
        <v>429.18</v>
      </c>
      <c r="Z4125" s="707"/>
      <c r="AA4125" s="707">
        <v>47220.91</v>
      </c>
      <c r="AB4125" s="707">
        <v>140637.49</v>
      </c>
      <c r="AC4125" s="707">
        <v>2306.19</v>
      </c>
      <c r="AD4125" s="707"/>
      <c r="AE4125" s="707"/>
      <c r="AF4125" s="707"/>
      <c r="AH4125" s="707"/>
      <c r="AI4125" s="707"/>
    </row>
    <row r="4126" spans="4:43">
      <c r="D4126" s="160" t="s">
        <v>5352</v>
      </c>
      <c r="E4126" s="160"/>
      <c r="F4126" s="160">
        <v>45981</v>
      </c>
      <c r="G4126" s="160">
        <v>46022</v>
      </c>
      <c r="H4126" s="160" t="s">
        <v>6659</v>
      </c>
      <c r="I4126" s="160">
        <v>45990</v>
      </c>
      <c r="J4126" s="160">
        <v>0</v>
      </c>
      <c r="K4126" s="160">
        <v>0</v>
      </c>
      <c r="L4126" s="707">
        <v>211976.95</v>
      </c>
      <c r="M4126" s="727" t="s">
        <v>4994</v>
      </c>
      <c r="X4126" s="707"/>
      <c r="Y4126" s="707"/>
      <c r="AA4126" s="707"/>
      <c r="AB4126" s="707"/>
      <c r="AC4126" s="707">
        <v>50705.29</v>
      </c>
      <c r="AD4126" s="707">
        <v>161271.66</v>
      </c>
      <c r="AE4126" s="707"/>
      <c r="AF4126" s="707"/>
      <c r="AG4126" s="707"/>
      <c r="AH4126" s="707"/>
      <c r="AM4126" s="707"/>
      <c r="AN4126" s="707"/>
      <c r="AO4126" s="707"/>
      <c r="AP4126" s="707"/>
      <c r="AQ4126" s="707"/>
    </row>
    <row r="4127" spans="4:43">
      <c r="D4127" s="160" t="s">
        <v>5352</v>
      </c>
      <c r="E4127" s="160"/>
      <c r="F4127" s="160">
        <v>45981</v>
      </c>
      <c r="G4127" s="160">
        <v>46022</v>
      </c>
      <c r="H4127" s="160" t="s">
        <v>6659</v>
      </c>
      <c r="I4127" s="160">
        <v>45990</v>
      </c>
      <c r="J4127" s="160">
        <v>0</v>
      </c>
      <c r="K4127" s="160">
        <v>0</v>
      </c>
      <c r="L4127" s="707">
        <v>211976.95</v>
      </c>
      <c r="M4127" s="727" t="s">
        <v>4995</v>
      </c>
      <c r="X4127" s="707"/>
      <c r="Y4127" s="707"/>
      <c r="Z4127" s="707"/>
      <c r="AA4127" s="707"/>
      <c r="AB4127" s="707"/>
      <c r="AC4127" s="707">
        <v>50705.29</v>
      </c>
      <c r="AD4127" s="707">
        <v>161271.66</v>
      </c>
      <c r="AE4127" s="707"/>
      <c r="AF4127" s="707"/>
      <c r="AG4127" s="707"/>
      <c r="AH4127" s="707"/>
      <c r="AM4127" s="707"/>
      <c r="AN4127" s="707"/>
      <c r="AO4127" s="707"/>
      <c r="AP4127" s="707"/>
      <c r="AQ4127" s="707"/>
    </row>
    <row r="4128" spans="4:43">
      <c r="D4128" s="160" t="s">
        <v>5352</v>
      </c>
      <c r="E4128" s="160"/>
      <c r="F4128" s="160">
        <v>45981</v>
      </c>
      <c r="G4128" s="160">
        <v>46022</v>
      </c>
      <c r="H4128" s="160" t="s">
        <v>6659</v>
      </c>
      <c r="I4128" s="160">
        <v>45990</v>
      </c>
      <c r="J4128" s="160">
        <v>0</v>
      </c>
      <c r="K4128" s="160">
        <v>0</v>
      </c>
      <c r="L4128" s="707">
        <v>211976.95</v>
      </c>
      <c r="M4128" s="727" t="s">
        <v>4996</v>
      </c>
      <c r="X4128" s="707"/>
      <c r="Y4128" s="707"/>
      <c r="Z4128" s="707"/>
      <c r="AA4128" s="707"/>
      <c r="AD4128" s="707"/>
      <c r="AE4128" s="707"/>
      <c r="AF4128" s="707"/>
      <c r="AG4128" s="707"/>
    </row>
    <row r="4129" spans="4:43">
      <c r="D4129" s="160" t="s">
        <v>5353</v>
      </c>
      <c r="E4129" s="160"/>
      <c r="F4129" s="160">
        <v>45987</v>
      </c>
      <c r="G4129" s="160">
        <v>46022</v>
      </c>
      <c r="H4129" s="160">
        <v>45955</v>
      </c>
      <c r="I4129" s="160">
        <v>45990</v>
      </c>
      <c r="J4129" s="160">
        <v>0</v>
      </c>
      <c r="K4129" s="160">
        <v>0</v>
      </c>
      <c r="L4129" s="707">
        <v>211976.95</v>
      </c>
      <c r="M4129" s="727" t="s">
        <v>4994</v>
      </c>
      <c r="X4129" s="707"/>
      <c r="Y4129" s="707"/>
      <c r="AA4129" s="707"/>
      <c r="AB4129" s="707"/>
      <c r="AC4129" s="707">
        <v>50705.29</v>
      </c>
      <c r="AD4129" s="707">
        <v>161271.66</v>
      </c>
      <c r="AE4129" s="707"/>
      <c r="AF4129" s="707"/>
      <c r="AG4129" s="707"/>
      <c r="AH4129" s="707"/>
      <c r="AM4129" s="707"/>
      <c r="AN4129" s="707"/>
      <c r="AO4129" s="707"/>
      <c r="AP4129" s="707"/>
      <c r="AQ4129" s="707"/>
    </row>
    <row r="4130" spans="4:43">
      <c r="D4130" s="160" t="s">
        <v>5353</v>
      </c>
      <c r="E4130" s="160"/>
      <c r="F4130" s="160">
        <v>45987</v>
      </c>
      <c r="G4130" s="160">
        <v>46022</v>
      </c>
      <c r="H4130" s="160">
        <v>45955</v>
      </c>
      <c r="I4130" s="160">
        <v>45990</v>
      </c>
      <c r="J4130" s="160">
        <v>0</v>
      </c>
      <c r="K4130" s="160">
        <v>0</v>
      </c>
      <c r="L4130" s="707">
        <v>211976.95</v>
      </c>
      <c r="M4130" s="727" t="s">
        <v>4995</v>
      </c>
      <c r="X4130" s="707"/>
      <c r="Y4130" s="707"/>
      <c r="Z4130" s="707"/>
      <c r="AA4130" s="707"/>
      <c r="AB4130" s="707"/>
      <c r="AC4130" s="707">
        <v>50705.29</v>
      </c>
      <c r="AD4130" s="707">
        <v>161271.66</v>
      </c>
      <c r="AE4130" s="707"/>
      <c r="AF4130" s="707"/>
      <c r="AG4130" s="707"/>
      <c r="AH4130" s="707"/>
      <c r="AM4130" s="707"/>
      <c r="AN4130" s="707"/>
      <c r="AO4130" s="707"/>
      <c r="AP4130" s="707"/>
      <c r="AQ4130" s="707"/>
    </row>
    <row r="4131" spans="4:43">
      <c r="D4131" s="160" t="s">
        <v>5353</v>
      </c>
      <c r="E4131" s="160"/>
      <c r="F4131" s="160">
        <v>45987</v>
      </c>
      <c r="G4131" s="160">
        <v>46022</v>
      </c>
      <c r="H4131" s="160">
        <v>45955</v>
      </c>
      <c r="I4131" s="160">
        <v>45990</v>
      </c>
      <c r="J4131" s="160">
        <v>0</v>
      </c>
      <c r="K4131" s="160">
        <v>0</v>
      </c>
      <c r="L4131" s="707">
        <v>211976.95</v>
      </c>
      <c r="M4131" s="727" t="s">
        <v>4996</v>
      </c>
      <c r="X4131" s="707"/>
      <c r="Y4131" s="707"/>
      <c r="Z4131" s="707"/>
      <c r="AA4131" s="707"/>
      <c r="AB4131" s="707"/>
      <c r="AD4131" s="707"/>
      <c r="AE4131" s="707"/>
      <c r="AF4131" s="707"/>
    </row>
    <row r="4132" spans="4:43">
      <c r="D4132" s="160" t="s">
        <v>9278</v>
      </c>
      <c r="E4132" s="160"/>
      <c r="F4132" s="160">
        <v>45987</v>
      </c>
      <c r="G4132" s="160">
        <v>46015</v>
      </c>
      <c r="H4132" s="160">
        <v>45955</v>
      </c>
      <c r="I4132" s="160">
        <v>45983</v>
      </c>
      <c r="J4132" s="160">
        <v>0</v>
      </c>
      <c r="K4132" s="160">
        <v>0</v>
      </c>
      <c r="L4132" s="707">
        <v>22212.36</v>
      </c>
      <c r="M4132" s="727" t="s">
        <v>4994</v>
      </c>
      <c r="X4132" s="707"/>
      <c r="Y4132" s="707"/>
      <c r="AA4132" s="707"/>
      <c r="AB4132" s="707"/>
      <c r="AC4132" s="707">
        <v>17769.89</v>
      </c>
      <c r="AD4132" s="707">
        <v>4442.47</v>
      </c>
      <c r="AE4132" s="707"/>
      <c r="AF4132" s="707"/>
      <c r="AG4132" s="707"/>
      <c r="AH4132" s="707"/>
      <c r="AI4132" s="707"/>
      <c r="AJ4132" s="707"/>
      <c r="AK4132" s="707"/>
      <c r="AM4132" s="707"/>
      <c r="AN4132" s="707"/>
      <c r="AO4132" s="707"/>
      <c r="AP4132" s="707"/>
    </row>
    <row r="4133" spans="4:43">
      <c r="D4133" s="160" t="s">
        <v>9278</v>
      </c>
      <c r="E4133" s="160"/>
      <c r="F4133" s="160">
        <v>45987</v>
      </c>
      <c r="G4133" s="160">
        <v>46015</v>
      </c>
      <c r="H4133" s="160">
        <v>45955</v>
      </c>
      <c r="I4133" s="160">
        <v>45983</v>
      </c>
      <c r="J4133" s="160">
        <v>0</v>
      </c>
      <c r="K4133" s="160">
        <v>0</v>
      </c>
      <c r="L4133" s="707">
        <v>22212.36</v>
      </c>
      <c r="M4133" s="727" t="s">
        <v>4995</v>
      </c>
      <c r="AB4133" s="707"/>
      <c r="AC4133" s="707">
        <v>17769.89</v>
      </c>
      <c r="AD4133" s="707">
        <v>4442.47</v>
      </c>
      <c r="AE4133" s="707"/>
      <c r="AF4133" s="707"/>
      <c r="AG4133" s="707"/>
      <c r="AH4133" s="707"/>
      <c r="AI4133" s="707"/>
      <c r="AJ4133" s="707"/>
      <c r="AK4133" s="707"/>
      <c r="AM4133" s="707"/>
      <c r="AN4133" s="707"/>
      <c r="AO4133" s="707"/>
      <c r="AP4133" s="707"/>
    </row>
    <row r="4134" spans="4:43">
      <c r="D4134" s="160" t="s">
        <v>9278</v>
      </c>
      <c r="E4134" s="160"/>
      <c r="F4134" s="160">
        <v>45987</v>
      </c>
      <c r="G4134" s="160">
        <v>46015</v>
      </c>
      <c r="H4134" s="160">
        <v>45955</v>
      </c>
      <c r="I4134" s="160">
        <v>45983</v>
      </c>
      <c r="J4134" s="160">
        <v>0</v>
      </c>
      <c r="K4134" s="160">
        <v>0</v>
      </c>
      <c r="L4134" s="707">
        <v>22212.36</v>
      </c>
      <c r="M4134" s="727" t="s">
        <v>4996</v>
      </c>
      <c r="AA4134" s="707"/>
      <c r="AB4134" s="707"/>
      <c r="AC4134" s="707"/>
      <c r="AD4134" s="707"/>
      <c r="AE4134" s="707"/>
      <c r="AF4134" s="707"/>
      <c r="AH4134" s="707"/>
      <c r="AI4134" s="707"/>
    </row>
    <row r="4135" spans="4:43">
      <c r="D4135" s="160" t="s">
        <v>5354</v>
      </c>
      <c r="E4135" s="160"/>
      <c r="F4135" s="160">
        <v>45990</v>
      </c>
      <c r="G4135" s="160">
        <v>46022</v>
      </c>
      <c r="H4135" s="160">
        <v>45957</v>
      </c>
      <c r="I4135" s="160">
        <v>45990</v>
      </c>
      <c r="J4135" s="160">
        <v>0</v>
      </c>
      <c r="K4135" s="160">
        <v>0</v>
      </c>
      <c r="L4135" s="707">
        <v>164677.04</v>
      </c>
      <c r="M4135" s="727" t="s">
        <v>4994</v>
      </c>
      <c r="AA4135" s="707"/>
      <c r="AB4135" s="707"/>
      <c r="AC4135" s="707">
        <v>32935.410000000003</v>
      </c>
      <c r="AD4135" s="707">
        <v>131741.63</v>
      </c>
      <c r="AE4135" s="707"/>
      <c r="AF4135" s="707"/>
      <c r="AG4135" s="707"/>
      <c r="AH4135" s="707"/>
      <c r="AI4135" s="707"/>
      <c r="AJ4135" s="707"/>
      <c r="AM4135" s="707"/>
      <c r="AN4135" s="707"/>
      <c r="AO4135" s="707"/>
      <c r="AP4135" s="707"/>
      <c r="AQ4135" s="707"/>
    </row>
    <row r="4136" spans="4:43">
      <c r="D4136" s="160" t="s">
        <v>5354</v>
      </c>
      <c r="E4136" s="160"/>
      <c r="F4136" s="160">
        <v>45990</v>
      </c>
      <c r="G4136" s="160">
        <v>46022</v>
      </c>
      <c r="H4136" s="160">
        <v>45957</v>
      </c>
      <c r="I4136" s="160">
        <v>45990</v>
      </c>
      <c r="J4136" s="160">
        <v>0</v>
      </c>
      <c r="K4136" s="160">
        <v>0</v>
      </c>
      <c r="L4136" s="707">
        <v>164677.04</v>
      </c>
      <c r="M4136" s="727" t="s">
        <v>4995</v>
      </c>
      <c r="AB4136" s="707"/>
      <c r="AC4136" s="707">
        <v>32935.410000000003</v>
      </c>
      <c r="AD4136" s="707">
        <v>131741.63</v>
      </c>
      <c r="AE4136" s="707"/>
      <c r="AF4136" s="707"/>
      <c r="AG4136" s="707"/>
      <c r="AH4136" s="707"/>
      <c r="AI4136" s="707"/>
      <c r="AJ4136" s="707"/>
      <c r="AM4136" s="707"/>
      <c r="AN4136" s="707"/>
      <c r="AO4136" s="707"/>
      <c r="AP4136" s="707"/>
      <c r="AQ4136" s="707"/>
    </row>
    <row r="4137" spans="4:43">
      <c r="D4137" s="160" t="s">
        <v>5354</v>
      </c>
      <c r="E4137" s="160"/>
      <c r="F4137" s="160">
        <v>45990</v>
      </c>
      <c r="G4137" s="160">
        <v>46022</v>
      </c>
      <c r="H4137" s="160">
        <v>45957</v>
      </c>
      <c r="I4137" s="160">
        <v>45990</v>
      </c>
      <c r="J4137" s="160">
        <v>0</v>
      </c>
      <c r="K4137" s="160">
        <v>0</v>
      </c>
      <c r="L4137" s="707">
        <v>164677.04</v>
      </c>
      <c r="M4137" s="727" t="s">
        <v>4996</v>
      </c>
      <c r="AA4137" s="707"/>
      <c r="AB4137" s="707"/>
      <c r="AC4137" s="707"/>
      <c r="AE4137" s="707"/>
      <c r="AF4137" s="707"/>
      <c r="AH4137" s="707"/>
    </row>
    <row r="4138" spans="4:43">
      <c r="D4138" s="160" t="s">
        <v>5355</v>
      </c>
      <c r="E4138" s="160"/>
      <c r="F4138" s="160">
        <v>46009</v>
      </c>
      <c r="G4138" s="160">
        <v>46013</v>
      </c>
      <c r="H4138" s="160">
        <v>45977</v>
      </c>
      <c r="I4138" s="160">
        <v>45980</v>
      </c>
      <c r="J4138" s="160">
        <v>0</v>
      </c>
      <c r="K4138" s="160">
        <v>0</v>
      </c>
      <c r="L4138" s="707">
        <v>6465.8</v>
      </c>
      <c r="M4138" s="727" t="s">
        <v>4994</v>
      </c>
      <c r="AA4138" s="707"/>
      <c r="AB4138" s="707"/>
      <c r="AD4138" s="707">
        <v>6465.8</v>
      </c>
      <c r="AE4138" s="707"/>
      <c r="AF4138" s="707"/>
      <c r="AG4138" s="707"/>
      <c r="AH4138" s="707"/>
      <c r="AI4138" s="707"/>
      <c r="AJ4138" s="707"/>
      <c r="AN4138" s="707"/>
      <c r="AP4138" s="707"/>
    </row>
    <row r="4139" spans="4:43">
      <c r="D4139" s="160" t="s">
        <v>5355</v>
      </c>
      <c r="E4139" s="160"/>
      <c r="F4139" s="160">
        <v>46009</v>
      </c>
      <c r="G4139" s="160">
        <v>46013</v>
      </c>
      <c r="H4139" s="160">
        <v>45977</v>
      </c>
      <c r="I4139" s="160">
        <v>45980</v>
      </c>
      <c r="J4139" s="160">
        <v>0</v>
      </c>
      <c r="K4139" s="160">
        <v>0</v>
      </c>
      <c r="L4139" s="707">
        <v>6465.8</v>
      </c>
      <c r="M4139" s="727" t="s">
        <v>4995</v>
      </c>
      <c r="AB4139" s="707"/>
      <c r="AC4139" s="707"/>
      <c r="AD4139" s="707">
        <v>6465.8</v>
      </c>
      <c r="AE4139" s="707"/>
      <c r="AF4139" s="707"/>
      <c r="AG4139" s="707"/>
      <c r="AH4139" s="707"/>
      <c r="AI4139" s="707"/>
      <c r="AJ4139" s="707"/>
      <c r="AN4139" s="707"/>
      <c r="AP4139" s="707"/>
    </row>
    <row r="4140" spans="4:43">
      <c r="D4140" s="160" t="s">
        <v>5355</v>
      </c>
      <c r="E4140" s="160"/>
      <c r="F4140" s="160">
        <v>46009</v>
      </c>
      <c r="G4140" s="160">
        <v>46013</v>
      </c>
      <c r="H4140" s="160">
        <v>45977</v>
      </c>
      <c r="I4140" s="160">
        <v>45980</v>
      </c>
      <c r="J4140" s="160">
        <v>0</v>
      </c>
      <c r="K4140" s="160">
        <v>0</v>
      </c>
      <c r="L4140" s="707">
        <v>6465.8</v>
      </c>
      <c r="M4140" s="727" t="s">
        <v>4996</v>
      </c>
      <c r="AA4140" s="707"/>
      <c r="AB4140" s="707"/>
      <c r="AC4140" s="707"/>
      <c r="AD4140" s="707"/>
      <c r="AH4140" s="707"/>
      <c r="AI4140" s="707"/>
    </row>
    <row r="4141" spans="4:43">
      <c r="D4141" s="160" t="s">
        <v>9279</v>
      </c>
      <c r="E4141" s="160"/>
      <c r="F4141" s="160">
        <v>46009</v>
      </c>
      <c r="G4141" s="160">
        <v>46013</v>
      </c>
      <c r="H4141" s="160">
        <v>45977</v>
      </c>
      <c r="I4141" s="160">
        <v>45980</v>
      </c>
      <c r="J4141" s="160">
        <v>0</v>
      </c>
      <c r="K4141" s="160">
        <v>0</v>
      </c>
      <c r="L4141" s="707">
        <v>7698.34</v>
      </c>
      <c r="M4141" s="727" t="s">
        <v>4994</v>
      </c>
      <c r="AA4141" s="707"/>
      <c r="AB4141" s="707"/>
      <c r="AD4141" s="707">
        <v>7698.34</v>
      </c>
      <c r="AE4141" s="707"/>
      <c r="AF4141" s="707"/>
      <c r="AG4141" s="707"/>
      <c r="AH4141" s="707"/>
      <c r="AI4141" s="707"/>
      <c r="AJ4141" s="707"/>
      <c r="AN4141" s="707"/>
      <c r="AP4141" s="707"/>
    </row>
    <row r="4142" spans="4:43">
      <c r="D4142" s="160" t="s">
        <v>9279</v>
      </c>
      <c r="E4142" s="160"/>
      <c r="F4142" s="160">
        <v>46009</v>
      </c>
      <c r="G4142" s="160">
        <v>46013</v>
      </c>
      <c r="H4142" s="160">
        <v>45977</v>
      </c>
      <c r="I4142" s="160">
        <v>45980</v>
      </c>
      <c r="J4142" s="160">
        <v>0</v>
      </c>
      <c r="K4142" s="160">
        <v>0</v>
      </c>
      <c r="L4142" s="707">
        <v>7698.34</v>
      </c>
      <c r="M4142" s="727" t="s">
        <v>4995</v>
      </c>
      <c r="AB4142" s="707"/>
      <c r="AC4142" s="707"/>
      <c r="AD4142" s="707">
        <v>7698.34</v>
      </c>
      <c r="AE4142" s="707"/>
      <c r="AF4142" s="707"/>
      <c r="AG4142" s="707"/>
      <c r="AH4142" s="707"/>
      <c r="AI4142" s="707"/>
      <c r="AJ4142" s="707"/>
      <c r="AN4142" s="707"/>
      <c r="AP4142" s="707"/>
    </row>
    <row r="4143" spans="4:43">
      <c r="D4143" s="160" t="s">
        <v>9279</v>
      </c>
      <c r="E4143" s="160"/>
      <c r="F4143" s="160">
        <v>46009</v>
      </c>
      <c r="G4143" s="160">
        <v>46013</v>
      </c>
      <c r="H4143" s="160">
        <v>45977</v>
      </c>
      <c r="I4143" s="160">
        <v>45980</v>
      </c>
      <c r="J4143" s="160">
        <v>0</v>
      </c>
      <c r="K4143" s="160">
        <v>0</v>
      </c>
      <c r="L4143" s="707">
        <v>7698.34</v>
      </c>
      <c r="M4143" s="727" t="s">
        <v>4996</v>
      </c>
      <c r="AA4143" s="707"/>
      <c r="AB4143" s="707"/>
      <c r="AC4143" s="707"/>
      <c r="AD4143" s="707"/>
      <c r="AE4143" s="707"/>
      <c r="AH4143" s="707"/>
      <c r="AI4143" s="707"/>
    </row>
    <row r="4144" spans="4:43">
      <c r="D4144" s="160" t="s">
        <v>9280</v>
      </c>
      <c r="E4144" s="160"/>
      <c r="F4144" s="160">
        <v>46009</v>
      </c>
      <c r="G4144" s="160">
        <v>46013</v>
      </c>
      <c r="H4144" s="160">
        <v>45977</v>
      </c>
      <c r="I4144" s="160">
        <v>45980</v>
      </c>
      <c r="J4144" s="707">
        <v>0</v>
      </c>
      <c r="K4144" s="160">
        <v>0</v>
      </c>
      <c r="L4144" s="707">
        <v>7444.14</v>
      </c>
      <c r="M4144" s="727" t="s">
        <v>4994</v>
      </c>
      <c r="AA4144" s="707"/>
      <c r="AB4144" s="707"/>
      <c r="AD4144" s="707">
        <v>7444.14</v>
      </c>
      <c r="AE4144" s="707"/>
      <c r="AF4144" s="707"/>
      <c r="AG4144" s="707"/>
      <c r="AH4144" s="707"/>
      <c r="AI4144" s="707"/>
      <c r="AJ4144" s="707"/>
      <c r="AN4144" s="707"/>
      <c r="AP4144" s="707"/>
    </row>
    <row r="4145" spans="4:42">
      <c r="D4145" s="160" t="s">
        <v>9280</v>
      </c>
      <c r="E4145" s="160"/>
      <c r="F4145" s="160">
        <v>46009</v>
      </c>
      <c r="G4145" s="160">
        <v>46013</v>
      </c>
      <c r="H4145" s="160">
        <v>45977</v>
      </c>
      <c r="I4145" s="160">
        <v>45980</v>
      </c>
      <c r="J4145" s="707">
        <v>0</v>
      </c>
      <c r="K4145" s="160">
        <v>0</v>
      </c>
      <c r="L4145" s="707">
        <v>7444.14</v>
      </c>
      <c r="M4145" s="727" t="s">
        <v>4995</v>
      </c>
      <c r="AB4145" s="707"/>
      <c r="AC4145" s="707"/>
      <c r="AD4145" s="707">
        <v>7444.14</v>
      </c>
      <c r="AE4145" s="707"/>
      <c r="AF4145" s="707"/>
      <c r="AG4145" s="707"/>
      <c r="AH4145" s="707"/>
      <c r="AI4145" s="707"/>
      <c r="AJ4145" s="707"/>
      <c r="AN4145" s="707"/>
      <c r="AP4145" s="707"/>
    </row>
    <row r="4146" spans="4:42">
      <c r="D4146" s="160" t="s">
        <v>9280</v>
      </c>
      <c r="E4146" s="160"/>
      <c r="F4146" s="160">
        <v>46009</v>
      </c>
      <c r="G4146" s="160">
        <v>46013</v>
      </c>
      <c r="H4146" s="160">
        <v>45977</v>
      </c>
      <c r="I4146" s="160">
        <v>45980</v>
      </c>
      <c r="J4146" s="707">
        <v>0</v>
      </c>
      <c r="K4146" s="160">
        <v>0</v>
      </c>
      <c r="L4146" s="707">
        <v>7444.14</v>
      </c>
      <c r="M4146" s="727" t="s">
        <v>4996</v>
      </c>
      <c r="AB4146" s="707"/>
      <c r="AC4146" s="707"/>
      <c r="AD4146" s="707"/>
      <c r="AE4146" s="707"/>
      <c r="AH4146" s="707"/>
    </row>
    <row r="4147" spans="4:42">
      <c r="D4147" s="160" t="s">
        <v>9281</v>
      </c>
      <c r="E4147" s="160"/>
      <c r="F4147" s="160">
        <v>45994</v>
      </c>
      <c r="G4147" s="160">
        <v>46015</v>
      </c>
      <c r="H4147" s="160">
        <v>45962</v>
      </c>
      <c r="I4147" s="160">
        <v>45983</v>
      </c>
      <c r="J4147" s="160">
        <v>0</v>
      </c>
      <c r="K4147" s="160">
        <v>0</v>
      </c>
      <c r="L4147" s="707">
        <v>3479.28</v>
      </c>
      <c r="M4147" s="727" t="s">
        <v>4994</v>
      </c>
      <c r="AB4147" s="707"/>
      <c r="AD4147" s="707">
        <v>3479.28</v>
      </c>
      <c r="AE4147" s="707"/>
      <c r="AF4147" s="707"/>
      <c r="AG4147" s="707"/>
      <c r="AH4147" s="707"/>
      <c r="AI4147" s="707"/>
      <c r="AJ4147" s="707"/>
      <c r="AK4147" s="707"/>
      <c r="AN4147" s="707"/>
      <c r="AP4147" s="707"/>
    </row>
    <row r="4148" spans="4:42">
      <c r="D4148" s="160" t="s">
        <v>9281</v>
      </c>
      <c r="E4148" s="160"/>
      <c r="F4148" s="160">
        <v>45994</v>
      </c>
      <c r="G4148" s="160">
        <v>46015</v>
      </c>
      <c r="H4148" s="160">
        <v>45962</v>
      </c>
      <c r="I4148" s="160">
        <v>45983</v>
      </c>
      <c r="J4148" s="160">
        <v>0</v>
      </c>
      <c r="K4148" s="160">
        <v>0</v>
      </c>
      <c r="L4148" s="707">
        <v>3479.28</v>
      </c>
      <c r="M4148" s="727" t="s">
        <v>4995</v>
      </c>
      <c r="AB4148" s="707"/>
      <c r="AC4148" s="707"/>
      <c r="AD4148" s="707">
        <v>3479.28</v>
      </c>
      <c r="AE4148" s="707"/>
      <c r="AF4148" s="707"/>
      <c r="AG4148" s="707"/>
      <c r="AH4148" s="707"/>
      <c r="AI4148" s="707"/>
      <c r="AJ4148" s="707"/>
      <c r="AK4148" s="707"/>
      <c r="AN4148" s="707"/>
      <c r="AP4148" s="707"/>
    </row>
    <row r="4149" spans="4:42">
      <c r="D4149" s="160" t="s">
        <v>9281</v>
      </c>
      <c r="E4149" s="160"/>
      <c r="F4149" s="160">
        <v>45994</v>
      </c>
      <c r="G4149" s="160">
        <v>46015</v>
      </c>
      <c r="H4149" s="160">
        <v>45962</v>
      </c>
      <c r="I4149" s="160">
        <v>45983</v>
      </c>
      <c r="J4149" s="160">
        <v>0</v>
      </c>
      <c r="K4149" s="160">
        <v>0</v>
      </c>
      <c r="L4149" s="707">
        <v>3479.28</v>
      </c>
      <c r="M4149" s="727" t="s">
        <v>4996</v>
      </c>
      <c r="U4149" s="707"/>
      <c r="V4149" s="707"/>
      <c r="W4149" s="707"/>
      <c r="X4149" s="707"/>
      <c r="Y4149" s="707"/>
      <c r="Z4149" s="707"/>
      <c r="AB4149" s="707"/>
      <c r="AC4149" s="707"/>
      <c r="AD4149" s="707"/>
      <c r="AE4149" s="707"/>
      <c r="AH4149" s="707"/>
      <c r="AI4149" s="707"/>
    </row>
    <row r="4150" spans="4:42">
      <c r="D4150" s="160" t="s">
        <v>5356</v>
      </c>
      <c r="E4150" s="160"/>
      <c r="F4150" s="160">
        <v>45981</v>
      </c>
      <c r="G4150" s="160">
        <v>46027</v>
      </c>
      <c r="H4150" s="160" t="s">
        <v>6707</v>
      </c>
      <c r="I4150" s="160">
        <v>45946</v>
      </c>
      <c r="J4150" s="160">
        <v>65655.759999999995</v>
      </c>
      <c r="K4150" s="160">
        <v>65655.75</v>
      </c>
      <c r="L4150" s="707">
        <v>174461.5</v>
      </c>
      <c r="M4150" s="727" t="s">
        <v>4994</v>
      </c>
      <c r="U4150" s="707"/>
      <c r="V4150" s="707"/>
      <c r="W4150" s="707"/>
      <c r="X4150" s="707"/>
      <c r="Y4150" s="707"/>
      <c r="Z4150" s="707"/>
      <c r="AA4150" s="707"/>
      <c r="AB4150" s="707"/>
      <c r="AC4150" s="707">
        <v>84962.43</v>
      </c>
      <c r="AD4150" s="707">
        <v>1650.85</v>
      </c>
      <c r="AE4150" s="707">
        <v>81218.66</v>
      </c>
      <c r="AF4150" s="707">
        <v>6629.56</v>
      </c>
      <c r="AG4150" s="707"/>
      <c r="AH4150" s="707"/>
      <c r="AI4150" s="707"/>
      <c r="AJ4150" s="707"/>
      <c r="AK4150" s="707"/>
      <c r="AM4150" s="707"/>
      <c r="AN4150" s="707"/>
      <c r="AP4150" s="707"/>
    </row>
    <row r="4151" spans="4:42">
      <c r="D4151" s="160" t="s">
        <v>5356</v>
      </c>
      <c r="E4151" s="160"/>
      <c r="F4151" s="160">
        <v>45981</v>
      </c>
      <c r="G4151" s="160">
        <v>46027</v>
      </c>
      <c r="H4151" s="160" t="s">
        <v>6707</v>
      </c>
      <c r="I4151" s="160">
        <v>45946</v>
      </c>
      <c r="J4151" s="160">
        <v>65655.759999999995</v>
      </c>
      <c r="K4151" s="160">
        <v>65655.75</v>
      </c>
      <c r="L4151" s="707">
        <v>174461.5</v>
      </c>
      <c r="M4151" s="727" t="s">
        <v>4995</v>
      </c>
      <c r="O4151" s="707"/>
      <c r="U4151" s="707"/>
      <c r="V4151" s="707"/>
      <c r="W4151" s="707"/>
      <c r="X4151" s="707"/>
      <c r="Y4151" s="707"/>
      <c r="Z4151" s="707"/>
      <c r="AA4151" s="707"/>
      <c r="AB4151" s="707"/>
      <c r="AC4151" s="707">
        <v>108805.75</v>
      </c>
      <c r="AD4151" s="707"/>
      <c r="AE4151" s="707"/>
      <c r="AF4151" s="707"/>
      <c r="AG4151" s="707"/>
      <c r="AH4151" s="707"/>
      <c r="AI4151" s="707"/>
      <c r="AJ4151" s="707"/>
      <c r="AK4151" s="707"/>
      <c r="AM4151" s="707"/>
      <c r="AN4151" s="707"/>
      <c r="AO4151" s="707"/>
      <c r="AP4151" s="707"/>
    </row>
    <row r="4152" spans="4:42">
      <c r="D4152" s="160" t="s">
        <v>5356</v>
      </c>
      <c r="E4152" s="160"/>
      <c r="F4152" s="160">
        <v>45981</v>
      </c>
      <c r="G4152" s="160">
        <v>46027</v>
      </c>
      <c r="H4152" s="160" t="s">
        <v>6707</v>
      </c>
      <c r="I4152" s="160">
        <v>45946</v>
      </c>
      <c r="J4152" s="160">
        <v>65655.759999999995</v>
      </c>
      <c r="K4152" s="160">
        <v>65655.75</v>
      </c>
      <c r="L4152" s="707">
        <v>174461.5</v>
      </c>
      <c r="M4152" s="727" t="s">
        <v>4996</v>
      </c>
      <c r="P4152" s="707"/>
      <c r="Q4152" s="707"/>
      <c r="R4152" s="707"/>
      <c r="S4152" s="707"/>
      <c r="T4152" s="707"/>
      <c r="U4152" s="707"/>
      <c r="V4152" s="707">
        <v>5158.03</v>
      </c>
      <c r="W4152" s="707"/>
      <c r="X4152" s="707"/>
      <c r="Y4152" s="707"/>
      <c r="Z4152" s="707"/>
      <c r="AA4152" s="707">
        <v>12652.9</v>
      </c>
      <c r="AB4152" s="707">
        <v>46072.79</v>
      </c>
      <c r="AC4152" s="707">
        <v>1772.03</v>
      </c>
      <c r="AD4152" s="707"/>
      <c r="AE4152" s="707"/>
      <c r="AF4152" s="707"/>
      <c r="AG4152" s="707"/>
      <c r="AI4152" s="707"/>
    </row>
    <row r="4153" spans="4:42">
      <c r="D4153" s="160" t="s">
        <v>5357</v>
      </c>
      <c r="E4153" s="160"/>
      <c r="F4153" s="160">
        <v>45990</v>
      </c>
      <c r="G4153" s="160">
        <v>46027</v>
      </c>
      <c r="H4153" s="160" t="s">
        <v>6571</v>
      </c>
      <c r="I4153" s="160">
        <v>45946</v>
      </c>
      <c r="J4153" s="160">
        <v>65655.759999999995</v>
      </c>
      <c r="K4153" s="160">
        <v>65655.75</v>
      </c>
      <c r="L4153" s="707">
        <v>174461.5</v>
      </c>
      <c r="M4153" s="727" t="s">
        <v>4994</v>
      </c>
      <c r="O4153" s="707"/>
      <c r="P4153" s="707"/>
      <c r="Q4153" s="707"/>
      <c r="R4153" s="707"/>
      <c r="T4153" s="707"/>
      <c r="U4153" s="707"/>
      <c r="V4153" s="707"/>
      <c r="W4153" s="707"/>
      <c r="X4153" s="707"/>
      <c r="Y4153" s="707"/>
      <c r="Z4153" s="707"/>
      <c r="AA4153" s="707"/>
      <c r="AB4153" s="707"/>
      <c r="AC4153" s="707">
        <v>84962.43</v>
      </c>
      <c r="AD4153" s="707">
        <v>1650.85</v>
      </c>
      <c r="AE4153" s="707">
        <v>81218.66</v>
      </c>
      <c r="AF4153" s="707">
        <v>6629.56</v>
      </c>
      <c r="AM4153" s="707"/>
      <c r="AN4153" s="707"/>
      <c r="AP4153" s="707"/>
    </row>
    <row r="4154" spans="4:42">
      <c r="D4154" s="160" t="s">
        <v>5357</v>
      </c>
      <c r="E4154" s="160"/>
      <c r="F4154" s="160">
        <v>45990</v>
      </c>
      <c r="G4154" s="160">
        <v>46027</v>
      </c>
      <c r="H4154" s="160" t="s">
        <v>6571</v>
      </c>
      <c r="I4154" s="160">
        <v>45946</v>
      </c>
      <c r="J4154" s="160">
        <v>65655.759999999995</v>
      </c>
      <c r="K4154" s="160">
        <v>65655.75</v>
      </c>
      <c r="L4154" s="707">
        <v>174461.5</v>
      </c>
      <c r="M4154" s="727" t="s">
        <v>4995</v>
      </c>
      <c r="O4154" s="707"/>
      <c r="P4154" s="707"/>
      <c r="U4154" s="707"/>
      <c r="V4154" s="707"/>
      <c r="W4154" s="707"/>
      <c r="X4154" s="707"/>
      <c r="Y4154" s="707"/>
      <c r="Z4154" s="707"/>
      <c r="AA4154" s="707"/>
      <c r="AB4154" s="707"/>
      <c r="AC4154" s="707">
        <v>108805.75</v>
      </c>
      <c r="AD4154" s="707"/>
      <c r="AE4154" s="707"/>
      <c r="AM4154" s="707"/>
      <c r="AN4154" s="707"/>
      <c r="AO4154" s="707"/>
      <c r="AP4154" s="707"/>
    </row>
    <row r="4155" spans="4:42">
      <c r="D4155" s="160" t="s">
        <v>5357</v>
      </c>
      <c r="E4155" s="160"/>
      <c r="F4155" s="160">
        <v>45990</v>
      </c>
      <c r="G4155" s="160">
        <v>46027</v>
      </c>
      <c r="H4155" s="160" t="s">
        <v>6571</v>
      </c>
      <c r="I4155" s="160">
        <v>45946</v>
      </c>
      <c r="J4155" s="160">
        <v>65655.759999999995</v>
      </c>
      <c r="K4155" s="160">
        <v>65655.75</v>
      </c>
      <c r="L4155" s="707">
        <v>174461.5</v>
      </c>
      <c r="M4155" s="727" t="s">
        <v>4996</v>
      </c>
      <c r="P4155" s="707"/>
      <c r="Q4155" s="707"/>
      <c r="R4155" s="707"/>
      <c r="S4155" s="707"/>
      <c r="T4155" s="707"/>
      <c r="U4155" s="707"/>
      <c r="V4155" s="707">
        <v>5158.03</v>
      </c>
      <c r="W4155" s="707"/>
      <c r="X4155" s="707"/>
      <c r="Y4155" s="707"/>
      <c r="Z4155" s="707"/>
      <c r="AA4155" s="707">
        <v>12652.9</v>
      </c>
      <c r="AB4155" s="707">
        <v>46072.79</v>
      </c>
      <c r="AC4155" s="707">
        <v>1772.03</v>
      </c>
      <c r="AE4155" s="707"/>
    </row>
    <row r="4156" spans="4:42">
      <c r="D4156" s="160" t="s">
        <v>5358</v>
      </c>
      <c r="E4156" s="160"/>
      <c r="F4156" s="160">
        <v>45990</v>
      </c>
      <c r="G4156" s="160">
        <v>46027</v>
      </c>
      <c r="H4156" s="160" t="s">
        <v>6571</v>
      </c>
      <c r="I4156" s="160">
        <v>45944</v>
      </c>
      <c r="J4156" s="160">
        <v>65655.759999999995</v>
      </c>
      <c r="K4156" s="160">
        <v>65655.75</v>
      </c>
      <c r="L4156" s="707">
        <v>99443.41</v>
      </c>
      <c r="M4156" s="727" t="s">
        <v>4994</v>
      </c>
      <c r="O4156" s="707"/>
      <c r="P4156" s="707"/>
      <c r="Q4156" s="707"/>
      <c r="R4156" s="707"/>
      <c r="T4156" s="707"/>
      <c r="U4156" s="707"/>
      <c r="V4156" s="707"/>
      <c r="W4156" s="707"/>
      <c r="X4156" s="707"/>
      <c r="Y4156" s="707"/>
      <c r="Z4156" s="707"/>
      <c r="AA4156" s="707"/>
      <c r="AB4156" s="707"/>
      <c r="AC4156" s="707">
        <v>9944.34</v>
      </c>
      <c r="AD4156" s="707">
        <v>1650.85</v>
      </c>
      <c r="AE4156" s="707">
        <v>81218.66</v>
      </c>
      <c r="AF4156" s="707">
        <v>6629.56</v>
      </c>
      <c r="AN4156" s="707"/>
      <c r="AP4156" s="707"/>
    </row>
    <row r="4157" spans="4:42">
      <c r="D4157" s="160" t="s">
        <v>5358</v>
      </c>
      <c r="E4157" s="160"/>
      <c r="F4157" s="160">
        <v>45990</v>
      </c>
      <c r="G4157" s="160">
        <v>46027</v>
      </c>
      <c r="H4157" s="160" t="s">
        <v>6571</v>
      </c>
      <c r="I4157" s="160">
        <v>45944</v>
      </c>
      <c r="J4157" s="160">
        <v>65655.759999999995</v>
      </c>
      <c r="K4157" s="160">
        <v>65655.75</v>
      </c>
      <c r="L4157" s="707">
        <v>99443.41</v>
      </c>
      <c r="M4157" s="727" t="s">
        <v>4995</v>
      </c>
      <c r="P4157" s="707"/>
      <c r="U4157" s="707"/>
      <c r="V4157" s="707"/>
      <c r="W4157" s="707"/>
      <c r="X4157" s="707"/>
      <c r="Y4157" s="707"/>
      <c r="Z4157" s="707"/>
      <c r="AA4157" s="707"/>
      <c r="AB4157" s="707"/>
      <c r="AC4157" s="707">
        <v>33787.660000000003</v>
      </c>
      <c r="AD4157" s="707"/>
      <c r="AE4157" s="707"/>
      <c r="AF4157" s="707"/>
      <c r="AM4157" s="707"/>
      <c r="AN4157" s="707"/>
      <c r="AO4157" s="707"/>
      <c r="AP4157" s="707"/>
    </row>
    <row r="4158" spans="4:42">
      <c r="D4158" s="160" t="s">
        <v>5358</v>
      </c>
      <c r="E4158" s="160"/>
      <c r="F4158" s="160">
        <v>45990</v>
      </c>
      <c r="G4158" s="160">
        <v>46027</v>
      </c>
      <c r="H4158" s="160" t="s">
        <v>6571</v>
      </c>
      <c r="I4158" s="160">
        <v>45944</v>
      </c>
      <c r="J4158" s="160">
        <v>65655.759999999995</v>
      </c>
      <c r="K4158" s="160">
        <v>65655.75</v>
      </c>
      <c r="L4158" s="707">
        <v>99443.41</v>
      </c>
      <c r="M4158" s="727" t="s">
        <v>4996</v>
      </c>
      <c r="U4158" s="707"/>
      <c r="V4158" s="707">
        <v>5158.03</v>
      </c>
      <c r="W4158" s="707"/>
      <c r="X4158" s="707"/>
      <c r="AA4158" s="707">
        <v>12652.9</v>
      </c>
      <c r="AB4158" s="707">
        <v>46072.79</v>
      </c>
      <c r="AC4158" s="707">
        <v>1772.03</v>
      </c>
      <c r="AF4158" s="707"/>
    </row>
    <row r="4159" spans="4:42">
      <c r="D4159" s="160" t="s">
        <v>9282</v>
      </c>
      <c r="E4159" s="160"/>
      <c r="F4159" s="160">
        <v>45998</v>
      </c>
      <c r="G4159" s="160">
        <v>46020</v>
      </c>
      <c r="H4159" s="160">
        <v>45932</v>
      </c>
      <c r="I4159" s="160">
        <v>45946</v>
      </c>
      <c r="J4159" s="160">
        <v>0</v>
      </c>
      <c r="K4159" s="160">
        <v>0</v>
      </c>
      <c r="L4159" s="707">
        <v>232.14</v>
      </c>
      <c r="M4159" s="727" t="s">
        <v>4994</v>
      </c>
      <c r="U4159" s="707"/>
      <c r="V4159" s="707"/>
      <c r="W4159" s="707"/>
      <c r="X4159" s="707"/>
      <c r="Y4159" s="707"/>
      <c r="Z4159" s="707"/>
      <c r="AA4159" s="707"/>
      <c r="AB4159" s="707"/>
      <c r="AC4159" s="707">
        <v>232.14</v>
      </c>
      <c r="AD4159" s="707"/>
      <c r="AE4159" s="707"/>
    </row>
    <row r="4160" spans="4:42">
      <c r="D4160" s="160" t="s">
        <v>9282</v>
      </c>
      <c r="E4160" s="160"/>
      <c r="F4160" s="160">
        <v>45998</v>
      </c>
      <c r="G4160" s="160">
        <v>46020</v>
      </c>
      <c r="H4160" s="160">
        <v>45932</v>
      </c>
      <c r="I4160" s="160">
        <v>45946</v>
      </c>
      <c r="J4160" s="160">
        <v>0</v>
      </c>
      <c r="K4160" s="160">
        <v>0</v>
      </c>
      <c r="L4160" s="707">
        <v>232.14</v>
      </c>
      <c r="M4160" s="727" t="s">
        <v>4995</v>
      </c>
      <c r="U4160" s="707"/>
      <c r="V4160" s="707"/>
      <c r="W4160" s="707"/>
      <c r="X4160" s="707"/>
      <c r="Y4160" s="707"/>
      <c r="Z4160" s="707"/>
      <c r="AA4160" s="707"/>
      <c r="AB4160" s="707"/>
      <c r="AC4160" s="707">
        <v>232.14</v>
      </c>
      <c r="AD4160" s="707"/>
      <c r="AE4160" s="707"/>
    </row>
    <row r="4161" spans="4:42">
      <c r="D4161" s="160" t="s">
        <v>9282</v>
      </c>
      <c r="E4161" s="160"/>
      <c r="F4161" s="160">
        <v>45998</v>
      </c>
      <c r="G4161" s="160">
        <v>46020</v>
      </c>
      <c r="H4161" s="160">
        <v>45932</v>
      </c>
      <c r="I4161" s="160">
        <v>45946</v>
      </c>
      <c r="J4161" s="160">
        <v>0</v>
      </c>
      <c r="K4161" s="160">
        <v>0</v>
      </c>
      <c r="L4161" s="707">
        <v>232.14</v>
      </c>
      <c r="M4161" s="727" t="s">
        <v>4996</v>
      </c>
      <c r="Q4161" s="707"/>
      <c r="R4161" s="707"/>
      <c r="S4161" s="707"/>
      <c r="T4161" s="707"/>
      <c r="U4161" s="707"/>
      <c r="V4161" s="707"/>
      <c r="W4161" s="707"/>
      <c r="X4161" s="707"/>
      <c r="Y4161" s="707"/>
      <c r="Z4161" s="707"/>
      <c r="AA4161" s="707"/>
      <c r="AB4161" s="707"/>
      <c r="AC4161" s="707"/>
      <c r="AE4161" s="707"/>
    </row>
    <row r="4162" spans="4:42">
      <c r="D4162" s="160" t="s">
        <v>9283</v>
      </c>
      <c r="E4162" s="160"/>
      <c r="F4162" s="160">
        <v>46000</v>
      </c>
      <c r="G4162" s="160">
        <v>46011</v>
      </c>
      <c r="H4162" s="160">
        <v>45935</v>
      </c>
      <c r="I4162" s="160">
        <v>45946</v>
      </c>
      <c r="J4162" s="160">
        <v>0</v>
      </c>
      <c r="K4162" s="160">
        <v>0</v>
      </c>
      <c r="L4162" s="707">
        <v>68320.14</v>
      </c>
      <c r="M4162" s="727" t="s">
        <v>4994</v>
      </c>
      <c r="P4162" s="707"/>
      <c r="Q4162" s="707"/>
      <c r="R4162" s="707"/>
      <c r="U4162" s="707"/>
      <c r="V4162" s="707"/>
      <c r="W4162" s="707"/>
      <c r="X4162" s="707"/>
      <c r="AA4162" s="707"/>
      <c r="AB4162" s="707"/>
      <c r="AC4162" s="707">
        <v>68320.14</v>
      </c>
      <c r="AM4162" s="707"/>
      <c r="AN4162" s="707"/>
      <c r="AP4162" s="707"/>
    </row>
    <row r="4163" spans="4:42">
      <c r="D4163" s="160" t="s">
        <v>9283</v>
      </c>
      <c r="E4163" s="160"/>
      <c r="F4163" s="160">
        <v>46000</v>
      </c>
      <c r="G4163" s="160">
        <v>46011</v>
      </c>
      <c r="H4163" s="160">
        <v>45935</v>
      </c>
      <c r="I4163" s="160">
        <v>45946</v>
      </c>
      <c r="J4163" s="160">
        <v>0</v>
      </c>
      <c r="K4163" s="160">
        <v>0</v>
      </c>
      <c r="L4163" s="707">
        <v>68320.14</v>
      </c>
      <c r="M4163" s="727" t="s">
        <v>4995</v>
      </c>
      <c r="O4163" s="707"/>
      <c r="U4163" s="707"/>
      <c r="V4163" s="707"/>
      <c r="W4163" s="707"/>
      <c r="X4163" s="707"/>
      <c r="Y4163" s="707"/>
      <c r="Z4163" s="707"/>
      <c r="AA4163" s="707"/>
      <c r="AB4163" s="707"/>
      <c r="AC4163" s="707">
        <v>68320.14</v>
      </c>
      <c r="AD4163" s="707"/>
      <c r="AE4163" s="707"/>
      <c r="AM4163" s="707"/>
      <c r="AN4163" s="707"/>
      <c r="AP4163" s="707"/>
    </row>
    <row r="4164" spans="4:42">
      <c r="D4164" s="160" t="s">
        <v>9283</v>
      </c>
      <c r="E4164" s="160"/>
      <c r="F4164" s="160">
        <v>46000</v>
      </c>
      <c r="G4164" s="160">
        <v>46011</v>
      </c>
      <c r="H4164" s="160">
        <v>45935</v>
      </c>
      <c r="I4164" s="160">
        <v>45946</v>
      </c>
      <c r="J4164" s="160">
        <v>0</v>
      </c>
      <c r="K4164" s="160">
        <v>0</v>
      </c>
      <c r="L4164" s="707">
        <v>68320.14</v>
      </c>
      <c r="M4164" s="727" t="s">
        <v>4996</v>
      </c>
      <c r="P4164" s="707"/>
      <c r="Q4164" s="707"/>
      <c r="R4164" s="707"/>
      <c r="S4164" s="707"/>
      <c r="T4164" s="707"/>
      <c r="U4164" s="707"/>
      <c r="V4164" s="707"/>
      <c r="W4164" s="707"/>
      <c r="X4164" s="707"/>
      <c r="Y4164" s="707"/>
      <c r="Z4164" s="707"/>
      <c r="AA4164" s="707"/>
      <c r="AB4164" s="707"/>
      <c r="AE4164" s="707"/>
    </row>
    <row r="4165" spans="4:42">
      <c r="D4165" s="160" t="s">
        <v>5359</v>
      </c>
      <c r="E4165" s="160"/>
      <c r="F4165" s="160">
        <v>46014</v>
      </c>
      <c r="G4165" s="160">
        <v>46018</v>
      </c>
      <c r="H4165" s="160">
        <v>45939</v>
      </c>
      <c r="I4165" s="160">
        <v>45944</v>
      </c>
      <c r="J4165" s="160">
        <v>0</v>
      </c>
      <c r="K4165" s="160">
        <v>0</v>
      </c>
      <c r="L4165" s="707">
        <v>6465.8</v>
      </c>
      <c r="M4165" s="727" t="s">
        <v>4994</v>
      </c>
      <c r="O4165" s="707"/>
      <c r="P4165" s="707"/>
      <c r="Q4165" s="707"/>
      <c r="R4165" s="707"/>
      <c r="U4165" s="707"/>
      <c r="V4165" s="707"/>
      <c r="W4165" s="707"/>
      <c r="X4165" s="707"/>
      <c r="Y4165" s="707"/>
      <c r="Z4165" s="707"/>
      <c r="AA4165" s="707"/>
      <c r="AB4165" s="707"/>
      <c r="AC4165" s="707">
        <v>6465.8</v>
      </c>
      <c r="AD4165" s="707"/>
      <c r="AN4165" s="707"/>
      <c r="AP4165" s="707"/>
    </row>
    <row r="4166" spans="4:42">
      <c r="D4166" s="160" t="s">
        <v>5359</v>
      </c>
      <c r="E4166" s="160"/>
      <c r="F4166" s="160">
        <v>46014</v>
      </c>
      <c r="G4166" s="160">
        <v>46018</v>
      </c>
      <c r="H4166" s="160">
        <v>45939</v>
      </c>
      <c r="I4166" s="160">
        <v>45944</v>
      </c>
      <c r="J4166" s="160">
        <v>0</v>
      </c>
      <c r="K4166" s="160">
        <v>0</v>
      </c>
      <c r="L4166" s="707">
        <v>6465.8</v>
      </c>
      <c r="M4166" s="727" t="s">
        <v>4995</v>
      </c>
      <c r="P4166" s="707"/>
      <c r="U4166" s="707"/>
      <c r="V4166" s="707"/>
      <c r="W4166" s="707"/>
      <c r="X4166" s="707"/>
      <c r="Y4166" s="707"/>
      <c r="Z4166" s="707"/>
      <c r="AA4166" s="707"/>
      <c r="AB4166" s="707"/>
      <c r="AC4166" s="707">
        <v>6465.8</v>
      </c>
      <c r="AD4166" s="707"/>
      <c r="AE4166" s="707"/>
      <c r="AF4166" s="707"/>
      <c r="AN4166" s="707"/>
      <c r="AP4166" s="707"/>
    </row>
    <row r="4167" spans="4:42">
      <c r="D4167" s="160" t="s">
        <v>5359</v>
      </c>
      <c r="E4167" s="160"/>
      <c r="F4167" s="160">
        <v>46014</v>
      </c>
      <c r="G4167" s="160">
        <v>46018</v>
      </c>
      <c r="H4167" s="160">
        <v>45939</v>
      </c>
      <c r="I4167" s="160">
        <v>45944</v>
      </c>
      <c r="J4167" s="160">
        <v>0</v>
      </c>
      <c r="K4167" s="160">
        <v>0</v>
      </c>
      <c r="L4167" s="707">
        <v>6465.8</v>
      </c>
      <c r="M4167" s="727" t="s">
        <v>4996</v>
      </c>
      <c r="R4167" s="707"/>
      <c r="S4167" s="707"/>
      <c r="T4167" s="707"/>
      <c r="U4167" s="707"/>
      <c r="V4167" s="707"/>
      <c r="W4167" s="707"/>
      <c r="X4167" s="707"/>
      <c r="Y4167" s="707"/>
      <c r="Z4167" s="707"/>
      <c r="AA4167" s="707"/>
      <c r="AB4167" s="707"/>
      <c r="AF4167" s="707"/>
    </row>
    <row r="4168" spans="4:42">
      <c r="D4168" s="160" t="s">
        <v>5360</v>
      </c>
      <c r="E4168" s="160"/>
      <c r="F4168" s="160">
        <v>45981</v>
      </c>
      <c r="G4168" s="160">
        <v>46026</v>
      </c>
      <c r="H4168" s="160" t="s">
        <v>6966</v>
      </c>
      <c r="I4168" s="160">
        <v>45936</v>
      </c>
      <c r="J4168" s="160">
        <v>52503.65</v>
      </c>
      <c r="K4168" s="160">
        <v>52503.65</v>
      </c>
      <c r="L4168" s="707">
        <v>79777.37</v>
      </c>
      <c r="M4168" s="727" t="s">
        <v>4994</v>
      </c>
      <c r="V4168" s="707"/>
      <c r="X4168" s="707"/>
      <c r="Y4168" s="707"/>
      <c r="Z4168" s="707"/>
      <c r="AA4168" s="707"/>
      <c r="AB4168" s="707">
        <v>7460.47</v>
      </c>
      <c r="AC4168" s="707">
        <v>5172.6400000000003</v>
      </c>
      <c r="AD4168" s="707"/>
      <c r="AE4168" s="707">
        <v>67144.259999999995</v>
      </c>
      <c r="AN4168" s="707"/>
      <c r="AP4168" s="707"/>
    </row>
    <row r="4169" spans="4:42">
      <c r="D4169" s="160" t="s">
        <v>5360</v>
      </c>
      <c r="E4169" s="160"/>
      <c r="F4169" s="160">
        <v>45981</v>
      </c>
      <c r="G4169" s="160">
        <v>46026</v>
      </c>
      <c r="H4169" s="160" t="s">
        <v>6966</v>
      </c>
      <c r="I4169" s="160">
        <v>45936</v>
      </c>
      <c r="J4169" s="160">
        <v>52503.65</v>
      </c>
      <c r="K4169" s="160">
        <v>52503.65</v>
      </c>
      <c r="L4169" s="707">
        <v>79777.37</v>
      </c>
      <c r="M4169" s="727" t="s">
        <v>4995</v>
      </c>
      <c r="U4169" s="707"/>
      <c r="V4169" s="707"/>
      <c r="W4169" s="707"/>
      <c r="X4169" s="707"/>
      <c r="Y4169" s="707"/>
      <c r="Z4169" s="707"/>
      <c r="AA4169" s="707"/>
      <c r="AB4169" s="707"/>
      <c r="AC4169" s="707">
        <v>27273.72</v>
      </c>
      <c r="AD4169" s="707"/>
      <c r="AF4169" s="707"/>
      <c r="AG4169" s="707"/>
      <c r="AM4169" s="707"/>
      <c r="AN4169" s="707"/>
      <c r="AO4169" s="707"/>
      <c r="AP4169" s="707"/>
    </row>
    <row r="4170" spans="4:42">
      <c r="D4170" s="160" t="s">
        <v>5360</v>
      </c>
      <c r="E4170" s="160"/>
      <c r="F4170" s="160">
        <v>45981</v>
      </c>
      <c r="G4170" s="160">
        <v>46026</v>
      </c>
      <c r="H4170" s="160" t="s">
        <v>6966</v>
      </c>
      <c r="I4170" s="160">
        <v>45936</v>
      </c>
      <c r="J4170" s="160">
        <v>52503.65</v>
      </c>
      <c r="K4170" s="160">
        <v>52503.65</v>
      </c>
      <c r="L4170" s="707">
        <v>79777.37</v>
      </c>
      <c r="M4170" s="727" t="s">
        <v>4996</v>
      </c>
      <c r="T4170" s="707">
        <v>33994.550000000003</v>
      </c>
      <c r="U4170" s="707">
        <v>5683.1</v>
      </c>
      <c r="V4170" s="707"/>
      <c r="W4170" s="707"/>
      <c r="AA4170" s="707">
        <v>356.76</v>
      </c>
      <c r="AB4170" s="707">
        <v>11935.07</v>
      </c>
      <c r="AC4170">
        <v>534.16</v>
      </c>
      <c r="AF4170" s="707"/>
      <c r="AG4170" s="707"/>
    </row>
    <row r="4171" spans="4:42">
      <c r="D4171" s="160" t="s">
        <v>5361</v>
      </c>
      <c r="E4171" s="160"/>
      <c r="F4171" s="160">
        <v>45995</v>
      </c>
      <c r="G4171" s="160">
        <v>46026</v>
      </c>
      <c r="H4171" s="160" t="s">
        <v>6628</v>
      </c>
      <c r="I4171" s="160">
        <v>45936</v>
      </c>
      <c r="J4171" s="707">
        <v>52503.65</v>
      </c>
      <c r="K4171" s="160">
        <v>52503.65</v>
      </c>
      <c r="L4171" s="707">
        <v>79777.37</v>
      </c>
      <c r="M4171" s="727" t="s">
        <v>4994</v>
      </c>
      <c r="U4171" s="707"/>
      <c r="V4171" s="707"/>
      <c r="W4171" s="707"/>
      <c r="X4171" s="707"/>
      <c r="Y4171" s="707"/>
      <c r="Z4171" s="707"/>
      <c r="AA4171" s="707"/>
      <c r="AB4171" s="707">
        <v>7460.47</v>
      </c>
      <c r="AC4171" s="707">
        <v>5172.6400000000003</v>
      </c>
      <c r="AD4171" s="707"/>
      <c r="AE4171" s="707">
        <v>67144.259999999995</v>
      </c>
      <c r="AN4171" s="707"/>
      <c r="AP4171" s="707"/>
    </row>
    <row r="4172" spans="4:42">
      <c r="D4172" s="160" t="s">
        <v>5361</v>
      </c>
      <c r="E4172" s="160"/>
      <c r="F4172" s="160">
        <v>45995</v>
      </c>
      <c r="G4172" s="160">
        <v>46026</v>
      </c>
      <c r="H4172" s="160" t="s">
        <v>6628</v>
      </c>
      <c r="I4172" s="160">
        <v>45936</v>
      </c>
      <c r="J4172" s="707">
        <v>52503.65</v>
      </c>
      <c r="K4172" s="160">
        <v>52503.65</v>
      </c>
      <c r="L4172" s="707">
        <v>79777.37</v>
      </c>
      <c r="M4172" s="727" t="s">
        <v>4995</v>
      </c>
      <c r="U4172" s="707"/>
      <c r="V4172" s="707"/>
      <c r="W4172" s="707"/>
      <c r="X4172" s="707"/>
      <c r="Y4172" s="707"/>
      <c r="Z4172" s="707"/>
      <c r="AA4172" s="707"/>
      <c r="AB4172" s="707"/>
      <c r="AC4172" s="707">
        <v>27273.72</v>
      </c>
      <c r="AD4172" s="707"/>
      <c r="AE4172" s="707"/>
      <c r="AF4172" s="707"/>
      <c r="AG4172" s="707"/>
      <c r="AH4172" s="707"/>
      <c r="AM4172" s="707"/>
      <c r="AN4172" s="707"/>
      <c r="AO4172" s="707"/>
      <c r="AP4172" s="707"/>
    </row>
    <row r="4173" spans="4:42">
      <c r="D4173" s="160" t="s">
        <v>5361</v>
      </c>
      <c r="E4173" s="160"/>
      <c r="F4173" s="160">
        <v>45995</v>
      </c>
      <c r="G4173" s="160">
        <v>46026</v>
      </c>
      <c r="H4173" s="160" t="s">
        <v>6628</v>
      </c>
      <c r="I4173" s="160">
        <v>45936</v>
      </c>
      <c r="J4173" s="707">
        <v>52503.65</v>
      </c>
      <c r="K4173" s="160">
        <v>52503.65</v>
      </c>
      <c r="L4173" s="707">
        <v>79777.37</v>
      </c>
      <c r="M4173" s="727" t="s">
        <v>4996</v>
      </c>
      <c r="Q4173" s="707"/>
      <c r="R4173" s="707"/>
      <c r="S4173" s="707"/>
      <c r="T4173" s="707">
        <v>33994.550000000003</v>
      </c>
      <c r="U4173" s="707">
        <v>5683.1</v>
      </c>
      <c r="V4173" s="707"/>
      <c r="W4173" s="707"/>
      <c r="X4173" s="707"/>
      <c r="Y4173" s="707"/>
      <c r="Z4173" s="707"/>
      <c r="AA4173" s="707">
        <v>356.76</v>
      </c>
      <c r="AB4173" s="707">
        <v>11935.07</v>
      </c>
      <c r="AC4173">
        <v>534.16</v>
      </c>
      <c r="AF4173" s="707"/>
      <c r="AG4173" s="707"/>
      <c r="AH4173" s="707"/>
    </row>
    <row r="4174" spans="4:42">
      <c r="D4174" s="160" t="s">
        <v>5362</v>
      </c>
      <c r="E4174" s="160"/>
      <c r="F4174" s="160">
        <v>45995</v>
      </c>
      <c r="G4174" s="160">
        <v>46026</v>
      </c>
      <c r="H4174" s="160" t="s">
        <v>6628</v>
      </c>
      <c r="I4174" s="160">
        <v>45934</v>
      </c>
      <c r="J4174" s="160">
        <v>52503.65</v>
      </c>
      <c r="K4174" s="160">
        <v>52503.65</v>
      </c>
      <c r="L4174" s="707">
        <v>74604.73</v>
      </c>
      <c r="M4174" s="727" t="s">
        <v>4994</v>
      </c>
      <c r="O4174" s="707"/>
      <c r="P4174" s="707"/>
      <c r="Q4174" s="707"/>
      <c r="R4174" s="707"/>
      <c r="U4174" s="707"/>
      <c r="V4174" s="707"/>
      <c r="W4174" s="707"/>
      <c r="X4174" s="707"/>
      <c r="Y4174" s="707"/>
      <c r="Z4174" s="707"/>
      <c r="AA4174" s="707"/>
      <c r="AB4174" s="707">
        <v>7460.47</v>
      </c>
      <c r="AC4174" s="707"/>
      <c r="AD4174" s="707"/>
      <c r="AE4174" s="707">
        <v>67144.259999999995</v>
      </c>
      <c r="AN4174" s="707"/>
      <c r="AP4174" s="707"/>
    </row>
    <row r="4175" spans="4:42">
      <c r="D4175" s="160" t="s">
        <v>5362</v>
      </c>
      <c r="E4175" s="160"/>
      <c r="F4175" s="160">
        <v>45995</v>
      </c>
      <c r="G4175" s="160">
        <v>46026</v>
      </c>
      <c r="H4175" s="160" t="s">
        <v>6628</v>
      </c>
      <c r="I4175" s="160">
        <v>45934</v>
      </c>
      <c r="J4175" s="160">
        <v>52503.65</v>
      </c>
      <c r="K4175" s="160">
        <v>52503.65</v>
      </c>
      <c r="L4175" s="707">
        <v>74604.73</v>
      </c>
      <c r="M4175" s="727" t="s">
        <v>4995</v>
      </c>
      <c r="U4175" s="707"/>
      <c r="V4175" s="707"/>
      <c r="W4175" s="707"/>
      <c r="X4175" s="707"/>
      <c r="Y4175" s="707"/>
      <c r="Z4175" s="707"/>
      <c r="AA4175" s="707"/>
      <c r="AB4175" s="707"/>
      <c r="AC4175" s="707">
        <v>22101.08</v>
      </c>
      <c r="AD4175" s="707"/>
      <c r="AF4175" s="707"/>
      <c r="AG4175" s="707"/>
      <c r="AH4175" s="707"/>
      <c r="AM4175" s="707"/>
      <c r="AN4175" s="707"/>
      <c r="AO4175" s="707"/>
      <c r="AP4175" s="707"/>
    </row>
    <row r="4176" spans="4:42">
      <c r="D4176" s="160" t="s">
        <v>5362</v>
      </c>
      <c r="E4176" s="160"/>
      <c r="F4176" s="160">
        <v>45995</v>
      </c>
      <c r="G4176" s="160">
        <v>46026</v>
      </c>
      <c r="H4176" s="160" t="s">
        <v>6628</v>
      </c>
      <c r="I4176" s="160">
        <v>45934</v>
      </c>
      <c r="J4176" s="160">
        <v>52503.65</v>
      </c>
      <c r="K4176" s="160">
        <v>52503.65</v>
      </c>
      <c r="L4176" s="707">
        <v>74604.73</v>
      </c>
      <c r="M4176" s="727" t="s">
        <v>4996</v>
      </c>
      <c r="T4176" s="707">
        <v>33994.550000000003</v>
      </c>
      <c r="U4176" s="707">
        <v>5683.1</v>
      </c>
      <c r="V4176" s="707"/>
      <c r="W4176" s="707"/>
      <c r="AA4176" s="707">
        <v>356.76</v>
      </c>
      <c r="AB4176" s="707">
        <v>11935.07</v>
      </c>
      <c r="AC4176">
        <v>534.16</v>
      </c>
      <c r="AF4176" s="707"/>
      <c r="AG4176" s="707"/>
      <c r="AH4176" s="707"/>
    </row>
    <row r="4177" spans="4:42">
      <c r="D4177" s="160" t="s">
        <v>5363</v>
      </c>
      <c r="E4177" s="160"/>
      <c r="F4177" s="160">
        <v>46015</v>
      </c>
      <c r="G4177" s="160">
        <v>46016</v>
      </c>
      <c r="H4177" s="160">
        <v>45934</v>
      </c>
      <c r="I4177" s="160">
        <v>45936</v>
      </c>
      <c r="J4177" s="160">
        <v>0</v>
      </c>
      <c r="K4177" s="160">
        <v>0</v>
      </c>
      <c r="L4177" s="707">
        <v>5172.6400000000003</v>
      </c>
      <c r="M4177" s="727" t="s">
        <v>4994</v>
      </c>
      <c r="U4177" s="707"/>
      <c r="V4177" s="707"/>
      <c r="X4177" s="707"/>
      <c r="Y4177" s="707"/>
      <c r="Z4177" s="707"/>
      <c r="AA4177" s="707"/>
      <c r="AB4177" s="707"/>
      <c r="AC4177" s="707">
        <v>5172.6400000000003</v>
      </c>
      <c r="AD4177" s="707"/>
      <c r="AN4177" s="707"/>
      <c r="AP4177" s="707"/>
    </row>
    <row r="4178" spans="4:42">
      <c r="D4178" s="160" t="s">
        <v>5363</v>
      </c>
      <c r="E4178" s="160"/>
      <c r="F4178" s="160">
        <v>46015</v>
      </c>
      <c r="G4178" s="160">
        <v>46016</v>
      </c>
      <c r="H4178" s="160">
        <v>45934</v>
      </c>
      <c r="I4178" s="160">
        <v>45936</v>
      </c>
      <c r="J4178" s="160">
        <v>0</v>
      </c>
      <c r="K4178" s="160">
        <v>0</v>
      </c>
      <c r="L4178" s="707">
        <v>5172.6400000000003</v>
      </c>
      <c r="M4178" s="727" t="s">
        <v>4995</v>
      </c>
      <c r="U4178" s="707"/>
      <c r="V4178" s="707"/>
      <c r="X4178" s="707"/>
      <c r="Y4178" s="707"/>
      <c r="Z4178" s="707"/>
      <c r="AA4178" s="707"/>
      <c r="AB4178" s="707"/>
      <c r="AC4178" s="707">
        <v>5172.6400000000003</v>
      </c>
      <c r="AD4178" s="707"/>
      <c r="AG4178" s="707"/>
      <c r="AN4178" s="707"/>
      <c r="AP4178" s="707"/>
    </row>
    <row r="4179" spans="4:42">
      <c r="D4179" s="160" t="s">
        <v>5363</v>
      </c>
      <c r="E4179" s="160"/>
      <c r="F4179" s="160">
        <v>46015</v>
      </c>
      <c r="G4179" s="160">
        <v>46016</v>
      </c>
      <c r="H4179" s="160">
        <v>45934</v>
      </c>
      <c r="I4179" s="160">
        <v>45936</v>
      </c>
      <c r="J4179" s="160">
        <v>0</v>
      </c>
      <c r="K4179" s="160">
        <v>0</v>
      </c>
      <c r="L4179" s="707">
        <v>5172.6400000000003</v>
      </c>
      <c r="M4179" s="727" t="s">
        <v>4996</v>
      </c>
      <c r="U4179" s="707"/>
      <c r="V4179" s="707"/>
      <c r="W4179" s="707"/>
      <c r="X4179" s="707"/>
      <c r="Y4179" s="707"/>
      <c r="AA4179" s="707"/>
      <c r="AB4179" s="707"/>
      <c r="AG4179" s="707"/>
    </row>
    <row r="4180" spans="4:42">
      <c r="D4180" s="160" t="s">
        <v>5364</v>
      </c>
      <c r="E4180" s="160"/>
      <c r="F4180" s="160">
        <v>45981</v>
      </c>
      <c r="G4180" s="160">
        <v>46015</v>
      </c>
      <c r="H4180" s="160" t="s">
        <v>12608</v>
      </c>
      <c r="I4180" s="160">
        <v>45936</v>
      </c>
      <c r="J4180" s="160">
        <v>23101.41</v>
      </c>
      <c r="K4180" s="160">
        <v>23101.41</v>
      </c>
      <c r="L4180" s="707">
        <v>28274.05</v>
      </c>
      <c r="M4180" s="727" t="s">
        <v>4994</v>
      </c>
      <c r="U4180" s="707"/>
      <c r="V4180" s="707"/>
      <c r="W4180" s="707"/>
      <c r="X4180" s="707"/>
      <c r="Y4180" s="707"/>
      <c r="Z4180" s="707"/>
      <c r="AA4180" s="707"/>
      <c r="AB4180" s="707"/>
      <c r="AC4180" s="707">
        <v>7482.78</v>
      </c>
      <c r="AD4180" s="707"/>
      <c r="AE4180" s="707">
        <v>20791.27</v>
      </c>
      <c r="AF4180" s="707"/>
      <c r="AG4180" s="707"/>
      <c r="AH4180" s="707"/>
      <c r="AM4180" s="707"/>
      <c r="AO4180" s="707"/>
      <c r="AP4180" s="707"/>
    </row>
    <row r="4181" spans="4:42">
      <c r="D4181" s="160" t="s">
        <v>5364</v>
      </c>
      <c r="E4181" s="160"/>
      <c r="F4181" s="160">
        <v>45981</v>
      </c>
      <c r="G4181" s="160">
        <v>46015</v>
      </c>
      <c r="H4181" s="160" t="s">
        <v>12608</v>
      </c>
      <c r="I4181" s="160">
        <v>45936</v>
      </c>
      <c r="J4181" s="160">
        <v>23101.41</v>
      </c>
      <c r="K4181" s="160">
        <v>23101.41</v>
      </c>
      <c r="L4181" s="707">
        <v>28274.05</v>
      </c>
      <c r="M4181" s="727" t="s">
        <v>4995</v>
      </c>
      <c r="V4181" s="707"/>
      <c r="W4181" s="707"/>
      <c r="X4181" s="707"/>
      <c r="Y4181" s="707"/>
      <c r="Z4181" s="707"/>
      <c r="AA4181" s="707"/>
      <c r="AB4181" s="707"/>
      <c r="AC4181" s="707">
        <v>5172.6400000000003</v>
      </c>
      <c r="AD4181" s="707"/>
      <c r="AE4181" s="707"/>
      <c r="AF4181" s="707"/>
      <c r="AG4181" s="707"/>
      <c r="AH4181" s="707"/>
      <c r="AM4181" s="707"/>
      <c r="AO4181" s="707"/>
      <c r="AP4181" s="707"/>
    </row>
    <row r="4182" spans="4:42">
      <c r="D4182" s="160" t="s">
        <v>5364</v>
      </c>
      <c r="E4182" s="160"/>
      <c r="F4182" s="160">
        <v>45981</v>
      </c>
      <c r="G4182" s="160">
        <v>46015</v>
      </c>
      <c r="H4182" s="160" t="s">
        <v>12608</v>
      </c>
      <c r="I4182" s="160">
        <v>45936</v>
      </c>
      <c r="J4182" s="160">
        <v>23101.41</v>
      </c>
      <c r="K4182" s="160">
        <v>23101.41</v>
      </c>
      <c r="L4182" s="707">
        <v>28274.05</v>
      </c>
      <c r="M4182" s="727" t="s">
        <v>4996</v>
      </c>
      <c r="T4182" s="707">
        <v>6607.39</v>
      </c>
      <c r="U4182" s="707">
        <v>9867.57</v>
      </c>
      <c r="V4182" s="707"/>
      <c r="W4182" s="707"/>
      <c r="X4182" s="707">
        <v>1630.9</v>
      </c>
      <c r="Y4182" s="707">
        <v>429.18</v>
      </c>
      <c r="Z4182" s="707"/>
      <c r="AA4182" s="707">
        <v>2256.23</v>
      </c>
      <c r="AB4182" s="707">
        <v>2310.14</v>
      </c>
      <c r="AC4182" s="707"/>
      <c r="AD4182" s="707"/>
      <c r="AE4182" s="707"/>
      <c r="AF4182" s="707"/>
      <c r="AG4182" s="707"/>
      <c r="AH4182" s="707"/>
    </row>
    <row r="4183" spans="4:42">
      <c r="D4183" s="160" t="s">
        <v>5365</v>
      </c>
      <c r="E4183" s="160"/>
      <c r="F4183" s="160">
        <v>46000</v>
      </c>
      <c r="G4183" s="160">
        <v>46015</v>
      </c>
      <c r="H4183" s="160" t="s">
        <v>6608</v>
      </c>
      <c r="I4183" s="160">
        <v>45936</v>
      </c>
      <c r="J4183" s="160">
        <v>23101.41</v>
      </c>
      <c r="K4183" s="160">
        <v>23101.41</v>
      </c>
      <c r="L4183" s="707">
        <v>28274.05</v>
      </c>
      <c r="M4183" s="727" t="s">
        <v>4994</v>
      </c>
      <c r="V4183" s="707"/>
      <c r="W4183" s="707"/>
      <c r="X4183" s="707"/>
      <c r="Y4183" s="707"/>
      <c r="Z4183" s="707"/>
      <c r="AA4183" s="707"/>
      <c r="AB4183" s="707"/>
      <c r="AC4183" s="707">
        <v>7482.78</v>
      </c>
      <c r="AD4183" s="707"/>
      <c r="AE4183" s="707">
        <v>20791.27</v>
      </c>
      <c r="AF4183" s="707"/>
      <c r="AM4183" s="707"/>
      <c r="AO4183" s="707"/>
      <c r="AP4183" s="707"/>
    </row>
    <row r="4184" spans="4:42">
      <c r="D4184" s="160" t="s">
        <v>5365</v>
      </c>
      <c r="E4184" s="160"/>
      <c r="F4184" s="160">
        <v>46000</v>
      </c>
      <c r="G4184" s="160">
        <v>46015</v>
      </c>
      <c r="H4184" s="160" t="s">
        <v>6608</v>
      </c>
      <c r="I4184" s="160">
        <v>45936</v>
      </c>
      <c r="J4184" s="160">
        <v>23101.41</v>
      </c>
      <c r="K4184" s="160">
        <v>23101.41</v>
      </c>
      <c r="L4184" s="707">
        <v>28274.05</v>
      </c>
      <c r="M4184" s="727" t="s">
        <v>4995</v>
      </c>
      <c r="W4184" s="707"/>
      <c r="X4184" s="707"/>
      <c r="Y4184" s="707"/>
      <c r="Z4184" s="707"/>
      <c r="AA4184" s="707"/>
      <c r="AB4184" s="707"/>
      <c r="AC4184" s="707">
        <v>5172.6400000000003</v>
      </c>
      <c r="AD4184" s="707"/>
      <c r="AE4184" s="707"/>
      <c r="AF4184" s="707"/>
      <c r="AG4184" s="707"/>
      <c r="AM4184" s="707"/>
      <c r="AO4184" s="707"/>
      <c r="AP4184" s="707"/>
    </row>
    <row r="4185" spans="4:42">
      <c r="D4185" s="160" t="s">
        <v>5365</v>
      </c>
      <c r="E4185" s="160"/>
      <c r="F4185" s="160">
        <v>46000</v>
      </c>
      <c r="G4185" s="160">
        <v>46015</v>
      </c>
      <c r="H4185" s="160" t="s">
        <v>6608</v>
      </c>
      <c r="I4185" s="160">
        <v>45936</v>
      </c>
      <c r="J4185" s="160">
        <v>23101.41</v>
      </c>
      <c r="K4185" s="160">
        <v>23101.41</v>
      </c>
      <c r="L4185" s="707">
        <v>28274.05</v>
      </c>
      <c r="M4185" s="727" t="s">
        <v>4996</v>
      </c>
      <c r="T4185" s="707">
        <v>6607.39</v>
      </c>
      <c r="U4185" s="707">
        <v>9867.57</v>
      </c>
      <c r="W4185" s="707"/>
      <c r="X4185" s="707">
        <v>1630.9</v>
      </c>
      <c r="Y4185" s="707">
        <v>429.18</v>
      </c>
      <c r="AA4185" s="707">
        <v>2256.23</v>
      </c>
      <c r="AB4185" s="707">
        <v>2310.14</v>
      </c>
      <c r="AC4185" s="707"/>
      <c r="AD4185" s="707"/>
      <c r="AF4185" s="707"/>
      <c r="AG4185" s="707"/>
    </row>
    <row r="4186" spans="4:42">
      <c r="D4186" s="160" t="s">
        <v>5366</v>
      </c>
      <c r="E4186" s="160"/>
      <c r="F4186" s="160">
        <v>46000</v>
      </c>
      <c r="G4186" s="160">
        <v>46015</v>
      </c>
      <c r="H4186" s="160" t="s">
        <v>6608</v>
      </c>
      <c r="I4186" s="160" t="s">
        <v>12639</v>
      </c>
      <c r="J4186" s="160">
        <v>23101.41</v>
      </c>
      <c r="K4186" s="160">
        <v>23101.41</v>
      </c>
      <c r="L4186" s="707">
        <v>23101.41</v>
      </c>
      <c r="M4186" s="727" t="s">
        <v>4994</v>
      </c>
      <c r="W4186" s="707"/>
      <c r="X4186" s="707"/>
      <c r="Z4186" s="707"/>
      <c r="AA4186" s="707"/>
      <c r="AB4186" s="707"/>
      <c r="AC4186" s="707">
        <v>2310.14</v>
      </c>
      <c r="AD4186" s="707"/>
      <c r="AE4186" s="707">
        <v>20791.27</v>
      </c>
      <c r="AM4186" s="707"/>
      <c r="AO4186" s="707"/>
    </row>
    <row r="4187" spans="4:42">
      <c r="D4187" s="160" t="s">
        <v>5366</v>
      </c>
      <c r="E4187" s="160"/>
      <c r="F4187" s="160">
        <v>46000</v>
      </c>
      <c r="G4187" s="160">
        <v>46015</v>
      </c>
      <c r="H4187" s="160" t="s">
        <v>6608</v>
      </c>
      <c r="I4187" s="160" t="s">
        <v>12639</v>
      </c>
      <c r="J4187" s="160">
        <v>23101.41</v>
      </c>
      <c r="K4187" s="160">
        <v>23101.41</v>
      </c>
      <c r="L4187" s="707">
        <v>23101.41</v>
      </c>
      <c r="M4187" s="727" t="s">
        <v>4995</v>
      </c>
      <c r="W4187" s="707"/>
      <c r="X4187" s="707"/>
      <c r="Y4187" s="707"/>
      <c r="Z4187" s="707"/>
      <c r="AA4187" s="707"/>
      <c r="AB4187" s="707"/>
      <c r="AC4187" s="707"/>
      <c r="AD4187" s="707"/>
      <c r="AE4187" s="707"/>
      <c r="AF4187" s="707"/>
      <c r="AG4187" s="707"/>
      <c r="AM4187" s="707"/>
      <c r="AO4187" s="707"/>
    </row>
    <row r="4188" spans="4:42">
      <c r="D4188" s="160" t="s">
        <v>5366</v>
      </c>
      <c r="E4188" s="160"/>
      <c r="F4188" s="160">
        <v>46000</v>
      </c>
      <c r="G4188" s="160">
        <v>46015</v>
      </c>
      <c r="H4188" s="160" t="s">
        <v>6608</v>
      </c>
      <c r="I4188" s="160" t="s">
        <v>12639</v>
      </c>
      <c r="J4188" s="160">
        <v>23101.41</v>
      </c>
      <c r="K4188" s="160">
        <v>23101.41</v>
      </c>
      <c r="L4188" s="707">
        <v>23101.41</v>
      </c>
      <c r="M4188" s="727" t="s">
        <v>4996</v>
      </c>
      <c r="T4188" s="707">
        <v>6607.39</v>
      </c>
      <c r="U4188" s="707">
        <v>9867.57</v>
      </c>
      <c r="W4188" s="707"/>
      <c r="X4188" s="707">
        <v>1630.9</v>
      </c>
      <c r="Y4188" s="707">
        <v>429.18</v>
      </c>
      <c r="Z4188" s="707"/>
      <c r="AA4188" s="707">
        <v>2256.23</v>
      </c>
      <c r="AB4188" s="707">
        <v>2310.14</v>
      </c>
      <c r="AC4188" s="707"/>
      <c r="AD4188" s="707"/>
      <c r="AF4188" s="707"/>
      <c r="AG4188" s="707"/>
    </row>
    <row r="4189" spans="4:42">
      <c r="D4189" s="160" t="s">
        <v>5367</v>
      </c>
      <c r="E4189" s="160"/>
      <c r="F4189" s="160">
        <v>46009</v>
      </c>
      <c r="G4189" s="160">
        <v>46013</v>
      </c>
      <c r="H4189" s="160">
        <v>45932</v>
      </c>
      <c r="I4189" s="160">
        <v>45936</v>
      </c>
      <c r="J4189" s="160">
        <v>0</v>
      </c>
      <c r="K4189" s="160">
        <v>0</v>
      </c>
      <c r="L4189" s="707">
        <v>5172.6400000000003</v>
      </c>
      <c r="M4189" s="727" t="s">
        <v>4994</v>
      </c>
      <c r="W4189" s="707"/>
      <c r="X4189" s="707"/>
      <c r="Z4189" s="707"/>
      <c r="AA4189" s="707"/>
      <c r="AB4189" s="707"/>
      <c r="AC4189" s="707">
        <v>5172.6400000000003</v>
      </c>
      <c r="AE4189" s="707"/>
      <c r="AM4189" s="707"/>
      <c r="AO4189" s="707"/>
    </row>
    <row r="4190" spans="4:42">
      <c r="D4190" s="160" t="s">
        <v>5367</v>
      </c>
      <c r="E4190" s="160"/>
      <c r="F4190" s="160">
        <v>46009</v>
      </c>
      <c r="G4190" s="160">
        <v>46013</v>
      </c>
      <c r="H4190" s="160">
        <v>45932</v>
      </c>
      <c r="I4190" s="160">
        <v>45936</v>
      </c>
      <c r="J4190" s="160">
        <v>0</v>
      </c>
      <c r="K4190" s="160">
        <v>0</v>
      </c>
      <c r="L4190" s="707">
        <v>5172.6400000000003</v>
      </c>
      <c r="M4190" s="727" t="s">
        <v>4995</v>
      </c>
      <c r="W4190" s="707"/>
      <c r="X4190" s="707"/>
      <c r="Y4190" s="707"/>
      <c r="Z4190" s="707"/>
      <c r="AA4190" s="707"/>
      <c r="AB4190" s="707"/>
      <c r="AC4190" s="707">
        <v>5172.6400000000003</v>
      </c>
      <c r="AD4190" s="707"/>
      <c r="AE4190" s="707"/>
      <c r="AF4190" s="707"/>
      <c r="AG4190" s="707"/>
      <c r="AM4190" s="707"/>
      <c r="AO4190" s="707"/>
    </row>
    <row r="4191" spans="4:42">
      <c r="D4191" s="160" t="s">
        <v>5367</v>
      </c>
      <c r="E4191" s="160"/>
      <c r="F4191" s="160">
        <v>46009</v>
      </c>
      <c r="G4191" s="160">
        <v>46013</v>
      </c>
      <c r="H4191" s="160">
        <v>45932</v>
      </c>
      <c r="I4191" s="160">
        <v>45936</v>
      </c>
      <c r="J4191" s="160">
        <v>0</v>
      </c>
      <c r="K4191" s="160">
        <v>0</v>
      </c>
      <c r="L4191" s="707">
        <v>5172.6400000000003</v>
      </c>
      <c r="M4191" s="727" t="s">
        <v>4996</v>
      </c>
      <c r="U4191" s="707"/>
      <c r="V4191" s="707"/>
      <c r="W4191" s="707"/>
      <c r="X4191" s="707"/>
      <c r="Y4191" s="707"/>
      <c r="Z4191" s="707"/>
      <c r="AC4191" s="707"/>
      <c r="AD4191" s="707"/>
      <c r="AF4191" s="707"/>
      <c r="AG4191" s="707"/>
    </row>
    <row r="4192" spans="4:42">
      <c r="D4192" s="160" t="s">
        <v>5368</v>
      </c>
      <c r="E4192" s="160"/>
      <c r="F4192" s="160">
        <v>45981</v>
      </c>
      <c r="G4192" s="160">
        <v>46025</v>
      </c>
      <c r="H4192" s="160" t="s">
        <v>6556</v>
      </c>
      <c r="I4192" s="160">
        <v>45953</v>
      </c>
      <c r="J4192" s="160">
        <v>140171.49</v>
      </c>
      <c r="K4192" s="160">
        <v>140171.5</v>
      </c>
      <c r="L4192" s="707">
        <v>222705.52</v>
      </c>
      <c r="M4192" s="727" t="s">
        <v>4994</v>
      </c>
      <c r="V4192" s="707"/>
      <c r="W4192" s="707"/>
      <c r="X4192" s="707"/>
      <c r="Y4192" s="707"/>
      <c r="Z4192" s="707"/>
      <c r="AA4192" s="707"/>
      <c r="AB4192" s="707"/>
      <c r="AC4192" s="707">
        <v>82534.03</v>
      </c>
      <c r="AD4192" s="707">
        <v>12459.69</v>
      </c>
      <c r="AE4192" s="707">
        <v>127711.8</v>
      </c>
      <c r="AM4192" s="707"/>
      <c r="AN4192" s="707"/>
      <c r="AO4192" s="707"/>
      <c r="AP4192" s="707"/>
    </row>
    <row r="4193" spans="4:42">
      <c r="D4193" s="160" t="s">
        <v>5368</v>
      </c>
      <c r="E4193" s="160"/>
      <c r="F4193" s="160">
        <v>45981</v>
      </c>
      <c r="G4193" s="160">
        <v>46025</v>
      </c>
      <c r="H4193" s="160" t="s">
        <v>6556</v>
      </c>
      <c r="I4193" s="160">
        <v>45953</v>
      </c>
      <c r="J4193" s="160">
        <v>140171.49</v>
      </c>
      <c r="K4193" s="160">
        <v>140171.5</v>
      </c>
      <c r="L4193" s="707">
        <v>222705.52</v>
      </c>
      <c r="M4193" s="727" t="s">
        <v>4995</v>
      </c>
      <c r="V4193" s="707"/>
      <c r="W4193" s="707"/>
      <c r="Y4193" s="707"/>
      <c r="Z4193" s="707"/>
      <c r="AA4193" s="707"/>
      <c r="AB4193" s="707"/>
      <c r="AC4193" s="707">
        <v>82534.03</v>
      </c>
      <c r="AD4193" s="707"/>
      <c r="AE4193" s="707"/>
      <c r="AF4193" s="707"/>
      <c r="AM4193" s="707"/>
      <c r="AN4193" s="707"/>
      <c r="AO4193" s="707"/>
      <c r="AP4193" s="707"/>
    </row>
    <row r="4194" spans="4:42">
      <c r="D4194" s="160" t="s">
        <v>5368</v>
      </c>
      <c r="E4194" s="160"/>
      <c r="F4194" s="160">
        <v>45981</v>
      </c>
      <c r="G4194" s="160">
        <v>46025</v>
      </c>
      <c r="H4194" s="160" t="s">
        <v>6556</v>
      </c>
      <c r="I4194" s="160">
        <v>45953</v>
      </c>
      <c r="J4194" s="160">
        <v>140171.49</v>
      </c>
      <c r="K4194" s="160">
        <v>140171.5</v>
      </c>
      <c r="L4194" s="707">
        <v>222705.52</v>
      </c>
      <c r="M4194" s="727" t="s">
        <v>4996</v>
      </c>
      <c r="T4194" s="707">
        <v>4429.97</v>
      </c>
      <c r="U4194" s="707">
        <v>10069.31</v>
      </c>
      <c r="V4194" s="707">
        <v>6968.35</v>
      </c>
      <c r="W4194" s="707">
        <v>5775.52</v>
      </c>
      <c r="X4194" s="707">
        <v>653.84</v>
      </c>
      <c r="Y4194" s="707"/>
      <c r="Z4194" s="707"/>
      <c r="AA4194" s="707">
        <v>31955.02</v>
      </c>
      <c r="AB4194" s="707">
        <v>80319.490000000005</v>
      </c>
      <c r="AF4194" s="707"/>
    </row>
    <row r="4195" spans="4:42">
      <c r="D4195" s="160" t="s">
        <v>5369</v>
      </c>
      <c r="E4195" s="160"/>
      <c r="F4195" s="160">
        <v>45990</v>
      </c>
      <c r="G4195" s="160">
        <v>46025</v>
      </c>
      <c r="H4195" s="160" t="s">
        <v>6626</v>
      </c>
      <c r="I4195" s="160">
        <v>45953</v>
      </c>
      <c r="J4195" s="160">
        <v>140171.49</v>
      </c>
      <c r="K4195" s="160">
        <v>140171.5</v>
      </c>
      <c r="L4195" s="707">
        <v>222705.52</v>
      </c>
      <c r="M4195" s="727" t="s">
        <v>4994</v>
      </c>
      <c r="V4195" s="707"/>
      <c r="W4195" s="707"/>
      <c r="Y4195" s="707"/>
      <c r="Z4195" s="707"/>
      <c r="AA4195" s="707"/>
      <c r="AB4195" s="707"/>
      <c r="AC4195" s="707">
        <v>82534.03</v>
      </c>
      <c r="AD4195" s="707">
        <v>12459.69</v>
      </c>
      <c r="AE4195" s="707">
        <v>127711.8</v>
      </c>
      <c r="AM4195" s="707"/>
      <c r="AN4195" s="707"/>
      <c r="AO4195" s="707"/>
      <c r="AP4195" s="707"/>
    </row>
    <row r="4196" spans="4:42">
      <c r="D4196" s="160" t="s">
        <v>5369</v>
      </c>
      <c r="E4196" s="160"/>
      <c r="F4196" s="160">
        <v>45990</v>
      </c>
      <c r="G4196" s="160">
        <v>46025</v>
      </c>
      <c r="H4196" s="160" t="s">
        <v>6626</v>
      </c>
      <c r="I4196" s="160">
        <v>45953</v>
      </c>
      <c r="J4196" s="160">
        <v>140171.49</v>
      </c>
      <c r="K4196" s="160">
        <v>140171.5</v>
      </c>
      <c r="L4196" s="707">
        <v>222705.52</v>
      </c>
      <c r="M4196" s="727" t="s">
        <v>4995</v>
      </c>
      <c r="V4196" s="707"/>
      <c r="W4196" s="707"/>
      <c r="X4196" s="707"/>
      <c r="Y4196" s="707"/>
      <c r="Z4196" s="707"/>
      <c r="AA4196" s="707"/>
      <c r="AB4196" s="707"/>
      <c r="AC4196" s="707">
        <v>82534.03</v>
      </c>
      <c r="AD4196" s="707"/>
      <c r="AE4196" s="707"/>
      <c r="AG4196" s="707"/>
      <c r="AH4196" s="707"/>
      <c r="AM4196" s="707"/>
      <c r="AN4196" s="707"/>
      <c r="AO4196" s="707"/>
      <c r="AP4196" s="707"/>
    </row>
    <row r="4197" spans="4:42">
      <c r="D4197" s="160" t="s">
        <v>5369</v>
      </c>
      <c r="E4197" s="160"/>
      <c r="F4197" s="160">
        <v>45990</v>
      </c>
      <c r="G4197" s="160">
        <v>46025</v>
      </c>
      <c r="H4197" s="160" t="s">
        <v>6626</v>
      </c>
      <c r="I4197" s="160">
        <v>45953</v>
      </c>
      <c r="J4197" s="160">
        <v>140171.49</v>
      </c>
      <c r="K4197" s="160">
        <v>140171.5</v>
      </c>
      <c r="L4197" s="707">
        <v>222705.52</v>
      </c>
      <c r="M4197" s="727" t="s">
        <v>4996</v>
      </c>
      <c r="T4197" s="707">
        <v>4429.97</v>
      </c>
      <c r="U4197" s="707">
        <v>10069.31</v>
      </c>
      <c r="V4197" s="707">
        <v>6968.35</v>
      </c>
      <c r="W4197" s="707">
        <v>5775.52</v>
      </c>
      <c r="X4197" s="707">
        <v>653.84</v>
      </c>
      <c r="Y4197" s="707"/>
      <c r="Z4197" s="707"/>
      <c r="AA4197" s="707">
        <v>31955.02</v>
      </c>
      <c r="AB4197" s="707">
        <v>80319.490000000005</v>
      </c>
      <c r="AC4197" s="707"/>
      <c r="AG4197" s="707"/>
      <c r="AH4197" s="707"/>
    </row>
    <row r="4198" spans="4:42">
      <c r="D4198" s="160" t="s">
        <v>9284</v>
      </c>
      <c r="E4198" s="160"/>
      <c r="F4198" s="160">
        <v>45990</v>
      </c>
      <c r="G4198" s="160">
        <v>46022</v>
      </c>
      <c r="H4198" s="160">
        <v>45932</v>
      </c>
      <c r="I4198" s="160">
        <v>45953</v>
      </c>
      <c r="J4198" s="160">
        <v>0</v>
      </c>
      <c r="K4198" s="160">
        <v>0</v>
      </c>
      <c r="L4198" s="707">
        <v>54108.639999999999</v>
      </c>
      <c r="M4198" s="727" t="s">
        <v>4994</v>
      </c>
      <c r="V4198" s="707"/>
      <c r="W4198" s="707"/>
      <c r="Y4198" s="707"/>
      <c r="Z4198" s="707"/>
      <c r="AA4198" s="707"/>
      <c r="AB4198" s="707"/>
      <c r="AC4198" s="707">
        <v>54108.639999999999</v>
      </c>
      <c r="AD4198" s="707"/>
      <c r="AE4198" s="707"/>
      <c r="AM4198" s="707"/>
      <c r="AN4198" s="707"/>
      <c r="AO4198" s="707"/>
      <c r="AP4198" s="707"/>
    </row>
    <row r="4199" spans="4:42">
      <c r="D4199" s="160" t="s">
        <v>9284</v>
      </c>
      <c r="E4199" s="160"/>
      <c r="F4199" s="160">
        <v>45990</v>
      </c>
      <c r="G4199" s="160">
        <v>46022</v>
      </c>
      <c r="H4199" s="160">
        <v>45932</v>
      </c>
      <c r="I4199" s="160">
        <v>45953</v>
      </c>
      <c r="J4199" s="160">
        <v>0</v>
      </c>
      <c r="K4199" s="160">
        <v>0</v>
      </c>
      <c r="L4199" s="707">
        <v>54108.639999999999</v>
      </c>
      <c r="M4199" s="727" t="s">
        <v>4995</v>
      </c>
      <c r="V4199" s="707"/>
      <c r="W4199" s="707"/>
      <c r="X4199" s="707"/>
      <c r="Y4199" s="707"/>
      <c r="Z4199" s="707"/>
      <c r="AA4199" s="707"/>
      <c r="AB4199" s="707"/>
      <c r="AC4199" s="707">
        <v>54108.639999999999</v>
      </c>
      <c r="AD4199" s="707"/>
      <c r="AE4199" s="707"/>
      <c r="AG4199" s="707"/>
      <c r="AH4199" s="707"/>
      <c r="AM4199" s="707"/>
      <c r="AN4199" s="707"/>
      <c r="AO4199" s="707"/>
      <c r="AP4199" s="707"/>
    </row>
    <row r="4200" spans="4:42">
      <c r="D4200" s="160" t="s">
        <v>9284</v>
      </c>
      <c r="E4200" s="160"/>
      <c r="F4200" s="160">
        <v>45990</v>
      </c>
      <c r="G4200" s="160">
        <v>46022</v>
      </c>
      <c r="H4200" s="160">
        <v>45932</v>
      </c>
      <c r="I4200" s="160">
        <v>45953</v>
      </c>
      <c r="J4200" s="160">
        <v>0</v>
      </c>
      <c r="K4200" s="160">
        <v>0</v>
      </c>
      <c r="L4200" s="707">
        <v>54108.639999999999</v>
      </c>
      <c r="M4200" s="727" t="s">
        <v>4996</v>
      </c>
      <c r="V4200" s="707"/>
      <c r="W4200" s="707"/>
      <c r="X4200" s="707"/>
      <c r="Y4200" s="707"/>
      <c r="Z4200" s="707"/>
      <c r="AB4200" s="707"/>
      <c r="AC4200" s="707"/>
      <c r="AG4200" s="707"/>
      <c r="AH4200" s="707"/>
    </row>
    <row r="4201" spans="4:42">
      <c r="D4201" s="160" t="s">
        <v>5370</v>
      </c>
      <c r="E4201" s="160"/>
      <c r="F4201" s="160">
        <v>45993</v>
      </c>
      <c r="G4201" s="160">
        <v>46025</v>
      </c>
      <c r="H4201" s="160" t="s">
        <v>6626</v>
      </c>
      <c r="I4201" s="160">
        <v>45937</v>
      </c>
      <c r="J4201" s="160">
        <v>140171.49</v>
      </c>
      <c r="K4201" s="160">
        <v>140171.5</v>
      </c>
      <c r="L4201" s="707">
        <v>155746.1</v>
      </c>
      <c r="M4201" s="727" t="s">
        <v>4994</v>
      </c>
      <c r="V4201" s="707"/>
      <c r="W4201" s="707"/>
      <c r="Y4201" s="707"/>
      <c r="Z4201" s="707"/>
      <c r="AA4201" s="707"/>
      <c r="AB4201" s="707"/>
      <c r="AC4201" s="707">
        <v>15574.61</v>
      </c>
      <c r="AD4201" s="707">
        <v>12459.69</v>
      </c>
      <c r="AE4201" s="707">
        <v>127711.8</v>
      </c>
      <c r="AN4201" s="707"/>
      <c r="AP4201" s="707"/>
    </row>
    <row r="4202" spans="4:42">
      <c r="D4202" s="160" t="s">
        <v>5370</v>
      </c>
      <c r="E4202" s="160"/>
      <c r="F4202" s="160">
        <v>45993</v>
      </c>
      <c r="G4202" s="160">
        <v>46025</v>
      </c>
      <c r="H4202" s="160" t="s">
        <v>6626</v>
      </c>
      <c r="I4202" s="160">
        <v>45937</v>
      </c>
      <c r="J4202" s="160">
        <v>140171.49</v>
      </c>
      <c r="K4202" s="160">
        <v>140171.5</v>
      </c>
      <c r="L4202" s="707">
        <v>155746.1</v>
      </c>
      <c r="M4202" s="727" t="s">
        <v>4995</v>
      </c>
      <c r="V4202" s="707"/>
      <c r="W4202" s="707"/>
      <c r="X4202" s="707"/>
      <c r="Y4202" s="707"/>
      <c r="Z4202" s="707"/>
      <c r="AA4202" s="707"/>
      <c r="AB4202" s="707"/>
      <c r="AC4202" s="707">
        <v>15574.61</v>
      </c>
      <c r="AD4202" s="707"/>
      <c r="AE4202" s="707"/>
      <c r="AG4202" s="707"/>
      <c r="AH4202" s="707"/>
      <c r="AM4202" s="707"/>
      <c r="AN4202" s="707"/>
      <c r="AP4202" s="707"/>
    </row>
    <row r="4203" spans="4:42">
      <c r="D4203" s="160" t="s">
        <v>5370</v>
      </c>
      <c r="E4203" s="160"/>
      <c r="F4203" s="160">
        <v>45993</v>
      </c>
      <c r="G4203" s="160">
        <v>46025</v>
      </c>
      <c r="H4203" s="160" t="s">
        <v>6626</v>
      </c>
      <c r="I4203" s="160">
        <v>45937</v>
      </c>
      <c r="J4203" s="160">
        <v>140171.49</v>
      </c>
      <c r="K4203" s="160">
        <v>140171.5</v>
      </c>
      <c r="L4203" s="707">
        <v>155746.1</v>
      </c>
      <c r="M4203" s="727" t="s">
        <v>4996</v>
      </c>
      <c r="T4203" s="707">
        <v>4429.97</v>
      </c>
      <c r="U4203" s="707">
        <v>10069.31</v>
      </c>
      <c r="V4203" s="707">
        <v>6968.35</v>
      </c>
      <c r="W4203" s="707">
        <v>5775.52</v>
      </c>
      <c r="X4203" s="707">
        <v>653.84</v>
      </c>
      <c r="Y4203" s="707"/>
      <c r="Z4203" s="707"/>
      <c r="AA4203" s="707">
        <v>31955.02</v>
      </c>
      <c r="AB4203" s="707">
        <v>80319.490000000005</v>
      </c>
      <c r="AC4203" s="707"/>
      <c r="AG4203" s="707"/>
      <c r="AH4203" s="707"/>
    </row>
    <row r="4204" spans="4:42">
      <c r="D4204" s="160" t="s">
        <v>5371</v>
      </c>
      <c r="E4204" s="160"/>
      <c r="F4204" s="160">
        <v>46014</v>
      </c>
      <c r="G4204" s="160">
        <v>46018</v>
      </c>
      <c r="H4204" s="160">
        <v>45932</v>
      </c>
      <c r="I4204" s="160">
        <v>45936</v>
      </c>
      <c r="J4204" s="160">
        <v>0</v>
      </c>
      <c r="K4204" s="160">
        <v>0</v>
      </c>
      <c r="L4204" s="707">
        <v>2586.3200000000002</v>
      </c>
      <c r="M4204" s="727" t="s">
        <v>4994</v>
      </c>
      <c r="V4204" s="707"/>
      <c r="W4204" s="707"/>
      <c r="Y4204" s="707"/>
      <c r="Z4204" s="707"/>
      <c r="AA4204" s="707"/>
      <c r="AB4204" s="707"/>
      <c r="AC4204" s="707">
        <v>2586.3200000000002</v>
      </c>
      <c r="AD4204" s="707"/>
      <c r="AE4204" s="707"/>
      <c r="AN4204" s="707"/>
      <c r="AP4204" s="707"/>
    </row>
    <row r="4205" spans="4:42">
      <c r="D4205" s="160" t="s">
        <v>5371</v>
      </c>
      <c r="E4205" s="160"/>
      <c r="F4205" s="160">
        <v>46014</v>
      </c>
      <c r="G4205" s="160">
        <v>46018</v>
      </c>
      <c r="H4205" s="160">
        <v>45932</v>
      </c>
      <c r="I4205" s="160">
        <v>45936</v>
      </c>
      <c r="J4205" s="160">
        <v>0</v>
      </c>
      <c r="K4205" s="160">
        <v>0</v>
      </c>
      <c r="L4205" s="707">
        <v>2586.3200000000002</v>
      </c>
      <c r="M4205" s="727" t="s">
        <v>4995</v>
      </c>
      <c r="V4205" s="707"/>
      <c r="W4205" s="707"/>
      <c r="X4205" s="707"/>
      <c r="Y4205" s="707"/>
      <c r="Z4205" s="707"/>
      <c r="AA4205" s="707"/>
      <c r="AB4205" s="707"/>
      <c r="AC4205" s="707">
        <v>2586.3200000000002</v>
      </c>
      <c r="AD4205" s="707"/>
      <c r="AE4205" s="707"/>
      <c r="AG4205" s="707"/>
      <c r="AH4205" s="707"/>
      <c r="AN4205" s="707"/>
      <c r="AP4205" s="707"/>
    </row>
    <row r="4206" spans="4:42">
      <c r="D4206" s="160" t="s">
        <v>5371</v>
      </c>
      <c r="E4206" s="160"/>
      <c r="F4206" s="160">
        <v>46014</v>
      </c>
      <c r="G4206" s="160">
        <v>46018</v>
      </c>
      <c r="H4206" s="160">
        <v>45932</v>
      </c>
      <c r="I4206" s="160">
        <v>45936</v>
      </c>
      <c r="J4206" s="160">
        <v>0</v>
      </c>
      <c r="K4206" s="160">
        <v>0</v>
      </c>
      <c r="L4206" s="707">
        <v>2586.3200000000002</v>
      </c>
      <c r="M4206" s="727" t="s">
        <v>4996</v>
      </c>
      <c r="V4206" s="707"/>
      <c r="W4206" s="707"/>
      <c r="X4206" s="707"/>
      <c r="Y4206" s="707"/>
      <c r="Z4206" s="707"/>
      <c r="AB4206" s="707"/>
      <c r="AC4206" s="707"/>
      <c r="AG4206" s="707"/>
      <c r="AH4206" s="707"/>
    </row>
    <row r="4207" spans="4:42">
      <c r="D4207" s="160" t="s">
        <v>9285</v>
      </c>
      <c r="E4207" s="160"/>
      <c r="F4207" s="160">
        <v>46014</v>
      </c>
      <c r="G4207" s="160">
        <v>46018</v>
      </c>
      <c r="H4207" s="160">
        <v>45932</v>
      </c>
      <c r="I4207" s="160">
        <v>45936</v>
      </c>
      <c r="J4207" s="160">
        <v>0</v>
      </c>
      <c r="K4207" s="160">
        <v>0</v>
      </c>
      <c r="L4207" s="707">
        <v>10264.450000000001</v>
      </c>
      <c r="M4207" s="727" t="s">
        <v>4994</v>
      </c>
      <c r="V4207" s="707"/>
      <c r="W4207" s="707"/>
      <c r="Y4207" s="707"/>
      <c r="Z4207" s="707"/>
      <c r="AA4207" s="707"/>
      <c r="AB4207" s="707"/>
      <c r="AC4207" s="707">
        <v>10264.450000000001</v>
      </c>
      <c r="AD4207" s="707"/>
      <c r="AE4207" s="707"/>
      <c r="AN4207" s="707"/>
      <c r="AP4207" s="707"/>
    </row>
    <row r="4208" spans="4:42">
      <c r="D4208" s="160" t="s">
        <v>9285</v>
      </c>
      <c r="E4208" s="160"/>
      <c r="F4208" s="160">
        <v>46014</v>
      </c>
      <c r="G4208" s="160">
        <v>46018</v>
      </c>
      <c r="H4208" s="160">
        <v>45932</v>
      </c>
      <c r="I4208" s="160">
        <v>45936</v>
      </c>
      <c r="J4208" s="160">
        <v>0</v>
      </c>
      <c r="K4208" s="160">
        <v>0</v>
      </c>
      <c r="L4208" s="707">
        <v>10264.450000000001</v>
      </c>
      <c r="M4208" s="727" t="s">
        <v>4995</v>
      </c>
      <c r="V4208" s="707"/>
      <c r="W4208" s="707"/>
      <c r="X4208" s="707"/>
      <c r="Y4208" s="707"/>
      <c r="Z4208" s="707"/>
      <c r="AA4208" s="707"/>
      <c r="AB4208" s="707"/>
      <c r="AC4208" s="707">
        <v>10264.450000000001</v>
      </c>
      <c r="AD4208" s="707"/>
      <c r="AE4208" s="707"/>
      <c r="AG4208" s="707"/>
      <c r="AH4208" s="707"/>
      <c r="AN4208" s="707"/>
      <c r="AP4208" s="707"/>
    </row>
    <row r="4209" spans="4:45">
      <c r="D4209" s="160" t="s">
        <v>9285</v>
      </c>
      <c r="E4209" s="160"/>
      <c r="F4209" s="160">
        <v>46014</v>
      </c>
      <c r="G4209" s="160">
        <v>46018</v>
      </c>
      <c r="H4209" s="160">
        <v>45932</v>
      </c>
      <c r="I4209" s="160">
        <v>45936</v>
      </c>
      <c r="J4209" s="160">
        <v>0</v>
      </c>
      <c r="K4209" s="160">
        <v>0</v>
      </c>
      <c r="L4209" s="707">
        <v>10264.450000000001</v>
      </c>
      <c r="M4209" s="727" t="s">
        <v>4996</v>
      </c>
      <c r="V4209" s="707"/>
      <c r="W4209" s="707"/>
      <c r="X4209" s="707"/>
      <c r="Y4209" s="707"/>
      <c r="Z4209" s="707"/>
      <c r="AB4209" s="707"/>
      <c r="AC4209" s="707"/>
      <c r="AG4209" s="707"/>
      <c r="AH4209" s="707"/>
    </row>
    <row r="4210" spans="4:45">
      <c r="D4210" s="160" t="s">
        <v>728</v>
      </c>
      <c r="E4210" s="160"/>
      <c r="F4210" s="160">
        <v>46127</v>
      </c>
      <c r="G4210" s="160">
        <v>46190</v>
      </c>
      <c r="H4210" s="160" t="s">
        <v>6591</v>
      </c>
      <c r="I4210" s="160">
        <v>46191</v>
      </c>
      <c r="J4210" s="160">
        <v>225708.28</v>
      </c>
      <c r="K4210" s="160">
        <v>225708.29</v>
      </c>
      <c r="L4210" s="707">
        <v>863854.94</v>
      </c>
      <c r="M4210" s="727" t="s">
        <v>4994</v>
      </c>
      <c r="V4210" s="707"/>
      <c r="W4210" s="707"/>
      <c r="X4210" s="707"/>
      <c r="Z4210" s="707"/>
      <c r="AA4210" s="707"/>
      <c r="AB4210" s="707"/>
      <c r="AC4210" s="707">
        <v>83798.399999999994</v>
      </c>
      <c r="AD4210" s="707">
        <v>1966.95</v>
      </c>
      <c r="AE4210" s="707"/>
      <c r="AI4210" s="707">
        <v>17389.98</v>
      </c>
      <c r="AJ4210" s="707">
        <v>212977.01</v>
      </c>
      <c r="AK4210" s="707">
        <v>547722.6</v>
      </c>
      <c r="AO4210" s="707"/>
      <c r="AP4210" s="707"/>
      <c r="AQ4210" s="707"/>
      <c r="AR4210" s="707"/>
    </row>
    <row r="4211" spans="4:45">
      <c r="D4211" s="160" t="s">
        <v>728</v>
      </c>
      <c r="E4211" s="160"/>
      <c r="F4211" s="160">
        <v>46127</v>
      </c>
      <c r="G4211" s="160">
        <v>46190</v>
      </c>
      <c r="H4211" s="160" t="s">
        <v>6591</v>
      </c>
      <c r="I4211" s="160">
        <v>46191</v>
      </c>
      <c r="J4211" s="160">
        <v>225708.28</v>
      </c>
      <c r="K4211" s="160">
        <v>225708.29</v>
      </c>
      <c r="L4211" s="707">
        <v>863854.94</v>
      </c>
      <c r="M4211" s="727" t="s">
        <v>4995</v>
      </c>
      <c r="W4211" s="707"/>
      <c r="X4211" s="707"/>
      <c r="Y4211" s="707"/>
      <c r="Z4211" s="707"/>
      <c r="AA4211" s="707"/>
      <c r="AB4211" s="707"/>
      <c r="AC4211" s="707">
        <v>101547.61</v>
      </c>
      <c r="AD4211" s="707">
        <v>1966.95</v>
      </c>
      <c r="AE4211" s="707"/>
      <c r="AJ4211" s="707">
        <v>78102.759999999995</v>
      </c>
      <c r="AK4211" s="707">
        <v>456529.35</v>
      </c>
      <c r="AO4211" s="707"/>
      <c r="AP4211" s="707"/>
      <c r="AQ4211" s="707"/>
      <c r="AR4211" s="707"/>
      <c r="AS4211" s="707"/>
    </row>
    <row r="4212" spans="4:45">
      <c r="D4212" s="160" t="s">
        <v>728</v>
      </c>
      <c r="E4212" s="160"/>
      <c r="F4212" s="160">
        <v>46127</v>
      </c>
      <c r="G4212" s="160">
        <v>46190</v>
      </c>
      <c r="H4212" s="160" t="s">
        <v>6591</v>
      </c>
      <c r="I4212" s="160">
        <v>46191</v>
      </c>
      <c r="J4212" s="160">
        <v>225708.28</v>
      </c>
      <c r="K4212" s="160">
        <v>225708.29</v>
      </c>
      <c r="L4212" s="707">
        <v>863854.94</v>
      </c>
      <c r="M4212" s="727" t="s">
        <v>4996</v>
      </c>
      <c r="V4212" s="707">
        <v>25258.080000000002</v>
      </c>
      <c r="W4212" s="707">
        <v>7424.98</v>
      </c>
      <c r="X4212" s="707">
        <v>2451.1999999999998</v>
      </c>
      <c r="Y4212" s="707">
        <v>7033.63</v>
      </c>
      <c r="AA4212" s="707">
        <v>121916.93</v>
      </c>
      <c r="AB4212" s="707">
        <v>60761.39</v>
      </c>
      <c r="AC4212" s="707">
        <v>862.08</v>
      </c>
      <c r="AD4212" s="707"/>
    </row>
    <row r="4213" spans="4:45">
      <c r="D4213" s="160" t="s">
        <v>9084</v>
      </c>
      <c r="E4213" s="160"/>
      <c r="F4213" s="160">
        <v>46127</v>
      </c>
      <c r="G4213" s="160">
        <v>46149</v>
      </c>
      <c r="H4213" s="160">
        <v>46168</v>
      </c>
      <c r="I4213" s="160">
        <v>46191</v>
      </c>
      <c r="J4213" s="160">
        <v>0</v>
      </c>
      <c r="K4213" s="160">
        <v>0</v>
      </c>
      <c r="L4213" s="707">
        <v>534632.1</v>
      </c>
      <c r="M4213" s="727" t="s">
        <v>4994</v>
      </c>
      <c r="W4213" s="707"/>
      <c r="X4213" s="707"/>
      <c r="Y4213" s="707"/>
      <c r="Z4213" s="707"/>
      <c r="AA4213" s="707"/>
      <c r="AB4213" s="707"/>
      <c r="AC4213" s="707"/>
      <c r="AD4213" s="707"/>
      <c r="AJ4213" s="707">
        <v>78102.759999999995</v>
      </c>
      <c r="AK4213" s="707">
        <v>456529.35</v>
      </c>
      <c r="AO4213" s="707"/>
      <c r="AQ4213" s="707"/>
    </row>
    <row r="4214" spans="4:45">
      <c r="D4214" s="160" t="s">
        <v>9084</v>
      </c>
      <c r="E4214" s="160"/>
      <c r="F4214" s="160">
        <v>46127</v>
      </c>
      <c r="G4214" s="160">
        <v>46149</v>
      </c>
      <c r="H4214" s="160">
        <v>46168</v>
      </c>
      <c r="I4214" s="160">
        <v>46191</v>
      </c>
      <c r="J4214" s="160">
        <v>0</v>
      </c>
      <c r="K4214" s="160">
        <v>0</v>
      </c>
      <c r="L4214" s="707">
        <v>534632.1</v>
      </c>
      <c r="M4214" s="727" t="s">
        <v>4995</v>
      </c>
      <c r="V4214" s="707"/>
      <c r="W4214" s="707"/>
      <c r="X4214" s="707"/>
      <c r="Y4214" s="707"/>
      <c r="Z4214" s="707"/>
      <c r="AA4214" s="707"/>
      <c r="AB4214" s="707"/>
      <c r="AC4214" s="707"/>
      <c r="AD4214" s="707"/>
      <c r="AH4214" s="707"/>
      <c r="AJ4214" s="707">
        <v>78102.759999999995</v>
      </c>
      <c r="AK4214" s="707">
        <v>456529.35</v>
      </c>
      <c r="AO4214" s="707"/>
      <c r="AQ4214" s="707"/>
    </row>
    <row r="4215" spans="4:45">
      <c r="D4215" s="160" t="s">
        <v>9084</v>
      </c>
      <c r="E4215" s="160"/>
      <c r="F4215" s="160">
        <v>46127</v>
      </c>
      <c r="G4215" s="160">
        <v>46149</v>
      </c>
      <c r="H4215" s="160">
        <v>46168</v>
      </c>
      <c r="I4215" s="160">
        <v>46191</v>
      </c>
      <c r="J4215" s="160">
        <v>0</v>
      </c>
      <c r="K4215" s="160">
        <v>0</v>
      </c>
      <c r="L4215" s="707">
        <v>534632.1</v>
      </c>
      <c r="M4215" s="727" t="s">
        <v>4996</v>
      </c>
      <c r="V4215" s="707"/>
      <c r="W4215" s="707"/>
      <c r="X4215" s="707"/>
      <c r="Y4215" s="707"/>
      <c r="Z4215" s="707"/>
      <c r="AB4215" s="707"/>
      <c r="AC4215" s="707"/>
      <c r="AH4215" s="707"/>
    </row>
    <row r="4216" spans="4:45">
      <c r="D4216" s="160" t="s">
        <v>9286</v>
      </c>
      <c r="E4216" s="160"/>
      <c r="F4216" s="160">
        <v>46127</v>
      </c>
      <c r="G4216" s="160">
        <v>46149</v>
      </c>
      <c r="H4216" s="160">
        <v>46168</v>
      </c>
      <c r="I4216" s="160">
        <v>46191</v>
      </c>
      <c r="J4216" s="160">
        <v>0</v>
      </c>
      <c r="K4216" s="160">
        <v>0</v>
      </c>
      <c r="L4216" s="707">
        <v>534632.1</v>
      </c>
      <c r="M4216" s="727" t="s">
        <v>4994</v>
      </c>
      <c r="W4216" s="707"/>
      <c r="X4216" s="707"/>
      <c r="Y4216" s="707"/>
      <c r="Z4216" s="707"/>
      <c r="AA4216" s="707"/>
      <c r="AB4216" s="707"/>
      <c r="AC4216" s="707"/>
      <c r="AD4216" s="707"/>
      <c r="AE4216" s="707"/>
      <c r="AJ4216" s="707">
        <v>78102.759999999995</v>
      </c>
      <c r="AK4216" s="707">
        <v>456529.35</v>
      </c>
      <c r="AO4216" s="707"/>
      <c r="AQ4216" s="707"/>
    </row>
    <row r="4217" spans="4:45">
      <c r="D4217" s="160" t="s">
        <v>9286</v>
      </c>
      <c r="E4217" s="160"/>
      <c r="F4217" s="160">
        <v>46127</v>
      </c>
      <c r="G4217" s="160">
        <v>46149</v>
      </c>
      <c r="H4217" s="160">
        <v>46168</v>
      </c>
      <c r="I4217" s="160">
        <v>46191</v>
      </c>
      <c r="J4217" s="160">
        <v>0</v>
      </c>
      <c r="K4217" s="160">
        <v>0</v>
      </c>
      <c r="L4217" s="707">
        <v>534632.1</v>
      </c>
      <c r="M4217" s="727" t="s">
        <v>4995</v>
      </c>
      <c r="V4217" s="707"/>
      <c r="W4217" s="707"/>
      <c r="X4217" s="707"/>
      <c r="Y4217" s="707"/>
      <c r="Z4217" s="707"/>
      <c r="AA4217" s="707"/>
      <c r="AB4217" s="707"/>
      <c r="AC4217" s="707"/>
      <c r="AD4217" s="707"/>
      <c r="AE4217" s="707"/>
      <c r="AH4217" s="707"/>
      <c r="AJ4217" s="707">
        <v>78102.759999999995</v>
      </c>
      <c r="AK4217" s="707">
        <v>456529.35</v>
      </c>
      <c r="AO4217" s="707"/>
      <c r="AQ4217" s="707"/>
    </row>
    <row r="4218" spans="4:45">
      <c r="D4218" s="160" t="s">
        <v>9286</v>
      </c>
      <c r="E4218" s="160"/>
      <c r="F4218" s="160">
        <v>46127</v>
      </c>
      <c r="G4218" s="160">
        <v>46149</v>
      </c>
      <c r="H4218" s="160">
        <v>46168</v>
      </c>
      <c r="I4218" s="160">
        <v>46191</v>
      </c>
      <c r="J4218" s="160">
        <v>0</v>
      </c>
      <c r="K4218" s="160">
        <v>0</v>
      </c>
      <c r="L4218" s="707">
        <v>534632.1</v>
      </c>
      <c r="M4218" s="727" t="s">
        <v>4996</v>
      </c>
      <c r="V4218" s="707"/>
      <c r="W4218" s="707"/>
      <c r="X4218" s="707"/>
      <c r="Y4218" s="707"/>
      <c r="Z4218" s="707"/>
      <c r="AB4218" s="707"/>
      <c r="AC4218" s="707"/>
      <c r="AH4218" s="707"/>
    </row>
    <row r="4219" spans="4:45">
      <c r="D4219" s="160" t="s">
        <v>9287</v>
      </c>
      <c r="E4219" s="160"/>
      <c r="F4219" s="160">
        <v>46127</v>
      </c>
      <c r="G4219" s="160">
        <v>46142</v>
      </c>
      <c r="H4219" s="160">
        <v>46168</v>
      </c>
      <c r="I4219" s="160">
        <v>46184</v>
      </c>
      <c r="J4219" s="160">
        <v>0</v>
      </c>
      <c r="K4219" s="160">
        <v>0</v>
      </c>
      <c r="L4219" s="707">
        <v>195461.28</v>
      </c>
      <c r="M4219" s="727" t="s">
        <v>4994</v>
      </c>
      <c r="W4219" s="707"/>
      <c r="X4219" s="707"/>
      <c r="Y4219" s="707"/>
      <c r="AA4219" s="707"/>
      <c r="AB4219" s="707"/>
      <c r="AC4219" s="707"/>
      <c r="AD4219" s="707"/>
      <c r="AE4219" s="707"/>
      <c r="AF4219" s="707"/>
      <c r="AJ4219" s="707">
        <v>56748.93</v>
      </c>
      <c r="AK4219" s="707">
        <v>138712.35999999999</v>
      </c>
      <c r="AO4219" s="707"/>
      <c r="AQ4219" s="707"/>
    </row>
    <row r="4220" spans="4:45">
      <c r="D4220" s="160" t="s">
        <v>9287</v>
      </c>
      <c r="E4220" s="160"/>
      <c r="F4220" s="160">
        <v>46127</v>
      </c>
      <c r="G4220" s="160">
        <v>46142</v>
      </c>
      <c r="H4220" s="160">
        <v>46168</v>
      </c>
      <c r="I4220" s="160">
        <v>46184</v>
      </c>
      <c r="J4220" s="160">
        <v>0</v>
      </c>
      <c r="K4220" s="160">
        <v>0</v>
      </c>
      <c r="L4220" s="707">
        <v>195461.28</v>
      </c>
      <c r="M4220" s="727" t="s">
        <v>4995</v>
      </c>
      <c r="X4220" s="707"/>
      <c r="Y4220" s="707"/>
      <c r="Z4220" s="707"/>
      <c r="AA4220" s="707"/>
      <c r="AB4220" s="707"/>
      <c r="AC4220" s="707"/>
      <c r="AD4220" s="707"/>
      <c r="AE4220" s="707"/>
      <c r="AF4220" s="707"/>
      <c r="AH4220" s="707"/>
      <c r="AJ4220" s="707">
        <v>56748.93</v>
      </c>
      <c r="AK4220" s="707">
        <v>138712.35999999999</v>
      </c>
      <c r="AO4220" s="707"/>
      <c r="AQ4220" s="707"/>
    </row>
    <row r="4221" spans="4:45">
      <c r="D4221" s="160" t="s">
        <v>9287</v>
      </c>
      <c r="E4221" s="160"/>
      <c r="F4221" s="160">
        <v>46127</v>
      </c>
      <c r="G4221" s="160">
        <v>46142</v>
      </c>
      <c r="H4221" s="160">
        <v>46168</v>
      </c>
      <c r="I4221" s="160">
        <v>46184</v>
      </c>
      <c r="J4221" s="160">
        <v>0</v>
      </c>
      <c r="K4221" s="160">
        <v>0</v>
      </c>
      <c r="L4221" s="707">
        <v>195461.28</v>
      </c>
      <c r="M4221" s="727" t="s">
        <v>4996</v>
      </c>
      <c r="X4221" s="707"/>
      <c r="Y4221" s="707"/>
      <c r="Z4221" s="707"/>
      <c r="AD4221" s="707"/>
      <c r="AE4221" s="707"/>
      <c r="AH4221" s="707"/>
    </row>
    <row r="4222" spans="4:45">
      <c r="D4222" s="160" t="s">
        <v>9288</v>
      </c>
      <c r="E4222" s="160"/>
      <c r="F4222" s="160">
        <v>46130</v>
      </c>
      <c r="G4222" s="160">
        <v>46142</v>
      </c>
      <c r="H4222" s="160">
        <v>46170</v>
      </c>
      <c r="I4222" s="160">
        <v>46184</v>
      </c>
      <c r="J4222" s="160">
        <v>0</v>
      </c>
      <c r="K4222" s="160">
        <v>0</v>
      </c>
      <c r="L4222" s="707">
        <v>98663.19</v>
      </c>
      <c r="M4222" s="727" t="s">
        <v>4994</v>
      </c>
      <c r="X4222" s="707"/>
      <c r="Y4222" s="707"/>
      <c r="AA4222" s="707"/>
      <c r="AB4222" s="707"/>
      <c r="AC4222" s="707"/>
      <c r="AD4222" s="707"/>
      <c r="AE4222" s="707"/>
      <c r="AF4222" s="707"/>
      <c r="AG4222" s="707"/>
      <c r="AH4222" s="707"/>
      <c r="AJ4222" s="707">
        <v>20275.28</v>
      </c>
      <c r="AK4222" s="707">
        <v>78387.899999999994</v>
      </c>
      <c r="AO4222" s="707"/>
      <c r="AQ4222" s="707"/>
    </row>
    <row r="4223" spans="4:45">
      <c r="D4223" s="160" t="s">
        <v>9288</v>
      </c>
      <c r="E4223" s="160"/>
      <c r="F4223" s="160">
        <v>46130</v>
      </c>
      <c r="G4223" s="160">
        <v>46142</v>
      </c>
      <c r="H4223" s="160">
        <v>46170</v>
      </c>
      <c r="I4223" s="160">
        <v>46184</v>
      </c>
      <c r="J4223" s="160">
        <v>0</v>
      </c>
      <c r="K4223" s="160">
        <v>0</v>
      </c>
      <c r="L4223" s="707">
        <v>98663.19</v>
      </c>
      <c r="M4223" s="727" t="s">
        <v>4995</v>
      </c>
      <c r="X4223" s="707"/>
      <c r="Y4223" s="707"/>
      <c r="Z4223" s="707"/>
      <c r="AA4223" s="707"/>
      <c r="AB4223" s="707"/>
      <c r="AC4223" s="707"/>
      <c r="AD4223" s="707"/>
      <c r="AE4223" s="707"/>
      <c r="AF4223" s="707"/>
      <c r="AG4223" s="707"/>
      <c r="AH4223" s="707"/>
      <c r="AJ4223" s="707">
        <v>20275.28</v>
      </c>
      <c r="AK4223" s="707">
        <v>78387.899999999994</v>
      </c>
      <c r="AO4223" s="707"/>
      <c r="AQ4223" s="707"/>
    </row>
    <row r="4224" spans="4:45">
      <c r="D4224" s="160" t="s">
        <v>9288</v>
      </c>
      <c r="E4224" s="160"/>
      <c r="F4224" s="160">
        <v>46130</v>
      </c>
      <c r="G4224" s="160">
        <v>46142</v>
      </c>
      <c r="H4224" s="160">
        <v>46170</v>
      </c>
      <c r="I4224" s="160">
        <v>46184</v>
      </c>
      <c r="J4224" s="160">
        <v>0</v>
      </c>
      <c r="K4224" s="160">
        <v>0</v>
      </c>
      <c r="L4224" s="707">
        <v>98663.19</v>
      </c>
      <c r="M4224" s="727" t="s">
        <v>4996</v>
      </c>
      <c r="X4224" s="707"/>
      <c r="Y4224" s="707"/>
      <c r="Z4224" s="707"/>
      <c r="AA4224" s="707"/>
      <c r="AD4224" s="707"/>
      <c r="AE4224" s="707"/>
      <c r="AF4224" s="707"/>
      <c r="AJ4224" s="707"/>
      <c r="AK4224" s="707"/>
    </row>
    <row r="4225" spans="4:43">
      <c r="D4225" s="160" t="s">
        <v>9289</v>
      </c>
      <c r="E4225" s="160"/>
      <c r="F4225" s="160">
        <v>46132</v>
      </c>
      <c r="G4225" s="160">
        <v>46149</v>
      </c>
      <c r="H4225" s="160">
        <v>46173</v>
      </c>
      <c r="I4225" s="160">
        <v>46191</v>
      </c>
      <c r="J4225" s="160">
        <v>0</v>
      </c>
      <c r="K4225" s="160">
        <v>0</v>
      </c>
      <c r="L4225" s="707">
        <v>98049.7</v>
      </c>
      <c r="M4225" s="727" t="s">
        <v>4994</v>
      </c>
      <c r="X4225" s="707"/>
      <c r="Y4225" s="707"/>
      <c r="Z4225" s="707"/>
      <c r="AB4225" s="707"/>
      <c r="AC4225" s="707"/>
      <c r="AD4225" s="707"/>
      <c r="AE4225" s="707"/>
      <c r="AF4225" s="707"/>
      <c r="AG4225" s="707"/>
      <c r="AH4225" s="707"/>
      <c r="AJ4225" s="707">
        <v>1078.55</v>
      </c>
      <c r="AK4225" s="707">
        <v>96971.15</v>
      </c>
      <c r="AO4225" s="707"/>
      <c r="AQ4225" s="707"/>
    </row>
    <row r="4226" spans="4:43">
      <c r="D4226" s="160" t="s">
        <v>9289</v>
      </c>
      <c r="E4226" s="160"/>
      <c r="F4226" s="160">
        <v>46132</v>
      </c>
      <c r="G4226" s="160">
        <v>46149</v>
      </c>
      <c r="H4226" s="160">
        <v>46173</v>
      </c>
      <c r="I4226" s="160">
        <v>46191</v>
      </c>
      <c r="J4226" s="160">
        <v>0</v>
      </c>
      <c r="K4226" s="160">
        <v>0</v>
      </c>
      <c r="L4226" s="707">
        <v>98049.7</v>
      </c>
      <c r="M4226" s="727" t="s">
        <v>4995</v>
      </c>
      <c r="Y4226" s="707"/>
      <c r="Z4226" s="707"/>
      <c r="AA4226" s="707"/>
      <c r="AB4226" s="707"/>
      <c r="AC4226" s="707"/>
      <c r="AD4226" s="707"/>
      <c r="AE4226" s="707"/>
      <c r="AF4226" s="707"/>
      <c r="AG4226" s="707"/>
      <c r="AH4226" s="707"/>
      <c r="AJ4226" s="707">
        <v>1078.55</v>
      </c>
      <c r="AK4226" s="707">
        <v>96971.15</v>
      </c>
      <c r="AO4226" s="707"/>
      <c r="AQ4226" s="707"/>
    </row>
    <row r="4227" spans="4:43">
      <c r="D4227" s="160" t="s">
        <v>9289</v>
      </c>
      <c r="E4227" s="160"/>
      <c r="F4227" s="160">
        <v>46132</v>
      </c>
      <c r="G4227" s="160">
        <v>46149</v>
      </c>
      <c r="H4227" s="160">
        <v>46173</v>
      </c>
      <c r="I4227" s="160">
        <v>46191</v>
      </c>
      <c r="J4227" s="160">
        <v>0</v>
      </c>
      <c r="K4227" s="160">
        <v>0</v>
      </c>
      <c r="L4227" s="707">
        <v>98049.7</v>
      </c>
      <c r="M4227" s="727" t="s">
        <v>4996</v>
      </c>
      <c r="X4227" s="707"/>
      <c r="Y4227" s="707"/>
      <c r="Z4227" s="707"/>
      <c r="AA4227" s="707"/>
      <c r="AB4227" s="707"/>
      <c r="AE4227" s="707"/>
      <c r="AF4227" s="707"/>
      <c r="AG4227" s="707"/>
      <c r="AJ4227" s="707"/>
    </row>
    <row r="4228" spans="4:43">
      <c r="D4228" s="160" t="s">
        <v>9290</v>
      </c>
      <c r="E4228" s="160"/>
      <c r="F4228" s="160">
        <v>46135</v>
      </c>
      <c r="G4228" s="160">
        <v>46146</v>
      </c>
      <c r="H4228" s="160">
        <v>46176</v>
      </c>
      <c r="I4228" s="160">
        <v>46188</v>
      </c>
      <c r="J4228" s="160">
        <v>0</v>
      </c>
      <c r="K4228" s="160">
        <v>0</v>
      </c>
      <c r="L4228" s="707">
        <v>142457.93</v>
      </c>
      <c r="M4228" s="727" t="s">
        <v>4994</v>
      </c>
      <c r="X4228" s="707"/>
      <c r="Y4228" s="707"/>
      <c r="Z4228" s="707"/>
      <c r="AB4228" s="707"/>
      <c r="AC4228" s="707"/>
      <c r="AD4228" s="707"/>
      <c r="AE4228" s="707"/>
      <c r="AF4228" s="707"/>
      <c r="AG4228" s="707"/>
      <c r="AH4228" s="707"/>
      <c r="AJ4228" s="707"/>
      <c r="AK4228" s="707">
        <v>142457.93</v>
      </c>
      <c r="AO4228" s="707"/>
      <c r="AQ4228" s="707"/>
    </row>
    <row r="4229" spans="4:43">
      <c r="D4229" s="160" t="s">
        <v>9290</v>
      </c>
      <c r="E4229" s="160"/>
      <c r="F4229" s="160">
        <v>46135</v>
      </c>
      <c r="G4229" s="160">
        <v>46146</v>
      </c>
      <c r="H4229" s="160">
        <v>46176</v>
      </c>
      <c r="I4229" s="160">
        <v>46188</v>
      </c>
      <c r="J4229" s="160">
        <v>0</v>
      </c>
      <c r="K4229" s="160">
        <v>0</v>
      </c>
      <c r="L4229" s="707">
        <v>142457.93</v>
      </c>
      <c r="M4229" s="727" t="s">
        <v>4995</v>
      </c>
      <c r="Y4229" s="707"/>
      <c r="Z4229" s="707"/>
      <c r="AA4229" s="707"/>
      <c r="AB4229" s="707"/>
      <c r="AC4229" s="707"/>
      <c r="AD4229" s="707"/>
      <c r="AE4229" s="707"/>
      <c r="AF4229" s="707"/>
      <c r="AG4229" s="707"/>
      <c r="AH4229" s="707"/>
      <c r="AJ4229" s="707"/>
      <c r="AK4229" s="707">
        <v>142457.93</v>
      </c>
      <c r="AO4229" s="707"/>
      <c r="AQ4229" s="707"/>
    </row>
    <row r="4230" spans="4:43">
      <c r="D4230" s="160" t="s">
        <v>9290</v>
      </c>
      <c r="E4230" s="160"/>
      <c r="F4230" s="160">
        <v>46135</v>
      </c>
      <c r="G4230" s="160">
        <v>46146</v>
      </c>
      <c r="H4230" s="160">
        <v>46176</v>
      </c>
      <c r="I4230" s="160">
        <v>46188</v>
      </c>
      <c r="J4230" s="160">
        <v>0</v>
      </c>
      <c r="K4230" s="160">
        <v>0</v>
      </c>
      <c r="L4230" s="707">
        <v>142457.93</v>
      </c>
      <c r="M4230" s="727" t="s">
        <v>4996</v>
      </c>
      <c r="X4230" s="707"/>
      <c r="Y4230" s="707"/>
      <c r="Z4230" s="707"/>
      <c r="AA4230" s="707"/>
      <c r="AB4230" s="707"/>
      <c r="AE4230" s="707"/>
      <c r="AF4230" s="707"/>
      <c r="AG4230" s="707"/>
      <c r="AJ4230" s="707"/>
    </row>
    <row r="4231" spans="4:43">
      <c r="D4231" s="160" t="s">
        <v>5377</v>
      </c>
      <c r="E4231" s="160"/>
      <c r="F4231" s="160">
        <v>46127</v>
      </c>
      <c r="G4231" s="160">
        <v>46163</v>
      </c>
      <c r="H4231" s="160" t="s">
        <v>12609</v>
      </c>
      <c r="I4231" s="160">
        <v>45936</v>
      </c>
      <c r="J4231" s="160">
        <v>73220.98</v>
      </c>
      <c r="K4231" s="160">
        <v>73220.990000000005</v>
      </c>
      <c r="L4231" s="707">
        <v>75807.3</v>
      </c>
      <c r="M4231" s="727" t="s">
        <v>4994</v>
      </c>
      <c r="X4231" s="707"/>
      <c r="Y4231" s="707"/>
      <c r="Z4231" s="707"/>
      <c r="AB4231" s="707"/>
      <c r="AC4231" s="707">
        <v>2586.3200000000002</v>
      </c>
      <c r="AD4231" s="707"/>
      <c r="AE4231" s="707"/>
      <c r="AF4231" s="707"/>
      <c r="AG4231" s="707"/>
      <c r="AH4231" s="707"/>
      <c r="AI4231" s="707">
        <v>17389.98</v>
      </c>
      <c r="AJ4231" s="707">
        <v>55830.99</v>
      </c>
      <c r="AO4231" s="707"/>
      <c r="AQ4231" s="707"/>
    </row>
    <row r="4232" spans="4:43">
      <c r="D4232" s="160" t="s">
        <v>5377</v>
      </c>
      <c r="E4232" s="160"/>
      <c r="F4232" s="160">
        <v>46127</v>
      </c>
      <c r="G4232" s="160">
        <v>46163</v>
      </c>
      <c r="H4232" s="160" t="s">
        <v>12609</v>
      </c>
      <c r="I4232" s="160">
        <v>45936</v>
      </c>
      <c r="J4232" s="160">
        <v>73220.98</v>
      </c>
      <c r="K4232" s="160">
        <v>73220.990000000005</v>
      </c>
      <c r="L4232" s="707">
        <v>75807.3</v>
      </c>
      <c r="M4232" s="727" t="s">
        <v>4995</v>
      </c>
      <c r="Z4232" s="707"/>
      <c r="AA4232" s="707"/>
      <c r="AB4232" s="707"/>
      <c r="AC4232" s="707">
        <v>2586.3200000000002</v>
      </c>
      <c r="AD4232" s="707"/>
      <c r="AE4232" s="707"/>
      <c r="AF4232" s="707"/>
      <c r="AG4232" s="707"/>
      <c r="AH4232" s="707"/>
      <c r="AJ4232" s="707"/>
      <c r="AO4232" s="707"/>
      <c r="AQ4232" s="707"/>
    </row>
    <row r="4233" spans="4:43">
      <c r="D4233" s="160" t="s">
        <v>5377</v>
      </c>
      <c r="E4233" s="160"/>
      <c r="F4233" s="160">
        <v>46127</v>
      </c>
      <c r="G4233" s="160">
        <v>46163</v>
      </c>
      <c r="H4233" s="160" t="s">
        <v>12609</v>
      </c>
      <c r="I4233" s="160">
        <v>45936</v>
      </c>
      <c r="J4233" s="160">
        <v>73220.98</v>
      </c>
      <c r="K4233" s="160">
        <v>73220.990000000005</v>
      </c>
      <c r="L4233" s="707">
        <v>75807.3</v>
      </c>
      <c r="M4233" s="727" t="s">
        <v>4996</v>
      </c>
      <c r="Y4233" s="707"/>
      <c r="Z4233" s="707"/>
      <c r="AA4233" s="707">
        <v>73220.990000000005</v>
      </c>
      <c r="AF4233" s="707"/>
      <c r="AG4233" s="707"/>
      <c r="AJ4233" s="707"/>
    </row>
    <row r="4234" spans="4:43">
      <c r="D4234" s="160" t="s">
        <v>5378</v>
      </c>
      <c r="E4234" s="160"/>
      <c r="F4234" s="160">
        <v>46135</v>
      </c>
      <c r="G4234" s="160">
        <v>46163</v>
      </c>
      <c r="H4234" s="160" t="s">
        <v>6811</v>
      </c>
      <c r="I4234" s="160">
        <v>45936</v>
      </c>
      <c r="J4234" s="160">
        <v>73220.98</v>
      </c>
      <c r="K4234" s="160">
        <v>73220.990000000005</v>
      </c>
      <c r="L4234" s="707">
        <v>75807.3</v>
      </c>
      <c r="M4234" s="727" t="s">
        <v>4994</v>
      </c>
      <c r="Y4234" s="707"/>
      <c r="Z4234" s="707"/>
      <c r="AB4234" s="707"/>
      <c r="AC4234" s="707">
        <v>2586.3200000000002</v>
      </c>
      <c r="AD4234" s="707"/>
      <c r="AE4234" s="707"/>
      <c r="AF4234" s="707"/>
      <c r="AG4234" s="707"/>
      <c r="AH4234" s="707"/>
      <c r="AI4234" s="707">
        <v>17389.98</v>
      </c>
      <c r="AJ4234" s="707">
        <v>55830.99</v>
      </c>
      <c r="AO4234" s="707"/>
      <c r="AQ4234" s="707"/>
    </row>
    <row r="4235" spans="4:43">
      <c r="D4235" s="160" t="s">
        <v>5378</v>
      </c>
      <c r="E4235" s="160"/>
      <c r="F4235" s="160">
        <v>46135</v>
      </c>
      <c r="G4235" s="160">
        <v>46163</v>
      </c>
      <c r="H4235" s="160" t="s">
        <v>6811</v>
      </c>
      <c r="I4235" s="160">
        <v>45936</v>
      </c>
      <c r="J4235" s="160">
        <v>73220.98</v>
      </c>
      <c r="K4235" s="160">
        <v>73220.990000000005</v>
      </c>
      <c r="L4235" s="707">
        <v>75807.3</v>
      </c>
      <c r="M4235" s="727" t="s">
        <v>4995</v>
      </c>
      <c r="Z4235" s="707"/>
      <c r="AA4235" s="707"/>
      <c r="AB4235" s="707"/>
      <c r="AC4235" s="707">
        <v>2586.3200000000002</v>
      </c>
      <c r="AD4235" s="707"/>
      <c r="AE4235" s="707"/>
      <c r="AF4235" s="707"/>
      <c r="AG4235" s="707"/>
      <c r="AH4235" s="707"/>
      <c r="AJ4235" s="707"/>
      <c r="AO4235" s="707"/>
      <c r="AQ4235" s="707"/>
    </row>
    <row r="4236" spans="4:43">
      <c r="D4236" s="160" t="s">
        <v>5378</v>
      </c>
      <c r="E4236" s="160"/>
      <c r="F4236" s="160">
        <v>46135</v>
      </c>
      <c r="G4236" s="160">
        <v>46163</v>
      </c>
      <c r="H4236" s="160" t="s">
        <v>6811</v>
      </c>
      <c r="I4236" s="160">
        <v>45936</v>
      </c>
      <c r="J4236" s="160">
        <v>73220.98</v>
      </c>
      <c r="K4236" s="160">
        <v>73220.990000000005</v>
      </c>
      <c r="L4236" s="707">
        <v>75807.3</v>
      </c>
      <c r="M4236" s="727" t="s">
        <v>4996</v>
      </c>
      <c r="X4236" s="707"/>
      <c r="Y4236" s="707"/>
      <c r="Z4236" s="707"/>
      <c r="AA4236" s="707">
        <v>73220.990000000005</v>
      </c>
      <c r="AB4236" s="707"/>
      <c r="AF4236" s="707"/>
      <c r="AG4236" s="707"/>
      <c r="AJ4236" s="707"/>
    </row>
    <row r="4237" spans="4:43">
      <c r="D4237" s="160" t="s">
        <v>5379</v>
      </c>
      <c r="E4237" s="160"/>
      <c r="F4237" s="160">
        <v>46135</v>
      </c>
      <c r="G4237" s="160">
        <v>46163</v>
      </c>
      <c r="H4237" s="160" t="s">
        <v>6811</v>
      </c>
      <c r="I4237" s="160" t="s">
        <v>6687</v>
      </c>
      <c r="J4237" s="160">
        <v>73220.98</v>
      </c>
      <c r="K4237" s="160">
        <v>73220.990000000005</v>
      </c>
      <c r="L4237" s="707">
        <v>73220.98</v>
      </c>
      <c r="M4237" s="727" t="s">
        <v>4994</v>
      </c>
      <c r="X4237" s="707"/>
      <c r="Y4237" s="707"/>
      <c r="Z4237" s="707"/>
      <c r="AA4237" s="707"/>
      <c r="AB4237" s="707"/>
      <c r="AC4237" s="707"/>
      <c r="AD4237" s="707"/>
      <c r="AE4237" s="707"/>
      <c r="AF4237" s="707"/>
      <c r="AG4237" s="707"/>
      <c r="AH4237" s="707"/>
      <c r="AI4237" s="707">
        <v>17389.98</v>
      </c>
      <c r="AJ4237" s="707">
        <v>55830.99</v>
      </c>
    </row>
    <row r="4238" spans="4:43">
      <c r="D4238" s="160" t="s">
        <v>5379</v>
      </c>
      <c r="E4238" s="160"/>
      <c r="F4238" s="160">
        <v>46135</v>
      </c>
      <c r="G4238" s="160">
        <v>46163</v>
      </c>
      <c r="H4238" s="160" t="s">
        <v>6811</v>
      </c>
      <c r="I4238" s="160" t="s">
        <v>6687</v>
      </c>
      <c r="J4238" s="160">
        <v>73220.98</v>
      </c>
      <c r="K4238" s="160">
        <v>73220.990000000005</v>
      </c>
      <c r="L4238" s="707">
        <v>73220.98</v>
      </c>
      <c r="M4238" s="727" t="s">
        <v>4995</v>
      </c>
      <c r="X4238" s="707"/>
      <c r="Y4238" s="707"/>
      <c r="Z4238" s="707"/>
      <c r="AA4238" s="707"/>
      <c r="AB4238" s="707"/>
      <c r="AC4238" s="707"/>
      <c r="AD4238" s="707"/>
      <c r="AE4238" s="707"/>
      <c r="AF4238" s="707"/>
      <c r="AG4238" s="707"/>
      <c r="AH4238" s="707"/>
      <c r="AJ4238" s="707"/>
      <c r="AK4238" s="707"/>
    </row>
    <row r="4239" spans="4:43">
      <c r="D4239" s="160" t="s">
        <v>5379</v>
      </c>
      <c r="E4239" s="160"/>
      <c r="F4239" s="160">
        <v>46135</v>
      </c>
      <c r="G4239" s="160">
        <v>46163</v>
      </c>
      <c r="H4239" s="160" t="s">
        <v>6811</v>
      </c>
      <c r="I4239" s="160" t="s">
        <v>6687</v>
      </c>
      <c r="J4239" s="160">
        <v>73220.98</v>
      </c>
      <c r="K4239" s="160">
        <v>73220.990000000005</v>
      </c>
      <c r="L4239" s="707">
        <v>73220.98</v>
      </c>
      <c r="M4239" s="727" t="s">
        <v>4996</v>
      </c>
      <c r="X4239" s="707"/>
      <c r="Y4239" s="707"/>
      <c r="Z4239" s="707"/>
      <c r="AA4239" s="707">
        <v>73220.990000000005</v>
      </c>
      <c r="AE4239" s="707"/>
      <c r="AF4239" s="707"/>
      <c r="AJ4239" s="707"/>
      <c r="AK4239" s="707"/>
    </row>
    <row r="4240" spans="4:43">
      <c r="D4240" s="160" t="s">
        <v>5380</v>
      </c>
      <c r="E4240" s="160"/>
      <c r="F4240" s="160">
        <v>46153</v>
      </c>
      <c r="G4240" s="160">
        <v>46156</v>
      </c>
      <c r="H4240" s="160">
        <v>45932</v>
      </c>
      <c r="I4240" s="160">
        <v>45936</v>
      </c>
      <c r="J4240" s="160">
        <v>0</v>
      </c>
      <c r="K4240" s="160">
        <v>0</v>
      </c>
      <c r="L4240" s="707">
        <v>2586.3200000000002</v>
      </c>
      <c r="M4240" s="727" t="s">
        <v>4994</v>
      </c>
      <c r="X4240" s="707"/>
      <c r="Y4240" s="707"/>
      <c r="AA4240" s="707"/>
      <c r="AB4240" s="707"/>
      <c r="AC4240" s="707">
        <v>2586.3200000000002</v>
      </c>
      <c r="AD4240" s="707"/>
      <c r="AE4240" s="707"/>
      <c r="AF4240" s="707"/>
      <c r="AG4240" s="707"/>
      <c r="AH4240" s="707"/>
      <c r="AO4240" s="707"/>
      <c r="AQ4240" s="707"/>
    </row>
    <row r="4241" spans="4:44">
      <c r="D4241" s="160" t="s">
        <v>5380</v>
      </c>
      <c r="E4241" s="160"/>
      <c r="F4241" s="160">
        <v>46153</v>
      </c>
      <c r="G4241" s="160">
        <v>46156</v>
      </c>
      <c r="H4241" s="160">
        <v>45932</v>
      </c>
      <c r="I4241" s="160">
        <v>45936</v>
      </c>
      <c r="J4241" s="160">
        <v>0</v>
      </c>
      <c r="K4241" s="160">
        <v>0</v>
      </c>
      <c r="L4241" s="707">
        <v>2586.3200000000002</v>
      </c>
      <c r="M4241" s="727" t="s">
        <v>4995</v>
      </c>
      <c r="X4241" s="707"/>
      <c r="Y4241" s="707"/>
      <c r="Z4241" s="707"/>
      <c r="AA4241" s="707"/>
      <c r="AB4241" s="707"/>
      <c r="AC4241" s="707">
        <v>2586.3200000000002</v>
      </c>
      <c r="AD4241" s="707"/>
      <c r="AE4241" s="707"/>
      <c r="AF4241" s="707"/>
      <c r="AG4241" s="707"/>
      <c r="AH4241" s="707"/>
      <c r="AO4241" s="707"/>
      <c r="AQ4241" s="707"/>
    </row>
    <row r="4242" spans="4:44">
      <c r="D4242" s="160" t="s">
        <v>5380</v>
      </c>
      <c r="E4242" s="160"/>
      <c r="F4242" s="160">
        <v>46153</v>
      </c>
      <c r="G4242" s="160">
        <v>46156</v>
      </c>
      <c r="H4242" s="160">
        <v>45932</v>
      </c>
      <c r="I4242" s="160">
        <v>45936</v>
      </c>
      <c r="J4242" s="160">
        <v>0</v>
      </c>
      <c r="K4242" s="160">
        <v>0</v>
      </c>
      <c r="L4242" s="707">
        <v>2586.3200000000002</v>
      </c>
      <c r="M4242" s="727" t="s">
        <v>4996</v>
      </c>
      <c r="X4242" s="707"/>
      <c r="Y4242" s="707"/>
      <c r="Z4242" s="707"/>
      <c r="AA4242" s="707"/>
      <c r="AE4242" s="707"/>
      <c r="AF4242" s="707"/>
      <c r="AG4242" s="707"/>
      <c r="AH4242" s="707"/>
    </row>
    <row r="4243" spans="4:44">
      <c r="D4243" s="160" t="s">
        <v>5381</v>
      </c>
      <c r="E4243" s="160"/>
      <c r="F4243" s="160">
        <v>46135</v>
      </c>
      <c r="G4243" s="160">
        <v>46167</v>
      </c>
      <c r="H4243" s="160" t="s">
        <v>6748</v>
      </c>
      <c r="I4243" s="160">
        <v>45956</v>
      </c>
      <c r="J4243" s="160">
        <v>0</v>
      </c>
      <c r="K4243" s="160">
        <v>0</v>
      </c>
      <c r="L4243" s="707">
        <v>69409.66</v>
      </c>
      <c r="M4243" s="727" t="s">
        <v>4994</v>
      </c>
      <c r="X4243" s="707"/>
      <c r="Y4243" s="707"/>
      <c r="AB4243" s="707"/>
      <c r="AC4243" s="707">
        <v>69409.66</v>
      </c>
      <c r="AD4243" s="707"/>
      <c r="AE4243" s="707"/>
      <c r="AF4243" s="707"/>
      <c r="AG4243" s="707"/>
      <c r="AO4243" s="707"/>
      <c r="AQ4243" s="707"/>
      <c r="AR4243" s="707"/>
    </row>
    <row r="4244" spans="4:44">
      <c r="D4244" s="160" t="s">
        <v>5381</v>
      </c>
      <c r="E4244" s="160"/>
      <c r="F4244" s="160">
        <v>46135</v>
      </c>
      <c r="G4244" s="160">
        <v>46167</v>
      </c>
      <c r="H4244" s="160" t="s">
        <v>6748</v>
      </c>
      <c r="I4244" s="160">
        <v>45956</v>
      </c>
      <c r="J4244" s="160">
        <v>0</v>
      </c>
      <c r="K4244" s="160">
        <v>0</v>
      </c>
      <c r="L4244" s="707">
        <v>69409.66</v>
      </c>
      <c r="M4244" s="727" t="s">
        <v>4995</v>
      </c>
      <c r="X4244" s="707"/>
      <c r="Y4244" s="707"/>
      <c r="Z4244" s="707"/>
      <c r="AA4244" s="707"/>
      <c r="AB4244" s="707"/>
      <c r="AC4244" s="707">
        <v>69409.66</v>
      </c>
      <c r="AD4244" s="707"/>
      <c r="AE4244" s="707"/>
      <c r="AF4244" s="707"/>
      <c r="AG4244" s="707"/>
      <c r="AH4244" s="707"/>
      <c r="AO4244" s="707"/>
      <c r="AQ4244" s="707"/>
      <c r="AR4244" s="707"/>
    </row>
    <row r="4245" spans="4:44">
      <c r="D4245" s="160" t="s">
        <v>5381</v>
      </c>
      <c r="E4245" s="160"/>
      <c r="F4245" s="160">
        <v>46135</v>
      </c>
      <c r="G4245" s="160">
        <v>46167</v>
      </c>
      <c r="H4245" s="160" t="s">
        <v>6748</v>
      </c>
      <c r="I4245" s="160">
        <v>45956</v>
      </c>
      <c r="J4245" s="160">
        <v>0</v>
      </c>
      <c r="K4245" s="160">
        <v>0</v>
      </c>
      <c r="L4245" s="707">
        <v>69409.66</v>
      </c>
      <c r="M4245" s="727" t="s">
        <v>4996</v>
      </c>
      <c r="X4245" s="707"/>
      <c r="Y4245" s="707"/>
      <c r="Z4245" s="707"/>
      <c r="AA4245" s="707"/>
      <c r="AE4245" s="707"/>
      <c r="AF4245" s="707"/>
      <c r="AG4245" s="707"/>
      <c r="AH4245" s="707"/>
    </row>
    <row r="4246" spans="4:44">
      <c r="D4246" s="160" t="s">
        <v>5382</v>
      </c>
      <c r="E4246" s="160"/>
      <c r="F4246" s="160">
        <v>46144</v>
      </c>
      <c r="G4246" s="160">
        <v>46167</v>
      </c>
      <c r="H4246" s="160">
        <v>45932</v>
      </c>
      <c r="I4246" s="160">
        <v>45956</v>
      </c>
      <c r="J4246" s="160">
        <v>0</v>
      </c>
      <c r="K4246" s="160">
        <v>0</v>
      </c>
      <c r="L4246" s="707">
        <v>69409.66</v>
      </c>
      <c r="M4246" s="727" t="s">
        <v>4994</v>
      </c>
      <c r="X4246" s="707"/>
      <c r="Y4246" s="707"/>
      <c r="AB4246" s="707"/>
      <c r="AC4246" s="707">
        <v>69409.66</v>
      </c>
      <c r="AD4246" s="707"/>
      <c r="AE4246" s="707"/>
      <c r="AF4246" s="707"/>
      <c r="AG4246" s="707"/>
      <c r="AO4246" s="707"/>
      <c r="AQ4246" s="707"/>
      <c r="AR4246" s="707"/>
    </row>
    <row r="4247" spans="4:44">
      <c r="D4247" s="160" t="s">
        <v>5382</v>
      </c>
      <c r="E4247" s="160"/>
      <c r="F4247" s="160">
        <v>46144</v>
      </c>
      <c r="G4247" s="160">
        <v>46167</v>
      </c>
      <c r="H4247" s="160">
        <v>45932</v>
      </c>
      <c r="I4247" s="160">
        <v>45956</v>
      </c>
      <c r="J4247" s="160">
        <v>0</v>
      </c>
      <c r="K4247" s="160">
        <v>0</v>
      </c>
      <c r="L4247" s="707">
        <v>69409.66</v>
      </c>
      <c r="M4247" s="727" t="s">
        <v>4995</v>
      </c>
      <c r="X4247" s="707"/>
      <c r="Y4247" s="707"/>
      <c r="Z4247" s="707"/>
      <c r="AB4247" s="707"/>
      <c r="AC4247" s="707">
        <v>69409.66</v>
      </c>
      <c r="AD4247" s="707"/>
      <c r="AE4247" s="707"/>
      <c r="AF4247" s="707"/>
      <c r="AG4247" s="707"/>
      <c r="AH4247" s="707"/>
      <c r="AO4247" s="707"/>
      <c r="AQ4247" s="707"/>
      <c r="AR4247" s="707"/>
    </row>
    <row r="4248" spans="4:44">
      <c r="D4248" s="160" t="s">
        <v>5382</v>
      </c>
      <c r="E4248" s="160"/>
      <c r="F4248" s="160">
        <v>46144</v>
      </c>
      <c r="G4248" s="160">
        <v>46167</v>
      </c>
      <c r="H4248" s="160">
        <v>45932</v>
      </c>
      <c r="I4248" s="160">
        <v>45956</v>
      </c>
      <c r="J4248" s="160">
        <v>0</v>
      </c>
      <c r="K4248" s="160">
        <v>0</v>
      </c>
      <c r="L4248" s="707">
        <v>69409.66</v>
      </c>
      <c r="M4248" s="727" t="s">
        <v>4996</v>
      </c>
      <c r="X4248" s="707"/>
      <c r="Y4248" s="707"/>
      <c r="Z4248" s="707"/>
      <c r="AE4248" s="707"/>
      <c r="AF4248" s="707"/>
      <c r="AG4248" s="707"/>
      <c r="AH4248" s="707"/>
    </row>
    <row r="4249" spans="4:44">
      <c r="D4249" s="160" t="s">
        <v>5383</v>
      </c>
      <c r="E4249" s="160"/>
      <c r="F4249" s="160">
        <v>46144</v>
      </c>
      <c r="G4249" s="160">
        <v>46167</v>
      </c>
      <c r="H4249" s="160">
        <v>45932</v>
      </c>
      <c r="I4249" s="160">
        <v>45956</v>
      </c>
      <c r="J4249" s="160">
        <v>0</v>
      </c>
      <c r="K4249" s="160">
        <v>0</v>
      </c>
      <c r="L4249" s="707">
        <v>68116.5</v>
      </c>
      <c r="M4249" s="727" t="s">
        <v>4994</v>
      </c>
      <c r="X4249" s="707"/>
      <c r="Y4249" s="707"/>
      <c r="Z4249" s="707"/>
      <c r="AB4249" s="707"/>
      <c r="AC4249" s="707">
        <v>68116.5</v>
      </c>
      <c r="AD4249" s="707"/>
      <c r="AE4249" s="707"/>
      <c r="AF4249" s="707"/>
      <c r="AG4249" s="707"/>
      <c r="AH4249" s="707"/>
      <c r="AI4249" s="707"/>
      <c r="AO4249" s="707"/>
      <c r="AQ4249" s="707"/>
      <c r="AR4249" s="707"/>
    </row>
    <row r="4250" spans="4:44">
      <c r="D4250" s="160" t="s">
        <v>5383</v>
      </c>
      <c r="E4250" s="160"/>
      <c r="F4250" s="160">
        <v>46144</v>
      </c>
      <c r="G4250" s="160">
        <v>46167</v>
      </c>
      <c r="H4250" s="160">
        <v>45932</v>
      </c>
      <c r="I4250" s="160">
        <v>45956</v>
      </c>
      <c r="J4250" s="160">
        <v>0</v>
      </c>
      <c r="K4250" s="160">
        <v>0</v>
      </c>
      <c r="L4250" s="707">
        <v>68116.5</v>
      </c>
      <c r="M4250" s="727" t="s">
        <v>4995</v>
      </c>
      <c r="Z4250" s="707"/>
      <c r="AA4250" s="707"/>
      <c r="AB4250" s="707"/>
      <c r="AC4250" s="707">
        <v>68116.5</v>
      </c>
      <c r="AD4250" s="707"/>
      <c r="AE4250" s="707"/>
      <c r="AF4250" s="707"/>
      <c r="AG4250" s="707"/>
      <c r="AH4250" s="707"/>
      <c r="AI4250" s="707"/>
      <c r="AO4250" s="707"/>
      <c r="AQ4250" s="707"/>
      <c r="AR4250" s="707"/>
    </row>
    <row r="4251" spans="4:44">
      <c r="D4251" s="160" t="s">
        <v>5383</v>
      </c>
      <c r="E4251" s="160"/>
      <c r="F4251" s="160">
        <v>46144</v>
      </c>
      <c r="G4251" s="160">
        <v>46167</v>
      </c>
      <c r="H4251" s="160">
        <v>45932</v>
      </c>
      <c r="I4251" s="160">
        <v>45956</v>
      </c>
      <c r="J4251" s="160">
        <v>0</v>
      </c>
      <c r="K4251" s="160">
        <v>0</v>
      </c>
      <c r="L4251" s="707">
        <v>68116.5</v>
      </c>
      <c r="M4251" s="727" t="s">
        <v>4996</v>
      </c>
      <c r="Y4251" s="707"/>
      <c r="Z4251" s="707"/>
      <c r="AA4251" s="707"/>
      <c r="AB4251" s="707"/>
      <c r="AF4251" s="707"/>
      <c r="AG4251" s="707"/>
      <c r="AH4251" s="707"/>
    </row>
    <row r="4252" spans="4:44">
      <c r="D4252" s="160" t="s">
        <v>5384</v>
      </c>
      <c r="E4252" s="160"/>
      <c r="F4252" s="160">
        <v>46159</v>
      </c>
      <c r="G4252" s="160">
        <v>46162</v>
      </c>
      <c r="H4252" s="160">
        <v>45948</v>
      </c>
      <c r="I4252" s="160">
        <v>45951</v>
      </c>
      <c r="J4252" s="160">
        <v>0</v>
      </c>
      <c r="K4252" s="160">
        <v>0</v>
      </c>
      <c r="L4252" s="707">
        <v>1293.1600000000001</v>
      </c>
      <c r="M4252" s="727" t="s">
        <v>4994</v>
      </c>
      <c r="Y4252" s="707"/>
      <c r="Z4252" s="707"/>
      <c r="AB4252" s="707"/>
      <c r="AC4252" s="707">
        <v>1293.1600000000001</v>
      </c>
      <c r="AD4252" s="707"/>
      <c r="AE4252" s="707"/>
      <c r="AF4252" s="707"/>
      <c r="AG4252" s="707"/>
      <c r="AH4252" s="707"/>
      <c r="AI4252" s="707"/>
      <c r="AO4252" s="707"/>
      <c r="AR4252" s="707"/>
    </row>
    <row r="4253" spans="4:44">
      <c r="D4253" s="160" t="s">
        <v>5384</v>
      </c>
      <c r="E4253" s="160"/>
      <c r="F4253" s="160">
        <v>46159</v>
      </c>
      <c r="G4253" s="160">
        <v>46162</v>
      </c>
      <c r="H4253" s="160">
        <v>45948</v>
      </c>
      <c r="I4253" s="160">
        <v>45951</v>
      </c>
      <c r="J4253" s="160">
        <v>0</v>
      </c>
      <c r="K4253" s="160">
        <v>0</v>
      </c>
      <c r="L4253" s="707">
        <v>1293.1600000000001</v>
      </c>
      <c r="M4253" s="727" t="s">
        <v>4995</v>
      </c>
      <c r="Z4253" s="707"/>
      <c r="AA4253" s="707"/>
      <c r="AB4253" s="707"/>
      <c r="AC4253" s="707">
        <v>1293.1600000000001</v>
      </c>
      <c r="AD4253" s="707"/>
      <c r="AE4253" s="707"/>
      <c r="AF4253" s="707"/>
      <c r="AG4253" s="707"/>
      <c r="AH4253" s="707"/>
      <c r="AI4253" s="707"/>
      <c r="AO4253" s="707"/>
      <c r="AR4253" s="707"/>
    </row>
    <row r="4254" spans="4:44">
      <c r="D4254" s="160" t="s">
        <v>5384</v>
      </c>
      <c r="E4254" s="160"/>
      <c r="F4254" s="160">
        <v>46159</v>
      </c>
      <c r="G4254" s="160">
        <v>46162</v>
      </c>
      <c r="H4254" s="160">
        <v>45948</v>
      </c>
      <c r="I4254" s="160">
        <v>45951</v>
      </c>
      <c r="J4254" s="160">
        <v>0</v>
      </c>
      <c r="K4254" s="160">
        <v>0</v>
      </c>
      <c r="L4254" s="707">
        <v>1293.1600000000001</v>
      </c>
      <c r="M4254" s="727" t="s">
        <v>4996</v>
      </c>
      <c r="Y4254" s="707"/>
      <c r="Z4254" s="707"/>
      <c r="AA4254" s="707"/>
      <c r="AB4254" s="707"/>
      <c r="AF4254" s="707"/>
      <c r="AG4254" s="707"/>
    </row>
    <row r="4255" spans="4:44">
      <c r="D4255" s="160" t="s">
        <v>5385</v>
      </c>
      <c r="E4255" s="160"/>
      <c r="F4255" s="160">
        <v>46144</v>
      </c>
      <c r="G4255" s="160">
        <v>46177</v>
      </c>
      <c r="H4255" s="160" t="s">
        <v>6618</v>
      </c>
      <c r="I4255" s="160">
        <v>45956</v>
      </c>
      <c r="J4255" s="160">
        <v>38380.22</v>
      </c>
      <c r="K4255" s="160">
        <v>38380.22</v>
      </c>
      <c r="L4255" s="707">
        <v>60008.91</v>
      </c>
      <c r="M4255" s="727" t="s">
        <v>4994</v>
      </c>
      <c r="Y4255" s="707"/>
      <c r="Z4255" s="707"/>
      <c r="AB4255" s="707"/>
      <c r="AC4255" s="707">
        <v>3879.48</v>
      </c>
      <c r="AD4255" s="707"/>
      <c r="AE4255" s="707"/>
      <c r="AF4255" s="707"/>
      <c r="AG4255" s="707"/>
      <c r="AH4255" s="707"/>
      <c r="AI4255" s="707"/>
      <c r="AJ4255" s="707">
        <v>50516.49</v>
      </c>
      <c r="AK4255" s="707">
        <v>5612.94</v>
      </c>
      <c r="AO4255" s="707"/>
      <c r="AR4255" s="707"/>
    </row>
    <row r="4256" spans="4:44">
      <c r="D4256" s="160" t="s">
        <v>5385</v>
      </c>
      <c r="E4256" s="160"/>
      <c r="F4256" s="160">
        <v>46144</v>
      </c>
      <c r="G4256" s="160">
        <v>46177</v>
      </c>
      <c r="H4256" s="160" t="s">
        <v>6618</v>
      </c>
      <c r="I4256" s="160">
        <v>45956</v>
      </c>
      <c r="J4256" s="160">
        <v>38380.22</v>
      </c>
      <c r="K4256" s="160">
        <v>38380.22</v>
      </c>
      <c r="L4256" s="707">
        <v>60008.91</v>
      </c>
      <c r="M4256" s="727" t="s">
        <v>4995</v>
      </c>
      <c r="Z4256" s="707"/>
      <c r="AA4256" s="707"/>
      <c r="AB4256" s="707"/>
      <c r="AC4256" s="707">
        <v>21628.69</v>
      </c>
      <c r="AD4256" s="707"/>
      <c r="AE4256" s="707"/>
      <c r="AF4256" s="707"/>
      <c r="AG4256" s="707"/>
      <c r="AH4256" s="707"/>
      <c r="AI4256" s="707"/>
      <c r="AO4256" s="707"/>
      <c r="AQ4256" s="707"/>
      <c r="AR4256" s="707"/>
    </row>
    <row r="4257" spans="4:45">
      <c r="D4257" s="160" t="s">
        <v>5385</v>
      </c>
      <c r="E4257" s="160"/>
      <c r="F4257" s="160">
        <v>46144</v>
      </c>
      <c r="G4257" s="160">
        <v>46177</v>
      </c>
      <c r="H4257" s="160" t="s">
        <v>6618</v>
      </c>
      <c r="I4257" s="160">
        <v>45956</v>
      </c>
      <c r="J4257" s="160">
        <v>38380.22</v>
      </c>
      <c r="K4257" s="160">
        <v>38380.22</v>
      </c>
      <c r="L4257" s="707">
        <v>60008.91</v>
      </c>
      <c r="M4257" s="727" t="s">
        <v>4996</v>
      </c>
      <c r="W4257" s="707">
        <v>4156.29</v>
      </c>
      <c r="X4257" s="707">
        <v>2451.1999999999998</v>
      </c>
      <c r="Y4257" s="707">
        <v>7033.63</v>
      </c>
      <c r="Z4257" s="707"/>
      <c r="AA4257" s="707">
        <v>1462.83</v>
      </c>
      <c r="AB4257" s="707">
        <v>22414.19</v>
      </c>
      <c r="AC4257">
        <v>862.08</v>
      </c>
      <c r="AF4257" s="707"/>
      <c r="AG4257" s="707"/>
    </row>
    <row r="4258" spans="4:45">
      <c r="D4258" s="160" t="s">
        <v>5386</v>
      </c>
      <c r="E4258" s="160"/>
      <c r="F4258" s="160">
        <v>46152</v>
      </c>
      <c r="G4258" s="160">
        <v>46177</v>
      </c>
      <c r="H4258" s="160" t="s">
        <v>6656</v>
      </c>
      <c r="I4258" s="160">
        <v>45956</v>
      </c>
      <c r="J4258" s="160">
        <v>38380.22</v>
      </c>
      <c r="K4258" s="160">
        <v>38380.22</v>
      </c>
      <c r="L4258" s="707">
        <v>60008.91</v>
      </c>
      <c r="M4258" s="727" t="s">
        <v>4994</v>
      </c>
      <c r="Y4258" s="707"/>
      <c r="Z4258" s="707"/>
      <c r="AB4258" s="707"/>
      <c r="AC4258" s="707">
        <v>3879.48</v>
      </c>
      <c r="AD4258" s="707"/>
      <c r="AE4258" s="707"/>
      <c r="AF4258" s="707"/>
      <c r="AG4258" s="707"/>
      <c r="AH4258" s="707"/>
      <c r="AI4258" s="707"/>
      <c r="AJ4258" s="707">
        <v>50516.49</v>
      </c>
      <c r="AK4258" s="707">
        <v>5612.94</v>
      </c>
      <c r="AO4258" s="707"/>
      <c r="AR4258" s="707"/>
    </row>
    <row r="4259" spans="4:45">
      <c r="D4259" s="160" t="s">
        <v>5386</v>
      </c>
      <c r="E4259" s="160"/>
      <c r="F4259" s="160">
        <v>46152</v>
      </c>
      <c r="G4259" s="160">
        <v>46177</v>
      </c>
      <c r="H4259" s="160" t="s">
        <v>6656</v>
      </c>
      <c r="I4259" s="160">
        <v>45956</v>
      </c>
      <c r="J4259" s="160">
        <v>38380.22</v>
      </c>
      <c r="K4259" s="160">
        <v>38380.22</v>
      </c>
      <c r="L4259" s="707">
        <v>60008.91</v>
      </c>
      <c r="M4259" s="727" t="s">
        <v>4995</v>
      </c>
      <c r="Z4259" s="707"/>
      <c r="AA4259" s="707"/>
      <c r="AB4259" s="707"/>
      <c r="AC4259" s="707">
        <v>21628.69</v>
      </c>
      <c r="AD4259" s="707"/>
      <c r="AE4259" s="707"/>
      <c r="AF4259" s="707"/>
      <c r="AG4259" s="707"/>
      <c r="AH4259" s="707"/>
      <c r="AI4259" s="707"/>
      <c r="AO4259" s="707"/>
      <c r="AQ4259" s="707"/>
      <c r="AR4259" s="707"/>
    </row>
    <row r="4260" spans="4:45">
      <c r="D4260" s="160" t="s">
        <v>5386</v>
      </c>
      <c r="E4260" s="160"/>
      <c r="F4260" s="160">
        <v>46152</v>
      </c>
      <c r="G4260" s="160">
        <v>46177</v>
      </c>
      <c r="H4260" s="160" t="s">
        <v>6656</v>
      </c>
      <c r="I4260" s="160">
        <v>45956</v>
      </c>
      <c r="J4260" s="160">
        <v>38380.22</v>
      </c>
      <c r="K4260" s="160">
        <v>38380.22</v>
      </c>
      <c r="L4260" s="707">
        <v>60008.91</v>
      </c>
      <c r="M4260" s="727" t="s">
        <v>4996</v>
      </c>
      <c r="W4260" s="707">
        <v>4156.29</v>
      </c>
      <c r="X4260" s="707">
        <v>2451.1999999999998</v>
      </c>
      <c r="Y4260" s="707">
        <v>7033.63</v>
      </c>
      <c r="Z4260" s="707"/>
      <c r="AA4260" s="707">
        <v>1462.83</v>
      </c>
      <c r="AB4260" s="707">
        <v>22414.19</v>
      </c>
      <c r="AC4260">
        <v>862.08</v>
      </c>
      <c r="AF4260" s="707"/>
      <c r="AG4260" s="707"/>
      <c r="AH4260" s="707"/>
    </row>
    <row r="4261" spans="4:45">
      <c r="D4261" s="160" t="s">
        <v>5387</v>
      </c>
      <c r="E4261" s="160"/>
      <c r="F4261" s="160">
        <v>46152</v>
      </c>
      <c r="G4261" s="160">
        <v>46177</v>
      </c>
      <c r="H4261" s="160" t="s">
        <v>6656</v>
      </c>
      <c r="I4261" s="160">
        <v>45956</v>
      </c>
      <c r="J4261" s="160">
        <v>38380.22</v>
      </c>
      <c r="K4261" s="160">
        <v>38380.22</v>
      </c>
      <c r="L4261" s="707">
        <v>56129.43</v>
      </c>
      <c r="M4261" s="727" t="s">
        <v>4994</v>
      </c>
      <c r="Y4261" s="707"/>
      <c r="Z4261" s="707"/>
      <c r="AC4261" s="707"/>
      <c r="AD4261" s="707"/>
      <c r="AE4261" s="707"/>
      <c r="AF4261" s="707"/>
      <c r="AG4261" s="707"/>
      <c r="AH4261" s="707"/>
      <c r="AI4261" s="707"/>
      <c r="AJ4261" s="707">
        <v>50516.49</v>
      </c>
      <c r="AK4261" s="707">
        <v>5612.94</v>
      </c>
    </row>
    <row r="4262" spans="4:45">
      <c r="D4262" s="160" t="s">
        <v>5387</v>
      </c>
      <c r="E4262" s="160"/>
      <c r="F4262" s="160">
        <v>46152</v>
      </c>
      <c r="G4262" s="160">
        <v>46177</v>
      </c>
      <c r="H4262" s="160" t="s">
        <v>6656</v>
      </c>
      <c r="I4262" s="160">
        <v>45956</v>
      </c>
      <c r="J4262" s="160">
        <v>38380.22</v>
      </c>
      <c r="K4262" s="160">
        <v>38380.22</v>
      </c>
      <c r="L4262" s="707">
        <v>56129.43</v>
      </c>
      <c r="M4262" s="727" t="s">
        <v>4995</v>
      </c>
      <c r="Z4262" s="707"/>
      <c r="AA4262" s="707"/>
      <c r="AB4262" s="707"/>
      <c r="AC4262" s="707">
        <v>17749.21</v>
      </c>
      <c r="AD4262" s="707"/>
      <c r="AE4262" s="707"/>
      <c r="AF4262" s="707"/>
      <c r="AG4262" s="707"/>
      <c r="AH4262" s="707"/>
      <c r="AI4262" s="707"/>
      <c r="AO4262" s="707"/>
      <c r="AQ4262" s="707"/>
      <c r="AR4262" s="707"/>
    </row>
    <row r="4263" spans="4:45">
      <c r="D4263" s="160" t="s">
        <v>5387</v>
      </c>
      <c r="E4263" s="160"/>
      <c r="F4263" s="160">
        <v>46152</v>
      </c>
      <c r="G4263" s="160">
        <v>46177</v>
      </c>
      <c r="H4263" s="160" t="s">
        <v>6656</v>
      </c>
      <c r="I4263" s="160">
        <v>45956</v>
      </c>
      <c r="J4263" s="160">
        <v>38380.22</v>
      </c>
      <c r="K4263" s="160">
        <v>38380.22</v>
      </c>
      <c r="L4263" s="707">
        <v>56129.43</v>
      </c>
      <c r="M4263" s="727" t="s">
        <v>4996</v>
      </c>
      <c r="W4263" s="707">
        <v>4156.29</v>
      </c>
      <c r="X4263" s="707">
        <v>2451.1999999999998</v>
      </c>
      <c r="Y4263" s="707">
        <v>7033.63</v>
      </c>
      <c r="Z4263" s="707"/>
      <c r="AA4263" s="707">
        <v>1462.83</v>
      </c>
      <c r="AB4263" s="707">
        <v>22414.19</v>
      </c>
      <c r="AC4263">
        <v>862.08</v>
      </c>
      <c r="AF4263" s="707"/>
      <c r="AG4263" s="707"/>
      <c r="AH4263" s="707"/>
    </row>
    <row r="4264" spans="4:45">
      <c r="D4264" s="160" t="s">
        <v>5388</v>
      </c>
      <c r="E4264" s="160"/>
      <c r="F4264" s="160">
        <v>46167</v>
      </c>
      <c r="G4264" s="160">
        <v>46170</v>
      </c>
      <c r="H4264" s="160">
        <v>45932</v>
      </c>
      <c r="I4264" s="160">
        <v>45937</v>
      </c>
      <c r="J4264" s="160">
        <v>0</v>
      </c>
      <c r="K4264" s="160">
        <v>0</v>
      </c>
      <c r="L4264" s="707">
        <v>3879.48</v>
      </c>
      <c r="M4264" s="727" t="s">
        <v>4994</v>
      </c>
      <c r="Y4264" s="707"/>
      <c r="Z4264" s="707"/>
      <c r="AB4264" s="707"/>
      <c r="AC4264" s="707">
        <v>3879.48</v>
      </c>
      <c r="AO4264" s="707"/>
      <c r="AR4264" s="707"/>
    </row>
    <row r="4265" spans="4:45">
      <c r="D4265" s="160" t="s">
        <v>5388</v>
      </c>
      <c r="E4265" s="160"/>
      <c r="F4265" s="160">
        <v>46167</v>
      </c>
      <c r="G4265" s="160">
        <v>46170</v>
      </c>
      <c r="H4265" s="160">
        <v>45932</v>
      </c>
      <c r="I4265" s="160">
        <v>45937</v>
      </c>
      <c r="J4265" s="160">
        <v>0</v>
      </c>
      <c r="K4265" s="160">
        <v>0</v>
      </c>
      <c r="L4265" s="707">
        <v>3879.48</v>
      </c>
      <c r="M4265" s="727" t="s">
        <v>4995</v>
      </c>
      <c r="AB4265" s="707"/>
      <c r="AC4265" s="707">
        <v>3879.48</v>
      </c>
      <c r="AG4265" s="707"/>
      <c r="AH4265" s="707"/>
      <c r="AO4265" s="707"/>
      <c r="AR4265" s="707"/>
    </row>
    <row r="4266" spans="4:45">
      <c r="D4266" s="160" t="s">
        <v>5388</v>
      </c>
      <c r="E4266" s="160"/>
      <c r="F4266" s="160">
        <v>46167</v>
      </c>
      <c r="G4266" s="160">
        <v>46170</v>
      </c>
      <c r="H4266" s="160">
        <v>45932</v>
      </c>
      <c r="I4266" s="160">
        <v>45937</v>
      </c>
      <c r="J4266" s="160">
        <v>0</v>
      </c>
      <c r="K4266" s="160">
        <v>0</v>
      </c>
      <c r="L4266" s="707">
        <v>3879.48</v>
      </c>
      <c r="M4266" s="727" t="s">
        <v>4996</v>
      </c>
      <c r="Z4266" s="707"/>
      <c r="AG4266" s="707"/>
      <c r="AH4266" s="707"/>
    </row>
    <row r="4267" spans="4:45">
      <c r="D4267" s="160" t="s">
        <v>5373</v>
      </c>
      <c r="E4267" s="160"/>
      <c r="F4267" s="160">
        <v>46152</v>
      </c>
      <c r="G4267" s="160">
        <v>46190</v>
      </c>
      <c r="H4267" s="160" t="s">
        <v>6591</v>
      </c>
      <c r="I4267" s="160">
        <v>45970</v>
      </c>
      <c r="J4267" s="160">
        <v>114107.08</v>
      </c>
      <c r="K4267" s="160">
        <v>114107.08</v>
      </c>
      <c r="L4267" s="707">
        <v>123996.97</v>
      </c>
      <c r="M4267" s="727" t="s">
        <v>4994</v>
      </c>
      <c r="Z4267" s="707"/>
      <c r="AC4267" s="707">
        <v>7922.94</v>
      </c>
      <c r="AD4267" s="707">
        <v>1966.95</v>
      </c>
      <c r="AE4267" s="707"/>
      <c r="AF4267" s="707"/>
      <c r="AG4267" s="707"/>
      <c r="AH4267" s="707"/>
      <c r="AI4267" s="707"/>
      <c r="AJ4267" s="707">
        <v>28526.77</v>
      </c>
      <c r="AK4267" s="707">
        <v>85580.31</v>
      </c>
      <c r="AP4267" s="707"/>
      <c r="AR4267" s="707"/>
    </row>
    <row r="4268" spans="4:45">
      <c r="D4268" s="160" t="s">
        <v>5373</v>
      </c>
      <c r="E4268" s="160"/>
      <c r="F4268" s="160">
        <v>46152</v>
      </c>
      <c r="G4268" s="160">
        <v>46190</v>
      </c>
      <c r="H4268" s="160" t="s">
        <v>6591</v>
      </c>
      <c r="I4268" s="160">
        <v>45970</v>
      </c>
      <c r="J4268" s="160">
        <v>114107.08</v>
      </c>
      <c r="K4268" s="160">
        <v>114107.08</v>
      </c>
      <c r="L4268" s="707">
        <v>123996.97</v>
      </c>
      <c r="M4268" s="727" t="s">
        <v>4995</v>
      </c>
      <c r="Z4268" s="707"/>
      <c r="AA4268" s="707"/>
      <c r="AB4268" s="707"/>
      <c r="AC4268" s="707">
        <v>7922.94</v>
      </c>
      <c r="AD4268" s="707">
        <v>1966.95</v>
      </c>
      <c r="AE4268" s="707"/>
      <c r="AF4268" s="707"/>
      <c r="AG4268" s="707"/>
      <c r="AH4268" s="707"/>
      <c r="AI4268" s="707"/>
      <c r="AP4268" s="707"/>
      <c r="AR4268" s="707"/>
      <c r="AS4268" s="707"/>
    </row>
    <row r="4269" spans="4:45">
      <c r="D4269" s="160" t="s">
        <v>5373</v>
      </c>
      <c r="E4269" s="160"/>
      <c r="F4269" s="160">
        <v>46152</v>
      </c>
      <c r="G4269" s="160">
        <v>46190</v>
      </c>
      <c r="H4269" s="160" t="s">
        <v>6591</v>
      </c>
      <c r="I4269" s="160">
        <v>45970</v>
      </c>
      <c r="J4269" s="160">
        <v>114107.08</v>
      </c>
      <c r="K4269" s="160">
        <v>114107.08</v>
      </c>
      <c r="L4269" s="707">
        <v>123996.97</v>
      </c>
      <c r="M4269" s="727" t="s">
        <v>4996</v>
      </c>
      <c r="V4269" s="707">
        <v>25258.080000000002</v>
      </c>
      <c r="W4269" s="707">
        <v>3268.69</v>
      </c>
      <c r="Z4269" s="707"/>
      <c r="AA4269" s="707">
        <v>47233.11</v>
      </c>
      <c r="AB4269" s="707">
        <v>38347.199999999997</v>
      </c>
      <c r="AF4269" s="707"/>
      <c r="AG4269" s="707"/>
      <c r="AH4269" s="707"/>
    </row>
    <row r="4270" spans="4:45">
      <c r="D4270" s="160" t="s">
        <v>5374</v>
      </c>
      <c r="E4270" s="160"/>
      <c r="F4270" s="160">
        <v>46160</v>
      </c>
      <c r="G4270" s="160">
        <v>46190</v>
      </c>
      <c r="H4270" s="160" t="s">
        <v>6571</v>
      </c>
      <c r="I4270" s="160">
        <v>45970</v>
      </c>
      <c r="J4270" s="160">
        <v>114107.08</v>
      </c>
      <c r="K4270" s="160">
        <v>114107.08</v>
      </c>
      <c r="L4270" s="707">
        <v>123996.97</v>
      </c>
      <c r="M4270" s="727" t="s">
        <v>4994</v>
      </c>
      <c r="Z4270" s="707"/>
      <c r="AC4270" s="707">
        <v>7922.94</v>
      </c>
      <c r="AD4270" s="707">
        <v>1966.95</v>
      </c>
      <c r="AE4270" s="707"/>
      <c r="AF4270" s="707"/>
      <c r="AG4270" s="707"/>
      <c r="AH4270" s="707"/>
      <c r="AI4270" s="707"/>
      <c r="AJ4270" s="707">
        <v>28526.77</v>
      </c>
      <c r="AK4270" s="707">
        <v>85580.31</v>
      </c>
      <c r="AP4270" s="707"/>
      <c r="AR4270" s="707"/>
    </row>
    <row r="4271" spans="4:45">
      <c r="D4271" s="160" t="s">
        <v>5374</v>
      </c>
      <c r="E4271" s="160"/>
      <c r="F4271" s="160">
        <v>46160</v>
      </c>
      <c r="G4271" s="160">
        <v>46190</v>
      </c>
      <c r="H4271" s="160" t="s">
        <v>6571</v>
      </c>
      <c r="I4271" s="160">
        <v>45970</v>
      </c>
      <c r="J4271" s="160">
        <v>114107.08</v>
      </c>
      <c r="K4271" s="160">
        <v>114107.08</v>
      </c>
      <c r="L4271" s="707">
        <v>123996.97</v>
      </c>
      <c r="M4271" s="727" t="s">
        <v>4995</v>
      </c>
      <c r="Z4271" s="707"/>
      <c r="AA4271" s="707"/>
      <c r="AB4271" s="707"/>
      <c r="AC4271" s="707">
        <v>7922.94</v>
      </c>
      <c r="AD4271" s="707">
        <v>1966.95</v>
      </c>
      <c r="AE4271" s="707"/>
      <c r="AF4271" s="707"/>
      <c r="AG4271" s="707"/>
      <c r="AH4271" s="707"/>
      <c r="AI4271" s="707"/>
      <c r="AP4271" s="707"/>
      <c r="AR4271" s="707"/>
      <c r="AS4271" s="707"/>
    </row>
    <row r="4272" spans="4:45">
      <c r="D4272" s="160" t="s">
        <v>5374</v>
      </c>
      <c r="E4272" s="160"/>
      <c r="F4272" s="160">
        <v>46160</v>
      </c>
      <c r="G4272" s="160">
        <v>46190</v>
      </c>
      <c r="H4272" s="160" t="s">
        <v>6571</v>
      </c>
      <c r="I4272" s="160">
        <v>45970</v>
      </c>
      <c r="J4272" s="160">
        <v>114107.08</v>
      </c>
      <c r="K4272" s="160">
        <v>114107.08</v>
      </c>
      <c r="L4272" s="707">
        <v>123996.97</v>
      </c>
      <c r="M4272" s="727" t="s">
        <v>4996</v>
      </c>
      <c r="V4272" s="707">
        <v>25258.080000000002</v>
      </c>
      <c r="W4272" s="707">
        <v>3268.69</v>
      </c>
      <c r="Z4272" s="707"/>
      <c r="AA4272" s="707">
        <v>47233.11</v>
      </c>
      <c r="AB4272" s="707">
        <v>38347.199999999997</v>
      </c>
      <c r="AF4272" s="707"/>
      <c r="AG4272" s="707"/>
      <c r="AH4272" s="707"/>
    </row>
    <row r="4273" spans="4:45">
      <c r="D4273" s="160" t="s">
        <v>9291</v>
      </c>
      <c r="E4273" s="160"/>
      <c r="F4273" s="160">
        <v>46168</v>
      </c>
      <c r="G4273" s="160">
        <v>46188</v>
      </c>
      <c r="H4273" s="160">
        <v>45957</v>
      </c>
      <c r="I4273" s="160">
        <v>45970</v>
      </c>
      <c r="J4273" s="160">
        <v>0</v>
      </c>
      <c r="K4273" s="160">
        <v>0</v>
      </c>
      <c r="L4273" s="707">
        <v>898.39</v>
      </c>
      <c r="M4273" s="727" t="s">
        <v>4994</v>
      </c>
      <c r="Z4273" s="707"/>
      <c r="AC4273" s="707">
        <v>224.6</v>
      </c>
      <c r="AD4273" s="707">
        <v>673.79</v>
      </c>
      <c r="AE4273" s="707"/>
      <c r="AF4273" s="707"/>
      <c r="AG4273" s="707"/>
      <c r="AH4273" s="707"/>
      <c r="AI4273" s="707"/>
    </row>
    <row r="4274" spans="4:45">
      <c r="D4274" s="160" t="s">
        <v>9291</v>
      </c>
      <c r="E4274" s="160"/>
      <c r="F4274" s="160">
        <v>46168</v>
      </c>
      <c r="G4274" s="160">
        <v>46188</v>
      </c>
      <c r="H4274" s="160">
        <v>45957</v>
      </c>
      <c r="I4274" s="160">
        <v>45970</v>
      </c>
      <c r="J4274" s="160">
        <v>0</v>
      </c>
      <c r="K4274" s="160">
        <v>0</v>
      </c>
      <c r="L4274" s="707">
        <v>898.39</v>
      </c>
      <c r="M4274" s="727" t="s">
        <v>4995</v>
      </c>
      <c r="Z4274" s="707"/>
      <c r="AA4274" s="707"/>
      <c r="AB4274" s="707"/>
      <c r="AC4274" s="707">
        <v>224.6</v>
      </c>
      <c r="AD4274" s="707">
        <v>673.79</v>
      </c>
      <c r="AE4274" s="707"/>
      <c r="AF4274" s="707"/>
      <c r="AG4274" s="707"/>
      <c r="AH4274" s="707"/>
      <c r="AI4274" s="707"/>
    </row>
    <row r="4275" spans="4:45">
      <c r="D4275" s="160" t="s">
        <v>9291</v>
      </c>
      <c r="E4275" s="160"/>
      <c r="F4275" s="160">
        <v>46168</v>
      </c>
      <c r="G4275" s="160">
        <v>46188</v>
      </c>
      <c r="H4275" s="160">
        <v>45957</v>
      </c>
      <c r="I4275" s="160">
        <v>45970</v>
      </c>
      <c r="J4275" s="160">
        <v>0</v>
      </c>
      <c r="K4275" s="160">
        <v>0</v>
      </c>
      <c r="L4275" s="707">
        <v>898.39</v>
      </c>
      <c r="M4275" s="727" t="s">
        <v>4996</v>
      </c>
      <c r="Z4275" s="707"/>
      <c r="AA4275" s="707"/>
      <c r="AB4275" s="707"/>
      <c r="AC4275" s="707"/>
      <c r="AG4275" s="707"/>
      <c r="AH4275" s="707"/>
    </row>
    <row r="4276" spans="4:45">
      <c r="D4276" s="160" t="s">
        <v>5375</v>
      </c>
      <c r="E4276" s="160"/>
      <c r="F4276" s="160">
        <v>46160</v>
      </c>
      <c r="G4276" s="160">
        <v>46190</v>
      </c>
      <c r="H4276" s="160" t="s">
        <v>6571</v>
      </c>
      <c r="I4276" s="160" t="s">
        <v>12639</v>
      </c>
      <c r="J4276" s="160">
        <v>114107.08</v>
      </c>
      <c r="K4276" s="160">
        <v>114107.08</v>
      </c>
      <c r="L4276" s="707">
        <v>114107.08</v>
      </c>
      <c r="M4276" s="727" t="s">
        <v>4994</v>
      </c>
      <c r="Z4276" s="707"/>
      <c r="AB4276" s="707"/>
      <c r="AC4276" s="707"/>
      <c r="AE4276" s="707"/>
      <c r="AF4276" s="707"/>
      <c r="AG4276" s="707"/>
      <c r="AH4276" s="707"/>
      <c r="AI4276" s="707"/>
      <c r="AJ4276" s="707">
        <v>28526.77</v>
      </c>
      <c r="AK4276" s="707">
        <v>85580.31</v>
      </c>
    </row>
    <row r="4277" spans="4:45">
      <c r="D4277" s="160" t="s">
        <v>5375</v>
      </c>
      <c r="E4277" s="160"/>
      <c r="F4277" s="160">
        <v>46160</v>
      </c>
      <c r="G4277" s="160">
        <v>46190</v>
      </c>
      <c r="H4277" s="160" t="s">
        <v>6571</v>
      </c>
      <c r="I4277" s="160" t="s">
        <v>12639</v>
      </c>
      <c r="J4277" s="160">
        <v>114107.08</v>
      </c>
      <c r="K4277" s="160">
        <v>114107.08</v>
      </c>
      <c r="L4277" s="707">
        <v>114107.08</v>
      </c>
      <c r="M4277" s="727" t="s">
        <v>4995</v>
      </c>
      <c r="AB4277" s="707"/>
      <c r="AC4277" s="707"/>
      <c r="AD4277" s="707"/>
      <c r="AE4277" s="707"/>
      <c r="AF4277" s="707"/>
      <c r="AG4277" s="707"/>
      <c r="AH4277" s="707"/>
      <c r="AI4277" s="707"/>
      <c r="AJ4277" s="707"/>
      <c r="AK4277" s="707"/>
      <c r="AP4277" s="707"/>
      <c r="AR4277" s="707"/>
      <c r="AS4277" s="707"/>
    </row>
    <row r="4278" spans="4:45">
      <c r="D4278" s="160" t="s">
        <v>5375</v>
      </c>
      <c r="E4278" s="160"/>
      <c r="F4278" s="160">
        <v>46160</v>
      </c>
      <c r="G4278" s="160">
        <v>46190</v>
      </c>
      <c r="H4278" s="160" t="s">
        <v>6571</v>
      </c>
      <c r="I4278" s="160" t="s">
        <v>12639</v>
      </c>
      <c r="J4278" s="160">
        <v>114107.08</v>
      </c>
      <c r="K4278" s="160">
        <v>114107.08</v>
      </c>
      <c r="L4278" s="707">
        <v>114107.08</v>
      </c>
      <c r="M4278" s="727" t="s">
        <v>4996</v>
      </c>
      <c r="V4278" s="707">
        <v>25258.080000000002</v>
      </c>
      <c r="W4278" s="707">
        <v>3268.69</v>
      </c>
      <c r="AA4278" s="707">
        <v>47233.11</v>
      </c>
      <c r="AB4278" s="707">
        <v>38347.199999999997</v>
      </c>
      <c r="AC4278" s="707"/>
      <c r="AD4278" s="707"/>
      <c r="AH4278" s="707"/>
      <c r="AI4278" s="707"/>
    </row>
    <row r="4279" spans="4:45">
      <c r="D4279" s="160" t="s">
        <v>9292</v>
      </c>
      <c r="E4279" s="160"/>
      <c r="F4279" s="160">
        <v>46182</v>
      </c>
      <c r="G4279" s="160">
        <v>46186</v>
      </c>
      <c r="H4279" s="160">
        <v>45964</v>
      </c>
      <c r="I4279" s="160">
        <v>45967</v>
      </c>
      <c r="J4279" s="160">
        <v>0</v>
      </c>
      <c r="K4279" s="160">
        <v>0</v>
      </c>
      <c r="L4279" s="707">
        <v>1293.1600000000001</v>
      </c>
      <c r="M4279" s="727" t="s">
        <v>4994</v>
      </c>
      <c r="AB4279" s="707"/>
      <c r="AC4279" s="707"/>
      <c r="AD4279" s="707">
        <v>1293.1600000000001</v>
      </c>
      <c r="AE4279" s="707"/>
      <c r="AF4279" s="707"/>
      <c r="AG4279" s="707"/>
      <c r="AH4279" s="707"/>
      <c r="AI4279" s="707"/>
      <c r="AJ4279" s="707"/>
      <c r="AK4279" s="707"/>
      <c r="AP4279" s="707"/>
      <c r="AR4279" s="707"/>
    </row>
    <row r="4280" spans="4:45">
      <c r="D4280" s="160" t="s">
        <v>9292</v>
      </c>
      <c r="E4280" s="160"/>
      <c r="F4280" s="160">
        <v>46182</v>
      </c>
      <c r="G4280" s="160">
        <v>46186</v>
      </c>
      <c r="H4280" s="160">
        <v>45964</v>
      </c>
      <c r="I4280" s="160">
        <v>45967</v>
      </c>
      <c r="J4280" s="160">
        <v>0</v>
      </c>
      <c r="K4280" s="160">
        <v>0</v>
      </c>
      <c r="L4280" s="707">
        <v>1293.1600000000001</v>
      </c>
      <c r="M4280" s="727" t="s">
        <v>4995</v>
      </c>
      <c r="AB4280" s="707"/>
      <c r="AC4280" s="707"/>
      <c r="AD4280" s="707">
        <v>1293.1600000000001</v>
      </c>
      <c r="AE4280" s="707"/>
      <c r="AF4280" s="707"/>
      <c r="AG4280" s="707"/>
      <c r="AH4280" s="707"/>
      <c r="AI4280" s="707"/>
      <c r="AJ4280" s="707"/>
      <c r="AK4280" s="707"/>
      <c r="AP4280" s="707"/>
      <c r="AR4280" s="707"/>
    </row>
    <row r="4281" spans="4:45">
      <c r="D4281" s="160" t="s">
        <v>9292</v>
      </c>
      <c r="E4281" s="160"/>
      <c r="F4281" s="160">
        <v>46182</v>
      </c>
      <c r="G4281" s="160">
        <v>46186</v>
      </c>
      <c r="H4281" s="160">
        <v>45964</v>
      </c>
      <c r="I4281" s="160">
        <v>45967</v>
      </c>
      <c r="J4281" s="160">
        <v>0</v>
      </c>
      <c r="K4281" s="160">
        <v>0</v>
      </c>
      <c r="L4281" s="707">
        <v>1293.1600000000001</v>
      </c>
      <c r="M4281" s="727" t="s">
        <v>4996</v>
      </c>
      <c r="AB4281" s="707"/>
      <c r="AC4281" s="707"/>
      <c r="AD4281" s="707"/>
      <c r="AI4281" s="707"/>
    </row>
    <row r="4282" spans="4:45">
      <c r="D4282" s="160" t="s">
        <v>5376</v>
      </c>
      <c r="E4282" s="160"/>
      <c r="F4282" s="160">
        <v>46182</v>
      </c>
      <c r="G4282" s="160">
        <v>46186</v>
      </c>
      <c r="H4282" s="160">
        <v>45932</v>
      </c>
      <c r="I4282" s="160">
        <v>45936</v>
      </c>
      <c r="J4282" s="160">
        <v>0</v>
      </c>
      <c r="K4282" s="160">
        <v>0</v>
      </c>
      <c r="L4282" s="707">
        <v>7698.34</v>
      </c>
      <c r="M4282" s="727" t="s">
        <v>4994</v>
      </c>
      <c r="AB4282" s="707"/>
      <c r="AC4282" s="707">
        <v>7698.34</v>
      </c>
      <c r="AE4282" s="707"/>
      <c r="AF4282" s="707"/>
      <c r="AG4282" s="707"/>
      <c r="AH4282" s="707"/>
      <c r="AI4282" s="707"/>
      <c r="AJ4282" s="707"/>
      <c r="AK4282" s="707"/>
      <c r="AP4282" s="707"/>
      <c r="AR4282" s="707"/>
    </row>
    <row r="4283" spans="4:45">
      <c r="D4283" s="160" t="s">
        <v>5376</v>
      </c>
      <c r="E4283" s="160"/>
      <c r="F4283" s="160">
        <v>46182</v>
      </c>
      <c r="G4283" s="160">
        <v>46186</v>
      </c>
      <c r="H4283" s="160">
        <v>45932</v>
      </c>
      <c r="I4283" s="160">
        <v>45936</v>
      </c>
      <c r="J4283" s="160">
        <v>0</v>
      </c>
      <c r="K4283" s="160">
        <v>0</v>
      </c>
      <c r="L4283" s="707">
        <v>7698.34</v>
      </c>
      <c r="M4283" s="727" t="s">
        <v>4995</v>
      </c>
      <c r="AB4283" s="707"/>
      <c r="AC4283" s="707">
        <v>7698.34</v>
      </c>
      <c r="AD4283" s="707"/>
      <c r="AE4283" s="707"/>
      <c r="AF4283" s="707"/>
      <c r="AG4283" s="707"/>
      <c r="AH4283" s="707"/>
      <c r="AI4283" s="707"/>
      <c r="AJ4283" s="707"/>
      <c r="AK4283" s="707"/>
      <c r="AP4283" s="707"/>
      <c r="AR4283" s="707"/>
    </row>
    <row r="4284" spans="4:45">
      <c r="D4284" s="160" t="s">
        <v>5376</v>
      </c>
      <c r="E4284" s="160"/>
      <c r="F4284" s="160">
        <v>46182</v>
      </c>
      <c r="G4284" s="160">
        <v>46186</v>
      </c>
      <c r="H4284" s="160">
        <v>45932</v>
      </c>
      <c r="I4284" s="160">
        <v>45936</v>
      </c>
      <c r="J4284" s="160">
        <v>0</v>
      </c>
      <c r="K4284" s="160">
        <v>0</v>
      </c>
      <c r="L4284" s="707">
        <v>7698.34</v>
      </c>
      <c r="M4284" s="727" t="s">
        <v>4996</v>
      </c>
      <c r="AB4284" s="707"/>
      <c r="AC4284" s="707"/>
      <c r="AD4284" s="707"/>
      <c r="AG4284" s="707"/>
      <c r="AI4284" s="707"/>
    </row>
    <row r="4285" spans="4:45">
      <c r="D4285" s="160" t="s">
        <v>729</v>
      </c>
      <c r="E4285" s="160"/>
      <c r="F4285" s="160">
        <v>45911</v>
      </c>
      <c r="G4285" s="160">
        <v>45980</v>
      </c>
      <c r="H4285" s="160" t="s">
        <v>6665</v>
      </c>
      <c r="I4285" s="160">
        <v>46145</v>
      </c>
      <c r="J4285" s="160">
        <v>119128.82</v>
      </c>
      <c r="K4285" s="160">
        <v>119128.81</v>
      </c>
      <c r="L4285" s="707">
        <v>2365244.7599999998</v>
      </c>
      <c r="M4285" s="727" t="s">
        <v>4994</v>
      </c>
      <c r="AB4285" s="707"/>
      <c r="AC4285" s="707">
        <v>299874.78999999998</v>
      </c>
      <c r="AD4285" s="707">
        <v>34516.71</v>
      </c>
      <c r="AF4285" s="707"/>
      <c r="AG4285" s="707">
        <v>180270.46</v>
      </c>
      <c r="AH4285" s="707">
        <v>1524711.06</v>
      </c>
      <c r="AI4285" s="707">
        <v>323583.44</v>
      </c>
      <c r="AJ4285" s="707">
        <v>2288.31</v>
      </c>
      <c r="AK4285" s="707"/>
      <c r="AL4285" s="707"/>
      <c r="AM4285" s="707"/>
      <c r="AN4285" s="707"/>
      <c r="AO4285" s="707"/>
    </row>
    <row r="4286" spans="4:45">
      <c r="D4286" s="160" t="s">
        <v>729</v>
      </c>
      <c r="E4286" s="160"/>
      <c r="F4286" s="160">
        <v>45911</v>
      </c>
      <c r="G4286" s="160">
        <v>45980</v>
      </c>
      <c r="H4286" s="160" t="s">
        <v>6665</v>
      </c>
      <c r="I4286" s="160">
        <v>46145</v>
      </c>
      <c r="J4286" s="160">
        <v>119128.82</v>
      </c>
      <c r="K4286" s="160">
        <v>119128.81</v>
      </c>
      <c r="L4286" s="707">
        <v>2365244.7599999998</v>
      </c>
      <c r="M4286" s="727" t="s">
        <v>4995</v>
      </c>
      <c r="AB4286" s="707"/>
      <c r="AC4286" s="707">
        <v>299874.78999999998</v>
      </c>
      <c r="AD4286" s="707">
        <v>34516.71</v>
      </c>
      <c r="AF4286" s="707"/>
      <c r="AG4286" s="707">
        <v>143787.26</v>
      </c>
      <c r="AH4286" s="707">
        <v>1442065.44</v>
      </c>
      <c r="AI4286" s="707">
        <v>323583.44</v>
      </c>
      <c r="AJ4286" s="707">
        <v>2288.31</v>
      </c>
      <c r="AK4286" s="707"/>
      <c r="AL4286" s="707"/>
      <c r="AM4286" s="707"/>
      <c r="AN4286" s="707"/>
      <c r="AO4286" s="707"/>
    </row>
    <row r="4287" spans="4:45">
      <c r="D4287" s="160" t="s">
        <v>729</v>
      </c>
      <c r="E4287" s="160"/>
      <c r="F4287" s="160">
        <v>45911</v>
      </c>
      <c r="G4287" s="160">
        <v>45980</v>
      </c>
      <c r="H4287" s="160" t="s">
        <v>6665</v>
      </c>
      <c r="I4287" s="160">
        <v>46145</v>
      </c>
      <c r="J4287" s="160">
        <v>119128.82</v>
      </c>
      <c r="K4287" s="160">
        <v>119128.81</v>
      </c>
      <c r="L4287" s="707">
        <v>2365244.7599999998</v>
      </c>
      <c r="M4287" s="727" t="s">
        <v>4996</v>
      </c>
      <c r="AB4287" s="707">
        <v>119128.81</v>
      </c>
      <c r="AC4287" s="707"/>
      <c r="AD4287" s="707"/>
      <c r="AG4287" s="707"/>
      <c r="AI4287" s="707"/>
    </row>
    <row r="4288" spans="4:45">
      <c r="D4288" s="160" t="s">
        <v>9084</v>
      </c>
      <c r="E4288" s="160"/>
      <c r="F4288" s="160">
        <v>45911</v>
      </c>
      <c r="G4288" s="160">
        <v>45980</v>
      </c>
      <c r="H4288" s="160">
        <v>46075</v>
      </c>
      <c r="I4288" s="160">
        <v>46145</v>
      </c>
      <c r="J4288" s="160">
        <v>0</v>
      </c>
      <c r="K4288" s="160">
        <v>0</v>
      </c>
      <c r="L4288" s="707">
        <v>1782481.41</v>
      </c>
      <c r="M4288" s="727" t="s">
        <v>4994</v>
      </c>
      <c r="AB4288" s="707"/>
      <c r="AE4288" s="707"/>
      <c r="AF4288" s="707"/>
      <c r="AG4288" s="707">
        <v>121645.91</v>
      </c>
      <c r="AH4288" s="707">
        <v>1334963.76</v>
      </c>
      <c r="AI4288" s="707">
        <v>323583.44</v>
      </c>
      <c r="AJ4288" s="707">
        <v>2288.31</v>
      </c>
      <c r="AK4288" s="707"/>
      <c r="AL4288" s="707"/>
      <c r="AM4288" s="707"/>
      <c r="AN4288" s="707"/>
      <c r="AO4288" s="707"/>
    </row>
    <row r="4289" spans="4:41">
      <c r="D4289" s="160" t="s">
        <v>9084</v>
      </c>
      <c r="E4289" s="160"/>
      <c r="F4289" s="160">
        <v>45911</v>
      </c>
      <c r="G4289" s="160">
        <v>45980</v>
      </c>
      <c r="H4289" s="160">
        <v>46075</v>
      </c>
      <c r="I4289" s="160">
        <v>46145</v>
      </c>
      <c r="J4289" s="160">
        <v>0</v>
      </c>
      <c r="K4289" s="160">
        <v>0</v>
      </c>
      <c r="L4289" s="707">
        <v>1782481.41</v>
      </c>
      <c r="M4289" s="727" t="s">
        <v>4995</v>
      </c>
      <c r="AB4289" s="707"/>
      <c r="AC4289" s="707"/>
      <c r="AD4289" s="707"/>
      <c r="AE4289" s="707"/>
      <c r="AF4289" s="707"/>
      <c r="AG4289" s="707">
        <v>121645.91</v>
      </c>
      <c r="AH4289" s="707">
        <v>1334963.76</v>
      </c>
      <c r="AI4289" s="707">
        <v>323583.44</v>
      </c>
      <c r="AJ4289" s="707">
        <v>2288.31</v>
      </c>
      <c r="AK4289" s="707"/>
      <c r="AL4289" s="707"/>
      <c r="AM4289" s="707"/>
      <c r="AN4289" s="707"/>
      <c r="AO4289" s="707"/>
    </row>
    <row r="4290" spans="4:41">
      <c r="D4290" s="160" t="s">
        <v>9084</v>
      </c>
      <c r="E4290" s="160"/>
      <c r="F4290" s="160">
        <v>45911</v>
      </c>
      <c r="G4290" s="160">
        <v>45980</v>
      </c>
      <c r="H4290" s="160">
        <v>46075</v>
      </c>
      <c r="I4290" s="160">
        <v>46145</v>
      </c>
      <c r="J4290" s="160">
        <v>0</v>
      </c>
      <c r="K4290" s="160">
        <v>0</v>
      </c>
      <c r="L4290" s="707">
        <v>1782481.41</v>
      </c>
      <c r="M4290" s="727" t="s">
        <v>4996</v>
      </c>
      <c r="AB4290" s="707"/>
      <c r="AC4290" s="707"/>
      <c r="AD4290" s="707"/>
      <c r="AG4290" s="707"/>
      <c r="AI4290" s="707"/>
    </row>
    <row r="4291" spans="4:41">
      <c r="D4291" s="160" t="s">
        <v>9293</v>
      </c>
      <c r="E4291" s="160"/>
      <c r="F4291" s="160">
        <v>45911</v>
      </c>
      <c r="G4291" s="160">
        <v>45980</v>
      </c>
      <c r="H4291" s="160">
        <v>46075</v>
      </c>
      <c r="I4291" s="160">
        <v>46145</v>
      </c>
      <c r="J4291" s="160">
        <v>0</v>
      </c>
      <c r="K4291" s="160">
        <v>0</v>
      </c>
      <c r="L4291" s="707">
        <v>1782481.41</v>
      </c>
      <c r="M4291" s="727" t="s">
        <v>4994</v>
      </c>
      <c r="AB4291" s="707"/>
      <c r="AC4291" s="707"/>
      <c r="AF4291" s="707"/>
      <c r="AG4291" s="707">
        <v>121645.91</v>
      </c>
      <c r="AH4291" s="707">
        <v>1334963.76</v>
      </c>
      <c r="AI4291" s="707">
        <v>323583.44</v>
      </c>
      <c r="AJ4291" s="707">
        <v>2288.31</v>
      </c>
      <c r="AK4291" s="707"/>
      <c r="AL4291" s="707"/>
      <c r="AM4291" s="707"/>
      <c r="AN4291" s="707"/>
      <c r="AO4291" s="707"/>
    </row>
    <row r="4292" spans="4:41">
      <c r="D4292" s="160" t="s">
        <v>9293</v>
      </c>
      <c r="E4292" s="160"/>
      <c r="F4292" s="160">
        <v>45911</v>
      </c>
      <c r="G4292" s="160">
        <v>45980</v>
      </c>
      <c r="H4292" s="160">
        <v>46075</v>
      </c>
      <c r="I4292" s="160">
        <v>46145</v>
      </c>
      <c r="J4292" s="160">
        <v>0</v>
      </c>
      <c r="K4292" s="160">
        <v>0</v>
      </c>
      <c r="L4292" s="707">
        <v>1782481.41</v>
      </c>
      <c r="M4292" s="727" t="s">
        <v>4995</v>
      </c>
      <c r="AC4292" s="707"/>
      <c r="AD4292" s="707"/>
      <c r="AF4292" s="707"/>
      <c r="AG4292" s="707">
        <v>121645.91</v>
      </c>
      <c r="AH4292" s="707">
        <v>1334963.76</v>
      </c>
      <c r="AI4292" s="707">
        <v>323583.44</v>
      </c>
      <c r="AJ4292" s="707">
        <v>2288.31</v>
      </c>
      <c r="AK4292" s="707"/>
      <c r="AL4292" s="707"/>
      <c r="AM4292" s="707"/>
      <c r="AN4292" s="707"/>
      <c r="AO4292" s="707"/>
    </row>
    <row r="4293" spans="4:41">
      <c r="D4293" s="160" t="s">
        <v>9293</v>
      </c>
      <c r="E4293" s="160"/>
      <c r="F4293" s="160">
        <v>45911</v>
      </c>
      <c r="G4293" s="160">
        <v>45980</v>
      </c>
      <c r="H4293" s="160">
        <v>46075</v>
      </c>
      <c r="I4293" s="160">
        <v>46145</v>
      </c>
      <c r="J4293" s="160">
        <v>0</v>
      </c>
      <c r="K4293" s="160">
        <v>0</v>
      </c>
      <c r="L4293" s="707">
        <v>1782481.41</v>
      </c>
      <c r="M4293" s="727" t="s">
        <v>4996</v>
      </c>
      <c r="Y4293" s="707"/>
      <c r="Z4293" s="707"/>
      <c r="AA4293" s="707"/>
      <c r="AB4293" s="707"/>
      <c r="AC4293" s="707"/>
      <c r="AD4293" s="707"/>
      <c r="AG4293" s="707"/>
      <c r="AI4293" s="707"/>
    </row>
    <row r="4294" spans="4:41">
      <c r="D4294" s="160" t="s">
        <v>9294</v>
      </c>
      <c r="E4294" s="160"/>
      <c r="F4294" s="160">
        <v>45911</v>
      </c>
      <c r="G4294" s="160">
        <v>45960</v>
      </c>
      <c r="H4294" s="160">
        <v>46075</v>
      </c>
      <c r="I4294" s="160">
        <v>46125</v>
      </c>
      <c r="J4294" s="160">
        <v>0</v>
      </c>
      <c r="K4294" s="160">
        <v>0</v>
      </c>
      <c r="L4294" s="707">
        <v>651674.49</v>
      </c>
      <c r="M4294" s="727" t="s">
        <v>4994</v>
      </c>
      <c r="Y4294" s="707"/>
      <c r="Z4294" s="707"/>
      <c r="AA4294" s="707"/>
      <c r="AB4294" s="707"/>
      <c r="AC4294" s="707"/>
      <c r="AD4294" s="707"/>
      <c r="AE4294" s="707"/>
      <c r="AF4294" s="707"/>
      <c r="AG4294" s="707">
        <v>121645.91</v>
      </c>
      <c r="AH4294" s="707">
        <v>473550.13</v>
      </c>
      <c r="AI4294" s="707">
        <v>56478.46</v>
      </c>
      <c r="AK4294" s="707"/>
      <c r="AL4294" s="707"/>
      <c r="AM4294" s="707"/>
      <c r="AN4294" s="707"/>
    </row>
    <row r="4295" spans="4:41">
      <c r="D4295" s="160" t="s">
        <v>9294</v>
      </c>
      <c r="E4295" s="160"/>
      <c r="F4295" s="160">
        <v>45911</v>
      </c>
      <c r="G4295" s="160">
        <v>45960</v>
      </c>
      <c r="H4295" s="160">
        <v>46075</v>
      </c>
      <c r="I4295" s="160">
        <v>46125</v>
      </c>
      <c r="J4295" s="160">
        <v>0</v>
      </c>
      <c r="K4295" s="160">
        <v>0</v>
      </c>
      <c r="L4295" s="707">
        <v>651674.49</v>
      </c>
      <c r="M4295" s="727" t="s">
        <v>4995</v>
      </c>
      <c r="Y4295" s="707"/>
      <c r="Z4295" s="707"/>
      <c r="AA4295" s="707"/>
      <c r="AB4295" s="707"/>
      <c r="AC4295" s="707"/>
      <c r="AD4295" s="707"/>
      <c r="AE4295" s="707"/>
      <c r="AF4295" s="707"/>
      <c r="AG4295" s="707">
        <v>121645.91</v>
      </c>
      <c r="AH4295" s="707">
        <v>473550.13</v>
      </c>
      <c r="AI4295" s="707">
        <v>56478.46</v>
      </c>
      <c r="AK4295" s="707"/>
      <c r="AL4295" s="707"/>
      <c r="AM4295" s="707"/>
      <c r="AN4295" s="707"/>
    </row>
    <row r="4296" spans="4:41">
      <c r="D4296" s="160" t="s">
        <v>9294</v>
      </c>
      <c r="E4296" s="160"/>
      <c r="F4296" s="160">
        <v>45911</v>
      </c>
      <c r="G4296" s="160">
        <v>45960</v>
      </c>
      <c r="H4296" s="160">
        <v>46075</v>
      </c>
      <c r="I4296" s="160">
        <v>46125</v>
      </c>
      <c r="J4296" s="160">
        <v>0</v>
      </c>
      <c r="K4296" s="160">
        <v>0</v>
      </c>
      <c r="L4296" s="707">
        <v>651674.49</v>
      </c>
      <c r="M4296" s="727" t="s">
        <v>4996</v>
      </c>
      <c r="R4296" s="707"/>
      <c r="S4296" s="707"/>
      <c r="T4296" s="707"/>
      <c r="U4296" s="707"/>
      <c r="V4296" s="707"/>
      <c r="W4296" s="707"/>
      <c r="X4296" s="707"/>
      <c r="Y4296" s="707"/>
      <c r="Z4296" s="707"/>
      <c r="AA4296" s="707"/>
      <c r="AB4296" s="707"/>
      <c r="AE4296" s="707"/>
      <c r="AF4296" s="707"/>
      <c r="AG4296" s="707"/>
    </row>
    <row r="4297" spans="4:41">
      <c r="D4297" s="160" t="s">
        <v>9295</v>
      </c>
      <c r="E4297" s="160"/>
      <c r="F4297" s="160">
        <v>45918</v>
      </c>
      <c r="G4297" s="160">
        <v>45957</v>
      </c>
      <c r="H4297" s="160">
        <v>46082</v>
      </c>
      <c r="I4297" s="160">
        <v>46121</v>
      </c>
      <c r="J4297" s="160">
        <v>0</v>
      </c>
      <c r="K4297" s="160">
        <v>0</v>
      </c>
      <c r="L4297" s="707">
        <v>328946.38</v>
      </c>
      <c r="M4297" s="727" t="s">
        <v>4994</v>
      </c>
      <c r="Q4297" s="707"/>
      <c r="R4297" s="707"/>
      <c r="V4297" s="707"/>
      <c r="W4297" s="707"/>
      <c r="X4297" s="707"/>
      <c r="Y4297" s="707"/>
      <c r="Z4297" s="707"/>
      <c r="AB4297" s="707"/>
      <c r="AC4297" s="707"/>
      <c r="AD4297" s="707"/>
      <c r="AE4297" s="707"/>
      <c r="AF4297" s="707"/>
      <c r="AG4297" s="707"/>
      <c r="AH4297" s="707">
        <v>301899.68</v>
      </c>
      <c r="AI4297" s="707">
        <v>27046.7</v>
      </c>
      <c r="AK4297" s="707"/>
      <c r="AL4297" s="707"/>
      <c r="AM4297" s="707"/>
      <c r="AN4297" s="707"/>
    </row>
    <row r="4298" spans="4:41">
      <c r="D4298" s="160" t="s">
        <v>9295</v>
      </c>
      <c r="E4298" s="160"/>
      <c r="F4298" s="160">
        <v>45918</v>
      </c>
      <c r="G4298" s="160">
        <v>45957</v>
      </c>
      <c r="H4298" s="160">
        <v>46082</v>
      </c>
      <c r="I4298" s="160">
        <v>46121</v>
      </c>
      <c r="J4298" s="160">
        <v>0</v>
      </c>
      <c r="K4298" s="160">
        <v>0</v>
      </c>
      <c r="L4298" s="707">
        <v>328946.38</v>
      </c>
      <c r="M4298" s="727" t="s">
        <v>4995</v>
      </c>
      <c r="Y4298" s="707"/>
      <c r="Z4298" s="707"/>
      <c r="AA4298" s="707"/>
      <c r="AB4298" s="707"/>
      <c r="AC4298" s="707"/>
      <c r="AD4298" s="707"/>
      <c r="AE4298" s="707"/>
      <c r="AF4298" s="707"/>
      <c r="AG4298" s="707"/>
      <c r="AH4298" s="707">
        <v>301899.68</v>
      </c>
      <c r="AI4298" s="707">
        <v>27046.7</v>
      </c>
      <c r="AK4298" s="707"/>
      <c r="AL4298" s="707"/>
      <c r="AM4298" s="707"/>
      <c r="AN4298" s="707"/>
    </row>
    <row r="4299" spans="4:41">
      <c r="D4299" s="160" t="s">
        <v>9295</v>
      </c>
      <c r="E4299" s="160"/>
      <c r="F4299" s="160">
        <v>45918</v>
      </c>
      <c r="G4299" s="160">
        <v>45957</v>
      </c>
      <c r="H4299" s="160">
        <v>46082</v>
      </c>
      <c r="I4299" s="160">
        <v>46121</v>
      </c>
      <c r="J4299" s="160">
        <v>0</v>
      </c>
      <c r="K4299" s="160">
        <v>0</v>
      </c>
      <c r="L4299" s="707">
        <v>328946.38</v>
      </c>
      <c r="M4299" s="727" t="s">
        <v>4996</v>
      </c>
      <c r="R4299" s="707"/>
      <c r="S4299" s="707"/>
      <c r="T4299" s="707"/>
      <c r="U4299" s="707"/>
      <c r="V4299" s="707"/>
      <c r="W4299" s="707"/>
      <c r="X4299" s="707"/>
      <c r="Y4299" s="707"/>
      <c r="Z4299" s="707"/>
      <c r="AA4299" s="707"/>
      <c r="AB4299" s="707"/>
      <c r="AE4299" s="707"/>
      <c r="AF4299" s="707"/>
      <c r="AG4299" s="707"/>
    </row>
    <row r="4300" spans="4:41">
      <c r="D4300" s="160" t="s">
        <v>9296</v>
      </c>
      <c r="E4300" s="160"/>
      <c r="F4300" s="160">
        <v>45925</v>
      </c>
      <c r="G4300" s="160">
        <v>45980</v>
      </c>
      <c r="H4300" s="160">
        <v>46089</v>
      </c>
      <c r="I4300" s="160">
        <v>46145</v>
      </c>
      <c r="J4300" s="160">
        <v>0</v>
      </c>
      <c r="K4300" s="160">
        <v>0</v>
      </c>
      <c r="L4300" s="707">
        <v>326900.99</v>
      </c>
      <c r="M4300" s="727" t="s">
        <v>4994</v>
      </c>
      <c r="Q4300" s="707"/>
      <c r="R4300" s="707"/>
      <c r="V4300" s="707"/>
      <c r="W4300" s="707"/>
      <c r="X4300" s="707"/>
      <c r="Y4300" s="707"/>
      <c r="Z4300" s="707"/>
      <c r="AB4300" s="707"/>
      <c r="AC4300" s="707"/>
      <c r="AD4300" s="707"/>
      <c r="AE4300" s="707"/>
      <c r="AF4300" s="707"/>
      <c r="AG4300" s="707"/>
      <c r="AH4300" s="707">
        <v>222292.68</v>
      </c>
      <c r="AI4300" s="707">
        <v>102320.01</v>
      </c>
      <c r="AJ4300" s="707">
        <v>2288.31</v>
      </c>
      <c r="AK4300" s="707"/>
      <c r="AL4300" s="707"/>
      <c r="AM4300" s="707"/>
      <c r="AN4300" s="707"/>
      <c r="AO4300" s="707"/>
    </row>
    <row r="4301" spans="4:41">
      <c r="D4301" s="160" t="s">
        <v>9296</v>
      </c>
      <c r="E4301" s="160"/>
      <c r="F4301" s="160">
        <v>45925</v>
      </c>
      <c r="G4301" s="160">
        <v>45980</v>
      </c>
      <c r="H4301" s="160">
        <v>46089</v>
      </c>
      <c r="I4301" s="160">
        <v>46145</v>
      </c>
      <c r="J4301" s="160">
        <v>0</v>
      </c>
      <c r="K4301" s="160">
        <v>0</v>
      </c>
      <c r="L4301" s="707">
        <v>326900.99</v>
      </c>
      <c r="M4301" s="727" t="s">
        <v>4995</v>
      </c>
      <c r="Z4301" s="707"/>
      <c r="AA4301" s="707"/>
      <c r="AB4301" s="707"/>
      <c r="AC4301" s="707"/>
      <c r="AD4301" s="707"/>
      <c r="AE4301" s="707"/>
      <c r="AF4301" s="707"/>
      <c r="AG4301" s="707"/>
      <c r="AH4301" s="707">
        <v>222292.68</v>
      </c>
      <c r="AI4301" s="707">
        <v>102320.01</v>
      </c>
      <c r="AJ4301" s="707">
        <v>2288.31</v>
      </c>
      <c r="AK4301" s="707"/>
      <c r="AL4301" s="707"/>
      <c r="AM4301" s="707"/>
      <c r="AN4301" s="707"/>
      <c r="AO4301" s="707"/>
    </row>
    <row r="4302" spans="4:41">
      <c r="D4302" s="160" t="s">
        <v>9296</v>
      </c>
      <c r="E4302" s="160"/>
      <c r="F4302" s="160">
        <v>45925</v>
      </c>
      <c r="G4302" s="160">
        <v>45980</v>
      </c>
      <c r="H4302" s="160">
        <v>46089</v>
      </c>
      <c r="I4302" s="160">
        <v>46145</v>
      </c>
      <c r="J4302" s="160">
        <v>0</v>
      </c>
      <c r="K4302" s="160">
        <v>0</v>
      </c>
      <c r="L4302" s="707">
        <v>326900.99</v>
      </c>
      <c r="M4302" s="727" t="s">
        <v>4996</v>
      </c>
      <c r="R4302" s="707"/>
      <c r="S4302" s="707"/>
      <c r="T4302" s="707"/>
      <c r="U4302" s="707"/>
      <c r="V4302" s="707"/>
      <c r="W4302" s="707"/>
      <c r="X4302" s="707"/>
      <c r="Y4302" s="707"/>
      <c r="Z4302" s="707"/>
      <c r="AA4302" s="707"/>
      <c r="AB4302" s="707"/>
      <c r="AF4302" s="707"/>
      <c r="AG4302" s="707"/>
      <c r="AH4302" s="707"/>
    </row>
    <row r="4303" spans="4:41">
      <c r="D4303" s="160" t="s">
        <v>9297</v>
      </c>
      <c r="E4303" s="160"/>
      <c r="F4303" s="160">
        <v>45937</v>
      </c>
      <c r="G4303" s="160">
        <v>45964</v>
      </c>
      <c r="H4303" s="160">
        <v>46100</v>
      </c>
      <c r="I4303" s="160">
        <v>46128</v>
      </c>
      <c r="J4303" s="160">
        <v>0</v>
      </c>
      <c r="K4303" s="160">
        <v>0</v>
      </c>
      <c r="L4303" s="707">
        <v>474959.54</v>
      </c>
      <c r="M4303" s="727" t="s">
        <v>4994</v>
      </c>
      <c r="Q4303" s="707"/>
      <c r="R4303" s="707"/>
      <c r="V4303" s="707"/>
      <c r="W4303" s="707"/>
      <c r="X4303" s="707"/>
      <c r="Y4303" s="707"/>
      <c r="Z4303" s="707"/>
      <c r="AB4303" s="707"/>
      <c r="AC4303" s="707"/>
      <c r="AD4303" s="707"/>
      <c r="AE4303" s="707"/>
      <c r="AF4303" s="707"/>
      <c r="AG4303" s="707"/>
      <c r="AH4303" s="707">
        <v>337221.27</v>
      </c>
      <c r="AI4303" s="707">
        <v>137738.26999999999</v>
      </c>
      <c r="AL4303" s="707"/>
      <c r="AM4303" s="707"/>
      <c r="AN4303" s="707"/>
      <c r="AO4303" s="707"/>
    </row>
    <row r="4304" spans="4:41">
      <c r="D4304" s="160" t="s">
        <v>9297</v>
      </c>
      <c r="E4304" s="160"/>
      <c r="F4304" s="160">
        <v>45937</v>
      </c>
      <c r="G4304" s="160">
        <v>45964</v>
      </c>
      <c r="H4304" s="160">
        <v>46100</v>
      </c>
      <c r="I4304" s="160">
        <v>46128</v>
      </c>
      <c r="J4304" s="160">
        <v>0</v>
      </c>
      <c r="K4304" s="160">
        <v>0</v>
      </c>
      <c r="L4304" s="707">
        <v>474959.54</v>
      </c>
      <c r="M4304" s="727" t="s">
        <v>4995</v>
      </c>
      <c r="Z4304" s="707"/>
      <c r="AA4304" s="707"/>
      <c r="AB4304" s="707"/>
      <c r="AC4304" s="707"/>
      <c r="AD4304" s="707"/>
      <c r="AE4304" s="707"/>
      <c r="AF4304" s="707"/>
      <c r="AG4304" s="707"/>
      <c r="AH4304" s="707">
        <v>337221.27</v>
      </c>
      <c r="AI4304" s="707">
        <v>137738.26999999999</v>
      </c>
      <c r="AL4304" s="707"/>
      <c r="AM4304" s="707"/>
      <c r="AN4304" s="707"/>
      <c r="AO4304" s="707"/>
    </row>
    <row r="4305" spans="4:40">
      <c r="D4305" s="160" t="s">
        <v>9297</v>
      </c>
      <c r="E4305" s="160"/>
      <c r="F4305" s="160">
        <v>45937</v>
      </c>
      <c r="G4305" s="160">
        <v>45964</v>
      </c>
      <c r="H4305" s="160">
        <v>46100</v>
      </c>
      <c r="I4305" s="160">
        <v>46128</v>
      </c>
      <c r="J4305" s="160">
        <v>0</v>
      </c>
      <c r="K4305" s="160">
        <v>0</v>
      </c>
      <c r="L4305" s="707">
        <v>474959.54</v>
      </c>
      <c r="M4305" s="727" t="s">
        <v>4996</v>
      </c>
      <c r="R4305" s="707"/>
      <c r="S4305" s="707"/>
      <c r="T4305" s="707"/>
      <c r="U4305" s="707"/>
      <c r="V4305" s="707"/>
      <c r="W4305" s="707"/>
      <c r="X4305" s="707"/>
      <c r="Y4305" s="707"/>
      <c r="Z4305" s="707"/>
      <c r="AA4305" s="707"/>
      <c r="AB4305" s="707"/>
      <c r="AF4305" s="707"/>
      <c r="AG4305" s="707"/>
      <c r="AH4305" s="707"/>
    </row>
    <row r="4306" spans="4:40">
      <c r="D4306" s="160" t="s">
        <v>5393</v>
      </c>
      <c r="E4306" s="160"/>
      <c r="F4306" s="160">
        <v>45911</v>
      </c>
      <c r="G4306" s="160">
        <v>45955</v>
      </c>
      <c r="H4306" s="160" t="s">
        <v>6665</v>
      </c>
      <c r="I4306" s="160">
        <v>46111</v>
      </c>
      <c r="J4306" s="160">
        <v>0</v>
      </c>
      <c r="K4306" s="160">
        <v>0</v>
      </c>
      <c r="L4306" s="707">
        <v>103548.9</v>
      </c>
      <c r="M4306" s="727" t="s">
        <v>4994</v>
      </c>
      <c r="Q4306" s="707"/>
      <c r="R4306" s="707"/>
      <c r="V4306" s="707"/>
      <c r="W4306" s="707"/>
      <c r="X4306" s="707"/>
      <c r="Y4306" s="707"/>
      <c r="Z4306" s="707"/>
      <c r="AC4306" s="707"/>
      <c r="AD4306" s="707"/>
      <c r="AE4306" s="707"/>
      <c r="AF4306" s="707"/>
      <c r="AG4306" s="707">
        <v>19999.12</v>
      </c>
      <c r="AH4306" s="707">
        <v>83549.78</v>
      </c>
      <c r="AK4306" s="707"/>
      <c r="AL4306" s="707"/>
      <c r="AM4306" s="707"/>
      <c r="AN4306" s="707"/>
    </row>
    <row r="4307" spans="4:40">
      <c r="D4307" s="160" t="s">
        <v>5393</v>
      </c>
      <c r="E4307" s="160"/>
      <c r="F4307" s="160">
        <v>45911</v>
      </c>
      <c r="G4307" s="160">
        <v>45955</v>
      </c>
      <c r="H4307" s="160" t="s">
        <v>6665</v>
      </c>
      <c r="I4307" s="160">
        <v>46111</v>
      </c>
      <c r="J4307" s="160">
        <v>0</v>
      </c>
      <c r="K4307" s="160">
        <v>0</v>
      </c>
      <c r="L4307" s="707">
        <v>103548.9</v>
      </c>
      <c r="M4307" s="727" t="s">
        <v>4995</v>
      </c>
      <c r="Z4307" s="707"/>
      <c r="AA4307" s="707"/>
      <c r="AC4307" s="707"/>
      <c r="AD4307" s="707"/>
      <c r="AE4307" s="707"/>
      <c r="AF4307" s="707"/>
      <c r="AG4307" s="707">
        <v>19999.12</v>
      </c>
      <c r="AH4307" s="707">
        <v>83549.78</v>
      </c>
      <c r="AK4307" s="707"/>
      <c r="AL4307" s="707"/>
      <c r="AM4307" s="707"/>
      <c r="AN4307" s="707"/>
    </row>
    <row r="4308" spans="4:40">
      <c r="D4308" s="160" t="s">
        <v>5393</v>
      </c>
      <c r="E4308" s="160"/>
      <c r="F4308" s="160">
        <v>45911</v>
      </c>
      <c r="G4308" s="160">
        <v>45955</v>
      </c>
      <c r="H4308" s="160" t="s">
        <v>6665</v>
      </c>
      <c r="I4308" s="160">
        <v>46111</v>
      </c>
      <c r="J4308" s="160">
        <v>0</v>
      </c>
      <c r="K4308" s="160">
        <v>0</v>
      </c>
      <c r="L4308" s="707">
        <v>103548.9</v>
      </c>
      <c r="M4308" s="727" t="s">
        <v>4996</v>
      </c>
      <c r="Y4308" s="707"/>
      <c r="Z4308" s="707"/>
      <c r="AA4308" s="707"/>
      <c r="AF4308" s="707"/>
      <c r="AG4308" s="707"/>
      <c r="AH4308" s="707"/>
    </row>
    <row r="4309" spans="4:40">
      <c r="D4309" s="160" t="s">
        <v>5394</v>
      </c>
      <c r="E4309" s="160"/>
      <c r="F4309" s="160">
        <v>45920</v>
      </c>
      <c r="G4309" s="160">
        <v>45955</v>
      </c>
      <c r="H4309" s="160">
        <v>46075</v>
      </c>
      <c r="I4309" s="160">
        <v>46111</v>
      </c>
      <c r="J4309" s="160">
        <v>0</v>
      </c>
      <c r="K4309" s="160">
        <v>0</v>
      </c>
      <c r="L4309" s="707">
        <v>103548.9</v>
      </c>
      <c r="M4309" s="727" t="s">
        <v>4994</v>
      </c>
      <c r="Y4309" s="707"/>
      <c r="Z4309" s="707"/>
      <c r="AC4309" s="707"/>
      <c r="AD4309" s="707"/>
      <c r="AE4309" s="707"/>
      <c r="AF4309" s="707"/>
      <c r="AG4309" s="707">
        <v>19999.12</v>
      </c>
      <c r="AH4309" s="707">
        <v>83549.78</v>
      </c>
      <c r="AK4309" s="707"/>
      <c r="AL4309" s="707"/>
      <c r="AM4309" s="707"/>
      <c r="AN4309" s="707"/>
    </row>
    <row r="4310" spans="4:40">
      <c r="D4310" s="160" t="s">
        <v>5394</v>
      </c>
      <c r="E4310" s="160"/>
      <c r="F4310" s="160">
        <v>45920</v>
      </c>
      <c r="G4310" s="160">
        <v>45955</v>
      </c>
      <c r="H4310" s="160">
        <v>46075</v>
      </c>
      <c r="I4310" s="160">
        <v>46111</v>
      </c>
      <c r="J4310" s="160">
        <v>0</v>
      </c>
      <c r="K4310" s="160">
        <v>0</v>
      </c>
      <c r="L4310" s="707">
        <v>103548.9</v>
      </c>
      <c r="M4310" s="727" t="s">
        <v>4995</v>
      </c>
      <c r="Z4310" s="707"/>
      <c r="AA4310" s="707"/>
      <c r="AC4310" s="707"/>
      <c r="AD4310" s="707"/>
      <c r="AE4310" s="707"/>
      <c r="AF4310" s="707"/>
      <c r="AG4310" s="707">
        <v>19999.12</v>
      </c>
      <c r="AH4310" s="707">
        <v>83549.78</v>
      </c>
      <c r="AK4310" s="707"/>
      <c r="AL4310" s="707"/>
      <c r="AM4310" s="707"/>
      <c r="AN4310" s="707"/>
    </row>
    <row r="4311" spans="4:40">
      <c r="D4311" s="160" t="s">
        <v>5394</v>
      </c>
      <c r="E4311" s="160"/>
      <c r="F4311" s="160">
        <v>45920</v>
      </c>
      <c r="G4311" s="160">
        <v>45955</v>
      </c>
      <c r="H4311" s="160">
        <v>46075</v>
      </c>
      <c r="I4311" s="160">
        <v>46111</v>
      </c>
      <c r="J4311" s="160">
        <v>0</v>
      </c>
      <c r="K4311" s="160">
        <v>0</v>
      </c>
      <c r="L4311" s="707">
        <v>103548.9</v>
      </c>
      <c r="M4311" s="727" t="s">
        <v>4996</v>
      </c>
      <c r="Y4311" s="707"/>
      <c r="Z4311" s="707"/>
      <c r="AA4311" s="707"/>
      <c r="AF4311" s="707"/>
      <c r="AG4311" s="707"/>
      <c r="AH4311" s="707"/>
    </row>
    <row r="4312" spans="4:40">
      <c r="D4312" s="160" t="s">
        <v>5395</v>
      </c>
      <c r="E4312" s="160"/>
      <c r="F4312" s="160">
        <v>45920</v>
      </c>
      <c r="G4312" s="160">
        <v>45955</v>
      </c>
      <c r="H4312" s="160">
        <v>46075</v>
      </c>
      <c r="I4312" s="160">
        <v>46111</v>
      </c>
      <c r="J4312" s="160">
        <v>0</v>
      </c>
      <c r="K4312" s="160">
        <v>0</v>
      </c>
      <c r="L4312" s="707">
        <v>97083.1</v>
      </c>
      <c r="M4312" s="727" t="s">
        <v>4994</v>
      </c>
      <c r="Y4312" s="707"/>
      <c r="Z4312" s="707"/>
      <c r="AC4312" s="707"/>
      <c r="AD4312" s="707"/>
      <c r="AE4312" s="707"/>
      <c r="AF4312" s="707"/>
      <c r="AG4312" s="707">
        <v>19999.12</v>
      </c>
      <c r="AH4312" s="707">
        <v>77083.98</v>
      </c>
      <c r="AK4312" s="707"/>
      <c r="AL4312" s="707"/>
      <c r="AM4312" s="707"/>
      <c r="AN4312" s="707"/>
    </row>
    <row r="4313" spans="4:40">
      <c r="D4313" s="160" t="s">
        <v>5395</v>
      </c>
      <c r="E4313" s="160"/>
      <c r="F4313" s="160">
        <v>45920</v>
      </c>
      <c r="G4313" s="160">
        <v>45955</v>
      </c>
      <c r="H4313" s="160">
        <v>46075</v>
      </c>
      <c r="I4313" s="160">
        <v>46111</v>
      </c>
      <c r="J4313" s="160">
        <v>0</v>
      </c>
      <c r="K4313" s="160">
        <v>0</v>
      </c>
      <c r="L4313" s="707">
        <v>97083.1</v>
      </c>
      <c r="M4313" s="727" t="s">
        <v>4995</v>
      </c>
      <c r="Z4313" s="707"/>
      <c r="AA4313" s="707"/>
      <c r="AC4313" s="707"/>
      <c r="AD4313" s="707"/>
      <c r="AE4313" s="707"/>
      <c r="AF4313" s="707"/>
      <c r="AG4313" s="707">
        <v>19999.12</v>
      </c>
      <c r="AH4313" s="707">
        <v>77083.98</v>
      </c>
      <c r="AK4313" s="707"/>
      <c r="AL4313" s="707"/>
      <c r="AM4313" s="707"/>
      <c r="AN4313" s="707"/>
    </row>
    <row r="4314" spans="4:40">
      <c r="D4314" s="160" t="s">
        <v>5395</v>
      </c>
      <c r="E4314" s="160"/>
      <c r="F4314" s="160">
        <v>45920</v>
      </c>
      <c r="G4314" s="160">
        <v>45955</v>
      </c>
      <c r="H4314" s="160">
        <v>46075</v>
      </c>
      <c r="I4314" s="160">
        <v>46111</v>
      </c>
      <c r="J4314" s="160">
        <v>0</v>
      </c>
      <c r="K4314" s="160">
        <v>0</v>
      </c>
      <c r="L4314" s="707">
        <v>97083.1</v>
      </c>
      <c r="M4314" s="727" t="s">
        <v>4996</v>
      </c>
      <c r="Y4314" s="707"/>
      <c r="Z4314" s="707"/>
      <c r="AA4314" s="707"/>
      <c r="AF4314" s="707"/>
      <c r="AG4314" s="707"/>
      <c r="AH4314" s="707"/>
    </row>
    <row r="4315" spans="4:40">
      <c r="D4315" s="160" t="s">
        <v>5396</v>
      </c>
      <c r="E4315" s="160"/>
      <c r="F4315" s="160">
        <v>45942</v>
      </c>
      <c r="G4315" s="160">
        <v>45945</v>
      </c>
      <c r="H4315" s="160">
        <v>46097</v>
      </c>
      <c r="I4315" s="160">
        <v>46102</v>
      </c>
      <c r="J4315" s="707">
        <v>0</v>
      </c>
      <c r="K4315" s="160">
        <v>0</v>
      </c>
      <c r="L4315" s="707">
        <v>6465.8</v>
      </c>
      <c r="M4315" s="727" t="s">
        <v>4994</v>
      </c>
      <c r="Y4315" s="707"/>
      <c r="Z4315" s="707"/>
      <c r="AC4315" s="707"/>
      <c r="AD4315" s="707"/>
      <c r="AE4315" s="707"/>
      <c r="AF4315" s="707"/>
      <c r="AG4315" s="707"/>
      <c r="AH4315" s="707">
        <v>6465.8</v>
      </c>
      <c r="AI4315" s="707"/>
      <c r="AL4315" s="707"/>
      <c r="AN4315" s="707"/>
    </row>
    <row r="4316" spans="4:40">
      <c r="D4316" s="160" t="s">
        <v>5396</v>
      </c>
      <c r="E4316" s="160"/>
      <c r="F4316" s="160">
        <v>45942</v>
      </c>
      <c r="G4316" s="160">
        <v>45945</v>
      </c>
      <c r="H4316" s="160">
        <v>46097</v>
      </c>
      <c r="I4316" s="160">
        <v>46102</v>
      </c>
      <c r="J4316" s="707">
        <v>0</v>
      </c>
      <c r="K4316" s="160">
        <v>0</v>
      </c>
      <c r="L4316" s="707">
        <v>6465.8</v>
      </c>
      <c r="M4316" s="727" t="s">
        <v>4995</v>
      </c>
      <c r="Z4316" s="707"/>
      <c r="AA4316" s="707"/>
      <c r="AB4316" s="707"/>
      <c r="AC4316" s="707"/>
      <c r="AD4316" s="707"/>
      <c r="AE4316" s="707"/>
      <c r="AF4316" s="707"/>
      <c r="AG4316" s="707"/>
      <c r="AH4316" s="707">
        <v>6465.8</v>
      </c>
      <c r="AI4316" s="707"/>
      <c r="AL4316" s="707"/>
      <c r="AN4316" s="707"/>
    </row>
    <row r="4317" spans="4:40">
      <c r="D4317" s="160" t="s">
        <v>5396</v>
      </c>
      <c r="E4317" s="160"/>
      <c r="F4317" s="160">
        <v>45942</v>
      </c>
      <c r="G4317" s="160">
        <v>45945</v>
      </c>
      <c r="H4317" s="160">
        <v>46097</v>
      </c>
      <c r="I4317" s="160">
        <v>46102</v>
      </c>
      <c r="J4317" s="707">
        <v>0</v>
      </c>
      <c r="K4317" s="160">
        <v>0</v>
      </c>
      <c r="L4317" s="707">
        <v>6465.8</v>
      </c>
      <c r="M4317" s="727" t="s">
        <v>4996</v>
      </c>
      <c r="Y4317" s="707"/>
      <c r="Z4317" s="707"/>
      <c r="AA4317" s="707"/>
      <c r="AB4317" s="707"/>
      <c r="AF4317" s="707"/>
      <c r="AG4317" s="707"/>
      <c r="AH4317" s="707"/>
    </row>
    <row r="4318" spans="4:40">
      <c r="D4318" s="160" t="s">
        <v>5397</v>
      </c>
      <c r="E4318" s="160"/>
      <c r="F4318" s="160">
        <v>45911</v>
      </c>
      <c r="G4318" s="160">
        <v>45955</v>
      </c>
      <c r="H4318" s="160" t="s">
        <v>6672</v>
      </c>
      <c r="I4318" s="160">
        <v>45967</v>
      </c>
      <c r="J4318" s="707">
        <v>0</v>
      </c>
      <c r="K4318" s="160">
        <v>0</v>
      </c>
      <c r="L4318" s="707">
        <v>103579.24</v>
      </c>
      <c r="M4318" s="727" t="s">
        <v>4994</v>
      </c>
      <c r="Y4318" s="707"/>
      <c r="Z4318" s="707"/>
      <c r="AB4318" s="707"/>
      <c r="AC4318" s="707">
        <v>93867.9</v>
      </c>
      <c r="AD4318" s="707">
        <v>9711.34</v>
      </c>
      <c r="AE4318" s="707"/>
      <c r="AF4318" s="707"/>
      <c r="AG4318" s="707"/>
      <c r="AH4318" s="707"/>
      <c r="AI4318" s="707"/>
      <c r="AK4318" s="707"/>
      <c r="AL4318" s="707"/>
      <c r="AM4318" s="707"/>
      <c r="AN4318" s="707"/>
    </row>
    <row r="4319" spans="4:40">
      <c r="D4319" s="160" t="s">
        <v>5397</v>
      </c>
      <c r="E4319" s="160"/>
      <c r="F4319" s="160">
        <v>45911</v>
      </c>
      <c r="G4319" s="160">
        <v>45955</v>
      </c>
      <c r="H4319" s="160" t="s">
        <v>6672</v>
      </c>
      <c r="I4319" s="160">
        <v>45967</v>
      </c>
      <c r="J4319" s="707">
        <v>0</v>
      </c>
      <c r="K4319" s="160">
        <v>0</v>
      </c>
      <c r="L4319" s="707">
        <v>103579.24</v>
      </c>
      <c r="M4319" s="727" t="s">
        <v>4995</v>
      </c>
      <c r="Z4319" s="707"/>
      <c r="AA4319" s="707"/>
      <c r="AB4319" s="707"/>
      <c r="AC4319" s="707">
        <v>93867.9</v>
      </c>
      <c r="AD4319" s="707">
        <v>9711.34</v>
      </c>
      <c r="AE4319" s="707"/>
      <c r="AF4319" s="707"/>
      <c r="AG4319" s="707"/>
      <c r="AH4319" s="707"/>
      <c r="AI4319" s="707"/>
      <c r="AK4319" s="707"/>
      <c r="AL4319" s="707"/>
      <c r="AM4319" s="707"/>
      <c r="AN4319" s="707"/>
    </row>
    <row r="4320" spans="4:40">
      <c r="D4320" s="160" t="s">
        <v>5397</v>
      </c>
      <c r="E4320" s="160"/>
      <c r="F4320" s="160">
        <v>45911</v>
      </c>
      <c r="G4320" s="160">
        <v>45955</v>
      </c>
      <c r="H4320" s="160" t="s">
        <v>6672</v>
      </c>
      <c r="I4320" s="160">
        <v>45967</v>
      </c>
      <c r="J4320" s="707">
        <v>0</v>
      </c>
      <c r="K4320" s="160">
        <v>0</v>
      </c>
      <c r="L4320" s="707">
        <v>103579.24</v>
      </c>
      <c r="M4320" s="727" t="s">
        <v>4996</v>
      </c>
      <c r="Y4320" s="707"/>
      <c r="Z4320" s="707"/>
      <c r="AA4320" s="707"/>
      <c r="AB4320" s="707"/>
      <c r="AF4320" s="707"/>
      <c r="AG4320" s="707"/>
      <c r="AH4320" s="707"/>
    </row>
    <row r="4321" spans="4:40">
      <c r="D4321" s="160" t="s">
        <v>5398</v>
      </c>
      <c r="E4321" s="160"/>
      <c r="F4321" s="160">
        <v>45920</v>
      </c>
      <c r="G4321" s="160">
        <v>45955</v>
      </c>
      <c r="H4321" s="160">
        <v>45932</v>
      </c>
      <c r="I4321" s="160">
        <v>45967</v>
      </c>
      <c r="J4321" s="160">
        <v>0</v>
      </c>
      <c r="K4321" s="160">
        <v>0</v>
      </c>
      <c r="L4321" s="707">
        <v>103579.24</v>
      </c>
      <c r="M4321" s="727" t="s">
        <v>4994</v>
      </c>
      <c r="Y4321" s="707"/>
      <c r="Z4321" s="707"/>
      <c r="AB4321" s="707"/>
      <c r="AC4321" s="707">
        <v>93867.9</v>
      </c>
      <c r="AD4321" s="707">
        <v>9711.34</v>
      </c>
      <c r="AE4321" s="707"/>
      <c r="AF4321" s="707"/>
      <c r="AG4321" s="707"/>
      <c r="AH4321" s="707"/>
      <c r="AI4321" s="707"/>
      <c r="AK4321" s="707"/>
      <c r="AL4321" s="707"/>
      <c r="AM4321" s="707"/>
      <c r="AN4321" s="707"/>
    </row>
    <row r="4322" spans="4:40">
      <c r="D4322" s="160" t="s">
        <v>5398</v>
      </c>
      <c r="E4322" s="160"/>
      <c r="F4322" s="160">
        <v>45920</v>
      </c>
      <c r="G4322" s="160">
        <v>45955</v>
      </c>
      <c r="H4322" s="160">
        <v>45932</v>
      </c>
      <c r="I4322" s="160">
        <v>45967</v>
      </c>
      <c r="J4322" s="160">
        <v>0</v>
      </c>
      <c r="K4322" s="160">
        <v>0</v>
      </c>
      <c r="L4322" s="707">
        <v>103579.24</v>
      </c>
      <c r="M4322" s="727" t="s">
        <v>4995</v>
      </c>
      <c r="Z4322" s="707"/>
      <c r="AA4322" s="707"/>
      <c r="AB4322" s="707"/>
      <c r="AC4322" s="707">
        <v>93867.9</v>
      </c>
      <c r="AD4322" s="707">
        <v>9711.34</v>
      </c>
      <c r="AE4322" s="707"/>
      <c r="AF4322" s="707"/>
      <c r="AG4322" s="707"/>
      <c r="AH4322" s="707"/>
      <c r="AI4322" s="707"/>
      <c r="AK4322" s="707"/>
      <c r="AL4322" s="707"/>
      <c r="AM4322" s="707"/>
      <c r="AN4322" s="707"/>
    </row>
    <row r="4323" spans="4:40">
      <c r="D4323" s="160" t="s">
        <v>5398</v>
      </c>
      <c r="E4323" s="160"/>
      <c r="F4323" s="160">
        <v>45920</v>
      </c>
      <c r="G4323" s="160">
        <v>45955</v>
      </c>
      <c r="H4323" s="160">
        <v>45932</v>
      </c>
      <c r="I4323" s="160">
        <v>45967</v>
      </c>
      <c r="J4323" s="160">
        <v>0</v>
      </c>
      <c r="K4323" s="160">
        <v>0</v>
      </c>
      <c r="L4323" s="707">
        <v>103579.24</v>
      </c>
      <c r="M4323" s="727" t="s">
        <v>4996</v>
      </c>
      <c r="Y4323" s="707"/>
      <c r="Z4323" s="707"/>
      <c r="AA4323" s="707"/>
      <c r="AB4323" s="707"/>
      <c r="AF4323" s="707"/>
      <c r="AG4323" s="707"/>
      <c r="AH4323" s="707"/>
    </row>
    <row r="4324" spans="4:40">
      <c r="D4324" s="160" t="s">
        <v>5399</v>
      </c>
      <c r="E4324" s="160"/>
      <c r="F4324" s="160">
        <v>45920</v>
      </c>
      <c r="G4324" s="160">
        <v>45955</v>
      </c>
      <c r="H4324" s="160">
        <v>45932</v>
      </c>
      <c r="I4324" s="160">
        <v>45967</v>
      </c>
      <c r="J4324" s="160">
        <v>0</v>
      </c>
      <c r="K4324" s="160">
        <v>0</v>
      </c>
      <c r="L4324" s="707">
        <v>97113.44</v>
      </c>
      <c r="M4324" s="727" t="s">
        <v>4994</v>
      </c>
      <c r="Y4324" s="707"/>
      <c r="Z4324" s="707"/>
      <c r="AB4324" s="707"/>
      <c r="AC4324" s="707">
        <v>87402.09</v>
      </c>
      <c r="AD4324" s="707">
        <v>9711.34</v>
      </c>
      <c r="AE4324" s="707"/>
      <c r="AF4324" s="707"/>
      <c r="AG4324" s="707"/>
      <c r="AH4324" s="707"/>
      <c r="AI4324" s="707"/>
      <c r="AK4324" s="707"/>
      <c r="AL4324" s="707"/>
      <c r="AM4324" s="707"/>
      <c r="AN4324" s="707"/>
    </row>
    <row r="4325" spans="4:40">
      <c r="D4325" s="160" t="s">
        <v>5399</v>
      </c>
      <c r="E4325" s="160"/>
      <c r="F4325" s="160">
        <v>45920</v>
      </c>
      <c r="G4325" s="160">
        <v>45955</v>
      </c>
      <c r="H4325" s="160">
        <v>45932</v>
      </c>
      <c r="I4325" s="160">
        <v>45967</v>
      </c>
      <c r="J4325" s="160">
        <v>0</v>
      </c>
      <c r="K4325" s="160">
        <v>0</v>
      </c>
      <c r="L4325" s="707">
        <v>97113.44</v>
      </c>
      <c r="M4325" s="727" t="s">
        <v>4995</v>
      </c>
      <c r="Z4325" s="707"/>
      <c r="AA4325" s="707"/>
      <c r="AB4325" s="707"/>
      <c r="AC4325" s="707">
        <v>87402.09</v>
      </c>
      <c r="AD4325" s="707">
        <v>9711.34</v>
      </c>
      <c r="AE4325" s="707"/>
      <c r="AF4325" s="707"/>
      <c r="AG4325" s="707"/>
      <c r="AH4325" s="707"/>
      <c r="AI4325" s="707"/>
      <c r="AK4325" s="707"/>
      <c r="AL4325" s="707"/>
      <c r="AM4325" s="707"/>
      <c r="AN4325" s="707"/>
    </row>
    <row r="4326" spans="4:40">
      <c r="D4326" s="160" t="s">
        <v>5399</v>
      </c>
      <c r="E4326" s="160"/>
      <c r="F4326" s="160">
        <v>45920</v>
      </c>
      <c r="G4326" s="160">
        <v>45955</v>
      </c>
      <c r="H4326" s="160">
        <v>45932</v>
      </c>
      <c r="I4326" s="160">
        <v>45967</v>
      </c>
      <c r="J4326" s="160">
        <v>0</v>
      </c>
      <c r="K4326" s="160">
        <v>0</v>
      </c>
      <c r="L4326" s="707">
        <v>97113.44</v>
      </c>
      <c r="M4326" s="727" t="s">
        <v>4996</v>
      </c>
      <c r="Y4326" s="707"/>
      <c r="Z4326" s="707"/>
      <c r="AA4326" s="707"/>
      <c r="AB4326" s="707"/>
      <c r="AF4326" s="707"/>
      <c r="AG4326" s="707"/>
      <c r="AH4326" s="707"/>
    </row>
    <row r="4327" spans="4:40">
      <c r="D4327" s="160" t="s">
        <v>5400</v>
      </c>
      <c r="E4327" s="160"/>
      <c r="F4327" s="160">
        <v>45942</v>
      </c>
      <c r="G4327" s="160">
        <v>45945</v>
      </c>
      <c r="H4327" s="160">
        <v>45955</v>
      </c>
      <c r="I4327" s="160">
        <v>45958</v>
      </c>
      <c r="J4327" s="160">
        <v>0</v>
      </c>
      <c r="K4327" s="160">
        <v>0</v>
      </c>
      <c r="L4327" s="707">
        <v>6465.8</v>
      </c>
      <c r="M4327" s="727" t="s">
        <v>4994</v>
      </c>
      <c r="Y4327" s="707"/>
      <c r="Z4327" s="707"/>
      <c r="AC4327" s="707">
        <v>6465.8</v>
      </c>
      <c r="AD4327" s="707"/>
      <c r="AE4327" s="707"/>
      <c r="AF4327" s="707"/>
      <c r="AG4327" s="707"/>
      <c r="AH4327" s="707"/>
      <c r="AI4327" s="707"/>
      <c r="AL4327" s="707"/>
      <c r="AN4327" s="707"/>
    </row>
    <row r="4328" spans="4:40">
      <c r="D4328" s="160" t="s">
        <v>5400</v>
      </c>
      <c r="E4328" s="160"/>
      <c r="F4328" s="160">
        <v>45942</v>
      </c>
      <c r="G4328" s="160">
        <v>45945</v>
      </c>
      <c r="H4328" s="160">
        <v>45955</v>
      </c>
      <c r="I4328" s="160">
        <v>45958</v>
      </c>
      <c r="J4328" s="160">
        <v>0</v>
      </c>
      <c r="K4328" s="160">
        <v>0</v>
      </c>
      <c r="L4328" s="707">
        <v>6465.8</v>
      </c>
      <c r="M4328" s="727" t="s">
        <v>4995</v>
      </c>
      <c r="Z4328" s="707"/>
      <c r="AA4328" s="707"/>
      <c r="AB4328" s="707"/>
      <c r="AC4328" s="707">
        <v>6465.8</v>
      </c>
      <c r="AD4328" s="707"/>
      <c r="AE4328" s="707"/>
      <c r="AF4328" s="707"/>
      <c r="AG4328" s="707"/>
      <c r="AH4328" s="707"/>
      <c r="AI4328" s="707"/>
      <c r="AL4328" s="707"/>
      <c r="AN4328" s="707"/>
    </row>
    <row r="4329" spans="4:40">
      <c r="D4329" s="160" t="s">
        <v>5400</v>
      </c>
      <c r="E4329" s="160"/>
      <c r="F4329" s="160">
        <v>45942</v>
      </c>
      <c r="G4329" s="160">
        <v>45945</v>
      </c>
      <c r="H4329" s="160">
        <v>45955</v>
      </c>
      <c r="I4329" s="160">
        <v>45958</v>
      </c>
      <c r="J4329" s="160">
        <v>0</v>
      </c>
      <c r="K4329" s="160">
        <v>0</v>
      </c>
      <c r="L4329" s="707">
        <v>6465.8</v>
      </c>
      <c r="M4329" s="727" t="s">
        <v>4996</v>
      </c>
      <c r="Z4329" s="707"/>
      <c r="AA4329" s="707"/>
      <c r="AB4329" s="707"/>
      <c r="AG4329" s="707"/>
      <c r="AH4329" s="707"/>
    </row>
    <row r="4330" spans="4:40">
      <c r="D4330" s="160" t="s">
        <v>5401</v>
      </c>
      <c r="E4330" s="160"/>
      <c r="F4330" s="160">
        <v>45911</v>
      </c>
      <c r="G4330" s="160">
        <v>45957</v>
      </c>
      <c r="H4330" s="160" t="s">
        <v>12605</v>
      </c>
      <c r="I4330" s="160">
        <v>45970</v>
      </c>
      <c r="J4330" s="160">
        <v>0</v>
      </c>
      <c r="K4330" s="160">
        <v>0</v>
      </c>
      <c r="L4330" s="707">
        <v>213334.83</v>
      </c>
      <c r="M4330" s="727" t="s">
        <v>4994</v>
      </c>
      <c r="Z4330" s="707"/>
      <c r="AB4330" s="707"/>
      <c r="AC4330" s="707">
        <v>188529.47</v>
      </c>
      <c r="AD4330" s="707">
        <v>24805.360000000001</v>
      </c>
      <c r="AE4330" s="707"/>
      <c r="AF4330" s="707"/>
      <c r="AG4330" s="707"/>
      <c r="AH4330" s="707"/>
      <c r="AI4330" s="707"/>
      <c r="AK4330" s="707"/>
      <c r="AL4330" s="707"/>
      <c r="AM4330" s="707"/>
      <c r="AN4330" s="707"/>
    </row>
    <row r="4331" spans="4:40">
      <c r="D4331" s="160" t="s">
        <v>5401</v>
      </c>
      <c r="E4331" s="160"/>
      <c r="F4331" s="160">
        <v>45911</v>
      </c>
      <c r="G4331" s="160">
        <v>45957</v>
      </c>
      <c r="H4331" s="160" t="s">
        <v>12605</v>
      </c>
      <c r="I4331" s="160">
        <v>45970</v>
      </c>
      <c r="J4331" s="160">
        <v>0</v>
      </c>
      <c r="K4331" s="160">
        <v>0</v>
      </c>
      <c r="L4331" s="707">
        <v>213334.83</v>
      </c>
      <c r="M4331" s="727" t="s">
        <v>4995</v>
      </c>
      <c r="Z4331" s="707"/>
      <c r="AA4331" s="707"/>
      <c r="AB4331" s="707"/>
      <c r="AC4331" s="707">
        <v>188529.47</v>
      </c>
      <c r="AD4331" s="707">
        <v>24805.360000000001</v>
      </c>
      <c r="AE4331" s="707"/>
      <c r="AF4331" s="707"/>
      <c r="AG4331" s="707"/>
      <c r="AH4331" s="707"/>
      <c r="AI4331" s="707"/>
      <c r="AK4331" s="707"/>
      <c r="AL4331" s="707"/>
      <c r="AM4331" s="707"/>
      <c r="AN4331" s="707"/>
    </row>
    <row r="4332" spans="4:40">
      <c r="D4332" s="160" t="s">
        <v>5401</v>
      </c>
      <c r="E4332" s="160"/>
      <c r="F4332" s="160">
        <v>45911</v>
      </c>
      <c r="G4332" s="160">
        <v>45957</v>
      </c>
      <c r="H4332" s="160" t="s">
        <v>12605</v>
      </c>
      <c r="I4332" s="160">
        <v>45970</v>
      </c>
      <c r="J4332" s="160">
        <v>0</v>
      </c>
      <c r="K4332" s="160">
        <v>0</v>
      </c>
      <c r="L4332" s="707">
        <v>213334.83</v>
      </c>
      <c r="M4332" s="727" t="s">
        <v>4996</v>
      </c>
      <c r="Z4332" s="707"/>
      <c r="AA4332" s="707"/>
      <c r="AB4332" s="707"/>
      <c r="AG4332" s="707"/>
      <c r="AH4332" s="707"/>
    </row>
    <row r="4333" spans="4:40">
      <c r="D4333" s="160" t="s">
        <v>5402</v>
      </c>
      <c r="E4333" s="160"/>
      <c r="F4333" s="160">
        <v>45920</v>
      </c>
      <c r="G4333" s="160">
        <v>45957</v>
      </c>
      <c r="H4333" s="160">
        <v>45932</v>
      </c>
      <c r="I4333" s="160">
        <v>45970</v>
      </c>
      <c r="J4333" s="160">
        <v>0</v>
      </c>
      <c r="K4333" s="160">
        <v>0</v>
      </c>
      <c r="L4333" s="707">
        <v>213334.83</v>
      </c>
      <c r="M4333" s="727" t="s">
        <v>4994</v>
      </c>
      <c r="Z4333" s="707"/>
      <c r="AB4333" s="707"/>
      <c r="AC4333" s="707">
        <v>188529.47</v>
      </c>
      <c r="AD4333" s="707">
        <v>24805.360000000001</v>
      </c>
      <c r="AK4333" s="707"/>
      <c r="AL4333" s="707"/>
      <c r="AM4333" s="707"/>
      <c r="AN4333" s="707"/>
    </row>
    <row r="4334" spans="4:40">
      <c r="D4334" s="160" t="s">
        <v>5402</v>
      </c>
      <c r="E4334" s="160"/>
      <c r="F4334" s="160">
        <v>45920</v>
      </c>
      <c r="G4334" s="160">
        <v>45957</v>
      </c>
      <c r="H4334" s="160">
        <v>45932</v>
      </c>
      <c r="I4334" s="160">
        <v>45970</v>
      </c>
      <c r="J4334" s="160">
        <v>0</v>
      </c>
      <c r="K4334" s="160">
        <v>0</v>
      </c>
      <c r="L4334" s="707">
        <v>213334.83</v>
      </c>
      <c r="M4334" s="727" t="s">
        <v>4995</v>
      </c>
      <c r="AB4334" s="707"/>
      <c r="AC4334" s="707">
        <v>188529.47</v>
      </c>
      <c r="AD4334" s="707">
        <v>24805.360000000001</v>
      </c>
      <c r="AG4334" s="707"/>
      <c r="AK4334" s="707"/>
      <c r="AL4334" s="707"/>
      <c r="AM4334" s="707"/>
      <c r="AN4334" s="707"/>
    </row>
    <row r="4335" spans="4:40">
      <c r="D4335" s="160" t="s">
        <v>5402</v>
      </c>
      <c r="E4335" s="160"/>
      <c r="F4335" s="160">
        <v>45920</v>
      </c>
      <c r="G4335" s="160">
        <v>45957</v>
      </c>
      <c r="H4335" s="160">
        <v>45932</v>
      </c>
      <c r="I4335" s="160">
        <v>45970</v>
      </c>
      <c r="J4335" s="160">
        <v>0</v>
      </c>
      <c r="K4335" s="160">
        <v>0</v>
      </c>
      <c r="L4335" s="707">
        <v>213334.83</v>
      </c>
      <c r="M4335" s="727" t="s">
        <v>4996</v>
      </c>
      <c r="Y4335" s="707"/>
      <c r="Z4335" s="707"/>
      <c r="AG4335" s="707"/>
    </row>
    <row r="4336" spans="4:40">
      <c r="D4336" s="160" t="s">
        <v>9298</v>
      </c>
      <c r="E4336" s="160"/>
      <c r="F4336" s="160">
        <v>45920</v>
      </c>
      <c r="G4336" s="160">
        <v>45950</v>
      </c>
      <c r="H4336" s="160">
        <v>45932</v>
      </c>
      <c r="I4336" s="160">
        <v>45963</v>
      </c>
      <c r="J4336" s="160">
        <v>0</v>
      </c>
      <c r="K4336" s="160">
        <v>0</v>
      </c>
      <c r="L4336" s="707">
        <v>14000.86</v>
      </c>
      <c r="M4336" s="727" t="s">
        <v>4994</v>
      </c>
      <c r="Y4336" s="707"/>
      <c r="Z4336" s="707"/>
      <c r="AB4336" s="707"/>
      <c r="AC4336" s="707">
        <v>12600.77</v>
      </c>
      <c r="AD4336" s="707">
        <v>1400.09</v>
      </c>
      <c r="AE4336" s="707"/>
      <c r="AF4336" s="707"/>
      <c r="AG4336" s="707"/>
      <c r="AH4336" s="707"/>
      <c r="AK4336" s="707"/>
      <c r="AL4336" s="707"/>
      <c r="AM4336" s="707"/>
      <c r="AN4336" s="707"/>
    </row>
    <row r="4337" spans="4:40">
      <c r="D4337" s="160" t="s">
        <v>9298</v>
      </c>
      <c r="E4337" s="160"/>
      <c r="F4337" s="160">
        <v>45920</v>
      </c>
      <c r="G4337" s="160">
        <v>45950</v>
      </c>
      <c r="H4337" s="160">
        <v>45932</v>
      </c>
      <c r="I4337" s="160">
        <v>45963</v>
      </c>
      <c r="J4337" s="160">
        <v>0</v>
      </c>
      <c r="K4337" s="160">
        <v>0</v>
      </c>
      <c r="L4337" s="707">
        <v>14000.86</v>
      </c>
      <c r="M4337" s="727" t="s">
        <v>4995</v>
      </c>
      <c r="Y4337" s="707"/>
      <c r="Z4337" s="707"/>
      <c r="AA4337" s="707"/>
      <c r="AB4337" s="707"/>
      <c r="AC4337" s="707">
        <v>12600.77</v>
      </c>
      <c r="AD4337" s="707">
        <v>1400.09</v>
      </c>
      <c r="AE4337" s="707"/>
      <c r="AF4337" s="707"/>
      <c r="AG4337" s="707"/>
      <c r="AH4337" s="707"/>
      <c r="AK4337" s="707"/>
      <c r="AL4337" s="707"/>
      <c r="AM4337" s="707"/>
      <c r="AN4337" s="707"/>
    </row>
    <row r="4338" spans="4:40">
      <c r="D4338" s="160" t="s">
        <v>9298</v>
      </c>
      <c r="E4338" s="160"/>
      <c r="F4338" s="160">
        <v>45920</v>
      </c>
      <c r="G4338" s="160">
        <v>45950</v>
      </c>
      <c r="H4338" s="160">
        <v>45932</v>
      </c>
      <c r="I4338" s="160">
        <v>45963</v>
      </c>
      <c r="J4338" s="160">
        <v>0</v>
      </c>
      <c r="K4338" s="160">
        <v>0</v>
      </c>
      <c r="L4338" s="707">
        <v>14000.86</v>
      </c>
      <c r="M4338" s="727" t="s">
        <v>4996</v>
      </c>
      <c r="Y4338" s="707"/>
      <c r="Z4338" s="707"/>
      <c r="AA4338" s="707"/>
      <c r="AE4338" s="707"/>
      <c r="AF4338" s="707"/>
      <c r="AG4338" s="707"/>
      <c r="AH4338" s="707"/>
    </row>
    <row r="4339" spans="4:40">
      <c r="D4339" s="160" t="s">
        <v>5403</v>
      </c>
      <c r="E4339" s="160"/>
      <c r="F4339" s="160">
        <v>45922</v>
      </c>
      <c r="G4339" s="160">
        <v>45957</v>
      </c>
      <c r="H4339" s="160">
        <v>45935</v>
      </c>
      <c r="I4339" s="160">
        <v>45970</v>
      </c>
      <c r="J4339" s="160">
        <v>0</v>
      </c>
      <c r="K4339" s="160">
        <v>0</v>
      </c>
      <c r="L4339" s="707">
        <v>175539.58</v>
      </c>
      <c r="M4339" s="727" t="s">
        <v>4994</v>
      </c>
      <c r="Y4339" s="707"/>
      <c r="AB4339" s="707"/>
      <c r="AC4339" s="707">
        <v>152134.31</v>
      </c>
      <c r="AD4339" s="707">
        <v>23405.279999999999</v>
      </c>
      <c r="AE4339" s="707"/>
      <c r="AF4339" s="707"/>
      <c r="AG4339" s="707"/>
      <c r="AH4339" s="707"/>
      <c r="AK4339" s="707"/>
      <c r="AL4339" s="707"/>
      <c r="AM4339" s="707"/>
      <c r="AN4339" s="707"/>
    </row>
    <row r="4340" spans="4:40">
      <c r="D4340" s="160" t="s">
        <v>5403</v>
      </c>
      <c r="E4340" s="160"/>
      <c r="F4340" s="160">
        <v>45922</v>
      </c>
      <c r="G4340" s="160">
        <v>45957</v>
      </c>
      <c r="H4340" s="160">
        <v>45935</v>
      </c>
      <c r="I4340" s="160">
        <v>45970</v>
      </c>
      <c r="J4340" s="160">
        <v>0</v>
      </c>
      <c r="K4340" s="160">
        <v>0</v>
      </c>
      <c r="L4340" s="707">
        <v>175539.58</v>
      </c>
      <c r="M4340" s="727" t="s">
        <v>4995</v>
      </c>
      <c r="Y4340" s="707"/>
      <c r="Z4340" s="707"/>
      <c r="AB4340" s="707"/>
      <c r="AC4340" s="707">
        <v>152134.31</v>
      </c>
      <c r="AD4340" s="707">
        <v>23405.279999999999</v>
      </c>
      <c r="AE4340" s="707"/>
      <c r="AF4340" s="707"/>
      <c r="AG4340" s="707"/>
      <c r="AH4340" s="707"/>
      <c r="AK4340" s="707"/>
      <c r="AL4340" s="707"/>
      <c r="AM4340" s="707"/>
      <c r="AN4340" s="707"/>
    </row>
    <row r="4341" spans="4:40">
      <c r="D4341" s="160" t="s">
        <v>5403</v>
      </c>
      <c r="E4341" s="160"/>
      <c r="F4341" s="160">
        <v>45922</v>
      </c>
      <c r="G4341" s="160">
        <v>45957</v>
      </c>
      <c r="H4341" s="160">
        <v>45935</v>
      </c>
      <c r="I4341" s="160">
        <v>45970</v>
      </c>
      <c r="J4341" s="160">
        <v>0</v>
      </c>
      <c r="K4341" s="160">
        <v>0</v>
      </c>
      <c r="L4341" s="707">
        <v>175539.58</v>
      </c>
      <c r="M4341" s="727" t="s">
        <v>4996</v>
      </c>
      <c r="Y4341" s="707"/>
      <c r="Z4341" s="707"/>
      <c r="AE4341" s="707"/>
      <c r="AF4341" s="707"/>
      <c r="AH4341" s="707"/>
    </row>
    <row r="4342" spans="4:40">
      <c r="D4342" s="160" t="s">
        <v>5404</v>
      </c>
      <c r="E4342" s="160"/>
      <c r="F4342" s="160">
        <v>45944</v>
      </c>
      <c r="G4342" s="160">
        <v>45948</v>
      </c>
      <c r="H4342" s="160">
        <v>45957</v>
      </c>
      <c r="I4342" s="160">
        <v>45960</v>
      </c>
      <c r="J4342" s="160">
        <v>0</v>
      </c>
      <c r="K4342" s="160">
        <v>0</v>
      </c>
      <c r="L4342" s="707">
        <v>5172.6400000000003</v>
      </c>
      <c r="M4342" s="727" t="s">
        <v>4994</v>
      </c>
      <c r="Y4342" s="707"/>
      <c r="AB4342" s="707"/>
      <c r="AC4342" s="707">
        <v>5172.6400000000003</v>
      </c>
      <c r="AD4342" s="707"/>
      <c r="AE4342" s="707"/>
      <c r="AF4342" s="707"/>
      <c r="AG4342" s="707"/>
      <c r="AH4342" s="707"/>
      <c r="AL4342" s="707"/>
      <c r="AN4342" s="707"/>
    </row>
    <row r="4343" spans="4:40">
      <c r="D4343" s="160" t="s">
        <v>5404</v>
      </c>
      <c r="E4343" s="160"/>
      <c r="F4343" s="160">
        <v>45944</v>
      </c>
      <c r="G4343" s="160">
        <v>45948</v>
      </c>
      <c r="H4343" s="160">
        <v>45957</v>
      </c>
      <c r="I4343" s="160">
        <v>45960</v>
      </c>
      <c r="J4343" s="160">
        <v>0</v>
      </c>
      <c r="K4343" s="160">
        <v>0</v>
      </c>
      <c r="L4343" s="707">
        <v>5172.6400000000003</v>
      </c>
      <c r="M4343" s="727" t="s">
        <v>4995</v>
      </c>
      <c r="Y4343" s="707"/>
      <c r="Z4343" s="707"/>
      <c r="AA4343" s="707"/>
      <c r="AB4343" s="707"/>
      <c r="AC4343" s="707">
        <v>5172.6400000000003</v>
      </c>
      <c r="AD4343" s="707"/>
      <c r="AE4343" s="707"/>
      <c r="AF4343" s="707"/>
      <c r="AG4343" s="707"/>
      <c r="AH4343" s="707"/>
      <c r="AL4343" s="707"/>
      <c r="AN4343" s="707"/>
    </row>
    <row r="4344" spans="4:40">
      <c r="D4344" s="160" t="s">
        <v>5404</v>
      </c>
      <c r="E4344" s="160"/>
      <c r="F4344" s="160">
        <v>45944</v>
      </c>
      <c r="G4344" s="160">
        <v>45948</v>
      </c>
      <c r="H4344" s="160">
        <v>45957</v>
      </c>
      <c r="I4344" s="160">
        <v>45960</v>
      </c>
      <c r="J4344" s="160">
        <v>0</v>
      </c>
      <c r="K4344" s="160">
        <v>0</v>
      </c>
      <c r="L4344" s="707">
        <v>5172.6400000000003</v>
      </c>
      <c r="M4344" s="727" t="s">
        <v>4996</v>
      </c>
      <c r="Y4344" s="707"/>
      <c r="Z4344" s="707"/>
      <c r="AA4344" s="707"/>
      <c r="AE4344" s="707"/>
      <c r="AF4344" s="707"/>
      <c r="AG4344" s="707"/>
    </row>
    <row r="4345" spans="4:40">
      <c r="D4345" s="160" t="s">
        <v>9299</v>
      </c>
      <c r="E4345" s="160"/>
      <c r="F4345" s="160">
        <v>45927</v>
      </c>
      <c r="G4345" s="160">
        <v>45930</v>
      </c>
      <c r="H4345" s="160">
        <v>45939</v>
      </c>
      <c r="I4345" s="160">
        <v>45943</v>
      </c>
      <c r="J4345" s="160">
        <v>0</v>
      </c>
      <c r="K4345" s="160">
        <v>0</v>
      </c>
      <c r="L4345" s="707">
        <v>7698.34</v>
      </c>
      <c r="M4345" s="727" t="s">
        <v>4994</v>
      </c>
      <c r="Y4345" s="707"/>
      <c r="AB4345" s="707"/>
      <c r="AC4345" s="707">
        <v>7698.34</v>
      </c>
      <c r="AD4345" s="707"/>
      <c r="AE4345" s="707"/>
      <c r="AF4345" s="707"/>
      <c r="AG4345" s="707"/>
      <c r="AH4345" s="707"/>
      <c r="AK4345" s="707"/>
      <c r="AM4345" s="707"/>
    </row>
    <row r="4346" spans="4:40">
      <c r="D4346" s="160" t="s">
        <v>9299</v>
      </c>
      <c r="E4346" s="160"/>
      <c r="F4346" s="160">
        <v>45927</v>
      </c>
      <c r="G4346" s="160">
        <v>45930</v>
      </c>
      <c r="H4346" s="160">
        <v>45939</v>
      </c>
      <c r="I4346" s="160">
        <v>45943</v>
      </c>
      <c r="J4346" s="160">
        <v>0</v>
      </c>
      <c r="K4346" s="160">
        <v>0</v>
      </c>
      <c r="L4346" s="707">
        <v>7698.34</v>
      </c>
      <c r="M4346" s="727" t="s">
        <v>4995</v>
      </c>
      <c r="Y4346" s="707"/>
      <c r="Z4346" s="707"/>
      <c r="AA4346" s="707"/>
      <c r="AB4346" s="707"/>
      <c r="AC4346" s="707">
        <v>7698.34</v>
      </c>
      <c r="AD4346" s="707"/>
      <c r="AE4346" s="707"/>
      <c r="AF4346" s="707"/>
      <c r="AG4346" s="707"/>
      <c r="AH4346" s="707"/>
      <c r="AK4346" s="707"/>
      <c r="AM4346" s="707"/>
    </row>
    <row r="4347" spans="4:40">
      <c r="D4347" s="160" t="s">
        <v>9299</v>
      </c>
      <c r="E4347" s="160"/>
      <c r="F4347" s="160">
        <v>45927</v>
      </c>
      <c r="G4347" s="160">
        <v>45930</v>
      </c>
      <c r="H4347" s="160">
        <v>45939</v>
      </c>
      <c r="I4347" s="160">
        <v>45943</v>
      </c>
      <c r="J4347" s="160">
        <v>0</v>
      </c>
      <c r="K4347" s="160">
        <v>0</v>
      </c>
      <c r="L4347" s="707">
        <v>7698.34</v>
      </c>
      <c r="M4347" s="727" t="s">
        <v>4996</v>
      </c>
      <c r="Y4347" s="707"/>
      <c r="Z4347" s="707"/>
      <c r="AA4347" s="707"/>
      <c r="AF4347" s="707"/>
      <c r="AH4347" s="707"/>
    </row>
    <row r="4348" spans="4:40">
      <c r="D4348" s="160" t="s">
        <v>9300</v>
      </c>
      <c r="E4348" s="160"/>
      <c r="F4348" s="160">
        <v>45944</v>
      </c>
      <c r="G4348" s="160">
        <v>45948</v>
      </c>
      <c r="H4348" s="160">
        <v>45957</v>
      </c>
      <c r="I4348" s="160">
        <v>45960</v>
      </c>
      <c r="J4348" s="160">
        <v>0</v>
      </c>
      <c r="K4348" s="160">
        <v>0</v>
      </c>
      <c r="L4348" s="707">
        <v>7444.14</v>
      </c>
      <c r="M4348" s="727" t="s">
        <v>4994</v>
      </c>
      <c r="Y4348" s="707"/>
      <c r="AB4348" s="707"/>
      <c r="AC4348" s="707">
        <v>7444.14</v>
      </c>
      <c r="AD4348" s="707"/>
      <c r="AE4348" s="707"/>
      <c r="AF4348" s="707"/>
      <c r="AG4348" s="707"/>
      <c r="AH4348" s="707"/>
      <c r="AL4348" s="707"/>
      <c r="AN4348" s="707"/>
    </row>
    <row r="4349" spans="4:40">
      <c r="D4349" s="160" t="s">
        <v>9300</v>
      </c>
      <c r="E4349" s="160"/>
      <c r="F4349" s="160">
        <v>45944</v>
      </c>
      <c r="G4349" s="160">
        <v>45948</v>
      </c>
      <c r="H4349" s="160">
        <v>45957</v>
      </c>
      <c r="I4349" s="160">
        <v>45960</v>
      </c>
      <c r="J4349" s="160">
        <v>0</v>
      </c>
      <c r="K4349" s="160">
        <v>0</v>
      </c>
      <c r="L4349" s="707">
        <v>7444.14</v>
      </c>
      <c r="M4349" s="727" t="s">
        <v>4995</v>
      </c>
      <c r="Y4349" s="707"/>
      <c r="Z4349" s="707"/>
      <c r="AB4349" s="707"/>
      <c r="AC4349" s="707">
        <v>7444.14</v>
      </c>
      <c r="AD4349" s="707"/>
      <c r="AE4349" s="707"/>
      <c r="AF4349" s="707"/>
      <c r="AG4349" s="707"/>
      <c r="AH4349" s="707"/>
      <c r="AL4349" s="707"/>
      <c r="AN4349" s="707"/>
    </row>
    <row r="4350" spans="4:40">
      <c r="D4350" s="160" t="s">
        <v>9300</v>
      </c>
      <c r="E4350" s="160"/>
      <c r="F4350" s="160">
        <v>45944</v>
      </c>
      <c r="G4350" s="160">
        <v>45948</v>
      </c>
      <c r="H4350" s="160">
        <v>45957</v>
      </c>
      <c r="I4350" s="160">
        <v>45960</v>
      </c>
      <c r="J4350" s="160">
        <v>0</v>
      </c>
      <c r="K4350" s="160">
        <v>0</v>
      </c>
      <c r="L4350" s="707">
        <v>7444.14</v>
      </c>
      <c r="M4350" s="727" t="s">
        <v>4996</v>
      </c>
      <c r="Y4350" s="707"/>
      <c r="Z4350" s="707"/>
      <c r="AE4350" s="707"/>
      <c r="AF4350" s="707"/>
      <c r="AG4350" s="707"/>
      <c r="AH4350" s="707"/>
    </row>
    <row r="4351" spans="4:40">
      <c r="D4351" s="160" t="s">
        <v>9301</v>
      </c>
      <c r="E4351" s="160"/>
      <c r="F4351" s="160">
        <v>45928</v>
      </c>
      <c r="G4351" s="160">
        <v>45936</v>
      </c>
      <c r="H4351" s="160">
        <v>45941</v>
      </c>
      <c r="I4351" s="160">
        <v>45949</v>
      </c>
      <c r="J4351" s="160">
        <v>0</v>
      </c>
      <c r="K4351" s="160">
        <v>0</v>
      </c>
      <c r="L4351" s="707">
        <v>3479.28</v>
      </c>
      <c r="M4351" s="727" t="s">
        <v>4994</v>
      </c>
      <c r="Y4351" s="707"/>
      <c r="Z4351" s="707"/>
      <c r="AB4351" s="707"/>
      <c r="AC4351" s="707">
        <v>3479.28</v>
      </c>
      <c r="AD4351" s="707"/>
      <c r="AE4351" s="707"/>
      <c r="AF4351" s="707"/>
      <c r="AG4351" s="707"/>
      <c r="AH4351" s="707"/>
      <c r="AK4351" s="707"/>
      <c r="AN4351" s="707"/>
    </row>
    <row r="4352" spans="4:40">
      <c r="D4352" s="160" t="s">
        <v>9301</v>
      </c>
      <c r="E4352" s="160"/>
      <c r="F4352" s="160">
        <v>45928</v>
      </c>
      <c r="G4352" s="160">
        <v>45936</v>
      </c>
      <c r="H4352" s="160">
        <v>45941</v>
      </c>
      <c r="I4352" s="160">
        <v>45949</v>
      </c>
      <c r="J4352" s="160">
        <v>0</v>
      </c>
      <c r="K4352" s="160">
        <v>0</v>
      </c>
      <c r="L4352" s="707">
        <v>3479.28</v>
      </c>
      <c r="M4352" s="727" t="s">
        <v>4995</v>
      </c>
      <c r="Y4352" s="707"/>
      <c r="Z4352" s="707"/>
      <c r="AA4352" s="707"/>
      <c r="AB4352" s="707"/>
      <c r="AC4352" s="707">
        <v>3479.28</v>
      </c>
      <c r="AD4352" s="707"/>
      <c r="AE4352" s="707"/>
      <c r="AF4352" s="707"/>
      <c r="AG4352" s="707"/>
      <c r="AH4352" s="707"/>
      <c r="AK4352" s="707"/>
      <c r="AN4352" s="707"/>
    </row>
    <row r="4353" spans="4:40">
      <c r="D4353" s="160" t="s">
        <v>9301</v>
      </c>
      <c r="E4353" s="160"/>
      <c r="F4353" s="160">
        <v>45928</v>
      </c>
      <c r="G4353" s="160">
        <v>45936</v>
      </c>
      <c r="H4353" s="160">
        <v>45941</v>
      </c>
      <c r="I4353" s="160">
        <v>45949</v>
      </c>
      <c r="J4353" s="160">
        <v>0</v>
      </c>
      <c r="K4353" s="160">
        <v>0</v>
      </c>
      <c r="L4353" s="707">
        <v>3479.28</v>
      </c>
      <c r="M4353" s="727" t="s">
        <v>4996</v>
      </c>
      <c r="Y4353" s="707"/>
      <c r="Z4353" s="707"/>
      <c r="AA4353" s="707"/>
      <c r="AF4353" s="707"/>
      <c r="AG4353" s="707"/>
      <c r="AH4353" s="707"/>
    </row>
    <row r="4354" spans="4:40">
      <c r="D4354" s="160" t="s">
        <v>5389</v>
      </c>
      <c r="E4354" s="160"/>
      <c r="F4354" s="160">
        <v>45911</v>
      </c>
      <c r="G4354" s="160">
        <v>45950</v>
      </c>
      <c r="H4354" s="160" t="s">
        <v>6781</v>
      </c>
      <c r="I4354" s="160">
        <v>46092</v>
      </c>
      <c r="J4354" s="160">
        <v>119128.82</v>
      </c>
      <c r="K4354" s="160">
        <v>119128.81</v>
      </c>
      <c r="L4354" s="707">
        <v>162300.37</v>
      </c>
      <c r="M4354" s="727" t="s">
        <v>4994</v>
      </c>
      <c r="Y4354" s="707"/>
      <c r="Z4354" s="707"/>
      <c r="AB4354" s="707"/>
      <c r="AC4354" s="707">
        <v>17477.419999999998</v>
      </c>
      <c r="AD4354" s="707"/>
      <c r="AE4354" s="707"/>
      <c r="AF4354" s="707"/>
      <c r="AG4354" s="707">
        <v>38625.440000000002</v>
      </c>
      <c r="AH4354" s="707">
        <v>106197.51</v>
      </c>
      <c r="AI4354" s="707"/>
      <c r="AK4354" s="707"/>
      <c r="AL4354" s="707"/>
      <c r="AM4354" s="707"/>
      <c r="AN4354" s="707"/>
    </row>
    <row r="4355" spans="4:40">
      <c r="D4355" s="160" t="s">
        <v>5389</v>
      </c>
      <c r="E4355" s="160"/>
      <c r="F4355" s="160">
        <v>45911</v>
      </c>
      <c r="G4355" s="160">
        <v>45950</v>
      </c>
      <c r="H4355" s="160" t="s">
        <v>6781</v>
      </c>
      <c r="I4355" s="160">
        <v>46092</v>
      </c>
      <c r="J4355" s="160">
        <v>119128.82</v>
      </c>
      <c r="K4355" s="160">
        <v>119128.81</v>
      </c>
      <c r="L4355" s="707">
        <v>162300.37</v>
      </c>
      <c r="M4355" s="727" t="s">
        <v>4995</v>
      </c>
      <c r="Y4355" s="707"/>
      <c r="Z4355" s="707"/>
      <c r="AA4355" s="707"/>
      <c r="AB4355" s="707"/>
      <c r="AC4355" s="707">
        <v>17477.419999999998</v>
      </c>
      <c r="AD4355" s="707"/>
      <c r="AE4355" s="707"/>
      <c r="AF4355" s="707"/>
      <c r="AG4355" s="707">
        <v>2142.2399999999998</v>
      </c>
      <c r="AH4355" s="707">
        <v>23551.9</v>
      </c>
      <c r="AI4355" s="707"/>
      <c r="AK4355" s="707"/>
      <c r="AL4355" s="707"/>
      <c r="AM4355" s="707"/>
      <c r="AN4355" s="707"/>
    </row>
    <row r="4356" spans="4:40">
      <c r="D4356" s="160" t="s">
        <v>5389</v>
      </c>
      <c r="E4356" s="160"/>
      <c r="F4356" s="160">
        <v>45911</v>
      </c>
      <c r="G4356" s="160">
        <v>45950</v>
      </c>
      <c r="H4356" s="160" t="s">
        <v>6781</v>
      </c>
      <c r="I4356" s="160">
        <v>46092</v>
      </c>
      <c r="J4356" s="160">
        <v>119128.82</v>
      </c>
      <c r="K4356" s="160">
        <v>119128.81</v>
      </c>
      <c r="L4356" s="707">
        <v>162300.37</v>
      </c>
      <c r="M4356" s="727" t="s">
        <v>4996</v>
      </c>
      <c r="Y4356" s="707"/>
      <c r="Z4356" s="707"/>
      <c r="AA4356" s="707"/>
      <c r="AB4356" s="707">
        <v>119128.81</v>
      </c>
      <c r="AE4356" s="707"/>
      <c r="AF4356" s="707"/>
      <c r="AG4356" s="707"/>
      <c r="AH4356" s="707"/>
    </row>
    <row r="4357" spans="4:40">
      <c r="D4357" s="160" t="s">
        <v>5390</v>
      </c>
      <c r="E4357" s="160"/>
      <c r="F4357" s="160">
        <v>45920</v>
      </c>
      <c r="G4357" s="160">
        <v>45950</v>
      </c>
      <c r="H4357" s="160" t="s">
        <v>8169</v>
      </c>
      <c r="I4357" s="160">
        <v>46092</v>
      </c>
      <c r="J4357" s="160">
        <v>119128.82</v>
      </c>
      <c r="K4357" s="160">
        <v>119128.81</v>
      </c>
      <c r="L4357" s="707">
        <v>162300.37</v>
      </c>
      <c r="M4357" s="727" t="s">
        <v>4994</v>
      </c>
      <c r="Y4357" s="707"/>
      <c r="Z4357" s="707"/>
      <c r="AC4357" s="707">
        <v>17477.419999999998</v>
      </c>
      <c r="AD4357" s="707"/>
      <c r="AE4357" s="707"/>
      <c r="AF4357" s="707"/>
      <c r="AG4357" s="707">
        <v>38625.440000000002</v>
      </c>
      <c r="AH4357" s="707">
        <v>106197.51</v>
      </c>
      <c r="AI4357" s="707"/>
      <c r="AK4357" s="707"/>
      <c r="AL4357" s="707"/>
      <c r="AM4357" s="707"/>
      <c r="AN4357" s="707"/>
    </row>
    <row r="4358" spans="4:40">
      <c r="D4358" s="160" t="s">
        <v>5390</v>
      </c>
      <c r="E4358" s="160"/>
      <c r="F4358" s="160">
        <v>45920</v>
      </c>
      <c r="G4358" s="160">
        <v>45950</v>
      </c>
      <c r="H4358" s="160" t="s">
        <v>8169</v>
      </c>
      <c r="I4358" s="160">
        <v>46092</v>
      </c>
      <c r="J4358" s="160">
        <v>119128.82</v>
      </c>
      <c r="K4358" s="160">
        <v>119128.81</v>
      </c>
      <c r="L4358" s="707">
        <v>162300.37</v>
      </c>
      <c r="M4358" s="727" t="s">
        <v>4995</v>
      </c>
      <c r="Z4358" s="707"/>
      <c r="AA4358" s="707"/>
      <c r="AB4358" s="707"/>
      <c r="AC4358" s="707">
        <v>17477.419999999998</v>
      </c>
      <c r="AD4358" s="707"/>
      <c r="AE4358" s="707"/>
      <c r="AF4358" s="707"/>
      <c r="AG4358" s="707">
        <v>2142.2399999999998</v>
      </c>
      <c r="AH4358" s="707">
        <v>23551.9</v>
      </c>
      <c r="AI4358" s="707"/>
      <c r="AK4358" s="707"/>
      <c r="AL4358" s="707"/>
      <c r="AM4358" s="707"/>
      <c r="AN4358" s="707"/>
    </row>
    <row r="4359" spans="4:40">
      <c r="D4359" s="160" t="s">
        <v>5390</v>
      </c>
      <c r="E4359" s="160"/>
      <c r="F4359" s="160">
        <v>45920</v>
      </c>
      <c r="G4359" s="160">
        <v>45950</v>
      </c>
      <c r="H4359" s="160" t="s">
        <v>8169</v>
      </c>
      <c r="I4359" s="160">
        <v>46092</v>
      </c>
      <c r="J4359" s="160">
        <v>119128.82</v>
      </c>
      <c r="K4359" s="160">
        <v>119128.81</v>
      </c>
      <c r="L4359" s="707">
        <v>162300.37</v>
      </c>
      <c r="M4359" s="727" t="s">
        <v>4996</v>
      </c>
      <c r="Y4359" s="707"/>
      <c r="Z4359" s="707"/>
      <c r="AA4359" s="707"/>
      <c r="AB4359" s="707">
        <v>119128.81</v>
      </c>
      <c r="AF4359" s="707"/>
      <c r="AG4359" s="707"/>
      <c r="AH4359" s="707"/>
    </row>
    <row r="4360" spans="4:40">
      <c r="D4360" s="160" t="s">
        <v>9302</v>
      </c>
      <c r="E4360" s="160"/>
      <c r="F4360" s="160">
        <v>45920</v>
      </c>
      <c r="G4360" s="160">
        <v>45945</v>
      </c>
      <c r="H4360" s="160">
        <v>46075</v>
      </c>
      <c r="I4360" s="160">
        <v>46089</v>
      </c>
      <c r="J4360" s="160">
        <v>0</v>
      </c>
      <c r="K4360" s="160">
        <v>0</v>
      </c>
      <c r="L4360" s="707">
        <v>3104.69</v>
      </c>
      <c r="M4360" s="727" t="s">
        <v>4994</v>
      </c>
      <c r="Y4360" s="707"/>
      <c r="Z4360" s="707"/>
      <c r="AC4360" s="707"/>
      <c r="AD4360" s="707"/>
      <c r="AE4360" s="707"/>
      <c r="AF4360" s="707"/>
      <c r="AG4360" s="707">
        <v>2142.2399999999998</v>
      </c>
      <c r="AH4360" s="707">
        <v>962.45</v>
      </c>
      <c r="AI4360" s="707"/>
      <c r="AK4360" s="707"/>
      <c r="AM4360" s="707"/>
    </row>
    <row r="4361" spans="4:40">
      <c r="D4361" s="160" t="s">
        <v>9302</v>
      </c>
      <c r="E4361" s="160"/>
      <c r="F4361" s="160">
        <v>45920</v>
      </c>
      <c r="G4361" s="160">
        <v>45945</v>
      </c>
      <c r="H4361" s="160">
        <v>46075</v>
      </c>
      <c r="I4361" s="160">
        <v>46089</v>
      </c>
      <c r="J4361" s="160">
        <v>0</v>
      </c>
      <c r="K4361" s="160">
        <v>0</v>
      </c>
      <c r="L4361" s="707">
        <v>3104.69</v>
      </c>
      <c r="M4361" s="727" t="s">
        <v>4995</v>
      </c>
      <c r="Z4361" s="707"/>
      <c r="AA4361" s="707"/>
      <c r="AB4361" s="707"/>
      <c r="AC4361" s="707"/>
      <c r="AD4361" s="707"/>
      <c r="AE4361" s="707"/>
      <c r="AF4361" s="707"/>
      <c r="AG4361" s="707">
        <v>2142.2399999999998</v>
      </c>
      <c r="AH4361" s="707">
        <v>962.45</v>
      </c>
      <c r="AI4361" s="707"/>
      <c r="AK4361" s="707"/>
      <c r="AM4361" s="707"/>
    </row>
    <row r="4362" spans="4:40">
      <c r="D4362" s="160" t="s">
        <v>9302</v>
      </c>
      <c r="E4362" s="160"/>
      <c r="F4362" s="160">
        <v>45920</v>
      </c>
      <c r="G4362" s="160">
        <v>45945</v>
      </c>
      <c r="H4362" s="160">
        <v>46075</v>
      </c>
      <c r="I4362" s="160">
        <v>46089</v>
      </c>
      <c r="J4362" s="160">
        <v>0</v>
      </c>
      <c r="K4362" s="160">
        <v>0</v>
      </c>
      <c r="L4362" s="707">
        <v>3104.69</v>
      </c>
      <c r="M4362" s="727" t="s">
        <v>4996</v>
      </c>
      <c r="Y4362" s="707"/>
      <c r="Z4362" s="707"/>
      <c r="AA4362" s="707"/>
      <c r="AB4362" s="707"/>
      <c r="AF4362" s="707"/>
      <c r="AG4362" s="707"/>
      <c r="AH4362" s="707"/>
    </row>
    <row r="4363" spans="4:40">
      <c r="D4363" s="160" t="s">
        <v>5391</v>
      </c>
      <c r="E4363" s="160"/>
      <c r="F4363" s="160">
        <v>45922</v>
      </c>
      <c r="G4363" s="160">
        <v>45950</v>
      </c>
      <c r="H4363" s="160" t="s">
        <v>8169</v>
      </c>
      <c r="I4363" s="160">
        <v>46092</v>
      </c>
      <c r="J4363" s="160">
        <v>119128.82</v>
      </c>
      <c r="K4363" s="160">
        <v>119128.81</v>
      </c>
      <c r="L4363" s="707">
        <v>148911.01999999999</v>
      </c>
      <c r="M4363" s="727" t="s">
        <v>4994</v>
      </c>
      <c r="Y4363" s="707"/>
      <c r="Z4363" s="707"/>
      <c r="AC4363" s="707">
        <v>14891.1</v>
      </c>
      <c r="AD4363" s="707"/>
      <c r="AE4363" s="707"/>
      <c r="AF4363" s="707"/>
      <c r="AG4363" s="707">
        <v>36483.199999999997</v>
      </c>
      <c r="AH4363" s="707">
        <v>97536.72</v>
      </c>
      <c r="AK4363" s="707"/>
      <c r="AL4363" s="707"/>
      <c r="AM4363" s="707"/>
      <c r="AN4363" s="707"/>
    </row>
    <row r="4364" spans="4:40">
      <c r="D4364" s="160" t="s">
        <v>5391</v>
      </c>
      <c r="E4364" s="160"/>
      <c r="F4364" s="160">
        <v>45922</v>
      </c>
      <c r="G4364" s="160">
        <v>45950</v>
      </c>
      <c r="H4364" s="160" t="s">
        <v>8169</v>
      </c>
      <c r="I4364" s="160">
        <v>46092</v>
      </c>
      <c r="J4364" s="160">
        <v>119128.82</v>
      </c>
      <c r="K4364" s="160">
        <v>119128.81</v>
      </c>
      <c r="L4364" s="707">
        <v>148911.01999999999</v>
      </c>
      <c r="M4364" s="727" t="s">
        <v>4995</v>
      </c>
      <c r="Z4364" s="707"/>
      <c r="AA4364" s="707"/>
      <c r="AB4364" s="707"/>
      <c r="AC4364" s="707">
        <v>14891.1</v>
      </c>
      <c r="AD4364" s="707"/>
      <c r="AE4364" s="707"/>
      <c r="AF4364" s="707"/>
      <c r="AG4364" s="707"/>
      <c r="AH4364" s="707">
        <v>14891.1</v>
      </c>
      <c r="AK4364" s="707"/>
      <c r="AL4364" s="707"/>
      <c r="AM4364" s="707"/>
      <c r="AN4364" s="707"/>
    </row>
    <row r="4365" spans="4:40">
      <c r="D4365" s="160" t="s">
        <v>5391</v>
      </c>
      <c r="E4365" s="160"/>
      <c r="F4365" s="160">
        <v>45922</v>
      </c>
      <c r="G4365" s="160">
        <v>45950</v>
      </c>
      <c r="H4365" s="160" t="s">
        <v>8169</v>
      </c>
      <c r="I4365" s="160">
        <v>46092</v>
      </c>
      <c r="J4365" s="160">
        <v>119128.82</v>
      </c>
      <c r="K4365" s="160">
        <v>119128.81</v>
      </c>
      <c r="L4365" s="707">
        <v>148911.01999999999</v>
      </c>
      <c r="M4365" s="727" t="s">
        <v>4996</v>
      </c>
      <c r="Z4365" s="707"/>
      <c r="AA4365" s="707"/>
      <c r="AB4365" s="707">
        <v>119128.81</v>
      </c>
      <c r="AG4365" s="707"/>
      <c r="AH4365" s="707"/>
    </row>
    <row r="4366" spans="4:40">
      <c r="D4366" s="160" t="s">
        <v>5392</v>
      </c>
      <c r="E4366" s="160"/>
      <c r="F4366" s="160">
        <v>45939</v>
      </c>
      <c r="G4366" s="160">
        <v>45943</v>
      </c>
      <c r="H4366" s="160">
        <v>45932</v>
      </c>
      <c r="I4366" s="160">
        <v>45936</v>
      </c>
      <c r="J4366" s="160">
        <v>0</v>
      </c>
      <c r="K4366" s="160">
        <v>0</v>
      </c>
      <c r="L4366" s="707">
        <v>2586.3200000000002</v>
      </c>
      <c r="M4366" s="727" t="s">
        <v>4994</v>
      </c>
      <c r="Z4366" s="707"/>
      <c r="AC4366" s="707">
        <v>2586.3200000000002</v>
      </c>
      <c r="AD4366" s="707"/>
      <c r="AE4366" s="707"/>
      <c r="AF4366" s="707"/>
      <c r="AG4366" s="707"/>
      <c r="AH4366" s="707"/>
      <c r="AL4366" s="707"/>
      <c r="AN4366" s="707"/>
    </row>
    <row r="4367" spans="4:40">
      <c r="D4367" s="160" t="s">
        <v>5392</v>
      </c>
      <c r="E4367" s="160"/>
      <c r="F4367" s="160">
        <v>45939</v>
      </c>
      <c r="G4367" s="160">
        <v>45943</v>
      </c>
      <c r="H4367" s="160">
        <v>45932</v>
      </c>
      <c r="I4367" s="160">
        <v>45936</v>
      </c>
      <c r="J4367" s="160">
        <v>0</v>
      </c>
      <c r="K4367" s="160">
        <v>0</v>
      </c>
      <c r="L4367" s="707">
        <v>2586.3200000000002</v>
      </c>
      <c r="M4367" s="727" t="s">
        <v>4995</v>
      </c>
      <c r="Z4367" s="707"/>
      <c r="AA4367" s="707"/>
      <c r="AB4367" s="707"/>
      <c r="AC4367" s="707">
        <v>2586.3200000000002</v>
      </c>
      <c r="AD4367" s="707"/>
      <c r="AE4367" s="707"/>
      <c r="AF4367" s="707"/>
      <c r="AG4367" s="707"/>
      <c r="AH4367" s="707"/>
      <c r="AL4367" s="707"/>
      <c r="AN4367" s="707"/>
    </row>
    <row r="4368" spans="4:40">
      <c r="D4368" s="160" t="s">
        <v>5392</v>
      </c>
      <c r="E4368" s="160"/>
      <c r="F4368" s="160">
        <v>45939</v>
      </c>
      <c r="G4368" s="160">
        <v>45943</v>
      </c>
      <c r="H4368" s="160">
        <v>45932</v>
      </c>
      <c r="I4368" s="160">
        <v>45936</v>
      </c>
      <c r="J4368" s="160">
        <v>0</v>
      </c>
      <c r="K4368" s="160">
        <v>0</v>
      </c>
      <c r="L4368" s="707">
        <v>2586.3200000000002</v>
      </c>
      <c r="M4368" s="727" t="s">
        <v>4996</v>
      </c>
      <c r="Z4368" s="707"/>
      <c r="AA4368" s="707"/>
      <c r="AB4368" s="707"/>
      <c r="AG4368" s="707"/>
      <c r="AH4368" s="707"/>
    </row>
    <row r="4369" spans="4:42">
      <c r="D4369" s="160" t="s">
        <v>9303</v>
      </c>
      <c r="E4369" s="160"/>
      <c r="F4369" s="160">
        <v>45927</v>
      </c>
      <c r="G4369" s="160">
        <v>45930</v>
      </c>
      <c r="H4369" s="160">
        <v>46082</v>
      </c>
      <c r="I4369" s="160">
        <v>46086</v>
      </c>
      <c r="J4369" s="160">
        <v>0</v>
      </c>
      <c r="K4369" s="160">
        <v>0</v>
      </c>
      <c r="L4369" s="707">
        <v>7698.34</v>
      </c>
      <c r="M4369" s="727" t="s">
        <v>4994</v>
      </c>
      <c r="Z4369" s="707"/>
      <c r="AC4369" s="707"/>
      <c r="AD4369" s="707"/>
      <c r="AE4369" s="707"/>
      <c r="AF4369" s="707"/>
      <c r="AG4369" s="707"/>
      <c r="AH4369" s="707">
        <v>7698.34</v>
      </c>
      <c r="AK4369" s="707"/>
      <c r="AM4369" s="707"/>
    </row>
    <row r="4370" spans="4:42">
      <c r="D4370" s="160" t="s">
        <v>9303</v>
      </c>
      <c r="E4370" s="160"/>
      <c r="F4370" s="160">
        <v>45927</v>
      </c>
      <c r="G4370" s="160">
        <v>45930</v>
      </c>
      <c r="H4370" s="160">
        <v>46082</v>
      </c>
      <c r="I4370" s="160">
        <v>46086</v>
      </c>
      <c r="J4370" s="160">
        <v>0</v>
      </c>
      <c r="K4370" s="160">
        <v>0</v>
      </c>
      <c r="L4370" s="707">
        <v>7698.34</v>
      </c>
      <c r="M4370" s="727" t="s">
        <v>4995</v>
      </c>
      <c r="Z4370" s="707"/>
      <c r="AA4370" s="707"/>
      <c r="AB4370" s="707"/>
      <c r="AC4370" s="707"/>
      <c r="AD4370" s="707"/>
      <c r="AE4370" s="707"/>
      <c r="AF4370" s="707"/>
      <c r="AG4370" s="707"/>
      <c r="AH4370" s="707">
        <v>7698.34</v>
      </c>
      <c r="AK4370" s="707"/>
      <c r="AM4370" s="707"/>
    </row>
    <row r="4371" spans="4:42">
      <c r="D4371" s="160" t="s">
        <v>9303</v>
      </c>
      <c r="E4371" s="160"/>
      <c r="F4371" s="160">
        <v>45927</v>
      </c>
      <c r="G4371" s="160">
        <v>45930</v>
      </c>
      <c r="H4371" s="160">
        <v>46082</v>
      </c>
      <c r="I4371" s="160">
        <v>46086</v>
      </c>
      <c r="J4371" s="160">
        <v>0</v>
      </c>
      <c r="K4371" s="160">
        <v>0</v>
      </c>
      <c r="L4371" s="707">
        <v>7698.34</v>
      </c>
      <c r="M4371" s="727" t="s">
        <v>4996</v>
      </c>
      <c r="Z4371" s="707"/>
      <c r="AA4371" s="707"/>
      <c r="AB4371" s="707"/>
      <c r="AG4371" s="707"/>
      <c r="AH4371" s="707"/>
    </row>
    <row r="4372" spans="4:42">
      <c r="D4372" s="160" t="s">
        <v>730</v>
      </c>
      <c r="E4372" s="160"/>
      <c r="F4372" s="160">
        <v>45871</v>
      </c>
      <c r="G4372" s="160">
        <v>46126</v>
      </c>
      <c r="H4372" s="160" t="s">
        <v>12610</v>
      </c>
      <c r="I4372" s="160">
        <v>46197</v>
      </c>
      <c r="J4372" s="160">
        <v>7470193.6500000004</v>
      </c>
      <c r="K4372" s="160">
        <v>7470193.6500000004</v>
      </c>
      <c r="L4372" s="707">
        <v>15580161.779999999</v>
      </c>
      <c r="M4372" s="727" t="s">
        <v>4994</v>
      </c>
      <c r="Z4372" s="707"/>
      <c r="AA4372" s="707">
        <v>1859441.47</v>
      </c>
      <c r="AB4372" s="707">
        <v>2724869.56</v>
      </c>
      <c r="AC4372" s="707">
        <v>4372513.2</v>
      </c>
      <c r="AD4372" s="707">
        <v>1716533.65</v>
      </c>
      <c r="AE4372" s="707">
        <v>647947.52000000002</v>
      </c>
      <c r="AF4372" s="707">
        <v>691742.27</v>
      </c>
      <c r="AG4372" s="707">
        <v>1166320.92</v>
      </c>
      <c r="AH4372" s="707">
        <v>1883369.85</v>
      </c>
      <c r="AI4372" s="707">
        <v>439941.37</v>
      </c>
      <c r="AJ4372" s="707">
        <v>77481.960000000006</v>
      </c>
      <c r="AK4372" s="707"/>
      <c r="AL4372" s="707"/>
      <c r="AM4372" s="707"/>
      <c r="AN4372" s="707"/>
      <c r="AO4372" s="707"/>
      <c r="AP4372" s="707"/>
    </row>
    <row r="4373" spans="4:42">
      <c r="D4373" s="160" t="s">
        <v>730</v>
      </c>
      <c r="E4373" s="160"/>
      <c r="F4373" s="160">
        <v>45871</v>
      </c>
      <c r="G4373" s="160">
        <v>46126</v>
      </c>
      <c r="H4373" s="160" t="s">
        <v>12610</v>
      </c>
      <c r="I4373" s="160">
        <v>46197</v>
      </c>
      <c r="J4373" s="160">
        <v>7470193.6500000004</v>
      </c>
      <c r="K4373" s="160">
        <v>7470193.6500000004</v>
      </c>
      <c r="L4373" s="707">
        <v>15580161.779999999</v>
      </c>
      <c r="M4373" s="727" t="s">
        <v>4995</v>
      </c>
      <c r="Z4373" s="707"/>
      <c r="AA4373" s="707"/>
      <c r="AB4373" s="707"/>
      <c r="AC4373" s="707">
        <v>3422734.83</v>
      </c>
      <c r="AD4373" s="707">
        <v>687939.8</v>
      </c>
      <c r="AE4373" s="707">
        <v>278251.42</v>
      </c>
      <c r="AF4373" s="707">
        <v>662843.9</v>
      </c>
      <c r="AG4373" s="707">
        <v>565829.74</v>
      </c>
      <c r="AH4373" s="707">
        <v>1974945.09</v>
      </c>
      <c r="AI4373" s="707">
        <v>439941.37</v>
      </c>
      <c r="AJ4373" s="707">
        <v>77481.960000000006</v>
      </c>
      <c r="AK4373" s="707"/>
      <c r="AL4373" s="707"/>
      <c r="AM4373" s="707"/>
      <c r="AN4373" s="707"/>
      <c r="AO4373" s="707"/>
      <c r="AP4373" s="707"/>
    </row>
    <row r="4374" spans="4:42">
      <c r="D4374" s="160" t="s">
        <v>730</v>
      </c>
      <c r="E4374" s="160"/>
      <c r="F4374" s="160">
        <v>45871</v>
      </c>
      <c r="G4374" s="160">
        <v>46126</v>
      </c>
      <c r="H4374" s="160" t="s">
        <v>12610</v>
      </c>
      <c r="I4374" s="160">
        <v>46197</v>
      </c>
      <c r="J4374" s="160">
        <v>7470193.6500000004</v>
      </c>
      <c r="K4374" s="160">
        <v>7470193.6500000004</v>
      </c>
      <c r="L4374" s="707">
        <v>15580161.779999999</v>
      </c>
      <c r="M4374" s="727" t="s">
        <v>4996</v>
      </c>
      <c r="R4374" s="707">
        <v>7626.48</v>
      </c>
      <c r="S4374" s="707">
        <v>52698.87</v>
      </c>
      <c r="T4374" s="707">
        <v>122025.31</v>
      </c>
      <c r="U4374" s="707">
        <v>283886.96999999997</v>
      </c>
      <c r="V4374" s="707">
        <v>606568.81000000006</v>
      </c>
      <c r="W4374" s="707">
        <v>655296.84</v>
      </c>
      <c r="X4374" s="707">
        <v>459718.59</v>
      </c>
      <c r="Y4374" s="707">
        <v>1078395.02</v>
      </c>
      <c r="Z4374" s="707">
        <v>965073.98</v>
      </c>
      <c r="AA4374" s="707">
        <v>1397092.4</v>
      </c>
      <c r="AB4374" s="707">
        <v>1778309.85</v>
      </c>
      <c r="AC4374" s="707">
        <v>63500.52</v>
      </c>
      <c r="AG4374" s="707"/>
      <c r="AH4374" s="707"/>
    </row>
    <row r="4375" spans="4:42">
      <c r="D4375" s="160" t="s">
        <v>5405</v>
      </c>
      <c r="E4375" s="160"/>
      <c r="F4375" s="160">
        <v>45871</v>
      </c>
      <c r="G4375" s="160">
        <v>45955</v>
      </c>
      <c r="H4375" s="160" t="s">
        <v>6616</v>
      </c>
      <c r="I4375" s="160">
        <v>46076</v>
      </c>
      <c r="J4375" s="707">
        <v>915335.07</v>
      </c>
      <c r="K4375" s="160">
        <v>915335.09</v>
      </c>
      <c r="L4375" s="707">
        <v>1923290.65</v>
      </c>
      <c r="M4375" s="727" t="s">
        <v>4994</v>
      </c>
      <c r="Z4375" s="707"/>
      <c r="AA4375" s="707">
        <v>941082.88</v>
      </c>
      <c r="AB4375" s="707">
        <v>49118.04</v>
      </c>
      <c r="AC4375" s="707">
        <v>391605.04</v>
      </c>
      <c r="AD4375" s="707"/>
      <c r="AE4375" s="707">
        <v>65412.58</v>
      </c>
      <c r="AF4375" s="707">
        <v>392093.42</v>
      </c>
      <c r="AG4375" s="707">
        <v>83978.69</v>
      </c>
      <c r="AH4375" s="707"/>
      <c r="AI4375" s="707"/>
      <c r="AJ4375" s="707"/>
      <c r="AK4375" s="707"/>
    </row>
    <row r="4376" spans="4:42">
      <c r="D4376" s="160" t="s">
        <v>5405</v>
      </c>
      <c r="E4376" s="160"/>
      <c r="F4376" s="160">
        <v>45871</v>
      </c>
      <c r="G4376" s="160">
        <v>45955</v>
      </c>
      <c r="H4376" s="160" t="s">
        <v>6616</v>
      </c>
      <c r="I4376" s="160">
        <v>46076</v>
      </c>
      <c r="J4376" s="707">
        <v>915335.07</v>
      </c>
      <c r="K4376" s="160">
        <v>915335.09</v>
      </c>
      <c r="L4376" s="707">
        <v>1923290.65</v>
      </c>
      <c r="M4376" s="727" t="s">
        <v>4995</v>
      </c>
      <c r="Z4376" s="707"/>
      <c r="AA4376" s="707"/>
      <c r="AB4376" s="707"/>
      <c r="AC4376" s="707">
        <v>466470.88</v>
      </c>
      <c r="AD4376" s="707"/>
      <c r="AE4376" s="707">
        <v>65412.58</v>
      </c>
      <c r="AF4376" s="707">
        <v>392093.42</v>
      </c>
      <c r="AG4376" s="707">
        <v>83978.69</v>
      </c>
      <c r="AH4376" s="707"/>
      <c r="AI4376" s="707"/>
      <c r="AJ4376" s="707"/>
      <c r="AK4376" s="707"/>
    </row>
    <row r="4377" spans="4:42">
      <c r="D4377" s="160" t="s">
        <v>5405</v>
      </c>
      <c r="E4377" s="160"/>
      <c r="F4377" s="160">
        <v>45871</v>
      </c>
      <c r="G4377" s="160">
        <v>45955</v>
      </c>
      <c r="H4377" s="160" t="s">
        <v>6616</v>
      </c>
      <c r="I4377" s="160">
        <v>46076</v>
      </c>
      <c r="J4377" s="707">
        <v>915335.07</v>
      </c>
      <c r="K4377" s="160">
        <v>915335.09</v>
      </c>
      <c r="L4377" s="707">
        <v>1923290.65</v>
      </c>
      <c r="M4377" s="727" t="s">
        <v>4996</v>
      </c>
      <c r="Y4377" s="707">
        <v>298768.09999999998</v>
      </c>
      <c r="Z4377" s="707">
        <v>217757.22</v>
      </c>
      <c r="AA4377" s="707">
        <v>243756.81</v>
      </c>
      <c r="AB4377" s="707">
        <v>153661.9</v>
      </c>
      <c r="AC4377" s="707">
        <v>1391.06</v>
      </c>
      <c r="AG4377" s="707"/>
      <c r="AH4377" s="707"/>
    </row>
    <row r="4378" spans="4:42">
      <c r="D4378" s="160" t="s">
        <v>5406</v>
      </c>
      <c r="E4378" s="160"/>
      <c r="F4378" s="160">
        <v>45879</v>
      </c>
      <c r="G4378" s="160">
        <v>45911</v>
      </c>
      <c r="H4378" s="160" t="s">
        <v>6616</v>
      </c>
      <c r="I4378" s="160">
        <v>46044</v>
      </c>
      <c r="J4378" s="160">
        <v>915335.07</v>
      </c>
      <c r="K4378" s="160">
        <v>915335.09</v>
      </c>
      <c r="L4378" s="707">
        <v>1756877.38</v>
      </c>
      <c r="M4378" s="727" t="s">
        <v>4994</v>
      </c>
      <c r="Z4378" s="707"/>
      <c r="AA4378" s="707">
        <v>941082.88</v>
      </c>
      <c r="AB4378" s="707">
        <v>49118.04</v>
      </c>
      <c r="AC4378" s="707">
        <v>391605.04</v>
      </c>
      <c r="AD4378" s="707"/>
      <c r="AE4378" s="707">
        <v>53425.07</v>
      </c>
      <c r="AF4378" s="707">
        <v>321646.34000000003</v>
      </c>
      <c r="AG4378" s="707"/>
      <c r="AH4378" s="707"/>
      <c r="AI4378" s="707"/>
      <c r="AJ4378" s="707"/>
    </row>
    <row r="4379" spans="4:42">
      <c r="D4379" s="160" t="s">
        <v>5406</v>
      </c>
      <c r="E4379" s="160"/>
      <c r="F4379" s="160">
        <v>45879</v>
      </c>
      <c r="G4379" s="160">
        <v>45911</v>
      </c>
      <c r="H4379" s="160" t="s">
        <v>6616</v>
      </c>
      <c r="I4379" s="160">
        <v>46044</v>
      </c>
      <c r="J4379" s="160">
        <v>915335.07</v>
      </c>
      <c r="K4379" s="160">
        <v>915335.09</v>
      </c>
      <c r="L4379" s="707">
        <v>1756877.38</v>
      </c>
      <c r="M4379" s="727" t="s">
        <v>4995</v>
      </c>
      <c r="Z4379" s="707"/>
      <c r="AA4379" s="707"/>
      <c r="AB4379" s="707"/>
      <c r="AC4379" s="707">
        <v>466470.88</v>
      </c>
      <c r="AD4379" s="707"/>
      <c r="AE4379" s="707">
        <v>53425.07</v>
      </c>
      <c r="AF4379" s="707">
        <v>321646.34000000003</v>
      </c>
      <c r="AG4379" s="707"/>
      <c r="AH4379" s="707"/>
      <c r="AI4379" s="707"/>
      <c r="AJ4379" s="707"/>
    </row>
    <row r="4380" spans="4:42">
      <c r="D4380" s="160" t="s">
        <v>5406</v>
      </c>
      <c r="E4380" s="160"/>
      <c r="F4380" s="160">
        <v>45879</v>
      </c>
      <c r="G4380" s="160">
        <v>45911</v>
      </c>
      <c r="H4380" s="160" t="s">
        <v>6616</v>
      </c>
      <c r="I4380" s="160">
        <v>46044</v>
      </c>
      <c r="J4380" s="160">
        <v>915335.07</v>
      </c>
      <c r="K4380" s="160">
        <v>915335.09</v>
      </c>
      <c r="L4380" s="707">
        <v>1756877.38</v>
      </c>
      <c r="M4380" s="727" t="s">
        <v>4996</v>
      </c>
      <c r="Y4380" s="707">
        <v>298768.09999999998</v>
      </c>
      <c r="Z4380" s="707">
        <v>217757.22</v>
      </c>
      <c r="AA4380" s="707">
        <v>243756.81</v>
      </c>
      <c r="AB4380" s="707">
        <v>153661.9</v>
      </c>
      <c r="AC4380" s="707">
        <v>1391.06</v>
      </c>
      <c r="AG4380" s="707"/>
      <c r="AH4380" s="707"/>
    </row>
    <row r="4381" spans="4:42">
      <c r="D4381" s="160" t="s">
        <v>9304</v>
      </c>
      <c r="E4381" s="160"/>
      <c r="F4381" s="160">
        <v>45879</v>
      </c>
      <c r="G4381" s="160">
        <v>45908</v>
      </c>
      <c r="H4381" s="160">
        <v>46019</v>
      </c>
      <c r="I4381" s="160">
        <v>46043</v>
      </c>
      <c r="J4381" s="160">
        <v>0</v>
      </c>
      <c r="K4381" s="160">
        <v>0</v>
      </c>
      <c r="L4381" s="707">
        <v>262316.24</v>
      </c>
      <c r="M4381" s="727" t="s">
        <v>4994</v>
      </c>
      <c r="Z4381" s="707"/>
      <c r="AC4381" s="707"/>
      <c r="AD4381" s="707"/>
      <c r="AE4381" s="707">
        <v>53425.07</v>
      </c>
      <c r="AF4381" s="707">
        <v>208891.17</v>
      </c>
      <c r="AG4381" s="707"/>
      <c r="AH4381" s="707"/>
      <c r="AI4381" s="707"/>
      <c r="AJ4381" s="707"/>
    </row>
    <row r="4382" spans="4:42">
      <c r="D4382" s="160" t="s">
        <v>9304</v>
      </c>
      <c r="E4382" s="160"/>
      <c r="F4382" s="160">
        <v>45879</v>
      </c>
      <c r="G4382" s="160">
        <v>45908</v>
      </c>
      <c r="H4382" s="160">
        <v>46019</v>
      </c>
      <c r="I4382" s="160">
        <v>46043</v>
      </c>
      <c r="J4382" s="160">
        <v>0</v>
      </c>
      <c r="K4382" s="160">
        <v>0</v>
      </c>
      <c r="L4382" s="707">
        <v>262316.24</v>
      </c>
      <c r="M4382" s="727" t="s">
        <v>4995</v>
      </c>
      <c r="Z4382" s="707"/>
      <c r="AA4382" s="707"/>
      <c r="AB4382" s="707"/>
      <c r="AC4382" s="707"/>
      <c r="AD4382" s="707"/>
      <c r="AE4382" s="707">
        <v>53425.07</v>
      </c>
      <c r="AF4382" s="707">
        <v>208891.17</v>
      </c>
      <c r="AG4382" s="707"/>
      <c r="AH4382" s="707"/>
      <c r="AI4382" s="707"/>
      <c r="AJ4382" s="707"/>
    </row>
    <row r="4383" spans="4:42">
      <c r="D4383" s="160" t="s">
        <v>9304</v>
      </c>
      <c r="E4383" s="160"/>
      <c r="F4383" s="160">
        <v>45879</v>
      </c>
      <c r="G4383" s="160">
        <v>45908</v>
      </c>
      <c r="H4383" s="160">
        <v>46019</v>
      </c>
      <c r="I4383" s="160">
        <v>46043</v>
      </c>
      <c r="J4383" s="160">
        <v>0</v>
      </c>
      <c r="K4383" s="160">
        <v>0</v>
      </c>
      <c r="L4383" s="707">
        <v>262316.24</v>
      </c>
      <c r="M4383" s="727" t="s">
        <v>4996</v>
      </c>
      <c r="Y4383" s="707"/>
      <c r="Z4383" s="707"/>
      <c r="AA4383" s="707"/>
      <c r="AB4383" s="707"/>
      <c r="AG4383" s="707"/>
      <c r="AH4383" s="707"/>
    </row>
    <row r="4384" spans="4:42">
      <c r="D4384" s="160" t="s">
        <v>9305</v>
      </c>
      <c r="E4384" s="160"/>
      <c r="F4384" s="160">
        <v>45882</v>
      </c>
      <c r="G4384" s="160">
        <v>45904</v>
      </c>
      <c r="H4384" s="160" t="s">
        <v>6711</v>
      </c>
      <c r="I4384" s="160" t="s">
        <v>6713</v>
      </c>
      <c r="J4384" s="160">
        <v>16709.12</v>
      </c>
      <c r="K4384" s="160">
        <v>16709.12</v>
      </c>
      <c r="L4384" s="707">
        <v>16709.12</v>
      </c>
      <c r="M4384" s="727" t="s">
        <v>4994</v>
      </c>
      <c r="Y4384" s="707"/>
      <c r="Z4384" s="707"/>
      <c r="AA4384" s="707">
        <v>15038.21</v>
      </c>
      <c r="AB4384" s="707">
        <v>1670.91</v>
      </c>
      <c r="AC4384" s="707"/>
      <c r="AD4384" s="707"/>
      <c r="AE4384" s="707"/>
      <c r="AF4384" s="707"/>
      <c r="AG4384" s="707"/>
      <c r="AH4384" s="707"/>
    </row>
    <row r="4385" spans="4:36">
      <c r="D4385" s="160" t="s">
        <v>9305</v>
      </c>
      <c r="E4385" s="160"/>
      <c r="F4385" s="160">
        <v>45882</v>
      </c>
      <c r="G4385" s="160">
        <v>45904</v>
      </c>
      <c r="H4385" s="160" t="s">
        <v>6711</v>
      </c>
      <c r="I4385" s="160" t="s">
        <v>6713</v>
      </c>
      <c r="J4385" s="160">
        <v>16709.12</v>
      </c>
      <c r="K4385" s="160">
        <v>16709.12</v>
      </c>
      <c r="L4385" s="707">
        <v>16709.12</v>
      </c>
      <c r="M4385" s="727" t="s">
        <v>4995</v>
      </c>
      <c r="Y4385" s="707"/>
      <c r="Z4385" s="707"/>
      <c r="AA4385" s="707"/>
      <c r="AB4385" s="707"/>
      <c r="AC4385" s="707"/>
      <c r="AD4385" s="707"/>
      <c r="AE4385" s="707"/>
      <c r="AF4385" s="707"/>
      <c r="AG4385" s="707"/>
      <c r="AH4385" s="707"/>
    </row>
    <row r="4386" spans="4:36">
      <c r="D4386" s="160" t="s">
        <v>9305</v>
      </c>
      <c r="E4386" s="160"/>
      <c r="F4386" s="160">
        <v>45882</v>
      </c>
      <c r="G4386" s="160">
        <v>45904</v>
      </c>
      <c r="H4386" s="160" t="s">
        <v>6711</v>
      </c>
      <c r="I4386" s="160" t="s">
        <v>6713</v>
      </c>
      <c r="J4386" s="160">
        <v>16709.12</v>
      </c>
      <c r="K4386" s="160">
        <v>16709.12</v>
      </c>
      <c r="L4386" s="707">
        <v>16709.12</v>
      </c>
      <c r="M4386" s="727" t="s">
        <v>4996</v>
      </c>
      <c r="Y4386" s="707"/>
      <c r="Z4386" s="707"/>
      <c r="AA4386" s="707">
        <v>16709.12</v>
      </c>
      <c r="AE4386" s="707"/>
      <c r="AF4386" s="707"/>
      <c r="AG4386" s="707"/>
      <c r="AH4386" s="707"/>
    </row>
    <row r="4387" spans="4:36">
      <c r="D4387" s="160" t="s">
        <v>5407</v>
      </c>
      <c r="E4387" s="160"/>
      <c r="F4387" s="160">
        <v>45885</v>
      </c>
      <c r="G4387" s="160">
        <v>45904</v>
      </c>
      <c r="H4387" s="160" t="s">
        <v>6697</v>
      </c>
      <c r="I4387" s="160">
        <v>46040</v>
      </c>
      <c r="J4387" s="160">
        <v>15112.12</v>
      </c>
      <c r="K4387" s="160">
        <v>15112.12</v>
      </c>
      <c r="L4387" s="707">
        <v>66467.789999999994</v>
      </c>
      <c r="M4387" s="727" t="s">
        <v>4994</v>
      </c>
      <c r="Y4387" s="707"/>
      <c r="Z4387" s="707"/>
      <c r="AA4387" s="707">
        <v>53174.23</v>
      </c>
      <c r="AB4387" s="707"/>
      <c r="AC4387" s="707">
        <v>6646.78</v>
      </c>
      <c r="AD4387" s="707"/>
      <c r="AE4387" s="707"/>
      <c r="AF4387" s="707">
        <v>6646.78</v>
      </c>
      <c r="AG4387" s="707"/>
      <c r="AH4387" s="707"/>
      <c r="AJ4387" s="707"/>
    </row>
    <row r="4388" spans="4:36">
      <c r="D4388" s="160" t="s">
        <v>5407</v>
      </c>
      <c r="E4388" s="160"/>
      <c r="F4388" s="160">
        <v>45885</v>
      </c>
      <c r="G4388" s="160">
        <v>45904</v>
      </c>
      <c r="H4388" s="160" t="s">
        <v>6697</v>
      </c>
      <c r="I4388" s="160">
        <v>46040</v>
      </c>
      <c r="J4388" s="160">
        <v>15112.12</v>
      </c>
      <c r="K4388" s="160">
        <v>15112.12</v>
      </c>
      <c r="L4388" s="707">
        <v>66467.789999999994</v>
      </c>
      <c r="M4388" s="727" t="s">
        <v>4995</v>
      </c>
      <c r="Y4388" s="707"/>
      <c r="Z4388" s="707"/>
      <c r="AA4388" s="707"/>
      <c r="AB4388" s="707"/>
      <c r="AC4388" s="707">
        <v>44708.89</v>
      </c>
      <c r="AD4388" s="707"/>
      <c r="AE4388" s="707"/>
      <c r="AF4388" s="707">
        <v>6646.78</v>
      </c>
      <c r="AG4388" s="707"/>
      <c r="AH4388" s="707"/>
      <c r="AI4388" s="707"/>
      <c r="AJ4388" s="707"/>
    </row>
    <row r="4389" spans="4:36">
      <c r="D4389" s="160" t="s">
        <v>5407</v>
      </c>
      <c r="E4389" s="160"/>
      <c r="F4389" s="160">
        <v>45885</v>
      </c>
      <c r="G4389" s="160">
        <v>45904</v>
      </c>
      <c r="H4389" s="160" t="s">
        <v>6697</v>
      </c>
      <c r="I4389" s="160">
        <v>46040</v>
      </c>
      <c r="J4389" s="160">
        <v>15112.12</v>
      </c>
      <c r="K4389" s="160">
        <v>15112.12</v>
      </c>
      <c r="L4389" s="707">
        <v>66467.789999999994</v>
      </c>
      <c r="M4389" s="727" t="s">
        <v>4996</v>
      </c>
      <c r="Y4389" s="707"/>
      <c r="Z4389" s="707"/>
      <c r="AA4389" s="707">
        <v>3125.99</v>
      </c>
      <c r="AB4389" s="707">
        <v>11542.2</v>
      </c>
      <c r="AC4389">
        <v>443.93</v>
      </c>
      <c r="AE4389" s="707"/>
      <c r="AF4389" s="707"/>
      <c r="AG4389" s="707"/>
      <c r="AH4389" s="707"/>
    </row>
    <row r="4390" spans="4:36">
      <c r="D4390" s="160" t="s">
        <v>5408</v>
      </c>
      <c r="E4390" s="160"/>
      <c r="F4390" s="160">
        <v>45879</v>
      </c>
      <c r="G4390" s="160">
        <v>45904</v>
      </c>
      <c r="H4390" s="160" t="s">
        <v>6616</v>
      </c>
      <c r="I4390" s="160">
        <v>46040</v>
      </c>
      <c r="J4390" s="160">
        <v>102604.17</v>
      </c>
      <c r="K4390" s="160">
        <v>102604.17</v>
      </c>
      <c r="L4390" s="707">
        <v>114004.64</v>
      </c>
      <c r="M4390" s="727" t="s">
        <v>4994</v>
      </c>
      <c r="Y4390" s="707"/>
      <c r="Z4390" s="707"/>
      <c r="AA4390" s="707">
        <v>102604.17</v>
      </c>
      <c r="AC4390" s="707"/>
      <c r="AD4390" s="707"/>
      <c r="AE4390" s="707"/>
      <c r="AF4390" s="707">
        <v>11400.46</v>
      </c>
      <c r="AG4390" s="707"/>
      <c r="AH4390" s="707"/>
      <c r="AJ4390" s="707"/>
    </row>
    <row r="4391" spans="4:36">
      <c r="D4391" s="160" t="s">
        <v>5408</v>
      </c>
      <c r="E4391" s="160"/>
      <c r="F4391" s="160">
        <v>45879</v>
      </c>
      <c r="G4391" s="160">
        <v>45904</v>
      </c>
      <c r="H4391" s="160" t="s">
        <v>6616</v>
      </c>
      <c r="I4391" s="160">
        <v>46040</v>
      </c>
      <c r="J4391" s="160">
        <v>102604.17</v>
      </c>
      <c r="K4391" s="160">
        <v>102604.17</v>
      </c>
      <c r="L4391" s="707">
        <v>114004.64</v>
      </c>
      <c r="M4391" s="727" t="s">
        <v>4995</v>
      </c>
      <c r="Z4391" s="707"/>
      <c r="AA4391" s="707"/>
      <c r="AC4391" s="707"/>
      <c r="AD4391" s="707"/>
      <c r="AE4391" s="707"/>
      <c r="AF4391" s="707">
        <v>11400.46</v>
      </c>
      <c r="AG4391" s="707"/>
      <c r="AH4391" s="707"/>
      <c r="AJ4391" s="707"/>
    </row>
    <row r="4392" spans="4:36">
      <c r="D4392" s="160" t="s">
        <v>5408</v>
      </c>
      <c r="E4392" s="160"/>
      <c r="F4392" s="160">
        <v>45879</v>
      </c>
      <c r="G4392" s="160">
        <v>45904</v>
      </c>
      <c r="H4392" s="160" t="s">
        <v>6616</v>
      </c>
      <c r="I4392" s="160">
        <v>46040</v>
      </c>
      <c r="J4392" s="160">
        <v>102604.17</v>
      </c>
      <c r="K4392" s="160">
        <v>102604.17</v>
      </c>
      <c r="L4392" s="707">
        <v>114004.64</v>
      </c>
      <c r="M4392" s="727" t="s">
        <v>4996</v>
      </c>
      <c r="Y4392" s="707">
        <v>70540.37</v>
      </c>
      <c r="Z4392" s="707">
        <v>20663.34</v>
      </c>
      <c r="AA4392" s="707">
        <v>11400.46</v>
      </c>
      <c r="AF4392" s="707"/>
      <c r="AG4392" s="707"/>
      <c r="AH4392" s="707"/>
    </row>
    <row r="4393" spans="4:36">
      <c r="D4393" s="160" t="s">
        <v>5409</v>
      </c>
      <c r="E4393" s="160"/>
      <c r="F4393" s="160">
        <v>45879</v>
      </c>
      <c r="G4393" s="160">
        <v>45907</v>
      </c>
      <c r="H4393" s="160" t="s">
        <v>6616</v>
      </c>
      <c r="I4393" s="160">
        <v>46042</v>
      </c>
      <c r="J4393" s="160">
        <v>203673.06</v>
      </c>
      <c r="K4393" s="160">
        <v>203673.06</v>
      </c>
      <c r="L4393" s="707">
        <v>239632.28</v>
      </c>
      <c r="M4393" s="727" t="s">
        <v>4994</v>
      </c>
      <c r="Y4393" s="707"/>
      <c r="Z4393" s="707"/>
      <c r="AA4393" s="707">
        <v>215669.05</v>
      </c>
      <c r="AC4393" s="707"/>
      <c r="AD4393" s="707"/>
      <c r="AE4393" s="707"/>
      <c r="AF4393" s="707">
        <v>23963.23</v>
      </c>
      <c r="AG4393" s="707"/>
      <c r="AH4393" s="707"/>
      <c r="AJ4393" s="707"/>
    </row>
    <row r="4394" spans="4:36">
      <c r="D4394" s="160" t="s">
        <v>5409</v>
      </c>
      <c r="E4394" s="160"/>
      <c r="F4394" s="160">
        <v>45879</v>
      </c>
      <c r="G4394" s="160">
        <v>45907</v>
      </c>
      <c r="H4394" s="160" t="s">
        <v>6616</v>
      </c>
      <c r="I4394" s="160">
        <v>46042</v>
      </c>
      <c r="J4394" s="160">
        <v>203673.06</v>
      </c>
      <c r="K4394" s="160">
        <v>203673.06</v>
      </c>
      <c r="L4394" s="707">
        <v>239632.28</v>
      </c>
      <c r="M4394" s="727" t="s">
        <v>4995</v>
      </c>
      <c r="Z4394" s="707"/>
      <c r="AA4394" s="707"/>
      <c r="AB4394" s="707"/>
      <c r="AC4394" s="707">
        <v>11995.99</v>
      </c>
      <c r="AD4394" s="707"/>
      <c r="AE4394" s="707"/>
      <c r="AF4394" s="707">
        <v>23963.23</v>
      </c>
      <c r="AG4394" s="707"/>
      <c r="AH4394" s="707"/>
      <c r="AI4394" s="707"/>
      <c r="AJ4394" s="707"/>
    </row>
    <row r="4395" spans="4:36">
      <c r="D4395" s="160" t="s">
        <v>5409</v>
      </c>
      <c r="E4395" s="160"/>
      <c r="F4395" s="160">
        <v>45879</v>
      </c>
      <c r="G4395" s="160">
        <v>45907</v>
      </c>
      <c r="H4395" s="160" t="s">
        <v>6616</v>
      </c>
      <c r="I4395" s="160">
        <v>46042</v>
      </c>
      <c r="J4395" s="160">
        <v>203673.06</v>
      </c>
      <c r="K4395" s="160">
        <v>203673.06</v>
      </c>
      <c r="L4395" s="707">
        <v>239632.28</v>
      </c>
      <c r="M4395" s="727" t="s">
        <v>4996</v>
      </c>
      <c r="Y4395" s="707">
        <v>62834.09</v>
      </c>
      <c r="Z4395" s="707"/>
      <c r="AA4395" s="707">
        <v>62058.96</v>
      </c>
      <c r="AB4395" s="707">
        <v>78456.570000000007</v>
      </c>
      <c r="AC4395">
        <v>323.44</v>
      </c>
      <c r="AF4395" s="707"/>
      <c r="AH4395" s="707"/>
    </row>
    <row r="4396" spans="4:36">
      <c r="D4396" s="160" t="s">
        <v>5410</v>
      </c>
      <c r="E4396" s="160"/>
      <c r="F4396" s="160">
        <v>45879</v>
      </c>
      <c r="G4396" s="160">
        <v>45909</v>
      </c>
      <c r="H4396" s="160" t="s">
        <v>6616</v>
      </c>
      <c r="I4396" s="160">
        <v>46044</v>
      </c>
      <c r="J4396" s="160">
        <v>363945.52</v>
      </c>
      <c r="K4396" s="160">
        <v>363945.52</v>
      </c>
      <c r="L4396" s="707">
        <v>419998.52</v>
      </c>
      <c r="M4396" s="727" t="s">
        <v>4994</v>
      </c>
      <c r="Y4396" s="707"/>
      <c r="Z4396" s="707"/>
      <c r="AA4396" s="707">
        <v>377998.67</v>
      </c>
      <c r="AC4396" s="707"/>
      <c r="AD4396" s="707"/>
      <c r="AE4396" s="707"/>
      <c r="AF4396" s="707">
        <v>41999.85</v>
      </c>
      <c r="AG4396" s="707"/>
      <c r="AH4396" s="707"/>
      <c r="AJ4396" s="707"/>
    </row>
    <row r="4397" spans="4:36">
      <c r="D4397" s="160" t="s">
        <v>5410</v>
      </c>
      <c r="E4397" s="160"/>
      <c r="F4397" s="160">
        <v>45879</v>
      </c>
      <c r="G4397" s="160">
        <v>45909</v>
      </c>
      <c r="H4397" s="160" t="s">
        <v>6616</v>
      </c>
      <c r="I4397" s="160">
        <v>46044</v>
      </c>
      <c r="J4397" s="160">
        <v>363945.52</v>
      </c>
      <c r="K4397" s="160">
        <v>363945.52</v>
      </c>
      <c r="L4397" s="707">
        <v>419998.52</v>
      </c>
      <c r="M4397" s="727" t="s">
        <v>4995</v>
      </c>
      <c r="Z4397" s="707"/>
      <c r="AA4397" s="707"/>
      <c r="AB4397" s="707"/>
      <c r="AC4397" s="707">
        <v>14053.15</v>
      </c>
      <c r="AD4397" s="707"/>
      <c r="AE4397" s="707"/>
      <c r="AF4397" s="707">
        <v>41999.85</v>
      </c>
      <c r="AG4397" s="707"/>
      <c r="AH4397" s="707"/>
      <c r="AI4397" s="707"/>
      <c r="AJ4397" s="707"/>
    </row>
    <row r="4398" spans="4:36">
      <c r="D4398" s="160" t="s">
        <v>5410</v>
      </c>
      <c r="E4398" s="160"/>
      <c r="F4398" s="160">
        <v>45879</v>
      </c>
      <c r="G4398" s="160">
        <v>45909</v>
      </c>
      <c r="H4398" s="160" t="s">
        <v>6616</v>
      </c>
      <c r="I4398" s="160">
        <v>46044</v>
      </c>
      <c r="J4398" s="160">
        <v>363945.52</v>
      </c>
      <c r="K4398" s="160">
        <v>363945.52</v>
      </c>
      <c r="L4398" s="707">
        <v>419998.52</v>
      </c>
      <c r="M4398" s="727" t="s">
        <v>4996</v>
      </c>
      <c r="Y4398" s="707">
        <v>96697.25</v>
      </c>
      <c r="Z4398" s="707">
        <v>173679.84</v>
      </c>
      <c r="AA4398" s="707">
        <v>85276.55</v>
      </c>
      <c r="AB4398" s="707">
        <v>7984.77</v>
      </c>
      <c r="AC4398">
        <v>307.11</v>
      </c>
      <c r="AF4398" s="707"/>
      <c r="AH4398" s="707"/>
    </row>
    <row r="4399" spans="4:36">
      <c r="D4399" s="160" t="s">
        <v>5411</v>
      </c>
      <c r="E4399" s="160"/>
      <c r="F4399" s="160">
        <v>45887</v>
      </c>
      <c r="G4399" s="160">
        <v>45904</v>
      </c>
      <c r="H4399" s="160" t="s">
        <v>6697</v>
      </c>
      <c r="I4399" s="160">
        <v>46040</v>
      </c>
      <c r="J4399" s="160">
        <v>63262.83</v>
      </c>
      <c r="K4399" s="160">
        <v>63262.84</v>
      </c>
      <c r="L4399" s="707">
        <v>79078.539999999994</v>
      </c>
      <c r="M4399" s="727" t="s">
        <v>4994</v>
      </c>
      <c r="Y4399" s="707"/>
      <c r="Z4399" s="707"/>
      <c r="AA4399" s="707">
        <v>15815.71</v>
      </c>
      <c r="AB4399" s="707">
        <v>47447.12</v>
      </c>
      <c r="AC4399" s="707">
        <v>7907.85</v>
      </c>
      <c r="AD4399" s="707"/>
      <c r="AE4399" s="707"/>
      <c r="AF4399" s="707">
        <v>7907.85</v>
      </c>
      <c r="AG4399" s="707"/>
      <c r="AH4399" s="707"/>
      <c r="AI4399" s="707"/>
      <c r="AJ4399" s="707"/>
    </row>
    <row r="4400" spans="4:36">
      <c r="D4400" s="160" t="s">
        <v>5411</v>
      </c>
      <c r="E4400" s="160"/>
      <c r="F4400" s="160">
        <v>45887</v>
      </c>
      <c r="G4400" s="160">
        <v>45904</v>
      </c>
      <c r="H4400" s="160" t="s">
        <v>6697</v>
      </c>
      <c r="I4400" s="160">
        <v>46040</v>
      </c>
      <c r="J4400" s="160">
        <v>63262.83</v>
      </c>
      <c r="K4400" s="160">
        <v>63262.84</v>
      </c>
      <c r="L4400" s="707">
        <v>79078.539999999994</v>
      </c>
      <c r="M4400" s="727" t="s">
        <v>4995</v>
      </c>
      <c r="Z4400" s="707"/>
      <c r="AA4400" s="707"/>
      <c r="AB4400" s="707"/>
      <c r="AC4400" s="707">
        <v>7907.85</v>
      </c>
      <c r="AD4400" s="707"/>
      <c r="AE4400" s="707"/>
      <c r="AF4400" s="707">
        <v>7907.85</v>
      </c>
      <c r="AG4400" s="707"/>
      <c r="AH4400" s="707"/>
      <c r="AI4400" s="707"/>
      <c r="AJ4400" s="707"/>
    </row>
    <row r="4401" spans="4:36">
      <c r="D4401" s="160" t="s">
        <v>5411</v>
      </c>
      <c r="E4401" s="160"/>
      <c r="F4401" s="160">
        <v>45887</v>
      </c>
      <c r="G4401" s="160">
        <v>45904</v>
      </c>
      <c r="H4401" s="160" t="s">
        <v>6697</v>
      </c>
      <c r="I4401" s="160">
        <v>46040</v>
      </c>
      <c r="J4401" s="160">
        <v>63262.83</v>
      </c>
      <c r="K4401" s="160">
        <v>63262.84</v>
      </c>
      <c r="L4401" s="707">
        <v>79078.539999999994</v>
      </c>
      <c r="M4401" s="727" t="s">
        <v>4996</v>
      </c>
      <c r="Y4401" s="707"/>
      <c r="Z4401" s="707"/>
      <c r="AA4401" s="707">
        <v>15815.71</v>
      </c>
      <c r="AB4401" s="707">
        <v>47447.13</v>
      </c>
      <c r="AF4401" s="707"/>
      <c r="AG4401" s="707"/>
      <c r="AH4401" s="707"/>
    </row>
    <row r="4402" spans="4:36">
      <c r="D4402" s="160" t="s">
        <v>9306</v>
      </c>
      <c r="E4402" s="160"/>
      <c r="F4402" s="160">
        <v>45889</v>
      </c>
      <c r="G4402" s="160">
        <v>45900</v>
      </c>
      <c r="H4402" s="160" t="s">
        <v>6782</v>
      </c>
      <c r="I4402" s="160">
        <v>45936</v>
      </c>
      <c r="J4402" s="160">
        <v>28261.22</v>
      </c>
      <c r="K4402" s="160">
        <v>28261.23</v>
      </c>
      <c r="L4402" s="707">
        <v>35326.53</v>
      </c>
      <c r="M4402" s="727" t="s">
        <v>4994</v>
      </c>
      <c r="Y4402" s="707"/>
      <c r="Z4402" s="707"/>
      <c r="AA4402" s="707">
        <v>28261.22</v>
      </c>
      <c r="AB4402" s="707"/>
      <c r="AC4402" s="707">
        <v>7065.31</v>
      </c>
      <c r="AD4402" s="707"/>
      <c r="AE4402" s="707"/>
      <c r="AF4402" s="707"/>
      <c r="AG4402" s="707"/>
      <c r="AH4402" s="707"/>
      <c r="AI4402" s="707"/>
      <c r="AJ4402" s="707"/>
    </row>
    <row r="4403" spans="4:36">
      <c r="D4403" s="160" t="s">
        <v>9306</v>
      </c>
      <c r="E4403" s="160"/>
      <c r="F4403" s="160">
        <v>45889</v>
      </c>
      <c r="G4403" s="160">
        <v>45900</v>
      </c>
      <c r="H4403" s="160" t="s">
        <v>6782</v>
      </c>
      <c r="I4403" s="160">
        <v>45936</v>
      </c>
      <c r="J4403" s="160">
        <v>28261.22</v>
      </c>
      <c r="K4403" s="160">
        <v>28261.23</v>
      </c>
      <c r="L4403" s="707">
        <v>35326.53</v>
      </c>
      <c r="M4403" s="727" t="s">
        <v>4995</v>
      </c>
      <c r="Y4403" s="707"/>
      <c r="Z4403" s="707"/>
      <c r="AA4403" s="707"/>
      <c r="AB4403" s="707"/>
      <c r="AC4403" s="707">
        <v>7065.31</v>
      </c>
      <c r="AD4403" s="707"/>
      <c r="AE4403" s="707"/>
      <c r="AF4403" s="707"/>
      <c r="AG4403" s="707"/>
      <c r="AH4403" s="707"/>
      <c r="AI4403" s="707"/>
      <c r="AJ4403" s="707"/>
    </row>
    <row r="4404" spans="4:36">
      <c r="D4404" s="160" t="s">
        <v>9306</v>
      </c>
      <c r="E4404" s="160"/>
      <c r="F4404" s="160">
        <v>45889</v>
      </c>
      <c r="G4404" s="160">
        <v>45900</v>
      </c>
      <c r="H4404" s="160" t="s">
        <v>6782</v>
      </c>
      <c r="I4404" s="160">
        <v>45936</v>
      </c>
      <c r="J4404" s="160">
        <v>28261.22</v>
      </c>
      <c r="K4404" s="160">
        <v>28261.23</v>
      </c>
      <c r="L4404" s="707">
        <v>35326.53</v>
      </c>
      <c r="M4404" s="727" t="s">
        <v>4996</v>
      </c>
      <c r="Y4404" s="707"/>
      <c r="Z4404" s="707"/>
      <c r="AA4404" s="707">
        <v>28261.23</v>
      </c>
      <c r="AB4404" s="707"/>
      <c r="AE4404" s="707"/>
      <c r="AF4404" s="707"/>
      <c r="AG4404" s="707"/>
    </row>
    <row r="4405" spans="4:36">
      <c r="D4405" s="160" t="s">
        <v>9307</v>
      </c>
      <c r="E4405" s="160"/>
      <c r="F4405" s="160">
        <v>45892</v>
      </c>
      <c r="G4405" s="160">
        <v>45902</v>
      </c>
      <c r="H4405" s="160" t="s">
        <v>6687</v>
      </c>
      <c r="I4405" s="160">
        <v>45938</v>
      </c>
      <c r="J4405" s="160">
        <v>5214.3500000000004</v>
      </c>
      <c r="K4405" s="160">
        <v>5214.34</v>
      </c>
      <c r="L4405" s="707">
        <v>10428.700000000001</v>
      </c>
      <c r="M4405" s="727" t="s">
        <v>4994</v>
      </c>
      <c r="Y4405" s="707"/>
      <c r="Z4405" s="707"/>
      <c r="AA4405" s="707">
        <v>5214.3500000000004</v>
      </c>
      <c r="AB4405" s="707"/>
      <c r="AC4405" s="707">
        <v>5214.3500000000004</v>
      </c>
      <c r="AD4405" s="707"/>
      <c r="AE4405" s="707"/>
      <c r="AF4405" s="707"/>
      <c r="AG4405" s="707"/>
      <c r="AH4405" s="707"/>
      <c r="AI4405" s="707"/>
      <c r="AJ4405" s="707"/>
    </row>
    <row r="4406" spans="4:36">
      <c r="D4406" s="160" t="s">
        <v>9307</v>
      </c>
      <c r="E4406" s="160"/>
      <c r="F4406" s="160">
        <v>45892</v>
      </c>
      <c r="G4406" s="160">
        <v>45902</v>
      </c>
      <c r="H4406" s="160" t="s">
        <v>6687</v>
      </c>
      <c r="I4406" s="160">
        <v>45938</v>
      </c>
      <c r="J4406" s="160">
        <v>5214.3500000000004</v>
      </c>
      <c r="K4406" s="160">
        <v>5214.34</v>
      </c>
      <c r="L4406" s="707">
        <v>10428.700000000001</v>
      </c>
      <c r="M4406" s="727" t="s">
        <v>4995</v>
      </c>
      <c r="Z4406" s="707"/>
      <c r="AA4406" s="707"/>
      <c r="AB4406" s="707"/>
      <c r="AC4406" s="707">
        <v>5214.3500000000004</v>
      </c>
      <c r="AD4406" s="707"/>
      <c r="AE4406" s="707"/>
      <c r="AF4406" s="707"/>
      <c r="AG4406" s="707"/>
      <c r="AH4406" s="707"/>
      <c r="AI4406" s="707"/>
      <c r="AJ4406" s="707"/>
    </row>
    <row r="4407" spans="4:36">
      <c r="D4407" s="160" t="s">
        <v>9307</v>
      </c>
      <c r="E4407" s="160"/>
      <c r="F4407" s="160">
        <v>45892</v>
      </c>
      <c r="G4407" s="160">
        <v>45902</v>
      </c>
      <c r="H4407" s="160" t="s">
        <v>6687</v>
      </c>
      <c r="I4407" s="160">
        <v>45938</v>
      </c>
      <c r="J4407" s="160">
        <v>5214.3500000000004</v>
      </c>
      <c r="K4407" s="160">
        <v>5214.34</v>
      </c>
      <c r="L4407" s="707">
        <v>10428.700000000001</v>
      </c>
      <c r="M4407" s="727" t="s">
        <v>4996</v>
      </c>
      <c r="Y4407" s="707"/>
      <c r="Z4407" s="707"/>
      <c r="AA4407" s="707">
        <v>5214.34</v>
      </c>
      <c r="AB4407" s="707"/>
      <c r="AF4407" s="707"/>
      <c r="AG4407" s="707"/>
    </row>
    <row r="4408" spans="4:36">
      <c r="D4408" s="160" t="s">
        <v>5412</v>
      </c>
      <c r="E4408" s="160"/>
      <c r="F4408" s="160">
        <v>45894</v>
      </c>
      <c r="G4408" s="160">
        <v>45904</v>
      </c>
      <c r="H4408" s="160" t="s">
        <v>6697</v>
      </c>
      <c r="I4408" s="160">
        <v>45938</v>
      </c>
      <c r="J4408" s="160">
        <v>13687.66</v>
      </c>
      <c r="K4408" s="160">
        <v>13687.66</v>
      </c>
      <c r="L4408" s="707">
        <v>27375.33</v>
      </c>
      <c r="M4408" s="727" t="s">
        <v>4994</v>
      </c>
      <c r="Y4408" s="707"/>
      <c r="Z4408" s="707"/>
      <c r="AA4408" s="707">
        <v>13687.66</v>
      </c>
      <c r="AB4408" s="707"/>
      <c r="AC4408" s="707">
        <v>13687.66</v>
      </c>
      <c r="AD4408" s="707"/>
      <c r="AE4408" s="707"/>
      <c r="AF4408" s="707"/>
      <c r="AG4408" s="707"/>
      <c r="AH4408" s="707"/>
      <c r="AI4408" s="707"/>
      <c r="AJ4408" s="707"/>
    </row>
    <row r="4409" spans="4:36">
      <c r="D4409" s="160" t="s">
        <v>5412</v>
      </c>
      <c r="E4409" s="160"/>
      <c r="F4409" s="160">
        <v>45894</v>
      </c>
      <c r="G4409" s="160">
        <v>45904</v>
      </c>
      <c r="H4409" s="160" t="s">
        <v>6697</v>
      </c>
      <c r="I4409" s="160">
        <v>45938</v>
      </c>
      <c r="J4409" s="160">
        <v>13687.66</v>
      </c>
      <c r="K4409" s="160">
        <v>13687.66</v>
      </c>
      <c r="L4409" s="707">
        <v>27375.33</v>
      </c>
      <c r="M4409" s="727" t="s">
        <v>4995</v>
      </c>
      <c r="Z4409" s="707"/>
      <c r="AA4409" s="707"/>
      <c r="AB4409" s="707"/>
      <c r="AC4409" s="707">
        <v>13687.66</v>
      </c>
      <c r="AD4409" s="707"/>
      <c r="AE4409" s="707"/>
      <c r="AF4409" s="707"/>
      <c r="AG4409" s="707"/>
      <c r="AH4409" s="707"/>
      <c r="AI4409" s="707"/>
      <c r="AJ4409" s="707"/>
    </row>
    <row r="4410" spans="4:36">
      <c r="D4410" s="160" t="s">
        <v>5412</v>
      </c>
      <c r="E4410" s="160"/>
      <c r="F4410" s="160">
        <v>45894</v>
      </c>
      <c r="G4410" s="160">
        <v>45904</v>
      </c>
      <c r="H4410" s="160" t="s">
        <v>6697</v>
      </c>
      <c r="I4410" s="160">
        <v>45938</v>
      </c>
      <c r="J4410" s="160">
        <v>13687.66</v>
      </c>
      <c r="K4410" s="160">
        <v>13687.66</v>
      </c>
      <c r="L4410" s="707">
        <v>27375.33</v>
      </c>
      <c r="M4410" s="727" t="s">
        <v>4996</v>
      </c>
      <c r="Y4410" s="707"/>
      <c r="Z4410" s="707"/>
      <c r="AA4410" s="707">
        <v>13687.66</v>
      </c>
      <c r="AB4410" s="707"/>
      <c r="AF4410" s="707"/>
      <c r="AG4410" s="707"/>
    </row>
    <row r="4411" spans="4:36">
      <c r="D4411" s="160" t="s">
        <v>9308</v>
      </c>
      <c r="E4411" s="160"/>
      <c r="F4411" s="160">
        <v>45879</v>
      </c>
      <c r="G4411" s="160">
        <v>45907</v>
      </c>
      <c r="H4411" s="160" t="s">
        <v>6616</v>
      </c>
      <c r="I4411" s="160">
        <v>45941</v>
      </c>
      <c r="J4411" s="160">
        <v>92110.42</v>
      </c>
      <c r="K4411" s="160">
        <v>92110.43</v>
      </c>
      <c r="L4411" s="707">
        <v>169466.32</v>
      </c>
      <c r="M4411" s="727" t="s">
        <v>4994</v>
      </c>
      <c r="Y4411" s="707"/>
      <c r="Z4411" s="707"/>
      <c r="AA4411" s="707">
        <v>92110.42</v>
      </c>
      <c r="AB4411" s="707"/>
      <c r="AC4411" s="707">
        <v>77355.89</v>
      </c>
      <c r="AD4411" s="707"/>
      <c r="AE4411" s="707"/>
      <c r="AF4411" s="707"/>
      <c r="AG4411" s="707"/>
      <c r="AH4411" s="707"/>
      <c r="AI4411" s="707"/>
      <c r="AJ4411" s="707"/>
    </row>
    <row r="4412" spans="4:36">
      <c r="D4412" s="160" t="s">
        <v>9308</v>
      </c>
      <c r="E4412" s="160"/>
      <c r="F4412" s="160">
        <v>45879</v>
      </c>
      <c r="G4412" s="160">
        <v>45907</v>
      </c>
      <c r="H4412" s="160" t="s">
        <v>6616</v>
      </c>
      <c r="I4412" s="160">
        <v>45941</v>
      </c>
      <c r="J4412" s="160">
        <v>92110.42</v>
      </c>
      <c r="K4412" s="160">
        <v>92110.43</v>
      </c>
      <c r="L4412" s="707">
        <v>169466.32</v>
      </c>
      <c r="M4412" s="727" t="s">
        <v>4995</v>
      </c>
      <c r="Z4412" s="707"/>
      <c r="AA4412" s="707"/>
      <c r="AB4412" s="707"/>
      <c r="AC4412" s="707">
        <v>77355.89</v>
      </c>
      <c r="AD4412" s="707"/>
      <c r="AE4412" s="707"/>
      <c r="AF4412" s="707"/>
      <c r="AG4412" s="707"/>
      <c r="AH4412" s="707"/>
      <c r="AI4412" s="707"/>
      <c r="AJ4412" s="707"/>
    </row>
    <row r="4413" spans="4:36">
      <c r="D4413" s="160" t="s">
        <v>9308</v>
      </c>
      <c r="E4413" s="160"/>
      <c r="F4413" s="160">
        <v>45879</v>
      </c>
      <c r="G4413" s="160">
        <v>45907</v>
      </c>
      <c r="H4413" s="160" t="s">
        <v>6616</v>
      </c>
      <c r="I4413" s="160">
        <v>45941</v>
      </c>
      <c r="J4413" s="160">
        <v>92110.42</v>
      </c>
      <c r="K4413" s="160">
        <v>92110.43</v>
      </c>
      <c r="L4413" s="707">
        <v>169466.32</v>
      </c>
      <c r="M4413" s="727" t="s">
        <v>4996</v>
      </c>
      <c r="Y4413" s="707">
        <v>68696.39</v>
      </c>
      <c r="Z4413" s="707">
        <v>23414.04</v>
      </c>
      <c r="AA4413" s="707"/>
      <c r="AF4413" s="707"/>
      <c r="AG4413" s="707"/>
    </row>
    <row r="4414" spans="4:36">
      <c r="D4414" s="160" t="s">
        <v>9309</v>
      </c>
      <c r="E4414" s="160"/>
      <c r="F4414" s="160">
        <v>45896</v>
      </c>
      <c r="G4414" s="160">
        <v>45909</v>
      </c>
      <c r="H4414" s="160" t="s">
        <v>6782</v>
      </c>
      <c r="I4414" s="160">
        <v>45943</v>
      </c>
      <c r="J4414" s="160">
        <v>10754.59</v>
      </c>
      <c r="K4414" s="160">
        <v>10754.6</v>
      </c>
      <c r="L4414" s="707">
        <v>43018.37</v>
      </c>
      <c r="M4414" s="727" t="s">
        <v>4994</v>
      </c>
      <c r="Y4414" s="707"/>
      <c r="Z4414" s="707"/>
      <c r="AA4414" s="707">
        <v>21509.18</v>
      </c>
      <c r="AB4414" s="707"/>
      <c r="AC4414" s="707">
        <v>21509.18</v>
      </c>
      <c r="AD4414" s="707"/>
      <c r="AE4414" s="707"/>
      <c r="AF4414" s="707"/>
      <c r="AG4414" s="707"/>
      <c r="AH4414" s="707"/>
      <c r="AJ4414" s="707"/>
    </row>
    <row r="4415" spans="4:36">
      <c r="D4415" s="160" t="s">
        <v>9309</v>
      </c>
      <c r="E4415" s="160"/>
      <c r="F4415" s="160">
        <v>45896</v>
      </c>
      <c r="G4415" s="160">
        <v>45909</v>
      </c>
      <c r="H4415" s="160" t="s">
        <v>6782</v>
      </c>
      <c r="I4415" s="160">
        <v>45943</v>
      </c>
      <c r="J4415" s="160">
        <v>10754.59</v>
      </c>
      <c r="K4415" s="160">
        <v>10754.6</v>
      </c>
      <c r="L4415" s="707">
        <v>43018.37</v>
      </c>
      <c r="M4415" s="727" t="s">
        <v>4995</v>
      </c>
      <c r="Z4415" s="707"/>
      <c r="AA4415" s="707"/>
      <c r="AB4415" s="707"/>
      <c r="AC4415" s="707">
        <v>32263.77</v>
      </c>
      <c r="AD4415" s="707"/>
      <c r="AE4415" s="707"/>
      <c r="AF4415" s="707"/>
      <c r="AG4415" s="707"/>
      <c r="AH4415" s="707"/>
      <c r="AI4415" s="707"/>
      <c r="AJ4415" s="707"/>
    </row>
    <row r="4416" spans="4:36">
      <c r="D4416" s="160" t="s">
        <v>9309</v>
      </c>
      <c r="E4416" s="160"/>
      <c r="F4416" s="160">
        <v>45896</v>
      </c>
      <c r="G4416" s="160">
        <v>45909</v>
      </c>
      <c r="H4416" s="160" t="s">
        <v>6782</v>
      </c>
      <c r="I4416" s="160">
        <v>45943</v>
      </c>
      <c r="J4416" s="160">
        <v>10754.59</v>
      </c>
      <c r="K4416" s="160">
        <v>10754.6</v>
      </c>
      <c r="L4416" s="707">
        <v>43018.37</v>
      </c>
      <c r="M4416" s="727" t="s">
        <v>4996</v>
      </c>
      <c r="Z4416" s="707"/>
      <c r="AA4416" s="707">
        <v>2206.79</v>
      </c>
      <c r="AB4416" s="707">
        <v>8231.23</v>
      </c>
      <c r="AC4416">
        <v>316.58999999999997</v>
      </c>
      <c r="AF4416" s="707"/>
      <c r="AG4416" s="707"/>
    </row>
    <row r="4417" spans="4:37">
      <c r="D4417" s="160" t="s">
        <v>5413</v>
      </c>
      <c r="E4417" s="160"/>
      <c r="F4417" s="160">
        <v>45899</v>
      </c>
      <c r="G4417" s="160">
        <v>45909</v>
      </c>
      <c r="H4417" s="160">
        <v>45934</v>
      </c>
      <c r="I4417" s="160">
        <v>45944</v>
      </c>
      <c r="J4417" s="160">
        <v>0</v>
      </c>
      <c r="K4417" s="160">
        <v>0</v>
      </c>
      <c r="L4417" s="707">
        <v>70393.740000000005</v>
      </c>
      <c r="M4417" s="727" t="s">
        <v>4994</v>
      </c>
      <c r="Z4417" s="707"/>
      <c r="AB4417" s="707"/>
      <c r="AC4417" s="707">
        <v>70393.740000000005</v>
      </c>
      <c r="AD4417" s="707"/>
      <c r="AE4417" s="707"/>
      <c r="AF4417" s="707"/>
      <c r="AG4417" s="707"/>
      <c r="AH4417" s="707"/>
      <c r="AI4417" s="707"/>
      <c r="AJ4417" s="707"/>
    </row>
    <row r="4418" spans="4:37">
      <c r="D4418" s="160" t="s">
        <v>5413</v>
      </c>
      <c r="E4418" s="160"/>
      <c r="F4418" s="160">
        <v>45899</v>
      </c>
      <c r="G4418" s="160">
        <v>45909</v>
      </c>
      <c r="H4418" s="160">
        <v>45934</v>
      </c>
      <c r="I4418" s="160">
        <v>45944</v>
      </c>
      <c r="J4418" s="160">
        <v>0</v>
      </c>
      <c r="K4418" s="160">
        <v>0</v>
      </c>
      <c r="L4418" s="707">
        <v>70393.740000000005</v>
      </c>
      <c r="M4418" s="727" t="s">
        <v>4995</v>
      </c>
      <c r="Z4418" s="707"/>
      <c r="AA4418" s="707"/>
      <c r="AB4418" s="707"/>
      <c r="AC4418" s="707">
        <v>70393.740000000005</v>
      </c>
      <c r="AD4418" s="707"/>
      <c r="AE4418" s="707"/>
      <c r="AF4418" s="707"/>
      <c r="AG4418" s="707"/>
      <c r="AH4418" s="707"/>
      <c r="AI4418" s="707"/>
      <c r="AJ4418" s="707"/>
    </row>
    <row r="4419" spans="4:37">
      <c r="D4419" s="160" t="s">
        <v>5413</v>
      </c>
      <c r="E4419" s="160"/>
      <c r="F4419" s="160">
        <v>45899</v>
      </c>
      <c r="G4419" s="160">
        <v>45909</v>
      </c>
      <c r="H4419" s="160">
        <v>45934</v>
      </c>
      <c r="I4419" s="160">
        <v>45944</v>
      </c>
      <c r="J4419" s="160">
        <v>0</v>
      </c>
      <c r="K4419" s="160">
        <v>0</v>
      </c>
      <c r="L4419" s="707">
        <v>70393.740000000005</v>
      </c>
      <c r="M4419" s="727" t="s">
        <v>4996</v>
      </c>
      <c r="Y4419" s="707"/>
      <c r="Z4419" s="707"/>
      <c r="AA4419" s="707"/>
      <c r="AB4419" s="707"/>
      <c r="AF4419" s="707"/>
      <c r="AG4419" s="707"/>
    </row>
    <row r="4420" spans="4:37">
      <c r="D4420" s="160" t="s">
        <v>5414</v>
      </c>
      <c r="E4420" s="160"/>
      <c r="F4420" s="160">
        <v>45901</v>
      </c>
      <c r="G4420" s="160">
        <v>45911</v>
      </c>
      <c r="H4420" s="160">
        <v>45936</v>
      </c>
      <c r="I4420" s="160">
        <v>45946</v>
      </c>
      <c r="J4420" s="160">
        <v>0</v>
      </c>
      <c r="K4420" s="160">
        <v>0</v>
      </c>
      <c r="L4420" s="707">
        <v>181824.28</v>
      </c>
      <c r="M4420" s="727" t="s">
        <v>4994</v>
      </c>
      <c r="Y4420" s="707"/>
      <c r="Z4420" s="707"/>
      <c r="AA4420" s="707"/>
      <c r="AB4420" s="707"/>
      <c r="AC4420" s="707">
        <v>181824.28</v>
      </c>
      <c r="AD4420" s="707"/>
      <c r="AE4420" s="707"/>
      <c r="AF4420" s="707"/>
      <c r="AG4420" s="707"/>
      <c r="AH4420" s="707"/>
      <c r="AI4420" s="707"/>
      <c r="AJ4420" s="707"/>
    </row>
    <row r="4421" spans="4:37">
      <c r="D4421" s="160" t="s">
        <v>5414</v>
      </c>
      <c r="E4421" s="160"/>
      <c r="F4421" s="160">
        <v>45901</v>
      </c>
      <c r="G4421" s="160">
        <v>45911</v>
      </c>
      <c r="H4421" s="160">
        <v>45936</v>
      </c>
      <c r="I4421" s="160">
        <v>45946</v>
      </c>
      <c r="J4421" s="160">
        <v>0</v>
      </c>
      <c r="K4421" s="160">
        <v>0</v>
      </c>
      <c r="L4421" s="707">
        <v>181824.28</v>
      </c>
      <c r="M4421" s="727" t="s">
        <v>4995</v>
      </c>
      <c r="Y4421" s="707"/>
      <c r="Z4421" s="707"/>
      <c r="AA4421" s="707"/>
      <c r="AB4421" s="707"/>
      <c r="AC4421" s="707">
        <v>181824.28</v>
      </c>
      <c r="AD4421" s="707"/>
      <c r="AE4421" s="707"/>
      <c r="AF4421" s="707"/>
      <c r="AG4421" s="707"/>
      <c r="AH4421" s="707"/>
      <c r="AI4421" s="707"/>
      <c r="AJ4421" s="707"/>
    </row>
    <row r="4422" spans="4:37">
      <c r="D4422" s="160" t="s">
        <v>5414</v>
      </c>
      <c r="E4422" s="160"/>
      <c r="F4422" s="160">
        <v>45901</v>
      </c>
      <c r="G4422" s="160">
        <v>45911</v>
      </c>
      <c r="H4422" s="160">
        <v>45936</v>
      </c>
      <c r="I4422" s="160">
        <v>45946</v>
      </c>
      <c r="J4422" s="160">
        <v>0</v>
      </c>
      <c r="K4422" s="160">
        <v>0</v>
      </c>
      <c r="L4422" s="707">
        <v>181824.28</v>
      </c>
      <c r="M4422" s="727" t="s">
        <v>4996</v>
      </c>
      <c r="Y4422" s="707"/>
      <c r="Z4422" s="707"/>
      <c r="AA4422" s="707"/>
      <c r="AB4422" s="707"/>
      <c r="AE4422" s="707"/>
      <c r="AF4422" s="707"/>
      <c r="AG4422" s="707"/>
      <c r="AH4422" s="707"/>
    </row>
    <row r="4423" spans="4:37">
      <c r="D4423" s="160" t="s">
        <v>9310</v>
      </c>
      <c r="E4423" s="160"/>
      <c r="F4423" s="160">
        <v>45896</v>
      </c>
      <c r="G4423" s="160">
        <v>45902</v>
      </c>
      <c r="H4423" s="160">
        <v>46030</v>
      </c>
      <c r="I4423" s="160">
        <v>46037</v>
      </c>
      <c r="J4423" s="707">
        <v>0</v>
      </c>
      <c r="K4423" s="160">
        <v>0</v>
      </c>
      <c r="L4423" s="707">
        <v>20837</v>
      </c>
      <c r="M4423" s="727" t="s">
        <v>4994</v>
      </c>
      <c r="Y4423" s="707"/>
      <c r="Z4423" s="707"/>
      <c r="AB4423" s="707"/>
      <c r="AC4423" s="707"/>
      <c r="AD4423" s="707"/>
      <c r="AE4423" s="707"/>
      <c r="AF4423" s="707">
        <v>20837</v>
      </c>
      <c r="AG4423" s="707"/>
      <c r="AH4423" s="707"/>
      <c r="AI4423" s="707"/>
      <c r="AJ4423" s="707"/>
    </row>
    <row r="4424" spans="4:37">
      <c r="D4424" s="160" t="s">
        <v>9310</v>
      </c>
      <c r="E4424" s="160"/>
      <c r="F4424" s="160">
        <v>45896</v>
      </c>
      <c r="G4424" s="160">
        <v>45902</v>
      </c>
      <c r="H4424" s="160">
        <v>46030</v>
      </c>
      <c r="I4424" s="160">
        <v>46037</v>
      </c>
      <c r="J4424" s="707">
        <v>0</v>
      </c>
      <c r="K4424" s="160">
        <v>0</v>
      </c>
      <c r="L4424" s="707">
        <v>20837</v>
      </c>
      <c r="M4424" s="727" t="s">
        <v>4995</v>
      </c>
      <c r="Y4424" s="707"/>
      <c r="Z4424" s="707"/>
      <c r="AA4424" s="707"/>
      <c r="AB4424" s="707"/>
      <c r="AC4424" s="707"/>
      <c r="AD4424" s="707"/>
      <c r="AE4424" s="707"/>
      <c r="AF4424" s="707">
        <v>20837</v>
      </c>
      <c r="AG4424" s="707"/>
      <c r="AH4424" s="707"/>
      <c r="AI4424" s="707"/>
      <c r="AJ4424" s="707"/>
    </row>
    <row r="4425" spans="4:37">
      <c r="D4425" s="160" t="s">
        <v>9310</v>
      </c>
      <c r="E4425" s="160"/>
      <c r="F4425" s="160">
        <v>45896</v>
      </c>
      <c r="G4425" s="160">
        <v>45902</v>
      </c>
      <c r="H4425" s="160">
        <v>46030</v>
      </c>
      <c r="I4425" s="160">
        <v>46037</v>
      </c>
      <c r="J4425" s="707">
        <v>0</v>
      </c>
      <c r="K4425" s="160">
        <v>0</v>
      </c>
      <c r="L4425" s="707">
        <v>20837</v>
      </c>
      <c r="M4425" s="727" t="s">
        <v>4996</v>
      </c>
      <c r="Y4425" s="707"/>
      <c r="Z4425" s="707"/>
      <c r="AA4425" s="707"/>
      <c r="AE4425" s="707"/>
      <c r="AF4425" s="707"/>
      <c r="AG4425" s="707"/>
      <c r="AH4425" s="707"/>
    </row>
    <row r="4426" spans="4:37">
      <c r="D4426" s="160" t="s">
        <v>5415</v>
      </c>
      <c r="E4426" s="160"/>
      <c r="F4426" s="160">
        <v>45913</v>
      </c>
      <c r="G4426" s="160">
        <v>45943</v>
      </c>
      <c r="H4426" s="160">
        <v>46019</v>
      </c>
      <c r="I4426" s="160">
        <v>46064</v>
      </c>
      <c r="J4426" s="160">
        <v>0</v>
      </c>
      <c r="K4426" s="160">
        <v>0</v>
      </c>
      <c r="L4426" s="707">
        <v>95643.13</v>
      </c>
      <c r="M4426" s="727" t="s">
        <v>4994</v>
      </c>
      <c r="Y4426" s="707"/>
      <c r="Z4426" s="707"/>
      <c r="AC4426" s="707"/>
      <c r="AD4426" s="707"/>
      <c r="AE4426" s="707">
        <v>11987.5</v>
      </c>
      <c r="AF4426" s="707">
        <v>70447.08</v>
      </c>
      <c r="AG4426" s="707">
        <v>13208.55</v>
      </c>
      <c r="AH4426" s="707"/>
      <c r="AI4426" s="707"/>
      <c r="AJ4426" s="707"/>
      <c r="AK4426" s="707"/>
    </row>
    <row r="4427" spans="4:37">
      <c r="D4427" s="160" t="s">
        <v>5415</v>
      </c>
      <c r="E4427" s="160"/>
      <c r="F4427" s="160">
        <v>45913</v>
      </c>
      <c r="G4427" s="160">
        <v>45943</v>
      </c>
      <c r="H4427" s="160">
        <v>46019</v>
      </c>
      <c r="I4427" s="160">
        <v>46064</v>
      </c>
      <c r="J4427" s="160">
        <v>0</v>
      </c>
      <c r="K4427" s="160">
        <v>0</v>
      </c>
      <c r="L4427" s="707">
        <v>95643.13</v>
      </c>
      <c r="M4427" s="727" t="s">
        <v>4995</v>
      </c>
      <c r="Z4427" s="707"/>
      <c r="AA4427" s="707"/>
      <c r="AB4427" s="707"/>
      <c r="AC4427" s="707"/>
      <c r="AD4427" s="707"/>
      <c r="AE4427" s="707">
        <v>11987.5</v>
      </c>
      <c r="AF4427" s="707">
        <v>70447.08</v>
      </c>
      <c r="AG4427" s="707">
        <v>13208.55</v>
      </c>
      <c r="AH4427" s="707"/>
      <c r="AI4427" s="707"/>
      <c r="AJ4427" s="707"/>
      <c r="AK4427" s="707"/>
    </row>
    <row r="4428" spans="4:37">
      <c r="D4428" s="160" t="s">
        <v>5415</v>
      </c>
      <c r="E4428" s="160"/>
      <c r="F4428" s="160">
        <v>45913</v>
      </c>
      <c r="G4428" s="160">
        <v>45943</v>
      </c>
      <c r="H4428" s="160">
        <v>46019</v>
      </c>
      <c r="I4428" s="160">
        <v>46064</v>
      </c>
      <c r="J4428" s="160">
        <v>0</v>
      </c>
      <c r="K4428" s="160">
        <v>0</v>
      </c>
      <c r="L4428" s="707">
        <v>95643.13</v>
      </c>
      <c r="M4428" s="727" t="s">
        <v>4996</v>
      </c>
      <c r="Z4428" s="707"/>
      <c r="AA4428" s="707"/>
      <c r="AB4428" s="707"/>
      <c r="AF4428" s="707"/>
      <c r="AG4428" s="707"/>
      <c r="AH4428" s="707"/>
    </row>
    <row r="4429" spans="4:37">
      <c r="D4429" s="160" t="s">
        <v>5416</v>
      </c>
      <c r="E4429" s="160"/>
      <c r="F4429" s="160">
        <v>45913</v>
      </c>
      <c r="G4429" s="160">
        <v>45941</v>
      </c>
      <c r="H4429" s="160">
        <v>46019</v>
      </c>
      <c r="I4429" s="160">
        <v>46062</v>
      </c>
      <c r="J4429" s="160">
        <v>0</v>
      </c>
      <c r="K4429" s="160">
        <v>0</v>
      </c>
      <c r="L4429" s="707">
        <v>74456.55</v>
      </c>
      <c r="M4429" s="727" t="s">
        <v>4994</v>
      </c>
      <c r="Z4429" s="707"/>
      <c r="AA4429" s="707"/>
      <c r="AC4429" s="707"/>
      <c r="AD4429" s="707"/>
      <c r="AE4429" s="707">
        <v>11987.5</v>
      </c>
      <c r="AF4429" s="707">
        <v>55023.39</v>
      </c>
      <c r="AG4429" s="707">
        <v>7445.66</v>
      </c>
      <c r="AH4429" s="707"/>
      <c r="AI4429" s="707"/>
      <c r="AJ4429" s="707"/>
      <c r="AK4429" s="707"/>
    </row>
    <row r="4430" spans="4:37">
      <c r="D4430" s="160" t="s">
        <v>5416</v>
      </c>
      <c r="E4430" s="160"/>
      <c r="F4430" s="160">
        <v>45913</v>
      </c>
      <c r="G4430" s="160">
        <v>45941</v>
      </c>
      <c r="H4430" s="160">
        <v>46019</v>
      </c>
      <c r="I4430" s="160">
        <v>46062</v>
      </c>
      <c r="J4430" s="160">
        <v>0</v>
      </c>
      <c r="K4430" s="160">
        <v>0</v>
      </c>
      <c r="L4430" s="707">
        <v>74456.55</v>
      </c>
      <c r="M4430" s="727" t="s">
        <v>4995</v>
      </c>
      <c r="Z4430" s="707"/>
      <c r="AA4430" s="707"/>
      <c r="AB4430" s="707"/>
      <c r="AC4430" s="707"/>
      <c r="AD4430" s="707"/>
      <c r="AE4430" s="707">
        <v>11987.5</v>
      </c>
      <c r="AF4430" s="707">
        <v>55023.39</v>
      </c>
      <c r="AG4430" s="707">
        <v>7445.66</v>
      </c>
      <c r="AH4430" s="707"/>
      <c r="AI4430" s="707"/>
      <c r="AJ4430" s="707"/>
      <c r="AK4430" s="707"/>
    </row>
    <row r="4431" spans="4:37">
      <c r="D4431" s="160" t="s">
        <v>5416</v>
      </c>
      <c r="E4431" s="160"/>
      <c r="F4431" s="160">
        <v>45913</v>
      </c>
      <c r="G4431" s="160">
        <v>45941</v>
      </c>
      <c r="H4431" s="160">
        <v>46019</v>
      </c>
      <c r="I4431" s="160">
        <v>46062</v>
      </c>
      <c r="J4431" s="160">
        <v>0</v>
      </c>
      <c r="K4431" s="160">
        <v>0</v>
      </c>
      <c r="L4431" s="707">
        <v>74456.55</v>
      </c>
      <c r="M4431" s="727" t="s">
        <v>4996</v>
      </c>
      <c r="Z4431" s="707"/>
      <c r="AA4431" s="707"/>
      <c r="AB4431" s="707"/>
      <c r="AG4431" s="707"/>
      <c r="AH4431" s="707"/>
    </row>
    <row r="4432" spans="4:37">
      <c r="D4432" s="160" t="s">
        <v>9311</v>
      </c>
      <c r="E4432" s="160"/>
      <c r="F4432" s="160">
        <v>45917</v>
      </c>
      <c r="G4432" s="160">
        <v>45943</v>
      </c>
      <c r="H4432" s="160">
        <v>46044</v>
      </c>
      <c r="I4432" s="160">
        <v>46064</v>
      </c>
      <c r="J4432" s="160">
        <v>0</v>
      </c>
      <c r="K4432" s="160">
        <v>0</v>
      </c>
      <c r="L4432" s="707">
        <v>12154.66</v>
      </c>
      <c r="M4432" s="727" t="s">
        <v>4994</v>
      </c>
      <c r="Z4432" s="707"/>
      <c r="AC4432" s="707"/>
      <c r="AD4432" s="707"/>
      <c r="AE4432" s="707"/>
      <c r="AF4432" s="707">
        <v>10465.16</v>
      </c>
      <c r="AG4432" s="707">
        <v>1689.5</v>
      </c>
      <c r="AH4432" s="707"/>
      <c r="AI4432" s="707"/>
      <c r="AJ4432" s="707"/>
      <c r="AK4432" s="707"/>
    </row>
    <row r="4433" spans="4:37">
      <c r="D4433" s="160" t="s">
        <v>9311</v>
      </c>
      <c r="E4433" s="160"/>
      <c r="F4433" s="160">
        <v>45917</v>
      </c>
      <c r="G4433" s="160">
        <v>45943</v>
      </c>
      <c r="H4433" s="160">
        <v>46044</v>
      </c>
      <c r="I4433" s="160">
        <v>46064</v>
      </c>
      <c r="J4433" s="160">
        <v>0</v>
      </c>
      <c r="K4433" s="160">
        <v>0</v>
      </c>
      <c r="L4433" s="707">
        <v>12154.66</v>
      </c>
      <c r="M4433" s="727" t="s">
        <v>4995</v>
      </c>
      <c r="Z4433" s="707"/>
      <c r="AA4433" s="707"/>
      <c r="AB4433" s="707"/>
      <c r="AC4433" s="707"/>
      <c r="AD4433" s="707"/>
      <c r="AE4433" s="707"/>
      <c r="AF4433" s="707">
        <v>10465.16</v>
      </c>
      <c r="AG4433" s="707">
        <v>1689.5</v>
      </c>
      <c r="AH4433" s="707"/>
      <c r="AI4433" s="707"/>
      <c r="AJ4433" s="707"/>
      <c r="AK4433" s="707"/>
    </row>
    <row r="4434" spans="4:37">
      <c r="D4434" s="160" t="s">
        <v>9311</v>
      </c>
      <c r="E4434" s="160"/>
      <c r="F4434" s="160">
        <v>45917</v>
      </c>
      <c r="G4434" s="160">
        <v>45943</v>
      </c>
      <c r="H4434" s="160">
        <v>46044</v>
      </c>
      <c r="I4434" s="160">
        <v>46064</v>
      </c>
      <c r="J4434" s="160">
        <v>0</v>
      </c>
      <c r="K4434" s="160">
        <v>0</v>
      </c>
      <c r="L4434" s="707">
        <v>12154.66</v>
      </c>
      <c r="M4434" s="727" t="s">
        <v>4996</v>
      </c>
      <c r="Z4434" s="707"/>
      <c r="AA4434" s="707"/>
      <c r="AB4434" s="707"/>
      <c r="AF4434" s="707"/>
      <c r="AG4434" s="707"/>
      <c r="AH4434" s="707"/>
    </row>
    <row r="4435" spans="4:37">
      <c r="D4435" s="160" t="s">
        <v>5417</v>
      </c>
      <c r="E4435" s="160"/>
      <c r="F4435" s="160">
        <v>45930</v>
      </c>
      <c r="G4435" s="160">
        <v>45934</v>
      </c>
      <c r="H4435" s="160">
        <v>46051</v>
      </c>
      <c r="I4435" s="160">
        <v>46056</v>
      </c>
      <c r="J4435" s="160">
        <v>0</v>
      </c>
      <c r="K4435" s="160">
        <v>0</v>
      </c>
      <c r="L4435" s="707">
        <v>6465.8</v>
      </c>
      <c r="M4435" s="727" t="s">
        <v>4994</v>
      </c>
      <c r="Z4435" s="707"/>
      <c r="AA4435" s="707"/>
      <c r="AC4435" s="707"/>
      <c r="AD4435" s="707"/>
      <c r="AE4435" s="707"/>
      <c r="AF4435" s="707">
        <v>3549.73</v>
      </c>
      <c r="AG4435" s="707">
        <v>2916.08</v>
      </c>
      <c r="AH4435" s="707"/>
      <c r="AI4435" s="707"/>
      <c r="AJ4435" s="707"/>
      <c r="AK4435" s="707"/>
    </row>
    <row r="4436" spans="4:37">
      <c r="D4436" s="160" t="s">
        <v>5417</v>
      </c>
      <c r="E4436" s="160"/>
      <c r="F4436" s="160">
        <v>45930</v>
      </c>
      <c r="G4436" s="160">
        <v>45934</v>
      </c>
      <c r="H4436" s="160">
        <v>46051</v>
      </c>
      <c r="I4436" s="160">
        <v>46056</v>
      </c>
      <c r="J4436" s="160">
        <v>0</v>
      </c>
      <c r="K4436" s="160">
        <v>0</v>
      </c>
      <c r="L4436" s="707">
        <v>6465.8</v>
      </c>
      <c r="M4436" s="727" t="s">
        <v>4995</v>
      </c>
      <c r="Z4436" s="707"/>
      <c r="AA4436" s="707"/>
      <c r="AB4436" s="707"/>
      <c r="AC4436" s="707"/>
      <c r="AD4436" s="707"/>
      <c r="AE4436" s="707"/>
      <c r="AF4436" s="707">
        <v>3549.73</v>
      </c>
      <c r="AG4436" s="707">
        <v>2916.08</v>
      </c>
      <c r="AH4436" s="707"/>
      <c r="AI4436" s="707"/>
      <c r="AJ4436" s="707"/>
      <c r="AK4436" s="707"/>
    </row>
    <row r="4437" spans="4:37">
      <c r="D4437" s="160" t="s">
        <v>5417</v>
      </c>
      <c r="E4437" s="160"/>
      <c r="F4437" s="160">
        <v>45930</v>
      </c>
      <c r="G4437" s="160">
        <v>45934</v>
      </c>
      <c r="H4437" s="160">
        <v>46051</v>
      </c>
      <c r="I4437" s="160">
        <v>46056</v>
      </c>
      <c r="J4437" s="160">
        <v>0</v>
      </c>
      <c r="K4437" s="160">
        <v>0</v>
      </c>
      <c r="L4437" s="707">
        <v>6465.8</v>
      </c>
      <c r="M4437" s="727" t="s">
        <v>4996</v>
      </c>
      <c r="Y4437" s="707"/>
      <c r="Z4437" s="707"/>
      <c r="AA4437" s="707"/>
      <c r="AB4437" s="707"/>
      <c r="AG4437" s="707"/>
    </row>
    <row r="4438" spans="4:37">
      <c r="D4438" s="160" t="s">
        <v>9312</v>
      </c>
      <c r="E4438" s="160"/>
      <c r="F4438" s="160">
        <v>45930</v>
      </c>
      <c r="G4438" s="160">
        <v>45934</v>
      </c>
      <c r="H4438" s="160">
        <v>46051</v>
      </c>
      <c r="I4438" s="160">
        <v>46056</v>
      </c>
      <c r="J4438" s="160">
        <v>0</v>
      </c>
      <c r="K4438" s="160">
        <v>0</v>
      </c>
      <c r="L4438" s="707">
        <v>2566.11</v>
      </c>
      <c r="M4438" s="727" t="s">
        <v>4994</v>
      </c>
      <c r="Y4438" s="707"/>
      <c r="Z4438" s="707"/>
      <c r="AB4438" s="707"/>
      <c r="AC4438" s="707"/>
      <c r="AD4438" s="707"/>
      <c r="AE4438" s="707"/>
      <c r="AF4438" s="707">
        <v>1408.8</v>
      </c>
      <c r="AG4438" s="707">
        <v>1157.32</v>
      </c>
      <c r="AH4438" s="707"/>
      <c r="AJ4438" s="707"/>
      <c r="AK4438" s="707"/>
    </row>
    <row r="4439" spans="4:37">
      <c r="D4439" s="160" t="s">
        <v>9312</v>
      </c>
      <c r="E4439" s="160"/>
      <c r="F4439" s="160">
        <v>45930</v>
      </c>
      <c r="G4439" s="160">
        <v>45934</v>
      </c>
      <c r="H4439" s="160">
        <v>46051</v>
      </c>
      <c r="I4439" s="160">
        <v>46056</v>
      </c>
      <c r="J4439" s="160">
        <v>0</v>
      </c>
      <c r="K4439" s="160">
        <v>0</v>
      </c>
      <c r="L4439" s="707">
        <v>2566.11</v>
      </c>
      <c r="M4439" s="727" t="s">
        <v>4995</v>
      </c>
      <c r="Y4439" s="707"/>
      <c r="Z4439" s="707"/>
      <c r="AA4439" s="707"/>
      <c r="AB4439" s="707"/>
      <c r="AC4439" s="707"/>
      <c r="AD4439" s="707"/>
      <c r="AE4439" s="707"/>
      <c r="AF4439" s="707">
        <v>1408.8</v>
      </c>
      <c r="AG4439" s="707">
        <v>1157.32</v>
      </c>
      <c r="AH4439" s="707"/>
      <c r="AJ4439" s="707"/>
      <c r="AK4439" s="707"/>
    </row>
    <row r="4440" spans="4:37">
      <c r="D4440" s="160" t="s">
        <v>9312</v>
      </c>
      <c r="E4440" s="160"/>
      <c r="F4440" s="160">
        <v>45930</v>
      </c>
      <c r="G4440" s="160">
        <v>45934</v>
      </c>
      <c r="H4440" s="160">
        <v>46051</v>
      </c>
      <c r="I4440" s="160">
        <v>46056</v>
      </c>
      <c r="J4440" s="160">
        <v>0</v>
      </c>
      <c r="K4440" s="160">
        <v>0</v>
      </c>
      <c r="L4440" s="707">
        <v>2566.11</v>
      </c>
      <c r="M4440" s="727" t="s">
        <v>4996</v>
      </c>
      <c r="Y4440" s="707"/>
      <c r="Z4440" s="707"/>
      <c r="AA4440" s="707"/>
      <c r="AB4440" s="707"/>
      <c r="AE4440" s="707"/>
      <c r="AF4440" s="707"/>
      <c r="AG4440" s="707"/>
    </row>
    <row r="4441" spans="4:37">
      <c r="D4441" s="160" t="s">
        <v>9313</v>
      </c>
      <c r="E4441" s="160"/>
      <c r="F4441" s="160">
        <v>45944</v>
      </c>
      <c r="G4441" s="160">
        <v>45955</v>
      </c>
      <c r="H4441" s="160">
        <v>46064</v>
      </c>
      <c r="I4441" s="160">
        <v>46076</v>
      </c>
      <c r="J4441" s="160">
        <v>0</v>
      </c>
      <c r="K4441" s="160">
        <v>0</v>
      </c>
      <c r="L4441" s="707">
        <v>70770.149999999994</v>
      </c>
      <c r="M4441" s="727" t="s">
        <v>4994</v>
      </c>
      <c r="Y4441" s="707"/>
      <c r="Z4441" s="707"/>
      <c r="AC4441" s="707"/>
      <c r="AD4441" s="707"/>
      <c r="AE4441" s="707"/>
      <c r="AF4441" s="707"/>
      <c r="AG4441" s="707">
        <v>70770.149999999994</v>
      </c>
      <c r="AH4441" s="707"/>
      <c r="AK4441" s="707"/>
    </row>
    <row r="4442" spans="4:37">
      <c r="D4442" s="160" t="s">
        <v>9313</v>
      </c>
      <c r="E4442" s="160"/>
      <c r="F4442" s="160">
        <v>45944</v>
      </c>
      <c r="G4442" s="160">
        <v>45955</v>
      </c>
      <c r="H4442" s="160">
        <v>46064</v>
      </c>
      <c r="I4442" s="160">
        <v>46076</v>
      </c>
      <c r="J4442" s="160">
        <v>0</v>
      </c>
      <c r="K4442" s="160">
        <v>0</v>
      </c>
      <c r="L4442" s="707">
        <v>70770.149999999994</v>
      </c>
      <c r="M4442" s="727" t="s">
        <v>4995</v>
      </c>
      <c r="Z4442" s="707"/>
      <c r="AA4442" s="707"/>
      <c r="AB4442" s="707"/>
      <c r="AC4442" s="707"/>
      <c r="AD4442" s="707"/>
      <c r="AE4442" s="707"/>
      <c r="AF4442" s="707"/>
      <c r="AG4442" s="707">
        <v>70770.149999999994</v>
      </c>
      <c r="AH4442" s="707"/>
      <c r="AK4442" s="707"/>
    </row>
    <row r="4443" spans="4:37">
      <c r="D4443" s="160" t="s">
        <v>9313</v>
      </c>
      <c r="E4443" s="160"/>
      <c r="F4443" s="160">
        <v>45944</v>
      </c>
      <c r="G4443" s="160">
        <v>45955</v>
      </c>
      <c r="H4443" s="160">
        <v>46064</v>
      </c>
      <c r="I4443" s="160">
        <v>46076</v>
      </c>
      <c r="J4443" s="160">
        <v>0</v>
      </c>
      <c r="K4443" s="160">
        <v>0</v>
      </c>
      <c r="L4443" s="707">
        <v>70770.149999999994</v>
      </c>
      <c r="M4443" s="727" t="s">
        <v>4996</v>
      </c>
      <c r="Y4443" s="707"/>
      <c r="Z4443" s="707"/>
      <c r="AA4443" s="707"/>
      <c r="AB4443" s="707"/>
      <c r="AF4443" s="707"/>
      <c r="AG4443" s="707"/>
    </row>
    <row r="4444" spans="4:37">
      <c r="D4444" s="160" t="s">
        <v>9314</v>
      </c>
      <c r="E4444" s="160"/>
      <c r="F4444" s="160">
        <v>45944</v>
      </c>
      <c r="G4444" s="160">
        <v>45955</v>
      </c>
      <c r="H4444" s="160">
        <v>46064</v>
      </c>
      <c r="I4444" s="160">
        <v>46076</v>
      </c>
      <c r="J4444" s="160">
        <v>0</v>
      </c>
      <c r="K4444" s="160">
        <v>0</v>
      </c>
      <c r="L4444" s="707">
        <v>7291.33</v>
      </c>
      <c r="M4444" s="727" t="s">
        <v>4994</v>
      </c>
      <c r="Y4444" s="707"/>
      <c r="Z4444" s="707"/>
      <c r="AC4444" s="707"/>
      <c r="AD4444" s="707"/>
      <c r="AE4444" s="707"/>
      <c r="AF4444" s="707"/>
      <c r="AG4444" s="707">
        <v>7291.33</v>
      </c>
      <c r="AH4444" s="707"/>
      <c r="AK4444" s="707"/>
    </row>
    <row r="4445" spans="4:37">
      <c r="D4445" s="160" t="s">
        <v>9314</v>
      </c>
      <c r="E4445" s="160"/>
      <c r="F4445" s="160">
        <v>45944</v>
      </c>
      <c r="G4445" s="160">
        <v>45955</v>
      </c>
      <c r="H4445" s="160">
        <v>46064</v>
      </c>
      <c r="I4445" s="160">
        <v>46076</v>
      </c>
      <c r="J4445" s="160">
        <v>0</v>
      </c>
      <c r="K4445" s="160">
        <v>0</v>
      </c>
      <c r="L4445" s="707">
        <v>7291.33</v>
      </c>
      <c r="M4445" s="727" t="s">
        <v>4995</v>
      </c>
      <c r="Z4445" s="707"/>
      <c r="AA4445" s="707"/>
      <c r="AB4445" s="707"/>
      <c r="AC4445" s="707"/>
      <c r="AD4445" s="707"/>
      <c r="AE4445" s="707"/>
      <c r="AF4445" s="707"/>
      <c r="AG4445" s="707">
        <v>7291.33</v>
      </c>
      <c r="AH4445" s="707"/>
      <c r="AK4445" s="707"/>
    </row>
    <row r="4446" spans="4:37">
      <c r="D4446" s="160" t="s">
        <v>9314</v>
      </c>
      <c r="E4446" s="160"/>
      <c r="F4446" s="160">
        <v>45944</v>
      </c>
      <c r="G4446" s="160">
        <v>45955</v>
      </c>
      <c r="H4446" s="160">
        <v>46064</v>
      </c>
      <c r="I4446" s="160">
        <v>46076</v>
      </c>
      <c r="J4446" s="160">
        <v>0</v>
      </c>
      <c r="K4446" s="160">
        <v>0</v>
      </c>
      <c r="L4446" s="707">
        <v>7291.33</v>
      </c>
      <c r="M4446" s="727" t="s">
        <v>4996</v>
      </c>
      <c r="Y4446" s="707"/>
      <c r="Z4446" s="707"/>
      <c r="AA4446" s="707"/>
      <c r="AB4446" s="707"/>
      <c r="AF4446" s="707"/>
      <c r="AG4446" s="707"/>
    </row>
    <row r="4447" spans="4:37">
      <c r="D4447" s="160" t="s">
        <v>9315</v>
      </c>
      <c r="E4447" s="160"/>
      <c r="F4447" s="160">
        <v>45946</v>
      </c>
      <c r="G4447" s="160">
        <v>45952</v>
      </c>
      <c r="H4447" s="160">
        <v>46067</v>
      </c>
      <c r="I4447" s="160">
        <v>46074</v>
      </c>
      <c r="J4447" s="160">
        <v>0</v>
      </c>
      <c r="K4447" s="160">
        <v>0</v>
      </c>
      <c r="L4447" s="707">
        <v>63478.82</v>
      </c>
      <c r="M4447" s="727" t="s">
        <v>4994</v>
      </c>
      <c r="Y4447" s="707"/>
      <c r="Z4447" s="707"/>
      <c r="AC4447" s="707"/>
      <c r="AD4447" s="707"/>
      <c r="AE4447" s="707"/>
      <c r="AF4447" s="707"/>
      <c r="AG4447" s="707">
        <v>63478.82</v>
      </c>
      <c r="AH4447" s="707"/>
      <c r="AK4447" s="707"/>
    </row>
    <row r="4448" spans="4:37">
      <c r="D4448" s="160" t="s">
        <v>9315</v>
      </c>
      <c r="E4448" s="160"/>
      <c r="F4448" s="160">
        <v>45946</v>
      </c>
      <c r="G4448" s="160">
        <v>45952</v>
      </c>
      <c r="H4448" s="160">
        <v>46067</v>
      </c>
      <c r="I4448" s="160">
        <v>46074</v>
      </c>
      <c r="J4448" s="160">
        <v>0</v>
      </c>
      <c r="K4448" s="160">
        <v>0</v>
      </c>
      <c r="L4448" s="707">
        <v>63478.82</v>
      </c>
      <c r="M4448" s="727" t="s">
        <v>4995</v>
      </c>
      <c r="Z4448" s="707"/>
      <c r="AA4448" s="707"/>
      <c r="AB4448" s="707"/>
      <c r="AC4448" s="707"/>
      <c r="AD4448" s="707"/>
      <c r="AE4448" s="707"/>
      <c r="AF4448" s="707"/>
      <c r="AG4448" s="707">
        <v>63478.82</v>
      </c>
      <c r="AH4448" s="707"/>
      <c r="AK4448" s="707"/>
    </row>
    <row r="4449" spans="4:38">
      <c r="D4449" s="160" t="s">
        <v>9315</v>
      </c>
      <c r="E4449" s="160"/>
      <c r="F4449" s="160">
        <v>45946</v>
      </c>
      <c r="G4449" s="160">
        <v>45952</v>
      </c>
      <c r="H4449" s="160">
        <v>46067</v>
      </c>
      <c r="I4449" s="160">
        <v>46074</v>
      </c>
      <c r="J4449" s="160">
        <v>0</v>
      </c>
      <c r="K4449" s="160">
        <v>0</v>
      </c>
      <c r="L4449" s="707">
        <v>63478.82</v>
      </c>
      <c r="M4449" s="727" t="s">
        <v>4996</v>
      </c>
      <c r="Z4449" s="707"/>
      <c r="AA4449" s="707"/>
      <c r="AB4449" s="707"/>
      <c r="AF4449" s="707"/>
      <c r="AG4449" s="707"/>
      <c r="AH4449" s="707"/>
    </row>
    <row r="4450" spans="4:38">
      <c r="D4450" s="160" t="s">
        <v>5418</v>
      </c>
      <c r="E4450" s="160"/>
      <c r="F4450" s="160">
        <v>45879</v>
      </c>
      <c r="G4450" s="160">
        <v>45971</v>
      </c>
      <c r="H4450" s="160" t="s">
        <v>6551</v>
      </c>
      <c r="I4450" s="160">
        <v>46091</v>
      </c>
      <c r="J4450" s="160">
        <v>917536.38</v>
      </c>
      <c r="K4450" s="160">
        <v>917536.36</v>
      </c>
      <c r="L4450" s="707">
        <v>1869213.6</v>
      </c>
      <c r="M4450" s="727" t="s">
        <v>4994</v>
      </c>
      <c r="Z4450" s="707"/>
      <c r="AA4450" s="707">
        <v>577805.56999999995</v>
      </c>
      <c r="AB4450" s="707">
        <v>403181.66</v>
      </c>
      <c r="AC4450" s="707">
        <v>415466.04</v>
      </c>
      <c r="AD4450" s="707"/>
      <c r="AE4450" s="707">
        <v>53578.8</v>
      </c>
      <c r="AF4450" s="707">
        <v>265668.65000000002</v>
      </c>
      <c r="AG4450" s="707">
        <v>91262.97</v>
      </c>
      <c r="AH4450" s="707">
        <v>62249.91</v>
      </c>
      <c r="AI4450" s="707"/>
      <c r="AJ4450" s="707"/>
      <c r="AK4450" s="707"/>
      <c r="AL4450" s="707"/>
    </row>
    <row r="4451" spans="4:38">
      <c r="D4451" s="160" t="s">
        <v>5418</v>
      </c>
      <c r="E4451" s="160"/>
      <c r="F4451" s="160">
        <v>45879</v>
      </c>
      <c r="G4451" s="160">
        <v>45971</v>
      </c>
      <c r="H4451" s="160" t="s">
        <v>6551</v>
      </c>
      <c r="I4451" s="160">
        <v>46091</v>
      </c>
      <c r="J4451" s="160">
        <v>917536.38</v>
      </c>
      <c r="K4451" s="160">
        <v>917536.36</v>
      </c>
      <c r="L4451" s="707">
        <v>1869213.6</v>
      </c>
      <c r="M4451" s="727" t="s">
        <v>4995</v>
      </c>
      <c r="Z4451" s="707"/>
      <c r="AA4451" s="707"/>
      <c r="AB4451" s="707"/>
      <c r="AC4451" s="707">
        <v>478916.89</v>
      </c>
      <c r="AD4451" s="707"/>
      <c r="AE4451" s="707">
        <v>53578.8</v>
      </c>
      <c r="AF4451" s="707">
        <v>265668.65000000002</v>
      </c>
      <c r="AG4451" s="707">
        <v>91262.97</v>
      </c>
      <c r="AH4451" s="707">
        <v>62249.91</v>
      </c>
      <c r="AI4451" s="707"/>
      <c r="AJ4451" s="707"/>
      <c r="AK4451" s="707"/>
      <c r="AL4451" s="707"/>
    </row>
    <row r="4452" spans="4:38">
      <c r="D4452" s="160" t="s">
        <v>5418</v>
      </c>
      <c r="E4452" s="160"/>
      <c r="F4452" s="160">
        <v>45879</v>
      </c>
      <c r="G4452" s="160">
        <v>45971</v>
      </c>
      <c r="H4452" s="160" t="s">
        <v>6551</v>
      </c>
      <c r="I4452" s="160">
        <v>46091</v>
      </c>
      <c r="J4452" s="160">
        <v>917536.38</v>
      </c>
      <c r="K4452" s="160">
        <v>917536.36</v>
      </c>
      <c r="L4452" s="707">
        <v>1869213.6</v>
      </c>
      <c r="M4452" s="727" t="s">
        <v>4996</v>
      </c>
      <c r="W4452" s="707">
        <v>28607.83</v>
      </c>
      <c r="X4452" s="707">
        <v>50861.91</v>
      </c>
      <c r="Y4452" s="707">
        <v>181430.44</v>
      </c>
      <c r="Z4452" s="707">
        <v>285883.06</v>
      </c>
      <c r="AA4452" s="707">
        <v>352139.54</v>
      </c>
      <c r="AB4452" s="707">
        <v>18496.400000000001</v>
      </c>
      <c r="AC4452">
        <v>117.18</v>
      </c>
      <c r="AF4452" s="707"/>
      <c r="AG4452" s="707"/>
      <c r="AH4452" s="707"/>
    </row>
    <row r="4453" spans="4:38">
      <c r="D4453" s="160" t="s">
        <v>5419</v>
      </c>
      <c r="E4453" s="160"/>
      <c r="F4453" s="160">
        <v>45887</v>
      </c>
      <c r="G4453" s="160">
        <v>45923</v>
      </c>
      <c r="H4453" s="160" t="s">
        <v>6648</v>
      </c>
      <c r="I4453" s="160">
        <v>46043</v>
      </c>
      <c r="J4453" s="160">
        <v>917536.38</v>
      </c>
      <c r="K4453" s="160">
        <v>917536.36</v>
      </c>
      <c r="L4453" s="707">
        <v>1687710.84</v>
      </c>
      <c r="M4453" s="727" t="s">
        <v>4994</v>
      </c>
      <c r="Z4453" s="707"/>
      <c r="AA4453" s="707">
        <v>577805.56999999995</v>
      </c>
      <c r="AB4453" s="707">
        <v>403181.66</v>
      </c>
      <c r="AC4453" s="707">
        <v>415466.04</v>
      </c>
      <c r="AD4453" s="707"/>
      <c r="AE4453" s="707">
        <v>53578.8</v>
      </c>
      <c r="AF4453" s="707">
        <v>237678.77</v>
      </c>
      <c r="AG4453" s="707"/>
      <c r="AH4453" s="707"/>
      <c r="AI4453" s="707"/>
      <c r="AJ4453" s="707"/>
    </row>
    <row r="4454" spans="4:38">
      <c r="D4454" s="160" t="s">
        <v>5419</v>
      </c>
      <c r="E4454" s="160"/>
      <c r="F4454" s="160">
        <v>45887</v>
      </c>
      <c r="G4454" s="160">
        <v>45923</v>
      </c>
      <c r="H4454" s="160" t="s">
        <v>6648</v>
      </c>
      <c r="I4454" s="160">
        <v>46043</v>
      </c>
      <c r="J4454" s="160">
        <v>917536.38</v>
      </c>
      <c r="K4454" s="160">
        <v>917536.36</v>
      </c>
      <c r="L4454" s="707">
        <v>1687710.84</v>
      </c>
      <c r="M4454" s="727" t="s">
        <v>4995</v>
      </c>
      <c r="Z4454" s="707"/>
      <c r="AA4454" s="707"/>
      <c r="AB4454" s="707"/>
      <c r="AC4454" s="707">
        <v>478916.89</v>
      </c>
      <c r="AD4454" s="707"/>
      <c r="AE4454" s="707">
        <v>53578.8</v>
      </c>
      <c r="AF4454" s="707">
        <v>237678.77</v>
      </c>
      <c r="AG4454" s="707"/>
      <c r="AH4454" s="707"/>
      <c r="AI4454" s="707"/>
      <c r="AJ4454" s="707"/>
    </row>
    <row r="4455" spans="4:38">
      <c r="D4455" s="160" t="s">
        <v>5419</v>
      </c>
      <c r="E4455" s="160"/>
      <c r="F4455" s="160">
        <v>45887</v>
      </c>
      <c r="G4455" s="160">
        <v>45923</v>
      </c>
      <c r="H4455" s="160" t="s">
        <v>6648</v>
      </c>
      <c r="I4455" s="160">
        <v>46043</v>
      </c>
      <c r="J4455" s="160">
        <v>917536.38</v>
      </c>
      <c r="K4455" s="160">
        <v>917536.36</v>
      </c>
      <c r="L4455" s="707">
        <v>1687710.84</v>
      </c>
      <c r="M4455" s="727" t="s">
        <v>4996</v>
      </c>
      <c r="W4455" s="707">
        <v>28607.83</v>
      </c>
      <c r="X4455" s="707">
        <v>50861.91</v>
      </c>
      <c r="Y4455" s="707">
        <v>181430.44</v>
      </c>
      <c r="Z4455" s="707">
        <v>285883.06</v>
      </c>
      <c r="AA4455" s="707">
        <v>352139.54</v>
      </c>
      <c r="AB4455" s="707">
        <v>18496.400000000001</v>
      </c>
      <c r="AC4455">
        <v>117.18</v>
      </c>
      <c r="AF4455" s="707"/>
      <c r="AG4455" s="707"/>
      <c r="AH4455" s="707"/>
    </row>
    <row r="4456" spans="4:38">
      <c r="D4456" s="160" t="s">
        <v>9316</v>
      </c>
      <c r="E4456" s="160"/>
      <c r="F4456" s="160">
        <v>45887</v>
      </c>
      <c r="G4456" s="160">
        <v>45923</v>
      </c>
      <c r="H4456" s="160">
        <v>46019</v>
      </c>
      <c r="I4456" s="160">
        <v>46043</v>
      </c>
      <c r="J4456" s="160">
        <v>0</v>
      </c>
      <c r="K4456" s="160">
        <v>0</v>
      </c>
      <c r="L4456" s="707">
        <v>263071.02</v>
      </c>
      <c r="M4456" s="727" t="s">
        <v>4994</v>
      </c>
      <c r="Y4456" s="707"/>
      <c r="Z4456" s="707"/>
      <c r="AB4456" s="707"/>
      <c r="AC4456" s="707"/>
      <c r="AD4456" s="707"/>
      <c r="AE4456" s="707">
        <v>53578.8</v>
      </c>
      <c r="AF4456" s="707">
        <v>209492.22</v>
      </c>
      <c r="AG4456" s="707"/>
      <c r="AH4456" s="707"/>
      <c r="AI4456" s="707"/>
      <c r="AJ4456" s="707"/>
    </row>
    <row r="4457" spans="4:38">
      <c r="D4457" s="160" t="s">
        <v>9316</v>
      </c>
      <c r="E4457" s="160"/>
      <c r="F4457" s="160">
        <v>45887</v>
      </c>
      <c r="G4457" s="160">
        <v>45923</v>
      </c>
      <c r="H4457" s="160">
        <v>46019</v>
      </c>
      <c r="I4457" s="160">
        <v>46043</v>
      </c>
      <c r="J4457" s="160">
        <v>0</v>
      </c>
      <c r="K4457" s="160">
        <v>0</v>
      </c>
      <c r="L4457" s="707">
        <v>263071.02</v>
      </c>
      <c r="M4457" s="727" t="s">
        <v>4995</v>
      </c>
      <c r="Y4457" s="707"/>
      <c r="Z4457" s="707"/>
      <c r="AA4457" s="707"/>
      <c r="AB4457" s="707"/>
      <c r="AC4457" s="707"/>
      <c r="AD4457" s="707"/>
      <c r="AE4457" s="707">
        <v>53578.8</v>
      </c>
      <c r="AF4457" s="707">
        <v>209492.22</v>
      </c>
      <c r="AG4457" s="707"/>
      <c r="AH4457" s="707"/>
      <c r="AI4457" s="707"/>
      <c r="AJ4457" s="707"/>
    </row>
    <row r="4458" spans="4:38">
      <c r="D4458" s="160" t="s">
        <v>9316</v>
      </c>
      <c r="E4458" s="160"/>
      <c r="F4458" s="160">
        <v>45887</v>
      </c>
      <c r="G4458" s="160">
        <v>45923</v>
      </c>
      <c r="H4458" s="160">
        <v>46019</v>
      </c>
      <c r="I4458" s="160">
        <v>46043</v>
      </c>
      <c r="J4458" s="160">
        <v>0</v>
      </c>
      <c r="K4458" s="160">
        <v>0</v>
      </c>
      <c r="L4458" s="707">
        <v>263071.02</v>
      </c>
      <c r="M4458" s="727" t="s">
        <v>4996</v>
      </c>
      <c r="Y4458" s="707"/>
      <c r="Z4458" s="707"/>
      <c r="AA4458" s="707"/>
      <c r="AE4458" s="707"/>
      <c r="AF4458" s="707"/>
      <c r="AG4458" s="707"/>
      <c r="AH4458" s="707"/>
    </row>
    <row r="4459" spans="4:38">
      <c r="D4459" s="160" t="s">
        <v>9317</v>
      </c>
      <c r="E4459" s="160"/>
      <c r="F4459" s="160">
        <v>45890</v>
      </c>
      <c r="G4459" s="160">
        <v>45901</v>
      </c>
      <c r="H4459" s="160" t="s">
        <v>6811</v>
      </c>
      <c r="I4459" s="160">
        <v>45934</v>
      </c>
      <c r="J4459" s="707">
        <v>7294.04</v>
      </c>
      <c r="K4459" s="160">
        <v>7294.04</v>
      </c>
      <c r="L4459" s="707">
        <v>8104.48</v>
      </c>
      <c r="M4459" s="727" t="s">
        <v>4994</v>
      </c>
      <c r="Y4459" s="707"/>
      <c r="Z4459" s="707"/>
      <c r="AA4459" s="707">
        <v>6483.59</v>
      </c>
      <c r="AB4459" s="707">
        <v>810.45</v>
      </c>
      <c r="AC4459" s="707">
        <v>810.45</v>
      </c>
      <c r="AD4459" s="707"/>
      <c r="AE4459" s="707"/>
      <c r="AF4459" s="707"/>
      <c r="AG4459" s="707"/>
      <c r="AH4459" s="707"/>
      <c r="AI4459" s="707"/>
      <c r="AJ4459" s="707"/>
    </row>
    <row r="4460" spans="4:38">
      <c r="D4460" s="160" t="s">
        <v>9317</v>
      </c>
      <c r="E4460" s="160"/>
      <c r="F4460" s="160">
        <v>45890</v>
      </c>
      <c r="G4460" s="160">
        <v>45901</v>
      </c>
      <c r="H4460" s="160" t="s">
        <v>6811</v>
      </c>
      <c r="I4460" s="160">
        <v>45934</v>
      </c>
      <c r="J4460" s="707">
        <v>7294.04</v>
      </c>
      <c r="K4460" s="160">
        <v>7294.04</v>
      </c>
      <c r="L4460" s="707">
        <v>8104.48</v>
      </c>
      <c r="M4460" s="727" t="s">
        <v>4995</v>
      </c>
      <c r="Y4460" s="707"/>
      <c r="Z4460" s="707"/>
      <c r="AA4460" s="707"/>
      <c r="AB4460" s="707"/>
      <c r="AC4460" s="707">
        <v>810.45</v>
      </c>
      <c r="AD4460" s="707"/>
      <c r="AE4460" s="707"/>
      <c r="AF4460" s="707"/>
      <c r="AG4460" s="707"/>
      <c r="AH4460" s="707"/>
      <c r="AI4460" s="707"/>
      <c r="AJ4460" s="707"/>
    </row>
    <row r="4461" spans="4:38">
      <c r="D4461" s="160" t="s">
        <v>9317</v>
      </c>
      <c r="E4461" s="160"/>
      <c r="F4461" s="160">
        <v>45890</v>
      </c>
      <c r="G4461" s="160">
        <v>45901</v>
      </c>
      <c r="H4461" s="160" t="s">
        <v>6811</v>
      </c>
      <c r="I4461" s="160">
        <v>45934</v>
      </c>
      <c r="J4461" s="707">
        <v>7294.04</v>
      </c>
      <c r="K4461" s="160">
        <v>7294.04</v>
      </c>
      <c r="L4461" s="707">
        <v>8104.48</v>
      </c>
      <c r="M4461" s="727" t="s">
        <v>4996</v>
      </c>
      <c r="Y4461" s="707"/>
      <c r="Z4461" s="707"/>
      <c r="AA4461" s="707">
        <v>6483.59</v>
      </c>
      <c r="AB4461">
        <v>810.45</v>
      </c>
      <c r="AE4461" s="707"/>
      <c r="AF4461" s="707"/>
      <c r="AG4461" s="707"/>
    </row>
    <row r="4462" spans="4:38">
      <c r="D4462" s="160" t="s">
        <v>5420</v>
      </c>
      <c r="E4462" s="160"/>
      <c r="F4462" s="160">
        <v>45893</v>
      </c>
      <c r="G4462" s="160">
        <v>45908</v>
      </c>
      <c r="H4462" s="160" t="s">
        <v>6683</v>
      </c>
      <c r="I4462" s="160">
        <v>46040</v>
      </c>
      <c r="J4462" s="160">
        <v>2695.08</v>
      </c>
      <c r="K4462" s="160">
        <v>2695.08</v>
      </c>
      <c r="L4462" s="707">
        <v>73495.48</v>
      </c>
      <c r="M4462" s="727" t="s">
        <v>4994</v>
      </c>
      <c r="Y4462" s="707"/>
      <c r="Z4462" s="707"/>
      <c r="AA4462" s="707">
        <v>58796.38</v>
      </c>
      <c r="AB4462" s="707">
        <v>7349.55</v>
      </c>
      <c r="AC4462" s="707"/>
      <c r="AD4462" s="707"/>
      <c r="AE4462" s="707"/>
      <c r="AF4462" s="707">
        <v>7349.55</v>
      </c>
      <c r="AG4462" s="707"/>
      <c r="AH4462" s="707"/>
      <c r="AJ4462" s="707"/>
    </row>
    <row r="4463" spans="4:38">
      <c r="D4463" s="160" t="s">
        <v>5420</v>
      </c>
      <c r="E4463" s="160"/>
      <c r="F4463" s="160">
        <v>45893</v>
      </c>
      <c r="G4463" s="160">
        <v>45908</v>
      </c>
      <c r="H4463" s="160" t="s">
        <v>6683</v>
      </c>
      <c r="I4463" s="160">
        <v>46040</v>
      </c>
      <c r="J4463" s="160">
        <v>2695.08</v>
      </c>
      <c r="K4463" s="160">
        <v>2695.08</v>
      </c>
      <c r="L4463" s="707">
        <v>73495.48</v>
      </c>
      <c r="M4463" s="727" t="s">
        <v>4995</v>
      </c>
      <c r="Y4463" s="707"/>
      <c r="Z4463" s="707"/>
      <c r="AA4463" s="707"/>
      <c r="AB4463" s="707"/>
      <c r="AC4463" s="707">
        <v>63450.85</v>
      </c>
      <c r="AD4463" s="707"/>
      <c r="AE4463" s="707"/>
      <c r="AF4463" s="707">
        <v>7349.55</v>
      </c>
      <c r="AG4463" s="707"/>
      <c r="AH4463" s="707"/>
      <c r="AI4463" s="707"/>
      <c r="AJ4463" s="707"/>
    </row>
    <row r="4464" spans="4:38">
      <c r="D4464" s="160" t="s">
        <v>5420</v>
      </c>
      <c r="E4464" s="160"/>
      <c r="F4464" s="160">
        <v>45893</v>
      </c>
      <c r="G4464" s="160">
        <v>45908</v>
      </c>
      <c r="H4464" s="160" t="s">
        <v>6683</v>
      </c>
      <c r="I4464" s="160">
        <v>46040</v>
      </c>
      <c r="J4464" s="160">
        <v>2695.08</v>
      </c>
      <c r="K4464" s="160">
        <v>2695.08</v>
      </c>
      <c r="L4464" s="707">
        <v>73495.48</v>
      </c>
      <c r="M4464" s="727" t="s">
        <v>4996</v>
      </c>
      <c r="Y4464" s="707"/>
      <c r="Z4464" s="707"/>
      <c r="AA4464" s="707"/>
      <c r="AB4464" s="707">
        <v>2577.9</v>
      </c>
      <c r="AC4464">
        <v>117.18</v>
      </c>
      <c r="AF4464" s="707"/>
      <c r="AG4464" s="707"/>
      <c r="AH4464" s="707"/>
    </row>
    <row r="4465" spans="4:36">
      <c r="D4465" s="160" t="s">
        <v>5421</v>
      </c>
      <c r="E4465" s="160"/>
      <c r="F4465" s="160">
        <v>45887</v>
      </c>
      <c r="G4465" s="160">
        <v>45906</v>
      </c>
      <c r="H4465" s="160" t="s">
        <v>6648</v>
      </c>
      <c r="I4465" s="160">
        <v>45934</v>
      </c>
      <c r="J4465" s="160">
        <v>106619.83</v>
      </c>
      <c r="K4465" s="160">
        <v>106619.83</v>
      </c>
      <c r="L4465" s="707">
        <v>112209.60000000001</v>
      </c>
      <c r="M4465" s="727" t="s">
        <v>4994</v>
      </c>
      <c r="Y4465" s="707"/>
      <c r="Z4465" s="707"/>
      <c r="AA4465" s="707">
        <v>85659.27</v>
      </c>
      <c r="AB4465" s="707">
        <v>20960.57</v>
      </c>
      <c r="AC4465" s="707">
        <v>5589.77</v>
      </c>
      <c r="AD4465" s="707"/>
      <c r="AE4465" s="707"/>
      <c r="AF4465" s="707"/>
      <c r="AG4465" s="707"/>
      <c r="AH4465" s="707"/>
      <c r="AI4465" s="707"/>
      <c r="AJ4465" s="707"/>
    </row>
    <row r="4466" spans="4:36">
      <c r="D4466" s="160" t="s">
        <v>5421</v>
      </c>
      <c r="E4466" s="160"/>
      <c r="F4466" s="160">
        <v>45887</v>
      </c>
      <c r="G4466" s="160">
        <v>45906</v>
      </c>
      <c r="H4466" s="160" t="s">
        <v>6648</v>
      </c>
      <c r="I4466" s="160">
        <v>45934</v>
      </c>
      <c r="J4466" s="160">
        <v>106619.83</v>
      </c>
      <c r="K4466" s="160">
        <v>106619.83</v>
      </c>
      <c r="L4466" s="707">
        <v>112209.60000000001</v>
      </c>
      <c r="M4466" s="727" t="s">
        <v>4995</v>
      </c>
      <c r="Z4466" s="707"/>
      <c r="AA4466" s="707"/>
      <c r="AB4466" s="707"/>
      <c r="AC4466" s="707">
        <v>5589.77</v>
      </c>
      <c r="AD4466" s="707"/>
      <c r="AE4466" s="707"/>
      <c r="AF4466" s="707"/>
      <c r="AG4466" s="707"/>
      <c r="AH4466" s="707"/>
      <c r="AI4466" s="707"/>
      <c r="AJ4466" s="707"/>
    </row>
    <row r="4467" spans="4:36">
      <c r="D4467" s="160" t="s">
        <v>5421</v>
      </c>
      <c r="E4467" s="160"/>
      <c r="F4467" s="160">
        <v>45887</v>
      </c>
      <c r="G4467" s="160">
        <v>45906</v>
      </c>
      <c r="H4467" s="160" t="s">
        <v>6648</v>
      </c>
      <c r="I4467" s="160">
        <v>45934</v>
      </c>
      <c r="J4467" s="160">
        <v>106619.83</v>
      </c>
      <c r="K4467" s="160">
        <v>106619.83</v>
      </c>
      <c r="L4467" s="707">
        <v>112209.60000000001</v>
      </c>
      <c r="M4467" s="727" t="s">
        <v>4996</v>
      </c>
      <c r="W4467" s="707">
        <v>24118.86</v>
      </c>
      <c r="X4467" s="707">
        <v>20948.52</v>
      </c>
      <c r="Y4467" s="707"/>
      <c r="Z4467" s="707">
        <v>11260.72</v>
      </c>
      <c r="AA4467" s="707">
        <v>44700.3</v>
      </c>
      <c r="AB4467" s="707">
        <v>5591.43</v>
      </c>
      <c r="AF4467" s="707"/>
      <c r="AH4467" s="707"/>
    </row>
    <row r="4468" spans="4:36">
      <c r="D4468" s="160" t="s">
        <v>5422</v>
      </c>
      <c r="E4468" s="160"/>
      <c r="F4468" s="160">
        <v>45889</v>
      </c>
      <c r="G4468" s="160">
        <v>45909</v>
      </c>
      <c r="H4468" s="160" t="s">
        <v>6655</v>
      </c>
      <c r="I4468" s="160">
        <v>45934</v>
      </c>
      <c r="J4468" s="160">
        <v>221598.92</v>
      </c>
      <c r="K4468" s="160">
        <v>221598.91</v>
      </c>
      <c r="L4468" s="707">
        <v>239576.48</v>
      </c>
      <c r="M4468" s="727" t="s">
        <v>4994</v>
      </c>
      <c r="Y4468" s="707"/>
      <c r="AA4468" s="707">
        <v>90300.01</v>
      </c>
      <c r="AB4468" s="707">
        <v>131298.9</v>
      </c>
      <c r="AC4468" s="707">
        <v>17977.560000000001</v>
      </c>
      <c r="AD4468" s="707"/>
      <c r="AE4468" s="707"/>
      <c r="AF4468" s="707"/>
      <c r="AG4468" s="707"/>
      <c r="AH4468" s="707"/>
      <c r="AI4468" s="707"/>
      <c r="AJ4468" s="707"/>
    </row>
    <row r="4469" spans="4:36">
      <c r="D4469" s="160" t="s">
        <v>5422</v>
      </c>
      <c r="E4469" s="160"/>
      <c r="F4469" s="160">
        <v>45889</v>
      </c>
      <c r="G4469" s="160">
        <v>45909</v>
      </c>
      <c r="H4469" s="160" t="s">
        <v>6655</v>
      </c>
      <c r="I4469" s="160">
        <v>45934</v>
      </c>
      <c r="J4469" s="160">
        <v>221598.92</v>
      </c>
      <c r="K4469" s="160">
        <v>221598.91</v>
      </c>
      <c r="L4469" s="707">
        <v>239576.48</v>
      </c>
      <c r="M4469" s="727" t="s">
        <v>4995</v>
      </c>
      <c r="Y4469" s="707"/>
      <c r="Z4469" s="707"/>
      <c r="AA4469" s="707"/>
      <c r="AB4469" s="707"/>
      <c r="AC4469" s="707">
        <v>17977.560000000001</v>
      </c>
      <c r="AD4469" s="707"/>
      <c r="AE4469" s="707"/>
      <c r="AF4469" s="707"/>
      <c r="AG4469" s="707"/>
      <c r="AH4469" s="707"/>
      <c r="AI4469" s="707"/>
      <c r="AJ4469" s="707"/>
    </row>
    <row r="4470" spans="4:36">
      <c r="D4470" s="160" t="s">
        <v>5422</v>
      </c>
      <c r="E4470" s="160"/>
      <c r="F4470" s="160">
        <v>45889</v>
      </c>
      <c r="G4470" s="160">
        <v>45909</v>
      </c>
      <c r="H4470" s="160" t="s">
        <v>6655</v>
      </c>
      <c r="I4470" s="160">
        <v>45934</v>
      </c>
      <c r="J4470" s="160">
        <v>221598.92</v>
      </c>
      <c r="K4470" s="160">
        <v>221598.91</v>
      </c>
      <c r="L4470" s="707">
        <v>239576.48</v>
      </c>
      <c r="M4470" s="727" t="s">
        <v>4996</v>
      </c>
      <c r="W4470" s="707">
        <v>4488.97</v>
      </c>
      <c r="X4470" s="707">
        <v>27204.38</v>
      </c>
      <c r="Y4470" s="707">
        <v>18228.57</v>
      </c>
      <c r="Z4470" s="707">
        <v>9905.65</v>
      </c>
      <c r="AA4470" s="707">
        <v>152254.73000000001</v>
      </c>
      <c r="AB4470" s="707">
        <v>9516.6200000000008</v>
      </c>
      <c r="AF4470" s="707"/>
      <c r="AH4470" s="707"/>
    </row>
    <row r="4471" spans="4:36">
      <c r="D4471" s="160" t="s">
        <v>5423</v>
      </c>
      <c r="E4471" s="160"/>
      <c r="F4471" s="160">
        <v>45887</v>
      </c>
      <c r="G4471" s="160">
        <v>45915</v>
      </c>
      <c r="H4471" s="160" t="s">
        <v>6629</v>
      </c>
      <c r="I4471" s="160">
        <v>45934</v>
      </c>
      <c r="J4471" s="160">
        <v>385323.37</v>
      </c>
      <c r="K4471" s="160">
        <v>385323.35</v>
      </c>
      <c r="L4471" s="707">
        <v>412788.07</v>
      </c>
      <c r="M4471" s="727" t="s">
        <v>4994</v>
      </c>
      <c r="Y4471" s="707"/>
      <c r="Z4471" s="707"/>
      <c r="AA4471" s="707">
        <v>255526.66</v>
      </c>
      <c r="AB4471" s="707">
        <v>129796.7</v>
      </c>
      <c r="AC4471" s="707">
        <v>27464.71</v>
      </c>
      <c r="AD4471" s="707"/>
      <c r="AE4471" s="707"/>
      <c r="AF4471" s="707"/>
      <c r="AG4471" s="707"/>
      <c r="AH4471" s="707"/>
      <c r="AI4471" s="707"/>
      <c r="AJ4471" s="707"/>
    </row>
    <row r="4472" spans="4:36">
      <c r="D4472" s="160" t="s">
        <v>5423</v>
      </c>
      <c r="E4472" s="160"/>
      <c r="F4472" s="160">
        <v>45887</v>
      </c>
      <c r="G4472" s="160">
        <v>45915</v>
      </c>
      <c r="H4472" s="160" t="s">
        <v>6629</v>
      </c>
      <c r="I4472" s="160">
        <v>45934</v>
      </c>
      <c r="J4472" s="160">
        <v>385323.37</v>
      </c>
      <c r="K4472" s="160">
        <v>385323.35</v>
      </c>
      <c r="L4472" s="707">
        <v>412788.07</v>
      </c>
      <c r="M4472" s="727" t="s">
        <v>4995</v>
      </c>
      <c r="Z4472" s="707"/>
      <c r="AA4472" s="707"/>
      <c r="AB4472" s="707"/>
      <c r="AC4472" s="707">
        <v>27464.71</v>
      </c>
      <c r="AD4472" s="707"/>
      <c r="AE4472" s="707"/>
      <c r="AF4472" s="707"/>
      <c r="AG4472" s="707"/>
      <c r="AH4472" s="707"/>
      <c r="AI4472" s="707"/>
      <c r="AJ4472" s="707"/>
    </row>
    <row r="4473" spans="4:36">
      <c r="D4473" s="160" t="s">
        <v>5423</v>
      </c>
      <c r="E4473" s="160"/>
      <c r="F4473" s="160">
        <v>45887</v>
      </c>
      <c r="G4473" s="160">
        <v>45915</v>
      </c>
      <c r="H4473" s="160" t="s">
        <v>6629</v>
      </c>
      <c r="I4473" s="160">
        <v>45934</v>
      </c>
      <c r="J4473" s="160">
        <v>385323.37</v>
      </c>
      <c r="K4473" s="160">
        <v>385323.35</v>
      </c>
      <c r="L4473" s="707">
        <v>412788.07</v>
      </c>
      <c r="M4473" s="727" t="s">
        <v>4996</v>
      </c>
      <c r="Y4473" s="707">
        <v>138829.54999999999</v>
      </c>
      <c r="Z4473" s="707">
        <v>196213.7</v>
      </c>
      <c r="AA4473" s="707">
        <v>50280.1</v>
      </c>
      <c r="AF4473" s="707"/>
    </row>
    <row r="4474" spans="4:36">
      <c r="D4474" s="160" t="s">
        <v>9318</v>
      </c>
      <c r="E4474" s="160"/>
      <c r="F4474" s="160">
        <v>45902</v>
      </c>
      <c r="G4474" s="160">
        <v>45917</v>
      </c>
      <c r="H4474" s="160" t="s">
        <v>6559</v>
      </c>
      <c r="I4474" s="160">
        <v>45936</v>
      </c>
      <c r="J4474" s="160">
        <v>77129.820000000007</v>
      </c>
      <c r="K4474" s="160">
        <v>77129.820000000007</v>
      </c>
      <c r="L4474" s="707">
        <v>81193.710000000006</v>
      </c>
      <c r="M4474" s="727" t="s">
        <v>4994</v>
      </c>
      <c r="Y4474" s="707"/>
      <c r="Z4474" s="707"/>
      <c r="AB4474" s="707">
        <v>77129.820000000007</v>
      </c>
      <c r="AC4474" s="707">
        <v>4063.9</v>
      </c>
      <c r="AD4474" s="707"/>
      <c r="AE4474" s="707"/>
      <c r="AF4474" s="707"/>
      <c r="AG4474" s="707"/>
      <c r="AH4474" s="707"/>
      <c r="AI4474" s="707"/>
      <c r="AJ4474" s="707"/>
    </row>
    <row r="4475" spans="4:36">
      <c r="D4475" s="160" t="s">
        <v>9318</v>
      </c>
      <c r="E4475" s="160"/>
      <c r="F4475" s="160">
        <v>45902</v>
      </c>
      <c r="G4475" s="160">
        <v>45917</v>
      </c>
      <c r="H4475" s="160" t="s">
        <v>6559</v>
      </c>
      <c r="I4475" s="160">
        <v>45936</v>
      </c>
      <c r="J4475" s="160">
        <v>77129.820000000007</v>
      </c>
      <c r="K4475" s="160">
        <v>77129.820000000007</v>
      </c>
      <c r="L4475" s="707">
        <v>81193.710000000006</v>
      </c>
      <c r="M4475" s="727" t="s">
        <v>4995</v>
      </c>
      <c r="Y4475" s="707"/>
      <c r="Z4475" s="707"/>
      <c r="AA4475" s="707"/>
      <c r="AB4475" s="707"/>
      <c r="AC4475" s="707">
        <v>4063.9</v>
      </c>
      <c r="AD4475" s="707"/>
      <c r="AE4475" s="707"/>
      <c r="AF4475" s="707"/>
      <c r="AG4475" s="707"/>
      <c r="AH4475" s="707"/>
      <c r="AI4475" s="707"/>
      <c r="AJ4475" s="707"/>
    </row>
    <row r="4476" spans="4:36">
      <c r="D4476" s="160" t="s">
        <v>9318</v>
      </c>
      <c r="E4476" s="160"/>
      <c r="F4476" s="160">
        <v>45902</v>
      </c>
      <c r="G4476" s="160">
        <v>45917</v>
      </c>
      <c r="H4476" s="160" t="s">
        <v>6559</v>
      </c>
      <c r="I4476" s="160">
        <v>45936</v>
      </c>
      <c r="J4476" s="160">
        <v>77129.820000000007</v>
      </c>
      <c r="K4476" s="160">
        <v>77129.820000000007</v>
      </c>
      <c r="L4476" s="707">
        <v>81193.710000000006</v>
      </c>
      <c r="M4476" s="727" t="s">
        <v>4996</v>
      </c>
      <c r="Y4476" s="707">
        <v>8626.83</v>
      </c>
      <c r="Z4476" s="707">
        <v>68502.990000000005</v>
      </c>
      <c r="AA4476" s="707"/>
      <c r="AB4476" s="707"/>
      <c r="AF4476" s="707"/>
      <c r="AG4476" s="707"/>
    </row>
    <row r="4477" spans="4:36">
      <c r="D4477" s="160" t="s">
        <v>9319</v>
      </c>
      <c r="E4477" s="160"/>
      <c r="F4477" s="160">
        <v>45895</v>
      </c>
      <c r="G4477" s="160">
        <v>45906</v>
      </c>
      <c r="H4477" s="160" t="s">
        <v>6782</v>
      </c>
      <c r="I4477" s="160">
        <v>45938</v>
      </c>
      <c r="J4477" s="160">
        <v>5214.3500000000004</v>
      </c>
      <c r="K4477" s="160">
        <v>5214.34</v>
      </c>
      <c r="L4477" s="707">
        <v>10428.700000000001</v>
      </c>
      <c r="M4477" s="727" t="s">
        <v>4994</v>
      </c>
      <c r="Y4477" s="707"/>
      <c r="Z4477" s="707"/>
      <c r="AA4477" s="707">
        <v>5214.3500000000004</v>
      </c>
      <c r="AB4477" s="707"/>
      <c r="AC4477" s="707">
        <v>5214.3500000000004</v>
      </c>
      <c r="AD4477" s="707"/>
      <c r="AE4477" s="707"/>
      <c r="AF4477" s="707"/>
      <c r="AG4477" s="707"/>
      <c r="AH4477" s="707"/>
      <c r="AI4477" s="707"/>
      <c r="AJ4477" s="707"/>
    </row>
    <row r="4478" spans="4:36">
      <c r="D4478" s="160" t="s">
        <v>9319</v>
      </c>
      <c r="E4478" s="160"/>
      <c r="F4478" s="160">
        <v>45895</v>
      </c>
      <c r="G4478" s="160">
        <v>45906</v>
      </c>
      <c r="H4478" s="160" t="s">
        <v>6782</v>
      </c>
      <c r="I4478" s="160">
        <v>45938</v>
      </c>
      <c r="J4478" s="160">
        <v>5214.3500000000004</v>
      </c>
      <c r="K4478" s="160">
        <v>5214.34</v>
      </c>
      <c r="L4478" s="707">
        <v>10428.700000000001</v>
      </c>
      <c r="M4478" s="727" t="s">
        <v>4995</v>
      </c>
      <c r="Z4478" s="707"/>
      <c r="AA4478" s="707"/>
      <c r="AB4478" s="707"/>
      <c r="AC4478" s="707">
        <v>5214.3500000000004</v>
      </c>
      <c r="AD4478" s="707"/>
      <c r="AE4478" s="707"/>
      <c r="AF4478" s="707"/>
      <c r="AG4478" s="707"/>
      <c r="AH4478" s="707"/>
      <c r="AI4478" s="707"/>
      <c r="AJ4478" s="707"/>
    </row>
    <row r="4479" spans="4:36">
      <c r="D4479" s="160" t="s">
        <v>9319</v>
      </c>
      <c r="E4479" s="160"/>
      <c r="F4479" s="160">
        <v>45895</v>
      </c>
      <c r="G4479" s="160">
        <v>45906</v>
      </c>
      <c r="H4479" s="160" t="s">
        <v>6782</v>
      </c>
      <c r="I4479" s="160">
        <v>45938</v>
      </c>
      <c r="J4479" s="160">
        <v>5214.3500000000004</v>
      </c>
      <c r="K4479" s="160">
        <v>5214.34</v>
      </c>
      <c r="L4479" s="707">
        <v>10428.700000000001</v>
      </c>
      <c r="M4479" s="727" t="s">
        <v>4996</v>
      </c>
      <c r="Z4479" s="707"/>
      <c r="AA4479" s="707">
        <v>5214.34</v>
      </c>
      <c r="AB4479" s="707"/>
      <c r="AF4479" s="707"/>
      <c r="AG4479" s="707"/>
    </row>
    <row r="4480" spans="4:36">
      <c r="D4480" s="160" t="s">
        <v>5424</v>
      </c>
      <c r="E4480" s="160"/>
      <c r="F4480" s="160">
        <v>45887</v>
      </c>
      <c r="G4480" s="160">
        <v>45913</v>
      </c>
      <c r="H4480" s="160" t="s">
        <v>6630</v>
      </c>
      <c r="I4480" s="160">
        <v>45941</v>
      </c>
      <c r="J4480" s="160">
        <v>18454.509999999998</v>
      </c>
      <c r="K4480" s="160">
        <v>18454.509999999998</v>
      </c>
      <c r="L4480" s="707">
        <v>27375.33</v>
      </c>
      <c r="M4480" s="727" t="s">
        <v>4994</v>
      </c>
      <c r="Z4480" s="707"/>
      <c r="AA4480" s="707">
        <v>13687.66</v>
      </c>
      <c r="AB4480" s="707">
        <v>4766.8500000000004</v>
      </c>
      <c r="AC4480" s="707">
        <v>8920.82</v>
      </c>
      <c r="AD4480" s="707"/>
      <c r="AE4480" s="707"/>
      <c r="AF4480" s="707"/>
      <c r="AG4480" s="707"/>
      <c r="AH4480" s="707"/>
      <c r="AI4480" s="707"/>
      <c r="AJ4480" s="707"/>
    </row>
    <row r="4481" spans="4:37">
      <c r="D4481" s="160" t="s">
        <v>5424</v>
      </c>
      <c r="E4481" s="160"/>
      <c r="F4481" s="160">
        <v>45887</v>
      </c>
      <c r="G4481" s="160">
        <v>45913</v>
      </c>
      <c r="H4481" s="160" t="s">
        <v>6630</v>
      </c>
      <c r="I4481" s="160">
        <v>45941</v>
      </c>
      <c r="J4481" s="160">
        <v>18454.509999999998</v>
      </c>
      <c r="K4481" s="160">
        <v>18454.509999999998</v>
      </c>
      <c r="L4481" s="707">
        <v>27375.33</v>
      </c>
      <c r="M4481" s="727" t="s">
        <v>4995</v>
      </c>
      <c r="Z4481" s="707"/>
      <c r="AA4481" s="707"/>
      <c r="AB4481" s="707"/>
      <c r="AC4481" s="707">
        <v>8920.82</v>
      </c>
      <c r="AD4481" s="707"/>
      <c r="AE4481" s="707"/>
      <c r="AF4481" s="707"/>
      <c r="AG4481" s="707"/>
      <c r="AH4481" s="707"/>
      <c r="AI4481" s="707"/>
      <c r="AJ4481" s="707"/>
    </row>
    <row r="4482" spans="4:37">
      <c r="D4482" s="160" t="s">
        <v>5424</v>
      </c>
      <c r="E4482" s="160"/>
      <c r="F4482" s="160">
        <v>45887</v>
      </c>
      <c r="G4482" s="160">
        <v>45913</v>
      </c>
      <c r="H4482" s="160" t="s">
        <v>6630</v>
      </c>
      <c r="I4482" s="160">
        <v>45941</v>
      </c>
      <c r="J4482" s="160">
        <v>18454.509999999998</v>
      </c>
      <c r="K4482" s="160">
        <v>18454.509999999998</v>
      </c>
      <c r="L4482" s="707">
        <v>27375.33</v>
      </c>
      <c r="M4482" s="727" t="s">
        <v>4996</v>
      </c>
      <c r="X4482" s="707">
        <v>2709.02</v>
      </c>
      <c r="Y4482" s="707">
        <v>15745.49</v>
      </c>
      <c r="Z4482" s="707"/>
      <c r="AA4482" s="707"/>
      <c r="AB4482" s="707"/>
      <c r="AF4482" s="707"/>
      <c r="AG4482" s="707"/>
    </row>
    <row r="4483" spans="4:37">
      <c r="D4483" s="160" t="s">
        <v>9320</v>
      </c>
      <c r="E4483" s="160"/>
      <c r="F4483" s="160">
        <v>45897</v>
      </c>
      <c r="G4483" s="160">
        <v>45915</v>
      </c>
      <c r="H4483" s="160" t="s">
        <v>6811</v>
      </c>
      <c r="I4483" s="160">
        <v>45943</v>
      </c>
      <c r="J4483" s="160">
        <v>93206.47</v>
      </c>
      <c r="K4483" s="160">
        <v>93206.48</v>
      </c>
      <c r="L4483" s="707">
        <v>186412.95</v>
      </c>
      <c r="M4483" s="727" t="s">
        <v>4994</v>
      </c>
      <c r="Z4483" s="707"/>
      <c r="AA4483" s="707">
        <v>62137.65</v>
      </c>
      <c r="AB4483" s="707">
        <v>31068.82</v>
      </c>
      <c r="AC4483" s="707">
        <v>93206.47</v>
      </c>
      <c r="AD4483" s="707"/>
      <c r="AE4483" s="707"/>
      <c r="AF4483" s="707"/>
      <c r="AG4483" s="707"/>
      <c r="AH4483" s="707"/>
      <c r="AI4483" s="707"/>
      <c r="AJ4483" s="707"/>
    </row>
    <row r="4484" spans="4:37">
      <c r="D4484" s="160" t="s">
        <v>9320</v>
      </c>
      <c r="E4484" s="160"/>
      <c r="F4484" s="160">
        <v>45897</v>
      </c>
      <c r="G4484" s="160">
        <v>45915</v>
      </c>
      <c r="H4484" s="160" t="s">
        <v>6811</v>
      </c>
      <c r="I4484" s="160">
        <v>45943</v>
      </c>
      <c r="J4484" s="160">
        <v>93206.47</v>
      </c>
      <c r="K4484" s="160">
        <v>93206.48</v>
      </c>
      <c r="L4484" s="707">
        <v>186412.95</v>
      </c>
      <c r="M4484" s="727" t="s">
        <v>4995</v>
      </c>
      <c r="Z4484" s="707"/>
      <c r="AA4484" s="707"/>
      <c r="AB4484" s="707"/>
      <c r="AC4484" s="707">
        <v>93206.47</v>
      </c>
      <c r="AD4484" s="707"/>
      <c r="AE4484" s="707"/>
      <c r="AF4484" s="707"/>
      <c r="AG4484" s="707"/>
      <c r="AH4484" s="707"/>
      <c r="AI4484" s="707"/>
      <c r="AJ4484" s="707"/>
    </row>
    <row r="4485" spans="4:37">
      <c r="D4485" s="160" t="s">
        <v>9320</v>
      </c>
      <c r="E4485" s="160"/>
      <c r="F4485" s="160">
        <v>45897</v>
      </c>
      <c r="G4485" s="160">
        <v>45915</v>
      </c>
      <c r="H4485" s="160" t="s">
        <v>6811</v>
      </c>
      <c r="I4485" s="160">
        <v>45943</v>
      </c>
      <c r="J4485" s="160">
        <v>93206.47</v>
      </c>
      <c r="K4485" s="160">
        <v>93206.48</v>
      </c>
      <c r="L4485" s="707">
        <v>186412.95</v>
      </c>
      <c r="M4485" s="727" t="s">
        <v>4996</v>
      </c>
      <c r="Y4485" s="707"/>
      <c r="Z4485" s="707"/>
      <c r="AA4485" s="707">
        <v>93206.48</v>
      </c>
      <c r="AB4485" s="707"/>
      <c r="AG4485" s="707"/>
    </row>
    <row r="4486" spans="4:37">
      <c r="D4486" s="160" t="s">
        <v>5425</v>
      </c>
      <c r="E4486" s="160"/>
      <c r="F4486" s="160">
        <v>45900</v>
      </c>
      <c r="G4486" s="160">
        <v>45910</v>
      </c>
      <c r="H4486" s="160">
        <v>45932</v>
      </c>
      <c r="I4486" s="160">
        <v>45943</v>
      </c>
      <c r="J4486" s="160">
        <v>0</v>
      </c>
      <c r="K4486" s="160">
        <v>0</v>
      </c>
      <c r="L4486" s="707">
        <v>70393.740000000005</v>
      </c>
      <c r="M4486" s="727" t="s">
        <v>4994</v>
      </c>
      <c r="Y4486" s="707"/>
      <c r="Z4486" s="707"/>
      <c r="AB4486" s="707"/>
      <c r="AC4486" s="707">
        <v>70393.740000000005</v>
      </c>
      <c r="AD4486" s="707"/>
      <c r="AE4486" s="707"/>
      <c r="AF4486" s="707"/>
      <c r="AG4486" s="707"/>
      <c r="AH4486" s="707"/>
      <c r="AI4486" s="707"/>
      <c r="AJ4486" s="707"/>
    </row>
    <row r="4487" spans="4:37">
      <c r="D4487" s="160" t="s">
        <v>5425</v>
      </c>
      <c r="E4487" s="160"/>
      <c r="F4487" s="160">
        <v>45900</v>
      </c>
      <c r="G4487" s="160">
        <v>45910</v>
      </c>
      <c r="H4487" s="160">
        <v>45932</v>
      </c>
      <c r="I4487" s="160">
        <v>45943</v>
      </c>
      <c r="J4487" s="160">
        <v>0</v>
      </c>
      <c r="K4487" s="160">
        <v>0</v>
      </c>
      <c r="L4487" s="707">
        <v>70393.740000000005</v>
      </c>
      <c r="M4487" s="727" t="s">
        <v>4995</v>
      </c>
      <c r="Y4487" s="707"/>
      <c r="Z4487" s="707"/>
      <c r="AA4487" s="707"/>
      <c r="AB4487" s="707"/>
      <c r="AC4487" s="707">
        <v>70393.740000000005</v>
      </c>
      <c r="AD4487" s="707"/>
      <c r="AE4487" s="707"/>
      <c r="AF4487" s="707"/>
      <c r="AG4487" s="707"/>
      <c r="AH4487" s="707"/>
      <c r="AI4487" s="707"/>
      <c r="AJ4487" s="707"/>
    </row>
    <row r="4488" spans="4:37">
      <c r="D4488" s="160" t="s">
        <v>5425</v>
      </c>
      <c r="E4488" s="160"/>
      <c r="F4488" s="160">
        <v>45900</v>
      </c>
      <c r="G4488" s="160">
        <v>45910</v>
      </c>
      <c r="H4488" s="160">
        <v>45932</v>
      </c>
      <c r="I4488" s="160">
        <v>45943</v>
      </c>
      <c r="J4488" s="160">
        <v>0</v>
      </c>
      <c r="K4488" s="160">
        <v>0</v>
      </c>
      <c r="L4488" s="707">
        <v>70393.740000000005</v>
      </c>
      <c r="M4488" s="727" t="s">
        <v>4996</v>
      </c>
      <c r="Y4488" s="707"/>
      <c r="Z4488" s="707"/>
      <c r="AA4488" s="707"/>
      <c r="AF4488" s="707"/>
      <c r="AG4488" s="707"/>
    </row>
    <row r="4489" spans="4:37">
      <c r="D4489" s="160" t="s">
        <v>5426</v>
      </c>
      <c r="E4489" s="160"/>
      <c r="F4489" s="160">
        <v>45902</v>
      </c>
      <c r="G4489" s="160">
        <v>45917</v>
      </c>
      <c r="H4489" s="160">
        <v>45935</v>
      </c>
      <c r="I4489" s="160">
        <v>45945</v>
      </c>
      <c r="J4489" s="160">
        <v>0</v>
      </c>
      <c r="K4489" s="160">
        <v>0</v>
      </c>
      <c r="L4489" s="707">
        <v>181824.28</v>
      </c>
      <c r="M4489" s="727" t="s">
        <v>4994</v>
      </c>
      <c r="Y4489" s="707"/>
      <c r="Z4489" s="707"/>
      <c r="AB4489" s="707"/>
      <c r="AC4489" s="707">
        <v>181824.28</v>
      </c>
      <c r="AD4489" s="707"/>
      <c r="AE4489" s="707"/>
      <c r="AF4489" s="707"/>
      <c r="AG4489" s="707"/>
      <c r="AH4489" s="707"/>
      <c r="AI4489" s="707"/>
      <c r="AJ4489" s="707"/>
    </row>
    <row r="4490" spans="4:37">
      <c r="D4490" s="160" t="s">
        <v>5426</v>
      </c>
      <c r="E4490" s="160"/>
      <c r="F4490" s="160">
        <v>45902</v>
      </c>
      <c r="G4490" s="160">
        <v>45917</v>
      </c>
      <c r="H4490" s="160">
        <v>45935</v>
      </c>
      <c r="I4490" s="160">
        <v>45945</v>
      </c>
      <c r="J4490" s="160">
        <v>0</v>
      </c>
      <c r="K4490" s="160">
        <v>0</v>
      </c>
      <c r="L4490" s="707">
        <v>181824.28</v>
      </c>
      <c r="M4490" s="727" t="s">
        <v>4995</v>
      </c>
      <c r="Y4490" s="707"/>
      <c r="Z4490" s="707"/>
      <c r="AA4490" s="707"/>
      <c r="AB4490" s="707"/>
      <c r="AC4490" s="707">
        <v>181824.28</v>
      </c>
      <c r="AD4490" s="707"/>
      <c r="AE4490" s="707"/>
      <c r="AF4490" s="707"/>
      <c r="AG4490" s="707"/>
      <c r="AH4490" s="707"/>
      <c r="AI4490" s="707"/>
      <c r="AJ4490" s="707"/>
    </row>
    <row r="4491" spans="4:37">
      <c r="D4491" s="160" t="s">
        <v>5426</v>
      </c>
      <c r="E4491" s="160"/>
      <c r="F4491" s="160">
        <v>45902</v>
      </c>
      <c r="G4491" s="160">
        <v>45917</v>
      </c>
      <c r="H4491" s="160">
        <v>45935</v>
      </c>
      <c r="I4491" s="160">
        <v>45945</v>
      </c>
      <c r="J4491" s="160">
        <v>0</v>
      </c>
      <c r="K4491" s="160">
        <v>0</v>
      </c>
      <c r="L4491" s="707">
        <v>181824.28</v>
      </c>
      <c r="M4491" s="727" t="s">
        <v>4996</v>
      </c>
      <c r="Y4491" s="707"/>
      <c r="Z4491" s="707"/>
      <c r="AA4491" s="707"/>
      <c r="AB4491" s="707"/>
      <c r="AC4491" s="707"/>
      <c r="AD4491" s="707"/>
      <c r="AF4491" s="707"/>
      <c r="AG4491" s="707"/>
      <c r="AH4491" s="707"/>
    </row>
    <row r="4492" spans="4:37">
      <c r="D4492" s="160" t="s">
        <v>9321</v>
      </c>
      <c r="E4492" s="160"/>
      <c r="F4492" s="160">
        <v>45900</v>
      </c>
      <c r="G4492" s="160">
        <v>45906</v>
      </c>
      <c r="H4492" s="160">
        <v>46030</v>
      </c>
      <c r="I4492" s="160">
        <v>46037</v>
      </c>
      <c r="J4492" s="160">
        <v>0</v>
      </c>
      <c r="K4492" s="160">
        <v>0</v>
      </c>
      <c r="L4492" s="707">
        <v>20837</v>
      </c>
      <c r="M4492" s="727" t="s">
        <v>4994</v>
      </c>
      <c r="Y4492" s="707"/>
      <c r="Z4492" s="707"/>
      <c r="AB4492" s="707"/>
      <c r="AC4492" s="707"/>
      <c r="AD4492" s="707"/>
      <c r="AE4492" s="707"/>
      <c r="AF4492" s="707">
        <v>20837</v>
      </c>
      <c r="AG4492" s="707"/>
      <c r="AH4492" s="707"/>
      <c r="AJ4492" s="707"/>
    </row>
    <row r="4493" spans="4:37">
      <c r="D4493" s="160" t="s">
        <v>9321</v>
      </c>
      <c r="E4493" s="160"/>
      <c r="F4493" s="160">
        <v>45900</v>
      </c>
      <c r="G4493" s="160">
        <v>45906</v>
      </c>
      <c r="H4493" s="160">
        <v>46030</v>
      </c>
      <c r="I4493" s="160">
        <v>46037</v>
      </c>
      <c r="J4493" s="160">
        <v>0</v>
      </c>
      <c r="K4493" s="160">
        <v>0</v>
      </c>
      <c r="L4493" s="707">
        <v>20837</v>
      </c>
      <c r="M4493" s="727" t="s">
        <v>4995</v>
      </c>
      <c r="Y4493" s="707"/>
      <c r="Z4493" s="707"/>
      <c r="AA4493" s="707"/>
      <c r="AB4493" s="707"/>
      <c r="AC4493" s="707"/>
      <c r="AD4493" s="707"/>
      <c r="AE4493" s="707"/>
      <c r="AF4493" s="707">
        <v>20837</v>
      </c>
      <c r="AG4493" s="707"/>
      <c r="AH4493" s="707"/>
      <c r="AJ4493" s="707"/>
    </row>
    <row r="4494" spans="4:37">
      <c r="D4494" s="160" t="s">
        <v>9321</v>
      </c>
      <c r="E4494" s="160"/>
      <c r="F4494" s="160">
        <v>45900</v>
      </c>
      <c r="G4494" s="160">
        <v>45906</v>
      </c>
      <c r="H4494" s="160">
        <v>46030</v>
      </c>
      <c r="I4494" s="160">
        <v>46037</v>
      </c>
      <c r="J4494" s="160">
        <v>0</v>
      </c>
      <c r="K4494" s="160">
        <v>0</v>
      </c>
      <c r="L4494" s="707">
        <v>20837</v>
      </c>
      <c r="M4494" s="727" t="s">
        <v>4996</v>
      </c>
      <c r="Y4494" s="707"/>
      <c r="Z4494" s="707"/>
      <c r="AA4494" s="707"/>
      <c r="AD4494" s="707"/>
      <c r="AF4494" s="707"/>
      <c r="AG4494" s="707"/>
    </row>
    <row r="4495" spans="4:37">
      <c r="D4495" s="160" t="s">
        <v>5429</v>
      </c>
      <c r="E4495" s="160"/>
      <c r="F4495" s="160">
        <v>45924</v>
      </c>
      <c r="G4495" s="160">
        <v>45959</v>
      </c>
      <c r="H4495" s="160">
        <v>46043</v>
      </c>
      <c r="I4495" s="160">
        <v>46079</v>
      </c>
      <c r="J4495" s="707">
        <v>0</v>
      </c>
      <c r="K4495" s="160">
        <v>0</v>
      </c>
      <c r="L4495" s="707">
        <v>110603.09</v>
      </c>
      <c r="M4495" s="727" t="s">
        <v>4994</v>
      </c>
      <c r="Y4495" s="707"/>
      <c r="Z4495" s="707"/>
      <c r="AC4495" s="707"/>
      <c r="AD4495" s="707"/>
      <c r="AE4495" s="707"/>
      <c r="AF4495" s="707">
        <v>27989.88</v>
      </c>
      <c r="AG4495" s="707">
        <v>82613.210000000006</v>
      </c>
      <c r="AH4495" s="707"/>
      <c r="AJ4495" s="707"/>
      <c r="AK4495" s="707"/>
    </row>
    <row r="4496" spans="4:37">
      <c r="D4496" s="160" t="s">
        <v>5429</v>
      </c>
      <c r="E4496" s="160"/>
      <c r="F4496" s="160">
        <v>45924</v>
      </c>
      <c r="G4496" s="160">
        <v>45959</v>
      </c>
      <c r="H4496" s="160">
        <v>46043</v>
      </c>
      <c r="I4496" s="160">
        <v>46079</v>
      </c>
      <c r="J4496" s="707">
        <v>0</v>
      </c>
      <c r="K4496" s="160">
        <v>0</v>
      </c>
      <c r="L4496" s="707">
        <v>110603.09</v>
      </c>
      <c r="M4496" s="727" t="s">
        <v>4995</v>
      </c>
      <c r="Z4496" s="707"/>
      <c r="AA4496" s="707"/>
      <c r="AC4496" s="707"/>
      <c r="AD4496" s="707"/>
      <c r="AE4496" s="707"/>
      <c r="AF4496" s="707">
        <v>27989.88</v>
      </c>
      <c r="AG4496" s="707">
        <v>82613.210000000006</v>
      </c>
      <c r="AH4496" s="707"/>
      <c r="AJ4496" s="707"/>
      <c r="AK4496" s="707"/>
    </row>
    <row r="4497" spans="4:38">
      <c r="D4497" s="160" t="s">
        <v>5429</v>
      </c>
      <c r="E4497" s="160"/>
      <c r="F4497" s="160">
        <v>45924</v>
      </c>
      <c r="G4497" s="160">
        <v>45959</v>
      </c>
      <c r="H4497" s="160">
        <v>46043</v>
      </c>
      <c r="I4497" s="160">
        <v>46079</v>
      </c>
      <c r="J4497" s="707">
        <v>0</v>
      </c>
      <c r="K4497" s="160">
        <v>0</v>
      </c>
      <c r="L4497" s="707">
        <v>110603.09</v>
      </c>
      <c r="M4497" s="727" t="s">
        <v>4996</v>
      </c>
      <c r="Y4497" s="707"/>
      <c r="Z4497" s="707"/>
      <c r="AA4497" s="707"/>
      <c r="AF4497" s="707"/>
      <c r="AG4497" s="707"/>
    </row>
    <row r="4498" spans="4:38">
      <c r="D4498" s="160" t="s">
        <v>5430</v>
      </c>
      <c r="E4498" s="160"/>
      <c r="F4498" s="160">
        <v>45924</v>
      </c>
      <c r="G4498" s="160">
        <v>45959</v>
      </c>
      <c r="H4498" s="160">
        <v>46043</v>
      </c>
      <c r="I4498" s="160">
        <v>46079</v>
      </c>
      <c r="J4498" s="160">
        <v>0</v>
      </c>
      <c r="K4498" s="160">
        <v>0</v>
      </c>
      <c r="L4498" s="707">
        <v>94974.81</v>
      </c>
      <c r="M4498" s="727" t="s">
        <v>4994</v>
      </c>
      <c r="Y4498" s="707"/>
      <c r="Z4498" s="707"/>
      <c r="AB4498" s="707"/>
      <c r="AC4498" s="707"/>
      <c r="AD4498" s="707"/>
      <c r="AE4498" s="707"/>
      <c r="AF4498" s="707">
        <v>22053.15</v>
      </c>
      <c r="AG4498" s="707">
        <v>72921.66</v>
      </c>
      <c r="AH4498" s="707"/>
      <c r="AJ4498" s="707"/>
      <c r="AK4498" s="707"/>
    </row>
    <row r="4499" spans="4:38">
      <c r="D4499" s="160" t="s">
        <v>5430</v>
      </c>
      <c r="E4499" s="160"/>
      <c r="F4499" s="160">
        <v>45924</v>
      </c>
      <c r="G4499" s="160">
        <v>45959</v>
      </c>
      <c r="H4499" s="160">
        <v>46043</v>
      </c>
      <c r="I4499" s="160">
        <v>46079</v>
      </c>
      <c r="J4499" s="160">
        <v>0</v>
      </c>
      <c r="K4499" s="160">
        <v>0</v>
      </c>
      <c r="L4499" s="707">
        <v>94974.81</v>
      </c>
      <c r="M4499" s="727" t="s">
        <v>4995</v>
      </c>
      <c r="Y4499" s="707"/>
      <c r="Z4499" s="707"/>
      <c r="AA4499" s="707"/>
      <c r="AB4499" s="707"/>
      <c r="AC4499" s="707"/>
      <c r="AD4499" s="707"/>
      <c r="AE4499" s="707"/>
      <c r="AF4499" s="707">
        <v>22053.15</v>
      </c>
      <c r="AG4499" s="707">
        <v>72921.66</v>
      </c>
      <c r="AH4499" s="707"/>
      <c r="AJ4499" s="707"/>
      <c r="AK4499" s="707"/>
    </row>
    <row r="4500" spans="4:38">
      <c r="D4500" s="160" t="s">
        <v>5430</v>
      </c>
      <c r="E4500" s="160"/>
      <c r="F4500" s="160">
        <v>45924</v>
      </c>
      <c r="G4500" s="160">
        <v>45959</v>
      </c>
      <c r="H4500" s="160">
        <v>46043</v>
      </c>
      <c r="I4500" s="160">
        <v>46079</v>
      </c>
      <c r="J4500" s="160">
        <v>0</v>
      </c>
      <c r="K4500" s="160">
        <v>0</v>
      </c>
      <c r="L4500" s="707">
        <v>94974.81</v>
      </c>
      <c r="M4500" s="727" t="s">
        <v>4996</v>
      </c>
      <c r="Y4500" s="707"/>
      <c r="Z4500" s="707"/>
      <c r="AA4500" s="707"/>
      <c r="AF4500" s="707"/>
      <c r="AG4500" s="707"/>
    </row>
    <row r="4501" spans="4:38">
      <c r="D4501" s="160" t="s">
        <v>9322</v>
      </c>
      <c r="E4501" s="160"/>
      <c r="F4501" s="160">
        <v>45924</v>
      </c>
      <c r="G4501" s="160">
        <v>45952</v>
      </c>
      <c r="H4501" s="160">
        <v>46043</v>
      </c>
      <c r="I4501" s="160">
        <v>46072</v>
      </c>
      <c r="J4501" s="160">
        <v>0</v>
      </c>
      <c r="K4501" s="160">
        <v>0</v>
      </c>
      <c r="L4501" s="707">
        <v>6596.37</v>
      </c>
      <c r="M4501" s="727" t="s">
        <v>4994</v>
      </c>
      <c r="Y4501" s="707"/>
      <c r="Z4501" s="707"/>
      <c r="AC4501" s="707"/>
      <c r="AD4501" s="707"/>
      <c r="AE4501" s="707"/>
      <c r="AF4501" s="707">
        <v>5936.73</v>
      </c>
      <c r="AG4501" s="707">
        <v>659.64</v>
      </c>
      <c r="AH4501" s="707"/>
      <c r="AJ4501" s="707"/>
      <c r="AK4501" s="707"/>
    </row>
    <row r="4502" spans="4:38">
      <c r="D4502" s="160" t="s">
        <v>9322</v>
      </c>
      <c r="E4502" s="160"/>
      <c r="F4502" s="160">
        <v>45924</v>
      </c>
      <c r="G4502" s="160">
        <v>45952</v>
      </c>
      <c r="H4502" s="160">
        <v>46043</v>
      </c>
      <c r="I4502" s="160">
        <v>46072</v>
      </c>
      <c r="J4502" s="160">
        <v>0</v>
      </c>
      <c r="K4502" s="160">
        <v>0</v>
      </c>
      <c r="L4502" s="707">
        <v>6596.37</v>
      </c>
      <c r="M4502" s="727" t="s">
        <v>4995</v>
      </c>
      <c r="Z4502" s="707"/>
      <c r="AA4502" s="707"/>
      <c r="AC4502" s="707"/>
      <c r="AD4502" s="707"/>
      <c r="AE4502" s="707"/>
      <c r="AF4502" s="707">
        <v>5936.73</v>
      </c>
      <c r="AG4502" s="707">
        <v>659.64</v>
      </c>
      <c r="AH4502" s="707"/>
      <c r="AJ4502" s="707"/>
      <c r="AK4502" s="707"/>
    </row>
    <row r="4503" spans="4:38">
      <c r="D4503" s="160" t="s">
        <v>9322</v>
      </c>
      <c r="E4503" s="160"/>
      <c r="F4503" s="160">
        <v>45924</v>
      </c>
      <c r="G4503" s="160">
        <v>45952</v>
      </c>
      <c r="H4503" s="160">
        <v>46043</v>
      </c>
      <c r="I4503" s="160">
        <v>46072</v>
      </c>
      <c r="J4503" s="160">
        <v>0</v>
      </c>
      <c r="K4503" s="160">
        <v>0</v>
      </c>
      <c r="L4503" s="707">
        <v>6596.37</v>
      </c>
      <c r="M4503" s="727" t="s">
        <v>4996</v>
      </c>
      <c r="Y4503" s="707"/>
      <c r="Z4503" s="707"/>
      <c r="AA4503" s="707"/>
      <c r="AF4503" s="707"/>
      <c r="AG4503" s="707"/>
    </row>
    <row r="4504" spans="4:38">
      <c r="D4504" s="160" t="s">
        <v>5431</v>
      </c>
      <c r="E4504" s="160"/>
      <c r="F4504" s="160">
        <v>45946</v>
      </c>
      <c r="G4504" s="160">
        <v>45950</v>
      </c>
      <c r="H4504" s="160">
        <v>46065</v>
      </c>
      <c r="I4504" s="160">
        <v>46070</v>
      </c>
      <c r="J4504" s="160">
        <v>0</v>
      </c>
      <c r="K4504" s="160">
        <v>0</v>
      </c>
      <c r="L4504" s="707">
        <v>6465.8</v>
      </c>
      <c r="M4504" s="727" t="s">
        <v>4994</v>
      </c>
      <c r="Y4504" s="707"/>
      <c r="Z4504" s="707"/>
      <c r="AB4504" s="707"/>
      <c r="AC4504" s="707"/>
      <c r="AD4504" s="707"/>
      <c r="AE4504" s="707"/>
      <c r="AF4504" s="707"/>
      <c r="AG4504" s="707">
        <v>6465.8</v>
      </c>
      <c r="AH4504" s="707"/>
      <c r="AK4504" s="707"/>
    </row>
    <row r="4505" spans="4:38">
      <c r="D4505" s="160" t="s">
        <v>5431</v>
      </c>
      <c r="E4505" s="160"/>
      <c r="F4505" s="160">
        <v>45946</v>
      </c>
      <c r="G4505" s="160">
        <v>45950</v>
      </c>
      <c r="H4505" s="160">
        <v>46065</v>
      </c>
      <c r="I4505" s="160">
        <v>46070</v>
      </c>
      <c r="J4505" s="160">
        <v>0</v>
      </c>
      <c r="K4505" s="160">
        <v>0</v>
      </c>
      <c r="L4505" s="707">
        <v>6465.8</v>
      </c>
      <c r="M4505" s="727" t="s">
        <v>4995</v>
      </c>
      <c r="Y4505" s="707"/>
      <c r="Z4505" s="707"/>
      <c r="AA4505" s="707"/>
      <c r="AB4505" s="707"/>
      <c r="AC4505" s="707"/>
      <c r="AD4505" s="707"/>
      <c r="AE4505" s="707"/>
      <c r="AF4505" s="707"/>
      <c r="AG4505" s="707">
        <v>6465.8</v>
      </c>
      <c r="AH4505" s="707"/>
      <c r="AK4505" s="707"/>
    </row>
    <row r="4506" spans="4:38">
      <c r="D4506" s="160" t="s">
        <v>5431</v>
      </c>
      <c r="E4506" s="160"/>
      <c r="F4506" s="160">
        <v>45946</v>
      </c>
      <c r="G4506" s="160">
        <v>45950</v>
      </c>
      <c r="H4506" s="160">
        <v>46065</v>
      </c>
      <c r="I4506" s="160">
        <v>46070</v>
      </c>
      <c r="J4506" s="160">
        <v>0</v>
      </c>
      <c r="K4506" s="160">
        <v>0</v>
      </c>
      <c r="L4506" s="707">
        <v>6465.8</v>
      </c>
      <c r="M4506" s="727" t="s">
        <v>4996</v>
      </c>
      <c r="Y4506" s="707"/>
      <c r="Z4506" s="707"/>
      <c r="AA4506" s="707"/>
      <c r="AB4506" s="707"/>
      <c r="AD4506" s="707"/>
      <c r="AE4506" s="707"/>
      <c r="AF4506" s="707"/>
      <c r="AG4506" s="707"/>
    </row>
    <row r="4507" spans="4:38">
      <c r="D4507" s="160" t="s">
        <v>9323</v>
      </c>
      <c r="E4507" s="160"/>
      <c r="F4507" s="160">
        <v>45946</v>
      </c>
      <c r="G4507" s="160">
        <v>45950</v>
      </c>
      <c r="H4507" s="160">
        <v>46065</v>
      </c>
      <c r="I4507" s="160">
        <v>46070</v>
      </c>
      <c r="J4507" s="160">
        <v>0</v>
      </c>
      <c r="K4507" s="160">
        <v>0</v>
      </c>
      <c r="L4507" s="707">
        <v>2566.11</v>
      </c>
      <c r="M4507" s="727" t="s">
        <v>4994</v>
      </c>
      <c r="Y4507" s="707"/>
      <c r="Z4507" s="707"/>
      <c r="AB4507" s="707"/>
      <c r="AC4507" s="707"/>
      <c r="AD4507" s="707"/>
      <c r="AE4507" s="707"/>
      <c r="AF4507" s="707"/>
      <c r="AG4507" s="707">
        <v>2566.11</v>
      </c>
      <c r="AH4507" s="707"/>
      <c r="AK4507" s="707"/>
    </row>
    <row r="4508" spans="4:38">
      <c r="D4508" s="160" t="s">
        <v>9323</v>
      </c>
      <c r="E4508" s="160"/>
      <c r="F4508" s="160">
        <v>45946</v>
      </c>
      <c r="G4508" s="160">
        <v>45950</v>
      </c>
      <c r="H4508" s="160">
        <v>46065</v>
      </c>
      <c r="I4508" s="160">
        <v>46070</v>
      </c>
      <c r="J4508" s="160">
        <v>0</v>
      </c>
      <c r="K4508" s="160">
        <v>0</v>
      </c>
      <c r="L4508" s="707">
        <v>2566.11</v>
      </c>
      <c r="M4508" s="727" t="s">
        <v>4995</v>
      </c>
      <c r="Y4508" s="707"/>
      <c r="Z4508" s="707"/>
      <c r="AA4508" s="707"/>
      <c r="AB4508" s="707"/>
      <c r="AC4508" s="707"/>
      <c r="AD4508" s="707"/>
      <c r="AE4508" s="707"/>
      <c r="AF4508" s="707"/>
      <c r="AG4508" s="707">
        <v>2566.11</v>
      </c>
      <c r="AH4508" s="707"/>
      <c r="AK4508" s="707"/>
    </row>
    <row r="4509" spans="4:38">
      <c r="D4509" s="160" t="s">
        <v>9323</v>
      </c>
      <c r="E4509" s="160"/>
      <c r="F4509" s="160">
        <v>45946</v>
      </c>
      <c r="G4509" s="160">
        <v>45950</v>
      </c>
      <c r="H4509" s="160">
        <v>46065</v>
      </c>
      <c r="I4509" s="160">
        <v>46070</v>
      </c>
      <c r="J4509" s="160">
        <v>0</v>
      </c>
      <c r="K4509" s="160">
        <v>0</v>
      </c>
      <c r="L4509" s="707">
        <v>2566.11</v>
      </c>
      <c r="M4509" s="727" t="s">
        <v>4996</v>
      </c>
      <c r="Y4509" s="707"/>
      <c r="Z4509" s="707"/>
      <c r="AA4509" s="707"/>
      <c r="AB4509" s="707"/>
      <c r="AD4509" s="707"/>
      <c r="AE4509" s="707"/>
      <c r="AF4509" s="707"/>
      <c r="AG4509" s="707"/>
    </row>
    <row r="4510" spans="4:38">
      <c r="D4510" s="160" t="s">
        <v>5427</v>
      </c>
      <c r="E4510" s="160"/>
      <c r="F4510" s="160">
        <v>45960</v>
      </c>
      <c r="G4510" s="160">
        <v>45971</v>
      </c>
      <c r="H4510" s="160">
        <v>46079</v>
      </c>
      <c r="I4510" s="160">
        <v>46091</v>
      </c>
      <c r="J4510" s="160">
        <v>0</v>
      </c>
      <c r="K4510" s="160">
        <v>0</v>
      </c>
      <c r="L4510" s="707">
        <v>70899.67</v>
      </c>
      <c r="M4510" s="727" t="s">
        <v>4994</v>
      </c>
      <c r="Y4510" s="707"/>
      <c r="Z4510" s="707"/>
      <c r="AB4510" s="707"/>
      <c r="AC4510" s="707"/>
      <c r="AD4510" s="707"/>
      <c r="AE4510" s="707"/>
      <c r="AF4510" s="707"/>
      <c r="AG4510" s="707">
        <v>8649.76</v>
      </c>
      <c r="AH4510" s="707">
        <v>62249.91</v>
      </c>
      <c r="AK4510" s="707"/>
      <c r="AL4510" s="707"/>
    </row>
    <row r="4511" spans="4:38">
      <c r="D4511" s="160" t="s">
        <v>5427</v>
      </c>
      <c r="E4511" s="160"/>
      <c r="F4511" s="160">
        <v>45960</v>
      </c>
      <c r="G4511" s="160">
        <v>45971</v>
      </c>
      <c r="H4511" s="160">
        <v>46079</v>
      </c>
      <c r="I4511" s="160">
        <v>46091</v>
      </c>
      <c r="J4511" s="160">
        <v>0</v>
      </c>
      <c r="K4511" s="160">
        <v>0</v>
      </c>
      <c r="L4511" s="707">
        <v>70899.67</v>
      </c>
      <c r="M4511" s="727" t="s">
        <v>4995</v>
      </c>
      <c r="Y4511" s="707"/>
      <c r="Z4511" s="707"/>
      <c r="AA4511" s="707"/>
      <c r="AB4511" s="707"/>
      <c r="AC4511" s="707"/>
      <c r="AD4511" s="707"/>
      <c r="AE4511" s="707"/>
      <c r="AF4511" s="707"/>
      <c r="AG4511" s="707">
        <v>8649.76</v>
      </c>
      <c r="AH4511" s="707">
        <v>62249.91</v>
      </c>
      <c r="AK4511" s="707"/>
      <c r="AL4511" s="707"/>
    </row>
    <row r="4512" spans="4:38">
      <c r="D4512" s="160" t="s">
        <v>5427</v>
      </c>
      <c r="E4512" s="160"/>
      <c r="F4512" s="160">
        <v>45960</v>
      </c>
      <c r="G4512" s="160">
        <v>45971</v>
      </c>
      <c r="H4512" s="160">
        <v>46079</v>
      </c>
      <c r="I4512" s="160">
        <v>46091</v>
      </c>
      <c r="J4512" s="160">
        <v>0</v>
      </c>
      <c r="K4512" s="160">
        <v>0</v>
      </c>
      <c r="L4512" s="707">
        <v>70899.67</v>
      </c>
      <c r="M4512" s="727" t="s">
        <v>4996</v>
      </c>
      <c r="Y4512" s="707"/>
      <c r="Z4512" s="707"/>
      <c r="AA4512" s="707"/>
      <c r="AB4512" s="707"/>
      <c r="AD4512" s="707"/>
      <c r="AE4512" s="707"/>
      <c r="AF4512" s="707"/>
      <c r="AG4512" s="707"/>
    </row>
    <row r="4513" spans="4:39">
      <c r="D4513" s="160" t="s">
        <v>9324</v>
      </c>
      <c r="E4513" s="160"/>
      <c r="F4513" s="160">
        <v>45960</v>
      </c>
      <c r="G4513" s="160">
        <v>45971</v>
      </c>
      <c r="H4513" s="160">
        <v>46079</v>
      </c>
      <c r="I4513" s="160">
        <v>46091</v>
      </c>
      <c r="J4513" s="160">
        <v>0</v>
      </c>
      <c r="K4513" s="160">
        <v>0</v>
      </c>
      <c r="L4513" s="707">
        <v>7420.85</v>
      </c>
      <c r="M4513" s="727" t="s">
        <v>4994</v>
      </c>
      <c r="Y4513" s="707"/>
      <c r="Z4513" s="707"/>
      <c r="AB4513" s="707"/>
      <c r="AC4513" s="707"/>
      <c r="AD4513" s="707"/>
      <c r="AE4513" s="707"/>
      <c r="AF4513" s="707"/>
      <c r="AG4513" s="707">
        <v>905.34</v>
      </c>
      <c r="AH4513" s="707">
        <v>6515.51</v>
      </c>
      <c r="AK4513" s="707"/>
      <c r="AL4513" s="707"/>
    </row>
    <row r="4514" spans="4:39">
      <c r="D4514" s="160" t="s">
        <v>9324</v>
      </c>
      <c r="E4514" s="160"/>
      <c r="F4514" s="160">
        <v>45960</v>
      </c>
      <c r="G4514" s="160">
        <v>45971</v>
      </c>
      <c r="H4514" s="160">
        <v>46079</v>
      </c>
      <c r="I4514" s="160">
        <v>46091</v>
      </c>
      <c r="J4514" s="160">
        <v>0</v>
      </c>
      <c r="K4514" s="160">
        <v>0</v>
      </c>
      <c r="L4514" s="707">
        <v>7420.85</v>
      </c>
      <c r="M4514" s="727" t="s">
        <v>4995</v>
      </c>
      <c r="Y4514" s="707"/>
      <c r="Z4514" s="707"/>
      <c r="AA4514" s="707"/>
      <c r="AB4514" s="707"/>
      <c r="AC4514" s="707"/>
      <c r="AD4514" s="707"/>
      <c r="AE4514" s="707"/>
      <c r="AF4514" s="707"/>
      <c r="AG4514" s="707">
        <v>905.34</v>
      </c>
      <c r="AH4514" s="707">
        <v>6515.51</v>
      </c>
      <c r="AK4514" s="707"/>
      <c r="AL4514" s="707"/>
    </row>
    <row r="4515" spans="4:39">
      <c r="D4515" s="160" t="s">
        <v>9324</v>
      </c>
      <c r="E4515" s="160"/>
      <c r="F4515" s="160">
        <v>45960</v>
      </c>
      <c r="G4515" s="160">
        <v>45971</v>
      </c>
      <c r="H4515" s="160">
        <v>46079</v>
      </c>
      <c r="I4515" s="160">
        <v>46091</v>
      </c>
      <c r="J4515" s="160">
        <v>0</v>
      </c>
      <c r="K4515" s="160">
        <v>0</v>
      </c>
      <c r="L4515" s="707">
        <v>7420.85</v>
      </c>
      <c r="M4515" s="727" t="s">
        <v>4996</v>
      </c>
      <c r="Y4515" s="707"/>
      <c r="Z4515" s="707"/>
      <c r="AA4515" s="707"/>
      <c r="AD4515" s="707"/>
      <c r="AF4515" s="707"/>
    </row>
    <row r="4516" spans="4:39">
      <c r="D4516" s="160" t="s">
        <v>5428</v>
      </c>
      <c r="E4516" s="160"/>
      <c r="F4516" s="160">
        <v>45960</v>
      </c>
      <c r="G4516" s="160">
        <v>45966</v>
      </c>
      <c r="H4516" s="160">
        <v>46079</v>
      </c>
      <c r="I4516" s="160">
        <v>46086</v>
      </c>
      <c r="J4516" s="160">
        <v>0</v>
      </c>
      <c r="K4516" s="160">
        <v>0</v>
      </c>
      <c r="L4516" s="707">
        <v>63478.82</v>
      </c>
      <c r="M4516" s="727" t="s">
        <v>4994</v>
      </c>
      <c r="Y4516" s="707"/>
      <c r="Z4516" s="707"/>
      <c r="AB4516" s="707"/>
      <c r="AC4516" s="707"/>
      <c r="AD4516" s="707"/>
      <c r="AE4516" s="707"/>
      <c r="AF4516" s="707"/>
      <c r="AG4516" s="707">
        <v>7744.42</v>
      </c>
      <c r="AH4516" s="707">
        <v>55734.41</v>
      </c>
      <c r="AK4516" s="707"/>
      <c r="AL4516" s="707"/>
    </row>
    <row r="4517" spans="4:39">
      <c r="D4517" s="160" t="s">
        <v>5428</v>
      </c>
      <c r="E4517" s="160"/>
      <c r="F4517" s="160">
        <v>45960</v>
      </c>
      <c r="G4517" s="160">
        <v>45966</v>
      </c>
      <c r="H4517" s="160">
        <v>46079</v>
      </c>
      <c r="I4517" s="160">
        <v>46086</v>
      </c>
      <c r="J4517" s="160">
        <v>0</v>
      </c>
      <c r="K4517" s="160">
        <v>0</v>
      </c>
      <c r="L4517" s="707">
        <v>63478.82</v>
      </c>
      <c r="M4517" s="727" t="s">
        <v>4995</v>
      </c>
      <c r="Y4517" s="707"/>
      <c r="Z4517" s="707"/>
      <c r="AA4517" s="707"/>
      <c r="AB4517" s="707"/>
      <c r="AC4517" s="707"/>
      <c r="AD4517" s="707"/>
      <c r="AE4517" s="707"/>
      <c r="AF4517" s="707"/>
      <c r="AG4517" s="707">
        <v>7744.42</v>
      </c>
      <c r="AH4517" s="707">
        <v>55734.41</v>
      </c>
      <c r="AK4517" s="707"/>
      <c r="AL4517" s="707"/>
    </row>
    <row r="4518" spans="4:39">
      <c r="D4518" s="160" t="s">
        <v>5428</v>
      </c>
      <c r="E4518" s="160"/>
      <c r="F4518" s="160">
        <v>45960</v>
      </c>
      <c r="G4518" s="160">
        <v>45966</v>
      </c>
      <c r="H4518" s="160">
        <v>46079</v>
      </c>
      <c r="I4518" s="160">
        <v>46086</v>
      </c>
      <c r="J4518" s="160">
        <v>0</v>
      </c>
      <c r="K4518" s="160">
        <v>0</v>
      </c>
      <c r="L4518" s="707">
        <v>63478.82</v>
      </c>
      <c r="M4518" s="727" t="s">
        <v>4996</v>
      </c>
      <c r="Y4518" s="707"/>
      <c r="Z4518" s="707"/>
      <c r="AA4518" s="707"/>
      <c r="AB4518" s="707"/>
      <c r="AD4518" s="707"/>
      <c r="AF4518" s="707"/>
      <c r="AG4518" s="707"/>
    </row>
    <row r="4519" spans="4:39">
      <c r="D4519" s="160" t="s">
        <v>5432</v>
      </c>
      <c r="E4519" s="160"/>
      <c r="F4519" s="160">
        <v>45887</v>
      </c>
      <c r="G4519" s="160">
        <v>46009</v>
      </c>
      <c r="H4519" s="160" t="s">
        <v>6599</v>
      </c>
      <c r="I4519" s="160">
        <v>46127</v>
      </c>
      <c r="J4519" s="160">
        <v>991737.61</v>
      </c>
      <c r="K4519" s="160">
        <v>991737.59</v>
      </c>
      <c r="L4519" s="707">
        <v>1829279.9</v>
      </c>
      <c r="M4519" s="727" t="s">
        <v>4994</v>
      </c>
      <c r="Y4519" s="707"/>
      <c r="Z4519" s="707"/>
      <c r="AA4519" s="707">
        <v>340553.02</v>
      </c>
      <c r="AB4519" s="707">
        <v>576799.79</v>
      </c>
      <c r="AC4519" s="707">
        <v>376021.14</v>
      </c>
      <c r="AD4519" s="707"/>
      <c r="AE4519" s="707"/>
      <c r="AF4519" s="707">
        <v>15127.11</v>
      </c>
      <c r="AG4519" s="707">
        <v>299871.8</v>
      </c>
      <c r="AH4519" s="707">
        <v>145210.70000000001</v>
      </c>
      <c r="AI4519" s="707">
        <v>75696.34</v>
      </c>
      <c r="AJ4519" s="707"/>
      <c r="AK4519" s="707"/>
      <c r="AL4519" s="707"/>
      <c r="AM4519" s="707"/>
    </row>
    <row r="4520" spans="4:39">
      <c r="D4520" s="160" t="s">
        <v>5432</v>
      </c>
      <c r="E4520" s="160"/>
      <c r="F4520" s="160">
        <v>45887</v>
      </c>
      <c r="G4520" s="160">
        <v>46009</v>
      </c>
      <c r="H4520" s="160" t="s">
        <v>6599</v>
      </c>
      <c r="I4520" s="160">
        <v>46127</v>
      </c>
      <c r="J4520" s="160">
        <v>991737.61</v>
      </c>
      <c r="K4520" s="160">
        <v>991737.59</v>
      </c>
      <c r="L4520" s="707">
        <v>1829279.9</v>
      </c>
      <c r="M4520" s="727" t="s">
        <v>4995</v>
      </c>
      <c r="Z4520" s="707"/>
      <c r="AA4520" s="707"/>
      <c r="AB4520" s="707"/>
      <c r="AC4520" s="707">
        <v>311685.61</v>
      </c>
      <c r="AD4520" s="707"/>
      <c r="AE4520" s="707"/>
      <c r="AF4520" s="707">
        <v>5077.84</v>
      </c>
      <c r="AG4520" s="707">
        <v>299871.8</v>
      </c>
      <c r="AH4520" s="707">
        <v>145210.70000000001</v>
      </c>
      <c r="AI4520" s="707">
        <v>75696.34</v>
      </c>
      <c r="AJ4520" s="707"/>
      <c r="AK4520" s="707"/>
      <c r="AL4520" s="707"/>
      <c r="AM4520" s="707"/>
    </row>
    <row r="4521" spans="4:39">
      <c r="D4521" s="160" t="s">
        <v>5432</v>
      </c>
      <c r="E4521" s="160"/>
      <c r="F4521" s="160">
        <v>45887</v>
      </c>
      <c r="G4521" s="160">
        <v>46009</v>
      </c>
      <c r="H4521" s="160" t="s">
        <v>6599</v>
      </c>
      <c r="I4521" s="160">
        <v>46127</v>
      </c>
      <c r="J4521" s="160">
        <v>991737.61</v>
      </c>
      <c r="K4521" s="160">
        <v>991737.59</v>
      </c>
      <c r="L4521" s="707">
        <v>1829279.9</v>
      </c>
      <c r="M4521" s="727" t="s">
        <v>4996</v>
      </c>
      <c r="V4521" s="707">
        <v>278517.87</v>
      </c>
      <c r="W4521" s="707">
        <v>323138.25</v>
      </c>
      <c r="X4521" s="707">
        <v>155805.6</v>
      </c>
      <c r="Y4521" s="707">
        <v>161975</v>
      </c>
      <c r="Z4521" s="707">
        <v>29388.61</v>
      </c>
      <c r="AA4521" s="707">
        <v>10754.6</v>
      </c>
      <c r="AB4521" s="707">
        <v>32157.65</v>
      </c>
      <c r="AD4521" s="707"/>
      <c r="AF4521" s="707"/>
      <c r="AG4521" s="707"/>
    </row>
    <row r="4522" spans="4:39">
      <c r="D4522" s="160" t="s">
        <v>5433</v>
      </c>
      <c r="E4522" s="160"/>
      <c r="F4522" s="160">
        <v>45895</v>
      </c>
      <c r="G4522" s="160">
        <v>45974</v>
      </c>
      <c r="H4522" s="160" t="s">
        <v>6631</v>
      </c>
      <c r="I4522" s="160">
        <v>46092</v>
      </c>
      <c r="J4522" s="160">
        <v>991737.61</v>
      </c>
      <c r="K4522" s="160">
        <v>991737.59</v>
      </c>
      <c r="L4522" s="707">
        <v>1681427.68</v>
      </c>
      <c r="M4522" s="727" t="s">
        <v>4994</v>
      </c>
      <c r="Z4522" s="707"/>
      <c r="AA4522" s="707">
        <v>340553.02</v>
      </c>
      <c r="AB4522" s="707">
        <v>576799.79</v>
      </c>
      <c r="AC4522" s="707">
        <v>376021.14</v>
      </c>
      <c r="AD4522" s="707"/>
      <c r="AE4522" s="707"/>
      <c r="AF4522" s="707">
        <v>15127.11</v>
      </c>
      <c r="AG4522" s="707">
        <v>299871.8</v>
      </c>
      <c r="AH4522" s="707">
        <v>73054.820000000007</v>
      </c>
      <c r="AJ4522" s="707"/>
      <c r="AK4522" s="707"/>
      <c r="AL4522" s="707"/>
    </row>
    <row r="4523" spans="4:39">
      <c r="D4523" s="160" t="s">
        <v>5433</v>
      </c>
      <c r="E4523" s="160"/>
      <c r="F4523" s="160">
        <v>45895</v>
      </c>
      <c r="G4523" s="160">
        <v>45974</v>
      </c>
      <c r="H4523" s="160" t="s">
        <v>6631</v>
      </c>
      <c r="I4523" s="160">
        <v>46092</v>
      </c>
      <c r="J4523" s="160">
        <v>991737.61</v>
      </c>
      <c r="K4523" s="160">
        <v>991737.59</v>
      </c>
      <c r="L4523" s="707">
        <v>1681427.68</v>
      </c>
      <c r="M4523" s="727" t="s">
        <v>4995</v>
      </c>
      <c r="Z4523" s="707"/>
      <c r="AA4523" s="707"/>
      <c r="AB4523" s="707"/>
      <c r="AC4523" s="707">
        <v>311685.61</v>
      </c>
      <c r="AD4523" s="707"/>
      <c r="AE4523" s="707"/>
      <c r="AF4523" s="707">
        <v>5077.84</v>
      </c>
      <c r="AG4523" s="707">
        <v>299871.8</v>
      </c>
      <c r="AH4523" s="707">
        <v>73054.820000000007</v>
      </c>
      <c r="AJ4523" s="707"/>
      <c r="AK4523" s="707"/>
      <c r="AL4523" s="707"/>
    </row>
    <row r="4524" spans="4:39">
      <c r="D4524" s="160" t="s">
        <v>5433</v>
      </c>
      <c r="E4524" s="160"/>
      <c r="F4524" s="160">
        <v>45895</v>
      </c>
      <c r="G4524" s="160">
        <v>45974</v>
      </c>
      <c r="H4524" s="160" t="s">
        <v>6631</v>
      </c>
      <c r="I4524" s="160">
        <v>46092</v>
      </c>
      <c r="J4524" s="160">
        <v>991737.61</v>
      </c>
      <c r="K4524" s="160">
        <v>991737.59</v>
      </c>
      <c r="L4524" s="707">
        <v>1681427.68</v>
      </c>
      <c r="M4524" s="727" t="s">
        <v>4996</v>
      </c>
      <c r="V4524" s="707">
        <v>278517.87</v>
      </c>
      <c r="W4524" s="707">
        <v>323138.25</v>
      </c>
      <c r="X4524" s="707">
        <v>155805.6</v>
      </c>
      <c r="Y4524" s="707">
        <v>161975</v>
      </c>
      <c r="Z4524" s="707">
        <v>29388.61</v>
      </c>
      <c r="AA4524" s="707">
        <v>10754.6</v>
      </c>
      <c r="AB4524" s="707">
        <v>32157.65</v>
      </c>
      <c r="AG4524" s="707"/>
    </row>
    <row r="4525" spans="4:39">
      <c r="D4525" s="160" t="s">
        <v>5434</v>
      </c>
      <c r="E4525" s="160"/>
      <c r="F4525" s="160">
        <v>45934</v>
      </c>
      <c r="G4525" s="160">
        <v>45956</v>
      </c>
      <c r="H4525" s="160">
        <v>46053</v>
      </c>
      <c r="I4525" s="160">
        <v>46074</v>
      </c>
      <c r="J4525">
        <v>0</v>
      </c>
      <c r="K4525" s="160">
        <v>0</v>
      </c>
      <c r="L4525" s="707">
        <v>230810.92</v>
      </c>
      <c r="M4525" s="727" t="s">
        <v>4994</v>
      </c>
      <c r="Z4525" s="707"/>
      <c r="AF4525" s="707">
        <v>5077.84</v>
      </c>
      <c r="AG4525" s="707">
        <v>225733.07</v>
      </c>
      <c r="AJ4525" s="707"/>
      <c r="AK4525" s="707"/>
    </row>
    <row r="4526" spans="4:39">
      <c r="D4526" s="160" t="s">
        <v>5434</v>
      </c>
      <c r="E4526" s="160"/>
      <c r="F4526" s="160">
        <v>45934</v>
      </c>
      <c r="G4526" s="160">
        <v>45956</v>
      </c>
      <c r="H4526" s="160">
        <v>46053</v>
      </c>
      <c r="I4526" s="160">
        <v>46074</v>
      </c>
      <c r="J4526">
        <v>0</v>
      </c>
      <c r="K4526" s="160">
        <v>0</v>
      </c>
      <c r="L4526" s="707">
        <v>230810.92</v>
      </c>
      <c r="M4526" s="727" t="s">
        <v>4995</v>
      </c>
      <c r="AF4526" s="707">
        <v>5077.84</v>
      </c>
      <c r="AG4526" s="707">
        <v>225733.07</v>
      </c>
      <c r="AJ4526" s="707"/>
      <c r="AK4526" s="707"/>
    </row>
    <row r="4527" spans="4:39">
      <c r="D4527" s="160" t="s">
        <v>5434</v>
      </c>
      <c r="E4527" s="160"/>
      <c r="F4527" s="160">
        <v>45934</v>
      </c>
      <c r="G4527" s="160">
        <v>45956</v>
      </c>
      <c r="H4527" s="160">
        <v>46053</v>
      </c>
      <c r="I4527" s="160">
        <v>46074</v>
      </c>
      <c r="J4527">
        <v>0</v>
      </c>
      <c r="K4527" s="160">
        <v>0</v>
      </c>
      <c r="L4527" s="707">
        <v>230810.92</v>
      </c>
      <c r="M4527" s="727" t="s">
        <v>4996</v>
      </c>
      <c r="Y4527" s="707"/>
      <c r="AG4527" s="707"/>
    </row>
    <row r="4528" spans="4:39">
      <c r="D4528" s="160" t="s">
        <v>9325</v>
      </c>
      <c r="E4528" s="160"/>
      <c r="F4528" s="160">
        <v>45936</v>
      </c>
      <c r="G4528" s="160">
        <v>45953</v>
      </c>
      <c r="H4528" s="160" t="s">
        <v>12619</v>
      </c>
      <c r="I4528" s="160">
        <v>46071</v>
      </c>
      <c r="J4528" s="707">
        <v>32157.66</v>
      </c>
      <c r="K4528" s="160">
        <v>32157.65</v>
      </c>
      <c r="L4528" s="707">
        <v>40197.07</v>
      </c>
      <c r="M4528" s="727" t="s">
        <v>4994</v>
      </c>
      <c r="Y4528" s="707"/>
      <c r="AB4528" s="707"/>
      <c r="AC4528" s="707">
        <v>26128.1</v>
      </c>
      <c r="AD4528" s="707"/>
      <c r="AE4528" s="707"/>
      <c r="AF4528" s="707">
        <v>10049.27</v>
      </c>
      <c r="AG4528" s="707">
        <v>4019.71</v>
      </c>
      <c r="AJ4528" s="707"/>
      <c r="AK4528" s="707"/>
    </row>
    <row r="4529" spans="4:38">
      <c r="D4529" s="160" t="s">
        <v>9325</v>
      </c>
      <c r="E4529" s="160"/>
      <c r="F4529" s="160">
        <v>45936</v>
      </c>
      <c r="G4529" s="160">
        <v>45953</v>
      </c>
      <c r="H4529" s="160" t="s">
        <v>12619</v>
      </c>
      <c r="I4529" s="160">
        <v>46071</v>
      </c>
      <c r="J4529" s="707">
        <v>32157.66</v>
      </c>
      <c r="K4529" s="160">
        <v>32157.65</v>
      </c>
      <c r="L4529" s="707">
        <v>40197.07</v>
      </c>
      <c r="M4529" s="727" t="s">
        <v>4995</v>
      </c>
      <c r="Y4529" s="707"/>
      <c r="Z4529" s="707"/>
      <c r="AA4529" s="707"/>
      <c r="AB4529" s="707"/>
      <c r="AC4529" s="707">
        <v>4019.71</v>
      </c>
      <c r="AD4529" s="707"/>
      <c r="AE4529" s="707"/>
      <c r="AF4529" s="707"/>
      <c r="AG4529" s="707">
        <v>4019.71</v>
      </c>
      <c r="AJ4529" s="707"/>
      <c r="AK4529" s="707"/>
    </row>
    <row r="4530" spans="4:38">
      <c r="D4530" s="160" t="s">
        <v>9325</v>
      </c>
      <c r="E4530" s="160"/>
      <c r="F4530" s="160">
        <v>45936</v>
      </c>
      <c r="G4530" s="160">
        <v>45953</v>
      </c>
      <c r="H4530" s="160" t="s">
        <v>12619</v>
      </c>
      <c r="I4530" s="160">
        <v>46071</v>
      </c>
      <c r="J4530" s="707">
        <v>32157.66</v>
      </c>
      <c r="K4530" s="160">
        <v>32157.65</v>
      </c>
      <c r="L4530" s="707">
        <v>40197.07</v>
      </c>
      <c r="M4530" s="727" t="s">
        <v>4996</v>
      </c>
      <c r="Y4530" s="707"/>
      <c r="Z4530" s="707"/>
      <c r="AA4530" s="707"/>
      <c r="AB4530" s="707">
        <v>32157.65</v>
      </c>
      <c r="AE4530" s="707"/>
      <c r="AF4530" s="707"/>
      <c r="AG4530" s="707"/>
    </row>
    <row r="4531" spans="4:38">
      <c r="D4531" s="160" t="s">
        <v>5435</v>
      </c>
      <c r="E4531" s="160"/>
      <c r="F4531" s="160">
        <v>45938</v>
      </c>
      <c r="G4531" s="160">
        <v>45953</v>
      </c>
      <c r="H4531" s="160">
        <v>45932</v>
      </c>
      <c r="I4531" s="160">
        <v>46071</v>
      </c>
      <c r="J4531" s="160">
        <v>0</v>
      </c>
      <c r="K4531" s="160">
        <v>0</v>
      </c>
      <c r="L4531" s="707">
        <v>49659.21</v>
      </c>
      <c r="M4531" s="727" t="s">
        <v>4994</v>
      </c>
      <c r="Y4531" s="707"/>
      <c r="AB4531" s="707"/>
      <c r="AC4531" s="707">
        <v>44693.29</v>
      </c>
      <c r="AD4531" s="707"/>
      <c r="AE4531" s="707"/>
      <c r="AF4531" s="707"/>
      <c r="AG4531" s="707">
        <v>4965.92</v>
      </c>
      <c r="AJ4531" s="707"/>
      <c r="AK4531" s="707"/>
    </row>
    <row r="4532" spans="4:38">
      <c r="D4532" s="160" t="s">
        <v>5435</v>
      </c>
      <c r="E4532" s="160"/>
      <c r="F4532" s="160">
        <v>45938</v>
      </c>
      <c r="G4532" s="160">
        <v>45953</v>
      </c>
      <c r="H4532" s="160">
        <v>45932</v>
      </c>
      <c r="I4532" s="160">
        <v>46071</v>
      </c>
      <c r="J4532" s="160">
        <v>0</v>
      </c>
      <c r="K4532" s="160">
        <v>0</v>
      </c>
      <c r="L4532" s="707">
        <v>49659.21</v>
      </c>
      <c r="M4532" s="727" t="s">
        <v>4995</v>
      </c>
      <c r="Y4532" s="707"/>
      <c r="Z4532" s="707"/>
      <c r="AA4532" s="707"/>
      <c r="AB4532" s="707"/>
      <c r="AC4532" s="707">
        <v>44693.29</v>
      </c>
      <c r="AD4532" s="707"/>
      <c r="AE4532" s="707"/>
      <c r="AF4532" s="707"/>
      <c r="AG4532" s="707">
        <v>4965.92</v>
      </c>
      <c r="AJ4532" s="707"/>
      <c r="AK4532" s="707"/>
    </row>
    <row r="4533" spans="4:38">
      <c r="D4533" s="160" t="s">
        <v>5435</v>
      </c>
      <c r="E4533" s="160"/>
      <c r="F4533" s="160">
        <v>45938</v>
      </c>
      <c r="G4533" s="160">
        <v>45953</v>
      </c>
      <c r="H4533" s="160">
        <v>45932</v>
      </c>
      <c r="I4533" s="160">
        <v>46071</v>
      </c>
      <c r="J4533" s="160">
        <v>0</v>
      </c>
      <c r="K4533" s="160">
        <v>0</v>
      </c>
      <c r="L4533" s="707">
        <v>49659.21</v>
      </c>
      <c r="M4533" s="727" t="s">
        <v>4996</v>
      </c>
      <c r="Y4533" s="707"/>
      <c r="Z4533" s="707"/>
      <c r="AA4533" s="707"/>
      <c r="AF4533" s="707"/>
    </row>
    <row r="4534" spans="4:38">
      <c r="D4534" s="160" t="s">
        <v>5436</v>
      </c>
      <c r="E4534" s="160"/>
      <c r="F4534" s="160">
        <v>45895</v>
      </c>
      <c r="G4534" s="160">
        <v>45956</v>
      </c>
      <c r="H4534" s="160" t="s">
        <v>6631</v>
      </c>
      <c r="I4534" s="160">
        <v>46074</v>
      </c>
      <c r="J4534" s="160">
        <v>107863.22</v>
      </c>
      <c r="K4534" s="160">
        <v>107863.22</v>
      </c>
      <c r="L4534" s="707">
        <v>113552.55</v>
      </c>
      <c r="M4534" s="727" t="s">
        <v>4994</v>
      </c>
      <c r="Y4534" s="707"/>
      <c r="AA4534" s="707">
        <v>59615.09</v>
      </c>
      <c r="AB4534" s="707">
        <v>48248.13</v>
      </c>
      <c r="AC4534" s="707"/>
      <c r="AD4534" s="707"/>
      <c r="AE4534" s="707"/>
      <c r="AF4534" s="707"/>
      <c r="AG4534" s="707">
        <v>5689.34</v>
      </c>
      <c r="AK4534" s="707"/>
    </row>
    <row r="4535" spans="4:38">
      <c r="D4535" s="160" t="s">
        <v>5436</v>
      </c>
      <c r="E4535" s="160"/>
      <c r="F4535" s="160">
        <v>45895</v>
      </c>
      <c r="G4535" s="160">
        <v>45956</v>
      </c>
      <c r="H4535" s="160" t="s">
        <v>6631</v>
      </c>
      <c r="I4535" s="160">
        <v>46074</v>
      </c>
      <c r="J4535" s="160">
        <v>107863.22</v>
      </c>
      <c r="K4535" s="160">
        <v>107863.22</v>
      </c>
      <c r="L4535" s="707">
        <v>113552.55</v>
      </c>
      <c r="M4535" s="727" t="s">
        <v>4995</v>
      </c>
      <c r="Y4535" s="707"/>
      <c r="Z4535" s="707"/>
      <c r="AA4535" s="707"/>
      <c r="AB4535" s="707"/>
      <c r="AC4535" s="707"/>
      <c r="AD4535" s="707"/>
      <c r="AE4535" s="707"/>
      <c r="AF4535" s="707"/>
      <c r="AG4535" s="707">
        <v>5689.34</v>
      </c>
      <c r="AK4535" s="707"/>
    </row>
    <row r="4536" spans="4:38">
      <c r="D4536" s="160" t="s">
        <v>5436</v>
      </c>
      <c r="E4536" s="160"/>
      <c r="F4536" s="160">
        <v>45895</v>
      </c>
      <c r="G4536" s="160">
        <v>45956</v>
      </c>
      <c r="H4536" s="160" t="s">
        <v>6631</v>
      </c>
      <c r="I4536" s="160">
        <v>46074</v>
      </c>
      <c r="J4536" s="160">
        <v>107863.22</v>
      </c>
      <c r="K4536" s="160">
        <v>107863.22</v>
      </c>
      <c r="L4536" s="707">
        <v>113552.55</v>
      </c>
      <c r="M4536" s="727" t="s">
        <v>4996</v>
      </c>
      <c r="V4536" s="707">
        <v>90842.04</v>
      </c>
      <c r="X4536" s="707">
        <v>11355.26</v>
      </c>
      <c r="Y4536" s="707"/>
      <c r="Z4536" s="707">
        <v>5665.92</v>
      </c>
      <c r="AA4536" s="707"/>
      <c r="AB4536" s="707"/>
      <c r="AF4536" s="707"/>
    </row>
    <row r="4537" spans="4:38">
      <c r="D4537" s="160" t="s">
        <v>5437</v>
      </c>
      <c r="E4537" s="160"/>
      <c r="F4537" s="160">
        <v>45895</v>
      </c>
      <c r="G4537" s="160">
        <v>45958</v>
      </c>
      <c r="H4537" s="160" t="s">
        <v>6546</v>
      </c>
      <c r="I4537" s="160">
        <v>46076</v>
      </c>
      <c r="J4537" s="160">
        <v>340560.95</v>
      </c>
      <c r="K4537" s="160">
        <v>340560.95</v>
      </c>
      <c r="L4537" s="707">
        <v>358479</v>
      </c>
      <c r="M4537" s="727" t="s">
        <v>4994</v>
      </c>
      <c r="Y4537" s="707"/>
      <c r="AA4537" s="707">
        <v>76176.789999999994</v>
      </c>
      <c r="AB4537" s="707">
        <v>264384.15999999997</v>
      </c>
      <c r="AC4537" s="707"/>
      <c r="AD4537" s="707"/>
      <c r="AE4537" s="707"/>
      <c r="AF4537" s="707"/>
      <c r="AG4537" s="707">
        <v>17918.060000000001</v>
      </c>
      <c r="AK4537" s="707"/>
    </row>
    <row r="4538" spans="4:38">
      <c r="D4538" s="160" t="s">
        <v>5437</v>
      </c>
      <c r="E4538" s="160"/>
      <c r="F4538" s="160">
        <v>45895</v>
      </c>
      <c r="G4538" s="160">
        <v>45958</v>
      </c>
      <c r="H4538" s="160" t="s">
        <v>6546</v>
      </c>
      <c r="I4538" s="160">
        <v>46076</v>
      </c>
      <c r="J4538" s="160">
        <v>340560.95</v>
      </c>
      <c r="K4538" s="160">
        <v>340560.95</v>
      </c>
      <c r="L4538" s="707">
        <v>358479</v>
      </c>
      <c r="M4538" s="727" t="s">
        <v>4995</v>
      </c>
      <c r="Y4538" s="707"/>
      <c r="Z4538" s="707"/>
      <c r="AA4538" s="707"/>
      <c r="AC4538" s="707"/>
      <c r="AD4538" s="707"/>
      <c r="AE4538" s="707"/>
      <c r="AF4538" s="707"/>
      <c r="AG4538" s="707">
        <v>17918.060000000001</v>
      </c>
      <c r="AK4538" s="707"/>
    </row>
    <row r="4539" spans="4:38">
      <c r="D4539" s="160" t="s">
        <v>5437</v>
      </c>
      <c r="E4539" s="160"/>
      <c r="F4539" s="160">
        <v>45895</v>
      </c>
      <c r="G4539" s="160">
        <v>45958</v>
      </c>
      <c r="H4539" s="160" t="s">
        <v>6546</v>
      </c>
      <c r="I4539" s="160">
        <v>46076</v>
      </c>
      <c r="J4539" s="160">
        <v>340560.95</v>
      </c>
      <c r="K4539" s="160">
        <v>340560.95</v>
      </c>
      <c r="L4539" s="707">
        <v>358479</v>
      </c>
      <c r="M4539" s="727" t="s">
        <v>4996</v>
      </c>
      <c r="V4539" s="707">
        <v>136446.07</v>
      </c>
      <c r="W4539" s="707">
        <v>150337.13</v>
      </c>
      <c r="X4539" s="707">
        <v>14339.16</v>
      </c>
      <c r="Y4539" s="707">
        <v>21508.74</v>
      </c>
      <c r="Z4539" s="707">
        <v>17929.849999999999</v>
      </c>
      <c r="AA4539" s="707"/>
      <c r="AF4539" s="707"/>
    </row>
    <row r="4540" spans="4:38">
      <c r="D4540" s="160" t="s">
        <v>5438</v>
      </c>
      <c r="E4540" s="160"/>
      <c r="F4540" s="160">
        <v>45895</v>
      </c>
      <c r="G4540" s="160">
        <v>45960</v>
      </c>
      <c r="H4540" s="160" t="s">
        <v>6546</v>
      </c>
      <c r="I4540" s="160">
        <v>46078</v>
      </c>
      <c r="J4540" s="160">
        <v>331362.49</v>
      </c>
      <c r="K4540" s="160">
        <v>331362.5</v>
      </c>
      <c r="L4540" s="707">
        <v>348798.38</v>
      </c>
      <c r="M4540" s="727" t="s">
        <v>4994</v>
      </c>
      <c r="Y4540" s="707"/>
      <c r="AA4540" s="707">
        <v>81386.289999999994</v>
      </c>
      <c r="AB4540" s="707">
        <v>249976.21</v>
      </c>
      <c r="AC4540" s="707"/>
      <c r="AD4540" s="707"/>
      <c r="AE4540" s="707"/>
      <c r="AF4540" s="707"/>
      <c r="AG4540" s="707">
        <v>17435.89</v>
      </c>
      <c r="AK4540" s="707"/>
      <c r="AL4540" s="707"/>
    </row>
    <row r="4541" spans="4:38">
      <c r="D4541" s="160" t="s">
        <v>5438</v>
      </c>
      <c r="E4541" s="160"/>
      <c r="F4541" s="160">
        <v>45895</v>
      </c>
      <c r="G4541" s="160">
        <v>45960</v>
      </c>
      <c r="H4541" s="160" t="s">
        <v>6546</v>
      </c>
      <c r="I4541" s="160">
        <v>46078</v>
      </c>
      <c r="J4541" s="160">
        <v>331362.49</v>
      </c>
      <c r="K4541" s="160">
        <v>331362.5</v>
      </c>
      <c r="L4541" s="707">
        <v>348798.38</v>
      </c>
      <c r="M4541" s="727" t="s">
        <v>4995</v>
      </c>
      <c r="Y4541" s="707"/>
      <c r="Z4541" s="707"/>
      <c r="AA4541" s="707"/>
      <c r="AB4541" s="707"/>
      <c r="AC4541" s="707"/>
      <c r="AD4541" s="707"/>
      <c r="AE4541" s="707"/>
      <c r="AF4541" s="707"/>
      <c r="AG4541" s="707">
        <v>17435.89</v>
      </c>
      <c r="AK4541" s="707"/>
      <c r="AL4541" s="707"/>
    </row>
    <row r="4542" spans="4:38">
      <c r="D4542" s="160" t="s">
        <v>5438</v>
      </c>
      <c r="E4542" s="160"/>
      <c r="F4542" s="160">
        <v>45895</v>
      </c>
      <c r="G4542" s="160">
        <v>45960</v>
      </c>
      <c r="H4542" s="160" t="s">
        <v>6546</v>
      </c>
      <c r="I4542" s="160">
        <v>46078</v>
      </c>
      <c r="J4542" s="160">
        <v>331362.49</v>
      </c>
      <c r="K4542" s="160">
        <v>331362.5</v>
      </c>
      <c r="L4542" s="707">
        <v>348798.38</v>
      </c>
      <c r="M4542" s="727" t="s">
        <v>4996</v>
      </c>
      <c r="S4542" s="707"/>
      <c r="T4542" s="707"/>
      <c r="V4542" s="707">
        <v>51229.77</v>
      </c>
      <c r="W4542" s="707">
        <v>172801.12</v>
      </c>
      <c r="X4542" s="707">
        <v>101880.38</v>
      </c>
      <c r="Y4542" s="707">
        <v>5451.23</v>
      </c>
      <c r="Z4542" s="707"/>
      <c r="AA4542" s="707"/>
      <c r="AB4542" s="707"/>
      <c r="AF4542" s="707"/>
    </row>
    <row r="4543" spans="4:38">
      <c r="D4543" s="160" t="s">
        <v>9326</v>
      </c>
      <c r="E4543" s="160"/>
      <c r="F4543" s="160">
        <v>45895</v>
      </c>
      <c r="G4543" s="160">
        <v>45965</v>
      </c>
      <c r="H4543" s="160" t="s">
        <v>6629</v>
      </c>
      <c r="I4543" s="160">
        <v>46083</v>
      </c>
      <c r="J4543" s="160">
        <v>22133.84</v>
      </c>
      <c r="K4543" s="160">
        <v>22133.83</v>
      </c>
      <c r="L4543" s="707">
        <v>27667.3</v>
      </c>
      <c r="M4543" s="727" t="s">
        <v>4994</v>
      </c>
      <c r="S4543" s="707"/>
      <c r="T4543" s="707"/>
      <c r="V4543" s="707"/>
      <c r="W4543" s="707"/>
      <c r="X4543" s="707"/>
      <c r="Y4543" s="707"/>
      <c r="Z4543" s="707"/>
      <c r="AA4543" s="707">
        <v>14525.33</v>
      </c>
      <c r="AB4543" s="707">
        <v>7608.51</v>
      </c>
      <c r="AC4543" s="707"/>
      <c r="AD4543" s="707"/>
      <c r="AE4543" s="707"/>
      <c r="AF4543" s="707"/>
      <c r="AG4543" s="707">
        <v>3071.07</v>
      </c>
      <c r="AH4543" s="707">
        <v>2462.39</v>
      </c>
      <c r="AK4543" s="707"/>
      <c r="AL4543" s="707"/>
    </row>
    <row r="4544" spans="4:38">
      <c r="D4544" s="160" t="s">
        <v>9326</v>
      </c>
      <c r="E4544" s="160"/>
      <c r="F4544" s="160">
        <v>45895</v>
      </c>
      <c r="G4544" s="160">
        <v>45965</v>
      </c>
      <c r="H4544" s="160" t="s">
        <v>6629</v>
      </c>
      <c r="I4544" s="160">
        <v>46083</v>
      </c>
      <c r="J4544" s="160">
        <v>22133.84</v>
      </c>
      <c r="K4544" s="160">
        <v>22133.83</v>
      </c>
      <c r="L4544" s="707">
        <v>27667.3</v>
      </c>
      <c r="M4544" s="727" t="s">
        <v>4995</v>
      </c>
      <c r="R4544" s="707"/>
      <c r="S4544" s="707"/>
      <c r="T4544" s="707"/>
      <c r="U4544" s="707"/>
      <c r="V4544" s="707"/>
      <c r="W4544" s="707"/>
      <c r="X4544" s="707"/>
      <c r="Y4544" s="707"/>
      <c r="Z4544" s="707"/>
      <c r="AA4544" s="707"/>
      <c r="AB4544" s="707"/>
      <c r="AC4544" s="707"/>
      <c r="AD4544" s="707"/>
      <c r="AE4544" s="707"/>
      <c r="AF4544" s="707"/>
      <c r="AG4544" s="707">
        <v>3071.07</v>
      </c>
      <c r="AH4544" s="707">
        <v>2462.39</v>
      </c>
      <c r="AK4544" s="707"/>
      <c r="AL4544" s="707"/>
    </row>
    <row r="4545" spans="4:38">
      <c r="D4545" s="160" t="s">
        <v>9326</v>
      </c>
      <c r="E4545" s="160"/>
      <c r="F4545" s="160">
        <v>45895</v>
      </c>
      <c r="G4545" s="160">
        <v>45965</v>
      </c>
      <c r="H4545" s="160" t="s">
        <v>6629</v>
      </c>
      <c r="I4545" s="160">
        <v>46083</v>
      </c>
      <c r="J4545" s="160">
        <v>22133.84</v>
      </c>
      <c r="K4545" s="160">
        <v>22133.83</v>
      </c>
      <c r="L4545" s="707">
        <v>27667.3</v>
      </c>
      <c r="M4545" s="727" t="s">
        <v>4996</v>
      </c>
      <c r="R4545" s="707"/>
      <c r="S4545" s="707"/>
      <c r="T4545" s="707"/>
      <c r="U4545" s="707"/>
      <c r="V4545" s="707"/>
      <c r="W4545" s="707"/>
      <c r="X4545" s="707"/>
      <c r="Y4545" s="707">
        <v>16340.99</v>
      </c>
      <c r="Z4545" s="707">
        <v>5792.84</v>
      </c>
      <c r="AA4545" s="707"/>
      <c r="AB4545" s="707"/>
      <c r="AE4545" s="707"/>
      <c r="AF4545" s="707"/>
      <c r="AG4545" s="707"/>
    </row>
    <row r="4546" spans="4:38">
      <c r="D4546" s="160" t="s">
        <v>9327</v>
      </c>
      <c r="E4546" s="160"/>
      <c r="F4546" s="160">
        <v>45895</v>
      </c>
      <c r="G4546" s="160">
        <v>45970</v>
      </c>
      <c r="H4546" s="160" t="s">
        <v>6623</v>
      </c>
      <c r="I4546" s="160">
        <v>46088</v>
      </c>
      <c r="J4546" s="160">
        <v>7030.29</v>
      </c>
      <c r="K4546" s="160">
        <v>7030.28</v>
      </c>
      <c r="L4546" s="707">
        <v>10428.700000000001</v>
      </c>
      <c r="M4546" s="727" t="s">
        <v>4994</v>
      </c>
      <c r="S4546" s="707"/>
      <c r="T4546" s="707"/>
      <c r="V4546" s="707"/>
      <c r="X4546" s="707"/>
      <c r="Y4546" s="707"/>
      <c r="Z4546" s="707"/>
      <c r="AA4546" s="707">
        <v>5214.3500000000004</v>
      </c>
      <c r="AB4546" s="707">
        <v>1815.94</v>
      </c>
      <c r="AC4546" s="707"/>
      <c r="AD4546" s="707"/>
      <c r="AE4546" s="707"/>
      <c r="AF4546" s="707"/>
      <c r="AG4546" s="707">
        <v>201.75</v>
      </c>
      <c r="AH4546" s="707">
        <v>3196.66</v>
      </c>
      <c r="AK4546" s="707"/>
      <c r="AL4546" s="707"/>
    </row>
    <row r="4547" spans="4:38">
      <c r="D4547" s="160" t="s">
        <v>9327</v>
      </c>
      <c r="E4547" s="160"/>
      <c r="F4547" s="160">
        <v>45895</v>
      </c>
      <c r="G4547" s="160">
        <v>45970</v>
      </c>
      <c r="H4547" s="160" t="s">
        <v>6623</v>
      </c>
      <c r="I4547" s="160">
        <v>46088</v>
      </c>
      <c r="J4547" s="160">
        <v>7030.29</v>
      </c>
      <c r="K4547" s="160">
        <v>7030.28</v>
      </c>
      <c r="L4547" s="707">
        <v>10428.700000000001</v>
      </c>
      <c r="M4547" s="727" t="s">
        <v>4995</v>
      </c>
      <c r="U4547" s="707"/>
      <c r="V4547" s="707"/>
      <c r="W4547" s="707"/>
      <c r="X4547" s="707"/>
      <c r="Y4547" s="707"/>
      <c r="Z4547" s="707"/>
      <c r="AA4547" s="707"/>
      <c r="AB4547" s="707"/>
      <c r="AC4547" s="707"/>
      <c r="AD4547" s="707"/>
      <c r="AE4547" s="707"/>
      <c r="AF4547" s="707"/>
      <c r="AG4547" s="707">
        <v>201.75</v>
      </c>
      <c r="AH4547" s="707">
        <v>3196.66</v>
      </c>
      <c r="AK4547" s="707"/>
      <c r="AL4547" s="707"/>
    </row>
    <row r="4548" spans="4:38">
      <c r="D4548" s="160" t="s">
        <v>9327</v>
      </c>
      <c r="E4548" s="160"/>
      <c r="F4548" s="160">
        <v>45895</v>
      </c>
      <c r="G4548" s="160">
        <v>45970</v>
      </c>
      <c r="H4548" s="160" t="s">
        <v>6623</v>
      </c>
      <c r="I4548" s="160">
        <v>46088</v>
      </c>
      <c r="J4548" s="160">
        <v>7030.29</v>
      </c>
      <c r="K4548" s="160">
        <v>7030.28</v>
      </c>
      <c r="L4548" s="707">
        <v>10428.700000000001</v>
      </c>
      <c r="M4548" s="727" t="s">
        <v>4996</v>
      </c>
      <c r="U4548" s="707"/>
      <c r="V4548" s="707"/>
      <c r="W4548" s="707"/>
      <c r="X4548" s="707">
        <v>1466.53</v>
      </c>
      <c r="Y4548" s="707">
        <v>5563.75</v>
      </c>
      <c r="Z4548" s="707"/>
      <c r="AA4548" s="707"/>
      <c r="AB4548" s="707"/>
      <c r="AE4548" s="707"/>
      <c r="AF4548" s="707"/>
    </row>
    <row r="4549" spans="4:38">
      <c r="D4549" s="160" t="s">
        <v>5439</v>
      </c>
      <c r="E4549" s="160"/>
      <c r="F4549" s="160">
        <v>45895</v>
      </c>
      <c r="G4549" s="160">
        <v>45972</v>
      </c>
      <c r="H4549" s="160" t="s">
        <v>6623</v>
      </c>
      <c r="I4549" s="160">
        <v>46090</v>
      </c>
      <c r="J4549" s="160">
        <v>36909.03</v>
      </c>
      <c r="K4549" s="160">
        <v>36909.019999999997</v>
      </c>
      <c r="L4549" s="707">
        <v>54750.66</v>
      </c>
      <c r="M4549" s="727" t="s">
        <v>4994</v>
      </c>
      <c r="V4549" s="707"/>
      <c r="X4549" s="707"/>
      <c r="Y4549" s="707"/>
      <c r="AA4549" s="707">
        <v>27375.33</v>
      </c>
      <c r="AB4549" s="707">
        <v>4766.8500000000004</v>
      </c>
      <c r="AC4549" s="707">
        <v>4766.8500000000004</v>
      </c>
      <c r="AD4549" s="707"/>
      <c r="AE4549" s="707"/>
      <c r="AF4549" s="707"/>
      <c r="AG4549" s="707"/>
      <c r="AH4549" s="707">
        <v>17841.63</v>
      </c>
      <c r="AK4549" s="707"/>
      <c r="AL4549" s="707"/>
    </row>
    <row r="4550" spans="4:38">
      <c r="D4550" s="160" t="s">
        <v>5439</v>
      </c>
      <c r="E4550" s="160"/>
      <c r="F4550" s="160">
        <v>45895</v>
      </c>
      <c r="G4550" s="160">
        <v>45972</v>
      </c>
      <c r="H4550" s="160" t="s">
        <v>6623</v>
      </c>
      <c r="I4550" s="160">
        <v>46090</v>
      </c>
      <c r="J4550" s="160">
        <v>36909.03</v>
      </c>
      <c r="K4550" s="160">
        <v>36909.019999999997</v>
      </c>
      <c r="L4550" s="707">
        <v>54750.66</v>
      </c>
      <c r="M4550" s="727" t="s">
        <v>4995</v>
      </c>
      <c r="Y4550" s="707"/>
      <c r="Z4550" s="707"/>
      <c r="AA4550" s="707"/>
      <c r="AB4550" s="707"/>
      <c r="AC4550" s="707"/>
      <c r="AD4550" s="707"/>
      <c r="AE4550" s="707"/>
      <c r="AF4550" s="707"/>
      <c r="AG4550" s="707"/>
      <c r="AH4550" s="707">
        <v>17841.63</v>
      </c>
      <c r="AK4550" s="707"/>
      <c r="AL4550" s="707"/>
    </row>
    <row r="4551" spans="4:38">
      <c r="D4551" s="160" t="s">
        <v>5439</v>
      </c>
      <c r="E4551" s="160"/>
      <c r="F4551" s="160">
        <v>45895</v>
      </c>
      <c r="G4551" s="160">
        <v>45972</v>
      </c>
      <c r="H4551" s="160" t="s">
        <v>6623</v>
      </c>
      <c r="I4551" s="160">
        <v>46090</v>
      </c>
      <c r="J4551" s="160">
        <v>36909.03</v>
      </c>
      <c r="K4551" s="160">
        <v>36909.019999999997</v>
      </c>
      <c r="L4551" s="707">
        <v>54750.66</v>
      </c>
      <c r="M4551" s="727" t="s">
        <v>4996</v>
      </c>
      <c r="X4551" s="707">
        <v>7699.31</v>
      </c>
      <c r="Y4551" s="707">
        <v>29209.71</v>
      </c>
      <c r="Z4551" s="707"/>
      <c r="AA4551" s="707"/>
      <c r="AB4551" s="707"/>
      <c r="AE4551" s="707"/>
      <c r="AF4551" s="707"/>
    </row>
    <row r="4552" spans="4:38">
      <c r="D4552" s="160" t="s">
        <v>9328</v>
      </c>
      <c r="E4552" s="160"/>
      <c r="F4552" s="160">
        <v>45895</v>
      </c>
      <c r="G4552" s="160">
        <v>45974</v>
      </c>
      <c r="H4552" s="160" t="s">
        <v>6623</v>
      </c>
      <c r="I4552" s="160">
        <v>46092</v>
      </c>
      <c r="J4552" s="160">
        <v>102965.54</v>
      </c>
      <c r="K4552" s="160">
        <v>102965.54</v>
      </c>
      <c r="L4552" s="707">
        <v>152519.67999999999</v>
      </c>
      <c r="M4552" s="727" t="s">
        <v>4994</v>
      </c>
      <c r="X4552" s="707"/>
      <c r="Y4552" s="707"/>
      <c r="AA4552" s="707">
        <v>76259.839999999997</v>
      </c>
      <c r="AB4552" s="707"/>
      <c r="AC4552" s="707">
        <v>26705.7</v>
      </c>
      <c r="AD4552" s="707"/>
      <c r="AE4552" s="707"/>
      <c r="AF4552" s="707"/>
      <c r="AG4552" s="707"/>
      <c r="AH4552" s="707">
        <v>49554.14</v>
      </c>
      <c r="AK4552" s="707"/>
      <c r="AL4552" s="707"/>
    </row>
    <row r="4553" spans="4:38">
      <c r="D4553" s="160" t="s">
        <v>9328</v>
      </c>
      <c r="E4553" s="160"/>
      <c r="F4553" s="160">
        <v>45895</v>
      </c>
      <c r="G4553" s="160">
        <v>45974</v>
      </c>
      <c r="H4553" s="160" t="s">
        <v>6623</v>
      </c>
      <c r="I4553" s="160">
        <v>46092</v>
      </c>
      <c r="J4553" s="160">
        <v>102965.54</v>
      </c>
      <c r="K4553" s="160">
        <v>102965.54</v>
      </c>
      <c r="L4553" s="707">
        <v>152519.67999999999</v>
      </c>
      <c r="M4553" s="727" t="s">
        <v>4995</v>
      </c>
      <c r="Y4553" s="707"/>
      <c r="Z4553" s="707"/>
      <c r="AA4553" s="707"/>
      <c r="AB4553" s="707"/>
      <c r="AC4553" s="707"/>
      <c r="AD4553" s="707"/>
      <c r="AE4553" s="707"/>
      <c r="AF4553" s="707"/>
      <c r="AG4553" s="707"/>
      <c r="AH4553" s="707">
        <v>49554.14</v>
      </c>
      <c r="AK4553" s="707"/>
      <c r="AL4553" s="707"/>
    </row>
    <row r="4554" spans="4:38">
      <c r="D4554" s="160" t="s">
        <v>9328</v>
      </c>
      <c r="E4554" s="160"/>
      <c r="F4554" s="160">
        <v>45895</v>
      </c>
      <c r="G4554" s="160">
        <v>45974</v>
      </c>
      <c r="H4554" s="160" t="s">
        <v>6623</v>
      </c>
      <c r="I4554" s="160">
        <v>46092</v>
      </c>
      <c r="J4554" s="160">
        <v>102965.54</v>
      </c>
      <c r="K4554" s="160">
        <v>102965.54</v>
      </c>
      <c r="L4554" s="707">
        <v>152519.67999999999</v>
      </c>
      <c r="M4554" s="727" t="s">
        <v>4996</v>
      </c>
      <c r="X4554" s="707">
        <v>19064.96</v>
      </c>
      <c r="Y4554" s="707">
        <v>83900.58</v>
      </c>
      <c r="Z4554" s="707"/>
      <c r="AA4554" s="707"/>
      <c r="AB4554" s="707"/>
      <c r="AE4554" s="707"/>
      <c r="AF4554" s="707"/>
    </row>
    <row r="4555" spans="4:38">
      <c r="D4555" s="160" t="s">
        <v>9329</v>
      </c>
      <c r="E4555" s="160"/>
      <c r="F4555" s="160">
        <v>45941</v>
      </c>
      <c r="G4555" s="160">
        <v>45951</v>
      </c>
      <c r="H4555" s="160" t="s">
        <v>6682</v>
      </c>
      <c r="I4555" s="160">
        <v>45938</v>
      </c>
      <c r="J4555" s="160">
        <v>10754.59</v>
      </c>
      <c r="K4555" s="160">
        <v>10754.6</v>
      </c>
      <c r="L4555" s="707">
        <v>21509.18</v>
      </c>
      <c r="M4555" s="727" t="s">
        <v>4994</v>
      </c>
      <c r="X4555" s="707"/>
      <c r="Y4555" s="707"/>
      <c r="AB4555" s="707"/>
      <c r="AC4555" s="707">
        <v>21509.18</v>
      </c>
      <c r="AD4555" s="707"/>
      <c r="AE4555" s="707"/>
      <c r="AF4555" s="707"/>
      <c r="AG4555" s="707"/>
      <c r="AK4555" s="707"/>
    </row>
    <row r="4556" spans="4:38">
      <c r="D4556" s="160" t="s">
        <v>9329</v>
      </c>
      <c r="E4556" s="160"/>
      <c r="F4556" s="160">
        <v>45941</v>
      </c>
      <c r="G4556" s="160">
        <v>45951</v>
      </c>
      <c r="H4556" s="160" t="s">
        <v>6682</v>
      </c>
      <c r="I4556" s="160">
        <v>45938</v>
      </c>
      <c r="J4556" s="160">
        <v>10754.59</v>
      </c>
      <c r="K4556" s="160">
        <v>10754.6</v>
      </c>
      <c r="L4556" s="707">
        <v>21509.18</v>
      </c>
      <c r="M4556" s="727" t="s">
        <v>4995</v>
      </c>
      <c r="Y4556" s="707"/>
      <c r="Z4556" s="707"/>
      <c r="AA4556" s="707"/>
      <c r="AB4556" s="707"/>
      <c r="AC4556" s="707">
        <v>10754.59</v>
      </c>
      <c r="AD4556" s="707"/>
      <c r="AE4556" s="707"/>
      <c r="AF4556" s="707"/>
      <c r="AG4556" s="707"/>
      <c r="AK4556" s="707"/>
    </row>
    <row r="4557" spans="4:38">
      <c r="D4557" s="160" t="s">
        <v>9329</v>
      </c>
      <c r="E4557" s="160"/>
      <c r="F4557" s="160">
        <v>45941</v>
      </c>
      <c r="G4557" s="160">
        <v>45951</v>
      </c>
      <c r="H4557" s="160" t="s">
        <v>6682</v>
      </c>
      <c r="I4557" s="160">
        <v>45938</v>
      </c>
      <c r="J4557" s="160">
        <v>10754.59</v>
      </c>
      <c r="K4557" s="160">
        <v>10754.6</v>
      </c>
      <c r="L4557" s="707">
        <v>21509.18</v>
      </c>
      <c r="M4557" s="727" t="s">
        <v>4996</v>
      </c>
      <c r="V4557" s="707"/>
      <c r="Y4557" s="707"/>
      <c r="Z4557" s="707"/>
      <c r="AA4557" s="707">
        <v>10754.6</v>
      </c>
      <c r="AB4557" s="707"/>
      <c r="AE4557" s="707"/>
      <c r="AF4557" s="707"/>
    </row>
    <row r="4558" spans="4:38">
      <c r="D4558" s="160" t="s">
        <v>5440</v>
      </c>
      <c r="E4558" s="160"/>
      <c r="F4558" s="160">
        <v>45943</v>
      </c>
      <c r="G4558" s="160">
        <v>45953</v>
      </c>
      <c r="H4558" s="160">
        <v>45932</v>
      </c>
      <c r="I4558" s="160">
        <v>45943</v>
      </c>
      <c r="J4558" s="160">
        <v>0</v>
      </c>
      <c r="K4558" s="160">
        <v>0</v>
      </c>
      <c r="L4558" s="707">
        <v>70393.740000000005</v>
      </c>
      <c r="M4558" s="727" t="s">
        <v>4994</v>
      </c>
      <c r="V4558" s="707"/>
      <c r="X4558" s="707"/>
      <c r="Y4558" s="707"/>
      <c r="Z4558" s="707"/>
      <c r="AA4558" s="707"/>
      <c r="AB4558" s="707"/>
      <c r="AC4558" s="707">
        <v>70393.740000000005</v>
      </c>
      <c r="AD4558" s="707"/>
      <c r="AK4558" s="707"/>
    </row>
    <row r="4559" spans="4:38">
      <c r="D4559" s="160" t="s">
        <v>5440</v>
      </c>
      <c r="E4559" s="160"/>
      <c r="F4559" s="160">
        <v>45943</v>
      </c>
      <c r="G4559" s="160">
        <v>45953</v>
      </c>
      <c r="H4559" s="160">
        <v>45932</v>
      </c>
      <c r="I4559" s="160">
        <v>45943</v>
      </c>
      <c r="J4559" s="160">
        <v>0</v>
      </c>
      <c r="K4559" s="160">
        <v>0</v>
      </c>
      <c r="L4559" s="707">
        <v>70393.740000000005</v>
      </c>
      <c r="M4559" s="727" t="s">
        <v>4995</v>
      </c>
      <c r="U4559" s="707"/>
      <c r="V4559" s="707"/>
      <c r="W4559" s="707"/>
      <c r="X4559" s="707"/>
      <c r="Y4559" s="707"/>
      <c r="Z4559" s="707"/>
      <c r="AA4559" s="707"/>
      <c r="AB4559" s="707"/>
      <c r="AC4559" s="707">
        <v>70393.740000000005</v>
      </c>
      <c r="AD4559" s="707"/>
      <c r="AK4559" s="707"/>
    </row>
    <row r="4560" spans="4:38">
      <c r="D4560" s="160" t="s">
        <v>5440</v>
      </c>
      <c r="E4560" s="160"/>
      <c r="F4560" s="160">
        <v>45943</v>
      </c>
      <c r="G4560" s="160">
        <v>45953</v>
      </c>
      <c r="H4560" s="160">
        <v>45932</v>
      </c>
      <c r="I4560" s="160">
        <v>45943</v>
      </c>
      <c r="J4560" s="160">
        <v>0</v>
      </c>
      <c r="K4560" s="160">
        <v>0</v>
      </c>
      <c r="L4560" s="707">
        <v>70393.740000000005</v>
      </c>
      <c r="M4560" s="727" t="s">
        <v>4996</v>
      </c>
      <c r="U4560" s="707"/>
      <c r="V4560" s="707"/>
      <c r="W4560" s="707"/>
      <c r="AA4560" s="707"/>
      <c r="AB4560" s="707"/>
    </row>
    <row r="4561" spans="4:39">
      <c r="D4561" s="160" t="s">
        <v>5441</v>
      </c>
      <c r="E4561" s="160"/>
      <c r="F4561" s="160">
        <v>45945</v>
      </c>
      <c r="G4561" s="160">
        <v>45956</v>
      </c>
      <c r="H4561" s="160">
        <v>45935</v>
      </c>
      <c r="I4561" s="160">
        <v>45945</v>
      </c>
      <c r="J4561" s="160">
        <v>0</v>
      </c>
      <c r="K4561" s="160">
        <v>0</v>
      </c>
      <c r="L4561" s="707">
        <v>181824.28</v>
      </c>
      <c r="M4561" s="727" t="s">
        <v>4994</v>
      </c>
      <c r="V4561" s="707"/>
      <c r="X4561" s="707"/>
      <c r="Y4561" s="707"/>
      <c r="Z4561" s="707"/>
      <c r="AA4561" s="707"/>
      <c r="AB4561" s="707"/>
      <c r="AC4561" s="707">
        <v>181824.28</v>
      </c>
      <c r="AD4561" s="707"/>
      <c r="AK4561" s="707"/>
    </row>
    <row r="4562" spans="4:39">
      <c r="D4562" s="160" t="s">
        <v>5441</v>
      </c>
      <c r="E4562" s="160"/>
      <c r="F4562" s="160">
        <v>45945</v>
      </c>
      <c r="G4562" s="160">
        <v>45956</v>
      </c>
      <c r="H4562" s="160">
        <v>45935</v>
      </c>
      <c r="I4562" s="160">
        <v>45945</v>
      </c>
      <c r="J4562" s="160">
        <v>0</v>
      </c>
      <c r="K4562" s="160">
        <v>0</v>
      </c>
      <c r="L4562" s="707">
        <v>181824.28</v>
      </c>
      <c r="M4562" s="727" t="s">
        <v>4995</v>
      </c>
      <c r="U4562" s="707"/>
      <c r="V4562" s="707"/>
      <c r="W4562" s="707"/>
      <c r="X4562" s="707"/>
      <c r="Y4562" s="707"/>
      <c r="Z4562" s="707"/>
      <c r="AA4562" s="707"/>
      <c r="AB4562" s="707"/>
      <c r="AC4562" s="707">
        <v>181824.28</v>
      </c>
      <c r="AD4562" s="707"/>
      <c r="AK4562" s="707"/>
    </row>
    <row r="4563" spans="4:39">
      <c r="D4563" s="160" t="s">
        <v>5441</v>
      </c>
      <c r="E4563" s="160"/>
      <c r="F4563" s="160">
        <v>45945</v>
      </c>
      <c r="G4563" s="160">
        <v>45956</v>
      </c>
      <c r="H4563" s="160">
        <v>45935</v>
      </c>
      <c r="I4563" s="160">
        <v>45945</v>
      </c>
      <c r="J4563" s="160">
        <v>0</v>
      </c>
      <c r="K4563" s="160">
        <v>0</v>
      </c>
      <c r="L4563" s="707">
        <v>181824.28</v>
      </c>
      <c r="M4563" s="727" t="s">
        <v>4996</v>
      </c>
      <c r="U4563" s="707"/>
      <c r="V4563" s="707"/>
      <c r="W4563" s="707"/>
      <c r="AA4563" s="707"/>
      <c r="AB4563" s="707"/>
    </row>
    <row r="4564" spans="4:39">
      <c r="D4564" s="160" t="s">
        <v>9330</v>
      </c>
      <c r="E4564" s="160"/>
      <c r="F4564" s="160">
        <v>45945</v>
      </c>
      <c r="G4564" s="160">
        <v>45951</v>
      </c>
      <c r="H4564" s="160">
        <v>46062</v>
      </c>
      <c r="I4564" s="160">
        <v>46069</v>
      </c>
      <c r="J4564" s="160">
        <v>0</v>
      </c>
      <c r="K4564" s="160">
        <v>0</v>
      </c>
      <c r="L4564" s="707">
        <v>20837</v>
      </c>
      <c r="M4564" s="727" t="s">
        <v>4994</v>
      </c>
      <c r="V4564" s="707"/>
      <c r="X4564" s="707"/>
      <c r="Y4564" s="707"/>
      <c r="Z4564" s="707"/>
      <c r="AA4564" s="707"/>
      <c r="AB4564" s="707"/>
      <c r="AC4564" s="707"/>
      <c r="AD4564" s="707"/>
      <c r="AF4564" s="707"/>
      <c r="AG4564" s="707">
        <v>20837</v>
      </c>
      <c r="AK4564" s="707"/>
    </row>
    <row r="4565" spans="4:39">
      <c r="D4565" s="160" t="s">
        <v>9330</v>
      </c>
      <c r="E4565" s="160"/>
      <c r="F4565" s="160">
        <v>45945</v>
      </c>
      <c r="G4565" s="160">
        <v>45951</v>
      </c>
      <c r="H4565" s="160">
        <v>46062</v>
      </c>
      <c r="I4565" s="160">
        <v>46069</v>
      </c>
      <c r="J4565" s="160">
        <v>0</v>
      </c>
      <c r="K4565" s="160">
        <v>0</v>
      </c>
      <c r="L4565" s="707">
        <v>20837</v>
      </c>
      <c r="M4565" s="727" t="s">
        <v>4995</v>
      </c>
      <c r="U4565" s="707"/>
      <c r="V4565" s="707"/>
      <c r="W4565" s="707"/>
      <c r="X4565" s="707"/>
      <c r="Y4565" s="707"/>
      <c r="Z4565" s="707"/>
      <c r="AA4565" s="707"/>
      <c r="AB4565" s="707"/>
      <c r="AC4565" s="707"/>
      <c r="AD4565" s="707"/>
      <c r="AF4565" s="707"/>
      <c r="AG4565" s="707">
        <v>20837</v>
      </c>
      <c r="AK4565" s="707"/>
    </row>
    <row r="4566" spans="4:39">
      <c r="D4566" s="160" t="s">
        <v>9330</v>
      </c>
      <c r="E4566" s="160"/>
      <c r="F4566" s="160">
        <v>45945</v>
      </c>
      <c r="G4566" s="160">
        <v>45951</v>
      </c>
      <c r="H4566" s="160">
        <v>46062</v>
      </c>
      <c r="I4566" s="160">
        <v>46069</v>
      </c>
      <c r="J4566" s="160">
        <v>0</v>
      </c>
      <c r="K4566" s="160">
        <v>0</v>
      </c>
      <c r="L4566" s="707">
        <v>20837</v>
      </c>
      <c r="M4566" s="727" t="s">
        <v>4996</v>
      </c>
      <c r="U4566" s="707"/>
      <c r="V4566" s="707"/>
      <c r="W4566" s="707"/>
      <c r="AA4566" s="707"/>
      <c r="AB4566" s="707"/>
    </row>
    <row r="4567" spans="4:39">
      <c r="D4567" s="160" t="s">
        <v>5444</v>
      </c>
      <c r="E4567" s="160"/>
      <c r="F4567" s="160">
        <v>45976</v>
      </c>
      <c r="G4567" s="160">
        <v>45998</v>
      </c>
      <c r="H4567" s="160">
        <v>46092</v>
      </c>
      <c r="I4567" s="160">
        <v>46116</v>
      </c>
      <c r="J4567" s="160">
        <v>0</v>
      </c>
      <c r="K4567" s="160">
        <v>0</v>
      </c>
      <c r="L4567" s="707">
        <v>76817.62</v>
      </c>
      <c r="M4567" s="727" t="s">
        <v>4994</v>
      </c>
      <c r="V4567" s="707"/>
      <c r="X4567" s="707"/>
      <c r="Y4567" s="707"/>
      <c r="Z4567" s="707"/>
      <c r="AA4567" s="707"/>
      <c r="AB4567" s="707"/>
      <c r="AC4567" s="707"/>
      <c r="AD4567" s="707"/>
      <c r="AG4567" s="707"/>
      <c r="AH4567" s="707">
        <v>72155.88</v>
      </c>
      <c r="AI4567" s="707">
        <v>4661.74</v>
      </c>
      <c r="AL4567" s="707"/>
      <c r="AM4567" s="707"/>
    </row>
    <row r="4568" spans="4:39">
      <c r="D4568" s="160" t="s">
        <v>5444</v>
      </c>
      <c r="E4568" s="160"/>
      <c r="F4568" s="160">
        <v>45976</v>
      </c>
      <c r="G4568" s="160">
        <v>45998</v>
      </c>
      <c r="H4568" s="160">
        <v>46092</v>
      </c>
      <c r="I4568" s="160">
        <v>46116</v>
      </c>
      <c r="J4568" s="160">
        <v>0</v>
      </c>
      <c r="K4568" s="160">
        <v>0</v>
      </c>
      <c r="L4568" s="707">
        <v>76817.62</v>
      </c>
      <c r="M4568" s="727" t="s">
        <v>4995</v>
      </c>
      <c r="U4568" s="707"/>
      <c r="V4568" s="707"/>
      <c r="W4568" s="707"/>
      <c r="X4568" s="707"/>
      <c r="Y4568" s="707"/>
      <c r="Z4568" s="707"/>
      <c r="AA4568" s="707"/>
      <c r="AB4568" s="707"/>
      <c r="AC4568" s="707"/>
      <c r="AD4568" s="707"/>
      <c r="AG4568" s="707"/>
      <c r="AH4568" s="707">
        <v>72155.88</v>
      </c>
      <c r="AI4568" s="707">
        <v>4661.74</v>
      </c>
      <c r="AL4568" s="707"/>
      <c r="AM4568" s="707"/>
    </row>
    <row r="4569" spans="4:39">
      <c r="D4569" s="160" t="s">
        <v>5444</v>
      </c>
      <c r="E4569" s="160"/>
      <c r="F4569" s="160">
        <v>45976</v>
      </c>
      <c r="G4569" s="160">
        <v>45998</v>
      </c>
      <c r="H4569" s="160">
        <v>46092</v>
      </c>
      <c r="I4569" s="160">
        <v>46116</v>
      </c>
      <c r="J4569" s="160">
        <v>0</v>
      </c>
      <c r="K4569" s="160">
        <v>0</v>
      </c>
      <c r="L4569" s="707">
        <v>76817.62</v>
      </c>
      <c r="M4569" s="727" t="s">
        <v>4996</v>
      </c>
      <c r="U4569" s="707"/>
      <c r="V4569" s="707"/>
      <c r="W4569" s="707"/>
      <c r="AB4569" s="707"/>
    </row>
    <row r="4570" spans="4:39">
      <c r="D4570" s="160" t="s">
        <v>5445</v>
      </c>
      <c r="E4570" s="160"/>
      <c r="F4570" s="160">
        <v>45976</v>
      </c>
      <c r="G4570" s="160">
        <v>45998</v>
      </c>
      <c r="H4570" s="160">
        <v>46092</v>
      </c>
      <c r="I4570" s="160">
        <v>46116</v>
      </c>
      <c r="J4570" s="160">
        <v>0</v>
      </c>
      <c r="K4570" s="160">
        <v>0</v>
      </c>
      <c r="L4570" s="707">
        <v>62886.01</v>
      </c>
      <c r="M4570" s="727" t="s">
        <v>4994</v>
      </c>
      <c r="V4570" s="707"/>
      <c r="X4570" s="707"/>
      <c r="Y4570" s="707"/>
      <c r="Z4570" s="707"/>
      <c r="AA4570" s="707"/>
      <c r="AB4570" s="707"/>
      <c r="AC4570" s="707"/>
      <c r="AD4570" s="707"/>
      <c r="AG4570" s="707"/>
      <c r="AH4570" s="707">
        <v>58515.43</v>
      </c>
      <c r="AI4570" s="707">
        <v>4370.58</v>
      </c>
      <c r="AL4570" s="707"/>
      <c r="AM4570" s="707"/>
    </row>
    <row r="4571" spans="4:39">
      <c r="D4571" s="160" t="s">
        <v>5445</v>
      </c>
      <c r="E4571" s="160"/>
      <c r="F4571" s="160">
        <v>45976</v>
      </c>
      <c r="G4571" s="160">
        <v>45998</v>
      </c>
      <c r="H4571" s="160">
        <v>46092</v>
      </c>
      <c r="I4571" s="160">
        <v>46116</v>
      </c>
      <c r="J4571" s="160">
        <v>0</v>
      </c>
      <c r="K4571" s="160">
        <v>0</v>
      </c>
      <c r="L4571" s="707">
        <v>62886.01</v>
      </c>
      <c r="M4571" s="727" t="s">
        <v>4995</v>
      </c>
      <c r="U4571" s="707"/>
      <c r="V4571" s="707"/>
      <c r="W4571" s="707"/>
      <c r="X4571" s="707"/>
      <c r="Y4571" s="707"/>
      <c r="Z4571" s="707"/>
      <c r="AA4571" s="707"/>
      <c r="AB4571" s="707"/>
      <c r="AC4571" s="707"/>
      <c r="AD4571" s="707"/>
      <c r="AG4571" s="707"/>
      <c r="AH4571" s="707">
        <v>58515.43</v>
      </c>
      <c r="AI4571" s="707">
        <v>4370.58</v>
      </c>
      <c r="AL4571" s="707"/>
      <c r="AM4571" s="707"/>
    </row>
    <row r="4572" spans="4:39">
      <c r="D4572" s="160" t="s">
        <v>5445</v>
      </c>
      <c r="E4572" s="160"/>
      <c r="F4572" s="160">
        <v>45976</v>
      </c>
      <c r="G4572" s="160">
        <v>45998</v>
      </c>
      <c r="H4572" s="160">
        <v>46092</v>
      </c>
      <c r="I4572" s="160">
        <v>46116</v>
      </c>
      <c r="J4572" s="160">
        <v>0</v>
      </c>
      <c r="K4572" s="160">
        <v>0</v>
      </c>
      <c r="L4572" s="707">
        <v>62886.01</v>
      </c>
      <c r="M4572" s="727" t="s">
        <v>4996</v>
      </c>
      <c r="U4572" s="707"/>
      <c r="V4572" s="707"/>
      <c r="W4572" s="707"/>
      <c r="AA4572" s="707"/>
      <c r="AB4572" s="707"/>
    </row>
    <row r="4573" spans="4:39">
      <c r="D4573" s="160" t="s">
        <v>9331</v>
      </c>
      <c r="E4573" s="160"/>
      <c r="F4573" s="160">
        <v>45976</v>
      </c>
      <c r="G4573" s="160">
        <v>45995</v>
      </c>
      <c r="H4573" s="160">
        <v>46092</v>
      </c>
      <c r="I4573" s="160">
        <v>46113</v>
      </c>
      <c r="J4573" s="160">
        <v>0</v>
      </c>
      <c r="K4573" s="160">
        <v>0</v>
      </c>
      <c r="L4573" s="707">
        <v>7465.81</v>
      </c>
      <c r="M4573" s="727" t="s">
        <v>4994</v>
      </c>
      <c r="V4573" s="707"/>
      <c r="Y4573" s="707"/>
      <c r="Z4573" s="707"/>
      <c r="AA4573" s="707"/>
      <c r="AB4573" s="707"/>
      <c r="AC4573" s="707"/>
      <c r="AD4573" s="707"/>
      <c r="AG4573" s="707"/>
      <c r="AH4573" s="707">
        <v>7174.64</v>
      </c>
      <c r="AI4573">
        <v>291.17</v>
      </c>
      <c r="AL4573" s="707"/>
    </row>
    <row r="4574" spans="4:39">
      <c r="D4574" s="160" t="s">
        <v>9331</v>
      </c>
      <c r="E4574" s="160"/>
      <c r="F4574" s="160">
        <v>45976</v>
      </c>
      <c r="G4574" s="160">
        <v>45995</v>
      </c>
      <c r="H4574" s="160">
        <v>46092</v>
      </c>
      <c r="I4574" s="160">
        <v>46113</v>
      </c>
      <c r="J4574" s="160">
        <v>0</v>
      </c>
      <c r="K4574" s="160">
        <v>0</v>
      </c>
      <c r="L4574" s="707">
        <v>7465.81</v>
      </c>
      <c r="M4574" s="727" t="s">
        <v>4995</v>
      </c>
      <c r="V4574" s="707"/>
      <c r="W4574" s="707"/>
      <c r="Y4574" s="707"/>
      <c r="Z4574" s="707"/>
      <c r="AA4574" s="707"/>
      <c r="AB4574" s="707"/>
      <c r="AC4574" s="707"/>
      <c r="AD4574" s="707"/>
      <c r="AG4574" s="707"/>
      <c r="AH4574" s="707">
        <v>7174.64</v>
      </c>
      <c r="AI4574">
        <v>291.17</v>
      </c>
      <c r="AL4574" s="707"/>
    </row>
    <row r="4575" spans="4:39">
      <c r="D4575" s="160" t="s">
        <v>9331</v>
      </c>
      <c r="E4575" s="160"/>
      <c r="F4575" s="160">
        <v>45976</v>
      </c>
      <c r="G4575" s="160">
        <v>45995</v>
      </c>
      <c r="H4575" s="160">
        <v>46092</v>
      </c>
      <c r="I4575" s="160">
        <v>46113</v>
      </c>
      <c r="J4575" s="160">
        <v>0</v>
      </c>
      <c r="K4575" s="160">
        <v>0</v>
      </c>
      <c r="L4575" s="707">
        <v>7465.81</v>
      </c>
      <c r="M4575" s="727" t="s">
        <v>4996</v>
      </c>
      <c r="S4575" s="707"/>
      <c r="T4575" s="707"/>
      <c r="V4575" s="707"/>
      <c r="W4575" s="707"/>
      <c r="Y4575" s="707"/>
      <c r="AB4575" s="707"/>
    </row>
    <row r="4576" spans="4:39">
      <c r="D4576" s="160" t="s">
        <v>5446</v>
      </c>
      <c r="E4576" s="160"/>
      <c r="F4576" s="160">
        <v>45990</v>
      </c>
      <c r="G4576" s="160">
        <v>45993</v>
      </c>
      <c r="H4576" s="160">
        <v>46106</v>
      </c>
      <c r="I4576" s="160">
        <v>46111</v>
      </c>
      <c r="J4576" s="160">
        <v>0</v>
      </c>
      <c r="K4576" s="160">
        <v>0</v>
      </c>
      <c r="L4576" s="707">
        <v>6465.8</v>
      </c>
      <c r="M4576" s="727" t="s">
        <v>4994</v>
      </c>
      <c r="S4576" s="707"/>
      <c r="T4576" s="707"/>
      <c r="V4576" s="707"/>
      <c r="W4576" s="707"/>
      <c r="X4576" s="707"/>
      <c r="Y4576" s="707"/>
      <c r="Z4576" s="707"/>
      <c r="AA4576" s="707"/>
      <c r="AB4576" s="707"/>
      <c r="AC4576" s="707"/>
      <c r="AD4576" s="707"/>
      <c r="AE4576" s="707"/>
      <c r="AF4576" s="707"/>
      <c r="AG4576" s="707"/>
      <c r="AH4576" s="707">
        <v>6465.8</v>
      </c>
      <c r="AL4576" s="707"/>
      <c r="AM4576" s="707"/>
    </row>
    <row r="4577" spans="4:40">
      <c r="D4577" s="160" t="s">
        <v>5446</v>
      </c>
      <c r="E4577" s="160"/>
      <c r="F4577" s="160">
        <v>45990</v>
      </c>
      <c r="G4577" s="160">
        <v>45993</v>
      </c>
      <c r="H4577" s="160">
        <v>46106</v>
      </c>
      <c r="I4577" s="160">
        <v>46111</v>
      </c>
      <c r="J4577" s="160">
        <v>0</v>
      </c>
      <c r="K4577" s="160">
        <v>0</v>
      </c>
      <c r="L4577" s="707">
        <v>6465.8</v>
      </c>
      <c r="M4577" s="727" t="s">
        <v>4995</v>
      </c>
      <c r="R4577" s="707"/>
      <c r="S4577" s="707"/>
      <c r="T4577" s="707"/>
      <c r="U4577" s="707"/>
      <c r="V4577" s="707"/>
      <c r="W4577" s="707"/>
      <c r="X4577" s="707"/>
      <c r="Y4577" s="707"/>
      <c r="Z4577" s="707"/>
      <c r="AA4577" s="707"/>
      <c r="AB4577" s="707"/>
      <c r="AC4577" s="707"/>
      <c r="AD4577" s="707"/>
      <c r="AE4577" s="707"/>
      <c r="AF4577" s="707"/>
      <c r="AG4577" s="707"/>
      <c r="AH4577" s="707">
        <v>6465.8</v>
      </c>
      <c r="AL4577" s="707"/>
      <c r="AM4577" s="707"/>
    </row>
    <row r="4578" spans="4:40">
      <c r="D4578" s="160" t="s">
        <v>5446</v>
      </c>
      <c r="E4578" s="160"/>
      <c r="F4578" s="160">
        <v>45990</v>
      </c>
      <c r="G4578" s="160">
        <v>45993</v>
      </c>
      <c r="H4578" s="160">
        <v>46106</v>
      </c>
      <c r="I4578" s="160">
        <v>46111</v>
      </c>
      <c r="J4578" s="160">
        <v>0</v>
      </c>
      <c r="K4578" s="160">
        <v>0</v>
      </c>
      <c r="L4578" s="707">
        <v>6465.8</v>
      </c>
      <c r="M4578" s="727" t="s">
        <v>4996</v>
      </c>
      <c r="R4578" s="707"/>
      <c r="S4578" s="707"/>
      <c r="T4578" s="707"/>
      <c r="U4578" s="707"/>
      <c r="Y4578" s="707"/>
      <c r="Z4578" s="707"/>
      <c r="AA4578" s="707"/>
      <c r="AB4578" s="707"/>
      <c r="AC4578" s="707"/>
      <c r="AE4578" s="707"/>
      <c r="AF4578" s="707"/>
      <c r="AG4578" s="707"/>
      <c r="AH4578" s="707"/>
    </row>
    <row r="4579" spans="4:40">
      <c r="D4579" s="160" t="s">
        <v>5442</v>
      </c>
      <c r="E4579" s="160"/>
      <c r="F4579" s="160">
        <v>45999</v>
      </c>
      <c r="G4579" s="160">
        <v>46009</v>
      </c>
      <c r="H4579" s="160">
        <v>46116</v>
      </c>
      <c r="I4579" s="160">
        <v>46127</v>
      </c>
      <c r="J4579" s="160">
        <v>0</v>
      </c>
      <c r="K4579" s="160">
        <v>0</v>
      </c>
      <c r="L4579" s="707">
        <v>71034.600000000006</v>
      </c>
      <c r="M4579" s="727" t="s">
        <v>4994</v>
      </c>
      <c r="S4579" s="707"/>
      <c r="T4579" s="707"/>
      <c r="Y4579" s="707"/>
      <c r="AB4579" s="707"/>
      <c r="AC4579" s="707"/>
      <c r="AD4579" s="707"/>
      <c r="AE4579" s="707"/>
      <c r="AF4579" s="707"/>
      <c r="AG4579" s="707"/>
      <c r="AH4579" s="707"/>
      <c r="AI4579" s="707">
        <v>71034.600000000006</v>
      </c>
      <c r="AL4579" s="707"/>
      <c r="AM4579" s="707"/>
    </row>
    <row r="4580" spans="4:40">
      <c r="D4580" s="160" t="s">
        <v>5442</v>
      </c>
      <c r="E4580" s="160"/>
      <c r="F4580" s="160">
        <v>45999</v>
      </c>
      <c r="G4580" s="160">
        <v>46009</v>
      </c>
      <c r="H4580" s="160">
        <v>46116</v>
      </c>
      <c r="I4580" s="160">
        <v>46127</v>
      </c>
      <c r="J4580" s="160">
        <v>0</v>
      </c>
      <c r="K4580" s="160">
        <v>0</v>
      </c>
      <c r="L4580" s="707">
        <v>71034.600000000006</v>
      </c>
      <c r="M4580" s="727" t="s">
        <v>4995</v>
      </c>
      <c r="Y4580" s="707"/>
      <c r="Z4580" s="707"/>
      <c r="AA4580" s="707"/>
      <c r="AB4580" s="707"/>
      <c r="AC4580" s="707"/>
      <c r="AD4580" s="707"/>
      <c r="AE4580" s="707"/>
      <c r="AF4580" s="707"/>
      <c r="AG4580" s="707"/>
      <c r="AH4580" s="707"/>
      <c r="AI4580" s="707">
        <v>71034.600000000006</v>
      </c>
      <c r="AL4580" s="707"/>
      <c r="AM4580" s="707"/>
    </row>
    <row r="4581" spans="4:40">
      <c r="D4581" s="160" t="s">
        <v>5442</v>
      </c>
      <c r="E4581" s="160"/>
      <c r="F4581" s="160">
        <v>45999</v>
      </c>
      <c r="G4581" s="160">
        <v>46009</v>
      </c>
      <c r="H4581" s="160">
        <v>46116</v>
      </c>
      <c r="I4581" s="160">
        <v>46127</v>
      </c>
      <c r="J4581" s="160">
        <v>0</v>
      </c>
      <c r="K4581" s="160">
        <v>0</v>
      </c>
      <c r="L4581" s="707">
        <v>71034.600000000006</v>
      </c>
      <c r="M4581" s="727" t="s">
        <v>4996</v>
      </c>
      <c r="Y4581" s="707"/>
      <c r="Z4581" s="707"/>
      <c r="AA4581" s="707"/>
      <c r="AE4581" s="707"/>
      <c r="AF4581" s="707"/>
      <c r="AG4581" s="707"/>
      <c r="AH4581" s="707"/>
    </row>
    <row r="4582" spans="4:40">
      <c r="D4582" s="160" t="s">
        <v>9332</v>
      </c>
      <c r="E4582" s="160"/>
      <c r="F4582" s="160">
        <v>45999</v>
      </c>
      <c r="G4582" s="160">
        <v>46009</v>
      </c>
      <c r="H4582" s="160">
        <v>46116</v>
      </c>
      <c r="I4582" s="160">
        <v>46127</v>
      </c>
      <c r="J4582" s="160">
        <v>0</v>
      </c>
      <c r="K4582" s="160">
        <v>0</v>
      </c>
      <c r="L4582" s="707">
        <v>7555.78</v>
      </c>
      <c r="M4582" s="727" t="s">
        <v>4994</v>
      </c>
      <c r="Y4582" s="707"/>
      <c r="AB4582" s="707"/>
      <c r="AC4582" s="707"/>
      <c r="AD4582" s="707"/>
      <c r="AE4582" s="707"/>
      <c r="AF4582" s="707"/>
      <c r="AG4582" s="707"/>
      <c r="AH4582" s="707"/>
      <c r="AI4582" s="707">
        <v>7555.78</v>
      </c>
      <c r="AM4582" s="707"/>
    </row>
    <row r="4583" spans="4:40">
      <c r="D4583" s="160" t="s">
        <v>9332</v>
      </c>
      <c r="E4583" s="160"/>
      <c r="F4583" s="160">
        <v>45999</v>
      </c>
      <c r="G4583" s="160">
        <v>46009</v>
      </c>
      <c r="H4583" s="160">
        <v>46116</v>
      </c>
      <c r="I4583" s="160">
        <v>46127</v>
      </c>
      <c r="J4583" s="160">
        <v>0</v>
      </c>
      <c r="K4583" s="160">
        <v>0</v>
      </c>
      <c r="L4583" s="707">
        <v>7555.78</v>
      </c>
      <c r="M4583" s="727" t="s">
        <v>4995</v>
      </c>
      <c r="Y4583" s="707"/>
      <c r="Z4583" s="707"/>
      <c r="AA4583" s="707"/>
      <c r="AB4583" s="707"/>
      <c r="AC4583" s="707"/>
      <c r="AD4583" s="707"/>
      <c r="AE4583" s="707"/>
      <c r="AF4583" s="707"/>
      <c r="AG4583" s="707"/>
      <c r="AH4583" s="707"/>
      <c r="AI4583" s="707">
        <v>7555.78</v>
      </c>
      <c r="AM4583" s="707"/>
    </row>
    <row r="4584" spans="4:40">
      <c r="D4584" s="160" t="s">
        <v>9332</v>
      </c>
      <c r="E4584" s="160"/>
      <c r="F4584" s="160">
        <v>45999</v>
      </c>
      <c r="G4584" s="160">
        <v>46009</v>
      </c>
      <c r="H4584" s="160">
        <v>46116</v>
      </c>
      <c r="I4584" s="160">
        <v>46127</v>
      </c>
      <c r="J4584" s="160">
        <v>0</v>
      </c>
      <c r="K4584" s="160">
        <v>0</v>
      </c>
      <c r="L4584" s="707">
        <v>7555.78</v>
      </c>
      <c r="M4584" s="727" t="s">
        <v>4996</v>
      </c>
      <c r="Y4584" s="707"/>
      <c r="Z4584" s="707"/>
      <c r="AA4584" s="707"/>
      <c r="AE4584" s="707"/>
      <c r="AF4584" s="707"/>
      <c r="AG4584" s="707"/>
    </row>
    <row r="4585" spans="4:40">
      <c r="D4585" s="160" t="s">
        <v>5443</v>
      </c>
      <c r="E4585" s="160"/>
      <c r="F4585" s="160">
        <v>45999</v>
      </c>
      <c r="G4585" s="160">
        <v>46005</v>
      </c>
      <c r="H4585" s="160">
        <v>46116</v>
      </c>
      <c r="I4585" s="160">
        <v>46123</v>
      </c>
      <c r="J4585" s="160">
        <v>0</v>
      </c>
      <c r="K4585" s="160">
        <v>0</v>
      </c>
      <c r="L4585" s="707">
        <v>63478.82</v>
      </c>
      <c r="M4585" s="727" t="s">
        <v>4994</v>
      </c>
      <c r="Y4585" s="707"/>
      <c r="AH4585" s="707"/>
      <c r="AI4585" s="707">
        <v>63478.82</v>
      </c>
      <c r="AL4585" s="707"/>
      <c r="AM4585" s="707"/>
    </row>
    <row r="4586" spans="4:40">
      <c r="D4586" s="160" t="s">
        <v>5443</v>
      </c>
      <c r="E4586" s="160"/>
      <c r="F4586" s="160">
        <v>45999</v>
      </c>
      <c r="G4586" s="160">
        <v>46005</v>
      </c>
      <c r="H4586" s="160">
        <v>46116</v>
      </c>
      <c r="I4586" s="160">
        <v>46123</v>
      </c>
      <c r="J4586" s="160">
        <v>0</v>
      </c>
      <c r="K4586" s="160">
        <v>0</v>
      </c>
      <c r="L4586" s="707">
        <v>63478.82</v>
      </c>
      <c r="M4586" s="727" t="s">
        <v>4995</v>
      </c>
      <c r="AG4586" s="707"/>
      <c r="AH4586" s="707"/>
      <c r="AI4586" s="707">
        <v>63478.82</v>
      </c>
      <c r="AL4586" s="707"/>
      <c r="AM4586" s="707"/>
    </row>
    <row r="4587" spans="4:40">
      <c r="D4587" s="160" t="s">
        <v>5443</v>
      </c>
      <c r="E4587" s="160"/>
      <c r="F4587" s="160">
        <v>45999</v>
      </c>
      <c r="G4587" s="160">
        <v>46005</v>
      </c>
      <c r="H4587" s="160">
        <v>46116</v>
      </c>
      <c r="I4587" s="160">
        <v>46123</v>
      </c>
      <c r="J4587" s="160">
        <v>0</v>
      </c>
      <c r="K4587" s="160">
        <v>0</v>
      </c>
      <c r="L4587" s="707">
        <v>63478.82</v>
      </c>
      <c r="M4587" s="727" t="s">
        <v>4996</v>
      </c>
      <c r="S4587" s="707"/>
      <c r="T4587" s="707"/>
      <c r="AG4587" s="707"/>
    </row>
    <row r="4588" spans="4:40">
      <c r="D4588" s="160" t="s">
        <v>5447</v>
      </c>
      <c r="E4588" s="160"/>
      <c r="F4588" s="160">
        <v>45895</v>
      </c>
      <c r="G4588" s="160">
        <v>46103</v>
      </c>
      <c r="H4588" s="160" t="s">
        <v>12611</v>
      </c>
      <c r="I4588" s="160">
        <v>46168</v>
      </c>
      <c r="J4588" s="160">
        <v>2186383.4</v>
      </c>
      <c r="K4588" s="160">
        <v>2186383.42</v>
      </c>
      <c r="L4588" s="707">
        <v>4774752.92</v>
      </c>
      <c r="M4588" s="727" t="s">
        <v>4994</v>
      </c>
      <c r="S4588" s="707"/>
      <c r="T4588" s="707"/>
      <c r="V4588" s="707"/>
      <c r="W4588" s="707"/>
      <c r="X4588" s="707"/>
      <c r="Y4588" s="707"/>
      <c r="Z4588" s="707"/>
      <c r="AA4588" s="707"/>
      <c r="AB4588" s="707">
        <v>745230.42</v>
      </c>
      <c r="AC4588" s="707">
        <v>1186550.81</v>
      </c>
      <c r="AD4588" s="707">
        <v>512613.64</v>
      </c>
      <c r="AE4588" s="707">
        <v>25211.13</v>
      </c>
      <c r="AG4588" s="707">
        <v>205325.12</v>
      </c>
      <c r="AH4588" s="707">
        <v>1658094.81</v>
      </c>
      <c r="AI4588" s="707">
        <v>364245.03</v>
      </c>
      <c r="AJ4588" s="707">
        <v>77481.960000000006</v>
      </c>
      <c r="AK4588" s="707"/>
      <c r="AL4588" s="707"/>
      <c r="AM4588" s="707"/>
      <c r="AN4588" s="707"/>
    </row>
    <row r="4589" spans="4:40">
      <c r="D4589" s="160" t="s">
        <v>5447</v>
      </c>
      <c r="E4589" s="160"/>
      <c r="F4589" s="160">
        <v>45895</v>
      </c>
      <c r="G4589" s="160">
        <v>46103</v>
      </c>
      <c r="H4589" s="160" t="s">
        <v>12611</v>
      </c>
      <c r="I4589" s="160">
        <v>46168</v>
      </c>
      <c r="J4589" s="160">
        <v>2186383.4</v>
      </c>
      <c r="K4589" s="160">
        <v>2186383.42</v>
      </c>
      <c r="L4589" s="707">
        <v>4774752.92</v>
      </c>
      <c r="M4589" s="727" t="s">
        <v>4995</v>
      </c>
      <c r="R4589" s="707"/>
      <c r="S4589" s="707"/>
      <c r="T4589" s="707"/>
      <c r="U4589" s="707"/>
      <c r="V4589" s="707"/>
      <c r="W4589" s="707"/>
      <c r="X4589" s="707"/>
      <c r="Y4589" s="707"/>
      <c r="Z4589" s="707"/>
      <c r="AA4589" s="707"/>
      <c r="AB4589" s="707"/>
      <c r="AC4589" s="707">
        <v>271530.15999999997</v>
      </c>
      <c r="AD4589" s="707">
        <v>16911.599999999999</v>
      </c>
      <c r="AG4589" s="707">
        <v>90716.27</v>
      </c>
      <c r="AH4589" s="707">
        <v>1767484.48</v>
      </c>
      <c r="AI4589" s="707">
        <v>364245.03</v>
      </c>
      <c r="AJ4589" s="707">
        <v>77481.960000000006</v>
      </c>
      <c r="AK4589" s="707"/>
      <c r="AL4589" s="707"/>
      <c r="AM4589" s="707"/>
      <c r="AN4589" s="707"/>
    </row>
    <row r="4590" spans="4:40">
      <c r="D4590" s="160" t="s">
        <v>5447</v>
      </c>
      <c r="E4590" s="160"/>
      <c r="F4590" s="160">
        <v>45895</v>
      </c>
      <c r="G4590" s="160">
        <v>46103</v>
      </c>
      <c r="H4590" s="160" t="s">
        <v>12611</v>
      </c>
      <c r="I4590" s="160">
        <v>46168</v>
      </c>
      <c r="J4590" s="160">
        <v>2186383.4</v>
      </c>
      <c r="K4590" s="160">
        <v>2186383.42</v>
      </c>
      <c r="L4590" s="707">
        <v>4774752.92</v>
      </c>
      <c r="M4590" s="727" t="s">
        <v>4996</v>
      </c>
      <c r="R4590" s="707">
        <v>2656.57</v>
      </c>
      <c r="S4590" s="707">
        <v>7969.7</v>
      </c>
      <c r="T4590" s="707">
        <v>118712.04</v>
      </c>
      <c r="U4590" s="707">
        <v>283886.96999999997</v>
      </c>
      <c r="V4590" s="707">
        <v>328050.94</v>
      </c>
      <c r="W4590" s="707">
        <v>267558.02</v>
      </c>
      <c r="X4590" s="707">
        <v>238204.05</v>
      </c>
      <c r="Y4590" s="707">
        <v>220063.97</v>
      </c>
      <c r="Z4590" s="707">
        <v>248602.79</v>
      </c>
      <c r="AA4590" s="707">
        <v>80341.77</v>
      </c>
      <c r="AB4590" s="707">
        <v>379322.65</v>
      </c>
      <c r="AC4590" s="707">
        <v>11013.96</v>
      </c>
      <c r="AG4590" s="707"/>
      <c r="AH4590" s="707"/>
    </row>
    <row r="4591" spans="4:40">
      <c r="D4591" s="160" t="s">
        <v>5448</v>
      </c>
      <c r="E4591" s="160"/>
      <c r="F4591" s="160">
        <v>45903</v>
      </c>
      <c r="G4591" s="160">
        <v>46053</v>
      </c>
      <c r="H4591" s="160" t="s">
        <v>6601</v>
      </c>
      <c r="I4591" s="160">
        <v>46130</v>
      </c>
      <c r="J4591" s="160">
        <v>2186383.4</v>
      </c>
      <c r="K4591" s="160">
        <v>2186383.42</v>
      </c>
      <c r="L4591" s="707">
        <v>4207508.84</v>
      </c>
      <c r="M4591" s="727" t="s">
        <v>4994</v>
      </c>
      <c r="S4591" s="707"/>
      <c r="T4591" s="707"/>
      <c r="V4591" s="707"/>
      <c r="W4591" s="707"/>
      <c r="X4591" s="707"/>
      <c r="Y4591" s="707"/>
      <c r="Z4591" s="707"/>
      <c r="AA4591" s="707"/>
      <c r="AB4591" s="707">
        <v>745230.42</v>
      </c>
      <c r="AC4591" s="707">
        <v>1186550.81</v>
      </c>
      <c r="AD4591" s="707">
        <v>512613.64</v>
      </c>
      <c r="AE4591" s="707">
        <v>25211.13</v>
      </c>
      <c r="AG4591" s="707">
        <v>205325.12</v>
      </c>
      <c r="AH4591" s="707">
        <v>1444727.36</v>
      </c>
      <c r="AI4591" s="707">
        <v>87850.36</v>
      </c>
      <c r="AJ4591" s="707"/>
      <c r="AK4591" s="707"/>
      <c r="AL4591" s="707"/>
      <c r="AM4591" s="707"/>
      <c r="AN4591" s="707"/>
    </row>
    <row r="4592" spans="4:40">
      <c r="D4592" s="160" t="s">
        <v>5448</v>
      </c>
      <c r="E4592" s="160"/>
      <c r="F4592" s="160">
        <v>45903</v>
      </c>
      <c r="G4592" s="160">
        <v>46053</v>
      </c>
      <c r="H4592" s="160" t="s">
        <v>6601</v>
      </c>
      <c r="I4592" s="160">
        <v>46130</v>
      </c>
      <c r="J4592" s="160">
        <v>2186383.4</v>
      </c>
      <c r="K4592" s="160">
        <v>2186383.42</v>
      </c>
      <c r="L4592" s="707">
        <v>4207508.84</v>
      </c>
      <c r="M4592" s="727" t="s">
        <v>4995</v>
      </c>
      <c r="R4592" s="707"/>
      <c r="S4592" s="707"/>
      <c r="T4592" s="707"/>
      <c r="V4592" s="707"/>
      <c r="W4592" s="707"/>
      <c r="X4592" s="707"/>
      <c r="Y4592" s="707"/>
      <c r="Z4592" s="707"/>
      <c r="AA4592" s="707"/>
      <c r="AB4592" s="707"/>
      <c r="AC4592" s="707">
        <v>271530.15999999997</v>
      </c>
      <c r="AD4592" s="707">
        <v>16911.599999999999</v>
      </c>
      <c r="AG4592" s="707">
        <v>90716.27</v>
      </c>
      <c r="AH4592" s="707">
        <v>1554117.03</v>
      </c>
      <c r="AI4592" s="707">
        <v>87850.36</v>
      </c>
      <c r="AJ4592" s="707"/>
      <c r="AK4592" s="707"/>
      <c r="AL4592" s="707"/>
      <c r="AM4592" s="707"/>
      <c r="AN4592" s="707"/>
    </row>
    <row r="4593" spans="4:40">
      <c r="D4593" s="160" t="s">
        <v>5448</v>
      </c>
      <c r="E4593" s="160"/>
      <c r="F4593" s="160">
        <v>45903</v>
      </c>
      <c r="G4593" s="160">
        <v>46053</v>
      </c>
      <c r="H4593" s="160" t="s">
        <v>6601</v>
      </c>
      <c r="I4593" s="160">
        <v>46130</v>
      </c>
      <c r="J4593" s="160">
        <v>2186383.4</v>
      </c>
      <c r="K4593" s="160">
        <v>2186383.42</v>
      </c>
      <c r="L4593" s="707">
        <v>4207508.84</v>
      </c>
      <c r="M4593" s="727" t="s">
        <v>4996</v>
      </c>
      <c r="R4593" s="707">
        <v>2656.57</v>
      </c>
      <c r="S4593" s="707">
        <v>7969.7</v>
      </c>
      <c r="T4593" s="707">
        <v>118712.04</v>
      </c>
      <c r="U4593" s="707">
        <v>283886.96999999997</v>
      </c>
      <c r="V4593" s="707">
        <v>328050.94</v>
      </c>
      <c r="W4593" s="707">
        <v>267558.02</v>
      </c>
      <c r="X4593" s="707">
        <v>238204.05</v>
      </c>
      <c r="Y4593" s="707">
        <v>220063.97</v>
      </c>
      <c r="Z4593" s="707">
        <v>248602.79</v>
      </c>
      <c r="AA4593" s="707">
        <v>80341.77</v>
      </c>
      <c r="AB4593" s="707">
        <v>379322.65</v>
      </c>
      <c r="AC4593" s="707">
        <v>11013.96</v>
      </c>
      <c r="AH4593" s="707"/>
    </row>
    <row r="4594" spans="4:40">
      <c r="D4594" s="160" t="s">
        <v>9333</v>
      </c>
      <c r="E4594" s="160"/>
      <c r="F4594" s="160">
        <v>45903</v>
      </c>
      <c r="G4594" s="160">
        <v>46016</v>
      </c>
      <c r="H4594" s="160" t="s">
        <v>6601</v>
      </c>
      <c r="I4594" s="160">
        <v>45964</v>
      </c>
      <c r="J4594" s="160">
        <v>492275.86</v>
      </c>
      <c r="K4594" s="160">
        <v>492275.86</v>
      </c>
      <c r="L4594" s="707">
        <v>687784.19</v>
      </c>
      <c r="M4594" s="727" t="s">
        <v>4994</v>
      </c>
      <c r="S4594" s="707"/>
      <c r="V4594" s="707"/>
      <c r="W4594" s="707"/>
      <c r="X4594" s="707"/>
      <c r="Y4594" s="707"/>
      <c r="Z4594" s="707"/>
      <c r="AA4594" s="707"/>
      <c r="AB4594" s="707">
        <v>137910.93</v>
      </c>
      <c r="AC4594" s="707">
        <v>450247.44</v>
      </c>
      <c r="AD4594" s="707">
        <v>99625.82</v>
      </c>
      <c r="AI4594" s="707"/>
      <c r="AJ4594" s="707"/>
      <c r="AK4594" s="707"/>
      <c r="AL4594" s="707"/>
    </row>
    <row r="4595" spans="4:40">
      <c r="D4595" s="160" t="s">
        <v>9333</v>
      </c>
      <c r="E4595" s="160"/>
      <c r="F4595" s="160">
        <v>45903</v>
      </c>
      <c r="G4595" s="160">
        <v>46016</v>
      </c>
      <c r="H4595" s="160" t="s">
        <v>6601</v>
      </c>
      <c r="I4595" s="160">
        <v>45964</v>
      </c>
      <c r="J4595" s="160">
        <v>492275.86</v>
      </c>
      <c r="K4595" s="160">
        <v>492275.86</v>
      </c>
      <c r="L4595" s="707">
        <v>687784.19</v>
      </c>
      <c r="M4595" s="727" t="s">
        <v>4995</v>
      </c>
      <c r="S4595" s="707"/>
      <c r="T4595" s="707"/>
      <c r="V4595" s="707"/>
      <c r="W4595" s="707"/>
      <c r="X4595" s="707"/>
      <c r="Y4595" s="707"/>
      <c r="Z4595" s="707"/>
      <c r="AA4595" s="707"/>
      <c r="AB4595" s="707"/>
      <c r="AC4595" s="707">
        <v>178596.73</v>
      </c>
      <c r="AD4595" s="707">
        <v>16911.599999999999</v>
      </c>
      <c r="AH4595" s="707"/>
      <c r="AI4595" s="707"/>
      <c r="AJ4595" s="707"/>
      <c r="AK4595" s="707"/>
      <c r="AL4595" s="707"/>
    </row>
    <row r="4596" spans="4:40">
      <c r="D4596" s="160" t="s">
        <v>9333</v>
      </c>
      <c r="E4596" s="160"/>
      <c r="F4596" s="160">
        <v>45903</v>
      </c>
      <c r="G4596" s="160">
        <v>46016</v>
      </c>
      <c r="H4596" s="160" t="s">
        <v>6601</v>
      </c>
      <c r="I4596" s="160">
        <v>45964</v>
      </c>
      <c r="J4596" s="160">
        <v>492275.86</v>
      </c>
      <c r="K4596" s="160">
        <v>492275.86</v>
      </c>
      <c r="L4596" s="707">
        <v>687784.19</v>
      </c>
      <c r="M4596" s="727" t="s">
        <v>4996</v>
      </c>
      <c r="R4596" s="707">
        <v>2656.57</v>
      </c>
      <c r="S4596" s="707">
        <v>7969.7</v>
      </c>
      <c r="T4596" s="707">
        <v>109842.62</v>
      </c>
      <c r="U4596" s="707">
        <v>66432.070000000007</v>
      </c>
      <c r="V4596" s="707">
        <v>83582.460000000006</v>
      </c>
      <c r="W4596" s="707">
        <v>45534.61</v>
      </c>
      <c r="X4596" s="707">
        <v>58476.24</v>
      </c>
      <c r="Y4596" s="707">
        <v>1694.96</v>
      </c>
      <c r="AA4596" s="707">
        <v>6318.97</v>
      </c>
      <c r="AB4596" s="707">
        <v>109767.65</v>
      </c>
      <c r="AH4596" s="707"/>
    </row>
    <row r="4597" spans="4:40">
      <c r="D4597" s="160" t="s">
        <v>9334</v>
      </c>
      <c r="E4597" s="160"/>
      <c r="F4597" s="160">
        <v>45928</v>
      </c>
      <c r="G4597" s="160">
        <v>45984</v>
      </c>
      <c r="H4597" s="160" t="s">
        <v>6540</v>
      </c>
      <c r="I4597" s="160" t="s">
        <v>12624</v>
      </c>
      <c r="J4597" s="160">
        <v>481649.6</v>
      </c>
      <c r="K4597" s="160">
        <v>481649.59</v>
      </c>
      <c r="L4597" s="707">
        <v>481649.6</v>
      </c>
      <c r="M4597" s="727" t="s">
        <v>4994</v>
      </c>
      <c r="S4597" s="707"/>
      <c r="V4597" s="707"/>
      <c r="W4597" s="707"/>
      <c r="X4597" s="707"/>
      <c r="Y4597" s="707"/>
      <c r="Z4597" s="707"/>
      <c r="AA4597" s="707"/>
      <c r="AB4597" s="707">
        <v>127284.66</v>
      </c>
      <c r="AC4597" s="707">
        <v>271650.71999999997</v>
      </c>
      <c r="AD4597" s="707">
        <v>82714.22</v>
      </c>
      <c r="AI4597" s="707"/>
      <c r="AJ4597" s="707"/>
    </row>
    <row r="4598" spans="4:40">
      <c r="D4598" s="160" t="s">
        <v>9334</v>
      </c>
      <c r="E4598" s="160"/>
      <c r="F4598" s="160">
        <v>45928</v>
      </c>
      <c r="G4598" s="160">
        <v>45984</v>
      </c>
      <c r="H4598" s="160" t="s">
        <v>6540</v>
      </c>
      <c r="I4598" s="160" t="s">
        <v>12624</v>
      </c>
      <c r="J4598" s="160">
        <v>481649.6</v>
      </c>
      <c r="K4598" s="160">
        <v>481649.59</v>
      </c>
      <c r="L4598" s="707">
        <v>481649.6</v>
      </c>
      <c r="M4598" s="727" t="s">
        <v>4995</v>
      </c>
      <c r="S4598" s="707"/>
      <c r="T4598" s="707"/>
      <c r="U4598" s="707"/>
      <c r="V4598" s="707"/>
      <c r="W4598" s="707"/>
      <c r="X4598" s="707"/>
      <c r="Y4598" s="707"/>
      <c r="Z4598" s="707"/>
      <c r="AA4598" s="707"/>
      <c r="AB4598" s="707"/>
      <c r="AC4598" s="707"/>
      <c r="AI4598" s="707"/>
      <c r="AJ4598" s="707"/>
    </row>
    <row r="4599" spans="4:40">
      <c r="D4599" s="160" t="s">
        <v>9334</v>
      </c>
      <c r="E4599" s="160"/>
      <c r="F4599" s="160">
        <v>45928</v>
      </c>
      <c r="G4599" s="160">
        <v>45984</v>
      </c>
      <c r="H4599" s="160" t="s">
        <v>6540</v>
      </c>
      <c r="I4599" s="160" t="s">
        <v>12624</v>
      </c>
      <c r="J4599" s="160">
        <v>481649.6</v>
      </c>
      <c r="K4599" s="160">
        <v>481649.59</v>
      </c>
      <c r="L4599" s="707">
        <v>481649.6</v>
      </c>
      <c r="M4599" s="727" t="s">
        <v>4996</v>
      </c>
      <c r="S4599" s="707"/>
      <c r="T4599" s="707">
        <v>109842.62</v>
      </c>
      <c r="U4599" s="707">
        <v>66432.070000000007</v>
      </c>
      <c r="V4599" s="707">
        <v>83582.460000000006</v>
      </c>
      <c r="W4599" s="707">
        <v>45534.61</v>
      </c>
      <c r="X4599" s="707">
        <v>58476.24</v>
      </c>
      <c r="Y4599" s="707">
        <v>1694.96</v>
      </c>
      <c r="Z4599" s="707"/>
      <c r="AA4599" s="707">
        <v>6318.97</v>
      </c>
      <c r="AB4599" s="707">
        <v>109767.65</v>
      </c>
    </row>
    <row r="4600" spans="4:40">
      <c r="D4600" s="160" t="s">
        <v>9335</v>
      </c>
      <c r="E4600" s="160"/>
      <c r="F4600" s="160">
        <v>45903</v>
      </c>
      <c r="G4600" s="160">
        <v>45998</v>
      </c>
      <c r="H4600" s="160" t="s">
        <v>6601</v>
      </c>
      <c r="I4600" s="160">
        <v>45945</v>
      </c>
      <c r="J4600" s="160">
        <v>10626.27</v>
      </c>
      <c r="K4600" s="160">
        <v>10626.27</v>
      </c>
      <c r="L4600" s="707">
        <v>70841.77</v>
      </c>
      <c r="M4600" s="727" t="s">
        <v>4994</v>
      </c>
      <c r="S4600" s="707"/>
      <c r="T4600" s="707"/>
      <c r="V4600" s="707"/>
      <c r="W4600" s="707"/>
      <c r="X4600" s="707"/>
      <c r="Y4600" s="707"/>
      <c r="Z4600" s="707"/>
      <c r="AA4600" s="707"/>
      <c r="AB4600" s="707">
        <v>10626.27</v>
      </c>
      <c r="AC4600" s="707">
        <v>60215.5</v>
      </c>
      <c r="AJ4600" s="707"/>
      <c r="AK4600" s="707"/>
    </row>
    <row r="4601" spans="4:40">
      <c r="D4601" s="160" t="s">
        <v>9335</v>
      </c>
      <c r="E4601" s="160"/>
      <c r="F4601" s="160">
        <v>45903</v>
      </c>
      <c r="G4601" s="160">
        <v>45998</v>
      </c>
      <c r="H4601" s="160" t="s">
        <v>6601</v>
      </c>
      <c r="I4601" s="160">
        <v>45945</v>
      </c>
      <c r="J4601" s="160">
        <v>10626.27</v>
      </c>
      <c r="K4601" s="160">
        <v>10626.27</v>
      </c>
      <c r="L4601" s="707">
        <v>70841.77</v>
      </c>
      <c r="M4601" s="727" t="s">
        <v>4995</v>
      </c>
      <c r="S4601" s="707"/>
      <c r="T4601" s="707"/>
      <c r="U4601" s="707"/>
      <c r="V4601" s="707"/>
      <c r="W4601" s="707"/>
      <c r="X4601" s="707"/>
      <c r="Y4601" s="707"/>
      <c r="Z4601" s="707"/>
      <c r="AA4601" s="707"/>
      <c r="AB4601" s="707"/>
      <c r="AC4601" s="707">
        <v>60215.5</v>
      </c>
      <c r="AG4601" s="707"/>
      <c r="AJ4601" s="707"/>
      <c r="AK4601" s="707"/>
    </row>
    <row r="4602" spans="4:40">
      <c r="D4602" s="160" t="s">
        <v>9335</v>
      </c>
      <c r="E4602" s="160"/>
      <c r="F4602" s="160">
        <v>45903</v>
      </c>
      <c r="G4602" s="160">
        <v>45998</v>
      </c>
      <c r="H4602" s="160" t="s">
        <v>6601</v>
      </c>
      <c r="I4602" s="160">
        <v>45945</v>
      </c>
      <c r="J4602" s="160">
        <v>10626.27</v>
      </c>
      <c r="K4602" s="160">
        <v>10626.27</v>
      </c>
      <c r="L4602" s="707">
        <v>70841.77</v>
      </c>
      <c r="M4602" s="727" t="s">
        <v>4996</v>
      </c>
      <c r="R4602" s="707">
        <v>2656.57</v>
      </c>
      <c r="S4602" s="707">
        <v>7969.7</v>
      </c>
      <c r="T4602" s="707"/>
      <c r="U4602" s="707"/>
      <c r="Z4602" s="707"/>
      <c r="AG4602" s="707"/>
    </row>
    <row r="4603" spans="4:40">
      <c r="D4603" s="160" t="s">
        <v>9336</v>
      </c>
      <c r="E4603" s="160"/>
      <c r="F4603" s="160">
        <v>45999</v>
      </c>
      <c r="G4603" s="160">
        <v>46016</v>
      </c>
      <c r="H4603" s="160">
        <v>45946</v>
      </c>
      <c r="I4603" s="160">
        <v>45964</v>
      </c>
      <c r="J4603" s="160">
        <v>0</v>
      </c>
      <c r="K4603" s="160">
        <v>0</v>
      </c>
      <c r="L4603" s="707">
        <v>135292.82999999999</v>
      </c>
      <c r="M4603" s="727" t="s">
        <v>4994</v>
      </c>
      <c r="S4603" s="707"/>
      <c r="T4603" s="707"/>
      <c r="V4603" s="707"/>
      <c r="W4603" s="707"/>
      <c r="X4603" s="707"/>
      <c r="Y4603" s="707"/>
      <c r="Z4603" s="707"/>
      <c r="AA4603" s="707"/>
      <c r="AB4603" s="707"/>
      <c r="AC4603" s="707">
        <v>118381.22</v>
      </c>
      <c r="AD4603" s="707">
        <v>16911.599999999999</v>
      </c>
      <c r="AJ4603" s="707"/>
      <c r="AK4603" s="707"/>
      <c r="AL4603" s="707"/>
    </row>
    <row r="4604" spans="4:40">
      <c r="D4604" s="160" t="s">
        <v>9336</v>
      </c>
      <c r="E4604" s="160"/>
      <c r="F4604" s="160">
        <v>45999</v>
      </c>
      <c r="G4604" s="160">
        <v>46016</v>
      </c>
      <c r="H4604" s="160">
        <v>45946</v>
      </c>
      <c r="I4604" s="160">
        <v>45964</v>
      </c>
      <c r="J4604" s="160">
        <v>0</v>
      </c>
      <c r="K4604" s="160">
        <v>0</v>
      </c>
      <c r="L4604" s="707">
        <v>135292.82999999999</v>
      </c>
      <c r="M4604" s="727" t="s">
        <v>4995</v>
      </c>
      <c r="S4604" s="707"/>
      <c r="T4604" s="707"/>
      <c r="U4604" s="707"/>
      <c r="V4604" s="707"/>
      <c r="W4604" s="707"/>
      <c r="X4604" s="707"/>
      <c r="Y4604" s="707"/>
      <c r="Z4604" s="707"/>
      <c r="AA4604" s="707"/>
      <c r="AB4604" s="707"/>
      <c r="AC4604" s="707">
        <v>118381.22</v>
      </c>
      <c r="AD4604" s="707">
        <v>16911.599999999999</v>
      </c>
      <c r="AG4604" s="707"/>
      <c r="AJ4604" s="707"/>
      <c r="AK4604" s="707"/>
      <c r="AL4604" s="707"/>
    </row>
    <row r="4605" spans="4:40">
      <c r="D4605" s="160" t="s">
        <v>9336</v>
      </c>
      <c r="E4605" s="160"/>
      <c r="F4605" s="160">
        <v>45999</v>
      </c>
      <c r="G4605" s="160">
        <v>46016</v>
      </c>
      <c r="H4605" s="160">
        <v>45946</v>
      </c>
      <c r="I4605" s="160">
        <v>45964</v>
      </c>
      <c r="J4605" s="160">
        <v>0</v>
      </c>
      <c r="K4605" s="160">
        <v>0</v>
      </c>
      <c r="L4605" s="707">
        <v>135292.82999999999</v>
      </c>
      <c r="M4605" s="727" t="s">
        <v>4996</v>
      </c>
      <c r="S4605" s="707"/>
      <c r="T4605" s="707"/>
      <c r="U4605" s="707"/>
      <c r="Z4605" s="707"/>
      <c r="AG4605" s="707"/>
    </row>
    <row r="4606" spans="4:40">
      <c r="D4606" s="160" t="s">
        <v>9337</v>
      </c>
      <c r="E4606" s="160"/>
      <c r="F4606" s="160">
        <v>45903</v>
      </c>
      <c r="G4606" s="160">
        <v>46053</v>
      </c>
      <c r="H4606" s="160" t="s">
        <v>6632</v>
      </c>
      <c r="I4606" s="160">
        <v>46130</v>
      </c>
      <c r="J4606" s="160">
        <v>1694107.54</v>
      </c>
      <c r="K4606" s="160">
        <v>1694107.56</v>
      </c>
      <c r="L4606" s="707">
        <v>3519724.65</v>
      </c>
      <c r="M4606" s="727" t="s">
        <v>4994</v>
      </c>
      <c r="S4606" s="707"/>
      <c r="V4606" s="707"/>
      <c r="W4606" s="707"/>
      <c r="X4606" s="707"/>
      <c r="Y4606" s="707"/>
      <c r="Z4606" s="707"/>
      <c r="AA4606" s="707"/>
      <c r="AB4606" s="707">
        <v>607319.5</v>
      </c>
      <c r="AC4606" s="707">
        <v>736303.37</v>
      </c>
      <c r="AD4606" s="707">
        <v>412987.82</v>
      </c>
      <c r="AE4606" s="707">
        <v>25211.13</v>
      </c>
      <c r="AG4606" s="707">
        <v>205325.12</v>
      </c>
      <c r="AH4606" s="707">
        <v>1444727.36</v>
      </c>
      <c r="AI4606" s="707">
        <v>87850.36</v>
      </c>
      <c r="AK4606" s="707"/>
      <c r="AL4606" s="707"/>
      <c r="AM4606" s="707"/>
      <c r="AN4606" s="707"/>
    </row>
    <row r="4607" spans="4:40">
      <c r="D4607" s="160" t="s">
        <v>9337</v>
      </c>
      <c r="E4607" s="160"/>
      <c r="F4607" s="160">
        <v>45903</v>
      </c>
      <c r="G4607" s="160">
        <v>46053</v>
      </c>
      <c r="H4607" s="160" t="s">
        <v>6632</v>
      </c>
      <c r="I4607" s="160">
        <v>46130</v>
      </c>
      <c r="J4607" s="160">
        <v>1694107.54</v>
      </c>
      <c r="K4607" s="160">
        <v>1694107.56</v>
      </c>
      <c r="L4607" s="707">
        <v>3519724.65</v>
      </c>
      <c r="M4607" s="727" t="s">
        <v>4995</v>
      </c>
      <c r="S4607" s="707"/>
      <c r="T4607" s="707"/>
      <c r="U4607" s="707"/>
      <c r="V4607" s="707"/>
      <c r="W4607" s="707"/>
      <c r="X4607" s="707"/>
      <c r="Y4607" s="707"/>
      <c r="Z4607" s="707"/>
      <c r="AA4607" s="707"/>
      <c r="AB4607" s="707"/>
      <c r="AC4607" s="707">
        <v>92933.440000000002</v>
      </c>
      <c r="AG4607" s="707">
        <v>90716.27</v>
      </c>
      <c r="AH4607" s="707">
        <v>1554117.03</v>
      </c>
      <c r="AI4607" s="707">
        <v>87850.36</v>
      </c>
      <c r="AK4607" s="707"/>
      <c r="AL4607" s="707"/>
      <c r="AM4607" s="707"/>
      <c r="AN4607" s="707"/>
    </row>
    <row r="4608" spans="4:40">
      <c r="D4608" s="160" t="s">
        <v>9337</v>
      </c>
      <c r="E4608" s="160"/>
      <c r="F4608" s="160">
        <v>45903</v>
      </c>
      <c r="G4608" s="160">
        <v>46053</v>
      </c>
      <c r="H4608" s="160" t="s">
        <v>6632</v>
      </c>
      <c r="I4608" s="160">
        <v>46130</v>
      </c>
      <c r="J4608" s="160">
        <v>1694107.54</v>
      </c>
      <c r="K4608" s="160">
        <v>1694107.56</v>
      </c>
      <c r="L4608" s="707">
        <v>3519724.65</v>
      </c>
      <c r="M4608" s="727" t="s">
        <v>4996</v>
      </c>
      <c r="S4608" s="707"/>
      <c r="T4608" s="707">
        <v>8869.42</v>
      </c>
      <c r="U4608" s="707">
        <v>217454.9</v>
      </c>
      <c r="V4608" s="707">
        <v>244468.47</v>
      </c>
      <c r="W4608" s="707">
        <v>222023.41</v>
      </c>
      <c r="X4608" s="707">
        <v>179727.81</v>
      </c>
      <c r="Y4608" s="707">
        <v>218369</v>
      </c>
      <c r="Z4608" s="707">
        <v>248602.79</v>
      </c>
      <c r="AA4608" s="707">
        <v>74022.8</v>
      </c>
      <c r="AB4608" s="707">
        <v>269555</v>
      </c>
      <c r="AC4608" s="707">
        <v>11013.96</v>
      </c>
      <c r="AG4608" s="707"/>
    </row>
    <row r="4609" spans="4:40">
      <c r="D4609" s="160" t="s">
        <v>9338</v>
      </c>
      <c r="E4609" s="160"/>
      <c r="F4609" s="160">
        <v>45956</v>
      </c>
      <c r="G4609" s="160">
        <v>46025</v>
      </c>
      <c r="H4609" s="160">
        <v>46076</v>
      </c>
      <c r="I4609" s="160">
        <v>46116</v>
      </c>
      <c r="J4609" s="160">
        <v>0</v>
      </c>
      <c r="K4609" s="160">
        <v>0</v>
      </c>
      <c r="L4609" s="707">
        <v>524343.07999999996</v>
      </c>
      <c r="M4609" s="727" t="s">
        <v>4994</v>
      </c>
      <c r="S4609" s="707"/>
      <c r="T4609" s="707"/>
      <c r="V4609" s="707"/>
      <c r="W4609" s="707"/>
      <c r="X4609" s="707"/>
      <c r="Y4609" s="707"/>
      <c r="Z4609" s="707"/>
      <c r="AA4609" s="707"/>
      <c r="AB4609" s="707"/>
      <c r="AG4609" s="707">
        <v>88509.11</v>
      </c>
      <c r="AH4609" s="707">
        <v>419637.59</v>
      </c>
      <c r="AI4609" s="707">
        <v>16196.38</v>
      </c>
      <c r="AK4609" s="707"/>
      <c r="AL4609" s="707"/>
      <c r="AM4609" s="707"/>
    </row>
    <row r="4610" spans="4:40">
      <c r="D4610" s="160" t="s">
        <v>9338</v>
      </c>
      <c r="E4610" s="160"/>
      <c r="F4610" s="160">
        <v>45956</v>
      </c>
      <c r="G4610" s="160">
        <v>46025</v>
      </c>
      <c r="H4610" s="160">
        <v>46076</v>
      </c>
      <c r="I4610" s="160">
        <v>46116</v>
      </c>
      <c r="J4610" s="160">
        <v>0</v>
      </c>
      <c r="K4610" s="160">
        <v>0</v>
      </c>
      <c r="L4610" s="707">
        <v>524343.07999999996</v>
      </c>
      <c r="M4610" s="727" t="s">
        <v>4995</v>
      </c>
      <c r="S4610" s="707"/>
      <c r="T4610" s="707"/>
      <c r="U4610" s="707"/>
      <c r="V4610" s="707"/>
      <c r="W4610" s="707"/>
      <c r="X4610" s="707"/>
      <c r="Y4610" s="707"/>
      <c r="Z4610" s="707"/>
      <c r="AA4610" s="707"/>
      <c r="AB4610" s="707"/>
      <c r="AG4610" s="707">
        <v>88509.11</v>
      </c>
      <c r="AH4610" s="707">
        <v>419637.59</v>
      </c>
      <c r="AI4610" s="707">
        <v>16196.38</v>
      </c>
      <c r="AK4610" s="707"/>
      <c r="AL4610" s="707"/>
      <c r="AM4610" s="707"/>
    </row>
    <row r="4611" spans="4:40">
      <c r="D4611" s="160" t="s">
        <v>9338</v>
      </c>
      <c r="E4611" s="160"/>
      <c r="F4611" s="160">
        <v>45956</v>
      </c>
      <c r="G4611" s="160">
        <v>46025</v>
      </c>
      <c r="H4611" s="160">
        <v>46076</v>
      </c>
      <c r="I4611" s="160">
        <v>46116</v>
      </c>
      <c r="J4611" s="160">
        <v>0</v>
      </c>
      <c r="K4611" s="160">
        <v>0</v>
      </c>
      <c r="L4611" s="707">
        <v>524343.07999999996</v>
      </c>
      <c r="M4611" s="727" t="s">
        <v>4996</v>
      </c>
      <c r="S4611" s="707"/>
      <c r="T4611" s="707"/>
      <c r="U4611" s="707"/>
      <c r="Z4611" s="707"/>
      <c r="AG4611" s="707"/>
    </row>
    <row r="4612" spans="4:40">
      <c r="D4612" s="160" t="s">
        <v>9339</v>
      </c>
      <c r="E4612" s="160"/>
      <c r="F4612" s="160">
        <v>45962</v>
      </c>
      <c r="G4612" s="160">
        <v>46016</v>
      </c>
      <c r="H4612" s="160">
        <v>46082</v>
      </c>
      <c r="I4612" s="160">
        <v>46106</v>
      </c>
      <c r="J4612" s="160">
        <v>0</v>
      </c>
      <c r="K4612" s="160">
        <v>0</v>
      </c>
      <c r="L4612" s="707">
        <v>89775.73</v>
      </c>
      <c r="M4612" s="727" t="s">
        <v>4994</v>
      </c>
      <c r="S4612" s="707"/>
      <c r="T4612" s="707"/>
      <c r="V4612" s="707"/>
      <c r="W4612" s="707"/>
      <c r="X4612" s="707"/>
      <c r="Y4612" s="707"/>
      <c r="Z4612" s="707"/>
      <c r="AA4612" s="707"/>
      <c r="AB4612" s="707"/>
      <c r="AG4612" s="707"/>
      <c r="AH4612" s="707">
        <v>89775.73</v>
      </c>
      <c r="AL4612" s="707"/>
    </row>
    <row r="4613" spans="4:40">
      <c r="D4613" s="160" t="s">
        <v>9339</v>
      </c>
      <c r="E4613" s="160"/>
      <c r="F4613" s="160">
        <v>45962</v>
      </c>
      <c r="G4613" s="160">
        <v>46016</v>
      </c>
      <c r="H4613" s="160">
        <v>46082</v>
      </c>
      <c r="I4613" s="160">
        <v>46106</v>
      </c>
      <c r="J4613" s="160">
        <v>0</v>
      </c>
      <c r="K4613" s="160">
        <v>0</v>
      </c>
      <c r="L4613" s="707">
        <v>89775.73</v>
      </c>
      <c r="M4613" s="727" t="s">
        <v>4995</v>
      </c>
      <c r="S4613" s="707"/>
      <c r="T4613" s="707"/>
      <c r="U4613" s="707"/>
      <c r="V4613" s="707"/>
      <c r="W4613" s="707"/>
      <c r="X4613" s="707"/>
      <c r="Y4613" s="707"/>
      <c r="Z4613" s="707"/>
      <c r="AA4613" s="707"/>
      <c r="AB4613" s="707"/>
      <c r="AG4613" s="707"/>
      <c r="AH4613" s="707">
        <v>89775.73</v>
      </c>
      <c r="AL4613" s="707"/>
    </row>
    <row r="4614" spans="4:40">
      <c r="D4614" s="160" t="s">
        <v>9339</v>
      </c>
      <c r="E4614" s="160"/>
      <c r="F4614" s="160">
        <v>45962</v>
      </c>
      <c r="G4614" s="160">
        <v>46016</v>
      </c>
      <c r="H4614" s="160">
        <v>46082</v>
      </c>
      <c r="I4614" s="160">
        <v>46106</v>
      </c>
      <c r="J4614" s="160">
        <v>0</v>
      </c>
      <c r="K4614" s="160">
        <v>0</v>
      </c>
      <c r="L4614" s="707">
        <v>89775.73</v>
      </c>
      <c r="M4614" s="727" t="s">
        <v>4996</v>
      </c>
      <c r="S4614" s="707"/>
      <c r="T4614" s="707"/>
      <c r="U4614" s="707"/>
      <c r="Y4614" s="707"/>
      <c r="Z4614" s="707"/>
      <c r="AG4614" s="707"/>
    </row>
    <row r="4615" spans="4:40">
      <c r="D4615" s="160" t="s">
        <v>9340</v>
      </c>
      <c r="E4615" s="160"/>
      <c r="F4615" s="160">
        <v>45903</v>
      </c>
      <c r="G4615" s="160">
        <v>46053</v>
      </c>
      <c r="H4615" s="160" t="s">
        <v>6627</v>
      </c>
      <c r="I4615" s="160">
        <v>46130</v>
      </c>
      <c r="J4615" s="160">
        <v>118824.2</v>
      </c>
      <c r="K4615" s="160">
        <v>118824.19</v>
      </c>
      <c r="L4615" s="707">
        <v>175336.36</v>
      </c>
      <c r="M4615" s="727" t="s">
        <v>4994</v>
      </c>
      <c r="S4615" s="707"/>
      <c r="V4615" s="707"/>
      <c r="W4615" s="707"/>
      <c r="X4615" s="707"/>
      <c r="Y4615" s="707"/>
      <c r="Z4615" s="707"/>
      <c r="AA4615" s="707"/>
      <c r="AB4615" s="707">
        <v>118824.2</v>
      </c>
      <c r="AG4615" s="707"/>
      <c r="AH4615" s="707">
        <v>38978.519999999997</v>
      </c>
      <c r="AI4615" s="707">
        <v>17533.64</v>
      </c>
      <c r="AL4615" s="707"/>
      <c r="AM4615" s="707"/>
      <c r="AN4615" s="707"/>
    </row>
    <row r="4616" spans="4:40">
      <c r="D4616" s="160" t="s">
        <v>9340</v>
      </c>
      <c r="E4616" s="160"/>
      <c r="F4616" s="160">
        <v>45903</v>
      </c>
      <c r="G4616" s="160">
        <v>46053</v>
      </c>
      <c r="H4616" s="160" t="s">
        <v>6627</v>
      </c>
      <c r="I4616" s="160">
        <v>46130</v>
      </c>
      <c r="J4616" s="160">
        <v>118824.2</v>
      </c>
      <c r="K4616" s="160">
        <v>118824.19</v>
      </c>
      <c r="L4616" s="707">
        <v>175336.36</v>
      </c>
      <c r="M4616" s="727" t="s">
        <v>4995</v>
      </c>
      <c r="S4616" s="707"/>
      <c r="T4616" s="707"/>
      <c r="U4616" s="707"/>
      <c r="V4616" s="707"/>
      <c r="W4616" s="707"/>
      <c r="X4616" s="707"/>
      <c r="Y4616" s="707"/>
      <c r="Z4616" s="707"/>
      <c r="AA4616" s="707"/>
      <c r="AB4616" s="707"/>
      <c r="AC4616" s="707"/>
      <c r="AG4616" s="707"/>
      <c r="AH4616" s="707">
        <v>38978.519999999997</v>
      </c>
      <c r="AI4616" s="707">
        <v>17533.64</v>
      </c>
      <c r="AL4616" s="707"/>
      <c r="AM4616" s="707"/>
      <c r="AN4616" s="707"/>
    </row>
    <row r="4617" spans="4:40">
      <c r="D4617" s="160" t="s">
        <v>9340</v>
      </c>
      <c r="E4617" s="160"/>
      <c r="F4617" s="160">
        <v>45903</v>
      </c>
      <c r="G4617" s="160">
        <v>46053</v>
      </c>
      <c r="H4617" s="160" t="s">
        <v>6627</v>
      </c>
      <c r="I4617" s="160">
        <v>46130</v>
      </c>
      <c r="J4617" s="160">
        <v>118824.2</v>
      </c>
      <c r="K4617" s="160">
        <v>118824.19</v>
      </c>
      <c r="L4617" s="707">
        <v>175336.36</v>
      </c>
      <c r="M4617" s="727" t="s">
        <v>4996</v>
      </c>
      <c r="S4617" s="707"/>
      <c r="T4617" s="707"/>
      <c r="U4617" s="707"/>
      <c r="Y4617" s="707">
        <v>19118.2</v>
      </c>
      <c r="Z4617" s="707">
        <v>99705.99</v>
      </c>
      <c r="AB4617" s="707"/>
      <c r="AC4617" s="707"/>
    </row>
    <row r="4618" spans="4:40">
      <c r="D4618" s="160" t="s">
        <v>9341</v>
      </c>
      <c r="E4618" s="160"/>
      <c r="F4618" s="160">
        <v>45907</v>
      </c>
      <c r="G4618" s="160">
        <v>45974</v>
      </c>
      <c r="H4618" s="160" t="s">
        <v>6633</v>
      </c>
      <c r="I4618" s="160">
        <v>46084</v>
      </c>
      <c r="J4618" s="160">
        <v>181190.96</v>
      </c>
      <c r="K4618" s="160">
        <v>181190.96</v>
      </c>
      <c r="L4618" s="707">
        <v>216172.26</v>
      </c>
      <c r="M4618" s="727" t="s">
        <v>4994</v>
      </c>
      <c r="S4618" s="707"/>
      <c r="V4618" s="707"/>
      <c r="W4618" s="707"/>
      <c r="X4618" s="707"/>
      <c r="Y4618" s="707"/>
      <c r="Z4618" s="707"/>
      <c r="AA4618" s="707"/>
      <c r="AB4618" s="707">
        <v>153448.04</v>
      </c>
      <c r="AC4618">
        <v>872.63</v>
      </c>
      <c r="AD4618" s="707">
        <v>18999.34</v>
      </c>
      <c r="AG4618" s="707">
        <v>9947.9</v>
      </c>
      <c r="AH4618" s="707">
        <v>32904.35</v>
      </c>
      <c r="AL4618" s="707"/>
    </row>
    <row r="4619" spans="4:40">
      <c r="D4619" s="160" t="s">
        <v>9341</v>
      </c>
      <c r="E4619" s="160"/>
      <c r="F4619" s="160">
        <v>45907</v>
      </c>
      <c r="G4619" s="160">
        <v>45974</v>
      </c>
      <c r="H4619" s="160" t="s">
        <v>6633</v>
      </c>
      <c r="I4619" s="160">
        <v>46084</v>
      </c>
      <c r="J4619" s="160">
        <v>181190.96</v>
      </c>
      <c r="K4619" s="160">
        <v>181190.96</v>
      </c>
      <c r="L4619" s="707">
        <v>216172.26</v>
      </c>
      <c r="M4619" s="727" t="s">
        <v>4995</v>
      </c>
      <c r="S4619" s="707"/>
      <c r="T4619" s="707"/>
      <c r="V4619" s="707"/>
      <c r="W4619" s="707"/>
      <c r="X4619" s="707"/>
      <c r="Y4619" s="707"/>
      <c r="Z4619" s="707"/>
      <c r="AA4619" s="707"/>
      <c r="AB4619" s="707"/>
      <c r="AG4619" s="707"/>
      <c r="AH4619" s="707">
        <v>34981.29</v>
      </c>
      <c r="AL4619" s="707"/>
    </row>
    <row r="4620" spans="4:40">
      <c r="D4620" s="160" t="s">
        <v>9341</v>
      </c>
      <c r="E4620" s="160"/>
      <c r="F4620" s="160">
        <v>45907</v>
      </c>
      <c r="G4620" s="160">
        <v>45974</v>
      </c>
      <c r="H4620" s="160" t="s">
        <v>6633</v>
      </c>
      <c r="I4620" s="160">
        <v>46084</v>
      </c>
      <c r="J4620" s="160">
        <v>181190.96</v>
      </c>
      <c r="K4620" s="160">
        <v>181190.96</v>
      </c>
      <c r="L4620" s="707">
        <v>216172.26</v>
      </c>
      <c r="M4620" s="727" t="s">
        <v>4996</v>
      </c>
      <c r="S4620" s="707"/>
      <c r="T4620" s="707"/>
      <c r="W4620" s="707">
        <v>56671.18</v>
      </c>
      <c r="X4620" s="707">
        <v>81499.53</v>
      </c>
      <c r="Y4620" s="707">
        <v>1472.56</v>
      </c>
      <c r="Z4620" s="707">
        <v>14677.4</v>
      </c>
      <c r="AB4620" s="707">
        <v>25111.34</v>
      </c>
      <c r="AC4620" s="707">
        <v>1758.95</v>
      </c>
    </row>
    <row r="4621" spans="4:40">
      <c r="D4621" s="160" t="s">
        <v>9342</v>
      </c>
      <c r="E4621" s="160"/>
      <c r="F4621" s="160">
        <v>45911</v>
      </c>
      <c r="G4621" s="160">
        <v>45980</v>
      </c>
      <c r="H4621" s="160" t="s">
        <v>6627</v>
      </c>
      <c r="I4621" s="160">
        <v>46084</v>
      </c>
      <c r="J4621" s="160">
        <v>132900.1</v>
      </c>
      <c r="K4621" s="160">
        <v>132900.12</v>
      </c>
      <c r="L4621" s="707">
        <v>155358.07</v>
      </c>
      <c r="M4621" s="727" t="s">
        <v>4994</v>
      </c>
      <c r="S4621" s="707"/>
      <c r="V4621" s="707"/>
      <c r="W4621" s="707"/>
      <c r="X4621" s="707"/>
      <c r="Y4621" s="707"/>
      <c r="Z4621" s="707"/>
      <c r="AA4621" s="707"/>
      <c r="AB4621" s="707">
        <v>68867.429999999993</v>
      </c>
      <c r="AD4621" s="707">
        <v>31071.61</v>
      </c>
      <c r="AG4621" s="707">
        <v>55419.03</v>
      </c>
      <c r="AL4621" s="707"/>
    </row>
    <row r="4622" spans="4:40">
      <c r="D4622" s="160" t="s">
        <v>9342</v>
      </c>
      <c r="E4622" s="160"/>
      <c r="F4622" s="160">
        <v>45911</v>
      </c>
      <c r="G4622" s="160">
        <v>45980</v>
      </c>
      <c r="H4622" s="160" t="s">
        <v>6627</v>
      </c>
      <c r="I4622" s="160">
        <v>46084</v>
      </c>
      <c r="J4622" s="160">
        <v>132900.1</v>
      </c>
      <c r="K4622" s="160">
        <v>132900.12</v>
      </c>
      <c r="L4622" s="707">
        <v>155358.07</v>
      </c>
      <c r="M4622" s="727" t="s">
        <v>4995</v>
      </c>
      <c r="S4622" s="707"/>
      <c r="T4622" s="707"/>
      <c r="U4622" s="707"/>
      <c r="V4622" s="707"/>
      <c r="W4622" s="707"/>
      <c r="X4622" s="707"/>
      <c r="Y4622" s="707"/>
      <c r="Z4622" s="707"/>
      <c r="AA4622" s="707"/>
      <c r="AB4622" s="707"/>
      <c r="AG4622" s="707">
        <v>2207.16</v>
      </c>
      <c r="AH4622" s="707">
        <v>20250.79</v>
      </c>
      <c r="AL4622" s="707"/>
    </row>
    <row r="4623" spans="4:40">
      <c r="D4623" s="160" t="s">
        <v>9342</v>
      </c>
      <c r="E4623" s="160"/>
      <c r="F4623" s="160">
        <v>45911</v>
      </c>
      <c r="G4623" s="160">
        <v>45980</v>
      </c>
      <c r="H4623" s="160" t="s">
        <v>6627</v>
      </c>
      <c r="I4623" s="160">
        <v>46084</v>
      </c>
      <c r="J4623" s="160">
        <v>132900.1</v>
      </c>
      <c r="K4623" s="160">
        <v>132900.12</v>
      </c>
      <c r="L4623" s="707">
        <v>155358.07</v>
      </c>
      <c r="M4623" s="727" t="s">
        <v>4996</v>
      </c>
      <c r="S4623" s="707"/>
      <c r="T4623" s="707"/>
      <c r="U4623" s="707"/>
      <c r="Y4623" s="707">
        <v>24435.01</v>
      </c>
      <c r="Z4623" s="707">
        <v>44432.42</v>
      </c>
      <c r="AA4623" s="707">
        <v>2631.9</v>
      </c>
      <c r="AB4623" s="707">
        <v>58231.3</v>
      </c>
      <c r="AC4623" s="707">
        <v>3169.49</v>
      </c>
    </row>
    <row r="4624" spans="4:40">
      <c r="D4624" s="160" t="s">
        <v>9343</v>
      </c>
      <c r="E4624" s="160"/>
      <c r="F4624" s="160">
        <v>45915</v>
      </c>
      <c r="G4624" s="160">
        <v>45980</v>
      </c>
      <c r="H4624" s="160" t="s">
        <v>6627</v>
      </c>
      <c r="I4624" s="160">
        <v>46084</v>
      </c>
      <c r="J4624" s="160">
        <v>149827.43</v>
      </c>
      <c r="K4624" s="160">
        <v>149827.43</v>
      </c>
      <c r="L4624" s="707">
        <v>174111.7</v>
      </c>
      <c r="M4624" s="727" t="s">
        <v>4994</v>
      </c>
      <c r="S4624" s="707"/>
      <c r="V4624" s="707"/>
      <c r="W4624" s="707"/>
      <c r="X4624" s="707"/>
      <c r="Y4624" s="707"/>
      <c r="Z4624" s="707"/>
      <c r="AA4624" s="707"/>
      <c r="AB4624" s="707">
        <v>76990.02</v>
      </c>
      <c r="AD4624" s="707">
        <v>34822.339999999997</v>
      </c>
      <c r="AG4624" s="707">
        <v>35813.519999999997</v>
      </c>
      <c r="AH4624" s="707">
        <v>26485.82</v>
      </c>
      <c r="AL4624" s="707"/>
    </row>
    <row r="4625" spans="4:39">
      <c r="D4625" s="160" t="s">
        <v>9343</v>
      </c>
      <c r="E4625" s="160"/>
      <c r="F4625" s="160">
        <v>45915</v>
      </c>
      <c r="G4625" s="160">
        <v>45980</v>
      </c>
      <c r="H4625" s="160" t="s">
        <v>6627</v>
      </c>
      <c r="I4625" s="160">
        <v>46084</v>
      </c>
      <c r="J4625" s="160">
        <v>149827.43</v>
      </c>
      <c r="K4625" s="160">
        <v>149827.43</v>
      </c>
      <c r="L4625" s="707">
        <v>174111.7</v>
      </c>
      <c r="M4625" s="727" t="s">
        <v>4995</v>
      </c>
      <c r="S4625" s="707"/>
      <c r="T4625" s="707"/>
      <c r="U4625" s="707"/>
      <c r="V4625" s="707"/>
      <c r="W4625" s="707"/>
      <c r="X4625" s="707"/>
      <c r="Y4625" s="707"/>
      <c r="Z4625" s="707"/>
      <c r="AA4625" s="707"/>
      <c r="AB4625" s="707"/>
      <c r="AC4625" s="707"/>
      <c r="AG4625" s="707"/>
      <c r="AH4625" s="707">
        <v>24284.28</v>
      </c>
      <c r="AL4625" s="707"/>
    </row>
    <row r="4626" spans="4:39">
      <c r="D4626" s="160" t="s">
        <v>9343</v>
      </c>
      <c r="E4626" s="160"/>
      <c r="F4626" s="160">
        <v>45915</v>
      </c>
      <c r="G4626" s="160">
        <v>45980</v>
      </c>
      <c r="H4626" s="160" t="s">
        <v>6627</v>
      </c>
      <c r="I4626" s="160">
        <v>46084</v>
      </c>
      <c r="J4626" s="160">
        <v>149827.43</v>
      </c>
      <c r="K4626" s="160">
        <v>149827.43</v>
      </c>
      <c r="L4626" s="707">
        <v>174111.7</v>
      </c>
      <c r="M4626" s="727" t="s">
        <v>4996</v>
      </c>
      <c r="S4626" s="707"/>
      <c r="T4626" s="707"/>
      <c r="U4626" s="707"/>
      <c r="Y4626" s="707">
        <v>37493.760000000002</v>
      </c>
      <c r="Z4626" s="707">
        <v>39496.269999999997</v>
      </c>
      <c r="AA4626" s="707">
        <v>4452.79</v>
      </c>
      <c r="AB4626" s="707">
        <v>65727.19</v>
      </c>
      <c r="AC4626" s="707">
        <v>2657.42</v>
      </c>
    </row>
    <row r="4627" spans="4:39">
      <c r="D4627" s="160" t="s">
        <v>9344</v>
      </c>
      <c r="E4627" s="160"/>
      <c r="F4627" s="160">
        <v>45917</v>
      </c>
      <c r="G4627" s="160">
        <v>45983</v>
      </c>
      <c r="H4627" s="160" t="s">
        <v>6634</v>
      </c>
      <c r="I4627" s="160">
        <v>46086</v>
      </c>
      <c r="J4627" s="160">
        <v>66793.149999999994</v>
      </c>
      <c r="K4627" s="160">
        <v>66793.149999999994</v>
      </c>
      <c r="L4627" s="707">
        <v>154896.18</v>
      </c>
      <c r="M4627" s="727" t="s">
        <v>4994</v>
      </c>
      <c r="S4627" s="707"/>
      <c r="V4627" s="707"/>
      <c r="W4627" s="707"/>
      <c r="X4627" s="707"/>
      <c r="Y4627" s="707"/>
      <c r="Z4627" s="707"/>
      <c r="AA4627" s="707"/>
      <c r="AB4627" s="707">
        <v>32076.99</v>
      </c>
      <c r="AD4627" s="707">
        <v>30979.24</v>
      </c>
      <c r="AG4627" s="707">
        <v>13242.66</v>
      </c>
      <c r="AH4627" s="707">
        <v>78597.289999999994</v>
      </c>
      <c r="AL4627" s="707"/>
    </row>
    <row r="4628" spans="4:39">
      <c r="D4628" s="160" t="s">
        <v>9344</v>
      </c>
      <c r="E4628" s="160"/>
      <c r="F4628" s="160">
        <v>45917</v>
      </c>
      <c r="G4628" s="160">
        <v>45983</v>
      </c>
      <c r="H4628" s="160" t="s">
        <v>6634</v>
      </c>
      <c r="I4628" s="160">
        <v>46086</v>
      </c>
      <c r="J4628" s="160">
        <v>66793.149999999994</v>
      </c>
      <c r="K4628" s="160">
        <v>66793.149999999994</v>
      </c>
      <c r="L4628" s="707">
        <v>154896.18</v>
      </c>
      <c r="M4628" s="727" t="s">
        <v>4995</v>
      </c>
      <c r="S4628" s="707"/>
      <c r="T4628" s="707"/>
      <c r="U4628" s="707"/>
      <c r="V4628" s="707"/>
      <c r="W4628" s="707"/>
      <c r="X4628" s="707"/>
      <c r="Y4628" s="707"/>
      <c r="Z4628" s="707"/>
      <c r="AA4628" s="707"/>
      <c r="AB4628" s="707"/>
      <c r="AC4628" s="707"/>
      <c r="AG4628" s="707"/>
      <c r="AH4628" s="707">
        <v>88103.03</v>
      </c>
      <c r="AL4628" s="707"/>
    </row>
    <row r="4629" spans="4:39">
      <c r="D4629" s="160" t="s">
        <v>9344</v>
      </c>
      <c r="E4629" s="160"/>
      <c r="F4629" s="160">
        <v>45917</v>
      </c>
      <c r="G4629" s="160">
        <v>45983</v>
      </c>
      <c r="H4629" s="160" t="s">
        <v>6634</v>
      </c>
      <c r="I4629" s="160">
        <v>46086</v>
      </c>
      <c r="J4629" s="160">
        <v>66793.149999999994</v>
      </c>
      <c r="K4629" s="160">
        <v>66793.149999999994</v>
      </c>
      <c r="L4629" s="707">
        <v>154896.18</v>
      </c>
      <c r="M4629" s="727" t="s">
        <v>4996</v>
      </c>
      <c r="S4629" s="707"/>
      <c r="T4629" s="707"/>
      <c r="U4629" s="707">
        <v>9272</v>
      </c>
      <c r="V4629">
        <v>752.06</v>
      </c>
      <c r="Y4629" s="707"/>
      <c r="Z4629" s="707">
        <v>22052.93</v>
      </c>
      <c r="AA4629" s="707">
        <v>1542.35</v>
      </c>
      <c r="AB4629" s="707">
        <v>33008.120000000003</v>
      </c>
      <c r="AC4629" s="707">
        <v>165.7</v>
      </c>
    </row>
    <row r="4630" spans="4:39">
      <c r="D4630" s="160" t="s">
        <v>9345</v>
      </c>
      <c r="E4630" s="160"/>
      <c r="F4630" s="160">
        <v>45920</v>
      </c>
      <c r="G4630" s="160">
        <v>45984</v>
      </c>
      <c r="H4630" s="160" t="s">
        <v>6632</v>
      </c>
      <c r="I4630" s="160">
        <v>46084</v>
      </c>
      <c r="J4630" s="160">
        <v>681679.53</v>
      </c>
      <c r="K4630" s="160">
        <v>681679.53</v>
      </c>
      <c r="L4630" s="707">
        <v>776390.28</v>
      </c>
      <c r="M4630" s="727" t="s">
        <v>4994</v>
      </c>
      <c r="S4630" s="707"/>
      <c r="T4630" s="707"/>
      <c r="V4630" s="707"/>
      <c r="W4630" s="707"/>
      <c r="X4630" s="707"/>
      <c r="Y4630" s="707"/>
      <c r="Z4630" s="707"/>
      <c r="AA4630" s="707"/>
      <c r="AB4630" s="707">
        <v>157112.81</v>
      </c>
      <c r="AC4630" s="707">
        <v>493000.34</v>
      </c>
      <c r="AD4630" s="707">
        <v>126277.13</v>
      </c>
      <c r="AE4630" s="707"/>
      <c r="AF4630" s="707"/>
      <c r="AG4630" s="707"/>
      <c r="AH4630" s="707"/>
    </row>
    <row r="4631" spans="4:39">
      <c r="D4631" s="160" t="s">
        <v>9345</v>
      </c>
      <c r="E4631" s="160"/>
      <c r="F4631" s="160">
        <v>45920</v>
      </c>
      <c r="G4631" s="160">
        <v>45984</v>
      </c>
      <c r="H4631" s="160" t="s">
        <v>6632</v>
      </c>
      <c r="I4631" s="160">
        <v>46084</v>
      </c>
      <c r="J4631" s="160">
        <v>681679.53</v>
      </c>
      <c r="K4631" s="160">
        <v>681679.53</v>
      </c>
      <c r="L4631" s="707">
        <v>776390.28</v>
      </c>
      <c r="M4631" s="727" t="s">
        <v>4995</v>
      </c>
      <c r="S4631" s="707"/>
      <c r="T4631" s="707"/>
      <c r="U4631" s="707"/>
      <c r="V4631" s="707"/>
      <c r="W4631" s="707"/>
      <c r="X4631" s="707"/>
      <c r="Y4631" s="707"/>
      <c r="Z4631" s="707"/>
      <c r="AA4631" s="707"/>
      <c r="AB4631" s="707"/>
      <c r="AC4631" s="707"/>
      <c r="AD4631" s="707"/>
      <c r="AE4631" s="707"/>
      <c r="AF4631" s="707"/>
      <c r="AG4631" s="707"/>
      <c r="AH4631" s="707">
        <v>94710.76</v>
      </c>
      <c r="AL4631" s="707"/>
    </row>
    <row r="4632" spans="4:39">
      <c r="D4632" s="160" t="s">
        <v>9345</v>
      </c>
      <c r="E4632" s="160"/>
      <c r="F4632" s="160">
        <v>45920</v>
      </c>
      <c r="G4632" s="160">
        <v>45984</v>
      </c>
      <c r="H4632" s="160" t="s">
        <v>6632</v>
      </c>
      <c r="I4632" s="160">
        <v>46084</v>
      </c>
      <c r="J4632" s="160">
        <v>681679.53</v>
      </c>
      <c r="K4632" s="160">
        <v>681679.53</v>
      </c>
      <c r="L4632" s="707">
        <v>776390.28</v>
      </c>
      <c r="M4632" s="727" t="s">
        <v>4996</v>
      </c>
      <c r="S4632" s="707"/>
      <c r="T4632" s="707">
        <v>8869.42</v>
      </c>
      <c r="U4632" s="707">
        <v>208182.9</v>
      </c>
      <c r="V4632" s="707">
        <v>243716.41</v>
      </c>
      <c r="W4632" s="707">
        <v>165352.23000000001</v>
      </c>
      <c r="X4632" s="707">
        <v>17039.849999999999</v>
      </c>
      <c r="Y4632" s="707">
        <v>14346.11</v>
      </c>
      <c r="Z4632" s="707">
        <v>7173.06</v>
      </c>
      <c r="AA4632" s="707">
        <v>7578.33</v>
      </c>
      <c r="AB4632" s="707">
        <v>9072.2800000000007</v>
      </c>
      <c r="AC4632" s="707">
        <v>348.93</v>
      </c>
      <c r="AE4632" s="707"/>
      <c r="AF4632" s="707"/>
      <c r="AG4632" s="707"/>
    </row>
    <row r="4633" spans="4:39">
      <c r="D4633" s="160" t="s">
        <v>9346</v>
      </c>
      <c r="E4633" s="160"/>
      <c r="F4633" s="160">
        <v>46001</v>
      </c>
      <c r="G4633" s="160">
        <v>46012</v>
      </c>
      <c r="H4633" s="160" t="s">
        <v>6811</v>
      </c>
      <c r="I4633" s="160">
        <v>46086</v>
      </c>
      <c r="J4633" s="160">
        <v>25211.13</v>
      </c>
      <c r="K4633" s="160">
        <v>25211.13</v>
      </c>
      <c r="L4633" s="707">
        <v>28012.37</v>
      </c>
      <c r="M4633" s="727" t="s">
        <v>4994</v>
      </c>
      <c r="S4633" s="707"/>
      <c r="T4633" s="707"/>
      <c r="Y4633" s="707"/>
      <c r="Z4633" s="707"/>
      <c r="AB4633" s="707"/>
      <c r="AC4633" s="707"/>
      <c r="AD4633" s="707"/>
      <c r="AE4633" s="707">
        <v>25211.13</v>
      </c>
      <c r="AF4633" s="707"/>
      <c r="AG4633" s="707"/>
      <c r="AH4633" s="707">
        <v>2801.24</v>
      </c>
      <c r="AL4633" s="707"/>
    </row>
    <row r="4634" spans="4:39">
      <c r="D4634" s="160" t="s">
        <v>9346</v>
      </c>
      <c r="E4634" s="160"/>
      <c r="F4634" s="160">
        <v>46001</v>
      </c>
      <c r="G4634" s="160">
        <v>46012</v>
      </c>
      <c r="H4634" s="160" t="s">
        <v>6811</v>
      </c>
      <c r="I4634" s="160">
        <v>46086</v>
      </c>
      <c r="J4634" s="160">
        <v>25211.13</v>
      </c>
      <c r="K4634" s="160">
        <v>25211.13</v>
      </c>
      <c r="L4634" s="707">
        <v>28012.37</v>
      </c>
      <c r="M4634" s="727" t="s">
        <v>4995</v>
      </c>
      <c r="Y4634" s="707"/>
      <c r="Z4634" s="707"/>
      <c r="AA4634" s="707"/>
      <c r="AB4634" s="707"/>
      <c r="AC4634" s="707"/>
      <c r="AD4634" s="707"/>
      <c r="AE4634" s="707"/>
      <c r="AF4634" s="707"/>
      <c r="AG4634" s="707"/>
      <c r="AH4634" s="707">
        <v>2801.24</v>
      </c>
      <c r="AL4634" s="707"/>
    </row>
    <row r="4635" spans="4:39">
      <c r="D4635" s="160" t="s">
        <v>9346</v>
      </c>
      <c r="E4635" s="160"/>
      <c r="F4635" s="160">
        <v>46001</v>
      </c>
      <c r="G4635" s="160">
        <v>46012</v>
      </c>
      <c r="H4635" s="160" t="s">
        <v>6811</v>
      </c>
      <c r="I4635" s="160">
        <v>46086</v>
      </c>
      <c r="J4635" s="160">
        <v>25211.13</v>
      </c>
      <c r="K4635" s="160">
        <v>25211.13</v>
      </c>
      <c r="L4635" s="707">
        <v>28012.37</v>
      </c>
      <c r="M4635" s="727" t="s">
        <v>4996</v>
      </c>
      <c r="Y4635" s="707"/>
      <c r="Z4635" s="707"/>
      <c r="AA4635" s="707">
        <v>25211.13</v>
      </c>
      <c r="AB4635" s="707"/>
      <c r="AC4635" s="707"/>
      <c r="AE4635" s="707"/>
      <c r="AF4635" s="707"/>
      <c r="AG4635" s="707"/>
      <c r="AH4635" s="707"/>
    </row>
    <row r="4636" spans="4:39">
      <c r="D4636" s="160" t="s">
        <v>9347</v>
      </c>
      <c r="E4636" s="160"/>
      <c r="F4636" s="160">
        <v>45931</v>
      </c>
      <c r="G4636" s="160">
        <v>46015</v>
      </c>
      <c r="H4636" s="160" t="s">
        <v>6636</v>
      </c>
      <c r="I4636" s="160">
        <v>46096</v>
      </c>
      <c r="J4636" s="160">
        <v>79965.86</v>
      </c>
      <c r="K4636" s="160">
        <v>79965.850000000006</v>
      </c>
      <c r="L4636" s="707">
        <v>198145.25</v>
      </c>
      <c r="M4636" s="727" t="s">
        <v>4994</v>
      </c>
      <c r="Y4636" s="707"/>
      <c r="Z4636" s="707"/>
      <c r="AB4636" s="707"/>
      <c r="AC4636" s="707">
        <v>77138.64</v>
      </c>
      <c r="AD4636" s="707"/>
      <c r="AE4636" s="707"/>
      <c r="AF4636" s="707"/>
      <c r="AG4636" s="707"/>
      <c r="AH4636" s="707">
        <v>121006.61</v>
      </c>
      <c r="AL4636" s="707"/>
    </row>
    <row r="4637" spans="4:39">
      <c r="D4637" s="160" t="s">
        <v>9347</v>
      </c>
      <c r="E4637" s="160"/>
      <c r="F4637" s="160">
        <v>45931</v>
      </c>
      <c r="G4637" s="160">
        <v>46015</v>
      </c>
      <c r="H4637" s="160" t="s">
        <v>6636</v>
      </c>
      <c r="I4637" s="160">
        <v>46096</v>
      </c>
      <c r="J4637" s="160">
        <v>79965.86</v>
      </c>
      <c r="K4637" s="160">
        <v>79965.850000000006</v>
      </c>
      <c r="L4637" s="707">
        <v>198145.25</v>
      </c>
      <c r="M4637" s="727" t="s">
        <v>4995</v>
      </c>
      <c r="Y4637" s="707"/>
      <c r="Z4637" s="707"/>
      <c r="AA4637" s="707"/>
      <c r="AB4637" s="707"/>
      <c r="AC4637" s="707"/>
      <c r="AD4637" s="707"/>
      <c r="AE4637" s="707"/>
      <c r="AF4637" s="707"/>
      <c r="AG4637" s="707"/>
      <c r="AH4637" s="707">
        <v>118179.39</v>
      </c>
      <c r="AL4637" s="707"/>
    </row>
    <row r="4638" spans="4:39">
      <c r="D4638" s="160" t="s">
        <v>9347</v>
      </c>
      <c r="E4638" s="160"/>
      <c r="F4638" s="160">
        <v>45931</v>
      </c>
      <c r="G4638" s="160">
        <v>46015</v>
      </c>
      <c r="H4638" s="160" t="s">
        <v>6636</v>
      </c>
      <c r="I4638" s="160">
        <v>46096</v>
      </c>
      <c r="J4638" s="160">
        <v>79965.86</v>
      </c>
      <c r="K4638" s="160">
        <v>79965.850000000006</v>
      </c>
      <c r="L4638" s="707">
        <v>198145.25</v>
      </c>
      <c r="M4638" s="727" t="s">
        <v>4996</v>
      </c>
      <c r="X4638" s="707">
        <v>27466.13</v>
      </c>
      <c r="Y4638" s="707">
        <v>49672.5</v>
      </c>
      <c r="Z4638" s="707"/>
      <c r="AA4638" s="707"/>
      <c r="AB4638" s="707">
        <v>2625.28</v>
      </c>
      <c r="AC4638">
        <v>201.94</v>
      </c>
      <c r="AF4638" s="707"/>
      <c r="AG4638" s="707"/>
      <c r="AH4638" s="707"/>
    </row>
    <row r="4639" spans="4:39">
      <c r="D4639" s="160" t="s">
        <v>9348</v>
      </c>
      <c r="E4639" s="160"/>
      <c r="F4639" s="160">
        <v>45935</v>
      </c>
      <c r="G4639" s="160">
        <v>46018</v>
      </c>
      <c r="H4639" s="160" t="s">
        <v>6636</v>
      </c>
      <c r="I4639" s="160">
        <v>46098</v>
      </c>
      <c r="J4639" s="160">
        <v>58172.57</v>
      </c>
      <c r="K4639" s="160">
        <v>58172.57</v>
      </c>
      <c r="L4639" s="707">
        <v>68438.320000000007</v>
      </c>
      <c r="M4639" s="727" t="s">
        <v>4994</v>
      </c>
      <c r="Y4639" s="707"/>
      <c r="Z4639" s="707"/>
      <c r="AB4639" s="707"/>
      <c r="AC4639" s="707">
        <v>39275.43</v>
      </c>
      <c r="AD4639" s="707">
        <v>22319.06</v>
      </c>
      <c r="AE4639" s="707"/>
      <c r="AF4639" s="707"/>
      <c r="AG4639" s="707"/>
      <c r="AH4639" s="707">
        <v>6843.83</v>
      </c>
      <c r="AL4639" s="707"/>
      <c r="AM4639" s="707"/>
    </row>
    <row r="4640" spans="4:39">
      <c r="D4640" s="160" t="s">
        <v>9348</v>
      </c>
      <c r="E4640" s="160"/>
      <c r="F4640" s="160">
        <v>45935</v>
      </c>
      <c r="G4640" s="160">
        <v>46018</v>
      </c>
      <c r="H4640" s="160" t="s">
        <v>6636</v>
      </c>
      <c r="I4640" s="160">
        <v>46098</v>
      </c>
      <c r="J4640" s="160">
        <v>58172.57</v>
      </c>
      <c r="K4640" s="160">
        <v>58172.57</v>
      </c>
      <c r="L4640" s="707">
        <v>68438.320000000007</v>
      </c>
      <c r="M4640" s="727" t="s">
        <v>4995</v>
      </c>
      <c r="Y4640" s="707"/>
      <c r="Z4640" s="707"/>
      <c r="AA4640" s="707"/>
      <c r="AB4640" s="707"/>
      <c r="AC4640" s="707">
        <v>3421.92</v>
      </c>
      <c r="AD4640" s="707"/>
      <c r="AE4640" s="707"/>
      <c r="AF4640" s="707"/>
      <c r="AG4640" s="707"/>
      <c r="AH4640" s="707">
        <v>6843.83</v>
      </c>
      <c r="AL4640" s="707"/>
      <c r="AM4640" s="707"/>
    </row>
    <row r="4641" spans="4:39">
      <c r="D4641" s="160" t="s">
        <v>9348</v>
      </c>
      <c r="E4641" s="160"/>
      <c r="F4641" s="160">
        <v>45935</v>
      </c>
      <c r="G4641" s="160">
        <v>46018</v>
      </c>
      <c r="H4641" s="160" t="s">
        <v>6636</v>
      </c>
      <c r="I4641" s="160">
        <v>46098</v>
      </c>
      <c r="J4641" s="160">
        <v>58172.57</v>
      </c>
      <c r="K4641" s="160">
        <v>58172.57</v>
      </c>
      <c r="L4641" s="707">
        <v>68438.320000000007</v>
      </c>
      <c r="M4641" s="727" t="s">
        <v>4996</v>
      </c>
      <c r="X4641" s="707">
        <v>13832.38</v>
      </c>
      <c r="Y4641" s="707">
        <v>22021.13</v>
      </c>
      <c r="Z4641" s="707"/>
      <c r="AA4641" s="707">
        <v>22319.06</v>
      </c>
      <c r="AF4641" s="707"/>
      <c r="AG4641" s="707"/>
    </row>
    <row r="4642" spans="4:39">
      <c r="D4642" s="160" t="s">
        <v>9349</v>
      </c>
      <c r="E4642" s="160"/>
      <c r="F4642" s="160">
        <v>45937</v>
      </c>
      <c r="G4642" s="160">
        <v>46047</v>
      </c>
      <c r="H4642" s="160" t="s">
        <v>6636</v>
      </c>
      <c r="I4642" s="160">
        <v>46124</v>
      </c>
      <c r="J4642" s="160">
        <v>185023.91</v>
      </c>
      <c r="K4642" s="160">
        <v>185023.92</v>
      </c>
      <c r="L4642" s="707">
        <v>305039.37</v>
      </c>
      <c r="M4642" s="727" t="s">
        <v>4994</v>
      </c>
      <c r="Y4642" s="707"/>
      <c r="Z4642" s="707"/>
      <c r="AB4642" s="707"/>
      <c r="AC4642" s="707">
        <v>126016.33</v>
      </c>
      <c r="AD4642" s="707">
        <v>148519.1</v>
      </c>
      <c r="AE4642" s="707"/>
      <c r="AF4642" s="707"/>
      <c r="AG4642" s="707"/>
      <c r="AH4642" s="707"/>
      <c r="AI4642" s="707">
        <v>30503.94</v>
      </c>
      <c r="AL4642" s="707"/>
      <c r="AM4642" s="707"/>
    </row>
    <row r="4643" spans="4:39">
      <c r="D4643" s="160" t="s">
        <v>9349</v>
      </c>
      <c r="E4643" s="160"/>
      <c r="F4643" s="160">
        <v>45937</v>
      </c>
      <c r="G4643" s="160">
        <v>46047</v>
      </c>
      <c r="H4643" s="160" t="s">
        <v>6636</v>
      </c>
      <c r="I4643" s="160">
        <v>46124</v>
      </c>
      <c r="J4643" s="160">
        <v>185023.91</v>
      </c>
      <c r="K4643" s="160">
        <v>185023.92</v>
      </c>
      <c r="L4643" s="707">
        <v>305039.37</v>
      </c>
      <c r="M4643" s="727" t="s">
        <v>4995</v>
      </c>
      <c r="Y4643" s="707"/>
      <c r="Z4643" s="707"/>
      <c r="AA4643" s="707"/>
      <c r="AB4643" s="707"/>
      <c r="AC4643" s="707">
        <v>89511.52</v>
      </c>
      <c r="AD4643" s="707"/>
      <c r="AE4643" s="707"/>
      <c r="AF4643" s="707"/>
      <c r="AG4643" s="707"/>
      <c r="AH4643" s="707"/>
      <c r="AI4643" s="707">
        <v>30503.94</v>
      </c>
      <c r="AL4643" s="707"/>
      <c r="AM4643" s="707"/>
    </row>
    <row r="4644" spans="4:39">
      <c r="D4644" s="160" t="s">
        <v>9349</v>
      </c>
      <c r="E4644" s="160"/>
      <c r="F4644" s="160">
        <v>45937</v>
      </c>
      <c r="G4644" s="160">
        <v>46047</v>
      </c>
      <c r="H4644" s="160" t="s">
        <v>6636</v>
      </c>
      <c r="I4644" s="160">
        <v>46124</v>
      </c>
      <c r="J4644" s="160">
        <v>185023.91</v>
      </c>
      <c r="K4644" s="160">
        <v>185023.92</v>
      </c>
      <c r="L4644" s="707">
        <v>305039.37</v>
      </c>
      <c r="M4644" s="727" t="s">
        <v>4996</v>
      </c>
      <c r="X4644" s="707">
        <v>39889.93</v>
      </c>
      <c r="Y4644" s="707">
        <v>49809.71</v>
      </c>
      <c r="Z4644" s="707">
        <v>21064.73</v>
      </c>
      <c r="AA4644" s="707">
        <v>10287.23</v>
      </c>
      <c r="AB4644" s="707">
        <v>61602.97</v>
      </c>
      <c r="AC4644" s="707">
        <v>2369.35</v>
      </c>
      <c r="AF4644" s="707"/>
      <c r="AG4644" s="707"/>
    </row>
    <row r="4645" spans="4:39">
      <c r="D4645" s="160" t="s">
        <v>9350</v>
      </c>
      <c r="E4645" s="160"/>
      <c r="F4645" s="160">
        <v>46004</v>
      </c>
      <c r="G4645" s="160">
        <v>46043</v>
      </c>
      <c r="H4645" s="160" t="s">
        <v>12619</v>
      </c>
      <c r="I4645" s="160">
        <v>46120</v>
      </c>
      <c r="J4645" s="160">
        <v>14518.7</v>
      </c>
      <c r="K4645" s="160">
        <v>14518.71</v>
      </c>
      <c r="L4645" s="707">
        <v>21509.18</v>
      </c>
      <c r="M4645" s="727" t="s">
        <v>4994</v>
      </c>
      <c r="Y4645" s="707"/>
      <c r="Z4645" s="707"/>
      <c r="AC4645" s="707"/>
      <c r="AD4645" s="707"/>
      <c r="AE4645" s="707"/>
      <c r="AF4645" s="707"/>
      <c r="AG4645" s="707">
        <v>2392.9</v>
      </c>
      <c r="AH4645" s="707">
        <v>16965.37</v>
      </c>
      <c r="AI4645" s="707">
        <v>2150.92</v>
      </c>
      <c r="AL4645" s="707"/>
      <c r="AM4645" s="707"/>
    </row>
    <row r="4646" spans="4:39">
      <c r="D4646" s="160" t="s">
        <v>9350</v>
      </c>
      <c r="E4646" s="160"/>
      <c r="F4646" s="160">
        <v>46004</v>
      </c>
      <c r="G4646" s="160">
        <v>46043</v>
      </c>
      <c r="H4646" s="160" t="s">
        <v>12619</v>
      </c>
      <c r="I4646" s="160">
        <v>46120</v>
      </c>
      <c r="J4646" s="160">
        <v>14518.7</v>
      </c>
      <c r="K4646" s="160">
        <v>14518.71</v>
      </c>
      <c r="L4646" s="707">
        <v>21509.18</v>
      </c>
      <c r="M4646" s="727" t="s">
        <v>4995</v>
      </c>
      <c r="Z4646" s="707"/>
      <c r="AA4646" s="707"/>
      <c r="AB4646" s="707"/>
      <c r="AC4646" s="707"/>
      <c r="AD4646" s="707"/>
      <c r="AE4646" s="707"/>
      <c r="AF4646" s="707"/>
      <c r="AG4646" s="707"/>
      <c r="AH4646" s="707">
        <v>4839.5600000000004</v>
      </c>
      <c r="AI4646" s="707">
        <v>2150.92</v>
      </c>
      <c r="AL4646" s="707"/>
      <c r="AM4646" s="707"/>
    </row>
    <row r="4647" spans="4:39">
      <c r="D4647" s="160" t="s">
        <v>9350</v>
      </c>
      <c r="E4647" s="160"/>
      <c r="F4647" s="160">
        <v>46004</v>
      </c>
      <c r="G4647" s="160">
        <v>46043</v>
      </c>
      <c r="H4647" s="160" t="s">
        <v>12619</v>
      </c>
      <c r="I4647" s="160">
        <v>46120</v>
      </c>
      <c r="J4647" s="160">
        <v>14518.7</v>
      </c>
      <c r="K4647" s="160">
        <v>14518.71</v>
      </c>
      <c r="L4647" s="707">
        <v>21509.18</v>
      </c>
      <c r="M4647" s="727" t="s">
        <v>4996</v>
      </c>
      <c r="Z4647" s="707"/>
      <c r="AA4647" s="707"/>
      <c r="AB4647" s="707">
        <v>14176.52</v>
      </c>
      <c r="AC4647">
        <v>342.19</v>
      </c>
      <c r="AG4647" s="707"/>
    </row>
    <row r="4648" spans="4:39">
      <c r="D4648" s="160" t="s">
        <v>9351</v>
      </c>
      <c r="E4648" s="160"/>
      <c r="F4648" s="160">
        <v>46006</v>
      </c>
      <c r="G4648" s="160">
        <v>46035</v>
      </c>
      <c r="H4648" s="160">
        <v>46082</v>
      </c>
      <c r="I4648" s="160">
        <v>46112</v>
      </c>
      <c r="J4648" s="160">
        <v>0</v>
      </c>
      <c r="K4648" s="160">
        <v>0</v>
      </c>
      <c r="L4648" s="707">
        <v>168162.82</v>
      </c>
      <c r="M4648" s="727" t="s">
        <v>4994</v>
      </c>
      <c r="Z4648" s="707"/>
      <c r="AC4648" s="707"/>
      <c r="AD4648" s="707"/>
      <c r="AE4648" s="707"/>
      <c r="AF4648" s="707"/>
      <c r="AG4648" s="707"/>
      <c r="AH4648" s="707">
        <v>168162.82</v>
      </c>
      <c r="AL4648" s="707"/>
      <c r="AM4648" s="707"/>
    </row>
    <row r="4649" spans="4:39">
      <c r="D4649" s="160" t="s">
        <v>9351</v>
      </c>
      <c r="E4649" s="160"/>
      <c r="F4649" s="160">
        <v>46006</v>
      </c>
      <c r="G4649" s="160">
        <v>46035</v>
      </c>
      <c r="H4649" s="160">
        <v>46082</v>
      </c>
      <c r="I4649" s="160">
        <v>46112</v>
      </c>
      <c r="J4649" s="160">
        <v>0</v>
      </c>
      <c r="K4649" s="160">
        <v>0</v>
      </c>
      <c r="L4649" s="707">
        <v>168162.82</v>
      </c>
      <c r="M4649" s="727" t="s">
        <v>4995</v>
      </c>
      <c r="Z4649" s="707"/>
      <c r="AA4649" s="707"/>
      <c r="AB4649" s="707"/>
      <c r="AC4649" s="707"/>
      <c r="AD4649" s="707"/>
      <c r="AE4649" s="707"/>
      <c r="AF4649" s="707"/>
      <c r="AG4649" s="707"/>
      <c r="AH4649" s="707">
        <v>168162.82</v>
      </c>
      <c r="AL4649" s="707"/>
      <c r="AM4649" s="707"/>
    </row>
    <row r="4650" spans="4:39">
      <c r="D4650" s="160" t="s">
        <v>9351</v>
      </c>
      <c r="E4650" s="160"/>
      <c r="F4650" s="160">
        <v>46006</v>
      </c>
      <c r="G4650" s="160">
        <v>46035</v>
      </c>
      <c r="H4650" s="160">
        <v>46082</v>
      </c>
      <c r="I4650" s="160">
        <v>46112</v>
      </c>
      <c r="J4650" s="160">
        <v>0</v>
      </c>
      <c r="K4650" s="160">
        <v>0</v>
      </c>
      <c r="L4650" s="707">
        <v>168162.82</v>
      </c>
      <c r="M4650" s="727" t="s">
        <v>4996</v>
      </c>
      <c r="Z4650" s="707"/>
      <c r="AA4650" s="707"/>
      <c r="AB4650" s="707"/>
      <c r="AG4650" s="707"/>
    </row>
    <row r="4651" spans="4:39">
      <c r="D4651" s="160" t="s">
        <v>9352</v>
      </c>
      <c r="E4651" s="160"/>
      <c r="F4651" s="160">
        <v>46012</v>
      </c>
      <c r="G4651" s="160">
        <v>46041</v>
      </c>
      <c r="H4651" s="160">
        <v>46088</v>
      </c>
      <c r="I4651" s="160">
        <v>46118</v>
      </c>
      <c r="J4651" s="160">
        <v>0</v>
      </c>
      <c r="K4651" s="160">
        <v>0</v>
      </c>
      <c r="L4651" s="707">
        <v>443196.68</v>
      </c>
      <c r="M4651" s="727" t="s">
        <v>4994</v>
      </c>
      <c r="Z4651" s="707"/>
      <c r="AG4651" s="707"/>
      <c r="AH4651" s="707">
        <v>421731.19</v>
      </c>
      <c r="AI4651" s="707">
        <v>21465.49</v>
      </c>
      <c r="AL4651" s="707"/>
      <c r="AM4651" s="707"/>
    </row>
    <row r="4652" spans="4:39">
      <c r="D4652" s="160" t="s">
        <v>9352</v>
      </c>
      <c r="E4652" s="160"/>
      <c r="F4652" s="160">
        <v>46012</v>
      </c>
      <c r="G4652" s="160">
        <v>46041</v>
      </c>
      <c r="H4652" s="160">
        <v>46088</v>
      </c>
      <c r="I4652" s="160">
        <v>46118</v>
      </c>
      <c r="J4652" s="160">
        <v>0</v>
      </c>
      <c r="K4652" s="160">
        <v>0</v>
      </c>
      <c r="L4652" s="707">
        <v>443196.68</v>
      </c>
      <c r="M4652" s="727" t="s">
        <v>4995</v>
      </c>
      <c r="AG4652" s="707"/>
      <c r="AH4652" s="707">
        <v>421731.19</v>
      </c>
      <c r="AI4652" s="707">
        <v>21465.49</v>
      </c>
      <c r="AL4652" s="707"/>
      <c r="AM4652" s="707"/>
    </row>
    <row r="4653" spans="4:39">
      <c r="D4653" s="160" t="s">
        <v>9352</v>
      </c>
      <c r="E4653" s="160"/>
      <c r="F4653" s="160">
        <v>46012</v>
      </c>
      <c r="G4653" s="160">
        <v>46041</v>
      </c>
      <c r="H4653" s="160">
        <v>46088</v>
      </c>
      <c r="I4653" s="160">
        <v>46118</v>
      </c>
      <c r="J4653" s="160">
        <v>0</v>
      </c>
      <c r="K4653" s="160">
        <v>0</v>
      </c>
      <c r="L4653" s="707">
        <v>443196.68</v>
      </c>
      <c r="M4653" s="727" t="s">
        <v>4996</v>
      </c>
      <c r="Y4653" s="707"/>
      <c r="AG4653" s="707"/>
    </row>
    <row r="4654" spans="4:39">
      <c r="D4654" s="160" t="s">
        <v>9353</v>
      </c>
      <c r="E4654" s="160"/>
      <c r="F4654" s="160">
        <v>46008</v>
      </c>
      <c r="G4654" s="160">
        <v>46014</v>
      </c>
      <c r="H4654" s="160">
        <v>46097</v>
      </c>
      <c r="I4654" s="160">
        <v>46104</v>
      </c>
      <c r="J4654" s="160">
        <v>0</v>
      </c>
      <c r="K4654" s="160">
        <v>0</v>
      </c>
      <c r="L4654" s="707">
        <v>20837</v>
      </c>
      <c r="M4654" s="727" t="s">
        <v>4994</v>
      </c>
      <c r="Y4654" s="707"/>
      <c r="AB4654" s="707"/>
      <c r="AC4654" s="707"/>
      <c r="AD4654" s="707"/>
      <c r="AE4654" s="707"/>
      <c r="AF4654" s="707"/>
      <c r="AG4654" s="707"/>
      <c r="AH4654" s="707">
        <v>20837</v>
      </c>
      <c r="AL4654" s="707"/>
    </row>
    <row r="4655" spans="4:39">
      <c r="D4655" s="160" t="s">
        <v>9353</v>
      </c>
      <c r="E4655" s="160"/>
      <c r="F4655" s="160">
        <v>46008</v>
      </c>
      <c r="G4655" s="160">
        <v>46014</v>
      </c>
      <c r="H4655" s="160">
        <v>46097</v>
      </c>
      <c r="I4655" s="160">
        <v>46104</v>
      </c>
      <c r="J4655" s="160">
        <v>0</v>
      </c>
      <c r="K4655" s="160">
        <v>0</v>
      </c>
      <c r="L4655" s="707">
        <v>20837</v>
      </c>
      <c r="M4655" s="727" t="s">
        <v>4995</v>
      </c>
      <c r="Y4655" s="707"/>
      <c r="Z4655" s="707"/>
      <c r="AA4655" s="707"/>
      <c r="AB4655" s="707"/>
      <c r="AC4655" s="707"/>
      <c r="AD4655" s="707"/>
      <c r="AE4655" s="707"/>
      <c r="AF4655" s="707"/>
      <c r="AG4655" s="707"/>
      <c r="AH4655" s="707">
        <v>20837</v>
      </c>
      <c r="AL4655" s="707"/>
    </row>
    <row r="4656" spans="4:39">
      <c r="D4656" s="160" t="s">
        <v>9353</v>
      </c>
      <c r="E4656" s="160"/>
      <c r="F4656" s="160">
        <v>46008</v>
      </c>
      <c r="G4656" s="160">
        <v>46014</v>
      </c>
      <c r="H4656" s="160">
        <v>46097</v>
      </c>
      <c r="I4656" s="160">
        <v>46104</v>
      </c>
      <c r="J4656" s="160">
        <v>0</v>
      </c>
      <c r="K4656" s="160">
        <v>0</v>
      </c>
      <c r="L4656" s="707">
        <v>20837</v>
      </c>
      <c r="M4656" s="727" t="s">
        <v>4996</v>
      </c>
      <c r="Y4656" s="707"/>
      <c r="Z4656" s="707"/>
      <c r="AA4656" s="707"/>
      <c r="AE4656" s="707"/>
      <c r="AF4656" s="707"/>
      <c r="AG4656" s="707"/>
    </row>
    <row r="4657" spans="4:40">
      <c r="D4657" s="160" t="s">
        <v>5451</v>
      </c>
      <c r="E4657" s="160"/>
      <c r="F4657" s="160">
        <v>46018</v>
      </c>
      <c r="G4657" s="160">
        <v>46091</v>
      </c>
      <c r="H4657" s="160">
        <v>46082</v>
      </c>
      <c r="I4657" s="160">
        <v>46156</v>
      </c>
      <c r="J4657" s="160">
        <v>0</v>
      </c>
      <c r="K4657" s="160">
        <v>0</v>
      </c>
      <c r="L4657" s="707">
        <v>528116.81000000006</v>
      </c>
      <c r="M4657" s="727" t="s">
        <v>4994</v>
      </c>
      <c r="Y4657" s="707"/>
      <c r="AB4657" s="707"/>
      <c r="AC4657" s="707"/>
      <c r="AD4657" s="707"/>
      <c r="AE4657" s="707"/>
      <c r="AF4657" s="707"/>
      <c r="AG4657" s="707"/>
      <c r="AH4657" s="707">
        <v>213367.45</v>
      </c>
      <c r="AI4657" s="707">
        <v>276394.67</v>
      </c>
      <c r="AJ4657" s="707">
        <v>38354.69</v>
      </c>
      <c r="AL4657" s="707"/>
      <c r="AM4657" s="707"/>
      <c r="AN4657" s="707"/>
    </row>
    <row r="4658" spans="4:40">
      <c r="D4658" s="160" t="s">
        <v>5451</v>
      </c>
      <c r="E4658" s="160"/>
      <c r="F4658" s="160">
        <v>46018</v>
      </c>
      <c r="G4658" s="160">
        <v>46091</v>
      </c>
      <c r="H4658" s="160">
        <v>46082</v>
      </c>
      <c r="I4658" s="160">
        <v>46156</v>
      </c>
      <c r="J4658" s="160">
        <v>0</v>
      </c>
      <c r="K4658" s="160">
        <v>0</v>
      </c>
      <c r="L4658" s="707">
        <v>528116.81000000006</v>
      </c>
      <c r="M4658" s="727" t="s">
        <v>4995</v>
      </c>
      <c r="Y4658" s="707"/>
      <c r="Z4658" s="707"/>
      <c r="AA4658" s="707"/>
      <c r="AB4658" s="707"/>
      <c r="AC4658" s="707"/>
      <c r="AD4658" s="707"/>
      <c r="AE4658" s="707"/>
      <c r="AF4658" s="707"/>
      <c r="AG4658" s="707"/>
      <c r="AH4658" s="707">
        <v>213367.45</v>
      </c>
      <c r="AI4658" s="707">
        <v>276394.67</v>
      </c>
      <c r="AJ4658" s="707">
        <v>38354.69</v>
      </c>
      <c r="AL4658" s="707"/>
      <c r="AM4658" s="707"/>
      <c r="AN4658" s="707"/>
    </row>
    <row r="4659" spans="4:40">
      <c r="D4659" s="160" t="s">
        <v>5451</v>
      </c>
      <c r="E4659" s="160"/>
      <c r="F4659" s="160">
        <v>46018</v>
      </c>
      <c r="G4659" s="160">
        <v>46091</v>
      </c>
      <c r="H4659" s="160">
        <v>46082</v>
      </c>
      <c r="I4659" s="160">
        <v>46156</v>
      </c>
      <c r="J4659" s="160">
        <v>0</v>
      </c>
      <c r="K4659" s="160">
        <v>0</v>
      </c>
      <c r="L4659" s="707">
        <v>528116.81000000006</v>
      </c>
      <c r="M4659" s="727" t="s">
        <v>4996</v>
      </c>
      <c r="Y4659" s="707"/>
      <c r="Z4659" s="707"/>
      <c r="AA4659" s="707"/>
      <c r="AF4659" s="707"/>
      <c r="AG4659" s="707"/>
    </row>
    <row r="4660" spans="4:40">
      <c r="D4660" s="160" t="s">
        <v>9354</v>
      </c>
      <c r="E4660" s="160"/>
      <c r="F4660" s="160">
        <v>46018</v>
      </c>
      <c r="G4660" s="160">
        <v>46076</v>
      </c>
      <c r="H4660" s="160">
        <v>46082</v>
      </c>
      <c r="I4660" s="160">
        <v>46141</v>
      </c>
      <c r="J4660" s="160">
        <v>0</v>
      </c>
      <c r="K4660" s="160">
        <v>0</v>
      </c>
      <c r="L4660" s="707">
        <v>49444.02</v>
      </c>
      <c r="M4660" s="727" t="s">
        <v>4994</v>
      </c>
      <c r="Y4660" s="707"/>
      <c r="AB4660" s="707"/>
      <c r="AC4660" s="707"/>
      <c r="AD4660" s="707"/>
      <c r="AE4660" s="707"/>
      <c r="AF4660" s="707"/>
      <c r="AG4660" s="707"/>
      <c r="AH4660" s="707">
        <v>44499.62</v>
      </c>
      <c r="AI4660" s="707">
        <v>4944.3999999999996</v>
      </c>
      <c r="AL4660" s="707"/>
      <c r="AM4660" s="707"/>
    </row>
    <row r="4661" spans="4:40">
      <c r="D4661" s="160" t="s">
        <v>9354</v>
      </c>
      <c r="E4661" s="160"/>
      <c r="F4661" s="160">
        <v>46018</v>
      </c>
      <c r="G4661" s="160">
        <v>46076</v>
      </c>
      <c r="H4661" s="160">
        <v>46082</v>
      </c>
      <c r="I4661" s="160">
        <v>46141</v>
      </c>
      <c r="J4661" s="160">
        <v>0</v>
      </c>
      <c r="K4661" s="160">
        <v>0</v>
      </c>
      <c r="L4661" s="707">
        <v>49444.02</v>
      </c>
      <c r="M4661" s="727" t="s">
        <v>4995</v>
      </c>
      <c r="Y4661" s="707"/>
      <c r="Z4661" s="707"/>
      <c r="AA4661" s="707"/>
      <c r="AB4661" s="707"/>
      <c r="AC4661" s="707"/>
      <c r="AD4661" s="707"/>
      <c r="AE4661" s="707"/>
      <c r="AF4661" s="707"/>
      <c r="AG4661" s="707"/>
      <c r="AH4661" s="707">
        <v>44499.62</v>
      </c>
      <c r="AI4661" s="707">
        <v>4944.3999999999996</v>
      </c>
      <c r="AL4661" s="707"/>
      <c r="AM4661" s="707"/>
    </row>
    <row r="4662" spans="4:40">
      <c r="D4662" s="160" t="s">
        <v>9354</v>
      </c>
      <c r="E4662" s="160"/>
      <c r="F4662" s="160">
        <v>46018</v>
      </c>
      <c r="G4662" s="160">
        <v>46076</v>
      </c>
      <c r="H4662" s="160">
        <v>46082</v>
      </c>
      <c r="I4662" s="160">
        <v>46141</v>
      </c>
      <c r="J4662" s="160">
        <v>0</v>
      </c>
      <c r="K4662" s="160">
        <v>0</v>
      </c>
      <c r="L4662" s="707">
        <v>49444.02</v>
      </c>
      <c r="M4662" s="727" t="s">
        <v>4996</v>
      </c>
      <c r="Y4662" s="707"/>
      <c r="Z4662" s="707"/>
      <c r="AA4662" s="707"/>
      <c r="AB4662" s="707"/>
      <c r="AC4662" s="707"/>
      <c r="AF4662" s="707"/>
    </row>
    <row r="4663" spans="4:40">
      <c r="D4663" s="160" t="s">
        <v>9355</v>
      </c>
      <c r="E4663" s="160"/>
      <c r="F4663" s="160">
        <v>46021</v>
      </c>
      <c r="G4663" s="160">
        <v>46091</v>
      </c>
      <c r="H4663" s="160">
        <v>46085</v>
      </c>
      <c r="I4663" s="160">
        <v>46156</v>
      </c>
      <c r="J4663" s="160">
        <v>0</v>
      </c>
      <c r="K4663" s="160">
        <v>0</v>
      </c>
      <c r="L4663" s="707">
        <v>390709.93</v>
      </c>
      <c r="M4663" s="727" t="s">
        <v>4994</v>
      </c>
      <c r="Y4663" s="707"/>
      <c r="AB4663" s="707"/>
      <c r="AC4663" s="707"/>
      <c r="AD4663" s="707"/>
      <c r="AE4663" s="707"/>
      <c r="AF4663" s="707"/>
      <c r="AG4663" s="707"/>
      <c r="AH4663" s="707">
        <v>148057.35999999999</v>
      </c>
      <c r="AI4663" s="707">
        <v>204297.88</v>
      </c>
      <c r="AJ4663" s="707">
        <v>38354.69</v>
      </c>
      <c r="AL4663" s="707"/>
      <c r="AM4663" s="707"/>
      <c r="AN4663" s="707"/>
    </row>
    <row r="4664" spans="4:40">
      <c r="D4664" s="160" t="s">
        <v>9355</v>
      </c>
      <c r="E4664" s="160"/>
      <c r="F4664" s="160">
        <v>46021</v>
      </c>
      <c r="G4664" s="160">
        <v>46091</v>
      </c>
      <c r="H4664" s="160">
        <v>46085</v>
      </c>
      <c r="I4664" s="160">
        <v>46156</v>
      </c>
      <c r="J4664" s="160">
        <v>0</v>
      </c>
      <c r="K4664" s="160">
        <v>0</v>
      </c>
      <c r="L4664" s="707">
        <v>390709.93</v>
      </c>
      <c r="M4664" s="727" t="s">
        <v>4995</v>
      </c>
      <c r="Y4664" s="707"/>
      <c r="Z4664" s="707"/>
      <c r="AA4664" s="707"/>
      <c r="AB4664" s="707"/>
      <c r="AC4664" s="707"/>
      <c r="AD4664" s="707"/>
      <c r="AE4664" s="707"/>
      <c r="AF4664" s="707"/>
      <c r="AG4664" s="707"/>
      <c r="AH4664" s="707">
        <v>148057.35999999999</v>
      </c>
      <c r="AI4664" s="707">
        <v>204297.88</v>
      </c>
      <c r="AJ4664" s="707">
        <v>38354.69</v>
      </c>
      <c r="AL4664" s="707"/>
      <c r="AM4664" s="707"/>
      <c r="AN4664" s="707"/>
    </row>
    <row r="4665" spans="4:40">
      <c r="D4665" s="160" t="s">
        <v>9355</v>
      </c>
      <c r="E4665" s="160"/>
      <c r="F4665" s="160">
        <v>46021</v>
      </c>
      <c r="G4665" s="160">
        <v>46091</v>
      </c>
      <c r="H4665" s="160">
        <v>46085</v>
      </c>
      <c r="I4665" s="160">
        <v>46156</v>
      </c>
      <c r="J4665" s="160">
        <v>0</v>
      </c>
      <c r="K4665" s="160">
        <v>0</v>
      </c>
      <c r="L4665" s="707">
        <v>390709.93</v>
      </c>
      <c r="M4665" s="727" t="s">
        <v>4996</v>
      </c>
      <c r="Y4665" s="707"/>
      <c r="Z4665" s="707"/>
      <c r="AA4665" s="707"/>
      <c r="AB4665" s="707"/>
      <c r="AF4665" s="707"/>
    </row>
    <row r="4666" spans="4:40">
      <c r="D4666" s="160" t="s">
        <v>5452</v>
      </c>
      <c r="E4666" s="160"/>
      <c r="F4666" s="160">
        <v>46064</v>
      </c>
      <c r="G4666" s="160">
        <v>46072</v>
      </c>
      <c r="H4666" s="160">
        <v>46128</v>
      </c>
      <c r="I4666" s="160">
        <v>46138</v>
      </c>
      <c r="J4666" s="160">
        <v>0</v>
      </c>
      <c r="K4666" s="160">
        <v>0</v>
      </c>
      <c r="L4666" s="707">
        <v>16811.080000000002</v>
      </c>
      <c r="M4666" s="727" t="s">
        <v>4994</v>
      </c>
      <c r="Y4666" s="707"/>
      <c r="AC4666" s="707"/>
      <c r="AD4666" s="707"/>
      <c r="AE4666" s="707"/>
      <c r="AF4666" s="707"/>
      <c r="AG4666" s="707"/>
      <c r="AH4666" s="707"/>
      <c r="AI4666" s="707">
        <v>16811.080000000002</v>
      </c>
      <c r="AM4666" s="707"/>
    </row>
    <row r="4667" spans="4:40">
      <c r="D4667" s="160" t="s">
        <v>5452</v>
      </c>
      <c r="E4667" s="160"/>
      <c r="F4667" s="160">
        <v>46064</v>
      </c>
      <c r="G4667" s="160">
        <v>46072</v>
      </c>
      <c r="H4667" s="160">
        <v>46128</v>
      </c>
      <c r="I4667" s="160">
        <v>46138</v>
      </c>
      <c r="J4667" s="160">
        <v>0</v>
      </c>
      <c r="K4667" s="160">
        <v>0</v>
      </c>
      <c r="L4667" s="707">
        <v>16811.080000000002</v>
      </c>
      <c r="M4667" s="727" t="s">
        <v>4995</v>
      </c>
      <c r="Y4667" s="707"/>
      <c r="Z4667" s="707"/>
      <c r="AA4667" s="707"/>
      <c r="AB4667" s="707"/>
      <c r="AC4667" s="707"/>
      <c r="AD4667" s="707"/>
      <c r="AE4667" s="707"/>
      <c r="AF4667" s="707"/>
      <c r="AG4667" s="707"/>
      <c r="AH4667" s="707"/>
      <c r="AI4667" s="707">
        <v>16811.080000000002</v>
      </c>
      <c r="AM4667" s="707"/>
    </row>
    <row r="4668" spans="4:40">
      <c r="D4668" s="160" t="s">
        <v>5452</v>
      </c>
      <c r="E4668" s="160"/>
      <c r="F4668" s="160">
        <v>46064</v>
      </c>
      <c r="G4668" s="160">
        <v>46072</v>
      </c>
      <c r="H4668" s="160">
        <v>46128</v>
      </c>
      <c r="I4668" s="160">
        <v>46138</v>
      </c>
      <c r="J4668" s="160">
        <v>0</v>
      </c>
      <c r="K4668" s="160">
        <v>0</v>
      </c>
      <c r="L4668" s="707">
        <v>16811.080000000002</v>
      </c>
      <c r="M4668" s="727" t="s">
        <v>4996</v>
      </c>
      <c r="S4668" s="707"/>
      <c r="T4668" s="707"/>
      <c r="Y4668" s="707"/>
      <c r="Z4668" s="707"/>
      <c r="AA4668" s="707"/>
      <c r="AB4668" s="707"/>
      <c r="AF4668" s="707"/>
    </row>
    <row r="4669" spans="4:40">
      <c r="D4669" s="160" t="s">
        <v>9356</v>
      </c>
      <c r="E4669" s="160"/>
      <c r="F4669" s="160">
        <v>46064</v>
      </c>
      <c r="G4669" s="160">
        <v>46070</v>
      </c>
      <c r="H4669" s="160">
        <v>46128</v>
      </c>
      <c r="I4669" s="160">
        <v>46135</v>
      </c>
      <c r="J4669" s="160">
        <v>0</v>
      </c>
      <c r="K4669" s="160">
        <v>0</v>
      </c>
      <c r="L4669" s="707">
        <v>25661.13</v>
      </c>
      <c r="M4669" s="727" t="s">
        <v>4994</v>
      </c>
      <c r="S4669" s="707"/>
      <c r="T4669" s="707"/>
      <c r="V4669" s="707"/>
      <c r="W4669" s="707"/>
      <c r="X4669" s="707"/>
      <c r="Y4669" s="707"/>
      <c r="Z4669" s="707"/>
      <c r="AA4669" s="707"/>
      <c r="AB4669" s="707"/>
      <c r="AC4669" s="707"/>
      <c r="AH4669" s="707"/>
      <c r="AI4669" s="707">
        <v>25661.13</v>
      </c>
      <c r="AM4669" s="707"/>
    </row>
    <row r="4670" spans="4:40">
      <c r="D4670" s="160" t="s">
        <v>9356</v>
      </c>
      <c r="E4670" s="160"/>
      <c r="F4670" s="160">
        <v>46064</v>
      </c>
      <c r="G4670" s="160">
        <v>46070</v>
      </c>
      <c r="H4670" s="160">
        <v>46128</v>
      </c>
      <c r="I4670" s="160">
        <v>46135</v>
      </c>
      <c r="J4670" s="160">
        <v>0</v>
      </c>
      <c r="K4670" s="160">
        <v>0</v>
      </c>
      <c r="L4670" s="707">
        <v>25661.13</v>
      </c>
      <c r="M4670" s="727" t="s">
        <v>4995</v>
      </c>
      <c r="S4670" s="707"/>
      <c r="T4670" s="707"/>
      <c r="U4670" s="707"/>
      <c r="V4670" s="707"/>
      <c r="W4670" s="707"/>
      <c r="X4670" s="707"/>
      <c r="Y4670" s="707"/>
      <c r="Z4670" s="707"/>
      <c r="AA4670" s="707"/>
      <c r="AB4670" s="707"/>
      <c r="AC4670" s="707"/>
      <c r="AH4670" s="707"/>
      <c r="AI4670" s="707">
        <v>25661.13</v>
      </c>
      <c r="AM4670" s="707"/>
    </row>
    <row r="4671" spans="4:40">
      <c r="D4671" s="160" t="s">
        <v>9356</v>
      </c>
      <c r="E4671" s="160"/>
      <c r="F4671" s="160">
        <v>46064</v>
      </c>
      <c r="G4671" s="160">
        <v>46070</v>
      </c>
      <c r="H4671" s="160">
        <v>46128</v>
      </c>
      <c r="I4671" s="160">
        <v>46135</v>
      </c>
      <c r="J4671" s="160">
        <v>0</v>
      </c>
      <c r="K4671" s="160">
        <v>0</v>
      </c>
      <c r="L4671" s="707">
        <v>25661.13</v>
      </c>
      <c r="M4671" s="727" t="s">
        <v>4996</v>
      </c>
      <c r="S4671" s="707"/>
      <c r="T4671" s="707"/>
      <c r="U4671" s="707"/>
      <c r="Z4671" s="707"/>
      <c r="AB4671" s="707"/>
    </row>
    <row r="4672" spans="4:40">
      <c r="D4672" s="160" t="s">
        <v>9357</v>
      </c>
      <c r="E4672" s="160"/>
      <c r="F4672" s="160">
        <v>46064</v>
      </c>
      <c r="G4672" s="160">
        <v>46068</v>
      </c>
      <c r="H4672" s="160">
        <v>46128</v>
      </c>
      <c r="I4672" s="160">
        <v>46133</v>
      </c>
      <c r="J4672" s="160">
        <v>0</v>
      </c>
      <c r="K4672" s="160">
        <v>0</v>
      </c>
      <c r="L4672" s="707">
        <v>9791.9</v>
      </c>
      <c r="M4672" s="727" t="s">
        <v>4994</v>
      </c>
      <c r="S4672" s="707"/>
      <c r="T4672" s="707"/>
      <c r="V4672" s="707"/>
      <c r="W4672" s="707"/>
      <c r="X4672" s="707"/>
      <c r="Y4672" s="707"/>
      <c r="Z4672" s="707"/>
      <c r="AA4672" s="707"/>
      <c r="AB4672" s="707"/>
      <c r="AH4672" s="707"/>
      <c r="AI4672" s="707">
        <v>9791.9</v>
      </c>
      <c r="AM4672" s="707"/>
    </row>
    <row r="4673" spans="4:40">
      <c r="D4673" s="160" t="s">
        <v>9357</v>
      </c>
      <c r="E4673" s="160"/>
      <c r="F4673" s="160">
        <v>46064</v>
      </c>
      <c r="G4673" s="160">
        <v>46068</v>
      </c>
      <c r="H4673" s="160">
        <v>46128</v>
      </c>
      <c r="I4673" s="160">
        <v>46133</v>
      </c>
      <c r="J4673" s="160">
        <v>0</v>
      </c>
      <c r="K4673" s="160">
        <v>0</v>
      </c>
      <c r="L4673" s="707">
        <v>9791.9</v>
      </c>
      <c r="M4673" s="727" t="s">
        <v>4995</v>
      </c>
      <c r="S4673" s="707"/>
      <c r="T4673" s="707"/>
      <c r="U4673" s="707"/>
      <c r="V4673" s="707"/>
      <c r="W4673" s="707"/>
      <c r="X4673" s="707"/>
      <c r="Y4673" s="707"/>
      <c r="Z4673" s="707"/>
      <c r="AA4673" s="707"/>
      <c r="AB4673" s="707"/>
      <c r="AH4673" s="707"/>
      <c r="AI4673" s="707">
        <v>9791.9</v>
      </c>
      <c r="AM4673" s="707"/>
    </row>
    <row r="4674" spans="4:40">
      <c r="D4674" s="160" t="s">
        <v>9357</v>
      </c>
      <c r="E4674" s="160"/>
      <c r="F4674" s="160">
        <v>46064</v>
      </c>
      <c r="G4674" s="160">
        <v>46068</v>
      </c>
      <c r="H4674" s="160">
        <v>46128</v>
      </c>
      <c r="I4674" s="160">
        <v>46133</v>
      </c>
      <c r="J4674" s="160">
        <v>0</v>
      </c>
      <c r="K4674" s="160">
        <v>0</v>
      </c>
      <c r="L4674" s="707">
        <v>9791.9</v>
      </c>
      <c r="M4674" s="727" t="s">
        <v>4996</v>
      </c>
      <c r="S4674" s="707"/>
      <c r="T4674" s="707"/>
      <c r="U4674" s="707"/>
      <c r="Z4674" s="707"/>
      <c r="AB4674" s="707"/>
    </row>
    <row r="4675" spans="4:40">
      <c r="D4675" s="160" t="s">
        <v>9358</v>
      </c>
      <c r="E4675" s="160"/>
      <c r="F4675" s="160">
        <v>46064</v>
      </c>
      <c r="G4675" s="160">
        <v>46068</v>
      </c>
      <c r="H4675" s="160">
        <v>46128</v>
      </c>
      <c r="I4675" s="160">
        <v>46133</v>
      </c>
      <c r="J4675" s="160">
        <v>0</v>
      </c>
      <c r="K4675" s="160">
        <v>0</v>
      </c>
      <c r="L4675" s="707">
        <v>14888.27</v>
      </c>
      <c r="M4675" s="727" t="s">
        <v>4994</v>
      </c>
      <c r="S4675" s="707"/>
      <c r="T4675" s="707"/>
      <c r="V4675" s="707"/>
      <c r="W4675" s="707"/>
      <c r="X4675" s="707"/>
      <c r="Y4675" s="707"/>
      <c r="Z4675" s="707"/>
      <c r="AA4675" s="707"/>
      <c r="AB4675" s="707"/>
      <c r="AH4675" s="707"/>
      <c r="AI4675" s="707">
        <v>14888.27</v>
      </c>
      <c r="AM4675" s="707"/>
    </row>
    <row r="4676" spans="4:40">
      <c r="D4676" s="160" t="s">
        <v>9358</v>
      </c>
      <c r="E4676" s="160"/>
      <c r="F4676" s="160">
        <v>46064</v>
      </c>
      <c r="G4676" s="160">
        <v>46068</v>
      </c>
      <c r="H4676" s="160">
        <v>46128</v>
      </c>
      <c r="I4676" s="160">
        <v>46133</v>
      </c>
      <c r="J4676" s="160">
        <v>0</v>
      </c>
      <c r="K4676" s="160">
        <v>0</v>
      </c>
      <c r="L4676" s="707">
        <v>14888.27</v>
      </c>
      <c r="M4676" s="727" t="s">
        <v>4995</v>
      </c>
      <c r="S4676" s="707"/>
      <c r="T4676" s="707"/>
      <c r="U4676" s="707"/>
      <c r="V4676" s="707"/>
      <c r="W4676" s="707"/>
      <c r="X4676" s="707"/>
      <c r="Y4676" s="707"/>
      <c r="Z4676" s="707"/>
      <c r="AA4676" s="707"/>
      <c r="AB4676" s="707"/>
      <c r="AC4676" s="707"/>
      <c r="AH4676" s="707"/>
      <c r="AI4676" s="707">
        <v>14888.27</v>
      </c>
      <c r="AM4676" s="707"/>
    </row>
    <row r="4677" spans="4:40">
      <c r="D4677" s="160" t="s">
        <v>9358</v>
      </c>
      <c r="E4677" s="160"/>
      <c r="F4677" s="160">
        <v>46064</v>
      </c>
      <c r="G4677" s="160">
        <v>46068</v>
      </c>
      <c r="H4677" s="160">
        <v>46128</v>
      </c>
      <c r="I4677" s="160">
        <v>46133</v>
      </c>
      <c r="J4677" s="160">
        <v>0</v>
      </c>
      <c r="K4677" s="160">
        <v>0</v>
      </c>
      <c r="L4677" s="707">
        <v>14888.27</v>
      </c>
      <c r="M4677" s="727" t="s">
        <v>4996</v>
      </c>
      <c r="S4677" s="707"/>
      <c r="T4677" s="707"/>
      <c r="U4677" s="707"/>
      <c r="Z4677" s="707"/>
      <c r="AB4677" s="707"/>
      <c r="AC4677" s="707"/>
    </row>
    <row r="4678" spans="4:40">
      <c r="D4678" s="160" t="s">
        <v>9359</v>
      </c>
      <c r="E4678" s="160"/>
      <c r="F4678" s="160">
        <v>46032</v>
      </c>
      <c r="G4678" s="160">
        <v>46040</v>
      </c>
      <c r="H4678" s="160">
        <v>46096</v>
      </c>
      <c r="I4678" s="160">
        <v>46105</v>
      </c>
      <c r="J4678" s="160">
        <v>0</v>
      </c>
      <c r="K4678" s="160">
        <v>0</v>
      </c>
      <c r="L4678" s="707">
        <v>13851.92</v>
      </c>
      <c r="M4678" s="727" t="s">
        <v>4994</v>
      </c>
      <c r="S4678" s="707"/>
      <c r="T4678" s="707"/>
      <c r="W4678" s="707"/>
      <c r="X4678" s="707"/>
      <c r="Y4678" s="707"/>
      <c r="Z4678" s="707"/>
      <c r="AA4678" s="707"/>
      <c r="AB4678" s="707"/>
      <c r="AG4678" s="707"/>
      <c r="AH4678" s="707">
        <v>13851.92</v>
      </c>
      <c r="AL4678" s="707"/>
    </row>
    <row r="4679" spans="4:40">
      <c r="D4679" s="160" t="s">
        <v>9359</v>
      </c>
      <c r="E4679" s="160"/>
      <c r="F4679" s="160">
        <v>46032</v>
      </c>
      <c r="G4679" s="160">
        <v>46040</v>
      </c>
      <c r="H4679" s="160">
        <v>46096</v>
      </c>
      <c r="I4679" s="160">
        <v>46105</v>
      </c>
      <c r="J4679" s="160">
        <v>0</v>
      </c>
      <c r="K4679" s="160">
        <v>0</v>
      </c>
      <c r="L4679" s="707">
        <v>13851.92</v>
      </c>
      <c r="M4679" s="727" t="s">
        <v>4995</v>
      </c>
      <c r="S4679" s="707"/>
      <c r="T4679" s="707"/>
      <c r="U4679" s="707"/>
      <c r="W4679" s="707"/>
      <c r="X4679" s="707"/>
      <c r="Y4679" s="707"/>
      <c r="Z4679" s="707"/>
      <c r="AA4679" s="707"/>
      <c r="AB4679" s="707"/>
      <c r="AC4679" s="707"/>
      <c r="AG4679" s="707"/>
      <c r="AH4679" s="707">
        <v>13851.92</v>
      </c>
      <c r="AL4679" s="707"/>
    </row>
    <row r="4680" spans="4:40">
      <c r="D4680" s="160" t="s">
        <v>9359</v>
      </c>
      <c r="E4680" s="160"/>
      <c r="F4680" s="160">
        <v>46032</v>
      </c>
      <c r="G4680" s="160">
        <v>46040</v>
      </c>
      <c r="H4680" s="160">
        <v>46096</v>
      </c>
      <c r="I4680" s="160">
        <v>46105</v>
      </c>
      <c r="J4680" s="160">
        <v>0</v>
      </c>
      <c r="K4680" s="160">
        <v>0</v>
      </c>
      <c r="L4680" s="707">
        <v>13851.92</v>
      </c>
      <c r="M4680" s="727" t="s">
        <v>4996</v>
      </c>
      <c r="S4680" s="707"/>
      <c r="T4680" s="707"/>
      <c r="U4680" s="707"/>
      <c r="Z4680" s="707"/>
      <c r="AB4680" s="707"/>
      <c r="AC4680" s="707"/>
      <c r="AG4680" s="707"/>
    </row>
    <row r="4681" spans="4:40">
      <c r="D4681" s="160" t="s">
        <v>9360</v>
      </c>
      <c r="E4681" s="160"/>
      <c r="F4681" s="160">
        <v>46034</v>
      </c>
      <c r="G4681" s="160">
        <v>46042</v>
      </c>
      <c r="H4681" s="160">
        <v>46098</v>
      </c>
      <c r="I4681" s="160">
        <v>46107</v>
      </c>
      <c r="J4681" s="160">
        <v>0</v>
      </c>
      <c r="K4681" s="160">
        <v>0</v>
      </c>
      <c r="L4681" s="707">
        <v>6958.55</v>
      </c>
      <c r="M4681" s="727" t="s">
        <v>4994</v>
      </c>
      <c r="S4681" s="707"/>
      <c r="T4681" s="707"/>
      <c r="V4681" s="707"/>
      <c r="W4681" s="707"/>
      <c r="X4681" s="707"/>
      <c r="Y4681" s="707"/>
      <c r="Z4681" s="707"/>
      <c r="AA4681" s="707"/>
      <c r="AB4681" s="707"/>
      <c r="AG4681" s="707"/>
      <c r="AH4681" s="707">
        <v>6958.55</v>
      </c>
      <c r="AL4681" s="707"/>
    </row>
    <row r="4682" spans="4:40">
      <c r="D4682" s="160" t="s">
        <v>9360</v>
      </c>
      <c r="E4682" s="160"/>
      <c r="F4682" s="160">
        <v>46034</v>
      </c>
      <c r="G4682" s="160">
        <v>46042</v>
      </c>
      <c r="H4682" s="160">
        <v>46098</v>
      </c>
      <c r="I4682" s="160">
        <v>46107</v>
      </c>
      <c r="J4682" s="160">
        <v>0</v>
      </c>
      <c r="K4682" s="160">
        <v>0</v>
      </c>
      <c r="L4682" s="707">
        <v>6958.55</v>
      </c>
      <c r="M4682" s="727" t="s">
        <v>4995</v>
      </c>
      <c r="S4682" s="707"/>
      <c r="T4682" s="707"/>
      <c r="U4682" s="707"/>
      <c r="V4682" s="707"/>
      <c r="W4682" s="707"/>
      <c r="X4682" s="707"/>
      <c r="Y4682" s="707"/>
      <c r="Z4682" s="707"/>
      <c r="AA4682" s="707"/>
      <c r="AB4682" s="707"/>
      <c r="AG4682" s="707"/>
      <c r="AH4682" s="707">
        <v>6958.55</v>
      </c>
      <c r="AL4682" s="707"/>
    </row>
    <row r="4683" spans="4:40">
      <c r="D4683" s="160" t="s">
        <v>9360</v>
      </c>
      <c r="E4683" s="160"/>
      <c r="F4683" s="160">
        <v>46034</v>
      </c>
      <c r="G4683" s="160">
        <v>46042</v>
      </c>
      <c r="H4683" s="160">
        <v>46098</v>
      </c>
      <c r="I4683" s="160">
        <v>46107</v>
      </c>
      <c r="J4683" s="160">
        <v>0</v>
      </c>
      <c r="K4683" s="160">
        <v>0</v>
      </c>
      <c r="L4683" s="707">
        <v>6958.55</v>
      </c>
      <c r="M4683" s="727" t="s">
        <v>4996</v>
      </c>
      <c r="S4683" s="707"/>
      <c r="T4683" s="707"/>
      <c r="U4683" s="707"/>
      <c r="Z4683" s="707"/>
      <c r="AG4683" s="707"/>
    </row>
    <row r="4684" spans="4:40">
      <c r="D4684" s="160" t="s">
        <v>5449</v>
      </c>
      <c r="E4684" s="160"/>
      <c r="F4684" s="160">
        <v>46092</v>
      </c>
      <c r="G4684" s="160">
        <v>46103</v>
      </c>
      <c r="H4684" s="160">
        <v>46156</v>
      </c>
      <c r="I4684" s="160">
        <v>46168</v>
      </c>
      <c r="J4684" s="160">
        <v>0</v>
      </c>
      <c r="K4684" s="160">
        <v>0</v>
      </c>
      <c r="L4684" s="707">
        <v>39127.269999999997</v>
      </c>
      <c r="M4684" s="727" t="s">
        <v>4994</v>
      </c>
      <c r="S4684" s="707"/>
      <c r="T4684" s="707"/>
      <c r="W4684" s="707"/>
      <c r="X4684" s="707"/>
      <c r="Y4684" s="707"/>
      <c r="Z4684" s="707"/>
      <c r="AA4684" s="707"/>
      <c r="AB4684" s="707"/>
      <c r="AC4684" s="707"/>
      <c r="AI4684" s="707"/>
      <c r="AJ4684" s="707">
        <v>39127.269999999997</v>
      </c>
      <c r="AN4684" s="707"/>
    </row>
    <row r="4685" spans="4:40">
      <c r="D4685" s="160" t="s">
        <v>5449</v>
      </c>
      <c r="E4685" s="160"/>
      <c r="F4685" s="160">
        <v>46092</v>
      </c>
      <c r="G4685" s="160">
        <v>46103</v>
      </c>
      <c r="H4685" s="160">
        <v>46156</v>
      </c>
      <c r="I4685" s="160">
        <v>46168</v>
      </c>
      <c r="J4685" s="160">
        <v>0</v>
      </c>
      <c r="K4685" s="160">
        <v>0</v>
      </c>
      <c r="L4685" s="707">
        <v>39127.269999999997</v>
      </c>
      <c r="M4685" s="727" t="s">
        <v>4995</v>
      </c>
      <c r="S4685" s="707"/>
      <c r="T4685" s="707"/>
      <c r="U4685" s="707"/>
      <c r="W4685" s="707"/>
      <c r="X4685" s="707"/>
      <c r="Y4685" s="707"/>
      <c r="Z4685" s="707"/>
      <c r="AA4685" s="707"/>
      <c r="AB4685" s="707"/>
      <c r="AC4685" s="707"/>
      <c r="AG4685" s="707"/>
      <c r="AI4685" s="707"/>
      <c r="AJ4685" s="707">
        <v>39127.269999999997</v>
      </c>
      <c r="AN4685" s="707"/>
    </row>
    <row r="4686" spans="4:40">
      <c r="D4686" s="160" t="s">
        <v>5449</v>
      </c>
      <c r="E4686" s="160"/>
      <c r="F4686" s="160">
        <v>46092</v>
      </c>
      <c r="G4686" s="160">
        <v>46103</v>
      </c>
      <c r="H4686" s="160">
        <v>46156</v>
      </c>
      <c r="I4686" s="160">
        <v>46168</v>
      </c>
      <c r="J4686" s="160">
        <v>0</v>
      </c>
      <c r="K4686" s="160">
        <v>0</v>
      </c>
      <c r="L4686" s="707">
        <v>39127.269999999997</v>
      </c>
      <c r="M4686" s="727" t="s">
        <v>4996</v>
      </c>
      <c r="S4686" s="707"/>
      <c r="T4686" s="707"/>
      <c r="U4686" s="707"/>
      <c r="Y4686" s="707"/>
      <c r="Z4686" s="707"/>
      <c r="AG4686" s="707"/>
    </row>
    <row r="4687" spans="4:40">
      <c r="D4687" s="160" t="s">
        <v>9361</v>
      </c>
      <c r="E4687" s="160"/>
      <c r="F4687" s="160">
        <v>46092</v>
      </c>
      <c r="G4687" s="160">
        <v>46103</v>
      </c>
      <c r="H4687" s="160">
        <v>46156</v>
      </c>
      <c r="I4687" s="160">
        <v>46168</v>
      </c>
      <c r="J4687" s="160">
        <v>0</v>
      </c>
      <c r="K4687" s="160">
        <v>0</v>
      </c>
      <c r="L4687" s="707">
        <v>2853.66</v>
      </c>
      <c r="M4687" s="727" t="s">
        <v>4994</v>
      </c>
      <c r="S4687" s="707"/>
      <c r="T4687" s="707"/>
      <c r="V4687" s="707"/>
      <c r="W4687" s="707"/>
      <c r="X4687" s="707"/>
      <c r="Y4687" s="707"/>
      <c r="Z4687" s="707"/>
      <c r="AA4687" s="707"/>
      <c r="AB4687" s="707"/>
      <c r="AC4687" s="707"/>
      <c r="AD4687" s="707"/>
      <c r="AE4687" s="707"/>
      <c r="AF4687" s="707"/>
      <c r="AG4687" s="707"/>
      <c r="AH4687" s="707"/>
      <c r="AI4687" s="707"/>
      <c r="AJ4687" s="707">
        <v>2853.66</v>
      </c>
      <c r="AN4687" s="707"/>
    </row>
    <row r="4688" spans="4:40">
      <c r="D4688" s="160" t="s">
        <v>9361</v>
      </c>
      <c r="E4688" s="160"/>
      <c r="F4688" s="160">
        <v>46092</v>
      </c>
      <c r="G4688" s="160">
        <v>46103</v>
      </c>
      <c r="H4688" s="160">
        <v>46156</v>
      </c>
      <c r="I4688" s="160">
        <v>46168</v>
      </c>
      <c r="J4688" s="160">
        <v>0</v>
      </c>
      <c r="K4688" s="160">
        <v>0</v>
      </c>
      <c r="L4688" s="707">
        <v>2853.66</v>
      </c>
      <c r="M4688" s="727" t="s">
        <v>4995</v>
      </c>
      <c r="S4688" s="707"/>
      <c r="T4688" s="707"/>
      <c r="U4688" s="707"/>
      <c r="V4688" s="707"/>
      <c r="W4688" s="707"/>
      <c r="X4688" s="707"/>
      <c r="Y4688" s="707"/>
      <c r="Z4688" s="707"/>
      <c r="AA4688" s="707"/>
      <c r="AB4688" s="707"/>
      <c r="AC4688" s="707"/>
      <c r="AD4688" s="707"/>
      <c r="AE4688" s="707"/>
      <c r="AF4688" s="707"/>
      <c r="AG4688" s="707"/>
      <c r="AH4688" s="707"/>
      <c r="AI4688" s="707"/>
      <c r="AJ4688" s="707">
        <v>2853.66</v>
      </c>
      <c r="AN4688" s="707"/>
    </row>
    <row r="4689" spans="4:42">
      <c r="D4689" s="160" t="s">
        <v>9361</v>
      </c>
      <c r="E4689" s="160"/>
      <c r="F4689" s="160">
        <v>46092</v>
      </c>
      <c r="G4689" s="160">
        <v>46103</v>
      </c>
      <c r="H4689" s="160">
        <v>46156</v>
      </c>
      <c r="I4689" s="160">
        <v>46168</v>
      </c>
      <c r="J4689" s="160">
        <v>0</v>
      </c>
      <c r="K4689" s="160">
        <v>0</v>
      </c>
      <c r="L4689" s="707">
        <v>2853.66</v>
      </c>
      <c r="M4689" s="727" t="s">
        <v>4996</v>
      </c>
      <c r="S4689" s="707"/>
      <c r="T4689" s="707"/>
      <c r="U4689" s="707"/>
      <c r="Y4689" s="707"/>
      <c r="Z4689" s="707"/>
      <c r="AA4689" s="707"/>
      <c r="AB4689" s="707"/>
      <c r="AC4689" s="707"/>
      <c r="AF4689" s="707"/>
      <c r="AG4689" s="707"/>
    </row>
    <row r="4690" spans="4:42">
      <c r="D4690" s="160" t="s">
        <v>5450</v>
      </c>
      <c r="E4690" s="160"/>
      <c r="F4690" s="160">
        <v>46095</v>
      </c>
      <c r="G4690" s="160">
        <v>46100</v>
      </c>
      <c r="H4690" s="160">
        <v>46159</v>
      </c>
      <c r="I4690" s="160">
        <v>46166</v>
      </c>
      <c r="J4690" s="160">
        <v>0</v>
      </c>
      <c r="K4690" s="160">
        <v>0</v>
      </c>
      <c r="L4690" s="707">
        <v>36273.61</v>
      </c>
      <c r="M4690" s="727" t="s">
        <v>4994</v>
      </c>
      <c r="S4690" s="707"/>
      <c r="T4690" s="707"/>
      <c r="Y4690" s="707"/>
      <c r="Z4690" s="707"/>
      <c r="AB4690" s="707"/>
      <c r="AC4690" s="707"/>
      <c r="AD4690" s="707"/>
      <c r="AE4690" s="707"/>
      <c r="AF4690" s="707"/>
      <c r="AG4690" s="707"/>
      <c r="AH4690" s="707"/>
      <c r="AI4690" s="707"/>
      <c r="AJ4690" s="707">
        <v>36273.61</v>
      </c>
      <c r="AN4690" s="707"/>
    </row>
    <row r="4691" spans="4:42">
      <c r="D4691" s="160" t="s">
        <v>5450</v>
      </c>
      <c r="E4691" s="160"/>
      <c r="F4691" s="160">
        <v>46095</v>
      </c>
      <c r="G4691" s="160">
        <v>46100</v>
      </c>
      <c r="H4691" s="160">
        <v>46159</v>
      </c>
      <c r="I4691" s="160">
        <v>46166</v>
      </c>
      <c r="J4691" s="160">
        <v>0</v>
      </c>
      <c r="K4691" s="160">
        <v>0</v>
      </c>
      <c r="L4691" s="707">
        <v>36273.61</v>
      </c>
      <c r="M4691" s="727" t="s">
        <v>4995</v>
      </c>
      <c r="Y4691" s="707"/>
      <c r="Z4691" s="707"/>
      <c r="AA4691" s="707"/>
      <c r="AB4691" s="707"/>
      <c r="AC4691" s="707"/>
      <c r="AD4691" s="707"/>
      <c r="AE4691" s="707"/>
      <c r="AF4691" s="707"/>
      <c r="AG4691" s="707"/>
      <c r="AH4691" s="707"/>
      <c r="AI4691" s="707"/>
      <c r="AJ4691" s="707">
        <v>36273.61</v>
      </c>
      <c r="AN4691" s="707"/>
    </row>
    <row r="4692" spans="4:42">
      <c r="D4692" s="160" t="s">
        <v>5450</v>
      </c>
      <c r="E4692" s="160"/>
      <c r="F4692" s="160">
        <v>46095</v>
      </c>
      <c r="G4692" s="160">
        <v>46100</v>
      </c>
      <c r="H4692" s="160">
        <v>46159</v>
      </c>
      <c r="I4692" s="160">
        <v>46166</v>
      </c>
      <c r="J4692" s="160">
        <v>0</v>
      </c>
      <c r="K4692" s="160">
        <v>0</v>
      </c>
      <c r="L4692" s="707">
        <v>36273.61</v>
      </c>
      <c r="M4692" s="727" t="s">
        <v>4996</v>
      </c>
      <c r="Y4692" s="707"/>
      <c r="Z4692" s="707"/>
      <c r="AA4692" s="707"/>
      <c r="AB4692" s="707"/>
      <c r="AF4692" s="707"/>
      <c r="AG4692" s="707"/>
    </row>
    <row r="4693" spans="4:42">
      <c r="D4693" s="160" t="s">
        <v>5453</v>
      </c>
      <c r="E4693" s="160"/>
      <c r="F4693" s="160">
        <v>45903</v>
      </c>
      <c r="G4693" s="160">
        <v>46126</v>
      </c>
      <c r="H4693" s="160" t="s">
        <v>12610</v>
      </c>
      <c r="I4693" s="160">
        <v>46023</v>
      </c>
      <c r="J4693" s="160">
        <v>2459201.19</v>
      </c>
      <c r="K4693" s="160">
        <v>2459201.19</v>
      </c>
      <c r="L4693" s="707">
        <v>5183624.7</v>
      </c>
      <c r="M4693" s="727" t="s">
        <v>4994</v>
      </c>
      <c r="Y4693" s="707"/>
      <c r="Z4693" s="707"/>
      <c r="AB4693" s="707">
        <v>950539.65</v>
      </c>
      <c r="AC4693" s="707">
        <v>2002870.17</v>
      </c>
      <c r="AD4693" s="707">
        <v>1203920.01</v>
      </c>
      <c r="AE4693" s="707">
        <v>503745.01</v>
      </c>
      <c r="AF4693" s="707">
        <v>18853.09</v>
      </c>
      <c r="AG4693" s="707">
        <v>485882.34</v>
      </c>
      <c r="AH4693" s="707">
        <v>17814.43</v>
      </c>
      <c r="AI4693" s="707"/>
      <c r="AJ4693" s="707"/>
      <c r="AK4693" s="707"/>
      <c r="AL4693" s="707"/>
      <c r="AM4693" s="707"/>
      <c r="AN4693" s="707"/>
      <c r="AO4693" s="707"/>
      <c r="AP4693" s="707"/>
    </row>
    <row r="4694" spans="4:42">
      <c r="D4694" s="160" t="s">
        <v>5453</v>
      </c>
      <c r="E4694" s="160"/>
      <c r="F4694" s="160">
        <v>45903</v>
      </c>
      <c r="G4694" s="160">
        <v>46126</v>
      </c>
      <c r="H4694" s="160" t="s">
        <v>12610</v>
      </c>
      <c r="I4694" s="160">
        <v>46023</v>
      </c>
      <c r="J4694" s="160">
        <v>2459201.19</v>
      </c>
      <c r="K4694" s="160">
        <v>2459201.19</v>
      </c>
      <c r="L4694" s="707">
        <v>5183624.7</v>
      </c>
      <c r="M4694" s="727" t="s">
        <v>4995</v>
      </c>
      <c r="Y4694" s="707"/>
      <c r="Z4694" s="707"/>
      <c r="AA4694" s="707"/>
      <c r="AB4694" s="707"/>
      <c r="AC4694" s="707">
        <v>1894131.29</v>
      </c>
      <c r="AD4694" s="707">
        <v>671028.19999999995</v>
      </c>
      <c r="AE4694" s="707">
        <v>159260.04</v>
      </c>
      <c r="AF4694" s="707">
        <v>3.99</v>
      </c>
      <c r="AG4694" s="707"/>
      <c r="AI4694" s="707"/>
      <c r="AJ4694" s="707"/>
      <c r="AK4694" s="707"/>
      <c r="AL4694" s="707"/>
      <c r="AM4694" s="707"/>
      <c r="AN4694" s="707"/>
      <c r="AO4694" s="707"/>
      <c r="AP4694" s="707"/>
    </row>
    <row r="4695" spans="4:42">
      <c r="D4695" s="160" t="s">
        <v>5453</v>
      </c>
      <c r="E4695" s="160"/>
      <c r="F4695" s="160">
        <v>45903</v>
      </c>
      <c r="G4695" s="160">
        <v>46126</v>
      </c>
      <c r="H4695" s="160" t="s">
        <v>12610</v>
      </c>
      <c r="I4695" s="160">
        <v>46023</v>
      </c>
      <c r="J4695" s="160">
        <v>2459201.19</v>
      </c>
      <c r="K4695" s="160">
        <v>2459201.19</v>
      </c>
      <c r="L4695" s="707">
        <v>5183624.7</v>
      </c>
      <c r="M4695" s="727" t="s">
        <v>4996</v>
      </c>
      <c r="R4695" s="707">
        <v>4969.91</v>
      </c>
      <c r="S4695" s="707">
        <v>44729.17</v>
      </c>
      <c r="T4695" s="707">
        <v>3313.27</v>
      </c>
      <c r="W4695" s="707">
        <v>35992.74</v>
      </c>
      <c r="X4695" s="707">
        <v>14847.03</v>
      </c>
      <c r="Y4695" s="707">
        <v>216157.5</v>
      </c>
      <c r="Z4695" s="707">
        <v>183442.31</v>
      </c>
      <c r="AA4695" s="707">
        <v>710099.67</v>
      </c>
      <c r="AB4695" s="707">
        <v>1194671.26</v>
      </c>
      <c r="AC4695" s="707">
        <v>50978.32</v>
      </c>
      <c r="AF4695" s="707"/>
    </row>
    <row r="4696" spans="4:42">
      <c r="D4696" s="160" t="s">
        <v>5454</v>
      </c>
      <c r="E4696" s="160"/>
      <c r="F4696" s="160">
        <v>45911</v>
      </c>
      <c r="G4696" s="160">
        <v>46092</v>
      </c>
      <c r="H4696" s="160" t="s">
        <v>6581</v>
      </c>
      <c r="I4696" s="160">
        <v>45990</v>
      </c>
      <c r="J4696" s="160">
        <v>2459201.19</v>
      </c>
      <c r="K4696" s="160">
        <v>2459201.19</v>
      </c>
      <c r="L4696" s="707">
        <v>5004968.6500000004</v>
      </c>
      <c r="M4696" s="727" t="s">
        <v>4994</v>
      </c>
      <c r="Y4696" s="707"/>
      <c r="Z4696" s="707"/>
      <c r="AB4696" s="707">
        <v>950539.65</v>
      </c>
      <c r="AC4696" s="707">
        <v>2002870.17</v>
      </c>
      <c r="AD4696" s="707">
        <v>1184527.99</v>
      </c>
      <c r="AE4696" s="707">
        <v>344484.97</v>
      </c>
      <c r="AF4696" s="707">
        <v>18849.11</v>
      </c>
      <c r="AG4696" s="707">
        <v>485882.34</v>
      </c>
      <c r="AH4696" s="707">
        <v>17814.43</v>
      </c>
      <c r="AI4696" s="707"/>
      <c r="AJ4696" s="707"/>
      <c r="AK4696" s="707"/>
      <c r="AL4696" s="707"/>
      <c r="AM4696" s="707"/>
      <c r="AN4696" s="707"/>
      <c r="AO4696" s="707"/>
    </row>
    <row r="4697" spans="4:42">
      <c r="D4697" s="160" t="s">
        <v>5454</v>
      </c>
      <c r="E4697" s="160"/>
      <c r="F4697" s="160">
        <v>45911</v>
      </c>
      <c r="G4697" s="160">
        <v>46092</v>
      </c>
      <c r="H4697" s="160" t="s">
        <v>6581</v>
      </c>
      <c r="I4697" s="160">
        <v>45990</v>
      </c>
      <c r="J4697" s="160">
        <v>2459201.19</v>
      </c>
      <c r="K4697" s="160">
        <v>2459201.19</v>
      </c>
      <c r="L4697" s="707">
        <v>5004968.6500000004</v>
      </c>
      <c r="M4697" s="727" t="s">
        <v>4995</v>
      </c>
      <c r="Y4697" s="707"/>
      <c r="Z4697" s="707"/>
      <c r="AA4697" s="707"/>
      <c r="AB4697" s="707"/>
      <c r="AC4697" s="707">
        <v>1894131.29</v>
      </c>
      <c r="AD4697" s="707">
        <v>651636.18000000005</v>
      </c>
      <c r="AE4697" s="707"/>
      <c r="AF4697" s="707"/>
      <c r="AG4697" s="707"/>
      <c r="AH4697" s="707"/>
      <c r="AI4697" s="707"/>
      <c r="AJ4697" s="707"/>
      <c r="AK4697" s="707"/>
      <c r="AL4697" s="707"/>
      <c r="AM4697" s="707"/>
      <c r="AN4697" s="707"/>
      <c r="AO4697" s="707"/>
    </row>
    <row r="4698" spans="4:42">
      <c r="D4698" s="160" t="s">
        <v>5454</v>
      </c>
      <c r="E4698" s="160"/>
      <c r="F4698" s="160">
        <v>45911</v>
      </c>
      <c r="G4698" s="160">
        <v>46092</v>
      </c>
      <c r="H4698" s="160" t="s">
        <v>6581</v>
      </c>
      <c r="I4698" s="160">
        <v>45990</v>
      </c>
      <c r="J4698" s="160">
        <v>2459201.19</v>
      </c>
      <c r="K4698" s="160">
        <v>2459201.19</v>
      </c>
      <c r="L4698" s="707">
        <v>5004968.6500000004</v>
      </c>
      <c r="M4698" s="727" t="s">
        <v>4996</v>
      </c>
      <c r="R4698" s="707">
        <v>4969.91</v>
      </c>
      <c r="S4698" s="707">
        <v>44729.17</v>
      </c>
      <c r="T4698" s="707">
        <v>3313.27</v>
      </c>
      <c r="W4698" s="707">
        <v>35992.74</v>
      </c>
      <c r="X4698" s="707">
        <v>14847.03</v>
      </c>
      <c r="Y4698" s="707">
        <v>216157.5</v>
      </c>
      <c r="Z4698" s="707">
        <v>183442.31</v>
      </c>
      <c r="AA4698" s="707">
        <v>710099.67</v>
      </c>
      <c r="AB4698" s="707">
        <v>1194671.26</v>
      </c>
      <c r="AC4698" s="707">
        <v>50978.32</v>
      </c>
      <c r="AF4698" s="707"/>
    </row>
    <row r="4699" spans="4:42">
      <c r="D4699" s="160" t="s">
        <v>9362</v>
      </c>
      <c r="E4699" s="160"/>
      <c r="F4699" s="160">
        <v>45911</v>
      </c>
      <c r="G4699" s="160">
        <v>46057</v>
      </c>
      <c r="H4699" s="160" t="s">
        <v>6581</v>
      </c>
      <c r="I4699" s="160">
        <v>45962</v>
      </c>
      <c r="J4699" s="160">
        <v>1763341.36</v>
      </c>
      <c r="K4699" s="160">
        <v>1763341.37</v>
      </c>
      <c r="L4699" s="707">
        <v>3230972.32</v>
      </c>
      <c r="M4699" s="727" t="s">
        <v>4994</v>
      </c>
      <c r="Y4699" s="707"/>
      <c r="AB4699" s="707">
        <v>729188.98</v>
      </c>
      <c r="AC4699" s="707">
        <v>1618104.58</v>
      </c>
      <c r="AD4699" s="707">
        <v>539193.79</v>
      </c>
      <c r="AE4699" s="707">
        <v>344484.97</v>
      </c>
      <c r="AI4699" s="707"/>
      <c r="AJ4699" s="707"/>
      <c r="AK4699" s="707"/>
      <c r="AL4699" s="707"/>
      <c r="AM4699" s="707"/>
    </row>
    <row r="4700" spans="4:42">
      <c r="D4700" s="160" t="s">
        <v>9362</v>
      </c>
      <c r="E4700" s="160"/>
      <c r="F4700" s="160">
        <v>45911</v>
      </c>
      <c r="G4700" s="160">
        <v>46057</v>
      </c>
      <c r="H4700" s="160" t="s">
        <v>6581</v>
      </c>
      <c r="I4700" s="160">
        <v>45962</v>
      </c>
      <c r="J4700" s="160">
        <v>1763341.36</v>
      </c>
      <c r="K4700" s="160">
        <v>1763341.37</v>
      </c>
      <c r="L4700" s="707">
        <v>3230972.32</v>
      </c>
      <c r="M4700" s="727" t="s">
        <v>4995</v>
      </c>
      <c r="AB4700" s="707"/>
      <c r="AC4700" s="707">
        <v>1466826.63</v>
      </c>
      <c r="AD4700" s="707">
        <v>804.34</v>
      </c>
      <c r="AE4700" s="707"/>
      <c r="AI4700" s="707"/>
      <c r="AJ4700" s="707"/>
      <c r="AK4700" s="707"/>
      <c r="AL4700" s="707"/>
      <c r="AM4700" s="707"/>
    </row>
    <row r="4701" spans="4:42">
      <c r="D4701" s="160" t="s">
        <v>9362</v>
      </c>
      <c r="E4701" s="160"/>
      <c r="F4701" s="160">
        <v>45911</v>
      </c>
      <c r="G4701" s="160">
        <v>46057</v>
      </c>
      <c r="H4701" s="160" t="s">
        <v>6581</v>
      </c>
      <c r="I4701" s="160">
        <v>45962</v>
      </c>
      <c r="J4701" s="160">
        <v>1763341.36</v>
      </c>
      <c r="K4701" s="160">
        <v>1763341.37</v>
      </c>
      <c r="L4701" s="707">
        <v>3230972.32</v>
      </c>
      <c r="M4701" s="727" t="s">
        <v>4996</v>
      </c>
      <c r="R4701" s="707">
        <v>4969.91</v>
      </c>
      <c r="S4701" s="707">
        <v>44729.17</v>
      </c>
      <c r="T4701" s="707">
        <v>3313.27</v>
      </c>
      <c r="X4701" s="707">
        <v>13345.41</v>
      </c>
      <c r="Y4701" s="707">
        <v>94622.68</v>
      </c>
      <c r="Z4701" s="707">
        <v>133633.99</v>
      </c>
      <c r="AA4701" s="707">
        <v>334289.93</v>
      </c>
      <c r="AB4701" s="707">
        <v>1086579.3999999999</v>
      </c>
      <c r="AC4701" s="707">
        <v>47857.62</v>
      </c>
    </row>
    <row r="4702" spans="4:42">
      <c r="D4702" s="160" t="s">
        <v>9363</v>
      </c>
      <c r="E4702" s="160"/>
      <c r="F4702" s="160">
        <v>45911</v>
      </c>
      <c r="G4702" s="160">
        <v>45956</v>
      </c>
      <c r="H4702" s="160" t="s">
        <v>6581</v>
      </c>
      <c r="I4702" s="160" t="s">
        <v>6726</v>
      </c>
      <c r="J4702" s="160">
        <v>353415.67</v>
      </c>
      <c r="K4702" s="160">
        <v>353415.66</v>
      </c>
      <c r="L4702" s="707">
        <v>353415.67</v>
      </c>
      <c r="M4702" s="727" t="s">
        <v>4994</v>
      </c>
      <c r="Y4702" s="707"/>
      <c r="AB4702" s="707">
        <v>212079.82</v>
      </c>
      <c r="AC4702" s="707">
        <v>141335.85</v>
      </c>
      <c r="AD4702" s="707"/>
      <c r="AE4702" s="707"/>
      <c r="AF4702" s="707"/>
      <c r="AG4702" s="707"/>
    </row>
    <row r="4703" spans="4:42">
      <c r="D4703" s="160" t="s">
        <v>9363</v>
      </c>
      <c r="E4703" s="160"/>
      <c r="F4703" s="160">
        <v>45911</v>
      </c>
      <c r="G4703" s="160">
        <v>45956</v>
      </c>
      <c r="H4703" s="160" t="s">
        <v>6581</v>
      </c>
      <c r="I4703" s="160" t="s">
        <v>6726</v>
      </c>
      <c r="J4703" s="160">
        <v>353415.67</v>
      </c>
      <c r="K4703" s="160">
        <v>353415.66</v>
      </c>
      <c r="L4703" s="707">
        <v>353415.67</v>
      </c>
      <c r="M4703" s="727" t="s">
        <v>4995</v>
      </c>
      <c r="Y4703" s="707"/>
      <c r="Z4703" s="707"/>
      <c r="AA4703" s="707"/>
      <c r="AB4703" s="707"/>
      <c r="AC4703" s="707"/>
      <c r="AD4703" s="707"/>
      <c r="AE4703" s="707"/>
      <c r="AF4703" s="707"/>
      <c r="AG4703" s="707"/>
    </row>
    <row r="4704" spans="4:42">
      <c r="D4704" s="160" t="s">
        <v>9363</v>
      </c>
      <c r="E4704" s="160"/>
      <c r="F4704" s="160">
        <v>45911</v>
      </c>
      <c r="G4704" s="160">
        <v>45956</v>
      </c>
      <c r="H4704" s="160" t="s">
        <v>6581</v>
      </c>
      <c r="I4704" s="160" t="s">
        <v>6726</v>
      </c>
      <c r="J4704" s="160">
        <v>353415.67</v>
      </c>
      <c r="K4704" s="160">
        <v>353415.66</v>
      </c>
      <c r="L4704" s="707">
        <v>353415.67</v>
      </c>
      <c r="M4704" s="727" t="s">
        <v>4996</v>
      </c>
      <c r="R4704" s="707">
        <v>4969.91</v>
      </c>
      <c r="S4704" s="707">
        <v>44729.17</v>
      </c>
      <c r="T4704" s="707">
        <v>3313.27</v>
      </c>
      <c r="X4704" s="707">
        <v>13345.41</v>
      </c>
      <c r="Y4704" s="707">
        <v>94622.68</v>
      </c>
      <c r="Z4704" s="707">
        <v>133633.99</v>
      </c>
      <c r="AA4704" s="707">
        <v>58801.23</v>
      </c>
      <c r="AC4704" s="707"/>
      <c r="AF4704" s="707"/>
    </row>
    <row r="4705" spans="4:41">
      <c r="D4705" s="160" t="s">
        <v>9364</v>
      </c>
      <c r="E4705" s="160"/>
      <c r="F4705" s="160">
        <v>45957</v>
      </c>
      <c r="G4705" s="160">
        <v>45994</v>
      </c>
      <c r="H4705" s="160" t="s">
        <v>6697</v>
      </c>
      <c r="I4705" s="160">
        <v>45962</v>
      </c>
      <c r="J4705" s="160">
        <v>137073.31</v>
      </c>
      <c r="K4705" s="160">
        <v>137073.32</v>
      </c>
      <c r="L4705" s="707">
        <v>344717.1</v>
      </c>
      <c r="M4705" s="727" t="s">
        <v>4994</v>
      </c>
      <c r="Y4705" s="707"/>
      <c r="AB4705" s="707">
        <v>120650.99</v>
      </c>
      <c r="AC4705" s="707">
        <v>223261.78</v>
      </c>
      <c r="AD4705" s="707">
        <v>804.34</v>
      </c>
      <c r="AE4705" s="707"/>
      <c r="AF4705" s="707"/>
      <c r="AG4705" s="707"/>
      <c r="AI4705" s="707"/>
      <c r="AJ4705" s="707"/>
      <c r="AK4705" s="707"/>
      <c r="AL4705" s="707"/>
    </row>
    <row r="4706" spans="4:41">
      <c r="D4706" s="160" t="s">
        <v>9364</v>
      </c>
      <c r="E4706" s="160"/>
      <c r="F4706" s="160">
        <v>45957</v>
      </c>
      <c r="G4706" s="160">
        <v>45994</v>
      </c>
      <c r="H4706" s="160" t="s">
        <v>6697</v>
      </c>
      <c r="I4706" s="160">
        <v>45962</v>
      </c>
      <c r="J4706" s="160">
        <v>137073.31</v>
      </c>
      <c r="K4706" s="160">
        <v>137073.32</v>
      </c>
      <c r="L4706" s="707">
        <v>344717.1</v>
      </c>
      <c r="M4706" s="727" t="s">
        <v>4995</v>
      </c>
      <c r="Y4706" s="707"/>
      <c r="Z4706" s="707"/>
      <c r="AA4706" s="707"/>
      <c r="AB4706" s="707"/>
      <c r="AC4706" s="707">
        <v>206839.45</v>
      </c>
      <c r="AD4706" s="707">
        <v>804.34</v>
      </c>
      <c r="AE4706" s="707"/>
      <c r="AF4706" s="707"/>
      <c r="AG4706" s="707"/>
      <c r="AH4706" s="707"/>
      <c r="AI4706" s="707"/>
      <c r="AJ4706" s="707"/>
      <c r="AK4706" s="707"/>
      <c r="AL4706" s="707"/>
    </row>
    <row r="4707" spans="4:41">
      <c r="D4707" s="160" t="s">
        <v>9364</v>
      </c>
      <c r="E4707" s="160"/>
      <c r="F4707" s="160">
        <v>45957</v>
      </c>
      <c r="G4707" s="160">
        <v>45994</v>
      </c>
      <c r="H4707" s="160" t="s">
        <v>6697</v>
      </c>
      <c r="I4707" s="160">
        <v>45962</v>
      </c>
      <c r="J4707" s="160">
        <v>137073.31</v>
      </c>
      <c r="K4707" s="160">
        <v>137073.32</v>
      </c>
      <c r="L4707" s="707">
        <v>344717.1</v>
      </c>
      <c r="M4707" s="727" t="s">
        <v>4996</v>
      </c>
      <c r="Y4707" s="707"/>
      <c r="Z4707" s="707"/>
      <c r="AA4707" s="707">
        <v>24652.5</v>
      </c>
      <c r="AB4707" s="707">
        <v>109695.63</v>
      </c>
      <c r="AC4707" s="707">
        <v>2725.2</v>
      </c>
      <c r="AF4707" s="707"/>
      <c r="AG4707" s="707"/>
      <c r="AH4707" s="707"/>
    </row>
    <row r="4708" spans="4:41">
      <c r="D4708" s="160" t="s">
        <v>9365</v>
      </c>
      <c r="E4708" s="160"/>
      <c r="F4708" s="160">
        <v>45959</v>
      </c>
      <c r="G4708" s="160">
        <v>45998</v>
      </c>
      <c r="H4708" s="160" t="s">
        <v>6811</v>
      </c>
      <c r="I4708" s="160" t="s">
        <v>12620</v>
      </c>
      <c r="J4708" s="160">
        <v>370340.39</v>
      </c>
      <c r="K4708" s="160">
        <v>370340.4</v>
      </c>
      <c r="L4708" s="707">
        <v>370340.39</v>
      </c>
      <c r="M4708" s="727" t="s">
        <v>4994</v>
      </c>
      <c r="Y4708" s="707"/>
      <c r="AC4708" s="707">
        <v>55551.06</v>
      </c>
      <c r="AD4708" s="707">
        <v>259238.27</v>
      </c>
      <c r="AE4708" s="707">
        <v>55551.06</v>
      </c>
      <c r="AF4708" s="707"/>
      <c r="AG4708" s="707"/>
    </row>
    <row r="4709" spans="4:41">
      <c r="D4709" s="160" t="s">
        <v>9365</v>
      </c>
      <c r="E4709" s="160"/>
      <c r="F4709" s="160">
        <v>45959</v>
      </c>
      <c r="G4709" s="160">
        <v>45998</v>
      </c>
      <c r="H4709" s="160" t="s">
        <v>6811</v>
      </c>
      <c r="I4709" s="160" t="s">
        <v>12620</v>
      </c>
      <c r="J4709" s="160">
        <v>370340.39</v>
      </c>
      <c r="K4709" s="160">
        <v>370340.4</v>
      </c>
      <c r="L4709" s="707">
        <v>370340.39</v>
      </c>
      <c r="M4709" s="727" t="s">
        <v>4995</v>
      </c>
      <c r="Y4709" s="707"/>
      <c r="Z4709" s="707"/>
      <c r="AA4709" s="707"/>
      <c r="AB4709" s="707"/>
      <c r="AC4709" s="707"/>
      <c r="AD4709" s="707"/>
      <c r="AE4709" s="707"/>
      <c r="AF4709" s="707"/>
      <c r="AG4709" s="707"/>
      <c r="AH4709" s="707"/>
      <c r="AI4709" s="707"/>
      <c r="AJ4709" s="707"/>
      <c r="AK4709" s="707"/>
      <c r="AL4709" s="707"/>
    </row>
    <row r="4710" spans="4:41">
      <c r="D4710" s="160" t="s">
        <v>9365</v>
      </c>
      <c r="E4710" s="160"/>
      <c r="F4710" s="160">
        <v>45959</v>
      </c>
      <c r="G4710" s="160">
        <v>45998</v>
      </c>
      <c r="H4710" s="160" t="s">
        <v>6811</v>
      </c>
      <c r="I4710" s="160" t="s">
        <v>12620</v>
      </c>
      <c r="J4710" s="160">
        <v>370340.39</v>
      </c>
      <c r="K4710" s="160">
        <v>370340.4</v>
      </c>
      <c r="L4710" s="707">
        <v>370340.39</v>
      </c>
      <c r="M4710" s="727" t="s">
        <v>4996</v>
      </c>
      <c r="Y4710" s="707"/>
      <c r="Z4710" s="707"/>
      <c r="AA4710" s="707">
        <v>250836.2</v>
      </c>
      <c r="AB4710" s="707">
        <v>119504.2</v>
      </c>
      <c r="AF4710" s="707"/>
      <c r="AG4710" s="707"/>
      <c r="AH4710" s="707"/>
    </row>
    <row r="4711" spans="4:41">
      <c r="D4711" s="160" t="s">
        <v>9366</v>
      </c>
      <c r="E4711" s="160"/>
      <c r="F4711" s="160">
        <v>45962</v>
      </c>
      <c r="G4711" s="160">
        <v>46057</v>
      </c>
      <c r="H4711" s="160" t="s">
        <v>12614</v>
      </c>
      <c r="I4711" s="160">
        <v>45959</v>
      </c>
      <c r="J4711" s="160">
        <v>902511.99</v>
      </c>
      <c r="K4711" s="160">
        <v>902511.99</v>
      </c>
      <c r="L4711" s="707">
        <v>2162499.16</v>
      </c>
      <c r="M4711" s="727" t="s">
        <v>4994</v>
      </c>
      <c r="Y4711" s="707"/>
      <c r="AB4711" s="707">
        <v>396458.18</v>
      </c>
      <c r="AC4711" s="707">
        <v>1197955.8899999999</v>
      </c>
      <c r="AD4711" s="707">
        <v>279151.18</v>
      </c>
      <c r="AE4711" s="707">
        <v>288933.92</v>
      </c>
      <c r="AF4711" s="707"/>
      <c r="AG4711" s="707"/>
      <c r="AI4711" s="707"/>
      <c r="AJ4711" s="707"/>
      <c r="AK4711" s="707"/>
      <c r="AL4711" s="707"/>
      <c r="AM4711" s="707"/>
    </row>
    <row r="4712" spans="4:41">
      <c r="D4712" s="160" t="s">
        <v>9366</v>
      </c>
      <c r="E4712" s="160"/>
      <c r="F4712" s="160">
        <v>45962</v>
      </c>
      <c r="G4712" s="160">
        <v>46057</v>
      </c>
      <c r="H4712" s="160" t="s">
        <v>12614</v>
      </c>
      <c r="I4712" s="160">
        <v>45959</v>
      </c>
      <c r="J4712" s="160">
        <v>902511.99</v>
      </c>
      <c r="K4712" s="160">
        <v>902511.99</v>
      </c>
      <c r="L4712" s="707">
        <v>2162499.16</v>
      </c>
      <c r="M4712" s="727" t="s">
        <v>4995</v>
      </c>
      <c r="Y4712" s="707"/>
      <c r="Z4712" s="707"/>
      <c r="AA4712" s="707"/>
      <c r="AB4712" s="707"/>
      <c r="AC4712" s="707">
        <v>1259987.17</v>
      </c>
      <c r="AD4712" s="707"/>
      <c r="AE4712" s="707"/>
      <c r="AF4712" s="707"/>
      <c r="AG4712" s="707"/>
      <c r="AI4712" s="707"/>
      <c r="AJ4712" s="707"/>
      <c r="AK4712" s="707"/>
      <c r="AL4712" s="707"/>
      <c r="AM4712" s="707"/>
    </row>
    <row r="4713" spans="4:41">
      <c r="D4713" s="160" t="s">
        <v>9366</v>
      </c>
      <c r="E4713" s="160"/>
      <c r="F4713" s="160">
        <v>45962</v>
      </c>
      <c r="G4713" s="160">
        <v>46057</v>
      </c>
      <c r="H4713" s="160" t="s">
        <v>12614</v>
      </c>
      <c r="I4713" s="160">
        <v>45959</v>
      </c>
      <c r="J4713" s="160">
        <v>902511.99</v>
      </c>
      <c r="K4713" s="160">
        <v>902511.99</v>
      </c>
      <c r="L4713" s="707">
        <v>2162499.16</v>
      </c>
      <c r="M4713" s="727" t="s">
        <v>4996</v>
      </c>
      <c r="S4713" s="707"/>
      <c r="T4713" s="707"/>
      <c r="Y4713" s="707"/>
      <c r="Z4713" s="707"/>
      <c r="AA4713" s="707"/>
      <c r="AB4713" s="707">
        <v>857379.57</v>
      </c>
      <c r="AC4713" s="707">
        <v>45132.42</v>
      </c>
      <c r="AF4713" s="707"/>
      <c r="AG4713" s="707"/>
    </row>
    <row r="4714" spans="4:41">
      <c r="D4714" s="160" t="s">
        <v>9367</v>
      </c>
      <c r="E4714" s="160"/>
      <c r="F4714" s="160">
        <v>45911</v>
      </c>
      <c r="G4714" s="160">
        <v>46092</v>
      </c>
      <c r="H4714" s="160" t="s">
        <v>6656</v>
      </c>
      <c r="I4714" s="160">
        <v>45990</v>
      </c>
      <c r="J4714" s="160">
        <v>695859.83</v>
      </c>
      <c r="K4714" s="160">
        <v>695859.82</v>
      </c>
      <c r="L4714" s="707">
        <v>1773996.33</v>
      </c>
      <c r="M4714" s="727" t="s">
        <v>4994</v>
      </c>
      <c r="S4714" s="707"/>
      <c r="T4714" s="707"/>
      <c r="V4714" s="707"/>
      <c r="W4714" s="707"/>
      <c r="X4714" s="707"/>
      <c r="Y4714" s="707"/>
      <c r="Z4714" s="707"/>
      <c r="AA4714" s="707"/>
      <c r="AB4714" s="707">
        <v>221350.67</v>
      </c>
      <c r="AC4714" s="707">
        <v>384765.59</v>
      </c>
      <c r="AD4714" s="707">
        <v>645334.19999999995</v>
      </c>
      <c r="AE4714" s="707"/>
      <c r="AF4714" s="707">
        <v>18849.11</v>
      </c>
      <c r="AG4714" s="707">
        <v>485882.34</v>
      </c>
      <c r="AH4714" s="707">
        <v>17814.43</v>
      </c>
      <c r="AL4714" s="707"/>
      <c r="AM4714" s="707"/>
      <c r="AN4714" s="707"/>
      <c r="AO4714" s="707"/>
    </row>
    <row r="4715" spans="4:41">
      <c r="D4715" s="160" t="s">
        <v>9367</v>
      </c>
      <c r="E4715" s="160"/>
      <c r="F4715" s="160">
        <v>45911</v>
      </c>
      <c r="G4715" s="160">
        <v>46092</v>
      </c>
      <c r="H4715" s="160" t="s">
        <v>6656</v>
      </c>
      <c r="I4715" s="160">
        <v>45990</v>
      </c>
      <c r="J4715" s="160">
        <v>695859.83</v>
      </c>
      <c r="K4715" s="160">
        <v>695859.82</v>
      </c>
      <c r="L4715" s="707">
        <v>1773996.33</v>
      </c>
      <c r="M4715" s="727" t="s">
        <v>4995</v>
      </c>
      <c r="S4715" s="707"/>
      <c r="T4715" s="707"/>
      <c r="U4715" s="707"/>
      <c r="V4715" s="707"/>
      <c r="W4715" s="707"/>
      <c r="X4715" s="707"/>
      <c r="Y4715" s="707"/>
      <c r="Z4715" s="707"/>
      <c r="AA4715" s="707"/>
      <c r="AB4715" s="707"/>
      <c r="AC4715" s="707">
        <v>427304.67</v>
      </c>
      <c r="AD4715" s="707">
        <v>650831.84</v>
      </c>
      <c r="AE4715" s="707"/>
      <c r="AF4715" s="707"/>
      <c r="AG4715" s="707"/>
      <c r="AH4715" s="707"/>
      <c r="AL4715" s="707"/>
      <c r="AM4715" s="707"/>
      <c r="AN4715" s="707"/>
      <c r="AO4715" s="707"/>
    </row>
    <row r="4716" spans="4:41">
      <c r="D4716" s="160" t="s">
        <v>9367</v>
      </c>
      <c r="E4716" s="160"/>
      <c r="F4716" s="160">
        <v>45911</v>
      </c>
      <c r="G4716" s="160">
        <v>46092</v>
      </c>
      <c r="H4716" s="160" t="s">
        <v>6656</v>
      </c>
      <c r="I4716" s="160">
        <v>45990</v>
      </c>
      <c r="J4716" s="160">
        <v>695859.83</v>
      </c>
      <c r="K4716" s="160">
        <v>695859.82</v>
      </c>
      <c r="L4716" s="707">
        <v>1773996.33</v>
      </c>
      <c r="M4716" s="727" t="s">
        <v>4996</v>
      </c>
      <c r="S4716" s="707"/>
      <c r="T4716" s="707"/>
      <c r="U4716" s="707"/>
      <c r="W4716" s="707">
        <v>35992.74</v>
      </c>
      <c r="X4716" s="707">
        <v>1501.62</v>
      </c>
      <c r="Y4716" s="707">
        <v>121534.82</v>
      </c>
      <c r="Z4716" s="707">
        <v>49808.32</v>
      </c>
      <c r="AA4716" s="707">
        <v>375809.75</v>
      </c>
      <c r="AB4716" s="707">
        <v>108091.86</v>
      </c>
      <c r="AC4716" s="707">
        <v>3120.71</v>
      </c>
      <c r="AG4716" s="707"/>
      <c r="AH4716" s="707"/>
    </row>
    <row r="4717" spans="4:41">
      <c r="D4717" s="160" t="s">
        <v>9368</v>
      </c>
      <c r="E4717" s="160"/>
      <c r="F4717" s="160">
        <v>46058</v>
      </c>
      <c r="G4717" s="160">
        <v>46083</v>
      </c>
      <c r="H4717" s="160">
        <v>45959</v>
      </c>
      <c r="I4717" s="160">
        <v>45985</v>
      </c>
      <c r="J4717" s="160">
        <v>0</v>
      </c>
      <c r="K4717" s="160">
        <v>0</v>
      </c>
      <c r="L4717" s="707">
        <v>247740.72</v>
      </c>
      <c r="M4717" s="727" t="s">
        <v>4994</v>
      </c>
      <c r="S4717" s="707"/>
      <c r="T4717" s="707"/>
      <c r="V4717" s="707"/>
      <c r="W4717" s="707"/>
      <c r="X4717" s="707"/>
      <c r="Y4717" s="707"/>
      <c r="Z4717" s="707"/>
      <c r="AA4717" s="707"/>
      <c r="AB4717" s="707"/>
      <c r="AC4717" s="707">
        <v>32261.35</v>
      </c>
      <c r="AD4717" s="707">
        <v>215479.38</v>
      </c>
      <c r="AE4717" s="707"/>
      <c r="AF4717" s="707"/>
      <c r="AL4717" s="707"/>
      <c r="AM4717" s="707"/>
      <c r="AN4717" s="707"/>
    </row>
    <row r="4718" spans="4:41">
      <c r="D4718" s="160" t="s">
        <v>9368</v>
      </c>
      <c r="E4718" s="160"/>
      <c r="F4718" s="160">
        <v>46058</v>
      </c>
      <c r="G4718" s="160">
        <v>46083</v>
      </c>
      <c r="H4718" s="160">
        <v>45959</v>
      </c>
      <c r="I4718" s="160">
        <v>45985</v>
      </c>
      <c r="J4718" s="160">
        <v>0</v>
      </c>
      <c r="K4718" s="160">
        <v>0</v>
      </c>
      <c r="L4718" s="707">
        <v>247740.72</v>
      </c>
      <c r="M4718" s="727" t="s">
        <v>4995</v>
      </c>
      <c r="S4718" s="707"/>
      <c r="T4718" s="707"/>
      <c r="U4718" s="707"/>
      <c r="V4718" s="707"/>
      <c r="W4718" s="707"/>
      <c r="X4718" s="707"/>
      <c r="Y4718" s="707"/>
      <c r="Z4718" s="707"/>
      <c r="AA4718" s="707"/>
      <c r="AB4718" s="707"/>
      <c r="AC4718" s="707">
        <v>32261.35</v>
      </c>
      <c r="AD4718" s="707">
        <v>215479.38</v>
      </c>
      <c r="AE4718" s="707"/>
      <c r="AF4718" s="707"/>
      <c r="AL4718" s="707"/>
      <c r="AM4718" s="707"/>
      <c r="AN4718" s="707"/>
    </row>
    <row r="4719" spans="4:41">
      <c r="D4719" s="160" t="s">
        <v>9368</v>
      </c>
      <c r="E4719" s="160"/>
      <c r="F4719" s="160">
        <v>46058</v>
      </c>
      <c r="G4719" s="160">
        <v>46083</v>
      </c>
      <c r="H4719" s="160">
        <v>45959</v>
      </c>
      <c r="I4719" s="160">
        <v>45985</v>
      </c>
      <c r="J4719" s="160">
        <v>0</v>
      </c>
      <c r="K4719" s="160">
        <v>0</v>
      </c>
      <c r="L4719" s="707">
        <v>247740.72</v>
      </c>
      <c r="M4719" s="727" t="s">
        <v>4996</v>
      </c>
      <c r="S4719" s="707"/>
      <c r="T4719" s="707"/>
      <c r="U4719" s="707"/>
      <c r="Z4719" s="707"/>
    </row>
    <row r="4720" spans="4:41">
      <c r="D4720" s="160" t="s">
        <v>9369</v>
      </c>
      <c r="E4720" s="160"/>
      <c r="F4720" s="160">
        <v>46062</v>
      </c>
      <c r="G4720" s="160">
        <v>46079</v>
      </c>
      <c r="H4720" s="160">
        <v>45963</v>
      </c>
      <c r="I4720" s="160">
        <v>45981</v>
      </c>
      <c r="J4720" s="160">
        <v>0</v>
      </c>
      <c r="K4720" s="160">
        <v>0</v>
      </c>
      <c r="L4720" s="707">
        <v>46009.58</v>
      </c>
      <c r="M4720" s="727" t="s">
        <v>4994</v>
      </c>
      <c r="S4720" s="707"/>
      <c r="T4720" s="707"/>
      <c r="V4720" s="707"/>
      <c r="W4720" s="707"/>
      <c r="X4720" s="707"/>
      <c r="Y4720" s="707"/>
      <c r="Z4720" s="707"/>
      <c r="AA4720" s="707"/>
      <c r="AB4720" s="707"/>
      <c r="AC4720" s="707"/>
      <c r="AD4720" s="707">
        <v>46009.58</v>
      </c>
      <c r="AE4720" s="707"/>
      <c r="AF4720" s="707"/>
      <c r="AM4720" s="707"/>
      <c r="AN4720" s="707"/>
    </row>
    <row r="4721" spans="4:40">
      <c r="D4721" s="160" t="s">
        <v>9369</v>
      </c>
      <c r="E4721" s="160"/>
      <c r="F4721" s="160">
        <v>46062</v>
      </c>
      <c r="G4721" s="160">
        <v>46079</v>
      </c>
      <c r="H4721" s="160">
        <v>45963</v>
      </c>
      <c r="I4721" s="160">
        <v>45981</v>
      </c>
      <c r="J4721" s="160">
        <v>0</v>
      </c>
      <c r="K4721" s="160">
        <v>0</v>
      </c>
      <c r="L4721" s="707">
        <v>46009.58</v>
      </c>
      <c r="M4721" s="727" t="s">
        <v>4995</v>
      </c>
      <c r="S4721" s="707"/>
      <c r="T4721" s="707"/>
      <c r="U4721" s="707"/>
      <c r="V4721" s="707"/>
      <c r="W4721" s="707"/>
      <c r="X4721" s="707"/>
      <c r="Y4721" s="707"/>
      <c r="Z4721" s="707"/>
      <c r="AA4721" s="707"/>
      <c r="AB4721" s="707"/>
      <c r="AC4721" s="707"/>
      <c r="AD4721" s="707">
        <v>46009.58</v>
      </c>
      <c r="AE4721" s="707"/>
      <c r="AF4721" s="707"/>
      <c r="AG4721" s="707"/>
      <c r="AH4721" s="707"/>
      <c r="AM4721" s="707"/>
      <c r="AN4721" s="707"/>
    </row>
    <row r="4722" spans="4:40">
      <c r="D4722" s="160" t="s">
        <v>9369</v>
      </c>
      <c r="E4722" s="160"/>
      <c r="F4722" s="160">
        <v>46062</v>
      </c>
      <c r="G4722" s="160">
        <v>46079</v>
      </c>
      <c r="H4722" s="160">
        <v>45963</v>
      </c>
      <c r="I4722" s="160">
        <v>45981</v>
      </c>
      <c r="J4722" s="160">
        <v>0</v>
      </c>
      <c r="K4722" s="160">
        <v>0</v>
      </c>
      <c r="L4722" s="707">
        <v>46009.58</v>
      </c>
      <c r="M4722" s="727" t="s">
        <v>4996</v>
      </c>
      <c r="S4722" s="707"/>
      <c r="T4722" s="707"/>
      <c r="U4722" s="707"/>
      <c r="Z4722" s="707"/>
      <c r="AG4722" s="707"/>
      <c r="AH4722" s="707"/>
    </row>
    <row r="4723" spans="4:40">
      <c r="D4723" s="160" t="s">
        <v>9370</v>
      </c>
      <c r="E4723" s="160"/>
      <c r="F4723" s="160">
        <v>45911</v>
      </c>
      <c r="G4723" s="160">
        <v>46079</v>
      </c>
      <c r="H4723" s="160" t="s">
        <v>6629</v>
      </c>
      <c r="I4723" s="160">
        <v>45981</v>
      </c>
      <c r="J4723" s="160">
        <v>23597.25</v>
      </c>
      <c r="K4723" s="160">
        <v>23597.25</v>
      </c>
      <c r="L4723" s="707">
        <v>78118.03</v>
      </c>
      <c r="M4723" s="727" t="s">
        <v>4994</v>
      </c>
      <c r="S4723" s="707"/>
      <c r="T4723" s="707"/>
      <c r="V4723" s="707"/>
      <c r="W4723" s="707"/>
      <c r="X4723" s="707"/>
      <c r="Y4723" s="707"/>
      <c r="Z4723" s="707"/>
      <c r="AA4723" s="707"/>
      <c r="AB4723" s="707">
        <v>23597.25</v>
      </c>
      <c r="AC4723" s="707"/>
      <c r="AD4723" s="707">
        <v>54520.78</v>
      </c>
      <c r="AE4723" s="707"/>
      <c r="AF4723" s="707"/>
      <c r="AM4723" s="707"/>
      <c r="AN4723" s="707"/>
    </row>
    <row r="4724" spans="4:40">
      <c r="D4724" s="160" t="s">
        <v>9370</v>
      </c>
      <c r="E4724" s="160"/>
      <c r="F4724" s="160">
        <v>45911</v>
      </c>
      <c r="G4724" s="160">
        <v>46079</v>
      </c>
      <c r="H4724" s="160" t="s">
        <v>6629</v>
      </c>
      <c r="I4724" s="160">
        <v>45981</v>
      </c>
      <c r="J4724" s="160">
        <v>23597.25</v>
      </c>
      <c r="K4724" s="160">
        <v>23597.25</v>
      </c>
      <c r="L4724" s="707">
        <v>78118.03</v>
      </c>
      <c r="M4724" s="727" t="s">
        <v>4995</v>
      </c>
      <c r="S4724" s="707"/>
      <c r="T4724" s="707"/>
      <c r="U4724" s="707"/>
      <c r="V4724" s="707"/>
      <c r="W4724" s="707"/>
      <c r="X4724" s="707"/>
      <c r="Y4724" s="707"/>
      <c r="Z4724" s="707"/>
      <c r="AA4724" s="707"/>
      <c r="AB4724" s="707"/>
      <c r="AC4724" s="707"/>
      <c r="AD4724" s="707">
        <v>54520.78</v>
      </c>
      <c r="AE4724" s="707"/>
      <c r="AF4724" s="707"/>
      <c r="AH4724" s="707"/>
      <c r="AM4724" s="707"/>
      <c r="AN4724" s="707"/>
    </row>
    <row r="4725" spans="4:40">
      <c r="D4725" s="160" t="s">
        <v>9370</v>
      </c>
      <c r="E4725" s="160"/>
      <c r="F4725" s="160">
        <v>45911</v>
      </c>
      <c r="G4725" s="160">
        <v>46079</v>
      </c>
      <c r="H4725" s="160" t="s">
        <v>6629</v>
      </c>
      <c r="I4725" s="160">
        <v>45981</v>
      </c>
      <c r="J4725" s="160">
        <v>23597.25</v>
      </c>
      <c r="K4725" s="160">
        <v>23597.25</v>
      </c>
      <c r="L4725" s="707">
        <v>78118.03</v>
      </c>
      <c r="M4725" s="727" t="s">
        <v>4996</v>
      </c>
      <c r="S4725" s="707"/>
      <c r="T4725" s="707"/>
      <c r="U4725" s="707"/>
      <c r="Y4725" s="707">
        <v>13271.96</v>
      </c>
      <c r="Z4725" s="707">
        <v>10325.290000000001</v>
      </c>
      <c r="AH4725" s="707"/>
    </row>
    <row r="4726" spans="4:40">
      <c r="D4726" s="160" t="s">
        <v>9371</v>
      </c>
      <c r="E4726" s="160"/>
      <c r="F4726" s="160">
        <v>45911</v>
      </c>
      <c r="G4726" s="160">
        <v>46082</v>
      </c>
      <c r="H4726" s="160" t="s">
        <v>6656</v>
      </c>
      <c r="I4726" s="160">
        <v>45984</v>
      </c>
      <c r="J4726" s="160">
        <v>37494.35</v>
      </c>
      <c r="K4726" s="160">
        <v>37494.36</v>
      </c>
      <c r="L4726" s="707">
        <v>38642.35</v>
      </c>
      <c r="M4726" s="727" t="s">
        <v>4994</v>
      </c>
      <c r="S4726" s="707"/>
      <c r="T4726" s="707"/>
      <c r="V4726" s="707"/>
      <c r="W4726" s="707"/>
      <c r="X4726" s="707"/>
      <c r="Y4726" s="707"/>
      <c r="Z4726" s="707"/>
      <c r="AA4726" s="707"/>
      <c r="AB4726" s="707">
        <v>37494.35</v>
      </c>
      <c r="AD4726" s="707">
        <v>1148</v>
      </c>
      <c r="AF4726" s="707"/>
      <c r="AM4726" s="707"/>
      <c r="AN4726" s="707"/>
    </row>
    <row r="4727" spans="4:40">
      <c r="D4727" s="160" t="s">
        <v>9371</v>
      </c>
      <c r="E4727" s="160"/>
      <c r="F4727" s="160">
        <v>45911</v>
      </c>
      <c r="G4727" s="160">
        <v>46082</v>
      </c>
      <c r="H4727" s="160" t="s">
        <v>6656</v>
      </c>
      <c r="I4727" s="160">
        <v>45984</v>
      </c>
      <c r="J4727" s="160">
        <v>37494.35</v>
      </c>
      <c r="K4727" s="160">
        <v>37494.36</v>
      </c>
      <c r="L4727" s="707">
        <v>38642.35</v>
      </c>
      <c r="M4727" s="727" t="s">
        <v>4995</v>
      </c>
      <c r="S4727" s="707"/>
      <c r="T4727" s="707"/>
      <c r="U4727" s="707"/>
      <c r="V4727" s="707"/>
      <c r="W4727" s="707"/>
      <c r="X4727" s="707"/>
      <c r="Y4727" s="707"/>
      <c r="Z4727" s="707"/>
      <c r="AA4727" s="707"/>
      <c r="AB4727" s="707"/>
      <c r="AD4727" s="707">
        <v>1148</v>
      </c>
      <c r="AF4727" s="707"/>
      <c r="AH4727" s="707"/>
      <c r="AM4727" s="707"/>
      <c r="AN4727" s="707"/>
    </row>
    <row r="4728" spans="4:40">
      <c r="D4728" s="160" t="s">
        <v>9371</v>
      </c>
      <c r="E4728" s="160"/>
      <c r="F4728" s="160">
        <v>45911</v>
      </c>
      <c r="G4728" s="160">
        <v>46082</v>
      </c>
      <c r="H4728" s="160" t="s">
        <v>6656</v>
      </c>
      <c r="I4728" s="160">
        <v>45984</v>
      </c>
      <c r="J4728" s="160">
        <v>37494.35</v>
      </c>
      <c r="K4728" s="160">
        <v>37494.36</v>
      </c>
      <c r="L4728" s="707">
        <v>38642.35</v>
      </c>
      <c r="M4728" s="727" t="s">
        <v>4996</v>
      </c>
      <c r="S4728" s="707"/>
      <c r="T4728" s="707"/>
      <c r="U4728" s="707"/>
      <c r="W4728" s="707">
        <v>35992.74</v>
      </c>
      <c r="X4728" s="707">
        <v>1501.62</v>
      </c>
      <c r="Z4728" s="707"/>
      <c r="AH4728" s="707"/>
    </row>
    <row r="4729" spans="4:40">
      <c r="D4729" s="160" t="s">
        <v>9372</v>
      </c>
      <c r="E4729" s="160"/>
      <c r="F4729" s="160">
        <v>45911</v>
      </c>
      <c r="G4729" s="160">
        <v>46086</v>
      </c>
      <c r="H4729" s="160" t="s">
        <v>6629</v>
      </c>
      <c r="I4729" s="160">
        <v>45979</v>
      </c>
      <c r="J4729" s="160">
        <v>35223.24</v>
      </c>
      <c r="K4729" s="160">
        <v>35223.230000000003</v>
      </c>
      <c r="L4729" s="707">
        <v>37867.120000000003</v>
      </c>
      <c r="M4729" s="727" t="s">
        <v>4994</v>
      </c>
      <c r="S4729" s="707"/>
      <c r="T4729" s="707"/>
      <c r="W4729" s="707"/>
      <c r="X4729" s="707"/>
      <c r="Y4729" s="707"/>
      <c r="Z4729" s="707"/>
      <c r="AA4729" s="707"/>
      <c r="AB4729" s="707">
        <v>30293.69</v>
      </c>
      <c r="AC4729" s="707"/>
      <c r="AH4729" s="707">
        <v>7573.42</v>
      </c>
    </row>
    <row r="4730" spans="4:40">
      <c r="D4730" s="160" t="s">
        <v>9372</v>
      </c>
      <c r="E4730" s="160"/>
      <c r="F4730" s="160">
        <v>45911</v>
      </c>
      <c r="G4730" s="160">
        <v>46086</v>
      </c>
      <c r="H4730" s="160" t="s">
        <v>6629</v>
      </c>
      <c r="I4730" s="160">
        <v>45979</v>
      </c>
      <c r="J4730" s="160">
        <v>35223.24</v>
      </c>
      <c r="K4730" s="160">
        <v>35223.230000000003</v>
      </c>
      <c r="L4730" s="707">
        <v>37867.120000000003</v>
      </c>
      <c r="M4730" s="727" t="s">
        <v>4995</v>
      </c>
      <c r="S4730" s="707"/>
      <c r="T4730" s="707"/>
      <c r="U4730" s="707"/>
      <c r="W4730" s="707"/>
      <c r="X4730" s="707"/>
      <c r="Y4730" s="707"/>
      <c r="Z4730" s="707"/>
      <c r="AA4730" s="707"/>
      <c r="AB4730" s="707"/>
      <c r="AC4730" s="707"/>
      <c r="AD4730" s="707">
        <v>2643.88</v>
      </c>
      <c r="AE4730" s="707"/>
      <c r="AF4730" s="707"/>
      <c r="AM4730" s="707"/>
      <c r="AN4730" s="707"/>
    </row>
    <row r="4731" spans="4:40">
      <c r="D4731" s="160" t="s">
        <v>9372</v>
      </c>
      <c r="E4731" s="160"/>
      <c r="F4731" s="160">
        <v>45911</v>
      </c>
      <c r="G4731" s="160">
        <v>46086</v>
      </c>
      <c r="H4731" s="160" t="s">
        <v>6629</v>
      </c>
      <c r="I4731" s="160">
        <v>45979</v>
      </c>
      <c r="J4731" s="160">
        <v>35223.24</v>
      </c>
      <c r="K4731" s="160">
        <v>35223.230000000003</v>
      </c>
      <c r="L4731" s="707">
        <v>37867.120000000003</v>
      </c>
      <c r="M4731" s="727" t="s">
        <v>4996</v>
      </c>
      <c r="S4731" s="707"/>
      <c r="T4731" s="707"/>
      <c r="U4731" s="707"/>
      <c r="Y4731" s="707">
        <v>20945.25</v>
      </c>
      <c r="Z4731" s="707">
        <v>9348.44</v>
      </c>
      <c r="AA4731" s="707">
        <v>3900.99</v>
      </c>
      <c r="AB4731">
        <v>990.45</v>
      </c>
      <c r="AC4731">
        <v>38.090000000000003</v>
      </c>
    </row>
    <row r="4732" spans="4:40">
      <c r="D4732" s="160" t="s">
        <v>9373</v>
      </c>
      <c r="E4732" s="160"/>
      <c r="F4732" s="160">
        <v>45911</v>
      </c>
      <c r="G4732" s="160">
        <v>46089</v>
      </c>
      <c r="H4732" s="160" t="s">
        <v>6629</v>
      </c>
      <c r="I4732" s="160">
        <v>45934</v>
      </c>
      <c r="J4732" s="160">
        <v>47586.879999999997</v>
      </c>
      <c r="K4732" s="160">
        <v>47586.87</v>
      </c>
      <c r="L4732" s="707">
        <v>51205.02</v>
      </c>
      <c r="M4732" s="727" t="s">
        <v>4994</v>
      </c>
      <c r="S4732" s="707"/>
      <c r="T4732" s="707"/>
      <c r="V4732" s="707"/>
      <c r="W4732" s="707"/>
      <c r="X4732" s="707"/>
      <c r="Y4732" s="707"/>
      <c r="Z4732" s="707"/>
      <c r="AA4732" s="707"/>
      <c r="AB4732" s="707">
        <v>40964.019999999997</v>
      </c>
      <c r="AC4732" s="707"/>
      <c r="AD4732" s="707"/>
      <c r="AE4732" s="707"/>
      <c r="AF4732" s="707"/>
      <c r="AG4732" s="707"/>
      <c r="AH4732" s="707">
        <v>10241</v>
      </c>
    </row>
    <row r="4733" spans="4:40">
      <c r="D4733" s="160" t="s">
        <v>9373</v>
      </c>
      <c r="E4733" s="160"/>
      <c r="F4733" s="160">
        <v>45911</v>
      </c>
      <c r="G4733" s="160">
        <v>46089</v>
      </c>
      <c r="H4733" s="160" t="s">
        <v>6629</v>
      </c>
      <c r="I4733" s="160">
        <v>45934</v>
      </c>
      <c r="J4733" s="160">
        <v>47586.879999999997</v>
      </c>
      <c r="K4733" s="160">
        <v>47586.87</v>
      </c>
      <c r="L4733" s="707">
        <v>51205.02</v>
      </c>
      <c r="M4733" s="727" t="s">
        <v>4995</v>
      </c>
      <c r="S4733" s="707"/>
      <c r="T4733" s="707"/>
      <c r="U4733" s="707"/>
      <c r="V4733" s="707"/>
      <c r="W4733" s="707"/>
      <c r="X4733" s="707"/>
      <c r="Y4733" s="707"/>
      <c r="Z4733" s="707"/>
      <c r="AA4733" s="707"/>
      <c r="AB4733" s="707"/>
      <c r="AC4733" s="707">
        <v>3618.14</v>
      </c>
      <c r="AD4733" s="707"/>
      <c r="AE4733" s="707"/>
      <c r="AF4733" s="707"/>
      <c r="AG4733" s="707"/>
      <c r="AH4733" s="707"/>
      <c r="AM4733" s="707"/>
      <c r="AN4733" s="707"/>
    </row>
    <row r="4734" spans="4:40">
      <c r="D4734" s="160" t="s">
        <v>9373</v>
      </c>
      <c r="E4734" s="160"/>
      <c r="F4734" s="160">
        <v>45911</v>
      </c>
      <c r="G4734" s="160">
        <v>46089</v>
      </c>
      <c r="H4734" s="160" t="s">
        <v>6629</v>
      </c>
      <c r="I4734" s="160">
        <v>45934</v>
      </c>
      <c r="J4734" s="160">
        <v>47586.879999999997</v>
      </c>
      <c r="K4734" s="160">
        <v>47586.87</v>
      </c>
      <c r="L4734" s="707">
        <v>51205.02</v>
      </c>
      <c r="M4734" s="727" t="s">
        <v>4996</v>
      </c>
      <c r="S4734" s="707"/>
      <c r="T4734" s="707"/>
      <c r="U4734" s="707"/>
      <c r="Y4734" s="707">
        <v>28322.77</v>
      </c>
      <c r="Z4734" s="707">
        <v>12641.24</v>
      </c>
      <c r="AA4734" s="707">
        <v>5174.16</v>
      </c>
      <c r="AB4734" s="707">
        <v>1395.05</v>
      </c>
      <c r="AC4734" s="707">
        <v>53.66</v>
      </c>
      <c r="AF4734" s="707"/>
    </row>
    <row r="4735" spans="4:40">
      <c r="D4735" s="160" t="s">
        <v>9374</v>
      </c>
      <c r="E4735" s="160"/>
      <c r="F4735" s="160">
        <v>45916</v>
      </c>
      <c r="G4735" s="160">
        <v>46078</v>
      </c>
      <c r="H4735" s="160" t="s">
        <v>6629</v>
      </c>
      <c r="I4735" s="160">
        <v>45934</v>
      </c>
      <c r="J4735" s="160">
        <v>96763.79</v>
      </c>
      <c r="K4735" s="160">
        <v>96763.79</v>
      </c>
      <c r="L4735" s="707">
        <v>104005.71</v>
      </c>
      <c r="M4735" s="727" t="s">
        <v>4994</v>
      </c>
      <c r="S4735" s="707"/>
      <c r="T4735" s="707"/>
      <c r="Y4735" s="707"/>
      <c r="Z4735" s="707"/>
      <c r="AB4735" s="707">
        <v>41625.35</v>
      </c>
      <c r="AC4735" s="707"/>
      <c r="AD4735" s="707"/>
      <c r="AE4735" s="707"/>
      <c r="AF4735" s="707"/>
      <c r="AG4735" s="707">
        <v>62380.36</v>
      </c>
      <c r="AH4735" s="707"/>
    </row>
    <row r="4736" spans="4:40">
      <c r="D4736" s="160" t="s">
        <v>9374</v>
      </c>
      <c r="E4736" s="160"/>
      <c r="F4736" s="160">
        <v>45916</v>
      </c>
      <c r="G4736" s="160">
        <v>46078</v>
      </c>
      <c r="H4736" s="160" t="s">
        <v>6629</v>
      </c>
      <c r="I4736" s="160">
        <v>45934</v>
      </c>
      <c r="J4736" s="160">
        <v>96763.79</v>
      </c>
      <c r="K4736" s="160">
        <v>96763.79</v>
      </c>
      <c r="L4736" s="707">
        <v>104005.71</v>
      </c>
      <c r="M4736" s="727" t="s">
        <v>4995</v>
      </c>
      <c r="Y4736" s="707"/>
      <c r="Z4736" s="707"/>
      <c r="AA4736" s="707"/>
      <c r="AB4736" s="707"/>
      <c r="AC4736" s="707">
        <v>7241.92</v>
      </c>
      <c r="AD4736" s="707"/>
      <c r="AE4736" s="707"/>
      <c r="AF4736" s="707"/>
      <c r="AG4736" s="707"/>
      <c r="AH4736" s="707"/>
      <c r="AM4736" s="707"/>
      <c r="AN4736" s="707"/>
    </row>
    <row r="4737" spans="4:40">
      <c r="D4737" s="160" t="s">
        <v>9374</v>
      </c>
      <c r="E4737" s="160"/>
      <c r="F4737" s="160">
        <v>45916</v>
      </c>
      <c r="G4737" s="160">
        <v>46078</v>
      </c>
      <c r="H4737" s="160" t="s">
        <v>6629</v>
      </c>
      <c r="I4737" s="160">
        <v>45934</v>
      </c>
      <c r="J4737" s="160">
        <v>96763.79</v>
      </c>
      <c r="K4737" s="160">
        <v>96763.79</v>
      </c>
      <c r="L4737" s="707">
        <v>104005.71</v>
      </c>
      <c r="M4737" s="727" t="s">
        <v>4996</v>
      </c>
      <c r="Y4737" s="707">
        <v>28781.5</v>
      </c>
      <c r="Z4737" s="707">
        <v>12843.85</v>
      </c>
      <c r="AA4737" s="707">
        <v>52092.6</v>
      </c>
      <c r="AB4737" s="707">
        <v>2933.03</v>
      </c>
      <c r="AC4737">
        <v>112.81</v>
      </c>
      <c r="AF4737" s="707"/>
    </row>
    <row r="4738" spans="4:40">
      <c r="D4738" s="160" t="s">
        <v>9375</v>
      </c>
      <c r="E4738" s="160"/>
      <c r="F4738" s="160">
        <v>46064</v>
      </c>
      <c r="G4738" s="160">
        <v>46076</v>
      </c>
      <c r="H4738" s="160">
        <v>45965</v>
      </c>
      <c r="I4738" s="160">
        <v>45978</v>
      </c>
      <c r="J4738" s="160">
        <v>0</v>
      </c>
      <c r="K4738" s="160">
        <v>0</v>
      </c>
      <c r="L4738" s="707">
        <v>28123.59</v>
      </c>
      <c r="M4738" s="727" t="s">
        <v>4994</v>
      </c>
      <c r="Y4738" s="707"/>
      <c r="Z4738" s="707"/>
      <c r="AC4738" s="707"/>
      <c r="AD4738" s="707">
        <v>28123.59</v>
      </c>
      <c r="AE4738" s="707"/>
      <c r="AF4738" s="707"/>
      <c r="AG4738" s="707"/>
      <c r="AH4738" s="707"/>
      <c r="AM4738" s="707"/>
      <c r="AN4738" s="707"/>
    </row>
    <row r="4739" spans="4:40">
      <c r="D4739" s="160" t="s">
        <v>9375</v>
      </c>
      <c r="E4739" s="160"/>
      <c r="F4739" s="160">
        <v>46064</v>
      </c>
      <c r="G4739" s="160">
        <v>46076</v>
      </c>
      <c r="H4739" s="160">
        <v>45965</v>
      </c>
      <c r="I4739" s="160">
        <v>45978</v>
      </c>
      <c r="J4739" s="160">
        <v>0</v>
      </c>
      <c r="K4739" s="160">
        <v>0</v>
      </c>
      <c r="L4739" s="707">
        <v>28123.59</v>
      </c>
      <c r="M4739" s="727" t="s">
        <v>4995</v>
      </c>
      <c r="Y4739" s="707"/>
      <c r="Z4739" s="707"/>
      <c r="AA4739" s="707"/>
      <c r="AB4739" s="707"/>
      <c r="AC4739" s="707"/>
      <c r="AD4739" s="707">
        <v>28123.59</v>
      </c>
      <c r="AE4739" s="707"/>
      <c r="AF4739" s="707"/>
      <c r="AG4739" s="707"/>
      <c r="AH4739" s="707"/>
      <c r="AM4739" s="707"/>
      <c r="AN4739" s="707"/>
    </row>
    <row r="4740" spans="4:40">
      <c r="D4740" s="160" t="s">
        <v>9375</v>
      </c>
      <c r="E4740" s="160"/>
      <c r="F4740" s="160">
        <v>46064</v>
      </c>
      <c r="G4740" s="160">
        <v>46076</v>
      </c>
      <c r="H4740" s="160">
        <v>45965</v>
      </c>
      <c r="I4740" s="160">
        <v>45978</v>
      </c>
      <c r="J4740" s="160">
        <v>0</v>
      </c>
      <c r="K4740" s="160">
        <v>0</v>
      </c>
      <c r="L4740" s="707">
        <v>28123.59</v>
      </c>
      <c r="M4740" s="727" t="s">
        <v>4996</v>
      </c>
      <c r="S4740" s="707"/>
      <c r="T4740" s="707"/>
      <c r="Y4740" s="707"/>
      <c r="Z4740" s="707"/>
      <c r="AA4740" s="707"/>
      <c r="AB4740" s="707"/>
      <c r="AC4740" s="707"/>
      <c r="AF4740" s="707"/>
    </row>
    <row r="4741" spans="4:40">
      <c r="D4741" s="160" t="s">
        <v>9376</v>
      </c>
      <c r="E4741" s="160"/>
      <c r="F4741" s="160">
        <v>46067</v>
      </c>
      <c r="G4741" s="160">
        <v>46078</v>
      </c>
      <c r="H4741" s="160" t="s">
        <v>6682</v>
      </c>
      <c r="I4741" s="160">
        <v>45978</v>
      </c>
      <c r="J4741" s="160">
        <v>185637.34</v>
      </c>
      <c r="K4741" s="160">
        <v>185637.33</v>
      </c>
      <c r="L4741" s="707">
        <v>188491.09</v>
      </c>
      <c r="M4741" s="727" t="s">
        <v>4994</v>
      </c>
      <c r="S4741" s="707"/>
      <c r="T4741" s="707"/>
      <c r="V4741" s="707"/>
      <c r="W4741" s="707"/>
      <c r="X4741" s="707"/>
      <c r="Y4741" s="707"/>
      <c r="Z4741" s="707"/>
      <c r="AA4741" s="707"/>
      <c r="AB4741" s="707">
        <v>18849.11</v>
      </c>
      <c r="AC4741" s="707"/>
      <c r="AF4741" s="707">
        <v>18849.11</v>
      </c>
      <c r="AG4741" s="707">
        <v>150792.87</v>
      </c>
      <c r="AM4741" s="707"/>
      <c r="AN4741" s="707"/>
    </row>
    <row r="4742" spans="4:40">
      <c r="D4742" s="160" t="s">
        <v>9376</v>
      </c>
      <c r="E4742" s="160"/>
      <c r="F4742" s="160">
        <v>46067</v>
      </c>
      <c r="G4742" s="160">
        <v>46078</v>
      </c>
      <c r="H4742" s="160" t="s">
        <v>6682</v>
      </c>
      <c r="I4742" s="160">
        <v>45978</v>
      </c>
      <c r="J4742" s="160">
        <v>185637.34</v>
      </c>
      <c r="K4742" s="160">
        <v>185637.33</v>
      </c>
      <c r="L4742" s="707">
        <v>188491.09</v>
      </c>
      <c r="M4742" s="727" t="s">
        <v>4995</v>
      </c>
      <c r="S4742" s="707"/>
      <c r="T4742" s="707"/>
      <c r="U4742" s="707"/>
      <c r="V4742" s="707"/>
      <c r="W4742" s="707"/>
      <c r="X4742" s="707"/>
      <c r="Y4742" s="707"/>
      <c r="Z4742" s="707"/>
      <c r="AA4742" s="707"/>
      <c r="AB4742" s="707"/>
      <c r="AC4742" s="707"/>
      <c r="AD4742" s="707">
        <v>2853.76</v>
      </c>
      <c r="AE4742" s="707"/>
      <c r="AF4742" s="707"/>
      <c r="AM4742" s="707"/>
      <c r="AN4742" s="707"/>
    </row>
    <row r="4743" spans="4:40">
      <c r="D4743" s="160" t="s">
        <v>9376</v>
      </c>
      <c r="E4743" s="160"/>
      <c r="F4743" s="160">
        <v>46067</v>
      </c>
      <c r="G4743" s="160">
        <v>46078</v>
      </c>
      <c r="H4743" s="160" t="s">
        <v>6682</v>
      </c>
      <c r="I4743" s="160">
        <v>45978</v>
      </c>
      <c r="J4743" s="160">
        <v>185637.34</v>
      </c>
      <c r="K4743" s="160">
        <v>185637.33</v>
      </c>
      <c r="L4743" s="707">
        <v>188491.09</v>
      </c>
      <c r="M4743" s="727" t="s">
        <v>4996</v>
      </c>
      <c r="S4743" s="707"/>
      <c r="T4743" s="707"/>
      <c r="U4743" s="707"/>
      <c r="Z4743" s="707"/>
      <c r="AA4743" s="707">
        <v>150792.87</v>
      </c>
      <c r="AB4743" s="707">
        <v>34002.6</v>
      </c>
      <c r="AC4743" s="707">
        <v>841.86</v>
      </c>
    </row>
    <row r="4744" spans="4:40">
      <c r="D4744" s="160" t="s">
        <v>9377</v>
      </c>
      <c r="E4744" s="160"/>
      <c r="F4744" s="160">
        <v>46069</v>
      </c>
      <c r="G4744" s="160">
        <v>46081</v>
      </c>
      <c r="H4744" s="160" t="s">
        <v>6681</v>
      </c>
      <c r="I4744" s="160">
        <v>45980</v>
      </c>
      <c r="J4744" s="160">
        <v>133553.04</v>
      </c>
      <c r="K4744" s="160">
        <v>133553.04</v>
      </c>
      <c r="L4744" s="707">
        <v>148392.26999999999</v>
      </c>
      <c r="M4744" s="727" t="s">
        <v>4994</v>
      </c>
      <c r="S4744" s="707"/>
      <c r="T4744" s="707"/>
      <c r="V4744" s="707"/>
      <c r="W4744" s="707"/>
      <c r="X4744" s="707"/>
      <c r="Y4744" s="707"/>
      <c r="Z4744" s="707"/>
      <c r="AA4744" s="707"/>
      <c r="AB4744" s="707">
        <v>14839.23</v>
      </c>
      <c r="AD4744" s="707">
        <v>14839.23</v>
      </c>
      <c r="AE4744" s="707"/>
      <c r="AF4744" s="707"/>
      <c r="AG4744" s="707">
        <v>118713.82</v>
      </c>
      <c r="AM4744" s="707"/>
      <c r="AN4744" s="707"/>
    </row>
    <row r="4745" spans="4:40">
      <c r="D4745" s="160" t="s">
        <v>9377</v>
      </c>
      <c r="E4745" s="160"/>
      <c r="F4745" s="160">
        <v>46069</v>
      </c>
      <c r="G4745" s="160">
        <v>46081</v>
      </c>
      <c r="H4745" s="160" t="s">
        <v>6681</v>
      </c>
      <c r="I4745" s="160">
        <v>45980</v>
      </c>
      <c r="J4745" s="160">
        <v>133553.04</v>
      </c>
      <c r="K4745" s="160">
        <v>133553.04</v>
      </c>
      <c r="L4745" s="707">
        <v>148392.26999999999</v>
      </c>
      <c r="M4745" s="727" t="s">
        <v>4995</v>
      </c>
      <c r="S4745" s="707"/>
      <c r="T4745" s="707"/>
      <c r="U4745" s="707"/>
      <c r="V4745" s="707"/>
      <c r="W4745" s="707"/>
      <c r="X4745" s="707"/>
      <c r="Y4745" s="707"/>
      <c r="Z4745" s="707"/>
      <c r="AA4745" s="707"/>
      <c r="AB4745" s="707"/>
      <c r="AD4745" s="707">
        <v>14839.23</v>
      </c>
      <c r="AE4745" s="707"/>
      <c r="AF4745" s="707"/>
      <c r="AM4745" s="707"/>
      <c r="AN4745" s="707"/>
    </row>
    <row r="4746" spans="4:40">
      <c r="D4746" s="160" t="s">
        <v>9377</v>
      </c>
      <c r="E4746" s="160"/>
      <c r="F4746" s="160">
        <v>46069</v>
      </c>
      <c r="G4746" s="160">
        <v>46081</v>
      </c>
      <c r="H4746" s="160" t="s">
        <v>6681</v>
      </c>
      <c r="I4746" s="160">
        <v>45980</v>
      </c>
      <c r="J4746" s="160">
        <v>133553.04</v>
      </c>
      <c r="K4746" s="160">
        <v>133553.04</v>
      </c>
      <c r="L4746" s="707">
        <v>148392.26999999999</v>
      </c>
      <c r="M4746" s="727" t="s">
        <v>4996</v>
      </c>
      <c r="S4746" s="707"/>
      <c r="T4746" s="707"/>
      <c r="U4746" s="707"/>
      <c r="Z4746" s="707"/>
      <c r="AA4746" s="707">
        <v>118713.81</v>
      </c>
      <c r="AB4746" s="707">
        <v>14839.23</v>
      </c>
    </row>
    <row r="4747" spans="4:40">
      <c r="D4747" s="160" t="s">
        <v>9378</v>
      </c>
      <c r="E4747" s="160"/>
      <c r="F4747" s="160">
        <v>45936</v>
      </c>
      <c r="G4747" s="160">
        <v>46082</v>
      </c>
      <c r="H4747" s="160" t="s">
        <v>6544</v>
      </c>
      <c r="I4747" s="160">
        <v>45941</v>
      </c>
      <c r="J4747" s="160">
        <v>25598.3</v>
      </c>
      <c r="K4747" s="160">
        <v>25598.3</v>
      </c>
      <c r="L4747" s="707">
        <v>52143.49</v>
      </c>
      <c r="M4747" s="727" t="s">
        <v>4994</v>
      </c>
      <c r="S4747" s="707"/>
      <c r="T4747" s="707"/>
      <c r="V4747" s="707"/>
      <c r="W4747" s="707"/>
      <c r="X4747" s="707"/>
      <c r="Y4747" s="707"/>
      <c r="Z4747" s="707"/>
      <c r="AA4747" s="707"/>
      <c r="AB4747" s="707"/>
      <c r="AC4747" s="707">
        <v>35709.21</v>
      </c>
      <c r="AG4747" s="707">
        <v>16434.28</v>
      </c>
      <c r="AM4747" s="707"/>
      <c r="AN4747" s="707"/>
    </row>
    <row r="4748" spans="4:40">
      <c r="D4748" s="160" t="s">
        <v>9378</v>
      </c>
      <c r="E4748" s="160"/>
      <c r="F4748" s="160">
        <v>45936</v>
      </c>
      <c r="G4748" s="160">
        <v>46082</v>
      </c>
      <c r="H4748" s="160" t="s">
        <v>6544</v>
      </c>
      <c r="I4748" s="160">
        <v>45941</v>
      </c>
      <c r="J4748" s="160">
        <v>25598.3</v>
      </c>
      <c r="K4748" s="160">
        <v>25598.3</v>
      </c>
      <c r="L4748" s="707">
        <v>52143.49</v>
      </c>
      <c r="M4748" s="727" t="s">
        <v>4995</v>
      </c>
      <c r="S4748" s="707"/>
      <c r="T4748" s="707"/>
      <c r="U4748" s="707"/>
      <c r="V4748" s="707"/>
      <c r="W4748" s="707"/>
      <c r="X4748" s="707"/>
      <c r="Y4748" s="707"/>
      <c r="Z4748" s="707"/>
      <c r="AA4748" s="707"/>
      <c r="AB4748" s="707"/>
      <c r="AC4748" s="707">
        <v>26545.19</v>
      </c>
      <c r="AM4748" s="707"/>
      <c r="AN4748" s="707"/>
    </row>
    <row r="4749" spans="4:40">
      <c r="D4749" s="160" t="s">
        <v>9378</v>
      </c>
      <c r="E4749" s="160"/>
      <c r="F4749" s="160">
        <v>45936</v>
      </c>
      <c r="G4749" s="160">
        <v>46082</v>
      </c>
      <c r="H4749" s="160" t="s">
        <v>6544</v>
      </c>
      <c r="I4749" s="160">
        <v>45941</v>
      </c>
      <c r="J4749" s="160">
        <v>25598.3</v>
      </c>
      <c r="K4749" s="160">
        <v>25598.3</v>
      </c>
      <c r="L4749" s="707">
        <v>52143.49</v>
      </c>
      <c r="M4749" s="727" t="s">
        <v>4996</v>
      </c>
      <c r="S4749" s="707"/>
      <c r="T4749" s="707"/>
      <c r="U4749" s="707"/>
      <c r="Y4749" s="707">
        <v>17381.16</v>
      </c>
      <c r="Z4749" s="707"/>
      <c r="AA4749" s="707">
        <v>2934.69</v>
      </c>
      <c r="AB4749" s="707">
        <v>5086.8</v>
      </c>
      <c r="AC4749" s="707">
        <v>195.65</v>
      </c>
    </row>
    <row r="4750" spans="4:40">
      <c r="D4750" s="160" t="s">
        <v>9379</v>
      </c>
      <c r="E4750" s="160"/>
      <c r="F4750" s="160">
        <v>45911</v>
      </c>
      <c r="G4750" s="160">
        <v>46084</v>
      </c>
      <c r="H4750" s="160" t="s">
        <v>6629</v>
      </c>
      <c r="I4750" s="160">
        <v>45939</v>
      </c>
      <c r="J4750" s="160">
        <v>23269.03</v>
      </c>
      <c r="K4750" s="160">
        <v>23269.03</v>
      </c>
      <c r="L4750" s="707">
        <v>27375.33</v>
      </c>
      <c r="M4750" s="727" t="s">
        <v>4994</v>
      </c>
      <c r="S4750" s="707"/>
      <c r="T4750" s="707"/>
      <c r="W4750" s="707"/>
      <c r="X4750" s="707"/>
      <c r="Y4750" s="707"/>
      <c r="Z4750" s="707"/>
      <c r="AA4750" s="707"/>
      <c r="AB4750" s="707">
        <v>13687.66</v>
      </c>
      <c r="AC4750" s="707">
        <v>4106.3</v>
      </c>
      <c r="AG4750" s="707">
        <v>9581.3700000000008</v>
      </c>
      <c r="AM4750" s="707"/>
      <c r="AN4750" s="707"/>
    </row>
    <row r="4751" spans="4:40">
      <c r="D4751" s="160" t="s">
        <v>9379</v>
      </c>
      <c r="E4751" s="160"/>
      <c r="F4751" s="160">
        <v>45911</v>
      </c>
      <c r="G4751" s="160">
        <v>46084</v>
      </c>
      <c r="H4751" s="160" t="s">
        <v>6629</v>
      </c>
      <c r="I4751" s="160">
        <v>45939</v>
      </c>
      <c r="J4751" s="160">
        <v>23269.03</v>
      </c>
      <c r="K4751" s="160">
        <v>23269.03</v>
      </c>
      <c r="L4751" s="707">
        <v>27375.33</v>
      </c>
      <c r="M4751" s="727" t="s">
        <v>4995</v>
      </c>
      <c r="S4751" s="707"/>
      <c r="T4751" s="707"/>
      <c r="U4751" s="707"/>
      <c r="W4751" s="707"/>
      <c r="X4751" s="707"/>
      <c r="Y4751" s="707"/>
      <c r="Z4751" s="707"/>
      <c r="AA4751" s="707"/>
      <c r="AB4751" s="707"/>
      <c r="AC4751" s="707">
        <v>4106.3</v>
      </c>
      <c r="AD4751" s="707"/>
      <c r="AE4751" s="707"/>
      <c r="AM4751" s="707"/>
      <c r="AN4751" s="707"/>
    </row>
    <row r="4752" spans="4:40">
      <c r="D4752" s="160" t="s">
        <v>9379</v>
      </c>
      <c r="E4752" s="160"/>
      <c r="F4752" s="160">
        <v>45911</v>
      </c>
      <c r="G4752" s="160">
        <v>46084</v>
      </c>
      <c r="H4752" s="160" t="s">
        <v>6629</v>
      </c>
      <c r="I4752" s="160">
        <v>45939</v>
      </c>
      <c r="J4752" s="160">
        <v>23269.03</v>
      </c>
      <c r="K4752" s="160">
        <v>23269.03</v>
      </c>
      <c r="L4752" s="707">
        <v>27375.33</v>
      </c>
      <c r="M4752" s="727" t="s">
        <v>4996</v>
      </c>
      <c r="S4752" s="707"/>
      <c r="T4752" s="707"/>
      <c r="U4752" s="707"/>
      <c r="Y4752" s="707">
        <v>12832.18</v>
      </c>
      <c r="Z4752" s="707">
        <v>855.48</v>
      </c>
      <c r="AA4752" s="707">
        <v>9581.3700000000008</v>
      </c>
      <c r="AD4752" s="707"/>
      <c r="AE4752" s="707"/>
    </row>
    <row r="4753" spans="4:41">
      <c r="D4753" s="160" t="s">
        <v>9380</v>
      </c>
      <c r="E4753" s="160"/>
      <c r="F4753" s="160">
        <v>45938</v>
      </c>
      <c r="G4753" s="160">
        <v>46082</v>
      </c>
      <c r="H4753" s="160" t="s">
        <v>6671</v>
      </c>
      <c r="I4753" s="160">
        <v>45984</v>
      </c>
      <c r="J4753" s="160">
        <v>3794.02</v>
      </c>
      <c r="K4753" s="160">
        <v>3794.02</v>
      </c>
      <c r="L4753" s="707">
        <v>237252.84</v>
      </c>
      <c r="M4753" s="727" t="s">
        <v>4994</v>
      </c>
      <c r="S4753" s="707"/>
      <c r="T4753" s="707"/>
      <c r="V4753" s="707"/>
      <c r="W4753" s="707"/>
      <c r="X4753" s="707"/>
      <c r="Y4753" s="707"/>
      <c r="Z4753" s="707"/>
      <c r="AA4753" s="707"/>
      <c r="AB4753" s="707"/>
      <c r="AC4753" s="707">
        <v>3794.02</v>
      </c>
      <c r="AD4753" s="707">
        <v>233458.83</v>
      </c>
      <c r="AE4753" s="707"/>
      <c r="AF4753" s="707"/>
      <c r="AM4753" s="707"/>
      <c r="AN4753" s="707"/>
    </row>
    <row r="4754" spans="4:41">
      <c r="D4754" s="160" t="s">
        <v>9380</v>
      </c>
      <c r="E4754" s="160"/>
      <c r="F4754" s="160">
        <v>45938</v>
      </c>
      <c r="G4754" s="160">
        <v>46082</v>
      </c>
      <c r="H4754" s="160" t="s">
        <v>6671</v>
      </c>
      <c r="I4754" s="160">
        <v>45984</v>
      </c>
      <c r="J4754" s="160">
        <v>3794.02</v>
      </c>
      <c r="K4754" s="160">
        <v>3794.02</v>
      </c>
      <c r="L4754" s="707">
        <v>237252.84</v>
      </c>
      <c r="M4754" s="727" t="s">
        <v>4995</v>
      </c>
      <c r="S4754" s="707"/>
      <c r="T4754" s="707"/>
      <c r="U4754" s="707"/>
      <c r="V4754" s="707"/>
      <c r="W4754" s="707"/>
      <c r="X4754" s="707"/>
      <c r="Y4754" s="707"/>
      <c r="Z4754" s="707"/>
      <c r="AA4754" s="707"/>
      <c r="AB4754" s="707"/>
      <c r="AC4754" s="707"/>
      <c r="AD4754" s="707">
        <v>233458.83</v>
      </c>
      <c r="AE4754" s="707"/>
      <c r="AF4754" s="707"/>
      <c r="AM4754" s="707"/>
      <c r="AN4754" s="707"/>
    </row>
    <row r="4755" spans="4:41">
      <c r="D4755" s="160" t="s">
        <v>9380</v>
      </c>
      <c r="E4755" s="160"/>
      <c r="F4755" s="160">
        <v>45938</v>
      </c>
      <c r="G4755" s="160">
        <v>46082</v>
      </c>
      <c r="H4755" s="160" t="s">
        <v>6671</v>
      </c>
      <c r="I4755" s="160">
        <v>45984</v>
      </c>
      <c r="J4755" s="160">
        <v>3794.02</v>
      </c>
      <c r="K4755" s="160">
        <v>3794.02</v>
      </c>
      <c r="L4755" s="707">
        <v>237252.84</v>
      </c>
      <c r="M4755" s="727" t="s">
        <v>4996</v>
      </c>
      <c r="S4755" s="707"/>
      <c r="T4755" s="707"/>
      <c r="U4755" s="707"/>
      <c r="Z4755" s="707">
        <v>3794.02</v>
      </c>
      <c r="AD4755" s="707"/>
      <c r="AE4755" s="707"/>
    </row>
    <row r="4756" spans="4:41">
      <c r="D4756" s="160" t="s">
        <v>9381</v>
      </c>
      <c r="E4756" s="160"/>
      <c r="F4756" s="160">
        <v>46071</v>
      </c>
      <c r="G4756" s="160">
        <v>46083</v>
      </c>
      <c r="H4756" s="160" t="s">
        <v>6682</v>
      </c>
      <c r="I4756" s="160">
        <v>45983</v>
      </c>
      <c r="J4756" s="160">
        <v>83342.600000000006</v>
      </c>
      <c r="K4756" s="160">
        <v>83342.600000000006</v>
      </c>
      <c r="L4756" s="707">
        <v>150564.29</v>
      </c>
      <c r="M4756" s="727" t="s">
        <v>4994</v>
      </c>
      <c r="S4756" s="707"/>
      <c r="T4756" s="707"/>
      <c r="W4756" s="707"/>
      <c r="X4756" s="707"/>
      <c r="Y4756" s="707"/>
      <c r="Z4756" s="707"/>
      <c r="AA4756" s="707"/>
      <c r="AB4756" s="707"/>
      <c r="AC4756" s="707">
        <v>7528.21</v>
      </c>
      <c r="AD4756" s="707">
        <v>15056.43</v>
      </c>
      <c r="AE4756" s="707"/>
      <c r="AF4756" s="707"/>
      <c r="AG4756" s="707">
        <v>127979.65</v>
      </c>
      <c r="AM4756" s="707"/>
      <c r="AN4756" s="707"/>
    </row>
    <row r="4757" spans="4:41">
      <c r="D4757" s="160" t="s">
        <v>9381</v>
      </c>
      <c r="E4757" s="160"/>
      <c r="F4757" s="160">
        <v>46071</v>
      </c>
      <c r="G4757" s="160">
        <v>46083</v>
      </c>
      <c r="H4757" s="160" t="s">
        <v>6682</v>
      </c>
      <c r="I4757" s="160">
        <v>45983</v>
      </c>
      <c r="J4757" s="160">
        <v>83342.600000000006</v>
      </c>
      <c r="K4757" s="160">
        <v>83342.600000000006</v>
      </c>
      <c r="L4757" s="707">
        <v>150564.29</v>
      </c>
      <c r="M4757" s="727" t="s">
        <v>4995</v>
      </c>
      <c r="S4757" s="707"/>
      <c r="T4757" s="707"/>
      <c r="U4757" s="707"/>
      <c r="W4757" s="707"/>
      <c r="X4757" s="707"/>
      <c r="Y4757" s="707"/>
      <c r="Z4757" s="707"/>
      <c r="AA4757" s="707"/>
      <c r="AB4757" s="707"/>
      <c r="AC4757" s="707">
        <v>52165.26</v>
      </c>
      <c r="AD4757" s="707">
        <v>15056.43</v>
      </c>
      <c r="AE4757" s="707"/>
      <c r="AF4757" s="707"/>
      <c r="AM4757" s="707"/>
      <c r="AN4757" s="707"/>
    </row>
    <row r="4758" spans="4:41">
      <c r="D4758" s="160" t="s">
        <v>9381</v>
      </c>
      <c r="E4758" s="160"/>
      <c r="F4758" s="160">
        <v>46071</v>
      </c>
      <c r="G4758" s="160">
        <v>46083</v>
      </c>
      <c r="H4758" s="160" t="s">
        <v>6682</v>
      </c>
      <c r="I4758" s="160">
        <v>45983</v>
      </c>
      <c r="J4758" s="160">
        <v>83342.600000000006</v>
      </c>
      <c r="K4758" s="160">
        <v>83342.600000000006</v>
      </c>
      <c r="L4758" s="707">
        <v>150564.29</v>
      </c>
      <c r="M4758" s="727" t="s">
        <v>4996</v>
      </c>
      <c r="S4758" s="707"/>
      <c r="T4758" s="707"/>
      <c r="U4758" s="707"/>
      <c r="Y4758" s="707"/>
      <c r="Z4758" s="707"/>
      <c r="AA4758" s="707">
        <v>32619.26</v>
      </c>
      <c r="AB4758" s="707">
        <v>48844.7</v>
      </c>
      <c r="AC4758" s="707">
        <v>1878.64</v>
      </c>
      <c r="AD4758" s="707"/>
      <c r="AE4758" s="707"/>
    </row>
    <row r="4759" spans="4:41">
      <c r="D4759" s="160" t="s">
        <v>9382</v>
      </c>
      <c r="E4759" s="160"/>
      <c r="F4759" s="160">
        <v>46074</v>
      </c>
      <c r="G4759" s="160">
        <v>46089</v>
      </c>
      <c r="H4759" s="160">
        <v>45932</v>
      </c>
      <c r="I4759" s="160">
        <v>45986</v>
      </c>
      <c r="J4759" s="160">
        <v>0</v>
      </c>
      <c r="K4759" s="160">
        <v>0</v>
      </c>
      <c r="L4759" s="707">
        <v>89947.55</v>
      </c>
      <c r="M4759" s="727" t="s">
        <v>4994</v>
      </c>
      <c r="S4759" s="707"/>
      <c r="T4759" s="707"/>
      <c r="V4759" s="707"/>
      <c r="W4759" s="707"/>
      <c r="X4759" s="707"/>
      <c r="Y4759" s="707"/>
      <c r="Z4759" s="707"/>
      <c r="AA4759" s="707"/>
      <c r="AB4759" s="707"/>
      <c r="AC4759" s="707">
        <v>85450.18</v>
      </c>
      <c r="AD4759" s="707">
        <v>4497.38</v>
      </c>
      <c r="AE4759" s="707"/>
      <c r="AF4759" s="707"/>
      <c r="AG4759" s="707"/>
      <c r="AH4759" s="707"/>
      <c r="AM4759" s="707"/>
      <c r="AN4759" s="707"/>
    </row>
    <row r="4760" spans="4:41">
      <c r="D4760" s="160" t="s">
        <v>9382</v>
      </c>
      <c r="E4760" s="160"/>
      <c r="F4760" s="160">
        <v>46074</v>
      </c>
      <c r="G4760" s="160">
        <v>46089</v>
      </c>
      <c r="H4760" s="160">
        <v>45932</v>
      </c>
      <c r="I4760" s="160">
        <v>45986</v>
      </c>
      <c r="J4760" s="160">
        <v>0</v>
      </c>
      <c r="K4760" s="160">
        <v>0</v>
      </c>
      <c r="L4760" s="707">
        <v>89947.55</v>
      </c>
      <c r="M4760" s="727" t="s">
        <v>4995</v>
      </c>
      <c r="S4760" s="707"/>
      <c r="T4760" s="707"/>
      <c r="U4760" s="707"/>
      <c r="V4760" s="707"/>
      <c r="W4760" s="707"/>
      <c r="X4760" s="707"/>
      <c r="Y4760" s="707"/>
      <c r="Z4760" s="707"/>
      <c r="AA4760" s="707"/>
      <c r="AB4760" s="707"/>
      <c r="AC4760" s="707">
        <v>85450.18</v>
      </c>
      <c r="AD4760" s="707">
        <v>4497.38</v>
      </c>
      <c r="AE4760" s="707"/>
      <c r="AF4760" s="707"/>
      <c r="AG4760" s="707"/>
      <c r="AH4760" s="707"/>
      <c r="AM4760" s="707"/>
      <c r="AN4760" s="707"/>
    </row>
    <row r="4761" spans="4:41">
      <c r="D4761" s="160" t="s">
        <v>9382</v>
      </c>
      <c r="E4761" s="160"/>
      <c r="F4761" s="160">
        <v>46074</v>
      </c>
      <c r="G4761" s="160">
        <v>46089</v>
      </c>
      <c r="H4761" s="160">
        <v>45932</v>
      </c>
      <c r="I4761" s="160">
        <v>45986</v>
      </c>
      <c r="J4761" s="160">
        <v>0</v>
      </c>
      <c r="K4761" s="160">
        <v>0</v>
      </c>
      <c r="L4761" s="707">
        <v>89947.55</v>
      </c>
      <c r="M4761" s="727" t="s">
        <v>4996</v>
      </c>
      <c r="S4761" s="707"/>
      <c r="T4761" s="707"/>
      <c r="U4761" s="707"/>
      <c r="V4761" s="707"/>
      <c r="Y4761" s="707"/>
      <c r="Z4761" s="707"/>
      <c r="AA4761" s="707"/>
      <c r="AB4761" s="707"/>
      <c r="AD4761" s="707"/>
      <c r="AE4761" s="707"/>
      <c r="AF4761" s="707"/>
      <c r="AG4761" s="707"/>
    </row>
    <row r="4762" spans="4:41">
      <c r="D4762" s="160" t="s">
        <v>9383</v>
      </c>
      <c r="E4762" s="160"/>
      <c r="F4762" s="160">
        <v>46077</v>
      </c>
      <c r="G4762" s="160">
        <v>46092</v>
      </c>
      <c r="H4762" s="160">
        <v>45936</v>
      </c>
      <c r="I4762" s="160">
        <v>45990</v>
      </c>
      <c r="J4762" s="160">
        <v>0</v>
      </c>
      <c r="K4762" s="160">
        <v>0</v>
      </c>
      <c r="L4762" s="707">
        <v>227280.35</v>
      </c>
      <c r="M4762" s="727" t="s">
        <v>4994</v>
      </c>
      <c r="S4762" s="707"/>
      <c r="T4762" s="707"/>
      <c r="Y4762" s="707"/>
      <c r="Z4762" s="707"/>
      <c r="AB4762" s="707"/>
      <c r="AC4762" s="707">
        <v>215916.33</v>
      </c>
      <c r="AD4762" s="707">
        <v>11364.02</v>
      </c>
      <c r="AE4762" s="707"/>
      <c r="AF4762" s="707"/>
      <c r="AG4762" s="707"/>
      <c r="AH4762" s="707"/>
      <c r="AM4762" s="707"/>
      <c r="AN4762" s="707"/>
      <c r="AO4762" s="707"/>
    </row>
    <row r="4763" spans="4:41">
      <c r="D4763" s="160" t="s">
        <v>9383</v>
      </c>
      <c r="E4763" s="160"/>
      <c r="F4763" s="160">
        <v>46077</v>
      </c>
      <c r="G4763" s="160">
        <v>46092</v>
      </c>
      <c r="H4763" s="160">
        <v>45936</v>
      </c>
      <c r="I4763" s="160">
        <v>45990</v>
      </c>
      <c r="J4763" s="160">
        <v>0</v>
      </c>
      <c r="K4763" s="160">
        <v>0</v>
      </c>
      <c r="L4763" s="707">
        <v>227280.35</v>
      </c>
      <c r="M4763" s="727" t="s">
        <v>4995</v>
      </c>
      <c r="Y4763" s="707"/>
      <c r="Z4763" s="707"/>
      <c r="AA4763" s="707"/>
      <c r="AB4763" s="707"/>
      <c r="AC4763" s="707">
        <v>215916.33</v>
      </c>
      <c r="AD4763" s="707">
        <v>11364.02</v>
      </c>
      <c r="AE4763" s="707"/>
      <c r="AF4763" s="707"/>
      <c r="AG4763" s="707"/>
      <c r="AH4763" s="707"/>
      <c r="AM4763" s="707"/>
      <c r="AN4763" s="707"/>
      <c r="AO4763" s="707"/>
    </row>
    <row r="4764" spans="4:41">
      <c r="D4764" s="160" t="s">
        <v>9383</v>
      </c>
      <c r="E4764" s="160"/>
      <c r="F4764" s="160">
        <v>46077</v>
      </c>
      <c r="G4764" s="160">
        <v>46092</v>
      </c>
      <c r="H4764" s="160">
        <v>45936</v>
      </c>
      <c r="I4764" s="160">
        <v>45990</v>
      </c>
      <c r="J4764" s="160">
        <v>0</v>
      </c>
      <c r="K4764" s="160">
        <v>0</v>
      </c>
      <c r="L4764" s="707">
        <v>227280.35</v>
      </c>
      <c r="M4764" s="727" t="s">
        <v>4996</v>
      </c>
      <c r="Y4764" s="707"/>
      <c r="Z4764" s="707"/>
      <c r="AA4764" s="707"/>
      <c r="AB4764" s="707"/>
      <c r="AE4764" s="707"/>
      <c r="AF4764" s="707"/>
      <c r="AG4764" s="707"/>
    </row>
    <row r="4765" spans="4:41">
      <c r="D4765" s="160" t="s">
        <v>9384</v>
      </c>
      <c r="E4765" s="160"/>
      <c r="F4765" s="160">
        <v>46071</v>
      </c>
      <c r="G4765" s="160">
        <v>46077</v>
      </c>
      <c r="H4765" s="160">
        <v>45972</v>
      </c>
      <c r="I4765" s="160">
        <v>45979</v>
      </c>
      <c r="J4765" s="160">
        <v>0</v>
      </c>
      <c r="K4765" s="160">
        <v>0</v>
      </c>
      <c r="L4765" s="707">
        <v>20837</v>
      </c>
      <c r="M4765" s="727" t="s">
        <v>4994</v>
      </c>
      <c r="Y4765" s="707"/>
      <c r="Z4765" s="707"/>
      <c r="AC4765" s="707"/>
      <c r="AD4765" s="707">
        <v>20837</v>
      </c>
      <c r="AE4765" s="707"/>
      <c r="AF4765" s="707"/>
      <c r="AG4765" s="707"/>
      <c r="AH4765" s="707"/>
      <c r="AM4765" s="707"/>
      <c r="AN4765" s="707"/>
    </row>
    <row r="4766" spans="4:41">
      <c r="D4766" s="160" t="s">
        <v>9384</v>
      </c>
      <c r="E4766" s="160"/>
      <c r="F4766" s="160">
        <v>46071</v>
      </c>
      <c r="G4766" s="160">
        <v>46077</v>
      </c>
      <c r="H4766" s="160">
        <v>45972</v>
      </c>
      <c r="I4766" s="160">
        <v>45979</v>
      </c>
      <c r="J4766" s="160">
        <v>0</v>
      </c>
      <c r="K4766" s="160">
        <v>0</v>
      </c>
      <c r="L4766" s="707">
        <v>20837</v>
      </c>
      <c r="M4766" s="727" t="s">
        <v>4995</v>
      </c>
      <c r="Y4766" s="707"/>
      <c r="Z4766" s="707"/>
      <c r="AA4766" s="707"/>
      <c r="AC4766" s="707"/>
      <c r="AD4766" s="707">
        <v>20837</v>
      </c>
      <c r="AE4766" s="707"/>
      <c r="AF4766" s="707"/>
      <c r="AG4766" s="707"/>
      <c r="AH4766" s="707"/>
      <c r="AM4766" s="707"/>
      <c r="AN4766" s="707"/>
    </row>
    <row r="4767" spans="4:41">
      <c r="D4767" s="160" t="s">
        <v>9384</v>
      </c>
      <c r="E4767" s="160"/>
      <c r="F4767" s="160">
        <v>46071</v>
      </c>
      <c r="G4767" s="160">
        <v>46077</v>
      </c>
      <c r="H4767" s="160">
        <v>45972</v>
      </c>
      <c r="I4767" s="160">
        <v>45979</v>
      </c>
      <c r="J4767" s="160">
        <v>0</v>
      </c>
      <c r="K4767" s="160">
        <v>0</v>
      </c>
      <c r="L4767" s="707">
        <v>20837</v>
      </c>
      <c r="M4767" s="727" t="s">
        <v>4996</v>
      </c>
      <c r="Y4767" s="707"/>
      <c r="Z4767" s="707"/>
      <c r="AA4767" s="707"/>
      <c r="AE4767" s="707"/>
      <c r="AF4767" s="707"/>
    </row>
    <row r="4768" spans="4:41">
      <c r="D4768" s="160" t="s">
        <v>5457</v>
      </c>
      <c r="E4768" s="160"/>
      <c r="F4768" s="160">
        <v>46093</v>
      </c>
      <c r="G4768" s="160">
        <v>46114</v>
      </c>
      <c r="H4768" s="160">
        <v>45990</v>
      </c>
      <c r="I4768" s="160">
        <v>46012</v>
      </c>
      <c r="J4768" s="160">
        <v>0</v>
      </c>
      <c r="K4768" s="160">
        <v>0</v>
      </c>
      <c r="L4768" s="707">
        <v>149742.69</v>
      </c>
      <c r="M4768" s="727" t="s">
        <v>4994</v>
      </c>
      <c r="Y4768" s="707"/>
      <c r="Z4768" s="707"/>
      <c r="AC4768" s="707"/>
      <c r="AD4768" s="707">
        <v>19392.02</v>
      </c>
      <c r="AE4768" s="707">
        <v>130350.67</v>
      </c>
      <c r="AF4768" s="707"/>
      <c r="AG4768" s="707"/>
      <c r="AH4768" s="707"/>
      <c r="AM4768" s="707"/>
      <c r="AN4768" s="707"/>
      <c r="AO4768" s="707"/>
    </row>
    <row r="4769" spans="4:42">
      <c r="D4769" s="160" t="s">
        <v>5457</v>
      </c>
      <c r="E4769" s="160"/>
      <c r="F4769" s="160">
        <v>46093</v>
      </c>
      <c r="G4769" s="160">
        <v>46114</v>
      </c>
      <c r="H4769" s="160">
        <v>45990</v>
      </c>
      <c r="I4769" s="160">
        <v>46012</v>
      </c>
      <c r="J4769" s="160">
        <v>0</v>
      </c>
      <c r="K4769" s="160">
        <v>0</v>
      </c>
      <c r="L4769" s="707">
        <v>149742.69</v>
      </c>
      <c r="M4769" s="727" t="s">
        <v>4995</v>
      </c>
      <c r="Y4769" s="707"/>
      <c r="Z4769" s="707"/>
      <c r="AA4769" s="707"/>
      <c r="AC4769" s="707"/>
      <c r="AD4769" s="707">
        <v>19392.02</v>
      </c>
      <c r="AE4769" s="707">
        <v>130350.67</v>
      </c>
      <c r="AF4769" s="707"/>
      <c r="AG4769" s="707"/>
      <c r="AH4769" s="707"/>
      <c r="AM4769" s="707"/>
      <c r="AN4769" s="707"/>
      <c r="AO4769" s="707"/>
    </row>
    <row r="4770" spans="4:42">
      <c r="D4770" s="160" t="s">
        <v>5457</v>
      </c>
      <c r="E4770" s="160"/>
      <c r="F4770" s="160">
        <v>46093</v>
      </c>
      <c r="G4770" s="160">
        <v>46114</v>
      </c>
      <c r="H4770" s="160">
        <v>45990</v>
      </c>
      <c r="I4770" s="160">
        <v>46012</v>
      </c>
      <c r="J4770" s="160">
        <v>0</v>
      </c>
      <c r="K4770" s="160">
        <v>0</v>
      </c>
      <c r="L4770" s="707">
        <v>149742.69</v>
      </c>
      <c r="M4770" s="727" t="s">
        <v>4996</v>
      </c>
      <c r="Y4770" s="707"/>
      <c r="Z4770" s="707"/>
      <c r="AA4770" s="707"/>
      <c r="AE4770" s="707"/>
      <c r="AF4770" s="707"/>
      <c r="AG4770" s="707"/>
    </row>
    <row r="4771" spans="4:42">
      <c r="D4771" s="160" t="s">
        <v>9385</v>
      </c>
      <c r="E4771" s="160"/>
      <c r="F4771" s="160">
        <v>46093</v>
      </c>
      <c r="G4771" s="160">
        <v>46112</v>
      </c>
      <c r="H4771" s="160">
        <v>45990</v>
      </c>
      <c r="I4771" s="160">
        <v>46009</v>
      </c>
      <c r="J4771" s="160">
        <v>0</v>
      </c>
      <c r="K4771" s="160">
        <v>0</v>
      </c>
      <c r="L4771" s="707">
        <v>18994.490000000002</v>
      </c>
      <c r="M4771" s="727" t="s">
        <v>4994</v>
      </c>
      <c r="Y4771" s="707"/>
      <c r="Z4771" s="707"/>
      <c r="AD4771" s="707">
        <v>3710.26</v>
      </c>
      <c r="AE4771" s="707">
        <v>15284.24</v>
      </c>
      <c r="AF4771" s="707"/>
      <c r="AG4771" s="707"/>
      <c r="AM4771" s="707"/>
      <c r="AN4771" s="707"/>
      <c r="AO4771" s="707"/>
    </row>
    <row r="4772" spans="4:42">
      <c r="D4772" s="160" t="s">
        <v>9385</v>
      </c>
      <c r="E4772" s="160"/>
      <c r="F4772" s="160">
        <v>46093</v>
      </c>
      <c r="G4772" s="160">
        <v>46112</v>
      </c>
      <c r="H4772" s="160">
        <v>45990</v>
      </c>
      <c r="I4772" s="160">
        <v>46009</v>
      </c>
      <c r="J4772" s="160">
        <v>0</v>
      </c>
      <c r="K4772" s="160">
        <v>0</v>
      </c>
      <c r="L4772" s="707">
        <v>18994.490000000002</v>
      </c>
      <c r="M4772" s="727" t="s">
        <v>4995</v>
      </c>
      <c r="AD4772" s="707">
        <v>3710.26</v>
      </c>
      <c r="AE4772" s="707">
        <v>15284.24</v>
      </c>
      <c r="AF4772" s="707"/>
      <c r="AG4772" s="707"/>
      <c r="AM4772" s="707"/>
      <c r="AN4772" s="707"/>
      <c r="AO4772" s="707"/>
    </row>
    <row r="4773" spans="4:42">
      <c r="D4773" s="160" t="s">
        <v>9385</v>
      </c>
      <c r="E4773" s="160"/>
      <c r="F4773" s="160">
        <v>46093</v>
      </c>
      <c r="G4773" s="160">
        <v>46112</v>
      </c>
      <c r="H4773" s="160">
        <v>45990</v>
      </c>
      <c r="I4773" s="160">
        <v>46009</v>
      </c>
      <c r="J4773" s="160">
        <v>0</v>
      </c>
      <c r="K4773" s="160">
        <v>0</v>
      </c>
      <c r="L4773" s="707">
        <v>18994.490000000002</v>
      </c>
      <c r="M4773" s="727" t="s">
        <v>4996</v>
      </c>
      <c r="Y4773" s="707"/>
      <c r="Z4773" s="707"/>
      <c r="AE4773" s="707"/>
    </row>
    <row r="4774" spans="4:42">
      <c r="D4774" s="160" t="s">
        <v>9386</v>
      </c>
      <c r="E4774" s="160"/>
      <c r="F4774" s="160">
        <v>46093</v>
      </c>
      <c r="G4774" s="160">
        <v>46114</v>
      </c>
      <c r="H4774" s="160">
        <v>45990</v>
      </c>
      <c r="I4774" s="160">
        <v>46012</v>
      </c>
      <c r="J4774" s="160">
        <v>0</v>
      </c>
      <c r="K4774" s="160">
        <v>0</v>
      </c>
      <c r="L4774" s="707">
        <v>120423.12</v>
      </c>
      <c r="M4774" s="727" t="s">
        <v>4994</v>
      </c>
      <c r="Y4774" s="707"/>
      <c r="Z4774" s="707"/>
      <c r="AC4774" s="707"/>
      <c r="AD4774" s="707">
        <v>15681.77</v>
      </c>
      <c r="AE4774" s="707">
        <v>104741.36</v>
      </c>
      <c r="AF4774" s="707"/>
      <c r="AG4774" s="707"/>
      <c r="AH4774" s="707"/>
      <c r="AM4774" s="707"/>
      <c r="AN4774" s="707"/>
      <c r="AO4774" s="707"/>
    </row>
    <row r="4775" spans="4:42">
      <c r="D4775" s="160" t="s">
        <v>9386</v>
      </c>
      <c r="E4775" s="160"/>
      <c r="F4775" s="160">
        <v>46093</v>
      </c>
      <c r="G4775" s="160">
        <v>46114</v>
      </c>
      <c r="H4775" s="160">
        <v>45990</v>
      </c>
      <c r="I4775" s="160">
        <v>46012</v>
      </c>
      <c r="J4775" s="160">
        <v>0</v>
      </c>
      <c r="K4775" s="160">
        <v>0</v>
      </c>
      <c r="L4775" s="707">
        <v>120423.12</v>
      </c>
      <c r="M4775" s="727" t="s">
        <v>4995</v>
      </c>
      <c r="Y4775" s="707"/>
      <c r="Z4775" s="707"/>
      <c r="AA4775" s="707"/>
      <c r="AB4775" s="707"/>
      <c r="AC4775" s="707"/>
      <c r="AD4775" s="707">
        <v>15681.77</v>
      </c>
      <c r="AE4775" s="707">
        <v>104741.36</v>
      </c>
      <c r="AF4775" s="707"/>
      <c r="AG4775" s="707"/>
      <c r="AH4775" s="707"/>
      <c r="AM4775" s="707"/>
      <c r="AN4775" s="707"/>
      <c r="AO4775" s="707"/>
    </row>
    <row r="4776" spans="4:42">
      <c r="D4776" s="160" t="s">
        <v>9386</v>
      </c>
      <c r="E4776" s="160"/>
      <c r="F4776" s="160">
        <v>46093</v>
      </c>
      <c r="G4776" s="160">
        <v>46114</v>
      </c>
      <c r="H4776" s="160">
        <v>45990</v>
      </c>
      <c r="I4776" s="160">
        <v>46012</v>
      </c>
      <c r="J4776" s="160">
        <v>0</v>
      </c>
      <c r="K4776" s="160">
        <v>0</v>
      </c>
      <c r="L4776" s="707">
        <v>120423.12</v>
      </c>
      <c r="M4776" s="727" t="s">
        <v>4996</v>
      </c>
      <c r="Y4776" s="707"/>
      <c r="Z4776" s="707"/>
      <c r="AA4776" s="707"/>
      <c r="AB4776" s="707"/>
      <c r="AE4776" s="707"/>
      <c r="AF4776" s="707"/>
      <c r="AG4776" s="707"/>
    </row>
    <row r="4777" spans="4:42">
      <c r="D4777" s="160" t="s">
        <v>5458</v>
      </c>
      <c r="E4777" s="160"/>
      <c r="F4777" s="160">
        <v>46106</v>
      </c>
      <c r="G4777" s="160">
        <v>46110</v>
      </c>
      <c r="H4777" s="160">
        <v>46002</v>
      </c>
      <c r="I4777" s="160">
        <v>46007</v>
      </c>
      <c r="J4777" s="160">
        <v>0</v>
      </c>
      <c r="K4777" s="160">
        <v>0</v>
      </c>
      <c r="L4777" s="707">
        <v>7758.96</v>
      </c>
      <c r="M4777" s="727" t="s">
        <v>4994</v>
      </c>
      <c r="Y4777" s="707"/>
      <c r="Z4777" s="707"/>
      <c r="AC4777" s="707"/>
      <c r="AD4777" s="707"/>
      <c r="AE4777" s="707">
        <v>7758.96</v>
      </c>
      <c r="AF4777" s="707"/>
      <c r="AG4777" s="707"/>
      <c r="AH4777" s="707"/>
      <c r="AN4777" s="707"/>
      <c r="AO4777" s="707"/>
    </row>
    <row r="4778" spans="4:42">
      <c r="D4778" s="160" t="s">
        <v>5458</v>
      </c>
      <c r="E4778" s="160"/>
      <c r="F4778" s="160">
        <v>46106</v>
      </c>
      <c r="G4778" s="160">
        <v>46110</v>
      </c>
      <c r="H4778" s="160">
        <v>46002</v>
      </c>
      <c r="I4778" s="160">
        <v>46007</v>
      </c>
      <c r="J4778" s="160">
        <v>0</v>
      </c>
      <c r="K4778" s="160">
        <v>0</v>
      </c>
      <c r="L4778" s="707">
        <v>7758.96</v>
      </c>
      <c r="M4778" s="727" t="s">
        <v>4995</v>
      </c>
      <c r="Z4778" s="707"/>
      <c r="AA4778" s="707"/>
      <c r="AB4778" s="707"/>
      <c r="AC4778" s="707"/>
      <c r="AD4778" s="707"/>
      <c r="AE4778" s="707">
        <v>7758.96</v>
      </c>
      <c r="AF4778" s="707"/>
      <c r="AG4778" s="707"/>
      <c r="AH4778" s="707"/>
      <c r="AN4778" s="707"/>
      <c r="AO4778" s="707"/>
    </row>
    <row r="4779" spans="4:42">
      <c r="D4779" s="160" t="s">
        <v>5458</v>
      </c>
      <c r="E4779" s="160"/>
      <c r="F4779" s="160">
        <v>46106</v>
      </c>
      <c r="G4779" s="160">
        <v>46110</v>
      </c>
      <c r="H4779" s="160">
        <v>46002</v>
      </c>
      <c r="I4779" s="160">
        <v>46007</v>
      </c>
      <c r="J4779" s="160">
        <v>0</v>
      </c>
      <c r="K4779" s="160">
        <v>0</v>
      </c>
      <c r="L4779" s="707">
        <v>7758.96</v>
      </c>
      <c r="M4779" s="727" t="s">
        <v>4996</v>
      </c>
      <c r="Z4779" s="707"/>
      <c r="AA4779" s="707"/>
      <c r="AB4779" s="707"/>
      <c r="AE4779" s="707"/>
      <c r="AG4779" s="707"/>
    </row>
    <row r="4780" spans="4:42">
      <c r="D4780" s="160" t="s">
        <v>9387</v>
      </c>
      <c r="E4780" s="160"/>
      <c r="F4780" s="160">
        <v>46106</v>
      </c>
      <c r="G4780" s="160">
        <v>46110</v>
      </c>
      <c r="H4780" s="160">
        <v>46002</v>
      </c>
      <c r="I4780" s="160">
        <v>46007</v>
      </c>
      <c r="J4780" s="160">
        <v>0</v>
      </c>
      <c r="K4780" s="160">
        <v>0</v>
      </c>
      <c r="L4780" s="707">
        <v>2566.11</v>
      </c>
      <c r="M4780" s="727" t="s">
        <v>4994</v>
      </c>
      <c r="Z4780" s="707"/>
      <c r="AC4780" s="707"/>
      <c r="AD4780" s="707"/>
      <c r="AE4780" s="707">
        <v>2566.11</v>
      </c>
      <c r="AF4780" s="707"/>
      <c r="AG4780" s="707"/>
      <c r="AH4780" s="707"/>
      <c r="AN4780" s="707"/>
      <c r="AO4780" s="707"/>
    </row>
    <row r="4781" spans="4:42">
      <c r="D4781" s="160" t="s">
        <v>9387</v>
      </c>
      <c r="E4781" s="160"/>
      <c r="F4781" s="160">
        <v>46106</v>
      </c>
      <c r="G4781" s="160">
        <v>46110</v>
      </c>
      <c r="H4781" s="160">
        <v>46002</v>
      </c>
      <c r="I4781" s="160">
        <v>46007</v>
      </c>
      <c r="J4781" s="160">
        <v>0</v>
      </c>
      <c r="K4781" s="160">
        <v>0</v>
      </c>
      <c r="L4781" s="707">
        <v>2566.11</v>
      </c>
      <c r="M4781" s="727" t="s">
        <v>4995</v>
      </c>
      <c r="Z4781" s="707"/>
      <c r="AA4781" s="707"/>
      <c r="AB4781" s="707"/>
      <c r="AC4781" s="707"/>
      <c r="AD4781" s="707"/>
      <c r="AE4781" s="707">
        <v>2566.11</v>
      </c>
      <c r="AF4781" s="707"/>
      <c r="AG4781" s="707"/>
      <c r="AH4781" s="707"/>
      <c r="AN4781" s="707"/>
      <c r="AO4781" s="707"/>
    </row>
    <row r="4782" spans="4:42">
      <c r="D4782" s="160" t="s">
        <v>9387</v>
      </c>
      <c r="E4782" s="160"/>
      <c r="F4782" s="160">
        <v>46106</v>
      </c>
      <c r="G4782" s="160">
        <v>46110</v>
      </c>
      <c r="H4782" s="160">
        <v>46002</v>
      </c>
      <c r="I4782" s="160">
        <v>46007</v>
      </c>
      <c r="J4782" s="160">
        <v>0</v>
      </c>
      <c r="K4782" s="160">
        <v>0</v>
      </c>
      <c r="L4782" s="707">
        <v>2566.11</v>
      </c>
      <c r="M4782" s="727" t="s">
        <v>4996</v>
      </c>
      <c r="Z4782" s="707"/>
      <c r="AA4782" s="707"/>
      <c r="AB4782" s="707"/>
      <c r="AE4782" s="707"/>
      <c r="AG4782" s="707"/>
    </row>
    <row r="4783" spans="4:42">
      <c r="D4783" s="160" t="s">
        <v>5455</v>
      </c>
      <c r="E4783" s="160"/>
      <c r="F4783" s="160">
        <v>46116</v>
      </c>
      <c r="G4783" s="160">
        <v>46126</v>
      </c>
      <c r="H4783" s="160">
        <v>46012</v>
      </c>
      <c r="I4783" s="160">
        <v>46023</v>
      </c>
      <c r="J4783" s="160">
        <v>0</v>
      </c>
      <c r="K4783" s="160">
        <v>0</v>
      </c>
      <c r="L4783" s="707">
        <v>28913.35</v>
      </c>
      <c r="M4783" s="727" t="s">
        <v>4994</v>
      </c>
      <c r="Z4783" s="707"/>
      <c r="AE4783" s="707">
        <v>28909.37</v>
      </c>
      <c r="AF4783" s="707">
        <v>3.99</v>
      </c>
      <c r="AG4783" s="707"/>
      <c r="AN4783" s="707"/>
      <c r="AO4783" s="707"/>
      <c r="AP4783" s="707"/>
    </row>
    <row r="4784" spans="4:42">
      <c r="D4784" s="160" t="s">
        <v>5455</v>
      </c>
      <c r="E4784" s="160"/>
      <c r="F4784" s="160">
        <v>46116</v>
      </c>
      <c r="G4784" s="160">
        <v>46126</v>
      </c>
      <c r="H4784" s="160">
        <v>46012</v>
      </c>
      <c r="I4784" s="160">
        <v>46023</v>
      </c>
      <c r="J4784" s="160">
        <v>0</v>
      </c>
      <c r="K4784" s="160">
        <v>0</v>
      </c>
      <c r="L4784" s="707">
        <v>28913.35</v>
      </c>
      <c r="M4784" s="727" t="s">
        <v>4995</v>
      </c>
      <c r="AE4784" s="707">
        <v>28909.37</v>
      </c>
      <c r="AF4784" s="707">
        <v>3.99</v>
      </c>
      <c r="AG4784" s="707"/>
      <c r="AN4784" s="707"/>
      <c r="AO4784" s="707"/>
      <c r="AP4784" s="707"/>
    </row>
    <row r="4785" spans="4:42">
      <c r="D4785" s="160" t="s">
        <v>5455</v>
      </c>
      <c r="E4785" s="160"/>
      <c r="F4785" s="160">
        <v>46116</v>
      </c>
      <c r="G4785" s="160">
        <v>46126</v>
      </c>
      <c r="H4785" s="160">
        <v>46012</v>
      </c>
      <c r="I4785" s="160">
        <v>46023</v>
      </c>
      <c r="J4785" s="160">
        <v>0</v>
      </c>
      <c r="K4785" s="160">
        <v>0</v>
      </c>
      <c r="L4785" s="707">
        <v>28913.35</v>
      </c>
      <c r="M4785" s="727" t="s">
        <v>4996</v>
      </c>
      <c r="S4785" s="707"/>
      <c r="T4785" s="707"/>
      <c r="AE4785" s="707"/>
    </row>
    <row r="4786" spans="4:42">
      <c r="D4786" s="160" t="s">
        <v>9388</v>
      </c>
      <c r="E4786" s="160"/>
      <c r="F4786" s="160">
        <v>46116</v>
      </c>
      <c r="G4786" s="160">
        <v>46126</v>
      </c>
      <c r="H4786" s="160">
        <v>46012</v>
      </c>
      <c r="I4786" s="160">
        <v>46023</v>
      </c>
      <c r="J4786" s="160">
        <v>0</v>
      </c>
      <c r="K4786" s="160">
        <v>0</v>
      </c>
      <c r="L4786" s="707">
        <v>1708.15</v>
      </c>
      <c r="M4786" s="727" t="s">
        <v>4994</v>
      </c>
      <c r="S4786" s="707"/>
      <c r="T4786" s="707"/>
      <c r="V4786" s="707"/>
      <c r="W4786" s="707"/>
      <c r="X4786" s="707"/>
      <c r="Y4786" s="707"/>
      <c r="Z4786" s="707"/>
      <c r="AA4786" s="707"/>
      <c r="AB4786" s="707"/>
      <c r="AC4786" s="707"/>
      <c r="AE4786" s="707">
        <v>1704.16</v>
      </c>
      <c r="AF4786">
        <v>3.99</v>
      </c>
      <c r="AG4786" s="707"/>
      <c r="AN4786" s="707"/>
    </row>
    <row r="4787" spans="4:42">
      <c r="D4787" s="160" t="s">
        <v>9388</v>
      </c>
      <c r="E4787" s="160"/>
      <c r="F4787" s="160">
        <v>46116</v>
      </c>
      <c r="G4787" s="160">
        <v>46126</v>
      </c>
      <c r="H4787" s="160">
        <v>46012</v>
      </c>
      <c r="I4787" s="160">
        <v>46023</v>
      </c>
      <c r="J4787" s="160">
        <v>0</v>
      </c>
      <c r="K4787" s="160">
        <v>0</v>
      </c>
      <c r="L4787" s="707">
        <v>1708.15</v>
      </c>
      <c r="M4787" s="727" t="s">
        <v>4995</v>
      </c>
      <c r="S4787" s="707"/>
      <c r="T4787" s="707"/>
      <c r="U4787" s="707"/>
      <c r="V4787" s="707"/>
      <c r="W4787" s="707"/>
      <c r="X4787" s="707"/>
      <c r="Y4787" s="707"/>
      <c r="Z4787" s="707"/>
      <c r="AA4787" s="707"/>
      <c r="AB4787" s="707"/>
      <c r="AC4787" s="707"/>
      <c r="AE4787" s="707">
        <v>1704.16</v>
      </c>
      <c r="AF4787">
        <v>3.99</v>
      </c>
      <c r="AG4787" s="707"/>
      <c r="AN4787" s="707"/>
    </row>
    <row r="4788" spans="4:42">
      <c r="D4788" s="160" t="s">
        <v>9388</v>
      </c>
      <c r="E4788" s="160"/>
      <c r="F4788" s="160">
        <v>46116</v>
      </c>
      <c r="G4788" s="160">
        <v>46126</v>
      </c>
      <c r="H4788" s="160">
        <v>46012</v>
      </c>
      <c r="I4788" s="160">
        <v>46023</v>
      </c>
      <c r="J4788" s="160">
        <v>0</v>
      </c>
      <c r="K4788" s="160">
        <v>0</v>
      </c>
      <c r="L4788" s="707">
        <v>1708.15</v>
      </c>
      <c r="M4788" s="727" t="s">
        <v>4996</v>
      </c>
      <c r="S4788" s="707"/>
      <c r="T4788" s="707"/>
      <c r="U4788" s="707"/>
      <c r="V4788" s="707"/>
      <c r="Z4788" s="707"/>
      <c r="AA4788" s="707"/>
      <c r="AE4788" s="707"/>
    </row>
    <row r="4789" spans="4:42">
      <c r="D4789" s="160" t="s">
        <v>5456</v>
      </c>
      <c r="E4789" s="160"/>
      <c r="F4789" s="160">
        <v>46116</v>
      </c>
      <c r="G4789" s="160">
        <v>46121</v>
      </c>
      <c r="H4789" s="160">
        <v>46012</v>
      </c>
      <c r="I4789" s="160">
        <v>46019</v>
      </c>
      <c r="J4789" s="160">
        <v>0</v>
      </c>
      <c r="K4789" s="160">
        <v>0</v>
      </c>
      <c r="L4789" s="707">
        <v>27205.21</v>
      </c>
      <c r="M4789" s="727" t="s">
        <v>4994</v>
      </c>
      <c r="S4789" s="707"/>
      <c r="T4789" s="707"/>
      <c r="V4789" s="707"/>
      <c r="W4789" s="707"/>
      <c r="X4789" s="707"/>
      <c r="Y4789" s="707"/>
      <c r="Z4789" s="707"/>
      <c r="AA4789" s="707"/>
      <c r="AB4789" s="707"/>
      <c r="AE4789" s="707">
        <v>27205.21</v>
      </c>
      <c r="AF4789" s="707"/>
      <c r="AG4789" s="707"/>
      <c r="AN4789" s="707"/>
      <c r="AO4789" s="707"/>
      <c r="AP4789" s="707"/>
    </row>
    <row r="4790" spans="4:42">
      <c r="D4790" s="160" t="s">
        <v>5456</v>
      </c>
      <c r="E4790" s="160"/>
      <c r="F4790" s="160">
        <v>46116</v>
      </c>
      <c r="G4790" s="160">
        <v>46121</v>
      </c>
      <c r="H4790" s="160">
        <v>46012</v>
      </c>
      <c r="I4790" s="160">
        <v>46019</v>
      </c>
      <c r="J4790" s="160">
        <v>0</v>
      </c>
      <c r="K4790" s="160">
        <v>0</v>
      </c>
      <c r="L4790" s="707">
        <v>27205.21</v>
      </c>
      <c r="M4790" s="727" t="s">
        <v>4995</v>
      </c>
      <c r="S4790" s="707"/>
      <c r="T4790" s="707"/>
      <c r="U4790" s="707"/>
      <c r="V4790" s="707"/>
      <c r="W4790" s="707"/>
      <c r="X4790" s="707"/>
      <c r="Y4790" s="707"/>
      <c r="Z4790" s="707"/>
      <c r="AA4790" s="707"/>
      <c r="AB4790" s="707"/>
      <c r="AE4790" s="707">
        <v>27205.21</v>
      </c>
      <c r="AF4790" s="707"/>
      <c r="AG4790" s="707"/>
      <c r="AN4790" s="707"/>
      <c r="AO4790" s="707"/>
      <c r="AP4790" s="707"/>
    </row>
    <row r="4791" spans="4:42">
      <c r="D4791" s="160" t="s">
        <v>5456</v>
      </c>
      <c r="E4791" s="160"/>
      <c r="F4791" s="160">
        <v>46116</v>
      </c>
      <c r="G4791" s="160">
        <v>46121</v>
      </c>
      <c r="H4791" s="160">
        <v>46012</v>
      </c>
      <c r="I4791" s="160">
        <v>46019</v>
      </c>
      <c r="J4791" s="160">
        <v>0</v>
      </c>
      <c r="K4791" s="160">
        <v>0</v>
      </c>
      <c r="L4791" s="707">
        <v>27205.21</v>
      </c>
      <c r="M4791" s="727" t="s">
        <v>4996</v>
      </c>
      <c r="S4791" s="707"/>
      <c r="T4791" s="707"/>
      <c r="U4791" s="707"/>
      <c r="Z4791" s="707"/>
      <c r="AE4791" s="707"/>
    </row>
    <row r="4792" spans="4:42">
      <c r="D4792" s="160" t="s">
        <v>731</v>
      </c>
      <c r="E4792" s="160"/>
      <c r="F4792" s="160">
        <v>45579</v>
      </c>
      <c r="G4792" s="160">
        <v>46050</v>
      </c>
      <c r="H4792" s="160" t="s">
        <v>6548</v>
      </c>
      <c r="I4792" s="160">
        <v>46200</v>
      </c>
      <c r="J4792" s="160">
        <v>5511569.1699999999</v>
      </c>
      <c r="K4792" s="160">
        <v>5511569.2199999997</v>
      </c>
      <c r="L4792" s="707">
        <v>19046811.66</v>
      </c>
      <c r="M4792" s="727" t="s">
        <v>4994</v>
      </c>
      <c r="S4792" s="707">
        <v>2063009.02</v>
      </c>
      <c r="T4792" s="707">
        <v>1153169.3400000001</v>
      </c>
      <c r="U4792" s="707">
        <v>1679669.17</v>
      </c>
      <c r="V4792" s="707">
        <v>477703.6</v>
      </c>
      <c r="W4792" s="707">
        <v>142266.22</v>
      </c>
      <c r="X4792" s="707">
        <v>116231.56</v>
      </c>
      <c r="Y4792" s="707"/>
      <c r="Z4792" s="707"/>
      <c r="AA4792" s="707"/>
      <c r="AB4792" s="707">
        <v>23953.34</v>
      </c>
      <c r="AC4792" s="707">
        <v>3620938.96</v>
      </c>
      <c r="AD4792" s="707">
        <v>4937301.21</v>
      </c>
      <c r="AE4792" s="707">
        <v>1366011.02</v>
      </c>
      <c r="AF4792" s="707">
        <v>268989.31</v>
      </c>
      <c r="AG4792" s="707">
        <v>766097</v>
      </c>
      <c r="AH4792" s="707">
        <v>1087314.45</v>
      </c>
      <c r="AI4792" s="707">
        <v>592002.44999999995</v>
      </c>
      <c r="AJ4792" s="707">
        <v>243317.5</v>
      </c>
      <c r="AK4792" s="707">
        <v>508837.51</v>
      </c>
      <c r="AL4792" s="707"/>
      <c r="AM4792" s="707"/>
      <c r="AN4792" s="707"/>
    </row>
    <row r="4793" spans="4:42">
      <c r="D4793" s="160" t="s">
        <v>731</v>
      </c>
      <c r="E4793" s="160"/>
      <c r="F4793" s="160">
        <v>45579</v>
      </c>
      <c r="G4793" s="160">
        <v>46050</v>
      </c>
      <c r="H4793" s="160" t="s">
        <v>6548</v>
      </c>
      <c r="I4793" s="160">
        <v>46200</v>
      </c>
      <c r="J4793" s="160">
        <v>5511569.1699999999</v>
      </c>
      <c r="K4793" s="160">
        <v>5511569.2199999997</v>
      </c>
      <c r="L4793" s="707">
        <v>19046811.66</v>
      </c>
      <c r="M4793" s="727" t="s">
        <v>4995</v>
      </c>
      <c r="S4793" s="707"/>
      <c r="T4793" s="707"/>
      <c r="U4793" s="707"/>
      <c r="V4793" s="707"/>
      <c r="W4793" s="707"/>
      <c r="X4793" s="707"/>
      <c r="Y4793" s="707"/>
      <c r="Z4793" s="707"/>
      <c r="AA4793" s="707"/>
      <c r="AB4793" s="707"/>
      <c r="AC4793" s="707">
        <v>3902626</v>
      </c>
      <c r="AD4793" s="707">
        <v>4798008.9400000004</v>
      </c>
      <c r="AE4793" s="707">
        <v>1368049.33</v>
      </c>
      <c r="AF4793" s="707">
        <v>268989.31</v>
      </c>
      <c r="AG4793" s="707">
        <v>766097</v>
      </c>
      <c r="AH4793" s="707">
        <v>1087314.45</v>
      </c>
      <c r="AI4793" s="707">
        <v>592002.44999999995</v>
      </c>
      <c r="AJ4793" s="707">
        <v>243317.5</v>
      </c>
      <c r="AK4793" s="707">
        <v>508837.51</v>
      </c>
      <c r="AL4793" s="707"/>
      <c r="AM4793" s="707"/>
      <c r="AN4793" s="707"/>
    </row>
    <row r="4794" spans="4:42">
      <c r="D4794" s="160" t="s">
        <v>731</v>
      </c>
      <c r="E4794" s="160"/>
      <c r="F4794" s="160">
        <v>45579</v>
      </c>
      <c r="G4794" s="160">
        <v>46050</v>
      </c>
      <c r="H4794" s="160" t="s">
        <v>6548</v>
      </c>
      <c r="I4794" s="160">
        <v>46200</v>
      </c>
      <c r="J4794" s="160">
        <v>5511569.1699999999</v>
      </c>
      <c r="K4794" s="160">
        <v>5511569.2199999997</v>
      </c>
      <c r="L4794" s="707">
        <v>19046811.66</v>
      </c>
      <c r="M4794" s="727" t="s">
        <v>4996</v>
      </c>
      <c r="R4794" s="707">
        <v>12165.13</v>
      </c>
      <c r="S4794" s="707">
        <v>215809.88</v>
      </c>
      <c r="T4794" s="707">
        <v>304151.33</v>
      </c>
      <c r="U4794" s="707">
        <v>406623.88</v>
      </c>
      <c r="V4794" s="707">
        <v>569001.01</v>
      </c>
      <c r="W4794" s="707">
        <v>693275.49</v>
      </c>
      <c r="X4794" s="707">
        <v>617961.69999999995</v>
      </c>
      <c r="Y4794" s="707">
        <v>264670.21999999997</v>
      </c>
      <c r="Z4794" s="707">
        <v>494322.57</v>
      </c>
      <c r="AA4794" s="707">
        <v>1304343.5</v>
      </c>
      <c r="AB4794" s="707">
        <v>599310.39</v>
      </c>
      <c r="AC4794" s="707">
        <v>29934.12</v>
      </c>
      <c r="AE4794" s="707"/>
    </row>
    <row r="4795" spans="4:42">
      <c r="D4795" s="160" t="s">
        <v>5459</v>
      </c>
      <c r="E4795" s="160"/>
      <c r="F4795" s="160">
        <v>45679</v>
      </c>
      <c r="G4795" s="160">
        <v>46050</v>
      </c>
      <c r="H4795" s="160" t="s">
        <v>6966</v>
      </c>
      <c r="I4795" s="160">
        <v>46200</v>
      </c>
      <c r="J4795" s="160">
        <v>930179.6</v>
      </c>
      <c r="K4795" s="160">
        <v>930179.61</v>
      </c>
      <c r="L4795" s="707">
        <v>7941441.9699999997</v>
      </c>
      <c r="M4795" s="727" t="s">
        <v>4994</v>
      </c>
      <c r="S4795" s="707"/>
      <c r="T4795" s="707">
        <v>20686.939999999999</v>
      </c>
      <c r="U4795" s="707">
        <v>448951.8</v>
      </c>
      <c r="V4795" s="707">
        <v>375167.01</v>
      </c>
      <c r="W4795" s="707">
        <v>142266.22</v>
      </c>
      <c r="X4795" s="707">
        <v>116231.56</v>
      </c>
      <c r="Y4795" s="707"/>
      <c r="Z4795" s="707"/>
      <c r="AA4795" s="707"/>
      <c r="AB4795" s="707">
        <v>23953.34</v>
      </c>
      <c r="AC4795" s="707">
        <v>409678.65</v>
      </c>
      <c r="AD4795" s="707">
        <v>2054890.49</v>
      </c>
      <c r="AE4795" s="707">
        <v>944802.1</v>
      </c>
      <c r="AF4795" s="707">
        <v>268604.78000000003</v>
      </c>
      <c r="AG4795" s="707">
        <v>704737.17</v>
      </c>
      <c r="AH4795" s="707">
        <v>1087314.45</v>
      </c>
      <c r="AI4795" s="707">
        <v>592002.44999999995</v>
      </c>
      <c r="AJ4795" s="707">
        <v>243317.5</v>
      </c>
      <c r="AK4795" s="707">
        <v>508837.51</v>
      </c>
      <c r="AL4795" s="707"/>
      <c r="AM4795" s="707"/>
      <c r="AN4795" s="707"/>
    </row>
    <row r="4796" spans="4:42">
      <c r="D4796" s="160" t="s">
        <v>5459</v>
      </c>
      <c r="E4796" s="160"/>
      <c r="F4796" s="160">
        <v>45679</v>
      </c>
      <c r="G4796" s="160">
        <v>46050</v>
      </c>
      <c r="H4796" s="160" t="s">
        <v>6966</v>
      </c>
      <c r="I4796" s="160">
        <v>46200</v>
      </c>
      <c r="J4796" s="160">
        <v>930179.6</v>
      </c>
      <c r="K4796" s="160">
        <v>930179.61</v>
      </c>
      <c r="L4796" s="707">
        <v>7941441.9699999997</v>
      </c>
      <c r="M4796" s="727" t="s">
        <v>4995</v>
      </c>
      <c r="T4796" s="707"/>
      <c r="U4796" s="707"/>
      <c r="V4796" s="707"/>
      <c r="W4796" s="707"/>
      <c r="X4796" s="707"/>
      <c r="Y4796" s="707"/>
      <c r="Z4796" s="707"/>
      <c r="AA4796" s="707"/>
      <c r="AB4796" s="707"/>
      <c r="AC4796" s="707">
        <v>606755.91</v>
      </c>
      <c r="AD4796" s="707">
        <v>2054890.49</v>
      </c>
      <c r="AE4796" s="707">
        <v>944802.1</v>
      </c>
      <c r="AF4796" s="707">
        <v>268604.78000000003</v>
      </c>
      <c r="AG4796" s="707">
        <v>704737.17</v>
      </c>
      <c r="AH4796" s="707">
        <v>1087314.45</v>
      </c>
      <c r="AI4796" s="707">
        <v>592002.44999999995</v>
      </c>
      <c r="AJ4796" s="707">
        <v>243317.5</v>
      </c>
      <c r="AK4796" s="707">
        <v>508837.51</v>
      </c>
      <c r="AL4796" s="707"/>
      <c r="AM4796" s="707"/>
      <c r="AN4796" s="707"/>
    </row>
    <row r="4797" spans="4:42">
      <c r="D4797" s="160" t="s">
        <v>5459</v>
      </c>
      <c r="E4797" s="160"/>
      <c r="F4797" s="160">
        <v>45679</v>
      </c>
      <c r="G4797" s="160">
        <v>46050</v>
      </c>
      <c r="H4797" s="160" t="s">
        <v>6966</v>
      </c>
      <c r="I4797" s="160">
        <v>46200</v>
      </c>
      <c r="J4797" s="160">
        <v>930179.6</v>
      </c>
      <c r="K4797" s="160">
        <v>930179.61</v>
      </c>
      <c r="L4797" s="707">
        <v>7941441.9699999997</v>
      </c>
      <c r="M4797" s="727" t="s">
        <v>4996</v>
      </c>
      <c r="S4797" s="707"/>
      <c r="T4797" s="707">
        <v>38489.01</v>
      </c>
      <c r="U4797" s="707">
        <v>78600.97</v>
      </c>
      <c r="V4797" s="707">
        <v>88606.28</v>
      </c>
      <c r="W4797" s="707">
        <v>86127.58</v>
      </c>
      <c r="X4797" s="707">
        <v>109788.24</v>
      </c>
      <c r="Y4797" s="707">
        <v>59290.5</v>
      </c>
      <c r="Z4797" s="707">
        <v>43902.67</v>
      </c>
      <c r="AA4797" s="707">
        <v>164381.98000000001</v>
      </c>
      <c r="AB4797" s="707">
        <v>253474.73</v>
      </c>
      <c r="AC4797" s="707">
        <v>7517.66</v>
      </c>
      <c r="AE4797" s="707"/>
    </row>
    <row r="4798" spans="4:42">
      <c r="D4798" s="160" t="s">
        <v>5460</v>
      </c>
      <c r="E4798" s="160"/>
      <c r="F4798" s="160">
        <v>45687</v>
      </c>
      <c r="G4798" s="160">
        <v>46030</v>
      </c>
      <c r="H4798" s="160" t="s">
        <v>6540</v>
      </c>
      <c r="I4798" s="160">
        <v>46180</v>
      </c>
      <c r="J4798" s="160">
        <v>930179.6</v>
      </c>
      <c r="K4798" s="160">
        <v>930179.61</v>
      </c>
      <c r="L4798" s="707">
        <v>7696612.29</v>
      </c>
      <c r="M4798" s="727" t="s">
        <v>4994</v>
      </c>
      <c r="S4798" s="707"/>
      <c r="T4798" s="707">
        <v>20686.939999999999</v>
      </c>
      <c r="U4798" s="707">
        <v>448951.8</v>
      </c>
      <c r="V4798" s="707">
        <v>375167.01</v>
      </c>
      <c r="W4798" s="707">
        <v>142266.22</v>
      </c>
      <c r="X4798" s="707">
        <v>116231.56</v>
      </c>
      <c r="Y4798" s="707"/>
      <c r="Z4798" s="707"/>
      <c r="AA4798" s="707"/>
      <c r="AB4798" s="707">
        <v>23953.34</v>
      </c>
      <c r="AC4798" s="707">
        <v>409678.65</v>
      </c>
      <c r="AD4798" s="707">
        <v>2054890.49</v>
      </c>
      <c r="AE4798" s="707">
        <v>944802.1</v>
      </c>
      <c r="AF4798" s="707">
        <v>268604.78000000003</v>
      </c>
      <c r="AG4798" s="707">
        <v>704737.17</v>
      </c>
      <c r="AH4798" s="707">
        <v>1087314.45</v>
      </c>
      <c r="AI4798" s="707">
        <v>592002.44999999995</v>
      </c>
      <c r="AJ4798" s="707">
        <v>243317.5</v>
      </c>
      <c r="AK4798" s="707">
        <v>264007.84000000003</v>
      </c>
      <c r="AL4798" s="707"/>
      <c r="AM4798" s="707"/>
      <c r="AN4798" s="707"/>
    </row>
    <row r="4799" spans="4:42">
      <c r="D4799" s="160" t="s">
        <v>5460</v>
      </c>
      <c r="E4799" s="160"/>
      <c r="F4799" s="160">
        <v>45687</v>
      </c>
      <c r="G4799" s="160">
        <v>46030</v>
      </c>
      <c r="H4799" s="160" t="s">
        <v>6540</v>
      </c>
      <c r="I4799" s="160">
        <v>46180</v>
      </c>
      <c r="J4799" s="160">
        <v>930179.6</v>
      </c>
      <c r="K4799" s="160">
        <v>930179.61</v>
      </c>
      <c r="L4799" s="707">
        <v>7696612.29</v>
      </c>
      <c r="M4799" s="727" t="s">
        <v>4995</v>
      </c>
      <c r="S4799" s="707"/>
      <c r="T4799" s="707"/>
      <c r="U4799" s="707"/>
      <c r="V4799" s="707"/>
      <c r="W4799" s="707"/>
      <c r="X4799" s="707"/>
      <c r="Y4799" s="707"/>
      <c r="Z4799" s="707"/>
      <c r="AA4799" s="707"/>
      <c r="AB4799" s="707"/>
      <c r="AC4799" s="707">
        <v>606755.91</v>
      </c>
      <c r="AD4799" s="707">
        <v>2054890.49</v>
      </c>
      <c r="AE4799" s="707">
        <v>944802.1</v>
      </c>
      <c r="AF4799" s="707">
        <v>268604.78000000003</v>
      </c>
      <c r="AG4799" s="707">
        <v>704737.17</v>
      </c>
      <c r="AH4799" s="707">
        <v>1087314.45</v>
      </c>
      <c r="AI4799" s="707">
        <v>592002.44999999995</v>
      </c>
      <c r="AJ4799" s="707">
        <v>243317.5</v>
      </c>
      <c r="AK4799" s="707">
        <v>264007.84000000003</v>
      </c>
      <c r="AL4799" s="707"/>
      <c r="AM4799" s="707"/>
      <c r="AN4799" s="707"/>
    </row>
    <row r="4800" spans="4:42">
      <c r="D4800" s="160" t="s">
        <v>5460</v>
      </c>
      <c r="E4800" s="160"/>
      <c r="F4800" s="160">
        <v>45687</v>
      </c>
      <c r="G4800" s="160">
        <v>46030</v>
      </c>
      <c r="H4800" s="160" t="s">
        <v>6540</v>
      </c>
      <c r="I4800" s="160">
        <v>46180</v>
      </c>
      <c r="J4800" s="160">
        <v>930179.6</v>
      </c>
      <c r="K4800" s="160">
        <v>930179.61</v>
      </c>
      <c r="L4800" s="707">
        <v>7696612.29</v>
      </c>
      <c r="M4800" s="727" t="s">
        <v>4996</v>
      </c>
      <c r="S4800" s="707"/>
      <c r="T4800" s="707">
        <v>38489.01</v>
      </c>
      <c r="U4800" s="707">
        <v>78600.97</v>
      </c>
      <c r="V4800" s="707">
        <v>88606.28</v>
      </c>
      <c r="W4800" s="707">
        <v>86127.58</v>
      </c>
      <c r="X4800" s="707">
        <v>109788.24</v>
      </c>
      <c r="Y4800" s="707">
        <v>59290.5</v>
      </c>
      <c r="Z4800" s="707">
        <v>43902.67</v>
      </c>
      <c r="AA4800" s="707">
        <v>164381.98000000001</v>
      </c>
      <c r="AB4800" s="707">
        <v>253474.73</v>
      </c>
      <c r="AC4800" s="707">
        <v>7517.66</v>
      </c>
      <c r="AE4800" s="707"/>
    </row>
    <row r="4801" spans="4:40">
      <c r="D4801" s="160" t="s">
        <v>9389</v>
      </c>
      <c r="E4801" s="160"/>
      <c r="F4801" s="160">
        <v>45687</v>
      </c>
      <c r="G4801" s="160">
        <v>45697</v>
      </c>
      <c r="H4801" s="160" t="s">
        <v>12625</v>
      </c>
      <c r="I4801" s="160" t="s">
        <v>12622</v>
      </c>
      <c r="J4801" s="160">
        <v>58015.68</v>
      </c>
      <c r="K4801" s="160">
        <v>58015.68</v>
      </c>
      <c r="L4801" s="707">
        <v>58015.68</v>
      </c>
      <c r="M4801" s="727" t="s">
        <v>4994</v>
      </c>
      <c r="S4801" s="707"/>
      <c r="T4801" s="707"/>
      <c r="W4801" s="707"/>
      <c r="X4801" s="707"/>
      <c r="Y4801" s="707"/>
      <c r="Z4801" s="707"/>
      <c r="AA4801" s="707"/>
      <c r="AB4801" s="707">
        <v>23953.34</v>
      </c>
      <c r="AC4801" s="707">
        <v>34062.339999999997</v>
      </c>
      <c r="AE4801" s="707"/>
    </row>
    <row r="4802" spans="4:40">
      <c r="D4802" s="160" t="s">
        <v>9389</v>
      </c>
      <c r="E4802" s="160"/>
      <c r="F4802" s="160">
        <v>45687</v>
      </c>
      <c r="G4802" s="160">
        <v>45697</v>
      </c>
      <c r="H4802" s="160" t="s">
        <v>12625</v>
      </c>
      <c r="I4802" s="160" t="s">
        <v>12622</v>
      </c>
      <c r="J4802" s="160">
        <v>58015.68</v>
      </c>
      <c r="K4802" s="160">
        <v>58015.68</v>
      </c>
      <c r="L4802" s="707">
        <v>58015.68</v>
      </c>
      <c r="M4802" s="727" t="s">
        <v>4995</v>
      </c>
      <c r="T4802" s="707"/>
      <c r="U4802" s="707"/>
      <c r="V4802" s="707"/>
      <c r="W4802" s="707"/>
      <c r="X4802" s="707"/>
      <c r="Y4802" s="707"/>
      <c r="Z4802" s="707"/>
      <c r="AA4802" s="707"/>
      <c r="AB4802" s="707"/>
      <c r="AC4802" s="707"/>
      <c r="AE4802" s="707"/>
    </row>
    <row r="4803" spans="4:40">
      <c r="D4803" s="160" t="s">
        <v>9389</v>
      </c>
      <c r="E4803" s="160"/>
      <c r="F4803" s="160">
        <v>45687</v>
      </c>
      <c r="G4803" s="160">
        <v>45697</v>
      </c>
      <c r="H4803" s="160" t="s">
        <v>12625</v>
      </c>
      <c r="I4803" s="160" t="s">
        <v>12622</v>
      </c>
      <c r="J4803" s="160">
        <v>58015.68</v>
      </c>
      <c r="K4803" s="160">
        <v>58015.68</v>
      </c>
      <c r="L4803" s="707">
        <v>58015.68</v>
      </c>
      <c r="M4803" s="727" t="s">
        <v>4996</v>
      </c>
      <c r="T4803" s="707"/>
      <c r="U4803" s="707"/>
      <c r="V4803" s="707"/>
      <c r="W4803" s="707"/>
      <c r="Z4803" s="707"/>
      <c r="AA4803" s="707"/>
      <c r="AB4803" s="707">
        <v>58015.68</v>
      </c>
      <c r="AE4803" s="707"/>
    </row>
    <row r="4804" spans="4:40">
      <c r="D4804" s="160" t="s">
        <v>9390</v>
      </c>
      <c r="E4804" s="160"/>
      <c r="F4804" s="160">
        <v>45687</v>
      </c>
      <c r="G4804" s="160">
        <v>46030</v>
      </c>
      <c r="H4804" s="160" t="s">
        <v>6540</v>
      </c>
      <c r="I4804" s="160">
        <v>46180</v>
      </c>
      <c r="J4804" s="160">
        <v>872163.92</v>
      </c>
      <c r="K4804" s="160">
        <v>872163.93</v>
      </c>
      <c r="L4804" s="707">
        <v>6274037.4199999999</v>
      </c>
      <c r="M4804" s="727" t="s">
        <v>4994</v>
      </c>
      <c r="T4804" s="707">
        <v>20686.939999999999</v>
      </c>
      <c r="U4804" s="707">
        <v>448951.8</v>
      </c>
      <c r="V4804" s="707">
        <v>375167.01</v>
      </c>
      <c r="W4804" s="707">
        <v>142266.22</v>
      </c>
      <c r="X4804" s="707">
        <v>116231.56</v>
      </c>
      <c r="Y4804" s="707"/>
      <c r="Z4804" s="707"/>
      <c r="AA4804" s="707"/>
      <c r="AB4804" s="707"/>
      <c r="AC4804" s="707">
        <v>375616.31</v>
      </c>
      <c r="AD4804" s="707">
        <v>859271.57</v>
      </c>
      <c r="AE4804" s="707">
        <v>775861.83</v>
      </c>
      <c r="AF4804" s="707">
        <v>268604.78000000003</v>
      </c>
      <c r="AG4804" s="707">
        <v>704737.17</v>
      </c>
      <c r="AH4804" s="707">
        <v>1087314.45</v>
      </c>
      <c r="AI4804" s="707">
        <v>592002.44999999995</v>
      </c>
      <c r="AJ4804" s="707">
        <v>243317.5</v>
      </c>
      <c r="AK4804" s="707">
        <v>264007.84000000003</v>
      </c>
      <c r="AL4804" s="707"/>
      <c r="AM4804" s="707"/>
      <c r="AN4804" s="707"/>
    </row>
    <row r="4805" spans="4:40">
      <c r="D4805" s="160" t="s">
        <v>9390</v>
      </c>
      <c r="E4805" s="160"/>
      <c r="F4805" s="160">
        <v>45687</v>
      </c>
      <c r="G4805" s="160">
        <v>46030</v>
      </c>
      <c r="H4805" s="160" t="s">
        <v>6540</v>
      </c>
      <c r="I4805" s="160">
        <v>46180</v>
      </c>
      <c r="J4805" s="160">
        <v>872163.92</v>
      </c>
      <c r="K4805" s="160">
        <v>872163.93</v>
      </c>
      <c r="L4805" s="707">
        <v>6274037.4199999999</v>
      </c>
      <c r="M4805" s="727" t="s">
        <v>4995</v>
      </c>
      <c r="V4805" s="707"/>
      <c r="W4805" s="707"/>
      <c r="X4805" s="707"/>
      <c r="Y4805" s="707"/>
      <c r="Z4805" s="707"/>
      <c r="AA4805" s="707"/>
      <c r="AB4805" s="707"/>
      <c r="AC4805" s="707">
        <v>606755.91</v>
      </c>
      <c r="AD4805" s="707">
        <v>859271.57</v>
      </c>
      <c r="AE4805" s="707">
        <v>775861.83</v>
      </c>
      <c r="AF4805" s="707">
        <v>268604.78000000003</v>
      </c>
      <c r="AG4805" s="707">
        <v>704737.17</v>
      </c>
      <c r="AH4805" s="707">
        <v>1087314.45</v>
      </c>
      <c r="AI4805" s="707">
        <v>592002.44999999995</v>
      </c>
      <c r="AJ4805" s="707">
        <v>243317.5</v>
      </c>
      <c r="AK4805" s="707">
        <v>264007.84000000003</v>
      </c>
      <c r="AL4805" s="707"/>
      <c r="AM4805" s="707"/>
      <c r="AN4805" s="707"/>
    </row>
    <row r="4806" spans="4:40">
      <c r="D4806" s="160" t="s">
        <v>9390</v>
      </c>
      <c r="E4806" s="160"/>
      <c r="F4806" s="160">
        <v>45687</v>
      </c>
      <c r="G4806" s="160">
        <v>46030</v>
      </c>
      <c r="H4806" s="160" t="s">
        <v>6540</v>
      </c>
      <c r="I4806" s="160">
        <v>46180</v>
      </c>
      <c r="J4806" s="160">
        <v>872163.92</v>
      </c>
      <c r="K4806" s="160">
        <v>872163.93</v>
      </c>
      <c r="L4806" s="707">
        <v>6274037.4199999999</v>
      </c>
      <c r="M4806" s="727" t="s">
        <v>4996</v>
      </c>
      <c r="Q4806" s="707"/>
      <c r="R4806" s="707"/>
      <c r="S4806" s="707"/>
      <c r="T4806" s="707">
        <v>38489.01</v>
      </c>
      <c r="U4806" s="707">
        <v>78600.97</v>
      </c>
      <c r="V4806" s="707">
        <v>88606.28</v>
      </c>
      <c r="W4806" s="707">
        <v>86127.58</v>
      </c>
      <c r="X4806" s="707">
        <v>109788.24</v>
      </c>
      <c r="Y4806" s="707">
        <v>59290.5</v>
      </c>
      <c r="Z4806" s="707">
        <v>43902.67</v>
      </c>
      <c r="AA4806" s="707">
        <v>164381.98000000001</v>
      </c>
      <c r="AB4806" s="707">
        <v>195459.05</v>
      </c>
      <c r="AC4806" s="707">
        <v>7517.66</v>
      </c>
      <c r="AE4806" s="707"/>
    </row>
    <row r="4807" spans="4:40">
      <c r="D4807" s="160" t="s">
        <v>9391</v>
      </c>
      <c r="E4807" s="160"/>
      <c r="F4807" s="160">
        <v>45687</v>
      </c>
      <c r="G4807" s="160">
        <v>45783</v>
      </c>
      <c r="H4807" s="160" t="s">
        <v>6540</v>
      </c>
      <c r="I4807" s="160">
        <v>45934</v>
      </c>
      <c r="J4807" s="160">
        <v>872163.92</v>
      </c>
      <c r="K4807" s="160">
        <v>872163.93</v>
      </c>
      <c r="L4807" s="707">
        <v>1103303.53</v>
      </c>
      <c r="M4807" s="727" t="s">
        <v>4994</v>
      </c>
      <c r="P4807" s="707"/>
      <c r="Q4807" s="707"/>
      <c r="R4807" s="707"/>
      <c r="T4807" s="707">
        <v>20686.939999999999</v>
      </c>
      <c r="U4807" s="707">
        <v>448951.8</v>
      </c>
      <c r="V4807" s="707">
        <v>375167.01</v>
      </c>
      <c r="W4807" s="707">
        <v>142266.22</v>
      </c>
      <c r="X4807" s="707">
        <v>116231.56</v>
      </c>
      <c r="Y4807" s="707"/>
      <c r="Z4807" s="707"/>
      <c r="AA4807" s="707"/>
      <c r="AB4807" s="707"/>
      <c r="AC4807" s="707"/>
      <c r="AD4807" s="707"/>
      <c r="AE4807" s="707"/>
    </row>
    <row r="4808" spans="4:40">
      <c r="D4808" s="160" t="s">
        <v>9391</v>
      </c>
      <c r="E4808" s="160"/>
      <c r="F4808" s="160">
        <v>45687</v>
      </c>
      <c r="G4808" s="160">
        <v>45783</v>
      </c>
      <c r="H4808" s="160" t="s">
        <v>6540</v>
      </c>
      <c r="I4808" s="160">
        <v>45934</v>
      </c>
      <c r="J4808" s="160">
        <v>872163.92</v>
      </c>
      <c r="K4808" s="160">
        <v>872163.93</v>
      </c>
      <c r="L4808" s="707">
        <v>1103303.53</v>
      </c>
      <c r="M4808" s="727" t="s">
        <v>4995</v>
      </c>
      <c r="V4808" s="707"/>
      <c r="W4808" s="707"/>
      <c r="X4808" s="707"/>
      <c r="Y4808" s="707"/>
      <c r="Z4808" s="707"/>
      <c r="AA4808" s="707"/>
      <c r="AB4808" s="707"/>
      <c r="AC4808" s="707">
        <v>231139.6</v>
      </c>
      <c r="AD4808" s="707"/>
      <c r="AE4808" s="707"/>
    </row>
    <row r="4809" spans="4:40">
      <c r="D4809" s="160" t="s">
        <v>9391</v>
      </c>
      <c r="E4809" s="160"/>
      <c r="F4809" s="160">
        <v>45687</v>
      </c>
      <c r="G4809" s="160">
        <v>45783</v>
      </c>
      <c r="H4809" s="160" t="s">
        <v>6540</v>
      </c>
      <c r="I4809" s="160">
        <v>45934</v>
      </c>
      <c r="J4809" s="160">
        <v>872163.92</v>
      </c>
      <c r="K4809" s="160">
        <v>872163.93</v>
      </c>
      <c r="L4809" s="707">
        <v>1103303.53</v>
      </c>
      <c r="M4809" s="727" t="s">
        <v>4996</v>
      </c>
      <c r="T4809" s="707">
        <v>38489.01</v>
      </c>
      <c r="U4809" s="707">
        <v>78600.97</v>
      </c>
      <c r="V4809" s="707">
        <v>88606.28</v>
      </c>
      <c r="W4809" s="707">
        <v>86127.58</v>
      </c>
      <c r="X4809" s="707">
        <v>109788.24</v>
      </c>
      <c r="Y4809" s="707">
        <v>59290.5</v>
      </c>
      <c r="Z4809" s="707">
        <v>43902.67</v>
      </c>
      <c r="AA4809" s="707">
        <v>164381.98000000001</v>
      </c>
      <c r="AB4809" s="707">
        <v>195459.05</v>
      </c>
      <c r="AC4809" s="707">
        <v>7517.66</v>
      </c>
      <c r="AE4809" s="707"/>
    </row>
    <row r="4810" spans="4:40">
      <c r="D4810" s="160" t="s">
        <v>9392</v>
      </c>
      <c r="E4810" s="160"/>
      <c r="F4810" s="160">
        <v>45784</v>
      </c>
      <c r="G4810" s="160">
        <v>45802</v>
      </c>
      <c r="H4810" s="160">
        <v>45932</v>
      </c>
      <c r="I4810" s="160">
        <v>45951</v>
      </c>
      <c r="J4810" s="160">
        <v>0</v>
      </c>
      <c r="K4810" s="160">
        <v>0</v>
      </c>
      <c r="L4810" s="707">
        <v>122048.27</v>
      </c>
      <c r="M4810" s="727" t="s">
        <v>4994</v>
      </c>
      <c r="V4810" s="707"/>
      <c r="W4810" s="707"/>
      <c r="Y4810" s="707"/>
      <c r="Z4810" s="707"/>
      <c r="AA4810" s="707"/>
      <c r="AB4810" s="707"/>
      <c r="AC4810" s="707">
        <v>122048.27</v>
      </c>
      <c r="AD4810" s="707"/>
      <c r="AE4810" s="707"/>
      <c r="AF4810" s="707"/>
    </row>
    <row r="4811" spans="4:40">
      <c r="D4811" s="160" t="s">
        <v>9392</v>
      </c>
      <c r="E4811" s="160"/>
      <c r="F4811" s="160">
        <v>45784</v>
      </c>
      <c r="G4811" s="160">
        <v>45802</v>
      </c>
      <c r="H4811" s="160">
        <v>45932</v>
      </c>
      <c r="I4811" s="160">
        <v>45951</v>
      </c>
      <c r="J4811" s="160">
        <v>0</v>
      </c>
      <c r="K4811" s="160">
        <v>0</v>
      </c>
      <c r="L4811" s="707">
        <v>122048.27</v>
      </c>
      <c r="M4811" s="727" t="s">
        <v>4995</v>
      </c>
      <c r="V4811" s="707"/>
      <c r="W4811" s="707"/>
      <c r="X4811" s="707"/>
      <c r="Y4811" s="707"/>
      <c r="Z4811" s="707"/>
      <c r="AA4811" s="707"/>
      <c r="AB4811" s="707"/>
      <c r="AC4811" s="707">
        <v>122048.27</v>
      </c>
      <c r="AD4811" s="707"/>
      <c r="AE4811" s="707"/>
      <c r="AF4811" s="707"/>
    </row>
    <row r="4812" spans="4:40">
      <c r="D4812" s="160" t="s">
        <v>9392</v>
      </c>
      <c r="E4812" s="160"/>
      <c r="F4812" s="160">
        <v>45784</v>
      </c>
      <c r="G4812" s="160">
        <v>45802</v>
      </c>
      <c r="H4812" s="160">
        <v>45932</v>
      </c>
      <c r="I4812" s="160">
        <v>45951</v>
      </c>
      <c r="J4812" s="160">
        <v>0</v>
      </c>
      <c r="K4812" s="160">
        <v>0</v>
      </c>
      <c r="L4812" s="707">
        <v>122048.27</v>
      </c>
      <c r="M4812" s="727" t="s">
        <v>4996</v>
      </c>
      <c r="V4812" s="707"/>
      <c r="W4812" s="707"/>
      <c r="X4812" s="707"/>
      <c r="AB4812" s="707"/>
      <c r="AC4812" s="707"/>
      <c r="AE4812" s="707"/>
    </row>
    <row r="4813" spans="4:40">
      <c r="D4813" s="160" t="s">
        <v>9393</v>
      </c>
      <c r="E4813" s="160"/>
      <c r="F4813" s="160">
        <v>45803</v>
      </c>
      <c r="G4813" s="160">
        <v>45920</v>
      </c>
      <c r="H4813" s="160">
        <v>45951</v>
      </c>
      <c r="I4813" s="160">
        <v>46069</v>
      </c>
      <c r="J4813" s="160">
        <v>0</v>
      </c>
      <c r="K4813" s="160">
        <v>0</v>
      </c>
      <c r="L4813" s="707">
        <v>2467815.4700000002</v>
      </c>
      <c r="M4813" s="727" t="s">
        <v>4994</v>
      </c>
      <c r="V4813" s="707"/>
      <c r="W4813" s="707"/>
      <c r="Y4813" s="707"/>
      <c r="Z4813" s="707"/>
      <c r="AA4813" s="707"/>
      <c r="AB4813" s="707"/>
      <c r="AC4813" s="707">
        <v>253568.04</v>
      </c>
      <c r="AD4813" s="707">
        <v>859271.57</v>
      </c>
      <c r="AE4813" s="707">
        <v>775861.83</v>
      </c>
      <c r="AF4813" s="707">
        <v>268604.78000000003</v>
      </c>
      <c r="AG4813" s="707">
        <v>310509.25</v>
      </c>
      <c r="AH4813" s="707"/>
      <c r="AI4813" s="707"/>
      <c r="AJ4813" s="707"/>
    </row>
    <row r="4814" spans="4:40">
      <c r="D4814" s="160" t="s">
        <v>9393</v>
      </c>
      <c r="E4814" s="160"/>
      <c r="F4814" s="160">
        <v>45803</v>
      </c>
      <c r="G4814" s="160">
        <v>45920</v>
      </c>
      <c r="H4814" s="160">
        <v>45951</v>
      </c>
      <c r="I4814" s="160">
        <v>46069</v>
      </c>
      <c r="J4814" s="160">
        <v>0</v>
      </c>
      <c r="K4814" s="160">
        <v>0</v>
      </c>
      <c r="L4814" s="707">
        <v>2467815.4700000002</v>
      </c>
      <c r="M4814" s="727" t="s">
        <v>4995</v>
      </c>
      <c r="V4814" s="707"/>
      <c r="W4814" s="707"/>
      <c r="Y4814" s="707"/>
      <c r="Z4814" s="707"/>
      <c r="AA4814" s="707"/>
      <c r="AB4814" s="707"/>
      <c r="AC4814" s="707">
        <v>253568.04</v>
      </c>
      <c r="AD4814" s="707">
        <v>859271.57</v>
      </c>
      <c r="AE4814" s="707">
        <v>775861.83</v>
      </c>
      <c r="AF4814" s="707">
        <v>268604.78000000003</v>
      </c>
      <c r="AG4814" s="707">
        <v>310509.25</v>
      </c>
      <c r="AH4814" s="707"/>
      <c r="AI4814" s="707"/>
      <c r="AJ4814" s="707"/>
    </row>
    <row r="4815" spans="4:40">
      <c r="D4815" s="160" t="s">
        <v>9393</v>
      </c>
      <c r="E4815" s="160"/>
      <c r="F4815" s="160">
        <v>45803</v>
      </c>
      <c r="G4815" s="160">
        <v>45920</v>
      </c>
      <c r="H4815" s="160">
        <v>45951</v>
      </c>
      <c r="I4815" s="160">
        <v>46069</v>
      </c>
      <c r="J4815" s="160">
        <v>0</v>
      </c>
      <c r="K4815" s="160">
        <v>0</v>
      </c>
      <c r="L4815" s="707">
        <v>2467815.4700000002</v>
      </c>
      <c r="M4815" s="727" t="s">
        <v>4996</v>
      </c>
      <c r="V4815" s="707"/>
      <c r="W4815" s="707"/>
      <c r="AB4815" s="707"/>
      <c r="AE4815" s="707"/>
    </row>
    <row r="4816" spans="4:40">
      <c r="D4816" s="160" t="s">
        <v>9394</v>
      </c>
      <c r="E4816" s="160"/>
      <c r="F4816" s="160">
        <v>45921</v>
      </c>
      <c r="G4816" s="160">
        <v>46030</v>
      </c>
      <c r="H4816" s="160">
        <v>46069</v>
      </c>
      <c r="I4816" s="160">
        <v>46180</v>
      </c>
      <c r="J4816" s="160">
        <v>0</v>
      </c>
      <c r="K4816" s="160">
        <v>0</v>
      </c>
      <c r="L4816" s="707">
        <v>2580870.15</v>
      </c>
      <c r="M4816" s="727" t="s">
        <v>4994</v>
      </c>
      <c r="V4816" s="707"/>
      <c r="W4816" s="707"/>
      <c r="Y4816" s="707"/>
      <c r="Z4816" s="707"/>
      <c r="AA4816" s="707"/>
      <c r="AB4816" s="707"/>
      <c r="AC4816" s="707"/>
      <c r="AD4816" s="707"/>
      <c r="AE4816" s="707"/>
      <c r="AF4816" s="707"/>
      <c r="AG4816" s="707">
        <v>394227.92</v>
      </c>
      <c r="AH4816" s="707">
        <v>1087314.45</v>
      </c>
      <c r="AI4816" s="707">
        <v>592002.44999999995</v>
      </c>
      <c r="AJ4816" s="707">
        <v>243317.5</v>
      </c>
      <c r="AK4816" s="707">
        <v>264007.84000000003</v>
      </c>
      <c r="AL4816" s="707"/>
      <c r="AM4816" s="707"/>
      <c r="AN4816" s="707"/>
    </row>
    <row r="4817" spans="4:40">
      <c r="D4817" s="160" t="s">
        <v>9394</v>
      </c>
      <c r="E4817" s="160"/>
      <c r="F4817" s="160">
        <v>45921</v>
      </c>
      <c r="G4817" s="160">
        <v>46030</v>
      </c>
      <c r="H4817" s="160">
        <v>46069</v>
      </c>
      <c r="I4817" s="160">
        <v>46180</v>
      </c>
      <c r="J4817" s="160">
        <v>0</v>
      </c>
      <c r="K4817" s="160">
        <v>0</v>
      </c>
      <c r="L4817" s="707">
        <v>2580870.15</v>
      </c>
      <c r="M4817" s="727" t="s">
        <v>4995</v>
      </c>
      <c r="V4817" s="707"/>
      <c r="W4817" s="707"/>
      <c r="X4817" s="707"/>
      <c r="Y4817" s="707"/>
      <c r="Z4817" s="707"/>
      <c r="AA4817" s="707"/>
      <c r="AB4817" s="707"/>
      <c r="AC4817" s="707"/>
      <c r="AD4817" s="707"/>
      <c r="AE4817" s="707"/>
      <c r="AF4817" s="707"/>
      <c r="AG4817" s="707">
        <v>394227.92</v>
      </c>
      <c r="AH4817" s="707">
        <v>1087314.45</v>
      </c>
      <c r="AI4817" s="707">
        <v>592002.44999999995</v>
      </c>
      <c r="AJ4817" s="707">
        <v>243317.5</v>
      </c>
      <c r="AK4817" s="707">
        <v>264007.84000000003</v>
      </c>
      <c r="AL4817" s="707"/>
      <c r="AM4817" s="707"/>
      <c r="AN4817" s="707"/>
    </row>
    <row r="4818" spans="4:40">
      <c r="D4818" s="160" t="s">
        <v>9394</v>
      </c>
      <c r="E4818" s="160"/>
      <c r="F4818" s="160">
        <v>45921</v>
      </c>
      <c r="G4818" s="160">
        <v>46030</v>
      </c>
      <c r="H4818" s="160">
        <v>46069</v>
      </c>
      <c r="I4818" s="160">
        <v>46180</v>
      </c>
      <c r="J4818" s="160">
        <v>0</v>
      </c>
      <c r="K4818" s="160">
        <v>0</v>
      </c>
      <c r="L4818" s="707">
        <v>2580870.15</v>
      </c>
      <c r="M4818" s="727" t="s">
        <v>4996</v>
      </c>
      <c r="V4818" s="707"/>
      <c r="W4818" s="707"/>
      <c r="X4818" s="707"/>
      <c r="AB4818" s="707"/>
      <c r="AC4818" s="707"/>
      <c r="AE4818" s="707"/>
    </row>
    <row r="4819" spans="4:40">
      <c r="D4819" s="160" t="s">
        <v>9395</v>
      </c>
      <c r="E4819" s="160"/>
      <c r="F4819" s="160">
        <v>45817</v>
      </c>
      <c r="G4819" s="160">
        <v>45851</v>
      </c>
      <c r="H4819" s="160">
        <v>45965</v>
      </c>
      <c r="I4819" s="160">
        <v>46000</v>
      </c>
      <c r="J4819" s="160">
        <v>0</v>
      </c>
      <c r="K4819" s="160">
        <v>0</v>
      </c>
      <c r="L4819" s="707">
        <v>1364559.19</v>
      </c>
      <c r="M4819" s="727" t="s">
        <v>4994</v>
      </c>
      <c r="V4819" s="707"/>
      <c r="W4819" s="707"/>
      <c r="Y4819" s="707"/>
      <c r="Z4819" s="707"/>
      <c r="AA4819" s="707"/>
      <c r="AB4819" s="707"/>
      <c r="AC4819" s="707"/>
      <c r="AD4819" s="707">
        <v>1195618.92</v>
      </c>
      <c r="AE4819" s="707">
        <v>168940.28</v>
      </c>
      <c r="AG4819" s="707"/>
      <c r="AH4819" s="707"/>
    </row>
    <row r="4820" spans="4:40">
      <c r="D4820" s="160" t="s">
        <v>9395</v>
      </c>
      <c r="E4820" s="160"/>
      <c r="F4820" s="160">
        <v>45817</v>
      </c>
      <c r="G4820" s="160">
        <v>45851</v>
      </c>
      <c r="H4820" s="160">
        <v>45965</v>
      </c>
      <c r="I4820" s="160">
        <v>46000</v>
      </c>
      <c r="J4820" s="160">
        <v>0</v>
      </c>
      <c r="K4820" s="160">
        <v>0</v>
      </c>
      <c r="L4820" s="707">
        <v>1364559.19</v>
      </c>
      <c r="M4820" s="727" t="s">
        <v>4995</v>
      </c>
      <c r="V4820" s="707"/>
      <c r="W4820" s="707"/>
      <c r="X4820" s="707"/>
      <c r="Y4820" s="707"/>
      <c r="Z4820" s="707"/>
      <c r="AA4820" s="707"/>
      <c r="AB4820" s="707"/>
      <c r="AC4820" s="707"/>
      <c r="AD4820" s="707">
        <v>1195618.92</v>
      </c>
      <c r="AE4820" s="707">
        <v>168940.28</v>
      </c>
      <c r="AG4820" s="707"/>
      <c r="AH4820" s="707"/>
    </row>
    <row r="4821" spans="4:40">
      <c r="D4821" s="160" t="s">
        <v>9395</v>
      </c>
      <c r="E4821" s="160"/>
      <c r="F4821" s="160">
        <v>45817</v>
      </c>
      <c r="G4821" s="160">
        <v>45851</v>
      </c>
      <c r="H4821" s="160">
        <v>45965</v>
      </c>
      <c r="I4821" s="160">
        <v>46000</v>
      </c>
      <c r="J4821" s="160">
        <v>0</v>
      </c>
      <c r="K4821" s="160">
        <v>0</v>
      </c>
      <c r="L4821" s="707">
        <v>1364559.19</v>
      </c>
      <c r="M4821" s="727" t="s">
        <v>4996</v>
      </c>
      <c r="V4821" s="707"/>
      <c r="W4821" s="707"/>
      <c r="X4821" s="707"/>
      <c r="AB4821" s="707"/>
      <c r="AC4821" s="707"/>
      <c r="AE4821" s="707"/>
    </row>
    <row r="4822" spans="4:40">
      <c r="D4822" s="160" t="s">
        <v>9396</v>
      </c>
      <c r="E4822" s="160"/>
      <c r="F4822" s="160">
        <v>45817</v>
      </c>
      <c r="G4822" s="160">
        <v>45851</v>
      </c>
      <c r="H4822" s="160">
        <v>45965</v>
      </c>
      <c r="I4822" s="160">
        <v>46000</v>
      </c>
      <c r="J4822" s="160">
        <v>0</v>
      </c>
      <c r="K4822" s="160">
        <v>0</v>
      </c>
      <c r="L4822" s="707">
        <v>619600</v>
      </c>
      <c r="M4822" s="727" t="s">
        <v>4994</v>
      </c>
      <c r="V4822" s="707"/>
      <c r="W4822" s="707"/>
      <c r="Y4822" s="707"/>
      <c r="Z4822" s="707"/>
      <c r="AA4822" s="707"/>
      <c r="AB4822" s="707"/>
      <c r="AC4822" s="707"/>
      <c r="AD4822" s="707">
        <v>500223.73</v>
      </c>
      <c r="AE4822" s="707">
        <v>119376.27</v>
      </c>
      <c r="AG4822" s="707"/>
      <c r="AH4822" s="707"/>
    </row>
    <row r="4823" spans="4:40">
      <c r="D4823" s="160" t="s">
        <v>9396</v>
      </c>
      <c r="E4823" s="160"/>
      <c r="F4823" s="160">
        <v>45817</v>
      </c>
      <c r="G4823" s="160">
        <v>45851</v>
      </c>
      <c r="H4823" s="160">
        <v>45965</v>
      </c>
      <c r="I4823" s="160">
        <v>46000</v>
      </c>
      <c r="J4823" s="160">
        <v>0</v>
      </c>
      <c r="K4823" s="160">
        <v>0</v>
      </c>
      <c r="L4823" s="707">
        <v>619600</v>
      </c>
      <c r="M4823" s="727" t="s">
        <v>4995</v>
      </c>
      <c r="V4823" s="707"/>
      <c r="W4823" s="707"/>
      <c r="X4823" s="707"/>
      <c r="Y4823" s="707"/>
      <c r="Z4823" s="707"/>
      <c r="AA4823" s="707"/>
      <c r="AB4823" s="707"/>
      <c r="AC4823" s="707"/>
      <c r="AD4823" s="707">
        <v>500223.73</v>
      </c>
      <c r="AE4823" s="707">
        <v>119376.27</v>
      </c>
      <c r="AG4823" s="707"/>
      <c r="AH4823" s="707"/>
    </row>
    <row r="4824" spans="4:40">
      <c r="D4824" s="160" t="s">
        <v>9396</v>
      </c>
      <c r="E4824" s="160"/>
      <c r="F4824" s="160">
        <v>45817</v>
      </c>
      <c r="G4824" s="160">
        <v>45851</v>
      </c>
      <c r="H4824" s="160">
        <v>45965</v>
      </c>
      <c r="I4824" s="160">
        <v>46000</v>
      </c>
      <c r="J4824" s="160">
        <v>0</v>
      </c>
      <c r="K4824" s="160">
        <v>0</v>
      </c>
      <c r="L4824" s="707">
        <v>619600</v>
      </c>
      <c r="M4824" s="727" t="s">
        <v>4996</v>
      </c>
      <c r="V4824" s="707"/>
      <c r="W4824" s="707"/>
      <c r="X4824" s="707"/>
      <c r="AB4824" s="707"/>
      <c r="AC4824" s="707"/>
      <c r="AE4824" s="707"/>
    </row>
    <row r="4825" spans="4:40">
      <c r="D4825" s="160" t="s">
        <v>9397</v>
      </c>
      <c r="E4825" s="160"/>
      <c r="F4825" s="160">
        <v>45820</v>
      </c>
      <c r="G4825" s="160">
        <v>45831</v>
      </c>
      <c r="H4825" s="160">
        <v>45969</v>
      </c>
      <c r="I4825" s="160">
        <v>45980</v>
      </c>
      <c r="J4825" s="160">
        <v>0</v>
      </c>
      <c r="K4825" s="160">
        <v>0</v>
      </c>
      <c r="L4825" s="707">
        <v>54750.66</v>
      </c>
      <c r="M4825" s="727" t="s">
        <v>4994</v>
      </c>
      <c r="V4825" s="707"/>
      <c r="W4825" s="707"/>
      <c r="Y4825" s="707"/>
      <c r="Z4825" s="707"/>
      <c r="AA4825" s="707"/>
      <c r="AB4825" s="707"/>
      <c r="AC4825" s="707"/>
      <c r="AD4825" s="707">
        <v>54750.66</v>
      </c>
      <c r="AE4825" s="707"/>
      <c r="AG4825" s="707"/>
    </row>
    <row r="4826" spans="4:40">
      <c r="D4826" s="160" t="s">
        <v>9397</v>
      </c>
      <c r="E4826" s="160"/>
      <c r="F4826" s="160">
        <v>45820</v>
      </c>
      <c r="G4826" s="160">
        <v>45831</v>
      </c>
      <c r="H4826" s="160">
        <v>45969</v>
      </c>
      <c r="I4826" s="160">
        <v>45980</v>
      </c>
      <c r="J4826" s="160">
        <v>0</v>
      </c>
      <c r="K4826" s="160">
        <v>0</v>
      </c>
      <c r="L4826" s="707">
        <v>54750.66</v>
      </c>
      <c r="M4826" s="727" t="s">
        <v>4995</v>
      </c>
      <c r="V4826" s="707"/>
      <c r="W4826" s="707"/>
      <c r="X4826" s="707"/>
      <c r="Y4826" s="707"/>
      <c r="Z4826" s="707"/>
      <c r="AA4826" s="707"/>
      <c r="AB4826" s="707"/>
      <c r="AC4826" s="707"/>
      <c r="AD4826" s="707">
        <v>54750.66</v>
      </c>
      <c r="AE4826" s="707"/>
      <c r="AG4826" s="707"/>
    </row>
    <row r="4827" spans="4:40">
      <c r="D4827" s="160" t="s">
        <v>9397</v>
      </c>
      <c r="E4827" s="160"/>
      <c r="F4827" s="160">
        <v>45820</v>
      </c>
      <c r="G4827" s="160">
        <v>45831</v>
      </c>
      <c r="H4827" s="160">
        <v>45969</v>
      </c>
      <c r="I4827" s="160">
        <v>45980</v>
      </c>
      <c r="J4827" s="160">
        <v>0</v>
      </c>
      <c r="K4827" s="160">
        <v>0</v>
      </c>
      <c r="L4827" s="707">
        <v>54750.66</v>
      </c>
      <c r="M4827" s="727" t="s">
        <v>4996</v>
      </c>
      <c r="V4827" s="707"/>
      <c r="W4827" s="707"/>
      <c r="X4827" s="707"/>
      <c r="AB4827" s="707"/>
      <c r="AC4827" s="707"/>
      <c r="AE4827" s="707"/>
    </row>
    <row r="4828" spans="4:40">
      <c r="D4828" s="160" t="s">
        <v>9398</v>
      </c>
      <c r="E4828" s="160"/>
      <c r="F4828" s="160">
        <v>45823</v>
      </c>
      <c r="G4828" s="160">
        <v>45848</v>
      </c>
      <c r="H4828" s="160">
        <v>45971</v>
      </c>
      <c r="I4828" s="160">
        <v>45998</v>
      </c>
      <c r="J4828" s="160">
        <v>0</v>
      </c>
      <c r="K4828" s="160">
        <v>0</v>
      </c>
      <c r="L4828" s="707">
        <v>389772.53</v>
      </c>
      <c r="M4828" s="727" t="s">
        <v>4994</v>
      </c>
      <c r="V4828" s="707"/>
      <c r="W4828" s="707"/>
      <c r="Y4828" s="707"/>
      <c r="Z4828" s="707"/>
      <c r="AA4828" s="707"/>
      <c r="AB4828" s="707"/>
      <c r="AC4828" s="707"/>
      <c r="AD4828" s="707">
        <v>342122.84</v>
      </c>
      <c r="AE4828" s="707">
        <v>47649.69</v>
      </c>
      <c r="AG4828" s="707"/>
      <c r="AH4828" s="707"/>
    </row>
    <row r="4829" spans="4:40">
      <c r="D4829" s="160" t="s">
        <v>9398</v>
      </c>
      <c r="E4829" s="160"/>
      <c r="F4829" s="160">
        <v>45823</v>
      </c>
      <c r="G4829" s="160">
        <v>45848</v>
      </c>
      <c r="H4829" s="160">
        <v>45971</v>
      </c>
      <c r="I4829" s="160">
        <v>45998</v>
      </c>
      <c r="J4829" s="160">
        <v>0</v>
      </c>
      <c r="K4829" s="160">
        <v>0</v>
      </c>
      <c r="L4829" s="707">
        <v>389772.53</v>
      </c>
      <c r="M4829" s="727" t="s">
        <v>4995</v>
      </c>
      <c r="V4829" s="707"/>
      <c r="W4829" s="707"/>
      <c r="X4829" s="707"/>
      <c r="Y4829" s="707"/>
      <c r="Z4829" s="707"/>
      <c r="AA4829" s="707"/>
      <c r="AB4829" s="707"/>
      <c r="AC4829" s="707"/>
      <c r="AD4829" s="707">
        <v>342122.84</v>
      </c>
      <c r="AE4829" s="707">
        <v>47649.69</v>
      </c>
      <c r="AG4829" s="707"/>
      <c r="AH4829" s="707"/>
    </row>
    <row r="4830" spans="4:40">
      <c r="D4830" s="160" t="s">
        <v>9398</v>
      </c>
      <c r="E4830" s="160"/>
      <c r="F4830" s="160">
        <v>45823</v>
      </c>
      <c r="G4830" s="160">
        <v>45848</v>
      </c>
      <c r="H4830" s="160">
        <v>45971</v>
      </c>
      <c r="I4830" s="160">
        <v>45998</v>
      </c>
      <c r="J4830" s="160">
        <v>0</v>
      </c>
      <c r="K4830" s="160">
        <v>0</v>
      </c>
      <c r="L4830" s="707">
        <v>389772.53</v>
      </c>
      <c r="M4830" s="727" t="s">
        <v>4996</v>
      </c>
      <c r="V4830" s="707"/>
      <c r="W4830" s="707"/>
      <c r="X4830" s="707"/>
      <c r="AB4830" s="707"/>
      <c r="AC4830" s="707"/>
      <c r="AE4830" s="707"/>
    </row>
    <row r="4831" spans="4:40">
      <c r="D4831" s="160" t="s">
        <v>9399</v>
      </c>
      <c r="E4831" s="160"/>
      <c r="F4831" s="160">
        <v>45826</v>
      </c>
      <c r="G4831" s="160">
        <v>45841</v>
      </c>
      <c r="H4831" s="160">
        <v>45974</v>
      </c>
      <c r="I4831" s="160">
        <v>45991</v>
      </c>
      <c r="J4831" s="160">
        <v>0</v>
      </c>
      <c r="K4831" s="160">
        <v>0</v>
      </c>
      <c r="L4831" s="707">
        <v>237252.82</v>
      </c>
      <c r="M4831" s="727" t="s">
        <v>4994</v>
      </c>
      <c r="V4831" s="707"/>
      <c r="W4831" s="707"/>
      <c r="Y4831" s="707"/>
      <c r="Z4831" s="707"/>
      <c r="AA4831" s="707"/>
      <c r="AB4831" s="707"/>
      <c r="AC4831" s="707"/>
      <c r="AD4831" s="707">
        <v>237252.82</v>
      </c>
      <c r="AE4831" s="707"/>
      <c r="AG4831" s="707"/>
    </row>
    <row r="4832" spans="4:40">
      <c r="D4832" s="160" t="s">
        <v>9399</v>
      </c>
      <c r="E4832" s="160"/>
      <c r="F4832" s="160">
        <v>45826</v>
      </c>
      <c r="G4832" s="160">
        <v>45841</v>
      </c>
      <c r="H4832" s="160">
        <v>45974</v>
      </c>
      <c r="I4832" s="160">
        <v>45991</v>
      </c>
      <c r="J4832" s="160">
        <v>0</v>
      </c>
      <c r="K4832" s="160">
        <v>0</v>
      </c>
      <c r="L4832" s="707">
        <v>237252.82</v>
      </c>
      <c r="M4832" s="727" t="s">
        <v>4995</v>
      </c>
      <c r="V4832" s="707"/>
      <c r="W4832" s="707"/>
      <c r="X4832" s="707"/>
      <c r="Y4832" s="707"/>
      <c r="Z4832" s="707"/>
      <c r="AA4832" s="707"/>
      <c r="AB4832" s="707"/>
      <c r="AC4832" s="707"/>
      <c r="AD4832" s="707">
        <v>237252.82</v>
      </c>
      <c r="AE4832" s="707"/>
      <c r="AG4832" s="707"/>
    </row>
    <row r="4833" spans="4:40">
      <c r="D4833" s="160" t="s">
        <v>9399</v>
      </c>
      <c r="E4833" s="160"/>
      <c r="F4833" s="160">
        <v>45826</v>
      </c>
      <c r="G4833" s="160">
        <v>45841</v>
      </c>
      <c r="H4833" s="160">
        <v>45974</v>
      </c>
      <c r="I4833" s="160">
        <v>45991</v>
      </c>
      <c r="J4833" s="160">
        <v>0</v>
      </c>
      <c r="K4833" s="160">
        <v>0</v>
      </c>
      <c r="L4833" s="707">
        <v>237252.82</v>
      </c>
      <c r="M4833" s="727" t="s">
        <v>4996</v>
      </c>
      <c r="V4833" s="707"/>
      <c r="W4833" s="707"/>
      <c r="X4833" s="707"/>
      <c r="AB4833" s="707"/>
      <c r="AC4833" s="707"/>
      <c r="AE4833" s="707"/>
    </row>
    <row r="4834" spans="4:40">
      <c r="D4834" s="160" t="s">
        <v>9400</v>
      </c>
      <c r="E4834" s="160"/>
      <c r="F4834" s="160">
        <v>45829</v>
      </c>
      <c r="G4834" s="160">
        <v>45844</v>
      </c>
      <c r="H4834" s="160">
        <v>45977</v>
      </c>
      <c r="I4834" s="160">
        <v>45993</v>
      </c>
      <c r="J4834" s="160">
        <v>0</v>
      </c>
      <c r="K4834" s="160">
        <v>0</v>
      </c>
      <c r="L4834" s="707">
        <v>21509.18</v>
      </c>
      <c r="M4834" s="727" t="s">
        <v>4994</v>
      </c>
      <c r="V4834" s="707"/>
      <c r="W4834" s="707"/>
      <c r="Y4834" s="707"/>
      <c r="Z4834" s="707"/>
      <c r="AA4834" s="707"/>
      <c r="AB4834" s="707"/>
      <c r="AC4834" s="707"/>
      <c r="AD4834" s="707">
        <v>19594.87</v>
      </c>
      <c r="AE4834" s="707">
        <v>1914.32</v>
      </c>
      <c r="AG4834" s="707"/>
      <c r="AH4834" s="707"/>
    </row>
    <row r="4835" spans="4:40">
      <c r="D4835" s="160" t="s">
        <v>9400</v>
      </c>
      <c r="E4835" s="160"/>
      <c r="F4835" s="160">
        <v>45829</v>
      </c>
      <c r="G4835" s="160">
        <v>45844</v>
      </c>
      <c r="H4835" s="160">
        <v>45977</v>
      </c>
      <c r="I4835" s="160">
        <v>45993</v>
      </c>
      <c r="J4835" s="160">
        <v>0</v>
      </c>
      <c r="K4835" s="160">
        <v>0</v>
      </c>
      <c r="L4835" s="707">
        <v>21509.18</v>
      </c>
      <c r="M4835" s="727" t="s">
        <v>4995</v>
      </c>
      <c r="V4835" s="707"/>
      <c r="W4835" s="707"/>
      <c r="X4835" s="707"/>
      <c r="Y4835" s="707"/>
      <c r="Z4835" s="707"/>
      <c r="AA4835" s="707"/>
      <c r="AB4835" s="707"/>
      <c r="AC4835" s="707"/>
      <c r="AD4835" s="707">
        <v>19594.87</v>
      </c>
      <c r="AE4835" s="707">
        <v>1914.32</v>
      </c>
      <c r="AG4835" s="707"/>
      <c r="AH4835" s="707"/>
    </row>
    <row r="4836" spans="4:40">
      <c r="D4836" s="160" t="s">
        <v>9400</v>
      </c>
      <c r="E4836" s="160"/>
      <c r="F4836" s="160">
        <v>45829</v>
      </c>
      <c r="G4836" s="160">
        <v>45844</v>
      </c>
      <c r="H4836" s="160">
        <v>45977</v>
      </c>
      <c r="I4836" s="160">
        <v>45993</v>
      </c>
      <c r="J4836" s="160">
        <v>0</v>
      </c>
      <c r="K4836" s="160">
        <v>0</v>
      </c>
      <c r="L4836" s="707">
        <v>21509.18</v>
      </c>
      <c r="M4836" s="727" t="s">
        <v>4996</v>
      </c>
      <c r="V4836" s="707"/>
      <c r="W4836" s="707"/>
      <c r="X4836" s="707"/>
      <c r="AB4836" s="707"/>
      <c r="AC4836" s="707"/>
      <c r="AE4836" s="707"/>
    </row>
    <row r="4837" spans="4:40">
      <c r="D4837" s="160" t="s">
        <v>9401</v>
      </c>
      <c r="E4837" s="160"/>
      <c r="F4837" s="160">
        <v>45829</v>
      </c>
      <c r="G4837" s="160">
        <v>45841</v>
      </c>
      <c r="H4837" s="160">
        <v>45977</v>
      </c>
      <c r="I4837" s="160">
        <v>45991</v>
      </c>
      <c r="J4837" s="160">
        <v>0</v>
      </c>
      <c r="K4837" s="160">
        <v>0</v>
      </c>
      <c r="L4837" s="707">
        <v>41674</v>
      </c>
      <c r="M4837" s="727" t="s">
        <v>4994</v>
      </c>
      <c r="V4837" s="707"/>
      <c r="W4837" s="707"/>
      <c r="Y4837" s="707"/>
      <c r="Z4837" s="707"/>
      <c r="AA4837" s="707"/>
      <c r="AB4837" s="707"/>
      <c r="AC4837" s="707"/>
      <c r="AD4837" s="707">
        <v>41674</v>
      </c>
      <c r="AE4837" s="707"/>
      <c r="AG4837" s="707"/>
    </row>
    <row r="4838" spans="4:40">
      <c r="D4838" s="160" t="s">
        <v>9401</v>
      </c>
      <c r="E4838" s="160"/>
      <c r="F4838" s="160">
        <v>45829</v>
      </c>
      <c r="G4838" s="160">
        <v>45841</v>
      </c>
      <c r="H4838" s="160">
        <v>45977</v>
      </c>
      <c r="I4838" s="160">
        <v>45991</v>
      </c>
      <c r="J4838" s="160">
        <v>0</v>
      </c>
      <c r="K4838" s="160">
        <v>0</v>
      </c>
      <c r="L4838" s="707">
        <v>41674</v>
      </c>
      <c r="M4838" s="727" t="s">
        <v>4995</v>
      </c>
      <c r="V4838" s="707"/>
      <c r="W4838" s="707"/>
      <c r="X4838" s="707"/>
      <c r="Y4838" s="707"/>
      <c r="Z4838" s="707"/>
      <c r="AA4838" s="707"/>
      <c r="AB4838" s="707"/>
      <c r="AC4838" s="707"/>
      <c r="AD4838" s="707">
        <v>41674</v>
      </c>
      <c r="AE4838" s="707"/>
      <c r="AF4838" s="707"/>
      <c r="AG4838" s="707"/>
    </row>
    <row r="4839" spans="4:40">
      <c r="D4839" s="160" t="s">
        <v>9401</v>
      </c>
      <c r="E4839" s="160"/>
      <c r="F4839" s="160">
        <v>45829</v>
      </c>
      <c r="G4839" s="160">
        <v>45841</v>
      </c>
      <c r="H4839" s="160">
        <v>45977</v>
      </c>
      <c r="I4839" s="160">
        <v>45991</v>
      </c>
      <c r="J4839" s="160">
        <v>0</v>
      </c>
      <c r="K4839" s="160">
        <v>0</v>
      </c>
      <c r="L4839" s="707">
        <v>41674</v>
      </c>
      <c r="M4839" s="727" t="s">
        <v>4996</v>
      </c>
      <c r="V4839" s="707"/>
      <c r="W4839" s="707"/>
      <c r="X4839" s="707"/>
      <c r="AB4839" s="707"/>
      <c r="AC4839" s="707"/>
      <c r="AE4839" s="707"/>
      <c r="AF4839" s="707"/>
    </row>
    <row r="4840" spans="4:40">
      <c r="D4840" s="160" t="s">
        <v>9402</v>
      </c>
      <c r="E4840" s="160"/>
      <c r="F4840" s="160">
        <v>46032</v>
      </c>
      <c r="G4840" s="160">
        <v>46048</v>
      </c>
      <c r="H4840" s="160">
        <v>46180</v>
      </c>
      <c r="I4840" s="160">
        <v>46197</v>
      </c>
      <c r="J4840" s="160">
        <v>0</v>
      </c>
      <c r="K4840" s="160">
        <v>0</v>
      </c>
      <c r="L4840" s="707">
        <v>215349.64</v>
      </c>
      <c r="M4840" s="727" t="s">
        <v>4994</v>
      </c>
      <c r="V4840" s="707"/>
      <c r="W4840" s="707"/>
      <c r="Y4840" s="707"/>
      <c r="Z4840" s="707"/>
      <c r="AA4840" s="707"/>
      <c r="AB4840" s="707"/>
      <c r="AC4840" s="707"/>
      <c r="AD4840" s="707"/>
      <c r="AE4840" s="707"/>
      <c r="AJ4840" s="707"/>
      <c r="AK4840" s="707">
        <v>215349.64</v>
      </c>
      <c r="AN4840" s="707"/>
    </row>
    <row r="4841" spans="4:40">
      <c r="D4841" s="160" t="s">
        <v>9402</v>
      </c>
      <c r="E4841" s="160"/>
      <c r="F4841" s="160">
        <v>46032</v>
      </c>
      <c r="G4841" s="160">
        <v>46048</v>
      </c>
      <c r="H4841" s="160">
        <v>46180</v>
      </c>
      <c r="I4841" s="160">
        <v>46197</v>
      </c>
      <c r="J4841" s="160">
        <v>0</v>
      </c>
      <c r="K4841" s="160">
        <v>0</v>
      </c>
      <c r="L4841" s="707">
        <v>215349.64</v>
      </c>
      <c r="M4841" s="727" t="s">
        <v>4995</v>
      </c>
      <c r="V4841" s="707"/>
      <c r="W4841" s="707"/>
      <c r="X4841" s="707"/>
      <c r="Y4841" s="707"/>
      <c r="Z4841" s="707"/>
      <c r="AA4841" s="707"/>
      <c r="AB4841" s="707"/>
      <c r="AC4841" s="707"/>
      <c r="AD4841" s="707"/>
      <c r="AE4841" s="707"/>
      <c r="AJ4841" s="707"/>
      <c r="AK4841" s="707">
        <v>215349.64</v>
      </c>
      <c r="AN4841" s="707"/>
    </row>
    <row r="4842" spans="4:40">
      <c r="D4842" s="160" t="s">
        <v>9402</v>
      </c>
      <c r="E4842" s="160"/>
      <c r="F4842" s="160">
        <v>46032</v>
      </c>
      <c r="G4842" s="160">
        <v>46048</v>
      </c>
      <c r="H4842" s="160">
        <v>46180</v>
      </c>
      <c r="I4842" s="160">
        <v>46197</v>
      </c>
      <c r="J4842" s="160">
        <v>0</v>
      </c>
      <c r="K4842" s="160">
        <v>0</v>
      </c>
      <c r="L4842" s="707">
        <v>215349.64</v>
      </c>
      <c r="M4842" s="727" t="s">
        <v>4996</v>
      </c>
      <c r="V4842" s="707"/>
      <c r="W4842" s="707"/>
      <c r="X4842" s="707"/>
      <c r="AB4842" s="707"/>
      <c r="AC4842" s="707"/>
    </row>
    <row r="4843" spans="4:40">
      <c r="D4843" s="160" t="s">
        <v>9403</v>
      </c>
      <c r="E4843" s="160"/>
      <c r="F4843" s="160">
        <v>46032</v>
      </c>
      <c r="G4843" s="160">
        <v>46048</v>
      </c>
      <c r="H4843" s="160">
        <v>46180</v>
      </c>
      <c r="I4843" s="160">
        <v>46197</v>
      </c>
      <c r="J4843" s="160">
        <v>0</v>
      </c>
      <c r="K4843" s="160">
        <v>0</v>
      </c>
      <c r="L4843" s="707">
        <v>170240.52</v>
      </c>
      <c r="M4843" s="727" t="s">
        <v>4994</v>
      </c>
      <c r="V4843" s="707"/>
      <c r="W4843" s="707"/>
      <c r="Y4843" s="707"/>
      <c r="Z4843" s="707"/>
      <c r="AA4843" s="707"/>
      <c r="AB4843" s="707"/>
      <c r="AC4843" s="707"/>
      <c r="AD4843" s="707"/>
      <c r="AE4843" s="707"/>
      <c r="AJ4843" s="707"/>
      <c r="AK4843" s="707">
        <v>170240.52</v>
      </c>
      <c r="AN4843" s="707"/>
    </row>
    <row r="4844" spans="4:40">
      <c r="D4844" s="160" t="s">
        <v>9403</v>
      </c>
      <c r="E4844" s="160"/>
      <c r="F4844" s="160">
        <v>46032</v>
      </c>
      <c r="G4844" s="160">
        <v>46048</v>
      </c>
      <c r="H4844" s="160">
        <v>46180</v>
      </c>
      <c r="I4844" s="160">
        <v>46197</v>
      </c>
      <c r="J4844" s="160">
        <v>0</v>
      </c>
      <c r="K4844" s="160">
        <v>0</v>
      </c>
      <c r="L4844" s="707">
        <v>170240.52</v>
      </c>
      <c r="M4844" s="727" t="s">
        <v>4995</v>
      </c>
      <c r="V4844" s="707"/>
      <c r="W4844" s="707"/>
      <c r="X4844" s="707"/>
      <c r="Y4844" s="707"/>
      <c r="Z4844" s="707"/>
      <c r="AA4844" s="707"/>
      <c r="AB4844" s="707"/>
      <c r="AC4844" s="707"/>
      <c r="AD4844" s="707"/>
      <c r="AE4844" s="707"/>
      <c r="AJ4844" s="707"/>
      <c r="AK4844" s="707">
        <v>170240.52</v>
      </c>
      <c r="AN4844" s="707"/>
    </row>
    <row r="4845" spans="4:40">
      <c r="D4845" s="160" t="s">
        <v>9403</v>
      </c>
      <c r="E4845" s="160"/>
      <c r="F4845" s="160">
        <v>46032</v>
      </c>
      <c r="G4845" s="160">
        <v>46048</v>
      </c>
      <c r="H4845" s="160">
        <v>46180</v>
      </c>
      <c r="I4845" s="160">
        <v>46197</v>
      </c>
      <c r="J4845" s="160">
        <v>0</v>
      </c>
      <c r="K4845" s="160">
        <v>0</v>
      </c>
      <c r="L4845" s="707">
        <v>170240.52</v>
      </c>
      <c r="M4845" s="727" t="s">
        <v>4996</v>
      </c>
      <c r="V4845" s="707"/>
      <c r="W4845" s="707"/>
      <c r="X4845" s="707"/>
      <c r="AB4845" s="707"/>
      <c r="AC4845" s="707"/>
    </row>
    <row r="4846" spans="4:40">
      <c r="D4846" s="160" t="s">
        <v>9404</v>
      </c>
      <c r="E4846" s="160"/>
      <c r="F4846" s="160">
        <v>46034</v>
      </c>
      <c r="G4846" s="160">
        <v>46044</v>
      </c>
      <c r="H4846" s="160">
        <v>46182</v>
      </c>
      <c r="I4846" s="160">
        <v>46194</v>
      </c>
      <c r="J4846" s="160">
        <v>0</v>
      </c>
      <c r="K4846" s="160">
        <v>0</v>
      </c>
      <c r="L4846" s="707">
        <v>45109.120000000003</v>
      </c>
      <c r="M4846" s="727" t="s">
        <v>4994</v>
      </c>
      <c r="V4846" s="707"/>
      <c r="W4846" s="707"/>
      <c r="Y4846" s="707"/>
      <c r="Z4846" s="707"/>
      <c r="AA4846" s="707"/>
      <c r="AB4846" s="707"/>
      <c r="AC4846" s="707"/>
      <c r="AD4846" s="707"/>
      <c r="AE4846" s="707"/>
      <c r="AJ4846" s="707"/>
      <c r="AK4846" s="707">
        <v>45109.120000000003</v>
      </c>
      <c r="AN4846" s="707"/>
    </row>
    <row r="4847" spans="4:40">
      <c r="D4847" s="160" t="s">
        <v>9404</v>
      </c>
      <c r="E4847" s="160"/>
      <c r="F4847" s="160">
        <v>46034</v>
      </c>
      <c r="G4847" s="160">
        <v>46044</v>
      </c>
      <c r="H4847" s="160">
        <v>46182</v>
      </c>
      <c r="I4847" s="160">
        <v>46194</v>
      </c>
      <c r="J4847" s="160">
        <v>0</v>
      </c>
      <c r="K4847" s="160">
        <v>0</v>
      </c>
      <c r="L4847" s="707">
        <v>45109.120000000003</v>
      </c>
      <c r="M4847" s="727" t="s">
        <v>4995</v>
      </c>
      <c r="V4847" s="707"/>
      <c r="W4847" s="707"/>
      <c r="X4847" s="707"/>
      <c r="Y4847" s="707"/>
      <c r="Z4847" s="707"/>
      <c r="AA4847" s="707"/>
      <c r="AB4847" s="707"/>
      <c r="AC4847" s="707"/>
      <c r="AD4847" s="707"/>
      <c r="AE4847" s="707"/>
      <c r="AJ4847" s="707"/>
      <c r="AK4847" s="707">
        <v>45109.120000000003</v>
      </c>
      <c r="AN4847" s="707"/>
    </row>
    <row r="4848" spans="4:40">
      <c r="D4848" s="160" t="s">
        <v>9404</v>
      </c>
      <c r="E4848" s="160"/>
      <c r="F4848" s="160">
        <v>46034</v>
      </c>
      <c r="G4848" s="160">
        <v>46044</v>
      </c>
      <c r="H4848" s="160">
        <v>46182</v>
      </c>
      <c r="I4848" s="160">
        <v>46194</v>
      </c>
      <c r="J4848" s="160">
        <v>0</v>
      </c>
      <c r="K4848" s="160">
        <v>0</v>
      </c>
      <c r="L4848" s="707">
        <v>45109.120000000003</v>
      </c>
      <c r="M4848" s="727" t="s">
        <v>4996</v>
      </c>
      <c r="V4848" s="707"/>
      <c r="W4848" s="707"/>
      <c r="X4848" s="707"/>
      <c r="AB4848" s="707"/>
      <c r="AC4848" s="707"/>
    </row>
    <row r="4849" spans="4:40">
      <c r="D4849" s="160" t="s">
        <v>5461</v>
      </c>
      <c r="E4849" s="160"/>
      <c r="F4849" s="160">
        <v>46034</v>
      </c>
      <c r="G4849" s="160">
        <v>46050</v>
      </c>
      <c r="H4849" s="160">
        <v>46182</v>
      </c>
      <c r="I4849" s="160">
        <v>46200</v>
      </c>
      <c r="J4849" s="160">
        <v>0</v>
      </c>
      <c r="K4849" s="160">
        <v>0</v>
      </c>
      <c r="L4849" s="707">
        <v>29480.04</v>
      </c>
      <c r="M4849" s="727" t="s">
        <v>4994</v>
      </c>
      <c r="V4849" s="707"/>
      <c r="W4849" s="707"/>
      <c r="X4849" s="707"/>
      <c r="Y4849" s="707"/>
      <c r="Z4849" s="707"/>
      <c r="AA4849" s="707"/>
      <c r="AB4849" s="707"/>
      <c r="AC4849" s="707"/>
      <c r="AD4849" s="707"/>
      <c r="AE4849" s="707"/>
      <c r="AJ4849" s="707"/>
      <c r="AK4849" s="707">
        <v>29480.04</v>
      </c>
      <c r="AN4849" s="707"/>
    </row>
    <row r="4850" spans="4:40">
      <c r="D4850" s="160" t="s">
        <v>5461</v>
      </c>
      <c r="E4850" s="160"/>
      <c r="F4850" s="160">
        <v>46034</v>
      </c>
      <c r="G4850" s="160">
        <v>46050</v>
      </c>
      <c r="H4850" s="160">
        <v>46182</v>
      </c>
      <c r="I4850" s="160">
        <v>46200</v>
      </c>
      <c r="J4850" s="160">
        <v>0</v>
      </c>
      <c r="K4850" s="160">
        <v>0</v>
      </c>
      <c r="L4850" s="707">
        <v>29480.04</v>
      </c>
      <c r="M4850" s="727" t="s">
        <v>4995</v>
      </c>
      <c r="V4850" s="707"/>
      <c r="W4850" s="707"/>
      <c r="X4850" s="707"/>
      <c r="Y4850" s="707"/>
      <c r="Z4850" s="707"/>
      <c r="AA4850" s="707"/>
      <c r="AB4850" s="707"/>
      <c r="AC4850" s="707"/>
      <c r="AD4850" s="707"/>
      <c r="AE4850" s="707"/>
      <c r="AF4850" s="707"/>
      <c r="AJ4850" s="707"/>
      <c r="AK4850" s="707">
        <v>29480.04</v>
      </c>
      <c r="AN4850" s="707"/>
    </row>
    <row r="4851" spans="4:40">
      <c r="D4851" s="160" t="s">
        <v>5461</v>
      </c>
      <c r="E4851" s="160"/>
      <c r="F4851" s="160">
        <v>46034</v>
      </c>
      <c r="G4851" s="160">
        <v>46050</v>
      </c>
      <c r="H4851" s="160">
        <v>46182</v>
      </c>
      <c r="I4851" s="160">
        <v>46200</v>
      </c>
      <c r="J4851" s="160">
        <v>0</v>
      </c>
      <c r="K4851" s="160">
        <v>0</v>
      </c>
      <c r="L4851" s="707">
        <v>29480.04</v>
      </c>
      <c r="M4851" s="727" t="s">
        <v>4996</v>
      </c>
      <c r="Q4851" s="707"/>
      <c r="R4851" s="707"/>
      <c r="S4851" s="707"/>
      <c r="T4851" s="707"/>
      <c r="U4851" s="707"/>
      <c r="V4851" s="707"/>
      <c r="W4851" s="707"/>
      <c r="X4851" s="707"/>
      <c r="Y4851" s="707"/>
      <c r="Z4851" s="707"/>
      <c r="AB4851" s="707"/>
      <c r="AC4851" s="707"/>
      <c r="AE4851" s="707"/>
      <c r="AF4851" s="707"/>
    </row>
    <row r="4852" spans="4:40">
      <c r="D4852" s="160" t="s">
        <v>9405</v>
      </c>
      <c r="E4852" s="160"/>
      <c r="F4852" s="160">
        <v>46034</v>
      </c>
      <c r="G4852" s="160">
        <v>46044</v>
      </c>
      <c r="H4852" s="160">
        <v>46182</v>
      </c>
      <c r="I4852" s="160">
        <v>46194</v>
      </c>
      <c r="J4852" s="160">
        <v>0</v>
      </c>
      <c r="K4852" s="160">
        <v>0</v>
      </c>
      <c r="L4852" s="707">
        <v>2274.83</v>
      </c>
      <c r="M4852" s="727" t="s">
        <v>4994</v>
      </c>
      <c r="P4852" s="707"/>
      <c r="Q4852" s="707"/>
      <c r="R4852" s="707"/>
      <c r="U4852" s="707"/>
      <c r="V4852" s="707"/>
      <c r="W4852" s="707"/>
      <c r="X4852" s="707"/>
      <c r="Y4852" s="707"/>
      <c r="Z4852" s="707"/>
      <c r="AA4852" s="707"/>
      <c r="AB4852" s="707"/>
      <c r="AC4852" s="707"/>
      <c r="AD4852" s="707"/>
      <c r="AE4852" s="707"/>
      <c r="AJ4852" s="707"/>
      <c r="AK4852" s="707">
        <v>2274.83</v>
      </c>
      <c r="AN4852" s="707"/>
    </row>
    <row r="4853" spans="4:40">
      <c r="D4853" s="160" t="s">
        <v>9405</v>
      </c>
      <c r="E4853" s="160"/>
      <c r="F4853" s="160">
        <v>46034</v>
      </c>
      <c r="G4853" s="160">
        <v>46044</v>
      </c>
      <c r="H4853" s="160">
        <v>46182</v>
      </c>
      <c r="I4853" s="160">
        <v>46194</v>
      </c>
      <c r="J4853" s="160">
        <v>0</v>
      </c>
      <c r="K4853" s="160">
        <v>0</v>
      </c>
      <c r="L4853" s="707">
        <v>2274.83</v>
      </c>
      <c r="M4853" s="727" t="s">
        <v>4995</v>
      </c>
      <c r="V4853" s="707"/>
      <c r="W4853" s="707"/>
      <c r="X4853" s="707"/>
      <c r="Y4853" s="707"/>
      <c r="Z4853" s="707"/>
      <c r="AA4853" s="707"/>
      <c r="AB4853" s="707"/>
      <c r="AC4853" s="707"/>
      <c r="AD4853" s="707"/>
      <c r="AE4853" s="707"/>
      <c r="AF4853" s="707"/>
      <c r="AJ4853" s="707"/>
      <c r="AK4853" s="707">
        <v>2274.83</v>
      </c>
      <c r="AN4853" s="707"/>
    </row>
    <row r="4854" spans="4:40">
      <c r="D4854" s="160" t="s">
        <v>9405</v>
      </c>
      <c r="E4854" s="160"/>
      <c r="F4854" s="160">
        <v>46034</v>
      </c>
      <c r="G4854" s="160">
        <v>46044</v>
      </c>
      <c r="H4854" s="160">
        <v>46182</v>
      </c>
      <c r="I4854" s="160">
        <v>46194</v>
      </c>
      <c r="J4854" s="160">
        <v>0</v>
      </c>
      <c r="K4854" s="160">
        <v>0</v>
      </c>
      <c r="L4854" s="707">
        <v>2274.83</v>
      </c>
      <c r="M4854" s="727" t="s">
        <v>4996</v>
      </c>
      <c r="Q4854" s="707"/>
      <c r="R4854" s="707"/>
      <c r="S4854" s="707"/>
      <c r="T4854" s="707"/>
      <c r="U4854" s="707"/>
      <c r="V4854" s="707"/>
      <c r="W4854" s="707"/>
      <c r="X4854" s="707"/>
      <c r="Y4854" s="707"/>
      <c r="Z4854" s="707"/>
      <c r="AB4854" s="707"/>
      <c r="AC4854" s="707"/>
      <c r="AE4854" s="707"/>
      <c r="AF4854" s="707"/>
    </row>
    <row r="4855" spans="4:40">
      <c r="D4855" s="160" t="s">
        <v>5462</v>
      </c>
      <c r="E4855" s="160"/>
      <c r="F4855" s="160">
        <v>46036</v>
      </c>
      <c r="G4855" s="160">
        <v>46050</v>
      </c>
      <c r="H4855" s="160">
        <v>46184</v>
      </c>
      <c r="I4855" s="160">
        <v>46200</v>
      </c>
      <c r="J4855" s="160">
        <v>0</v>
      </c>
      <c r="K4855" s="160">
        <v>0</v>
      </c>
      <c r="L4855" s="707">
        <v>27205.21</v>
      </c>
      <c r="M4855" s="727" t="s">
        <v>4994</v>
      </c>
      <c r="P4855" s="707"/>
      <c r="Q4855" s="707"/>
      <c r="R4855" s="707"/>
      <c r="U4855" s="707"/>
      <c r="V4855" s="707"/>
      <c r="W4855" s="707"/>
      <c r="Y4855" s="707"/>
      <c r="Z4855" s="707"/>
      <c r="AA4855" s="707"/>
      <c r="AB4855" s="707"/>
      <c r="AC4855" s="707"/>
      <c r="AD4855" s="707"/>
      <c r="AE4855" s="707"/>
      <c r="AJ4855" s="707"/>
      <c r="AK4855" s="707">
        <v>27205.21</v>
      </c>
      <c r="AN4855" s="707"/>
    </row>
    <row r="4856" spans="4:40">
      <c r="D4856" s="160" t="s">
        <v>5462</v>
      </c>
      <c r="E4856" s="160"/>
      <c r="F4856" s="160">
        <v>46036</v>
      </c>
      <c r="G4856" s="160">
        <v>46050</v>
      </c>
      <c r="H4856" s="160">
        <v>46184</v>
      </c>
      <c r="I4856" s="160">
        <v>46200</v>
      </c>
      <c r="J4856" s="160">
        <v>0</v>
      </c>
      <c r="K4856" s="160">
        <v>0</v>
      </c>
      <c r="L4856" s="707">
        <v>27205.21</v>
      </c>
      <c r="M4856" s="727" t="s">
        <v>4995</v>
      </c>
      <c r="V4856" s="707"/>
      <c r="W4856" s="707"/>
      <c r="X4856" s="707"/>
      <c r="Y4856" s="707"/>
      <c r="Z4856" s="707"/>
      <c r="AA4856" s="707"/>
      <c r="AB4856" s="707"/>
      <c r="AC4856" s="707"/>
      <c r="AD4856" s="707"/>
      <c r="AE4856" s="707"/>
      <c r="AJ4856" s="707"/>
      <c r="AK4856" s="707">
        <v>27205.21</v>
      </c>
      <c r="AN4856" s="707"/>
    </row>
    <row r="4857" spans="4:40">
      <c r="D4857" s="160" t="s">
        <v>5462</v>
      </c>
      <c r="E4857" s="160"/>
      <c r="F4857" s="160">
        <v>46036</v>
      </c>
      <c r="G4857" s="160">
        <v>46050</v>
      </c>
      <c r="H4857" s="160">
        <v>46184</v>
      </c>
      <c r="I4857" s="160">
        <v>46200</v>
      </c>
      <c r="J4857" s="160">
        <v>0</v>
      </c>
      <c r="K4857" s="160">
        <v>0</v>
      </c>
      <c r="L4857" s="707">
        <v>27205.21</v>
      </c>
      <c r="M4857" s="727" t="s">
        <v>4996</v>
      </c>
      <c r="V4857" s="707"/>
      <c r="W4857" s="707"/>
      <c r="X4857" s="707"/>
      <c r="AB4857" s="707"/>
      <c r="AC4857" s="707"/>
      <c r="AE4857" s="707"/>
    </row>
    <row r="4858" spans="4:40">
      <c r="D4858" s="160" t="s">
        <v>5463</v>
      </c>
      <c r="E4858" s="160"/>
      <c r="F4858" s="160">
        <v>45620</v>
      </c>
      <c r="G4858" s="160">
        <v>45680</v>
      </c>
      <c r="H4858" s="160" t="s">
        <v>8532</v>
      </c>
      <c r="I4858" s="160">
        <v>45973</v>
      </c>
      <c r="J4858" s="160">
        <v>268980.96999999997</v>
      </c>
      <c r="K4858" s="160">
        <v>268980.96999999997</v>
      </c>
      <c r="L4858" s="707">
        <v>790836.33</v>
      </c>
      <c r="M4858" s="727" t="s">
        <v>4994</v>
      </c>
      <c r="S4858" s="707">
        <v>310728.93</v>
      </c>
      <c r="V4858" s="707"/>
      <c r="W4858" s="707"/>
      <c r="X4858" s="707"/>
      <c r="Y4858" s="707"/>
      <c r="Z4858" s="707"/>
      <c r="AA4858" s="707"/>
      <c r="AB4858" s="707"/>
      <c r="AC4858" s="707">
        <v>457714.9</v>
      </c>
      <c r="AD4858" s="707">
        <v>22392.5</v>
      </c>
      <c r="AE4858" s="707"/>
    </row>
    <row r="4859" spans="4:40">
      <c r="D4859" s="160" t="s">
        <v>5463</v>
      </c>
      <c r="E4859" s="160"/>
      <c r="F4859" s="160">
        <v>45620</v>
      </c>
      <c r="G4859" s="160">
        <v>45680</v>
      </c>
      <c r="H4859" s="160" t="s">
        <v>8532</v>
      </c>
      <c r="I4859" s="160">
        <v>45973</v>
      </c>
      <c r="J4859" s="160">
        <v>268980.96999999997</v>
      </c>
      <c r="K4859" s="160">
        <v>268980.96999999997</v>
      </c>
      <c r="L4859" s="707">
        <v>790836.33</v>
      </c>
      <c r="M4859" s="727" t="s">
        <v>4995</v>
      </c>
      <c r="V4859" s="707"/>
      <c r="W4859" s="707"/>
      <c r="X4859" s="707"/>
      <c r="Y4859" s="707"/>
      <c r="Z4859" s="707"/>
      <c r="AA4859" s="707"/>
      <c r="AB4859" s="707"/>
      <c r="AC4859" s="707">
        <v>499462.86</v>
      </c>
      <c r="AD4859" s="707">
        <v>22392.5</v>
      </c>
      <c r="AE4859" s="707"/>
      <c r="AF4859" s="707"/>
    </row>
    <row r="4860" spans="4:40">
      <c r="D4860" s="160" t="s">
        <v>5463</v>
      </c>
      <c r="E4860" s="160"/>
      <c r="F4860" s="160">
        <v>45620</v>
      </c>
      <c r="G4860" s="160">
        <v>45680</v>
      </c>
      <c r="H4860" s="160" t="s">
        <v>8532</v>
      </c>
      <c r="I4860" s="160">
        <v>45973</v>
      </c>
      <c r="J4860" s="160">
        <v>268980.96999999997</v>
      </c>
      <c r="K4860" s="160">
        <v>268980.96999999997</v>
      </c>
      <c r="L4860" s="707">
        <v>790836.33</v>
      </c>
      <c r="M4860" s="727" t="s">
        <v>4996</v>
      </c>
      <c r="Q4860" s="707"/>
      <c r="R4860" s="707"/>
      <c r="S4860" s="707">
        <v>50537.66</v>
      </c>
      <c r="T4860" s="707">
        <v>59593.72</v>
      </c>
      <c r="U4860" s="707">
        <v>2229.23</v>
      </c>
      <c r="V4860" s="707"/>
      <c r="W4860" s="707">
        <v>10787.34</v>
      </c>
      <c r="X4860" s="707">
        <v>9037.8799999999992</v>
      </c>
      <c r="Y4860" s="707">
        <v>5618.07</v>
      </c>
      <c r="Z4860" s="707"/>
      <c r="AA4860" s="707">
        <v>80813.55</v>
      </c>
      <c r="AB4860" s="707">
        <v>49641.54</v>
      </c>
      <c r="AC4860" s="707">
        <v>721.98</v>
      </c>
      <c r="AE4860" s="707"/>
      <c r="AF4860" s="707"/>
    </row>
    <row r="4861" spans="4:40">
      <c r="D4861" s="160" t="s">
        <v>5464</v>
      </c>
      <c r="E4861" s="160"/>
      <c r="F4861" s="160">
        <v>45628</v>
      </c>
      <c r="G4861" s="160">
        <v>45654</v>
      </c>
      <c r="H4861" s="160" t="s">
        <v>6558</v>
      </c>
      <c r="I4861" s="160">
        <v>45948</v>
      </c>
      <c r="J4861" s="160">
        <v>268980.96999999997</v>
      </c>
      <c r="K4861" s="160">
        <v>268980.96999999997</v>
      </c>
      <c r="L4861" s="707">
        <v>678276.02</v>
      </c>
      <c r="M4861" s="727" t="s">
        <v>4994</v>
      </c>
      <c r="P4861" s="707"/>
      <c r="Q4861" s="707"/>
      <c r="R4861" s="707"/>
      <c r="S4861" s="707">
        <v>310728.93</v>
      </c>
      <c r="U4861" s="707"/>
      <c r="V4861" s="707"/>
      <c r="W4861" s="707"/>
      <c r="X4861" s="707"/>
      <c r="Y4861" s="707"/>
      <c r="AB4861" s="707"/>
      <c r="AC4861" s="707">
        <v>367547.1</v>
      </c>
    </row>
    <row r="4862" spans="4:40">
      <c r="D4862" s="160" t="s">
        <v>5464</v>
      </c>
      <c r="E4862" s="160"/>
      <c r="F4862" s="160">
        <v>45628</v>
      </c>
      <c r="G4862" s="160">
        <v>45654</v>
      </c>
      <c r="H4862" s="160" t="s">
        <v>6558</v>
      </c>
      <c r="I4862" s="160">
        <v>45948</v>
      </c>
      <c r="J4862" s="160">
        <v>268980.96999999997</v>
      </c>
      <c r="K4862" s="160">
        <v>268980.96999999997</v>
      </c>
      <c r="L4862" s="707">
        <v>678276.02</v>
      </c>
      <c r="M4862" s="727" t="s">
        <v>4995</v>
      </c>
      <c r="V4862" s="707"/>
      <c r="W4862" s="707"/>
      <c r="X4862" s="707"/>
      <c r="AB4862" s="707"/>
      <c r="AC4862" s="707">
        <v>409295.06</v>
      </c>
      <c r="AF4862" s="707"/>
    </row>
    <row r="4863" spans="4:40">
      <c r="D4863" s="160" t="s">
        <v>5464</v>
      </c>
      <c r="E4863" s="160"/>
      <c r="F4863" s="160">
        <v>45628</v>
      </c>
      <c r="G4863" s="160">
        <v>45654</v>
      </c>
      <c r="H4863" s="160" t="s">
        <v>6558</v>
      </c>
      <c r="I4863" s="160">
        <v>45948</v>
      </c>
      <c r="J4863" s="160">
        <v>268980.96999999997</v>
      </c>
      <c r="K4863" s="160">
        <v>268980.96999999997</v>
      </c>
      <c r="L4863" s="707">
        <v>678276.02</v>
      </c>
      <c r="M4863" s="727" t="s">
        <v>4996</v>
      </c>
      <c r="R4863" s="707"/>
      <c r="S4863" s="707">
        <v>50537.66</v>
      </c>
      <c r="T4863" s="707">
        <v>59593.72</v>
      </c>
      <c r="U4863" s="707">
        <v>2229.23</v>
      </c>
      <c r="V4863" s="707"/>
      <c r="W4863" s="707">
        <v>10787.34</v>
      </c>
      <c r="X4863" s="707">
        <v>9037.8799999999992</v>
      </c>
      <c r="Y4863" s="707">
        <v>5618.07</v>
      </c>
      <c r="Z4863" s="707"/>
      <c r="AA4863" s="707">
        <v>80813.55</v>
      </c>
      <c r="AB4863" s="707">
        <v>49641.54</v>
      </c>
      <c r="AC4863">
        <v>721.98</v>
      </c>
      <c r="AF4863" s="707"/>
    </row>
    <row r="4864" spans="4:40">
      <c r="D4864" s="160" t="s">
        <v>5465</v>
      </c>
      <c r="E4864" s="160"/>
      <c r="F4864" s="160">
        <v>45628</v>
      </c>
      <c r="G4864" s="160">
        <v>45638</v>
      </c>
      <c r="H4864" s="160">
        <v>45932</v>
      </c>
      <c r="I4864" s="160">
        <v>45943</v>
      </c>
      <c r="J4864" s="160">
        <v>0</v>
      </c>
      <c r="K4864" s="160">
        <v>0</v>
      </c>
      <c r="L4864" s="707">
        <v>98739.63</v>
      </c>
      <c r="M4864" s="727" t="s">
        <v>4994</v>
      </c>
      <c r="Q4864" s="707"/>
      <c r="R4864" s="707"/>
      <c r="V4864" s="707"/>
      <c r="W4864" s="707"/>
      <c r="Y4864" s="707"/>
      <c r="Z4864" s="707"/>
      <c r="AA4864" s="707"/>
      <c r="AB4864" s="707"/>
      <c r="AC4864" s="707">
        <v>98739.63</v>
      </c>
      <c r="AD4864" s="707"/>
      <c r="AE4864" s="707"/>
    </row>
    <row r="4865" spans="4:32">
      <c r="D4865" s="160" t="s">
        <v>5465</v>
      </c>
      <c r="E4865" s="160"/>
      <c r="F4865" s="160">
        <v>45628</v>
      </c>
      <c r="G4865" s="160">
        <v>45638</v>
      </c>
      <c r="H4865" s="160">
        <v>45932</v>
      </c>
      <c r="I4865" s="160">
        <v>45943</v>
      </c>
      <c r="J4865" s="160">
        <v>0</v>
      </c>
      <c r="K4865" s="160">
        <v>0</v>
      </c>
      <c r="L4865" s="707">
        <v>98739.63</v>
      </c>
      <c r="M4865" s="727" t="s">
        <v>4995</v>
      </c>
      <c r="V4865" s="707"/>
      <c r="W4865" s="707"/>
      <c r="X4865" s="707"/>
      <c r="Y4865" s="707"/>
      <c r="Z4865" s="707"/>
      <c r="AA4865" s="707"/>
      <c r="AB4865" s="707"/>
      <c r="AC4865" s="707">
        <v>98739.63</v>
      </c>
      <c r="AD4865" s="707"/>
      <c r="AE4865" s="707"/>
      <c r="AF4865" s="707"/>
    </row>
    <row r="4866" spans="4:32">
      <c r="D4866" s="160" t="s">
        <v>5465</v>
      </c>
      <c r="E4866" s="160"/>
      <c r="F4866" s="160">
        <v>45628</v>
      </c>
      <c r="G4866" s="160">
        <v>45638</v>
      </c>
      <c r="H4866" s="160">
        <v>45932</v>
      </c>
      <c r="I4866" s="160">
        <v>45943</v>
      </c>
      <c r="J4866" s="160">
        <v>0</v>
      </c>
      <c r="K4866" s="160">
        <v>0</v>
      </c>
      <c r="L4866" s="707">
        <v>98739.63</v>
      </c>
      <c r="M4866" s="727" t="s">
        <v>4996</v>
      </c>
      <c r="V4866" s="707"/>
      <c r="W4866" s="707"/>
      <c r="X4866" s="707"/>
      <c r="AB4866" s="707"/>
      <c r="AC4866" s="707"/>
      <c r="AE4866" s="707"/>
      <c r="AF4866" s="707"/>
    </row>
    <row r="4867" spans="4:32">
      <c r="D4867" s="160" t="s">
        <v>5466</v>
      </c>
      <c r="E4867" s="160"/>
      <c r="F4867" s="160">
        <v>45628</v>
      </c>
      <c r="G4867" s="160">
        <v>45638</v>
      </c>
      <c r="H4867" s="160" t="s">
        <v>6637</v>
      </c>
      <c r="I4867" s="160">
        <v>45932</v>
      </c>
      <c r="J4867" s="160">
        <v>67099.649999999994</v>
      </c>
      <c r="K4867" s="160">
        <v>67099.64</v>
      </c>
      <c r="L4867" s="707">
        <v>74508.81</v>
      </c>
      <c r="M4867" s="727" t="s">
        <v>4994</v>
      </c>
      <c r="S4867" s="707">
        <v>74508.81</v>
      </c>
      <c r="V4867" s="707"/>
      <c r="W4867" s="707"/>
      <c r="Y4867" s="707"/>
      <c r="Z4867" s="707"/>
      <c r="AA4867" s="707"/>
      <c r="AB4867" s="707"/>
      <c r="AC4867" s="707"/>
      <c r="AD4867" s="707"/>
      <c r="AE4867" s="707"/>
    </row>
    <row r="4868" spans="4:32">
      <c r="D4868" s="160" t="s">
        <v>5466</v>
      </c>
      <c r="E4868" s="160"/>
      <c r="F4868" s="160">
        <v>45628</v>
      </c>
      <c r="G4868" s="160">
        <v>45638</v>
      </c>
      <c r="H4868" s="160" t="s">
        <v>6637</v>
      </c>
      <c r="I4868" s="160">
        <v>45932</v>
      </c>
      <c r="J4868" s="160">
        <v>67099.649999999994</v>
      </c>
      <c r="K4868" s="160">
        <v>67099.64</v>
      </c>
      <c r="L4868" s="707">
        <v>74508.81</v>
      </c>
      <c r="M4868" s="727" t="s">
        <v>4995</v>
      </c>
      <c r="V4868" s="707"/>
      <c r="W4868" s="707"/>
      <c r="X4868" s="707"/>
      <c r="Y4868" s="707"/>
      <c r="Z4868" s="707"/>
      <c r="AA4868" s="707"/>
      <c r="AB4868" s="707"/>
      <c r="AC4868" s="707">
        <v>7409.16</v>
      </c>
      <c r="AD4868" s="707"/>
      <c r="AE4868" s="707"/>
      <c r="AF4868" s="707"/>
    </row>
    <row r="4869" spans="4:32">
      <c r="D4869" s="160" t="s">
        <v>5466</v>
      </c>
      <c r="E4869" s="160"/>
      <c r="F4869" s="160">
        <v>45628</v>
      </c>
      <c r="G4869" s="160">
        <v>45638</v>
      </c>
      <c r="H4869" s="160" t="s">
        <v>6637</v>
      </c>
      <c r="I4869" s="160">
        <v>45932</v>
      </c>
      <c r="J4869" s="160">
        <v>67099.649999999994</v>
      </c>
      <c r="K4869" s="160">
        <v>67099.64</v>
      </c>
      <c r="L4869" s="707">
        <v>74508.81</v>
      </c>
      <c r="M4869" s="727" t="s">
        <v>4996</v>
      </c>
      <c r="S4869" s="707">
        <v>5000.84</v>
      </c>
      <c r="V4869" s="707"/>
      <c r="W4869" s="707"/>
      <c r="X4869" s="707"/>
      <c r="AA4869" s="707">
        <v>25605.08</v>
      </c>
      <c r="AB4869" s="707">
        <v>36285.440000000002</v>
      </c>
      <c r="AC4869" s="707">
        <v>208.29</v>
      </c>
      <c r="AF4869" s="707"/>
    </row>
    <row r="4870" spans="4:32">
      <c r="D4870" s="160" t="s">
        <v>5467</v>
      </c>
      <c r="E4870" s="160"/>
      <c r="F4870" s="160">
        <v>45633</v>
      </c>
      <c r="G4870" s="160">
        <v>45643</v>
      </c>
      <c r="H4870" s="160">
        <v>45935</v>
      </c>
      <c r="I4870" s="160">
        <v>45945</v>
      </c>
      <c r="J4870" s="160">
        <v>0</v>
      </c>
      <c r="K4870" s="160">
        <v>0</v>
      </c>
      <c r="L4870" s="707">
        <v>47695.99</v>
      </c>
      <c r="M4870" s="727" t="s">
        <v>4994</v>
      </c>
      <c r="V4870" s="707"/>
      <c r="W4870" s="707"/>
      <c r="X4870" s="707"/>
      <c r="Y4870" s="707"/>
      <c r="Z4870" s="707"/>
      <c r="AA4870" s="707"/>
      <c r="AB4870" s="707"/>
      <c r="AC4870" s="707">
        <v>47695.99</v>
      </c>
      <c r="AD4870" s="707"/>
      <c r="AE4870" s="707"/>
    </row>
    <row r="4871" spans="4:32">
      <c r="D4871" s="160" t="s">
        <v>5467</v>
      </c>
      <c r="E4871" s="160"/>
      <c r="F4871" s="160">
        <v>45633</v>
      </c>
      <c r="G4871" s="160">
        <v>45643</v>
      </c>
      <c r="H4871" s="160">
        <v>45935</v>
      </c>
      <c r="I4871" s="160">
        <v>45945</v>
      </c>
      <c r="J4871" s="160">
        <v>0</v>
      </c>
      <c r="K4871" s="160">
        <v>0</v>
      </c>
      <c r="L4871" s="707">
        <v>47695.99</v>
      </c>
      <c r="M4871" s="727" t="s">
        <v>4995</v>
      </c>
      <c r="V4871" s="707"/>
      <c r="W4871" s="707"/>
      <c r="X4871" s="707"/>
      <c r="Y4871" s="707"/>
      <c r="Z4871" s="707"/>
      <c r="AA4871" s="707"/>
      <c r="AB4871" s="707"/>
      <c r="AC4871" s="707">
        <v>47695.99</v>
      </c>
      <c r="AD4871" s="707"/>
      <c r="AE4871" s="707"/>
    </row>
    <row r="4872" spans="4:32">
      <c r="D4872" s="160" t="s">
        <v>5467</v>
      </c>
      <c r="E4872" s="160"/>
      <c r="F4872" s="160">
        <v>45633</v>
      </c>
      <c r="G4872" s="160">
        <v>45643</v>
      </c>
      <c r="H4872" s="160">
        <v>45935</v>
      </c>
      <c r="I4872" s="160">
        <v>45945</v>
      </c>
      <c r="J4872" s="160">
        <v>0</v>
      </c>
      <c r="K4872" s="160">
        <v>0</v>
      </c>
      <c r="L4872" s="707">
        <v>47695.99</v>
      </c>
      <c r="M4872" s="727" t="s">
        <v>4996</v>
      </c>
      <c r="Q4872" s="707"/>
      <c r="R4872" s="707"/>
      <c r="S4872" s="707"/>
      <c r="T4872" s="707"/>
      <c r="U4872" s="707"/>
      <c r="V4872" s="707"/>
      <c r="W4872" s="707"/>
      <c r="X4872" s="707"/>
      <c r="Y4872" s="707"/>
      <c r="Z4872" s="707"/>
      <c r="AB4872" s="707"/>
      <c r="AC4872" s="707"/>
    </row>
    <row r="4873" spans="4:32">
      <c r="D4873" s="160" t="s">
        <v>5468</v>
      </c>
      <c r="E4873" s="160"/>
      <c r="F4873" s="160">
        <v>45628</v>
      </c>
      <c r="G4873" s="160">
        <v>45642</v>
      </c>
      <c r="H4873" s="160" t="s">
        <v>6558</v>
      </c>
      <c r="I4873" s="160">
        <v>45934</v>
      </c>
      <c r="J4873" s="160">
        <v>94772.96</v>
      </c>
      <c r="K4873" s="160">
        <v>94772.97</v>
      </c>
      <c r="L4873" s="707">
        <v>101907.46</v>
      </c>
      <c r="M4873" s="727" t="s">
        <v>4994</v>
      </c>
      <c r="P4873" s="707"/>
      <c r="Q4873" s="707"/>
      <c r="R4873" s="707"/>
      <c r="S4873" s="707">
        <v>94772.96</v>
      </c>
      <c r="U4873" s="707"/>
      <c r="V4873" s="707"/>
      <c r="W4873" s="707"/>
      <c r="X4873" s="707"/>
      <c r="Y4873" s="707"/>
      <c r="Z4873" s="707"/>
      <c r="AA4873" s="707"/>
      <c r="AB4873" s="707"/>
      <c r="AC4873" s="707">
        <v>7134.5</v>
      </c>
      <c r="AD4873" s="707"/>
      <c r="AE4873" s="707"/>
    </row>
    <row r="4874" spans="4:32">
      <c r="D4874" s="160" t="s">
        <v>5468</v>
      </c>
      <c r="E4874" s="160"/>
      <c r="F4874" s="160">
        <v>45628</v>
      </c>
      <c r="G4874" s="160">
        <v>45642</v>
      </c>
      <c r="H4874" s="160" t="s">
        <v>6558</v>
      </c>
      <c r="I4874" s="160">
        <v>45934</v>
      </c>
      <c r="J4874" s="160">
        <v>94772.96</v>
      </c>
      <c r="K4874" s="160">
        <v>94772.97</v>
      </c>
      <c r="L4874" s="707">
        <v>101907.46</v>
      </c>
      <c r="M4874" s="727" t="s">
        <v>4995</v>
      </c>
      <c r="V4874" s="707"/>
      <c r="W4874" s="707"/>
      <c r="X4874" s="707"/>
      <c r="Y4874" s="707"/>
      <c r="Z4874" s="707"/>
      <c r="AA4874" s="707"/>
      <c r="AB4874" s="707"/>
      <c r="AC4874" s="707">
        <v>7134.5</v>
      </c>
      <c r="AD4874" s="707"/>
      <c r="AE4874" s="707"/>
    </row>
    <row r="4875" spans="4:32">
      <c r="D4875" s="160" t="s">
        <v>5468</v>
      </c>
      <c r="E4875" s="160"/>
      <c r="F4875" s="160">
        <v>45628</v>
      </c>
      <c r="G4875" s="160">
        <v>45642</v>
      </c>
      <c r="H4875" s="160" t="s">
        <v>6558</v>
      </c>
      <c r="I4875" s="160">
        <v>45934</v>
      </c>
      <c r="J4875" s="160">
        <v>94772.96</v>
      </c>
      <c r="K4875" s="160">
        <v>94772.97</v>
      </c>
      <c r="L4875" s="707">
        <v>101907.46</v>
      </c>
      <c r="M4875" s="727" t="s">
        <v>4996</v>
      </c>
      <c r="Q4875" s="707"/>
      <c r="R4875" s="707"/>
      <c r="S4875" s="707">
        <v>38692.99</v>
      </c>
      <c r="T4875" s="707">
        <v>50794.51</v>
      </c>
      <c r="U4875" s="707">
        <v>2229.23</v>
      </c>
      <c r="V4875" s="707"/>
      <c r="W4875" s="707">
        <v>1241.5999999999999</v>
      </c>
      <c r="X4875" s="707">
        <v>1814.65</v>
      </c>
      <c r="Y4875" s="707"/>
      <c r="Z4875" s="707"/>
      <c r="AB4875" s="707"/>
      <c r="AC4875" s="707"/>
    </row>
    <row r="4876" spans="4:32">
      <c r="D4876" s="160" t="s">
        <v>5469</v>
      </c>
      <c r="E4876" s="160"/>
      <c r="F4876" s="160">
        <v>45641</v>
      </c>
      <c r="G4876" s="160">
        <v>45654</v>
      </c>
      <c r="H4876" s="160" t="s">
        <v>6657</v>
      </c>
      <c r="I4876" s="160">
        <v>45938</v>
      </c>
      <c r="J4876" s="160">
        <v>55649.02</v>
      </c>
      <c r="K4876" s="160">
        <v>55649.01</v>
      </c>
      <c r="L4876" s="707">
        <v>65884.42</v>
      </c>
      <c r="M4876" s="727" t="s">
        <v>4994</v>
      </c>
      <c r="P4876" s="707"/>
      <c r="Q4876" s="707"/>
      <c r="R4876" s="707"/>
      <c r="S4876" s="707">
        <v>62253.27</v>
      </c>
      <c r="U4876" s="707"/>
      <c r="V4876" s="707"/>
      <c r="W4876" s="707"/>
      <c r="Y4876" s="707"/>
      <c r="Z4876" s="707"/>
      <c r="AA4876" s="707"/>
      <c r="AB4876" s="707"/>
      <c r="AC4876" s="707">
        <v>3631.14</v>
      </c>
      <c r="AD4876" s="707"/>
      <c r="AE4876" s="707"/>
    </row>
    <row r="4877" spans="4:32">
      <c r="D4877" s="160" t="s">
        <v>5469</v>
      </c>
      <c r="E4877" s="160"/>
      <c r="F4877" s="160">
        <v>45641</v>
      </c>
      <c r="G4877" s="160">
        <v>45654</v>
      </c>
      <c r="H4877" s="160" t="s">
        <v>6657</v>
      </c>
      <c r="I4877" s="160">
        <v>45938</v>
      </c>
      <c r="J4877" s="160">
        <v>55649.02</v>
      </c>
      <c r="K4877" s="160">
        <v>55649.01</v>
      </c>
      <c r="L4877" s="707">
        <v>65884.42</v>
      </c>
      <c r="M4877" s="727" t="s">
        <v>4995</v>
      </c>
      <c r="V4877" s="707"/>
      <c r="W4877" s="707"/>
      <c r="X4877" s="707"/>
      <c r="Y4877" s="707"/>
      <c r="Z4877" s="707"/>
      <c r="AA4877" s="707"/>
      <c r="AB4877" s="707"/>
      <c r="AC4877" s="707">
        <v>10235.4</v>
      </c>
      <c r="AD4877" s="707"/>
      <c r="AE4877" s="707"/>
    </row>
    <row r="4878" spans="4:32">
      <c r="D4878" s="160" t="s">
        <v>5469</v>
      </c>
      <c r="E4878" s="160"/>
      <c r="F4878" s="160">
        <v>45641</v>
      </c>
      <c r="G4878" s="160">
        <v>45654</v>
      </c>
      <c r="H4878" s="160" t="s">
        <v>6657</v>
      </c>
      <c r="I4878" s="160">
        <v>45938</v>
      </c>
      <c r="J4878" s="160">
        <v>55649.02</v>
      </c>
      <c r="K4878" s="160">
        <v>55649.01</v>
      </c>
      <c r="L4878" s="707">
        <v>65884.42</v>
      </c>
      <c r="M4878" s="727" t="s">
        <v>4996</v>
      </c>
      <c r="V4878" s="707"/>
      <c r="W4878" s="707">
        <v>9545.74</v>
      </c>
      <c r="X4878" s="707"/>
      <c r="AA4878" s="707">
        <v>41430.01</v>
      </c>
      <c r="AB4878" s="707">
        <v>4500.17</v>
      </c>
      <c r="AC4878" s="707">
        <v>173.08</v>
      </c>
    </row>
    <row r="4879" spans="4:32">
      <c r="D4879" s="160" t="s">
        <v>5470</v>
      </c>
      <c r="E4879" s="160"/>
      <c r="F4879" s="160">
        <v>45628</v>
      </c>
      <c r="G4879" s="160">
        <v>45654</v>
      </c>
      <c r="H4879" s="160" t="s">
        <v>6533</v>
      </c>
      <c r="I4879" s="160">
        <v>45945</v>
      </c>
      <c r="J4879" s="160">
        <v>35783.699999999997</v>
      </c>
      <c r="K4879" s="160">
        <v>35783.71</v>
      </c>
      <c r="L4879" s="707">
        <v>62572.18</v>
      </c>
      <c r="M4879" s="727" t="s">
        <v>4994</v>
      </c>
      <c r="S4879" s="707">
        <v>50384.61</v>
      </c>
      <c r="V4879" s="707"/>
      <c r="W4879" s="707"/>
      <c r="X4879" s="707"/>
      <c r="Y4879" s="707"/>
      <c r="AB4879" s="707"/>
      <c r="AC4879" s="707">
        <v>12187.58</v>
      </c>
    </row>
    <row r="4880" spans="4:32">
      <c r="D4880" s="160" t="s">
        <v>5470</v>
      </c>
      <c r="E4880" s="160"/>
      <c r="F4880" s="160">
        <v>45628</v>
      </c>
      <c r="G4880" s="160">
        <v>45654</v>
      </c>
      <c r="H4880" s="160" t="s">
        <v>6533</v>
      </c>
      <c r="I4880" s="160">
        <v>45945</v>
      </c>
      <c r="J4880" s="160">
        <v>35783.699999999997</v>
      </c>
      <c r="K4880" s="160">
        <v>35783.71</v>
      </c>
      <c r="L4880" s="707">
        <v>62572.18</v>
      </c>
      <c r="M4880" s="727" t="s">
        <v>4995</v>
      </c>
      <c r="W4880" s="707"/>
      <c r="X4880" s="707"/>
      <c r="Y4880" s="707"/>
      <c r="Z4880" s="707"/>
      <c r="AA4880" s="707"/>
      <c r="AB4880" s="707"/>
      <c r="AC4880" s="707">
        <v>26788.48</v>
      </c>
      <c r="AD4880" s="707"/>
      <c r="AE4880" s="707"/>
    </row>
    <row r="4881" spans="4:32">
      <c r="D4881" s="160" t="s">
        <v>5470</v>
      </c>
      <c r="E4881" s="160"/>
      <c r="F4881" s="160">
        <v>45628</v>
      </c>
      <c r="G4881" s="160">
        <v>45654</v>
      </c>
      <c r="H4881" s="160" t="s">
        <v>6533</v>
      </c>
      <c r="I4881" s="160">
        <v>45945</v>
      </c>
      <c r="J4881" s="160">
        <v>35783.699999999997</v>
      </c>
      <c r="K4881" s="160">
        <v>35783.71</v>
      </c>
      <c r="L4881" s="707">
        <v>62572.18</v>
      </c>
      <c r="M4881" s="727" t="s">
        <v>4996</v>
      </c>
      <c r="Q4881" s="707"/>
      <c r="R4881" s="707"/>
      <c r="S4881" s="707">
        <v>6843.83</v>
      </c>
      <c r="T4881" s="707">
        <v>8799.2199999999993</v>
      </c>
      <c r="U4881" s="707"/>
      <c r="V4881" s="707"/>
      <c r="W4881" s="707"/>
      <c r="X4881" s="707">
        <v>7223.23</v>
      </c>
      <c r="Y4881" s="707">
        <v>5618.07</v>
      </c>
      <c r="Z4881" s="707"/>
      <c r="AA4881" s="707">
        <v>2716.04</v>
      </c>
      <c r="AB4881" s="707">
        <v>4413.57</v>
      </c>
      <c r="AC4881" s="707">
        <v>169.75</v>
      </c>
    </row>
    <row r="4882" spans="4:32">
      <c r="D4882" s="160" t="s">
        <v>5471</v>
      </c>
      <c r="E4882" s="160"/>
      <c r="F4882" s="160">
        <v>45635</v>
      </c>
      <c r="G4882" s="160">
        <v>45645</v>
      </c>
      <c r="H4882" s="160">
        <v>45937</v>
      </c>
      <c r="I4882" s="160">
        <v>45948</v>
      </c>
      <c r="J4882" s="160">
        <v>0</v>
      </c>
      <c r="K4882" s="160">
        <v>0</v>
      </c>
      <c r="L4882" s="707">
        <v>13687.66</v>
      </c>
      <c r="M4882" s="727" t="s">
        <v>4994</v>
      </c>
      <c r="P4882" s="707"/>
      <c r="Q4882" s="707"/>
      <c r="R4882" s="707"/>
      <c r="U4882" s="707"/>
      <c r="V4882" s="707"/>
      <c r="W4882" s="707"/>
      <c r="X4882" s="707"/>
      <c r="Y4882" s="707"/>
      <c r="AB4882" s="707"/>
      <c r="AC4882" s="707">
        <v>13687.66</v>
      </c>
    </row>
    <row r="4883" spans="4:32">
      <c r="D4883" s="160" t="s">
        <v>5471</v>
      </c>
      <c r="E4883" s="160"/>
      <c r="F4883" s="160">
        <v>45635</v>
      </c>
      <c r="G4883" s="160">
        <v>45645</v>
      </c>
      <c r="H4883" s="160">
        <v>45937</v>
      </c>
      <c r="I4883" s="160">
        <v>45948</v>
      </c>
      <c r="J4883" s="160">
        <v>0</v>
      </c>
      <c r="K4883" s="160">
        <v>0</v>
      </c>
      <c r="L4883" s="707">
        <v>13687.66</v>
      </c>
      <c r="M4883" s="727" t="s">
        <v>4995</v>
      </c>
      <c r="V4883" s="707"/>
      <c r="W4883" s="707"/>
      <c r="X4883" s="707"/>
      <c r="Y4883" s="707"/>
      <c r="Z4883" s="707"/>
      <c r="AA4883" s="707"/>
      <c r="AB4883" s="707"/>
      <c r="AC4883" s="707">
        <v>13687.66</v>
      </c>
      <c r="AD4883" s="707"/>
      <c r="AE4883" s="707"/>
    </row>
    <row r="4884" spans="4:32">
      <c r="D4884" s="160" t="s">
        <v>5471</v>
      </c>
      <c r="E4884" s="160"/>
      <c r="F4884" s="160">
        <v>45635</v>
      </c>
      <c r="G4884" s="160">
        <v>45645</v>
      </c>
      <c r="H4884" s="160">
        <v>45937</v>
      </c>
      <c r="I4884" s="160">
        <v>45948</v>
      </c>
      <c r="J4884" s="160">
        <v>0</v>
      </c>
      <c r="K4884" s="160">
        <v>0</v>
      </c>
      <c r="L4884" s="707">
        <v>13687.66</v>
      </c>
      <c r="M4884" s="727" t="s">
        <v>4996</v>
      </c>
      <c r="S4884" s="707"/>
      <c r="T4884" s="707"/>
      <c r="V4884" s="707"/>
      <c r="W4884" s="707"/>
      <c r="X4884" s="707"/>
      <c r="AB4884" s="707"/>
      <c r="AC4884" s="707"/>
    </row>
    <row r="4885" spans="4:32">
      <c r="D4885" s="160" t="s">
        <v>9406</v>
      </c>
      <c r="E4885" s="160"/>
      <c r="F4885" s="160">
        <v>45637</v>
      </c>
      <c r="G4885" s="160">
        <v>45648</v>
      </c>
      <c r="H4885" s="160" t="s">
        <v>6680</v>
      </c>
      <c r="I4885" s="160">
        <v>45938</v>
      </c>
      <c r="J4885" s="160">
        <v>15675.63</v>
      </c>
      <c r="K4885" s="160">
        <v>15675.64</v>
      </c>
      <c r="L4885" s="707">
        <v>33893.26</v>
      </c>
      <c r="M4885" s="727" t="s">
        <v>4994</v>
      </c>
      <c r="Q4885" s="707"/>
      <c r="R4885" s="707"/>
      <c r="S4885" s="707">
        <v>28809.27</v>
      </c>
      <c r="V4885" s="707"/>
      <c r="W4885" s="707"/>
      <c r="Y4885" s="707"/>
      <c r="Z4885" s="707"/>
      <c r="AA4885" s="707"/>
      <c r="AB4885" s="707"/>
      <c r="AC4885" s="707">
        <v>5083.99</v>
      </c>
      <c r="AD4885" s="707"/>
      <c r="AE4885" s="707"/>
    </row>
    <row r="4886" spans="4:32">
      <c r="D4886" s="160" t="s">
        <v>9406</v>
      </c>
      <c r="E4886" s="160"/>
      <c r="F4886" s="160">
        <v>45637</v>
      </c>
      <c r="G4886" s="160">
        <v>45648</v>
      </c>
      <c r="H4886" s="160" t="s">
        <v>6680</v>
      </c>
      <c r="I4886" s="160">
        <v>45938</v>
      </c>
      <c r="J4886" s="160">
        <v>15675.63</v>
      </c>
      <c r="K4886" s="160">
        <v>15675.64</v>
      </c>
      <c r="L4886" s="707">
        <v>33893.26</v>
      </c>
      <c r="M4886" s="727" t="s">
        <v>4995</v>
      </c>
      <c r="V4886" s="707"/>
      <c r="W4886" s="707"/>
      <c r="X4886" s="707"/>
      <c r="Y4886" s="707"/>
      <c r="Z4886" s="707"/>
      <c r="AA4886" s="707"/>
      <c r="AB4886" s="707"/>
      <c r="AC4886" s="707">
        <v>18217.63</v>
      </c>
      <c r="AD4886" s="707"/>
      <c r="AE4886" s="707"/>
    </row>
    <row r="4887" spans="4:32">
      <c r="D4887" s="160" t="s">
        <v>9406</v>
      </c>
      <c r="E4887" s="160"/>
      <c r="F4887" s="160">
        <v>45637</v>
      </c>
      <c r="G4887" s="160">
        <v>45648</v>
      </c>
      <c r="H4887" s="160" t="s">
        <v>6680</v>
      </c>
      <c r="I4887" s="160">
        <v>45938</v>
      </c>
      <c r="J4887" s="160">
        <v>15675.63</v>
      </c>
      <c r="K4887" s="160">
        <v>15675.64</v>
      </c>
      <c r="L4887" s="707">
        <v>33893.26</v>
      </c>
      <c r="M4887" s="727" t="s">
        <v>4996</v>
      </c>
      <c r="V4887" s="707"/>
      <c r="W4887" s="707"/>
      <c r="X4887" s="707"/>
      <c r="AA4887" s="707">
        <v>11062.42</v>
      </c>
      <c r="AB4887" s="707">
        <v>4442.3599999999997</v>
      </c>
      <c r="AC4887" s="707">
        <v>170.86</v>
      </c>
    </row>
    <row r="4888" spans="4:32">
      <c r="D4888" s="160" t="s">
        <v>5472</v>
      </c>
      <c r="E4888" s="160"/>
      <c r="F4888" s="160">
        <v>45640</v>
      </c>
      <c r="G4888" s="160">
        <v>45648</v>
      </c>
      <c r="H4888" s="160">
        <v>45932</v>
      </c>
      <c r="I4888" s="160">
        <v>45941</v>
      </c>
      <c r="J4888" s="160">
        <v>0</v>
      </c>
      <c r="K4888" s="160">
        <v>0</v>
      </c>
      <c r="L4888" s="707">
        <v>43018.400000000001</v>
      </c>
      <c r="M4888" s="727" t="s">
        <v>4994</v>
      </c>
      <c r="W4888" s="707"/>
      <c r="Y4888" s="707"/>
      <c r="Z4888" s="707"/>
      <c r="AA4888" s="707"/>
      <c r="AB4888" s="707"/>
      <c r="AC4888" s="707">
        <v>43018.400000000001</v>
      </c>
      <c r="AD4888" s="707"/>
      <c r="AE4888" s="707"/>
    </row>
    <row r="4889" spans="4:32">
      <c r="D4889" s="160" t="s">
        <v>5472</v>
      </c>
      <c r="E4889" s="160"/>
      <c r="F4889" s="160">
        <v>45640</v>
      </c>
      <c r="G4889" s="160">
        <v>45648</v>
      </c>
      <c r="H4889" s="160">
        <v>45932</v>
      </c>
      <c r="I4889" s="160">
        <v>45941</v>
      </c>
      <c r="J4889" s="160">
        <v>0</v>
      </c>
      <c r="K4889" s="160">
        <v>0</v>
      </c>
      <c r="L4889" s="707">
        <v>43018.400000000001</v>
      </c>
      <c r="M4889" s="727" t="s">
        <v>4995</v>
      </c>
      <c r="V4889" s="707"/>
      <c r="W4889" s="707"/>
      <c r="X4889" s="707"/>
      <c r="Y4889" s="707"/>
      <c r="Z4889" s="707"/>
      <c r="AA4889" s="707"/>
      <c r="AB4889" s="707"/>
      <c r="AC4889" s="707">
        <v>43018.400000000001</v>
      </c>
      <c r="AD4889" s="707"/>
      <c r="AE4889" s="707"/>
    </row>
    <row r="4890" spans="4:32">
      <c r="D4890" s="160" t="s">
        <v>5472</v>
      </c>
      <c r="E4890" s="160"/>
      <c r="F4890" s="160">
        <v>45640</v>
      </c>
      <c r="G4890" s="160">
        <v>45648</v>
      </c>
      <c r="H4890" s="160">
        <v>45932</v>
      </c>
      <c r="I4890" s="160">
        <v>45941</v>
      </c>
      <c r="J4890" s="160">
        <v>0</v>
      </c>
      <c r="K4890" s="160">
        <v>0</v>
      </c>
      <c r="L4890" s="707">
        <v>43018.400000000001</v>
      </c>
      <c r="M4890" s="727" t="s">
        <v>4996</v>
      </c>
      <c r="V4890" s="707"/>
      <c r="W4890" s="707"/>
      <c r="X4890" s="707"/>
      <c r="AC4890" s="707"/>
    </row>
    <row r="4891" spans="4:32">
      <c r="D4891" s="160" t="s">
        <v>5473</v>
      </c>
      <c r="E4891" s="160"/>
      <c r="F4891" s="160">
        <v>45642</v>
      </c>
      <c r="G4891" s="160">
        <v>45650</v>
      </c>
      <c r="H4891" s="160">
        <v>45935</v>
      </c>
      <c r="I4891" s="160">
        <v>45943</v>
      </c>
      <c r="J4891" s="160">
        <v>0</v>
      </c>
      <c r="K4891" s="160">
        <v>0</v>
      </c>
      <c r="L4891" s="707">
        <v>136368.21</v>
      </c>
      <c r="M4891" s="727" t="s">
        <v>4994</v>
      </c>
      <c r="W4891" s="707"/>
      <c r="X4891" s="707"/>
      <c r="Z4891" s="707"/>
      <c r="AA4891" s="707"/>
      <c r="AB4891" s="707"/>
      <c r="AC4891" s="707">
        <v>136368.21</v>
      </c>
      <c r="AD4891" s="707"/>
      <c r="AE4891" s="707"/>
      <c r="AF4891" s="707"/>
    </row>
    <row r="4892" spans="4:32">
      <c r="D4892" s="160" t="s">
        <v>5473</v>
      </c>
      <c r="E4892" s="160"/>
      <c r="F4892" s="160">
        <v>45642</v>
      </c>
      <c r="G4892" s="160">
        <v>45650</v>
      </c>
      <c r="H4892" s="160">
        <v>45935</v>
      </c>
      <c r="I4892" s="160">
        <v>45943</v>
      </c>
      <c r="J4892" s="160">
        <v>0</v>
      </c>
      <c r="K4892" s="160">
        <v>0</v>
      </c>
      <c r="L4892" s="707">
        <v>136368.21</v>
      </c>
      <c r="M4892" s="727" t="s">
        <v>4995</v>
      </c>
      <c r="W4892" s="707"/>
      <c r="X4892" s="707"/>
      <c r="Y4892" s="707"/>
      <c r="Z4892" s="707"/>
      <c r="AA4892" s="707"/>
      <c r="AB4892" s="707"/>
      <c r="AC4892" s="707">
        <v>136368.21</v>
      </c>
      <c r="AD4892" s="707"/>
      <c r="AE4892" s="707"/>
      <c r="AF4892" s="707"/>
    </row>
    <row r="4893" spans="4:32">
      <c r="D4893" s="160" t="s">
        <v>5473</v>
      </c>
      <c r="E4893" s="160"/>
      <c r="F4893" s="160">
        <v>45642</v>
      </c>
      <c r="G4893" s="160">
        <v>45650</v>
      </c>
      <c r="H4893" s="160">
        <v>45935</v>
      </c>
      <c r="I4893" s="160">
        <v>45943</v>
      </c>
      <c r="J4893" s="160">
        <v>0</v>
      </c>
      <c r="K4893" s="160">
        <v>0</v>
      </c>
      <c r="L4893" s="707">
        <v>136368.21</v>
      </c>
      <c r="M4893" s="727" t="s">
        <v>4996</v>
      </c>
      <c r="W4893" s="707"/>
      <c r="X4893" s="707"/>
      <c r="Y4893" s="707"/>
      <c r="AC4893" s="707"/>
      <c r="AD4893" s="707"/>
    </row>
    <row r="4894" spans="4:32">
      <c r="D4894" s="160" t="s">
        <v>9407</v>
      </c>
      <c r="E4894" s="160"/>
      <c r="F4894" s="160">
        <v>45651</v>
      </c>
      <c r="G4894" s="160">
        <v>45669</v>
      </c>
      <c r="H4894" s="160">
        <v>45944</v>
      </c>
      <c r="I4894" s="160">
        <v>45962</v>
      </c>
      <c r="J4894" s="160">
        <v>0</v>
      </c>
      <c r="K4894" s="160">
        <v>0</v>
      </c>
      <c r="L4894" s="707">
        <v>90529.57</v>
      </c>
      <c r="M4894" s="727" t="s">
        <v>4994</v>
      </c>
      <c r="W4894" s="707"/>
      <c r="X4894" s="707"/>
      <c r="AB4894" s="707"/>
      <c r="AC4894" s="707">
        <v>90167.8</v>
      </c>
      <c r="AD4894" s="707">
        <v>361.77</v>
      </c>
    </row>
    <row r="4895" spans="4:32">
      <c r="D4895" s="160" t="s">
        <v>9407</v>
      </c>
      <c r="E4895" s="160"/>
      <c r="F4895" s="160">
        <v>45651</v>
      </c>
      <c r="G4895" s="160">
        <v>45669</v>
      </c>
      <c r="H4895" s="160">
        <v>45944</v>
      </c>
      <c r="I4895" s="160">
        <v>45962</v>
      </c>
      <c r="J4895" s="160">
        <v>0</v>
      </c>
      <c r="K4895" s="160">
        <v>0</v>
      </c>
      <c r="L4895" s="707">
        <v>90529.57</v>
      </c>
      <c r="M4895" s="727" t="s">
        <v>4995</v>
      </c>
      <c r="AB4895" s="707"/>
      <c r="AC4895" s="707">
        <v>90167.8</v>
      </c>
      <c r="AD4895" s="707">
        <v>361.77</v>
      </c>
    </row>
    <row r="4896" spans="4:32">
      <c r="D4896" s="160" t="s">
        <v>9407</v>
      </c>
      <c r="E4896" s="160"/>
      <c r="F4896" s="160">
        <v>45651</v>
      </c>
      <c r="G4896" s="160">
        <v>45669</v>
      </c>
      <c r="H4896" s="160">
        <v>45944</v>
      </c>
      <c r="I4896" s="160">
        <v>45962</v>
      </c>
      <c r="J4896" s="160">
        <v>0</v>
      </c>
      <c r="K4896" s="160">
        <v>0</v>
      </c>
      <c r="L4896" s="707">
        <v>90529.57</v>
      </c>
      <c r="M4896" s="727" t="s">
        <v>4996</v>
      </c>
    </row>
    <row r="4897" spans="4:38">
      <c r="D4897" s="160" t="s">
        <v>9408</v>
      </c>
      <c r="E4897" s="160"/>
      <c r="F4897" s="160">
        <v>45651</v>
      </c>
      <c r="G4897" s="160">
        <v>45662</v>
      </c>
      <c r="H4897" s="160">
        <v>45944</v>
      </c>
      <c r="I4897" s="160">
        <v>45955</v>
      </c>
      <c r="J4897" s="160">
        <v>0</v>
      </c>
      <c r="K4897" s="160">
        <v>0</v>
      </c>
      <c r="L4897" s="707">
        <v>6358.72</v>
      </c>
      <c r="M4897" s="727" t="s">
        <v>4994</v>
      </c>
      <c r="AB4897" s="707"/>
      <c r="AC4897" s="707">
        <v>6358.72</v>
      </c>
      <c r="AD4897" s="707"/>
    </row>
    <row r="4898" spans="4:38">
      <c r="D4898" s="160" t="s">
        <v>9408</v>
      </c>
      <c r="E4898" s="160"/>
      <c r="F4898" s="160">
        <v>45651</v>
      </c>
      <c r="G4898" s="160">
        <v>45662</v>
      </c>
      <c r="H4898" s="160">
        <v>45944</v>
      </c>
      <c r="I4898" s="160">
        <v>45955</v>
      </c>
      <c r="J4898" s="160">
        <v>0</v>
      </c>
      <c r="K4898" s="160">
        <v>0</v>
      </c>
      <c r="L4898" s="707">
        <v>6358.72</v>
      </c>
      <c r="M4898" s="727" t="s">
        <v>4995</v>
      </c>
      <c r="AB4898" s="707"/>
      <c r="AC4898" s="707">
        <v>6358.72</v>
      </c>
      <c r="AD4898" s="707"/>
    </row>
    <row r="4899" spans="4:38">
      <c r="D4899" s="160" t="s">
        <v>9408</v>
      </c>
      <c r="E4899" s="160"/>
      <c r="F4899" s="160">
        <v>45651</v>
      </c>
      <c r="G4899" s="160">
        <v>45662</v>
      </c>
      <c r="H4899" s="160">
        <v>45944</v>
      </c>
      <c r="I4899" s="160">
        <v>45955</v>
      </c>
      <c r="J4899" s="160">
        <v>0</v>
      </c>
      <c r="K4899" s="160">
        <v>0</v>
      </c>
      <c r="L4899" s="707">
        <v>6358.72</v>
      </c>
      <c r="M4899" s="727" t="s">
        <v>4996</v>
      </c>
    </row>
    <row r="4900" spans="4:38">
      <c r="D4900" s="160" t="s">
        <v>9409</v>
      </c>
      <c r="E4900" s="160"/>
      <c r="F4900" s="160">
        <v>45654</v>
      </c>
      <c r="G4900" s="160">
        <v>45664</v>
      </c>
      <c r="H4900" s="160">
        <v>45946</v>
      </c>
      <c r="I4900" s="160">
        <v>45957</v>
      </c>
      <c r="J4900" s="160">
        <v>0</v>
      </c>
      <c r="K4900" s="160">
        <v>0</v>
      </c>
      <c r="L4900" s="707">
        <v>27649.98</v>
      </c>
      <c r="M4900" s="727" t="s">
        <v>4994</v>
      </c>
      <c r="AB4900" s="707"/>
      <c r="AC4900" s="707">
        <v>27649.98</v>
      </c>
      <c r="AD4900" s="707"/>
    </row>
    <row r="4901" spans="4:38">
      <c r="D4901" s="160" t="s">
        <v>9409</v>
      </c>
      <c r="E4901" s="160"/>
      <c r="F4901" s="160">
        <v>45654</v>
      </c>
      <c r="G4901" s="160">
        <v>45664</v>
      </c>
      <c r="H4901" s="160">
        <v>45946</v>
      </c>
      <c r="I4901" s="160">
        <v>45957</v>
      </c>
      <c r="J4901" s="160">
        <v>0</v>
      </c>
      <c r="K4901" s="160">
        <v>0</v>
      </c>
      <c r="L4901" s="707">
        <v>27649.98</v>
      </c>
      <c r="M4901" s="727" t="s">
        <v>4995</v>
      </c>
      <c r="AB4901" s="707"/>
      <c r="AC4901" s="707">
        <v>27649.98</v>
      </c>
      <c r="AD4901" s="707"/>
    </row>
    <row r="4902" spans="4:38">
      <c r="D4902" s="160" t="s">
        <v>9409</v>
      </c>
      <c r="E4902" s="160"/>
      <c r="F4902" s="160">
        <v>45654</v>
      </c>
      <c r="G4902" s="160">
        <v>45664</v>
      </c>
      <c r="H4902" s="160">
        <v>45946</v>
      </c>
      <c r="I4902" s="160">
        <v>45957</v>
      </c>
      <c r="J4902" s="160">
        <v>0</v>
      </c>
      <c r="K4902" s="160">
        <v>0</v>
      </c>
      <c r="L4902" s="707">
        <v>27649.98</v>
      </c>
      <c r="M4902" s="727" t="s">
        <v>4996</v>
      </c>
      <c r="W4902" s="707"/>
      <c r="X4902" s="707"/>
    </row>
    <row r="4903" spans="4:38">
      <c r="D4903" s="160" t="s">
        <v>9410</v>
      </c>
      <c r="E4903" s="160"/>
      <c r="F4903" s="160">
        <v>45656</v>
      </c>
      <c r="G4903" s="160">
        <v>45666</v>
      </c>
      <c r="H4903" s="160">
        <v>45949</v>
      </c>
      <c r="I4903" s="160">
        <v>45959</v>
      </c>
      <c r="J4903" s="160">
        <v>0</v>
      </c>
      <c r="K4903" s="160">
        <v>0</v>
      </c>
      <c r="L4903" s="707">
        <v>49285.43</v>
      </c>
      <c r="M4903" s="727" t="s">
        <v>4994</v>
      </c>
      <c r="W4903" s="707"/>
      <c r="X4903" s="707"/>
      <c r="Z4903" s="707"/>
      <c r="AA4903" s="707"/>
      <c r="AB4903" s="707"/>
      <c r="AC4903" s="707">
        <v>49285.43</v>
      </c>
      <c r="AD4903" s="707"/>
      <c r="AE4903" s="707"/>
      <c r="AF4903" s="707"/>
    </row>
    <row r="4904" spans="4:38">
      <c r="D4904" s="160" t="s">
        <v>9410</v>
      </c>
      <c r="E4904" s="160"/>
      <c r="F4904" s="160">
        <v>45656</v>
      </c>
      <c r="G4904" s="160">
        <v>45666</v>
      </c>
      <c r="H4904" s="160">
        <v>45949</v>
      </c>
      <c r="I4904" s="160">
        <v>45959</v>
      </c>
      <c r="J4904" s="160">
        <v>0</v>
      </c>
      <c r="K4904" s="160">
        <v>0</v>
      </c>
      <c r="L4904" s="707">
        <v>49285.43</v>
      </c>
      <c r="M4904" s="727" t="s">
        <v>4995</v>
      </c>
      <c r="W4904" s="707"/>
      <c r="X4904" s="707"/>
      <c r="Y4904" s="707"/>
      <c r="Z4904" s="707"/>
      <c r="AA4904" s="707"/>
      <c r="AB4904" s="707"/>
      <c r="AC4904" s="707">
        <v>49285.43</v>
      </c>
      <c r="AD4904" s="707"/>
      <c r="AE4904" s="707"/>
      <c r="AF4904" s="707"/>
    </row>
    <row r="4905" spans="4:38">
      <c r="D4905" s="160" t="s">
        <v>9410</v>
      </c>
      <c r="E4905" s="160"/>
      <c r="F4905" s="160">
        <v>45656</v>
      </c>
      <c r="G4905" s="160">
        <v>45666</v>
      </c>
      <c r="H4905" s="160">
        <v>45949</v>
      </c>
      <c r="I4905" s="160">
        <v>45959</v>
      </c>
      <c r="J4905" s="160">
        <v>0</v>
      </c>
      <c r="K4905" s="160">
        <v>0</v>
      </c>
      <c r="L4905" s="707">
        <v>49285.43</v>
      </c>
      <c r="M4905" s="727" t="s">
        <v>4996</v>
      </c>
      <c r="W4905" s="707"/>
      <c r="X4905" s="707"/>
      <c r="Y4905" s="707"/>
      <c r="AC4905" s="707"/>
      <c r="AD4905" s="707"/>
    </row>
    <row r="4906" spans="4:38">
      <c r="D4906" s="160" t="s">
        <v>9411</v>
      </c>
      <c r="E4906" s="160"/>
      <c r="F4906" s="160">
        <v>45658</v>
      </c>
      <c r="G4906" s="160">
        <v>45669</v>
      </c>
      <c r="H4906" s="160">
        <v>45951</v>
      </c>
      <c r="I4906" s="160">
        <v>45962</v>
      </c>
      <c r="J4906" s="160">
        <v>0</v>
      </c>
      <c r="K4906" s="160">
        <v>0</v>
      </c>
      <c r="L4906" s="707">
        <v>4649.12</v>
      </c>
      <c r="M4906" s="727" t="s">
        <v>4994</v>
      </c>
      <c r="W4906" s="707"/>
      <c r="X4906" s="707"/>
      <c r="Z4906" s="707"/>
      <c r="AA4906" s="707"/>
      <c r="AB4906" s="707"/>
      <c r="AC4906" s="707">
        <v>4416.67</v>
      </c>
      <c r="AD4906" s="707">
        <v>232.46</v>
      </c>
      <c r="AE4906" s="707"/>
      <c r="AF4906" s="707"/>
    </row>
    <row r="4907" spans="4:38">
      <c r="D4907" s="160" t="s">
        <v>9411</v>
      </c>
      <c r="E4907" s="160"/>
      <c r="F4907" s="160">
        <v>45658</v>
      </c>
      <c r="G4907" s="160">
        <v>45669</v>
      </c>
      <c r="H4907" s="160">
        <v>45951</v>
      </c>
      <c r="I4907" s="160">
        <v>45962</v>
      </c>
      <c r="J4907" s="160">
        <v>0</v>
      </c>
      <c r="K4907" s="160">
        <v>0</v>
      </c>
      <c r="L4907" s="707">
        <v>4649.12</v>
      </c>
      <c r="M4907" s="727" t="s">
        <v>4995</v>
      </c>
      <c r="W4907" s="707"/>
      <c r="X4907" s="707"/>
      <c r="Y4907" s="707"/>
      <c r="Z4907" s="707"/>
      <c r="AA4907" s="707"/>
      <c r="AB4907" s="707"/>
      <c r="AC4907" s="707">
        <v>4416.67</v>
      </c>
      <c r="AD4907" s="707">
        <v>232.46</v>
      </c>
      <c r="AE4907" s="707"/>
      <c r="AF4907" s="707"/>
    </row>
    <row r="4908" spans="4:38">
      <c r="D4908" s="160" t="s">
        <v>9411</v>
      </c>
      <c r="E4908" s="160"/>
      <c r="F4908" s="160">
        <v>45658</v>
      </c>
      <c r="G4908" s="160">
        <v>45669</v>
      </c>
      <c r="H4908" s="160">
        <v>45951</v>
      </c>
      <c r="I4908" s="160">
        <v>45962</v>
      </c>
      <c r="J4908" s="160">
        <v>0</v>
      </c>
      <c r="K4908" s="160">
        <v>0</v>
      </c>
      <c r="L4908" s="707">
        <v>4649.12</v>
      </c>
      <c r="M4908" s="727" t="s">
        <v>4996</v>
      </c>
      <c r="W4908" s="707"/>
      <c r="X4908" s="707"/>
      <c r="Y4908" s="707"/>
      <c r="AC4908" s="707"/>
      <c r="AD4908" s="707"/>
    </row>
    <row r="4909" spans="4:38">
      <c r="D4909" s="160" t="s">
        <v>9412</v>
      </c>
      <c r="E4909" s="160"/>
      <c r="F4909" s="160">
        <v>45665</v>
      </c>
      <c r="G4909" s="160">
        <v>45669</v>
      </c>
      <c r="H4909" s="160">
        <v>45958</v>
      </c>
      <c r="I4909" s="160">
        <v>45962</v>
      </c>
      <c r="J4909" s="160">
        <v>0</v>
      </c>
      <c r="K4909" s="160">
        <v>0</v>
      </c>
      <c r="L4909" s="707">
        <v>2586.3200000000002</v>
      </c>
      <c r="M4909" s="727" t="s">
        <v>4994</v>
      </c>
      <c r="W4909" s="707"/>
      <c r="X4909" s="707"/>
      <c r="Z4909" s="707"/>
      <c r="AA4909" s="707"/>
      <c r="AB4909" s="707"/>
      <c r="AC4909" s="707">
        <v>2457</v>
      </c>
      <c r="AD4909" s="707">
        <v>129.32</v>
      </c>
      <c r="AE4909" s="707"/>
    </row>
    <row r="4910" spans="4:38">
      <c r="D4910" s="160" t="s">
        <v>9412</v>
      </c>
      <c r="E4910" s="160"/>
      <c r="F4910" s="160">
        <v>45665</v>
      </c>
      <c r="G4910" s="160">
        <v>45669</v>
      </c>
      <c r="H4910" s="160">
        <v>45958</v>
      </c>
      <c r="I4910" s="160">
        <v>45962</v>
      </c>
      <c r="J4910" s="160">
        <v>0</v>
      </c>
      <c r="K4910" s="160">
        <v>0</v>
      </c>
      <c r="L4910" s="707">
        <v>2586.3200000000002</v>
      </c>
      <c r="M4910" s="727" t="s">
        <v>4995</v>
      </c>
      <c r="W4910" s="707"/>
      <c r="X4910" s="707"/>
      <c r="Y4910" s="707"/>
      <c r="Z4910" s="707"/>
      <c r="AA4910" s="707"/>
      <c r="AB4910" s="707"/>
      <c r="AC4910" s="707">
        <v>2457</v>
      </c>
      <c r="AD4910" s="707">
        <v>129.32</v>
      </c>
      <c r="AE4910" s="707"/>
      <c r="AF4910" s="707"/>
      <c r="AG4910" s="707"/>
      <c r="AH4910" s="707"/>
      <c r="AI4910" s="707"/>
      <c r="AJ4910" s="707"/>
      <c r="AK4910" s="707"/>
      <c r="AL4910" s="707"/>
    </row>
    <row r="4911" spans="4:38">
      <c r="D4911" s="160" t="s">
        <v>9412</v>
      </c>
      <c r="E4911" s="160"/>
      <c r="F4911" s="160">
        <v>45665</v>
      </c>
      <c r="G4911" s="160">
        <v>45669</v>
      </c>
      <c r="H4911" s="160">
        <v>45958</v>
      </c>
      <c r="I4911" s="160">
        <v>45962</v>
      </c>
      <c r="J4911" s="160">
        <v>0</v>
      </c>
      <c r="K4911" s="160">
        <v>0</v>
      </c>
      <c r="L4911" s="707">
        <v>2586.3200000000002</v>
      </c>
      <c r="M4911" s="727" t="s">
        <v>4996</v>
      </c>
      <c r="W4911" s="707"/>
      <c r="X4911" s="707"/>
      <c r="Y4911" s="707"/>
      <c r="Z4911" s="707"/>
      <c r="AA4911" s="707"/>
      <c r="AB4911" s="707"/>
      <c r="AC4911" s="707"/>
      <c r="AD4911" s="707"/>
      <c r="AE4911" s="707"/>
      <c r="AF4911" s="707"/>
      <c r="AG4911" s="707"/>
      <c r="AH4911" s="707"/>
      <c r="AI4911" s="707"/>
      <c r="AJ4911" s="707"/>
      <c r="AK4911" s="707"/>
      <c r="AL4911" s="707"/>
    </row>
    <row r="4912" spans="4:38">
      <c r="D4912" s="160" t="s">
        <v>5474</v>
      </c>
      <c r="E4912" s="160"/>
      <c r="F4912" s="160">
        <v>45670</v>
      </c>
      <c r="G4912" s="160">
        <v>45680</v>
      </c>
      <c r="H4912" s="160">
        <v>45963</v>
      </c>
      <c r="I4912" s="160">
        <v>45973</v>
      </c>
      <c r="J4912" s="160">
        <v>0</v>
      </c>
      <c r="K4912" s="160">
        <v>0</v>
      </c>
      <c r="L4912" s="707">
        <v>22030.73</v>
      </c>
      <c r="M4912" s="727" t="s">
        <v>4994</v>
      </c>
      <c r="W4912" s="707"/>
      <c r="X4912" s="707"/>
      <c r="Z4912" s="707"/>
      <c r="AA4912" s="707"/>
      <c r="AB4912" s="707"/>
      <c r="AC4912" s="707"/>
      <c r="AD4912" s="707">
        <v>22030.73</v>
      </c>
      <c r="AE4912" s="707"/>
      <c r="AF4912" s="707"/>
    </row>
    <row r="4913" spans="4:33">
      <c r="D4913" s="160" t="s">
        <v>5474</v>
      </c>
      <c r="E4913" s="160"/>
      <c r="F4913" s="160">
        <v>45670</v>
      </c>
      <c r="G4913" s="160">
        <v>45680</v>
      </c>
      <c r="H4913" s="160">
        <v>45963</v>
      </c>
      <c r="I4913" s="160">
        <v>45973</v>
      </c>
      <c r="J4913" s="160">
        <v>0</v>
      </c>
      <c r="K4913" s="160">
        <v>0</v>
      </c>
      <c r="L4913" s="707">
        <v>22030.73</v>
      </c>
      <c r="M4913" s="727" t="s">
        <v>4995</v>
      </c>
      <c r="W4913" s="707"/>
      <c r="X4913" s="707"/>
      <c r="Y4913" s="707"/>
      <c r="Z4913" s="707"/>
      <c r="AA4913" s="707"/>
      <c r="AB4913" s="707"/>
      <c r="AC4913" s="707"/>
      <c r="AD4913" s="707">
        <v>22030.73</v>
      </c>
      <c r="AE4913" s="707"/>
      <c r="AF4913" s="707"/>
      <c r="AG4913" s="707"/>
    </row>
    <row r="4914" spans="4:33">
      <c r="D4914" s="160" t="s">
        <v>5474</v>
      </c>
      <c r="E4914" s="160"/>
      <c r="F4914" s="160">
        <v>45670</v>
      </c>
      <c r="G4914" s="160">
        <v>45680</v>
      </c>
      <c r="H4914" s="160">
        <v>45963</v>
      </c>
      <c r="I4914" s="160">
        <v>45973</v>
      </c>
      <c r="J4914" s="160">
        <v>0</v>
      </c>
      <c r="K4914" s="160">
        <v>0</v>
      </c>
      <c r="L4914" s="707">
        <v>22030.73</v>
      </c>
      <c r="M4914" s="727" t="s">
        <v>4996</v>
      </c>
      <c r="W4914" s="707"/>
      <c r="X4914" s="707"/>
      <c r="Y4914" s="707"/>
      <c r="Z4914" s="707"/>
      <c r="AC4914" s="707"/>
      <c r="AD4914" s="707"/>
      <c r="AF4914" s="707"/>
      <c r="AG4914" s="707"/>
    </row>
    <row r="4915" spans="4:33">
      <c r="D4915" s="160" t="s">
        <v>9413</v>
      </c>
      <c r="E4915" s="160"/>
      <c r="F4915" s="160">
        <v>45670</v>
      </c>
      <c r="G4915" s="160">
        <v>45680</v>
      </c>
      <c r="H4915" s="160">
        <v>45963</v>
      </c>
      <c r="I4915" s="160">
        <v>45973</v>
      </c>
      <c r="J4915" s="160">
        <v>0</v>
      </c>
      <c r="K4915" s="160">
        <v>0</v>
      </c>
      <c r="L4915" s="707">
        <v>3893.92</v>
      </c>
      <c r="M4915" s="727" t="s">
        <v>4994</v>
      </c>
      <c r="W4915" s="707"/>
      <c r="X4915" s="707"/>
      <c r="Z4915" s="707"/>
      <c r="AA4915" s="707"/>
      <c r="AB4915" s="707"/>
      <c r="AC4915" s="707"/>
      <c r="AD4915" s="707">
        <v>3893.92</v>
      </c>
      <c r="AE4915" s="707"/>
      <c r="AF4915" s="707"/>
    </row>
    <row r="4916" spans="4:33">
      <c r="D4916" s="160" t="s">
        <v>9413</v>
      </c>
      <c r="E4916" s="160"/>
      <c r="F4916" s="160">
        <v>45670</v>
      </c>
      <c r="G4916" s="160">
        <v>45680</v>
      </c>
      <c r="H4916" s="160">
        <v>45963</v>
      </c>
      <c r="I4916" s="160">
        <v>45973</v>
      </c>
      <c r="J4916" s="160">
        <v>0</v>
      </c>
      <c r="K4916" s="160">
        <v>0</v>
      </c>
      <c r="L4916" s="707">
        <v>3893.92</v>
      </c>
      <c r="M4916" s="727" t="s">
        <v>4995</v>
      </c>
      <c r="W4916" s="707"/>
      <c r="X4916" s="707"/>
      <c r="Y4916" s="707"/>
      <c r="Z4916" s="707"/>
      <c r="AA4916" s="707"/>
      <c r="AB4916" s="707"/>
      <c r="AC4916" s="707"/>
      <c r="AD4916" s="707">
        <v>3893.92</v>
      </c>
      <c r="AE4916" s="707"/>
      <c r="AF4916" s="707"/>
    </row>
    <row r="4917" spans="4:33">
      <c r="D4917" s="160" t="s">
        <v>9413</v>
      </c>
      <c r="E4917" s="160"/>
      <c r="F4917" s="160">
        <v>45670</v>
      </c>
      <c r="G4917" s="160">
        <v>45680</v>
      </c>
      <c r="H4917" s="160">
        <v>45963</v>
      </c>
      <c r="I4917" s="160">
        <v>45973</v>
      </c>
      <c r="J4917" s="160">
        <v>0</v>
      </c>
      <c r="K4917" s="160">
        <v>0</v>
      </c>
      <c r="L4917" s="707">
        <v>3893.92</v>
      </c>
      <c r="M4917" s="727" t="s">
        <v>4996</v>
      </c>
      <c r="W4917" s="707"/>
      <c r="X4917" s="707"/>
      <c r="Y4917" s="707"/>
      <c r="Z4917" s="707"/>
      <c r="AC4917" s="707"/>
      <c r="AD4917" s="707"/>
    </row>
    <row r="4918" spans="4:33">
      <c r="D4918" s="160" t="s">
        <v>5475</v>
      </c>
      <c r="E4918" s="160"/>
      <c r="F4918" s="160">
        <v>45672</v>
      </c>
      <c r="G4918" s="160">
        <v>45678</v>
      </c>
      <c r="H4918" s="160">
        <v>45965</v>
      </c>
      <c r="I4918" s="160">
        <v>45971</v>
      </c>
      <c r="J4918" s="160">
        <v>0</v>
      </c>
      <c r="K4918" s="160">
        <v>0</v>
      </c>
      <c r="L4918" s="707">
        <v>18136.810000000001</v>
      </c>
      <c r="M4918" s="727" t="s">
        <v>4994</v>
      </c>
      <c r="W4918" s="707"/>
      <c r="X4918" s="707"/>
      <c r="Z4918" s="707"/>
      <c r="AA4918" s="707"/>
      <c r="AB4918" s="707"/>
      <c r="AC4918" s="707"/>
      <c r="AD4918" s="707">
        <v>18136.810000000001</v>
      </c>
      <c r="AE4918" s="707"/>
      <c r="AF4918" s="707"/>
    </row>
    <row r="4919" spans="4:33">
      <c r="D4919" s="160" t="s">
        <v>5475</v>
      </c>
      <c r="E4919" s="160"/>
      <c r="F4919" s="160">
        <v>45672</v>
      </c>
      <c r="G4919" s="160">
        <v>45678</v>
      </c>
      <c r="H4919" s="160">
        <v>45965</v>
      </c>
      <c r="I4919" s="160">
        <v>45971</v>
      </c>
      <c r="J4919" s="160">
        <v>0</v>
      </c>
      <c r="K4919" s="160">
        <v>0</v>
      </c>
      <c r="L4919" s="707">
        <v>18136.810000000001</v>
      </c>
      <c r="M4919" s="727" t="s">
        <v>4995</v>
      </c>
      <c r="W4919" s="707"/>
      <c r="X4919" s="707"/>
      <c r="Y4919" s="707"/>
      <c r="Z4919" s="707"/>
      <c r="AA4919" s="707"/>
      <c r="AB4919" s="707"/>
      <c r="AC4919" s="707"/>
      <c r="AD4919" s="707">
        <v>18136.810000000001</v>
      </c>
      <c r="AE4919" s="707"/>
      <c r="AF4919" s="707"/>
    </row>
    <row r="4920" spans="4:33">
      <c r="D4920" s="160" t="s">
        <v>5475</v>
      </c>
      <c r="E4920" s="160"/>
      <c r="F4920" s="160">
        <v>45672</v>
      </c>
      <c r="G4920" s="160">
        <v>45678</v>
      </c>
      <c r="H4920" s="160">
        <v>45965</v>
      </c>
      <c r="I4920" s="160">
        <v>45971</v>
      </c>
      <c r="J4920" s="160">
        <v>0</v>
      </c>
      <c r="K4920" s="160">
        <v>0</v>
      </c>
      <c r="L4920" s="707">
        <v>18136.810000000001</v>
      </c>
      <c r="M4920" s="727" t="s">
        <v>4996</v>
      </c>
      <c r="W4920" s="707"/>
      <c r="X4920" s="707"/>
      <c r="Y4920" s="707"/>
      <c r="Z4920" s="707"/>
      <c r="AC4920" s="707"/>
    </row>
    <row r="4921" spans="4:33">
      <c r="D4921" s="160" t="s">
        <v>5476</v>
      </c>
      <c r="E4921" s="160"/>
      <c r="F4921" s="160">
        <v>45620</v>
      </c>
      <c r="G4921" s="160">
        <v>45708</v>
      </c>
      <c r="H4921" s="160" t="s">
        <v>6596</v>
      </c>
      <c r="I4921" s="160">
        <v>46063</v>
      </c>
      <c r="J4921" s="160">
        <v>1323563.3500000001</v>
      </c>
      <c r="K4921" s="160">
        <v>1323563.3500000001</v>
      </c>
      <c r="L4921" s="707">
        <v>2160909.19</v>
      </c>
      <c r="M4921" s="727" t="s">
        <v>4994</v>
      </c>
      <c r="S4921" s="707">
        <v>1151979.9099999999</v>
      </c>
      <c r="T4921" s="707">
        <v>183923.4</v>
      </c>
      <c r="W4921" s="707"/>
      <c r="X4921" s="707"/>
      <c r="Z4921" s="707"/>
      <c r="AA4921" s="707"/>
      <c r="AB4921" s="707"/>
      <c r="AC4921" s="707">
        <v>715171.78</v>
      </c>
      <c r="AD4921" s="707">
        <v>79154.19</v>
      </c>
      <c r="AE4921" s="707"/>
      <c r="AF4921" s="707"/>
      <c r="AG4921" s="707">
        <v>30679.919999999998</v>
      </c>
    </row>
    <row r="4922" spans="4:33">
      <c r="D4922" s="160" t="s">
        <v>5476</v>
      </c>
      <c r="E4922" s="160"/>
      <c r="F4922" s="160">
        <v>45620</v>
      </c>
      <c r="G4922" s="160">
        <v>45708</v>
      </c>
      <c r="H4922" s="160" t="s">
        <v>6596</v>
      </c>
      <c r="I4922" s="160">
        <v>46063</v>
      </c>
      <c r="J4922" s="160">
        <v>1323563.3500000001</v>
      </c>
      <c r="K4922" s="160">
        <v>1323563.3500000001</v>
      </c>
      <c r="L4922" s="707">
        <v>2160909.19</v>
      </c>
      <c r="M4922" s="727" t="s">
        <v>4995</v>
      </c>
      <c r="W4922" s="707"/>
      <c r="X4922" s="707"/>
      <c r="Y4922" s="707"/>
      <c r="Z4922" s="707"/>
      <c r="AA4922" s="707"/>
      <c r="AB4922" s="707"/>
      <c r="AC4922" s="707">
        <v>727511.73</v>
      </c>
      <c r="AD4922" s="707">
        <v>79154.19</v>
      </c>
      <c r="AE4922" s="707"/>
      <c r="AF4922" s="707"/>
      <c r="AG4922" s="707">
        <v>30679.919999999998</v>
      </c>
    </row>
    <row r="4923" spans="4:33">
      <c r="D4923" s="160" t="s">
        <v>5476</v>
      </c>
      <c r="E4923" s="160"/>
      <c r="F4923" s="160">
        <v>45620</v>
      </c>
      <c r="G4923" s="160">
        <v>45708</v>
      </c>
      <c r="H4923" s="160" t="s">
        <v>6596</v>
      </c>
      <c r="I4923" s="160">
        <v>46063</v>
      </c>
      <c r="J4923" s="160">
        <v>1323563.3500000001</v>
      </c>
      <c r="K4923" s="160">
        <v>1323563.3500000001</v>
      </c>
      <c r="L4923" s="707">
        <v>2160909.19</v>
      </c>
      <c r="M4923" s="727" t="s">
        <v>4996</v>
      </c>
      <c r="S4923" s="707">
        <v>5565.58</v>
      </c>
      <c r="T4923" s="707">
        <v>50784.9</v>
      </c>
      <c r="U4923" s="707">
        <v>119651.93</v>
      </c>
      <c r="V4923" s="707">
        <v>24347.74</v>
      </c>
      <c r="W4923" s="707">
        <v>126879.47</v>
      </c>
      <c r="X4923" s="707">
        <v>228411.31</v>
      </c>
      <c r="Y4923" s="707">
        <v>27966.58</v>
      </c>
      <c r="Z4923" s="707">
        <v>29434.19</v>
      </c>
      <c r="AA4923" s="707">
        <v>670243.42000000004</v>
      </c>
      <c r="AB4923" s="707">
        <v>39079.760000000002</v>
      </c>
      <c r="AC4923" s="707">
        <v>1198.48</v>
      </c>
      <c r="AD4923" s="707"/>
    </row>
    <row r="4924" spans="4:33">
      <c r="D4924" s="160" t="s">
        <v>5477</v>
      </c>
      <c r="E4924" s="160"/>
      <c r="F4924" s="160">
        <v>45628</v>
      </c>
      <c r="G4924" s="160">
        <v>45666</v>
      </c>
      <c r="H4924" s="160" t="s">
        <v>6638</v>
      </c>
      <c r="I4924" s="160">
        <v>45951</v>
      </c>
      <c r="J4924" s="160">
        <v>1077929.71</v>
      </c>
      <c r="K4924" s="160">
        <v>1077929.71</v>
      </c>
      <c r="L4924" s="707">
        <v>1751284.77</v>
      </c>
      <c r="M4924" s="727" t="s">
        <v>4994</v>
      </c>
      <c r="S4924" s="707">
        <v>1090269.6599999999</v>
      </c>
      <c r="X4924" s="707"/>
      <c r="AB4924" s="707"/>
      <c r="AC4924" s="707">
        <v>661015.1</v>
      </c>
    </row>
    <row r="4925" spans="4:33">
      <c r="D4925" s="160" t="s">
        <v>5477</v>
      </c>
      <c r="E4925" s="160"/>
      <c r="F4925" s="160">
        <v>45628</v>
      </c>
      <c r="G4925" s="160">
        <v>45666</v>
      </c>
      <c r="H4925" s="160" t="s">
        <v>6638</v>
      </c>
      <c r="I4925" s="160">
        <v>45951</v>
      </c>
      <c r="J4925" s="160">
        <v>1077929.71</v>
      </c>
      <c r="K4925" s="160">
        <v>1077929.71</v>
      </c>
      <c r="L4925" s="707">
        <v>1751284.77</v>
      </c>
      <c r="M4925" s="727" t="s">
        <v>4995</v>
      </c>
      <c r="X4925" s="707"/>
      <c r="Y4925" s="707"/>
      <c r="AB4925" s="707"/>
      <c r="AC4925" s="707">
        <v>673355.06</v>
      </c>
    </row>
    <row r="4926" spans="4:33">
      <c r="D4926" s="160" t="s">
        <v>5477</v>
      </c>
      <c r="E4926" s="160"/>
      <c r="F4926" s="160">
        <v>45628</v>
      </c>
      <c r="G4926" s="160">
        <v>45666</v>
      </c>
      <c r="H4926" s="160" t="s">
        <v>6638</v>
      </c>
      <c r="I4926" s="160">
        <v>45951</v>
      </c>
      <c r="J4926" s="160">
        <v>1077929.71</v>
      </c>
      <c r="K4926" s="160">
        <v>1077929.71</v>
      </c>
      <c r="L4926" s="707">
        <v>1751284.77</v>
      </c>
      <c r="M4926" s="727" t="s">
        <v>4996</v>
      </c>
      <c r="S4926" s="707">
        <v>5565.58</v>
      </c>
      <c r="T4926" s="707">
        <v>50784.9</v>
      </c>
      <c r="U4926" s="707">
        <v>119651.93</v>
      </c>
      <c r="V4926" s="707">
        <v>24347.74</v>
      </c>
      <c r="W4926" s="707">
        <v>126879.47</v>
      </c>
      <c r="X4926" s="707">
        <v>193277.97</v>
      </c>
      <c r="Y4926" s="707">
        <v>3338.25</v>
      </c>
      <c r="Z4926" s="707">
        <v>6051.21</v>
      </c>
      <c r="AA4926" s="707">
        <v>507754.42</v>
      </c>
      <c r="AB4926" s="707">
        <v>39079.760000000002</v>
      </c>
      <c r="AC4926" s="707">
        <v>1198.48</v>
      </c>
    </row>
    <row r="4927" spans="4:33">
      <c r="D4927" s="160" t="s">
        <v>5478</v>
      </c>
      <c r="E4927" s="160"/>
      <c r="F4927" s="160">
        <v>45628</v>
      </c>
      <c r="G4927" s="160">
        <v>45651</v>
      </c>
      <c r="H4927" s="160" t="s">
        <v>6638</v>
      </c>
      <c r="I4927" s="160">
        <v>45934</v>
      </c>
      <c r="J4927" s="160">
        <v>262019.59</v>
      </c>
      <c r="K4927" s="160">
        <v>262019.58</v>
      </c>
      <c r="L4927" s="707">
        <v>278745.46999999997</v>
      </c>
      <c r="M4927" s="727" t="s">
        <v>4994</v>
      </c>
      <c r="S4927" s="707">
        <v>262019.59</v>
      </c>
      <c r="AB4927" s="707"/>
      <c r="AC4927" s="707">
        <v>16725.88</v>
      </c>
    </row>
    <row r="4928" spans="4:33">
      <c r="D4928" s="160" t="s">
        <v>5478</v>
      </c>
      <c r="E4928" s="160"/>
      <c r="F4928" s="160">
        <v>45628</v>
      </c>
      <c r="G4928" s="160">
        <v>45651</v>
      </c>
      <c r="H4928" s="160" t="s">
        <v>6638</v>
      </c>
      <c r="I4928" s="160">
        <v>45934</v>
      </c>
      <c r="J4928" s="160">
        <v>262019.59</v>
      </c>
      <c r="K4928" s="160">
        <v>262019.58</v>
      </c>
      <c r="L4928" s="707">
        <v>278745.46999999997</v>
      </c>
      <c r="M4928" s="727" t="s">
        <v>4995</v>
      </c>
      <c r="Y4928" s="707"/>
      <c r="AB4928" s="707"/>
      <c r="AC4928" s="707">
        <v>16725.88</v>
      </c>
    </row>
    <row r="4929" spans="4:33">
      <c r="D4929" s="160" t="s">
        <v>5478</v>
      </c>
      <c r="E4929" s="160"/>
      <c r="F4929" s="160">
        <v>45628</v>
      </c>
      <c r="G4929" s="160">
        <v>45651</v>
      </c>
      <c r="H4929" s="160" t="s">
        <v>6638</v>
      </c>
      <c r="I4929" s="160">
        <v>45934</v>
      </c>
      <c r="J4929" s="160">
        <v>262019.59</v>
      </c>
      <c r="K4929" s="160">
        <v>262019.58</v>
      </c>
      <c r="L4929" s="707">
        <v>278745.46999999997</v>
      </c>
      <c r="M4929" s="727" t="s">
        <v>4996</v>
      </c>
      <c r="S4929" s="707">
        <v>5565.58</v>
      </c>
      <c r="T4929" s="707">
        <v>50784.9</v>
      </c>
      <c r="U4929" s="707">
        <v>119651.93</v>
      </c>
      <c r="V4929" s="707">
        <v>24347.74</v>
      </c>
      <c r="W4929" s="707">
        <v>5342.07</v>
      </c>
      <c r="X4929" s="707">
        <v>5806.6</v>
      </c>
      <c r="Y4929" s="707"/>
      <c r="AA4929" s="707">
        <v>50520.76</v>
      </c>
    </row>
    <row r="4930" spans="4:33">
      <c r="D4930" s="160" t="s">
        <v>5479</v>
      </c>
      <c r="E4930" s="160"/>
      <c r="F4930" s="160">
        <v>45631</v>
      </c>
      <c r="G4930" s="160">
        <v>45664</v>
      </c>
      <c r="H4930" s="160" t="s">
        <v>6617</v>
      </c>
      <c r="I4930" s="160">
        <v>45945</v>
      </c>
      <c r="J4930" s="160">
        <v>82848.990000000005</v>
      </c>
      <c r="K4930" s="160">
        <v>82848.990000000005</v>
      </c>
      <c r="L4930" s="707">
        <v>152756.65</v>
      </c>
      <c r="M4930" s="727" t="s">
        <v>4994</v>
      </c>
      <c r="S4930" s="707">
        <v>108150.65</v>
      </c>
      <c r="AB4930" s="707"/>
      <c r="AC4930" s="707">
        <v>44606</v>
      </c>
    </row>
    <row r="4931" spans="4:33">
      <c r="D4931" s="160" t="s">
        <v>5479</v>
      </c>
      <c r="E4931" s="160"/>
      <c r="F4931" s="160">
        <v>45631</v>
      </c>
      <c r="G4931" s="160">
        <v>45664</v>
      </c>
      <c r="H4931" s="160" t="s">
        <v>6617</v>
      </c>
      <c r="I4931" s="160">
        <v>45945</v>
      </c>
      <c r="J4931" s="160">
        <v>82848.990000000005</v>
      </c>
      <c r="K4931" s="160">
        <v>82848.990000000005</v>
      </c>
      <c r="L4931" s="707">
        <v>152756.65</v>
      </c>
      <c r="M4931" s="727" t="s">
        <v>4995</v>
      </c>
      <c r="Z4931" s="707"/>
      <c r="AB4931" s="707"/>
      <c r="AC4931" s="707">
        <v>69907.66</v>
      </c>
    </row>
    <row r="4932" spans="4:33">
      <c r="D4932" s="160" t="s">
        <v>5479</v>
      </c>
      <c r="E4932" s="160"/>
      <c r="F4932" s="160">
        <v>45631</v>
      </c>
      <c r="G4932" s="160">
        <v>45664</v>
      </c>
      <c r="H4932" s="160" t="s">
        <v>6617</v>
      </c>
      <c r="I4932" s="160">
        <v>45945</v>
      </c>
      <c r="J4932" s="160">
        <v>82848.990000000005</v>
      </c>
      <c r="K4932" s="160">
        <v>82848.990000000005</v>
      </c>
      <c r="L4932" s="707">
        <v>152756.65</v>
      </c>
      <c r="M4932" s="727" t="s">
        <v>4996</v>
      </c>
      <c r="W4932" s="707">
        <v>18976.03</v>
      </c>
      <c r="X4932" s="707">
        <v>34935.24</v>
      </c>
      <c r="Z4932" s="707"/>
      <c r="AA4932" s="707">
        <v>1621.2</v>
      </c>
      <c r="AB4932" s="707">
        <v>26118.05</v>
      </c>
      <c r="AC4932" s="707">
        <v>1198.48</v>
      </c>
    </row>
    <row r="4933" spans="4:33">
      <c r="D4933" s="160" t="s">
        <v>9414</v>
      </c>
      <c r="E4933" s="160"/>
      <c r="F4933" s="160">
        <v>45637</v>
      </c>
      <c r="G4933" s="160">
        <v>45662</v>
      </c>
      <c r="H4933" s="160" t="s">
        <v>6677</v>
      </c>
      <c r="I4933" s="160">
        <v>45948</v>
      </c>
      <c r="J4933" s="160">
        <v>1830.25</v>
      </c>
      <c r="K4933" s="160">
        <v>1830.25</v>
      </c>
      <c r="L4933" s="707">
        <v>2287.81</v>
      </c>
      <c r="M4933" s="727" t="s">
        <v>4994</v>
      </c>
      <c r="S4933" s="707">
        <v>1830.25</v>
      </c>
      <c r="AC4933">
        <v>457.56</v>
      </c>
    </row>
    <row r="4934" spans="4:33">
      <c r="D4934" s="160" t="s">
        <v>9414</v>
      </c>
      <c r="E4934" s="160"/>
      <c r="F4934" s="160">
        <v>45637</v>
      </c>
      <c r="G4934" s="160">
        <v>45662</v>
      </c>
      <c r="H4934" s="160" t="s">
        <v>6677</v>
      </c>
      <c r="I4934" s="160">
        <v>45948</v>
      </c>
      <c r="J4934" s="160">
        <v>1830.25</v>
      </c>
      <c r="K4934" s="160">
        <v>1830.25</v>
      </c>
      <c r="L4934" s="707">
        <v>2287.81</v>
      </c>
      <c r="M4934" s="727" t="s">
        <v>4995</v>
      </c>
      <c r="Y4934" s="707"/>
      <c r="AC4934">
        <v>457.56</v>
      </c>
    </row>
    <row r="4935" spans="4:33">
      <c r="D4935" s="160" t="s">
        <v>9414</v>
      </c>
      <c r="E4935" s="160"/>
      <c r="F4935" s="160">
        <v>45637</v>
      </c>
      <c r="G4935" s="160">
        <v>45662</v>
      </c>
      <c r="H4935" s="160" t="s">
        <v>6677</v>
      </c>
      <c r="I4935" s="160">
        <v>45948</v>
      </c>
      <c r="J4935" s="160">
        <v>1830.25</v>
      </c>
      <c r="K4935" s="160">
        <v>1830.25</v>
      </c>
      <c r="L4935" s="707">
        <v>2287.81</v>
      </c>
      <c r="M4935" s="727" t="s">
        <v>4996</v>
      </c>
      <c r="Y4935" s="707"/>
      <c r="AA4935" s="707">
        <v>1830.25</v>
      </c>
    </row>
    <row r="4936" spans="4:33">
      <c r="D4936" s="160" t="s">
        <v>5480</v>
      </c>
      <c r="E4936" s="160"/>
      <c r="F4936" s="160">
        <v>45640</v>
      </c>
      <c r="G4936" s="160">
        <v>45662</v>
      </c>
      <c r="H4936" s="160" t="s">
        <v>6682</v>
      </c>
      <c r="I4936" s="160">
        <v>45934</v>
      </c>
      <c r="J4936" s="160">
        <v>83611.789999999994</v>
      </c>
      <c r="K4936" s="160">
        <v>83611.8</v>
      </c>
      <c r="L4936" s="707">
        <v>92901.99</v>
      </c>
      <c r="M4936" s="727" t="s">
        <v>4994</v>
      </c>
      <c r="S4936" s="707">
        <v>74321.59</v>
      </c>
      <c r="AB4936" s="707"/>
      <c r="AC4936" s="707">
        <v>18580.400000000001</v>
      </c>
    </row>
    <row r="4937" spans="4:33">
      <c r="D4937" s="160" t="s">
        <v>5480</v>
      </c>
      <c r="E4937" s="160"/>
      <c r="F4937" s="160">
        <v>45640</v>
      </c>
      <c r="G4937" s="160">
        <v>45662</v>
      </c>
      <c r="H4937" s="160" t="s">
        <v>6682</v>
      </c>
      <c r="I4937" s="160">
        <v>45934</v>
      </c>
      <c r="J4937" s="160">
        <v>83611.789999999994</v>
      </c>
      <c r="K4937" s="160">
        <v>83611.8</v>
      </c>
      <c r="L4937" s="707">
        <v>92901.99</v>
      </c>
      <c r="M4937" s="727" t="s">
        <v>4995</v>
      </c>
      <c r="Y4937" s="707"/>
      <c r="Z4937" s="707"/>
      <c r="AB4937" s="707"/>
      <c r="AC4937" s="707">
        <v>9290.2000000000007</v>
      </c>
    </row>
    <row r="4938" spans="4:33">
      <c r="D4938" s="160" t="s">
        <v>5480</v>
      </c>
      <c r="E4938" s="160"/>
      <c r="F4938" s="160">
        <v>45640</v>
      </c>
      <c r="G4938" s="160">
        <v>45662</v>
      </c>
      <c r="H4938" s="160" t="s">
        <v>6682</v>
      </c>
      <c r="I4938" s="160">
        <v>45934</v>
      </c>
      <c r="J4938" s="160">
        <v>83611.789999999994</v>
      </c>
      <c r="K4938" s="160">
        <v>83611.8</v>
      </c>
      <c r="L4938" s="707">
        <v>92901.99</v>
      </c>
      <c r="M4938" s="727" t="s">
        <v>4996</v>
      </c>
      <c r="Y4938" s="707"/>
      <c r="Z4938" s="707"/>
      <c r="AA4938" s="707">
        <v>74321.600000000006</v>
      </c>
      <c r="AB4938" s="707">
        <v>9290.2000000000007</v>
      </c>
    </row>
    <row r="4939" spans="4:33">
      <c r="D4939" s="160" t="s">
        <v>9415</v>
      </c>
      <c r="E4939" s="160"/>
      <c r="F4939" s="160">
        <v>45642</v>
      </c>
      <c r="G4939" s="160">
        <v>45662</v>
      </c>
      <c r="H4939" s="160" t="s">
        <v>6680</v>
      </c>
      <c r="I4939" s="160">
        <v>45936</v>
      </c>
      <c r="J4939" s="160">
        <v>33043.550000000003</v>
      </c>
      <c r="K4939" s="160">
        <v>33043.550000000003</v>
      </c>
      <c r="L4939" s="707">
        <v>36715.050000000003</v>
      </c>
      <c r="M4939" s="727" t="s">
        <v>4994</v>
      </c>
      <c r="S4939" s="707">
        <v>29372.04</v>
      </c>
      <c r="AB4939" s="707"/>
      <c r="AC4939" s="707">
        <v>7343.01</v>
      </c>
    </row>
    <row r="4940" spans="4:33">
      <c r="D4940" s="160" t="s">
        <v>9415</v>
      </c>
      <c r="E4940" s="160"/>
      <c r="F4940" s="160">
        <v>45642</v>
      </c>
      <c r="G4940" s="160">
        <v>45662</v>
      </c>
      <c r="H4940" s="160" t="s">
        <v>6680</v>
      </c>
      <c r="I4940" s="160">
        <v>45936</v>
      </c>
      <c r="J4940" s="160">
        <v>33043.550000000003</v>
      </c>
      <c r="K4940" s="160">
        <v>33043.550000000003</v>
      </c>
      <c r="L4940" s="707">
        <v>36715.050000000003</v>
      </c>
      <c r="M4940" s="727" t="s">
        <v>4995</v>
      </c>
      <c r="AB4940" s="707"/>
      <c r="AC4940" s="707">
        <v>3671.51</v>
      </c>
      <c r="AF4940" s="707"/>
      <c r="AG4940" s="707"/>
    </row>
    <row r="4941" spans="4:33">
      <c r="D4941" s="160" t="s">
        <v>9415</v>
      </c>
      <c r="E4941" s="160"/>
      <c r="F4941" s="160">
        <v>45642</v>
      </c>
      <c r="G4941" s="160">
        <v>45662</v>
      </c>
      <c r="H4941" s="160" t="s">
        <v>6680</v>
      </c>
      <c r="I4941" s="160">
        <v>45936</v>
      </c>
      <c r="J4941" s="160">
        <v>33043.550000000003</v>
      </c>
      <c r="K4941" s="160">
        <v>33043.550000000003</v>
      </c>
      <c r="L4941" s="707">
        <v>36715.050000000003</v>
      </c>
      <c r="M4941" s="727" t="s">
        <v>4996</v>
      </c>
      <c r="AA4941" s="707">
        <v>29372.04</v>
      </c>
      <c r="AB4941" s="707">
        <v>3671.51</v>
      </c>
      <c r="AF4941" s="707"/>
      <c r="AG4941" s="707"/>
    </row>
    <row r="4942" spans="4:33">
      <c r="D4942" s="160" t="s">
        <v>5481</v>
      </c>
      <c r="E4942" s="160"/>
      <c r="F4942" s="160">
        <v>45635</v>
      </c>
      <c r="G4942" s="160">
        <v>45665</v>
      </c>
      <c r="H4942" s="160" t="s">
        <v>6602</v>
      </c>
      <c r="I4942" s="160">
        <v>45951</v>
      </c>
      <c r="J4942" s="160">
        <v>174856.25</v>
      </c>
      <c r="K4942" s="160">
        <v>174856.25</v>
      </c>
      <c r="L4942" s="707">
        <v>218570.31</v>
      </c>
      <c r="M4942" s="727" t="s">
        <v>4994</v>
      </c>
      <c r="S4942" s="707">
        <v>174856.25</v>
      </c>
      <c r="AB4942" s="707"/>
      <c r="AC4942" s="707">
        <v>43714.06</v>
      </c>
    </row>
    <row r="4943" spans="4:33">
      <c r="D4943" s="160" t="s">
        <v>5481</v>
      </c>
      <c r="E4943" s="160"/>
      <c r="F4943" s="160">
        <v>45635</v>
      </c>
      <c r="G4943" s="160">
        <v>45665</v>
      </c>
      <c r="H4943" s="160" t="s">
        <v>6602</v>
      </c>
      <c r="I4943" s="160">
        <v>45951</v>
      </c>
      <c r="J4943" s="160">
        <v>174856.25</v>
      </c>
      <c r="K4943" s="160">
        <v>174856.25</v>
      </c>
      <c r="L4943" s="707">
        <v>218570.31</v>
      </c>
      <c r="M4943" s="727" t="s">
        <v>4995</v>
      </c>
      <c r="AB4943" s="707"/>
      <c r="AC4943" s="707">
        <v>43714.06</v>
      </c>
      <c r="AF4943" s="707"/>
    </row>
    <row r="4944" spans="4:33">
      <c r="D4944" s="160" t="s">
        <v>5481</v>
      </c>
      <c r="E4944" s="160"/>
      <c r="F4944" s="160">
        <v>45635</v>
      </c>
      <c r="G4944" s="160">
        <v>45665</v>
      </c>
      <c r="H4944" s="160" t="s">
        <v>6602</v>
      </c>
      <c r="I4944" s="160">
        <v>45951</v>
      </c>
      <c r="J4944" s="160">
        <v>174856.25</v>
      </c>
      <c r="K4944" s="160">
        <v>174856.25</v>
      </c>
      <c r="L4944" s="707">
        <v>218570.31</v>
      </c>
      <c r="M4944" s="727" t="s">
        <v>4996</v>
      </c>
      <c r="W4944" s="707">
        <v>21945.41</v>
      </c>
      <c r="X4944" s="707">
        <v>12731.74</v>
      </c>
      <c r="AA4944" s="707">
        <v>140179.1</v>
      </c>
      <c r="AF4944" s="707"/>
    </row>
    <row r="4945" spans="4:33">
      <c r="D4945" s="160" t="s">
        <v>5482</v>
      </c>
      <c r="E4945" s="160"/>
      <c r="F4945" s="160">
        <v>45628</v>
      </c>
      <c r="G4945" s="160">
        <v>45662</v>
      </c>
      <c r="H4945" s="160" t="s">
        <v>6617</v>
      </c>
      <c r="I4945" s="160">
        <v>45948</v>
      </c>
      <c r="J4945" s="160">
        <v>52014.12</v>
      </c>
      <c r="K4945" s="160">
        <v>52014.11</v>
      </c>
      <c r="L4945" s="707">
        <v>57793.46</v>
      </c>
      <c r="M4945" s="727" t="s">
        <v>4994</v>
      </c>
      <c r="S4945" s="707">
        <v>52014.12</v>
      </c>
      <c r="AB4945" s="707"/>
      <c r="AC4945" s="707">
        <v>5779.35</v>
      </c>
    </row>
    <row r="4946" spans="4:33">
      <c r="D4946" s="160" t="s">
        <v>5482</v>
      </c>
      <c r="E4946" s="160"/>
      <c r="F4946" s="160">
        <v>45628</v>
      </c>
      <c r="G4946" s="160">
        <v>45662</v>
      </c>
      <c r="H4946" s="160" t="s">
        <v>6617</v>
      </c>
      <c r="I4946" s="160">
        <v>45948</v>
      </c>
      <c r="J4946" s="160">
        <v>52014.12</v>
      </c>
      <c r="K4946" s="160">
        <v>52014.11</v>
      </c>
      <c r="L4946" s="707">
        <v>57793.46</v>
      </c>
      <c r="M4946" s="727" t="s">
        <v>4995</v>
      </c>
      <c r="AB4946" s="707"/>
      <c r="AC4946" s="707">
        <v>5779.35</v>
      </c>
      <c r="AG4946" s="707"/>
    </row>
    <row r="4947" spans="4:33">
      <c r="D4947" s="160" t="s">
        <v>5482</v>
      </c>
      <c r="E4947" s="160"/>
      <c r="F4947" s="160">
        <v>45628</v>
      </c>
      <c r="G4947" s="160">
        <v>45662</v>
      </c>
      <c r="H4947" s="160" t="s">
        <v>6617</v>
      </c>
      <c r="I4947" s="160">
        <v>45948</v>
      </c>
      <c r="J4947" s="160">
        <v>52014.12</v>
      </c>
      <c r="K4947" s="160">
        <v>52014.11</v>
      </c>
      <c r="L4947" s="707">
        <v>57793.46</v>
      </c>
      <c r="M4947" s="727" t="s">
        <v>4996</v>
      </c>
      <c r="W4947" s="707">
        <v>28354.91</v>
      </c>
      <c r="X4947" s="707">
        <v>21853.15</v>
      </c>
      <c r="Y4947" s="707">
        <v>1806.05</v>
      </c>
      <c r="AG4947" s="707"/>
    </row>
    <row r="4948" spans="4:33">
      <c r="D4948" s="160" t="s">
        <v>5483</v>
      </c>
      <c r="E4948" s="160"/>
      <c r="F4948" s="160">
        <v>45638</v>
      </c>
      <c r="G4948" s="160">
        <v>45662</v>
      </c>
      <c r="H4948" s="160" t="s">
        <v>6602</v>
      </c>
      <c r="I4948" s="160">
        <v>45948</v>
      </c>
      <c r="J4948" s="160">
        <v>54493.53</v>
      </c>
      <c r="K4948" s="160">
        <v>54493.53</v>
      </c>
      <c r="L4948" s="707">
        <v>79693.77</v>
      </c>
      <c r="M4948" s="727" t="s">
        <v>4994</v>
      </c>
      <c r="S4948" s="707">
        <v>54493.53</v>
      </c>
      <c r="AB4948" s="707"/>
      <c r="AC4948" s="707">
        <v>25200.240000000002</v>
      </c>
    </row>
    <row r="4949" spans="4:33">
      <c r="D4949" s="160" t="s">
        <v>5483</v>
      </c>
      <c r="E4949" s="160"/>
      <c r="F4949" s="160">
        <v>45638</v>
      </c>
      <c r="G4949" s="160">
        <v>45662</v>
      </c>
      <c r="H4949" s="160" t="s">
        <v>6602</v>
      </c>
      <c r="I4949" s="160">
        <v>45948</v>
      </c>
      <c r="J4949" s="160">
        <v>54493.53</v>
      </c>
      <c r="K4949" s="160">
        <v>54493.53</v>
      </c>
      <c r="L4949" s="707">
        <v>79693.77</v>
      </c>
      <c r="M4949" s="727" t="s">
        <v>4995</v>
      </c>
      <c r="AB4949" s="707"/>
      <c r="AC4949" s="707">
        <v>25200.240000000002</v>
      </c>
      <c r="AG4949" s="707"/>
    </row>
    <row r="4950" spans="4:33">
      <c r="D4950" s="160" t="s">
        <v>5483</v>
      </c>
      <c r="E4950" s="160"/>
      <c r="F4950" s="160">
        <v>45638</v>
      </c>
      <c r="G4950" s="160">
        <v>45662</v>
      </c>
      <c r="H4950" s="160" t="s">
        <v>6602</v>
      </c>
      <c r="I4950" s="160">
        <v>45948</v>
      </c>
      <c r="J4950" s="160">
        <v>54493.53</v>
      </c>
      <c r="K4950" s="160">
        <v>54493.53</v>
      </c>
      <c r="L4950" s="707">
        <v>79693.77</v>
      </c>
      <c r="M4950" s="727" t="s">
        <v>4996</v>
      </c>
      <c r="W4950" s="707">
        <v>14009.48</v>
      </c>
      <c r="X4950" s="707">
        <v>34432.839999999997</v>
      </c>
      <c r="Z4950" s="707">
        <v>6051.21</v>
      </c>
      <c r="AG4950" s="707"/>
    </row>
    <row r="4951" spans="4:33">
      <c r="D4951" s="160" t="s">
        <v>5484</v>
      </c>
      <c r="E4951" s="160"/>
      <c r="F4951" s="160">
        <v>45628</v>
      </c>
      <c r="G4951" s="160">
        <v>45662</v>
      </c>
      <c r="H4951" s="160" t="s">
        <v>6602</v>
      </c>
      <c r="I4951" s="160">
        <v>45948</v>
      </c>
      <c r="J4951" s="160">
        <v>112746.99</v>
      </c>
      <c r="K4951" s="160">
        <v>112747</v>
      </c>
      <c r="L4951" s="707">
        <v>140933.74</v>
      </c>
      <c r="M4951" s="727" t="s">
        <v>4994</v>
      </c>
      <c r="S4951" s="707">
        <v>112746.99</v>
      </c>
      <c r="AB4951" s="707"/>
      <c r="AC4951" s="707">
        <v>28186.75</v>
      </c>
    </row>
    <row r="4952" spans="4:33">
      <c r="D4952" s="160" t="s">
        <v>5484</v>
      </c>
      <c r="E4952" s="160"/>
      <c r="F4952" s="160">
        <v>45628</v>
      </c>
      <c r="G4952" s="160">
        <v>45662</v>
      </c>
      <c r="H4952" s="160" t="s">
        <v>6602</v>
      </c>
      <c r="I4952" s="160">
        <v>45948</v>
      </c>
      <c r="J4952" s="160">
        <v>112746.99</v>
      </c>
      <c r="K4952" s="160">
        <v>112747</v>
      </c>
      <c r="L4952" s="707">
        <v>140933.74</v>
      </c>
      <c r="M4952" s="727" t="s">
        <v>4995</v>
      </c>
      <c r="AB4952" s="707"/>
      <c r="AC4952" s="707">
        <v>28186.75</v>
      </c>
      <c r="AG4952" s="707"/>
    </row>
    <row r="4953" spans="4:33">
      <c r="D4953" s="160" t="s">
        <v>5484</v>
      </c>
      <c r="E4953" s="160"/>
      <c r="F4953" s="160">
        <v>45628</v>
      </c>
      <c r="G4953" s="160">
        <v>45662</v>
      </c>
      <c r="H4953" s="160" t="s">
        <v>6602</v>
      </c>
      <c r="I4953" s="160">
        <v>45948</v>
      </c>
      <c r="J4953" s="160">
        <v>112746.99</v>
      </c>
      <c r="K4953" s="160">
        <v>112747</v>
      </c>
      <c r="L4953" s="707">
        <v>140933.74</v>
      </c>
      <c r="M4953" s="727" t="s">
        <v>4996</v>
      </c>
      <c r="W4953" s="707">
        <v>32590.93</v>
      </c>
      <c r="X4953" s="707">
        <v>80156.070000000007</v>
      </c>
      <c r="AG4953" s="707"/>
    </row>
    <row r="4954" spans="4:33">
      <c r="D4954" s="160" t="s">
        <v>5485</v>
      </c>
      <c r="E4954" s="160"/>
      <c r="F4954" s="160">
        <v>45644</v>
      </c>
      <c r="G4954" s="160">
        <v>45662</v>
      </c>
      <c r="H4954" s="160" t="s">
        <v>6758</v>
      </c>
      <c r="I4954" s="160">
        <v>45948</v>
      </c>
      <c r="J4954" s="160">
        <v>128887.65</v>
      </c>
      <c r="K4954" s="160">
        <v>128887.65</v>
      </c>
      <c r="L4954" s="707">
        <v>161109.57</v>
      </c>
      <c r="M4954" s="727" t="s">
        <v>4994</v>
      </c>
      <c r="S4954" s="707">
        <v>128887.65</v>
      </c>
      <c r="AB4954" s="707"/>
      <c r="AC4954" s="707">
        <v>32221.91</v>
      </c>
    </row>
    <row r="4955" spans="4:33">
      <c r="D4955" s="160" t="s">
        <v>5485</v>
      </c>
      <c r="E4955" s="160"/>
      <c r="F4955" s="160">
        <v>45644</v>
      </c>
      <c r="G4955" s="160">
        <v>45662</v>
      </c>
      <c r="H4955" s="160" t="s">
        <v>6758</v>
      </c>
      <c r="I4955" s="160">
        <v>45948</v>
      </c>
      <c r="J4955" s="160">
        <v>128887.65</v>
      </c>
      <c r="K4955" s="160">
        <v>128887.65</v>
      </c>
      <c r="L4955" s="707">
        <v>161109.57</v>
      </c>
      <c r="M4955" s="727" t="s">
        <v>4995</v>
      </c>
      <c r="AB4955" s="707"/>
      <c r="AC4955" s="707">
        <v>32221.91</v>
      </c>
      <c r="AG4955" s="707"/>
    </row>
    <row r="4956" spans="4:33">
      <c r="D4956" s="160" t="s">
        <v>5485</v>
      </c>
      <c r="E4956" s="160"/>
      <c r="F4956" s="160">
        <v>45644</v>
      </c>
      <c r="G4956" s="160">
        <v>45662</v>
      </c>
      <c r="H4956" s="160" t="s">
        <v>6758</v>
      </c>
      <c r="I4956" s="160">
        <v>45948</v>
      </c>
      <c r="J4956" s="160">
        <v>128887.65</v>
      </c>
      <c r="K4956" s="160">
        <v>128887.65</v>
      </c>
      <c r="L4956" s="707">
        <v>161109.57</v>
      </c>
      <c r="M4956" s="727" t="s">
        <v>4996</v>
      </c>
      <c r="AA4956" s="707">
        <v>128887.65</v>
      </c>
      <c r="AG4956" s="707"/>
    </row>
    <row r="4957" spans="4:33">
      <c r="D4957" s="160" t="s">
        <v>5486</v>
      </c>
      <c r="E4957" s="160"/>
      <c r="F4957" s="160">
        <v>45647</v>
      </c>
      <c r="G4957" s="160">
        <v>45659</v>
      </c>
      <c r="H4957" s="160" t="s">
        <v>6677</v>
      </c>
      <c r="I4957" s="160">
        <v>45939</v>
      </c>
      <c r="J4957" s="160">
        <v>57357.84</v>
      </c>
      <c r="K4957" s="160">
        <v>57357.84</v>
      </c>
      <c r="L4957" s="707">
        <v>114715.67</v>
      </c>
      <c r="M4957" s="727" t="s">
        <v>4994</v>
      </c>
      <c r="S4957" s="707">
        <v>57357.84</v>
      </c>
      <c r="AB4957" s="707"/>
      <c r="AC4957" s="707">
        <v>57357.84</v>
      </c>
    </row>
    <row r="4958" spans="4:33">
      <c r="D4958" s="160" t="s">
        <v>5486</v>
      </c>
      <c r="E4958" s="160"/>
      <c r="F4958" s="160">
        <v>45647</v>
      </c>
      <c r="G4958" s="160">
        <v>45659</v>
      </c>
      <c r="H4958" s="160" t="s">
        <v>6677</v>
      </c>
      <c r="I4958" s="160">
        <v>45939</v>
      </c>
      <c r="J4958" s="160">
        <v>57357.84</v>
      </c>
      <c r="K4958" s="160">
        <v>57357.84</v>
      </c>
      <c r="L4958" s="707">
        <v>114715.67</v>
      </c>
      <c r="M4958" s="727" t="s">
        <v>4995</v>
      </c>
      <c r="Y4958" s="707"/>
      <c r="Z4958" s="707"/>
      <c r="AB4958" s="707"/>
      <c r="AC4958" s="707">
        <v>57357.84</v>
      </c>
      <c r="AF4958" s="707"/>
      <c r="AG4958" s="707"/>
    </row>
    <row r="4959" spans="4:33">
      <c r="D4959" s="160" t="s">
        <v>5486</v>
      </c>
      <c r="E4959" s="160"/>
      <c r="F4959" s="160">
        <v>45647</v>
      </c>
      <c r="G4959" s="160">
        <v>45659</v>
      </c>
      <c r="H4959" s="160" t="s">
        <v>6677</v>
      </c>
      <c r="I4959" s="160">
        <v>45939</v>
      </c>
      <c r="J4959" s="160">
        <v>57357.84</v>
      </c>
      <c r="K4959" s="160">
        <v>57357.84</v>
      </c>
      <c r="L4959" s="707">
        <v>114715.67</v>
      </c>
      <c r="M4959" s="727" t="s">
        <v>4996</v>
      </c>
      <c r="Y4959" s="707"/>
      <c r="Z4959" s="707"/>
      <c r="AA4959" s="707">
        <v>57357.84</v>
      </c>
      <c r="AF4959" s="707"/>
      <c r="AG4959" s="707"/>
    </row>
    <row r="4960" spans="4:33">
      <c r="D4960" s="160" t="s">
        <v>5487</v>
      </c>
      <c r="E4960" s="160"/>
      <c r="F4960" s="160">
        <v>45641</v>
      </c>
      <c r="G4960" s="160">
        <v>45659</v>
      </c>
      <c r="H4960" s="160" t="s">
        <v>6617</v>
      </c>
      <c r="I4960" s="160">
        <v>45938</v>
      </c>
      <c r="J4960" s="160">
        <v>34219.160000000003</v>
      </c>
      <c r="K4960" s="160">
        <v>34219.160000000003</v>
      </c>
      <c r="L4960" s="707">
        <v>68438.320000000007</v>
      </c>
      <c r="M4960" s="727" t="s">
        <v>4994</v>
      </c>
      <c r="S4960" s="707">
        <v>34219.160000000003</v>
      </c>
      <c r="AB4960" s="707"/>
      <c r="AC4960" s="707">
        <v>34219.160000000003</v>
      </c>
    </row>
    <row r="4961" spans="4:39">
      <c r="D4961" s="160" t="s">
        <v>5487</v>
      </c>
      <c r="E4961" s="160"/>
      <c r="F4961" s="160">
        <v>45641</v>
      </c>
      <c r="G4961" s="160">
        <v>45659</v>
      </c>
      <c r="H4961" s="160" t="s">
        <v>6617</v>
      </c>
      <c r="I4961" s="160">
        <v>45938</v>
      </c>
      <c r="J4961" s="160">
        <v>34219.160000000003</v>
      </c>
      <c r="K4961" s="160">
        <v>34219.160000000003</v>
      </c>
      <c r="L4961" s="707">
        <v>68438.320000000007</v>
      </c>
      <c r="M4961" s="727" t="s">
        <v>4995</v>
      </c>
      <c r="Y4961" s="707"/>
      <c r="Z4961" s="707"/>
      <c r="AB4961" s="707"/>
      <c r="AC4961" s="707">
        <v>34219.160000000003</v>
      </c>
    </row>
    <row r="4962" spans="4:39">
      <c r="D4962" s="160" t="s">
        <v>5487</v>
      </c>
      <c r="E4962" s="160"/>
      <c r="F4962" s="160">
        <v>45641</v>
      </c>
      <c r="G4962" s="160">
        <v>45659</v>
      </c>
      <c r="H4962" s="160" t="s">
        <v>6617</v>
      </c>
      <c r="I4962" s="160">
        <v>45938</v>
      </c>
      <c r="J4962" s="160">
        <v>34219.160000000003</v>
      </c>
      <c r="K4962" s="160">
        <v>34219.160000000003</v>
      </c>
      <c r="L4962" s="707">
        <v>68438.320000000007</v>
      </c>
      <c r="M4962" s="727" t="s">
        <v>4996</v>
      </c>
      <c r="Q4962" s="707"/>
      <c r="R4962" s="707"/>
      <c r="S4962" s="707"/>
      <c r="T4962" s="707"/>
      <c r="U4962" s="707"/>
      <c r="V4962" s="707"/>
      <c r="W4962" s="707">
        <v>5660.64</v>
      </c>
      <c r="X4962" s="707">
        <v>3362.34</v>
      </c>
      <c r="Y4962" s="707">
        <v>1532.21</v>
      </c>
      <c r="Z4962" s="707"/>
      <c r="AA4962" s="707">
        <v>23663.98</v>
      </c>
      <c r="AB4962" s="707"/>
      <c r="AC4962" s="707"/>
      <c r="AD4962" s="707"/>
    </row>
    <row r="4963" spans="4:39">
      <c r="D4963" s="160" t="s">
        <v>9416</v>
      </c>
      <c r="E4963" s="160"/>
      <c r="F4963" s="160">
        <v>45649</v>
      </c>
      <c r="G4963" s="160">
        <v>45659</v>
      </c>
      <c r="H4963" s="160">
        <v>45932</v>
      </c>
      <c r="I4963" s="160">
        <v>45943</v>
      </c>
      <c r="J4963" s="160">
        <v>0</v>
      </c>
      <c r="K4963" s="160">
        <v>0</v>
      </c>
      <c r="L4963" s="707">
        <v>43018.37</v>
      </c>
      <c r="M4963" s="727" t="s">
        <v>4994</v>
      </c>
      <c r="Q4963" s="707"/>
      <c r="R4963" s="707"/>
      <c r="S4963" s="707"/>
      <c r="T4963" s="707"/>
      <c r="U4963" s="707"/>
      <c r="V4963" s="707"/>
      <c r="W4963" s="707"/>
      <c r="X4963" s="707"/>
      <c r="Y4963" s="707"/>
      <c r="Z4963" s="707"/>
      <c r="AA4963" s="707"/>
      <c r="AB4963" s="707"/>
      <c r="AC4963" s="707">
        <v>43018.37</v>
      </c>
      <c r="AD4963" s="707"/>
      <c r="AE4963" s="707"/>
      <c r="AF4963" s="707"/>
      <c r="AG4963" s="707"/>
      <c r="AH4963" s="707"/>
      <c r="AI4963" s="707"/>
      <c r="AJ4963" s="707"/>
      <c r="AK4963" s="707"/>
      <c r="AL4963" s="707"/>
      <c r="AM4963" s="707"/>
    </row>
    <row r="4964" spans="4:39">
      <c r="D4964" s="160" t="s">
        <v>9416</v>
      </c>
      <c r="E4964" s="160"/>
      <c r="F4964" s="160">
        <v>45649</v>
      </c>
      <c r="G4964" s="160">
        <v>45659</v>
      </c>
      <c r="H4964" s="160">
        <v>45932</v>
      </c>
      <c r="I4964" s="160">
        <v>45943</v>
      </c>
      <c r="J4964" s="160">
        <v>0</v>
      </c>
      <c r="K4964" s="160">
        <v>0</v>
      </c>
      <c r="L4964" s="707">
        <v>43018.37</v>
      </c>
      <c r="M4964" s="727" t="s">
        <v>4995</v>
      </c>
      <c r="O4964" s="707"/>
      <c r="P4964" s="707"/>
      <c r="Q4964" s="707"/>
      <c r="R4964" s="707"/>
      <c r="S4964" s="707"/>
      <c r="T4964" s="707"/>
      <c r="U4964" s="707"/>
      <c r="V4964" s="707"/>
      <c r="W4964" s="707"/>
      <c r="X4964" s="707"/>
      <c r="Y4964" s="707"/>
      <c r="Z4964" s="707"/>
      <c r="AA4964" s="707"/>
      <c r="AB4964" s="707"/>
      <c r="AC4964" s="707">
        <v>43018.37</v>
      </c>
      <c r="AD4964" s="707"/>
      <c r="AE4964" s="707"/>
      <c r="AF4964" s="707"/>
      <c r="AG4964" s="707"/>
      <c r="AH4964" s="707"/>
      <c r="AI4964" s="707"/>
      <c r="AJ4964" s="707"/>
      <c r="AK4964" s="707"/>
      <c r="AL4964" s="707"/>
      <c r="AM4964" s="707"/>
    </row>
    <row r="4965" spans="4:39">
      <c r="D4965" s="160" t="s">
        <v>9416</v>
      </c>
      <c r="E4965" s="160"/>
      <c r="F4965" s="160">
        <v>45649</v>
      </c>
      <c r="G4965" s="160">
        <v>45659</v>
      </c>
      <c r="H4965" s="160">
        <v>45932</v>
      </c>
      <c r="I4965" s="160">
        <v>45943</v>
      </c>
      <c r="J4965" s="160">
        <v>0</v>
      </c>
      <c r="K4965" s="160">
        <v>0</v>
      </c>
      <c r="L4965" s="707">
        <v>43018.37</v>
      </c>
      <c r="M4965" s="727" t="s">
        <v>4996</v>
      </c>
      <c r="P4965" s="707"/>
      <c r="Q4965" s="707"/>
      <c r="R4965" s="707"/>
      <c r="S4965" s="707"/>
      <c r="T4965" s="707"/>
      <c r="U4965" s="707"/>
      <c r="V4965" s="707"/>
      <c r="W4965" s="707"/>
      <c r="X4965" s="707"/>
      <c r="Y4965" s="707"/>
      <c r="Z4965" s="707"/>
      <c r="AA4965" s="707"/>
      <c r="AB4965" s="707"/>
      <c r="AC4965" s="707"/>
      <c r="AD4965" s="707"/>
      <c r="AE4965" s="707"/>
      <c r="AF4965" s="707"/>
      <c r="AG4965" s="707"/>
      <c r="AH4965" s="707"/>
      <c r="AI4965" s="707"/>
      <c r="AJ4965" s="707"/>
      <c r="AK4965" s="707"/>
      <c r="AL4965" s="707"/>
    </row>
    <row r="4966" spans="4:39">
      <c r="D4966" s="160" t="s">
        <v>5488</v>
      </c>
      <c r="E4966" s="160"/>
      <c r="F4966" s="160">
        <v>45651</v>
      </c>
      <c r="G4966" s="160">
        <v>45666</v>
      </c>
      <c r="H4966" s="160">
        <v>45935</v>
      </c>
      <c r="I4966" s="160">
        <v>45950</v>
      </c>
      <c r="J4966" s="160">
        <v>0</v>
      </c>
      <c r="K4966" s="160">
        <v>0</v>
      </c>
      <c r="L4966" s="707">
        <v>78215.259999999995</v>
      </c>
      <c r="M4966" s="727" t="s">
        <v>4994</v>
      </c>
      <c r="O4966" s="707"/>
      <c r="P4966" s="707"/>
      <c r="Q4966" s="707"/>
      <c r="R4966" s="707"/>
      <c r="S4966" s="707"/>
      <c r="T4966" s="707"/>
      <c r="U4966" s="707"/>
      <c r="V4966" s="707"/>
      <c r="W4966" s="707"/>
      <c r="X4966" s="707"/>
      <c r="Y4966" s="707"/>
      <c r="Z4966" s="707"/>
      <c r="AA4966" s="707"/>
      <c r="AB4966" s="707"/>
      <c r="AC4966" s="707">
        <v>78215.259999999995</v>
      </c>
      <c r="AD4966" s="707"/>
      <c r="AE4966" s="707"/>
      <c r="AF4966" s="707"/>
      <c r="AG4966" s="707"/>
    </row>
    <row r="4967" spans="4:39">
      <c r="D4967" s="160" t="s">
        <v>5488</v>
      </c>
      <c r="E4967" s="160"/>
      <c r="F4967" s="160">
        <v>45651</v>
      </c>
      <c r="G4967" s="160">
        <v>45666</v>
      </c>
      <c r="H4967" s="160">
        <v>45935</v>
      </c>
      <c r="I4967" s="160">
        <v>45950</v>
      </c>
      <c r="J4967" s="160">
        <v>0</v>
      </c>
      <c r="K4967" s="160">
        <v>0</v>
      </c>
      <c r="L4967" s="707">
        <v>78215.259999999995</v>
      </c>
      <c r="M4967" s="727" t="s">
        <v>4995</v>
      </c>
      <c r="O4967" s="707"/>
      <c r="P4967" s="707"/>
      <c r="Q4967" s="707"/>
      <c r="R4967" s="707"/>
      <c r="S4967" s="707"/>
      <c r="T4967" s="707"/>
      <c r="U4967" s="707"/>
      <c r="V4967" s="707"/>
      <c r="W4967" s="707"/>
      <c r="X4967" s="707"/>
      <c r="Y4967" s="707"/>
      <c r="Z4967" s="707"/>
      <c r="AA4967" s="707"/>
      <c r="AB4967" s="707"/>
      <c r="AC4967" s="707">
        <v>78215.259999999995</v>
      </c>
      <c r="AD4967" s="707"/>
      <c r="AE4967" s="707"/>
      <c r="AF4967" s="707"/>
      <c r="AG4967" s="707"/>
    </row>
    <row r="4968" spans="4:39">
      <c r="D4968" s="160" t="s">
        <v>5488</v>
      </c>
      <c r="E4968" s="160"/>
      <c r="F4968" s="160">
        <v>45651</v>
      </c>
      <c r="G4968" s="160">
        <v>45666</v>
      </c>
      <c r="H4968" s="160">
        <v>45935</v>
      </c>
      <c r="I4968" s="160">
        <v>45950</v>
      </c>
      <c r="J4968" s="160">
        <v>0</v>
      </c>
      <c r="K4968" s="160">
        <v>0</v>
      </c>
      <c r="L4968" s="707">
        <v>78215.259999999995</v>
      </c>
      <c r="M4968" s="727" t="s">
        <v>4996</v>
      </c>
      <c r="Q4968" s="707"/>
      <c r="R4968" s="707"/>
      <c r="S4968" s="707"/>
      <c r="T4968" s="707"/>
      <c r="U4968" s="707"/>
      <c r="V4968" s="707"/>
      <c r="W4968" s="707"/>
      <c r="X4968" s="707"/>
      <c r="Y4968" s="707"/>
      <c r="Z4968" s="707"/>
      <c r="AD4968" s="707"/>
      <c r="AE4968" s="707"/>
    </row>
    <row r="4969" spans="4:39">
      <c r="D4969" s="160" t="s">
        <v>5489</v>
      </c>
      <c r="E4969" s="160"/>
      <c r="F4969" s="160">
        <v>45655</v>
      </c>
      <c r="G4969" s="160">
        <v>45665</v>
      </c>
      <c r="H4969" s="160">
        <v>45938</v>
      </c>
      <c r="I4969" s="160">
        <v>45949</v>
      </c>
      <c r="J4969" s="160">
        <v>0</v>
      </c>
      <c r="K4969" s="160">
        <v>0</v>
      </c>
      <c r="L4969" s="707">
        <v>204552.31</v>
      </c>
      <c r="M4969" s="727" t="s">
        <v>4994</v>
      </c>
      <c r="Q4969" s="707"/>
      <c r="R4969" s="707"/>
      <c r="S4969" s="707"/>
      <c r="T4969" s="707"/>
      <c r="U4969" s="707"/>
      <c r="V4969" s="707"/>
      <c r="W4969" s="707"/>
      <c r="X4969" s="707"/>
      <c r="Y4969" s="707"/>
      <c r="Z4969" s="707"/>
      <c r="AA4969" s="707"/>
      <c r="AB4969" s="707"/>
      <c r="AC4969" s="707">
        <v>204552.31</v>
      </c>
    </row>
    <row r="4970" spans="4:39">
      <c r="D4970" s="160" t="s">
        <v>5489</v>
      </c>
      <c r="E4970" s="160"/>
      <c r="F4970" s="160">
        <v>45655</v>
      </c>
      <c r="G4970" s="160">
        <v>45665</v>
      </c>
      <c r="H4970" s="160">
        <v>45938</v>
      </c>
      <c r="I4970" s="160">
        <v>45949</v>
      </c>
      <c r="J4970" s="160">
        <v>0</v>
      </c>
      <c r="K4970" s="160">
        <v>0</v>
      </c>
      <c r="L4970" s="707">
        <v>204552.31</v>
      </c>
      <c r="M4970" s="727" t="s">
        <v>4995</v>
      </c>
      <c r="Q4970" s="707"/>
      <c r="R4970" s="707"/>
      <c r="S4970" s="707"/>
      <c r="T4970" s="707"/>
      <c r="U4970" s="707"/>
      <c r="V4970" s="707"/>
      <c r="W4970" s="707"/>
      <c r="X4970" s="707"/>
      <c r="Y4970" s="707"/>
      <c r="Z4970" s="707"/>
      <c r="AA4970" s="707"/>
      <c r="AB4970" s="707"/>
      <c r="AC4970" s="707">
        <v>204552.31</v>
      </c>
    </row>
    <row r="4971" spans="4:39">
      <c r="D4971" s="160" t="s">
        <v>5489</v>
      </c>
      <c r="E4971" s="160"/>
      <c r="F4971" s="160">
        <v>45655</v>
      </c>
      <c r="G4971" s="160">
        <v>45665</v>
      </c>
      <c r="H4971" s="160">
        <v>45938</v>
      </c>
      <c r="I4971" s="160">
        <v>45949</v>
      </c>
      <c r="J4971" s="160">
        <v>0</v>
      </c>
      <c r="K4971" s="160">
        <v>0</v>
      </c>
      <c r="L4971" s="707">
        <v>204552.31</v>
      </c>
      <c r="M4971" s="727" t="s">
        <v>4996</v>
      </c>
      <c r="Q4971" s="707"/>
      <c r="R4971" s="707"/>
      <c r="S4971" s="707"/>
      <c r="T4971" s="707"/>
      <c r="U4971" s="707"/>
      <c r="V4971" s="707"/>
      <c r="W4971" s="707"/>
      <c r="X4971" s="707"/>
      <c r="Y4971" s="707"/>
      <c r="Z4971" s="707"/>
    </row>
    <row r="4972" spans="4:39">
      <c r="D4972" s="160" t="s">
        <v>9417</v>
      </c>
      <c r="E4972" s="160"/>
      <c r="F4972" s="160">
        <v>45654</v>
      </c>
      <c r="G4972" s="160">
        <v>45659</v>
      </c>
      <c r="H4972" s="160">
        <v>45939</v>
      </c>
      <c r="I4972" s="160">
        <v>45945</v>
      </c>
      <c r="J4972" s="160">
        <v>0</v>
      </c>
      <c r="K4972" s="160">
        <v>0</v>
      </c>
      <c r="L4972" s="707">
        <v>20837</v>
      </c>
      <c r="M4972" s="727" t="s">
        <v>4994</v>
      </c>
      <c r="Q4972" s="707"/>
      <c r="R4972" s="707"/>
      <c r="S4972" s="707"/>
      <c r="T4972" s="707"/>
      <c r="U4972" s="707"/>
      <c r="V4972" s="707"/>
      <c r="W4972" s="707"/>
      <c r="X4972" s="707"/>
      <c r="Y4972" s="707"/>
      <c r="Z4972" s="707"/>
      <c r="AA4972" s="707"/>
      <c r="AB4972" s="707"/>
      <c r="AC4972" s="707">
        <v>20837</v>
      </c>
    </row>
    <row r="4973" spans="4:39">
      <c r="D4973" s="160" t="s">
        <v>9417</v>
      </c>
      <c r="E4973" s="160"/>
      <c r="F4973" s="160">
        <v>45654</v>
      </c>
      <c r="G4973" s="160">
        <v>45659</v>
      </c>
      <c r="H4973" s="160">
        <v>45939</v>
      </c>
      <c r="I4973" s="160">
        <v>45945</v>
      </c>
      <c r="J4973" s="160">
        <v>0</v>
      </c>
      <c r="K4973" s="160">
        <v>0</v>
      </c>
      <c r="L4973" s="707">
        <v>20837</v>
      </c>
      <c r="M4973" s="727" t="s">
        <v>4995</v>
      </c>
      <c r="Q4973" s="707"/>
      <c r="R4973" s="707"/>
      <c r="S4973" s="707"/>
      <c r="T4973" s="707"/>
      <c r="U4973" s="707"/>
      <c r="V4973" s="707"/>
      <c r="W4973" s="707"/>
      <c r="X4973" s="707"/>
      <c r="Y4973" s="707"/>
      <c r="Z4973" s="707"/>
      <c r="AA4973" s="707"/>
      <c r="AB4973" s="707"/>
      <c r="AC4973" s="707">
        <v>20837</v>
      </c>
    </row>
    <row r="4974" spans="4:39">
      <c r="D4974" s="160" t="s">
        <v>9417</v>
      </c>
      <c r="E4974" s="160"/>
      <c r="F4974" s="160">
        <v>45654</v>
      </c>
      <c r="G4974" s="160">
        <v>45659</v>
      </c>
      <c r="H4974" s="160">
        <v>45939</v>
      </c>
      <c r="I4974" s="160">
        <v>45945</v>
      </c>
      <c r="J4974" s="160">
        <v>0</v>
      </c>
      <c r="K4974" s="160">
        <v>0</v>
      </c>
      <c r="L4974" s="707">
        <v>20837</v>
      </c>
      <c r="M4974" s="727" t="s">
        <v>4996</v>
      </c>
      <c r="Q4974" s="707"/>
      <c r="R4974" s="707"/>
      <c r="S4974" s="707"/>
      <c r="T4974" s="707"/>
      <c r="U4974" s="707"/>
      <c r="V4974" s="707"/>
      <c r="W4974" s="707"/>
      <c r="X4974" s="707"/>
      <c r="Y4974" s="707"/>
      <c r="Z4974" s="707"/>
    </row>
    <row r="4975" spans="4:39">
      <c r="D4975" s="160" t="s">
        <v>5492</v>
      </c>
      <c r="E4975" s="160"/>
      <c r="F4975" s="160">
        <v>45643</v>
      </c>
      <c r="G4975" s="160">
        <v>45708</v>
      </c>
      <c r="H4975" s="160" t="s">
        <v>6555</v>
      </c>
      <c r="I4975" s="160">
        <v>46063</v>
      </c>
      <c r="J4975" s="160">
        <v>245633.64</v>
      </c>
      <c r="K4975" s="160">
        <v>245633.64</v>
      </c>
      <c r="L4975" s="707">
        <v>339808.2</v>
      </c>
      <c r="M4975" s="727" t="s">
        <v>4994</v>
      </c>
      <c r="Q4975" s="707"/>
      <c r="R4975" s="707"/>
      <c r="S4975" s="707">
        <v>61710.25</v>
      </c>
      <c r="T4975" s="707">
        <v>183923.4</v>
      </c>
      <c r="U4975" s="707"/>
      <c r="V4975" s="707"/>
      <c r="W4975" s="707"/>
      <c r="X4975" s="707"/>
      <c r="Y4975" s="707"/>
      <c r="Z4975" s="707"/>
      <c r="AA4975" s="707"/>
      <c r="AB4975" s="707"/>
      <c r="AC4975" s="707">
        <v>54156.67</v>
      </c>
      <c r="AD4975" s="707">
        <v>9337.9599999999991</v>
      </c>
      <c r="AF4975" s="707"/>
      <c r="AG4975" s="707">
        <v>30679.919999999998</v>
      </c>
    </row>
    <row r="4976" spans="4:39">
      <c r="D4976" s="160" t="s">
        <v>5492</v>
      </c>
      <c r="E4976" s="160"/>
      <c r="F4976" s="160">
        <v>45643</v>
      </c>
      <c r="G4976" s="160">
        <v>45708</v>
      </c>
      <c r="H4976" s="160" t="s">
        <v>6555</v>
      </c>
      <c r="I4976" s="160">
        <v>46063</v>
      </c>
      <c r="J4976" s="160">
        <v>245633.64</v>
      </c>
      <c r="K4976" s="160">
        <v>245633.64</v>
      </c>
      <c r="L4976" s="707">
        <v>339808.2</v>
      </c>
      <c r="M4976" s="727" t="s">
        <v>4995</v>
      </c>
      <c r="Q4976" s="707"/>
      <c r="R4976" s="707"/>
      <c r="S4976" s="707"/>
      <c r="T4976" s="707"/>
      <c r="U4976" s="707"/>
      <c r="V4976" s="707"/>
      <c r="W4976" s="707"/>
      <c r="X4976" s="707"/>
      <c r="Y4976" s="707"/>
      <c r="Z4976" s="707"/>
      <c r="AA4976" s="707"/>
      <c r="AB4976" s="707"/>
      <c r="AC4976" s="707">
        <v>54156.67</v>
      </c>
      <c r="AD4976" s="707">
        <v>9337.9599999999991</v>
      </c>
      <c r="AF4976" s="707"/>
      <c r="AG4976" s="707">
        <v>30679.919999999998</v>
      </c>
    </row>
    <row r="4977" spans="4:33">
      <c r="D4977" s="160" t="s">
        <v>5492</v>
      </c>
      <c r="E4977" s="160"/>
      <c r="F4977" s="160">
        <v>45643</v>
      </c>
      <c r="G4977" s="160">
        <v>45708</v>
      </c>
      <c r="H4977" s="160" t="s">
        <v>6555</v>
      </c>
      <c r="I4977" s="160">
        <v>46063</v>
      </c>
      <c r="J4977" s="160">
        <v>245633.64</v>
      </c>
      <c r="K4977" s="160">
        <v>245633.64</v>
      </c>
      <c r="L4977" s="707">
        <v>339808.2</v>
      </c>
      <c r="M4977" s="727" t="s">
        <v>4996</v>
      </c>
      <c r="Q4977" s="707"/>
      <c r="R4977" s="707"/>
      <c r="S4977" s="707"/>
      <c r="T4977" s="707"/>
      <c r="X4977" s="707">
        <v>35133.339999999997</v>
      </c>
      <c r="Y4977" s="707">
        <v>24628.32</v>
      </c>
      <c r="Z4977" s="707">
        <v>23382.98</v>
      </c>
      <c r="AA4977" s="707">
        <v>162489</v>
      </c>
    </row>
    <row r="4978" spans="4:33">
      <c r="D4978" s="160" t="s">
        <v>9418</v>
      </c>
      <c r="E4978" s="160"/>
      <c r="F4978" s="160">
        <v>45668</v>
      </c>
      <c r="G4978" s="160">
        <v>45678</v>
      </c>
      <c r="H4978" s="160">
        <v>45951</v>
      </c>
      <c r="I4978" s="160">
        <v>45962</v>
      </c>
      <c r="J4978" s="160">
        <v>0</v>
      </c>
      <c r="K4978" s="160">
        <v>0</v>
      </c>
      <c r="L4978" s="707">
        <v>5550.17</v>
      </c>
      <c r="M4978" s="727" t="s">
        <v>4994</v>
      </c>
      <c r="Q4978" s="707"/>
      <c r="U4978" s="707"/>
      <c r="V4978" s="707"/>
      <c r="W4978" s="707"/>
      <c r="X4978" s="707"/>
      <c r="Y4978" s="707"/>
      <c r="Z4978" s="707"/>
      <c r="AA4978" s="707"/>
      <c r="AC4978" s="707">
        <v>5272.66</v>
      </c>
      <c r="AD4978" s="707">
        <v>277.51</v>
      </c>
    </row>
    <row r="4979" spans="4:33">
      <c r="D4979" s="160" t="s">
        <v>9418</v>
      </c>
      <c r="E4979" s="160"/>
      <c r="F4979" s="160">
        <v>45668</v>
      </c>
      <c r="G4979" s="160">
        <v>45678</v>
      </c>
      <c r="H4979" s="160">
        <v>45951</v>
      </c>
      <c r="I4979" s="160">
        <v>45962</v>
      </c>
      <c r="J4979" s="160">
        <v>0</v>
      </c>
      <c r="K4979" s="160">
        <v>0</v>
      </c>
      <c r="L4979" s="707">
        <v>5550.17</v>
      </c>
      <c r="M4979" s="727" t="s">
        <v>4995</v>
      </c>
      <c r="Q4979" s="707"/>
      <c r="R4979" s="707"/>
      <c r="S4979" s="707"/>
      <c r="U4979" s="707"/>
      <c r="V4979" s="707"/>
      <c r="W4979" s="707"/>
      <c r="X4979" s="707"/>
      <c r="Y4979" s="707"/>
      <c r="Z4979" s="707"/>
      <c r="AA4979" s="707"/>
      <c r="AC4979" s="707">
        <v>5272.66</v>
      </c>
      <c r="AD4979" s="707">
        <v>277.51</v>
      </c>
    </row>
    <row r="4980" spans="4:33">
      <c r="D4980" s="160" t="s">
        <v>9418</v>
      </c>
      <c r="E4980" s="160"/>
      <c r="F4980" s="160">
        <v>45668</v>
      </c>
      <c r="G4980" s="160">
        <v>45678</v>
      </c>
      <c r="H4980" s="160">
        <v>45951</v>
      </c>
      <c r="I4980" s="160">
        <v>45962</v>
      </c>
      <c r="J4980" s="160">
        <v>0</v>
      </c>
      <c r="K4980" s="160">
        <v>0</v>
      </c>
      <c r="L4980" s="707">
        <v>5550.17</v>
      </c>
      <c r="M4980" s="727" t="s">
        <v>4996</v>
      </c>
      <c r="Q4980" s="707"/>
      <c r="R4980" s="707"/>
      <c r="S4980" s="707"/>
      <c r="X4980" s="707"/>
      <c r="Y4980" s="707"/>
      <c r="Z4980" s="707"/>
    </row>
    <row r="4981" spans="4:33">
      <c r="D4981" s="160" t="s">
        <v>9419</v>
      </c>
      <c r="E4981" s="160"/>
      <c r="F4981" s="160">
        <v>45643</v>
      </c>
      <c r="G4981" s="160">
        <v>45687</v>
      </c>
      <c r="H4981" s="160" t="s">
        <v>6555</v>
      </c>
      <c r="I4981" s="160" t="s">
        <v>6697</v>
      </c>
      <c r="J4981" s="160">
        <v>245633.64</v>
      </c>
      <c r="K4981" s="160">
        <v>245633.64</v>
      </c>
      <c r="L4981" s="707">
        <v>245633.64</v>
      </c>
      <c r="M4981" s="727" t="s">
        <v>4994</v>
      </c>
      <c r="Q4981" s="707"/>
      <c r="S4981" s="707">
        <v>61710.25</v>
      </c>
      <c r="T4981" s="707">
        <v>183923.4</v>
      </c>
      <c r="U4981" s="707"/>
      <c r="V4981" s="707"/>
      <c r="W4981" s="707"/>
      <c r="X4981" s="707"/>
      <c r="Y4981" s="707"/>
      <c r="Z4981" s="707"/>
      <c r="AA4981" s="707"/>
    </row>
    <row r="4982" spans="4:33">
      <c r="D4982" s="160" t="s">
        <v>9419</v>
      </c>
      <c r="E4982" s="160"/>
      <c r="F4982" s="160">
        <v>45643</v>
      </c>
      <c r="G4982" s="160">
        <v>45687</v>
      </c>
      <c r="H4982" s="160" t="s">
        <v>6555</v>
      </c>
      <c r="I4982" s="160" t="s">
        <v>6697</v>
      </c>
      <c r="J4982" s="160">
        <v>245633.64</v>
      </c>
      <c r="K4982" s="160">
        <v>245633.64</v>
      </c>
      <c r="L4982" s="707">
        <v>245633.64</v>
      </c>
      <c r="M4982" s="727" t="s">
        <v>4995</v>
      </c>
      <c r="Q4982" s="707"/>
      <c r="R4982" s="707"/>
      <c r="S4982" s="707"/>
      <c r="U4982" s="707"/>
      <c r="V4982" s="707"/>
      <c r="W4982" s="707"/>
      <c r="X4982" s="707"/>
      <c r="Y4982" s="707"/>
      <c r="Z4982" s="707"/>
      <c r="AA4982" s="707"/>
    </row>
    <row r="4983" spans="4:33">
      <c r="D4983" s="160" t="s">
        <v>9419</v>
      </c>
      <c r="E4983" s="160"/>
      <c r="F4983" s="160">
        <v>45643</v>
      </c>
      <c r="G4983" s="160">
        <v>45687</v>
      </c>
      <c r="H4983" s="160" t="s">
        <v>6555</v>
      </c>
      <c r="I4983" s="160" t="s">
        <v>6697</v>
      </c>
      <c r="J4983" s="160">
        <v>245633.64</v>
      </c>
      <c r="K4983" s="160">
        <v>245633.64</v>
      </c>
      <c r="L4983" s="707">
        <v>245633.64</v>
      </c>
      <c r="M4983" s="727" t="s">
        <v>4996</v>
      </c>
      <c r="Q4983" s="707"/>
      <c r="R4983" s="707"/>
      <c r="S4983" s="707"/>
      <c r="X4983" s="707">
        <v>35133.339999999997</v>
      </c>
      <c r="Y4983" s="707">
        <v>24628.32</v>
      </c>
      <c r="Z4983" s="707">
        <v>23382.98</v>
      </c>
      <c r="AA4983" s="707">
        <v>162489</v>
      </c>
    </row>
    <row r="4984" spans="4:33">
      <c r="D4984" s="160" t="s">
        <v>5493</v>
      </c>
      <c r="E4984" s="160"/>
      <c r="F4984" s="160">
        <v>45672</v>
      </c>
      <c r="G4984" s="160">
        <v>45676</v>
      </c>
      <c r="H4984" s="160">
        <v>45956</v>
      </c>
      <c r="I4984" s="160">
        <v>45959</v>
      </c>
      <c r="J4984" s="707">
        <v>0</v>
      </c>
      <c r="K4984" s="160">
        <v>0</v>
      </c>
      <c r="L4984" s="707">
        <v>5172.6400000000003</v>
      </c>
      <c r="M4984" s="727" t="s">
        <v>4994</v>
      </c>
      <c r="Q4984" s="707"/>
      <c r="R4984" s="707"/>
      <c r="U4984" s="707"/>
      <c r="V4984" s="707"/>
      <c r="W4984" s="707"/>
      <c r="X4984" s="707"/>
      <c r="Y4984" s="707"/>
      <c r="Z4984" s="707"/>
      <c r="AA4984" s="707"/>
      <c r="AB4984" s="707"/>
      <c r="AC4984" s="707">
        <v>5172.6400000000003</v>
      </c>
      <c r="AD4984" s="707"/>
    </row>
    <row r="4985" spans="4:33">
      <c r="D4985" s="160" t="s">
        <v>5493</v>
      </c>
      <c r="E4985" s="160"/>
      <c r="F4985" s="160">
        <v>45672</v>
      </c>
      <c r="G4985" s="160">
        <v>45676</v>
      </c>
      <c r="H4985" s="160">
        <v>45956</v>
      </c>
      <c r="I4985" s="160">
        <v>45959</v>
      </c>
      <c r="J4985" s="707">
        <v>0</v>
      </c>
      <c r="K4985" s="160">
        <v>0</v>
      </c>
      <c r="L4985" s="707">
        <v>5172.6400000000003</v>
      </c>
      <c r="M4985" s="727" t="s">
        <v>4995</v>
      </c>
      <c r="R4985" s="707"/>
      <c r="S4985" s="707"/>
      <c r="T4985" s="707"/>
      <c r="U4985" s="707"/>
      <c r="V4985" s="707"/>
      <c r="W4985" s="707"/>
      <c r="X4985" s="707"/>
      <c r="Y4985" s="707"/>
      <c r="Z4985" s="707"/>
      <c r="AA4985" s="707"/>
      <c r="AB4985" s="707"/>
      <c r="AC4985" s="707">
        <v>5172.6400000000003</v>
      </c>
      <c r="AD4985" s="707"/>
    </row>
    <row r="4986" spans="4:33">
      <c r="D4986" s="160" t="s">
        <v>5493</v>
      </c>
      <c r="E4986" s="160"/>
      <c r="F4986" s="160">
        <v>45672</v>
      </c>
      <c r="G4986" s="160">
        <v>45676</v>
      </c>
      <c r="H4986" s="160">
        <v>45956</v>
      </c>
      <c r="I4986" s="160">
        <v>45959</v>
      </c>
      <c r="J4986" s="707">
        <v>0</v>
      </c>
      <c r="K4986" s="160">
        <v>0</v>
      </c>
      <c r="L4986" s="707">
        <v>5172.6400000000003</v>
      </c>
      <c r="M4986" s="727" t="s">
        <v>4996</v>
      </c>
      <c r="R4986" s="707"/>
      <c r="S4986" s="707"/>
      <c r="T4986" s="707"/>
      <c r="Y4986" s="707"/>
      <c r="Z4986" s="707"/>
    </row>
    <row r="4987" spans="4:33">
      <c r="D4987" s="160" t="s">
        <v>5494</v>
      </c>
      <c r="E4987" s="160"/>
      <c r="F4987" s="160">
        <v>45705</v>
      </c>
      <c r="G4987" s="160">
        <v>45708</v>
      </c>
      <c r="H4987" s="160">
        <v>46060</v>
      </c>
      <c r="I4987" s="160">
        <v>46063</v>
      </c>
      <c r="J4987" s="707">
        <v>0</v>
      </c>
      <c r="K4987" s="160">
        <v>0</v>
      </c>
      <c r="L4987" s="707">
        <v>30679.919999999998</v>
      </c>
      <c r="M4987" s="727" t="s">
        <v>4994</v>
      </c>
      <c r="R4987" s="707"/>
      <c r="U4987" s="707"/>
      <c r="V4987" s="707"/>
      <c r="W4987" s="707"/>
      <c r="X4987" s="707"/>
      <c r="Y4987" s="707"/>
      <c r="Z4987" s="707"/>
      <c r="AA4987" s="707"/>
      <c r="AB4987" s="707"/>
      <c r="AF4987" s="707"/>
      <c r="AG4987" s="707">
        <v>30679.919999999998</v>
      </c>
    </row>
    <row r="4988" spans="4:33">
      <c r="D4988" s="160" t="s">
        <v>5494</v>
      </c>
      <c r="E4988" s="160"/>
      <c r="F4988" s="160">
        <v>45705</v>
      </c>
      <c r="G4988" s="160">
        <v>45708</v>
      </c>
      <c r="H4988" s="160">
        <v>46060</v>
      </c>
      <c r="I4988" s="160">
        <v>46063</v>
      </c>
      <c r="J4988" s="707">
        <v>0</v>
      </c>
      <c r="K4988" s="160">
        <v>0</v>
      </c>
      <c r="L4988" s="707">
        <v>30679.919999999998</v>
      </c>
      <c r="M4988" s="727" t="s">
        <v>4995</v>
      </c>
      <c r="Q4988" s="707"/>
      <c r="R4988" s="707"/>
      <c r="S4988" s="707"/>
      <c r="T4988" s="707"/>
      <c r="U4988" s="707"/>
      <c r="V4988" s="707"/>
      <c r="W4988" s="707"/>
      <c r="X4988" s="707"/>
      <c r="Y4988" s="707"/>
      <c r="Z4988" s="707"/>
      <c r="AA4988" s="707"/>
      <c r="AB4988" s="707"/>
      <c r="AF4988" s="707"/>
      <c r="AG4988" s="707">
        <v>30679.919999999998</v>
      </c>
    </row>
    <row r="4989" spans="4:33">
      <c r="D4989" s="160" t="s">
        <v>5494</v>
      </c>
      <c r="E4989" s="160"/>
      <c r="F4989" s="160">
        <v>45705</v>
      </c>
      <c r="G4989" s="160">
        <v>45708</v>
      </c>
      <c r="H4989" s="160">
        <v>46060</v>
      </c>
      <c r="I4989" s="160">
        <v>46063</v>
      </c>
      <c r="J4989" s="707">
        <v>0</v>
      </c>
      <c r="K4989" s="160">
        <v>0</v>
      </c>
      <c r="L4989" s="707">
        <v>30679.919999999998</v>
      </c>
      <c r="M4989" s="727" t="s">
        <v>4996</v>
      </c>
      <c r="Q4989" s="707"/>
      <c r="R4989" s="707"/>
      <c r="S4989" s="707"/>
      <c r="T4989" s="707"/>
      <c r="Y4989" s="707"/>
      <c r="Z4989" s="707"/>
    </row>
    <row r="4990" spans="4:33">
      <c r="D4990" s="160" t="s">
        <v>5495</v>
      </c>
      <c r="E4990" s="160"/>
      <c r="F4990" s="160">
        <v>45672</v>
      </c>
      <c r="G4990" s="160">
        <v>45676</v>
      </c>
      <c r="H4990" s="160">
        <v>45956</v>
      </c>
      <c r="I4990" s="160">
        <v>45959</v>
      </c>
      <c r="J4990" s="160">
        <v>0</v>
      </c>
      <c r="K4990" s="160">
        <v>0</v>
      </c>
      <c r="L4990" s="707">
        <v>9791.9</v>
      </c>
      <c r="M4990" s="727" t="s">
        <v>4994</v>
      </c>
      <c r="R4990" s="707"/>
      <c r="U4990" s="707"/>
      <c r="V4990" s="707"/>
      <c r="W4990" s="707"/>
      <c r="X4990" s="707"/>
      <c r="Y4990" s="707"/>
      <c r="Z4990" s="707"/>
      <c r="AA4990" s="707"/>
      <c r="AB4990" s="707"/>
      <c r="AC4990" s="707">
        <v>9791.9</v>
      </c>
      <c r="AD4990" s="707"/>
    </row>
    <row r="4991" spans="4:33">
      <c r="D4991" s="160" t="s">
        <v>5495</v>
      </c>
      <c r="E4991" s="160"/>
      <c r="F4991" s="160">
        <v>45672</v>
      </c>
      <c r="G4991" s="160">
        <v>45676</v>
      </c>
      <c r="H4991" s="160">
        <v>45956</v>
      </c>
      <c r="I4991" s="160">
        <v>45959</v>
      </c>
      <c r="J4991" s="160">
        <v>0</v>
      </c>
      <c r="K4991" s="160">
        <v>0</v>
      </c>
      <c r="L4991" s="707">
        <v>9791.9</v>
      </c>
      <c r="M4991" s="727" t="s">
        <v>4995</v>
      </c>
      <c r="R4991" s="707"/>
      <c r="S4991" s="707"/>
      <c r="T4991" s="707"/>
      <c r="U4991" s="707"/>
      <c r="V4991" s="707"/>
      <c r="W4991" s="707"/>
      <c r="X4991" s="707"/>
      <c r="Y4991" s="707"/>
      <c r="Z4991" s="707"/>
      <c r="AA4991" s="707"/>
      <c r="AB4991" s="707"/>
      <c r="AC4991" s="707">
        <v>9791.9</v>
      </c>
      <c r="AD4991" s="707"/>
    </row>
    <row r="4992" spans="4:33">
      <c r="D4992" s="160" t="s">
        <v>5495</v>
      </c>
      <c r="E4992" s="160"/>
      <c r="F4992" s="160">
        <v>45672</v>
      </c>
      <c r="G4992" s="160">
        <v>45676</v>
      </c>
      <c r="H4992" s="160">
        <v>45956</v>
      </c>
      <c r="I4992" s="160">
        <v>45959</v>
      </c>
      <c r="J4992" s="160">
        <v>0</v>
      </c>
      <c r="K4992" s="160">
        <v>0</v>
      </c>
      <c r="L4992" s="707">
        <v>9791.9</v>
      </c>
      <c r="M4992" s="727" t="s">
        <v>4996</v>
      </c>
      <c r="R4992" s="707"/>
      <c r="S4992" s="707"/>
      <c r="T4992" s="707"/>
      <c r="X4992" s="707"/>
      <c r="Y4992" s="707"/>
      <c r="Z4992" s="707"/>
    </row>
    <row r="4993" spans="4:33">
      <c r="D4993" s="160" t="s">
        <v>5496</v>
      </c>
      <c r="E4993" s="160"/>
      <c r="F4993" s="160">
        <v>45672</v>
      </c>
      <c r="G4993" s="160">
        <v>45676</v>
      </c>
      <c r="H4993" s="160">
        <v>45956</v>
      </c>
      <c r="I4993" s="160">
        <v>45959</v>
      </c>
      <c r="J4993" s="160">
        <v>0</v>
      </c>
      <c r="K4993" s="160">
        <v>0</v>
      </c>
      <c r="L4993" s="707">
        <v>7444.14</v>
      </c>
      <c r="M4993" s="727" t="s">
        <v>4994</v>
      </c>
      <c r="R4993" s="707"/>
      <c r="X4993" s="707"/>
      <c r="Y4993" s="707"/>
      <c r="AA4993" s="707"/>
      <c r="AB4993" s="707"/>
      <c r="AC4993" s="707">
        <v>7444.14</v>
      </c>
      <c r="AD4993" s="707"/>
      <c r="AE4993" s="707"/>
      <c r="AF4993" s="707"/>
      <c r="AG4993" s="707"/>
    </row>
    <row r="4994" spans="4:33">
      <c r="D4994" s="160" t="s">
        <v>5496</v>
      </c>
      <c r="E4994" s="160"/>
      <c r="F4994" s="160">
        <v>45672</v>
      </c>
      <c r="G4994" s="160">
        <v>45676</v>
      </c>
      <c r="H4994" s="160">
        <v>45956</v>
      </c>
      <c r="I4994" s="160">
        <v>45959</v>
      </c>
      <c r="J4994" s="160">
        <v>0</v>
      </c>
      <c r="K4994" s="160">
        <v>0</v>
      </c>
      <c r="L4994" s="707">
        <v>7444.14</v>
      </c>
      <c r="M4994" s="727" t="s">
        <v>4995</v>
      </c>
      <c r="X4994" s="707"/>
      <c r="Y4994" s="707"/>
      <c r="Z4994" s="707"/>
      <c r="AA4994" s="707"/>
      <c r="AB4994" s="707"/>
      <c r="AC4994" s="707">
        <v>7444.14</v>
      </c>
      <c r="AD4994" s="707"/>
      <c r="AE4994" s="707"/>
      <c r="AF4994" s="707"/>
      <c r="AG4994" s="707"/>
    </row>
    <row r="4995" spans="4:33">
      <c r="D4995" s="160" t="s">
        <v>5496</v>
      </c>
      <c r="E4995" s="160"/>
      <c r="F4995" s="160">
        <v>45672</v>
      </c>
      <c r="G4995" s="160">
        <v>45676</v>
      </c>
      <c r="H4995" s="160">
        <v>45956</v>
      </c>
      <c r="I4995" s="160">
        <v>45959</v>
      </c>
      <c r="J4995" s="160">
        <v>0</v>
      </c>
      <c r="K4995" s="160">
        <v>0</v>
      </c>
      <c r="L4995" s="707">
        <v>7444.14</v>
      </c>
      <c r="M4995" s="727" t="s">
        <v>4996</v>
      </c>
      <c r="X4995" s="707"/>
      <c r="Y4995" s="707"/>
      <c r="Z4995" s="707"/>
      <c r="AD4995" s="707"/>
      <c r="AE4995" s="707"/>
    </row>
    <row r="4996" spans="4:33">
      <c r="D4996" s="160" t="s">
        <v>5497</v>
      </c>
      <c r="E4996" s="160"/>
      <c r="F4996" s="160">
        <v>45672</v>
      </c>
      <c r="G4996" s="160">
        <v>45680</v>
      </c>
      <c r="H4996" s="160">
        <v>45953</v>
      </c>
      <c r="I4996" s="160">
        <v>45962</v>
      </c>
      <c r="J4996" s="160">
        <v>0</v>
      </c>
      <c r="K4996" s="160">
        <v>0</v>
      </c>
      <c r="L4996" s="707">
        <v>18204.599999999999</v>
      </c>
      <c r="M4996" s="727" t="s">
        <v>4994</v>
      </c>
      <c r="X4996" s="707"/>
      <c r="Y4996" s="707"/>
      <c r="AA4996" s="707"/>
      <c r="AB4996" s="707"/>
      <c r="AC4996" s="707">
        <v>17294.37</v>
      </c>
      <c r="AD4996" s="707">
        <v>910.23</v>
      </c>
      <c r="AE4996" s="707"/>
      <c r="AF4996" s="707"/>
    </row>
    <row r="4997" spans="4:33">
      <c r="D4997" s="160" t="s">
        <v>5497</v>
      </c>
      <c r="E4997" s="160"/>
      <c r="F4997" s="160">
        <v>45672</v>
      </c>
      <c r="G4997" s="160">
        <v>45680</v>
      </c>
      <c r="H4997" s="160">
        <v>45953</v>
      </c>
      <c r="I4997" s="160">
        <v>45962</v>
      </c>
      <c r="J4997" s="160">
        <v>0</v>
      </c>
      <c r="K4997" s="160">
        <v>0</v>
      </c>
      <c r="L4997" s="707">
        <v>18204.599999999999</v>
      </c>
      <c r="M4997" s="727" t="s">
        <v>4995</v>
      </c>
      <c r="X4997" s="707"/>
      <c r="Y4997" s="707"/>
      <c r="Z4997" s="707"/>
      <c r="AA4997" s="707"/>
      <c r="AB4997" s="707"/>
      <c r="AC4997" s="707">
        <v>17294.37</v>
      </c>
      <c r="AD4997" s="707">
        <v>910.23</v>
      </c>
      <c r="AE4997" s="707"/>
      <c r="AF4997" s="707"/>
    </row>
    <row r="4998" spans="4:33">
      <c r="D4998" s="160" t="s">
        <v>5497</v>
      </c>
      <c r="E4998" s="160"/>
      <c r="F4998" s="160">
        <v>45672</v>
      </c>
      <c r="G4998" s="160">
        <v>45680</v>
      </c>
      <c r="H4998" s="160">
        <v>45953</v>
      </c>
      <c r="I4998" s="160">
        <v>45962</v>
      </c>
      <c r="J4998" s="160">
        <v>0</v>
      </c>
      <c r="K4998" s="160">
        <v>0</v>
      </c>
      <c r="L4998" s="707">
        <v>18204.599999999999</v>
      </c>
      <c r="M4998" s="727" t="s">
        <v>4996</v>
      </c>
      <c r="X4998" s="707"/>
      <c r="Y4998" s="707"/>
      <c r="Z4998" s="707"/>
      <c r="AD4998" s="707"/>
    </row>
    <row r="4999" spans="4:33">
      <c r="D4999" s="160" t="s">
        <v>5498</v>
      </c>
      <c r="E4999" s="160"/>
      <c r="F4999" s="160">
        <v>45675</v>
      </c>
      <c r="G4999" s="160">
        <v>45683</v>
      </c>
      <c r="H4999" s="160">
        <v>45956</v>
      </c>
      <c r="I4999" s="160">
        <v>45964</v>
      </c>
      <c r="J4999" s="160">
        <v>0</v>
      </c>
      <c r="K4999" s="160">
        <v>0</v>
      </c>
      <c r="L4999" s="707">
        <v>13851.92</v>
      </c>
      <c r="M4999" s="727" t="s">
        <v>4994</v>
      </c>
      <c r="X4999" s="707"/>
      <c r="Y4999" s="707"/>
      <c r="AA4999" s="707"/>
      <c r="AB4999" s="707"/>
      <c r="AC4999" s="707">
        <v>8311.15</v>
      </c>
      <c r="AD4999" s="707">
        <v>5540.77</v>
      </c>
      <c r="AE4999" s="707"/>
      <c r="AF4999" s="707"/>
      <c r="AG4999" s="707"/>
    </row>
    <row r="5000" spans="4:33">
      <c r="D5000" s="160" t="s">
        <v>5498</v>
      </c>
      <c r="E5000" s="160"/>
      <c r="F5000" s="160">
        <v>45675</v>
      </c>
      <c r="G5000" s="160">
        <v>45683</v>
      </c>
      <c r="H5000" s="160">
        <v>45956</v>
      </c>
      <c r="I5000" s="160">
        <v>45964</v>
      </c>
      <c r="J5000" s="160">
        <v>0</v>
      </c>
      <c r="K5000" s="160">
        <v>0</v>
      </c>
      <c r="L5000" s="707">
        <v>13851.92</v>
      </c>
      <c r="M5000" s="727" t="s">
        <v>4995</v>
      </c>
      <c r="X5000" s="707"/>
      <c r="Y5000" s="707"/>
      <c r="Z5000" s="707"/>
      <c r="AA5000" s="707"/>
      <c r="AB5000" s="707"/>
      <c r="AC5000" s="707">
        <v>8311.15</v>
      </c>
      <c r="AD5000" s="707">
        <v>5540.77</v>
      </c>
      <c r="AE5000" s="707"/>
      <c r="AF5000" s="707"/>
      <c r="AG5000" s="707"/>
    </row>
    <row r="5001" spans="4:33">
      <c r="D5001" s="160" t="s">
        <v>5498</v>
      </c>
      <c r="E5001" s="160"/>
      <c r="F5001" s="160">
        <v>45675</v>
      </c>
      <c r="G5001" s="160">
        <v>45683</v>
      </c>
      <c r="H5001" s="160">
        <v>45956</v>
      </c>
      <c r="I5001" s="160">
        <v>45964</v>
      </c>
      <c r="J5001" s="160">
        <v>0</v>
      </c>
      <c r="K5001" s="160">
        <v>0</v>
      </c>
      <c r="L5001" s="707">
        <v>13851.92</v>
      </c>
      <c r="M5001" s="727" t="s">
        <v>4996</v>
      </c>
      <c r="X5001" s="707"/>
      <c r="Y5001" s="707"/>
      <c r="Z5001" s="707"/>
      <c r="AD5001" s="707"/>
      <c r="AE5001" s="707"/>
      <c r="AF5001" s="707"/>
      <c r="AG5001" s="707"/>
    </row>
    <row r="5002" spans="4:33">
      <c r="D5002" s="160" t="s">
        <v>5499</v>
      </c>
      <c r="E5002" s="160"/>
      <c r="F5002" s="160">
        <v>45677</v>
      </c>
      <c r="G5002" s="160">
        <v>45685</v>
      </c>
      <c r="H5002" s="160">
        <v>45958</v>
      </c>
      <c r="I5002" s="160">
        <v>45966</v>
      </c>
      <c r="J5002" s="160">
        <v>0</v>
      </c>
      <c r="K5002" s="160">
        <v>0</v>
      </c>
      <c r="L5002" s="707">
        <v>3479.28</v>
      </c>
      <c r="M5002" s="727" t="s">
        <v>4994</v>
      </c>
      <c r="X5002" s="707"/>
      <c r="Y5002" s="707"/>
      <c r="AA5002" s="707"/>
      <c r="AB5002" s="707"/>
      <c r="AC5002" s="707">
        <v>869.82</v>
      </c>
      <c r="AD5002" s="707">
        <v>2609.46</v>
      </c>
      <c r="AE5002" s="707"/>
      <c r="AF5002" s="707"/>
      <c r="AG5002" s="707"/>
    </row>
    <row r="5003" spans="4:33">
      <c r="D5003" s="160" t="s">
        <v>5499</v>
      </c>
      <c r="E5003" s="160"/>
      <c r="F5003" s="160">
        <v>45677</v>
      </c>
      <c r="G5003" s="160">
        <v>45685</v>
      </c>
      <c r="H5003" s="160">
        <v>45958</v>
      </c>
      <c r="I5003" s="160">
        <v>45966</v>
      </c>
      <c r="J5003" s="160">
        <v>0</v>
      </c>
      <c r="K5003" s="160">
        <v>0</v>
      </c>
      <c r="L5003" s="707">
        <v>3479.28</v>
      </c>
      <c r="M5003" s="727" t="s">
        <v>4995</v>
      </c>
      <c r="X5003" s="707"/>
      <c r="Y5003" s="707"/>
      <c r="Z5003" s="707"/>
      <c r="AA5003" s="707"/>
      <c r="AB5003" s="707"/>
      <c r="AC5003" s="707">
        <v>869.82</v>
      </c>
      <c r="AD5003" s="707">
        <v>2609.46</v>
      </c>
      <c r="AE5003" s="707"/>
      <c r="AF5003" s="707"/>
      <c r="AG5003" s="707"/>
    </row>
    <row r="5004" spans="4:33">
      <c r="D5004" s="160" t="s">
        <v>5499</v>
      </c>
      <c r="E5004" s="160"/>
      <c r="F5004" s="160">
        <v>45677</v>
      </c>
      <c r="G5004" s="160">
        <v>45685</v>
      </c>
      <c r="H5004" s="160">
        <v>45958</v>
      </c>
      <c r="I5004" s="160">
        <v>45966</v>
      </c>
      <c r="J5004" s="160">
        <v>0</v>
      </c>
      <c r="K5004" s="160">
        <v>0</v>
      </c>
      <c r="L5004" s="707">
        <v>3479.28</v>
      </c>
      <c r="M5004" s="727" t="s">
        <v>4996</v>
      </c>
      <c r="X5004" s="707"/>
      <c r="Y5004" s="707"/>
      <c r="Z5004" s="707"/>
      <c r="AD5004" s="707"/>
      <c r="AE5004" s="707"/>
      <c r="AF5004" s="707"/>
      <c r="AG5004" s="707"/>
    </row>
    <row r="5005" spans="4:33">
      <c r="D5005" s="160" t="s">
        <v>5490</v>
      </c>
      <c r="E5005" s="160"/>
      <c r="F5005" s="160">
        <v>45689</v>
      </c>
      <c r="G5005" s="160">
        <v>45701</v>
      </c>
      <c r="H5005" s="160">
        <v>45967</v>
      </c>
      <c r="I5005" s="160">
        <v>45980</v>
      </c>
      <c r="J5005" s="160">
        <v>0</v>
      </c>
      <c r="K5005" s="160">
        <v>0</v>
      </c>
      <c r="L5005" s="707">
        <v>69816.23</v>
      </c>
      <c r="M5005" s="727" t="s">
        <v>4994</v>
      </c>
      <c r="X5005" s="707"/>
      <c r="Y5005" s="707"/>
      <c r="AA5005" s="707"/>
      <c r="AB5005" s="707"/>
      <c r="AC5005" s="707"/>
      <c r="AD5005" s="707">
        <v>69816.23</v>
      </c>
      <c r="AE5005" s="707"/>
      <c r="AF5005" s="707"/>
      <c r="AG5005" s="707"/>
    </row>
    <row r="5006" spans="4:33">
      <c r="D5006" s="160" t="s">
        <v>5490</v>
      </c>
      <c r="E5006" s="160"/>
      <c r="F5006" s="160">
        <v>45689</v>
      </c>
      <c r="G5006" s="160">
        <v>45701</v>
      </c>
      <c r="H5006" s="160">
        <v>45967</v>
      </c>
      <c r="I5006" s="160">
        <v>45980</v>
      </c>
      <c r="J5006" s="160">
        <v>0</v>
      </c>
      <c r="K5006" s="160">
        <v>0</v>
      </c>
      <c r="L5006" s="707">
        <v>69816.23</v>
      </c>
      <c r="M5006" s="727" t="s">
        <v>4995</v>
      </c>
      <c r="X5006" s="707"/>
      <c r="Y5006" s="707"/>
      <c r="Z5006" s="707"/>
      <c r="AA5006" s="707"/>
      <c r="AB5006" s="707"/>
      <c r="AC5006" s="707"/>
      <c r="AD5006" s="707">
        <v>69816.23</v>
      </c>
      <c r="AE5006" s="707"/>
      <c r="AF5006" s="707"/>
      <c r="AG5006" s="707"/>
    </row>
    <row r="5007" spans="4:33">
      <c r="D5007" s="160" t="s">
        <v>5490</v>
      </c>
      <c r="E5007" s="160"/>
      <c r="F5007" s="160">
        <v>45689</v>
      </c>
      <c r="G5007" s="160">
        <v>45701</v>
      </c>
      <c r="H5007" s="160">
        <v>45967</v>
      </c>
      <c r="I5007" s="160">
        <v>45980</v>
      </c>
      <c r="J5007" s="160">
        <v>0</v>
      </c>
      <c r="K5007" s="160">
        <v>0</v>
      </c>
      <c r="L5007" s="707">
        <v>69816.23</v>
      </c>
      <c r="M5007" s="727" t="s">
        <v>4996</v>
      </c>
      <c r="X5007" s="707"/>
      <c r="Y5007" s="707"/>
      <c r="Z5007" s="707"/>
      <c r="AD5007" s="707"/>
      <c r="AE5007" s="707"/>
      <c r="AG5007" s="707"/>
    </row>
    <row r="5008" spans="4:33">
      <c r="D5008" s="160" t="s">
        <v>9420</v>
      </c>
      <c r="E5008" s="160"/>
      <c r="F5008" s="160">
        <v>45689</v>
      </c>
      <c r="G5008" s="160">
        <v>45701</v>
      </c>
      <c r="H5008" s="160">
        <v>45967</v>
      </c>
      <c r="I5008" s="160">
        <v>45980</v>
      </c>
      <c r="J5008" s="160">
        <v>0</v>
      </c>
      <c r="K5008" s="160">
        <v>0</v>
      </c>
      <c r="L5008" s="707">
        <v>6337.41</v>
      </c>
      <c r="M5008" s="727" t="s">
        <v>4994</v>
      </c>
      <c r="X5008" s="707"/>
      <c r="Y5008" s="707"/>
      <c r="AA5008" s="707"/>
      <c r="AB5008" s="707"/>
      <c r="AC5008" s="707"/>
      <c r="AD5008" s="707">
        <v>6337.41</v>
      </c>
      <c r="AE5008" s="707"/>
      <c r="AF5008" s="707"/>
      <c r="AG5008" s="707"/>
    </row>
    <row r="5009" spans="4:34">
      <c r="D5009" s="160" t="s">
        <v>9420</v>
      </c>
      <c r="E5009" s="160"/>
      <c r="F5009" s="160">
        <v>45689</v>
      </c>
      <c r="G5009" s="160">
        <v>45701</v>
      </c>
      <c r="H5009" s="160">
        <v>45967</v>
      </c>
      <c r="I5009" s="160">
        <v>45980</v>
      </c>
      <c r="J5009" s="160">
        <v>0</v>
      </c>
      <c r="K5009" s="160">
        <v>0</v>
      </c>
      <c r="L5009" s="707">
        <v>6337.41</v>
      </c>
      <c r="M5009" s="727" t="s">
        <v>4995</v>
      </c>
      <c r="X5009" s="707"/>
      <c r="Y5009" s="707"/>
      <c r="Z5009" s="707"/>
      <c r="AA5009" s="707"/>
      <c r="AB5009" s="707"/>
      <c r="AC5009" s="707"/>
      <c r="AD5009" s="707">
        <v>6337.41</v>
      </c>
      <c r="AE5009" s="707"/>
      <c r="AF5009" s="707"/>
      <c r="AG5009" s="707"/>
    </row>
    <row r="5010" spans="4:34">
      <c r="D5010" s="160" t="s">
        <v>9420</v>
      </c>
      <c r="E5010" s="160"/>
      <c r="F5010" s="160">
        <v>45689</v>
      </c>
      <c r="G5010" s="160">
        <v>45701</v>
      </c>
      <c r="H5010" s="160">
        <v>45967</v>
      </c>
      <c r="I5010" s="160">
        <v>45980</v>
      </c>
      <c r="J5010" s="160">
        <v>0</v>
      </c>
      <c r="K5010" s="160">
        <v>0</v>
      </c>
      <c r="L5010" s="707">
        <v>6337.41</v>
      </c>
      <c r="M5010" s="727" t="s">
        <v>4996</v>
      </c>
      <c r="R5010" s="707"/>
      <c r="S5010" s="707"/>
      <c r="X5010" s="707"/>
      <c r="Y5010" s="707"/>
      <c r="Z5010" s="707"/>
      <c r="AD5010" s="707"/>
      <c r="AE5010" s="707"/>
      <c r="AG5010" s="707"/>
    </row>
    <row r="5011" spans="4:34">
      <c r="D5011" s="160" t="s">
        <v>5491</v>
      </c>
      <c r="E5011" s="160"/>
      <c r="F5011" s="160">
        <v>45691</v>
      </c>
      <c r="G5011" s="160">
        <v>45699</v>
      </c>
      <c r="H5011" s="160">
        <v>45970</v>
      </c>
      <c r="I5011" s="160">
        <v>45978</v>
      </c>
      <c r="J5011" s="160">
        <v>0</v>
      </c>
      <c r="K5011" s="160">
        <v>0</v>
      </c>
      <c r="L5011" s="707">
        <v>63478.82</v>
      </c>
      <c r="M5011" s="727" t="s">
        <v>4994</v>
      </c>
      <c r="R5011" s="707"/>
      <c r="S5011" s="707"/>
      <c r="U5011" s="707"/>
      <c r="V5011" s="707"/>
      <c r="W5011" s="707"/>
      <c r="X5011" s="707"/>
      <c r="Y5011" s="707"/>
      <c r="Z5011" s="707"/>
      <c r="AA5011" s="707"/>
      <c r="AB5011" s="707"/>
      <c r="AC5011" s="707"/>
      <c r="AD5011" s="707">
        <v>63478.82</v>
      </c>
      <c r="AE5011" s="707"/>
      <c r="AF5011" s="707"/>
      <c r="AG5011" s="707"/>
    </row>
    <row r="5012" spans="4:34">
      <c r="D5012" s="160" t="s">
        <v>5491</v>
      </c>
      <c r="E5012" s="160"/>
      <c r="F5012" s="160">
        <v>45691</v>
      </c>
      <c r="G5012" s="160">
        <v>45699</v>
      </c>
      <c r="H5012" s="160">
        <v>45970</v>
      </c>
      <c r="I5012" s="160">
        <v>45978</v>
      </c>
      <c r="J5012" s="160">
        <v>0</v>
      </c>
      <c r="K5012" s="160">
        <v>0</v>
      </c>
      <c r="L5012" s="707">
        <v>63478.82</v>
      </c>
      <c r="M5012" s="727" t="s">
        <v>4995</v>
      </c>
      <c r="Q5012" s="707"/>
      <c r="R5012" s="707"/>
      <c r="S5012" s="707"/>
      <c r="T5012" s="707"/>
      <c r="U5012" s="707"/>
      <c r="V5012" s="707"/>
      <c r="W5012" s="707"/>
      <c r="X5012" s="707"/>
      <c r="Y5012" s="707"/>
      <c r="Z5012" s="707"/>
      <c r="AA5012" s="707"/>
      <c r="AB5012" s="707"/>
      <c r="AC5012" s="707"/>
      <c r="AD5012" s="707">
        <v>63478.82</v>
      </c>
      <c r="AE5012" s="707"/>
      <c r="AF5012" s="707"/>
      <c r="AG5012" s="707"/>
    </row>
    <row r="5013" spans="4:34">
      <c r="D5013" s="160" t="s">
        <v>5491</v>
      </c>
      <c r="E5013" s="160"/>
      <c r="F5013" s="160">
        <v>45691</v>
      </c>
      <c r="G5013" s="160">
        <v>45699</v>
      </c>
      <c r="H5013" s="160">
        <v>45970</v>
      </c>
      <c r="I5013" s="160">
        <v>45978</v>
      </c>
      <c r="J5013" s="160">
        <v>0</v>
      </c>
      <c r="K5013" s="160">
        <v>0</v>
      </c>
      <c r="L5013" s="707">
        <v>63478.82</v>
      </c>
      <c r="M5013" s="727" t="s">
        <v>4996</v>
      </c>
      <c r="Q5013" s="707"/>
      <c r="R5013" s="707"/>
      <c r="S5013" s="707"/>
      <c r="T5013" s="707"/>
      <c r="X5013" s="707"/>
      <c r="Y5013" s="707"/>
      <c r="Z5013" s="707"/>
      <c r="AD5013" s="707"/>
      <c r="AE5013" s="707"/>
      <c r="AG5013" s="707"/>
    </row>
    <row r="5014" spans="4:34">
      <c r="D5014" s="160" t="s">
        <v>5500</v>
      </c>
      <c r="E5014" s="160"/>
      <c r="F5014" s="160">
        <v>45620</v>
      </c>
      <c r="G5014" s="160">
        <v>45742</v>
      </c>
      <c r="H5014" s="160" t="s">
        <v>6548</v>
      </c>
      <c r="I5014" s="160">
        <v>45992</v>
      </c>
      <c r="J5014" s="160">
        <v>1182892.3500000001</v>
      </c>
      <c r="K5014" s="160">
        <v>1182892.33</v>
      </c>
      <c r="L5014" s="707">
        <v>2103669.73</v>
      </c>
      <c r="M5014" s="727" t="s">
        <v>4994</v>
      </c>
      <c r="R5014" s="707"/>
      <c r="S5014" s="707">
        <v>200192.57</v>
      </c>
      <c r="T5014" s="707">
        <v>282580.40000000002</v>
      </c>
      <c r="U5014" s="707">
        <v>492899.91</v>
      </c>
      <c r="V5014" s="707">
        <v>12818.57</v>
      </c>
      <c r="W5014" s="707"/>
      <c r="X5014" s="707"/>
      <c r="Y5014" s="707"/>
      <c r="Z5014" s="707"/>
      <c r="AA5014" s="707"/>
      <c r="AB5014" s="707"/>
      <c r="AC5014" s="707">
        <v>493090.75</v>
      </c>
      <c r="AD5014" s="707">
        <v>621644.91</v>
      </c>
      <c r="AE5014" s="707">
        <v>442.62</v>
      </c>
      <c r="AF5014" s="707"/>
    </row>
    <row r="5015" spans="4:34">
      <c r="D5015" s="160" t="s">
        <v>5500</v>
      </c>
      <c r="E5015" s="160"/>
      <c r="F5015" s="160">
        <v>45620</v>
      </c>
      <c r="G5015" s="160">
        <v>45742</v>
      </c>
      <c r="H5015" s="160" t="s">
        <v>6548</v>
      </c>
      <c r="I5015" s="160">
        <v>45992</v>
      </c>
      <c r="J5015" s="160">
        <v>1182892.3500000001</v>
      </c>
      <c r="K5015" s="160">
        <v>1182892.33</v>
      </c>
      <c r="L5015" s="707">
        <v>2103669.73</v>
      </c>
      <c r="M5015" s="727" t="s">
        <v>4995</v>
      </c>
      <c r="Q5015" s="707"/>
      <c r="R5015" s="707"/>
      <c r="S5015" s="707"/>
      <c r="T5015" s="707"/>
      <c r="U5015" s="707"/>
      <c r="V5015" s="707"/>
      <c r="W5015" s="707"/>
      <c r="X5015" s="707"/>
      <c r="Y5015" s="707"/>
      <c r="Z5015" s="707"/>
      <c r="AA5015" s="707"/>
      <c r="AB5015" s="707"/>
      <c r="AC5015" s="707">
        <v>504506.52</v>
      </c>
      <c r="AD5015" s="707">
        <v>415828.25</v>
      </c>
      <c r="AE5015" s="707">
        <v>442.62</v>
      </c>
      <c r="AF5015" s="707"/>
      <c r="AG5015" s="707"/>
    </row>
    <row r="5016" spans="4:34">
      <c r="D5016" s="160" t="s">
        <v>5500</v>
      </c>
      <c r="E5016" s="160"/>
      <c r="F5016" s="160">
        <v>45620</v>
      </c>
      <c r="G5016" s="160">
        <v>45742</v>
      </c>
      <c r="H5016" s="160" t="s">
        <v>6548</v>
      </c>
      <c r="I5016" s="160">
        <v>45992</v>
      </c>
      <c r="J5016" s="160">
        <v>1182892.3500000001</v>
      </c>
      <c r="K5016" s="160">
        <v>1182892.33</v>
      </c>
      <c r="L5016" s="707">
        <v>2103669.73</v>
      </c>
      <c r="M5016" s="727" t="s">
        <v>4996</v>
      </c>
      <c r="Q5016" s="707"/>
      <c r="R5016" s="707">
        <v>12165.13</v>
      </c>
      <c r="S5016" s="707">
        <v>152299.01999999999</v>
      </c>
      <c r="T5016" s="707">
        <v>97646.21</v>
      </c>
      <c r="U5016" s="707">
        <v>175448.51</v>
      </c>
      <c r="V5016" s="707">
        <v>190318.65</v>
      </c>
      <c r="W5016" s="707">
        <v>208002.76</v>
      </c>
      <c r="X5016" s="707">
        <v>99192.46</v>
      </c>
      <c r="Y5016" s="707">
        <v>13960.76</v>
      </c>
      <c r="Z5016" s="707">
        <v>11331.45</v>
      </c>
      <c r="AA5016" s="707">
        <v>16710.73</v>
      </c>
      <c r="AB5016" s="707">
        <v>187979.69</v>
      </c>
      <c r="AC5016" s="707">
        <v>17836.97</v>
      </c>
      <c r="AG5016" s="707"/>
    </row>
    <row r="5017" spans="4:34">
      <c r="D5017" s="160" t="s">
        <v>5501</v>
      </c>
      <c r="E5017" s="160"/>
      <c r="F5017" s="160">
        <v>45628</v>
      </c>
      <c r="G5017" s="160">
        <v>45717</v>
      </c>
      <c r="H5017" s="160" t="s">
        <v>6639</v>
      </c>
      <c r="I5017" s="160">
        <v>45980</v>
      </c>
      <c r="J5017" s="160">
        <v>1125046.82</v>
      </c>
      <c r="K5017" s="160">
        <v>1125046.8</v>
      </c>
      <c r="L5017" s="707">
        <v>1929227.67</v>
      </c>
      <c r="M5017" s="727" t="s">
        <v>4994</v>
      </c>
      <c r="R5017" s="707"/>
      <c r="S5017" s="707">
        <v>200192.57</v>
      </c>
      <c r="T5017" s="707">
        <v>282580.40000000002</v>
      </c>
      <c r="U5017" s="707">
        <v>436457.18</v>
      </c>
      <c r="V5017" s="707"/>
      <c r="W5017" s="707"/>
      <c r="X5017" s="707"/>
      <c r="Y5017" s="707"/>
      <c r="Z5017" s="707"/>
      <c r="AA5017" s="707"/>
      <c r="AB5017" s="707"/>
      <c r="AC5017" s="707">
        <v>472772.69</v>
      </c>
      <c r="AD5017" s="707">
        <v>537224.84</v>
      </c>
      <c r="AE5017" s="707"/>
    </row>
    <row r="5018" spans="4:34">
      <c r="D5018" s="160" t="s">
        <v>5501</v>
      </c>
      <c r="E5018" s="160"/>
      <c r="F5018" s="160">
        <v>45628</v>
      </c>
      <c r="G5018" s="160">
        <v>45717</v>
      </c>
      <c r="H5018" s="160" t="s">
        <v>6639</v>
      </c>
      <c r="I5018" s="160">
        <v>45980</v>
      </c>
      <c r="J5018" s="160">
        <v>1125046.82</v>
      </c>
      <c r="K5018" s="160">
        <v>1125046.8</v>
      </c>
      <c r="L5018" s="707">
        <v>1929227.67</v>
      </c>
      <c r="M5018" s="727" t="s">
        <v>4995</v>
      </c>
      <c r="R5018" s="707"/>
      <c r="S5018" s="707"/>
      <c r="T5018" s="707"/>
      <c r="U5018" s="707"/>
      <c r="V5018" s="707"/>
      <c r="W5018" s="707"/>
      <c r="X5018" s="707"/>
      <c r="Y5018" s="707"/>
      <c r="Z5018" s="707"/>
      <c r="AA5018" s="707"/>
      <c r="AB5018" s="707"/>
      <c r="AC5018" s="707">
        <v>472772.69</v>
      </c>
      <c r="AD5018" s="707">
        <v>331408.18</v>
      </c>
      <c r="AE5018" s="707"/>
      <c r="AG5018" s="707"/>
      <c r="AH5018" s="707"/>
    </row>
    <row r="5019" spans="4:34">
      <c r="D5019" s="160" t="s">
        <v>5501</v>
      </c>
      <c r="E5019" s="160"/>
      <c r="F5019" s="160">
        <v>45628</v>
      </c>
      <c r="G5019" s="160">
        <v>45717</v>
      </c>
      <c r="H5019" s="160" t="s">
        <v>6639</v>
      </c>
      <c r="I5019" s="160">
        <v>45980</v>
      </c>
      <c r="J5019" s="160">
        <v>1125046.82</v>
      </c>
      <c r="K5019" s="160">
        <v>1125046.8</v>
      </c>
      <c r="L5019" s="707">
        <v>1929227.67</v>
      </c>
      <c r="M5019" s="727" t="s">
        <v>4996</v>
      </c>
      <c r="R5019" s="707">
        <v>12165.13</v>
      </c>
      <c r="S5019" s="707">
        <v>145972.51999999999</v>
      </c>
      <c r="T5019" s="707">
        <v>46127.19</v>
      </c>
      <c r="U5019" s="707">
        <v>175448.51</v>
      </c>
      <c r="V5019" s="707">
        <v>190318.65</v>
      </c>
      <c r="W5019" s="707">
        <v>208002.76</v>
      </c>
      <c r="X5019" s="707">
        <v>99192.46</v>
      </c>
      <c r="Y5019" s="707">
        <v>13960.76</v>
      </c>
      <c r="Z5019" s="707">
        <v>11331.45</v>
      </c>
      <c r="AA5019" s="707">
        <v>16710.73</v>
      </c>
      <c r="AB5019" s="707">
        <v>187979.69</v>
      </c>
      <c r="AC5019" s="707">
        <v>17836.97</v>
      </c>
      <c r="AD5019" s="707"/>
      <c r="AG5019" s="707"/>
      <c r="AH5019" s="707"/>
    </row>
    <row r="5020" spans="4:34">
      <c r="D5020" s="160" t="s">
        <v>5502</v>
      </c>
      <c r="E5020" s="160"/>
      <c r="F5020" s="160">
        <v>45628</v>
      </c>
      <c r="G5020" s="160">
        <v>45705</v>
      </c>
      <c r="H5020" s="160" t="s">
        <v>6639</v>
      </c>
      <c r="I5020" s="160">
        <v>45980</v>
      </c>
      <c r="J5020" s="160">
        <v>208807.98</v>
      </c>
      <c r="K5020" s="160">
        <v>208807.98</v>
      </c>
      <c r="L5020" s="707">
        <v>283133.37</v>
      </c>
      <c r="M5020" s="727" t="s">
        <v>4994</v>
      </c>
      <c r="R5020" s="707"/>
      <c r="S5020" s="707">
        <v>200192.57</v>
      </c>
      <c r="U5020" s="707">
        <v>8615.41</v>
      </c>
      <c r="V5020" s="707"/>
      <c r="W5020" s="707"/>
      <c r="X5020" s="707"/>
      <c r="Y5020" s="707"/>
      <c r="Z5020" s="707"/>
      <c r="AA5020" s="707"/>
      <c r="AB5020" s="707"/>
      <c r="AC5020" s="707"/>
      <c r="AD5020" s="707">
        <v>74325.39</v>
      </c>
      <c r="AE5020" s="707"/>
    </row>
    <row r="5021" spans="4:34">
      <c r="D5021" s="160" t="s">
        <v>5502</v>
      </c>
      <c r="E5021" s="160"/>
      <c r="F5021" s="160">
        <v>45628</v>
      </c>
      <c r="G5021" s="160">
        <v>45705</v>
      </c>
      <c r="H5021" s="160" t="s">
        <v>6639</v>
      </c>
      <c r="I5021" s="160">
        <v>45980</v>
      </c>
      <c r="J5021" s="160">
        <v>208807.98</v>
      </c>
      <c r="K5021" s="160">
        <v>208807.98</v>
      </c>
      <c r="L5021" s="707">
        <v>283133.37</v>
      </c>
      <c r="M5021" s="727" t="s">
        <v>4995</v>
      </c>
      <c r="R5021" s="707"/>
      <c r="S5021" s="707"/>
      <c r="T5021" s="707"/>
      <c r="U5021" s="707"/>
      <c r="V5021" s="707"/>
      <c r="W5021" s="707"/>
      <c r="X5021" s="707"/>
      <c r="Y5021" s="707"/>
      <c r="Z5021" s="707"/>
      <c r="AA5021" s="707"/>
      <c r="AB5021" s="707"/>
      <c r="AC5021" s="707"/>
      <c r="AD5021" s="707">
        <v>74325.39</v>
      </c>
      <c r="AE5021" s="707"/>
    </row>
    <row r="5022" spans="4:34">
      <c r="D5022" s="160" t="s">
        <v>5502</v>
      </c>
      <c r="E5022" s="160"/>
      <c r="F5022" s="160">
        <v>45628</v>
      </c>
      <c r="G5022" s="160">
        <v>45705</v>
      </c>
      <c r="H5022" s="160" t="s">
        <v>6639</v>
      </c>
      <c r="I5022" s="160">
        <v>45980</v>
      </c>
      <c r="J5022" s="160">
        <v>208807.98</v>
      </c>
      <c r="K5022" s="160">
        <v>208807.98</v>
      </c>
      <c r="L5022" s="707">
        <v>283133.37</v>
      </c>
      <c r="M5022" s="727" t="s">
        <v>4996</v>
      </c>
      <c r="R5022" s="707">
        <v>12165.13</v>
      </c>
      <c r="S5022" s="707">
        <v>145972.51999999999</v>
      </c>
      <c r="T5022" s="707">
        <v>19810.11</v>
      </c>
      <c r="U5022" s="707">
        <v>13903.01</v>
      </c>
      <c r="V5022" s="707">
        <v>8341.7999999999993</v>
      </c>
      <c r="W5022" s="707">
        <v>4953.8599999999997</v>
      </c>
      <c r="X5022" s="707">
        <v>3661.55</v>
      </c>
      <c r="Y5022" s="707"/>
      <c r="Z5022" s="707"/>
      <c r="AA5022" s="707"/>
      <c r="AB5022" s="707"/>
    </row>
    <row r="5023" spans="4:34">
      <c r="D5023" s="160" t="s">
        <v>9421</v>
      </c>
      <c r="E5023" s="160"/>
      <c r="F5023" s="160">
        <v>45672</v>
      </c>
      <c r="G5023" s="160">
        <v>45701</v>
      </c>
      <c r="H5023" s="160">
        <v>45965</v>
      </c>
      <c r="I5023" s="160">
        <v>45980</v>
      </c>
      <c r="J5023" s="160">
        <v>0</v>
      </c>
      <c r="K5023" s="160">
        <v>0</v>
      </c>
      <c r="L5023" s="707">
        <v>33427.96</v>
      </c>
      <c r="M5023" s="727" t="s">
        <v>4994</v>
      </c>
      <c r="R5023" s="707"/>
      <c r="U5023" s="707"/>
      <c r="V5023" s="707"/>
      <c r="W5023" s="707"/>
      <c r="X5023" s="707"/>
      <c r="Y5023" s="707"/>
      <c r="Z5023" s="707"/>
      <c r="AA5023" s="707"/>
      <c r="AB5023" s="707"/>
      <c r="AC5023" s="707"/>
      <c r="AD5023" s="707">
        <v>33427.96</v>
      </c>
      <c r="AE5023" s="707"/>
    </row>
    <row r="5024" spans="4:34">
      <c r="D5024" s="160" t="s">
        <v>9421</v>
      </c>
      <c r="E5024" s="160"/>
      <c r="F5024" s="160">
        <v>45672</v>
      </c>
      <c r="G5024" s="160">
        <v>45701</v>
      </c>
      <c r="H5024" s="160">
        <v>45965</v>
      </c>
      <c r="I5024" s="160">
        <v>45980</v>
      </c>
      <c r="J5024" s="160">
        <v>0</v>
      </c>
      <c r="K5024" s="160">
        <v>0</v>
      </c>
      <c r="L5024" s="707">
        <v>33427.96</v>
      </c>
      <c r="M5024" s="727" t="s">
        <v>4995</v>
      </c>
      <c r="Q5024" s="707"/>
      <c r="R5024" s="707"/>
      <c r="S5024" s="707"/>
      <c r="T5024" s="707"/>
      <c r="U5024" s="707"/>
      <c r="V5024" s="707"/>
      <c r="W5024" s="707"/>
      <c r="X5024" s="707"/>
      <c r="Y5024" s="707"/>
      <c r="Z5024" s="707"/>
      <c r="AA5024" s="707"/>
      <c r="AB5024" s="707"/>
      <c r="AC5024" s="707"/>
      <c r="AD5024" s="707">
        <v>33427.96</v>
      </c>
      <c r="AE5024" s="707"/>
    </row>
    <row r="5025" spans="4:31">
      <c r="D5025" s="160" t="s">
        <v>9421</v>
      </c>
      <c r="E5025" s="160"/>
      <c r="F5025" s="160">
        <v>45672</v>
      </c>
      <c r="G5025" s="160">
        <v>45701</v>
      </c>
      <c r="H5025" s="160">
        <v>45965</v>
      </c>
      <c r="I5025" s="160">
        <v>45980</v>
      </c>
      <c r="J5025" s="160">
        <v>0</v>
      </c>
      <c r="K5025" s="160">
        <v>0</v>
      </c>
      <c r="L5025" s="707">
        <v>33427.96</v>
      </c>
      <c r="M5025" s="727" t="s">
        <v>4996</v>
      </c>
      <c r="Q5025" s="707"/>
      <c r="R5025" s="707"/>
      <c r="S5025" s="707"/>
      <c r="T5025" s="707"/>
      <c r="Y5025" s="707"/>
      <c r="Z5025" s="707"/>
      <c r="AA5025" s="707"/>
    </row>
    <row r="5026" spans="4:31">
      <c r="D5026" s="160" t="s">
        <v>9422</v>
      </c>
      <c r="E5026" s="160"/>
      <c r="F5026" s="160">
        <v>45675</v>
      </c>
      <c r="G5026" s="160">
        <v>45701</v>
      </c>
      <c r="H5026" s="160">
        <v>45967</v>
      </c>
      <c r="I5026" s="160">
        <v>45980</v>
      </c>
      <c r="J5026" s="160">
        <v>0</v>
      </c>
      <c r="K5026" s="160">
        <v>0</v>
      </c>
      <c r="L5026" s="707">
        <v>8169.64</v>
      </c>
      <c r="M5026" s="727" t="s">
        <v>4994</v>
      </c>
      <c r="R5026" s="707"/>
      <c r="U5026" s="707"/>
      <c r="V5026" s="707"/>
      <c r="W5026" s="707"/>
      <c r="X5026" s="707"/>
      <c r="Y5026" s="707"/>
      <c r="Z5026" s="707"/>
      <c r="AA5026" s="707"/>
      <c r="AB5026" s="707"/>
      <c r="AC5026" s="707"/>
      <c r="AD5026" s="707">
        <v>8169.64</v>
      </c>
      <c r="AE5026" s="707"/>
    </row>
    <row r="5027" spans="4:31">
      <c r="D5027" s="160" t="s">
        <v>9422</v>
      </c>
      <c r="E5027" s="160"/>
      <c r="F5027" s="160">
        <v>45675</v>
      </c>
      <c r="G5027" s="160">
        <v>45701</v>
      </c>
      <c r="H5027" s="160">
        <v>45967</v>
      </c>
      <c r="I5027" s="160">
        <v>45980</v>
      </c>
      <c r="J5027" s="160">
        <v>0</v>
      </c>
      <c r="K5027" s="160">
        <v>0</v>
      </c>
      <c r="L5027" s="707">
        <v>8169.64</v>
      </c>
      <c r="M5027" s="727" t="s">
        <v>4995</v>
      </c>
      <c r="R5027" s="707"/>
      <c r="S5027" s="707"/>
      <c r="T5027" s="707"/>
      <c r="U5027" s="707"/>
      <c r="V5027" s="707"/>
      <c r="W5027" s="707"/>
      <c r="X5027" s="707"/>
      <c r="Y5027" s="707"/>
      <c r="Z5027" s="707"/>
      <c r="AA5027" s="707"/>
      <c r="AB5027" s="707"/>
      <c r="AC5027" s="707"/>
      <c r="AD5027" s="707">
        <v>8169.64</v>
      </c>
      <c r="AE5027" s="707"/>
    </row>
    <row r="5028" spans="4:31">
      <c r="D5028" s="160" t="s">
        <v>9422</v>
      </c>
      <c r="E5028" s="160"/>
      <c r="F5028" s="160">
        <v>45675</v>
      </c>
      <c r="G5028" s="160">
        <v>45701</v>
      </c>
      <c r="H5028" s="160">
        <v>45967</v>
      </c>
      <c r="I5028" s="160">
        <v>45980</v>
      </c>
      <c r="J5028" s="160">
        <v>0</v>
      </c>
      <c r="K5028" s="160">
        <v>0</v>
      </c>
      <c r="L5028" s="707">
        <v>8169.64</v>
      </c>
      <c r="M5028" s="727" t="s">
        <v>4996</v>
      </c>
      <c r="R5028" s="707"/>
      <c r="S5028" s="707"/>
      <c r="T5028" s="707"/>
      <c r="Y5028" s="707"/>
      <c r="Z5028" s="707"/>
      <c r="AA5028" s="707"/>
      <c r="AB5028" s="707"/>
    </row>
    <row r="5029" spans="4:31">
      <c r="D5029" s="160" t="s">
        <v>9423</v>
      </c>
      <c r="E5029" s="160"/>
      <c r="F5029" s="160">
        <v>45672</v>
      </c>
      <c r="G5029" s="160">
        <v>45701</v>
      </c>
      <c r="H5029" s="160" t="s">
        <v>6656</v>
      </c>
      <c r="I5029" s="160">
        <v>45980</v>
      </c>
      <c r="J5029" s="160">
        <v>34439.93</v>
      </c>
      <c r="K5029" s="160">
        <v>34439.919999999998</v>
      </c>
      <c r="L5029" s="707">
        <v>37037.040000000001</v>
      </c>
      <c r="M5029" s="727" t="s">
        <v>4994</v>
      </c>
      <c r="R5029" s="707"/>
      <c r="T5029" s="707">
        <v>33333.339999999997</v>
      </c>
      <c r="U5029" s="707">
        <v>1106.5899999999999</v>
      </c>
      <c r="V5029" s="707"/>
      <c r="W5029" s="707"/>
      <c r="X5029" s="707"/>
      <c r="Y5029" s="707"/>
      <c r="Z5029" s="707"/>
      <c r="AA5029" s="707"/>
      <c r="AB5029" s="707"/>
      <c r="AC5029" s="707"/>
      <c r="AD5029" s="707">
        <v>2597.11</v>
      </c>
      <c r="AE5029" s="707"/>
    </row>
    <row r="5030" spans="4:31">
      <c r="D5030" s="160" t="s">
        <v>9423</v>
      </c>
      <c r="E5030" s="160"/>
      <c r="F5030" s="160">
        <v>45672</v>
      </c>
      <c r="G5030" s="160">
        <v>45701</v>
      </c>
      <c r="H5030" s="160" t="s">
        <v>6656</v>
      </c>
      <c r="I5030" s="160">
        <v>45980</v>
      </c>
      <c r="J5030" s="160">
        <v>34439.93</v>
      </c>
      <c r="K5030" s="160">
        <v>34439.919999999998</v>
      </c>
      <c r="L5030" s="707">
        <v>37037.040000000001</v>
      </c>
      <c r="M5030" s="727" t="s">
        <v>4995</v>
      </c>
      <c r="R5030" s="707"/>
      <c r="S5030" s="707"/>
      <c r="T5030" s="707"/>
      <c r="U5030" s="707"/>
      <c r="V5030" s="707"/>
      <c r="W5030" s="707"/>
      <c r="X5030" s="707"/>
      <c r="Y5030" s="707"/>
      <c r="Z5030" s="707"/>
      <c r="AA5030" s="707"/>
      <c r="AB5030" s="707"/>
      <c r="AC5030" s="707"/>
      <c r="AD5030" s="707">
        <v>2597.11</v>
      </c>
      <c r="AE5030" s="707"/>
    </row>
    <row r="5031" spans="4:31">
      <c r="D5031" s="160" t="s">
        <v>9423</v>
      </c>
      <c r="E5031" s="160"/>
      <c r="F5031" s="160">
        <v>45672</v>
      </c>
      <c r="G5031" s="160">
        <v>45701</v>
      </c>
      <c r="H5031" s="160" t="s">
        <v>6656</v>
      </c>
      <c r="I5031" s="160">
        <v>45980</v>
      </c>
      <c r="J5031" s="160">
        <v>34439.93</v>
      </c>
      <c r="K5031" s="160">
        <v>34439.919999999998</v>
      </c>
      <c r="L5031" s="707">
        <v>37037.040000000001</v>
      </c>
      <c r="M5031" s="727" t="s">
        <v>4996</v>
      </c>
      <c r="R5031" s="707"/>
      <c r="S5031" s="707"/>
      <c r="T5031" s="707"/>
      <c r="W5031" s="707">
        <v>33561.99</v>
      </c>
      <c r="X5031">
        <v>877.93</v>
      </c>
      <c r="Y5031" s="707"/>
      <c r="Z5031" s="707"/>
    </row>
    <row r="5032" spans="4:31">
      <c r="D5032" s="160" t="s">
        <v>5503</v>
      </c>
      <c r="E5032" s="160"/>
      <c r="F5032" s="160">
        <v>45675</v>
      </c>
      <c r="G5032" s="160">
        <v>45701</v>
      </c>
      <c r="H5032" s="160" t="s">
        <v>6608</v>
      </c>
      <c r="I5032" s="160">
        <v>45980</v>
      </c>
      <c r="J5032" s="707">
        <v>40479.699999999997</v>
      </c>
      <c r="K5032" s="160">
        <v>40479.699999999997</v>
      </c>
      <c r="L5032" s="707">
        <v>43533.38</v>
      </c>
      <c r="M5032" s="727" t="s">
        <v>4994</v>
      </c>
      <c r="R5032" s="707"/>
      <c r="T5032" s="707">
        <v>39180.050000000003</v>
      </c>
      <c r="U5032" s="707">
        <v>1299.6500000000001</v>
      </c>
      <c r="V5032" s="707"/>
      <c r="W5032" s="707"/>
      <c r="X5032" s="707"/>
      <c r="Y5032" s="707"/>
      <c r="Z5032" s="707"/>
      <c r="AB5032" s="707"/>
      <c r="AC5032" s="707"/>
      <c r="AD5032" s="707">
        <v>3053.68</v>
      </c>
      <c r="AE5032" s="707"/>
    </row>
    <row r="5033" spans="4:31">
      <c r="D5033" s="160" t="s">
        <v>5503</v>
      </c>
      <c r="E5033" s="160"/>
      <c r="F5033" s="160">
        <v>45675</v>
      </c>
      <c r="G5033" s="160">
        <v>45701</v>
      </c>
      <c r="H5033" s="160" t="s">
        <v>6608</v>
      </c>
      <c r="I5033" s="160">
        <v>45980</v>
      </c>
      <c r="J5033" s="707">
        <v>40479.699999999997</v>
      </c>
      <c r="K5033" s="160">
        <v>40479.699999999997</v>
      </c>
      <c r="L5033" s="707">
        <v>43533.38</v>
      </c>
      <c r="M5033" s="727" t="s">
        <v>4995</v>
      </c>
      <c r="R5033" s="707"/>
      <c r="S5033" s="707"/>
      <c r="T5033" s="707"/>
      <c r="U5033" s="707"/>
      <c r="V5033" s="707"/>
      <c r="W5033" s="707"/>
      <c r="X5033" s="707"/>
      <c r="Y5033" s="707"/>
      <c r="Z5033" s="707"/>
      <c r="AA5033" s="707"/>
      <c r="AB5033" s="707"/>
      <c r="AC5033" s="707"/>
      <c r="AD5033" s="707">
        <v>3053.68</v>
      </c>
      <c r="AE5033" s="707"/>
    </row>
    <row r="5034" spans="4:31">
      <c r="D5034" s="160" t="s">
        <v>5503</v>
      </c>
      <c r="E5034" s="160"/>
      <c r="F5034" s="160">
        <v>45675</v>
      </c>
      <c r="G5034" s="160">
        <v>45701</v>
      </c>
      <c r="H5034" s="160" t="s">
        <v>6608</v>
      </c>
      <c r="I5034" s="160">
        <v>45980</v>
      </c>
      <c r="J5034" s="707">
        <v>40479.699999999997</v>
      </c>
      <c r="K5034" s="160">
        <v>40479.699999999997</v>
      </c>
      <c r="L5034" s="707">
        <v>43533.38</v>
      </c>
      <c r="M5034" s="727" t="s">
        <v>4996</v>
      </c>
      <c r="R5034" s="707"/>
      <c r="S5034" s="707"/>
      <c r="T5034" s="707">
        <v>4897.51</v>
      </c>
      <c r="U5034" s="707">
        <v>3809.17</v>
      </c>
      <c r="W5034" s="707">
        <v>30741.48</v>
      </c>
      <c r="X5034" s="707">
        <v>1031.54</v>
      </c>
      <c r="Y5034" s="707"/>
      <c r="AA5034" s="707"/>
    </row>
    <row r="5035" spans="4:31">
      <c r="D5035" s="160" t="s">
        <v>5504</v>
      </c>
      <c r="E5035" s="160"/>
      <c r="F5035" s="160">
        <v>45677</v>
      </c>
      <c r="G5035" s="160">
        <v>45701</v>
      </c>
      <c r="H5035" s="160" t="s">
        <v>6608</v>
      </c>
      <c r="I5035" s="160">
        <v>45980</v>
      </c>
      <c r="J5035" s="160">
        <v>54025.98</v>
      </c>
      <c r="K5035" s="160">
        <v>54025.99</v>
      </c>
      <c r="L5035" s="707">
        <v>75737.16</v>
      </c>
      <c r="M5035" s="727" t="s">
        <v>4994</v>
      </c>
      <c r="R5035" s="707"/>
      <c r="T5035" s="707">
        <v>51768.55</v>
      </c>
      <c r="U5035" s="707">
        <v>2257.44</v>
      </c>
      <c r="V5035" s="707"/>
      <c r="W5035" s="707"/>
      <c r="X5035" s="707"/>
      <c r="Y5035" s="707"/>
      <c r="Z5035" s="707"/>
      <c r="AA5035" s="707"/>
      <c r="AB5035" s="707"/>
      <c r="AC5035" s="707"/>
      <c r="AD5035" s="707">
        <v>21711.18</v>
      </c>
      <c r="AE5035" s="707"/>
    </row>
    <row r="5036" spans="4:31">
      <c r="D5036" s="160" t="s">
        <v>5504</v>
      </c>
      <c r="E5036" s="160"/>
      <c r="F5036" s="160">
        <v>45677</v>
      </c>
      <c r="G5036" s="160">
        <v>45701</v>
      </c>
      <c r="H5036" s="160" t="s">
        <v>6608</v>
      </c>
      <c r="I5036" s="160">
        <v>45980</v>
      </c>
      <c r="J5036" s="160">
        <v>54025.98</v>
      </c>
      <c r="K5036" s="160">
        <v>54025.99</v>
      </c>
      <c r="L5036" s="707">
        <v>75737.16</v>
      </c>
      <c r="M5036" s="727" t="s">
        <v>4995</v>
      </c>
      <c r="R5036" s="707"/>
      <c r="S5036" s="707"/>
      <c r="T5036" s="707"/>
      <c r="U5036" s="707"/>
      <c r="V5036" s="707"/>
      <c r="W5036" s="707"/>
      <c r="X5036" s="707"/>
      <c r="Y5036" s="707"/>
      <c r="Z5036" s="707"/>
      <c r="AA5036" s="707"/>
      <c r="AB5036" s="707"/>
      <c r="AC5036" s="707"/>
      <c r="AD5036" s="707">
        <v>21711.18</v>
      </c>
      <c r="AE5036" s="707"/>
    </row>
    <row r="5037" spans="4:31">
      <c r="D5037" s="160" t="s">
        <v>5504</v>
      </c>
      <c r="E5037" s="160"/>
      <c r="F5037" s="160">
        <v>45677</v>
      </c>
      <c r="G5037" s="160">
        <v>45701</v>
      </c>
      <c r="H5037" s="160" t="s">
        <v>6608</v>
      </c>
      <c r="I5037" s="160">
        <v>45980</v>
      </c>
      <c r="J5037" s="160">
        <v>54025.98</v>
      </c>
      <c r="K5037" s="160">
        <v>54025.99</v>
      </c>
      <c r="L5037" s="707">
        <v>75737.16</v>
      </c>
      <c r="M5037" s="727" t="s">
        <v>4996</v>
      </c>
      <c r="R5037" s="707"/>
      <c r="S5037" s="707"/>
      <c r="T5037" s="707">
        <v>6474.62</v>
      </c>
      <c r="U5037" s="707">
        <v>5035.8100000000004</v>
      </c>
      <c r="V5037" s="707">
        <v>40258.120000000003</v>
      </c>
      <c r="W5037" s="707">
        <v>1410.9</v>
      </c>
      <c r="X5037">
        <v>846.54</v>
      </c>
      <c r="Y5037" s="707"/>
      <c r="AA5037" s="707"/>
    </row>
    <row r="5038" spans="4:31">
      <c r="D5038" s="160" t="s">
        <v>5505</v>
      </c>
      <c r="E5038" s="160"/>
      <c r="F5038" s="160">
        <v>45679</v>
      </c>
      <c r="G5038" s="160">
        <v>45705</v>
      </c>
      <c r="H5038" s="160" t="s">
        <v>6640</v>
      </c>
      <c r="I5038" s="160">
        <v>45978</v>
      </c>
      <c r="J5038" s="160">
        <v>236554.35</v>
      </c>
      <c r="K5038" s="160">
        <v>236554.34</v>
      </c>
      <c r="L5038" s="707">
        <v>302385.8</v>
      </c>
      <c r="M5038" s="727" t="s">
        <v>4994</v>
      </c>
      <c r="R5038" s="707"/>
      <c r="S5038" s="707"/>
      <c r="T5038" s="707">
        <v>63282.73</v>
      </c>
      <c r="U5038" s="707">
        <v>48756.69</v>
      </c>
      <c r="V5038" s="707"/>
      <c r="W5038" s="707"/>
      <c r="X5038" s="707"/>
      <c r="Y5038" s="707"/>
      <c r="Z5038" s="707"/>
      <c r="AA5038" s="707"/>
      <c r="AB5038" s="707"/>
      <c r="AC5038" s="707"/>
      <c r="AD5038" s="707">
        <v>190346.38</v>
      </c>
      <c r="AE5038" s="707"/>
    </row>
    <row r="5039" spans="4:31">
      <c r="D5039" s="160" t="s">
        <v>5505</v>
      </c>
      <c r="E5039" s="160"/>
      <c r="F5039" s="160">
        <v>45679</v>
      </c>
      <c r="G5039" s="160">
        <v>45705</v>
      </c>
      <c r="H5039" s="160" t="s">
        <v>6640</v>
      </c>
      <c r="I5039" s="160">
        <v>45978</v>
      </c>
      <c r="J5039" s="160">
        <v>236554.35</v>
      </c>
      <c r="K5039" s="160">
        <v>236554.34</v>
      </c>
      <c r="L5039" s="707">
        <v>302385.8</v>
      </c>
      <c r="M5039" s="727" t="s">
        <v>4995</v>
      </c>
      <c r="S5039" s="707"/>
      <c r="T5039" s="707"/>
      <c r="V5039" s="707"/>
      <c r="W5039" s="707"/>
      <c r="X5039" s="707"/>
      <c r="Y5039" s="707"/>
      <c r="Z5039" s="707"/>
      <c r="AA5039" s="707"/>
      <c r="AB5039" s="707"/>
      <c r="AC5039" s="707"/>
      <c r="AD5039" s="707">
        <v>65831.460000000006</v>
      </c>
      <c r="AE5039" s="707"/>
    </row>
    <row r="5040" spans="4:31">
      <c r="D5040" s="160" t="s">
        <v>5505</v>
      </c>
      <c r="E5040" s="160"/>
      <c r="F5040" s="160">
        <v>45679</v>
      </c>
      <c r="G5040" s="160">
        <v>45705</v>
      </c>
      <c r="H5040" s="160" t="s">
        <v>6640</v>
      </c>
      <c r="I5040" s="160">
        <v>45978</v>
      </c>
      <c r="J5040" s="160">
        <v>236554.35</v>
      </c>
      <c r="K5040" s="160">
        <v>236554.34</v>
      </c>
      <c r="L5040" s="707">
        <v>302385.8</v>
      </c>
      <c r="M5040" s="727" t="s">
        <v>4996</v>
      </c>
      <c r="R5040" s="707"/>
      <c r="S5040" s="707"/>
      <c r="T5040" s="707">
        <v>8600.92</v>
      </c>
      <c r="U5040" s="707">
        <v>20592</v>
      </c>
      <c r="V5040">
        <v>941.71</v>
      </c>
      <c r="W5040" s="707">
        <v>34790.15</v>
      </c>
      <c r="X5040" s="707">
        <v>46759.17</v>
      </c>
      <c r="Y5040">
        <v>355.47</v>
      </c>
      <c r="Z5040" s="707"/>
      <c r="AA5040" s="707"/>
      <c r="AB5040" s="707">
        <v>113968.83</v>
      </c>
      <c r="AC5040" s="707">
        <v>10546.09</v>
      </c>
    </row>
    <row r="5041" spans="4:33">
      <c r="D5041" s="160" t="s">
        <v>5506</v>
      </c>
      <c r="E5041" s="160"/>
      <c r="F5041" s="160">
        <v>45683</v>
      </c>
      <c r="G5041" s="160">
        <v>45717</v>
      </c>
      <c r="H5041" s="160" t="s">
        <v>6632</v>
      </c>
      <c r="I5041" s="160">
        <v>45978</v>
      </c>
      <c r="J5041" s="160">
        <v>474170.63</v>
      </c>
      <c r="K5041" s="160">
        <v>474170.63</v>
      </c>
      <c r="L5041" s="707">
        <v>563914.21</v>
      </c>
      <c r="M5041" s="727" t="s">
        <v>4994</v>
      </c>
      <c r="R5041" s="707"/>
      <c r="S5041" s="707"/>
      <c r="T5041" s="707">
        <v>84587.04</v>
      </c>
      <c r="U5041" s="707">
        <v>308281.84999999998</v>
      </c>
      <c r="V5041" s="707"/>
      <c r="W5041" s="707"/>
      <c r="X5041" s="707"/>
      <c r="Y5041" s="707"/>
      <c r="Z5041" s="707"/>
      <c r="AA5041" s="707"/>
      <c r="AB5041" s="707"/>
      <c r="AC5041" s="707"/>
      <c r="AD5041" s="707">
        <v>171045.32</v>
      </c>
      <c r="AE5041" s="707"/>
    </row>
    <row r="5042" spans="4:33">
      <c r="D5042" s="160" t="s">
        <v>5506</v>
      </c>
      <c r="E5042" s="160"/>
      <c r="F5042" s="160">
        <v>45683</v>
      </c>
      <c r="G5042" s="160">
        <v>45717</v>
      </c>
      <c r="H5042" s="160" t="s">
        <v>6632</v>
      </c>
      <c r="I5042" s="160">
        <v>45978</v>
      </c>
      <c r="J5042" s="160">
        <v>474170.63</v>
      </c>
      <c r="K5042" s="160">
        <v>474170.63</v>
      </c>
      <c r="L5042" s="707">
        <v>563914.21</v>
      </c>
      <c r="M5042" s="727" t="s">
        <v>4995</v>
      </c>
      <c r="R5042" s="707"/>
      <c r="S5042" s="707"/>
      <c r="T5042" s="707"/>
      <c r="U5042" s="707"/>
      <c r="V5042" s="707"/>
      <c r="W5042" s="707"/>
      <c r="X5042" s="707"/>
      <c r="Y5042" s="707"/>
      <c r="Z5042" s="707"/>
      <c r="AA5042" s="707"/>
      <c r="AB5042" s="707"/>
      <c r="AC5042" s="707"/>
      <c r="AD5042" s="707">
        <v>89743.58</v>
      </c>
      <c r="AE5042" s="707"/>
    </row>
    <row r="5043" spans="4:33">
      <c r="D5043" s="160" t="s">
        <v>5506</v>
      </c>
      <c r="E5043" s="160"/>
      <c r="F5043" s="160">
        <v>45683</v>
      </c>
      <c r="G5043" s="160">
        <v>45717</v>
      </c>
      <c r="H5043" s="160" t="s">
        <v>6632</v>
      </c>
      <c r="I5043" s="160">
        <v>45978</v>
      </c>
      <c r="J5043" s="160">
        <v>474170.63</v>
      </c>
      <c r="K5043" s="160">
        <v>474170.63</v>
      </c>
      <c r="L5043" s="707">
        <v>563914.21</v>
      </c>
      <c r="M5043" s="727" t="s">
        <v>4996</v>
      </c>
      <c r="R5043" s="707"/>
      <c r="S5043" s="707"/>
      <c r="T5043" s="707">
        <v>6344.03</v>
      </c>
      <c r="U5043" s="707">
        <v>132108.51999999999</v>
      </c>
      <c r="V5043" s="707">
        <v>140777.01</v>
      </c>
      <c r="W5043" s="707">
        <v>100590.91</v>
      </c>
      <c r="X5043" s="707">
        <v>6323.47</v>
      </c>
      <c r="Y5043" s="707">
        <v>3973.83</v>
      </c>
      <c r="Z5043" s="707">
        <v>2751.12</v>
      </c>
      <c r="AA5043" s="707"/>
      <c r="AB5043" s="707">
        <v>74010.86</v>
      </c>
      <c r="AC5043" s="707">
        <v>7290.88</v>
      </c>
    </row>
    <row r="5044" spans="4:33">
      <c r="D5044" s="160" t="s">
        <v>9424</v>
      </c>
      <c r="E5044" s="160"/>
      <c r="F5044" s="160">
        <v>45677</v>
      </c>
      <c r="G5044" s="160">
        <v>45703</v>
      </c>
      <c r="H5044" s="160">
        <v>45970</v>
      </c>
      <c r="I5044" s="160">
        <v>45980</v>
      </c>
      <c r="J5044" s="160">
        <v>0</v>
      </c>
      <c r="K5044" s="160">
        <v>0</v>
      </c>
      <c r="L5044" s="707">
        <v>22129.67</v>
      </c>
      <c r="M5044" s="727" t="s">
        <v>4994</v>
      </c>
      <c r="R5044" s="707"/>
      <c r="S5044" s="707"/>
      <c r="V5044" s="707"/>
      <c r="W5044" s="707"/>
      <c r="X5044" s="707"/>
      <c r="Y5044" s="707"/>
      <c r="Z5044" s="707"/>
      <c r="AA5044" s="707"/>
      <c r="AB5044" s="707"/>
      <c r="AC5044" s="707"/>
      <c r="AD5044" s="707">
        <v>22129.67</v>
      </c>
      <c r="AE5044" s="707"/>
    </row>
    <row r="5045" spans="4:33">
      <c r="D5045" s="160" t="s">
        <v>9424</v>
      </c>
      <c r="E5045" s="160"/>
      <c r="F5045" s="160">
        <v>45677</v>
      </c>
      <c r="G5045" s="160">
        <v>45703</v>
      </c>
      <c r="H5045" s="160">
        <v>45970</v>
      </c>
      <c r="I5045" s="160">
        <v>45980</v>
      </c>
      <c r="J5045" s="160">
        <v>0</v>
      </c>
      <c r="K5045" s="160">
        <v>0</v>
      </c>
      <c r="L5045" s="707">
        <v>22129.67</v>
      </c>
      <c r="M5045" s="727" t="s">
        <v>4995</v>
      </c>
      <c r="R5045" s="707"/>
      <c r="S5045" s="707"/>
      <c r="T5045" s="707"/>
      <c r="V5045" s="707"/>
      <c r="W5045" s="707"/>
      <c r="X5045" s="707"/>
      <c r="Y5045" s="707"/>
      <c r="Z5045" s="707"/>
      <c r="AA5045" s="707"/>
      <c r="AB5045" s="707"/>
      <c r="AC5045" s="707"/>
      <c r="AD5045" s="707">
        <v>22129.67</v>
      </c>
      <c r="AE5045" s="707"/>
    </row>
    <row r="5046" spans="4:33">
      <c r="D5046" s="160" t="s">
        <v>9424</v>
      </c>
      <c r="E5046" s="160"/>
      <c r="F5046" s="160">
        <v>45677</v>
      </c>
      <c r="G5046" s="160">
        <v>45703</v>
      </c>
      <c r="H5046" s="160">
        <v>45970</v>
      </c>
      <c r="I5046" s="160">
        <v>45980</v>
      </c>
      <c r="J5046" s="160">
        <v>0</v>
      </c>
      <c r="K5046" s="160">
        <v>0</v>
      </c>
      <c r="L5046" s="707">
        <v>22129.67</v>
      </c>
      <c r="M5046" s="727" t="s">
        <v>4996</v>
      </c>
      <c r="R5046" s="707"/>
      <c r="S5046" s="707"/>
      <c r="T5046" s="707"/>
      <c r="Y5046" s="707"/>
      <c r="Z5046" s="707"/>
      <c r="AA5046" s="707"/>
    </row>
    <row r="5047" spans="4:33">
      <c r="D5047" s="160" t="s">
        <v>5507</v>
      </c>
      <c r="E5047" s="160"/>
      <c r="F5047" s="160">
        <v>45679</v>
      </c>
      <c r="G5047" s="160">
        <v>45690</v>
      </c>
      <c r="H5047" s="160" t="s">
        <v>6685</v>
      </c>
      <c r="I5047" s="160">
        <v>45938</v>
      </c>
      <c r="J5047" s="160">
        <v>10428.700000000001</v>
      </c>
      <c r="K5047" s="160">
        <v>10428.700000000001</v>
      </c>
      <c r="L5047" s="707">
        <v>20857.39</v>
      </c>
      <c r="M5047" s="727" t="s">
        <v>4994</v>
      </c>
      <c r="R5047" s="707"/>
      <c r="S5047" s="707"/>
      <c r="T5047" s="707">
        <v>10428.700000000001</v>
      </c>
      <c r="V5047" s="707"/>
      <c r="W5047" s="707"/>
      <c r="X5047" s="707"/>
      <c r="Y5047" s="707"/>
      <c r="Z5047" s="707"/>
      <c r="AA5047" s="707"/>
      <c r="AB5047" s="707"/>
      <c r="AC5047" s="707">
        <v>10428.700000000001</v>
      </c>
      <c r="AE5047" s="707"/>
    </row>
    <row r="5048" spans="4:33">
      <c r="D5048" s="160" t="s">
        <v>5507</v>
      </c>
      <c r="E5048" s="160"/>
      <c r="F5048" s="160">
        <v>45679</v>
      </c>
      <c r="G5048" s="160">
        <v>45690</v>
      </c>
      <c r="H5048" s="160" t="s">
        <v>6685</v>
      </c>
      <c r="I5048" s="160">
        <v>45938</v>
      </c>
      <c r="J5048" s="160">
        <v>10428.700000000001</v>
      </c>
      <c r="K5048" s="160">
        <v>10428.700000000001</v>
      </c>
      <c r="L5048" s="707">
        <v>20857.39</v>
      </c>
      <c r="M5048" s="727" t="s">
        <v>4995</v>
      </c>
      <c r="R5048" s="707"/>
      <c r="S5048" s="707"/>
      <c r="T5048" s="707"/>
      <c r="V5048" s="707"/>
      <c r="W5048" s="707"/>
      <c r="X5048" s="707"/>
      <c r="Y5048" s="707"/>
      <c r="Z5048" s="707"/>
      <c r="AA5048" s="707"/>
      <c r="AB5048" s="707"/>
      <c r="AC5048" s="707">
        <v>10428.700000000001</v>
      </c>
      <c r="AE5048" s="707"/>
    </row>
    <row r="5049" spans="4:33">
      <c r="D5049" s="160" t="s">
        <v>5507</v>
      </c>
      <c r="E5049" s="160"/>
      <c r="F5049" s="160">
        <v>45679</v>
      </c>
      <c r="G5049" s="160">
        <v>45690</v>
      </c>
      <c r="H5049" s="160" t="s">
        <v>6685</v>
      </c>
      <c r="I5049" s="160">
        <v>45938</v>
      </c>
      <c r="J5049" s="160">
        <v>10428.700000000001</v>
      </c>
      <c r="K5049" s="160">
        <v>10428.700000000001</v>
      </c>
      <c r="L5049" s="707">
        <v>20857.39</v>
      </c>
      <c r="M5049" s="727" t="s">
        <v>4996</v>
      </c>
      <c r="R5049" s="707"/>
      <c r="S5049" s="707"/>
      <c r="T5049" s="707"/>
      <c r="Y5049" s="707"/>
      <c r="Z5049" s="707"/>
      <c r="AA5049" s="707">
        <v>10428.700000000001</v>
      </c>
    </row>
    <row r="5050" spans="4:33">
      <c r="D5050" s="160" t="s">
        <v>5508</v>
      </c>
      <c r="E5050" s="160"/>
      <c r="F5050" s="160">
        <v>45689</v>
      </c>
      <c r="G5050" s="160">
        <v>45704</v>
      </c>
      <c r="H5050" s="160" t="s">
        <v>6614</v>
      </c>
      <c r="I5050" s="160">
        <v>45941</v>
      </c>
      <c r="J5050" s="160">
        <v>55721.04</v>
      </c>
      <c r="K5050" s="160">
        <v>55721.04</v>
      </c>
      <c r="L5050" s="707">
        <v>123188.98</v>
      </c>
      <c r="M5050" s="727" t="s">
        <v>4994</v>
      </c>
      <c r="R5050" s="707"/>
      <c r="S5050" s="707"/>
      <c r="U5050" s="707">
        <v>55721.04</v>
      </c>
      <c r="V5050" s="707"/>
      <c r="W5050" s="707"/>
      <c r="X5050" s="707"/>
      <c r="Y5050" s="707"/>
      <c r="Z5050" s="707"/>
      <c r="AA5050" s="707"/>
      <c r="AB5050" s="707"/>
      <c r="AC5050" s="707">
        <v>67467.94</v>
      </c>
      <c r="AE5050" s="707"/>
    </row>
    <row r="5051" spans="4:33">
      <c r="D5051" s="160" t="s">
        <v>5508</v>
      </c>
      <c r="E5051" s="160"/>
      <c r="F5051" s="160">
        <v>45689</v>
      </c>
      <c r="G5051" s="160">
        <v>45704</v>
      </c>
      <c r="H5051" s="160" t="s">
        <v>6614</v>
      </c>
      <c r="I5051" s="160">
        <v>45941</v>
      </c>
      <c r="J5051" s="160">
        <v>55721.04</v>
      </c>
      <c r="K5051" s="160">
        <v>55721.04</v>
      </c>
      <c r="L5051" s="707">
        <v>123188.98</v>
      </c>
      <c r="M5051" s="727" t="s">
        <v>4995</v>
      </c>
      <c r="R5051" s="707"/>
      <c r="S5051" s="707"/>
      <c r="T5051" s="707"/>
      <c r="V5051" s="707"/>
      <c r="W5051" s="707"/>
      <c r="X5051" s="707"/>
      <c r="Y5051" s="707"/>
      <c r="Z5051" s="707"/>
      <c r="AA5051" s="707"/>
      <c r="AB5051" s="707"/>
      <c r="AC5051" s="707">
        <v>67467.94</v>
      </c>
      <c r="AE5051" s="707"/>
    </row>
    <row r="5052" spans="4:33">
      <c r="D5052" s="160" t="s">
        <v>5508</v>
      </c>
      <c r="E5052" s="160"/>
      <c r="F5052" s="160">
        <v>45689</v>
      </c>
      <c r="G5052" s="160">
        <v>45704</v>
      </c>
      <c r="H5052" s="160" t="s">
        <v>6614</v>
      </c>
      <c r="I5052" s="160">
        <v>45941</v>
      </c>
      <c r="J5052" s="160">
        <v>55721.04</v>
      </c>
      <c r="K5052" s="160">
        <v>55721.04</v>
      </c>
      <c r="L5052" s="707">
        <v>123188.98</v>
      </c>
      <c r="M5052" s="727" t="s">
        <v>4996</v>
      </c>
      <c r="R5052" s="707"/>
      <c r="S5052" s="707"/>
      <c r="T5052" s="707"/>
      <c r="X5052" s="707">
        <v>34048.9</v>
      </c>
      <c r="Y5052" s="707">
        <v>6809.78</v>
      </c>
      <c r="Z5052" s="707">
        <v>8580.33</v>
      </c>
      <c r="AA5052" s="707">
        <v>6282.03</v>
      </c>
    </row>
    <row r="5053" spans="4:33">
      <c r="D5053" s="160" t="s">
        <v>9425</v>
      </c>
      <c r="E5053" s="160"/>
      <c r="F5053" s="160">
        <v>45682</v>
      </c>
      <c r="G5053" s="160">
        <v>45692</v>
      </c>
      <c r="H5053" s="160">
        <v>45932</v>
      </c>
      <c r="I5053" s="160">
        <v>45943</v>
      </c>
      <c r="J5053" s="160">
        <v>0</v>
      </c>
      <c r="K5053" s="160">
        <v>0</v>
      </c>
      <c r="L5053" s="707">
        <v>101679.79</v>
      </c>
      <c r="M5053" s="727" t="s">
        <v>4994</v>
      </c>
      <c r="R5053" s="707"/>
      <c r="S5053" s="707"/>
      <c r="X5053" s="707"/>
      <c r="Y5053" s="707"/>
      <c r="AA5053" s="707"/>
      <c r="AB5053" s="707"/>
      <c r="AC5053" s="707">
        <v>101679.79</v>
      </c>
      <c r="AD5053" s="707"/>
      <c r="AE5053" s="707"/>
      <c r="AF5053" s="707"/>
      <c r="AG5053" s="707"/>
    </row>
    <row r="5054" spans="4:33">
      <c r="D5054" s="160" t="s">
        <v>9425</v>
      </c>
      <c r="E5054" s="160"/>
      <c r="F5054" s="160">
        <v>45682</v>
      </c>
      <c r="G5054" s="160">
        <v>45692</v>
      </c>
      <c r="H5054" s="160">
        <v>45932</v>
      </c>
      <c r="I5054" s="160">
        <v>45943</v>
      </c>
      <c r="J5054" s="160">
        <v>0</v>
      </c>
      <c r="K5054" s="160">
        <v>0</v>
      </c>
      <c r="L5054" s="707">
        <v>101679.79</v>
      </c>
      <c r="M5054" s="727" t="s">
        <v>4995</v>
      </c>
      <c r="X5054" s="707"/>
      <c r="Y5054" s="707"/>
      <c r="Z5054" s="707"/>
      <c r="AA5054" s="707"/>
      <c r="AB5054" s="707"/>
      <c r="AC5054" s="707">
        <v>101679.79</v>
      </c>
      <c r="AD5054" s="707"/>
      <c r="AE5054" s="707"/>
      <c r="AF5054" s="707"/>
      <c r="AG5054" s="707"/>
    </row>
    <row r="5055" spans="4:33">
      <c r="D5055" s="160" t="s">
        <v>9425</v>
      </c>
      <c r="E5055" s="160"/>
      <c r="F5055" s="160">
        <v>45682</v>
      </c>
      <c r="G5055" s="160">
        <v>45692</v>
      </c>
      <c r="H5055" s="160">
        <v>45932</v>
      </c>
      <c r="I5055" s="160">
        <v>45943</v>
      </c>
      <c r="J5055" s="160">
        <v>0</v>
      </c>
      <c r="K5055" s="160">
        <v>0</v>
      </c>
      <c r="L5055" s="707">
        <v>101679.79</v>
      </c>
      <c r="M5055" s="727" t="s">
        <v>4996</v>
      </c>
      <c r="X5055" s="707"/>
      <c r="Y5055" s="707"/>
      <c r="Z5055" s="707"/>
      <c r="AD5055" s="707"/>
      <c r="AE5055" s="707"/>
    </row>
    <row r="5056" spans="4:33">
      <c r="D5056" s="160" t="s">
        <v>5509</v>
      </c>
      <c r="E5056" s="160"/>
      <c r="F5056" s="160">
        <v>45684</v>
      </c>
      <c r="G5056" s="160">
        <v>45694</v>
      </c>
      <c r="H5056" s="160">
        <v>45935</v>
      </c>
      <c r="I5056" s="160">
        <v>45945</v>
      </c>
      <c r="J5056" s="160">
        <v>0</v>
      </c>
      <c r="K5056" s="160">
        <v>0</v>
      </c>
      <c r="L5056" s="707">
        <v>18250.22</v>
      </c>
      <c r="M5056" s="727" t="s">
        <v>4994</v>
      </c>
      <c r="X5056" s="707"/>
      <c r="Y5056" s="707"/>
      <c r="AA5056" s="707"/>
      <c r="AB5056" s="707"/>
      <c r="AC5056" s="707">
        <v>18250.22</v>
      </c>
      <c r="AD5056" s="707"/>
      <c r="AE5056" s="707"/>
      <c r="AF5056" s="707"/>
      <c r="AG5056" s="707"/>
    </row>
    <row r="5057" spans="4:34">
      <c r="D5057" s="160" t="s">
        <v>5509</v>
      </c>
      <c r="E5057" s="160"/>
      <c r="F5057" s="160">
        <v>45684</v>
      </c>
      <c r="G5057" s="160">
        <v>45694</v>
      </c>
      <c r="H5057" s="160">
        <v>45935</v>
      </c>
      <c r="I5057" s="160">
        <v>45945</v>
      </c>
      <c r="J5057" s="160">
        <v>0</v>
      </c>
      <c r="K5057" s="160">
        <v>0</v>
      </c>
      <c r="L5057" s="707">
        <v>18250.22</v>
      </c>
      <c r="M5057" s="727" t="s">
        <v>4995</v>
      </c>
      <c r="X5057" s="707"/>
      <c r="Y5057" s="707"/>
      <c r="Z5057" s="707"/>
      <c r="AA5057" s="707"/>
      <c r="AB5057" s="707"/>
      <c r="AC5057" s="707">
        <v>18250.22</v>
      </c>
      <c r="AD5057" s="707"/>
      <c r="AE5057" s="707"/>
      <c r="AF5057" s="707"/>
      <c r="AG5057" s="707"/>
    </row>
    <row r="5058" spans="4:34">
      <c r="D5058" s="160" t="s">
        <v>5509</v>
      </c>
      <c r="E5058" s="160"/>
      <c r="F5058" s="160">
        <v>45684</v>
      </c>
      <c r="G5058" s="160">
        <v>45694</v>
      </c>
      <c r="H5058" s="160">
        <v>45935</v>
      </c>
      <c r="I5058" s="160">
        <v>45945</v>
      </c>
      <c r="J5058" s="160">
        <v>0</v>
      </c>
      <c r="K5058" s="160">
        <v>0</v>
      </c>
      <c r="L5058" s="707">
        <v>18250.22</v>
      </c>
      <c r="M5058" s="727" t="s">
        <v>4996</v>
      </c>
      <c r="X5058" s="707"/>
      <c r="Y5058" s="707"/>
      <c r="Z5058" s="707"/>
      <c r="AD5058" s="707"/>
    </row>
    <row r="5059" spans="4:34">
      <c r="D5059" s="160" t="s">
        <v>5510</v>
      </c>
      <c r="E5059" s="160"/>
      <c r="F5059" s="160">
        <v>45686</v>
      </c>
      <c r="G5059" s="160">
        <v>45697</v>
      </c>
      <c r="H5059" s="160">
        <v>45937</v>
      </c>
      <c r="I5059" s="160">
        <v>45948</v>
      </c>
      <c r="J5059" s="160">
        <v>0</v>
      </c>
      <c r="K5059" s="160">
        <v>0</v>
      </c>
      <c r="L5059" s="707">
        <v>70393.740000000005</v>
      </c>
      <c r="M5059" s="727" t="s">
        <v>4994</v>
      </c>
      <c r="X5059" s="707"/>
      <c r="Y5059" s="707"/>
      <c r="AA5059" s="707"/>
      <c r="AB5059" s="707"/>
      <c r="AC5059" s="707">
        <v>70393.740000000005</v>
      </c>
      <c r="AD5059" s="707"/>
      <c r="AE5059" s="707"/>
      <c r="AF5059" s="707"/>
      <c r="AG5059" s="707"/>
    </row>
    <row r="5060" spans="4:34">
      <c r="D5060" s="160" t="s">
        <v>5510</v>
      </c>
      <c r="E5060" s="160"/>
      <c r="F5060" s="160">
        <v>45686</v>
      </c>
      <c r="G5060" s="160">
        <v>45697</v>
      </c>
      <c r="H5060" s="160">
        <v>45937</v>
      </c>
      <c r="I5060" s="160">
        <v>45948</v>
      </c>
      <c r="J5060" s="160">
        <v>0</v>
      </c>
      <c r="K5060" s="160">
        <v>0</v>
      </c>
      <c r="L5060" s="707">
        <v>70393.740000000005</v>
      </c>
      <c r="M5060" s="727" t="s">
        <v>4995</v>
      </c>
      <c r="X5060" s="707"/>
      <c r="Y5060" s="707"/>
      <c r="Z5060" s="707"/>
      <c r="AA5060" s="707"/>
      <c r="AB5060" s="707"/>
      <c r="AC5060" s="707">
        <v>70393.740000000005</v>
      </c>
      <c r="AD5060" s="707"/>
      <c r="AE5060" s="707"/>
      <c r="AF5060" s="707"/>
      <c r="AG5060" s="707"/>
    </row>
    <row r="5061" spans="4:34">
      <c r="D5061" s="160" t="s">
        <v>5510</v>
      </c>
      <c r="E5061" s="160"/>
      <c r="F5061" s="160">
        <v>45686</v>
      </c>
      <c r="G5061" s="160">
        <v>45697</v>
      </c>
      <c r="H5061" s="160">
        <v>45937</v>
      </c>
      <c r="I5061" s="160">
        <v>45948</v>
      </c>
      <c r="J5061" s="160">
        <v>0</v>
      </c>
      <c r="K5061" s="160">
        <v>0</v>
      </c>
      <c r="L5061" s="707">
        <v>70393.740000000005</v>
      </c>
      <c r="M5061" s="727" t="s">
        <v>4996</v>
      </c>
      <c r="X5061" s="707"/>
      <c r="Y5061" s="707"/>
      <c r="Z5061" s="707"/>
      <c r="AD5061" s="707"/>
      <c r="AE5061" s="707"/>
    </row>
    <row r="5062" spans="4:34">
      <c r="D5062" s="160" t="s">
        <v>5511</v>
      </c>
      <c r="E5062" s="160"/>
      <c r="F5062" s="160">
        <v>45689</v>
      </c>
      <c r="G5062" s="160">
        <v>45700</v>
      </c>
      <c r="H5062" s="160">
        <v>45939</v>
      </c>
      <c r="I5062" s="160">
        <v>45951</v>
      </c>
      <c r="J5062" s="160">
        <v>0</v>
      </c>
      <c r="K5062" s="160">
        <v>0</v>
      </c>
      <c r="L5062" s="707">
        <v>204552.31</v>
      </c>
      <c r="M5062" s="727" t="s">
        <v>4994</v>
      </c>
      <c r="X5062" s="707"/>
      <c r="Y5062" s="707"/>
      <c r="AA5062" s="707"/>
      <c r="AB5062" s="707"/>
      <c r="AC5062" s="707">
        <v>204552.31</v>
      </c>
      <c r="AD5062" s="707"/>
      <c r="AE5062" s="707"/>
      <c r="AF5062" s="707"/>
      <c r="AG5062" s="707"/>
    </row>
    <row r="5063" spans="4:34">
      <c r="D5063" s="160" t="s">
        <v>5511</v>
      </c>
      <c r="E5063" s="160"/>
      <c r="F5063" s="160">
        <v>45689</v>
      </c>
      <c r="G5063" s="160">
        <v>45700</v>
      </c>
      <c r="H5063" s="160">
        <v>45939</v>
      </c>
      <c r="I5063" s="160">
        <v>45951</v>
      </c>
      <c r="J5063" s="160">
        <v>0</v>
      </c>
      <c r="K5063" s="160">
        <v>0</v>
      </c>
      <c r="L5063" s="707">
        <v>204552.31</v>
      </c>
      <c r="M5063" s="727" t="s">
        <v>4995</v>
      </c>
      <c r="X5063" s="707"/>
      <c r="Y5063" s="707"/>
      <c r="Z5063" s="707"/>
      <c r="AA5063" s="707"/>
      <c r="AB5063" s="707"/>
      <c r="AC5063" s="707">
        <v>204552.31</v>
      </c>
      <c r="AD5063" s="707"/>
      <c r="AE5063" s="707"/>
      <c r="AF5063" s="707"/>
      <c r="AG5063" s="707"/>
    </row>
    <row r="5064" spans="4:34">
      <c r="D5064" s="160" t="s">
        <v>5511</v>
      </c>
      <c r="E5064" s="160"/>
      <c r="F5064" s="160">
        <v>45689</v>
      </c>
      <c r="G5064" s="160">
        <v>45700</v>
      </c>
      <c r="H5064" s="160">
        <v>45939</v>
      </c>
      <c r="I5064" s="160">
        <v>45951</v>
      </c>
      <c r="J5064" s="160">
        <v>0</v>
      </c>
      <c r="K5064" s="160">
        <v>0</v>
      </c>
      <c r="L5064" s="707">
        <v>204552.31</v>
      </c>
      <c r="M5064" s="727" t="s">
        <v>4996</v>
      </c>
      <c r="X5064" s="707"/>
      <c r="Y5064" s="707"/>
      <c r="Z5064" s="707"/>
      <c r="AD5064" s="707"/>
      <c r="AE5064" s="707"/>
    </row>
    <row r="5065" spans="4:34">
      <c r="D5065" s="160" t="s">
        <v>9426</v>
      </c>
      <c r="E5065" s="160"/>
      <c r="F5065" s="160">
        <v>45691</v>
      </c>
      <c r="G5065" s="160">
        <v>45699</v>
      </c>
      <c r="H5065" s="160" t="s">
        <v>6655</v>
      </c>
      <c r="I5065" s="160">
        <v>45978</v>
      </c>
      <c r="J5065" s="160">
        <v>10418.5</v>
      </c>
      <c r="K5065" s="160">
        <v>10418.5</v>
      </c>
      <c r="L5065" s="707">
        <v>20837</v>
      </c>
      <c r="M5065" s="727" t="s">
        <v>4994</v>
      </c>
      <c r="U5065" s="707">
        <v>10418.5</v>
      </c>
      <c r="X5065" s="707"/>
      <c r="Y5065" s="707"/>
      <c r="AA5065" s="707"/>
      <c r="AB5065" s="707"/>
      <c r="AC5065" s="707"/>
      <c r="AD5065" s="707">
        <v>10418.5</v>
      </c>
      <c r="AE5065" s="707"/>
      <c r="AF5065" s="707"/>
      <c r="AG5065" s="707"/>
    </row>
    <row r="5066" spans="4:34">
      <c r="D5066" s="160" t="s">
        <v>9426</v>
      </c>
      <c r="E5066" s="160"/>
      <c r="F5066" s="160">
        <v>45691</v>
      </c>
      <c r="G5066" s="160">
        <v>45699</v>
      </c>
      <c r="H5066" s="160" t="s">
        <v>6655</v>
      </c>
      <c r="I5066" s="160">
        <v>45978</v>
      </c>
      <c r="J5066" s="160">
        <v>10418.5</v>
      </c>
      <c r="K5066" s="160">
        <v>10418.5</v>
      </c>
      <c r="L5066" s="707">
        <v>20837</v>
      </c>
      <c r="M5066" s="727" t="s">
        <v>4995</v>
      </c>
      <c r="X5066" s="707"/>
      <c r="Y5066" s="707"/>
      <c r="Z5066" s="707"/>
      <c r="AA5066" s="707"/>
      <c r="AB5066" s="707"/>
      <c r="AC5066" s="707"/>
      <c r="AD5066" s="707">
        <v>10418.5</v>
      </c>
      <c r="AE5066" s="707"/>
      <c r="AF5066" s="707"/>
      <c r="AG5066" s="707"/>
    </row>
    <row r="5067" spans="4:34">
      <c r="D5067" s="160" t="s">
        <v>9426</v>
      </c>
      <c r="E5067" s="160"/>
      <c r="F5067" s="160">
        <v>45691</v>
      </c>
      <c r="G5067" s="160">
        <v>45699</v>
      </c>
      <c r="H5067" s="160" t="s">
        <v>6655</v>
      </c>
      <c r="I5067" s="160">
        <v>45978</v>
      </c>
      <c r="J5067" s="160">
        <v>10418.5</v>
      </c>
      <c r="K5067" s="160">
        <v>10418.5</v>
      </c>
      <c r="L5067" s="707">
        <v>20837</v>
      </c>
      <c r="M5067" s="727" t="s">
        <v>4996</v>
      </c>
      <c r="W5067" s="707">
        <v>1953.47</v>
      </c>
      <c r="X5067" s="707">
        <v>5643.35</v>
      </c>
      <c r="Y5067" s="707">
        <v>2821.68</v>
      </c>
      <c r="Z5067" s="707"/>
      <c r="AD5067" s="707"/>
      <c r="AE5067" s="707"/>
    </row>
    <row r="5068" spans="4:34">
      <c r="D5068" s="160" t="s">
        <v>5514</v>
      </c>
      <c r="E5068" s="160"/>
      <c r="F5068" s="160">
        <v>45698</v>
      </c>
      <c r="G5068" s="160">
        <v>45731</v>
      </c>
      <c r="H5068" s="160" t="s">
        <v>6533</v>
      </c>
      <c r="I5068" s="160">
        <v>45963</v>
      </c>
      <c r="J5068" s="160">
        <v>57845.54</v>
      </c>
      <c r="K5068" s="160">
        <v>57845.53</v>
      </c>
      <c r="L5068" s="707">
        <v>93042.43</v>
      </c>
      <c r="M5068" s="727" t="s">
        <v>4994</v>
      </c>
      <c r="U5068" s="707">
        <v>56442.73</v>
      </c>
      <c r="V5068" s="707">
        <v>12818.57</v>
      </c>
      <c r="X5068" s="707"/>
      <c r="Y5068" s="707"/>
      <c r="AA5068" s="707"/>
      <c r="AB5068" s="707"/>
      <c r="AC5068" s="707">
        <v>20318.060000000001</v>
      </c>
      <c r="AD5068" s="707">
        <v>3463.07</v>
      </c>
      <c r="AE5068" s="707"/>
      <c r="AF5068" s="707"/>
      <c r="AG5068" s="707"/>
    </row>
    <row r="5069" spans="4:34">
      <c r="D5069" s="160" t="s">
        <v>5514</v>
      </c>
      <c r="E5069" s="160"/>
      <c r="F5069" s="160">
        <v>45698</v>
      </c>
      <c r="G5069" s="160">
        <v>45731</v>
      </c>
      <c r="H5069" s="160" t="s">
        <v>6533</v>
      </c>
      <c r="I5069" s="160">
        <v>45963</v>
      </c>
      <c r="J5069" s="160">
        <v>57845.54</v>
      </c>
      <c r="K5069" s="160">
        <v>57845.53</v>
      </c>
      <c r="L5069" s="707">
        <v>93042.43</v>
      </c>
      <c r="M5069" s="727" t="s">
        <v>4995</v>
      </c>
      <c r="X5069" s="707"/>
      <c r="Y5069" s="707"/>
      <c r="Z5069" s="707"/>
      <c r="AA5069" s="707"/>
      <c r="AB5069" s="707"/>
      <c r="AC5069" s="707">
        <v>31733.83</v>
      </c>
      <c r="AD5069" s="707">
        <v>3463.07</v>
      </c>
      <c r="AE5069" s="707"/>
      <c r="AF5069" s="707"/>
      <c r="AG5069" s="707"/>
    </row>
    <row r="5070" spans="4:34">
      <c r="D5070" s="160" t="s">
        <v>5514</v>
      </c>
      <c r="E5070" s="160"/>
      <c r="F5070" s="160">
        <v>45698</v>
      </c>
      <c r="G5070" s="160">
        <v>45731</v>
      </c>
      <c r="H5070" s="160" t="s">
        <v>6533</v>
      </c>
      <c r="I5070" s="160">
        <v>45963</v>
      </c>
      <c r="J5070" s="160">
        <v>57845.54</v>
      </c>
      <c r="K5070" s="160">
        <v>57845.53</v>
      </c>
      <c r="L5070" s="707">
        <v>93042.43</v>
      </c>
      <c r="M5070" s="727" t="s">
        <v>4996</v>
      </c>
      <c r="Q5070" s="707"/>
      <c r="R5070" s="707"/>
      <c r="S5070" s="707">
        <v>6326.5</v>
      </c>
      <c r="T5070" s="707">
        <v>51519.03</v>
      </c>
      <c r="U5070" s="707"/>
      <c r="V5070" s="707"/>
      <c r="X5070" s="707"/>
      <c r="Y5070" s="707"/>
      <c r="Z5070" s="707"/>
      <c r="AA5070" s="707"/>
      <c r="AB5070" s="707"/>
      <c r="AD5070" s="707"/>
      <c r="AE5070" s="707"/>
    </row>
    <row r="5071" spans="4:34">
      <c r="D5071" s="160" t="s">
        <v>5515</v>
      </c>
      <c r="E5071" s="160"/>
      <c r="F5071" s="160">
        <v>45698</v>
      </c>
      <c r="G5071" s="160">
        <v>45731</v>
      </c>
      <c r="H5071" s="160" t="s">
        <v>6533</v>
      </c>
      <c r="I5071" s="160">
        <v>45963</v>
      </c>
      <c r="J5071" s="160">
        <v>57845.54</v>
      </c>
      <c r="K5071" s="160">
        <v>57845.53</v>
      </c>
      <c r="L5071" s="707">
        <v>86576.63</v>
      </c>
      <c r="M5071" s="727" t="s">
        <v>4994</v>
      </c>
      <c r="Q5071" s="707"/>
      <c r="R5071" s="707"/>
      <c r="S5071" s="707"/>
      <c r="T5071" s="707"/>
      <c r="U5071" s="707">
        <v>56442.73</v>
      </c>
      <c r="V5071" s="707">
        <v>12818.57</v>
      </c>
      <c r="W5071" s="707"/>
      <c r="X5071" s="707"/>
      <c r="Y5071" s="707"/>
      <c r="Z5071" s="707"/>
      <c r="AA5071" s="707"/>
      <c r="AB5071" s="707"/>
      <c r="AC5071" s="707">
        <v>13852.26</v>
      </c>
      <c r="AD5071" s="707">
        <v>3463.07</v>
      </c>
      <c r="AE5071" s="707"/>
      <c r="AF5071" s="707"/>
      <c r="AG5071" s="707"/>
      <c r="AH5071" s="707"/>
    </row>
    <row r="5072" spans="4:34">
      <c r="D5072" s="160" t="s">
        <v>5515</v>
      </c>
      <c r="E5072" s="160"/>
      <c r="F5072" s="160">
        <v>45698</v>
      </c>
      <c r="G5072" s="160">
        <v>45731</v>
      </c>
      <c r="H5072" s="160" t="s">
        <v>6533</v>
      </c>
      <c r="I5072" s="160">
        <v>45963</v>
      </c>
      <c r="J5072" s="160">
        <v>57845.54</v>
      </c>
      <c r="K5072" s="160">
        <v>57845.53</v>
      </c>
      <c r="L5072" s="707">
        <v>86576.63</v>
      </c>
      <c r="M5072" s="727" t="s">
        <v>4995</v>
      </c>
      <c r="P5072" s="707"/>
      <c r="Q5072" s="707"/>
      <c r="R5072" s="707"/>
      <c r="S5072" s="707"/>
      <c r="T5072" s="707"/>
      <c r="U5072" s="707"/>
      <c r="V5072" s="707"/>
      <c r="W5072" s="707"/>
      <c r="X5072" s="707"/>
      <c r="Y5072" s="707"/>
      <c r="Z5072" s="707"/>
      <c r="AA5072" s="707"/>
      <c r="AB5072" s="707"/>
      <c r="AC5072" s="707">
        <v>25268.03</v>
      </c>
      <c r="AD5072" s="707">
        <v>3463.07</v>
      </c>
      <c r="AE5072" s="707"/>
      <c r="AF5072" s="707"/>
      <c r="AG5072" s="707"/>
      <c r="AH5072" s="707"/>
    </row>
    <row r="5073" spans="4:32">
      <c r="D5073" s="160" t="s">
        <v>5515</v>
      </c>
      <c r="E5073" s="160"/>
      <c r="F5073" s="160">
        <v>45698</v>
      </c>
      <c r="G5073" s="160">
        <v>45731</v>
      </c>
      <c r="H5073" s="160" t="s">
        <v>6533</v>
      </c>
      <c r="I5073" s="160">
        <v>45963</v>
      </c>
      <c r="J5073" s="160">
        <v>57845.54</v>
      </c>
      <c r="K5073" s="160">
        <v>57845.53</v>
      </c>
      <c r="L5073" s="707">
        <v>86576.63</v>
      </c>
      <c r="M5073" s="727" t="s">
        <v>4996</v>
      </c>
      <c r="P5073" s="707"/>
      <c r="Q5073" s="707"/>
      <c r="R5073" s="707"/>
      <c r="S5073" s="707">
        <v>6326.5</v>
      </c>
      <c r="T5073" s="707">
        <v>51519.03</v>
      </c>
      <c r="U5073" s="707"/>
      <c r="V5073" s="707"/>
      <c r="W5073" s="707"/>
      <c r="X5073" s="707"/>
      <c r="Y5073" s="707"/>
      <c r="Z5073" s="707"/>
      <c r="AA5073" s="707"/>
      <c r="AB5073" s="707"/>
      <c r="AC5073" s="707"/>
      <c r="AD5073" s="707"/>
      <c r="AE5073" s="707"/>
      <c r="AF5073" s="707"/>
    </row>
    <row r="5074" spans="4:32">
      <c r="D5074" s="160" t="s">
        <v>5516</v>
      </c>
      <c r="E5074" s="160"/>
      <c r="F5074" s="160">
        <v>45720</v>
      </c>
      <c r="G5074" s="160">
        <v>45725</v>
      </c>
      <c r="H5074" s="160">
        <v>45942</v>
      </c>
      <c r="I5074" s="160">
        <v>45957</v>
      </c>
      <c r="J5074" s="160">
        <v>0</v>
      </c>
      <c r="K5074" s="160">
        <v>0</v>
      </c>
      <c r="L5074" s="707">
        <v>6465.8</v>
      </c>
      <c r="M5074" s="727" t="s">
        <v>4994</v>
      </c>
      <c r="Q5074" s="707"/>
      <c r="R5074" s="707"/>
      <c r="S5074" s="707"/>
      <c r="T5074" s="707"/>
      <c r="U5074" s="707"/>
      <c r="V5074" s="707"/>
      <c r="W5074" s="707"/>
      <c r="X5074" s="707"/>
      <c r="Y5074" s="707"/>
      <c r="Z5074" s="707"/>
      <c r="AA5074" s="707"/>
      <c r="AB5074" s="707"/>
      <c r="AC5074" s="707">
        <v>6465.8</v>
      </c>
      <c r="AD5074" s="707"/>
      <c r="AE5074" s="707"/>
    </row>
    <row r="5075" spans="4:32">
      <c r="D5075" s="160" t="s">
        <v>5516</v>
      </c>
      <c r="E5075" s="160"/>
      <c r="F5075" s="160">
        <v>45720</v>
      </c>
      <c r="G5075" s="160">
        <v>45725</v>
      </c>
      <c r="H5075" s="160">
        <v>45942</v>
      </c>
      <c r="I5075" s="160">
        <v>45957</v>
      </c>
      <c r="J5075" s="160">
        <v>0</v>
      </c>
      <c r="K5075" s="160">
        <v>0</v>
      </c>
      <c r="L5075" s="707">
        <v>6465.8</v>
      </c>
      <c r="M5075" s="727" t="s">
        <v>4995</v>
      </c>
      <c r="P5075" s="707"/>
      <c r="Q5075" s="707"/>
      <c r="R5075" s="707"/>
      <c r="S5075" s="707"/>
      <c r="T5075" s="707"/>
      <c r="U5075" s="707"/>
      <c r="V5075" s="707"/>
      <c r="W5075" s="707"/>
      <c r="X5075" s="707"/>
      <c r="Y5075" s="707"/>
      <c r="Z5075" s="707"/>
      <c r="AA5075" s="707"/>
      <c r="AB5075" s="707"/>
      <c r="AC5075" s="707">
        <v>6465.8</v>
      </c>
      <c r="AD5075" s="707"/>
      <c r="AE5075" s="707"/>
    </row>
    <row r="5076" spans="4:32">
      <c r="D5076" s="160" t="s">
        <v>5516</v>
      </c>
      <c r="E5076" s="160"/>
      <c r="F5076" s="160">
        <v>45720</v>
      </c>
      <c r="G5076" s="160">
        <v>45725</v>
      </c>
      <c r="H5076" s="160">
        <v>45942</v>
      </c>
      <c r="I5076" s="160">
        <v>45957</v>
      </c>
      <c r="J5076" s="160">
        <v>0</v>
      </c>
      <c r="K5076" s="160">
        <v>0</v>
      </c>
      <c r="L5076" s="707">
        <v>6465.8</v>
      </c>
      <c r="M5076" s="727" t="s">
        <v>4996</v>
      </c>
      <c r="P5076" s="707"/>
      <c r="Q5076" s="707"/>
      <c r="R5076" s="707"/>
      <c r="S5076" s="707"/>
      <c r="T5076" s="707"/>
      <c r="U5076" s="707"/>
      <c r="V5076" s="707"/>
      <c r="W5076" s="707"/>
      <c r="X5076" s="707"/>
      <c r="Y5076" s="707"/>
      <c r="Z5076" s="707"/>
      <c r="AA5076" s="707"/>
      <c r="AB5076" s="707"/>
    </row>
    <row r="5077" spans="4:32">
      <c r="D5077" s="160" t="s">
        <v>5512</v>
      </c>
      <c r="E5077" s="160"/>
      <c r="F5077" s="160">
        <v>45732</v>
      </c>
      <c r="G5077" s="160">
        <v>45742</v>
      </c>
      <c r="H5077" s="160">
        <v>45981</v>
      </c>
      <c r="I5077" s="160">
        <v>45992</v>
      </c>
      <c r="J5077" s="160">
        <v>0</v>
      </c>
      <c r="K5077" s="160">
        <v>0</v>
      </c>
      <c r="L5077" s="707">
        <v>81399.63</v>
      </c>
      <c r="M5077" s="727" t="s">
        <v>4994</v>
      </c>
      <c r="Q5077" s="707"/>
      <c r="R5077" s="707"/>
      <c r="S5077" s="707"/>
      <c r="T5077" s="707"/>
      <c r="V5077" s="707"/>
      <c r="W5077" s="707"/>
      <c r="X5077" s="707"/>
      <c r="Y5077" s="707"/>
      <c r="Z5077" s="707"/>
      <c r="AA5077" s="707"/>
      <c r="AB5077" s="707"/>
      <c r="AC5077" s="707"/>
      <c r="AD5077" s="707">
        <v>80957.009999999995</v>
      </c>
      <c r="AE5077">
        <v>442.62</v>
      </c>
      <c r="AF5077" s="707"/>
    </row>
    <row r="5078" spans="4:32">
      <c r="D5078" s="160" t="s">
        <v>5512</v>
      </c>
      <c r="E5078" s="160"/>
      <c r="F5078" s="160">
        <v>45732</v>
      </c>
      <c r="G5078" s="160">
        <v>45742</v>
      </c>
      <c r="H5078" s="160">
        <v>45981</v>
      </c>
      <c r="I5078" s="160">
        <v>45992</v>
      </c>
      <c r="J5078" s="160">
        <v>0</v>
      </c>
      <c r="K5078" s="160">
        <v>0</v>
      </c>
      <c r="L5078" s="707">
        <v>81399.63</v>
      </c>
      <c r="M5078" s="727" t="s">
        <v>4995</v>
      </c>
      <c r="R5078" s="707"/>
      <c r="S5078" s="707"/>
      <c r="T5078" s="707"/>
      <c r="U5078" s="707"/>
      <c r="V5078" s="707"/>
      <c r="W5078" s="707"/>
      <c r="X5078" s="707"/>
      <c r="Y5078" s="707"/>
      <c r="Z5078" s="707"/>
      <c r="AA5078" s="707"/>
      <c r="AB5078" s="707"/>
      <c r="AC5078" s="707"/>
      <c r="AD5078" s="707">
        <v>80957.009999999995</v>
      </c>
      <c r="AE5078">
        <v>442.62</v>
      </c>
      <c r="AF5078" s="707"/>
    </row>
    <row r="5079" spans="4:32">
      <c r="D5079" s="160" t="s">
        <v>5512</v>
      </c>
      <c r="E5079" s="160"/>
      <c r="F5079" s="160">
        <v>45732</v>
      </c>
      <c r="G5079" s="160">
        <v>45742</v>
      </c>
      <c r="H5079" s="160">
        <v>45981</v>
      </c>
      <c r="I5079" s="160">
        <v>45992</v>
      </c>
      <c r="J5079" s="160">
        <v>0</v>
      </c>
      <c r="K5079" s="160">
        <v>0</v>
      </c>
      <c r="L5079" s="707">
        <v>81399.63</v>
      </c>
      <c r="M5079" s="727" t="s">
        <v>4996</v>
      </c>
      <c r="R5079" s="707"/>
      <c r="S5079" s="707"/>
      <c r="T5079" s="707"/>
      <c r="U5079" s="707"/>
      <c r="V5079" s="707"/>
      <c r="Z5079" s="707"/>
      <c r="AA5079" s="707"/>
      <c r="AB5079" s="707"/>
    </row>
    <row r="5080" spans="4:32">
      <c r="D5080" s="160" t="s">
        <v>9427</v>
      </c>
      <c r="E5080" s="160"/>
      <c r="F5080" s="160">
        <v>45732</v>
      </c>
      <c r="G5080" s="160">
        <v>45742</v>
      </c>
      <c r="H5080" s="160">
        <v>45981</v>
      </c>
      <c r="I5080" s="160">
        <v>45992</v>
      </c>
      <c r="J5080" s="160">
        <v>0</v>
      </c>
      <c r="K5080" s="160">
        <v>0</v>
      </c>
      <c r="L5080" s="707">
        <v>8852.4</v>
      </c>
      <c r="M5080" s="727" t="s">
        <v>4994</v>
      </c>
      <c r="R5080" s="707"/>
      <c r="S5080" s="707"/>
      <c r="T5080" s="707"/>
      <c r="U5080" s="707"/>
      <c r="V5080" s="707"/>
      <c r="W5080" s="707"/>
      <c r="X5080" s="707"/>
      <c r="Y5080" s="707"/>
      <c r="Z5080" s="707"/>
      <c r="AA5080" s="707"/>
      <c r="AB5080" s="707"/>
      <c r="AC5080" s="707"/>
      <c r="AD5080" s="707">
        <v>8409.7800000000007</v>
      </c>
      <c r="AE5080">
        <v>442.62</v>
      </c>
      <c r="AF5080" s="707"/>
    </row>
    <row r="5081" spans="4:32">
      <c r="D5081" s="160" t="s">
        <v>9427</v>
      </c>
      <c r="E5081" s="160"/>
      <c r="F5081" s="160">
        <v>45732</v>
      </c>
      <c r="G5081" s="160">
        <v>45742</v>
      </c>
      <c r="H5081" s="160">
        <v>45981</v>
      </c>
      <c r="I5081" s="160">
        <v>45992</v>
      </c>
      <c r="J5081" s="160">
        <v>0</v>
      </c>
      <c r="K5081" s="160">
        <v>0</v>
      </c>
      <c r="L5081" s="707">
        <v>8852.4</v>
      </c>
      <c r="M5081" s="727" t="s">
        <v>4995</v>
      </c>
      <c r="Q5081" s="707"/>
      <c r="R5081" s="707"/>
      <c r="S5081" s="707"/>
      <c r="T5081" s="707"/>
      <c r="U5081" s="707"/>
      <c r="V5081" s="707"/>
      <c r="W5081" s="707"/>
      <c r="X5081" s="707"/>
      <c r="Y5081" s="707"/>
      <c r="Z5081" s="707"/>
      <c r="AA5081" s="707"/>
      <c r="AB5081" s="707"/>
      <c r="AC5081" s="707"/>
      <c r="AD5081" s="707">
        <v>8409.7800000000007</v>
      </c>
      <c r="AE5081">
        <v>442.62</v>
      </c>
      <c r="AF5081" s="707"/>
    </row>
    <row r="5082" spans="4:32">
      <c r="D5082" s="160" t="s">
        <v>9427</v>
      </c>
      <c r="E5082" s="160"/>
      <c r="F5082" s="160">
        <v>45732</v>
      </c>
      <c r="G5082" s="160">
        <v>45742</v>
      </c>
      <c r="H5082" s="160">
        <v>45981</v>
      </c>
      <c r="I5082" s="160">
        <v>45992</v>
      </c>
      <c r="J5082" s="160">
        <v>0</v>
      </c>
      <c r="K5082" s="160">
        <v>0</v>
      </c>
      <c r="L5082" s="707">
        <v>8852.4</v>
      </c>
      <c r="M5082" s="727" t="s">
        <v>4996</v>
      </c>
      <c r="Q5082" s="707"/>
      <c r="R5082" s="707"/>
      <c r="S5082" s="707"/>
      <c r="T5082" s="707"/>
      <c r="U5082" s="707"/>
      <c r="V5082" s="707"/>
      <c r="W5082" s="707"/>
      <c r="X5082" s="707"/>
      <c r="Y5082" s="707"/>
      <c r="Z5082" s="707"/>
      <c r="AA5082" s="707"/>
      <c r="AB5082" s="707"/>
    </row>
    <row r="5083" spans="4:32">
      <c r="D5083" s="160" t="s">
        <v>5513</v>
      </c>
      <c r="E5083" s="160"/>
      <c r="F5083" s="160">
        <v>45734</v>
      </c>
      <c r="G5083" s="160">
        <v>45740</v>
      </c>
      <c r="H5083" s="160">
        <v>45984</v>
      </c>
      <c r="I5083" s="160">
        <v>45990</v>
      </c>
      <c r="J5083" s="160">
        <v>0</v>
      </c>
      <c r="K5083" s="160">
        <v>0</v>
      </c>
      <c r="L5083" s="707">
        <v>72547.22</v>
      </c>
      <c r="M5083" s="727" t="s">
        <v>4994</v>
      </c>
      <c r="Q5083" s="707"/>
      <c r="R5083" s="707"/>
      <c r="S5083" s="707"/>
      <c r="T5083" s="707"/>
      <c r="U5083" s="707"/>
      <c r="V5083" s="707"/>
      <c r="W5083" s="707"/>
      <c r="X5083" s="707"/>
      <c r="Y5083" s="707"/>
      <c r="Z5083" s="707"/>
      <c r="AA5083" s="707"/>
      <c r="AD5083" s="707">
        <v>72547.22</v>
      </c>
      <c r="AF5083" s="707"/>
    </row>
    <row r="5084" spans="4:32">
      <c r="D5084" s="160" t="s">
        <v>5513</v>
      </c>
      <c r="E5084" s="160"/>
      <c r="F5084" s="160">
        <v>45734</v>
      </c>
      <c r="G5084" s="160">
        <v>45740</v>
      </c>
      <c r="H5084" s="160">
        <v>45984</v>
      </c>
      <c r="I5084" s="160">
        <v>45990</v>
      </c>
      <c r="J5084" s="160">
        <v>0</v>
      </c>
      <c r="K5084" s="160">
        <v>0</v>
      </c>
      <c r="L5084" s="707">
        <v>72547.22</v>
      </c>
      <c r="M5084" s="727" t="s">
        <v>4995</v>
      </c>
      <c r="Q5084" s="707"/>
      <c r="R5084" s="707"/>
      <c r="S5084" s="707"/>
      <c r="T5084" s="707"/>
      <c r="U5084" s="707"/>
      <c r="V5084" s="707"/>
      <c r="W5084" s="707"/>
      <c r="X5084" s="707"/>
      <c r="Y5084" s="707"/>
      <c r="Z5084" s="707"/>
      <c r="AA5084" s="707"/>
      <c r="AB5084" s="707"/>
      <c r="AD5084" s="707">
        <v>72547.22</v>
      </c>
      <c r="AF5084" s="707"/>
    </row>
    <row r="5085" spans="4:32">
      <c r="D5085" s="160" t="s">
        <v>5513</v>
      </c>
      <c r="E5085" s="160"/>
      <c r="F5085" s="160">
        <v>45734</v>
      </c>
      <c r="G5085" s="160">
        <v>45740</v>
      </c>
      <c r="H5085" s="160">
        <v>45984</v>
      </c>
      <c r="I5085" s="160">
        <v>45990</v>
      </c>
      <c r="J5085" s="160">
        <v>0</v>
      </c>
      <c r="K5085" s="160">
        <v>0</v>
      </c>
      <c r="L5085" s="707">
        <v>72547.22</v>
      </c>
      <c r="M5085" s="727" t="s">
        <v>4996</v>
      </c>
      <c r="Q5085" s="707"/>
      <c r="R5085" s="707"/>
      <c r="S5085" s="707"/>
      <c r="T5085" s="707"/>
      <c r="U5085" s="707"/>
      <c r="V5085" s="707"/>
      <c r="W5085" s="707"/>
      <c r="X5085" s="707"/>
      <c r="Y5085" s="707"/>
      <c r="Z5085" s="707"/>
      <c r="AB5085" s="707"/>
    </row>
    <row r="5086" spans="4:32">
      <c r="D5086" s="160" t="s">
        <v>5517</v>
      </c>
      <c r="E5086" s="160"/>
      <c r="F5086" s="160">
        <v>45628</v>
      </c>
      <c r="G5086" s="160">
        <v>45704</v>
      </c>
      <c r="H5086" s="160" t="s">
        <v>6556</v>
      </c>
      <c r="I5086" s="160">
        <v>45979</v>
      </c>
      <c r="J5086" s="160">
        <v>832297.89</v>
      </c>
      <c r="K5086" s="160">
        <v>832297.92</v>
      </c>
      <c r="L5086" s="707">
        <v>2202624.17</v>
      </c>
      <c r="M5086" s="727" t="s">
        <v>4994</v>
      </c>
      <c r="Q5086" s="707"/>
      <c r="R5086" s="707"/>
      <c r="S5086" s="707">
        <v>400107.61</v>
      </c>
      <c r="T5086" s="707">
        <v>447997.34</v>
      </c>
      <c r="V5086" s="707"/>
      <c r="W5086" s="707"/>
      <c r="X5086" s="707"/>
      <c r="Y5086" s="707"/>
      <c r="Z5086" s="707"/>
      <c r="AA5086" s="707"/>
      <c r="AB5086" s="707"/>
      <c r="AC5086" s="707">
        <v>1252143.6499999999</v>
      </c>
      <c r="AD5086" s="707">
        <v>102375.56</v>
      </c>
      <c r="AE5086" s="707"/>
    </row>
    <row r="5087" spans="4:32">
      <c r="D5087" s="160" t="s">
        <v>5517</v>
      </c>
      <c r="E5087" s="160"/>
      <c r="F5087" s="160">
        <v>45628</v>
      </c>
      <c r="G5087" s="160">
        <v>45704</v>
      </c>
      <c r="H5087" s="160" t="s">
        <v>6556</v>
      </c>
      <c r="I5087" s="160">
        <v>45979</v>
      </c>
      <c r="J5087" s="160">
        <v>832297.89</v>
      </c>
      <c r="K5087" s="160">
        <v>832297.92</v>
      </c>
      <c r="L5087" s="707">
        <v>2202624.17</v>
      </c>
      <c r="M5087" s="727" t="s">
        <v>4995</v>
      </c>
      <c r="S5087" s="707"/>
      <c r="T5087" s="707"/>
      <c r="U5087" s="707"/>
      <c r="W5087" s="707"/>
      <c r="X5087" s="707"/>
      <c r="Y5087" s="707"/>
      <c r="Z5087" s="707"/>
      <c r="AA5087" s="707"/>
      <c r="AB5087" s="707"/>
      <c r="AC5087" s="707">
        <v>1267950.7</v>
      </c>
      <c r="AD5087" s="707">
        <v>102375.56</v>
      </c>
      <c r="AE5087" s="707"/>
    </row>
    <row r="5088" spans="4:32">
      <c r="D5088" s="160" t="s">
        <v>5517</v>
      </c>
      <c r="E5088" s="160"/>
      <c r="F5088" s="160">
        <v>45628</v>
      </c>
      <c r="G5088" s="160">
        <v>45704</v>
      </c>
      <c r="H5088" s="160" t="s">
        <v>6556</v>
      </c>
      <c r="I5088" s="160">
        <v>45979</v>
      </c>
      <c r="J5088" s="160">
        <v>832297.89</v>
      </c>
      <c r="K5088" s="160">
        <v>832297.92</v>
      </c>
      <c r="L5088" s="707">
        <v>2202624.17</v>
      </c>
      <c r="M5088" s="727" t="s">
        <v>4996</v>
      </c>
      <c r="S5088" s="707"/>
      <c r="T5088" s="707">
        <v>14054.05</v>
      </c>
      <c r="U5088" s="707">
        <v>19302.04</v>
      </c>
      <c r="Y5088" s="707">
        <v>69878.31</v>
      </c>
      <c r="Z5088" s="707">
        <v>383359.12</v>
      </c>
      <c r="AA5088" s="707">
        <v>328438.78999999998</v>
      </c>
      <c r="AB5088" s="707">
        <v>16626.14</v>
      </c>
      <c r="AC5088">
        <v>639.47</v>
      </c>
    </row>
    <row r="5089" spans="4:31">
      <c r="D5089" s="160" t="s">
        <v>5518</v>
      </c>
      <c r="E5089" s="160"/>
      <c r="F5089" s="160">
        <v>45636</v>
      </c>
      <c r="G5089" s="160">
        <v>45683</v>
      </c>
      <c r="H5089" s="160" t="s">
        <v>6562</v>
      </c>
      <c r="I5089" s="160">
        <v>45958</v>
      </c>
      <c r="J5089" s="160">
        <v>798941.81</v>
      </c>
      <c r="K5089" s="160">
        <v>798941.83</v>
      </c>
      <c r="L5089" s="707">
        <v>2017718.58</v>
      </c>
      <c r="M5089" s="727" t="s">
        <v>4994</v>
      </c>
      <c r="S5089" s="707">
        <v>400107.61</v>
      </c>
      <c r="T5089" s="707">
        <v>414641.26</v>
      </c>
      <c r="W5089" s="707"/>
      <c r="X5089" s="707"/>
      <c r="Y5089" s="707"/>
      <c r="Z5089" s="707"/>
      <c r="AA5089" s="707"/>
      <c r="AB5089" s="707"/>
      <c r="AC5089" s="707">
        <v>1202969.71</v>
      </c>
      <c r="AD5089" s="707"/>
      <c r="AE5089" s="707"/>
    </row>
    <row r="5090" spans="4:31">
      <c r="D5090" s="160" t="s">
        <v>5518</v>
      </c>
      <c r="E5090" s="160"/>
      <c r="F5090" s="160">
        <v>45636</v>
      </c>
      <c r="G5090" s="160">
        <v>45683</v>
      </c>
      <c r="H5090" s="160" t="s">
        <v>6562</v>
      </c>
      <c r="I5090" s="160">
        <v>45958</v>
      </c>
      <c r="J5090" s="160">
        <v>798941.81</v>
      </c>
      <c r="K5090" s="160">
        <v>798941.83</v>
      </c>
      <c r="L5090" s="707">
        <v>2017718.58</v>
      </c>
      <c r="M5090" s="727" t="s">
        <v>4995</v>
      </c>
      <c r="S5090" s="707"/>
      <c r="T5090" s="707"/>
      <c r="U5090" s="707"/>
      <c r="W5090" s="707"/>
      <c r="X5090" s="707"/>
      <c r="Y5090" s="707"/>
      <c r="Z5090" s="707"/>
      <c r="AA5090" s="707"/>
      <c r="AB5090" s="707"/>
      <c r="AC5090" s="707">
        <v>1218776.76</v>
      </c>
      <c r="AD5090" s="707"/>
      <c r="AE5090" s="707"/>
    </row>
    <row r="5091" spans="4:31">
      <c r="D5091" s="160" t="s">
        <v>5518</v>
      </c>
      <c r="E5091" s="160"/>
      <c r="F5091" s="160">
        <v>45636</v>
      </c>
      <c r="G5091" s="160">
        <v>45683</v>
      </c>
      <c r="H5091" s="160" t="s">
        <v>6562</v>
      </c>
      <c r="I5091" s="160">
        <v>45958</v>
      </c>
      <c r="J5091" s="160">
        <v>798941.81</v>
      </c>
      <c r="K5091" s="160">
        <v>798941.83</v>
      </c>
      <c r="L5091" s="707">
        <v>2017718.58</v>
      </c>
      <c r="M5091" s="727" t="s">
        <v>4996</v>
      </c>
      <c r="R5091" s="707"/>
      <c r="S5091" s="707"/>
      <c r="T5091" s="707"/>
      <c r="U5091" s="707"/>
      <c r="Y5091" s="707">
        <v>69878.31</v>
      </c>
      <c r="Z5091" s="707">
        <v>383359.12</v>
      </c>
      <c r="AA5091" s="707">
        <v>328438.78999999998</v>
      </c>
      <c r="AB5091" s="707">
        <v>16626.14</v>
      </c>
      <c r="AC5091">
        <v>639.47</v>
      </c>
    </row>
    <row r="5092" spans="4:31">
      <c r="D5092" s="160" t="s">
        <v>5519</v>
      </c>
      <c r="E5092" s="160"/>
      <c r="F5092" s="160">
        <v>45636</v>
      </c>
      <c r="G5092" s="160">
        <v>45683</v>
      </c>
      <c r="H5092" s="160">
        <v>45932</v>
      </c>
      <c r="I5092" s="160">
        <v>45957</v>
      </c>
      <c r="J5092" s="707">
        <v>0</v>
      </c>
      <c r="K5092" s="160">
        <v>0</v>
      </c>
      <c r="L5092" s="707">
        <v>272718.94</v>
      </c>
      <c r="M5092" s="727" t="s">
        <v>4994</v>
      </c>
      <c r="R5092" s="707"/>
      <c r="S5092" s="707"/>
      <c r="T5092" s="707"/>
      <c r="U5092" s="707"/>
      <c r="V5092" s="707"/>
      <c r="W5092" s="707"/>
      <c r="X5092" s="707"/>
      <c r="Y5092" s="707"/>
      <c r="Z5092" s="707"/>
      <c r="AB5092" s="707"/>
      <c r="AC5092" s="707">
        <v>272718.94</v>
      </c>
      <c r="AD5092" s="707"/>
      <c r="AE5092" s="707"/>
    </row>
    <row r="5093" spans="4:31">
      <c r="D5093" s="160" t="s">
        <v>5519</v>
      </c>
      <c r="E5093" s="160"/>
      <c r="F5093" s="160">
        <v>45636</v>
      </c>
      <c r="G5093" s="160">
        <v>45683</v>
      </c>
      <c r="H5093" s="160">
        <v>45932</v>
      </c>
      <c r="I5093" s="160">
        <v>45957</v>
      </c>
      <c r="J5093" s="707">
        <v>0</v>
      </c>
      <c r="K5093" s="160">
        <v>0</v>
      </c>
      <c r="L5093" s="707">
        <v>272718.94</v>
      </c>
      <c r="M5093" s="727" t="s">
        <v>4995</v>
      </c>
      <c r="R5093" s="707"/>
      <c r="S5093" s="707"/>
      <c r="T5093" s="707"/>
      <c r="U5093" s="707"/>
      <c r="V5093" s="707"/>
      <c r="W5093" s="707"/>
      <c r="X5093" s="707"/>
      <c r="Y5093" s="707"/>
      <c r="Z5093" s="707"/>
      <c r="AA5093" s="707"/>
      <c r="AB5093" s="707"/>
      <c r="AC5093" s="707">
        <v>272718.94</v>
      </c>
      <c r="AD5093" s="707"/>
      <c r="AE5093" s="707"/>
    </row>
    <row r="5094" spans="4:31">
      <c r="D5094" s="160" t="s">
        <v>5519</v>
      </c>
      <c r="E5094" s="160"/>
      <c r="F5094" s="160">
        <v>45636</v>
      </c>
      <c r="G5094" s="160">
        <v>45683</v>
      </c>
      <c r="H5094" s="160">
        <v>45932</v>
      </c>
      <c r="I5094" s="160">
        <v>45957</v>
      </c>
      <c r="J5094" s="707">
        <v>0</v>
      </c>
      <c r="K5094" s="160">
        <v>0</v>
      </c>
      <c r="L5094" s="707">
        <v>272718.94</v>
      </c>
      <c r="M5094" s="727" t="s">
        <v>4996</v>
      </c>
      <c r="Q5094" s="707"/>
      <c r="R5094" s="707"/>
      <c r="S5094" s="707"/>
      <c r="T5094" s="707"/>
      <c r="U5094" s="707"/>
      <c r="V5094" s="707"/>
      <c r="W5094" s="707"/>
      <c r="X5094" s="707"/>
      <c r="Y5094" s="707"/>
      <c r="Z5094" s="707"/>
      <c r="AA5094" s="707"/>
      <c r="AB5094" s="707"/>
    </row>
    <row r="5095" spans="4:31">
      <c r="D5095" s="160" t="s">
        <v>9428</v>
      </c>
      <c r="E5095" s="160"/>
      <c r="F5095" s="160">
        <v>45640</v>
      </c>
      <c r="G5095" s="160">
        <v>45678</v>
      </c>
      <c r="H5095" s="160">
        <v>45936</v>
      </c>
      <c r="I5095" s="160">
        <v>45953</v>
      </c>
      <c r="J5095" s="160">
        <v>0</v>
      </c>
      <c r="K5095" s="160">
        <v>0</v>
      </c>
      <c r="L5095" s="707">
        <v>49607.79</v>
      </c>
      <c r="M5095" s="727" t="s">
        <v>4994</v>
      </c>
      <c r="Q5095" s="707"/>
      <c r="R5095" s="707"/>
      <c r="S5095" s="707"/>
      <c r="T5095" s="707"/>
      <c r="U5095" s="707"/>
      <c r="V5095" s="707"/>
      <c r="W5095" s="707"/>
      <c r="X5095" s="707"/>
      <c r="Y5095" s="707"/>
      <c r="Z5095" s="707"/>
      <c r="AA5095" s="707"/>
      <c r="AB5095" s="707"/>
      <c r="AC5095" s="707">
        <v>49607.79</v>
      </c>
      <c r="AD5095" s="707"/>
    </row>
    <row r="5096" spans="4:31">
      <c r="D5096" s="160" t="s">
        <v>9428</v>
      </c>
      <c r="E5096" s="160"/>
      <c r="F5096" s="160">
        <v>45640</v>
      </c>
      <c r="G5096" s="160">
        <v>45678</v>
      </c>
      <c r="H5096" s="160">
        <v>45936</v>
      </c>
      <c r="I5096" s="160">
        <v>45953</v>
      </c>
      <c r="J5096" s="160">
        <v>0</v>
      </c>
      <c r="K5096" s="160">
        <v>0</v>
      </c>
      <c r="L5096" s="707">
        <v>49607.79</v>
      </c>
      <c r="M5096" s="727" t="s">
        <v>4995</v>
      </c>
      <c r="Q5096" s="707"/>
      <c r="R5096" s="707"/>
      <c r="S5096" s="707"/>
      <c r="T5096" s="707"/>
      <c r="U5096" s="707"/>
      <c r="V5096" s="707"/>
      <c r="W5096" s="707"/>
      <c r="X5096" s="707"/>
      <c r="Y5096" s="707"/>
      <c r="Z5096" s="707"/>
      <c r="AA5096" s="707"/>
      <c r="AB5096" s="707"/>
      <c r="AC5096" s="707">
        <v>49607.79</v>
      </c>
      <c r="AD5096" s="707"/>
    </row>
    <row r="5097" spans="4:31">
      <c r="D5097" s="160" t="s">
        <v>9428</v>
      </c>
      <c r="E5097" s="160"/>
      <c r="F5097" s="160">
        <v>45640</v>
      </c>
      <c r="G5097" s="160">
        <v>45678</v>
      </c>
      <c r="H5097" s="160">
        <v>45936</v>
      </c>
      <c r="I5097" s="160">
        <v>45953</v>
      </c>
      <c r="J5097" s="160">
        <v>0</v>
      </c>
      <c r="K5097" s="160">
        <v>0</v>
      </c>
      <c r="L5097" s="707">
        <v>49607.79</v>
      </c>
      <c r="M5097" s="727" t="s">
        <v>4996</v>
      </c>
      <c r="Q5097" s="707"/>
      <c r="R5097" s="707"/>
      <c r="S5097" s="707"/>
      <c r="T5097" s="707"/>
      <c r="U5097" s="707"/>
      <c r="V5097" s="707"/>
      <c r="W5097" s="707"/>
      <c r="X5097" s="707"/>
      <c r="Y5097" s="707"/>
      <c r="Z5097" s="707"/>
      <c r="AB5097" s="707"/>
    </row>
    <row r="5098" spans="4:31">
      <c r="D5098" s="160" t="s">
        <v>9429</v>
      </c>
      <c r="E5098" s="160"/>
      <c r="F5098" s="160">
        <v>45642</v>
      </c>
      <c r="G5098" s="160">
        <v>45678</v>
      </c>
      <c r="H5098" s="160">
        <v>45938</v>
      </c>
      <c r="I5098" s="160">
        <v>45953</v>
      </c>
      <c r="J5098" s="160">
        <v>0</v>
      </c>
      <c r="K5098" s="160">
        <v>0</v>
      </c>
      <c r="L5098" s="707">
        <v>15725.29</v>
      </c>
      <c r="M5098" s="727" t="s">
        <v>4994</v>
      </c>
      <c r="Q5098" s="707"/>
      <c r="R5098" s="707"/>
      <c r="S5098" s="707"/>
      <c r="V5098" s="707"/>
      <c r="W5098" s="707"/>
      <c r="X5098" s="707"/>
      <c r="Y5098" s="707"/>
      <c r="Z5098" s="707"/>
      <c r="AA5098" s="707"/>
      <c r="AB5098" s="707"/>
      <c r="AC5098" s="707">
        <v>15725.29</v>
      </c>
      <c r="AD5098" s="707"/>
    </row>
    <row r="5099" spans="4:31">
      <c r="D5099" s="160" t="s">
        <v>9429</v>
      </c>
      <c r="E5099" s="160"/>
      <c r="F5099" s="160">
        <v>45642</v>
      </c>
      <c r="G5099" s="160">
        <v>45678</v>
      </c>
      <c r="H5099" s="160">
        <v>45938</v>
      </c>
      <c r="I5099" s="160">
        <v>45953</v>
      </c>
      <c r="J5099" s="160">
        <v>0</v>
      </c>
      <c r="K5099" s="160">
        <v>0</v>
      </c>
      <c r="L5099" s="707">
        <v>15725.29</v>
      </c>
      <c r="M5099" s="727" t="s">
        <v>4995</v>
      </c>
      <c r="R5099" s="707"/>
      <c r="S5099" s="707"/>
      <c r="T5099" s="707"/>
      <c r="U5099" s="707"/>
      <c r="V5099" s="707"/>
      <c r="W5099" s="707"/>
      <c r="X5099" s="707"/>
      <c r="Y5099" s="707"/>
      <c r="Z5099" s="707"/>
      <c r="AA5099" s="707"/>
      <c r="AB5099" s="707"/>
      <c r="AC5099" s="707">
        <v>15725.29</v>
      </c>
      <c r="AD5099" s="707"/>
    </row>
    <row r="5100" spans="4:31">
      <c r="D5100" s="160" t="s">
        <v>9429</v>
      </c>
      <c r="E5100" s="160"/>
      <c r="F5100" s="160">
        <v>45642</v>
      </c>
      <c r="G5100" s="160">
        <v>45678</v>
      </c>
      <c r="H5100" s="160">
        <v>45938</v>
      </c>
      <c r="I5100" s="160">
        <v>45953</v>
      </c>
      <c r="J5100" s="160">
        <v>0</v>
      </c>
      <c r="K5100" s="160">
        <v>0</v>
      </c>
      <c r="L5100" s="707">
        <v>15725.29</v>
      </c>
      <c r="M5100" s="727" t="s">
        <v>4996</v>
      </c>
      <c r="R5100" s="707"/>
      <c r="S5100" s="707"/>
      <c r="T5100" s="707"/>
      <c r="U5100" s="707"/>
      <c r="Y5100" s="707"/>
      <c r="Z5100" s="707"/>
      <c r="AB5100" s="707"/>
      <c r="AC5100" s="707"/>
      <c r="AD5100" s="707"/>
    </row>
    <row r="5101" spans="4:31">
      <c r="D5101" s="160" t="s">
        <v>5520</v>
      </c>
      <c r="E5101" s="160"/>
      <c r="F5101" s="160">
        <v>45644</v>
      </c>
      <c r="G5101" s="160">
        <v>45678</v>
      </c>
      <c r="H5101" s="160" t="s">
        <v>6811</v>
      </c>
      <c r="I5101" s="160">
        <v>45953</v>
      </c>
      <c r="J5101" s="160">
        <v>43647.15</v>
      </c>
      <c r="K5101" s="160">
        <v>43647.16</v>
      </c>
      <c r="L5101" s="707">
        <v>54558.94</v>
      </c>
      <c r="M5101" s="727" t="s">
        <v>4994</v>
      </c>
      <c r="R5101" s="707"/>
      <c r="S5101" s="707">
        <v>43647.15</v>
      </c>
      <c r="V5101" s="707"/>
      <c r="W5101" s="707"/>
      <c r="X5101" s="707"/>
      <c r="Y5101" s="707"/>
      <c r="Z5101" s="707"/>
      <c r="AA5101" s="707"/>
      <c r="AB5101" s="707"/>
      <c r="AC5101" s="707">
        <v>10911.79</v>
      </c>
      <c r="AD5101" s="707"/>
    </row>
    <row r="5102" spans="4:31">
      <c r="D5102" s="160" t="s">
        <v>5520</v>
      </c>
      <c r="E5102" s="160"/>
      <c r="F5102" s="160">
        <v>45644</v>
      </c>
      <c r="G5102" s="160">
        <v>45678</v>
      </c>
      <c r="H5102" s="160" t="s">
        <v>6811</v>
      </c>
      <c r="I5102" s="160">
        <v>45953</v>
      </c>
      <c r="J5102" s="160">
        <v>43647.15</v>
      </c>
      <c r="K5102" s="160">
        <v>43647.16</v>
      </c>
      <c r="L5102" s="707">
        <v>54558.94</v>
      </c>
      <c r="M5102" s="727" t="s">
        <v>4995</v>
      </c>
      <c r="R5102" s="707"/>
      <c r="S5102" s="707"/>
      <c r="T5102" s="707"/>
      <c r="U5102" s="707"/>
      <c r="V5102" s="707"/>
      <c r="W5102" s="707"/>
      <c r="X5102" s="707"/>
      <c r="Y5102" s="707"/>
      <c r="Z5102" s="707"/>
      <c r="AA5102" s="707"/>
      <c r="AB5102" s="707"/>
      <c r="AC5102" s="707">
        <v>10911.79</v>
      </c>
      <c r="AD5102" s="707"/>
    </row>
    <row r="5103" spans="4:31">
      <c r="D5103" s="160" t="s">
        <v>5520</v>
      </c>
      <c r="E5103" s="160"/>
      <c r="F5103" s="160">
        <v>45644</v>
      </c>
      <c r="G5103" s="160">
        <v>45678</v>
      </c>
      <c r="H5103" s="160" t="s">
        <v>6811</v>
      </c>
      <c r="I5103" s="160">
        <v>45953</v>
      </c>
      <c r="J5103" s="160">
        <v>43647.15</v>
      </c>
      <c r="K5103" s="160">
        <v>43647.16</v>
      </c>
      <c r="L5103" s="707">
        <v>54558.94</v>
      </c>
      <c r="M5103" s="727" t="s">
        <v>4996</v>
      </c>
      <c r="R5103" s="707"/>
      <c r="S5103" s="707"/>
      <c r="T5103" s="707"/>
      <c r="U5103" s="707"/>
      <c r="Y5103" s="707"/>
      <c r="Z5103" s="707"/>
      <c r="AA5103" s="707">
        <v>43647.16</v>
      </c>
      <c r="AB5103" s="707"/>
      <c r="AD5103" s="707"/>
    </row>
    <row r="5104" spans="4:31">
      <c r="D5104" s="160" t="s">
        <v>9430</v>
      </c>
      <c r="E5104" s="160"/>
      <c r="F5104" s="160">
        <v>45647</v>
      </c>
      <c r="G5104" s="160">
        <v>45678</v>
      </c>
      <c r="H5104" s="160" t="s">
        <v>6813</v>
      </c>
      <c r="I5104" s="160">
        <v>45953</v>
      </c>
      <c r="J5104" s="160">
        <v>42972.52</v>
      </c>
      <c r="K5104" s="160">
        <v>42972.52</v>
      </c>
      <c r="L5104" s="707">
        <v>53715.65</v>
      </c>
      <c r="M5104" s="727" t="s">
        <v>4994</v>
      </c>
      <c r="R5104" s="707"/>
      <c r="S5104" s="707">
        <v>42972.52</v>
      </c>
      <c r="V5104" s="707"/>
      <c r="W5104" s="707"/>
      <c r="X5104" s="707"/>
      <c r="Y5104" s="707"/>
      <c r="Z5104" s="707"/>
      <c r="AA5104" s="707"/>
      <c r="AB5104" s="707"/>
      <c r="AC5104" s="707">
        <v>10743.13</v>
      </c>
      <c r="AD5104" s="707"/>
    </row>
    <row r="5105" spans="4:34">
      <c r="D5105" s="160" t="s">
        <v>9430</v>
      </c>
      <c r="E5105" s="160"/>
      <c r="F5105" s="160">
        <v>45647</v>
      </c>
      <c r="G5105" s="160">
        <v>45678</v>
      </c>
      <c r="H5105" s="160" t="s">
        <v>6813</v>
      </c>
      <c r="I5105" s="160">
        <v>45953</v>
      </c>
      <c r="J5105" s="160">
        <v>42972.52</v>
      </c>
      <c r="K5105" s="160">
        <v>42972.52</v>
      </c>
      <c r="L5105" s="707">
        <v>53715.65</v>
      </c>
      <c r="M5105" s="727" t="s">
        <v>4995</v>
      </c>
      <c r="R5105" s="707"/>
      <c r="S5105" s="707"/>
      <c r="T5105" s="707"/>
      <c r="U5105" s="707"/>
      <c r="V5105" s="707"/>
      <c r="W5105" s="707"/>
      <c r="X5105" s="707"/>
      <c r="Y5105" s="707"/>
      <c r="Z5105" s="707"/>
      <c r="AA5105" s="707"/>
      <c r="AB5105" s="707"/>
      <c r="AC5105" s="707">
        <v>10743.13</v>
      </c>
      <c r="AD5105" s="707"/>
    </row>
    <row r="5106" spans="4:34">
      <c r="D5106" s="160" t="s">
        <v>9430</v>
      </c>
      <c r="E5106" s="160"/>
      <c r="F5106" s="160">
        <v>45647</v>
      </c>
      <c r="G5106" s="160">
        <v>45678</v>
      </c>
      <c r="H5106" s="160" t="s">
        <v>6813</v>
      </c>
      <c r="I5106" s="160">
        <v>45953</v>
      </c>
      <c r="J5106" s="160">
        <v>42972.52</v>
      </c>
      <c r="K5106" s="160">
        <v>42972.52</v>
      </c>
      <c r="L5106" s="707">
        <v>53715.65</v>
      </c>
      <c r="M5106" s="727" t="s">
        <v>4996</v>
      </c>
      <c r="Q5106" s="707"/>
      <c r="R5106" s="707"/>
      <c r="S5106" s="707"/>
      <c r="T5106" s="707"/>
      <c r="U5106" s="707"/>
      <c r="Y5106" s="707"/>
      <c r="Z5106" s="707"/>
      <c r="AA5106" s="707">
        <v>42972.52</v>
      </c>
      <c r="AB5106" s="707"/>
      <c r="AD5106" s="707"/>
    </row>
    <row r="5107" spans="4:34">
      <c r="D5107" s="160" t="s">
        <v>5521</v>
      </c>
      <c r="E5107" s="160"/>
      <c r="F5107" s="160">
        <v>45649</v>
      </c>
      <c r="G5107" s="160">
        <v>45679</v>
      </c>
      <c r="H5107" s="160" t="s">
        <v>6678</v>
      </c>
      <c r="I5107" s="160">
        <v>45955</v>
      </c>
      <c r="J5107" s="160">
        <v>138480.93</v>
      </c>
      <c r="K5107" s="160">
        <v>138480.93</v>
      </c>
      <c r="L5107" s="707">
        <v>173101.16</v>
      </c>
      <c r="M5107" s="727" t="s">
        <v>4994</v>
      </c>
      <c r="Q5107" s="707"/>
      <c r="R5107" s="707"/>
      <c r="S5107" s="707">
        <v>138480.93</v>
      </c>
      <c r="U5107" s="707"/>
      <c r="V5107" s="707"/>
      <c r="W5107" s="707"/>
      <c r="X5107" s="707"/>
      <c r="Y5107" s="707"/>
      <c r="Z5107" s="707"/>
      <c r="AA5107" s="707"/>
      <c r="AB5107" s="707"/>
      <c r="AC5107" s="707">
        <v>34620.230000000003</v>
      </c>
      <c r="AD5107" s="707"/>
    </row>
    <row r="5108" spans="4:34">
      <c r="D5108" s="160" t="s">
        <v>5521</v>
      </c>
      <c r="E5108" s="160"/>
      <c r="F5108" s="160">
        <v>45649</v>
      </c>
      <c r="G5108" s="160">
        <v>45679</v>
      </c>
      <c r="H5108" s="160" t="s">
        <v>6678</v>
      </c>
      <c r="I5108" s="160">
        <v>45955</v>
      </c>
      <c r="J5108" s="160">
        <v>138480.93</v>
      </c>
      <c r="K5108" s="160">
        <v>138480.93</v>
      </c>
      <c r="L5108" s="707">
        <v>173101.16</v>
      </c>
      <c r="M5108" s="727" t="s">
        <v>4995</v>
      </c>
      <c r="Q5108" s="707"/>
      <c r="R5108" s="707"/>
      <c r="S5108" s="707"/>
      <c r="T5108" s="707"/>
      <c r="U5108" s="707"/>
      <c r="V5108" s="707"/>
      <c r="W5108" s="707"/>
      <c r="X5108" s="707"/>
      <c r="Y5108" s="707"/>
      <c r="Z5108" s="707"/>
      <c r="AA5108" s="707"/>
      <c r="AB5108" s="707"/>
      <c r="AC5108" s="707">
        <v>34620.230000000003</v>
      </c>
      <c r="AD5108" s="707"/>
    </row>
    <row r="5109" spans="4:34">
      <c r="D5109" s="160" t="s">
        <v>5521</v>
      </c>
      <c r="E5109" s="160"/>
      <c r="F5109" s="160">
        <v>45649</v>
      </c>
      <c r="G5109" s="160">
        <v>45679</v>
      </c>
      <c r="H5109" s="160" t="s">
        <v>6678</v>
      </c>
      <c r="I5109" s="160">
        <v>45955</v>
      </c>
      <c r="J5109" s="160">
        <v>138480.93</v>
      </c>
      <c r="K5109" s="160">
        <v>138480.93</v>
      </c>
      <c r="L5109" s="707">
        <v>173101.16</v>
      </c>
      <c r="M5109" s="727" t="s">
        <v>4996</v>
      </c>
      <c r="Q5109" s="707"/>
      <c r="R5109" s="707"/>
      <c r="S5109" s="707"/>
      <c r="T5109" s="707"/>
      <c r="V5109" s="707"/>
      <c r="W5109" s="707"/>
      <c r="X5109" s="707"/>
      <c r="Y5109" s="707"/>
      <c r="Z5109" s="707"/>
      <c r="AA5109" s="707">
        <v>138480.93</v>
      </c>
      <c r="AB5109" s="707"/>
      <c r="AC5109" s="707"/>
      <c r="AD5109" s="707"/>
    </row>
    <row r="5110" spans="4:34">
      <c r="D5110" s="160" t="s">
        <v>5522</v>
      </c>
      <c r="E5110" s="160"/>
      <c r="F5110" s="160">
        <v>45651</v>
      </c>
      <c r="G5110" s="160">
        <v>45683</v>
      </c>
      <c r="H5110" s="160" t="s">
        <v>6641</v>
      </c>
      <c r="I5110" s="160">
        <v>45958</v>
      </c>
      <c r="J5110" s="160">
        <v>149782.73000000001</v>
      </c>
      <c r="K5110" s="160">
        <v>149782.72</v>
      </c>
      <c r="L5110" s="707">
        <v>187228.41</v>
      </c>
      <c r="M5110" s="727" t="s">
        <v>4994</v>
      </c>
      <c r="Q5110" s="707"/>
      <c r="R5110" s="707"/>
      <c r="S5110" s="707">
        <v>93248.79</v>
      </c>
      <c r="T5110" s="707">
        <v>56533.94</v>
      </c>
      <c r="U5110" s="707"/>
      <c r="V5110" s="707"/>
      <c r="W5110" s="707"/>
      <c r="X5110" s="707"/>
      <c r="Y5110" s="707"/>
      <c r="Z5110" s="707"/>
      <c r="AA5110" s="707"/>
      <c r="AB5110" s="707"/>
      <c r="AC5110" s="707">
        <v>37445.68</v>
      </c>
      <c r="AD5110" s="707"/>
    </row>
    <row r="5111" spans="4:34">
      <c r="D5111" s="160" t="s">
        <v>5522</v>
      </c>
      <c r="E5111" s="160"/>
      <c r="F5111" s="160">
        <v>45651</v>
      </c>
      <c r="G5111" s="160">
        <v>45683</v>
      </c>
      <c r="H5111" s="160" t="s">
        <v>6641</v>
      </c>
      <c r="I5111" s="160">
        <v>45958</v>
      </c>
      <c r="J5111" s="160">
        <v>149782.73000000001</v>
      </c>
      <c r="K5111" s="160">
        <v>149782.72</v>
      </c>
      <c r="L5111" s="707">
        <v>187228.41</v>
      </c>
      <c r="M5111" s="727" t="s">
        <v>4995</v>
      </c>
      <c r="Q5111" s="707"/>
      <c r="R5111" s="707"/>
      <c r="S5111" s="707"/>
      <c r="T5111" s="707"/>
      <c r="U5111" s="707"/>
      <c r="V5111" s="707"/>
      <c r="W5111" s="707"/>
      <c r="X5111" s="707"/>
      <c r="Y5111" s="707"/>
      <c r="Z5111" s="707"/>
      <c r="AA5111" s="707"/>
      <c r="AB5111" s="707"/>
      <c r="AC5111" s="707">
        <v>37445.68</v>
      </c>
      <c r="AD5111" s="707"/>
      <c r="AG5111" s="707"/>
      <c r="AH5111" s="707"/>
    </row>
    <row r="5112" spans="4:34">
      <c r="D5112" s="160" t="s">
        <v>5522</v>
      </c>
      <c r="E5112" s="160"/>
      <c r="F5112" s="160">
        <v>45651</v>
      </c>
      <c r="G5112" s="160">
        <v>45683</v>
      </c>
      <c r="H5112" s="160" t="s">
        <v>6641</v>
      </c>
      <c r="I5112" s="160">
        <v>45958</v>
      </c>
      <c r="J5112" s="160">
        <v>149782.73000000001</v>
      </c>
      <c r="K5112" s="160">
        <v>149782.72</v>
      </c>
      <c r="L5112" s="707">
        <v>187228.41</v>
      </c>
      <c r="M5112" s="727" t="s">
        <v>4996</v>
      </c>
      <c r="Q5112" s="707"/>
      <c r="R5112" s="707"/>
      <c r="S5112" s="707"/>
      <c r="T5112" s="707"/>
      <c r="X5112" s="707"/>
      <c r="Y5112" s="707">
        <v>4750.5</v>
      </c>
      <c r="Z5112" s="707">
        <v>96576.82</v>
      </c>
      <c r="AA5112" s="707">
        <v>48455.4</v>
      </c>
      <c r="AG5112" s="707"/>
      <c r="AH5112" s="707"/>
    </row>
    <row r="5113" spans="4:34">
      <c r="D5113" s="160" t="s">
        <v>5523</v>
      </c>
      <c r="E5113" s="160"/>
      <c r="F5113" s="160">
        <v>45654</v>
      </c>
      <c r="G5113" s="160">
        <v>45680</v>
      </c>
      <c r="H5113" s="160" t="s">
        <v>6641</v>
      </c>
      <c r="I5113" s="160">
        <v>45956</v>
      </c>
      <c r="J5113" s="160">
        <v>147910.87</v>
      </c>
      <c r="K5113" s="160">
        <v>147910.88</v>
      </c>
      <c r="L5113" s="707">
        <v>281794.15999999997</v>
      </c>
      <c r="M5113" s="727" t="s">
        <v>4994</v>
      </c>
      <c r="Q5113" s="707"/>
      <c r="R5113" s="707"/>
      <c r="S5113" s="707">
        <v>44607.98</v>
      </c>
      <c r="T5113" s="707">
        <v>103302.89</v>
      </c>
      <c r="U5113" s="707"/>
      <c r="V5113" s="707"/>
      <c r="W5113" s="707"/>
      <c r="X5113" s="707"/>
      <c r="Y5113" s="707"/>
      <c r="Z5113" s="707"/>
      <c r="AA5113" s="707"/>
      <c r="AB5113" s="707"/>
      <c r="AC5113" s="707">
        <v>133883.29</v>
      </c>
      <c r="AD5113" s="707"/>
    </row>
    <row r="5114" spans="4:34">
      <c r="D5114" s="160" t="s">
        <v>5523</v>
      </c>
      <c r="E5114" s="160"/>
      <c r="F5114" s="160">
        <v>45654</v>
      </c>
      <c r="G5114" s="160">
        <v>45680</v>
      </c>
      <c r="H5114" s="160" t="s">
        <v>6641</v>
      </c>
      <c r="I5114" s="160">
        <v>45956</v>
      </c>
      <c r="J5114" s="160">
        <v>147910.87</v>
      </c>
      <c r="K5114" s="160">
        <v>147910.88</v>
      </c>
      <c r="L5114" s="707">
        <v>281794.15999999997</v>
      </c>
      <c r="M5114" s="727" t="s">
        <v>4995</v>
      </c>
      <c r="Q5114" s="707"/>
      <c r="R5114" s="707"/>
      <c r="S5114" s="707"/>
      <c r="U5114" s="707"/>
      <c r="V5114" s="707"/>
      <c r="W5114" s="707"/>
      <c r="X5114" s="707"/>
      <c r="Y5114" s="707"/>
      <c r="Z5114" s="707"/>
      <c r="AA5114" s="707"/>
      <c r="AB5114" s="707"/>
      <c r="AC5114" s="707">
        <v>133883.29</v>
      </c>
      <c r="AD5114" s="707"/>
      <c r="AG5114" s="707"/>
    </row>
    <row r="5115" spans="4:34">
      <c r="D5115" s="160" t="s">
        <v>5523</v>
      </c>
      <c r="E5115" s="160"/>
      <c r="F5115" s="160">
        <v>45654</v>
      </c>
      <c r="G5115" s="160">
        <v>45680</v>
      </c>
      <c r="H5115" s="160" t="s">
        <v>6641</v>
      </c>
      <c r="I5115" s="160">
        <v>45956</v>
      </c>
      <c r="J5115" s="160">
        <v>147910.87</v>
      </c>
      <c r="K5115" s="160">
        <v>147910.88</v>
      </c>
      <c r="L5115" s="707">
        <v>281794.15999999997</v>
      </c>
      <c r="M5115" s="727" t="s">
        <v>4996</v>
      </c>
      <c r="Q5115" s="707"/>
      <c r="R5115" s="707"/>
      <c r="S5115" s="707"/>
      <c r="X5115" s="707"/>
      <c r="Y5115" s="707">
        <v>3813.77</v>
      </c>
      <c r="Z5115" s="707">
        <v>108852.63</v>
      </c>
      <c r="AA5115" s="707">
        <v>35244.480000000003</v>
      </c>
      <c r="AG5115" s="707"/>
    </row>
    <row r="5116" spans="4:34">
      <c r="D5116" s="160" t="s">
        <v>5524</v>
      </c>
      <c r="E5116" s="160"/>
      <c r="F5116" s="160">
        <v>45657</v>
      </c>
      <c r="G5116" s="160">
        <v>45680</v>
      </c>
      <c r="H5116" s="160" t="s">
        <v>6562</v>
      </c>
      <c r="I5116" s="160">
        <v>45956</v>
      </c>
      <c r="J5116" s="160">
        <v>209133.11</v>
      </c>
      <c r="K5116" s="160">
        <v>209133.1</v>
      </c>
      <c r="L5116" s="707">
        <v>322607.86</v>
      </c>
      <c r="M5116" s="727" t="s">
        <v>4994</v>
      </c>
      <c r="Q5116" s="707"/>
      <c r="S5116" s="707">
        <v>21507.19</v>
      </c>
      <c r="T5116" s="707">
        <v>187625.92</v>
      </c>
      <c r="U5116" s="707"/>
      <c r="V5116" s="707"/>
      <c r="W5116" s="707"/>
      <c r="X5116" s="707"/>
      <c r="Y5116" s="707"/>
      <c r="Z5116" s="707"/>
      <c r="AA5116" s="707"/>
      <c r="AB5116" s="707"/>
      <c r="AC5116" s="707">
        <v>113474.76</v>
      </c>
      <c r="AD5116" s="707"/>
    </row>
    <row r="5117" spans="4:34">
      <c r="D5117" s="160" t="s">
        <v>5524</v>
      </c>
      <c r="E5117" s="160"/>
      <c r="F5117" s="160">
        <v>45657</v>
      </c>
      <c r="G5117" s="160">
        <v>45680</v>
      </c>
      <c r="H5117" s="160" t="s">
        <v>6562</v>
      </c>
      <c r="I5117" s="160">
        <v>45956</v>
      </c>
      <c r="J5117" s="160">
        <v>209133.11</v>
      </c>
      <c r="K5117" s="160">
        <v>209133.1</v>
      </c>
      <c r="L5117" s="707">
        <v>322607.86</v>
      </c>
      <c r="M5117" s="727" t="s">
        <v>4995</v>
      </c>
      <c r="P5117" s="707"/>
      <c r="Q5117" s="707"/>
      <c r="R5117" s="707"/>
      <c r="S5117" s="707"/>
      <c r="T5117" s="707"/>
      <c r="U5117" s="707"/>
      <c r="V5117" s="707"/>
      <c r="W5117" s="707"/>
      <c r="X5117" s="707"/>
      <c r="Y5117" s="707"/>
      <c r="Z5117" s="707"/>
      <c r="AA5117" s="707"/>
      <c r="AB5117" s="707"/>
      <c r="AC5117" s="707">
        <v>113474.76</v>
      </c>
      <c r="AD5117" s="707"/>
      <c r="AG5117" s="707"/>
      <c r="AH5117" s="707"/>
    </row>
    <row r="5118" spans="4:34">
      <c r="D5118" s="160" t="s">
        <v>5524</v>
      </c>
      <c r="E5118" s="160"/>
      <c r="F5118" s="160">
        <v>45657</v>
      </c>
      <c r="G5118" s="160">
        <v>45680</v>
      </c>
      <c r="H5118" s="160" t="s">
        <v>6562</v>
      </c>
      <c r="I5118" s="160">
        <v>45956</v>
      </c>
      <c r="J5118" s="160">
        <v>209133.11</v>
      </c>
      <c r="K5118" s="160">
        <v>209133.1</v>
      </c>
      <c r="L5118" s="707">
        <v>322607.86</v>
      </c>
      <c r="M5118" s="727" t="s">
        <v>4996</v>
      </c>
      <c r="P5118" s="707"/>
      <c r="Q5118" s="707"/>
      <c r="R5118" s="707"/>
      <c r="S5118" s="707"/>
      <c r="T5118" s="707"/>
      <c r="X5118" s="707"/>
      <c r="Y5118" s="707">
        <v>41858.620000000003</v>
      </c>
      <c r="Z5118" s="707">
        <v>167274.48000000001</v>
      </c>
      <c r="AG5118" s="707"/>
      <c r="AH5118" s="707"/>
    </row>
    <row r="5119" spans="4:34">
      <c r="D5119" s="160" t="s">
        <v>9431</v>
      </c>
      <c r="E5119" s="160"/>
      <c r="F5119" s="160">
        <v>45651</v>
      </c>
      <c r="G5119" s="160">
        <v>45678</v>
      </c>
      <c r="H5119" s="160">
        <v>45932</v>
      </c>
      <c r="I5119" s="160">
        <v>45953</v>
      </c>
      <c r="J5119" s="160">
        <v>0</v>
      </c>
      <c r="K5119" s="160">
        <v>0</v>
      </c>
      <c r="L5119" s="707">
        <v>28650.73</v>
      </c>
      <c r="M5119" s="727" t="s">
        <v>4994</v>
      </c>
      <c r="Q5119" s="707"/>
      <c r="U5119" s="707"/>
      <c r="V5119" s="707"/>
      <c r="W5119" s="707"/>
      <c r="X5119" s="707"/>
      <c r="Y5119" s="707"/>
      <c r="Z5119" s="707"/>
      <c r="AA5119" s="707"/>
      <c r="AB5119" s="707"/>
      <c r="AC5119" s="707">
        <v>28650.73</v>
      </c>
      <c r="AD5119" s="707"/>
    </row>
    <row r="5120" spans="4:34">
      <c r="D5120" s="160" t="s">
        <v>9431</v>
      </c>
      <c r="E5120" s="160"/>
      <c r="F5120" s="160">
        <v>45651</v>
      </c>
      <c r="G5120" s="160">
        <v>45678</v>
      </c>
      <c r="H5120" s="160">
        <v>45932</v>
      </c>
      <c r="I5120" s="160">
        <v>45953</v>
      </c>
      <c r="J5120" s="160">
        <v>0</v>
      </c>
      <c r="K5120" s="160">
        <v>0</v>
      </c>
      <c r="L5120" s="707">
        <v>28650.73</v>
      </c>
      <c r="M5120" s="727" t="s">
        <v>4995</v>
      </c>
      <c r="P5120" s="707"/>
      <c r="Q5120" s="707"/>
      <c r="R5120" s="707"/>
      <c r="S5120" s="707"/>
      <c r="U5120" s="707"/>
      <c r="V5120" s="707"/>
      <c r="W5120" s="707"/>
      <c r="X5120" s="707"/>
      <c r="Y5120" s="707"/>
      <c r="Z5120" s="707"/>
      <c r="AA5120" s="707"/>
      <c r="AB5120" s="707"/>
      <c r="AC5120" s="707">
        <v>28650.73</v>
      </c>
      <c r="AD5120" s="707"/>
      <c r="AH5120" s="707"/>
    </row>
    <row r="5121" spans="4:34">
      <c r="D5121" s="160" t="s">
        <v>9431</v>
      </c>
      <c r="E5121" s="160"/>
      <c r="F5121" s="160">
        <v>45651</v>
      </c>
      <c r="G5121" s="160">
        <v>45678</v>
      </c>
      <c r="H5121" s="160">
        <v>45932</v>
      </c>
      <c r="I5121" s="160">
        <v>45953</v>
      </c>
      <c r="J5121" s="160">
        <v>0</v>
      </c>
      <c r="K5121" s="160">
        <v>0</v>
      </c>
      <c r="L5121" s="707">
        <v>28650.73</v>
      </c>
      <c r="M5121" s="727" t="s">
        <v>4996</v>
      </c>
      <c r="P5121" s="707"/>
      <c r="Q5121" s="707"/>
      <c r="R5121" s="707"/>
      <c r="S5121" s="707"/>
      <c r="T5121" s="707"/>
      <c r="U5121" s="707"/>
      <c r="X5121" s="707"/>
      <c r="Y5121" s="707"/>
      <c r="AH5121" s="707"/>
    </row>
    <row r="5122" spans="4:34">
      <c r="D5122" s="160" t="s">
        <v>5525</v>
      </c>
      <c r="E5122" s="160"/>
      <c r="F5122" s="160">
        <v>45654</v>
      </c>
      <c r="G5122" s="160">
        <v>45664</v>
      </c>
      <c r="H5122" s="160" t="s">
        <v>6813</v>
      </c>
      <c r="I5122" s="160">
        <v>45941</v>
      </c>
      <c r="J5122" s="160">
        <v>10324.41</v>
      </c>
      <c r="K5122" s="160">
        <v>10324.42</v>
      </c>
      <c r="L5122" s="707">
        <v>31286.09</v>
      </c>
      <c r="M5122" s="727" t="s">
        <v>4994</v>
      </c>
      <c r="Q5122" s="707"/>
      <c r="S5122" s="707">
        <v>15643.05</v>
      </c>
      <c r="T5122" s="707"/>
      <c r="U5122" s="707"/>
      <c r="W5122" s="707"/>
      <c r="X5122" s="707"/>
      <c r="Y5122" s="707"/>
      <c r="Z5122" s="707"/>
      <c r="AA5122" s="707"/>
      <c r="AB5122" s="707"/>
      <c r="AC5122" s="707">
        <v>15643.05</v>
      </c>
      <c r="AD5122" s="707"/>
    </row>
    <row r="5123" spans="4:34">
      <c r="D5123" s="160" t="s">
        <v>5525</v>
      </c>
      <c r="E5123" s="160"/>
      <c r="F5123" s="160">
        <v>45654</v>
      </c>
      <c r="G5123" s="160">
        <v>45664</v>
      </c>
      <c r="H5123" s="160" t="s">
        <v>6813</v>
      </c>
      <c r="I5123" s="160">
        <v>45941</v>
      </c>
      <c r="J5123" s="160">
        <v>10324.41</v>
      </c>
      <c r="K5123" s="160">
        <v>10324.42</v>
      </c>
      <c r="L5123" s="707">
        <v>31286.09</v>
      </c>
      <c r="M5123" s="727" t="s">
        <v>4995</v>
      </c>
      <c r="S5123" s="707"/>
      <c r="T5123" s="707"/>
      <c r="U5123" s="707"/>
      <c r="V5123" s="707"/>
      <c r="W5123" s="707"/>
      <c r="X5123" s="707"/>
      <c r="Y5123" s="707"/>
      <c r="Z5123" s="707"/>
      <c r="AA5123" s="707"/>
      <c r="AB5123" s="707"/>
      <c r="AC5123" s="707">
        <v>20961.669999999998</v>
      </c>
      <c r="AD5123" s="707"/>
      <c r="AG5123" s="707"/>
      <c r="AH5123" s="707"/>
    </row>
    <row r="5124" spans="4:34">
      <c r="D5124" s="160" t="s">
        <v>5525</v>
      </c>
      <c r="E5124" s="160"/>
      <c r="F5124" s="160">
        <v>45654</v>
      </c>
      <c r="G5124" s="160">
        <v>45664</v>
      </c>
      <c r="H5124" s="160" t="s">
        <v>6813</v>
      </c>
      <c r="I5124" s="160">
        <v>45941</v>
      </c>
      <c r="J5124" s="160">
        <v>10324.41</v>
      </c>
      <c r="K5124" s="160">
        <v>10324.42</v>
      </c>
      <c r="L5124" s="707">
        <v>31286.09</v>
      </c>
      <c r="M5124" s="727" t="s">
        <v>4996</v>
      </c>
      <c r="S5124" s="707"/>
      <c r="T5124" s="707"/>
      <c r="U5124" s="707"/>
      <c r="V5124" s="707"/>
      <c r="W5124" s="707"/>
      <c r="X5124" s="707"/>
      <c r="Y5124" s="707"/>
      <c r="Z5124" s="707"/>
      <c r="AA5124" s="707">
        <v>4633.08</v>
      </c>
      <c r="AB5124" s="707">
        <v>5480.55</v>
      </c>
      <c r="AC5124">
        <v>210.79</v>
      </c>
      <c r="AG5124" s="707"/>
      <c r="AH5124" s="707"/>
    </row>
    <row r="5125" spans="4:34">
      <c r="D5125" s="160" t="s">
        <v>5526</v>
      </c>
      <c r="E5125" s="160"/>
      <c r="F5125" s="160">
        <v>45664</v>
      </c>
      <c r="G5125" s="160">
        <v>45677</v>
      </c>
      <c r="H5125" s="160" t="s">
        <v>6562</v>
      </c>
      <c r="I5125" s="160">
        <v>45941</v>
      </c>
      <c r="J5125" s="160">
        <v>34149.71</v>
      </c>
      <c r="K5125" s="160">
        <v>34149.71</v>
      </c>
      <c r="L5125" s="707">
        <v>82125.990000000005</v>
      </c>
      <c r="M5125" s="727" t="s">
        <v>4994</v>
      </c>
      <c r="S5125" s="707"/>
      <c r="T5125" s="707">
        <v>44638.13</v>
      </c>
      <c r="U5125" s="707"/>
      <c r="W5125" s="707"/>
      <c r="X5125" s="707"/>
      <c r="Y5125" s="707"/>
      <c r="Z5125" s="707"/>
      <c r="AA5125" s="707"/>
      <c r="AB5125" s="707"/>
      <c r="AC5125" s="707">
        <v>37487.85</v>
      </c>
      <c r="AD5125" s="707"/>
    </row>
    <row r="5126" spans="4:34">
      <c r="D5126" s="160" t="s">
        <v>5526</v>
      </c>
      <c r="E5126" s="160"/>
      <c r="F5126" s="160">
        <v>45664</v>
      </c>
      <c r="G5126" s="160">
        <v>45677</v>
      </c>
      <c r="H5126" s="160" t="s">
        <v>6562</v>
      </c>
      <c r="I5126" s="160">
        <v>45941</v>
      </c>
      <c r="J5126" s="160">
        <v>34149.71</v>
      </c>
      <c r="K5126" s="160">
        <v>34149.71</v>
      </c>
      <c r="L5126" s="707">
        <v>82125.990000000005</v>
      </c>
      <c r="M5126" s="727" t="s">
        <v>4995</v>
      </c>
      <c r="S5126" s="707"/>
      <c r="T5126" s="707"/>
      <c r="U5126" s="707"/>
      <c r="V5126" s="707"/>
      <c r="W5126" s="707"/>
      <c r="X5126" s="707"/>
      <c r="Y5126" s="707"/>
      <c r="Z5126" s="707"/>
      <c r="AA5126" s="707"/>
      <c r="AB5126" s="707"/>
      <c r="AC5126" s="707">
        <v>47976.28</v>
      </c>
      <c r="AD5126" s="707"/>
      <c r="AH5126" s="707"/>
    </row>
    <row r="5127" spans="4:34">
      <c r="D5127" s="160" t="s">
        <v>5526</v>
      </c>
      <c r="E5127" s="160"/>
      <c r="F5127" s="160">
        <v>45664</v>
      </c>
      <c r="G5127" s="160">
        <v>45677</v>
      </c>
      <c r="H5127" s="160" t="s">
        <v>6562</v>
      </c>
      <c r="I5127" s="160">
        <v>45941</v>
      </c>
      <c r="J5127" s="160">
        <v>34149.71</v>
      </c>
      <c r="K5127" s="160">
        <v>34149.71</v>
      </c>
      <c r="L5127" s="707">
        <v>82125.990000000005</v>
      </c>
      <c r="M5127" s="727" t="s">
        <v>4996</v>
      </c>
      <c r="S5127" s="707"/>
      <c r="T5127" s="707"/>
      <c r="U5127" s="707"/>
      <c r="V5127" s="707"/>
      <c r="W5127" s="707"/>
      <c r="X5127" s="707"/>
      <c r="Y5127" s="707">
        <v>9799.7099999999991</v>
      </c>
      <c r="Z5127" s="707">
        <v>3990.11</v>
      </c>
      <c r="AA5127" s="707">
        <v>8785.6200000000008</v>
      </c>
      <c r="AB5127" s="707">
        <v>11145.6</v>
      </c>
      <c r="AC5127">
        <v>428.68</v>
      </c>
      <c r="AH5127" s="707"/>
    </row>
    <row r="5128" spans="4:34">
      <c r="D5128" s="160" t="s">
        <v>9432</v>
      </c>
      <c r="E5128" s="160"/>
      <c r="F5128" s="160">
        <v>45656</v>
      </c>
      <c r="G5128" s="160">
        <v>45666</v>
      </c>
      <c r="H5128" s="160">
        <v>45935</v>
      </c>
      <c r="I5128" s="160">
        <v>45945</v>
      </c>
      <c r="J5128" s="160">
        <v>0</v>
      </c>
      <c r="K5128" s="160">
        <v>0</v>
      </c>
      <c r="L5128" s="707">
        <v>67786.53</v>
      </c>
      <c r="M5128" s="727" t="s">
        <v>4994</v>
      </c>
      <c r="S5128" s="707"/>
      <c r="T5128" s="707"/>
      <c r="X5128" s="707"/>
      <c r="Y5128" s="707"/>
      <c r="Z5128" s="707"/>
      <c r="AA5128" s="707"/>
      <c r="AB5128" s="707"/>
      <c r="AC5128" s="707">
        <v>67786.53</v>
      </c>
      <c r="AD5128" s="707"/>
    </row>
    <row r="5129" spans="4:34">
      <c r="D5129" s="160" t="s">
        <v>9432</v>
      </c>
      <c r="E5129" s="160"/>
      <c r="F5129" s="160">
        <v>45656</v>
      </c>
      <c r="G5129" s="160">
        <v>45666</v>
      </c>
      <c r="H5129" s="160">
        <v>45935</v>
      </c>
      <c r="I5129" s="160">
        <v>45945</v>
      </c>
      <c r="J5129" s="160">
        <v>0</v>
      </c>
      <c r="K5129" s="160">
        <v>0</v>
      </c>
      <c r="L5129" s="707">
        <v>67786.53</v>
      </c>
      <c r="M5129" s="727" t="s">
        <v>4995</v>
      </c>
      <c r="T5129" s="707"/>
      <c r="U5129" s="707"/>
      <c r="V5129" s="707"/>
      <c r="X5129" s="707"/>
      <c r="Y5129" s="707"/>
      <c r="Z5129" s="707"/>
      <c r="AA5129" s="707"/>
      <c r="AB5129" s="707"/>
      <c r="AC5129" s="707">
        <v>67786.53</v>
      </c>
      <c r="AD5129" s="707"/>
      <c r="AG5129" s="707"/>
    </row>
    <row r="5130" spans="4:34">
      <c r="D5130" s="160" t="s">
        <v>9432</v>
      </c>
      <c r="E5130" s="160"/>
      <c r="F5130" s="160">
        <v>45656</v>
      </c>
      <c r="G5130" s="160">
        <v>45666</v>
      </c>
      <c r="H5130" s="160">
        <v>45935</v>
      </c>
      <c r="I5130" s="160">
        <v>45945</v>
      </c>
      <c r="J5130" s="160">
        <v>0</v>
      </c>
      <c r="K5130" s="160">
        <v>0</v>
      </c>
      <c r="L5130" s="707">
        <v>67786.53</v>
      </c>
      <c r="M5130" s="727" t="s">
        <v>4996</v>
      </c>
      <c r="T5130" s="707"/>
      <c r="U5130" s="707"/>
      <c r="V5130" s="707"/>
      <c r="AA5130" s="707"/>
      <c r="AB5130" s="707"/>
      <c r="AC5130" s="707"/>
      <c r="AG5130" s="707"/>
    </row>
    <row r="5131" spans="4:34">
      <c r="D5131" s="160" t="s">
        <v>5527</v>
      </c>
      <c r="E5131" s="160"/>
      <c r="F5131" s="160">
        <v>45666</v>
      </c>
      <c r="G5131" s="160">
        <v>45679</v>
      </c>
      <c r="H5131" s="160" t="s">
        <v>6562</v>
      </c>
      <c r="I5131" s="160">
        <v>45955</v>
      </c>
      <c r="J5131" s="160">
        <v>22540.38</v>
      </c>
      <c r="K5131" s="160">
        <v>22540.39</v>
      </c>
      <c r="L5131" s="707">
        <v>36500.43</v>
      </c>
      <c r="M5131" s="727" t="s">
        <v>4994</v>
      </c>
      <c r="T5131" s="707">
        <v>22540.38</v>
      </c>
      <c r="X5131" s="707"/>
      <c r="Y5131" s="707"/>
      <c r="Z5131" s="707"/>
      <c r="AA5131" s="707"/>
      <c r="AB5131" s="707"/>
      <c r="AC5131" s="707">
        <v>13960.05</v>
      </c>
      <c r="AD5131" s="707"/>
    </row>
    <row r="5132" spans="4:34">
      <c r="D5132" s="160" t="s">
        <v>5527</v>
      </c>
      <c r="E5132" s="160"/>
      <c r="F5132" s="160">
        <v>45666</v>
      </c>
      <c r="G5132" s="160">
        <v>45679</v>
      </c>
      <c r="H5132" s="160" t="s">
        <v>6562</v>
      </c>
      <c r="I5132" s="160">
        <v>45955</v>
      </c>
      <c r="J5132" s="160">
        <v>22540.38</v>
      </c>
      <c r="K5132" s="160">
        <v>22540.39</v>
      </c>
      <c r="L5132" s="707">
        <v>36500.43</v>
      </c>
      <c r="M5132" s="727" t="s">
        <v>4995</v>
      </c>
      <c r="T5132" s="707"/>
      <c r="U5132" s="707"/>
      <c r="V5132" s="707"/>
      <c r="X5132" s="707"/>
      <c r="Y5132" s="707"/>
      <c r="Z5132" s="707"/>
      <c r="AA5132" s="707"/>
      <c r="AB5132" s="707"/>
      <c r="AC5132" s="707">
        <v>13960.05</v>
      </c>
      <c r="AD5132" s="707"/>
    </row>
    <row r="5133" spans="4:34">
      <c r="D5133" s="160" t="s">
        <v>5527</v>
      </c>
      <c r="E5133" s="160"/>
      <c r="F5133" s="160">
        <v>45666</v>
      </c>
      <c r="G5133" s="160">
        <v>45679</v>
      </c>
      <c r="H5133" s="160" t="s">
        <v>6562</v>
      </c>
      <c r="I5133" s="160">
        <v>45955</v>
      </c>
      <c r="J5133" s="160">
        <v>22540.38</v>
      </c>
      <c r="K5133" s="160">
        <v>22540.39</v>
      </c>
      <c r="L5133" s="707">
        <v>36500.43</v>
      </c>
      <c r="M5133" s="727" t="s">
        <v>4996</v>
      </c>
      <c r="T5133" s="707"/>
      <c r="U5133" s="707"/>
      <c r="V5133" s="707"/>
      <c r="Y5133" s="707">
        <v>9655.7099999999991</v>
      </c>
      <c r="Z5133" s="707">
        <v>6665.08</v>
      </c>
      <c r="AA5133" s="707">
        <v>6219.6</v>
      </c>
      <c r="AB5133" s="707"/>
    </row>
    <row r="5134" spans="4:34">
      <c r="D5134" s="160" t="s">
        <v>9433</v>
      </c>
      <c r="E5134" s="160"/>
      <c r="F5134" s="160">
        <v>45658</v>
      </c>
      <c r="G5134" s="160">
        <v>45673</v>
      </c>
      <c r="H5134" s="160">
        <v>45937</v>
      </c>
      <c r="I5134" s="160">
        <v>45952</v>
      </c>
      <c r="J5134" s="160">
        <v>0</v>
      </c>
      <c r="K5134" s="160">
        <v>0</v>
      </c>
      <c r="L5134" s="707">
        <v>64527.55</v>
      </c>
      <c r="M5134" s="727" t="s">
        <v>4994</v>
      </c>
      <c r="T5134" s="707"/>
      <c r="X5134" s="707"/>
      <c r="Y5134" s="707"/>
      <c r="Z5134" s="707"/>
      <c r="AA5134" s="707"/>
      <c r="AB5134" s="707"/>
      <c r="AC5134" s="707">
        <v>64527.55</v>
      </c>
      <c r="AD5134" s="707"/>
    </row>
    <row r="5135" spans="4:34">
      <c r="D5135" s="160" t="s">
        <v>9433</v>
      </c>
      <c r="E5135" s="160"/>
      <c r="F5135" s="160">
        <v>45658</v>
      </c>
      <c r="G5135" s="160">
        <v>45673</v>
      </c>
      <c r="H5135" s="160">
        <v>45937</v>
      </c>
      <c r="I5135" s="160">
        <v>45952</v>
      </c>
      <c r="J5135" s="160">
        <v>0</v>
      </c>
      <c r="K5135" s="160">
        <v>0</v>
      </c>
      <c r="L5135" s="707">
        <v>64527.55</v>
      </c>
      <c r="M5135" s="727" t="s">
        <v>4995</v>
      </c>
      <c r="T5135" s="707"/>
      <c r="U5135" s="707"/>
      <c r="V5135" s="707"/>
      <c r="X5135" s="707"/>
      <c r="Y5135" s="707"/>
      <c r="Z5135" s="707"/>
      <c r="AA5135" s="707"/>
      <c r="AB5135" s="707"/>
      <c r="AC5135" s="707">
        <v>64527.55</v>
      </c>
      <c r="AD5135" s="707"/>
    </row>
    <row r="5136" spans="4:34">
      <c r="D5136" s="160" t="s">
        <v>9433</v>
      </c>
      <c r="E5136" s="160"/>
      <c r="F5136" s="160">
        <v>45658</v>
      </c>
      <c r="G5136" s="160">
        <v>45673</v>
      </c>
      <c r="H5136" s="160">
        <v>45937</v>
      </c>
      <c r="I5136" s="160">
        <v>45952</v>
      </c>
      <c r="J5136" s="160">
        <v>0</v>
      </c>
      <c r="K5136" s="160">
        <v>0</v>
      </c>
      <c r="L5136" s="707">
        <v>64527.55</v>
      </c>
      <c r="M5136" s="727" t="s">
        <v>4996</v>
      </c>
      <c r="T5136" s="707"/>
      <c r="U5136" s="707"/>
      <c r="V5136" s="707"/>
      <c r="AA5136" s="707"/>
      <c r="AB5136" s="707"/>
    </row>
    <row r="5137" spans="4:32">
      <c r="D5137" s="160" t="s">
        <v>5528</v>
      </c>
      <c r="E5137" s="160"/>
      <c r="F5137" s="160">
        <v>45661</v>
      </c>
      <c r="G5137" s="160">
        <v>45671</v>
      </c>
      <c r="H5137" s="160">
        <v>45939</v>
      </c>
      <c r="I5137" s="160">
        <v>45950</v>
      </c>
      <c r="J5137" s="160">
        <v>0</v>
      </c>
      <c r="K5137" s="160">
        <v>0</v>
      </c>
      <c r="L5137" s="707">
        <v>70393.740000000005</v>
      </c>
      <c r="M5137" s="727" t="s">
        <v>4994</v>
      </c>
      <c r="T5137" s="707"/>
      <c r="X5137" s="707"/>
      <c r="Y5137" s="707"/>
      <c r="Z5137" s="707"/>
      <c r="AA5137" s="707"/>
      <c r="AB5137" s="707"/>
      <c r="AC5137" s="707">
        <v>70393.740000000005</v>
      </c>
      <c r="AD5137" s="707"/>
    </row>
    <row r="5138" spans="4:32">
      <c r="D5138" s="160" t="s">
        <v>5528</v>
      </c>
      <c r="E5138" s="160"/>
      <c r="F5138" s="160">
        <v>45661</v>
      </c>
      <c r="G5138" s="160">
        <v>45671</v>
      </c>
      <c r="H5138" s="160">
        <v>45939</v>
      </c>
      <c r="I5138" s="160">
        <v>45950</v>
      </c>
      <c r="J5138" s="160">
        <v>0</v>
      </c>
      <c r="K5138" s="160">
        <v>0</v>
      </c>
      <c r="L5138" s="707">
        <v>70393.740000000005</v>
      </c>
      <c r="M5138" s="727" t="s">
        <v>4995</v>
      </c>
      <c r="T5138" s="707"/>
      <c r="U5138" s="707"/>
      <c r="V5138" s="707"/>
      <c r="X5138" s="707"/>
      <c r="Y5138" s="707"/>
      <c r="Z5138" s="707"/>
      <c r="AA5138" s="707"/>
      <c r="AB5138" s="707"/>
      <c r="AC5138" s="707">
        <v>70393.740000000005</v>
      </c>
      <c r="AD5138" s="707"/>
    </row>
    <row r="5139" spans="4:32">
      <c r="D5139" s="160" t="s">
        <v>5528</v>
      </c>
      <c r="E5139" s="160"/>
      <c r="F5139" s="160">
        <v>45661</v>
      </c>
      <c r="G5139" s="160">
        <v>45671</v>
      </c>
      <c r="H5139" s="160">
        <v>45939</v>
      </c>
      <c r="I5139" s="160">
        <v>45950</v>
      </c>
      <c r="J5139" s="160">
        <v>0</v>
      </c>
      <c r="K5139" s="160">
        <v>0</v>
      </c>
      <c r="L5139" s="707">
        <v>70393.740000000005</v>
      </c>
      <c r="M5139" s="727" t="s">
        <v>4996</v>
      </c>
      <c r="T5139" s="707"/>
      <c r="U5139" s="707"/>
      <c r="V5139" s="707"/>
      <c r="AA5139" s="707"/>
      <c r="AB5139" s="707"/>
      <c r="AC5139" s="707"/>
    </row>
    <row r="5140" spans="4:32">
      <c r="D5140" s="160" t="s">
        <v>5529</v>
      </c>
      <c r="E5140" s="160"/>
      <c r="F5140" s="160">
        <v>45663</v>
      </c>
      <c r="G5140" s="160">
        <v>45673</v>
      </c>
      <c r="H5140" s="160">
        <v>45942</v>
      </c>
      <c r="I5140" s="160">
        <v>45952</v>
      </c>
      <c r="J5140" s="160">
        <v>0</v>
      </c>
      <c r="K5140" s="160">
        <v>0</v>
      </c>
      <c r="L5140" s="707">
        <v>204552.31</v>
      </c>
      <c r="M5140" s="727" t="s">
        <v>4994</v>
      </c>
      <c r="T5140" s="707"/>
      <c r="X5140" s="707"/>
      <c r="Y5140" s="707"/>
      <c r="Z5140" s="707"/>
      <c r="AA5140" s="707"/>
      <c r="AB5140" s="707"/>
      <c r="AC5140" s="707">
        <v>204552.31</v>
      </c>
      <c r="AD5140" s="707"/>
    </row>
    <row r="5141" spans="4:32">
      <c r="D5141" s="160" t="s">
        <v>5529</v>
      </c>
      <c r="E5141" s="160"/>
      <c r="F5141" s="160">
        <v>45663</v>
      </c>
      <c r="G5141" s="160">
        <v>45673</v>
      </c>
      <c r="H5141" s="160">
        <v>45942</v>
      </c>
      <c r="I5141" s="160">
        <v>45952</v>
      </c>
      <c r="J5141" s="160">
        <v>0</v>
      </c>
      <c r="K5141" s="160">
        <v>0</v>
      </c>
      <c r="L5141" s="707">
        <v>204552.31</v>
      </c>
      <c r="M5141" s="727" t="s">
        <v>4995</v>
      </c>
      <c r="T5141" s="707"/>
      <c r="U5141" s="707"/>
      <c r="V5141" s="707"/>
      <c r="W5141" s="707"/>
      <c r="X5141" s="707"/>
      <c r="Y5141" s="707"/>
      <c r="Z5141" s="707"/>
      <c r="AA5141" s="707"/>
      <c r="AB5141" s="707"/>
      <c r="AC5141" s="707">
        <v>204552.31</v>
      </c>
      <c r="AD5141" s="707"/>
    </row>
    <row r="5142" spans="4:32">
      <c r="D5142" s="160" t="s">
        <v>5529</v>
      </c>
      <c r="E5142" s="160"/>
      <c r="F5142" s="160">
        <v>45663</v>
      </c>
      <c r="G5142" s="160">
        <v>45673</v>
      </c>
      <c r="H5142" s="160">
        <v>45942</v>
      </c>
      <c r="I5142" s="160">
        <v>45952</v>
      </c>
      <c r="J5142" s="160">
        <v>0</v>
      </c>
      <c r="K5142" s="160">
        <v>0</v>
      </c>
      <c r="L5142" s="707">
        <v>204552.31</v>
      </c>
      <c r="M5142" s="727" t="s">
        <v>4996</v>
      </c>
      <c r="T5142" s="707"/>
      <c r="U5142" s="707"/>
      <c r="V5142" s="707"/>
      <c r="W5142" s="707"/>
      <c r="AA5142" s="707"/>
      <c r="AB5142" s="707"/>
      <c r="AC5142" s="707"/>
    </row>
    <row r="5143" spans="4:32">
      <c r="D5143" s="160" t="s">
        <v>9434</v>
      </c>
      <c r="E5143" s="160"/>
      <c r="F5143" s="160">
        <v>45670</v>
      </c>
      <c r="G5143" s="160">
        <v>45676</v>
      </c>
      <c r="H5143" s="160">
        <v>45945</v>
      </c>
      <c r="I5143" s="160">
        <v>45951</v>
      </c>
      <c r="J5143" s="160">
        <v>0</v>
      </c>
      <c r="K5143" s="160">
        <v>0</v>
      </c>
      <c r="L5143" s="707">
        <v>20837</v>
      </c>
      <c r="M5143" s="727" t="s">
        <v>4994</v>
      </c>
      <c r="T5143" s="707"/>
      <c r="X5143" s="707"/>
      <c r="Y5143" s="707"/>
      <c r="Z5143" s="707"/>
      <c r="AA5143" s="707"/>
      <c r="AB5143" s="707"/>
      <c r="AC5143" s="707">
        <v>20837</v>
      </c>
      <c r="AD5143" s="707"/>
    </row>
    <row r="5144" spans="4:32">
      <c r="D5144" s="160" t="s">
        <v>9434</v>
      </c>
      <c r="E5144" s="160"/>
      <c r="F5144" s="160">
        <v>45670</v>
      </c>
      <c r="G5144" s="160">
        <v>45676</v>
      </c>
      <c r="H5144" s="160">
        <v>45945</v>
      </c>
      <c r="I5144" s="160">
        <v>45951</v>
      </c>
      <c r="J5144" s="160">
        <v>0</v>
      </c>
      <c r="K5144" s="160">
        <v>0</v>
      </c>
      <c r="L5144" s="707">
        <v>20837</v>
      </c>
      <c r="M5144" s="727" t="s">
        <v>4995</v>
      </c>
      <c r="T5144" s="707"/>
      <c r="U5144" s="707"/>
      <c r="V5144" s="707"/>
      <c r="X5144" s="707"/>
      <c r="Y5144" s="707"/>
      <c r="Z5144" s="707"/>
      <c r="AA5144" s="707"/>
      <c r="AB5144" s="707"/>
      <c r="AC5144" s="707">
        <v>20837</v>
      </c>
      <c r="AD5144" s="707"/>
    </row>
    <row r="5145" spans="4:32">
      <c r="D5145" s="160" t="s">
        <v>9434</v>
      </c>
      <c r="E5145" s="160"/>
      <c r="F5145" s="160">
        <v>45670</v>
      </c>
      <c r="G5145" s="160">
        <v>45676</v>
      </c>
      <c r="H5145" s="160">
        <v>45945</v>
      </c>
      <c r="I5145" s="160">
        <v>45951</v>
      </c>
      <c r="J5145" s="160">
        <v>0</v>
      </c>
      <c r="K5145" s="160">
        <v>0</v>
      </c>
      <c r="L5145" s="707">
        <v>20837</v>
      </c>
      <c r="M5145" s="727" t="s">
        <v>4996</v>
      </c>
      <c r="T5145" s="707"/>
      <c r="U5145" s="707"/>
      <c r="V5145" s="707"/>
      <c r="AA5145" s="707"/>
      <c r="AB5145" s="707"/>
      <c r="AC5145" s="707"/>
    </row>
    <row r="5146" spans="4:32">
      <c r="D5146" s="160" t="s">
        <v>5532</v>
      </c>
      <c r="E5146" s="160"/>
      <c r="F5146" s="160">
        <v>45669</v>
      </c>
      <c r="G5146" s="160">
        <v>45704</v>
      </c>
      <c r="H5146" s="160" t="s">
        <v>6598</v>
      </c>
      <c r="I5146" s="160">
        <v>45979</v>
      </c>
      <c r="J5146" s="160">
        <v>33356.080000000002</v>
      </c>
      <c r="K5146" s="160">
        <v>33356.089999999997</v>
      </c>
      <c r="L5146" s="707">
        <v>115089.36</v>
      </c>
      <c r="M5146" s="727" t="s">
        <v>4994</v>
      </c>
      <c r="T5146" s="707">
        <v>33356.080000000002</v>
      </c>
      <c r="X5146" s="707"/>
      <c r="Y5146" s="707"/>
      <c r="Z5146" s="707"/>
      <c r="AA5146" s="707"/>
      <c r="AB5146" s="707"/>
      <c r="AC5146" s="707">
        <v>47906.46</v>
      </c>
      <c r="AD5146" s="707">
        <v>33826.81</v>
      </c>
      <c r="AE5146" s="707"/>
    </row>
    <row r="5147" spans="4:32">
      <c r="D5147" s="160" t="s">
        <v>5532</v>
      </c>
      <c r="E5147" s="160"/>
      <c r="F5147" s="160">
        <v>45669</v>
      </c>
      <c r="G5147" s="160">
        <v>45704</v>
      </c>
      <c r="H5147" s="160" t="s">
        <v>6598</v>
      </c>
      <c r="I5147" s="160">
        <v>45979</v>
      </c>
      <c r="J5147" s="160">
        <v>33356.080000000002</v>
      </c>
      <c r="K5147" s="160">
        <v>33356.089999999997</v>
      </c>
      <c r="L5147" s="707">
        <v>115089.36</v>
      </c>
      <c r="M5147" s="727" t="s">
        <v>4995</v>
      </c>
      <c r="T5147" s="707"/>
      <c r="U5147" s="707"/>
      <c r="V5147" s="707"/>
      <c r="X5147" s="707"/>
      <c r="Y5147" s="707"/>
      <c r="Z5147" s="707"/>
      <c r="AA5147" s="707"/>
      <c r="AB5147" s="707"/>
      <c r="AC5147" s="707">
        <v>47906.46</v>
      </c>
      <c r="AD5147" s="707">
        <v>33826.81</v>
      </c>
      <c r="AE5147" s="707"/>
    </row>
    <row r="5148" spans="4:32">
      <c r="D5148" s="160" t="s">
        <v>5532</v>
      </c>
      <c r="E5148" s="160"/>
      <c r="F5148" s="160">
        <v>45669</v>
      </c>
      <c r="G5148" s="160">
        <v>45704</v>
      </c>
      <c r="H5148" s="160" t="s">
        <v>6598</v>
      </c>
      <c r="I5148" s="160">
        <v>45979</v>
      </c>
      <c r="J5148" s="160">
        <v>33356.080000000002</v>
      </c>
      <c r="K5148" s="160">
        <v>33356.089999999997</v>
      </c>
      <c r="L5148" s="707">
        <v>115089.36</v>
      </c>
      <c r="M5148" s="727" t="s">
        <v>4996</v>
      </c>
      <c r="T5148" s="707">
        <v>14054.05</v>
      </c>
      <c r="U5148" s="707">
        <v>19302.04</v>
      </c>
      <c r="V5148" s="707"/>
      <c r="AA5148" s="707"/>
      <c r="AB5148" s="707"/>
      <c r="AC5148" s="707"/>
    </row>
    <row r="5149" spans="4:32">
      <c r="D5149" s="160" t="s">
        <v>5533</v>
      </c>
      <c r="E5149" s="160"/>
      <c r="F5149" s="160">
        <v>45669</v>
      </c>
      <c r="G5149" s="160">
        <v>45704</v>
      </c>
      <c r="H5149" s="160" t="s">
        <v>6598</v>
      </c>
      <c r="I5149" s="160">
        <v>45979</v>
      </c>
      <c r="J5149" s="160">
        <v>33356.080000000002</v>
      </c>
      <c r="K5149" s="160">
        <v>33356.089999999997</v>
      </c>
      <c r="L5149" s="707">
        <v>89248.46</v>
      </c>
      <c r="M5149" s="727" t="s">
        <v>4994</v>
      </c>
      <c r="T5149" s="707">
        <v>33356.080000000002</v>
      </c>
      <c r="U5149" s="707"/>
      <c r="X5149" s="707"/>
      <c r="Y5149" s="707"/>
      <c r="Z5149" s="707"/>
      <c r="AA5149" s="707"/>
      <c r="AB5149" s="707"/>
      <c r="AC5149" s="707">
        <v>44290.07</v>
      </c>
      <c r="AD5149" s="707">
        <v>11602.3</v>
      </c>
      <c r="AE5149" s="707"/>
    </row>
    <row r="5150" spans="4:32">
      <c r="D5150" s="160" t="s">
        <v>5533</v>
      </c>
      <c r="E5150" s="160"/>
      <c r="F5150" s="160">
        <v>45669</v>
      </c>
      <c r="G5150" s="160">
        <v>45704</v>
      </c>
      <c r="H5150" s="160" t="s">
        <v>6598</v>
      </c>
      <c r="I5150" s="160">
        <v>45979</v>
      </c>
      <c r="J5150" s="160">
        <v>33356.080000000002</v>
      </c>
      <c r="K5150" s="160">
        <v>33356.089999999997</v>
      </c>
      <c r="L5150" s="707">
        <v>89248.46</v>
      </c>
      <c r="M5150" s="727" t="s">
        <v>4995</v>
      </c>
      <c r="T5150" s="707"/>
      <c r="U5150" s="707"/>
      <c r="V5150" s="707"/>
      <c r="W5150" s="707"/>
      <c r="X5150" s="707"/>
      <c r="Y5150" s="707"/>
      <c r="Z5150" s="707"/>
      <c r="AA5150" s="707"/>
      <c r="AB5150" s="707"/>
      <c r="AC5150" s="707">
        <v>44290.07</v>
      </c>
      <c r="AD5150" s="707">
        <v>11602.3</v>
      </c>
      <c r="AE5150" s="707"/>
    </row>
    <row r="5151" spans="4:32">
      <c r="D5151" s="160" t="s">
        <v>5533</v>
      </c>
      <c r="E5151" s="160"/>
      <c r="F5151" s="160">
        <v>45669</v>
      </c>
      <c r="G5151" s="160">
        <v>45704</v>
      </c>
      <c r="H5151" s="160" t="s">
        <v>6598</v>
      </c>
      <c r="I5151" s="160">
        <v>45979</v>
      </c>
      <c r="J5151" s="160">
        <v>33356.080000000002</v>
      </c>
      <c r="K5151" s="160">
        <v>33356.089999999997</v>
      </c>
      <c r="L5151" s="707">
        <v>89248.46</v>
      </c>
      <c r="M5151" s="727" t="s">
        <v>4996</v>
      </c>
      <c r="T5151" s="707">
        <v>14054.05</v>
      </c>
      <c r="U5151" s="707">
        <v>19302.04</v>
      </c>
      <c r="V5151" s="707"/>
      <c r="W5151" s="707"/>
      <c r="AA5151" s="707"/>
      <c r="AB5151" s="707"/>
    </row>
    <row r="5152" spans="4:32">
      <c r="D5152" s="160" t="s">
        <v>9435</v>
      </c>
      <c r="E5152" s="160"/>
      <c r="F5152" s="160">
        <v>45684</v>
      </c>
      <c r="G5152" s="160">
        <v>45694</v>
      </c>
      <c r="H5152" s="160">
        <v>45959</v>
      </c>
      <c r="I5152" s="160">
        <v>45970</v>
      </c>
      <c r="J5152" s="160">
        <v>0</v>
      </c>
      <c r="K5152" s="160">
        <v>0</v>
      </c>
      <c r="L5152" s="707">
        <v>18081.939999999999</v>
      </c>
      <c r="M5152" s="727" t="s">
        <v>4994</v>
      </c>
      <c r="T5152" s="707"/>
      <c r="U5152" s="707"/>
      <c r="V5152" s="707"/>
      <c r="X5152" s="707"/>
      <c r="Y5152" s="707"/>
      <c r="Z5152" s="707"/>
      <c r="AA5152" s="707"/>
      <c r="AB5152" s="707"/>
      <c r="AC5152" s="707">
        <v>3616.39</v>
      </c>
      <c r="AD5152" s="707">
        <v>14465.55</v>
      </c>
      <c r="AE5152" s="707"/>
      <c r="AF5152" s="707"/>
    </row>
    <row r="5153" spans="4:34">
      <c r="D5153" s="160" t="s">
        <v>9435</v>
      </c>
      <c r="E5153" s="160"/>
      <c r="F5153" s="160">
        <v>45684</v>
      </c>
      <c r="G5153" s="160">
        <v>45694</v>
      </c>
      <c r="H5153" s="160">
        <v>45959</v>
      </c>
      <c r="I5153" s="160">
        <v>45970</v>
      </c>
      <c r="J5153" s="160">
        <v>0</v>
      </c>
      <c r="K5153" s="160">
        <v>0</v>
      </c>
      <c r="L5153" s="707">
        <v>18081.939999999999</v>
      </c>
      <c r="M5153" s="727" t="s">
        <v>4995</v>
      </c>
      <c r="U5153" s="707"/>
      <c r="V5153" s="707"/>
      <c r="W5153" s="707"/>
      <c r="X5153" s="707"/>
      <c r="Y5153" s="707"/>
      <c r="Z5153" s="707"/>
      <c r="AA5153" s="707"/>
      <c r="AB5153" s="707"/>
      <c r="AC5153" s="707">
        <v>3616.39</v>
      </c>
      <c r="AD5153" s="707">
        <v>14465.55</v>
      </c>
      <c r="AE5153" s="707"/>
      <c r="AF5153" s="707"/>
    </row>
    <row r="5154" spans="4:34">
      <c r="D5154" s="160" t="s">
        <v>9435</v>
      </c>
      <c r="E5154" s="160"/>
      <c r="F5154" s="160">
        <v>45684</v>
      </c>
      <c r="G5154" s="160">
        <v>45694</v>
      </c>
      <c r="H5154" s="160">
        <v>45959</v>
      </c>
      <c r="I5154" s="160">
        <v>45970</v>
      </c>
      <c r="J5154" s="160">
        <v>0</v>
      </c>
      <c r="K5154" s="160">
        <v>0</v>
      </c>
      <c r="L5154" s="707">
        <v>18081.939999999999</v>
      </c>
      <c r="M5154" s="727" t="s">
        <v>4996</v>
      </c>
      <c r="T5154" s="707"/>
      <c r="U5154" s="707"/>
      <c r="V5154" s="707"/>
      <c r="W5154" s="707"/>
      <c r="X5154" s="707"/>
      <c r="AA5154" s="707"/>
      <c r="AB5154" s="707"/>
      <c r="AC5154" s="707"/>
      <c r="AD5154" s="707"/>
    </row>
    <row r="5155" spans="4:34">
      <c r="D5155" s="160" t="s">
        <v>5534</v>
      </c>
      <c r="E5155" s="160"/>
      <c r="F5155" s="160">
        <v>45691</v>
      </c>
      <c r="G5155" s="160">
        <v>45694</v>
      </c>
      <c r="H5155" s="160">
        <v>45966</v>
      </c>
      <c r="I5155" s="160">
        <v>45970</v>
      </c>
      <c r="J5155" s="160">
        <v>0</v>
      </c>
      <c r="K5155" s="160">
        <v>0</v>
      </c>
      <c r="L5155" s="707">
        <v>7758.96</v>
      </c>
      <c r="M5155" s="727" t="s">
        <v>4994</v>
      </c>
      <c r="T5155" s="707"/>
      <c r="U5155" s="707"/>
      <c r="V5155" s="707"/>
      <c r="X5155" s="707"/>
      <c r="Y5155" s="707"/>
      <c r="Z5155" s="707"/>
      <c r="AA5155" s="707"/>
      <c r="AB5155" s="707"/>
      <c r="AC5155" s="707"/>
      <c r="AD5155" s="707">
        <v>7758.96</v>
      </c>
      <c r="AE5155" s="707"/>
      <c r="AF5155" s="707"/>
    </row>
    <row r="5156" spans="4:34">
      <c r="D5156" s="160" t="s">
        <v>5534</v>
      </c>
      <c r="E5156" s="160"/>
      <c r="F5156" s="160">
        <v>45691</v>
      </c>
      <c r="G5156" s="160">
        <v>45694</v>
      </c>
      <c r="H5156" s="160">
        <v>45966</v>
      </c>
      <c r="I5156" s="160">
        <v>45970</v>
      </c>
      <c r="J5156" s="160">
        <v>0</v>
      </c>
      <c r="K5156" s="160">
        <v>0</v>
      </c>
      <c r="L5156" s="707">
        <v>7758.96</v>
      </c>
      <c r="M5156" s="727" t="s">
        <v>4995</v>
      </c>
      <c r="U5156" s="707"/>
      <c r="V5156" s="707"/>
      <c r="W5156" s="707"/>
      <c r="X5156" s="707"/>
      <c r="Y5156" s="707"/>
      <c r="Z5156" s="707"/>
      <c r="AA5156" s="707"/>
      <c r="AB5156" s="707"/>
      <c r="AC5156" s="707"/>
      <c r="AD5156" s="707">
        <v>7758.96</v>
      </c>
      <c r="AE5156" s="707"/>
      <c r="AF5156" s="707"/>
    </row>
    <row r="5157" spans="4:34">
      <c r="D5157" s="160" t="s">
        <v>5534</v>
      </c>
      <c r="E5157" s="160"/>
      <c r="F5157" s="160">
        <v>45691</v>
      </c>
      <c r="G5157" s="160">
        <v>45694</v>
      </c>
      <c r="H5157" s="160">
        <v>45966</v>
      </c>
      <c r="I5157" s="160">
        <v>45970</v>
      </c>
      <c r="J5157" s="160">
        <v>0</v>
      </c>
      <c r="K5157" s="160">
        <v>0</v>
      </c>
      <c r="L5157" s="707">
        <v>7758.96</v>
      </c>
      <c r="M5157" s="727" t="s">
        <v>4996</v>
      </c>
      <c r="T5157" s="707"/>
      <c r="U5157" s="707"/>
      <c r="V5157" s="707"/>
      <c r="W5157" s="707"/>
      <c r="X5157" s="707"/>
      <c r="AA5157" s="707"/>
      <c r="AB5157" s="707"/>
      <c r="AC5157" s="707"/>
      <c r="AD5157" s="707"/>
    </row>
    <row r="5158" spans="4:34">
      <c r="D5158" s="160" t="s">
        <v>5530</v>
      </c>
      <c r="E5158" s="160"/>
      <c r="F5158" s="160">
        <v>45684</v>
      </c>
      <c r="G5158" s="160">
        <v>45704</v>
      </c>
      <c r="H5158" s="160">
        <v>45959</v>
      </c>
      <c r="I5158" s="160">
        <v>45979</v>
      </c>
      <c r="J5158" s="160">
        <v>0</v>
      </c>
      <c r="K5158" s="160">
        <v>0</v>
      </c>
      <c r="L5158" s="707">
        <v>69816.23</v>
      </c>
      <c r="M5158" s="727" t="s">
        <v>4994</v>
      </c>
      <c r="T5158" s="707"/>
      <c r="U5158" s="707"/>
      <c r="V5158" s="707"/>
      <c r="X5158" s="707"/>
      <c r="Y5158" s="707"/>
      <c r="Z5158" s="707"/>
      <c r="AA5158" s="707"/>
      <c r="AB5158" s="707"/>
      <c r="AC5158" s="707">
        <v>1267.48</v>
      </c>
      <c r="AD5158" s="707">
        <v>68548.75</v>
      </c>
      <c r="AE5158" s="707"/>
      <c r="AF5158" s="707"/>
    </row>
    <row r="5159" spans="4:34">
      <c r="D5159" s="160" t="s">
        <v>5530</v>
      </c>
      <c r="E5159" s="160"/>
      <c r="F5159" s="160">
        <v>45684</v>
      </c>
      <c r="G5159" s="160">
        <v>45704</v>
      </c>
      <c r="H5159" s="160">
        <v>45959</v>
      </c>
      <c r="I5159" s="160">
        <v>45979</v>
      </c>
      <c r="J5159" s="160">
        <v>0</v>
      </c>
      <c r="K5159" s="160">
        <v>0</v>
      </c>
      <c r="L5159" s="707">
        <v>69816.23</v>
      </c>
      <c r="M5159" s="727" t="s">
        <v>4995</v>
      </c>
      <c r="U5159" s="707"/>
      <c r="V5159" s="707"/>
      <c r="W5159" s="707"/>
      <c r="X5159" s="707"/>
      <c r="Y5159" s="707"/>
      <c r="Z5159" s="707"/>
      <c r="AA5159" s="707"/>
      <c r="AB5159" s="707"/>
      <c r="AC5159" s="707">
        <v>1267.48</v>
      </c>
      <c r="AD5159" s="707">
        <v>68548.75</v>
      </c>
      <c r="AE5159" s="707"/>
      <c r="AF5159" s="707"/>
    </row>
    <row r="5160" spans="4:34">
      <c r="D5160" s="160" t="s">
        <v>5530</v>
      </c>
      <c r="E5160" s="160"/>
      <c r="F5160" s="160">
        <v>45684</v>
      </c>
      <c r="G5160" s="160">
        <v>45704</v>
      </c>
      <c r="H5160" s="160">
        <v>45959</v>
      </c>
      <c r="I5160" s="160">
        <v>45979</v>
      </c>
      <c r="J5160" s="160">
        <v>0</v>
      </c>
      <c r="K5160" s="160">
        <v>0</v>
      </c>
      <c r="L5160" s="707">
        <v>69816.23</v>
      </c>
      <c r="M5160" s="727" t="s">
        <v>4996</v>
      </c>
      <c r="T5160" s="707"/>
      <c r="U5160" s="707"/>
      <c r="V5160" s="707"/>
      <c r="W5160" s="707"/>
      <c r="X5160" s="707"/>
      <c r="AA5160" s="707"/>
      <c r="AB5160" s="707"/>
      <c r="AC5160" s="707"/>
      <c r="AD5160" s="707"/>
    </row>
    <row r="5161" spans="4:34">
      <c r="D5161" s="160" t="s">
        <v>9436</v>
      </c>
      <c r="E5161" s="160"/>
      <c r="F5161" s="160">
        <v>45684</v>
      </c>
      <c r="G5161" s="160">
        <v>45704</v>
      </c>
      <c r="H5161" s="160">
        <v>45959</v>
      </c>
      <c r="I5161" s="160">
        <v>45979</v>
      </c>
      <c r="J5161" s="160">
        <v>0</v>
      </c>
      <c r="K5161" s="160">
        <v>0</v>
      </c>
      <c r="L5161" s="707">
        <v>6337.41</v>
      </c>
      <c r="M5161" s="727" t="s">
        <v>4994</v>
      </c>
      <c r="T5161" s="707"/>
      <c r="U5161" s="707"/>
      <c r="V5161" s="707"/>
      <c r="X5161" s="707"/>
      <c r="Y5161" s="707"/>
      <c r="Z5161" s="707"/>
      <c r="AA5161" s="707"/>
      <c r="AB5161" s="707"/>
      <c r="AC5161" s="707">
        <v>1267.48</v>
      </c>
      <c r="AD5161" s="707">
        <v>5069.93</v>
      </c>
      <c r="AE5161" s="707"/>
      <c r="AF5161" s="707"/>
    </row>
    <row r="5162" spans="4:34">
      <c r="D5162" s="160" t="s">
        <v>9436</v>
      </c>
      <c r="E5162" s="160"/>
      <c r="F5162" s="160">
        <v>45684</v>
      </c>
      <c r="G5162" s="160">
        <v>45704</v>
      </c>
      <c r="H5162" s="160">
        <v>45959</v>
      </c>
      <c r="I5162" s="160">
        <v>45979</v>
      </c>
      <c r="J5162" s="160">
        <v>0</v>
      </c>
      <c r="K5162" s="160">
        <v>0</v>
      </c>
      <c r="L5162" s="707">
        <v>6337.41</v>
      </c>
      <c r="M5162" s="727" t="s">
        <v>4995</v>
      </c>
      <c r="U5162" s="707"/>
      <c r="V5162" s="707"/>
      <c r="W5162" s="707"/>
      <c r="X5162" s="707"/>
      <c r="Y5162" s="707"/>
      <c r="Z5162" s="707"/>
      <c r="AA5162" s="707"/>
      <c r="AB5162" s="707"/>
      <c r="AC5162" s="707">
        <v>1267.48</v>
      </c>
      <c r="AD5162" s="707">
        <v>5069.93</v>
      </c>
      <c r="AE5162" s="707"/>
      <c r="AF5162" s="707"/>
    </row>
    <row r="5163" spans="4:34">
      <c r="D5163" s="160" t="s">
        <v>9436</v>
      </c>
      <c r="E5163" s="160"/>
      <c r="F5163" s="160">
        <v>45684</v>
      </c>
      <c r="G5163" s="160">
        <v>45704</v>
      </c>
      <c r="H5163" s="160">
        <v>45959</v>
      </c>
      <c r="I5163" s="160">
        <v>45979</v>
      </c>
      <c r="J5163" s="160">
        <v>0</v>
      </c>
      <c r="K5163" s="160">
        <v>0</v>
      </c>
      <c r="L5163" s="707">
        <v>6337.41</v>
      </c>
      <c r="M5163" s="727" t="s">
        <v>4996</v>
      </c>
      <c r="T5163" s="707"/>
      <c r="U5163" s="707"/>
      <c r="V5163" s="707"/>
      <c r="W5163" s="707"/>
      <c r="X5163" s="707"/>
      <c r="Y5163" s="707"/>
      <c r="Z5163" s="707"/>
      <c r="AA5163" s="707"/>
      <c r="AB5163" s="707"/>
      <c r="AC5163" s="707"/>
    </row>
    <row r="5164" spans="4:34">
      <c r="D5164" s="160" t="s">
        <v>5531</v>
      </c>
      <c r="E5164" s="160"/>
      <c r="F5164" s="160">
        <v>45696</v>
      </c>
      <c r="G5164" s="160">
        <v>45701</v>
      </c>
      <c r="H5164" s="160">
        <v>45971</v>
      </c>
      <c r="I5164" s="160">
        <v>45977</v>
      </c>
      <c r="J5164" s="160">
        <v>0</v>
      </c>
      <c r="K5164" s="160">
        <v>0</v>
      </c>
      <c r="L5164" s="707">
        <v>63478.82</v>
      </c>
      <c r="M5164" s="727" t="s">
        <v>4994</v>
      </c>
      <c r="T5164" s="707"/>
      <c r="U5164" s="707"/>
      <c r="V5164" s="707"/>
      <c r="X5164" s="707"/>
      <c r="Y5164" s="707"/>
      <c r="Z5164" s="707"/>
      <c r="AA5164" s="707"/>
      <c r="AB5164" s="707"/>
      <c r="AC5164" s="707"/>
      <c r="AD5164" s="707">
        <v>63478.82</v>
      </c>
      <c r="AE5164" s="707"/>
      <c r="AF5164" s="707"/>
      <c r="AG5164" s="707"/>
      <c r="AH5164" s="707"/>
    </row>
    <row r="5165" spans="4:34">
      <c r="D5165" s="160" t="s">
        <v>5531</v>
      </c>
      <c r="E5165" s="160"/>
      <c r="F5165" s="160">
        <v>45696</v>
      </c>
      <c r="G5165" s="160">
        <v>45701</v>
      </c>
      <c r="H5165" s="160">
        <v>45971</v>
      </c>
      <c r="I5165" s="160">
        <v>45977</v>
      </c>
      <c r="J5165" s="160">
        <v>0</v>
      </c>
      <c r="K5165" s="160">
        <v>0</v>
      </c>
      <c r="L5165" s="707">
        <v>63478.82</v>
      </c>
      <c r="M5165" s="727" t="s">
        <v>4995</v>
      </c>
      <c r="X5165" s="707"/>
      <c r="Y5165" s="707"/>
      <c r="Z5165" s="707"/>
      <c r="AA5165" s="707"/>
      <c r="AB5165" s="707"/>
      <c r="AC5165" s="707"/>
      <c r="AD5165" s="707">
        <v>63478.82</v>
      </c>
      <c r="AE5165" s="707"/>
      <c r="AF5165" s="707"/>
      <c r="AG5165" s="707"/>
      <c r="AH5165" s="707"/>
    </row>
    <row r="5166" spans="4:34">
      <c r="D5166" s="160" t="s">
        <v>5531</v>
      </c>
      <c r="E5166" s="160"/>
      <c r="F5166" s="160">
        <v>45696</v>
      </c>
      <c r="G5166" s="160">
        <v>45701</v>
      </c>
      <c r="H5166" s="160">
        <v>45971</v>
      </c>
      <c r="I5166" s="160">
        <v>45977</v>
      </c>
      <c r="J5166" s="160">
        <v>0</v>
      </c>
      <c r="K5166" s="160">
        <v>0</v>
      </c>
      <c r="L5166" s="707">
        <v>63478.82</v>
      </c>
      <c r="M5166" s="727" t="s">
        <v>4996</v>
      </c>
      <c r="X5166" s="707"/>
      <c r="Y5166" s="707"/>
      <c r="Z5166" s="707"/>
      <c r="AA5166" s="707"/>
      <c r="AB5166" s="707"/>
      <c r="AD5166" s="707"/>
      <c r="AE5166" s="707"/>
      <c r="AF5166" s="707"/>
    </row>
    <row r="5167" spans="4:34">
      <c r="D5167" s="160" t="s">
        <v>5535</v>
      </c>
      <c r="E5167" s="160"/>
      <c r="F5167" s="160">
        <v>45636</v>
      </c>
      <c r="G5167" s="160">
        <v>45736</v>
      </c>
      <c r="H5167" s="160" t="s">
        <v>6618</v>
      </c>
      <c r="I5167" s="160">
        <v>46063</v>
      </c>
      <c r="J5167" s="160">
        <v>383076.39</v>
      </c>
      <c r="K5167" s="160">
        <v>383076.41</v>
      </c>
      <c r="L5167" s="707">
        <v>2108236.0299999998</v>
      </c>
      <c r="M5167" s="727" t="s">
        <v>4994</v>
      </c>
      <c r="T5167" s="707">
        <v>138273.63</v>
      </c>
      <c r="U5167" s="707">
        <v>278718.26</v>
      </c>
      <c r="X5167" s="707"/>
      <c r="Y5167" s="707"/>
      <c r="Z5167" s="707"/>
      <c r="AA5167" s="707"/>
      <c r="AB5167" s="707"/>
      <c r="AC5167" s="707">
        <v>113213.03</v>
      </c>
      <c r="AD5167" s="707">
        <v>1305326.1599999999</v>
      </c>
      <c r="AE5167" s="707">
        <v>257365</v>
      </c>
      <c r="AF5167" s="707"/>
      <c r="AG5167" s="707">
        <v>15339.96</v>
      </c>
    </row>
    <row r="5168" spans="4:34">
      <c r="D5168" s="160" t="s">
        <v>5535</v>
      </c>
      <c r="E5168" s="160"/>
      <c r="F5168" s="160">
        <v>45636</v>
      </c>
      <c r="G5168" s="160">
        <v>45736</v>
      </c>
      <c r="H5168" s="160" t="s">
        <v>6618</v>
      </c>
      <c r="I5168" s="160">
        <v>46063</v>
      </c>
      <c r="J5168" s="160">
        <v>383076.39</v>
      </c>
      <c r="K5168" s="160">
        <v>383076.41</v>
      </c>
      <c r="L5168" s="707">
        <v>2108236.0299999998</v>
      </c>
      <c r="M5168" s="727" t="s">
        <v>4995</v>
      </c>
      <c r="X5168" s="707"/>
      <c r="Y5168" s="707"/>
      <c r="Z5168" s="707"/>
      <c r="AA5168" s="707"/>
      <c r="AB5168" s="707"/>
      <c r="AC5168" s="707">
        <v>113213.03</v>
      </c>
      <c r="AD5168" s="707">
        <v>1339241.6499999999</v>
      </c>
      <c r="AE5168" s="707">
        <v>257365</v>
      </c>
      <c r="AF5168" s="707"/>
      <c r="AG5168" s="707">
        <v>15339.96</v>
      </c>
    </row>
    <row r="5169" spans="4:34">
      <c r="D5169" s="160" t="s">
        <v>5535</v>
      </c>
      <c r="E5169" s="160"/>
      <c r="F5169" s="160">
        <v>45636</v>
      </c>
      <c r="G5169" s="160">
        <v>45736</v>
      </c>
      <c r="H5169" s="160" t="s">
        <v>6618</v>
      </c>
      <c r="I5169" s="160">
        <v>46063</v>
      </c>
      <c r="J5169" s="160">
        <v>383076.39</v>
      </c>
      <c r="K5169" s="160">
        <v>383076.41</v>
      </c>
      <c r="L5169" s="707">
        <v>2108236.0299999998</v>
      </c>
      <c r="M5169" s="727" t="s">
        <v>4996</v>
      </c>
      <c r="W5169" s="707">
        <v>174941.62</v>
      </c>
      <c r="X5169" s="707">
        <v>112153.7</v>
      </c>
      <c r="Y5169" s="707">
        <v>47180.53</v>
      </c>
      <c r="Z5169" s="707">
        <v>14885.07</v>
      </c>
      <c r="AA5169" s="707">
        <v>9376.67</v>
      </c>
      <c r="AB5169" s="707">
        <v>23629.97</v>
      </c>
      <c r="AC5169">
        <v>908.85</v>
      </c>
      <c r="AD5169" s="707"/>
      <c r="AE5169" s="707"/>
    </row>
    <row r="5170" spans="4:34">
      <c r="D5170" s="160" t="s">
        <v>5536</v>
      </c>
      <c r="E5170" s="160"/>
      <c r="F5170" s="160">
        <v>45670</v>
      </c>
      <c r="G5170" s="160">
        <v>45725</v>
      </c>
      <c r="H5170" s="160" t="s">
        <v>6656</v>
      </c>
      <c r="I5170" s="160">
        <v>46011</v>
      </c>
      <c r="J5170" s="160">
        <v>383076.39</v>
      </c>
      <c r="K5170" s="160">
        <v>383076.41</v>
      </c>
      <c r="L5170" s="707">
        <v>1880476.49</v>
      </c>
      <c r="M5170" s="727" t="s">
        <v>4994</v>
      </c>
      <c r="T5170" s="707">
        <v>138273.63</v>
      </c>
      <c r="U5170" s="707">
        <v>278718.26</v>
      </c>
      <c r="X5170" s="707"/>
      <c r="Y5170" s="707"/>
      <c r="Z5170" s="707"/>
      <c r="AA5170" s="707"/>
      <c r="AB5170" s="707"/>
      <c r="AC5170" s="707">
        <v>113213.03</v>
      </c>
      <c r="AD5170" s="707">
        <v>1276084.32</v>
      </c>
      <c r="AE5170" s="707">
        <v>74187.259999999995</v>
      </c>
      <c r="AF5170" s="707"/>
      <c r="AG5170" s="707"/>
      <c r="AH5170" s="707"/>
    </row>
    <row r="5171" spans="4:34">
      <c r="D5171" s="160" t="s">
        <v>5536</v>
      </c>
      <c r="E5171" s="160"/>
      <c r="F5171" s="160">
        <v>45670</v>
      </c>
      <c r="G5171" s="160">
        <v>45725</v>
      </c>
      <c r="H5171" s="160" t="s">
        <v>6656</v>
      </c>
      <c r="I5171" s="160">
        <v>46011</v>
      </c>
      <c r="J5171" s="160">
        <v>383076.39</v>
      </c>
      <c r="K5171" s="160">
        <v>383076.41</v>
      </c>
      <c r="L5171" s="707">
        <v>1880476.49</v>
      </c>
      <c r="M5171" s="727" t="s">
        <v>4995</v>
      </c>
      <c r="Y5171" s="707"/>
      <c r="Z5171" s="707"/>
      <c r="AA5171" s="707"/>
      <c r="AB5171" s="707"/>
      <c r="AC5171" s="707">
        <v>113213.03</v>
      </c>
      <c r="AD5171" s="707">
        <v>1309999.81</v>
      </c>
      <c r="AE5171" s="707">
        <v>74187.259999999995</v>
      </c>
      <c r="AF5171" s="707"/>
      <c r="AG5171" s="707"/>
      <c r="AH5171" s="707"/>
    </row>
    <row r="5172" spans="4:34">
      <c r="D5172" s="160" t="s">
        <v>5536</v>
      </c>
      <c r="E5172" s="160"/>
      <c r="F5172" s="160">
        <v>45670</v>
      </c>
      <c r="G5172" s="160">
        <v>45725</v>
      </c>
      <c r="H5172" s="160" t="s">
        <v>6656</v>
      </c>
      <c r="I5172" s="160">
        <v>46011</v>
      </c>
      <c r="J5172" s="160">
        <v>383076.39</v>
      </c>
      <c r="K5172" s="160">
        <v>383076.41</v>
      </c>
      <c r="L5172" s="707">
        <v>1880476.49</v>
      </c>
      <c r="M5172" s="727" t="s">
        <v>4996</v>
      </c>
      <c r="W5172" s="707">
        <v>174941.62</v>
      </c>
      <c r="X5172" s="707">
        <v>112153.7</v>
      </c>
      <c r="Y5172" s="707">
        <v>47180.53</v>
      </c>
      <c r="Z5172" s="707">
        <v>14885.07</v>
      </c>
      <c r="AA5172" s="707">
        <v>9376.67</v>
      </c>
      <c r="AB5172" s="707">
        <v>23629.97</v>
      </c>
      <c r="AC5172" s="707">
        <v>908.85</v>
      </c>
      <c r="AE5172" s="707"/>
      <c r="AF5172" s="707"/>
    </row>
    <row r="5173" spans="4:34">
      <c r="D5173" s="160" t="s">
        <v>5537</v>
      </c>
      <c r="E5173" s="160"/>
      <c r="F5173" s="160">
        <v>45670</v>
      </c>
      <c r="G5173" s="160">
        <v>45720</v>
      </c>
      <c r="H5173" s="160">
        <v>45963</v>
      </c>
      <c r="I5173" s="160">
        <v>46006</v>
      </c>
      <c r="J5173" s="160">
        <v>0</v>
      </c>
      <c r="K5173" s="160">
        <v>0</v>
      </c>
      <c r="L5173" s="707">
        <v>274736.90999999997</v>
      </c>
      <c r="M5173" s="727" t="s">
        <v>4994</v>
      </c>
      <c r="Y5173" s="707"/>
      <c r="Z5173" s="707"/>
      <c r="AB5173" s="707"/>
      <c r="AC5173" s="707"/>
      <c r="AD5173" s="707">
        <v>247263.22</v>
      </c>
      <c r="AE5173" s="707">
        <v>27473.69</v>
      </c>
      <c r="AF5173" s="707"/>
      <c r="AG5173" s="707"/>
      <c r="AH5173" s="707"/>
    </row>
    <row r="5174" spans="4:34">
      <c r="D5174" s="160" t="s">
        <v>5537</v>
      </c>
      <c r="E5174" s="160"/>
      <c r="F5174" s="160">
        <v>45670</v>
      </c>
      <c r="G5174" s="160">
        <v>45720</v>
      </c>
      <c r="H5174" s="160">
        <v>45963</v>
      </c>
      <c r="I5174" s="160">
        <v>46006</v>
      </c>
      <c r="J5174" s="160">
        <v>0</v>
      </c>
      <c r="K5174" s="160">
        <v>0</v>
      </c>
      <c r="L5174" s="707">
        <v>274736.90999999997</v>
      </c>
      <c r="M5174" s="727" t="s">
        <v>4995</v>
      </c>
      <c r="Y5174" s="707"/>
      <c r="Z5174" s="707"/>
      <c r="AA5174" s="707"/>
      <c r="AB5174" s="707"/>
      <c r="AC5174" s="707"/>
      <c r="AD5174" s="707">
        <v>247263.22</v>
      </c>
      <c r="AE5174" s="707">
        <v>27473.69</v>
      </c>
      <c r="AF5174" s="707"/>
      <c r="AG5174" s="707"/>
      <c r="AH5174" s="707"/>
    </row>
    <row r="5175" spans="4:34">
      <c r="D5175" s="160" t="s">
        <v>5537</v>
      </c>
      <c r="E5175" s="160"/>
      <c r="F5175" s="160">
        <v>45670</v>
      </c>
      <c r="G5175" s="160">
        <v>45720</v>
      </c>
      <c r="H5175" s="160">
        <v>45963</v>
      </c>
      <c r="I5175" s="160">
        <v>46006</v>
      </c>
      <c r="J5175" s="160">
        <v>0</v>
      </c>
      <c r="K5175" s="160">
        <v>0</v>
      </c>
      <c r="L5175" s="707">
        <v>274736.90999999997</v>
      </c>
      <c r="M5175" s="727" t="s">
        <v>4996</v>
      </c>
      <c r="Y5175" s="707"/>
      <c r="Z5175" s="707"/>
      <c r="AA5175" s="707"/>
      <c r="AE5175" s="707"/>
      <c r="AF5175" s="707"/>
      <c r="AG5175" s="707"/>
    </row>
    <row r="5176" spans="4:34">
      <c r="D5176" s="160" t="s">
        <v>5538</v>
      </c>
      <c r="E5176" s="160"/>
      <c r="F5176" s="160">
        <v>45673</v>
      </c>
      <c r="G5176" s="160">
        <v>45722</v>
      </c>
      <c r="H5176" s="160" t="s">
        <v>6683</v>
      </c>
      <c r="I5176" s="160">
        <v>46008</v>
      </c>
      <c r="J5176" s="160">
        <v>33915.49</v>
      </c>
      <c r="K5176" s="160">
        <v>33915.49</v>
      </c>
      <c r="L5176" s="707">
        <v>84788.73</v>
      </c>
      <c r="M5176" s="727" t="s">
        <v>4994</v>
      </c>
      <c r="T5176" s="707">
        <v>67830.98</v>
      </c>
      <c r="Y5176" s="707"/>
      <c r="Z5176" s="707"/>
      <c r="AA5176" s="707"/>
      <c r="AB5176" s="707"/>
      <c r="AC5176" s="707"/>
      <c r="AD5176" s="707">
        <v>8478.8700000000008</v>
      </c>
      <c r="AE5176" s="707">
        <v>8478.8700000000008</v>
      </c>
      <c r="AF5176" s="707"/>
      <c r="AG5176" s="707"/>
      <c r="AH5176" s="707"/>
    </row>
    <row r="5177" spans="4:34">
      <c r="D5177" s="160" t="s">
        <v>5538</v>
      </c>
      <c r="E5177" s="160"/>
      <c r="F5177" s="160">
        <v>45673</v>
      </c>
      <c r="G5177" s="160">
        <v>45722</v>
      </c>
      <c r="H5177" s="160" t="s">
        <v>6683</v>
      </c>
      <c r="I5177" s="160">
        <v>46008</v>
      </c>
      <c r="J5177" s="160">
        <v>33915.49</v>
      </c>
      <c r="K5177" s="160">
        <v>33915.49</v>
      </c>
      <c r="L5177" s="707">
        <v>84788.73</v>
      </c>
      <c r="M5177" s="727" t="s">
        <v>4995</v>
      </c>
      <c r="Y5177" s="707"/>
      <c r="Z5177" s="707"/>
      <c r="AA5177" s="707"/>
      <c r="AB5177" s="707"/>
      <c r="AC5177" s="707"/>
      <c r="AD5177" s="707">
        <v>42394.37</v>
      </c>
      <c r="AE5177" s="707">
        <v>8478.8700000000008</v>
      </c>
      <c r="AF5177" s="707"/>
      <c r="AG5177" s="707"/>
      <c r="AH5177" s="707"/>
    </row>
    <row r="5178" spans="4:34">
      <c r="D5178" s="160" t="s">
        <v>5538</v>
      </c>
      <c r="E5178" s="160"/>
      <c r="F5178" s="160">
        <v>45673</v>
      </c>
      <c r="G5178" s="160">
        <v>45722</v>
      </c>
      <c r="H5178" s="160" t="s">
        <v>6683</v>
      </c>
      <c r="I5178" s="160">
        <v>46008</v>
      </c>
      <c r="J5178" s="160">
        <v>33915.49</v>
      </c>
      <c r="K5178" s="160">
        <v>33915.49</v>
      </c>
      <c r="L5178" s="707">
        <v>84788.73</v>
      </c>
      <c r="M5178" s="727" t="s">
        <v>4996</v>
      </c>
      <c r="Y5178" s="707"/>
      <c r="Z5178" s="707"/>
      <c r="AA5178" s="707">
        <v>9376.67</v>
      </c>
      <c r="AB5178" s="707">
        <v>23629.97</v>
      </c>
      <c r="AC5178">
        <v>908.85</v>
      </c>
      <c r="AE5178" s="707"/>
      <c r="AG5178" s="707"/>
    </row>
    <row r="5179" spans="4:34">
      <c r="D5179" s="160" t="s">
        <v>9437</v>
      </c>
      <c r="E5179" s="160"/>
      <c r="F5179" s="160">
        <v>45680</v>
      </c>
      <c r="G5179" s="160">
        <v>45725</v>
      </c>
      <c r="H5179" s="160">
        <v>45966</v>
      </c>
      <c r="I5179" s="160">
        <v>46011</v>
      </c>
      <c r="J5179" s="160">
        <v>0</v>
      </c>
      <c r="K5179" s="160">
        <v>0</v>
      </c>
      <c r="L5179" s="707">
        <v>7371.84</v>
      </c>
      <c r="M5179" s="727" t="s">
        <v>4994</v>
      </c>
      <c r="Y5179" s="707"/>
      <c r="Z5179" s="707"/>
      <c r="AC5179" s="707"/>
      <c r="AD5179" s="707">
        <v>6634.66</v>
      </c>
      <c r="AE5179" s="707">
        <v>737.18</v>
      </c>
      <c r="AF5179" s="707"/>
      <c r="AG5179" s="707"/>
      <c r="AH5179" s="707"/>
    </row>
    <row r="5180" spans="4:34">
      <c r="D5180" s="160" t="s">
        <v>9437</v>
      </c>
      <c r="E5180" s="160"/>
      <c r="F5180" s="160">
        <v>45680</v>
      </c>
      <c r="G5180" s="160">
        <v>45725</v>
      </c>
      <c r="H5180" s="160">
        <v>45966</v>
      </c>
      <c r="I5180" s="160">
        <v>46011</v>
      </c>
      <c r="J5180" s="160">
        <v>0</v>
      </c>
      <c r="K5180" s="160">
        <v>0</v>
      </c>
      <c r="L5180" s="707">
        <v>7371.84</v>
      </c>
      <c r="M5180" s="727" t="s">
        <v>4995</v>
      </c>
      <c r="Z5180" s="707"/>
      <c r="AA5180" s="707"/>
      <c r="AC5180" s="707"/>
      <c r="AD5180" s="707">
        <v>6634.66</v>
      </c>
      <c r="AE5180" s="707">
        <v>737.18</v>
      </c>
      <c r="AF5180" s="707"/>
      <c r="AG5180" s="707"/>
      <c r="AH5180" s="707"/>
    </row>
    <row r="5181" spans="4:34">
      <c r="D5181" s="160" t="s">
        <v>9437</v>
      </c>
      <c r="E5181" s="160"/>
      <c r="F5181" s="160">
        <v>45680</v>
      </c>
      <c r="G5181" s="160">
        <v>45725</v>
      </c>
      <c r="H5181" s="160">
        <v>45966</v>
      </c>
      <c r="I5181" s="160">
        <v>46011</v>
      </c>
      <c r="J5181" s="160">
        <v>0</v>
      </c>
      <c r="K5181" s="160">
        <v>0</v>
      </c>
      <c r="L5181" s="707">
        <v>7371.84</v>
      </c>
      <c r="M5181" s="727" t="s">
        <v>4996</v>
      </c>
      <c r="S5181" s="707"/>
      <c r="T5181" s="707"/>
      <c r="U5181" s="707"/>
      <c r="V5181" s="707"/>
      <c r="X5181" s="707"/>
      <c r="Y5181" s="707"/>
      <c r="Z5181" s="707"/>
      <c r="AA5181" s="707"/>
      <c r="AF5181" s="707"/>
      <c r="AG5181" s="707"/>
    </row>
    <row r="5182" spans="4:34">
      <c r="D5182" s="160" t="s">
        <v>5539</v>
      </c>
      <c r="E5182" s="160"/>
      <c r="F5182" s="160">
        <v>45683</v>
      </c>
      <c r="G5182" s="160">
        <v>45703</v>
      </c>
      <c r="H5182" s="160" t="s">
        <v>6615</v>
      </c>
      <c r="I5182" s="160">
        <v>45988</v>
      </c>
      <c r="J5182" s="160">
        <v>41880.57</v>
      </c>
      <c r="K5182" s="160">
        <v>41880.57</v>
      </c>
      <c r="L5182" s="707">
        <v>61031.4</v>
      </c>
      <c r="M5182" s="727" t="s">
        <v>4994</v>
      </c>
      <c r="S5182" s="707"/>
      <c r="T5182" s="707">
        <v>24428.98</v>
      </c>
      <c r="U5182" s="707">
        <v>17451.59</v>
      </c>
      <c r="V5182" s="707"/>
      <c r="W5182" s="707"/>
      <c r="X5182" s="707"/>
      <c r="Y5182" s="707"/>
      <c r="Z5182" s="707"/>
      <c r="AA5182" s="707"/>
      <c r="AB5182" s="707"/>
      <c r="AC5182" s="707"/>
      <c r="AD5182" s="707">
        <v>19150.84</v>
      </c>
      <c r="AE5182" s="707"/>
      <c r="AF5182" s="707"/>
      <c r="AG5182" s="707"/>
    </row>
    <row r="5183" spans="4:34">
      <c r="D5183" s="160" t="s">
        <v>5539</v>
      </c>
      <c r="E5183" s="160"/>
      <c r="F5183" s="160">
        <v>45683</v>
      </c>
      <c r="G5183" s="160">
        <v>45703</v>
      </c>
      <c r="H5183" s="160" t="s">
        <v>6615</v>
      </c>
      <c r="I5183" s="160">
        <v>45988</v>
      </c>
      <c r="J5183" s="160">
        <v>41880.57</v>
      </c>
      <c r="K5183" s="160">
        <v>41880.57</v>
      </c>
      <c r="L5183" s="707">
        <v>61031.4</v>
      </c>
      <c r="M5183" s="727" t="s">
        <v>4995</v>
      </c>
      <c r="S5183" s="707"/>
      <c r="T5183" s="707"/>
      <c r="U5183" s="707"/>
      <c r="V5183" s="707"/>
      <c r="W5183" s="707"/>
      <c r="X5183" s="707"/>
      <c r="Y5183" s="707"/>
      <c r="Z5183" s="707"/>
      <c r="AA5183" s="707"/>
      <c r="AB5183" s="707"/>
      <c r="AC5183" s="707"/>
      <c r="AD5183" s="707">
        <v>19150.84</v>
      </c>
      <c r="AE5183" s="707"/>
      <c r="AF5183" s="707"/>
      <c r="AG5183" s="707"/>
    </row>
    <row r="5184" spans="4:34">
      <c r="D5184" s="160" t="s">
        <v>5539</v>
      </c>
      <c r="E5184" s="160"/>
      <c r="F5184" s="160">
        <v>45683</v>
      </c>
      <c r="G5184" s="160">
        <v>45703</v>
      </c>
      <c r="H5184" s="160" t="s">
        <v>6615</v>
      </c>
      <c r="I5184" s="160">
        <v>45988</v>
      </c>
      <c r="J5184" s="160">
        <v>41880.57</v>
      </c>
      <c r="K5184" s="160">
        <v>41880.57</v>
      </c>
      <c r="L5184" s="707">
        <v>61031.4</v>
      </c>
      <c r="M5184" s="727" t="s">
        <v>4996</v>
      </c>
      <c r="Q5184" s="707"/>
      <c r="R5184" s="707"/>
      <c r="S5184" s="707"/>
      <c r="T5184" s="707"/>
      <c r="U5184" s="707"/>
      <c r="V5184" s="707"/>
      <c r="W5184" s="707">
        <v>41880.57</v>
      </c>
      <c r="X5184" s="707"/>
      <c r="Y5184" s="707"/>
      <c r="Z5184" s="707"/>
      <c r="AA5184" s="707"/>
      <c r="AB5184" s="707"/>
      <c r="AC5184" s="707"/>
      <c r="AD5184" s="707"/>
      <c r="AE5184" s="707"/>
      <c r="AG5184" s="707"/>
    </row>
    <row r="5185" spans="4:34">
      <c r="D5185" s="160" t="s">
        <v>9438</v>
      </c>
      <c r="E5185" s="160"/>
      <c r="F5185" s="160">
        <v>45685</v>
      </c>
      <c r="G5185" s="160">
        <v>45703</v>
      </c>
      <c r="H5185" s="160" t="s">
        <v>6656</v>
      </c>
      <c r="I5185" s="160">
        <v>45988</v>
      </c>
      <c r="J5185" s="160">
        <v>42962.61</v>
      </c>
      <c r="K5185" s="160">
        <v>42962.61</v>
      </c>
      <c r="L5185" s="707">
        <v>53703.27</v>
      </c>
      <c r="M5185" s="727" t="s">
        <v>4994</v>
      </c>
      <c r="P5185" s="707"/>
      <c r="Q5185" s="707"/>
      <c r="R5185" s="707"/>
      <c r="S5185" s="707"/>
      <c r="T5185" s="707">
        <v>12083.24</v>
      </c>
      <c r="U5185" s="707">
        <v>30879.38</v>
      </c>
      <c r="V5185" s="707"/>
      <c r="W5185" s="707"/>
      <c r="X5185" s="707"/>
      <c r="Y5185" s="707"/>
      <c r="Z5185" s="707"/>
      <c r="AA5185" s="707"/>
      <c r="AB5185" s="707"/>
      <c r="AC5185" s="707"/>
      <c r="AD5185" s="707">
        <v>10740.65</v>
      </c>
      <c r="AE5185" s="707"/>
    </row>
    <row r="5186" spans="4:34">
      <c r="D5186" s="160" t="s">
        <v>9438</v>
      </c>
      <c r="E5186" s="160"/>
      <c r="F5186" s="160">
        <v>45685</v>
      </c>
      <c r="G5186" s="160">
        <v>45703</v>
      </c>
      <c r="H5186" s="160" t="s">
        <v>6656</v>
      </c>
      <c r="I5186" s="160">
        <v>45988</v>
      </c>
      <c r="J5186" s="160">
        <v>42962.61</v>
      </c>
      <c r="K5186" s="160">
        <v>42962.61</v>
      </c>
      <c r="L5186" s="707">
        <v>53703.27</v>
      </c>
      <c r="M5186" s="727" t="s">
        <v>4995</v>
      </c>
      <c r="P5186" s="707"/>
      <c r="S5186" s="707"/>
      <c r="T5186" s="707"/>
      <c r="U5186" s="707"/>
      <c r="V5186" s="707"/>
      <c r="W5186" s="707"/>
      <c r="X5186" s="707"/>
      <c r="Y5186" s="707"/>
      <c r="Z5186" s="707"/>
      <c r="AA5186" s="707"/>
      <c r="AB5186" s="707"/>
      <c r="AC5186" s="707"/>
      <c r="AD5186" s="707">
        <v>10740.65</v>
      </c>
      <c r="AE5186" s="707"/>
      <c r="AG5186" s="707"/>
    </row>
    <row r="5187" spans="4:34">
      <c r="D5187" s="160" t="s">
        <v>9438</v>
      </c>
      <c r="E5187" s="160"/>
      <c r="F5187" s="160">
        <v>45685</v>
      </c>
      <c r="G5187" s="160">
        <v>45703</v>
      </c>
      <c r="H5187" s="160" t="s">
        <v>6656</v>
      </c>
      <c r="I5187" s="160">
        <v>45988</v>
      </c>
      <c r="J5187" s="160">
        <v>42962.61</v>
      </c>
      <c r="K5187" s="160">
        <v>42962.61</v>
      </c>
      <c r="L5187" s="707">
        <v>53703.27</v>
      </c>
      <c r="M5187" s="727" t="s">
        <v>4996</v>
      </c>
      <c r="S5187" s="707"/>
      <c r="T5187" s="707"/>
      <c r="U5187" s="707"/>
      <c r="V5187" s="707"/>
      <c r="W5187" s="707">
        <v>42962.61</v>
      </c>
      <c r="Z5187" s="707"/>
      <c r="AA5187" s="707"/>
      <c r="AG5187" s="707"/>
    </row>
    <row r="5188" spans="4:34">
      <c r="D5188" s="160" t="s">
        <v>9439</v>
      </c>
      <c r="E5188" s="160"/>
      <c r="F5188" s="160">
        <v>45687</v>
      </c>
      <c r="G5188" s="160">
        <v>45703</v>
      </c>
      <c r="H5188" s="160">
        <v>45932</v>
      </c>
      <c r="I5188" s="160">
        <v>45988</v>
      </c>
      <c r="J5188" s="160">
        <v>0</v>
      </c>
      <c r="K5188" s="160">
        <v>0</v>
      </c>
      <c r="L5188" s="707">
        <v>64573.26</v>
      </c>
      <c r="M5188" s="727" t="s">
        <v>4994</v>
      </c>
      <c r="S5188" s="707"/>
      <c r="T5188" s="707"/>
      <c r="W5188" s="707"/>
      <c r="X5188" s="707"/>
      <c r="Y5188" s="707"/>
      <c r="Z5188" s="707"/>
      <c r="AA5188" s="707"/>
      <c r="AB5188" s="707"/>
      <c r="AC5188" s="707">
        <v>58115.94</v>
      </c>
      <c r="AD5188" s="707">
        <v>6457.33</v>
      </c>
      <c r="AE5188" s="707"/>
    </row>
    <row r="5189" spans="4:34">
      <c r="D5189" s="160" t="s">
        <v>9439</v>
      </c>
      <c r="E5189" s="160"/>
      <c r="F5189" s="160">
        <v>45687</v>
      </c>
      <c r="G5189" s="160">
        <v>45703</v>
      </c>
      <c r="H5189" s="160">
        <v>45932</v>
      </c>
      <c r="I5189" s="160">
        <v>45988</v>
      </c>
      <c r="J5189" s="160">
        <v>0</v>
      </c>
      <c r="K5189" s="160">
        <v>0</v>
      </c>
      <c r="L5189" s="707">
        <v>64573.26</v>
      </c>
      <c r="M5189" s="727" t="s">
        <v>4995</v>
      </c>
      <c r="S5189" s="707"/>
      <c r="T5189" s="707"/>
      <c r="U5189" s="707"/>
      <c r="V5189" s="707"/>
      <c r="W5189" s="707"/>
      <c r="X5189" s="707"/>
      <c r="Y5189" s="707"/>
      <c r="Z5189" s="707"/>
      <c r="AA5189" s="707"/>
      <c r="AB5189" s="707"/>
      <c r="AC5189" s="707">
        <v>58115.94</v>
      </c>
      <c r="AD5189" s="707">
        <v>6457.33</v>
      </c>
      <c r="AE5189" s="707"/>
      <c r="AG5189" s="707"/>
    </row>
    <row r="5190" spans="4:34">
      <c r="D5190" s="160" t="s">
        <v>9439</v>
      </c>
      <c r="E5190" s="160"/>
      <c r="F5190" s="160">
        <v>45687</v>
      </c>
      <c r="G5190" s="160">
        <v>45703</v>
      </c>
      <c r="H5190" s="160">
        <v>45932</v>
      </c>
      <c r="I5190" s="160">
        <v>45988</v>
      </c>
      <c r="J5190" s="160">
        <v>0</v>
      </c>
      <c r="K5190" s="160">
        <v>0</v>
      </c>
      <c r="L5190" s="707">
        <v>64573.26</v>
      </c>
      <c r="M5190" s="727" t="s">
        <v>4996</v>
      </c>
      <c r="S5190" s="707"/>
      <c r="T5190" s="707"/>
      <c r="U5190" s="707"/>
      <c r="V5190" s="707"/>
      <c r="Z5190" s="707"/>
      <c r="AA5190" s="707"/>
      <c r="AG5190" s="707"/>
    </row>
    <row r="5191" spans="4:34">
      <c r="D5191" s="160" t="s">
        <v>5540</v>
      </c>
      <c r="E5191" s="160"/>
      <c r="F5191" s="160">
        <v>45685</v>
      </c>
      <c r="G5191" s="160">
        <v>45700</v>
      </c>
      <c r="H5191" s="160" t="s">
        <v>6656</v>
      </c>
      <c r="I5191" s="160">
        <v>45981</v>
      </c>
      <c r="J5191" s="160">
        <v>109864.72</v>
      </c>
      <c r="K5191" s="160">
        <v>109864.73</v>
      </c>
      <c r="L5191" s="707">
        <v>173254.07</v>
      </c>
      <c r="M5191" s="727" t="s">
        <v>4994</v>
      </c>
      <c r="S5191" s="707"/>
      <c r="T5191" s="707">
        <v>25873.71</v>
      </c>
      <c r="U5191" s="707">
        <v>83991.01</v>
      </c>
      <c r="V5191" s="707"/>
      <c r="W5191" s="707"/>
      <c r="X5191" s="707"/>
      <c r="Y5191" s="707"/>
      <c r="Z5191" s="707"/>
      <c r="AA5191" s="707"/>
      <c r="AB5191" s="707"/>
      <c r="AC5191" s="707"/>
      <c r="AD5191" s="707">
        <v>63389.35</v>
      </c>
      <c r="AE5191" s="707"/>
    </row>
    <row r="5192" spans="4:34">
      <c r="D5192" s="160" t="s">
        <v>5540</v>
      </c>
      <c r="E5192" s="160"/>
      <c r="F5192" s="160">
        <v>45685</v>
      </c>
      <c r="G5192" s="160">
        <v>45700</v>
      </c>
      <c r="H5192" s="160" t="s">
        <v>6656</v>
      </c>
      <c r="I5192" s="160">
        <v>45981</v>
      </c>
      <c r="J5192" s="160">
        <v>109864.72</v>
      </c>
      <c r="K5192" s="160">
        <v>109864.73</v>
      </c>
      <c r="L5192" s="707">
        <v>173254.07</v>
      </c>
      <c r="M5192" s="727" t="s">
        <v>4995</v>
      </c>
      <c r="T5192" s="707"/>
      <c r="U5192" s="707"/>
      <c r="V5192" s="707"/>
      <c r="W5192" s="707"/>
      <c r="X5192" s="707"/>
      <c r="Y5192" s="707"/>
      <c r="Z5192" s="707"/>
      <c r="AA5192" s="707"/>
      <c r="AB5192" s="707"/>
      <c r="AC5192" s="707"/>
      <c r="AD5192" s="707">
        <v>63389.35</v>
      </c>
      <c r="AE5192" s="707"/>
      <c r="AG5192" s="707"/>
      <c r="AH5192" s="707"/>
    </row>
    <row r="5193" spans="4:34">
      <c r="D5193" s="160" t="s">
        <v>5540</v>
      </c>
      <c r="E5193" s="160"/>
      <c r="F5193" s="160">
        <v>45685</v>
      </c>
      <c r="G5193" s="160">
        <v>45700</v>
      </c>
      <c r="H5193" s="160" t="s">
        <v>6656</v>
      </c>
      <c r="I5193" s="160">
        <v>45981</v>
      </c>
      <c r="J5193" s="160">
        <v>109864.72</v>
      </c>
      <c r="K5193" s="160">
        <v>109864.73</v>
      </c>
      <c r="L5193" s="707">
        <v>173254.07</v>
      </c>
      <c r="M5193" s="727" t="s">
        <v>4996</v>
      </c>
      <c r="Q5193" s="707"/>
      <c r="R5193" s="707"/>
      <c r="S5193" s="707"/>
      <c r="T5193" s="707"/>
      <c r="U5193" s="707"/>
      <c r="V5193" s="707"/>
      <c r="W5193" s="707">
        <v>63162.03</v>
      </c>
      <c r="X5193" s="707">
        <v>39438.120000000003</v>
      </c>
      <c r="Y5193" s="707">
        <v>1515.97</v>
      </c>
      <c r="Z5193" s="707">
        <v>5748.61</v>
      </c>
      <c r="AA5193" s="707"/>
      <c r="AB5193" s="707"/>
      <c r="AC5193" s="707"/>
      <c r="AD5193" s="707"/>
      <c r="AE5193" s="707"/>
      <c r="AG5193" s="707"/>
      <c r="AH5193" s="707"/>
    </row>
    <row r="5194" spans="4:34">
      <c r="D5194" s="160" t="s">
        <v>9440</v>
      </c>
      <c r="E5194" s="160"/>
      <c r="F5194" s="160">
        <v>45687</v>
      </c>
      <c r="G5194" s="160">
        <v>45703</v>
      </c>
      <c r="H5194" s="160">
        <v>45932</v>
      </c>
      <c r="I5194" s="160">
        <v>45988</v>
      </c>
      <c r="J5194" s="160">
        <v>0</v>
      </c>
      <c r="K5194" s="160">
        <v>0</v>
      </c>
      <c r="L5194" s="707">
        <v>68871.360000000001</v>
      </c>
      <c r="M5194" s="727" t="s">
        <v>4994</v>
      </c>
      <c r="P5194" s="707"/>
      <c r="Q5194" s="707"/>
      <c r="R5194" s="707"/>
      <c r="T5194" s="707"/>
      <c r="U5194" s="707"/>
      <c r="V5194" s="707"/>
      <c r="W5194" s="707"/>
      <c r="X5194" s="707"/>
      <c r="Y5194" s="707"/>
      <c r="Z5194" s="707"/>
      <c r="AA5194" s="707"/>
      <c r="AB5194" s="707"/>
      <c r="AC5194" s="707">
        <v>55097.09</v>
      </c>
      <c r="AD5194" s="707">
        <v>13774.27</v>
      </c>
      <c r="AE5194" s="707"/>
    </row>
    <row r="5195" spans="4:34">
      <c r="D5195" s="160" t="s">
        <v>9440</v>
      </c>
      <c r="E5195" s="160"/>
      <c r="F5195" s="160">
        <v>45687</v>
      </c>
      <c r="G5195" s="160">
        <v>45703</v>
      </c>
      <c r="H5195" s="160">
        <v>45932</v>
      </c>
      <c r="I5195" s="160">
        <v>45988</v>
      </c>
      <c r="J5195" s="160">
        <v>0</v>
      </c>
      <c r="K5195" s="160">
        <v>0</v>
      </c>
      <c r="L5195" s="707">
        <v>68871.360000000001</v>
      </c>
      <c r="M5195" s="727" t="s">
        <v>4995</v>
      </c>
      <c r="P5195" s="707"/>
      <c r="T5195" s="707"/>
      <c r="U5195" s="707"/>
      <c r="V5195" s="707"/>
      <c r="W5195" s="707"/>
      <c r="X5195" s="707"/>
      <c r="Y5195" s="707"/>
      <c r="Z5195" s="707"/>
      <c r="AA5195" s="707"/>
      <c r="AB5195" s="707"/>
      <c r="AC5195" s="707">
        <v>55097.09</v>
      </c>
      <c r="AD5195" s="707">
        <v>13774.27</v>
      </c>
      <c r="AE5195" s="707"/>
    </row>
    <row r="5196" spans="4:34">
      <c r="D5196" s="160" t="s">
        <v>9440</v>
      </c>
      <c r="E5196" s="160"/>
      <c r="F5196" s="160">
        <v>45687</v>
      </c>
      <c r="G5196" s="160">
        <v>45703</v>
      </c>
      <c r="H5196" s="160">
        <v>45932</v>
      </c>
      <c r="I5196" s="160">
        <v>45988</v>
      </c>
      <c r="J5196" s="160">
        <v>0</v>
      </c>
      <c r="K5196" s="160">
        <v>0</v>
      </c>
      <c r="L5196" s="707">
        <v>68871.360000000001</v>
      </c>
      <c r="M5196" s="727" t="s">
        <v>4996</v>
      </c>
      <c r="Q5196" s="707"/>
      <c r="R5196" s="707"/>
      <c r="S5196" s="707"/>
      <c r="T5196" s="707"/>
      <c r="U5196" s="707"/>
      <c r="V5196" s="707"/>
      <c r="W5196" s="707"/>
      <c r="X5196" s="707"/>
      <c r="Y5196" s="707"/>
      <c r="Z5196" s="707"/>
      <c r="AA5196" s="707"/>
      <c r="AB5196" s="707"/>
      <c r="AC5196" s="707"/>
      <c r="AD5196" s="707"/>
    </row>
    <row r="5197" spans="4:34">
      <c r="D5197" s="160" t="s">
        <v>5541</v>
      </c>
      <c r="E5197" s="160"/>
      <c r="F5197" s="160">
        <v>45687</v>
      </c>
      <c r="G5197" s="160">
        <v>45707</v>
      </c>
      <c r="H5197" s="160" t="s">
        <v>6656</v>
      </c>
      <c r="I5197" s="160">
        <v>45993</v>
      </c>
      <c r="J5197" s="160">
        <v>96652.54</v>
      </c>
      <c r="K5197" s="160">
        <v>96652.55</v>
      </c>
      <c r="L5197" s="707">
        <v>241717.55</v>
      </c>
      <c r="M5197" s="727" t="s">
        <v>4994</v>
      </c>
      <c r="P5197" s="707"/>
      <c r="Q5197" s="707"/>
      <c r="R5197" s="707"/>
      <c r="T5197" s="707">
        <v>8056.72</v>
      </c>
      <c r="U5197" s="707">
        <v>88595.82</v>
      </c>
      <c r="V5197" s="707"/>
      <c r="W5197" s="707"/>
      <c r="X5197" s="707"/>
      <c r="Z5197" s="707"/>
      <c r="AA5197" s="707"/>
      <c r="AB5197" s="707"/>
      <c r="AC5197" s="707"/>
      <c r="AD5197" s="707">
        <v>132979.13</v>
      </c>
      <c r="AE5197" s="707">
        <v>12085.88</v>
      </c>
      <c r="AF5197" s="707"/>
    </row>
    <row r="5198" spans="4:34">
      <c r="D5198" s="160" t="s">
        <v>5541</v>
      </c>
      <c r="E5198" s="160"/>
      <c r="F5198" s="160">
        <v>45687</v>
      </c>
      <c r="G5198" s="160">
        <v>45707</v>
      </c>
      <c r="H5198" s="160" t="s">
        <v>6656</v>
      </c>
      <c r="I5198" s="160">
        <v>45993</v>
      </c>
      <c r="J5198" s="160">
        <v>96652.54</v>
      </c>
      <c r="K5198" s="160">
        <v>96652.55</v>
      </c>
      <c r="L5198" s="707">
        <v>241717.55</v>
      </c>
      <c r="M5198" s="727" t="s">
        <v>4995</v>
      </c>
      <c r="T5198" s="707"/>
      <c r="U5198" s="707"/>
      <c r="V5198" s="707"/>
      <c r="X5198" s="707"/>
      <c r="Y5198" s="707"/>
      <c r="Z5198" s="707"/>
      <c r="AA5198" s="707"/>
      <c r="AB5198" s="707"/>
      <c r="AC5198" s="707"/>
      <c r="AD5198" s="707">
        <v>132979.13</v>
      </c>
      <c r="AE5198" s="707">
        <v>12085.88</v>
      </c>
      <c r="AF5198" s="707"/>
    </row>
    <row r="5199" spans="4:34">
      <c r="D5199" s="160" t="s">
        <v>5541</v>
      </c>
      <c r="E5199" s="160"/>
      <c r="F5199" s="160">
        <v>45687</v>
      </c>
      <c r="G5199" s="160">
        <v>45707</v>
      </c>
      <c r="H5199" s="160" t="s">
        <v>6656</v>
      </c>
      <c r="I5199" s="160">
        <v>45993</v>
      </c>
      <c r="J5199" s="160">
        <v>96652.54</v>
      </c>
      <c r="K5199" s="160">
        <v>96652.55</v>
      </c>
      <c r="L5199" s="707">
        <v>241717.55</v>
      </c>
      <c r="M5199" s="727" t="s">
        <v>4996</v>
      </c>
      <c r="Q5199" s="707"/>
      <c r="R5199" s="707"/>
      <c r="S5199" s="707"/>
      <c r="T5199" s="707"/>
      <c r="U5199" s="707"/>
      <c r="V5199" s="707"/>
      <c r="W5199" s="707">
        <v>26936.41</v>
      </c>
      <c r="X5199" s="707">
        <v>36493.620000000003</v>
      </c>
      <c r="Y5199" s="707">
        <v>33222.53</v>
      </c>
      <c r="Z5199" s="707"/>
      <c r="AA5199" s="707"/>
      <c r="AB5199" s="707"/>
      <c r="AC5199" s="707"/>
      <c r="AD5199" s="707"/>
    </row>
    <row r="5200" spans="4:34">
      <c r="D5200" s="160" t="s">
        <v>5542</v>
      </c>
      <c r="E5200" s="160"/>
      <c r="F5200" s="160">
        <v>45683</v>
      </c>
      <c r="G5200" s="160">
        <v>45705</v>
      </c>
      <c r="H5200" s="160">
        <v>45969</v>
      </c>
      <c r="I5200" s="160">
        <v>45991</v>
      </c>
      <c r="J5200" s="160">
        <v>0</v>
      </c>
      <c r="K5200" s="160">
        <v>0</v>
      </c>
      <c r="L5200" s="707">
        <v>152454.35999999999</v>
      </c>
      <c r="M5200" s="727" t="s">
        <v>4994</v>
      </c>
      <c r="P5200" s="707"/>
      <c r="Q5200" s="707"/>
      <c r="R5200" s="707"/>
      <c r="T5200" s="707"/>
      <c r="U5200" s="707"/>
      <c r="V5200" s="707"/>
      <c r="W5200" s="707"/>
      <c r="X5200" s="707"/>
      <c r="Y5200" s="707"/>
      <c r="Z5200" s="707"/>
      <c r="AA5200" s="707"/>
      <c r="AB5200" s="707"/>
      <c r="AC5200" s="707"/>
      <c r="AD5200" s="707">
        <v>152454.35999999999</v>
      </c>
      <c r="AE5200" s="707"/>
      <c r="AF5200" s="707"/>
    </row>
    <row r="5201" spans="4:32">
      <c r="D5201" s="160" t="s">
        <v>5542</v>
      </c>
      <c r="E5201" s="160"/>
      <c r="F5201" s="160">
        <v>45683</v>
      </c>
      <c r="G5201" s="160">
        <v>45705</v>
      </c>
      <c r="H5201" s="160">
        <v>45969</v>
      </c>
      <c r="I5201" s="160">
        <v>45991</v>
      </c>
      <c r="J5201" s="160">
        <v>0</v>
      </c>
      <c r="K5201" s="160">
        <v>0</v>
      </c>
      <c r="L5201" s="707">
        <v>152454.35999999999</v>
      </c>
      <c r="M5201" s="727" t="s">
        <v>4995</v>
      </c>
      <c r="P5201" s="707"/>
      <c r="T5201" s="707"/>
      <c r="U5201" s="707"/>
      <c r="V5201" s="707"/>
      <c r="W5201" s="707"/>
      <c r="X5201" s="707"/>
      <c r="Y5201" s="707"/>
      <c r="Z5201" s="707"/>
      <c r="AA5201" s="707"/>
      <c r="AB5201" s="707"/>
      <c r="AC5201" s="707"/>
      <c r="AD5201" s="707">
        <v>152454.35999999999</v>
      </c>
      <c r="AE5201" s="707"/>
      <c r="AF5201" s="707"/>
    </row>
    <row r="5202" spans="4:32">
      <c r="D5202" s="160" t="s">
        <v>5542</v>
      </c>
      <c r="E5202" s="160"/>
      <c r="F5202" s="160">
        <v>45683</v>
      </c>
      <c r="G5202" s="160">
        <v>45705</v>
      </c>
      <c r="H5202" s="160">
        <v>45969</v>
      </c>
      <c r="I5202" s="160">
        <v>45991</v>
      </c>
      <c r="J5202" s="160">
        <v>0</v>
      </c>
      <c r="K5202" s="160">
        <v>0</v>
      </c>
      <c r="L5202" s="707">
        <v>152454.35999999999</v>
      </c>
      <c r="M5202" s="727" t="s">
        <v>4996</v>
      </c>
      <c r="T5202" s="707"/>
      <c r="U5202" s="707"/>
      <c r="V5202" s="707"/>
      <c r="W5202" s="707"/>
      <c r="AA5202" s="707"/>
      <c r="AB5202" s="707"/>
      <c r="AC5202" s="707"/>
    </row>
    <row r="5203" spans="4:32">
      <c r="D5203" s="160" t="s">
        <v>9441</v>
      </c>
      <c r="E5203" s="160"/>
      <c r="F5203" s="160">
        <v>45685</v>
      </c>
      <c r="G5203" s="160">
        <v>45703</v>
      </c>
      <c r="H5203" s="160">
        <v>45971</v>
      </c>
      <c r="I5203" s="160">
        <v>45988</v>
      </c>
      <c r="J5203" s="707">
        <v>0</v>
      </c>
      <c r="K5203" s="160">
        <v>0</v>
      </c>
      <c r="L5203" s="707">
        <v>93268.23</v>
      </c>
      <c r="M5203" s="727" t="s">
        <v>4994</v>
      </c>
      <c r="T5203" s="707"/>
      <c r="U5203" s="707"/>
      <c r="X5203" s="707"/>
      <c r="Y5203" s="707"/>
      <c r="Z5203" s="707"/>
      <c r="AA5203" s="707"/>
      <c r="AB5203" s="707"/>
      <c r="AC5203" s="707"/>
      <c r="AD5203" s="707">
        <v>93268.23</v>
      </c>
      <c r="AE5203" s="707"/>
    </row>
    <row r="5204" spans="4:32">
      <c r="D5204" s="160" t="s">
        <v>9441</v>
      </c>
      <c r="E5204" s="160"/>
      <c r="F5204" s="160">
        <v>45685</v>
      </c>
      <c r="G5204" s="160">
        <v>45703</v>
      </c>
      <c r="H5204" s="160">
        <v>45971</v>
      </c>
      <c r="I5204" s="160">
        <v>45988</v>
      </c>
      <c r="J5204" s="707">
        <v>0</v>
      </c>
      <c r="K5204" s="160">
        <v>0</v>
      </c>
      <c r="L5204" s="707">
        <v>93268.23</v>
      </c>
      <c r="M5204" s="727" t="s">
        <v>4995</v>
      </c>
      <c r="T5204" s="707"/>
      <c r="U5204" s="707"/>
      <c r="V5204" s="707"/>
      <c r="W5204" s="707"/>
      <c r="X5204" s="707"/>
      <c r="Y5204" s="707"/>
      <c r="Z5204" s="707"/>
      <c r="AA5204" s="707"/>
      <c r="AB5204" s="707"/>
      <c r="AC5204" s="707"/>
      <c r="AD5204" s="707">
        <v>93268.23</v>
      </c>
      <c r="AE5204" s="707"/>
    </row>
    <row r="5205" spans="4:32">
      <c r="D5205" s="160" t="s">
        <v>9441</v>
      </c>
      <c r="E5205" s="160"/>
      <c r="F5205" s="160">
        <v>45685</v>
      </c>
      <c r="G5205" s="160">
        <v>45703</v>
      </c>
      <c r="H5205" s="160">
        <v>45971</v>
      </c>
      <c r="I5205" s="160">
        <v>45988</v>
      </c>
      <c r="J5205" s="707">
        <v>0</v>
      </c>
      <c r="K5205" s="160">
        <v>0</v>
      </c>
      <c r="L5205" s="707">
        <v>93268.23</v>
      </c>
      <c r="M5205" s="727" t="s">
        <v>4996</v>
      </c>
      <c r="T5205" s="707"/>
      <c r="U5205" s="707"/>
      <c r="V5205" s="707"/>
      <c r="W5205" s="707"/>
      <c r="AA5205" s="707"/>
      <c r="AB5205" s="707"/>
      <c r="AC5205" s="707"/>
    </row>
    <row r="5206" spans="4:32">
      <c r="D5206" s="160" t="s">
        <v>5543</v>
      </c>
      <c r="E5206" s="160"/>
      <c r="F5206" s="160">
        <v>45687</v>
      </c>
      <c r="G5206" s="160">
        <v>45710</v>
      </c>
      <c r="H5206" s="160">
        <v>45973</v>
      </c>
      <c r="I5206" s="160">
        <v>45995</v>
      </c>
      <c r="J5206" s="160">
        <v>0</v>
      </c>
      <c r="K5206" s="160">
        <v>0</v>
      </c>
      <c r="L5206" s="707">
        <v>80142.92</v>
      </c>
      <c r="M5206" s="727" t="s">
        <v>4994</v>
      </c>
      <c r="T5206" s="707"/>
      <c r="X5206" s="707"/>
      <c r="Y5206" s="707"/>
      <c r="Z5206" s="707"/>
      <c r="AA5206" s="707"/>
      <c r="AB5206" s="707"/>
      <c r="AC5206" s="707"/>
      <c r="AD5206" s="707">
        <v>72128.62</v>
      </c>
      <c r="AE5206" s="707">
        <v>8014.29</v>
      </c>
      <c r="AF5206" s="707"/>
    </row>
    <row r="5207" spans="4:32">
      <c r="D5207" s="160" t="s">
        <v>5543</v>
      </c>
      <c r="E5207" s="160"/>
      <c r="F5207" s="160">
        <v>45687</v>
      </c>
      <c r="G5207" s="160">
        <v>45710</v>
      </c>
      <c r="H5207" s="160">
        <v>45973</v>
      </c>
      <c r="I5207" s="160">
        <v>45995</v>
      </c>
      <c r="J5207" s="160">
        <v>0</v>
      </c>
      <c r="K5207" s="160">
        <v>0</v>
      </c>
      <c r="L5207" s="707">
        <v>80142.92</v>
      </c>
      <c r="M5207" s="727" t="s">
        <v>4995</v>
      </c>
      <c r="T5207" s="707"/>
      <c r="U5207" s="707"/>
      <c r="V5207" s="707"/>
      <c r="X5207" s="707"/>
      <c r="Y5207" s="707"/>
      <c r="Z5207" s="707"/>
      <c r="AA5207" s="707"/>
      <c r="AB5207" s="707"/>
      <c r="AC5207" s="707"/>
      <c r="AD5207" s="707">
        <v>72128.62</v>
      </c>
      <c r="AE5207" s="707">
        <v>8014.29</v>
      </c>
      <c r="AF5207" s="707"/>
    </row>
    <row r="5208" spans="4:32">
      <c r="D5208" s="160" t="s">
        <v>5543</v>
      </c>
      <c r="E5208" s="160"/>
      <c r="F5208" s="160">
        <v>45687</v>
      </c>
      <c r="G5208" s="160">
        <v>45710</v>
      </c>
      <c r="H5208" s="160">
        <v>45973</v>
      </c>
      <c r="I5208" s="160">
        <v>45995</v>
      </c>
      <c r="J5208" s="160">
        <v>0</v>
      </c>
      <c r="K5208" s="160">
        <v>0</v>
      </c>
      <c r="L5208" s="707">
        <v>80142.92</v>
      </c>
      <c r="M5208" s="727" t="s">
        <v>4996</v>
      </c>
      <c r="T5208" s="707"/>
      <c r="U5208" s="707"/>
      <c r="V5208" s="707"/>
      <c r="AA5208" s="707"/>
      <c r="AB5208" s="707"/>
      <c r="AC5208" s="707"/>
    </row>
    <row r="5209" spans="4:32">
      <c r="D5209" s="160" t="s">
        <v>9442</v>
      </c>
      <c r="E5209" s="160"/>
      <c r="F5209" s="160">
        <v>45690</v>
      </c>
      <c r="G5209" s="160">
        <v>45700</v>
      </c>
      <c r="H5209" s="160" t="s">
        <v>6614</v>
      </c>
      <c r="I5209" s="160">
        <v>45986</v>
      </c>
      <c r="J5209" s="160">
        <v>20857.39</v>
      </c>
      <c r="K5209" s="160">
        <v>20857.400000000001</v>
      </c>
      <c r="L5209" s="707">
        <v>41714.79</v>
      </c>
      <c r="M5209" s="727" t="s">
        <v>4994</v>
      </c>
      <c r="T5209" s="707"/>
      <c r="U5209" s="707">
        <v>20857.39</v>
      </c>
      <c r="X5209" s="707"/>
      <c r="Y5209" s="707"/>
      <c r="Z5209" s="707"/>
      <c r="AA5209" s="707"/>
      <c r="AB5209" s="707"/>
      <c r="AC5209" s="707"/>
      <c r="AD5209" s="707">
        <v>20857.39</v>
      </c>
      <c r="AE5209" s="707"/>
    </row>
    <row r="5210" spans="4:32">
      <c r="D5210" s="160" t="s">
        <v>9442</v>
      </c>
      <c r="E5210" s="160"/>
      <c r="F5210" s="160">
        <v>45690</v>
      </c>
      <c r="G5210" s="160">
        <v>45700</v>
      </c>
      <c r="H5210" s="160" t="s">
        <v>6614</v>
      </c>
      <c r="I5210" s="160">
        <v>45986</v>
      </c>
      <c r="J5210" s="160">
        <v>20857.39</v>
      </c>
      <c r="K5210" s="160">
        <v>20857.400000000001</v>
      </c>
      <c r="L5210" s="707">
        <v>41714.79</v>
      </c>
      <c r="M5210" s="727" t="s">
        <v>4995</v>
      </c>
      <c r="T5210" s="707"/>
      <c r="U5210" s="707"/>
      <c r="V5210" s="707"/>
      <c r="X5210" s="707"/>
      <c r="Y5210" s="707"/>
      <c r="Z5210" s="707"/>
      <c r="AA5210" s="707"/>
      <c r="AB5210" s="707"/>
      <c r="AC5210" s="707"/>
      <c r="AD5210" s="707">
        <v>20857.39</v>
      </c>
      <c r="AE5210" s="707"/>
    </row>
    <row r="5211" spans="4:32">
      <c r="D5211" s="160" t="s">
        <v>9442</v>
      </c>
      <c r="E5211" s="160"/>
      <c r="F5211" s="160">
        <v>45690</v>
      </c>
      <c r="G5211" s="160">
        <v>45700</v>
      </c>
      <c r="H5211" s="160" t="s">
        <v>6614</v>
      </c>
      <c r="I5211" s="160">
        <v>45986</v>
      </c>
      <c r="J5211" s="160">
        <v>20857.39</v>
      </c>
      <c r="K5211" s="160">
        <v>20857.400000000001</v>
      </c>
      <c r="L5211" s="707">
        <v>41714.79</v>
      </c>
      <c r="M5211" s="727" t="s">
        <v>4996</v>
      </c>
      <c r="T5211" s="707"/>
      <c r="U5211" s="707"/>
      <c r="V5211" s="707"/>
      <c r="X5211" s="707">
        <v>20857.400000000001</v>
      </c>
      <c r="AA5211" s="707"/>
      <c r="AB5211" s="707"/>
      <c r="AC5211" s="707"/>
    </row>
    <row r="5212" spans="4:32">
      <c r="D5212" s="160" t="s">
        <v>5544</v>
      </c>
      <c r="E5212" s="160"/>
      <c r="F5212" s="160">
        <v>45691</v>
      </c>
      <c r="G5212" s="160">
        <v>45706</v>
      </c>
      <c r="H5212" s="160" t="s">
        <v>6636</v>
      </c>
      <c r="I5212" s="160">
        <v>45988</v>
      </c>
      <c r="J5212" s="160">
        <v>36943.06</v>
      </c>
      <c r="K5212" s="160">
        <v>36943.06</v>
      </c>
      <c r="L5212" s="707">
        <v>150564.31</v>
      </c>
      <c r="M5212" s="727" t="s">
        <v>4994</v>
      </c>
      <c r="T5212" s="707"/>
      <c r="U5212" s="707">
        <v>36943.06</v>
      </c>
      <c r="X5212" s="707"/>
      <c r="Y5212" s="707"/>
      <c r="Z5212" s="707"/>
      <c r="AA5212" s="707"/>
      <c r="AB5212" s="707"/>
      <c r="AC5212" s="707"/>
      <c r="AD5212" s="707">
        <v>113621.25</v>
      </c>
      <c r="AE5212" s="707"/>
    </row>
    <row r="5213" spans="4:32">
      <c r="D5213" s="160" t="s">
        <v>5544</v>
      </c>
      <c r="E5213" s="160"/>
      <c r="F5213" s="160">
        <v>45691</v>
      </c>
      <c r="G5213" s="160">
        <v>45706</v>
      </c>
      <c r="H5213" s="160" t="s">
        <v>6636</v>
      </c>
      <c r="I5213" s="160">
        <v>45988</v>
      </c>
      <c r="J5213" s="160">
        <v>36943.06</v>
      </c>
      <c r="K5213" s="160">
        <v>36943.06</v>
      </c>
      <c r="L5213" s="707">
        <v>150564.31</v>
      </c>
      <c r="M5213" s="727" t="s">
        <v>4995</v>
      </c>
      <c r="U5213" s="707"/>
      <c r="V5213" s="707"/>
      <c r="X5213" s="707"/>
      <c r="Y5213" s="707"/>
      <c r="Z5213" s="707"/>
      <c r="AA5213" s="707"/>
      <c r="AB5213" s="707"/>
      <c r="AC5213" s="707"/>
      <c r="AD5213" s="707">
        <v>113621.25</v>
      </c>
      <c r="AE5213" s="707"/>
    </row>
    <row r="5214" spans="4:32">
      <c r="D5214" s="160" t="s">
        <v>5544</v>
      </c>
      <c r="E5214" s="160"/>
      <c r="F5214" s="160">
        <v>45691</v>
      </c>
      <c r="G5214" s="160">
        <v>45706</v>
      </c>
      <c r="H5214" s="160" t="s">
        <v>6636</v>
      </c>
      <c r="I5214" s="160">
        <v>45988</v>
      </c>
      <c r="J5214" s="160">
        <v>36943.06</v>
      </c>
      <c r="K5214" s="160">
        <v>36943.06</v>
      </c>
      <c r="L5214" s="707">
        <v>150564.31</v>
      </c>
      <c r="M5214" s="727" t="s">
        <v>4996</v>
      </c>
      <c r="U5214" s="707"/>
      <c r="V5214" s="707"/>
      <c r="X5214" s="707">
        <v>15364.57</v>
      </c>
      <c r="Y5214" s="707">
        <v>12442.03</v>
      </c>
      <c r="Z5214" s="707">
        <v>9136.4599999999991</v>
      </c>
      <c r="AA5214" s="707"/>
      <c r="AB5214" s="707"/>
      <c r="AC5214" s="707"/>
    </row>
    <row r="5215" spans="4:32">
      <c r="D5215" s="160" t="s">
        <v>5545</v>
      </c>
      <c r="E5215" s="160"/>
      <c r="F5215" s="160">
        <v>45690</v>
      </c>
      <c r="G5215" s="160">
        <v>45712</v>
      </c>
      <c r="H5215" s="160">
        <v>45976</v>
      </c>
      <c r="I5215" s="160">
        <v>45998</v>
      </c>
      <c r="J5215" s="160">
        <v>0</v>
      </c>
      <c r="K5215" s="160">
        <v>0</v>
      </c>
      <c r="L5215" s="707">
        <v>36500.43</v>
      </c>
      <c r="M5215" s="727" t="s">
        <v>4994</v>
      </c>
      <c r="U5215" s="707"/>
      <c r="Y5215" s="707"/>
      <c r="Z5215" s="707"/>
      <c r="AA5215" s="707"/>
      <c r="AB5215" s="707"/>
      <c r="AC5215" s="707"/>
      <c r="AD5215" s="707">
        <v>32850.39</v>
      </c>
      <c r="AE5215" s="707">
        <v>3650.04</v>
      </c>
      <c r="AF5215" s="707"/>
    </row>
    <row r="5216" spans="4:32">
      <c r="D5216" s="160" t="s">
        <v>5545</v>
      </c>
      <c r="E5216" s="160"/>
      <c r="F5216" s="160">
        <v>45690</v>
      </c>
      <c r="G5216" s="160">
        <v>45712</v>
      </c>
      <c r="H5216" s="160">
        <v>45976</v>
      </c>
      <c r="I5216" s="160">
        <v>45998</v>
      </c>
      <c r="J5216" s="160">
        <v>0</v>
      </c>
      <c r="K5216" s="160">
        <v>0</v>
      </c>
      <c r="L5216" s="707">
        <v>36500.43</v>
      </c>
      <c r="M5216" s="727" t="s">
        <v>4995</v>
      </c>
      <c r="U5216" s="707"/>
      <c r="V5216" s="707"/>
      <c r="W5216" s="707"/>
      <c r="Y5216" s="707"/>
      <c r="Z5216" s="707"/>
      <c r="AA5216" s="707"/>
      <c r="AB5216" s="707"/>
      <c r="AC5216" s="707"/>
      <c r="AD5216" s="707">
        <v>32850.39</v>
      </c>
      <c r="AE5216" s="707">
        <v>3650.04</v>
      </c>
      <c r="AF5216" s="707"/>
    </row>
    <row r="5217" spans="4:33">
      <c r="D5217" s="160" t="s">
        <v>5545</v>
      </c>
      <c r="E5217" s="160"/>
      <c r="F5217" s="160">
        <v>45690</v>
      </c>
      <c r="G5217" s="160">
        <v>45712</v>
      </c>
      <c r="H5217" s="160">
        <v>45976</v>
      </c>
      <c r="I5217" s="160">
        <v>45998</v>
      </c>
      <c r="J5217" s="160">
        <v>0</v>
      </c>
      <c r="K5217" s="160">
        <v>0</v>
      </c>
      <c r="L5217" s="707">
        <v>36500.43</v>
      </c>
      <c r="M5217" s="727" t="s">
        <v>4996</v>
      </c>
      <c r="T5217" s="707"/>
      <c r="U5217" s="707"/>
      <c r="V5217" s="707"/>
      <c r="W5217" s="707"/>
      <c r="AB5217" s="707"/>
      <c r="AC5217" s="707"/>
    </row>
    <row r="5218" spans="4:33">
      <c r="D5218" s="160" t="s">
        <v>5546</v>
      </c>
      <c r="E5218" s="160"/>
      <c r="F5218" s="160">
        <v>45692</v>
      </c>
      <c r="G5218" s="160">
        <v>45714</v>
      </c>
      <c r="H5218" s="160">
        <v>45978</v>
      </c>
      <c r="I5218" s="160">
        <v>46000</v>
      </c>
      <c r="J5218" s="160">
        <v>0</v>
      </c>
      <c r="K5218" s="160">
        <v>0</v>
      </c>
      <c r="L5218" s="707">
        <v>70393.740000000005</v>
      </c>
      <c r="M5218" s="727" t="s">
        <v>4994</v>
      </c>
      <c r="T5218" s="707"/>
      <c r="U5218" s="707"/>
      <c r="X5218" s="707"/>
      <c r="Y5218" s="707"/>
      <c r="Z5218" s="707"/>
      <c r="AA5218" s="707"/>
      <c r="AB5218" s="707"/>
      <c r="AC5218" s="707"/>
      <c r="AD5218" s="707">
        <v>66874.05</v>
      </c>
      <c r="AE5218" s="707">
        <v>3519.69</v>
      </c>
      <c r="AF5218" s="707"/>
    </row>
    <row r="5219" spans="4:33">
      <c r="D5219" s="160" t="s">
        <v>5546</v>
      </c>
      <c r="E5219" s="160"/>
      <c r="F5219" s="160">
        <v>45692</v>
      </c>
      <c r="G5219" s="160">
        <v>45714</v>
      </c>
      <c r="H5219" s="160">
        <v>45978</v>
      </c>
      <c r="I5219" s="160">
        <v>46000</v>
      </c>
      <c r="J5219" s="160">
        <v>0</v>
      </c>
      <c r="K5219" s="160">
        <v>0</v>
      </c>
      <c r="L5219" s="707">
        <v>70393.740000000005</v>
      </c>
      <c r="M5219" s="727" t="s">
        <v>4995</v>
      </c>
      <c r="T5219" s="707"/>
      <c r="U5219" s="707"/>
      <c r="V5219" s="707"/>
      <c r="W5219" s="707"/>
      <c r="X5219" s="707"/>
      <c r="Y5219" s="707"/>
      <c r="Z5219" s="707"/>
      <c r="AA5219" s="707"/>
      <c r="AB5219" s="707"/>
      <c r="AC5219" s="707"/>
      <c r="AD5219" s="707">
        <v>66874.05</v>
      </c>
      <c r="AE5219" s="707">
        <v>3519.69</v>
      </c>
      <c r="AF5219" s="707"/>
    </row>
    <row r="5220" spans="4:33">
      <c r="D5220" s="160" t="s">
        <v>5546</v>
      </c>
      <c r="E5220" s="160"/>
      <c r="F5220" s="160">
        <v>45692</v>
      </c>
      <c r="G5220" s="160">
        <v>45714</v>
      </c>
      <c r="H5220" s="160">
        <v>45978</v>
      </c>
      <c r="I5220" s="160">
        <v>46000</v>
      </c>
      <c r="J5220" s="160">
        <v>0</v>
      </c>
      <c r="K5220" s="160">
        <v>0</v>
      </c>
      <c r="L5220" s="707">
        <v>70393.740000000005</v>
      </c>
      <c r="M5220" s="727" t="s">
        <v>4996</v>
      </c>
      <c r="T5220" s="707"/>
      <c r="U5220" s="707"/>
      <c r="V5220" s="707"/>
      <c r="W5220" s="707"/>
      <c r="AA5220" s="707"/>
      <c r="AB5220" s="707"/>
      <c r="AC5220" s="707"/>
    </row>
    <row r="5221" spans="4:33">
      <c r="D5221" s="160" t="s">
        <v>5547</v>
      </c>
      <c r="E5221" s="160"/>
      <c r="F5221" s="160">
        <v>45694</v>
      </c>
      <c r="G5221" s="160">
        <v>45717</v>
      </c>
      <c r="H5221" s="160">
        <v>45980</v>
      </c>
      <c r="I5221" s="160">
        <v>46002</v>
      </c>
      <c r="J5221" s="160">
        <v>0</v>
      </c>
      <c r="K5221" s="160">
        <v>0</v>
      </c>
      <c r="L5221" s="707">
        <v>204552.31</v>
      </c>
      <c r="M5221" s="727" t="s">
        <v>4994</v>
      </c>
      <c r="T5221" s="707"/>
      <c r="U5221" s="707"/>
      <c r="X5221" s="707"/>
      <c r="Y5221" s="707"/>
      <c r="Z5221" s="707"/>
      <c r="AA5221" s="707"/>
      <c r="AB5221" s="707"/>
      <c r="AC5221" s="707"/>
      <c r="AD5221" s="707">
        <v>194324.7</v>
      </c>
      <c r="AE5221" s="707">
        <v>10227.620000000001</v>
      </c>
      <c r="AF5221" s="707"/>
    </row>
    <row r="5222" spans="4:33">
      <c r="D5222" s="160" t="s">
        <v>5547</v>
      </c>
      <c r="E5222" s="160"/>
      <c r="F5222" s="160">
        <v>45694</v>
      </c>
      <c r="G5222" s="160">
        <v>45717</v>
      </c>
      <c r="H5222" s="160">
        <v>45980</v>
      </c>
      <c r="I5222" s="160">
        <v>46002</v>
      </c>
      <c r="J5222" s="160">
        <v>0</v>
      </c>
      <c r="K5222" s="160">
        <v>0</v>
      </c>
      <c r="L5222" s="707">
        <v>204552.31</v>
      </c>
      <c r="M5222" s="727" t="s">
        <v>4995</v>
      </c>
      <c r="T5222" s="707"/>
      <c r="U5222" s="707"/>
      <c r="V5222" s="707"/>
      <c r="W5222" s="707"/>
      <c r="X5222" s="707"/>
      <c r="Y5222" s="707"/>
      <c r="Z5222" s="707"/>
      <c r="AA5222" s="707"/>
      <c r="AB5222" s="707"/>
      <c r="AC5222" s="707"/>
      <c r="AD5222" s="707">
        <v>194324.7</v>
      </c>
      <c r="AE5222" s="707">
        <v>10227.620000000001</v>
      </c>
      <c r="AF5222" s="707"/>
    </row>
    <row r="5223" spans="4:33">
      <c r="D5223" s="160" t="s">
        <v>5547</v>
      </c>
      <c r="E5223" s="160"/>
      <c r="F5223" s="160">
        <v>45694</v>
      </c>
      <c r="G5223" s="160">
        <v>45717</v>
      </c>
      <c r="H5223" s="160">
        <v>45980</v>
      </c>
      <c r="I5223" s="160">
        <v>46002</v>
      </c>
      <c r="J5223" s="160">
        <v>0</v>
      </c>
      <c r="K5223" s="160">
        <v>0</v>
      </c>
      <c r="L5223" s="707">
        <v>204552.31</v>
      </c>
      <c r="M5223" s="727" t="s">
        <v>4996</v>
      </c>
      <c r="T5223" s="707"/>
      <c r="U5223" s="707"/>
      <c r="V5223" s="707"/>
      <c r="W5223" s="707"/>
      <c r="AA5223" s="707"/>
      <c r="AB5223" s="707"/>
      <c r="AC5223" s="707"/>
    </row>
    <row r="5224" spans="4:33">
      <c r="D5224" s="160" t="s">
        <v>9443</v>
      </c>
      <c r="E5224" s="160"/>
      <c r="F5224" s="160">
        <v>45694</v>
      </c>
      <c r="G5224" s="160">
        <v>45700</v>
      </c>
      <c r="H5224" s="160">
        <v>45980</v>
      </c>
      <c r="I5224" s="160">
        <v>45986</v>
      </c>
      <c r="J5224" s="160">
        <v>0</v>
      </c>
      <c r="K5224" s="160">
        <v>0</v>
      </c>
      <c r="L5224" s="707">
        <v>20837</v>
      </c>
      <c r="M5224" s="727" t="s">
        <v>4994</v>
      </c>
      <c r="T5224" s="707"/>
      <c r="U5224" s="707"/>
      <c r="Y5224" s="707"/>
      <c r="Z5224" s="707"/>
      <c r="AA5224" s="707"/>
      <c r="AB5224" s="707"/>
      <c r="AC5224" s="707"/>
      <c r="AD5224" s="707">
        <v>20837</v>
      </c>
      <c r="AE5224" s="707"/>
    </row>
    <row r="5225" spans="4:33">
      <c r="D5225" s="160" t="s">
        <v>9443</v>
      </c>
      <c r="E5225" s="160"/>
      <c r="F5225" s="160">
        <v>45694</v>
      </c>
      <c r="G5225" s="160">
        <v>45700</v>
      </c>
      <c r="H5225" s="160">
        <v>45980</v>
      </c>
      <c r="I5225" s="160">
        <v>45986</v>
      </c>
      <c r="J5225" s="160">
        <v>0</v>
      </c>
      <c r="K5225" s="160">
        <v>0</v>
      </c>
      <c r="L5225" s="707">
        <v>20837</v>
      </c>
      <c r="M5225" s="727" t="s">
        <v>4995</v>
      </c>
      <c r="U5225" s="707"/>
      <c r="V5225" s="707"/>
      <c r="W5225" s="707"/>
      <c r="Y5225" s="707"/>
      <c r="Z5225" s="707"/>
      <c r="AA5225" s="707"/>
      <c r="AB5225" s="707"/>
      <c r="AC5225" s="707"/>
      <c r="AD5225" s="707">
        <v>20837</v>
      </c>
      <c r="AE5225" s="707"/>
    </row>
    <row r="5226" spans="4:33">
      <c r="D5226" s="160" t="s">
        <v>9443</v>
      </c>
      <c r="E5226" s="160"/>
      <c r="F5226" s="160">
        <v>45694</v>
      </c>
      <c r="G5226" s="160">
        <v>45700</v>
      </c>
      <c r="H5226" s="160">
        <v>45980</v>
      </c>
      <c r="I5226" s="160">
        <v>45986</v>
      </c>
      <c r="J5226" s="160">
        <v>0</v>
      </c>
      <c r="K5226" s="160">
        <v>0</v>
      </c>
      <c r="L5226" s="707">
        <v>20837</v>
      </c>
      <c r="M5226" s="727" t="s">
        <v>4996</v>
      </c>
      <c r="U5226" s="707"/>
      <c r="V5226" s="707"/>
      <c r="W5226" s="707"/>
      <c r="X5226" s="707"/>
      <c r="Y5226" s="707"/>
      <c r="AB5226" s="707"/>
      <c r="AC5226" s="707"/>
    </row>
    <row r="5227" spans="4:33">
      <c r="D5227" s="160" t="s">
        <v>5550</v>
      </c>
      <c r="E5227" s="160"/>
      <c r="F5227" s="160">
        <v>45697</v>
      </c>
      <c r="G5227" s="160">
        <v>45729</v>
      </c>
      <c r="H5227" s="160">
        <v>45983</v>
      </c>
      <c r="I5227" s="160">
        <v>46063</v>
      </c>
      <c r="J5227" s="160">
        <v>0</v>
      </c>
      <c r="K5227" s="160">
        <v>0</v>
      </c>
      <c r="L5227" s="707">
        <v>157943.31</v>
      </c>
      <c r="M5227" s="727" t="s">
        <v>4994</v>
      </c>
      <c r="U5227" s="707"/>
      <c r="X5227" s="707"/>
      <c r="Y5227" s="707"/>
      <c r="AA5227" s="707"/>
      <c r="AB5227" s="707"/>
      <c r="AC5227" s="707"/>
      <c r="AD5227" s="707">
        <v>29241.84</v>
      </c>
      <c r="AE5227" s="707">
        <v>113361.51</v>
      </c>
      <c r="AF5227" s="707"/>
      <c r="AG5227" s="707">
        <v>15339.96</v>
      </c>
    </row>
    <row r="5228" spans="4:33">
      <c r="D5228" s="160" t="s">
        <v>5550</v>
      </c>
      <c r="E5228" s="160"/>
      <c r="F5228" s="160">
        <v>45697</v>
      </c>
      <c r="G5228" s="160">
        <v>45729</v>
      </c>
      <c r="H5228" s="160">
        <v>45983</v>
      </c>
      <c r="I5228" s="160">
        <v>46063</v>
      </c>
      <c r="J5228" s="160">
        <v>0</v>
      </c>
      <c r="K5228" s="160">
        <v>0</v>
      </c>
      <c r="L5228" s="707">
        <v>157943.31</v>
      </c>
      <c r="M5228" s="727" t="s">
        <v>4995</v>
      </c>
      <c r="X5228" s="707"/>
      <c r="Y5228" s="707"/>
      <c r="Z5228" s="707"/>
      <c r="AA5228" s="707"/>
      <c r="AB5228" s="707"/>
      <c r="AC5228" s="707"/>
      <c r="AD5228" s="707">
        <v>29241.84</v>
      </c>
      <c r="AE5228" s="707">
        <v>113361.51</v>
      </c>
      <c r="AF5228" s="707"/>
      <c r="AG5228" s="707">
        <v>15339.96</v>
      </c>
    </row>
    <row r="5229" spans="4:33">
      <c r="D5229" s="160" t="s">
        <v>5550</v>
      </c>
      <c r="E5229" s="160"/>
      <c r="F5229" s="160">
        <v>45697</v>
      </c>
      <c r="G5229" s="160">
        <v>45729</v>
      </c>
      <c r="H5229" s="160">
        <v>45983</v>
      </c>
      <c r="I5229" s="160">
        <v>46063</v>
      </c>
      <c r="J5229" s="160">
        <v>0</v>
      </c>
      <c r="K5229" s="160">
        <v>0</v>
      </c>
      <c r="L5229" s="707">
        <v>157943.31</v>
      </c>
      <c r="M5229" s="727" t="s">
        <v>4996</v>
      </c>
      <c r="X5229" s="707"/>
      <c r="Y5229" s="707"/>
      <c r="Z5229" s="707"/>
      <c r="AC5229" s="707"/>
      <c r="AD5229" s="707"/>
      <c r="AE5229" s="707"/>
    </row>
    <row r="5230" spans="4:33">
      <c r="D5230" s="160" t="s">
        <v>5551</v>
      </c>
      <c r="E5230" s="160"/>
      <c r="F5230" s="160">
        <v>45697</v>
      </c>
      <c r="G5230" s="160">
        <v>45729</v>
      </c>
      <c r="H5230" s="160">
        <v>45983</v>
      </c>
      <c r="I5230" s="160">
        <v>46015</v>
      </c>
      <c r="J5230" s="160">
        <v>0</v>
      </c>
      <c r="K5230" s="160">
        <v>0</v>
      </c>
      <c r="L5230" s="707">
        <v>90365.02</v>
      </c>
      <c r="M5230" s="727" t="s">
        <v>4994</v>
      </c>
      <c r="X5230" s="707"/>
      <c r="Y5230" s="707"/>
      <c r="AA5230" s="707"/>
      <c r="AB5230" s="707"/>
      <c r="AC5230" s="707"/>
      <c r="AD5230" s="707">
        <v>21687.61</v>
      </c>
      <c r="AE5230" s="707">
        <v>68677.42</v>
      </c>
      <c r="AF5230" s="707"/>
      <c r="AG5230" s="707"/>
    </row>
    <row r="5231" spans="4:33">
      <c r="D5231" s="160" t="s">
        <v>5551</v>
      </c>
      <c r="E5231" s="160"/>
      <c r="F5231" s="160">
        <v>45697</v>
      </c>
      <c r="G5231" s="160">
        <v>45729</v>
      </c>
      <c r="H5231" s="160">
        <v>45983</v>
      </c>
      <c r="I5231" s="160">
        <v>46015</v>
      </c>
      <c r="J5231" s="160">
        <v>0</v>
      </c>
      <c r="K5231" s="160">
        <v>0</v>
      </c>
      <c r="L5231" s="707">
        <v>90365.02</v>
      </c>
      <c r="M5231" s="727" t="s">
        <v>4995</v>
      </c>
      <c r="X5231" s="707"/>
      <c r="Y5231" s="707"/>
      <c r="Z5231" s="707"/>
      <c r="AA5231" s="707"/>
      <c r="AB5231" s="707"/>
      <c r="AC5231" s="707"/>
      <c r="AD5231" s="707">
        <v>21687.61</v>
      </c>
      <c r="AE5231" s="707">
        <v>68677.42</v>
      </c>
      <c r="AF5231" s="707"/>
      <c r="AG5231" s="707"/>
    </row>
    <row r="5232" spans="4:33">
      <c r="D5232" s="160" t="s">
        <v>5551</v>
      </c>
      <c r="E5232" s="160"/>
      <c r="F5232" s="160">
        <v>45697</v>
      </c>
      <c r="G5232" s="160">
        <v>45729</v>
      </c>
      <c r="H5232" s="160">
        <v>45983</v>
      </c>
      <c r="I5232" s="160">
        <v>46015</v>
      </c>
      <c r="J5232" s="160">
        <v>0</v>
      </c>
      <c r="K5232" s="160">
        <v>0</v>
      </c>
      <c r="L5232" s="707">
        <v>90365.02</v>
      </c>
      <c r="M5232" s="727" t="s">
        <v>4996</v>
      </c>
      <c r="X5232" s="707"/>
      <c r="Y5232" s="707"/>
      <c r="Z5232" s="707"/>
      <c r="AC5232" s="707"/>
      <c r="AD5232" s="707"/>
      <c r="AE5232" s="707"/>
    </row>
    <row r="5233" spans="4:34">
      <c r="D5233" s="160" t="s">
        <v>9444</v>
      </c>
      <c r="E5233" s="160"/>
      <c r="F5233" s="160">
        <v>45701</v>
      </c>
      <c r="G5233" s="160">
        <v>45712</v>
      </c>
      <c r="H5233" s="160">
        <v>45987</v>
      </c>
      <c r="I5233" s="160">
        <v>45998</v>
      </c>
      <c r="J5233" s="160">
        <v>0</v>
      </c>
      <c r="K5233" s="160">
        <v>0</v>
      </c>
      <c r="L5233" s="707">
        <v>10943.92</v>
      </c>
      <c r="M5233" s="727" t="s">
        <v>4994</v>
      </c>
      <c r="X5233" s="707"/>
      <c r="Y5233" s="707"/>
      <c r="AA5233" s="707"/>
      <c r="AB5233" s="707"/>
      <c r="AC5233" s="707"/>
      <c r="AD5233" s="707">
        <v>2735.98</v>
      </c>
      <c r="AE5233" s="707">
        <v>8207.94</v>
      </c>
      <c r="AF5233" s="707"/>
      <c r="AG5233" s="707"/>
    </row>
    <row r="5234" spans="4:34">
      <c r="D5234" s="160" t="s">
        <v>9444</v>
      </c>
      <c r="E5234" s="160"/>
      <c r="F5234" s="160">
        <v>45701</v>
      </c>
      <c r="G5234" s="160">
        <v>45712</v>
      </c>
      <c r="H5234" s="160">
        <v>45987</v>
      </c>
      <c r="I5234" s="160">
        <v>45998</v>
      </c>
      <c r="J5234" s="160">
        <v>0</v>
      </c>
      <c r="K5234" s="160">
        <v>0</v>
      </c>
      <c r="L5234" s="707">
        <v>10943.92</v>
      </c>
      <c r="M5234" s="727" t="s">
        <v>4995</v>
      </c>
      <c r="X5234" s="707"/>
      <c r="Y5234" s="707"/>
      <c r="Z5234" s="707"/>
      <c r="AA5234" s="707"/>
      <c r="AB5234" s="707"/>
      <c r="AC5234" s="707"/>
      <c r="AD5234" s="707">
        <v>2735.98</v>
      </c>
      <c r="AE5234" s="707">
        <v>8207.94</v>
      </c>
      <c r="AF5234" s="707"/>
      <c r="AG5234" s="707"/>
    </row>
    <row r="5235" spans="4:34">
      <c r="D5235" s="160" t="s">
        <v>9444</v>
      </c>
      <c r="E5235" s="160"/>
      <c r="F5235" s="160">
        <v>45701</v>
      </c>
      <c r="G5235" s="160">
        <v>45712</v>
      </c>
      <c r="H5235" s="160">
        <v>45987</v>
      </c>
      <c r="I5235" s="160">
        <v>45998</v>
      </c>
      <c r="J5235" s="160">
        <v>0</v>
      </c>
      <c r="K5235" s="160">
        <v>0</v>
      </c>
      <c r="L5235" s="707">
        <v>10943.92</v>
      </c>
      <c r="M5235" s="727" t="s">
        <v>4996</v>
      </c>
      <c r="X5235" s="707"/>
      <c r="Y5235" s="707"/>
      <c r="Z5235" s="707"/>
      <c r="AC5235" s="707"/>
      <c r="AD5235" s="707"/>
      <c r="AE5235" s="707"/>
    </row>
    <row r="5236" spans="4:34">
      <c r="D5236" s="160" t="s">
        <v>5552</v>
      </c>
      <c r="E5236" s="160"/>
      <c r="F5236" s="160">
        <v>45717</v>
      </c>
      <c r="G5236" s="160">
        <v>45720</v>
      </c>
      <c r="H5236" s="160">
        <v>46002</v>
      </c>
      <c r="I5236" s="160">
        <v>46006</v>
      </c>
      <c r="J5236" s="160">
        <v>0</v>
      </c>
      <c r="K5236" s="160">
        <v>0</v>
      </c>
      <c r="L5236" s="707">
        <v>10345.280000000001</v>
      </c>
      <c r="M5236" s="727" t="s">
        <v>4994</v>
      </c>
      <c r="Y5236" s="707"/>
      <c r="AA5236" s="707"/>
      <c r="AB5236" s="707"/>
      <c r="AC5236" s="707"/>
      <c r="AD5236" s="707"/>
      <c r="AE5236" s="707">
        <v>10345.280000000001</v>
      </c>
      <c r="AF5236" s="707"/>
      <c r="AG5236" s="707"/>
    </row>
    <row r="5237" spans="4:34">
      <c r="D5237" s="160" t="s">
        <v>5552</v>
      </c>
      <c r="E5237" s="160"/>
      <c r="F5237" s="160">
        <v>45717</v>
      </c>
      <c r="G5237" s="160">
        <v>45720</v>
      </c>
      <c r="H5237" s="160">
        <v>46002</v>
      </c>
      <c r="I5237" s="160">
        <v>46006</v>
      </c>
      <c r="J5237" s="160">
        <v>0</v>
      </c>
      <c r="K5237" s="160">
        <v>0</v>
      </c>
      <c r="L5237" s="707">
        <v>10345.280000000001</v>
      </c>
      <c r="M5237" s="727" t="s">
        <v>4995</v>
      </c>
      <c r="X5237" s="707"/>
      <c r="Y5237" s="707"/>
      <c r="Z5237" s="707"/>
      <c r="AA5237" s="707"/>
      <c r="AB5237" s="707"/>
      <c r="AC5237" s="707"/>
      <c r="AD5237" s="707"/>
      <c r="AE5237" s="707">
        <v>10345.280000000001</v>
      </c>
      <c r="AF5237" s="707"/>
      <c r="AG5237" s="707"/>
    </row>
    <row r="5238" spans="4:34">
      <c r="D5238" s="160" t="s">
        <v>5552</v>
      </c>
      <c r="E5238" s="160"/>
      <c r="F5238" s="160">
        <v>45717</v>
      </c>
      <c r="G5238" s="160">
        <v>45720</v>
      </c>
      <c r="H5238" s="160">
        <v>46002</v>
      </c>
      <c r="I5238" s="160">
        <v>46006</v>
      </c>
      <c r="J5238" s="160">
        <v>0</v>
      </c>
      <c r="K5238" s="160">
        <v>0</v>
      </c>
      <c r="L5238" s="707">
        <v>10345.280000000001</v>
      </c>
      <c r="M5238" s="727" t="s">
        <v>4996</v>
      </c>
      <c r="X5238" s="707"/>
      <c r="Y5238" s="707"/>
      <c r="Z5238" s="707"/>
      <c r="AC5238" s="707"/>
      <c r="AD5238" s="707"/>
      <c r="AE5238" s="707"/>
    </row>
    <row r="5239" spans="4:34">
      <c r="D5239" s="160" t="s">
        <v>9445</v>
      </c>
      <c r="E5239" s="160"/>
      <c r="F5239" s="160">
        <v>45717</v>
      </c>
      <c r="G5239" s="160">
        <v>45720</v>
      </c>
      <c r="H5239" s="160">
        <v>46060</v>
      </c>
      <c r="I5239" s="160">
        <v>46063</v>
      </c>
      <c r="J5239" s="160">
        <v>0</v>
      </c>
      <c r="K5239" s="160">
        <v>0</v>
      </c>
      <c r="L5239" s="707">
        <v>15339.96</v>
      </c>
      <c r="M5239" s="727" t="s">
        <v>4994</v>
      </c>
      <c r="Y5239" s="707"/>
      <c r="AA5239" s="707"/>
      <c r="AB5239" s="707"/>
      <c r="AC5239" s="707"/>
      <c r="AD5239" s="707"/>
      <c r="AE5239" s="707"/>
      <c r="AF5239" s="707"/>
      <c r="AG5239" s="707">
        <v>15339.96</v>
      </c>
    </row>
    <row r="5240" spans="4:34">
      <c r="D5240" s="160" t="s">
        <v>9445</v>
      </c>
      <c r="E5240" s="160"/>
      <c r="F5240" s="160">
        <v>45717</v>
      </c>
      <c r="G5240" s="160">
        <v>45720</v>
      </c>
      <c r="H5240" s="160">
        <v>46060</v>
      </c>
      <c r="I5240" s="160">
        <v>46063</v>
      </c>
      <c r="J5240" s="160">
        <v>0</v>
      </c>
      <c r="K5240" s="160">
        <v>0</v>
      </c>
      <c r="L5240" s="707">
        <v>15339.96</v>
      </c>
      <c r="M5240" s="727" t="s">
        <v>4995</v>
      </c>
      <c r="X5240" s="707"/>
      <c r="Y5240" s="707"/>
      <c r="Z5240" s="707"/>
      <c r="AA5240" s="707"/>
      <c r="AB5240" s="707"/>
      <c r="AC5240" s="707"/>
      <c r="AD5240" s="707"/>
      <c r="AE5240" s="707"/>
      <c r="AF5240" s="707"/>
      <c r="AG5240" s="707">
        <v>15339.96</v>
      </c>
    </row>
    <row r="5241" spans="4:34">
      <c r="D5241" s="160" t="s">
        <v>9445</v>
      </c>
      <c r="E5241" s="160"/>
      <c r="F5241" s="160">
        <v>45717</v>
      </c>
      <c r="G5241" s="160">
        <v>45720</v>
      </c>
      <c r="H5241" s="160">
        <v>46060</v>
      </c>
      <c r="I5241" s="160">
        <v>46063</v>
      </c>
      <c r="J5241" s="160">
        <v>0</v>
      </c>
      <c r="K5241" s="160">
        <v>0</v>
      </c>
      <c r="L5241" s="707">
        <v>15339.96</v>
      </c>
      <c r="M5241" s="727" t="s">
        <v>4996</v>
      </c>
      <c r="X5241" s="707"/>
      <c r="Y5241" s="707"/>
      <c r="Z5241" s="707"/>
      <c r="AC5241" s="707"/>
      <c r="AD5241" s="707"/>
      <c r="AE5241" s="707"/>
    </row>
    <row r="5242" spans="4:34">
      <c r="D5242" s="160" t="s">
        <v>5553</v>
      </c>
      <c r="E5242" s="160"/>
      <c r="F5242" s="160">
        <v>45717</v>
      </c>
      <c r="G5242" s="160">
        <v>45720</v>
      </c>
      <c r="H5242" s="160">
        <v>46002</v>
      </c>
      <c r="I5242" s="160">
        <v>46006</v>
      </c>
      <c r="J5242" s="160">
        <v>0</v>
      </c>
      <c r="K5242" s="160">
        <v>0</v>
      </c>
      <c r="L5242" s="707">
        <v>14888.27</v>
      </c>
      <c r="M5242" s="727" t="s">
        <v>4994</v>
      </c>
      <c r="Y5242" s="707"/>
      <c r="AB5242" s="707"/>
      <c r="AC5242" s="707"/>
      <c r="AD5242" s="707"/>
      <c r="AE5242" s="707">
        <v>14888.27</v>
      </c>
      <c r="AF5242" s="707"/>
      <c r="AG5242" s="707"/>
    </row>
    <row r="5243" spans="4:34">
      <c r="D5243" s="160" t="s">
        <v>5553</v>
      </c>
      <c r="E5243" s="160"/>
      <c r="F5243" s="160">
        <v>45717</v>
      </c>
      <c r="G5243" s="160">
        <v>45720</v>
      </c>
      <c r="H5243" s="160">
        <v>46002</v>
      </c>
      <c r="I5243" s="160">
        <v>46006</v>
      </c>
      <c r="J5243" s="160">
        <v>0</v>
      </c>
      <c r="K5243" s="160">
        <v>0</v>
      </c>
      <c r="L5243" s="707">
        <v>14888.27</v>
      </c>
      <c r="M5243" s="727" t="s">
        <v>4995</v>
      </c>
      <c r="Y5243" s="707"/>
      <c r="Z5243" s="707"/>
      <c r="AB5243" s="707"/>
      <c r="AC5243" s="707"/>
      <c r="AD5243" s="707"/>
      <c r="AE5243" s="707">
        <v>14888.27</v>
      </c>
      <c r="AF5243" s="707"/>
      <c r="AG5243" s="707"/>
    </row>
    <row r="5244" spans="4:34">
      <c r="D5244" s="160" t="s">
        <v>5553</v>
      </c>
      <c r="E5244" s="160"/>
      <c r="F5244" s="160">
        <v>45717</v>
      </c>
      <c r="G5244" s="160">
        <v>45720</v>
      </c>
      <c r="H5244" s="160">
        <v>46002</v>
      </c>
      <c r="I5244" s="160">
        <v>46006</v>
      </c>
      <c r="J5244" s="160">
        <v>0</v>
      </c>
      <c r="K5244" s="160">
        <v>0</v>
      </c>
      <c r="L5244" s="707">
        <v>14888.27</v>
      </c>
      <c r="M5244" s="727" t="s">
        <v>4996</v>
      </c>
      <c r="U5244" s="707"/>
      <c r="V5244" s="707"/>
      <c r="W5244" s="707"/>
      <c r="X5244" s="707"/>
      <c r="Y5244" s="707"/>
      <c r="Z5244" s="707"/>
      <c r="AC5244" s="707"/>
      <c r="AE5244" s="707"/>
    </row>
    <row r="5245" spans="4:34">
      <c r="D5245" s="160" t="s">
        <v>9446</v>
      </c>
      <c r="E5245" s="160"/>
      <c r="F5245" s="160">
        <v>45701</v>
      </c>
      <c r="G5245" s="160">
        <v>45710</v>
      </c>
      <c r="H5245" s="160">
        <v>45987</v>
      </c>
      <c r="I5245" s="160">
        <v>45995</v>
      </c>
      <c r="J5245" s="160">
        <v>0</v>
      </c>
      <c r="K5245" s="160">
        <v>0</v>
      </c>
      <c r="L5245" s="707">
        <v>9102.2999999999993</v>
      </c>
      <c r="M5245" s="727" t="s">
        <v>4994</v>
      </c>
      <c r="U5245" s="707"/>
      <c r="V5245" s="707"/>
      <c r="W5245" s="707"/>
      <c r="X5245" s="707"/>
      <c r="Y5245" s="707"/>
      <c r="Z5245" s="707"/>
      <c r="AA5245" s="707"/>
      <c r="AB5245" s="707"/>
      <c r="AC5245" s="707"/>
      <c r="AD5245" s="707">
        <v>2730.69</v>
      </c>
      <c r="AE5245" s="707">
        <v>6371.61</v>
      </c>
      <c r="AF5245" s="707"/>
      <c r="AG5245" s="707"/>
      <c r="AH5245" s="707"/>
    </row>
    <row r="5246" spans="4:34">
      <c r="D5246" s="160" t="s">
        <v>9446</v>
      </c>
      <c r="E5246" s="160"/>
      <c r="F5246" s="160">
        <v>45701</v>
      </c>
      <c r="G5246" s="160">
        <v>45710</v>
      </c>
      <c r="H5246" s="160">
        <v>45987</v>
      </c>
      <c r="I5246" s="160">
        <v>45995</v>
      </c>
      <c r="J5246" s="160">
        <v>0</v>
      </c>
      <c r="K5246" s="160">
        <v>0</v>
      </c>
      <c r="L5246" s="707">
        <v>9102.2999999999993</v>
      </c>
      <c r="M5246" s="727" t="s">
        <v>4995</v>
      </c>
      <c r="U5246" s="707"/>
      <c r="V5246" s="707"/>
      <c r="W5246" s="707"/>
      <c r="X5246" s="707"/>
      <c r="Y5246" s="707"/>
      <c r="Z5246" s="707"/>
      <c r="AA5246" s="707"/>
      <c r="AB5246" s="707"/>
      <c r="AC5246" s="707"/>
      <c r="AD5246" s="707">
        <v>2730.69</v>
      </c>
      <c r="AE5246" s="707">
        <v>6371.61</v>
      </c>
      <c r="AF5246" s="707"/>
      <c r="AG5246" s="707"/>
      <c r="AH5246" s="707"/>
    </row>
    <row r="5247" spans="4:34">
      <c r="D5247" s="160" t="s">
        <v>9446</v>
      </c>
      <c r="E5247" s="160"/>
      <c r="F5247" s="160">
        <v>45701</v>
      </c>
      <c r="G5247" s="160">
        <v>45710</v>
      </c>
      <c r="H5247" s="160">
        <v>45987</v>
      </c>
      <c r="I5247" s="160">
        <v>45995</v>
      </c>
      <c r="J5247" s="160">
        <v>0</v>
      </c>
      <c r="K5247" s="160">
        <v>0</v>
      </c>
      <c r="L5247" s="707">
        <v>9102.2999999999993</v>
      </c>
      <c r="M5247" s="727" t="s">
        <v>4996</v>
      </c>
      <c r="U5247" s="707"/>
      <c r="V5247" s="707"/>
      <c r="W5247" s="707"/>
      <c r="X5247" s="707"/>
      <c r="Y5247" s="707"/>
      <c r="Z5247" s="707"/>
      <c r="AA5247" s="707"/>
      <c r="AB5247" s="707"/>
      <c r="AC5247" s="707"/>
      <c r="AD5247" s="707"/>
      <c r="AE5247" s="707"/>
      <c r="AF5247" s="707"/>
    </row>
    <row r="5248" spans="4:34">
      <c r="D5248" s="160" t="s">
        <v>5554</v>
      </c>
      <c r="E5248" s="160"/>
      <c r="F5248" s="160">
        <v>45701</v>
      </c>
      <c r="G5248" s="160">
        <v>45710</v>
      </c>
      <c r="H5248" s="160">
        <v>45987</v>
      </c>
      <c r="I5248" s="160">
        <v>45995</v>
      </c>
      <c r="J5248" s="160">
        <v>0</v>
      </c>
      <c r="K5248" s="160">
        <v>0</v>
      </c>
      <c r="L5248" s="707">
        <v>6958.55</v>
      </c>
      <c r="M5248" s="727" t="s">
        <v>4994</v>
      </c>
      <c r="U5248" s="707"/>
      <c r="V5248" s="707"/>
      <c r="W5248" s="707"/>
      <c r="X5248" s="707"/>
      <c r="Y5248" s="707"/>
      <c r="Z5248" s="707"/>
      <c r="AA5248" s="707"/>
      <c r="AB5248" s="707"/>
      <c r="AC5248" s="707"/>
      <c r="AD5248" s="707">
        <v>2087.5700000000002</v>
      </c>
      <c r="AE5248" s="707">
        <v>4870.99</v>
      </c>
      <c r="AF5248" s="707"/>
    </row>
    <row r="5249" spans="4:33">
      <c r="D5249" s="160" t="s">
        <v>5554</v>
      </c>
      <c r="E5249" s="160"/>
      <c r="F5249" s="160">
        <v>45701</v>
      </c>
      <c r="G5249" s="160">
        <v>45710</v>
      </c>
      <c r="H5249" s="160">
        <v>45987</v>
      </c>
      <c r="I5249" s="160">
        <v>45995</v>
      </c>
      <c r="J5249" s="160">
        <v>0</v>
      </c>
      <c r="K5249" s="160">
        <v>0</v>
      </c>
      <c r="L5249" s="707">
        <v>6958.55</v>
      </c>
      <c r="M5249" s="727" t="s">
        <v>4995</v>
      </c>
      <c r="U5249" s="707"/>
      <c r="V5249" s="707"/>
      <c r="W5249" s="707"/>
      <c r="X5249" s="707"/>
      <c r="Y5249" s="707"/>
      <c r="Z5249" s="707"/>
      <c r="AA5249" s="707"/>
      <c r="AB5249" s="707"/>
      <c r="AC5249" s="707"/>
      <c r="AD5249" s="707">
        <v>2087.5700000000002</v>
      </c>
      <c r="AE5249" s="707">
        <v>4870.99</v>
      </c>
      <c r="AF5249" s="707"/>
    </row>
    <row r="5250" spans="4:33">
      <c r="D5250" s="160" t="s">
        <v>5554</v>
      </c>
      <c r="E5250" s="160"/>
      <c r="F5250" s="160">
        <v>45701</v>
      </c>
      <c r="G5250" s="160">
        <v>45710</v>
      </c>
      <c r="H5250" s="160">
        <v>45987</v>
      </c>
      <c r="I5250" s="160">
        <v>45995</v>
      </c>
      <c r="J5250" s="160">
        <v>0</v>
      </c>
      <c r="K5250" s="160">
        <v>0</v>
      </c>
      <c r="L5250" s="707">
        <v>6958.55</v>
      </c>
      <c r="M5250" s="727" t="s">
        <v>4996</v>
      </c>
      <c r="U5250" s="707"/>
      <c r="V5250" s="707"/>
      <c r="W5250" s="707"/>
      <c r="X5250" s="707"/>
      <c r="AA5250" s="707"/>
      <c r="AB5250" s="707"/>
      <c r="AC5250" s="707"/>
      <c r="AD5250" s="707"/>
      <c r="AE5250" s="707"/>
    </row>
    <row r="5251" spans="4:33">
      <c r="D5251" s="160" t="s">
        <v>5548</v>
      </c>
      <c r="E5251" s="160"/>
      <c r="F5251" s="160">
        <v>45726</v>
      </c>
      <c r="G5251" s="160">
        <v>45736</v>
      </c>
      <c r="H5251" s="160">
        <v>46012</v>
      </c>
      <c r="I5251" s="160">
        <v>46022</v>
      </c>
      <c r="J5251" s="160">
        <v>0</v>
      </c>
      <c r="K5251" s="160">
        <v>0</v>
      </c>
      <c r="L5251" s="707">
        <v>69816.23</v>
      </c>
      <c r="M5251" s="727" t="s">
        <v>4994</v>
      </c>
      <c r="U5251" s="707"/>
      <c r="V5251" s="707"/>
      <c r="Y5251" s="707"/>
      <c r="Z5251" s="707"/>
      <c r="AA5251" s="707"/>
      <c r="AB5251" s="707"/>
      <c r="AC5251" s="707"/>
      <c r="AD5251" s="707"/>
      <c r="AE5251" s="707">
        <v>69816.23</v>
      </c>
      <c r="AF5251" s="707"/>
      <c r="AG5251" s="707"/>
    </row>
    <row r="5252" spans="4:33">
      <c r="D5252" s="160" t="s">
        <v>5548</v>
      </c>
      <c r="E5252" s="160"/>
      <c r="F5252" s="160">
        <v>45726</v>
      </c>
      <c r="G5252" s="160">
        <v>45736</v>
      </c>
      <c r="H5252" s="160">
        <v>46012</v>
      </c>
      <c r="I5252" s="160">
        <v>46022</v>
      </c>
      <c r="J5252" s="160">
        <v>0</v>
      </c>
      <c r="K5252" s="160">
        <v>0</v>
      </c>
      <c r="L5252" s="707">
        <v>69816.23</v>
      </c>
      <c r="M5252" s="727" t="s">
        <v>4995</v>
      </c>
      <c r="U5252" s="707"/>
      <c r="V5252" s="707"/>
      <c r="W5252" s="707"/>
      <c r="X5252" s="707"/>
      <c r="Y5252" s="707"/>
      <c r="Z5252" s="707"/>
      <c r="AA5252" s="707"/>
      <c r="AB5252" s="707"/>
      <c r="AC5252" s="707"/>
      <c r="AD5252" s="707"/>
      <c r="AE5252" s="707">
        <v>69816.23</v>
      </c>
      <c r="AF5252" s="707"/>
      <c r="AG5252" s="707"/>
    </row>
    <row r="5253" spans="4:33">
      <c r="D5253" s="160" t="s">
        <v>5548</v>
      </c>
      <c r="E5253" s="160"/>
      <c r="F5253" s="160">
        <v>45726</v>
      </c>
      <c r="G5253" s="160">
        <v>45736</v>
      </c>
      <c r="H5253" s="160">
        <v>46012</v>
      </c>
      <c r="I5253" s="160">
        <v>46022</v>
      </c>
      <c r="J5253" s="160">
        <v>0</v>
      </c>
      <c r="K5253" s="160">
        <v>0</v>
      </c>
      <c r="L5253" s="707">
        <v>69816.23</v>
      </c>
      <c r="M5253" s="727" t="s">
        <v>4996</v>
      </c>
      <c r="U5253" s="707"/>
      <c r="V5253" s="707"/>
      <c r="W5253" s="707"/>
      <c r="X5253" s="707"/>
      <c r="AB5253" s="707"/>
      <c r="AC5253" s="707"/>
      <c r="AD5253" s="707"/>
      <c r="AE5253" s="707"/>
    </row>
    <row r="5254" spans="4:33">
      <c r="D5254" s="160" t="s">
        <v>9447</v>
      </c>
      <c r="E5254" s="160"/>
      <c r="F5254" s="160">
        <v>45726</v>
      </c>
      <c r="G5254" s="160">
        <v>45736</v>
      </c>
      <c r="H5254" s="160">
        <v>46012</v>
      </c>
      <c r="I5254" s="160">
        <v>46022</v>
      </c>
      <c r="J5254" s="160">
        <v>0</v>
      </c>
      <c r="K5254" s="160">
        <v>0</v>
      </c>
      <c r="L5254" s="707">
        <v>6337.41</v>
      </c>
      <c r="M5254" s="727" t="s">
        <v>4994</v>
      </c>
      <c r="U5254" s="707"/>
      <c r="V5254" s="707"/>
      <c r="X5254" s="707"/>
      <c r="Y5254" s="707"/>
      <c r="Z5254" s="707"/>
      <c r="AA5254" s="707"/>
      <c r="AB5254" s="707"/>
      <c r="AC5254" s="707"/>
      <c r="AD5254" s="707"/>
      <c r="AE5254" s="707">
        <v>6337.41</v>
      </c>
      <c r="AF5254" s="707"/>
    </row>
    <row r="5255" spans="4:33">
      <c r="D5255" s="160" t="s">
        <v>9447</v>
      </c>
      <c r="E5255" s="160"/>
      <c r="F5255" s="160">
        <v>45726</v>
      </c>
      <c r="G5255" s="160">
        <v>45736</v>
      </c>
      <c r="H5255" s="160">
        <v>46012</v>
      </c>
      <c r="I5255" s="160">
        <v>46022</v>
      </c>
      <c r="J5255" s="160">
        <v>0</v>
      </c>
      <c r="K5255" s="160">
        <v>0</v>
      </c>
      <c r="L5255" s="707">
        <v>6337.41</v>
      </c>
      <c r="M5255" s="727" t="s">
        <v>4995</v>
      </c>
      <c r="U5255" s="707"/>
      <c r="V5255" s="707"/>
      <c r="W5255" s="707"/>
      <c r="X5255" s="707"/>
      <c r="Y5255" s="707"/>
      <c r="Z5255" s="707"/>
      <c r="AA5255" s="707"/>
      <c r="AB5255" s="707"/>
      <c r="AC5255" s="707"/>
      <c r="AD5255" s="707"/>
      <c r="AE5255" s="707">
        <v>6337.41</v>
      </c>
      <c r="AF5255" s="707"/>
    </row>
    <row r="5256" spans="4:33">
      <c r="D5256" s="160" t="s">
        <v>9447</v>
      </c>
      <c r="E5256" s="160"/>
      <c r="F5256" s="160">
        <v>45726</v>
      </c>
      <c r="G5256" s="160">
        <v>45736</v>
      </c>
      <c r="H5256" s="160">
        <v>46012</v>
      </c>
      <c r="I5256" s="160">
        <v>46022</v>
      </c>
      <c r="J5256" s="160">
        <v>0</v>
      </c>
      <c r="K5256" s="160">
        <v>0</v>
      </c>
      <c r="L5256" s="707">
        <v>6337.41</v>
      </c>
      <c r="M5256" s="727" t="s">
        <v>4996</v>
      </c>
      <c r="U5256" s="707"/>
      <c r="V5256" s="707"/>
      <c r="W5256" s="707"/>
      <c r="X5256" s="707"/>
      <c r="AA5256" s="707"/>
      <c r="AB5256" s="707"/>
      <c r="AC5256" s="707"/>
      <c r="AE5256" s="707"/>
    </row>
    <row r="5257" spans="4:33">
      <c r="D5257" s="160" t="s">
        <v>5549</v>
      </c>
      <c r="E5257" s="160"/>
      <c r="F5257" s="160">
        <v>45728</v>
      </c>
      <c r="G5257" s="160">
        <v>45734</v>
      </c>
      <c r="H5257" s="160">
        <v>46014</v>
      </c>
      <c r="I5257" s="160">
        <v>46020</v>
      </c>
      <c r="J5257" s="160">
        <v>0</v>
      </c>
      <c r="K5257" s="160">
        <v>0</v>
      </c>
      <c r="L5257" s="707">
        <v>63478.82</v>
      </c>
      <c r="M5257" s="727" t="s">
        <v>4994</v>
      </c>
      <c r="U5257" s="707"/>
      <c r="V5257" s="707"/>
      <c r="Y5257" s="707"/>
      <c r="Z5257" s="707"/>
      <c r="AA5257" s="707"/>
      <c r="AB5257" s="707"/>
      <c r="AC5257" s="707"/>
      <c r="AD5257" s="707"/>
      <c r="AE5257" s="707">
        <v>63478.82</v>
      </c>
      <c r="AF5257" s="707"/>
      <c r="AG5257" s="707"/>
    </row>
    <row r="5258" spans="4:33">
      <c r="D5258" s="160" t="s">
        <v>5549</v>
      </c>
      <c r="E5258" s="160"/>
      <c r="F5258" s="160">
        <v>45728</v>
      </c>
      <c r="G5258" s="160">
        <v>45734</v>
      </c>
      <c r="H5258" s="160">
        <v>46014</v>
      </c>
      <c r="I5258" s="160">
        <v>46020</v>
      </c>
      <c r="J5258" s="160">
        <v>0</v>
      </c>
      <c r="K5258" s="160">
        <v>0</v>
      </c>
      <c r="L5258" s="707">
        <v>63478.82</v>
      </c>
      <c r="M5258" s="727" t="s">
        <v>4995</v>
      </c>
      <c r="U5258" s="707"/>
      <c r="V5258" s="707"/>
      <c r="W5258" s="707"/>
      <c r="X5258" s="707"/>
      <c r="Y5258" s="707"/>
      <c r="Z5258" s="707"/>
      <c r="AA5258" s="707"/>
      <c r="AB5258" s="707"/>
      <c r="AC5258" s="707"/>
      <c r="AD5258" s="707"/>
      <c r="AE5258" s="707">
        <v>63478.82</v>
      </c>
      <c r="AF5258" s="707"/>
      <c r="AG5258" s="707"/>
    </row>
    <row r="5259" spans="4:33">
      <c r="D5259" s="160" t="s">
        <v>5549</v>
      </c>
      <c r="E5259" s="160"/>
      <c r="F5259" s="160">
        <v>45728</v>
      </c>
      <c r="G5259" s="160">
        <v>45734</v>
      </c>
      <c r="H5259" s="160">
        <v>46014</v>
      </c>
      <c r="I5259" s="160">
        <v>46020</v>
      </c>
      <c r="J5259" s="160">
        <v>0</v>
      </c>
      <c r="K5259" s="160">
        <v>0</v>
      </c>
      <c r="L5259" s="707">
        <v>63478.82</v>
      </c>
      <c r="M5259" s="727" t="s">
        <v>4996</v>
      </c>
      <c r="U5259" s="707"/>
      <c r="V5259" s="707"/>
      <c r="W5259" s="707"/>
      <c r="X5259" s="707"/>
      <c r="AB5259" s="707"/>
      <c r="AC5259" s="707"/>
      <c r="AE5259" s="707"/>
    </row>
    <row r="5260" spans="4:33">
      <c r="D5260" s="160" t="s">
        <v>5555</v>
      </c>
      <c r="E5260" s="160"/>
      <c r="F5260" s="160">
        <v>45644</v>
      </c>
      <c r="G5260" s="160">
        <v>45735</v>
      </c>
      <c r="H5260" s="160" t="s">
        <v>6596</v>
      </c>
      <c r="I5260" s="160">
        <v>46063</v>
      </c>
      <c r="J5260" s="160">
        <v>181694.4</v>
      </c>
      <c r="K5260" s="160">
        <v>181694.41</v>
      </c>
      <c r="L5260" s="707">
        <v>843744.36</v>
      </c>
      <c r="M5260" s="727" t="s">
        <v>4994</v>
      </c>
      <c r="T5260" s="707">
        <v>79707.63</v>
      </c>
      <c r="U5260" s="707">
        <v>137797.44</v>
      </c>
      <c r="V5260" s="707">
        <v>2135.58</v>
      </c>
      <c r="Y5260" s="707"/>
      <c r="Z5260" s="707"/>
      <c r="AA5260" s="707"/>
      <c r="AB5260" s="707"/>
      <c r="AC5260" s="707">
        <v>4271.17</v>
      </c>
      <c r="AD5260" s="707">
        <v>566973.61</v>
      </c>
      <c r="AE5260" s="707">
        <v>37518.97</v>
      </c>
      <c r="AF5260" s="707"/>
      <c r="AG5260" s="707">
        <v>15339.96</v>
      </c>
    </row>
    <row r="5261" spans="4:33">
      <c r="D5261" s="160" t="s">
        <v>5555</v>
      </c>
      <c r="E5261" s="160"/>
      <c r="F5261" s="160">
        <v>45644</v>
      </c>
      <c r="G5261" s="160">
        <v>45735</v>
      </c>
      <c r="H5261" s="160" t="s">
        <v>6596</v>
      </c>
      <c r="I5261" s="160">
        <v>46063</v>
      </c>
      <c r="J5261" s="160">
        <v>181694.4</v>
      </c>
      <c r="K5261" s="160">
        <v>181694.41</v>
      </c>
      <c r="L5261" s="707">
        <v>843744.36</v>
      </c>
      <c r="M5261" s="727" t="s">
        <v>4995</v>
      </c>
      <c r="U5261" s="707"/>
      <c r="V5261" s="707"/>
      <c r="W5261" s="707"/>
      <c r="Y5261" s="707"/>
      <c r="Z5261" s="707"/>
      <c r="AA5261" s="707"/>
      <c r="AB5261" s="707"/>
      <c r="AC5261" s="707">
        <v>7570.21</v>
      </c>
      <c r="AD5261" s="707">
        <v>599582.51</v>
      </c>
      <c r="AE5261" s="707">
        <v>39557.279999999999</v>
      </c>
      <c r="AF5261" s="707"/>
      <c r="AG5261" s="707">
        <v>15339.96</v>
      </c>
    </row>
    <row r="5262" spans="4:33">
      <c r="D5262" s="160" t="s">
        <v>5555</v>
      </c>
      <c r="E5262" s="160"/>
      <c r="F5262" s="160">
        <v>45644</v>
      </c>
      <c r="G5262" s="160">
        <v>45735</v>
      </c>
      <c r="H5262" s="160" t="s">
        <v>6596</v>
      </c>
      <c r="I5262" s="160">
        <v>46063</v>
      </c>
      <c r="J5262" s="160">
        <v>181694.4</v>
      </c>
      <c r="K5262" s="160">
        <v>181694.41</v>
      </c>
      <c r="L5262" s="707">
        <v>843744.36</v>
      </c>
      <c r="M5262" s="727" t="s">
        <v>4996</v>
      </c>
      <c r="S5262" s="707">
        <v>7407.62</v>
      </c>
      <c r="T5262" s="707">
        <v>43583.43</v>
      </c>
      <c r="U5262" s="707">
        <v>11391.2</v>
      </c>
      <c r="V5262" s="707">
        <v>12436.92</v>
      </c>
      <c r="W5262" s="707">
        <v>38493.53</v>
      </c>
      <c r="X5262" s="707">
        <v>21133.52</v>
      </c>
      <c r="Y5262" s="707">
        <v>4778.09</v>
      </c>
      <c r="Z5262" s="707">
        <v>7511</v>
      </c>
      <c r="AA5262" s="707">
        <v>4969.82</v>
      </c>
      <c r="AB5262" s="707">
        <v>28878.560000000001</v>
      </c>
      <c r="AC5262" s="707">
        <v>1110.71</v>
      </c>
      <c r="AE5262" s="707"/>
    </row>
    <row r="5263" spans="4:33">
      <c r="D5263" s="160" t="s">
        <v>5556</v>
      </c>
      <c r="E5263" s="160"/>
      <c r="F5263" s="160">
        <v>45673</v>
      </c>
      <c r="G5263" s="160">
        <v>45707</v>
      </c>
      <c r="H5263" s="160" t="s">
        <v>6558</v>
      </c>
      <c r="I5263" s="160">
        <v>45988</v>
      </c>
      <c r="J5263" s="160">
        <v>126947.39</v>
      </c>
      <c r="K5263" s="160">
        <v>126947.39</v>
      </c>
      <c r="L5263" s="707">
        <v>729388.62</v>
      </c>
      <c r="M5263" s="727" t="s">
        <v>4994</v>
      </c>
      <c r="T5263" s="707">
        <v>79707.63</v>
      </c>
      <c r="U5263" s="707">
        <v>83147.7</v>
      </c>
      <c r="Y5263" s="707"/>
      <c r="Z5263" s="707"/>
      <c r="AA5263" s="707"/>
      <c r="AB5263" s="707"/>
      <c r="AC5263" s="707"/>
      <c r="AD5263" s="707">
        <v>566533.29</v>
      </c>
      <c r="AE5263" s="707"/>
    </row>
    <row r="5264" spans="4:33">
      <c r="D5264" s="160" t="s">
        <v>5556</v>
      </c>
      <c r="E5264" s="160"/>
      <c r="F5264" s="160">
        <v>45673</v>
      </c>
      <c r="G5264" s="160">
        <v>45707</v>
      </c>
      <c r="H5264" s="160" t="s">
        <v>6558</v>
      </c>
      <c r="I5264" s="160">
        <v>45988</v>
      </c>
      <c r="J5264" s="160">
        <v>126947.39</v>
      </c>
      <c r="K5264" s="160">
        <v>126947.39</v>
      </c>
      <c r="L5264" s="707">
        <v>729388.62</v>
      </c>
      <c r="M5264" s="727" t="s">
        <v>4995</v>
      </c>
      <c r="U5264" s="707"/>
      <c r="V5264" s="707"/>
      <c r="W5264" s="707"/>
      <c r="Y5264" s="707"/>
      <c r="Z5264" s="707"/>
      <c r="AA5264" s="707"/>
      <c r="AB5264" s="707"/>
      <c r="AC5264" s="707">
        <v>3299.04</v>
      </c>
      <c r="AD5264" s="707">
        <v>599142.18999999994</v>
      </c>
      <c r="AE5264" s="707"/>
    </row>
    <row r="5265" spans="4:34">
      <c r="D5265" s="160" t="s">
        <v>5556</v>
      </c>
      <c r="E5265" s="160"/>
      <c r="F5265" s="160">
        <v>45673</v>
      </c>
      <c r="G5265" s="160">
        <v>45707</v>
      </c>
      <c r="H5265" s="160" t="s">
        <v>6558</v>
      </c>
      <c r="I5265" s="160">
        <v>45988</v>
      </c>
      <c r="J5265" s="160">
        <v>126947.39</v>
      </c>
      <c r="K5265" s="160">
        <v>126947.39</v>
      </c>
      <c r="L5265" s="707">
        <v>729388.62</v>
      </c>
      <c r="M5265" s="727" t="s">
        <v>4996</v>
      </c>
      <c r="S5265" s="707">
        <v>7407.62</v>
      </c>
      <c r="T5265" s="707">
        <v>43583.43</v>
      </c>
      <c r="U5265" s="707">
        <v>11391.2</v>
      </c>
      <c r="V5265" s="707">
        <v>12436.92</v>
      </c>
      <c r="W5265" s="707">
        <v>2566.0700000000002</v>
      </c>
      <c r="X5265" s="707">
        <v>6585.13</v>
      </c>
      <c r="Y5265">
        <v>506.92</v>
      </c>
      <c r="Z5265" s="707">
        <v>7511</v>
      </c>
      <c r="AA5265" s="707">
        <v>4969.82</v>
      </c>
      <c r="AB5265" s="707">
        <v>28878.560000000001</v>
      </c>
      <c r="AC5265" s="707">
        <v>1110.71</v>
      </c>
      <c r="AE5265" s="707"/>
    </row>
    <row r="5266" spans="4:34">
      <c r="D5266" s="160" t="s">
        <v>5557</v>
      </c>
      <c r="E5266" s="160"/>
      <c r="F5266" s="160">
        <v>45673</v>
      </c>
      <c r="G5266" s="160">
        <v>45684</v>
      </c>
      <c r="H5266" s="160">
        <v>45966</v>
      </c>
      <c r="I5266" s="160">
        <v>45977</v>
      </c>
      <c r="J5266" s="707">
        <v>0</v>
      </c>
      <c r="K5266" s="160">
        <v>0</v>
      </c>
      <c r="L5266" s="707">
        <v>100417.35</v>
      </c>
      <c r="M5266" s="727" t="s">
        <v>4994</v>
      </c>
      <c r="U5266" s="707"/>
      <c r="Y5266" s="707"/>
      <c r="Z5266" s="707"/>
      <c r="AA5266" s="707"/>
      <c r="AB5266" s="707"/>
      <c r="AC5266" s="707"/>
      <c r="AD5266" s="707">
        <v>100417.35</v>
      </c>
      <c r="AE5266" s="707"/>
    </row>
    <row r="5267" spans="4:34">
      <c r="D5267" s="160" t="s">
        <v>5557</v>
      </c>
      <c r="E5267" s="160"/>
      <c r="F5267" s="160">
        <v>45673</v>
      </c>
      <c r="G5267" s="160">
        <v>45684</v>
      </c>
      <c r="H5267" s="160">
        <v>45966</v>
      </c>
      <c r="I5267" s="160">
        <v>45977</v>
      </c>
      <c r="J5267" s="707">
        <v>0</v>
      </c>
      <c r="K5267" s="160">
        <v>0</v>
      </c>
      <c r="L5267" s="707">
        <v>100417.35</v>
      </c>
      <c r="M5267" s="727" t="s">
        <v>4995</v>
      </c>
      <c r="U5267" s="707"/>
      <c r="V5267" s="707"/>
      <c r="W5267" s="707"/>
      <c r="Y5267" s="707"/>
      <c r="Z5267" s="707"/>
      <c r="AA5267" s="707"/>
      <c r="AB5267" s="707"/>
      <c r="AC5267" s="707"/>
      <c r="AD5267" s="707">
        <v>100417.35</v>
      </c>
      <c r="AE5267" s="707"/>
    </row>
    <row r="5268" spans="4:34">
      <c r="D5268" s="160" t="s">
        <v>5557</v>
      </c>
      <c r="E5268" s="160"/>
      <c r="F5268" s="160">
        <v>45673</v>
      </c>
      <c r="G5268" s="160">
        <v>45684</v>
      </c>
      <c r="H5268" s="160">
        <v>45966</v>
      </c>
      <c r="I5268" s="160">
        <v>45977</v>
      </c>
      <c r="J5268" s="707">
        <v>0</v>
      </c>
      <c r="K5268" s="160">
        <v>0</v>
      </c>
      <c r="L5268" s="707">
        <v>100417.35</v>
      </c>
      <c r="M5268" s="727" t="s">
        <v>4996</v>
      </c>
      <c r="U5268" s="707"/>
      <c r="V5268" s="707"/>
      <c r="W5268" s="707"/>
      <c r="AB5268" s="707"/>
      <c r="AE5268" s="707"/>
    </row>
    <row r="5269" spans="4:34">
      <c r="D5269" s="160" t="s">
        <v>5558</v>
      </c>
      <c r="E5269" s="160"/>
      <c r="F5269" s="160">
        <v>45676</v>
      </c>
      <c r="G5269" s="160">
        <v>45689</v>
      </c>
      <c r="H5269" s="160" t="s">
        <v>6658</v>
      </c>
      <c r="I5269" s="160">
        <v>45979</v>
      </c>
      <c r="J5269" s="160">
        <v>7537.5</v>
      </c>
      <c r="K5269" s="160">
        <v>7537.5</v>
      </c>
      <c r="L5269" s="707">
        <v>84929.55</v>
      </c>
      <c r="M5269" s="727" t="s">
        <v>4994</v>
      </c>
      <c r="T5269" s="707">
        <v>7537.5</v>
      </c>
      <c r="U5269" s="707"/>
      <c r="Y5269" s="707"/>
      <c r="Z5269" s="707"/>
      <c r="AA5269" s="707"/>
      <c r="AB5269" s="707"/>
      <c r="AC5269" s="707"/>
      <c r="AD5269" s="707">
        <v>77392.06</v>
      </c>
      <c r="AE5269" s="707"/>
    </row>
    <row r="5270" spans="4:34">
      <c r="D5270" s="160" t="s">
        <v>5558</v>
      </c>
      <c r="E5270" s="160"/>
      <c r="F5270" s="160">
        <v>45676</v>
      </c>
      <c r="G5270" s="160">
        <v>45689</v>
      </c>
      <c r="H5270" s="160" t="s">
        <v>6658</v>
      </c>
      <c r="I5270" s="160">
        <v>45979</v>
      </c>
      <c r="J5270" s="160">
        <v>7537.5</v>
      </c>
      <c r="K5270" s="160">
        <v>7537.5</v>
      </c>
      <c r="L5270" s="707">
        <v>84929.55</v>
      </c>
      <c r="M5270" s="727" t="s">
        <v>4995</v>
      </c>
      <c r="U5270" s="707"/>
      <c r="V5270" s="707"/>
      <c r="W5270" s="707"/>
      <c r="Y5270" s="707"/>
      <c r="Z5270" s="707"/>
      <c r="AA5270" s="707"/>
      <c r="AB5270" s="707"/>
      <c r="AC5270" s="707"/>
      <c r="AD5270" s="707">
        <v>77392.06</v>
      </c>
      <c r="AE5270" s="707"/>
    </row>
    <row r="5271" spans="4:34">
      <c r="D5271" s="160" t="s">
        <v>5558</v>
      </c>
      <c r="E5271" s="160"/>
      <c r="F5271" s="160">
        <v>45676</v>
      </c>
      <c r="G5271" s="160">
        <v>45689</v>
      </c>
      <c r="H5271" s="160" t="s">
        <v>6658</v>
      </c>
      <c r="I5271" s="160">
        <v>45979</v>
      </c>
      <c r="J5271" s="160">
        <v>7537.5</v>
      </c>
      <c r="K5271" s="160">
        <v>7537.5</v>
      </c>
      <c r="L5271" s="707">
        <v>84929.55</v>
      </c>
      <c r="M5271" s="727" t="s">
        <v>4996</v>
      </c>
      <c r="U5271" s="707"/>
      <c r="V5271" s="707"/>
      <c r="W5271" s="707">
        <v>2355.4699999999998</v>
      </c>
      <c r="X5271" s="707">
        <v>5182.03</v>
      </c>
      <c r="AB5271" s="707"/>
      <c r="AC5271" s="707"/>
    </row>
    <row r="5272" spans="4:34">
      <c r="D5272" s="160" t="s">
        <v>9448</v>
      </c>
      <c r="E5272" s="160"/>
      <c r="F5272" s="160">
        <v>45680</v>
      </c>
      <c r="G5272" s="160">
        <v>45691</v>
      </c>
      <c r="H5272" s="160">
        <v>45971</v>
      </c>
      <c r="I5272" s="160">
        <v>45981</v>
      </c>
      <c r="J5272" s="160">
        <v>0</v>
      </c>
      <c r="K5272" s="160">
        <v>0</v>
      </c>
      <c r="L5272" s="707">
        <v>6441.07</v>
      </c>
      <c r="M5272" s="727" t="s">
        <v>4994</v>
      </c>
      <c r="U5272" s="707"/>
      <c r="Y5272" s="707"/>
      <c r="Z5272" s="707"/>
      <c r="AA5272" s="707"/>
      <c r="AB5272" s="707"/>
      <c r="AC5272" s="707"/>
      <c r="AD5272" s="707">
        <v>6441.07</v>
      </c>
      <c r="AE5272" s="707"/>
    </row>
    <row r="5273" spans="4:34">
      <c r="D5273" s="160" t="s">
        <v>9448</v>
      </c>
      <c r="E5273" s="160"/>
      <c r="F5273" s="160">
        <v>45680</v>
      </c>
      <c r="G5273" s="160">
        <v>45691</v>
      </c>
      <c r="H5273" s="160">
        <v>45971</v>
      </c>
      <c r="I5273" s="160">
        <v>45981</v>
      </c>
      <c r="J5273" s="160">
        <v>0</v>
      </c>
      <c r="K5273" s="160">
        <v>0</v>
      </c>
      <c r="L5273" s="707">
        <v>6441.07</v>
      </c>
      <c r="M5273" s="727" t="s">
        <v>4995</v>
      </c>
      <c r="U5273" s="707"/>
      <c r="V5273" s="707"/>
      <c r="W5273" s="707"/>
      <c r="Y5273" s="707"/>
      <c r="Z5273" s="707"/>
      <c r="AA5273" s="707"/>
      <c r="AB5273" s="707"/>
      <c r="AC5273" s="707"/>
      <c r="AD5273" s="707">
        <v>6441.07</v>
      </c>
      <c r="AE5273" s="707"/>
    </row>
    <row r="5274" spans="4:34">
      <c r="D5274" s="160" t="s">
        <v>9448</v>
      </c>
      <c r="E5274" s="160"/>
      <c r="F5274" s="160">
        <v>45680</v>
      </c>
      <c r="G5274" s="160">
        <v>45691</v>
      </c>
      <c r="H5274" s="160">
        <v>45971</v>
      </c>
      <c r="I5274" s="160">
        <v>45981</v>
      </c>
      <c r="J5274" s="160">
        <v>0</v>
      </c>
      <c r="K5274" s="160">
        <v>0</v>
      </c>
      <c r="L5274" s="707">
        <v>6441.07</v>
      </c>
      <c r="M5274" s="727" t="s">
        <v>4996</v>
      </c>
      <c r="U5274" s="707"/>
      <c r="V5274" s="707"/>
      <c r="W5274" s="707"/>
      <c r="AB5274" s="707"/>
      <c r="AC5274" s="707"/>
      <c r="AE5274" s="707"/>
    </row>
    <row r="5275" spans="4:34">
      <c r="D5275" s="160" t="s">
        <v>9449</v>
      </c>
      <c r="E5275" s="160"/>
      <c r="F5275" s="160">
        <v>45683</v>
      </c>
      <c r="G5275" s="160">
        <v>45693</v>
      </c>
      <c r="H5275" s="160" t="s">
        <v>6685</v>
      </c>
      <c r="I5275" s="160">
        <v>45977</v>
      </c>
      <c r="J5275" s="160">
        <v>34473.800000000003</v>
      </c>
      <c r="K5275" s="160">
        <v>34473.800000000003</v>
      </c>
      <c r="L5275" s="707">
        <v>83853.37</v>
      </c>
      <c r="M5275" s="727" t="s">
        <v>4994</v>
      </c>
      <c r="T5275" s="707">
        <v>44023.02</v>
      </c>
      <c r="U5275" s="707">
        <v>23059.68</v>
      </c>
      <c r="Y5275" s="707"/>
      <c r="Z5275" s="707"/>
      <c r="AA5275" s="707"/>
      <c r="AB5275" s="707"/>
      <c r="AC5275" s="707"/>
      <c r="AD5275" s="707">
        <v>16770.68</v>
      </c>
      <c r="AE5275" s="707"/>
    </row>
    <row r="5276" spans="4:34">
      <c r="D5276" s="160" t="s">
        <v>9449</v>
      </c>
      <c r="E5276" s="160"/>
      <c r="F5276" s="160">
        <v>45683</v>
      </c>
      <c r="G5276" s="160">
        <v>45693</v>
      </c>
      <c r="H5276" s="160" t="s">
        <v>6685</v>
      </c>
      <c r="I5276" s="160">
        <v>45977</v>
      </c>
      <c r="J5276" s="160">
        <v>34473.800000000003</v>
      </c>
      <c r="K5276" s="160">
        <v>34473.800000000003</v>
      </c>
      <c r="L5276" s="707">
        <v>83853.37</v>
      </c>
      <c r="M5276" s="727" t="s">
        <v>4995</v>
      </c>
      <c r="U5276" s="707"/>
      <c r="V5276" s="707"/>
      <c r="W5276" s="707"/>
      <c r="Y5276" s="707"/>
      <c r="Z5276" s="707"/>
      <c r="AA5276" s="707"/>
      <c r="AB5276" s="707"/>
      <c r="AC5276" s="707"/>
      <c r="AD5276" s="707">
        <v>49379.57</v>
      </c>
      <c r="AE5276" s="707"/>
      <c r="AG5276" s="707"/>
      <c r="AH5276" s="707"/>
    </row>
    <row r="5277" spans="4:34">
      <c r="D5277" s="160" t="s">
        <v>9449</v>
      </c>
      <c r="E5277" s="160"/>
      <c r="F5277" s="160">
        <v>45683</v>
      </c>
      <c r="G5277" s="160">
        <v>45693</v>
      </c>
      <c r="H5277" s="160" t="s">
        <v>6685</v>
      </c>
      <c r="I5277" s="160">
        <v>45977</v>
      </c>
      <c r="J5277" s="160">
        <v>34473.800000000003</v>
      </c>
      <c r="K5277" s="160">
        <v>34473.800000000003</v>
      </c>
      <c r="L5277" s="707">
        <v>83853.37</v>
      </c>
      <c r="M5277" s="727" t="s">
        <v>4996</v>
      </c>
      <c r="U5277" s="707"/>
      <c r="V5277" s="707"/>
      <c r="W5277" s="707"/>
      <c r="AA5277" s="707">
        <v>4731.75</v>
      </c>
      <c r="AB5277" s="707">
        <v>28640.49</v>
      </c>
      <c r="AC5277" s="707">
        <v>1101.56</v>
      </c>
      <c r="AG5277" s="707"/>
      <c r="AH5277" s="707"/>
    </row>
    <row r="5278" spans="4:34">
      <c r="D5278" s="160" t="s">
        <v>9450</v>
      </c>
      <c r="E5278" s="160"/>
      <c r="F5278" s="160">
        <v>45694</v>
      </c>
      <c r="G5278" s="160">
        <v>45705</v>
      </c>
      <c r="H5278" s="160" t="s">
        <v>6540</v>
      </c>
      <c r="I5278" s="160">
        <v>45934</v>
      </c>
      <c r="J5278" s="160">
        <v>43884.04</v>
      </c>
      <c r="K5278" s="160">
        <v>43884.05</v>
      </c>
      <c r="L5278" s="707">
        <v>47183.09</v>
      </c>
      <c r="M5278" s="727" t="s">
        <v>4994</v>
      </c>
      <c r="U5278" s="707">
        <v>47183.09</v>
      </c>
      <c r="Y5278" s="707"/>
      <c r="Z5278" s="707"/>
      <c r="AA5278" s="707"/>
      <c r="AB5278" s="707"/>
      <c r="AC5278" s="707"/>
      <c r="AD5278" s="707"/>
      <c r="AE5278" s="707"/>
    </row>
    <row r="5279" spans="4:34">
      <c r="D5279" s="160" t="s">
        <v>9450</v>
      </c>
      <c r="E5279" s="160"/>
      <c r="F5279" s="160">
        <v>45694</v>
      </c>
      <c r="G5279" s="160">
        <v>45705</v>
      </c>
      <c r="H5279" s="160" t="s">
        <v>6540</v>
      </c>
      <c r="I5279" s="160">
        <v>45934</v>
      </c>
      <c r="J5279" s="160">
        <v>43884.04</v>
      </c>
      <c r="K5279" s="160">
        <v>43884.05</v>
      </c>
      <c r="L5279" s="707">
        <v>47183.09</v>
      </c>
      <c r="M5279" s="727" t="s">
        <v>4995</v>
      </c>
      <c r="U5279" s="707"/>
      <c r="V5279" s="707"/>
      <c r="W5279" s="707"/>
      <c r="Y5279" s="707"/>
      <c r="Z5279" s="707"/>
      <c r="AA5279" s="707"/>
      <c r="AB5279" s="707"/>
      <c r="AC5279" s="707">
        <v>3299.04</v>
      </c>
      <c r="AD5279" s="707"/>
      <c r="AE5279" s="707"/>
      <c r="AG5279" s="707"/>
    </row>
    <row r="5280" spans="4:34">
      <c r="D5280" s="160" t="s">
        <v>9450</v>
      </c>
      <c r="E5280" s="160"/>
      <c r="F5280" s="160">
        <v>45694</v>
      </c>
      <c r="G5280" s="160">
        <v>45705</v>
      </c>
      <c r="H5280" s="160" t="s">
        <v>6540</v>
      </c>
      <c r="I5280" s="160">
        <v>45934</v>
      </c>
      <c r="J5280" s="160">
        <v>43884.04</v>
      </c>
      <c r="K5280" s="160">
        <v>43884.05</v>
      </c>
      <c r="L5280" s="707">
        <v>47183.09</v>
      </c>
      <c r="M5280" s="727" t="s">
        <v>4996</v>
      </c>
      <c r="T5280" s="707">
        <v>37746.47</v>
      </c>
      <c r="U5280" s="707">
        <v>884.68</v>
      </c>
      <c r="V5280" s="707">
        <v>3833.63</v>
      </c>
      <c r="W5280" s="707">
        <v>210.6</v>
      </c>
      <c r="X5280">
        <v>238.07</v>
      </c>
      <c r="Y5280">
        <v>238.07</v>
      </c>
      <c r="Z5280">
        <v>247.23</v>
      </c>
      <c r="AA5280">
        <v>238.07</v>
      </c>
      <c r="AB5280" s="707">
        <v>238.07</v>
      </c>
      <c r="AC5280" s="707">
        <v>9.16</v>
      </c>
      <c r="AG5280" s="707"/>
    </row>
    <row r="5281" spans="4:34">
      <c r="D5281" s="160" t="s">
        <v>5559</v>
      </c>
      <c r="E5281" s="160"/>
      <c r="F5281" s="160">
        <v>45697</v>
      </c>
      <c r="G5281" s="160">
        <v>45707</v>
      </c>
      <c r="H5281" s="160" t="s">
        <v>6558</v>
      </c>
      <c r="I5281" s="160">
        <v>45979</v>
      </c>
      <c r="J5281" s="160">
        <v>12904.93</v>
      </c>
      <c r="K5281" s="160">
        <v>12904.93</v>
      </c>
      <c r="L5281" s="707">
        <v>14338.81</v>
      </c>
      <c r="M5281" s="727" t="s">
        <v>4994</v>
      </c>
      <c r="U5281" s="707">
        <v>12904.93</v>
      </c>
      <c r="Y5281" s="707"/>
      <c r="Z5281" s="707"/>
      <c r="AA5281" s="707"/>
      <c r="AB5281" s="707"/>
      <c r="AC5281" s="707"/>
      <c r="AD5281" s="707">
        <v>1433.88</v>
      </c>
      <c r="AE5281" s="707"/>
    </row>
    <row r="5282" spans="4:34">
      <c r="D5282" s="160" t="s">
        <v>5559</v>
      </c>
      <c r="E5282" s="160"/>
      <c r="F5282" s="160">
        <v>45697</v>
      </c>
      <c r="G5282" s="160">
        <v>45707</v>
      </c>
      <c r="H5282" s="160" t="s">
        <v>6558</v>
      </c>
      <c r="I5282" s="160">
        <v>45979</v>
      </c>
      <c r="J5282" s="160">
        <v>12904.93</v>
      </c>
      <c r="K5282" s="160">
        <v>12904.93</v>
      </c>
      <c r="L5282" s="707">
        <v>14338.81</v>
      </c>
      <c r="M5282" s="727" t="s">
        <v>4995</v>
      </c>
      <c r="U5282" s="707"/>
      <c r="V5282" s="707"/>
      <c r="W5282" s="707"/>
      <c r="Y5282" s="707"/>
      <c r="Z5282" s="707"/>
      <c r="AA5282" s="707"/>
      <c r="AB5282" s="707"/>
      <c r="AC5282" s="707"/>
      <c r="AD5282" s="707">
        <v>1433.88</v>
      </c>
      <c r="AE5282" s="707"/>
      <c r="AG5282" s="707"/>
      <c r="AH5282" s="707"/>
    </row>
    <row r="5283" spans="4:34">
      <c r="D5283" s="160" t="s">
        <v>5559</v>
      </c>
      <c r="E5283" s="160"/>
      <c r="F5283" s="160">
        <v>45697</v>
      </c>
      <c r="G5283" s="160">
        <v>45707</v>
      </c>
      <c r="H5283" s="160" t="s">
        <v>6558</v>
      </c>
      <c r="I5283" s="160">
        <v>45979</v>
      </c>
      <c r="J5283" s="160">
        <v>12904.93</v>
      </c>
      <c r="K5283" s="160">
        <v>12904.93</v>
      </c>
      <c r="L5283" s="707">
        <v>14338.81</v>
      </c>
      <c r="M5283" s="727" t="s">
        <v>4996</v>
      </c>
      <c r="S5283" s="707">
        <v>2867.76</v>
      </c>
      <c r="U5283" s="707"/>
      <c r="V5283" s="707">
        <v>8603.2900000000009</v>
      </c>
      <c r="W5283" s="707"/>
      <c r="X5283" s="707">
        <v>1165.03</v>
      </c>
      <c r="Y5283">
        <v>268.85000000000002</v>
      </c>
      <c r="AB5283" s="707"/>
      <c r="AC5283" s="707"/>
      <c r="AG5283" s="707"/>
      <c r="AH5283" s="707"/>
    </row>
    <row r="5284" spans="4:34">
      <c r="D5284" s="160" t="s">
        <v>9451</v>
      </c>
      <c r="E5284" s="160"/>
      <c r="F5284" s="160">
        <v>45685</v>
      </c>
      <c r="G5284" s="160">
        <v>45696</v>
      </c>
      <c r="H5284" s="160">
        <v>45973</v>
      </c>
      <c r="I5284" s="160">
        <v>45984</v>
      </c>
      <c r="J5284" s="160">
        <v>0</v>
      </c>
      <c r="K5284" s="160">
        <v>0</v>
      </c>
      <c r="L5284" s="707">
        <v>125498.43</v>
      </c>
      <c r="M5284" s="727" t="s">
        <v>4994</v>
      </c>
      <c r="U5284" s="707"/>
      <c r="Y5284" s="707"/>
      <c r="Z5284" s="707"/>
      <c r="AA5284" s="707"/>
      <c r="AB5284" s="707"/>
      <c r="AC5284" s="707"/>
      <c r="AD5284" s="707">
        <v>125498.43</v>
      </c>
      <c r="AE5284" s="707"/>
    </row>
    <row r="5285" spans="4:34">
      <c r="D5285" s="160" t="s">
        <v>9451</v>
      </c>
      <c r="E5285" s="160"/>
      <c r="F5285" s="160">
        <v>45685</v>
      </c>
      <c r="G5285" s="160">
        <v>45696</v>
      </c>
      <c r="H5285" s="160">
        <v>45973</v>
      </c>
      <c r="I5285" s="160">
        <v>45984</v>
      </c>
      <c r="J5285" s="160">
        <v>0</v>
      </c>
      <c r="K5285" s="160">
        <v>0</v>
      </c>
      <c r="L5285" s="707">
        <v>125498.43</v>
      </c>
      <c r="M5285" s="727" t="s">
        <v>4995</v>
      </c>
      <c r="U5285" s="707"/>
      <c r="V5285" s="707"/>
      <c r="W5285" s="707"/>
      <c r="Y5285" s="707"/>
      <c r="Z5285" s="707"/>
      <c r="AA5285" s="707"/>
      <c r="AB5285" s="707"/>
      <c r="AC5285" s="707"/>
      <c r="AD5285" s="707">
        <v>125498.43</v>
      </c>
      <c r="AE5285" s="707"/>
      <c r="AH5285" s="707"/>
    </row>
    <row r="5286" spans="4:34">
      <c r="D5286" s="160" t="s">
        <v>9451</v>
      </c>
      <c r="E5286" s="160"/>
      <c r="F5286" s="160">
        <v>45685</v>
      </c>
      <c r="G5286" s="160">
        <v>45696</v>
      </c>
      <c r="H5286" s="160">
        <v>45973</v>
      </c>
      <c r="I5286" s="160">
        <v>45984</v>
      </c>
      <c r="J5286" s="160">
        <v>0</v>
      </c>
      <c r="K5286" s="160">
        <v>0</v>
      </c>
      <c r="L5286" s="707">
        <v>125498.43</v>
      </c>
      <c r="M5286" s="727" t="s">
        <v>4996</v>
      </c>
      <c r="U5286" s="707"/>
      <c r="V5286" s="707"/>
      <c r="W5286" s="707"/>
      <c r="AB5286" s="707"/>
      <c r="AC5286" s="707"/>
      <c r="AH5286" s="707"/>
    </row>
    <row r="5287" spans="4:34">
      <c r="D5287" s="160" t="s">
        <v>5560</v>
      </c>
      <c r="E5287" s="160"/>
      <c r="F5287" s="160">
        <v>45678</v>
      </c>
      <c r="G5287" s="160">
        <v>45698</v>
      </c>
      <c r="H5287" s="160" t="s">
        <v>6533</v>
      </c>
      <c r="I5287" s="160">
        <v>45986</v>
      </c>
      <c r="J5287" s="160">
        <v>28147.119999999999</v>
      </c>
      <c r="K5287" s="160">
        <v>28147.11</v>
      </c>
      <c r="L5287" s="707">
        <v>52143.49</v>
      </c>
      <c r="M5287" s="727" t="s">
        <v>4994</v>
      </c>
      <c r="T5287" s="707">
        <v>28147.119999999999</v>
      </c>
      <c r="U5287" s="707"/>
      <c r="Y5287" s="707"/>
      <c r="Z5287" s="707"/>
      <c r="AA5287" s="707"/>
      <c r="AB5287" s="707"/>
      <c r="AC5287" s="707"/>
      <c r="AD5287" s="707">
        <v>23996.37</v>
      </c>
      <c r="AE5287" s="707"/>
    </row>
    <row r="5288" spans="4:34">
      <c r="D5288" s="160" t="s">
        <v>5560</v>
      </c>
      <c r="E5288" s="160"/>
      <c r="F5288" s="160">
        <v>45678</v>
      </c>
      <c r="G5288" s="160">
        <v>45698</v>
      </c>
      <c r="H5288" s="160" t="s">
        <v>6533</v>
      </c>
      <c r="I5288" s="160">
        <v>45986</v>
      </c>
      <c r="J5288" s="160">
        <v>28147.119999999999</v>
      </c>
      <c r="K5288" s="160">
        <v>28147.11</v>
      </c>
      <c r="L5288" s="707">
        <v>52143.49</v>
      </c>
      <c r="M5288" s="727" t="s">
        <v>4995</v>
      </c>
      <c r="U5288" s="707"/>
      <c r="V5288" s="707"/>
      <c r="W5288" s="707"/>
      <c r="Y5288" s="707"/>
      <c r="Z5288" s="707"/>
      <c r="AA5288" s="707"/>
      <c r="AB5288" s="707"/>
      <c r="AC5288" s="707"/>
      <c r="AD5288" s="707">
        <v>23996.37</v>
      </c>
      <c r="AE5288" s="707"/>
      <c r="AG5288" s="707"/>
    </row>
    <row r="5289" spans="4:34">
      <c r="D5289" s="160" t="s">
        <v>5560</v>
      </c>
      <c r="E5289" s="160"/>
      <c r="F5289" s="160">
        <v>45678</v>
      </c>
      <c r="G5289" s="160">
        <v>45698</v>
      </c>
      <c r="H5289" s="160" t="s">
        <v>6533</v>
      </c>
      <c r="I5289" s="160">
        <v>45986</v>
      </c>
      <c r="J5289" s="160">
        <v>28147.119999999999</v>
      </c>
      <c r="K5289" s="160">
        <v>28147.11</v>
      </c>
      <c r="L5289" s="707">
        <v>52143.49</v>
      </c>
      <c r="M5289" s="727" t="s">
        <v>4996</v>
      </c>
      <c r="S5289" s="707">
        <v>4539.8599999999997</v>
      </c>
      <c r="T5289" s="707">
        <v>5836.96</v>
      </c>
      <c r="U5289" s="707">
        <v>10506.52</v>
      </c>
      <c r="V5289" s="707"/>
      <c r="W5289" s="707"/>
      <c r="Z5289" s="707">
        <v>7263.77</v>
      </c>
      <c r="AB5289" s="707"/>
      <c r="AC5289" s="707"/>
      <c r="AG5289" s="707"/>
    </row>
    <row r="5290" spans="4:34">
      <c r="D5290" s="160" t="s">
        <v>5561</v>
      </c>
      <c r="E5290" s="160"/>
      <c r="F5290" s="160">
        <v>45687</v>
      </c>
      <c r="G5290" s="160">
        <v>45698</v>
      </c>
      <c r="H5290" s="160">
        <v>45976</v>
      </c>
      <c r="I5290" s="160">
        <v>45986</v>
      </c>
      <c r="J5290" s="160">
        <v>0</v>
      </c>
      <c r="K5290" s="160">
        <v>0</v>
      </c>
      <c r="L5290" s="707">
        <v>43018.37</v>
      </c>
      <c r="M5290" s="727" t="s">
        <v>4994</v>
      </c>
      <c r="U5290" s="707"/>
      <c r="Y5290" s="707"/>
      <c r="Z5290" s="707"/>
      <c r="AA5290" s="707"/>
      <c r="AB5290" s="707"/>
      <c r="AC5290" s="707"/>
      <c r="AD5290" s="707">
        <v>43018.37</v>
      </c>
      <c r="AE5290" s="707"/>
    </row>
    <row r="5291" spans="4:34">
      <c r="D5291" s="160" t="s">
        <v>5561</v>
      </c>
      <c r="E5291" s="160"/>
      <c r="F5291" s="160">
        <v>45687</v>
      </c>
      <c r="G5291" s="160">
        <v>45698</v>
      </c>
      <c r="H5291" s="160">
        <v>45976</v>
      </c>
      <c r="I5291" s="160">
        <v>45986</v>
      </c>
      <c r="J5291" s="160">
        <v>0</v>
      </c>
      <c r="K5291" s="160">
        <v>0</v>
      </c>
      <c r="L5291" s="707">
        <v>43018.37</v>
      </c>
      <c r="M5291" s="727" t="s">
        <v>4995</v>
      </c>
      <c r="U5291" s="707"/>
      <c r="V5291" s="707"/>
      <c r="W5291" s="707"/>
      <c r="Y5291" s="707"/>
      <c r="Z5291" s="707"/>
      <c r="AA5291" s="707"/>
      <c r="AB5291" s="707"/>
      <c r="AC5291" s="707"/>
      <c r="AD5291" s="707">
        <v>43018.37</v>
      </c>
      <c r="AE5291" s="707"/>
      <c r="AH5291" s="707"/>
    </row>
    <row r="5292" spans="4:34">
      <c r="D5292" s="160" t="s">
        <v>5561</v>
      </c>
      <c r="E5292" s="160"/>
      <c r="F5292" s="160">
        <v>45687</v>
      </c>
      <c r="G5292" s="160">
        <v>45698</v>
      </c>
      <c r="H5292" s="160">
        <v>45976</v>
      </c>
      <c r="I5292" s="160">
        <v>45986</v>
      </c>
      <c r="J5292" s="160">
        <v>0</v>
      </c>
      <c r="K5292" s="160">
        <v>0</v>
      </c>
      <c r="L5292" s="707">
        <v>43018.37</v>
      </c>
      <c r="M5292" s="727" t="s">
        <v>4996</v>
      </c>
      <c r="U5292" s="707"/>
      <c r="V5292" s="707"/>
      <c r="W5292" s="707"/>
      <c r="AB5292" s="707"/>
      <c r="AH5292" s="707"/>
    </row>
    <row r="5293" spans="4:34">
      <c r="D5293" s="160" t="s">
        <v>5562</v>
      </c>
      <c r="E5293" s="160"/>
      <c r="F5293" s="160">
        <v>45690</v>
      </c>
      <c r="G5293" s="160">
        <v>45698</v>
      </c>
      <c r="H5293" s="160">
        <v>45978</v>
      </c>
      <c r="I5293" s="160">
        <v>45986</v>
      </c>
      <c r="J5293" s="160">
        <v>0</v>
      </c>
      <c r="K5293" s="160">
        <v>0</v>
      </c>
      <c r="L5293" s="707">
        <v>35196.870000000003</v>
      </c>
      <c r="M5293" s="727" t="s">
        <v>4994</v>
      </c>
      <c r="U5293" s="707"/>
      <c r="V5293" s="707"/>
      <c r="Y5293" s="707"/>
      <c r="Z5293" s="707"/>
      <c r="AA5293" s="707"/>
      <c r="AB5293" s="707"/>
      <c r="AC5293" s="707"/>
      <c r="AD5293" s="707">
        <v>35196.870000000003</v>
      </c>
      <c r="AE5293" s="707"/>
    </row>
    <row r="5294" spans="4:34">
      <c r="D5294" s="160" t="s">
        <v>5562</v>
      </c>
      <c r="E5294" s="160"/>
      <c r="F5294" s="160">
        <v>45690</v>
      </c>
      <c r="G5294" s="160">
        <v>45698</v>
      </c>
      <c r="H5294" s="160">
        <v>45978</v>
      </c>
      <c r="I5294" s="160">
        <v>45986</v>
      </c>
      <c r="J5294" s="160">
        <v>0</v>
      </c>
      <c r="K5294" s="160">
        <v>0</v>
      </c>
      <c r="L5294" s="707">
        <v>35196.870000000003</v>
      </c>
      <c r="M5294" s="727" t="s">
        <v>4995</v>
      </c>
      <c r="U5294" s="707"/>
      <c r="V5294" s="707"/>
      <c r="W5294" s="707"/>
      <c r="X5294" s="707"/>
      <c r="Y5294" s="707"/>
      <c r="Z5294" s="707"/>
      <c r="AA5294" s="707"/>
      <c r="AB5294" s="707"/>
      <c r="AC5294" s="707"/>
      <c r="AD5294" s="707">
        <v>35196.870000000003</v>
      </c>
      <c r="AE5294" s="707"/>
      <c r="AG5294" s="707"/>
    </row>
    <row r="5295" spans="4:34">
      <c r="D5295" s="160" t="s">
        <v>5562</v>
      </c>
      <c r="E5295" s="160"/>
      <c r="F5295" s="160">
        <v>45690</v>
      </c>
      <c r="G5295" s="160">
        <v>45698</v>
      </c>
      <c r="H5295" s="160">
        <v>45978</v>
      </c>
      <c r="I5295" s="160">
        <v>45986</v>
      </c>
      <c r="J5295" s="160">
        <v>0</v>
      </c>
      <c r="K5295" s="160">
        <v>0</v>
      </c>
      <c r="L5295" s="707">
        <v>35196.870000000003</v>
      </c>
      <c r="M5295" s="727" t="s">
        <v>4996</v>
      </c>
      <c r="U5295" s="707"/>
      <c r="V5295" s="707"/>
      <c r="W5295" s="707"/>
      <c r="X5295" s="707"/>
      <c r="AB5295" s="707"/>
      <c r="AC5295" s="707"/>
      <c r="AD5295" s="707"/>
      <c r="AE5295" s="707"/>
      <c r="AG5295" s="707"/>
    </row>
    <row r="5296" spans="4:34">
      <c r="D5296" s="160" t="s">
        <v>5563</v>
      </c>
      <c r="E5296" s="160"/>
      <c r="F5296" s="160">
        <v>45692</v>
      </c>
      <c r="G5296" s="160">
        <v>45700</v>
      </c>
      <c r="H5296" s="160">
        <v>45980</v>
      </c>
      <c r="I5296" s="160">
        <v>45988</v>
      </c>
      <c r="J5296" s="160">
        <v>0</v>
      </c>
      <c r="K5296" s="160">
        <v>0</v>
      </c>
      <c r="L5296" s="707">
        <v>136368.21</v>
      </c>
      <c r="M5296" s="727" t="s">
        <v>4994</v>
      </c>
      <c r="U5296" s="707"/>
      <c r="V5296" s="707"/>
      <c r="Y5296" s="707"/>
      <c r="Z5296" s="707"/>
      <c r="AA5296" s="707"/>
      <c r="AB5296" s="707"/>
      <c r="AC5296" s="707"/>
      <c r="AD5296" s="707">
        <v>136368.21</v>
      </c>
      <c r="AE5296" s="707"/>
    </row>
    <row r="5297" spans="4:33">
      <c r="D5297" s="160" t="s">
        <v>5563</v>
      </c>
      <c r="E5297" s="160"/>
      <c r="F5297" s="160">
        <v>45692</v>
      </c>
      <c r="G5297" s="160">
        <v>45700</v>
      </c>
      <c r="H5297" s="160">
        <v>45980</v>
      </c>
      <c r="I5297" s="160">
        <v>45988</v>
      </c>
      <c r="J5297" s="160">
        <v>0</v>
      </c>
      <c r="K5297" s="160">
        <v>0</v>
      </c>
      <c r="L5297" s="707">
        <v>136368.21</v>
      </c>
      <c r="M5297" s="727" t="s">
        <v>4995</v>
      </c>
      <c r="U5297" s="707"/>
      <c r="V5297" s="707"/>
      <c r="W5297" s="707"/>
      <c r="X5297" s="707"/>
      <c r="Y5297" s="707"/>
      <c r="Z5297" s="707"/>
      <c r="AA5297" s="707"/>
      <c r="AB5297" s="707"/>
      <c r="AC5297" s="707"/>
      <c r="AD5297" s="707">
        <v>136368.21</v>
      </c>
      <c r="AE5297" s="707"/>
    </row>
    <row r="5298" spans="4:33">
      <c r="D5298" s="160" t="s">
        <v>5563</v>
      </c>
      <c r="E5298" s="160"/>
      <c r="F5298" s="160">
        <v>45692</v>
      </c>
      <c r="G5298" s="160">
        <v>45700</v>
      </c>
      <c r="H5298" s="160">
        <v>45980</v>
      </c>
      <c r="I5298" s="160">
        <v>45988</v>
      </c>
      <c r="J5298" s="160">
        <v>0</v>
      </c>
      <c r="K5298" s="160">
        <v>0</v>
      </c>
      <c r="L5298" s="707">
        <v>136368.21</v>
      </c>
      <c r="M5298" s="727" t="s">
        <v>4996</v>
      </c>
      <c r="U5298" s="707"/>
      <c r="V5298" s="707"/>
      <c r="W5298" s="707"/>
      <c r="X5298" s="707"/>
      <c r="AB5298" s="707"/>
      <c r="AC5298" s="707"/>
      <c r="AD5298" s="707"/>
      <c r="AE5298" s="707"/>
    </row>
    <row r="5299" spans="4:33">
      <c r="D5299" s="160" t="s">
        <v>9452</v>
      </c>
      <c r="E5299" s="160"/>
      <c r="F5299" s="160">
        <v>45701</v>
      </c>
      <c r="G5299" s="160">
        <v>45724</v>
      </c>
      <c r="H5299" s="160" t="s">
        <v>6656</v>
      </c>
      <c r="I5299" s="160">
        <v>46063</v>
      </c>
      <c r="J5299" s="160">
        <v>54747.01</v>
      </c>
      <c r="K5299" s="160">
        <v>54747.02</v>
      </c>
      <c r="L5299" s="707">
        <v>92325.02</v>
      </c>
      <c r="M5299" s="727" t="s">
        <v>4994</v>
      </c>
      <c r="U5299" s="707">
        <v>54649.74</v>
      </c>
      <c r="V5299" s="707">
        <v>2135.58</v>
      </c>
      <c r="W5299" s="707"/>
      <c r="X5299" s="707"/>
      <c r="Z5299" s="707"/>
      <c r="AA5299" s="707"/>
      <c r="AB5299" s="707"/>
      <c r="AC5299" s="707">
        <v>4271.17</v>
      </c>
      <c r="AD5299" s="707">
        <v>440.33</v>
      </c>
      <c r="AE5299" s="707">
        <v>15488.24</v>
      </c>
      <c r="AF5299" s="707"/>
      <c r="AG5299" s="707">
        <v>15339.96</v>
      </c>
    </row>
    <row r="5300" spans="4:33">
      <c r="D5300" s="160" t="s">
        <v>9452</v>
      </c>
      <c r="E5300" s="160"/>
      <c r="F5300" s="160">
        <v>45701</v>
      </c>
      <c r="G5300" s="160">
        <v>45724</v>
      </c>
      <c r="H5300" s="160" t="s">
        <v>6656</v>
      </c>
      <c r="I5300" s="160">
        <v>46063</v>
      </c>
      <c r="J5300" s="160">
        <v>54747.01</v>
      </c>
      <c r="K5300" s="160">
        <v>54747.02</v>
      </c>
      <c r="L5300" s="707">
        <v>92325.02</v>
      </c>
      <c r="M5300" s="727" t="s">
        <v>4995</v>
      </c>
      <c r="V5300" s="707"/>
      <c r="W5300" s="707"/>
      <c r="X5300" s="707"/>
      <c r="Y5300" s="707"/>
      <c r="Z5300" s="707"/>
      <c r="AA5300" s="707"/>
      <c r="AB5300" s="707"/>
      <c r="AC5300" s="707">
        <v>4271.17</v>
      </c>
      <c r="AD5300" s="707">
        <v>440.33</v>
      </c>
      <c r="AE5300" s="707">
        <v>17526.55</v>
      </c>
      <c r="AF5300" s="707"/>
      <c r="AG5300" s="707">
        <v>15339.96</v>
      </c>
    </row>
    <row r="5301" spans="4:33">
      <c r="D5301" s="160" t="s">
        <v>9452</v>
      </c>
      <c r="E5301" s="160"/>
      <c r="F5301" s="160">
        <v>45701</v>
      </c>
      <c r="G5301" s="160">
        <v>45724</v>
      </c>
      <c r="H5301" s="160" t="s">
        <v>6656</v>
      </c>
      <c r="I5301" s="160">
        <v>46063</v>
      </c>
      <c r="J5301" s="160">
        <v>54747.01</v>
      </c>
      <c r="K5301" s="160">
        <v>54747.02</v>
      </c>
      <c r="L5301" s="707">
        <v>92325.02</v>
      </c>
      <c r="M5301" s="727" t="s">
        <v>4996</v>
      </c>
      <c r="V5301" s="707"/>
      <c r="W5301" s="707">
        <v>35927.46</v>
      </c>
      <c r="X5301" s="707">
        <v>14548.4</v>
      </c>
      <c r="Y5301" s="707">
        <v>4271.17</v>
      </c>
      <c r="Z5301" s="707"/>
      <c r="AC5301" s="707"/>
      <c r="AD5301" s="707"/>
      <c r="AE5301" s="707"/>
    </row>
    <row r="5302" spans="4:33">
      <c r="D5302" s="160" t="s">
        <v>9453</v>
      </c>
      <c r="E5302" s="160"/>
      <c r="F5302" s="160">
        <v>45701</v>
      </c>
      <c r="G5302" s="160">
        <v>45724</v>
      </c>
      <c r="H5302" s="160">
        <v>45990</v>
      </c>
      <c r="I5302" s="160">
        <v>46002</v>
      </c>
      <c r="J5302" s="160">
        <v>0</v>
      </c>
      <c r="K5302" s="160">
        <v>0</v>
      </c>
      <c r="L5302" s="707">
        <v>2201.63</v>
      </c>
      <c r="M5302" s="727" t="s">
        <v>4994</v>
      </c>
      <c r="V5302" s="707"/>
      <c r="W5302" s="707"/>
      <c r="X5302" s="707"/>
      <c r="Z5302" s="707"/>
      <c r="AA5302" s="707"/>
      <c r="AB5302" s="707"/>
      <c r="AC5302" s="707"/>
      <c r="AD5302" s="707">
        <v>440.33</v>
      </c>
      <c r="AE5302" s="707">
        <v>1761.31</v>
      </c>
      <c r="AF5302" s="707"/>
      <c r="AG5302" s="707"/>
    </row>
    <row r="5303" spans="4:33">
      <c r="D5303" s="160" t="s">
        <v>9453</v>
      </c>
      <c r="E5303" s="160"/>
      <c r="F5303" s="160">
        <v>45701</v>
      </c>
      <c r="G5303" s="160">
        <v>45724</v>
      </c>
      <c r="H5303" s="160">
        <v>45990</v>
      </c>
      <c r="I5303" s="160">
        <v>46002</v>
      </c>
      <c r="J5303" s="160">
        <v>0</v>
      </c>
      <c r="K5303" s="160">
        <v>0</v>
      </c>
      <c r="L5303" s="707">
        <v>2201.63</v>
      </c>
      <c r="M5303" s="727" t="s">
        <v>4995</v>
      </c>
      <c r="V5303" s="707"/>
      <c r="W5303" s="707"/>
      <c r="X5303" s="707"/>
      <c r="Y5303" s="707"/>
      <c r="Z5303" s="707"/>
      <c r="AA5303" s="707"/>
      <c r="AB5303" s="707"/>
      <c r="AC5303" s="707"/>
      <c r="AD5303" s="707">
        <v>440.33</v>
      </c>
      <c r="AE5303" s="707">
        <v>1761.31</v>
      </c>
      <c r="AF5303" s="707"/>
      <c r="AG5303" s="707"/>
    </row>
    <row r="5304" spans="4:33">
      <c r="D5304" s="160" t="s">
        <v>9453</v>
      </c>
      <c r="E5304" s="160"/>
      <c r="F5304" s="160">
        <v>45701</v>
      </c>
      <c r="G5304" s="160">
        <v>45724</v>
      </c>
      <c r="H5304" s="160">
        <v>45990</v>
      </c>
      <c r="I5304" s="160">
        <v>46002</v>
      </c>
      <c r="J5304" s="160">
        <v>0</v>
      </c>
      <c r="K5304" s="160">
        <v>0</v>
      </c>
      <c r="L5304" s="707">
        <v>2201.63</v>
      </c>
      <c r="M5304" s="727" t="s">
        <v>4996</v>
      </c>
      <c r="V5304" s="707"/>
      <c r="W5304" s="707"/>
      <c r="X5304" s="707"/>
      <c r="Y5304" s="707"/>
      <c r="Z5304" s="707"/>
      <c r="AC5304" s="707"/>
      <c r="AD5304" s="707"/>
      <c r="AE5304" s="707"/>
    </row>
    <row r="5305" spans="4:33">
      <c r="D5305" s="160" t="s">
        <v>9454</v>
      </c>
      <c r="E5305" s="160"/>
      <c r="F5305" s="160">
        <v>45704</v>
      </c>
      <c r="G5305" s="160">
        <v>45714</v>
      </c>
      <c r="H5305" s="160" t="s">
        <v>6656</v>
      </c>
      <c r="I5305" s="160">
        <v>46000</v>
      </c>
      <c r="J5305" s="160">
        <v>16306.5</v>
      </c>
      <c r="K5305" s="160">
        <v>16306.5</v>
      </c>
      <c r="L5305" s="707">
        <v>20383.12</v>
      </c>
      <c r="M5305" s="727" t="s">
        <v>4994</v>
      </c>
      <c r="U5305" s="707">
        <v>18344.810000000001</v>
      </c>
      <c r="V5305" s="707"/>
      <c r="W5305" s="707"/>
      <c r="Z5305" s="707"/>
      <c r="AA5305" s="707"/>
      <c r="AB5305" s="707"/>
      <c r="AC5305" s="707"/>
      <c r="AD5305" s="707"/>
      <c r="AE5305" s="707">
        <v>2038.31</v>
      </c>
      <c r="AF5305" s="707"/>
      <c r="AG5305" s="707"/>
    </row>
    <row r="5306" spans="4:33">
      <c r="D5306" s="160" t="s">
        <v>9454</v>
      </c>
      <c r="E5306" s="160"/>
      <c r="F5306" s="160">
        <v>45704</v>
      </c>
      <c r="G5306" s="160">
        <v>45714</v>
      </c>
      <c r="H5306" s="160" t="s">
        <v>6656</v>
      </c>
      <c r="I5306" s="160">
        <v>46000</v>
      </c>
      <c r="J5306" s="160">
        <v>16306.5</v>
      </c>
      <c r="K5306" s="160">
        <v>16306.5</v>
      </c>
      <c r="L5306" s="707">
        <v>20383.12</v>
      </c>
      <c r="M5306" s="727" t="s">
        <v>4995</v>
      </c>
      <c r="V5306" s="707"/>
      <c r="W5306" s="707"/>
      <c r="X5306" s="707"/>
      <c r="Y5306" s="707"/>
      <c r="Z5306" s="707"/>
      <c r="AA5306" s="707"/>
      <c r="AB5306" s="707"/>
      <c r="AC5306" s="707"/>
      <c r="AD5306" s="707"/>
      <c r="AE5306" s="707">
        <v>4076.62</v>
      </c>
      <c r="AF5306" s="707"/>
      <c r="AG5306" s="707"/>
    </row>
    <row r="5307" spans="4:33">
      <c r="D5307" s="160" t="s">
        <v>9454</v>
      </c>
      <c r="E5307" s="160"/>
      <c r="F5307" s="160">
        <v>45704</v>
      </c>
      <c r="G5307" s="160">
        <v>45714</v>
      </c>
      <c r="H5307" s="160" t="s">
        <v>6656</v>
      </c>
      <c r="I5307" s="160">
        <v>46000</v>
      </c>
      <c r="J5307" s="160">
        <v>16306.5</v>
      </c>
      <c r="K5307" s="160">
        <v>16306.5</v>
      </c>
      <c r="L5307" s="707">
        <v>20383.12</v>
      </c>
      <c r="M5307" s="727" t="s">
        <v>4996</v>
      </c>
      <c r="V5307" s="707"/>
      <c r="W5307" s="707">
        <v>13503.82</v>
      </c>
      <c r="X5307" s="707">
        <v>2802.68</v>
      </c>
      <c r="Y5307" s="707"/>
      <c r="Z5307" s="707"/>
      <c r="AC5307" s="707"/>
      <c r="AD5307" s="707"/>
      <c r="AE5307" s="707"/>
    </row>
    <row r="5308" spans="4:33">
      <c r="D5308" s="160" t="s">
        <v>9455</v>
      </c>
      <c r="E5308" s="160"/>
      <c r="F5308" s="160">
        <v>45706</v>
      </c>
      <c r="G5308" s="160">
        <v>45717</v>
      </c>
      <c r="H5308" s="160" t="s">
        <v>6656</v>
      </c>
      <c r="I5308" s="160">
        <v>45934</v>
      </c>
      <c r="J5308" s="160">
        <v>38440.519999999997</v>
      </c>
      <c r="K5308" s="160">
        <v>38440.519999999997</v>
      </c>
      <c r="L5308" s="707">
        <v>42711.69</v>
      </c>
      <c r="M5308" s="727" t="s">
        <v>4994</v>
      </c>
      <c r="U5308" s="707">
        <v>36304.93</v>
      </c>
      <c r="V5308" s="707">
        <v>2135.58</v>
      </c>
      <c r="W5308" s="707"/>
      <c r="AA5308" s="707"/>
      <c r="AB5308" s="707"/>
      <c r="AC5308" s="707">
        <v>4271.17</v>
      </c>
      <c r="AD5308" s="707"/>
      <c r="AE5308" s="707"/>
      <c r="AF5308" s="707"/>
      <c r="AG5308" s="707"/>
    </row>
    <row r="5309" spans="4:33">
      <c r="D5309" s="160" t="s">
        <v>9455</v>
      </c>
      <c r="E5309" s="160"/>
      <c r="F5309" s="160">
        <v>45706</v>
      </c>
      <c r="G5309" s="160">
        <v>45717</v>
      </c>
      <c r="H5309" s="160" t="s">
        <v>6656</v>
      </c>
      <c r="I5309" s="160">
        <v>45934</v>
      </c>
      <c r="J5309" s="160">
        <v>38440.519999999997</v>
      </c>
      <c r="K5309" s="160">
        <v>38440.519999999997</v>
      </c>
      <c r="L5309" s="707">
        <v>42711.69</v>
      </c>
      <c r="M5309" s="727" t="s">
        <v>4995</v>
      </c>
      <c r="W5309" s="707"/>
      <c r="X5309" s="707"/>
      <c r="Y5309" s="707"/>
      <c r="AA5309" s="707"/>
      <c r="AB5309" s="707"/>
      <c r="AC5309" s="707">
        <v>4271.17</v>
      </c>
      <c r="AD5309" s="707"/>
      <c r="AE5309" s="707"/>
      <c r="AF5309" s="707"/>
      <c r="AG5309" s="707"/>
    </row>
    <row r="5310" spans="4:33">
      <c r="D5310" s="160" t="s">
        <v>9455</v>
      </c>
      <c r="E5310" s="160"/>
      <c r="F5310" s="160">
        <v>45706</v>
      </c>
      <c r="G5310" s="160">
        <v>45717</v>
      </c>
      <c r="H5310" s="160" t="s">
        <v>6656</v>
      </c>
      <c r="I5310" s="160">
        <v>45934</v>
      </c>
      <c r="J5310" s="160">
        <v>38440.519999999997</v>
      </c>
      <c r="K5310" s="160">
        <v>38440.519999999997</v>
      </c>
      <c r="L5310" s="707">
        <v>42711.69</v>
      </c>
      <c r="M5310" s="727" t="s">
        <v>4996</v>
      </c>
      <c r="W5310" s="707">
        <v>22423.63</v>
      </c>
      <c r="X5310" s="707">
        <v>11745.72</v>
      </c>
      <c r="Y5310" s="707">
        <v>4271.17</v>
      </c>
      <c r="AD5310" s="707"/>
      <c r="AE5310" s="707"/>
    </row>
    <row r="5311" spans="4:33">
      <c r="D5311" s="160" t="s">
        <v>9456</v>
      </c>
      <c r="E5311" s="160"/>
      <c r="F5311" s="160">
        <v>45718</v>
      </c>
      <c r="G5311" s="160">
        <v>45721</v>
      </c>
      <c r="H5311" s="160">
        <v>45997</v>
      </c>
      <c r="I5311" s="160">
        <v>46000</v>
      </c>
      <c r="J5311" s="160">
        <v>0</v>
      </c>
      <c r="K5311" s="160">
        <v>0</v>
      </c>
      <c r="L5311" s="707">
        <v>2586.3200000000002</v>
      </c>
      <c r="M5311" s="727" t="s">
        <v>4994</v>
      </c>
      <c r="W5311" s="707"/>
      <c r="X5311" s="707"/>
      <c r="AA5311" s="707"/>
      <c r="AB5311" s="707"/>
      <c r="AC5311" s="707"/>
      <c r="AD5311" s="707"/>
      <c r="AE5311" s="707">
        <v>2586.3200000000002</v>
      </c>
      <c r="AF5311" s="707"/>
      <c r="AG5311" s="707"/>
    </row>
    <row r="5312" spans="4:33">
      <c r="D5312" s="160" t="s">
        <v>9456</v>
      </c>
      <c r="E5312" s="160"/>
      <c r="F5312" s="160">
        <v>45718</v>
      </c>
      <c r="G5312" s="160">
        <v>45721</v>
      </c>
      <c r="H5312" s="160">
        <v>45997</v>
      </c>
      <c r="I5312" s="160">
        <v>46000</v>
      </c>
      <c r="J5312" s="160">
        <v>0</v>
      </c>
      <c r="K5312" s="160">
        <v>0</v>
      </c>
      <c r="L5312" s="707">
        <v>2586.3200000000002</v>
      </c>
      <c r="M5312" s="727" t="s">
        <v>4995</v>
      </c>
      <c r="W5312" s="707"/>
      <c r="X5312" s="707"/>
      <c r="Y5312" s="707"/>
      <c r="Z5312" s="707"/>
      <c r="AA5312" s="707"/>
      <c r="AB5312" s="707"/>
      <c r="AC5312" s="707"/>
      <c r="AD5312" s="707"/>
      <c r="AE5312" s="707">
        <v>2586.3200000000002</v>
      </c>
      <c r="AF5312" s="707"/>
      <c r="AG5312" s="707"/>
    </row>
    <row r="5313" spans="4:33">
      <c r="D5313" s="160" t="s">
        <v>9456</v>
      </c>
      <c r="E5313" s="160"/>
      <c r="F5313" s="160">
        <v>45718</v>
      </c>
      <c r="G5313" s="160">
        <v>45721</v>
      </c>
      <c r="H5313" s="160">
        <v>45997</v>
      </c>
      <c r="I5313" s="160">
        <v>46000</v>
      </c>
      <c r="J5313" s="160">
        <v>0</v>
      </c>
      <c r="K5313" s="160">
        <v>0</v>
      </c>
      <c r="L5313" s="707">
        <v>2586.3200000000002</v>
      </c>
      <c r="M5313" s="727" t="s">
        <v>4996</v>
      </c>
      <c r="W5313" s="707"/>
      <c r="X5313" s="707"/>
      <c r="Y5313" s="707"/>
      <c r="Z5313" s="707"/>
      <c r="AD5313" s="707"/>
      <c r="AE5313" s="707"/>
    </row>
    <row r="5314" spans="4:33">
      <c r="D5314" s="160" t="s">
        <v>9457</v>
      </c>
      <c r="E5314" s="160"/>
      <c r="F5314" s="160">
        <v>45708</v>
      </c>
      <c r="G5314" s="160">
        <v>45712</v>
      </c>
      <c r="H5314" s="160">
        <v>46060</v>
      </c>
      <c r="I5314" s="160">
        <v>46063</v>
      </c>
      <c r="J5314" s="160">
        <v>0</v>
      </c>
      <c r="K5314" s="160">
        <v>0</v>
      </c>
      <c r="L5314" s="707">
        <v>15339.96</v>
      </c>
      <c r="M5314" s="727" t="s">
        <v>4994</v>
      </c>
      <c r="W5314" s="707"/>
      <c r="AA5314" s="707"/>
      <c r="AB5314" s="707"/>
      <c r="AC5314" s="707"/>
      <c r="AD5314" s="707"/>
      <c r="AE5314" s="707"/>
      <c r="AF5314" s="707"/>
      <c r="AG5314" s="707">
        <v>15339.96</v>
      </c>
    </row>
    <row r="5315" spans="4:33">
      <c r="D5315" s="160" t="s">
        <v>9457</v>
      </c>
      <c r="E5315" s="160"/>
      <c r="F5315" s="160">
        <v>45708</v>
      </c>
      <c r="G5315" s="160">
        <v>45712</v>
      </c>
      <c r="H5315" s="160">
        <v>46060</v>
      </c>
      <c r="I5315" s="160">
        <v>46063</v>
      </c>
      <c r="J5315" s="160">
        <v>0</v>
      </c>
      <c r="K5315" s="160">
        <v>0</v>
      </c>
      <c r="L5315" s="707">
        <v>15339.96</v>
      </c>
      <c r="M5315" s="727" t="s">
        <v>4995</v>
      </c>
      <c r="W5315" s="707"/>
      <c r="X5315" s="707"/>
      <c r="Y5315" s="707"/>
      <c r="Z5315" s="707"/>
      <c r="AA5315" s="707"/>
      <c r="AB5315" s="707"/>
      <c r="AC5315" s="707"/>
      <c r="AD5315" s="707"/>
      <c r="AE5315" s="707"/>
      <c r="AF5315" s="707"/>
      <c r="AG5315" s="707">
        <v>15339.96</v>
      </c>
    </row>
    <row r="5316" spans="4:33">
      <c r="D5316" s="160" t="s">
        <v>9457</v>
      </c>
      <c r="E5316" s="160"/>
      <c r="F5316" s="160">
        <v>45708</v>
      </c>
      <c r="G5316" s="160">
        <v>45712</v>
      </c>
      <c r="H5316" s="160">
        <v>46060</v>
      </c>
      <c r="I5316" s="160">
        <v>46063</v>
      </c>
      <c r="J5316" s="160">
        <v>0</v>
      </c>
      <c r="K5316" s="160">
        <v>0</v>
      </c>
      <c r="L5316" s="707">
        <v>15339.96</v>
      </c>
      <c r="M5316" s="727" t="s">
        <v>4996</v>
      </c>
      <c r="W5316" s="707"/>
      <c r="X5316" s="707"/>
      <c r="Y5316" s="707"/>
      <c r="Z5316" s="707"/>
      <c r="AD5316" s="707"/>
      <c r="AE5316" s="707"/>
    </row>
    <row r="5317" spans="4:33">
      <c r="D5317" s="160" t="s">
        <v>9458</v>
      </c>
      <c r="E5317" s="160"/>
      <c r="F5317" s="160">
        <v>45704</v>
      </c>
      <c r="G5317" s="160">
        <v>45712</v>
      </c>
      <c r="H5317" s="160">
        <v>45992</v>
      </c>
      <c r="I5317" s="160">
        <v>46000</v>
      </c>
      <c r="J5317" s="160">
        <v>0</v>
      </c>
      <c r="K5317" s="160">
        <v>0</v>
      </c>
      <c r="L5317" s="707">
        <v>9102.2999999999993</v>
      </c>
      <c r="M5317" s="727" t="s">
        <v>4994</v>
      </c>
      <c r="W5317" s="707"/>
      <c r="X5317" s="707"/>
      <c r="AA5317" s="707"/>
      <c r="AB5317" s="707"/>
      <c r="AC5317" s="707"/>
      <c r="AD5317" s="707"/>
      <c r="AE5317" s="707">
        <v>9102.2999999999993</v>
      </c>
      <c r="AF5317" s="707"/>
      <c r="AG5317" s="707"/>
    </row>
    <row r="5318" spans="4:33">
      <c r="D5318" s="160" t="s">
        <v>9458</v>
      </c>
      <c r="E5318" s="160"/>
      <c r="F5318" s="160">
        <v>45704</v>
      </c>
      <c r="G5318" s="160">
        <v>45712</v>
      </c>
      <c r="H5318" s="160">
        <v>45992</v>
      </c>
      <c r="I5318" s="160">
        <v>46000</v>
      </c>
      <c r="J5318" s="160">
        <v>0</v>
      </c>
      <c r="K5318" s="160">
        <v>0</v>
      </c>
      <c r="L5318" s="707">
        <v>9102.2999999999993</v>
      </c>
      <c r="M5318" s="727" t="s">
        <v>4995</v>
      </c>
      <c r="W5318" s="707"/>
      <c r="X5318" s="707"/>
      <c r="Y5318" s="707"/>
      <c r="Z5318" s="707"/>
      <c r="AA5318" s="707"/>
      <c r="AB5318" s="707"/>
      <c r="AC5318" s="707"/>
      <c r="AD5318" s="707"/>
      <c r="AE5318" s="707">
        <v>9102.2999999999993</v>
      </c>
      <c r="AF5318" s="707"/>
      <c r="AG5318" s="707"/>
    </row>
    <row r="5319" spans="4:33">
      <c r="D5319" s="160" t="s">
        <v>9458</v>
      </c>
      <c r="E5319" s="160"/>
      <c r="F5319" s="160">
        <v>45704</v>
      </c>
      <c r="G5319" s="160">
        <v>45712</v>
      </c>
      <c r="H5319" s="160">
        <v>45992</v>
      </c>
      <c r="I5319" s="160">
        <v>46000</v>
      </c>
      <c r="J5319" s="160">
        <v>0</v>
      </c>
      <c r="K5319" s="160">
        <v>0</v>
      </c>
      <c r="L5319" s="707">
        <v>9102.2999999999993</v>
      </c>
      <c r="M5319" s="727" t="s">
        <v>4996</v>
      </c>
      <c r="W5319" s="707"/>
      <c r="X5319" s="707"/>
      <c r="Y5319" s="707"/>
      <c r="Z5319" s="707"/>
      <c r="AD5319" s="707"/>
      <c r="AE5319" s="707"/>
    </row>
    <row r="5320" spans="4:33">
      <c r="D5320" s="160" t="s">
        <v>5564</v>
      </c>
      <c r="E5320" s="160"/>
      <c r="F5320" s="160">
        <v>45725</v>
      </c>
      <c r="G5320" s="160">
        <v>45735</v>
      </c>
      <c r="H5320" s="160">
        <v>46004</v>
      </c>
      <c r="I5320" s="160">
        <v>46014</v>
      </c>
      <c r="J5320" s="160">
        <v>0</v>
      </c>
      <c r="K5320" s="160">
        <v>0</v>
      </c>
      <c r="L5320" s="707">
        <v>22030.73</v>
      </c>
      <c r="M5320" s="727" t="s">
        <v>4994</v>
      </c>
      <c r="W5320" s="707"/>
      <c r="X5320" s="707"/>
      <c r="AA5320" s="707"/>
      <c r="AB5320" s="707"/>
      <c r="AC5320" s="707"/>
      <c r="AD5320" s="707"/>
      <c r="AE5320" s="707">
        <v>22030.73</v>
      </c>
      <c r="AF5320" s="707"/>
      <c r="AG5320" s="707"/>
    </row>
    <row r="5321" spans="4:33">
      <c r="D5321" s="160" t="s">
        <v>5564</v>
      </c>
      <c r="E5321" s="160"/>
      <c r="F5321" s="160">
        <v>45725</v>
      </c>
      <c r="G5321" s="160">
        <v>45735</v>
      </c>
      <c r="H5321" s="160">
        <v>46004</v>
      </c>
      <c r="I5321" s="160">
        <v>46014</v>
      </c>
      <c r="J5321" s="160">
        <v>0</v>
      </c>
      <c r="K5321" s="160">
        <v>0</v>
      </c>
      <c r="L5321" s="707">
        <v>22030.73</v>
      </c>
      <c r="M5321" s="727" t="s">
        <v>4995</v>
      </c>
      <c r="W5321" s="707"/>
      <c r="X5321" s="707"/>
      <c r="Y5321" s="707"/>
      <c r="Z5321" s="707"/>
      <c r="AA5321" s="707"/>
      <c r="AB5321" s="707"/>
      <c r="AC5321" s="707"/>
      <c r="AD5321" s="707"/>
      <c r="AE5321" s="707">
        <v>22030.73</v>
      </c>
      <c r="AF5321" s="707"/>
      <c r="AG5321" s="707"/>
    </row>
    <row r="5322" spans="4:33">
      <c r="D5322" s="160" t="s">
        <v>5564</v>
      </c>
      <c r="E5322" s="160"/>
      <c r="F5322" s="160">
        <v>45725</v>
      </c>
      <c r="G5322" s="160">
        <v>45735</v>
      </c>
      <c r="H5322" s="160">
        <v>46004</v>
      </c>
      <c r="I5322" s="160">
        <v>46014</v>
      </c>
      <c r="J5322" s="160">
        <v>0</v>
      </c>
      <c r="K5322" s="160">
        <v>0</v>
      </c>
      <c r="L5322" s="707">
        <v>22030.73</v>
      </c>
      <c r="M5322" s="727" t="s">
        <v>4996</v>
      </c>
      <c r="W5322" s="707"/>
      <c r="X5322" s="707"/>
      <c r="Y5322" s="707"/>
      <c r="Z5322" s="707"/>
      <c r="AD5322" s="707"/>
      <c r="AE5322" s="707"/>
      <c r="AG5322" s="707"/>
    </row>
    <row r="5323" spans="4:33">
      <c r="D5323" s="160" t="s">
        <v>9459</v>
      </c>
      <c r="E5323" s="160"/>
      <c r="F5323" s="160">
        <v>45725</v>
      </c>
      <c r="G5323" s="160">
        <v>45735</v>
      </c>
      <c r="H5323" s="160">
        <v>46004</v>
      </c>
      <c r="I5323" s="160">
        <v>46014</v>
      </c>
      <c r="J5323" s="160">
        <v>0</v>
      </c>
      <c r="K5323" s="160">
        <v>0</v>
      </c>
      <c r="L5323" s="707">
        <v>3893.92</v>
      </c>
      <c r="M5323" s="727" t="s">
        <v>4994</v>
      </c>
      <c r="W5323" s="707"/>
      <c r="AD5323" s="707"/>
      <c r="AE5323" s="707">
        <v>3893.92</v>
      </c>
      <c r="AF5323" s="707"/>
    </row>
    <row r="5324" spans="4:33">
      <c r="D5324" s="160" t="s">
        <v>9459</v>
      </c>
      <c r="E5324" s="160"/>
      <c r="F5324" s="160">
        <v>45725</v>
      </c>
      <c r="G5324" s="160">
        <v>45735</v>
      </c>
      <c r="H5324" s="160">
        <v>46004</v>
      </c>
      <c r="I5324" s="160">
        <v>46014</v>
      </c>
      <c r="J5324" s="160">
        <v>0</v>
      </c>
      <c r="K5324" s="160">
        <v>0</v>
      </c>
      <c r="L5324" s="707">
        <v>3893.92</v>
      </c>
      <c r="M5324" s="727" t="s">
        <v>4995</v>
      </c>
      <c r="AD5324" s="707"/>
      <c r="AE5324" s="707">
        <v>3893.92</v>
      </c>
      <c r="AF5324" s="707"/>
      <c r="AG5324" s="707"/>
    </row>
    <row r="5325" spans="4:33">
      <c r="D5325" s="160" t="s">
        <v>9459</v>
      </c>
      <c r="E5325" s="160"/>
      <c r="F5325" s="160">
        <v>45725</v>
      </c>
      <c r="G5325" s="160">
        <v>45735</v>
      </c>
      <c r="H5325" s="160">
        <v>46004</v>
      </c>
      <c r="I5325" s="160">
        <v>46014</v>
      </c>
      <c r="J5325" s="160">
        <v>0</v>
      </c>
      <c r="K5325" s="160">
        <v>0</v>
      </c>
      <c r="L5325" s="707">
        <v>3893.92</v>
      </c>
      <c r="M5325" s="727" t="s">
        <v>4996</v>
      </c>
      <c r="W5325" s="707"/>
      <c r="AG5325" s="707"/>
    </row>
    <row r="5326" spans="4:33">
      <c r="D5326" s="160" t="s">
        <v>5565</v>
      </c>
      <c r="E5326" s="160"/>
      <c r="F5326" s="160">
        <v>45725</v>
      </c>
      <c r="G5326" s="160">
        <v>45731</v>
      </c>
      <c r="H5326" s="160">
        <v>46004</v>
      </c>
      <c r="I5326" s="160">
        <v>46009</v>
      </c>
      <c r="J5326" s="160">
        <v>0</v>
      </c>
      <c r="K5326" s="160">
        <v>0</v>
      </c>
      <c r="L5326" s="707">
        <v>18136.810000000001</v>
      </c>
      <c r="M5326" s="727" t="s">
        <v>4994</v>
      </c>
      <c r="W5326" s="707"/>
      <c r="AA5326" s="707"/>
      <c r="AB5326" s="707"/>
      <c r="AC5326" s="707"/>
      <c r="AD5326" s="707"/>
      <c r="AE5326" s="707">
        <v>18136.810000000001</v>
      </c>
      <c r="AF5326" s="707"/>
      <c r="AG5326" s="707"/>
    </row>
    <row r="5327" spans="4:33">
      <c r="D5327" s="160" t="s">
        <v>5565</v>
      </c>
      <c r="E5327" s="160"/>
      <c r="F5327" s="160">
        <v>45725</v>
      </c>
      <c r="G5327" s="160">
        <v>45731</v>
      </c>
      <c r="H5327" s="160">
        <v>46004</v>
      </c>
      <c r="I5327" s="160">
        <v>46009</v>
      </c>
      <c r="J5327" s="160">
        <v>0</v>
      </c>
      <c r="K5327" s="160">
        <v>0</v>
      </c>
      <c r="L5327" s="707">
        <v>18136.810000000001</v>
      </c>
      <c r="M5327" s="727" t="s">
        <v>4995</v>
      </c>
      <c r="W5327" s="707"/>
      <c r="X5327" s="707"/>
      <c r="Y5327" s="707"/>
      <c r="Z5327" s="707"/>
      <c r="AA5327" s="707"/>
      <c r="AB5327" s="707"/>
      <c r="AC5327" s="707"/>
      <c r="AD5327" s="707"/>
      <c r="AE5327" s="707">
        <v>18136.810000000001</v>
      </c>
      <c r="AF5327" s="707"/>
      <c r="AG5327" s="707"/>
    </row>
    <row r="5328" spans="4:33">
      <c r="D5328" s="160" t="s">
        <v>5565</v>
      </c>
      <c r="E5328" s="160"/>
      <c r="F5328" s="160">
        <v>45725</v>
      </c>
      <c r="G5328" s="160">
        <v>45731</v>
      </c>
      <c r="H5328" s="160">
        <v>46004</v>
      </c>
      <c r="I5328" s="160">
        <v>46009</v>
      </c>
      <c r="J5328" s="160">
        <v>0</v>
      </c>
      <c r="K5328" s="160">
        <v>0</v>
      </c>
      <c r="L5328" s="707">
        <v>18136.810000000001</v>
      </c>
      <c r="M5328" s="727" t="s">
        <v>4996</v>
      </c>
      <c r="W5328" s="707"/>
      <c r="X5328" s="707"/>
      <c r="Y5328" s="707"/>
      <c r="Z5328" s="707"/>
      <c r="AD5328" s="707"/>
      <c r="AE5328" s="707"/>
      <c r="AG5328" s="707"/>
    </row>
    <row r="5329" spans="4:34">
      <c r="D5329" s="160" t="s">
        <v>5566</v>
      </c>
      <c r="E5329" s="160"/>
      <c r="F5329" s="160">
        <v>45652</v>
      </c>
      <c r="G5329" s="160">
        <v>45745</v>
      </c>
      <c r="H5329" s="160" t="s">
        <v>6634</v>
      </c>
      <c r="I5329" s="160">
        <v>46025</v>
      </c>
      <c r="J5329" s="160">
        <v>408884.21</v>
      </c>
      <c r="K5329" s="160">
        <v>408884.22</v>
      </c>
      <c r="L5329" s="707">
        <v>895349.88</v>
      </c>
      <c r="M5329" s="727" t="s">
        <v>4994</v>
      </c>
      <c r="U5329" s="707">
        <v>321301.77</v>
      </c>
      <c r="V5329" s="707">
        <v>87582.45</v>
      </c>
      <c r="W5329" s="707"/>
      <c r="X5329" s="707"/>
      <c r="Y5329" s="707"/>
      <c r="Z5329" s="707"/>
      <c r="AB5329" s="707"/>
      <c r="AC5329" s="707">
        <v>175655.03</v>
      </c>
      <c r="AD5329" s="707">
        <v>184543.78</v>
      </c>
      <c r="AE5329" s="707">
        <v>125882.32</v>
      </c>
      <c r="AF5329" s="707">
        <v>384.54</v>
      </c>
      <c r="AG5329" s="707"/>
      <c r="AH5329" s="707"/>
    </row>
    <row r="5330" spans="4:34">
      <c r="D5330" s="160" t="s">
        <v>5566</v>
      </c>
      <c r="E5330" s="160"/>
      <c r="F5330" s="160">
        <v>45652</v>
      </c>
      <c r="G5330" s="160">
        <v>45745</v>
      </c>
      <c r="H5330" s="160" t="s">
        <v>6634</v>
      </c>
      <c r="I5330" s="160">
        <v>46025</v>
      </c>
      <c r="J5330" s="160">
        <v>408884.21</v>
      </c>
      <c r="K5330" s="160">
        <v>408884.22</v>
      </c>
      <c r="L5330" s="707">
        <v>895349.88</v>
      </c>
      <c r="M5330" s="727" t="s">
        <v>4995</v>
      </c>
      <c r="X5330" s="707"/>
      <c r="Y5330" s="707"/>
      <c r="Z5330" s="707"/>
      <c r="AA5330" s="707"/>
      <c r="AB5330" s="707"/>
      <c r="AC5330" s="707">
        <v>175655.03</v>
      </c>
      <c r="AD5330" s="707">
        <v>184543.78</v>
      </c>
      <c r="AE5330" s="707">
        <v>125882.32</v>
      </c>
      <c r="AF5330" s="707">
        <v>384.54</v>
      </c>
      <c r="AG5330" s="707"/>
      <c r="AH5330" s="707"/>
    </row>
    <row r="5331" spans="4:34">
      <c r="D5331" s="160" t="s">
        <v>5566</v>
      </c>
      <c r="E5331" s="160"/>
      <c r="F5331" s="160">
        <v>45652</v>
      </c>
      <c r="G5331" s="160">
        <v>45745</v>
      </c>
      <c r="H5331" s="160" t="s">
        <v>6634</v>
      </c>
      <c r="I5331" s="160">
        <v>46025</v>
      </c>
      <c r="J5331" s="160">
        <v>408884.21</v>
      </c>
      <c r="K5331" s="160">
        <v>408884.22</v>
      </c>
      <c r="L5331" s="707">
        <v>895349.88</v>
      </c>
      <c r="M5331" s="727" t="s">
        <v>4996</v>
      </c>
      <c r="V5331" s="707">
        <v>253291.43</v>
      </c>
      <c r="W5331" s="707">
        <v>48043.21</v>
      </c>
      <c r="X5331" s="707">
        <v>38244.589999999997</v>
      </c>
      <c r="Y5331" s="707">
        <v>35997.370000000003</v>
      </c>
      <c r="Z5331" s="707">
        <v>3899.08</v>
      </c>
      <c r="AA5331" s="707">
        <v>29408.54</v>
      </c>
      <c r="AD5331" s="707"/>
      <c r="AE5331" s="707"/>
      <c r="AF5331" s="707"/>
      <c r="AG5331" s="707"/>
    </row>
    <row r="5332" spans="4:34">
      <c r="D5332" s="160" t="s">
        <v>5567</v>
      </c>
      <c r="E5332" s="160"/>
      <c r="F5332" s="160">
        <v>45682</v>
      </c>
      <c r="G5332" s="160">
        <v>45718</v>
      </c>
      <c r="H5332" s="160" t="s">
        <v>6631</v>
      </c>
      <c r="I5332" s="160">
        <v>45999</v>
      </c>
      <c r="J5332" s="160">
        <v>321301.77</v>
      </c>
      <c r="K5332" s="160">
        <v>321301.78000000003</v>
      </c>
      <c r="L5332" s="707">
        <v>760955.34</v>
      </c>
      <c r="M5332" s="727" t="s">
        <v>4994</v>
      </c>
      <c r="U5332" s="707">
        <v>321301.77</v>
      </c>
      <c r="X5332" s="707"/>
      <c r="Y5332" s="707"/>
      <c r="AB5332" s="707"/>
      <c r="AC5332" s="707">
        <v>175655.03</v>
      </c>
      <c r="AD5332" s="707">
        <v>184543.78</v>
      </c>
      <c r="AE5332" s="707">
        <v>79454.759999999995</v>
      </c>
      <c r="AF5332" s="707"/>
      <c r="AG5332" s="707"/>
      <c r="AH5332" s="707"/>
    </row>
    <row r="5333" spans="4:34">
      <c r="D5333" s="160" t="s">
        <v>5567</v>
      </c>
      <c r="E5333" s="160"/>
      <c r="F5333" s="160">
        <v>45682</v>
      </c>
      <c r="G5333" s="160">
        <v>45718</v>
      </c>
      <c r="H5333" s="160" t="s">
        <v>6631</v>
      </c>
      <c r="I5333" s="160">
        <v>45999</v>
      </c>
      <c r="J5333" s="160">
        <v>321301.77</v>
      </c>
      <c r="K5333" s="160">
        <v>321301.78000000003</v>
      </c>
      <c r="L5333" s="707">
        <v>760955.34</v>
      </c>
      <c r="M5333" s="727" t="s">
        <v>4995</v>
      </c>
      <c r="X5333" s="707"/>
      <c r="Y5333" s="707"/>
      <c r="Z5333" s="707"/>
      <c r="AB5333" s="707"/>
      <c r="AC5333" s="707">
        <v>175655.03</v>
      </c>
      <c r="AD5333" s="707">
        <v>184543.78</v>
      </c>
      <c r="AE5333" s="707">
        <v>79454.759999999995</v>
      </c>
      <c r="AF5333" s="707"/>
      <c r="AG5333" s="707"/>
      <c r="AH5333" s="707"/>
    </row>
    <row r="5334" spans="4:34">
      <c r="D5334" s="160" t="s">
        <v>5567</v>
      </c>
      <c r="E5334" s="160"/>
      <c r="F5334" s="160">
        <v>45682</v>
      </c>
      <c r="G5334" s="160">
        <v>45718</v>
      </c>
      <c r="H5334" s="160" t="s">
        <v>6631</v>
      </c>
      <c r="I5334" s="160">
        <v>45999</v>
      </c>
      <c r="J5334" s="160">
        <v>321301.77</v>
      </c>
      <c r="K5334" s="160">
        <v>321301.78000000003</v>
      </c>
      <c r="L5334" s="707">
        <v>760955.34</v>
      </c>
      <c r="M5334" s="727" t="s">
        <v>4996</v>
      </c>
      <c r="V5334" s="707">
        <v>253291.43</v>
      </c>
      <c r="W5334" s="707">
        <v>21129.85</v>
      </c>
      <c r="X5334" s="707">
        <v>8685.51</v>
      </c>
      <c r="Y5334" s="707">
        <v>5434.75</v>
      </c>
      <c r="Z5334" s="707">
        <v>3351.69</v>
      </c>
      <c r="AA5334" s="707">
        <v>29408.54</v>
      </c>
      <c r="AD5334" s="707"/>
      <c r="AE5334" s="707"/>
      <c r="AG5334" s="707"/>
    </row>
    <row r="5335" spans="4:34">
      <c r="D5335" s="160" t="s">
        <v>5568</v>
      </c>
      <c r="E5335" s="160"/>
      <c r="F5335" s="160">
        <v>45682</v>
      </c>
      <c r="G5335" s="160">
        <v>45692</v>
      </c>
      <c r="H5335" s="160">
        <v>45974</v>
      </c>
      <c r="I5335" s="160">
        <v>45985</v>
      </c>
      <c r="J5335" s="160">
        <v>0</v>
      </c>
      <c r="K5335" s="160">
        <v>0</v>
      </c>
      <c r="L5335" s="707">
        <v>90542.61</v>
      </c>
      <c r="M5335" s="727" t="s">
        <v>4994</v>
      </c>
      <c r="X5335" s="707"/>
      <c r="Y5335" s="707"/>
      <c r="Z5335" s="707"/>
      <c r="AB5335" s="707"/>
      <c r="AC5335" s="707"/>
      <c r="AD5335" s="707">
        <v>90542.61</v>
      </c>
      <c r="AE5335" s="707"/>
      <c r="AF5335" s="707"/>
      <c r="AG5335" s="707"/>
      <c r="AH5335" s="707"/>
    </row>
    <row r="5336" spans="4:34">
      <c r="D5336" s="160" t="s">
        <v>5568</v>
      </c>
      <c r="E5336" s="160"/>
      <c r="F5336" s="160">
        <v>45682</v>
      </c>
      <c r="G5336" s="160">
        <v>45692</v>
      </c>
      <c r="H5336" s="160">
        <v>45974</v>
      </c>
      <c r="I5336" s="160">
        <v>45985</v>
      </c>
      <c r="J5336" s="160">
        <v>0</v>
      </c>
      <c r="K5336" s="160">
        <v>0</v>
      </c>
      <c r="L5336" s="707">
        <v>90542.61</v>
      </c>
      <c r="M5336" s="727" t="s">
        <v>4995</v>
      </c>
      <c r="X5336" s="707"/>
      <c r="Y5336" s="707"/>
      <c r="Z5336" s="707"/>
      <c r="AB5336" s="707"/>
      <c r="AC5336" s="707"/>
      <c r="AD5336" s="707">
        <v>90542.61</v>
      </c>
      <c r="AE5336" s="707"/>
      <c r="AF5336" s="707"/>
      <c r="AG5336" s="707"/>
      <c r="AH5336" s="707"/>
    </row>
    <row r="5337" spans="4:34">
      <c r="D5337" s="160" t="s">
        <v>5568</v>
      </c>
      <c r="E5337" s="160"/>
      <c r="F5337" s="160">
        <v>45682</v>
      </c>
      <c r="G5337" s="160">
        <v>45692</v>
      </c>
      <c r="H5337" s="160">
        <v>45974</v>
      </c>
      <c r="I5337" s="160">
        <v>45985</v>
      </c>
      <c r="J5337" s="160">
        <v>0</v>
      </c>
      <c r="K5337" s="160">
        <v>0</v>
      </c>
      <c r="L5337" s="707">
        <v>90542.61</v>
      </c>
      <c r="M5337" s="727" t="s">
        <v>4996</v>
      </c>
      <c r="X5337" s="707"/>
      <c r="Y5337" s="707"/>
      <c r="Z5337" s="707"/>
      <c r="AE5337" s="707"/>
      <c r="AF5337" s="707"/>
      <c r="AG5337" s="707"/>
    </row>
    <row r="5338" spans="4:34">
      <c r="D5338" s="160" t="s">
        <v>9460</v>
      </c>
      <c r="E5338" s="160"/>
      <c r="F5338" s="160">
        <v>45684</v>
      </c>
      <c r="G5338" s="160">
        <v>45694</v>
      </c>
      <c r="H5338" s="160">
        <v>45977</v>
      </c>
      <c r="I5338" s="160">
        <v>45987</v>
      </c>
      <c r="J5338" s="160">
        <v>0</v>
      </c>
      <c r="K5338" s="160">
        <v>0</v>
      </c>
      <c r="L5338" s="707">
        <v>30456.15</v>
      </c>
      <c r="M5338" s="727" t="s">
        <v>4994</v>
      </c>
      <c r="Y5338" s="707"/>
      <c r="Z5338" s="707"/>
      <c r="AB5338" s="707"/>
      <c r="AC5338" s="707"/>
      <c r="AD5338" s="707">
        <v>30456.15</v>
      </c>
      <c r="AE5338" s="707"/>
      <c r="AF5338" s="707"/>
      <c r="AG5338" s="707"/>
      <c r="AH5338" s="707"/>
    </row>
    <row r="5339" spans="4:34">
      <c r="D5339" s="160" t="s">
        <v>9460</v>
      </c>
      <c r="E5339" s="160"/>
      <c r="F5339" s="160">
        <v>45684</v>
      </c>
      <c r="G5339" s="160">
        <v>45694</v>
      </c>
      <c r="H5339" s="160">
        <v>45977</v>
      </c>
      <c r="I5339" s="160">
        <v>45987</v>
      </c>
      <c r="J5339" s="160">
        <v>0</v>
      </c>
      <c r="K5339" s="160">
        <v>0</v>
      </c>
      <c r="L5339" s="707">
        <v>30456.15</v>
      </c>
      <c r="M5339" s="727" t="s">
        <v>4995</v>
      </c>
      <c r="Y5339" s="707"/>
      <c r="Z5339" s="707"/>
      <c r="AB5339" s="707"/>
      <c r="AC5339" s="707"/>
      <c r="AD5339" s="707">
        <v>30456.15</v>
      </c>
      <c r="AE5339" s="707"/>
      <c r="AF5339" s="707"/>
      <c r="AG5339" s="707"/>
      <c r="AH5339" s="707"/>
    </row>
    <row r="5340" spans="4:34">
      <c r="D5340" s="160" t="s">
        <v>9460</v>
      </c>
      <c r="E5340" s="160"/>
      <c r="F5340" s="160">
        <v>45684</v>
      </c>
      <c r="G5340" s="160">
        <v>45694</v>
      </c>
      <c r="H5340" s="160">
        <v>45977</v>
      </c>
      <c r="I5340" s="160">
        <v>45987</v>
      </c>
      <c r="J5340" s="160">
        <v>0</v>
      </c>
      <c r="K5340" s="160">
        <v>0</v>
      </c>
      <c r="L5340" s="707">
        <v>30456.15</v>
      </c>
      <c r="M5340" s="727" t="s">
        <v>4996</v>
      </c>
      <c r="Y5340" s="707"/>
      <c r="Z5340" s="707"/>
      <c r="AE5340" s="707"/>
      <c r="AF5340" s="707"/>
      <c r="AG5340" s="707"/>
    </row>
    <row r="5341" spans="4:34">
      <c r="D5341" s="160" t="s">
        <v>9461</v>
      </c>
      <c r="E5341" s="160"/>
      <c r="F5341" s="160">
        <v>45686</v>
      </c>
      <c r="G5341" s="160">
        <v>45697</v>
      </c>
      <c r="H5341" s="160">
        <v>45979</v>
      </c>
      <c r="I5341" s="160">
        <v>45990</v>
      </c>
      <c r="J5341" s="160">
        <v>0</v>
      </c>
      <c r="K5341" s="160">
        <v>0</v>
      </c>
      <c r="L5341" s="707">
        <v>2976.11</v>
      </c>
      <c r="M5341" s="727" t="s">
        <v>4994</v>
      </c>
      <c r="Y5341" s="707"/>
      <c r="AB5341" s="707"/>
      <c r="AC5341" s="707"/>
      <c r="AD5341" s="707">
        <v>2976.11</v>
      </c>
      <c r="AE5341" s="707"/>
      <c r="AF5341" s="707"/>
      <c r="AG5341" s="707"/>
      <c r="AH5341" s="707"/>
    </row>
    <row r="5342" spans="4:34">
      <c r="D5342" s="160" t="s">
        <v>9461</v>
      </c>
      <c r="E5342" s="160"/>
      <c r="F5342" s="160">
        <v>45686</v>
      </c>
      <c r="G5342" s="160">
        <v>45697</v>
      </c>
      <c r="H5342" s="160">
        <v>45979</v>
      </c>
      <c r="I5342" s="160">
        <v>45990</v>
      </c>
      <c r="J5342" s="160">
        <v>0</v>
      </c>
      <c r="K5342" s="160">
        <v>0</v>
      </c>
      <c r="L5342" s="707">
        <v>2976.11</v>
      </c>
      <c r="M5342" s="727" t="s">
        <v>4995</v>
      </c>
      <c r="X5342" s="707"/>
      <c r="Y5342" s="707"/>
      <c r="Z5342" s="707"/>
      <c r="AB5342" s="707"/>
      <c r="AC5342" s="707"/>
      <c r="AD5342" s="707">
        <v>2976.11</v>
      </c>
      <c r="AE5342" s="707"/>
      <c r="AF5342" s="707"/>
      <c r="AG5342" s="707"/>
      <c r="AH5342" s="707"/>
    </row>
    <row r="5343" spans="4:34">
      <c r="D5343" s="160" t="s">
        <v>9461</v>
      </c>
      <c r="E5343" s="160"/>
      <c r="F5343" s="160">
        <v>45686</v>
      </c>
      <c r="G5343" s="160">
        <v>45697</v>
      </c>
      <c r="H5343" s="160">
        <v>45979</v>
      </c>
      <c r="I5343" s="160">
        <v>45990</v>
      </c>
      <c r="J5343" s="160">
        <v>0</v>
      </c>
      <c r="K5343" s="160">
        <v>0</v>
      </c>
      <c r="L5343" s="707">
        <v>2976.11</v>
      </c>
      <c r="M5343" s="727" t="s">
        <v>4996</v>
      </c>
      <c r="X5343" s="707"/>
      <c r="Y5343" s="707"/>
      <c r="Z5343" s="707"/>
      <c r="AE5343" s="707"/>
      <c r="AF5343" s="707"/>
    </row>
    <row r="5344" spans="4:34">
      <c r="D5344" s="160" t="s">
        <v>5569</v>
      </c>
      <c r="E5344" s="160"/>
      <c r="F5344" s="160">
        <v>45689</v>
      </c>
      <c r="G5344" s="160">
        <v>45699</v>
      </c>
      <c r="H5344" s="160" t="s">
        <v>6609</v>
      </c>
      <c r="I5344" s="160">
        <v>45992</v>
      </c>
      <c r="J5344" s="160">
        <v>32141.03</v>
      </c>
      <c r="K5344" s="160">
        <v>32141.03</v>
      </c>
      <c r="L5344" s="707">
        <v>40176.29</v>
      </c>
      <c r="M5344" s="727" t="s">
        <v>4994</v>
      </c>
      <c r="U5344" s="707">
        <v>32141.03</v>
      </c>
      <c r="Y5344" s="707"/>
      <c r="Z5344" s="707"/>
      <c r="AB5344" s="707"/>
      <c r="AC5344" s="707"/>
      <c r="AD5344" s="707">
        <v>6026.44</v>
      </c>
      <c r="AE5344" s="707">
        <v>2008.81</v>
      </c>
      <c r="AF5344" s="707"/>
      <c r="AG5344" s="707"/>
      <c r="AH5344" s="707"/>
    </row>
    <row r="5345" spans="4:34">
      <c r="D5345" s="160" t="s">
        <v>5569</v>
      </c>
      <c r="E5345" s="160"/>
      <c r="F5345" s="160">
        <v>45689</v>
      </c>
      <c r="G5345" s="160">
        <v>45699</v>
      </c>
      <c r="H5345" s="160" t="s">
        <v>6609</v>
      </c>
      <c r="I5345" s="160">
        <v>45992</v>
      </c>
      <c r="J5345" s="160">
        <v>32141.03</v>
      </c>
      <c r="K5345" s="160">
        <v>32141.03</v>
      </c>
      <c r="L5345" s="707">
        <v>40176.29</v>
      </c>
      <c r="M5345" s="727" t="s">
        <v>4995</v>
      </c>
      <c r="Y5345" s="707"/>
      <c r="Z5345" s="707"/>
      <c r="AA5345" s="707"/>
      <c r="AB5345" s="707"/>
      <c r="AC5345" s="707"/>
      <c r="AD5345" s="707">
        <v>6026.44</v>
      </c>
      <c r="AE5345" s="707">
        <v>2008.81</v>
      </c>
      <c r="AF5345" s="707"/>
      <c r="AG5345" s="707"/>
      <c r="AH5345" s="707"/>
    </row>
    <row r="5346" spans="4:34">
      <c r="D5346" s="160" t="s">
        <v>5569</v>
      </c>
      <c r="E5346" s="160"/>
      <c r="F5346" s="160">
        <v>45689</v>
      </c>
      <c r="G5346" s="160">
        <v>45699</v>
      </c>
      <c r="H5346" s="160" t="s">
        <v>6609</v>
      </c>
      <c r="I5346" s="160">
        <v>45992</v>
      </c>
      <c r="J5346" s="160">
        <v>32141.03</v>
      </c>
      <c r="K5346" s="160">
        <v>32141.03</v>
      </c>
      <c r="L5346" s="707">
        <v>40176.29</v>
      </c>
      <c r="M5346" s="727" t="s">
        <v>4996</v>
      </c>
      <c r="U5346" s="707"/>
      <c r="V5346" s="707">
        <v>25235.73</v>
      </c>
      <c r="W5346" s="707">
        <v>6905.3</v>
      </c>
      <c r="X5346" s="707"/>
      <c r="Y5346" s="707"/>
      <c r="Z5346" s="707"/>
      <c r="AA5346" s="707"/>
      <c r="AE5346" s="707"/>
      <c r="AF5346" s="707"/>
    </row>
    <row r="5347" spans="4:34">
      <c r="D5347" s="160" t="s">
        <v>9462</v>
      </c>
      <c r="E5347" s="160"/>
      <c r="F5347" s="160">
        <v>45689</v>
      </c>
      <c r="G5347" s="160">
        <v>45699</v>
      </c>
      <c r="H5347" s="160">
        <v>45981</v>
      </c>
      <c r="I5347" s="160">
        <v>45992</v>
      </c>
      <c r="J5347" s="160">
        <v>0</v>
      </c>
      <c r="K5347" s="160">
        <v>0</v>
      </c>
      <c r="L5347" s="707">
        <v>13158.01</v>
      </c>
      <c r="M5347" s="727" t="s">
        <v>4994</v>
      </c>
      <c r="U5347" s="707"/>
      <c r="V5347" s="707"/>
      <c r="W5347" s="707"/>
      <c r="X5347" s="707"/>
      <c r="Y5347" s="707"/>
      <c r="Z5347" s="707"/>
      <c r="AA5347" s="707"/>
      <c r="AB5347" s="707"/>
      <c r="AC5347" s="707"/>
      <c r="AD5347" s="707">
        <v>12500.11</v>
      </c>
      <c r="AE5347" s="707">
        <v>657.9</v>
      </c>
      <c r="AF5347" s="707"/>
      <c r="AG5347" s="707"/>
      <c r="AH5347" s="707"/>
    </row>
    <row r="5348" spans="4:34">
      <c r="D5348" s="160" t="s">
        <v>9462</v>
      </c>
      <c r="E5348" s="160"/>
      <c r="F5348" s="160">
        <v>45689</v>
      </c>
      <c r="G5348" s="160">
        <v>45699</v>
      </c>
      <c r="H5348" s="160">
        <v>45981</v>
      </c>
      <c r="I5348" s="160">
        <v>45992</v>
      </c>
      <c r="J5348" s="160">
        <v>0</v>
      </c>
      <c r="K5348" s="160">
        <v>0</v>
      </c>
      <c r="L5348" s="707">
        <v>13158.01</v>
      </c>
      <c r="M5348" s="727" t="s">
        <v>4995</v>
      </c>
      <c r="U5348" s="707"/>
      <c r="V5348" s="707"/>
      <c r="W5348" s="707"/>
      <c r="X5348" s="707"/>
      <c r="Y5348" s="707"/>
      <c r="Z5348" s="707"/>
      <c r="AA5348" s="707"/>
      <c r="AB5348" s="707"/>
      <c r="AC5348" s="707"/>
      <c r="AD5348" s="707">
        <v>12500.11</v>
      </c>
      <c r="AE5348" s="707">
        <v>657.9</v>
      </c>
      <c r="AF5348" s="707"/>
      <c r="AG5348" s="707"/>
      <c r="AH5348" s="707"/>
    </row>
    <row r="5349" spans="4:34">
      <c r="D5349" s="160" t="s">
        <v>9462</v>
      </c>
      <c r="E5349" s="160"/>
      <c r="F5349" s="160">
        <v>45689</v>
      </c>
      <c r="G5349" s="160">
        <v>45699</v>
      </c>
      <c r="H5349" s="160">
        <v>45981</v>
      </c>
      <c r="I5349" s="160">
        <v>45992</v>
      </c>
      <c r="J5349" s="160">
        <v>0</v>
      </c>
      <c r="K5349" s="160">
        <v>0</v>
      </c>
      <c r="L5349" s="707">
        <v>13158.01</v>
      </c>
      <c r="M5349" s="727" t="s">
        <v>4996</v>
      </c>
      <c r="U5349" s="707"/>
      <c r="V5349" s="707"/>
      <c r="W5349" s="707"/>
      <c r="X5349" s="707"/>
      <c r="Y5349" s="707"/>
      <c r="Z5349" s="707"/>
      <c r="AA5349" s="707"/>
      <c r="AB5349" s="707"/>
      <c r="AC5349" s="707"/>
      <c r="AD5349" s="707"/>
      <c r="AE5349" s="707"/>
      <c r="AF5349" s="707"/>
    </row>
    <row r="5350" spans="4:34">
      <c r="D5350" s="160" t="s">
        <v>9463</v>
      </c>
      <c r="E5350" s="160"/>
      <c r="F5350" s="160">
        <v>45691</v>
      </c>
      <c r="G5350" s="160">
        <v>45701</v>
      </c>
      <c r="H5350" s="160" t="s">
        <v>6631</v>
      </c>
      <c r="I5350" s="160">
        <v>45994</v>
      </c>
      <c r="J5350" s="160">
        <v>89215.5</v>
      </c>
      <c r="K5350" s="160">
        <v>89215.49</v>
      </c>
      <c r="L5350" s="707">
        <v>111519.37</v>
      </c>
      <c r="M5350" s="727" t="s">
        <v>4994</v>
      </c>
      <c r="U5350" s="707">
        <v>89215.5</v>
      </c>
      <c r="V5350" s="707"/>
      <c r="W5350" s="707"/>
      <c r="Y5350" s="707"/>
      <c r="Z5350" s="707"/>
      <c r="AA5350" s="707"/>
      <c r="AB5350" s="707"/>
      <c r="AC5350" s="707"/>
      <c r="AD5350" s="707">
        <v>5575.97</v>
      </c>
      <c r="AE5350" s="707">
        <v>16727.91</v>
      </c>
      <c r="AF5350" s="707"/>
    </row>
    <row r="5351" spans="4:34">
      <c r="D5351" s="160" t="s">
        <v>9463</v>
      </c>
      <c r="E5351" s="160"/>
      <c r="F5351" s="160">
        <v>45691</v>
      </c>
      <c r="G5351" s="160">
        <v>45701</v>
      </c>
      <c r="H5351" s="160" t="s">
        <v>6631</v>
      </c>
      <c r="I5351" s="160">
        <v>45994</v>
      </c>
      <c r="J5351" s="160">
        <v>89215.5</v>
      </c>
      <c r="K5351" s="160">
        <v>89215.49</v>
      </c>
      <c r="L5351" s="707">
        <v>111519.37</v>
      </c>
      <c r="M5351" s="727" t="s">
        <v>4995</v>
      </c>
      <c r="U5351" s="707"/>
      <c r="V5351" s="707"/>
      <c r="W5351" s="707"/>
      <c r="X5351" s="707"/>
      <c r="Y5351" s="707"/>
      <c r="Z5351" s="707"/>
      <c r="AA5351" s="707"/>
      <c r="AB5351" s="707"/>
      <c r="AC5351" s="707"/>
      <c r="AD5351" s="707">
        <v>5575.97</v>
      </c>
      <c r="AE5351" s="707">
        <v>16727.91</v>
      </c>
      <c r="AF5351" s="707"/>
    </row>
    <row r="5352" spans="4:34">
      <c r="D5352" s="160" t="s">
        <v>9463</v>
      </c>
      <c r="E5352" s="160"/>
      <c r="F5352" s="160">
        <v>45691</v>
      </c>
      <c r="G5352" s="160">
        <v>45701</v>
      </c>
      <c r="H5352" s="160" t="s">
        <v>6631</v>
      </c>
      <c r="I5352" s="160">
        <v>45994</v>
      </c>
      <c r="J5352" s="160">
        <v>89215.5</v>
      </c>
      <c r="K5352" s="160">
        <v>89215.49</v>
      </c>
      <c r="L5352" s="707">
        <v>111519.37</v>
      </c>
      <c r="M5352" s="727" t="s">
        <v>4996</v>
      </c>
      <c r="U5352" s="707"/>
      <c r="V5352" s="707">
        <v>89215.49</v>
      </c>
      <c r="W5352" s="707"/>
      <c r="X5352" s="707"/>
      <c r="Y5352" s="707"/>
      <c r="AB5352" s="707"/>
      <c r="AC5352" s="707"/>
      <c r="AD5352" s="707"/>
      <c r="AF5352" s="707"/>
    </row>
    <row r="5353" spans="4:34">
      <c r="D5353" s="160" t="s">
        <v>5570</v>
      </c>
      <c r="E5353" s="160"/>
      <c r="F5353" s="160">
        <v>45693</v>
      </c>
      <c r="G5353" s="160">
        <v>45704</v>
      </c>
      <c r="H5353" s="160" t="s">
        <v>6606</v>
      </c>
      <c r="I5353" s="160">
        <v>45997</v>
      </c>
      <c r="J5353" s="160">
        <v>41856.14</v>
      </c>
      <c r="K5353" s="160">
        <v>41856.15</v>
      </c>
      <c r="L5353" s="707">
        <v>52320.18</v>
      </c>
      <c r="M5353" s="727" t="s">
        <v>4994</v>
      </c>
      <c r="U5353" s="707">
        <v>41856.14</v>
      </c>
      <c r="V5353" s="707"/>
      <c r="W5353" s="707"/>
      <c r="Y5353" s="707"/>
      <c r="Z5353" s="707"/>
      <c r="AA5353" s="707"/>
      <c r="AB5353" s="707"/>
      <c r="AC5353" s="707"/>
      <c r="AD5353" s="707"/>
      <c r="AE5353" s="707">
        <v>10464.040000000001</v>
      </c>
      <c r="AF5353" s="707"/>
    </row>
    <row r="5354" spans="4:34">
      <c r="D5354" s="160" t="s">
        <v>5570</v>
      </c>
      <c r="E5354" s="160"/>
      <c r="F5354" s="160">
        <v>45693</v>
      </c>
      <c r="G5354" s="160">
        <v>45704</v>
      </c>
      <c r="H5354" s="160" t="s">
        <v>6606</v>
      </c>
      <c r="I5354" s="160">
        <v>45997</v>
      </c>
      <c r="J5354" s="160">
        <v>41856.14</v>
      </c>
      <c r="K5354" s="160">
        <v>41856.15</v>
      </c>
      <c r="L5354" s="707">
        <v>52320.18</v>
      </c>
      <c r="M5354" s="727" t="s">
        <v>4995</v>
      </c>
      <c r="U5354" s="707"/>
      <c r="V5354" s="707"/>
      <c r="W5354" s="707"/>
      <c r="X5354" s="707"/>
      <c r="Y5354" s="707"/>
      <c r="Z5354" s="707"/>
      <c r="AA5354" s="707"/>
      <c r="AB5354" s="707"/>
      <c r="AC5354" s="707"/>
      <c r="AD5354" s="707"/>
      <c r="AE5354" s="707">
        <v>10464.040000000001</v>
      </c>
      <c r="AF5354" s="707"/>
      <c r="AG5354" s="707"/>
    </row>
    <row r="5355" spans="4:34">
      <c r="D5355" s="160" t="s">
        <v>5570</v>
      </c>
      <c r="E5355" s="160"/>
      <c r="F5355" s="160">
        <v>45693</v>
      </c>
      <c r="G5355" s="160">
        <v>45704</v>
      </c>
      <c r="H5355" s="160" t="s">
        <v>6606</v>
      </c>
      <c r="I5355" s="160">
        <v>45997</v>
      </c>
      <c r="J5355" s="160">
        <v>41856.14</v>
      </c>
      <c r="K5355" s="160">
        <v>41856.15</v>
      </c>
      <c r="L5355" s="707">
        <v>52320.18</v>
      </c>
      <c r="M5355" s="727" t="s">
        <v>4996</v>
      </c>
      <c r="U5355" s="707"/>
      <c r="V5355" s="707">
        <v>27631.599999999999</v>
      </c>
      <c r="W5355" s="707">
        <v>14224.55</v>
      </c>
      <c r="X5355" s="707"/>
      <c r="Y5355" s="707"/>
      <c r="AB5355" s="707"/>
      <c r="AC5355" s="707"/>
      <c r="AD5355" s="707"/>
      <c r="AG5355" s="707"/>
    </row>
    <row r="5356" spans="4:34">
      <c r="D5356" s="160" t="s">
        <v>5571</v>
      </c>
      <c r="E5356" s="160"/>
      <c r="F5356" s="160">
        <v>45696</v>
      </c>
      <c r="G5356" s="160">
        <v>45706</v>
      </c>
      <c r="H5356" s="160" t="s">
        <v>6610</v>
      </c>
      <c r="I5356" s="160">
        <v>45999</v>
      </c>
      <c r="J5356" s="160">
        <v>97482.02</v>
      </c>
      <c r="K5356" s="160">
        <v>97482.03</v>
      </c>
      <c r="L5356" s="707">
        <v>121852.53</v>
      </c>
      <c r="M5356" s="727" t="s">
        <v>4994</v>
      </c>
      <c r="U5356" s="707">
        <v>97482.02</v>
      </c>
      <c r="V5356" s="707"/>
      <c r="W5356" s="707"/>
      <c r="Y5356" s="707"/>
      <c r="Z5356" s="707"/>
      <c r="AA5356" s="707"/>
      <c r="AB5356" s="707"/>
      <c r="AC5356" s="707"/>
      <c r="AD5356" s="707"/>
      <c r="AE5356" s="707">
        <v>24370.51</v>
      </c>
      <c r="AF5356" s="707"/>
    </row>
    <row r="5357" spans="4:34">
      <c r="D5357" s="160" t="s">
        <v>5571</v>
      </c>
      <c r="E5357" s="160"/>
      <c r="F5357" s="160">
        <v>45696</v>
      </c>
      <c r="G5357" s="160">
        <v>45706</v>
      </c>
      <c r="H5357" s="160" t="s">
        <v>6610</v>
      </c>
      <c r="I5357" s="160">
        <v>45999</v>
      </c>
      <c r="J5357" s="160">
        <v>97482.02</v>
      </c>
      <c r="K5357" s="160">
        <v>97482.03</v>
      </c>
      <c r="L5357" s="707">
        <v>121852.53</v>
      </c>
      <c r="M5357" s="727" t="s">
        <v>4995</v>
      </c>
      <c r="V5357" s="707"/>
      <c r="W5357" s="707"/>
      <c r="X5357" s="707"/>
      <c r="Y5357" s="707"/>
      <c r="Z5357" s="707"/>
      <c r="AA5357" s="707"/>
      <c r="AB5357" s="707"/>
      <c r="AC5357" s="707"/>
      <c r="AD5357" s="707"/>
      <c r="AE5357" s="707">
        <v>24370.51</v>
      </c>
      <c r="AF5357" s="707"/>
      <c r="AG5357" s="707"/>
    </row>
    <row r="5358" spans="4:34">
      <c r="D5358" s="160" t="s">
        <v>5571</v>
      </c>
      <c r="E5358" s="160"/>
      <c r="F5358" s="160">
        <v>45696</v>
      </c>
      <c r="G5358" s="160">
        <v>45706</v>
      </c>
      <c r="H5358" s="160" t="s">
        <v>6610</v>
      </c>
      <c r="I5358" s="160">
        <v>45999</v>
      </c>
      <c r="J5358" s="160">
        <v>97482.02</v>
      </c>
      <c r="K5358" s="160">
        <v>97482.03</v>
      </c>
      <c r="L5358" s="707">
        <v>121852.53</v>
      </c>
      <c r="M5358" s="727" t="s">
        <v>4996</v>
      </c>
      <c r="U5358" s="707"/>
      <c r="V5358" s="707">
        <v>97482.03</v>
      </c>
      <c r="W5358" s="707"/>
      <c r="X5358" s="707"/>
      <c r="AB5358" s="707"/>
      <c r="AC5358" s="707"/>
      <c r="AD5358" s="707"/>
      <c r="AG5358" s="707"/>
    </row>
    <row r="5359" spans="4:34">
      <c r="D5359" s="160" t="s">
        <v>9464</v>
      </c>
      <c r="E5359" s="160"/>
      <c r="F5359" s="160">
        <v>45691</v>
      </c>
      <c r="G5359" s="160">
        <v>45701</v>
      </c>
      <c r="H5359" s="160">
        <v>45984</v>
      </c>
      <c r="I5359" s="160">
        <v>45994</v>
      </c>
      <c r="J5359" s="160">
        <v>0</v>
      </c>
      <c r="K5359" s="160">
        <v>0</v>
      </c>
      <c r="L5359" s="707">
        <v>29394.33</v>
      </c>
      <c r="M5359" s="727" t="s">
        <v>4994</v>
      </c>
      <c r="U5359" s="707"/>
      <c r="V5359" s="707"/>
      <c r="Y5359" s="707"/>
      <c r="Z5359" s="707"/>
      <c r="AA5359" s="707"/>
      <c r="AB5359" s="707"/>
      <c r="AC5359" s="707"/>
      <c r="AD5359" s="707">
        <v>24985.18</v>
      </c>
      <c r="AE5359" s="707">
        <v>4409.1499999999996</v>
      </c>
    </row>
    <row r="5360" spans="4:34">
      <c r="D5360" s="160" t="s">
        <v>9464</v>
      </c>
      <c r="E5360" s="160"/>
      <c r="F5360" s="160">
        <v>45691</v>
      </c>
      <c r="G5360" s="160">
        <v>45701</v>
      </c>
      <c r="H5360" s="160">
        <v>45984</v>
      </c>
      <c r="I5360" s="160">
        <v>45994</v>
      </c>
      <c r="J5360" s="160">
        <v>0</v>
      </c>
      <c r="K5360" s="160">
        <v>0</v>
      </c>
      <c r="L5360" s="707">
        <v>29394.33</v>
      </c>
      <c r="M5360" s="727" t="s">
        <v>4995</v>
      </c>
      <c r="V5360" s="707"/>
      <c r="W5360" s="707"/>
      <c r="X5360" s="707"/>
      <c r="Y5360" s="707"/>
      <c r="Z5360" s="707"/>
      <c r="AA5360" s="707"/>
      <c r="AB5360" s="707"/>
      <c r="AC5360" s="707"/>
      <c r="AD5360" s="707">
        <v>24985.18</v>
      </c>
      <c r="AE5360" s="707">
        <v>4409.1499999999996</v>
      </c>
      <c r="AG5360" s="707"/>
    </row>
    <row r="5361" spans="4:34">
      <c r="D5361" s="160" t="s">
        <v>9464</v>
      </c>
      <c r="E5361" s="160"/>
      <c r="F5361" s="160">
        <v>45691</v>
      </c>
      <c r="G5361" s="160">
        <v>45701</v>
      </c>
      <c r="H5361" s="160">
        <v>45984</v>
      </c>
      <c r="I5361" s="160">
        <v>45994</v>
      </c>
      <c r="J5361" s="160">
        <v>0</v>
      </c>
      <c r="K5361" s="160">
        <v>0</v>
      </c>
      <c r="L5361" s="707">
        <v>29394.33</v>
      </c>
      <c r="M5361" s="727" t="s">
        <v>4996</v>
      </c>
      <c r="U5361" s="707"/>
      <c r="V5361" s="707"/>
      <c r="W5361" s="707"/>
      <c r="X5361" s="707"/>
      <c r="AB5361" s="707"/>
      <c r="AC5361" s="707"/>
      <c r="AG5361" s="707"/>
    </row>
    <row r="5362" spans="4:34">
      <c r="D5362" s="160" t="s">
        <v>9465</v>
      </c>
      <c r="E5362" s="160"/>
      <c r="F5362" s="160">
        <v>45693</v>
      </c>
      <c r="G5362" s="160">
        <v>45704</v>
      </c>
      <c r="H5362" s="160">
        <v>45986</v>
      </c>
      <c r="I5362" s="160">
        <v>45997</v>
      </c>
      <c r="J5362" s="160">
        <v>0</v>
      </c>
      <c r="K5362" s="160">
        <v>0</v>
      </c>
      <c r="L5362" s="707">
        <v>21868.95</v>
      </c>
      <c r="M5362" s="727" t="s">
        <v>4994</v>
      </c>
      <c r="U5362" s="707"/>
      <c r="V5362" s="707"/>
      <c r="Z5362" s="707"/>
      <c r="AA5362" s="707"/>
      <c r="AB5362" s="707"/>
      <c r="AC5362" s="707"/>
      <c r="AD5362" s="707">
        <v>11481.2</v>
      </c>
      <c r="AE5362" s="707">
        <v>10387.75</v>
      </c>
      <c r="AF5362" s="707"/>
    </row>
    <row r="5363" spans="4:34">
      <c r="D5363" s="160" t="s">
        <v>9465</v>
      </c>
      <c r="E5363" s="160"/>
      <c r="F5363" s="160">
        <v>45693</v>
      </c>
      <c r="G5363" s="160">
        <v>45704</v>
      </c>
      <c r="H5363" s="160">
        <v>45986</v>
      </c>
      <c r="I5363" s="160">
        <v>45997</v>
      </c>
      <c r="J5363" s="160">
        <v>0</v>
      </c>
      <c r="K5363" s="160">
        <v>0</v>
      </c>
      <c r="L5363" s="707">
        <v>21868.95</v>
      </c>
      <c r="M5363" s="727" t="s">
        <v>4995</v>
      </c>
      <c r="V5363" s="707"/>
      <c r="W5363" s="707"/>
      <c r="X5363" s="707"/>
      <c r="Z5363" s="707"/>
      <c r="AA5363" s="707"/>
      <c r="AB5363" s="707"/>
      <c r="AC5363" s="707"/>
      <c r="AD5363" s="707">
        <v>11481.2</v>
      </c>
      <c r="AE5363" s="707">
        <v>10387.75</v>
      </c>
      <c r="AF5363" s="707"/>
      <c r="AG5363" s="707"/>
    </row>
    <row r="5364" spans="4:34">
      <c r="D5364" s="160" t="s">
        <v>9465</v>
      </c>
      <c r="E5364" s="160"/>
      <c r="F5364" s="160">
        <v>45693</v>
      </c>
      <c r="G5364" s="160">
        <v>45704</v>
      </c>
      <c r="H5364" s="160">
        <v>45986</v>
      </c>
      <c r="I5364" s="160">
        <v>45997</v>
      </c>
      <c r="J5364" s="160">
        <v>0</v>
      </c>
      <c r="K5364" s="160">
        <v>0</v>
      </c>
      <c r="L5364" s="707">
        <v>21868.95</v>
      </c>
      <c r="M5364" s="727" t="s">
        <v>4996</v>
      </c>
      <c r="V5364" s="707"/>
      <c r="W5364" s="707"/>
      <c r="X5364" s="707"/>
      <c r="AC5364" s="707"/>
      <c r="AG5364" s="707"/>
    </row>
    <row r="5365" spans="4:34">
      <c r="D5365" s="160" t="s">
        <v>9466</v>
      </c>
      <c r="E5365" s="160"/>
      <c r="F5365" s="160">
        <v>45696</v>
      </c>
      <c r="G5365" s="160">
        <v>45706</v>
      </c>
      <c r="H5365" s="160" t="s">
        <v>6571</v>
      </c>
      <c r="I5365" s="160">
        <v>45999</v>
      </c>
      <c r="J5365" s="160">
        <v>10428.700000000001</v>
      </c>
      <c r="K5365" s="160">
        <v>10428.700000000001</v>
      </c>
      <c r="L5365" s="707">
        <v>20857.39</v>
      </c>
      <c r="M5365" s="727" t="s">
        <v>4994</v>
      </c>
      <c r="U5365" s="707">
        <v>10428.700000000001</v>
      </c>
      <c r="V5365" s="707"/>
      <c r="W5365" s="707"/>
      <c r="X5365" s="707"/>
      <c r="AA5365" s="707"/>
      <c r="AB5365" s="707"/>
      <c r="AC5365" s="707"/>
      <c r="AD5365" s="707"/>
      <c r="AE5365" s="707">
        <v>10428.700000000001</v>
      </c>
      <c r="AF5365" s="707"/>
      <c r="AG5365" s="707"/>
    </row>
    <row r="5366" spans="4:34">
      <c r="D5366" s="160" t="s">
        <v>9466</v>
      </c>
      <c r="E5366" s="160"/>
      <c r="F5366" s="160">
        <v>45696</v>
      </c>
      <c r="G5366" s="160">
        <v>45706</v>
      </c>
      <c r="H5366" s="160" t="s">
        <v>6571</v>
      </c>
      <c r="I5366" s="160">
        <v>45999</v>
      </c>
      <c r="J5366" s="160">
        <v>10428.700000000001</v>
      </c>
      <c r="K5366" s="160">
        <v>10428.700000000001</v>
      </c>
      <c r="L5366" s="707">
        <v>20857.39</v>
      </c>
      <c r="M5366" s="727" t="s">
        <v>4995</v>
      </c>
      <c r="W5366" s="707"/>
      <c r="X5366" s="707"/>
      <c r="Y5366" s="707"/>
      <c r="Z5366" s="707"/>
      <c r="AA5366" s="707"/>
      <c r="AB5366" s="707"/>
      <c r="AC5366" s="707"/>
      <c r="AD5366" s="707"/>
      <c r="AE5366" s="707">
        <v>10428.700000000001</v>
      </c>
      <c r="AF5366" s="707"/>
      <c r="AG5366" s="707"/>
    </row>
    <row r="5367" spans="4:34">
      <c r="D5367" s="160" t="s">
        <v>9466</v>
      </c>
      <c r="E5367" s="160"/>
      <c r="F5367" s="160">
        <v>45696</v>
      </c>
      <c r="G5367" s="160">
        <v>45706</v>
      </c>
      <c r="H5367" s="160" t="s">
        <v>6571</v>
      </c>
      <c r="I5367" s="160">
        <v>45999</v>
      </c>
      <c r="J5367" s="160">
        <v>10428.700000000001</v>
      </c>
      <c r="K5367" s="160">
        <v>10428.700000000001</v>
      </c>
      <c r="L5367" s="707">
        <v>20857.39</v>
      </c>
      <c r="M5367" s="727" t="s">
        <v>4996</v>
      </c>
      <c r="V5367" s="707">
        <v>5214.3500000000004</v>
      </c>
      <c r="W5367" s="707"/>
      <c r="X5367" s="707">
        <v>3258.97</v>
      </c>
      <c r="Y5367" s="707">
        <v>1955.38</v>
      </c>
      <c r="Z5367" s="707"/>
      <c r="AD5367" s="707"/>
      <c r="AE5367" s="707"/>
      <c r="AG5367" s="707"/>
    </row>
    <row r="5368" spans="4:34">
      <c r="D5368" s="160" t="s">
        <v>5572</v>
      </c>
      <c r="E5368" s="160"/>
      <c r="F5368" s="160">
        <v>45698</v>
      </c>
      <c r="G5368" s="160">
        <v>45718</v>
      </c>
      <c r="H5368" s="160" t="s">
        <v>6571</v>
      </c>
      <c r="I5368" s="160">
        <v>45938</v>
      </c>
      <c r="J5368" s="707">
        <v>24106.639999999999</v>
      </c>
      <c r="K5368" s="160">
        <v>24106.63</v>
      </c>
      <c r="L5368" s="707">
        <v>41062.99</v>
      </c>
      <c r="M5368" s="727" t="s">
        <v>4994</v>
      </c>
      <c r="U5368" s="707">
        <v>24106.639999999999</v>
      </c>
      <c r="W5368" s="707"/>
      <c r="X5368" s="707"/>
      <c r="AA5368" s="707"/>
      <c r="AB5368" s="707"/>
      <c r="AC5368" s="707">
        <v>16956.36</v>
      </c>
      <c r="AD5368" s="707"/>
      <c r="AE5368" s="707"/>
      <c r="AF5368" s="707"/>
      <c r="AG5368" s="707"/>
    </row>
    <row r="5369" spans="4:34">
      <c r="D5369" s="160" t="s">
        <v>5572</v>
      </c>
      <c r="E5369" s="160"/>
      <c r="F5369" s="160">
        <v>45698</v>
      </c>
      <c r="G5369" s="160">
        <v>45718</v>
      </c>
      <c r="H5369" s="160" t="s">
        <v>6571</v>
      </c>
      <c r="I5369" s="160">
        <v>45938</v>
      </c>
      <c r="J5369" s="707">
        <v>24106.639999999999</v>
      </c>
      <c r="K5369" s="160">
        <v>24106.63</v>
      </c>
      <c r="L5369" s="707">
        <v>41062.99</v>
      </c>
      <c r="M5369" s="727" t="s">
        <v>4995</v>
      </c>
      <c r="W5369" s="707"/>
      <c r="X5369" s="707"/>
      <c r="Y5369" s="707"/>
      <c r="Z5369" s="707"/>
      <c r="AA5369" s="707"/>
      <c r="AB5369" s="707"/>
      <c r="AC5369" s="707">
        <v>16956.36</v>
      </c>
      <c r="AD5369" s="707"/>
      <c r="AE5369" s="707"/>
      <c r="AF5369" s="707"/>
      <c r="AG5369" s="707"/>
    </row>
    <row r="5370" spans="4:34">
      <c r="D5370" s="160" t="s">
        <v>5572</v>
      </c>
      <c r="E5370" s="160"/>
      <c r="F5370" s="160">
        <v>45698</v>
      </c>
      <c r="G5370" s="160">
        <v>45718</v>
      </c>
      <c r="H5370" s="160" t="s">
        <v>6571</v>
      </c>
      <c r="I5370" s="160">
        <v>45938</v>
      </c>
      <c r="J5370" s="707">
        <v>24106.639999999999</v>
      </c>
      <c r="K5370" s="160">
        <v>24106.63</v>
      </c>
      <c r="L5370" s="707">
        <v>41062.99</v>
      </c>
      <c r="M5370" s="727" t="s">
        <v>4996</v>
      </c>
      <c r="V5370" s="707">
        <v>8512.23</v>
      </c>
      <c r="W5370" s="707"/>
      <c r="X5370" s="707">
        <v>5426.54</v>
      </c>
      <c r="Y5370" s="707">
        <v>3479.37</v>
      </c>
      <c r="Z5370" s="707">
        <v>3351.69</v>
      </c>
      <c r="AA5370" s="707">
        <v>3336.79</v>
      </c>
      <c r="AD5370" s="707"/>
      <c r="AE5370" s="707"/>
      <c r="AG5370" s="707"/>
    </row>
    <row r="5371" spans="4:34">
      <c r="D5371" s="160" t="s">
        <v>9467</v>
      </c>
      <c r="E5371" s="160"/>
      <c r="F5371" s="160">
        <v>45696</v>
      </c>
      <c r="G5371" s="160">
        <v>45706</v>
      </c>
      <c r="H5371" s="160" t="s">
        <v>6697</v>
      </c>
      <c r="I5371" s="160">
        <v>45938</v>
      </c>
      <c r="J5371" s="160">
        <v>16946.63</v>
      </c>
      <c r="K5371" s="160">
        <v>16946.64</v>
      </c>
      <c r="L5371" s="707">
        <v>33893.26</v>
      </c>
      <c r="M5371" s="727" t="s">
        <v>4994</v>
      </c>
      <c r="U5371" s="707">
        <v>16946.63</v>
      </c>
      <c r="W5371" s="707"/>
      <c r="X5371" s="707"/>
      <c r="AA5371" s="707"/>
      <c r="AB5371" s="707"/>
      <c r="AC5371" s="707">
        <v>16946.63</v>
      </c>
      <c r="AD5371" s="707"/>
      <c r="AE5371" s="707"/>
      <c r="AF5371" s="707"/>
      <c r="AG5371" s="707"/>
    </row>
    <row r="5372" spans="4:34">
      <c r="D5372" s="160" t="s">
        <v>9467</v>
      </c>
      <c r="E5372" s="160"/>
      <c r="F5372" s="160">
        <v>45696</v>
      </c>
      <c r="G5372" s="160">
        <v>45706</v>
      </c>
      <c r="H5372" s="160" t="s">
        <v>6697</v>
      </c>
      <c r="I5372" s="160">
        <v>45938</v>
      </c>
      <c r="J5372" s="160">
        <v>16946.63</v>
      </c>
      <c r="K5372" s="160">
        <v>16946.64</v>
      </c>
      <c r="L5372" s="707">
        <v>33893.26</v>
      </c>
      <c r="M5372" s="727" t="s">
        <v>4995</v>
      </c>
      <c r="W5372" s="707"/>
      <c r="X5372" s="707"/>
      <c r="Y5372" s="707"/>
      <c r="Z5372" s="707"/>
      <c r="AA5372" s="707"/>
      <c r="AB5372" s="707"/>
      <c r="AC5372" s="707">
        <v>16946.63</v>
      </c>
      <c r="AD5372" s="707"/>
      <c r="AE5372" s="707"/>
      <c r="AF5372" s="707"/>
      <c r="AG5372" s="707"/>
      <c r="AH5372" s="707"/>
    </row>
    <row r="5373" spans="4:34">
      <c r="D5373" s="160" t="s">
        <v>9467</v>
      </c>
      <c r="E5373" s="160"/>
      <c r="F5373" s="160">
        <v>45696</v>
      </c>
      <c r="G5373" s="160">
        <v>45706</v>
      </c>
      <c r="H5373" s="160" t="s">
        <v>6697</v>
      </c>
      <c r="I5373" s="160">
        <v>45938</v>
      </c>
      <c r="J5373" s="160">
        <v>16946.63</v>
      </c>
      <c r="K5373" s="160">
        <v>16946.64</v>
      </c>
      <c r="L5373" s="707">
        <v>33893.26</v>
      </c>
      <c r="M5373" s="727" t="s">
        <v>4996</v>
      </c>
      <c r="W5373" s="707"/>
      <c r="X5373" s="707"/>
      <c r="Y5373" s="707"/>
      <c r="Z5373" s="707"/>
      <c r="AA5373" s="707">
        <v>16946.64</v>
      </c>
      <c r="AD5373" s="707"/>
      <c r="AE5373" s="707"/>
      <c r="AF5373" s="707"/>
      <c r="AH5373" s="707"/>
    </row>
    <row r="5374" spans="4:34">
      <c r="D5374" s="160" t="s">
        <v>9468</v>
      </c>
      <c r="E5374" s="160"/>
      <c r="F5374" s="160">
        <v>45698</v>
      </c>
      <c r="G5374" s="160">
        <v>45708</v>
      </c>
      <c r="H5374" s="160" t="s">
        <v>6685</v>
      </c>
      <c r="I5374" s="160">
        <v>45941</v>
      </c>
      <c r="J5374" s="160">
        <v>9125.11</v>
      </c>
      <c r="K5374" s="160">
        <v>9125.11</v>
      </c>
      <c r="L5374" s="707">
        <v>36500.43</v>
      </c>
      <c r="M5374" s="727" t="s">
        <v>4994</v>
      </c>
      <c r="U5374" s="707">
        <v>9125.11</v>
      </c>
      <c r="W5374" s="707"/>
      <c r="Y5374" s="707"/>
      <c r="Z5374" s="707"/>
      <c r="AB5374" s="707"/>
      <c r="AC5374" s="707">
        <v>27375.33</v>
      </c>
      <c r="AD5374" s="707"/>
      <c r="AE5374" s="707"/>
      <c r="AF5374" s="707"/>
      <c r="AG5374" s="707"/>
      <c r="AH5374" s="707"/>
    </row>
    <row r="5375" spans="4:34">
      <c r="D5375" s="160" t="s">
        <v>9468</v>
      </c>
      <c r="E5375" s="160"/>
      <c r="F5375" s="160">
        <v>45698</v>
      </c>
      <c r="G5375" s="160">
        <v>45708</v>
      </c>
      <c r="H5375" s="160" t="s">
        <v>6685</v>
      </c>
      <c r="I5375" s="160">
        <v>45941</v>
      </c>
      <c r="J5375" s="160">
        <v>9125.11</v>
      </c>
      <c r="K5375" s="160">
        <v>9125.11</v>
      </c>
      <c r="L5375" s="707">
        <v>36500.43</v>
      </c>
      <c r="M5375" s="727" t="s">
        <v>4995</v>
      </c>
      <c r="X5375" s="707"/>
      <c r="Y5375" s="707"/>
      <c r="Z5375" s="707"/>
      <c r="AA5375" s="707"/>
      <c r="AB5375" s="707"/>
      <c r="AC5375" s="707">
        <v>27375.33</v>
      </c>
      <c r="AD5375" s="707"/>
      <c r="AE5375" s="707"/>
      <c r="AF5375" s="707"/>
      <c r="AG5375" s="707"/>
      <c r="AH5375" s="707"/>
    </row>
    <row r="5376" spans="4:34">
      <c r="D5376" s="160" t="s">
        <v>9468</v>
      </c>
      <c r="E5376" s="160"/>
      <c r="F5376" s="160">
        <v>45698</v>
      </c>
      <c r="G5376" s="160">
        <v>45708</v>
      </c>
      <c r="H5376" s="160" t="s">
        <v>6685</v>
      </c>
      <c r="I5376" s="160">
        <v>45941</v>
      </c>
      <c r="J5376" s="160">
        <v>9125.11</v>
      </c>
      <c r="K5376" s="160">
        <v>9125.11</v>
      </c>
      <c r="L5376" s="707">
        <v>36500.43</v>
      </c>
      <c r="M5376" s="727" t="s">
        <v>4996</v>
      </c>
      <c r="X5376" s="707"/>
      <c r="Y5376" s="707"/>
      <c r="Z5376" s="707"/>
      <c r="AA5376" s="707">
        <v>9125.11</v>
      </c>
      <c r="AE5376" s="707"/>
      <c r="AF5376" s="707"/>
    </row>
    <row r="5377" spans="4:34">
      <c r="D5377" s="160" t="s">
        <v>5573</v>
      </c>
      <c r="E5377" s="160"/>
      <c r="F5377" s="160">
        <v>45700</v>
      </c>
      <c r="G5377" s="160">
        <v>45708</v>
      </c>
      <c r="H5377" s="160">
        <v>45932</v>
      </c>
      <c r="I5377" s="160">
        <v>45941</v>
      </c>
      <c r="J5377" s="160">
        <v>0</v>
      </c>
      <c r="K5377" s="160">
        <v>0</v>
      </c>
      <c r="L5377" s="707">
        <v>23464.58</v>
      </c>
      <c r="M5377" s="727" t="s">
        <v>4994</v>
      </c>
      <c r="Y5377" s="707"/>
      <c r="AB5377" s="707"/>
      <c r="AC5377" s="707">
        <v>23464.58</v>
      </c>
      <c r="AD5377" s="707"/>
      <c r="AE5377" s="707"/>
      <c r="AF5377" s="707"/>
      <c r="AG5377" s="707"/>
      <c r="AH5377" s="707"/>
    </row>
    <row r="5378" spans="4:34">
      <c r="D5378" s="160" t="s">
        <v>5573</v>
      </c>
      <c r="E5378" s="160"/>
      <c r="F5378" s="160">
        <v>45700</v>
      </c>
      <c r="G5378" s="160">
        <v>45708</v>
      </c>
      <c r="H5378" s="160">
        <v>45932</v>
      </c>
      <c r="I5378" s="160">
        <v>45941</v>
      </c>
      <c r="J5378" s="160">
        <v>0</v>
      </c>
      <c r="K5378" s="160">
        <v>0</v>
      </c>
      <c r="L5378" s="707">
        <v>23464.58</v>
      </c>
      <c r="M5378" s="727" t="s">
        <v>4995</v>
      </c>
      <c r="X5378" s="707"/>
      <c r="Y5378" s="707"/>
      <c r="Z5378" s="707"/>
      <c r="AB5378" s="707"/>
      <c r="AC5378" s="707">
        <v>23464.58</v>
      </c>
      <c r="AD5378" s="707"/>
      <c r="AE5378" s="707"/>
      <c r="AF5378" s="707"/>
      <c r="AG5378" s="707"/>
      <c r="AH5378" s="707"/>
    </row>
    <row r="5379" spans="4:34">
      <c r="D5379" s="160" t="s">
        <v>5573</v>
      </c>
      <c r="E5379" s="160"/>
      <c r="F5379" s="160">
        <v>45700</v>
      </c>
      <c r="G5379" s="160">
        <v>45708</v>
      </c>
      <c r="H5379" s="160">
        <v>45932</v>
      </c>
      <c r="I5379" s="160">
        <v>45941</v>
      </c>
      <c r="J5379" s="160">
        <v>0</v>
      </c>
      <c r="K5379" s="160">
        <v>0</v>
      </c>
      <c r="L5379" s="707">
        <v>23464.58</v>
      </c>
      <c r="M5379" s="727" t="s">
        <v>4996</v>
      </c>
      <c r="X5379" s="707"/>
      <c r="Y5379" s="707"/>
      <c r="Z5379" s="707"/>
      <c r="AE5379" s="707"/>
      <c r="AF5379" s="707"/>
    </row>
    <row r="5380" spans="4:34">
      <c r="D5380" s="160" t="s">
        <v>5574</v>
      </c>
      <c r="E5380" s="160"/>
      <c r="F5380" s="160">
        <v>45703</v>
      </c>
      <c r="G5380" s="160">
        <v>45711</v>
      </c>
      <c r="H5380" s="160">
        <v>45935</v>
      </c>
      <c r="I5380" s="160">
        <v>45943</v>
      </c>
      <c r="J5380" s="160">
        <v>0</v>
      </c>
      <c r="K5380" s="160">
        <v>0</v>
      </c>
      <c r="L5380" s="707">
        <v>90912.14</v>
      </c>
      <c r="M5380" s="727" t="s">
        <v>4994</v>
      </c>
      <c r="Y5380" s="707"/>
      <c r="AB5380" s="707"/>
      <c r="AC5380" s="707">
        <v>90912.14</v>
      </c>
      <c r="AD5380" s="707"/>
      <c r="AE5380" s="707"/>
      <c r="AF5380" s="707"/>
      <c r="AG5380" s="707"/>
      <c r="AH5380" s="707"/>
    </row>
    <row r="5381" spans="4:34">
      <c r="D5381" s="160" t="s">
        <v>5574</v>
      </c>
      <c r="E5381" s="160"/>
      <c r="F5381" s="160">
        <v>45703</v>
      </c>
      <c r="G5381" s="160">
        <v>45711</v>
      </c>
      <c r="H5381" s="160">
        <v>45935</v>
      </c>
      <c r="I5381" s="160">
        <v>45943</v>
      </c>
      <c r="J5381" s="160">
        <v>0</v>
      </c>
      <c r="K5381" s="160">
        <v>0</v>
      </c>
      <c r="L5381" s="707">
        <v>90912.14</v>
      </c>
      <c r="M5381" s="727" t="s">
        <v>4995</v>
      </c>
      <c r="X5381" s="707"/>
      <c r="Y5381" s="707"/>
      <c r="Z5381" s="707"/>
      <c r="AB5381" s="707"/>
      <c r="AC5381" s="707">
        <v>90912.14</v>
      </c>
      <c r="AD5381" s="707"/>
      <c r="AE5381" s="707"/>
      <c r="AF5381" s="707"/>
      <c r="AG5381" s="707"/>
      <c r="AH5381" s="707"/>
    </row>
    <row r="5382" spans="4:34">
      <c r="D5382" s="160" t="s">
        <v>5574</v>
      </c>
      <c r="E5382" s="160"/>
      <c r="F5382" s="160">
        <v>45703</v>
      </c>
      <c r="G5382" s="160">
        <v>45711</v>
      </c>
      <c r="H5382" s="160">
        <v>45935</v>
      </c>
      <c r="I5382" s="160">
        <v>45943</v>
      </c>
      <c r="J5382" s="160">
        <v>0</v>
      </c>
      <c r="K5382" s="160">
        <v>0</v>
      </c>
      <c r="L5382" s="707">
        <v>90912.14</v>
      </c>
      <c r="M5382" s="727" t="s">
        <v>4996</v>
      </c>
      <c r="X5382" s="707"/>
      <c r="Y5382" s="707"/>
      <c r="Z5382" s="707"/>
      <c r="AE5382" s="707"/>
      <c r="AF5382" s="707"/>
    </row>
    <row r="5383" spans="4:34">
      <c r="D5383" s="160" t="s">
        <v>9469</v>
      </c>
      <c r="E5383" s="160"/>
      <c r="F5383" s="160">
        <v>45719</v>
      </c>
      <c r="G5383" s="160">
        <v>45733</v>
      </c>
      <c r="H5383" s="160" t="s">
        <v>6656</v>
      </c>
      <c r="I5383" s="160">
        <v>46013</v>
      </c>
      <c r="J5383" s="160">
        <v>87582.45</v>
      </c>
      <c r="K5383" s="160">
        <v>87582.44</v>
      </c>
      <c r="L5383" s="707">
        <v>103343.98</v>
      </c>
      <c r="M5383" s="727" t="s">
        <v>4994</v>
      </c>
      <c r="V5383" s="707">
        <v>87582.45</v>
      </c>
      <c r="Y5383" s="707"/>
      <c r="AB5383" s="707"/>
      <c r="AC5383" s="707"/>
      <c r="AD5383" s="707"/>
      <c r="AE5383" s="707">
        <v>15761.54</v>
      </c>
      <c r="AF5383" s="707"/>
      <c r="AG5383" s="707"/>
      <c r="AH5383" s="707"/>
    </row>
    <row r="5384" spans="4:34">
      <c r="D5384" s="160" t="s">
        <v>9469</v>
      </c>
      <c r="E5384" s="160"/>
      <c r="F5384" s="160">
        <v>45719</v>
      </c>
      <c r="G5384" s="160">
        <v>45733</v>
      </c>
      <c r="H5384" s="160" t="s">
        <v>6656</v>
      </c>
      <c r="I5384" s="160">
        <v>46013</v>
      </c>
      <c r="J5384" s="160">
        <v>87582.45</v>
      </c>
      <c r="K5384" s="160">
        <v>87582.44</v>
      </c>
      <c r="L5384" s="707">
        <v>103343.98</v>
      </c>
      <c r="M5384" s="727" t="s">
        <v>4995</v>
      </c>
      <c r="Y5384" s="707"/>
      <c r="Z5384" s="707"/>
      <c r="AB5384" s="707"/>
      <c r="AC5384" s="707"/>
      <c r="AD5384" s="707"/>
      <c r="AE5384" s="707">
        <v>15761.54</v>
      </c>
      <c r="AF5384" s="707"/>
      <c r="AG5384" s="707"/>
      <c r="AH5384" s="707"/>
    </row>
    <row r="5385" spans="4:34">
      <c r="D5385" s="160" t="s">
        <v>9469</v>
      </c>
      <c r="E5385" s="160"/>
      <c r="F5385" s="160">
        <v>45719</v>
      </c>
      <c r="G5385" s="160">
        <v>45733</v>
      </c>
      <c r="H5385" s="160" t="s">
        <v>6656</v>
      </c>
      <c r="I5385" s="160">
        <v>46013</v>
      </c>
      <c r="J5385" s="160">
        <v>87582.45</v>
      </c>
      <c r="K5385" s="160">
        <v>87582.44</v>
      </c>
      <c r="L5385" s="707">
        <v>103343.98</v>
      </c>
      <c r="M5385" s="727" t="s">
        <v>4996</v>
      </c>
      <c r="W5385" s="707">
        <v>26913.35</v>
      </c>
      <c r="X5385" s="707">
        <v>29559.08</v>
      </c>
      <c r="Y5385" s="707">
        <v>30562.62</v>
      </c>
      <c r="Z5385" s="707">
        <v>547.39</v>
      </c>
      <c r="AE5385" s="707"/>
      <c r="AF5385" s="707"/>
    </row>
    <row r="5386" spans="4:34">
      <c r="D5386" s="160" t="s">
        <v>9470</v>
      </c>
      <c r="E5386" s="160"/>
      <c r="F5386" s="160">
        <v>45719</v>
      </c>
      <c r="G5386" s="160">
        <v>45732</v>
      </c>
      <c r="H5386" s="160">
        <v>46000</v>
      </c>
      <c r="I5386" s="160">
        <v>46013</v>
      </c>
      <c r="J5386" s="160">
        <v>0</v>
      </c>
      <c r="K5386" s="160">
        <v>0</v>
      </c>
      <c r="L5386" s="707">
        <v>2251.8000000000002</v>
      </c>
      <c r="M5386" s="727" t="s">
        <v>4994</v>
      </c>
      <c r="Y5386" s="707"/>
      <c r="AB5386" s="707"/>
      <c r="AC5386" s="707"/>
      <c r="AD5386" s="707"/>
      <c r="AE5386" s="707">
        <v>2251.8000000000002</v>
      </c>
      <c r="AF5386" s="707"/>
      <c r="AG5386" s="707"/>
      <c r="AH5386" s="707"/>
    </row>
    <row r="5387" spans="4:34">
      <c r="D5387" s="160" t="s">
        <v>9470</v>
      </c>
      <c r="E5387" s="160"/>
      <c r="F5387" s="160">
        <v>45719</v>
      </c>
      <c r="G5387" s="160">
        <v>45732</v>
      </c>
      <c r="H5387" s="160">
        <v>46000</v>
      </c>
      <c r="I5387" s="160">
        <v>46013</v>
      </c>
      <c r="J5387" s="160">
        <v>0</v>
      </c>
      <c r="K5387" s="160">
        <v>0</v>
      </c>
      <c r="L5387" s="707">
        <v>2251.8000000000002</v>
      </c>
      <c r="M5387" s="727" t="s">
        <v>4995</v>
      </c>
      <c r="X5387" s="707"/>
      <c r="Y5387" s="707"/>
      <c r="Z5387" s="707"/>
      <c r="AB5387" s="707"/>
      <c r="AC5387" s="707"/>
      <c r="AD5387" s="707"/>
      <c r="AE5387" s="707">
        <v>2251.8000000000002</v>
      </c>
      <c r="AF5387" s="707"/>
      <c r="AG5387" s="707"/>
      <c r="AH5387" s="707"/>
    </row>
    <row r="5388" spans="4:34">
      <c r="D5388" s="160" t="s">
        <v>9470</v>
      </c>
      <c r="E5388" s="160"/>
      <c r="F5388" s="160">
        <v>45719</v>
      </c>
      <c r="G5388" s="160">
        <v>45732</v>
      </c>
      <c r="H5388" s="160">
        <v>46000</v>
      </c>
      <c r="I5388" s="160">
        <v>46013</v>
      </c>
      <c r="J5388" s="160">
        <v>0</v>
      </c>
      <c r="K5388" s="160">
        <v>0</v>
      </c>
      <c r="L5388" s="707">
        <v>2251.8000000000002</v>
      </c>
      <c r="M5388" s="727" t="s">
        <v>4996</v>
      </c>
      <c r="X5388" s="707"/>
      <c r="Y5388" s="707"/>
      <c r="Z5388" s="707"/>
      <c r="AE5388" s="707"/>
      <c r="AF5388" s="707"/>
      <c r="AH5388" s="707"/>
    </row>
    <row r="5389" spans="4:34">
      <c r="D5389" s="160" t="s">
        <v>9471</v>
      </c>
      <c r="E5389" s="160"/>
      <c r="F5389" s="160">
        <v>45721</v>
      </c>
      <c r="G5389" s="160">
        <v>45733</v>
      </c>
      <c r="H5389" s="160" t="s">
        <v>6656</v>
      </c>
      <c r="I5389" s="160" t="s">
        <v>6731</v>
      </c>
      <c r="J5389" s="160">
        <v>87582.45</v>
      </c>
      <c r="K5389" s="160">
        <v>87582.44</v>
      </c>
      <c r="L5389" s="707">
        <v>87582.45</v>
      </c>
      <c r="M5389" s="727" t="s">
        <v>4994</v>
      </c>
      <c r="V5389" s="707">
        <v>87582.45</v>
      </c>
      <c r="Y5389" s="707"/>
      <c r="Z5389" s="707"/>
      <c r="AB5389" s="707"/>
      <c r="AC5389" s="707"/>
      <c r="AD5389" s="707"/>
      <c r="AE5389" s="707"/>
      <c r="AF5389" s="707"/>
      <c r="AG5389" s="707"/>
      <c r="AH5389" s="707"/>
    </row>
    <row r="5390" spans="4:34">
      <c r="D5390" s="160" t="s">
        <v>9471</v>
      </c>
      <c r="E5390" s="160"/>
      <c r="F5390" s="160">
        <v>45721</v>
      </c>
      <c r="G5390" s="160">
        <v>45733</v>
      </c>
      <c r="H5390" s="160" t="s">
        <v>6656</v>
      </c>
      <c r="I5390" s="160" t="s">
        <v>6731</v>
      </c>
      <c r="J5390" s="160">
        <v>87582.45</v>
      </c>
      <c r="K5390" s="160">
        <v>87582.44</v>
      </c>
      <c r="L5390" s="707">
        <v>87582.45</v>
      </c>
      <c r="M5390" s="727" t="s">
        <v>4995</v>
      </c>
      <c r="Y5390" s="707"/>
      <c r="Z5390" s="707"/>
      <c r="AA5390" s="707"/>
      <c r="AB5390" s="707"/>
      <c r="AC5390" s="707"/>
      <c r="AD5390" s="707"/>
      <c r="AE5390" s="707"/>
      <c r="AF5390" s="707"/>
      <c r="AG5390" s="707"/>
      <c r="AH5390" s="707"/>
    </row>
    <row r="5391" spans="4:34">
      <c r="D5391" s="160" t="s">
        <v>9471</v>
      </c>
      <c r="E5391" s="160"/>
      <c r="F5391" s="160">
        <v>45721</v>
      </c>
      <c r="G5391" s="160">
        <v>45733</v>
      </c>
      <c r="H5391" s="160" t="s">
        <v>6656</v>
      </c>
      <c r="I5391" s="160" t="s">
        <v>6731</v>
      </c>
      <c r="J5391" s="160">
        <v>87582.45</v>
      </c>
      <c r="K5391" s="160">
        <v>87582.44</v>
      </c>
      <c r="L5391" s="707">
        <v>87582.45</v>
      </c>
      <c r="M5391" s="727" t="s">
        <v>4996</v>
      </c>
      <c r="W5391" s="707">
        <v>26913.35</v>
      </c>
      <c r="X5391" s="707">
        <v>29559.08</v>
      </c>
      <c r="Y5391" s="707">
        <v>30562.62</v>
      </c>
      <c r="Z5391" s="707">
        <v>547.39</v>
      </c>
      <c r="AA5391" s="707"/>
      <c r="AE5391" s="707"/>
      <c r="AF5391" s="707"/>
      <c r="AH5391" s="707"/>
    </row>
    <row r="5392" spans="4:34">
      <c r="D5392" s="160" t="s">
        <v>9472</v>
      </c>
      <c r="E5392" s="160"/>
      <c r="F5392" s="160">
        <v>45726</v>
      </c>
      <c r="G5392" s="160">
        <v>45729</v>
      </c>
      <c r="H5392" s="160">
        <v>46007</v>
      </c>
      <c r="I5392" s="160">
        <v>46011</v>
      </c>
      <c r="J5392" s="160">
        <v>0</v>
      </c>
      <c r="K5392" s="160">
        <v>0</v>
      </c>
      <c r="L5392" s="707">
        <v>2586.3200000000002</v>
      </c>
      <c r="M5392" s="727" t="s">
        <v>4994</v>
      </c>
      <c r="X5392" s="707"/>
      <c r="Y5392" s="707"/>
      <c r="Z5392" s="707"/>
      <c r="AB5392" s="707"/>
      <c r="AC5392" s="707"/>
      <c r="AD5392" s="707"/>
      <c r="AE5392" s="707">
        <v>2586.3200000000002</v>
      </c>
      <c r="AF5392" s="707"/>
      <c r="AG5392" s="707"/>
      <c r="AH5392" s="707"/>
    </row>
    <row r="5393" spans="4:35">
      <c r="D5393" s="160" t="s">
        <v>9472</v>
      </c>
      <c r="E5393" s="160"/>
      <c r="F5393" s="160">
        <v>45726</v>
      </c>
      <c r="G5393" s="160">
        <v>45729</v>
      </c>
      <c r="H5393" s="160">
        <v>46007</v>
      </c>
      <c r="I5393" s="160">
        <v>46011</v>
      </c>
      <c r="J5393" s="160">
        <v>0</v>
      </c>
      <c r="K5393" s="160">
        <v>0</v>
      </c>
      <c r="L5393" s="707">
        <v>2586.3200000000002</v>
      </c>
      <c r="M5393" s="727" t="s">
        <v>4995</v>
      </c>
      <c r="X5393" s="707"/>
      <c r="Y5393" s="707"/>
      <c r="Z5393" s="707"/>
      <c r="AA5393" s="707"/>
      <c r="AB5393" s="707"/>
      <c r="AC5393" s="707"/>
      <c r="AD5393" s="707"/>
      <c r="AE5393" s="707">
        <v>2586.3200000000002</v>
      </c>
      <c r="AF5393" s="707"/>
      <c r="AG5393" s="707"/>
      <c r="AH5393" s="707"/>
      <c r="AI5393" s="707"/>
    </row>
    <row r="5394" spans="4:35">
      <c r="D5394" s="160" t="s">
        <v>9472</v>
      </c>
      <c r="E5394" s="160"/>
      <c r="F5394" s="160">
        <v>45726</v>
      </c>
      <c r="G5394" s="160">
        <v>45729</v>
      </c>
      <c r="H5394" s="160">
        <v>46007</v>
      </c>
      <c r="I5394" s="160">
        <v>46011</v>
      </c>
      <c r="J5394" s="160">
        <v>0</v>
      </c>
      <c r="K5394" s="160">
        <v>0</v>
      </c>
      <c r="L5394" s="707">
        <v>2586.3200000000002</v>
      </c>
      <c r="M5394" s="727" t="s">
        <v>4996</v>
      </c>
      <c r="X5394" s="707"/>
      <c r="Y5394" s="707"/>
      <c r="Z5394" s="707"/>
      <c r="AA5394" s="707"/>
      <c r="AE5394" s="707"/>
      <c r="AF5394" s="707"/>
      <c r="AG5394" s="707"/>
      <c r="AH5394" s="707"/>
      <c r="AI5394" s="707"/>
    </row>
    <row r="5395" spans="4:35">
      <c r="D5395" s="160" t="s">
        <v>9473</v>
      </c>
      <c r="E5395" s="160"/>
      <c r="F5395" s="160">
        <v>45726</v>
      </c>
      <c r="G5395" s="160">
        <v>45729</v>
      </c>
      <c r="H5395" s="160">
        <v>46007</v>
      </c>
      <c r="I5395" s="160">
        <v>46011</v>
      </c>
      <c r="J5395" s="160">
        <v>0</v>
      </c>
      <c r="K5395" s="160">
        <v>0</v>
      </c>
      <c r="L5395" s="707">
        <v>7444.14</v>
      </c>
      <c r="M5395" s="727" t="s">
        <v>4994</v>
      </c>
      <c r="X5395" s="707"/>
      <c r="Y5395" s="707"/>
      <c r="AB5395" s="707"/>
      <c r="AC5395" s="707"/>
      <c r="AD5395" s="707"/>
      <c r="AE5395" s="707">
        <v>7444.14</v>
      </c>
      <c r="AF5395" s="707"/>
      <c r="AG5395" s="707"/>
      <c r="AH5395" s="707"/>
    </row>
    <row r="5396" spans="4:35">
      <c r="D5396" s="160" t="s">
        <v>9473</v>
      </c>
      <c r="E5396" s="160"/>
      <c r="F5396" s="160">
        <v>45726</v>
      </c>
      <c r="G5396" s="160">
        <v>45729</v>
      </c>
      <c r="H5396" s="160">
        <v>46007</v>
      </c>
      <c r="I5396" s="160">
        <v>46011</v>
      </c>
      <c r="J5396" s="160">
        <v>0</v>
      </c>
      <c r="K5396" s="160">
        <v>0</v>
      </c>
      <c r="L5396" s="707">
        <v>7444.14</v>
      </c>
      <c r="M5396" s="727" t="s">
        <v>4995</v>
      </c>
      <c r="X5396" s="707"/>
      <c r="Y5396" s="707"/>
      <c r="Z5396" s="707"/>
      <c r="AB5396" s="707"/>
      <c r="AC5396" s="707"/>
      <c r="AD5396" s="707"/>
      <c r="AE5396" s="707">
        <v>7444.14</v>
      </c>
      <c r="AF5396" s="707"/>
      <c r="AG5396" s="707"/>
      <c r="AH5396" s="707"/>
    </row>
    <row r="5397" spans="4:35">
      <c r="D5397" s="160" t="s">
        <v>9473</v>
      </c>
      <c r="E5397" s="160"/>
      <c r="F5397" s="160">
        <v>45726</v>
      </c>
      <c r="G5397" s="160">
        <v>45729</v>
      </c>
      <c r="H5397" s="160">
        <v>46007</v>
      </c>
      <c r="I5397" s="160">
        <v>46011</v>
      </c>
      <c r="J5397" s="160">
        <v>0</v>
      </c>
      <c r="K5397" s="160">
        <v>0</v>
      </c>
      <c r="L5397" s="707">
        <v>7444.14</v>
      </c>
      <c r="M5397" s="727" t="s">
        <v>4996</v>
      </c>
      <c r="X5397" s="707"/>
      <c r="Y5397" s="707"/>
      <c r="Z5397" s="707"/>
      <c r="AE5397" s="707"/>
      <c r="AF5397" s="707"/>
      <c r="AG5397" s="707"/>
    </row>
    <row r="5398" spans="4:35">
      <c r="D5398" s="160" t="s">
        <v>9474</v>
      </c>
      <c r="E5398" s="160"/>
      <c r="F5398" s="160">
        <v>45719</v>
      </c>
      <c r="G5398" s="160">
        <v>45732</v>
      </c>
      <c r="H5398" s="160">
        <v>46000</v>
      </c>
      <c r="I5398" s="160">
        <v>46013</v>
      </c>
      <c r="J5398" s="160">
        <v>0</v>
      </c>
      <c r="K5398" s="160">
        <v>0</v>
      </c>
      <c r="L5398" s="707">
        <v>3479.28</v>
      </c>
      <c r="M5398" s="727" t="s">
        <v>4994</v>
      </c>
      <c r="X5398" s="707"/>
      <c r="AB5398" s="707"/>
      <c r="AC5398" s="707"/>
      <c r="AD5398" s="707"/>
      <c r="AE5398" s="707">
        <v>3479.28</v>
      </c>
      <c r="AF5398" s="707"/>
      <c r="AG5398" s="707"/>
      <c r="AH5398" s="707"/>
    </row>
    <row r="5399" spans="4:35">
      <c r="D5399" s="160" t="s">
        <v>9474</v>
      </c>
      <c r="E5399" s="160"/>
      <c r="F5399" s="160">
        <v>45719</v>
      </c>
      <c r="G5399" s="160">
        <v>45732</v>
      </c>
      <c r="H5399" s="160">
        <v>46000</v>
      </c>
      <c r="I5399" s="160">
        <v>46013</v>
      </c>
      <c r="J5399" s="160">
        <v>0</v>
      </c>
      <c r="K5399" s="160">
        <v>0</v>
      </c>
      <c r="L5399" s="707">
        <v>3479.28</v>
      </c>
      <c r="M5399" s="727" t="s">
        <v>4995</v>
      </c>
      <c r="X5399" s="707"/>
      <c r="Y5399" s="707"/>
      <c r="Z5399" s="707"/>
      <c r="AB5399" s="707"/>
      <c r="AC5399" s="707"/>
      <c r="AD5399" s="707"/>
      <c r="AE5399" s="707">
        <v>3479.28</v>
      </c>
      <c r="AF5399" s="707"/>
      <c r="AG5399" s="707"/>
      <c r="AH5399" s="707"/>
    </row>
    <row r="5400" spans="4:35">
      <c r="D5400" s="160" t="s">
        <v>9474</v>
      </c>
      <c r="E5400" s="160"/>
      <c r="F5400" s="160">
        <v>45719</v>
      </c>
      <c r="G5400" s="160">
        <v>45732</v>
      </c>
      <c r="H5400" s="160">
        <v>46000</v>
      </c>
      <c r="I5400" s="160">
        <v>46013</v>
      </c>
      <c r="J5400" s="160">
        <v>0</v>
      </c>
      <c r="K5400" s="160">
        <v>0</v>
      </c>
      <c r="L5400" s="707">
        <v>3479.28</v>
      </c>
      <c r="M5400" s="727" t="s">
        <v>4996</v>
      </c>
      <c r="X5400" s="707"/>
      <c r="Y5400" s="707"/>
      <c r="Z5400" s="707"/>
      <c r="AE5400" s="707"/>
      <c r="AF5400" s="707"/>
      <c r="AG5400" s="707"/>
    </row>
    <row r="5401" spans="4:35">
      <c r="D5401" s="160" t="s">
        <v>5575</v>
      </c>
      <c r="E5401" s="160"/>
      <c r="F5401" s="160">
        <v>45734</v>
      </c>
      <c r="G5401" s="160">
        <v>45745</v>
      </c>
      <c r="H5401" s="160">
        <v>46014</v>
      </c>
      <c r="I5401" s="160">
        <v>46025</v>
      </c>
      <c r="J5401" s="160">
        <v>0</v>
      </c>
      <c r="K5401" s="160">
        <v>0</v>
      </c>
      <c r="L5401" s="707">
        <v>31050.560000000001</v>
      </c>
      <c r="M5401" s="727" t="s">
        <v>4994</v>
      </c>
      <c r="X5401" s="707"/>
      <c r="AB5401" s="707"/>
      <c r="AC5401" s="707"/>
      <c r="AD5401" s="707"/>
      <c r="AE5401" s="707">
        <v>30666.03</v>
      </c>
      <c r="AF5401" s="707">
        <v>384.54</v>
      </c>
      <c r="AG5401" s="707"/>
      <c r="AH5401" s="707"/>
    </row>
    <row r="5402" spans="4:35">
      <c r="D5402" s="160" t="s">
        <v>5575</v>
      </c>
      <c r="E5402" s="160"/>
      <c r="F5402" s="160">
        <v>45734</v>
      </c>
      <c r="G5402" s="160">
        <v>45745</v>
      </c>
      <c r="H5402" s="160">
        <v>46014</v>
      </c>
      <c r="I5402" s="160">
        <v>46025</v>
      </c>
      <c r="J5402" s="160">
        <v>0</v>
      </c>
      <c r="K5402" s="160">
        <v>0</v>
      </c>
      <c r="L5402" s="707">
        <v>31050.560000000001</v>
      </c>
      <c r="M5402" s="727" t="s">
        <v>4995</v>
      </c>
      <c r="X5402" s="707"/>
      <c r="Y5402" s="707"/>
      <c r="Z5402" s="707"/>
      <c r="AB5402" s="707"/>
      <c r="AC5402" s="707"/>
      <c r="AD5402" s="707"/>
      <c r="AE5402" s="707">
        <v>30666.03</v>
      </c>
      <c r="AF5402" s="707">
        <v>384.54</v>
      </c>
      <c r="AG5402" s="707"/>
      <c r="AH5402" s="707"/>
    </row>
    <row r="5403" spans="4:35">
      <c r="D5403" s="160" t="s">
        <v>5575</v>
      </c>
      <c r="E5403" s="160"/>
      <c r="F5403" s="160">
        <v>45734</v>
      </c>
      <c r="G5403" s="160">
        <v>45745</v>
      </c>
      <c r="H5403" s="160">
        <v>46014</v>
      </c>
      <c r="I5403" s="160">
        <v>46025</v>
      </c>
      <c r="J5403" s="160">
        <v>0</v>
      </c>
      <c r="K5403" s="160">
        <v>0</v>
      </c>
      <c r="L5403" s="707">
        <v>31050.560000000001</v>
      </c>
      <c r="M5403" s="727" t="s">
        <v>4996</v>
      </c>
      <c r="X5403" s="707"/>
      <c r="Y5403" s="707"/>
      <c r="Z5403" s="707"/>
      <c r="AE5403" s="707"/>
      <c r="AF5403" s="707"/>
      <c r="AG5403" s="707"/>
    </row>
    <row r="5404" spans="4:35">
      <c r="D5404" s="160" t="s">
        <v>9475</v>
      </c>
      <c r="E5404" s="160"/>
      <c r="F5404" s="160">
        <v>45734</v>
      </c>
      <c r="G5404" s="160">
        <v>45745</v>
      </c>
      <c r="H5404" s="160">
        <v>46014</v>
      </c>
      <c r="I5404" s="160">
        <v>46025</v>
      </c>
      <c r="J5404" s="160">
        <v>0</v>
      </c>
      <c r="K5404" s="160">
        <v>0</v>
      </c>
      <c r="L5404" s="707">
        <v>3845.35</v>
      </c>
      <c r="M5404" s="727" t="s">
        <v>4994</v>
      </c>
      <c r="X5404" s="707"/>
      <c r="AB5404" s="707"/>
      <c r="AC5404" s="707"/>
      <c r="AD5404" s="707"/>
      <c r="AE5404" s="707">
        <v>3460.82</v>
      </c>
      <c r="AF5404" s="707">
        <v>384.54</v>
      </c>
      <c r="AG5404" s="707"/>
      <c r="AH5404" s="707"/>
    </row>
    <row r="5405" spans="4:35">
      <c r="D5405" s="160" t="s">
        <v>9475</v>
      </c>
      <c r="E5405" s="160"/>
      <c r="F5405" s="160">
        <v>45734</v>
      </c>
      <c r="G5405" s="160">
        <v>45745</v>
      </c>
      <c r="H5405" s="160">
        <v>46014</v>
      </c>
      <c r="I5405" s="160">
        <v>46025</v>
      </c>
      <c r="J5405" s="160">
        <v>0</v>
      </c>
      <c r="K5405" s="160">
        <v>0</v>
      </c>
      <c r="L5405" s="707">
        <v>3845.35</v>
      </c>
      <c r="M5405" s="727" t="s">
        <v>4995</v>
      </c>
      <c r="X5405" s="707"/>
      <c r="Y5405" s="707"/>
      <c r="Z5405" s="707"/>
      <c r="AB5405" s="707"/>
      <c r="AC5405" s="707"/>
      <c r="AD5405" s="707"/>
      <c r="AE5405" s="707">
        <v>3460.82</v>
      </c>
      <c r="AF5405" s="707">
        <v>384.54</v>
      </c>
      <c r="AG5405" s="707"/>
      <c r="AH5405" s="707"/>
    </row>
    <row r="5406" spans="4:35">
      <c r="D5406" s="160" t="s">
        <v>9475</v>
      </c>
      <c r="E5406" s="160"/>
      <c r="F5406" s="160">
        <v>45734</v>
      </c>
      <c r="G5406" s="160">
        <v>45745</v>
      </c>
      <c r="H5406" s="160">
        <v>46014</v>
      </c>
      <c r="I5406" s="160">
        <v>46025</v>
      </c>
      <c r="J5406" s="160">
        <v>0</v>
      </c>
      <c r="K5406" s="160">
        <v>0</v>
      </c>
      <c r="L5406" s="707">
        <v>3845.35</v>
      </c>
      <c r="M5406" s="727" t="s">
        <v>4996</v>
      </c>
      <c r="X5406" s="707"/>
      <c r="Y5406" s="707"/>
      <c r="Z5406" s="707"/>
      <c r="AE5406" s="707"/>
      <c r="AF5406" s="707"/>
      <c r="AG5406" s="707"/>
    </row>
    <row r="5407" spans="4:35">
      <c r="D5407" s="160" t="s">
        <v>5576</v>
      </c>
      <c r="E5407" s="160"/>
      <c r="F5407" s="160">
        <v>45736</v>
      </c>
      <c r="G5407" s="160">
        <v>45742</v>
      </c>
      <c r="H5407" s="160">
        <v>46016</v>
      </c>
      <c r="I5407" s="160">
        <v>46022</v>
      </c>
      <c r="J5407" s="160">
        <v>0</v>
      </c>
      <c r="K5407" s="160">
        <v>0</v>
      </c>
      <c r="L5407" s="707">
        <v>27205.21</v>
      </c>
      <c r="M5407" s="727" t="s">
        <v>4994</v>
      </c>
      <c r="X5407" s="707"/>
      <c r="Y5407" s="707"/>
      <c r="Z5407" s="707"/>
      <c r="AB5407" s="707"/>
      <c r="AC5407" s="707"/>
      <c r="AD5407" s="707"/>
      <c r="AE5407" s="707">
        <v>27205.21</v>
      </c>
      <c r="AF5407" s="707"/>
      <c r="AG5407" s="707"/>
      <c r="AH5407" s="707"/>
    </row>
    <row r="5408" spans="4:35">
      <c r="D5408" s="160" t="s">
        <v>5576</v>
      </c>
      <c r="E5408" s="160"/>
      <c r="F5408" s="160">
        <v>45736</v>
      </c>
      <c r="G5408" s="160">
        <v>45742</v>
      </c>
      <c r="H5408" s="160">
        <v>46016</v>
      </c>
      <c r="I5408" s="160">
        <v>46022</v>
      </c>
      <c r="J5408" s="160">
        <v>0</v>
      </c>
      <c r="K5408" s="160">
        <v>0</v>
      </c>
      <c r="L5408" s="707">
        <v>27205.21</v>
      </c>
      <c r="M5408" s="727" t="s">
        <v>4995</v>
      </c>
      <c r="Y5408" s="707"/>
      <c r="Z5408" s="707"/>
      <c r="AA5408" s="707"/>
      <c r="AB5408" s="707"/>
      <c r="AC5408" s="707"/>
      <c r="AD5408" s="707"/>
      <c r="AE5408" s="707">
        <v>27205.21</v>
      </c>
      <c r="AF5408" s="707"/>
      <c r="AG5408" s="707"/>
      <c r="AH5408" s="707"/>
    </row>
    <row r="5409" spans="4:34">
      <c r="D5409" s="160" t="s">
        <v>5576</v>
      </c>
      <c r="E5409" s="160"/>
      <c r="F5409" s="160">
        <v>45736</v>
      </c>
      <c r="G5409" s="160">
        <v>45742</v>
      </c>
      <c r="H5409" s="160">
        <v>46016</v>
      </c>
      <c r="I5409" s="160">
        <v>46022</v>
      </c>
      <c r="J5409" s="160">
        <v>0</v>
      </c>
      <c r="K5409" s="160">
        <v>0</v>
      </c>
      <c r="L5409" s="707">
        <v>27205.21</v>
      </c>
      <c r="M5409" s="727" t="s">
        <v>4996</v>
      </c>
      <c r="Y5409" s="707"/>
      <c r="Z5409" s="707"/>
      <c r="AA5409" s="707"/>
      <c r="AE5409" s="707"/>
      <c r="AF5409" s="707"/>
      <c r="AG5409" s="707"/>
    </row>
    <row r="5410" spans="4:34">
      <c r="D5410" s="160" t="s">
        <v>732</v>
      </c>
      <c r="E5410" s="160"/>
      <c r="F5410" s="160">
        <v>45531</v>
      </c>
      <c r="G5410" s="160">
        <v>45711</v>
      </c>
      <c r="H5410" s="160" t="s">
        <v>12612</v>
      </c>
      <c r="I5410" s="160">
        <v>46009</v>
      </c>
      <c r="J5410" s="160">
        <v>6194687.4000000004</v>
      </c>
      <c r="K5410" s="160">
        <v>6194687.3600000003</v>
      </c>
      <c r="L5410" s="707">
        <v>9475826.1199999992</v>
      </c>
      <c r="M5410" s="727" t="s">
        <v>4994</v>
      </c>
      <c r="P5410" s="707">
        <v>3858337.25</v>
      </c>
      <c r="Q5410" s="707">
        <v>1053857.97</v>
      </c>
      <c r="R5410" s="707">
        <v>696424.69</v>
      </c>
      <c r="S5410" s="707">
        <v>390791.6</v>
      </c>
      <c r="Y5410" s="707"/>
      <c r="AB5410" s="707">
        <v>316706.53000000003</v>
      </c>
      <c r="AC5410" s="707">
        <v>2240409.92</v>
      </c>
      <c r="AD5410" s="707">
        <v>668545.62</v>
      </c>
      <c r="AE5410" s="707">
        <v>250752.54</v>
      </c>
      <c r="AF5410" s="707"/>
      <c r="AG5410" s="707"/>
      <c r="AH5410" s="707"/>
    </row>
    <row r="5411" spans="4:34">
      <c r="D5411" s="160" t="s">
        <v>732</v>
      </c>
      <c r="E5411" s="160"/>
      <c r="F5411" s="160">
        <v>45531</v>
      </c>
      <c r="G5411" s="160">
        <v>45711</v>
      </c>
      <c r="H5411" s="160" t="s">
        <v>12612</v>
      </c>
      <c r="I5411" s="160">
        <v>46009</v>
      </c>
      <c r="J5411" s="160">
        <v>6194687.4000000004</v>
      </c>
      <c r="K5411" s="160">
        <v>6194687.3600000003</v>
      </c>
      <c r="L5411" s="707">
        <v>9475826.1199999992</v>
      </c>
      <c r="M5411" s="727" t="s">
        <v>4995</v>
      </c>
      <c r="Y5411" s="707"/>
      <c r="Z5411" s="707"/>
      <c r="AA5411" s="707"/>
      <c r="AB5411" s="707"/>
      <c r="AC5411" s="707">
        <v>2337256.41</v>
      </c>
      <c r="AD5411" s="707">
        <v>693129.73</v>
      </c>
      <c r="AE5411" s="707">
        <v>250752.54</v>
      </c>
      <c r="AF5411" s="707"/>
      <c r="AG5411" s="707"/>
      <c r="AH5411" s="707"/>
    </row>
    <row r="5412" spans="4:34">
      <c r="D5412" s="160" t="s">
        <v>732</v>
      </c>
      <c r="E5412" s="160"/>
      <c r="F5412" s="160">
        <v>45531</v>
      </c>
      <c r="G5412" s="160">
        <v>45711</v>
      </c>
      <c r="H5412" s="160" t="s">
        <v>12612</v>
      </c>
      <c r="I5412" s="160">
        <v>46009</v>
      </c>
      <c r="J5412" s="160">
        <v>6194687.4000000004</v>
      </c>
      <c r="K5412" s="160">
        <v>6194687.3600000003</v>
      </c>
      <c r="L5412" s="707">
        <v>9475826.1199999992</v>
      </c>
      <c r="M5412" s="727" t="s">
        <v>4996</v>
      </c>
      <c r="R5412" s="707">
        <v>13215.07</v>
      </c>
      <c r="S5412" s="707">
        <v>231893.4</v>
      </c>
      <c r="T5412" s="707">
        <v>424231.11</v>
      </c>
      <c r="U5412" s="707">
        <v>289942.32</v>
      </c>
      <c r="V5412" s="707">
        <v>573931.26</v>
      </c>
      <c r="W5412" s="707">
        <v>675390.38</v>
      </c>
      <c r="X5412" s="707">
        <v>646146.79</v>
      </c>
      <c r="Y5412" s="707">
        <v>499562.78</v>
      </c>
      <c r="Z5412" s="707">
        <v>268958.61</v>
      </c>
      <c r="AA5412" s="707">
        <v>1859217.32</v>
      </c>
      <c r="AB5412" s="707">
        <v>684367.16</v>
      </c>
      <c r="AC5412" s="707">
        <v>27831.15</v>
      </c>
      <c r="AE5412" s="707"/>
      <c r="AF5412" s="707"/>
      <c r="AG5412" s="707"/>
    </row>
    <row r="5413" spans="4:34">
      <c r="D5413" s="160" t="s">
        <v>5577</v>
      </c>
      <c r="E5413" s="160"/>
      <c r="F5413" s="160">
        <v>45531</v>
      </c>
      <c r="G5413" s="160">
        <v>45679</v>
      </c>
      <c r="H5413" s="160" t="s">
        <v>6548</v>
      </c>
      <c r="I5413" s="160">
        <v>46009</v>
      </c>
      <c r="J5413" s="160">
        <v>1726563.45</v>
      </c>
      <c r="K5413" s="160">
        <v>1726563.44</v>
      </c>
      <c r="L5413" s="707">
        <v>2900329.38</v>
      </c>
      <c r="M5413" s="727" t="s">
        <v>4994</v>
      </c>
      <c r="P5413" s="707">
        <v>1374029.93</v>
      </c>
      <c r="Q5413" s="707">
        <v>192759.48</v>
      </c>
      <c r="R5413" s="707">
        <v>143899.29999999999</v>
      </c>
      <c r="S5413" s="707">
        <v>69421.289999999994</v>
      </c>
      <c r="Y5413" s="707"/>
      <c r="AB5413" s="707">
        <v>4210.25</v>
      </c>
      <c r="AC5413" s="707">
        <v>733954.83</v>
      </c>
      <c r="AD5413" s="707">
        <v>177418.13</v>
      </c>
      <c r="AE5413" s="707">
        <v>204636.17</v>
      </c>
      <c r="AF5413" s="707"/>
      <c r="AG5413" s="707"/>
      <c r="AH5413" s="707"/>
    </row>
    <row r="5414" spans="4:34">
      <c r="D5414" s="160" t="s">
        <v>5577</v>
      </c>
      <c r="E5414" s="160"/>
      <c r="F5414" s="160">
        <v>45531</v>
      </c>
      <c r="G5414" s="160">
        <v>45679</v>
      </c>
      <c r="H5414" s="160" t="s">
        <v>6548</v>
      </c>
      <c r="I5414" s="160">
        <v>46009</v>
      </c>
      <c r="J5414" s="160">
        <v>1726563.45</v>
      </c>
      <c r="K5414" s="160">
        <v>1726563.44</v>
      </c>
      <c r="L5414" s="707">
        <v>2900329.38</v>
      </c>
      <c r="M5414" s="727" t="s">
        <v>4995</v>
      </c>
      <c r="Y5414" s="707"/>
      <c r="Z5414" s="707"/>
      <c r="AA5414" s="707"/>
      <c r="AB5414" s="707"/>
      <c r="AC5414" s="707">
        <v>771676.02</v>
      </c>
      <c r="AD5414" s="707">
        <v>197453.73</v>
      </c>
      <c r="AE5414" s="707">
        <v>204636.17</v>
      </c>
      <c r="AF5414" s="707"/>
      <c r="AG5414" s="707"/>
      <c r="AH5414" s="707"/>
    </row>
    <row r="5415" spans="4:34">
      <c r="D5415" s="160" t="s">
        <v>5577</v>
      </c>
      <c r="E5415" s="160"/>
      <c r="F5415" s="160">
        <v>45531</v>
      </c>
      <c r="G5415" s="160">
        <v>45679</v>
      </c>
      <c r="H5415" s="160" t="s">
        <v>6548</v>
      </c>
      <c r="I5415" s="160">
        <v>46009</v>
      </c>
      <c r="J5415" s="160">
        <v>1726563.45</v>
      </c>
      <c r="K5415" s="160">
        <v>1726563.44</v>
      </c>
      <c r="L5415" s="707">
        <v>2900329.38</v>
      </c>
      <c r="M5415" s="727" t="s">
        <v>4996</v>
      </c>
      <c r="R5415" s="707">
        <v>3787.58</v>
      </c>
      <c r="S5415" s="707">
        <v>72290.259999999995</v>
      </c>
      <c r="T5415" s="707">
        <v>185215.75</v>
      </c>
      <c r="U5415" s="707">
        <v>106859.84</v>
      </c>
      <c r="V5415" s="707">
        <v>83482.66</v>
      </c>
      <c r="W5415" s="707">
        <v>432531.84</v>
      </c>
      <c r="X5415" s="707">
        <v>199742.59</v>
      </c>
      <c r="Y5415" s="707">
        <v>126457.8</v>
      </c>
      <c r="Z5415" s="707">
        <v>108788.93</v>
      </c>
      <c r="AA5415" s="707">
        <v>308809.78000000003</v>
      </c>
      <c r="AB5415" s="707">
        <v>95053.27</v>
      </c>
      <c r="AC5415" s="707">
        <v>3543.13</v>
      </c>
      <c r="AE5415" s="707"/>
      <c r="AF5415" s="707"/>
    </row>
    <row r="5416" spans="4:34">
      <c r="D5416" s="160" t="s">
        <v>5578</v>
      </c>
      <c r="E5416" s="160"/>
      <c r="F5416" s="160">
        <v>45539</v>
      </c>
      <c r="G5416" s="160">
        <v>45573</v>
      </c>
      <c r="H5416" s="160" t="s">
        <v>6601</v>
      </c>
      <c r="I5416" s="160">
        <v>45943</v>
      </c>
      <c r="J5416" s="160">
        <v>548349.03</v>
      </c>
      <c r="K5416" s="160">
        <v>548349.03</v>
      </c>
      <c r="L5416" s="707">
        <v>567544.11</v>
      </c>
      <c r="M5416" s="727" t="s">
        <v>4994</v>
      </c>
      <c r="P5416" s="707">
        <v>523535.71</v>
      </c>
      <c r="Q5416" s="707">
        <v>21717.52</v>
      </c>
      <c r="Y5416" s="707"/>
      <c r="AB5416" s="707">
        <v>4210.25</v>
      </c>
      <c r="AC5416" s="707">
        <v>18080.62</v>
      </c>
      <c r="AD5416" s="707"/>
      <c r="AE5416" s="707"/>
      <c r="AF5416" s="707"/>
      <c r="AG5416" s="707"/>
      <c r="AH5416" s="707"/>
    </row>
    <row r="5417" spans="4:34">
      <c r="D5417" s="160" t="s">
        <v>5578</v>
      </c>
      <c r="E5417" s="160"/>
      <c r="F5417" s="160">
        <v>45539</v>
      </c>
      <c r="G5417" s="160">
        <v>45573</v>
      </c>
      <c r="H5417" s="160" t="s">
        <v>6601</v>
      </c>
      <c r="I5417" s="160">
        <v>45943</v>
      </c>
      <c r="J5417" s="160">
        <v>548349.03</v>
      </c>
      <c r="K5417" s="160">
        <v>548349.03</v>
      </c>
      <c r="L5417" s="707">
        <v>567544.11</v>
      </c>
      <c r="M5417" s="727" t="s">
        <v>4995</v>
      </c>
      <c r="Y5417" s="707"/>
      <c r="Z5417" s="707"/>
      <c r="AA5417" s="707"/>
      <c r="AB5417" s="707"/>
      <c r="AC5417" s="707">
        <v>19195.080000000002</v>
      </c>
      <c r="AD5417" s="707"/>
      <c r="AE5417" s="707"/>
      <c r="AF5417" s="707"/>
      <c r="AG5417" s="707"/>
      <c r="AH5417" s="707"/>
    </row>
    <row r="5418" spans="4:34">
      <c r="D5418" s="160" t="s">
        <v>5578</v>
      </c>
      <c r="E5418" s="160"/>
      <c r="F5418" s="160">
        <v>45539</v>
      </c>
      <c r="G5418" s="160">
        <v>45573</v>
      </c>
      <c r="H5418" s="160" t="s">
        <v>6601</v>
      </c>
      <c r="I5418" s="160">
        <v>45943</v>
      </c>
      <c r="J5418" s="160">
        <v>548349.03</v>
      </c>
      <c r="K5418" s="160">
        <v>548349.03</v>
      </c>
      <c r="L5418" s="707">
        <v>567544.11</v>
      </c>
      <c r="M5418" s="727" t="s">
        <v>4996</v>
      </c>
      <c r="R5418" s="707">
        <v>3787.58</v>
      </c>
      <c r="S5418" s="707">
        <v>72290.259999999995</v>
      </c>
      <c r="T5418" s="707">
        <v>185215.75</v>
      </c>
      <c r="U5418" s="707">
        <v>106859.84</v>
      </c>
      <c r="V5418" s="707">
        <v>83482.66</v>
      </c>
      <c r="W5418" s="707">
        <v>28561.54</v>
      </c>
      <c r="X5418" s="707">
        <v>20333.16</v>
      </c>
      <c r="Y5418" s="707">
        <v>9084.2099999999991</v>
      </c>
      <c r="Z5418" s="707">
        <v>5323.69</v>
      </c>
      <c r="AA5418" s="707">
        <v>27862.55</v>
      </c>
      <c r="AB5418" s="707">
        <v>5498.26</v>
      </c>
      <c r="AC5418">
        <v>49.54</v>
      </c>
      <c r="AE5418" s="707"/>
      <c r="AF5418" s="707"/>
      <c r="AG5418" s="707"/>
    </row>
    <row r="5419" spans="4:34">
      <c r="D5419" s="160" t="s">
        <v>5579</v>
      </c>
      <c r="E5419" s="160"/>
      <c r="F5419" s="160">
        <v>45539</v>
      </c>
      <c r="G5419" s="160">
        <v>45568</v>
      </c>
      <c r="H5419" s="160" t="s">
        <v>6601</v>
      </c>
      <c r="I5419" s="160" t="s">
        <v>6813</v>
      </c>
      <c r="J5419" s="160">
        <v>43116.160000000003</v>
      </c>
      <c r="K5419" s="160">
        <v>43116.17</v>
      </c>
      <c r="L5419" s="707">
        <v>43116.160000000003</v>
      </c>
      <c r="M5419" s="727" t="s">
        <v>4994</v>
      </c>
      <c r="P5419" s="707">
        <v>40266.519999999997</v>
      </c>
      <c r="Q5419" s="707">
        <v>2849.64</v>
      </c>
      <c r="Y5419" s="707"/>
      <c r="AB5419" s="707"/>
      <c r="AC5419" s="707"/>
      <c r="AD5419" s="707"/>
      <c r="AE5419" s="707"/>
      <c r="AF5419" s="707"/>
      <c r="AG5419" s="707"/>
      <c r="AH5419" s="707"/>
    </row>
    <row r="5420" spans="4:34">
      <c r="D5420" s="160" t="s">
        <v>5579</v>
      </c>
      <c r="E5420" s="160"/>
      <c r="F5420" s="160">
        <v>45539</v>
      </c>
      <c r="G5420" s="160">
        <v>45568</v>
      </c>
      <c r="H5420" s="160" t="s">
        <v>6601</v>
      </c>
      <c r="I5420" s="160" t="s">
        <v>6813</v>
      </c>
      <c r="J5420" s="160">
        <v>43116.160000000003</v>
      </c>
      <c r="K5420" s="160">
        <v>43116.17</v>
      </c>
      <c r="L5420" s="707">
        <v>43116.160000000003</v>
      </c>
      <c r="M5420" s="727" t="s">
        <v>4995</v>
      </c>
      <c r="Y5420" s="707"/>
      <c r="Z5420" s="707"/>
      <c r="AA5420" s="707"/>
      <c r="AB5420" s="707"/>
      <c r="AC5420" s="707"/>
      <c r="AD5420" s="707"/>
      <c r="AE5420" s="707"/>
      <c r="AF5420" s="707"/>
      <c r="AG5420" s="707"/>
      <c r="AH5420" s="707"/>
    </row>
    <row r="5421" spans="4:34">
      <c r="D5421" s="160" t="s">
        <v>5579</v>
      </c>
      <c r="E5421" s="160"/>
      <c r="F5421" s="160">
        <v>45539</v>
      </c>
      <c r="G5421" s="160">
        <v>45568</v>
      </c>
      <c r="H5421" s="160" t="s">
        <v>6601</v>
      </c>
      <c r="I5421" s="160" t="s">
        <v>6813</v>
      </c>
      <c r="J5421" s="160">
        <v>43116.160000000003</v>
      </c>
      <c r="K5421" s="160">
        <v>43116.17</v>
      </c>
      <c r="L5421" s="707">
        <v>43116.160000000003</v>
      </c>
      <c r="M5421" s="727" t="s">
        <v>4996</v>
      </c>
      <c r="R5421" s="707">
        <v>1077.9000000000001</v>
      </c>
      <c r="S5421" s="707">
        <v>7275.85</v>
      </c>
      <c r="T5421" s="707">
        <v>23009.91</v>
      </c>
      <c r="U5421" s="707">
        <v>9216.14</v>
      </c>
      <c r="V5421" s="707">
        <v>1148.69</v>
      </c>
      <c r="Y5421" s="707"/>
      <c r="Z5421" s="707"/>
      <c r="AA5421" s="707">
        <v>1387.67</v>
      </c>
      <c r="AE5421" s="707"/>
      <c r="AF5421" s="707"/>
      <c r="AG5421" s="707"/>
    </row>
    <row r="5422" spans="4:34">
      <c r="D5422" s="160" t="s">
        <v>5581</v>
      </c>
      <c r="E5422" s="160"/>
      <c r="F5422" s="160">
        <v>45539</v>
      </c>
      <c r="G5422" s="160">
        <v>45573</v>
      </c>
      <c r="H5422" s="160" t="s">
        <v>6601</v>
      </c>
      <c r="I5422" s="160" t="s">
        <v>12621</v>
      </c>
      <c r="J5422" s="160">
        <v>108386.84</v>
      </c>
      <c r="K5422" s="160">
        <v>108386.83</v>
      </c>
      <c r="L5422" s="707">
        <v>108386.84</v>
      </c>
      <c r="M5422" s="727" t="s">
        <v>4994</v>
      </c>
      <c r="P5422" s="707">
        <v>97548.160000000003</v>
      </c>
      <c r="Q5422" s="707">
        <v>6628.43</v>
      </c>
      <c r="Y5422" s="707"/>
      <c r="Z5422" s="707"/>
      <c r="AB5422" s="707">
        <v>4210.25</v>
      </c>
      <c r="AC5422" s="707"/>
      <c r="AD5422" s="707"/>
      <c r="AE5422" s="707"/>
      <c r="AF5422" s="707"/>
      <c r="AG5422" s="707"/>
      <c r="AH5422" s="707"/>
    </row>
    <row r="5423" spans="4:34">
      <c r="D5423" s="160" t="s">
        <v>5581</v>
      </c>
      <c r="E5423" s="160"/>
      <c r="F5423" s="160">
        <v>45539</v>
      </c>
      <c r="G5423" s="160">
        <v>45573</v>
      </c>
      <c r="H5423" s="160" t="s">
        <v>6601</v>
      </c>
      <c r="I5423" s="160" t="s">
        <v>12621</v>
      </c>
      <c r="J5423" s="160">
        <v>108386.84</v>
      </c>
      <c r="K5423" s="160">
        <v>108386.83</v>
      </c>
      <c r="L5423" s="707">
        <v>108386.84</v>
      </c>
      <c r="M5423" s="727" t="s">
        <v>4995</v>
      </c>
      <c r="Y5423" s="707"/>
      <c r="Z5423" s="707"/>
      <c r="AA5423" s="707"/>
      <c r="AB5423" s="707"/>
      <c r="AC5423" s="707"/>
      <c r="AD5423" s="707"/>
      <c r="AE5423" s="707"/>
      <c r="AF5423" s="707"/>
      <c r="AG5423" s="707"/>
      <c r="AH5423" s="707"/>
    </row>
    <row r="5424" spans="4:34">
      <c r="D5424" s="160" t="s">
        <v>5581</v>
      </c>
      <c r="E5424" s="160"/>
      <c r="F5424" s="160">
        <v>45539</v>
      </c>
      <c r="G5424" s="160">
        <v>45573</v>
      </c>
      <c r="H5424" s="160" t="s">
        <v>6601</v>
      </c>
      <c r="I5424" s="160" t="s">
        <v>12621</v>
      </c>
      <c r="J5424" s="160">
        <v>108386.84</v>
      </c>
      <c r="K5424" s="160">
        <v>108386.83</v>
      </c>
      <c r="L5424" s="707">
        <v>108386.84</v>
      </c>
      <c r="M5424" s="727" t="s">
        <v>4996</v>
      </c>
      <c r="R5424" s="707">
        <v>2709.67</v>
      </c>
      <c r="S5424" s="707">
        <v>42541.83</v>
      </c>
      <c r="T5424" s="707">
        <v>50264.39</v>
      </c>
      <c r="U5424" s="707">
        <v>3965.54</v>
      </c>
      <c r="V5424" s="707">
        <v>3728.49</v>
      </c>
      <c r="W5424">
        <v>966.65</v>
      </c>
      <c r="X5424" s="707"/>
      <c r="Y5424" s="707"/>
      <c r="Z5424" s="707"/>
      <c r="AA5424" s="707"/>
      <c r="AB5424" s="707">
        <v>4210.25</v>
      </c>
      <c r="AF5424" s="707"/>
      <c r="AG5424" s="707"/>
    </row>
    <row r="5425" spans="4:35">
      <c r="D5425" s="160" t="s">
        <v>5582</v>
      </c>
      <c r="E5425" s="160"/>
      <c r="F5425" s="160">
        <v>45539</v>
      </c>
      <c r="G5425" s="160">
        <v>45547</v>
      </c>
      <c r="H5425" s="160" t="s">
        <v>6564</v>
      </c>
      <c r="I5425" s="160" t="s">
        <v>6729</v>
      </c>
      <c r="J5425" s="160">
        <v>41714.79</v>
      </c>
      <c r="K5425" s="160">
        <v>41714.800000000003</v>
      </c>
      <c r="L5425" s="707">
        <v>41714.79</v>
      </c>
      <c r="M5425" s="727" t="s">
        <v>4994</v>
      </c>
      <c r="P5425" s="707">
        <v>41714.79</v>
      </c>
      <c r="X5425" s="707"/>
      <c r="Y5425" s="707"/>
      <c r="Z5425" s="707"/>
      <c r="AB5425" s="707"/>
      <c r="AC5425" s="707"/>
      <c r="AD5425" s="707"/>
      <c r="AE5425" s="707"/>
      <c r="AF5425" s="707"/>
      <c r="AG5425" s="707"/>
      <c r="AH5425" s="707"/>
      <c r="AI5425" s="707"/>
    </row>
    <row r="5426" spans="4:35">
      <c r="D5426" s="160" t="s">
        <v>5582</v>
      </c>
      <c r="E5426" s="160"/>
      <c r="F5426" s="160">
        <v>45539</v>
      </c>
      <c r="G5426" s="160">
        <v>45547</v>
      </c>
      <c r="H5426" s="160" t="s">
        <v>6564</v>
      </c>
      <c r="I5426" s="160" t="s">
        <v>6729</v>
      </c>
      <c r="J5426" s="160">
        <v>41714.79</v>
      </c>
      <c r="K5426" s="160">
        <v>41714.800000000003</v>
      </c>
      <c r="L5426" s="707">
        <v>41714.79</v>
      </c>
      <c r="M5426" s="727" t="s">
        <v>4995</v>
      </c>
      <c r="X5426" s="707"/>
      <c r="Y5426" s="707"/>
      <c r="Z5426" s="707"/>
      <c r="AA5426" s="707"/>
      <c r="AB5426" s="707"/>
      <c r="AC5426" s="707"/>
      <c r="AD5426" s="707"/>
      <c r="AE5426" s="707"/>
      <c r="AF5426" s="707"/>
      <c r="AG5426" s="707"/>
      <c r="AH5426" s="707"/>
      <c r="AI5426" s="707"/>
    </row>
    <row r="5427" spans="4:35">
      <c r="D5427" s="160" t="s">
        <v>5582</v>
      </c>
      <c r="E5427" s="160"/>
      <c r="F5427" s="160">
        <v>45539</v>
      </c>
      <c r="G5427" s="160">
        <v>45547</v>
      </c>
      <c r="H5427" s="160" t="s">
        <v>6564</v>
      </c>
      <c r="I5427" s="160" t="s">
        <v>6729</v>
      </c>
      <c r="J5427" s="160">
        <v>41714.79</v>
      </c>
      <c r="K5427" s="160">
        <v>41714.800000000003</v>
      </c>
      <c r="L5427" s="707">
        <v>41714.79</v>
      </c>
      <c r="M5427" s="727" t="s">
        <v>4996</v>
      </c>
      <c r="S5427">
        <v>434.53</v>
      </c>
      <c r="T5427" s="707">
        <v>19597.27</v>
      </c>
      <c r="U5427" s="707">
        <v>12079.91</v>
      </c>
      <c r="V5427" s="707">
        <v>3345.87</v>
      </c>
      <c r="X5427" s="707">
        <v>4511.2</v>
      </c>
      <c r="Y5427" s="707">
        <v>1746.02</v>
      </c>
      <c r="Z5427" s="707"/>
      <c r="AA5427" s="707"/>
      <c r="AE5427" s="707"/>
      <c r="AF5427" s="707"/>
      <c r="AG5427" s="707"/>
    </row>
    <row r="5428" spans="4:35">
      <c r="D5428" s="160" t="s">
        <v>5583</v>
      </c>
      <c r="E5428" s="160"/>
      <c r="F5428" s="160">
        <v>45539</v>
      </c>
      <c r="G5428" s="160">
        <v>45561</v>
      </c>
      <c r="H5428" s="160" t="s">
        <v>6593</v>
      </c>
      <c r="I5428" s="160">
        <v>45932</v>
      </c>
      <c r="J5428" s="160">
        <v>110342.26</v>
      </c>
      <c r="K5428" s="160">
        <v>110342.25</v>
      </c>
      <c r="L5428" s="707">
        <v>111456.71</v>
      </c>
      <c r="M5428" s="727" t="s">
        <v>4994</v>
      </c>
      <c r="P5428" s="707">
        <v>111456.71</v>
      </c>
      <c r="X5428" s="707"/>
      <c r="Z5428" s="707"/>
      <c r="AB5428" s="707"/>
      <c r="AC5428" s="707"/>
      <c r="AD5428" s="707"/>
      <c r="AE5428" s="707"/>
      <c r="AF5428" s="707"/>
      <c r="AG5428" s="707"/>
      <c r="AH5428" s="707"/>
    </row>
    <row r="5429" spans="4:35">
      <c r="D5429" s="160" t="s">
        <v>5583</v>
      </c>
      <c r="E5429" s="160"/>
      <c r="F5429" s="160">
        <v>45539</v>
      </c>
      <c r="G5429" s="160">
        <v>45561</v>
      </c>
      <c r="H5429" s="160" t="s">
        <v>6593</v>
      </c>
      <c r="I5429" s="160">
        <v>45932</v>
      </c>
      <c r="J5429" s="160">
        <v>110342.26</v>
      </c>
      <c r="K5429" s="160">
        <v>110342.25</v>
      </c>
      <c r="L5429" s="707">
        <v>111456.71</v>
      </c>
      <c r="M5429" s="727" t="s">
        <v>4995</v>
      </c>
      <c r="X5429" s="707"/>
      <c r="Y5429" s="707"/>
      <c r="Z5429" s="707"/>
      <c r="AA5429" s="707"/>
      <c r="AB5429" s="707"/>
      <c r="AC5429" s="707">
        <v>1114.46</v>
      </c>
      <c r="AD5429" s="707"/>
      <c r="AE5429" s="707"/>
      <c r="AF5429" s="707"/>
      <c r="AG5429" s="707"/>
      <c r="AH5429" s="707"/>
      <c r="AI5429" s="707"/>
    </row>
    <row r="5430" spans="4:35">
      <c r="D5430" s="160" t="s">
        <v>5583</v>
      </c>
      <c r="E5430" s="160"/>
      <c r="F5430" s="160">
        <v>45539</v>
      </c>
      <c r="G5430" s="160">
        <v>45561</v>
      </c>
      <c r="H5430" s="160" t="s">
        <v>6593</v>
      </c>
      <c r="I5430" s="160">
        <v>45932</v>
      </c>
      <c r="J5430" s="160">
        <v>110342.26</v>
      </c>
      <c r="K5430" s="160">
        <v>110342.25</v>
      </c>
      <c r="L5430" s="707">
        <v>111456.71</v>
      </c>
      <c r="M5430" s="727" t="s">
        <v>4996</v>
      </c>
      <c r="S5430" s="707">
        <v>11328.52</v>
      </c>
      <c r="T5430" s="707">
        <v>16250.51</v>
      </c>
      <c r="U5430" s="707">
        <v>8411.0499999999993</v>
      </c>
      <c r="V5430" s="707">
        <v>16064.21</v>
      </c>
      <c r="W5430" s="707">
        <v>17079.169999999998</v>
      </c>
      <c r="X5430" s="707">
        <v>13108.88</v>
      </c>
      <c r="Y5430" s="707">
        <v>6920.8</v>
      </c>
      <c r="Z5430" s="707">
        <v>5323.69</v>
      </c>
      <c r="AA5430" s="707">
        <v>14517.88</v>
      </c>
      <c r="AB5430" s="707">
        <v>1288.01</v>
      </c>
      <c r="AC5430">
        <v>49.54</v>
      </c>
      <c r="AE5430" s="707"/>
      <c r="AF5430" s="707"/>
      <c r="AG5430" s="707"/>
      <c r="AH5430" s="707"/>
      <c r="AI5430" s="707"/>
    </row>
    <row r="5431" spans="4:35">
      <c r="D5431" s="160" t="s">
        <v>9476</v>
      </c>
      <c r="E5431" s="160"/>
      <c r="F5431" s="160">
        <v>45539</v>
      </c>
      <c r="G5431" s="160">
        <v>45552</v>
      </c>
      <c r="H5431" s="160">
        <v>45932</v>
      </c>
      <c r="I5431" s="160">
        <v>45943</v>
      </c>
      <c r="J5431" s="160">
        <v>0</v>
      </c>
      <c r="K5431" s="160">
        <v>0</v>
      </c>
      <c r="L5431" s="707">
        <v>18080.62</v>
      </c>
      <c r="M5431" s="727" t="s">
        <v>4994</v>
      </c>
      <c r="X5431" s="707"/>
      <c r="AB5431" s="707"/>
      <c r="AC5431" s="707">
        <v>18080.62</v>
      </c>
      <c r="AD5431" s="707"/>
      <c r="AE5431" s="707"/>
      <c r="AF5431" s="707"/>
      <c r="AG5431" s="707"/>
      <c r="AH5431" s="707"/>
    </row>
    <row r="5432" spans="4:35">
      <c r="D5432" s="160" t="s">
        <v>9476</v>
      </c>
      <c r="E5432" s="160"/>
      <c r="F5432" s="160">
        <v>45539</v>
      </c>
      <c r="G5432" s="160">
        <v>45552</v>
      </c>
      <c r="H5432" s="160">
        <v>45932</v>
      </c>
      <c r="I5432" s="160">
        <v>45943</v>
      </c>
      <c r="J5432" s="160">
        <v>0</v>
      </c>
      <c r="K5432" s="160">
        <v>0</v>
      </c>
      <c r="L5432" s="707">
        <v>18080.62</v>
      </c>
      <c r="M5432" s="727" t="s">
        <v>4995</v>
      </c>
      <c r="X5432" s="707"/>
      <c r="Y5432" s="707"/>
      <c r="Z5432" s="707"/>
      <c r="AB5432" s="707"/>
      <c r="AC5432" s="707">
        <v>18080.62</v>
      </c>
      <c r="AD5432" s="707"/>
      <c r="AE5432" s="707"/>
      <c r="AF5432" s="707"/>
      <c r="AG5432" s="707"/>
      <c r="AH5432" s="707"/>
    </row>
    <row r="5433" spans="4:35">
      <c r="D5433" s="160" t="s">
        <v>9476</v>
      </c>
      <c r="E5433" s="160"/>
      <c r="F5433" s="160">
        <v>45539</v>
      </c>
      <c r="G5433" s="160">
        <v>45552</v>
      </c>
      <c r="H5433" s="160">
        <v>45932</v>
      </c>
      <c r="I5433" s="160">
        <v>45943</v>
      </c>
      <c r="J5433" s="160">
        <v>0</v>
      </c>
      <c r="K5433" s="160">
        <v>0</v>
      </c>
      <c r="L5433" s="707">
        <v>18080.62</v>
      </c>
      <c r="M5433" s="727" t="s">
        <v>4996</v>
      </c>
      <c r="X5433" s="707"/>
      <c r="Y5433" s="707"/>
      <c r="Z5433" s="707"/>
      <c r="AE5433" s="707"/>
      <c r="AF5433" s="707"/>
      <c r="AG5433" s="707"/>
    </row>
    <row r="5434" spans="4:35">
      <c r="D5434" s="160" t="s">
        <v>5580</v>
      </c>
      <c r="E5434" s="160"/>
      <c r="F5434" s="160">
        <v>45539</v>
      </c>
      <c r="G5434" s="160">
        <v>45568</v>
      </c>
      <c r="H5434" s="160" t="s">
        <v>6642</v>
      </c>
      <c r="I5434" s="160" t="s">
        <v>6676</v>
      </c>
      <c r="J5434" s="160">
        <v>244788.98</v>
      </c>
      <c r="K5434" s="160">
        <v>244788.98</v>
      </c>
      <c r="L5434" s="707">
        <v>244788.98</v>
      </c>
      <c r="M5434" s="727" t="s">
        <v>4994</v>
      </c>
      <c r="P5434" s="707">
        <v>232549.53</v>
      </c>
      <c r="Q5434" s="707">
        <v>12239.45</v>
      </c>
      <c r="X5434" s="707"/>
      <c r="AB5434" s="707"/>
      <c r="AC5434" s="707"/>
      <c r="AD5434" s="707"/>
      <c r="AE5434" s="707"/>
      <c r="AF5434" s="707"/>
      <c r="AG5434" s="707"/>
      <c r="AH5434" s="707"/>
    </row>
    <row r="5435" spans="4:35">
      <c r="D5435" s="160" t="s">
        <v>5580</v>
      </c>
      <c r="E5435" s="160"/>
      <c r="F5435" s="160">
        <v>45539</v>
      </c>
      <c r="G5435" s="160">
        <v>45568</v>
      </c>
      <c r="H5435" s="160" t="s">
        <v>6642</v>
      </c>
      <c r="I5435" s="160" t="s">
        <v>6676</v>
      </c>
      <c r="J5435" s="160">
        <v>244788.98</v>
      </c>
      <c r="K5435" s="160">
        <v>244788.98</v>
      </c>
      <c r="L5435" s="707">
        <v>244788.98</v>
      </c>
      <c r="M5435" s="727" t="s">
        <v>4995</v>
      </c>
      <c r="X5435" s="707"/>
      <c r="Y5435" s="707"/>
      <c r="Z5435" s="707"/>
      <c r="AA5435" s="707"/>
      <c r="AB5435" s="707"/>
      <c r="AC5435" s="707"/>
      <c r="AD5435" s="707"/>
      <c r="AE5435" s="707"/>
      <c r="AF5435" s="707"/>
      <c r="AG5435" s="707"/>
      <c r="AH5435" s="707"/>
      <c r="AI5435" s="707"/>
    </row>
    <row r="5436" spans="4:35">
      <c r="D5436" s="160" t="s">
        <v>5580</v>
      </c>
      <c r="E5436" s="160"/>
      <c r="F5436" s="160">
        <v>45539</v>
      </c>
      <c r="G5436" s="160">
        <v>45568</v>
      </c>
      <c r="H5436" s="160" t="s">
        <v>6642</v>
      </c>
      <c r="I5436" s="160" t="s">
        <v>6676</v>
      </c>
      <c r="J5436" s="160">
        <v>244788.98</v>
      </c>
      <c r="K5436" s="160">
        <v>244788.98</v>
      </c>
      <c r="L5436" s="707">
        <v>244788.98</v>
      </c>
      <c r="M5436" s="727" t="s">
        <v>4996</v>
      </c>
      <c r="S5436" s="707">
        <v>10709.52</v>
      </c>
      <c r="T5436" s="707">
        <v>76093.679999999993</v>
      </c>
      <c r="U5436" s="707">
        <v>73187.199999999997</v>
      </c>
      <c r="V5436" s="707">
        <v>59195.39</v>
      </c>
      <c r="W5436" s="707">
        <v>10515.73</v>
      </c>
      <c r="X5436" s="707">
        <v>2713.08</v>
      </c>
      <c r="Y5436" s="707">
        <v>417.4</v>
      </c>
      <c r="Z5436" s="707"/>
      <c r="AA5436" s="707">
        <v>11957</v>
      </c>
      <c r="AE5436" s="707"/>
      <c r="AF5436" s="707"/>
      <c r="AG5436" s="707"/>
      <c r="AH5436" s="707"/>
      <c r="AI5436" s="707"/>
    </row>
    <row r="5437" spans="4:35">
      <c r="D5437" s="160" t="s">
        <v>5584</v>
      </c>
      <c r="E5437" s="160"/>
      <c r="F5437" s="160">
        <v>45539</v>
      </c>
      <c r="G5437" s="160">
        <v>45602</v>
      </c>
      <c r="H5437" s="160" t="s">
        <v>6615</v>
      </c>
      <c r="I5437" s="160">
        <v>45963</v>
      </c>
      <c r="J5437" s="160">
        <v>984929.44</v>
      </c>
      <c r="K5437" s="160">
        <v>984929.42</v>
      </c>
      <c r="L5437" s="707">
        <v>1755600.04</v>
      </c>
      <c r="M5437" s="727" t="s">
        <v>4994</v>
      </c>
      <c r="P5437" s="707">
        <v>850494.21</v>
      </c>
      <c r="Q5437" s="707">
        <v>171041.96</v>
      </c>
      <c r="X5437" s="707"/>
      <c r="AB5437" s="707"/>
      <c r="AC5437" s="707">
        <v>715874.21</v>
      </c>
      <c r="AD5437" s="707">
        <v>18189.66</v>
      </c>
      <c r="AE5437" s="707"/>
      <c r="AF5437" s="707"/>
      <c r="AG5437" s="707"/>
      <c r="AH5437" s="707"/>
    </row>
    <row r="5438" spans="4:35">
      <c r="D5438" s="160" t="s">
        <v>5584</v>
      </c>
      <c r="E5438" s="160"/>
      <c r="F5438" s="160">
        <v>45539</v>
      </c>
      <c r="G5438" s="160">
        <v>45602</v>
      </c>
      <c r="H5438" s="160" t="s">
        <v>6615</v>
      </c>
      <c r="I5438" s="160">
        <v>45963</v>
      </c>
      <c r="J5438" s="160">
        <v>984929.44</v>
      </c>
      <c r="K5438" s="160">
        <v>984929.42</v>
      </c>
      <c r="L5438" s="707">
        <v>1755600.04</v>
      </c>
      <c r="M5438" s="727" t="s">
        <v>4995</v>
      </c>
      <c r="X5438" s="707"/>
      <c r="Y5438" s="707"/>
      <c r="Z5438" s="707"/>
      <c r="AB5438" s="707"/>
      <c r="AC5438" s="707">
        <v>752480.94</v>
      </c>
      <c r="AD5438" s="707">
        <v>18189.66</v>
      </c>
      <c r="AE5438" s="707"/>
      <c r="AF5438" s="707"/>
      <c r="AG5438" s="707"/>
      <c r="AH5438" s="707"/>
      <c r="AI5438" s="707"/>
    </row>
    <row r="5439" spans="4:35">
      <c r="D5439" s="160" t="s">
        <v>5584</v>
      </c>
      <c r="E5439" s="160"/>
      <c r="F5439" s="160">
        <v>45539</v>
      </c>
      <c r="G5439" s="160">
        <v>45602</v>
      </c>
      <c r="H5439" s="160" t="s">
        <v>6615</v>
      </c>
      <c r="I5439" s="160">
        <v>45963</v>
      </c>
      <c r="J5439" s="160">
        <v>984929.44</v>
      </c>
      <c r="K5439" s="160">
        <v>984929.42</v>
      </c>
      <c r="L5439" s="707">
        <v>1755600.04</v>
      </c>
      <c r="M5439" s="727" t="s">
        <v>4996</v>
      </c>
      <c r="W5439" s="707">
        <v>403970.3</v>
      </c>
      <c r="X5439" s="707">
        <v>179409.43</v>
      </c>
      <c r="Y5439" s="707">
        <v>117373.58</v>
      </c>
      <c r="Z5439" s="707">
        <v>103465.24</v>
      </c>
      <c r="AA5439" s="707">
        <v>149412.16</v>
      </c>
      <c r="AB5439" s="707">
        <v>30092.14</v>
      </c>
      <c r="AC5439" s="707">
        <v>1206.56</v>
      </c>
      <c r="AE5439" s="707"/>
      <c r="AF5439" s="707"/>
      <c r="AH5439" s="707"/>
      <c r="AI5439" s="707"/>
    </row>
    <row r="5440" spans="4:35">
      <c r="D5440" s="160" t="s">
        <v>9477</v>
      </c>
      <c r="E5440" s="160"/>
      <c r="F5440" s="160">
        <v>45542</v>
      </c>
      <c r="G5440" s="160">
        <v>45595</v>
      </c>
      <c r="H5440" s="160">
        <v>45932</v>
      </c>
      <c r="I5440" s="160">
        <v>45963</v>
      </c>
      <c r="J5440" s="160">
        <v>0</v>
      </c>
      <c r="K5440" s="160">
        <v>0</v>
      </c>
      <c r="L5440" s="707">
        <v>274811.21000000002</v>
      </c>
      <c r="M5440" s="727" t="s">
        <v>4994</v>
      </c>
      <c r="X5440" s="707"/>
      <c r="Z5440" s="707"/>
      <c r="AB5440" s="707"/>
      <c r="AC5440" s="707">
        <v>263818.76</v>
      </c>
      <c r="AD5440" s="707">
        <v>10992.45</v>
      </c>
      <c r="AE5440" s="707"/>
      <c r="AF5440" s="707"/>
      <c r="AG5440" s="707"/>
      <c r="AH5440" s="707"/>
      <c r="AI5440" s="707"/>
    </row>
    <row r="5441" spans="4:37">
      <c r="D5441" s="160" t="s">
        <v>9477</v>
      </c>
      <c r="E5441" s="160"/>
      <c r="F5441" s="160">
        <v>45542</v>
      </c>
      <c r="G5441" s="160">
        <v>45595</v>
      </c>
      <c r="H5441" s="160">
        <v>45932</v>
      </c>
      <c r="I5441" s="160">
        <v>45963</v>
      </c>
      <c r="J5441" s="160">
        <v>0</v>
      </c>
      <c r="K5441" s="160">
        <v>0</v>
      </c>
      <c r="L5441" s="707">
        <v>274811.21000000002</v>
      </c>
      <c r="M5441" s="727" t="s">
        <v>4995</v>
      </c>
      <c r="Y5441" s="707"/>
      <c r="Z5441" s="707"/>
      <c r="AA5441" s="707"/>
      <c r="AB5441" s="707"/>
      <c r="AC5441" s="707">
        <v>263818.76</v>
      </c>
      <c r="AD5441" s="707">
        <v>10992.45</v>
      </c>
      <c r="AE5441" s="707"/>
      <c r="AF5441" s="707"/>
      <c r="AG5441" s="707"/>
      <c r="AH5441" s="707"/>
      <c r="AI5441" s="707"/>
    </row>
    <row r="5442" spans="4:37">
      <c r="D5442" s="160" t="s">
        <v>9477</v>
      </c>
      <c r="E5442" s="160"/>
      <c r="F5442" s="160">
        <v>45542</v>
      </c>
      <c r="G5442" s="160">
        <v>45595</v>
      </c>
      <c r="H5442" s="160">
        <v>45932</v>
      </c>
      <c r="I5442" s="160">
        <v>45963</v>
      </c>
      <c r="J5442" s="160">
        <v>0</v>
      </c>
      <c r="K5442" s="160">
        <v>0</v>
      </c>
      <c r="L5442" s="707">
        <v>274811.21000000002</v>
      </c>
      <c r="M5442" s="727" t="s">
        <v>4996</v>
      </c>
      <c r="Y5442" s="707"/>
      <c r="Z5442" s="707"/>
      <c r="AA5442" s="707"/>
      <c r="AF5442" s="707"/>
      <c r="AG5442" s="707"/>
      <c r="AH5442" s="707"/>
    </row>
    <row r="5443" spans="4:37">
      <c r="D5443" s="160" t="s">
        <v>5585</v>
      </c>
      <c r="E5443" s="160"/>
      <c r="F5443" s="160">
        <v>45550</v>
      </c>
      <c r="G5443" s="160">
        <v>45566</v>
      </c>
      <c r="H5443" s="160" t="s">
        <v>6617</v>
      </c>
      <c r="I5443" s="160">
        <v>45950</v>
      </c>
      <c r="J5443" s="160">
        <v>86700.18</v>
      </c>
      <c r="K5443" s="160">
        <v>86700.19</v>
      </c>
      <c r="L5443" s="707">
        <v>130550.66</v>
      </c>
      <c r="M5443" s="727" t="s">
        <v>4994</v>
      </c>
      <c r="P5443" s="707">
        <v>84312</v>
      </c>
      <c r="Z5443" s="707"/>
      <c r="AB5443" s="707"/>
      <c r="AC5443" s="707">
        <v>46238.65</v>
      </c>
      <c r="AD5443" s="707"/>
      <c r="AE5443" s="707"/>
      <c r="AF5443" s="707"/>
      <c r="AG5443" s="707"/>
      <c r="AH5443" s="707"/>
      <c r="AI5443" s="707"/>
    </row>
    <row r="5444" spans="4:37">
      <c r="D5444" s="160" t="s">
        <v>5585</v>
      </c>
      <c r="E5444" s="160"/>
      <c r="F5444" s="160">
        <v>45550</v>
      </c>
      <c r="G5444" s="160">
        <v>45566</v>
      </c>
      <c r="H5444" s="160" t="s">
        <v>6617</v>
      </c>
      <c r="I5444" s="160">
        <v>45950</v>
      </c>
      <c r="J5444" s="160">
        <v>86700.18</v>
      </c>
      <c r="K5444" s="160">
        <v>86700.19</v>
      </c>
      <c r="L5444" s="707">
        <v>130550.66</v>
      </c>
      <c r="M5444" s="727" t="s">
        <v>4995</v>
      </c>
      <c r="Y5444" s="707"/>
      <c r="Z5444" s="707"/>
      <c r="AA5444" s="707"/>
      <c r="AB5444" s="707"/>
      <c r="AC5444" s="707">
        <v>43850.47</v>
      </c>
      <c r="AD5444" s="707"/>
      <c r="AE5444" s="707"/>
      <c r="AF5444" s="707"/>
      <c r="AG5444" s="707"/>
      <c r="AH5444" s="707"/>
      <c r="AI5444" s="707"/>
    </row>
    <row r="5445" spans="4:37">
      <c r="D5445" s="160" t="s">
        <v>5585</v>
      </c>
      <c r="E5445" s="160"/>
      <c r="F5445" s="160">
        <v>45550</v>
      </c>
      <c r="G5445" s="160">
        <v>45566</v>
      </c>
      <c r="H5445" s="160" t="s">
        <v>6617</v>
      </c>
      <c r="I5445" s="160">
        <v>45950</v>
      </c>
      <c r="J5445" s="160">
        <v>86700.18</v>
      </c>
      <c r="K5445" s="160">
        <v>86700.19</v>
      </c>
      <c r="L5445" s="707">
        <v>130550.66</v>
      </c>
      <c r="M5445" s="727" t="s">
        <v>4996</v>
      </c>
      <c r="W5445" s="707">
        <v>14674.56</v>
      </c>
      <c r="X5445" s="707">
        <v>52391.47</v>
      </c>
      <c r="Y5445" s="707">
        <v>6812.58</v>
      </c>
      <c r="Z5445" s="707">
        <v>1572.28</v>
      </c>
      <c r="AA5445" s="707">
        <v>387.86</v>
      </c>
      <c r="AB5445" s="707">
        <v>10411.81</v>
      </c>
      <c r="AC5445">
        <v>449.63</v>
      </c>
      <c r="AF5445" s="707"/>
      <c r="AI5445" s="707"/>
    </row>
    <row r="5446" spans="4:37">
      <c r="D5446" s="160" t="s">
        <v>9478</v>
      </c>
      <c r="E5446" s="160"/>
      <c r="F5446" s="160">
        <v>45574</v>
      </c>
      <c r="G5446" s="160">
        <v>45592</v>
      </c>
      <c r="H5446" s="160">
        <v>45944</v>
      </c>
      <c r="I5446" s="160">
        <v>45959</v>
      </c>
      <c r="J5446" s="160">
        <v>0</v>
      </c>
      <c r="K5446" s="160">
        <v>0</v>
      </c>
      <c r="L5446" s="707">
        <v>735.23</v>
      </c>
      <c r="M5446" s="727" t="s">
        <v>4994</v>
      </c>
      <c r="X5446" s="707"/>
      <c r="Y5446" s="707"/>
      <c r="Z5446" s="707"/>
      <c r="AA5446" s="707"/>
      <c r="AB5446" s="707"/>
      <c r="AC5446" s="707">
        <v>735.23</v>
      </c>
      <c r="AD5446" s="707"/>
      <c r="AE5446" s="707"/>
      <c r="AF5446" s="707"/>
      <c r="AG5446" s="707"/>
      <c r="AH5446" s="707"/>
      <c r="AI5446" s="707"/>
      <c r="AJ5446" s="707"/>
      <c r="AK5446" s="707"/>
    </row>
    <row r="5447" spans="4:37">
      <c r="D5447" s="160" t="s">
        <v>9478</v>
      </c>
      <c r="E5447" s="160"/>
      <c r="F5447" s="160">
        <v>45574</v>
      </c>
      <c r="G5447" s="160">
        <v>45592</v>
      </c>
      <c r="H5447" s="160">
        <v>45944</v>
      </c>
      <c r="I5447" s="160">
        <v>45959</v>
      </c>
      <c r="J5447" s="160">
        <v>0</v>
      </c>
      <c r="K5447" s="160">
        <v>0</v>
      </c>
      <c r="L5447" s="707">
        <v>735.23</v>
      </c>
      <c r="M5447" s="727" t="s">
        <v>4995</v>
      </c>
      <c r="X5447" s="707"/>
      <c r="Y5447" s="707"/>
      <c r="Z5447" s="707"/>
      <c r="AA5447" s="707"/>
      <c r="AB5447" s="707"/>
      <c r="AC5447" s="707">
        <v>735.23</v>
      </c>
      <c r="AD5447" s="707"/>
      <c r="AE5447" s="707"/>
      <c r="AF5447" s="707"/>
      <c r="AG5447" s="707"/>
      <c r="AH5447" s="707"/>
      <c r="AI5447" s="707"/>
      <c r="AJ5447" s="707"/>
      <c r="AK5447" s="707"/>
    </row>
    <row r="5448" spans="4:37">
      <c r="D5448" s="160" t="s">
        <v>9478</v>
      </c>
      <c r="E5448" s="160"/>
      <c r="F5448" s="160">
        <v>45574</v>
      </c>
      <c r="G5448" s="160">
        <v>45592</v>
      </c>
      <c r="H5448" s="160">
        <v>45944</v>
      </c>
      <c r="I5448" s="160">
        <v>45959</v>
      </c>
      <c r="J5448" s="160">
        <v>0</v>
      </c>
      <c r="K5448" s="160">
        <v>0</v>
      </c>
      <c r="L5448" s="707">
        <v>735.23</v>
      </c>
      <c r="M5448" s="727" t="s">
        <v>4996</v>
      </c>
      <c r="X5448" s="707"/>
      <c r="Y5448" s="707"/>
      <c r="Z5448" s="707"/>
      <c r="AA5448" s="707"/>
      <c r="AB5448" s="707"/>
      <c r="AC5448" s="707"/>
      <c r="AD5448" s="707"/>
      <c r="AE5448" s="707"/>
      <c r="AF5448" s="707"/>
      <c r="AG5448" s="707"/>
      <c r="AH5448" s="707"/>
      <c r="AI5448" s="707"/>
    </row>
    <row r="5449" spans="4:37">
      <c r="D5449" s="160" t="s">
        <v>5586</v>
      </c>
      <c r="E5449" s="160"/>
      <c r="F5449" s="160">
        <v>45539</v>
      </c>
      <c r="G5449" s="160">
        <v>45550</v>
      </c>
      <c r="H5449" s="160" t="s">
        <v>6612</v>
      </c>
      <c r="I5449" s="160" t="s">
        <v>6604</v>
      </c>
      <c r="J5449" s="160">
        <v>92880.61</v>
      </c>
      <c r="K5449" s="160">
        <v>92880.61</v>
      </c>
      <c r="L5449" s="707">
        <v>92880.61</v>
      </c>
      <c r="M5449" s="727" t="s">
        <v>4994</v>
      </c>
      <c r="P5449" s="707">
        <v>92880.61</v>
      </c>
      <c r="X5449" s="707"/>
      <c r="Y5449" s="707"/>
      <c r="Z5449" s="707"/>
      <c r="AA5449" s="707"/>
      <c r="AB5449" s="707"/>
      <c r="AC5449" s="707"/>
      <c r="AD5449" s="707"/>
      <c r="AE5449" s="707"/>
      <c r="AF5449" s="707"/>
      <c r="AG5449" s="707"/>
      <c r="AH5449" s="707"/>
      <c r="AI5449" s="707"/>
    </row>
    <row r="5450" spans="4:37">
      <c r="D5450" s="160" t="s">
        <v>5586</v>
      </c>
      <c r="E5450" s="160"/>
      <c r="F5450" s="160">
        <v>45539</v>
      </c>
      <c r="G5450" s="160">
        <v>45550</v>
      </c>
      <c r="H5450" s="160" t="s">
        <v>6612</v>
      </c>
      <c r="I5450" s="160" t="s">
        <v>6604</v>
      </c>
      <c r="J5450" s="160">
        <v>92880.61</v>
      </c>
      <c r="K5450" s="160">
        <v>92880.61</v>
      </c>
      <c r="L5450" s="707">
        <v>92880.61</v>
      </c>
      <c r="M5450" s="727" t="s">
        <v>4995</v>
      </c>
      <c r="X5450" s="707"/>
      <c r="Y5450" s="707"/>
      <c r="Z5450" s="707"/>
      <c r="AA5450" s="707"/>
      <c r="AB5450" s="707"/>
      <c r="AC5450" s="707"/>
      <c r="AD5450" s="707"/>
      <c r="AE5450" s="707"/>
      <c r="AF5450" s="707"/>
      <c r="AG5450" s="707"/>
      <c r="AH5450" s="707"/>
      <c r="AI5450" s="707"/>
    </row>
    <row r="5451" spans="4:37">
      <c r="D5451" s="160" t="s">
        <v>5586</v>
      </c>
      <c r="E5451" s="160"/>
      <c r="F5451" s="160">
        <v>45539</v>
      </c>
      <c r="G5451" s="160">
        <v>45550</v>
      </c>
      <c r="H5451" s="160" t="s">
        <v>6612</v>
      </c>
      <c r="I5451" s="160" t="s">
        <v>6604</v>
      </c>
      <c r="J5451" s="160">
        <v>92880.61</v>
      </c>
      <c r="K5451" s="160">
        <v>92880.61</v>
      </c>
      <c r="L5451" s="707">
        <v>92880.61</v>
      </c>
      <c r="M5451" s="727" t="s">
        <v>4996</v>
      </c>
      <c r="W5451" s="707">
        <v>62500.91</v>
      </c>
      <c r="X5451" s="707">
        <v>30379.7</v>
      </c>
      <c r="Y5451" s="707"/>
      <c r="Z5451" s="707"/>
      <c r="AA5451" s="707"/>
      <c r="AD5451" s="707"/>
      <c r="AE5451" s="707"/>
      <c r="AF5451" s="707"/>
    </row>
    <row r="5452" spans="4:37">
      <c r="D5452" s="160" t="s">
        <v>5587</v>
      </c>
      <c r="E5452" s="160"/>
      <c r="F5452" s="160">
        <v>45539</v>
      </c>
      <c r="G5452" s="160">
        <v>45550</v>
      </c>
      <c r="H5452" s="160" t="s">
        <v>6612</v>
      </c>
      <c r="I5452" s="160" t="s">
        <v>6781</v>
      </c>
      <c r="J5452" s="160">
        <v>36859.1</v>
      </c>
      <c r="K5452" s="160">
        <v>36859.089999999997</v>
      </c>
      <c r="L5452" s="707">
        <v>36859.1</v>
      </c>
      <c r="M5452" s="727" t="s">
        <v>4994</v>
      </c>
      <c r="P5452" s="707">
        <v>36859.1</v>
      </c>
      <c r="X5452" s="707"/>
      <c r="Y5452" s="707"/>
      <c r="AB5452" s="707"/>
      <c r="AC5452" s="707"/>
      <c r="AD5452" s="707"/>
      <c r="AE5452" s="707"/>
      <c r="AF5452" s="707"/>
      <c r="AG5452" s="707"/>
      <c r="AH5452" s="707"/>
    </row>
    <row r="5453" spans="4:37">
      <c r="D5453" s="160" t="s">
        <v>5587</v>
      </c>
      <c r="E5453" s="160"/>
      <c r="F5453" s="160">
        <v>45539</v>
      </c>
      <c r="G5453" s="160">
        <v>45550</v>
      </c>
      <c r="H5453" s="160" t="s">
        <v>6612</v>
      </c>
      <c r="I5453" s="160" t="s">
        <v>6781</v>
      </c>
      <c r="J5453" s="160">
        <v>36859.1</v>
      </c>
      <c r="K5453" s="160">
        <v>36859.089999999997</v>
      </c>
      <c r="L5453" s="707">
        <v>36859.1</v>
      </c>
      <c r="M5453" s="727" t="s">
        <v>4995</v>
      </c>
      <c r="X5453" s="707"/>
      <c r="Y5453" s="707"/>
      <c r="Z5453" s="707"/>
      <c r="AA5453" s="707"/>
      <c r="AB5453" s="707"/>
      <c r="AC5453" s="707"/>
      <c r="AD5453" s="707"/>
      <c r="AE5453" s="707"/>
      <c r="AF5453" s="707"/>
      <c r="AG5453" s="707"/>
      <c r="AH5453" s="707"/>
    </row>
    <row r="5454" spans="4:37">
      <c r="D5454" s="160" t="s">
        <v>5587</v>
      </c>
      <c r="E5454" s="160"/>
      <c r="F5454" s="160">
        <v>45539</v>
      </c>
      <c r="G5454" s="160">
        <v>45550</v>
      </c>
      <c r="H5454" s="160" t="s">
        <v>6612</v>
      </c>
      <c r="I5454" s="160" t="s">
        <v>6781</v>
      </c>
      <c r="J5454" s="160">
        <v>36859.1</v>
      </c>
      <c r="K5454" s="160">
        <v>36859.089999999997</v>
      </c>
      <c r="L5454" s="707">
        <v>36859.1</v>
      </c>
      <c r="M5454" s="727" t="s">
        <v>4996</v>
      </c>
      <c r="W5454" s="707">
        <v>28220.240000000002</v>
      </c>
      <c r="X5454" s="707">
        <v>4952.9399999999996</v>
      </c>
      <c r="Y5454" s="707">
        <v>2073.3200000000002</v>
      </c>
      <c r="Z5454" s="707">
        <v>1612.59</v>
      </c>
      <c r="AA5454" s="707"/>
      <c r="AD5454" s="707"/>
      <c r="AE5454" s="707"/>
      <c r="AF5454" s="707"/>
    </row>
    <row r="5455" spans="4:37">
      <c r="D5455" s="160" t="s">
        <v>9479</v>
      </c>
      <c r="E5455" s="160"/>
      <c r="F5455" s="160">
        <v>45539</v>
      </c>
      <c r="G5455" s="160">
        <v>45550</v>
      </c>
      <c r="H5455" s="160" t="s">
        <v>6616</v>
      </c>
      <c r="I5455" s="160" t="s">
        <v>6669</v>
      </c>
      <c r="J5455" s="160">
        <v>54650.64</v>
      </c>
      <c r="K5455" s="160">
        <v>54650.63</v>
      </c>
      <c r="L5455" s="707">
        <v>54650.64</v>
      </c>
      <c r="M5455" s="727" t="s">
        <v>4994</v>
      </c>
      <c r="P5455" s="707">
        <v>54650.64</v>
      </c>
      <c r="X5455" s="707"/>
      <c r="Y5455" s="707"/>
      <c r="AB5455" s="707"/>
      <c r="AC5455" s="707"/>
      <c r="AD5455" s="707"/>
      <c r="AE5455" s="707"/>
      <c r="AF5455" s="707"/>
      <c r="AG5455" s="707"/>
      <c r="AH5455" s="707"/>
    </row>
    <row r="5456" spans="4:37">
      <c r="D5456" s="160" t="s">
        <v>9479</v>
      </c>
      <c r="E5456" s="160"/>
      <c r="F5456" s="160">
        <v>45539</v>
      </c>
      <c r="G5456" s="160">
        <v>45550</v>
      </c>
      <c r="H5456" s="160" t="s">
        <v>6616</v>
      </c>
      <c r="I5456" s="160" t="s">
        <v>6669</v>
      </c>
      <c r="J5456" s="160">
        <v>54650.64</v>
      </c>
      <c r="K5456" s="160">
        <v>54650.63</v>
      </c>
      <c r="L5456" s="707">
        <v>54650.64</v>
      </c>
      <c r="M5456" s="727" t="s">
        <v>4995</v>
      </c>
      <c r="X5456" s="707"/>
      <c r="Y5456" s="707"/>
      <c r="Z5456" s="707"/>
      <c r="AA5456" s="707"/>
      <c r="AB5456" s="707"/>
      <c r="AC5456" s="707"/>
      <c r="AD5456" s="707"/>
      <c r="AE5456" s="707"/>
      <c r="AF5456" s="707"/>
      <c r="AG5456" s="707"/>
      <c r="AH5456" s="707"/>
    </row>
    <row r="5457" spans="4:34">
      <c r="D5457" s="160" t="s">
        <v>9479</v>
      </c>
      <c r="E5457" s="160"/>
      <c r="F5457" s="160">
        <v>45539</v>
      </c>
      <c r="G5457" s="160">
        <v>45550</v>
      </c>
      <c r="H5457" s="160" t="s">
        <v>6616</v>
      </c>
      <c r="I5457" s="160" t="s">
        <v>6669</v>
      </c>
      <c r="J5457" s="160">
        <v>54650.64</v>
      </c>
      <c r="K5457" s="160">
        <v>54650.63</v>
      </c>
      <c r="L5457" s="707">
        <v>54650.64</v>
      </c>
      <c r="M5457" s="727" t="s">
        <v>4996</v>
      </c>
      <c r="X5457" s="707"/>
      <c r="Y5457" s="707">
        <v>29716.29</v>
      </c>
      <c r="Z5457" s="707">
        <v>24934.35</v>
      </c>
      <c r="AA5457" s="707"/>
      <c r="AE5457" s="707"/>
      <c r="AF5457" s="707"/>
    </row>
    <row r="5458" spans="4:34">
      <c r="D5458" s="160" t="s">
        <v>5588</v>
      </c>
      <c r="E5458" s="160"/>
      <c r="F5458" s="160">
        <v>45539</v>
      </c>
      <c r="G5458" s="160">
        <v>45587</v>
      </c>
      <c r="H5458" s="160" t="s">
        <v>6615</v>
      </c>
      <c r="I5458" s="160">
        <v>45934</v>
      </c>
      <c r="J5458" s="160">
        <v>169853.32</v>
      </c>
      <c r="K5458" s="160">
        <v>169853.32</v>
      </c>
      <c r="L5458" s="707">
        <v>174193.76</v>
      </c>
      <c r="M5458" s="727" t="s">
        <v>4994</v>
      </c>
      <c r="P5458" s="707">
        <v>165512.89000000001</v>
      </c>
      <c r="Q5458" s="707">
        <v>8680.8700000000008</v>
      </c>
      <c r="X5458" s="707"/>
      <c r="Y5458" s="707"/>
      <c r="AB5458" s="707"/>
      <c r="AC5458" s="707"/>
      <c r="AD5458" s="707"/>
      <c r="AE5458" s="707"/>
      <c r="AF5458" s="707"/>
      <c r="AG5458" s="707"/>
      <c r="AH5458" s="707"/>
    </row>
    <row r="5459" spans="4:34">
      <c r="D5459" s="160" t="s">
        <v>5588</v>
      </c>
      <c r="E5459" s="160"/>
      <c r="F5459" s="160">
        <v>45539</v>
      </c>
      <c r="G5459" s="160">
        <v>45587</v>
      </c>
      <c r="H5459" s="160" t="s">
        <v>6615</v>
      </c>
      <c r="I5459" s="160">
        <v>45934</v>
      </c>
      <c r="J5459" s="160">
        <v>169853.32</v>
      </c>
      <c r="K5459" s="160">
        <v>169853.32</v>
      </c>
      <c r="L5459" s="707">
        <v>174193.76</v>
      </c>
      <c r="M5459" s="727" t="s">
        <v>4995</v>
      </c>
      <c r="X5459" s="707"/>
      <c r="Y5459" s="707"/>
      <c r="Z5459" s="707"/>
      <c r="AA5459" s="707"/>
      <c r="AB5459" s="707"/>
      <c r="AC5459" s="707">
        <v>4340.4399999999996</v>
      </c>
      <c r="AD5459" s="707"/>
      <c r="AE5459" s="707"/>
      <c r="AF5459" s="707"/>
      <c r="AG5459" s="707"/>
      <c r="AH5459" s="707"/>
    </row>
    <row r="5460" spans="4:34">
      <c r="D5460" s="160" t="s">
        <v>5588</v>
      </c>
      <c r="E5460" s="160"/>
      <c r="F5460" s="160">
        <v>45539</v>
      </c>
      <c r="G5460" s="160">
        <v>45587</v>
      </c>
      <c r="H5460" s="160" t="s">
        <v>6615</v>
      </c>
      <c r="I5460" s="160">
        <v>45934</v>
      </c>
      <c r="J5460" s="160">
        <v>169853.32</v>
      </c>
      <c r="K5460" s="160">
        <v>169853.32</v>
      </c>
      <c r="L5460" s="707">
        <v>174193.76</v>
      </c>
      <c r="M5460" s="727" t="s">
        <v>4996</v>
      </c>
      <c r="W5460" s="707">
        <v>84375.1</v>
      </c>
      <c r="X5460" s="707">
        <v>54979.91</v>
      </c>
      <c r="Y5460" s="707">
        <v>902</v>
      </c>
      <c r="Z5460" s="707">
        <v>25255.88</v>
      </c>
      <c r="AA5460" s="707">
        <v>4340.43</v>
      </c>
      <c r="AD5460" s="707"/>
      <c r="AE5460" s="707"/>
      <c r="AF5460" s="707"/>
    </row>
    <row r="5461" spans="4:34">
      <c r="D5461" s="160" t="s">
        <v>9480</v>
      </c>
      <c r="E5461" s="160"/>
      <c r="F5461" s="160">
        <v>45577</v>
      </c>
      <c r="G5461" s="160">
        <v>45592</v>
      </c>
      <c r="H5461" s="160" t="s">
        <v>6683</v>
      </c>
      <c r="I5461" s="160" t="s">
        <v>6714</v>
      </c>
      <c r="J5461" s="160">
        <v>16888.97</v>
      </c>
      <c r="K5461" s="160">
        <v>16888.97</v>
      </c>
      <c r="L5461" s="707">
        <v>16888.97</v>
      </c>
      <c r="M5461" s="727" t="s">
        <v>4994</v>
      </c>
      <c r="Q5461" s="707">
        <v>16888.97</v>
      </c>
      <c r="X5461" s="707"/>
      <c r="Y5461" s="707"/>
      <c r="AB5461" s="707"/>
      <c r="AC5461" s="707"/>
      <c r="AD5461" s="707"/>
      <c r="AE5461" s="707"/>
      <c r="AF5461" s="707"/>
      <c r="AG5461" s="707"/>
      <c r="AH5461" s="707"/>
    </row>
    <row r="5462" spans="4:34">
      <c r="D5462" s="160" t="s">
        <v>9480</v>
      </c>
      <c r="E5462" s="160"/>
      <c r="F5462" s="160">
        <v>45577</v>
      </c>
      <c r="G5462" s="160">
        <v>45592</v>
      </c>
      <c r="H5462" s="160" t="s">
        <v>6683</v>
      </c>
      <c r="I5462" s="160" t="s">
        <v>6714</v>
      </c>
      <c r="J5462" s="160">
        <v>16888.97</v>
      </c>
      <c r="K5462" s="160">
        <v>16888.97</v>
      </c>
      <c r="L5462" s="707">
        <v>16888.97</v>
      </c>
      <c r="M5462" s="727" t="s">
        <v>4995</v>
      </c>
      <c r="X5462" s="707"/>
      <c r="Y5462" s="707"/>
      <c r="Z5462" s="707"/>
      <c r="AA5462" s="707"/>
      <c r="AB5462" s="707"/>
      <c r="AC5462" s="707"/>
      <c r="AD5462" s="707"/>
      <c r="AE5462" s="707"/>
      <c r="AF5462" s="707"/>
      <c r="AG5462" s="707"/>
      <c r="AH5462" s="707"/>
    </row>
    <row r="5463" spans="4:34">
      <c r="D5463" s="160" t="s">
        <v>9480</v>
      </c>
      <c r="E5463" s="160"/>
      <c r="F5463" s="160">
        <v>45577</v>
      </c>
      <c r="G5463" s="160">
        <v>45592</v>
      </c>
      <c r="H5463" s="160" t="s">
        <v>6683</v>
      </c>
      <c r="I5463" s="160" t="s">
        <v>6714</v>
      </c>
      <c r="J5463" s="160">
        <v>16888.97</v>
      </c>
      <c r="K5463" s="160">
        <v>16888.97</v>
      </c>
      <c r="L5463" s="707">
        <v>16888.97</v>
      </c>
      <c r="M5463" s="727" t="s">
        <v>4996</v>
      </c>
      <c r="X5463" s="707"/>
      <c r="Y5463" s="707"/>
      <c r="Z5463" s="707"/>
      <c r="AA5463" s="707">
        <v>16888.97</v>
      </c>
      <c r="AD5463" s="707"/>
      <c r="AE5463" s="707"/>
      <c r="AF5463" s="707"/>
    </row>
    <row r="5464" spans="4:34">
      <c r="D5464" s="160" t="s">
        <v>5589</v>
      </c>
      <c r="E5464" s="160"/>
      <c r="F5464" s="160">
        <v>45539</v>
      </c>
      <c r="G5464" s="160">
        <v>45587</v>
      </c>
      <c r="H5464" s="160" t="s">
        <v>6615</v>
      </c>
      <c r="I5464" s="160">
        <v>45934</v>
      </c>
      <c r="J5464" s="160">
        <v>53704.35</v>
      </c>
      <c r="K5464" s="160">
        <v>53704.35</v>
      </c>
      <c r="L5464" s="707">
        <v>57780.17</v>
      </c>
      <c r="M5464" s="727" t="s">
        <v>4994</v>
      </c>
      <c r="P5464" s="707">
        <v>46224.13</v>
      </c>
      <c r="Q5464" s="707">
        <v>11556.03</v>
      </c>
      <c r="X5464" s="707"/>
      <c r="Y5464" s="707"/>
      <c r="AC5464" s="707"/>
      <c r="AD5464" s="707"/>
      <c r="AE5464" s="707"/>
      <c r="AF5464" s="707"/>
      <c r="AG5464" s="707"/>
      <c r="AH5464" s="707"/>
    </row>
    <row r="5465" spans="4:34">
      <c r="D5465" s="160" t="s">
        <v>5589</v>
      </c>
      <c r="E5465" s="160"/>
      <c r="F5465" s="160">
        <v>45539</v>
      </c>
      <c r="G5465" s="160">
        <v>45587</v>
      </c>
      <c r="H5465" s="160" t="s">
        <v>6615</v>
      </c>
      <c r="I5465" s="160">
        <v>45934</v>
      </c>
      <c r="J5465" s="160">
        <v>53704.35</v>
      </c>
      <c r="K5465" s="160">
        <v>53704.35</v>
      </c>
      <c r="L5465" s="707">
        <v>57780.17</v>
      </c>
      <c r="M5465" s="727" t="s">
        <v>4995</v>
      </c>
      <c r="Y5465" s="707"/>
      <c r="Z5465" s="707"/>
      <c r="AA5465" s="707"/>
      <c r="AB5465" s="707"/>
      <c r="AC5465" s="707">
        <v>4075.82</v>
      </c>
      <c r="AD5465" s="707"/>
      <c r="AE5465" s="707"/>
      <c r="AF5465" s="707"/>
      <c r="AG5465" s="707"/>
      <c r="AH5465" s="707"/>
    </row>
    <row r="5466" spans="4:34">
      <c r="D5466" s="160" t="s">
        <v>5589</v>
      </c>
      <c r="E5466" s="160"/>
      <c r="F5466" s="160">
        <v>45539</v>
      </c>
      <c r="G5466" s="160">
        <v>45587</v>
      </c>
      <c r="H5466" s="160" t="s">
        <v>6615</v>
      </c>
      <c r="I5466" s="160">
        <v>45934</v>
      </c>
      <c r="J5466" s="160">
        <v>53704.35</v>
      </c>
      <c r="K5466" s="160">
        <v>53704.35</v>
      </c>
      <c r="L5466" s="707">
        <v>57780.17</v>
      </c>
      <c r="M5466" s="727" t="s">
        <v>4996</v>
      </c>
      <c r="W5466" s="707">
        <v>46224.13</v>
      </c>
      <c r="X5466" s="707"/>
      <c r="Y5466" s="707"/>
      <c r="Z5466" s="707"/>
      <c r="AA5466" s="707">
        <v>5895.41</v>
      </c>
      <c r="AB5466" s="707">
        <v>1526.11</v>
      </c>
      <c r="AC5466">
        <v>58.7</v>
      </c>
      <c r="AD5466" s="707"/>
      <c r="AF5466" s="707"/>
    </row>
    <row r="5467" spans="4:34">
      <c r="D5467" s="160" t="s">
        <v>5590</v>
      </c>
      <c r="E5467" s="160"/>
      <c r="F5467" s="160">
        <v>45539</v>
      </c>
      <c r="G5467" s="160">
        <v>45587</v>
      </c>
      <c r="H5467" s="160" t="s">
        <v>6612</v>
      </c>
      <c r="I5467" s="160">
        <v>45934</v>
      </c>
      <c r="J5467" s="160">
        <v>56108.19</v>
      </c>
      <c r="K5467" s="160">
        <v>56108.19</v>
      </c>
      <c r="L5467" s="707">
        <v>60340.47</v>
      </c>
      <c r="M5467" s="727" t="s">
        <v>4994</v>
      </c>
      <c r="P5467" s="707">
        <v>48272.37</v>
      </c>
      <c r="Q5467" s="707">
        <v>12068.09</v>
      </c>
      <c r="X5467" s="707"/>
    </row>
    <row r="5468" spans="4:34">
      <c r="D5468" s="160" t="s">
        <v>5590</v>
      </c>
      <c r="E5468" s="160"/>
      <c r="F5468" s="160">
        <v>45539</v>
      </c>
      <c r="G5468" s="160">
        <v>45587</v>
      </c>
      <c r="H5468" s="160" t="s">
        <v>6612</v>
      </c>
      <c r="I5468" s="160">
        <v>45934</v>
      </c>
      <c r="J5468" s="160">
        <v>56108.19</v>
      </c>
      <c r="K5468" s="160">
        <v>56108.19</v>
      </c>
      <c r="L5468" s="707">
        <v>60340.47</v>
      </c>
      <c r="M5468" s="727" t="s">
        <v>4995</v>
      </c>
      <c r="AB5468" s="707"/>
      <c r="AC5468" s="707">
        <v>4232.28</v>
      </c>
      <c r="AE5468" s="707"/>
    </row>
    <row r="5469" spans="4:34">
      <c r="D5469" s="160" t="s">
        <v>5590</v>
      </c>
      <c r="E5469" s="160"/>
      <c r="F5469" s="160">
        <v>45539</v>
      </c>
      <c r="G5469" s="160">
        <v>45587</v>
      </c>
      <c r="H5469" s="160" t="s">
        <v>6612</v>
      </c>
      <c r="I5469" s="160">
        <v>45934</v>
      </c>
      <c r="J5469" s="160">
        <v>56108.19</v>
      </c>
      <c r="K5469" s="160">
        <v>56108.19</v>
      </c>
      <c r="L5469" s="707">
        <v>60340.47</v>
      </c>
      <c r="M5469" s="727" t="s">
        <v>4996</v>
      </c>
      <c r="W5469" s="707">
        <v>46198.17</v>
      </c>
      <c r="X5469" s="707">
        <v>2074.1999999999998</v>
      </c>
      <c r="Y5469" s="707"/>
      <c r="AA5469" s="707">
        <v>6158.31</v>
      </c>
      <c r="AB5469" s="707">
        <v>1615.38</v>
      </c>
      <c r="AC5469">
        <v>62.13</v>
      </c>
      <c r="AE5469" s="707"/>
    </row>
    <row r="5470" spans="4:34">
      <c r="D5470" s="160" t="s">
        <v>5591</v>
      </c>
      <c r="E5470" s="160"/>
      <c r="F5470" s="160">
        <v>45539</v>
      </c>
      <c r="G5470" s="160">
        <v>45587</v>
      </c>
      <c r="H5470" s="160" t="s">
        <v>6612</v>
      </c>
      <c r="I5470" s="160">
        <v>45934</v>
      </c>
      <c r="J5470" s="160">
        <v>131294.28</v>
      </c>
      <c r="K5470" s="160">
        <v>131294.28</v>
      </c>
      <c r="L5470" s="707">
        <v>141178.16</v>
      </c>
      <c r="M5470" s="727" t="s">
        <v>4994</v>
      </c>
      <c r="P5470" s="707">
        <v>112942.53</v>
      </c>
      <c r="Q5470" s="707">
        <v>28235.63</v>
      </c>
      <c r="X5470" s="707"/>
      <c r="Y5470" s="707"/>
      <c r="AB5470" s="707"/>
      <c r="AC5470" s="707"/>
      <c r="AD5470" s="707"/>
      <c r="AE5470" s="707"/>
      <c r="AF5470" s="707"/>
      <c r="AG5470" s="707"/>
      <c r="AH5470" s="707"/>
    </row>
    <row r="5471" spans="4:34">
      <c r="D5471" s="160" t="s">
        <v>5591</v>
      </c>
      <c r="E5471" s="160"/>
      <c r="F5471" s="160">
        <v>45539</v>
      </c>
      <c r="G5471" s="160">
        <v>45587</v>
      </c>
      <c r="H5471" s="160" t="s">
        <v>6612</v>
      </c>
      <c r="I5471" s="160">
        <v>45934</v>
      </c>
      <c r="J5471" s="160">
        <v>131294.28</v>
      </c>
      <c r="K5471" s="160">
        <v>131294.28</v>
      </c>
      <c r="L5471" s="707">
        <v>141178.16</v>
      </c>
      <c r="M5471" s="727" t="s">
        <v>4995</v>
      </c>
      <c r="Y5471" s="707"/>
      <c r="Z5471" s="707"/>
      <c r="AA5471" s="707"/>
      <c r="AB5471" s="707"/>
      <c r="AC5471" s="707">
        <v>9883.89</v>
      </c>
      <c r="AD5471" s="707"/>
      <c r="AE5471" s="707"/>
      <c r="AF5471" s="707"/>
      <c r="AG5471" s="707"/>
      <c r="AH5471" s="707"/>
    </row>
    <row r="5472" spans="4:34">
      <c r="D5472" s="160" t="s">
        <v>5591</v>
      </c>
      <c r="E5472" s="160"/>
      <c r="F5472" s="160">
        <v>45539</v>
      </c>
      <c r="G5472" s="160">
        <v>45587</v>
      </c>
      <c r="H5472" s="160" t="s">
        <v>6612</v>
      </c>
      <c r="I5472" s="160">
        <v>45934</v>
      </c>
      <c r="J5472" s="160">
        <v>131294.28</v>
      </c>
      <c r="K5472" s="160">
        <v>131294.28</v>
      </c>
      <c r="L5472" s="707">
        <v>141178.16</v>
      </c>
      <c r="M5472" s="727" t="s">
        <v>4996</v>
      </c>
      <c r="W5472" s="707">
        <v>108089.53</v>
      </c>
      <c r="X5472" s="707">
        <v>4853</v>
      </c>
      <c r="Y5472" s="707"/>
      <c r="Z5472" s="707"/>
      <c r="AA5472" s="707">
        <v>14409.82</v>
      </c>
      <c r="AB5472" s="707">
        <v>3795.94</v>
      </c>
      <c r="AC5472">
        <v>146</v>
      </c>
      <c r="AE5472" s="707"/>
      <c r="AF5472" s="707"/>
    </row>
    <row r="5473" spans="4:37">
      <c r="D5473" s="160" t="s">
        <v>5592</v>
      </c>
      <c r="E5473" s="160"/>
      <c r="F5473" s="160">
        <v>45556</v>
      </c>
      <c r="G5473" s="160">
        <v>45570</v>
      </c>
      <c r="H5473" s="160" t="s">
        <v>6562</v>
      </c>
      <c r="I5473" s="160">
        <v>45932</v>
      </c>
      <c r="J5473" s="160">
        <v>152565.06</v>
      </c>
      <c r="K5473" s="160">
        <v>152565.04999999999</v>
      </c>
      <c r="L5473" s="707">
        <v>160554.23999999999</v>
      </c>
      <c r="M5473" s="727" t="s">
        <v>4994</v>
      </c>
      <c r="P5473" s="707">
        <v>128443.39</v>
      </c>
      <c r="Q5473" s="707">
        <v>32110.85</v>
      </c>
      <c r="X5473" s="707"/>
      <c r="Y5473" s="707"/>
      <c r="AC5473" s="707"/>
      <c r="AD5473" s="707"/>
      <c r="AE5473" s="707"/>
      <c r="AF5473" s="707"/>
      <c r="AG5473" s="707"/>
      <c r="AH5473" s="707"/>
    </row>
    <row r="5474" spans="4:37">
      <c r="D5474" s="160" t="s">
        <v>5592</v>
      </c>
      <c r="E5474" s="160"/>
      <c r="F5474" s="160">
        <v>45556</v>
      </c>
      <c r="G5474" s="160">
        <v>45570</v>
      </c>
      <c r="H5474" s="160" t="s">
        <v>6562</v>
      </c>
      <c r="I5474" s="160">
        <v>45932</v>
      </c>
      <c r="J5474" s="160">
        <v>152565.06</v>
      </c>
      <c r="K5474" s="160">
        <v>152565.04999999999</v>
      </c>
      <c r="L5474" s="707">
        <v>160554.23999999999</v>
      </c>
      <c r="M5474" s="727" t="s">
        <v>4995</v>
      </c>
      <c r="Y5474" s="707"/>
      <c r="Z5474" s="707"/>
      <c r="AA5474" s="707"/>
      <c r="AB5474" s="707"/>
      <c r="AC5474" s="707">
        <v>7989.18</v>
      </c>
      <c r="AD5474" s="707"/>
      <c r="AE5474" s="707"/>
      <c r="AF5474" s="707"/>
      <c r="AG5474" s="707"/>
      <c r="AH5474" s="707"/>
    </row>
    <row r="5475" spans="4:37">
      <c r="D5475" s="160" t="s">
        <v>5592</v>
      </c>
      <c r="E5475" s="160"/>
      <c r="F5475" s="160">
        <v>45556</v>
      </c>
      <c r="G5475" s="160">
        <v>45570</v>
      </c>
      <c r="H5475" s="160" t="s">
        <v>6562</v>
      </c>
      <c r="I5475" s="160">
        <v>45932</v>
      </c>
      <c r="J5475" s="160">
        <v>152565.06</v>
      </c>
      <c r="K5475" s="160">
        <v>152565.04999999999</v>
      </c>
      <c r="L5475" s="707">
        <v>160554.23999999999</v>
      </c>
      <c r="M5475" s="727" t="s">
        <v>4996</v>
      </c>
      <c r="X5475" s="707"/>
      <c r="Y5475" s="707">
        <v>39135.1</v>
      </c>
      <c r="Z5475" s="707">
        <v>44690.55</v>
      </c>
      <c r="AA5475" s="707">
        <v>61229.45</v>
      </c>
      <c r="AB5475" s="707">
        <v>7231.8</v>
      </c>
      <c r="AC5475">
        <v>278.14999999999998</v>
      </c>
      <c r="AE5475" s="707"/>
      <c r="AF5475" s="707"/>
    </row>
    <row r="5476" spans="4:37">
      <c r="D5476" s="160" t="s">
        <v>9481</v>
      </c>
      <c r="E5476" s="160"/>
      <c r="F5476" s="160">
        <v>45559</v>
      </c>
      <c r="G5476" s="160">
        <v>45579</v>
      </c>
      <c r="H5476" s="160" t="s">
        <v>6636</v>
      </c>
      <c r="I5476" s="160">
        <v>45938</v>
      </c>
      <c r="J5476" s="160">
        <v>68162.69</v>
      </c>
      <c r="K5476" s="160">
        <v>68162.69</v>
      </c>
      <c r="L5476" s="707">
        <v>114715.67</v>
      </c>
      <c r="M5476" s="727" t="s">
        <v>4994</v>
      </c>
      <c r="P5476" s="707">
        <v>41217.57</v>
      </c>
      <c r="Q5476" s="707">
        <v>26945.119999999999</v>
      </c>
      <c r="X5476" s="707"/>
      <c r="Y5476" s="707"/>
      <c r="AB5476" s="707"/>
      <c r="AC5476" s="707">
        <v>46552.98</v>
      </c>
      <c r="AD5476" s="707"/>
      <c r="AE5476" s="707"/>
      <c r="AF5476" s="707"/>
      <c r="AG5476" s="707"/>
      <c r="AH5476" s="707"/>
      <c r="AI5476" s="707"/>
    </row>
    <row r="5477" spans="4:37">
      <c r="D5477" s="160" t="s">
        <v>9481</v>
      </c>
      <c r="E5477" s="160"/>
      <c r="F5477" s="160">
        <v>45559</v>
      </c>
      <c r="G5477" s="160">
        <v>45579</v>
      </c>
      <c r="H5477" s="160" t="s">
        <v>6636</v>
      </c>
      <c r="I5477" s="160">
        <v>45938</v>
      </c>
      <c r="J5477" s="160">
        <v>68162.69</v>
      </c>
      <c r="K5477" s="160">
        <v>68162.69</v>
      </c>
      <c r="L5477" s="707">
        <v>114715.67</v>
      </c>
      <c r="M5477" s="727" t="s">
        <v>4995</v>
      </c>
      <c r="Y5477" s="707"/>
      <c r="Z5477" s="707"/>
      <c r="AA5477" s="707"/>
      <c r="AB5477" s="707"/>
      <c r="AC5477" s="707">
        <v>46552.98</v>
      </c>
      <c r="AD5477" s="707"/>
      <c r="AE5477" s="707"/>
      <c r="AF5477" s="707"/>
      <c r="AG5477" s="707"/>
      <c r="AH5477" s="707"/>
      <c r="AI5477" s="707"/>
    </row>
    <row r="5478" spans="4:37">
      <c r="D5478" s="160" t="s">
        <v>9481</v>
      </c>
      <c r="E5478" s="160"/>
      <c r="F5478" s="160">
        <v>45559</v>
      </c>
      <c r="G5478" s="160">
        <v>45579</v>
      </c>
      <c r="H5478" s="160" t="s">
        <v>6636</v>
      </c>
      <c r="I5478" s="160">
        <v>45938</v>
      </c>
      <c r="J5478" s="160">
        <v>68162.69</v>
      </c>
      <c r="K5478" s="160">
        <v>68162.69</v>
      </c>
      <c r="L5478" s="707">
        <v>114715.67</v>
      </c>
      <c r="M5478" s="727" t="s">
        <v>4996</v>
      </c>
      <c r="X5478" s="707">
        <v>29778.21</v>
      </c>
      <c r="Y5478" s="707">
        <v>18642.599999999999</v>
      </c>
      <c r="Z5478" s="707"/>
      <c r="AA5478" s="707">
        <v>19741.88</v>
      </c>
      <c r="AE5478" s="707"/>
      <c r="AF5478" s="707"/>
    </row>
    <row r="5479" spans="4:37">
      <c r="D5479" s="160" t="s">
        <v>5593</v>
      </c>
      <c r="E5479" s="160"/>
      <c r="F5479" s="160">
        <v>45539</v>
      </c>
      <c r="G5479" s="160">
        <v>45581</v>
      </c>
      <c r="H5479" s="160" t="s">
        <v>6612</v>
      </c>
      <c r="I5479" s="160">
        <v>45941</v>
      </c>
      <c r="J5479" s="160">
        <v>36909.03</v>
      </c>
      <c r="K5479" s="160">
        <v>36909.019999999997</v>
      </c>
      <c r="L5479" s="707">
        <v>54750.66</v>
      </c>
      <c r="M5479" s="727" t="s">
        <v>4994</v>
      </c>
      <c r="P5479" s="707">
        <v>36909.03</v>
      </c>
      <c r="X5479" s="707"/>
      <c r="Y5479" s="707"/>
      <c r="AB5479" s="707"/>
      <c r="AC5479" s="707">
        <v>17841.63</v>
      </c>
      <c r="AD5479" s="707"/>
      <c r="AE5479" s="707"/>
      <c r="AF5479" s="707"/>
      <c r="AG5479" s="707"/>
      <c r="AH5479" s="707"/>
    </row>
    <row r="5480" spans="4:37">
      <c r="D5480" s="160" t="s">
        <v>5593</v>
      </c>
      <c r="E5480" s="160"/>
      <c r="F5480" s="160">
        <v>45539</v>
      </c>
      <c r="G5480" s="160">
        <v>45581</v>
      </c>
      <c r="H5480" s="160" t="s">
        <v>6612</v>
      </c>
      <c r="I5480" s="160">
        <v>45941</v>
      </c>
      <c r="J5480" s="160">
        <v>36909.03</v>
      </c>
      <c r="K5480" s="160">
        <v>36909.019999999997</v>
      </c>
      <c r="L5480" s="707">
        <v>54750.66</v>
      </c>
      <c r="M5480" s="727" t="s">
        <v>4995</v>
      </c>
      <c r="Y5480" s="707"/>
      <c r="Z5480" s="707"/>
      <c r="AA5480" s="707"/>
      <c r="AB5480" s="707"/>
      <c r="AC5480" s="707">
        <v>17841.63</v>
      </c>
      <c r="AD5480" s="707"/>
      <c r="AE5480" s="707"/>
      <c r="AF5480" s="707"/>
      <c r="AG5480" s="707"/>
      <c r="AH5480" s="707"/>
    </row>
    <row r="5481" spans="4:37">
      <c r="D5481" s="160" t="s">
        <v>5593</v>
      </c>
      <c r="E5481" s="160"/>
      <c r="F5481" s="160">
        <v>45539</v>
      </c>
      <c r="G5481" s="160">
        <v>45581</v>
      </c>
      <c r="H5481" s="160" t="s">
        <v>6612</v>
      </c>
      <c r="I5481" s="160">
        <v>45941</v>
      </c>
      <c r="J5481" s="160">
        <v>36909.03</v>
      </c>
      <c r="K5481" s="160">
        <v>36909.019999999997</v>
      </c>
      <c r="L5481" s="707">
        <v>54750.66</v>
      </c>
      <c r="M5481" s="727" t="s">
        <v>4996</v>
      </c>
      <c r="W5481" s="707">
        <v>13687.66</v>
      </c>
      <c r="Y5481" s="707">
        <v>18531.12</v>
      </c>
      <c r="Z5481" s="707">
        <v>4690.24</v>
      </c>
      <c r="AA5481" s="707"/>
      <c r="AE5481" s="707"/>
      <c r="AF5481" s="707"/>
    </row>
    <row r="5482" spans="4:37">
      <c r="D5482" s="160" t="s">
        <v>9482</v>
      </c>
      <c r="E5482" s="160"/>
      <c r="F5482" s="160">
        <v>45579</v>
      </c>
      <c r="G5482" s="160">
        <v>45589</v>
      </c>
      <c r="H5482" s="160" t="s">
        <v>6683</v>
      </c>
      <c r="I5482" s="160">
        <v>45950</v>
      </c>
      <c r="J5482" s="160">
        <v>8473.32</v>
      </c>
      <c r="K5482" s="160">
        <v>8473.32</v>
      </c>
      <c r="L5482" s="707">
        <v>33893.26</v>
      </c>
      <c r="M5482" s="727" t="s">
        <v>4994</v>
      </c>
      <c r="Q5482" s="707">
        <v>16946.63</v>
      </c>
      <c r="Y5482" s="707"/>
      <c r="Z5482" s="707"/>
      <c r="AA5482" s="707"/>
      <c r="AB5482" s="707"/>
      <c r="AC5482" s="707">
        <v>16946.63</v>
      </c>
      <c r="AD5482" s="707"/>
      <c r="AE5482" s="707"/>
      <c r="AF5482" s="707"/>
      <c r="AG5482" s="707"/>
      <c r="AH5482" s="707"/>
      <c r="AI5482" s="707"/>
      <c r="AJ5482" s="707"/>
      <c r="AK5482" s="707"/>
    </row>
    <row r="5483" spans="4:37">
      <c r="D5483" s="160" t="s">
        <v>9482</v>
      </c>
      <c r="E5483" s="160"/>
      <c r="F5483" s="160">
        <v>45579</v>
      </c>
      <c r="G5483" s="160">
        <v>45589</v>
      </c>
      <c r="H5483" s="160" t="s">
        <v>6683</v>
      </c>
      <c r="I5483" s="160">
        <v>45950</v>
      </c>
      <c r="J5483" s="160">
        <v>8473.32</v>
      </c>
      <c r="K5483" s="160">
        <v>8473.32</v>
      </c>
      <c r="L5483" s="707">
        <v>33893.26</v>
      </c>
      <c r="M5483" s="727" t="s">
        <v>4995</v>
      </c>
      <c r="Y5483" s="707"/>
      <c r="Z5483" s="707"/>
      <c r="AA5483" s="707"/>
      <c r="AB5483" s="707"/>
      <c r="AC5483" s="707">
        <v>25419.94</v>
      </c>
      <c r="AD5483" s="707"/>
      <c r="AE5483" s="707"/>
      <c r="AF5483" s="707"/>
      <c r="AG5483" s="707"/>
      <c r="AH5483" s="707"/>
      <c r="AI5483" s="707"/>
      <c r="AJ5483" s="707"/>
      <c r="AK5483" s="707"/>
    </row>
    <row r="5484" spans="4:37">
      <c r="D5484" s="160" t="s">
        <v>9482</v>
      </c>
      <c r="E5484" s="160"/>
      <c r="F5484" s="160">
        <v>45579</v>
      </c>
      <c r="G5484" s="160">
        <v>45589</v>
      </c>
      <c r="H5484" s="160" t="s">
        <v>6683</v>
      </c>
      <c r="I5484" s="160">
        <v>45950</v>
      </c>
      <c r="J5484" s="160">
        <v>8473.32</v>
      </c>
      <c r="K5484" s="160">
        <v>8473.32</v>
      </c>
      <c r="L5484" s="707">
        <v>33893.26</v>
      </c>
      <c r="M5484" s="727" t="s">
        <v>4996</v>
      </c>
      <c r="Y5484" s="707"/>
      <c r="Z5484" s="707"/>
      <c r="AA5484" s="707">
        <v>2750.25</v>
      </c>
      <c r="AB5484" s="707">
        <v>5511.1</v>
      </c>
      <c r="AC5484" s="707">
        <v>211.97</v>
      </c>
      <c r="AD5484" s="707"/>
      <c r="AE5484" s="707"/>
      <c r="AF5484" s="707"/>
      <c r="AG5484" s="707"/>
      <c r="AH5484" s="707"/>
      <c r="AI5484" s="707"/>
    </row>
    <row r="5485" spans="4:37">
      <c r="D5485" s="160" t="s">
        <v>5594</v>
      </c>
      <c r="E5485" s="160"/>
      <c r="F5485" s="160">
        <v>45564</v>
      </c>
      <c r="G5485" s="160">
        <v>45577</v>
      </c>
      <c r="H5485" s="160" t="s">
        <v>6566</v>
      </c>
      <c r="I5485" s="160">
        <v>45938</v>
      </c>
      <c r="J5485" s="160">
        <v>9125.11</v>
      </c>
      <c r="K5485" s="160">
        <v>9125.11</v>
      </c>
      <c r="L5485" s="707">
        <v>18250.22</v>
      </c>
      <c r="M5485" s="727" t="s">
        <v>4994</v>
      </c>
      <c r="P5485" s="707">
        <v>2269.94</v>
      </c>
      <c r="Q5485" s="707">
        <v>6855.17</v>
      </c>
      <c r="Y5485" s="707"/>
      <c r="Z5485" s="707"/>
      <c r="AA5485" s="707"/>
      <c r="AB5485" s="707"/>
      <c r="AC5485" s="707">
        <v>9125.11</v>
      </c>
      <c r="AD5485" s="707"/>
      <c r="AE5485" s="707"/>
      <c r="AF5485" s="707"/>
      <c r="AG5485" s="707"/>
      <c r="AH5485" s="707"/>
      <c r="AI5485" s="707"/>
    </row>
    <row r="5486" spans="4:37">
      <c r="D5486" s="160" t="s">
        <v>5594</v>
      </c>
      <c r="E5486" s="160"/>
      <c r="F5486" s="160">
        <v>45564</v>
      </c>
      <c r="G5486" s="160">
        <v>45577</v>
      </c>
      <c r="H5486" s="160" t="s">
        <v>6566</v>
      </c>
      <c r="I5486" s="160">
        <v>45938</v>
      </c>
      <c r="J5486" s="160">
        <v>9125.11</v>
      </c>
      <c r="K5486" s="160">
        <v>9125.11</v>
      </c>
      <c r="L5486" s="707">
        <v>18250.22</v>
      </c>
      <c r="M5486" s="727" t="s">
        <v>4995</v>
      </c>
      <c r="Y5486" s="707"/>
      <c r="Z5486" s="707"/>
      <c r="AA5486" s="707"/>
      <c r="AB5486" s="707"/>
      <c r="AC5486" s="707">
        <v>9125.11</v>
      </c>
      <c r="AD5486" s="707"/>
      <c r="AE5486" s="707"/>
      <c r="AF5486" s="707"/>
      <c r="AG5486" s="707"/>
      <c r="AH5486" s="707"/>
      <c r="AI5486" s="707"/>
    </row>
    <row r="5487" spans="4:37">
      <c r="D5487" s="160" t="s">
        <v>5594</v>
      </c>
      <c r="E5487" s="160"/>
      <c r="F5487" s="160">
        <v>45564</v>
      </c>
      <c r="G5487" s="160">
        <v>45577</v>
      </c>
      <c r="H5487" s="160" t="s">
        <v>6566</v>
      </c>
      <c r="I5487" s="160">
        <v>45938</v>
      </c>
      <c r="J5487" s="160">
        <v>9125.11</v>
      </c>
      <c r="K5487" s="160">
        <v>9125.11</v>
      </c>
      <c r="L5487" s="707">
        <v>18250.22</v>
      </c>
      <c r="M5487" s="727" t="s">
        <v>4996</v>
      </c>
      <c r="Y5487" s="707">
        <v>1560.58</v>
      </c>
      <c r="Z5487" s="707">
        <v>709.36</v>
      </c>
      <c r="AA5487" s="707">
        <v>6855.17</v>
      </c>
      <c r="AB5487" s="707"/>
      <c r="AE5487" s="707"/>
      <c r="AF5487" s="707"/>
      <c r="AG5487" s="707"/>
    </row>
    <row r="5488" spans="4:37">
      <c r="D5488" s="160" t="s">
        <v>9483</v>
      </c>
      <c r="E5488" s="160"/>
      <c r="F5488" s="160">
        <v>45581</v>
      </c>
      <c r="G5488" s="160">
        <v>45592</v>
      </c>
      <c r="H5488" s="160" t="s">
        <v>6687</v>
      </c>
      <c r="I5488" s="160">
        <v>45949</v>
      </c>
      <c r="J5488" s="160">
        <v>10754.59</v>
      </c>
      <c r="K5488" s="160">
        <v>10754.6</v>
      </c>
      <c r="L5488" s="707">
        <v>21509.18</v>
      </c>
      <c r="M5488" s="727" t="s">
        <v>4994</v>
      </c>
      <c r="Q5488" s="707">
        <v>10754.59</v>
      </c>
      <c r="Y5488" s="707"/>
      <c r="Z5488" s="707"/>
      <c r="AA5488" s="707"/>
      <c r="AB5488" s="707"/>
      <c r="AC5488" s="707">
        <v>10754.59</v>
      </c>
      <c r="AD5488" s="707"/>
      <c r="AE5488" s="707"/>
      <c r="AF5488" s="707"/>
      <c r="AG5488" s="707"/>
      <c r="AH5488" s="707"/>
      <c r="AI5488" s="707"/>
      <c r="AJ5488" s="707"/>
    </row>
    <row r="5489" spans="4:37">
      <c r="D5489" s="160" t="s">
        <v>9483</v>
      </c>
      <c r="E5489" s="160"/>
      <c r="F5489" s="160">
        <v>45581</v>
      </c>
      <c r="G5489" s="160">
        <v>45592</v>
      </c>
      <c r="H5489" s="160" t="s">
        <v>6687</v>
      </c>
      <c r="I5489" s="160">
        <v>45949</v>
      </c>
      <c r="J5489" s="160">
        <v>10754.59</v>
      </c>
      <c r="K5489" s="160">
        <v>10754.6</v>
      </c>
      <c r="L5489" s="707">
        <v>21509.18</v>
      </c>
      <c r="M5489" s="727" t="s">
        <v>4995</v>
      </c>
      <c r="Y5489" s="707"/>
      <c r="Z5489" s="707"/>
      <c r="AA5489" s="707"/>
      <c r="AB5489" s="707"/>
      <c r="AC5489" s="707">
        <v>10754.59</v>
      </c>
      <c r="AD5489" s="707"/>
      <c r="AE5489" s="707"/>
      <c r="AF5489" s="707"/>
      <c r="AG5489" s="707"/>
      <c r="AH5489" s="707"/>
      <c r="AI5489" s="707"/>
      <c r="AJ5489" s="707"/>
    </row>
    <row r="5490" spans="4:37">
      <c r="D5490" s="160" t="s">
        <v>9483</v>
      </c>
      <c r="E5490" s="160"/>
      <c r="F5490" s="160">
        <v>45581</v>
      </c>
      <c r="G5490" s="160">
        <v>45592</v>
      </c>
      <c r="H5490" s="160" t="s">
        <v>6687</v>
      </c>
      <c r="I5490" s="160">
        <v>45949</v>
      </c>
      <c r="J5490" s="160">
        <v>10754.59</v>
      </c>
      <c r="K5490" s="160">
        <v>10754.6</v>
      </c>
      <c r="L5490" s="707">
        <v>21509.18</v>
      </c>
      <c r="M5490" s="727" t="s">
        <v>4996</v>
      </c>
      <c r="Y5490" s="707"/>
      <c r="Z5490" s="707"/>
      <c r="AA5490" s="707">
        <v>10754.6</v>
      </c>
      <c r="AB5490" s="707"/>
      <c r="AC5490" s="707"/>
      <c r="AE5490" s="707"/>
      <c r="AF5490" s="707"/>
      <c r="AG5490" s="707"/>
      <c r="AH5490" s="707"/>
    </row>
    <row r="5491" spans="4:37">
      <c r="D5491" s="160" t="s">
        <v>5595</v>
      </c>
      <c r="E5491" s="160"/>
      <c r="F5491" s="160">
        <v>45584</v>
      </c>
      <c r="G5491" s="160">
        <v>45599</v>
      </c>
      <c r="H5491" s="160">
        <v>45944</v>
      </c>
      <c r="I5491" s="160">
        <v>45959</v>
      </c>
      <c r="J5491" s="160">
        <v>0</v>
      </c>
      <c r="K5491" s="160">
        <v>0</v>
      </c>
      <c r="L5491" s="707">
        <v>74304.5</v>
      </c>
      <c r="M5491" s="727" t="s">
        <v>4994</v>
      </c>
      <c r="Y5491" s="707"/>
      <c r="Z5491" s="707"/>
      <c r="AA5491" s="707"/>
      <c r="AB5491" s="707"/>
      <c r="AC5491" s="707">
        <v>74304.5</v>
      </c>
      <c r="AD5491" s="707"/>
      <c r="AE5491" s="707"/>
      <c r="AF5491" s="707"/>
      <c r="AG5491" s="707"/>
      <c r="AH5491" s="707"/>
      <c r="AI5491" s="707"/>
      <c r="AJ5491" s="707"/>
      <c r="AK5491" s="707"/>
    </row>
    <row r="5492" spans="4:37">
      <c r="D5492" s="160" t="s">
        <v>5595</v>
      </c>
      <c r="E5492" s="160"/>
      <c r="F5492" s="160">
        <v>45584</v>
      </c>
      <c r="G5492" s="160">
        <v>45599</v>
      </c>
      <c r="H5492" s="160">
        <v>45944</v>
      </c>
      <c r="I5492" s="160">
        <v>45959</v>
      </c>
      <c r="J5492" s="160">
        <v>0</v>
      </c>
      <c r="K5492" s="160">
        <v>0</v>
      </c>
      <c r="L5492" s="707">
        <v>74304.5</v>
      </c>
      <c r="M5492" s="727" t="s">
        <v>4995</v>
      </c>
      <c r="Z5492" s="707"/>
      <c r="AA5492" s="707"/>
      <c r="AB5492" s="707"/>
      <c r="AC5492" s="707">
        <v>74304.5</v>
      </c>
      <c r="AD5492" s="707"/>
      <c r="AE5492" s="707"/>
      <c r="AF5492" s="707"/>
      <c r="AG5492" s="707"/>
      <c r="AH5492" s="707"/>
      <c r="AI5492" s="707"/>
      <c r="AJ5492" s="707"/>
      <c r="AK5492" s="707"/>
    </row>
    <row r="5493" spans="4:37">
      <c r="D5493" s="160" t="s">
        <v>5595</v>
      </c>
      <c r="E5493" s="160"/>
      <c r="F5493" s="160">
        <v>45584</v>
      </c>
      <c r="G5493" s="160">
        <v>45599</v>
      </c>
      <c r="H5493" s="160">
        <v>45944</v>
      </c>
      <c r="I5493" s="160">
        <v>45959</v>
      </c>
      <c r="J5493" s="160">
        <v>0</v>
      </c>
      <c r="K5493" s="160">
        <v>0</v>
      </c>
      <c r="L5493" s="707">
        <v>74304.5</v>
      </c>
      <c r="M5493" s="727" t="s">
        <v>4996</v>
      </c>
      <c r="Y5493" s="707"/>
      <c r="Z5493" s="707"/>
      <c r="AA5493" s="707"/>
      <c r="AB5493" s="707"/>
      <c r="AC5493" s="707"/>
      <c r="AE5493" s="707"/>
      <c r="AG5493" s="707"/>
      <c r="AH5493" s="707"/>
    </row>
    <row r="5494" spans="4:37">
      <c r="D5494" s="160" t="s">
        <v>5596</v>
      </c>
      <c r="E5494" s="160"/>
      <c r="F5494" s="160">
        <v>45587</v>
      </c>
      <c r="G5494" s="160">
        <v>45602</v>
      </c>
      <c r="H5494" s="160">
        <v>45948</v>
      </c>
      <c r="I5494" s="160">
        <v>45963</v>
      </c>
      <c r="J5494" s="160">
        <v>0</v>
      </c>
      <c r="K5494" s="160">
        <v>0</v>
      </c>
      <c r="L5494" s="707">
        <v>215916.33</v>
      </c>
      <c r="M5494" s="727" t="s">
        <v>4994</v>
      </c>
      <c r="Y5494" s="707"/>
      <c r="Z5494" s="707"/>
      <c r="AA5494" s="707"/>
      <c r="AB5494" s="707"/>
      <c r="AC5494" s="707">
        <v>208719.12</v>
      </c>
      <c r="AD5494" s="707">
        <v>7197.21</v>
      </c>
      <c r="AE5494" s="707"/>
      <c r="AF5494" s="707"/>
      <c r="AG5494" s="707"/>
      <c r="AH5494" s="707"/>
      <c r="AI5494" s="707"/>
      <c r="AJ5494" s="707"/>
    </row>
    <row r="5495" spans="4:37">
      <c r="D5495" s="160" t="s">
        <v>5596</v>
      </c>
      <c r="E5495" s="160"/>
      <c r="F5495" s="160">
        <v>45587</v>
      </c>
      <c r="G5495" s="160">
        <v>45602</v>
      </c>
      <c r="H5495" s="160">
        <v>45948</v>
      </c>
      <c r="I5495" s="160">
        <v>45963</v>
      </c>
      <c r="J5495" s="160">
        <v>0</v>
      </c>
      <c r="K5495" s="160">
        <v>0</v>
      </c>
      <c r="L5495" s="707">
        <v>215916.33</v>
      </c>
      <c r="M5495" s="727" t="s">
        <v>4995</v>
      </c>
      <c r="Y5495" s="707"/>
      <c r="Z5495" s="707"/>
      <c r="AA5495" s="707"/>
      <c r="AB5495" s="707"/>
      <c r="AC5495" s="707">
        <v>208719.12</v>
      </c>
      <c r="AD5495" s="707">
        <v>7197.21</v>
      </c>
      <c r="AE5495" s="707"/>
      <c r="AF5495" s="707"/>
      <c r="AG5495" s="707"/>
      <c r="AH5495" s="707"/>
      <c r="AI5495" s="707"/>
      <c r="AJ5495" s="707"/>
    </row>
    <row r="5496" spans="4:37">
      <c r="D5496" s="160" t="s">
        <v>5596</v>
      </c>
      <c r="E5496" s="160"/>
      <c r="F5496" s="160">
        <v>45587</v>
      </c>
      <c r="G5496" s="160">
        <v>45602</v>
      </c>
      <c r="H5496" s="160">
        <v>45948</v>
      </c>
      <c r="I5496" s="160">
        <v>45963</v>
      </c>
      <c r="J5496" s="160">
        <v>0</v>
      </c>
      <c r="K5496" s="160">
        <v>0</v>
      </c>
      <c r="L5496" s="707">
        <v>215916.33</v>
      </c>
      <c r="M5496" s="727" t="s">
        <v>4996</v>
      </c>
      <c r="Y5496" s="707"/>
      <c r="Z5496" s="707"/>
      <c r="AA5496" s="707"/>
      <c r="AB5496" s="707"/>
      <c r="AE5496" s="707"/>
      <c r="AF5496" s="707"/>
      <c r="AG5496" s="707"/>
      <c r="AH5496" s="707"/>
    </row>
    <row r="5497" spans="4:37">
      <c r="D5497" s="160" t="s">
        <v>9484</v>
      </c>
      <c r="E5497" s="160"/>
      <c r="F5497" s="160">
        <v>45584</v>
      </c>
      <c r="G5497" s="160">
        <v>45589</v>
      </c>
      <c r="H5497" s="160">
        <v>45951</v>
      </c>
      <c r="I5497" s="160">
        <v>45957</v>
      </c>
      <c r="J5497" s="160">
        <v>0</v>
      </c>
      <c r="K5497" s="160">
        <v>0</v>
      </c>
      <c r="L5497" s="707">
        <v>20837</v>
      </c>
      <c r="M5497" s="727" t="s">
        <v>4994</v>
      </c>
      <c r="Y5497" s="707"/>
      <c r="Z5497" s="707"/>
      <c r="AA5497" s="707"/>
      <c r="AB5497" s="707"/>
      <c r="AC5497" s="707">
        <v>20837</v>
      </c>
      <c r="AE5497" s="707"/>
      <c r="AF5497" s="707"/>
      <c r="AG5497" s="707"/>
      <c r="AH5497" s="707"/>
      <c r="AI5497" s="707"/>
      <c r="AJ5497" s="707"/>
      <c r="AK5497" s="707"/>
    </row>
    <row r="5498" spans="4:37">
      <c r="D5498" s="160" t="s">
        <v>9484</v>
      </c>
      <c r="E5498" s="160"/>
      <c r="F5498" s="160">
        <v>45584</v>
      </c>
      <c r="G5498" s="160">
        <v>45589</v>
      </c>
      <c r="H5498" s="160">
        <v>45951</v>
      </c>
      <c r="I5498" s="160">
        <v>45957</v>
      </c>
      <c r="J5498" s="160">
        <v>0</v>
      </c>
      <c r="K5498" s="160">
        <v>0</v>
      </c>
      <c r="L5498" s="707">
        <v>20837</v>
      </c>
      <c r="M5498" s="727" t="s">
        <v>4995</v>
      </c>
      <c r="AA5498" s="707"/>
      <c r="AB5498" s="707"/>
      <c r="AC5498" s="707">
        <v>20837</v>
      </c>
      <c r="AE5498" s="707"/>
      <c r="AF5498" s="707"/>
      <c r="AG5498" s="707"/>
      <c r="AH5498" s="707"/>
      <c r="AI5498" s="707"/>
      <c r="AJ5498" s="707"/>
      <c r="AK5498" s="707"/>
    </row>
    <row r="5499" spans="4:37">
      <c r="D5499" s="160" t="s">
        <v>9484</v>
      </c>
      <c r="E5499" s="160"/>
      <c r="F5499" s="160">
        <v>45584</v>
      </c>
      <c r="G5499" s="160">
        <v>45589</v>
      </c>
      <c r="H5499" s="160">
        <v>45951</v>
      </c>
      <c r="I5499" s="160">
        <v>45957</v>
      </c>
      <c r="J5499" s="160">
        <v>0</v>
      </c>
      <c r="K5499" s="160">
        <v>0</v>
      </c>
      <c r="L5499" s="707">
        <v>20837</v>
      </c>
      <c r="M5499" s="727" t="s">
        <v>4996</v>
      </c>
      <c r="V5499" s="707"/>
      <c r="W5499" s="707"/>
      <c r="X5499" s="707"/>
      <c r="Y5499" s="707"/>
      <c r="Z5499" s="707"/>
      <c r="AA5499" s="707"/>
      <c r="AB5499" s="707"/>
      <c r="AC5499" s="707"/>
      <c r="AE5499" s="707"/>
      <c r="AF5499" s="707"/>
      <c r="AH5499" s="707"/>
      <c r="AI5499" s="707"/>
    </row>
    <row r="5500" spans="4:37">
      <c r="D5500" s="160" t="s">
        <v>5601</v>
      </c>
      <c r="E5500" s="160"/>
      <c r="F5500" s="160">
        <v>45603</v>
      </c>
      <c r="G5500" s="160">
        <v>45638</v>
      </c>
      <c r="H5500" s="160" t="s">
        <v>6677</v>
      </c>
      <c r="I5500" s="160">
        <v>45977</v>
      </c>
      <c r="J5500" s="160">
        <v>83133.69</v>
      </c>
      <c r="K5500" s="160">
        <v>83133.7</v>
      </c>
      <c r="L5500" s="707">
        <v>111495.65</v>
      </c>
      <c r="M5500" s="727" t="s">
        <v>4994</v>
      </c>
      <c r="R5500" s="707">
        <v>79404.59</v>
      </c>
      <c r="S5500" s="707">
        <v>17825.52</v>
      </c>
      <c r="V5500" s="707"/>
      <c r="W5500" s="707"/>
      <c r="X5500" s="707"/>
      <c r="Y5500" s="707"/>
      <c r="Z5500" s="707"/>
      <c r="AA5500" s="707"/>
      <c r="AB5500" s="707"/>
      <c r="AC5500" s="707"/>
      <c r="AD5500" s="707">
        <v>14265.54</v>
      </c>
      <c r="AE5500" s="707"/>
      <c r="AF5500" s="707"/>
      <c r="AG5500" s="707"/>
      <c r="AH5500" s="707"/>
      <c r="AI5500" s="707"/>
      <c r="AJ5500" s="707"/>
    </row>
    <row r="5501" spans="4:37">
      <c r="D5501" s="160" t="s">
        <v>5601</v>
      </c>
      <c r="E5501" s="160"/>
      <c r="F5501" s="160">
        <v>45603</v>
      </c>
      <c r="G5501" s="160">
        <v>45638</v>
      </c>
      <c r="H5501" s="160" t="s">
        <v>6677</v>
      </c>
      <c r="I5501" s="160">
        <v>45977</v>
      </c>
      <c r="J5501" s="160">
        <v>83133.69</v>
      </c>
      <c r="K5501" s="160">
        <v>83133.7</v>
      </c>
      <c r="L5501" s="707">
        <v>111495.65</v>
      </c>
      <c r="M5501" s="727" t="s">
        <v>4995</v>
      </c>
      <c r="O5501" s="707"/>
      <c r="V5501" s="707"/>
      <c r="W5501" s="707"/>
      <c r="X5501" s="707"/>
      <c r="Y5501" s="707"/>
      <c r="Z5501" s="707"/>
      <c r="AA5501" s="707"/>
      <c r="AB5501" s="707"/>
      <c r="AC5501" s="707"/>
      <c r="AD5501" s="707">
        <v>28361.95</v>
      </c>
      <c r="AE5501" s="707"/>
      <c r="AF5501" s="707"/>
      <c r="AG5501" s="707"/>
      <c r="AH5501" s="707"/>
      <c r="AI5501" s="707"/>
      <c r="AJ5501" s="707"/>
    </row>
    <row r="5502" spans="4:37">
      <c r="D5502" s="160" t="s">
        <v>5601</v>
      </c>
      <c r="E5502" s="160"/>
      <c r="F5502" s="160">
        <v>45603</v>
      </c>
      <c r="G5502" s="160">
        <v>45638</v>
      </c>
      <c r="H5502" s="160" t="s">
        <v>6677</v>
      </c>
      <c r="I5502" s="160">
        <v>45977</v>
      </c>
      <c r="J5502" s="160">
        <v>83133.69</v>
      </c>
      <c r="K5502" s="160">
        <v>83133.7</v>
      </c>
      <c r="L5502" s="707">
        <v>111495.65</v>
      </c>
      <c r="M5502" s="727" t="s">
        <v>4996</v>
      </c>
      <c r="P5502" s="707"/>
      <c r="Q5502" s="707"/>
      <c r="R5502" s="707"/>
      <c r="S5502" s="707"/>
      <c r="T5502" s="707"/>
      <c r="U5502" s="707"/>
      <c r="V5502" s="707"/>
      <c r="W5502" s="707"/>
      <c r="X5502" s="707"/>
      <c r="Y5502" s="707"/>
      <c r="Z5502" s="707"/>
      <c r="AA5502" s="707">
        <v>26662.62</v>
      </c>
      <c r="AB5502" s="707">
        <v>54379.56</v>
      </c>
      <c r="AC5502" s="707">
        <v>2091.52</v>
      </c>
      <c r="AD5502" s="707"/>
      <c r="AE5502" s="707"/>
      <c r="AF5502" s="707"/>
      <c r="AG5502" s="707"/>
    </row>
    <row r="5503" spans="4:37">
      <c r="D5503" s="160" t="s">
        <v>5602</v>
      </c>
      <c r="E5503" s="160"/>
      <c r="F5503" s="160">
        <v>45603</v>
      </c>
      <c r="G5503" s="160">
        <v>45638</v>
      </c>
      <c r="H5503" s="160" t="s">
        <v>6677</v>
      </c>
      <c r="I5503" s="160">
        <v>45974</v>
      </c>
      <c r="J5503" s="160">
        <v>83133.69</v>
      </c>
      <c r="K5503" s="160">
        <v>83133.7</v>
      </c>
      <c r="L5503" s="707">
        <v>97230.11</v>
      </c>
      <c r="M5503" s="727" t="s">
        <v>4994</v>
      </c>
      <c r="O5503" s="707"/>
      <c r="P5503" s="707"/>
      <c r="Q5503" s="707"/>
      <c r="R5503" s="707">
        <v>79404.59</v>
      </c>
      <c r="S5503" s="707">
        <v>17825.52</v>
      </c>
      <c r="T5503" s="707"/>
      <c r="U5503" s="707"/>
      <c r="V5503" s="707"/>
      <c r="W5503" s="707"/>
      <c r="X5503" s="707"/>
      <c r="Y5503" s="707"/>
      <c r="Z5503" s="707"/>
      <c r="AA5503" s="707"/>
      <c r="AB5503" s="707"/>
      <c r="AC5503" s="707"/>
      <c r="AD5503" s="707"/>
      <c r="AE5503" s="707"/>
      <c r="AF5503" s="707"/>
      <c r="AG5503" s="707"/>
      <c r="AH5503" s="707"/>
    </row>
    <row r="5504" spans="4:37">
      <c r="D5504" s="160" t="s">
        <v>5602</v>
      </c>
      <c r="E5504" s="160"/>
      <c r="F5504" s="160">
        <v>45603</v>
      </c>
      <c r="G5504" s="160">
        <v>45638</v>
      </c>
      <c r="H5504" s="160" t="s">
        <v>6677</v>
      </c>
      <c r="I5504" s="160">
        <v>45974</v>
      </c>
      <c r="J5504" s="160">
        <v>83133.69</v>
      </c>
      <c r="K5504" s="160">
        <v>83133.7</v>
      </c>
      <c r="L5504" s="707">
        <v>97230.11</v>
      </c>
      <c r="M5504" s="727" t="s">
        <v>4995</v>
      </c>
      <c r="O5504" s="707"/>
      <c r="P5504" s="707"/>
      <c r="V5504" s="707"/>
      <c r="W5504" s="707"/>
      <c r="X5504" s="707"/>
      <c r="Y5504" s="707"/>
      <c r="Z5504" s="707"/>
      <c r="AA5504" s="707"/>
      <c r="AB5504" s="707"/>
      <c r="AC5504" s="707"/>
      <c r="AD5504" s="707">
        <v>14096.41</v>
      </c>
      <c r="AE5504" s="707"/>
      <c r="AF5504" s="707"/>
      <c r="AG5504" s="707"/>
      <c r="AH5504" s="707"/>
    </row>
    <row r="5505" spans="4:35">
      <c r="D5505" s="160" t="s">
        <v>5602</v>
      </c>
      <c r="E5505" s="160"/>
      <c r="F5505" s="160">
        <v>45603</v>
      </c>
      <c r="G5505" s="160">
        <v>45638</v>
      </c>
      <c r="H5505" s="160" t="s">
        <v>6677</v>
      </c>
      <c r="I5505" s="160">
        <v>45974</v>
      </c>
      <c r="J5505" s="160">
        <v>83133.69</v>
      </c>
      <c r="K5505" s="160">
        <v>83133.7</v>
      </c>
      <c r="L5505" s="707">
        <v>97230.11</v>
      </c>
      <c r="M5505" s="727" t="s">
        <v>4996</v>
      </c>
      <c r="R5505" s="707"/>
      <c r="S5505" s="707"/>
      <c r="T5505" s="707"/>
      <c r="U5505" s="707"/>
      <c r="V5505" s="707"/>
      <c r="W5505" s="707"/>
      <c r="X5505" s="707"/>
      <c r="Y5505" s="707"/>
      <c r="Z5505" s="707"/>
      <c r="AA5505" s="707">
        <v>26662.62</v>
      </c>
      <c r="AB5505" s="707">
        <v>54379.56</v>
      </c>
      <c r="AC5505" s="707">
        <v>2091.52</v>
      </c>
      <c r="AD5505" s="707"/>
      <c r="AE5505" s="707"/>
      <c r="AF5505" s="707"/>
    </row>
    <row r="5506" spans="4:35">
      <c r="D5506" s="160" t="s">
        <v>9485</v>
      </c>
      <c r="E5506" s="160"/>
      <c r="F5506" s="160">
        <v>45609</v>
      </c>
      <c r="G5506" s="160">
        <v>45634</v>
      </c>
      <c r="H5506" s="160">
        <v>45964</v>
      </c>
      <c r="I5506" s="160">
        <v>45977</v>
      </c>
      <c r="J5506" s="160">
        <v>0</v>
      </c>
      <c r="K5506" s="160">
        <v>0</v>
      </c>
      <c r="L5506" s="707">
        <v>6506.58</v>
      </c>
      <c r="M5506" s="727" t="s">
        <v>4994</v>
      </c>
      <c r="Q5506" s="707"/>
      <c r="R5506" s="707"/>
      <c r="V5506" s="707"/>
      <c r="W5506" s="707"/>
      <c r="X5506" s="707"/>
      <c r="Y5506" s="707"/>
      <c r="Z5506" s="707"/>
      <c r="AA5506" s="707"/>
      <c r="AB5506" s="707"/>
      <c r="AC5506" s="707"/>
      <c r="AD5506" s="707">
        <v>6506.58</v>
      </c>
      <c r="AE5506" s="707"/>
      <c r="AF5506" s="707"/>
      <c r="AG5506" s="707"/>
      <c r="AH5506" s="707"/>
    </row>
    <row r="5507" spans="4:35">
      <c r="D5507" s="160" t="s">
        <v>9485</v>
      </c>
      <c r="E5507" s="160"/>
      <c r="F5507" s="160">
        <v>45609</v>
      </c>
      <c r="G5507" s="160">
        <v>45634</v>
      </c>
      <c r="H5507" s="160">
        <v>45964</v>
      </c>
      <c r="I5507" s="160">
        <v>45977</v>
      </c>
      <c r="J5507" s="160">
        <v>0</v>
      </c>
      <c r="K5507" s="160">
        <v>0</v>
      </c>
      <c r="L5507" s="707">
        <v>6506.58</v>
      </c>
      <c r="M5507" s="727" t="s">
        <v>4995</v>
      </c>
      <c r="V5507" s="707"/>
      <c r="W5507" s="707"/>
      <c r="X5507" s="707"/>
      <c r="Y5507" s="707"/>
      <c r="Z5507" s="707"/>
      <c r="AA5507" s="707"/>
      <c r="AB5507" s="707"/>
      <c r="AC5507" s="707"/>
      <c r="AD5507" s="707">
        <v>6506.58</v>
      </c>
      <c r="AE5507" s="707"/>
      <c r="AF5507" s="707"/>
      <c r="AG5507" s="707"/>
      <c r="AH5507" s="707"/>
      <c r="AI5507" s="707"/>
    </row>
    <row r="5508" spans="4:35">
      <c r="D5508" s="160" t="s">
        <v>9485</v>
      </c>
      <c r="E5508" s="160"/>
      <c r="F5508" s="160">
        <v>45609</v>
      </c>
      <c r="G5508" s="160">
        <v>45634</v>
      </c>
      <c r="H5508" s="160">
        <v>45964</v>
      </c>
      <c r="I5508" s="160">
        <v>45977</v>
      </c>
      <c r="J5508" s="160">
        <v>0</v>
      </c>
      <c r="K5508" s="160">
        <v>0</v>
      </c>
      <c r="L5508" s="707">
        <v>6506.58</v>
      </c>
      <c r="M5508" s="727" t="s">
        <v>4996</v>
      </c>
      <c r="R5508" s="707"/>
      <c r="S5508" s="707"/>
      <c r="T5508" s="707"/>
      <c r="U5508" s="707"/>
      <c r="V5508" s="707"/>
      <c r="W5508" s="707"/>
      <c r="X5508" s="707"/>
      <c r="Y5508" s="707"/>
      <c r="Z5508" s="707"/>
      <c r="AC5508" s="707"/>
      <c r="AD5508" s="707"/>
      <c r="AE5508" s="707"/>
      <c r="AG5508" s="707"/>
      <c r="AH5508" s="707"/>
      <c r="AI5508" s="707"/>
    </row>
    <row r="5509" spans="4:35">
      <c r="D5509" s="160" t="s">
        <v>5603</v>
      </c>
      <c r="E5509" s="160"/>
      <c r="F5509" s="160">
        <v>45626</v>
      </c>
      <c r="G5509" s="160">
        <v>45631</v>
      </c>
      <c r="H5509" s="160">
        <v>45971</v>
      </c>
      <c r="I5509" s="160">
        <v>45974</v>
      </c>
      <c r="J5509" s="160">
        <v>0</v>
      </c>
      <c r="K5509" s="160">
        <v>0</v>
      </c>
      <c r="L5509" s="707">
        <v>7758.96</v>
      </c>
      <c r="M5509" s="727" t="s">
        <v>4994</v>
      </c>
      <c r="Q5509" s="707"/>
      <c r="R5509" s="707"/>
      <c r="V5509" s="707"/>
      <c r="W5509" s="707"/>
      <c r="X5509" s="707"/>
      <c r="Y5509" s="707"/>
      <c r="Z5509" s="707"/>
      <c r="AA5509" s="707"/>
      <c r="AB5509" s="707"/>
      <c r="AC5509" s="707"/>
      <c r="AD5509" s="707">
        <v>7758.96</v>
      </c>
      <c r="AE5509" s="707"/>
      <c r="AF5509" s="707"/>
      <c r="AG5509" s="707"/>
    </row>
    <row r="5510" spans="4:35">
      <c r="D5510" s="160" t="s">
        <v>5603</v>
      </c>
      <c r="E5510" s="160"/>
      <c r="F5510" s="160">
        <v>45626</v>
      </c>
      <c r="G5510" s="160">
        <v>45631</v>
      </c>
      <c r="H5510" s="160">
        <v>45971</v>
      </c>
      <c r="I5510" s="160">
        <v>45974</v>
      </c>
      <c r="J5510" s="160">
        <v>0</v>
      </c>
      <c r="K5510" s="160">
        <v>0</v>
      </c>
      <c r="L5510" s="707">
        <v>7758.96</v>
      </c>
      <c r="M5510" s="727" t="s">
        <v>4995</v>
      </c>
      <c r="W5510" s="707"/>
      <c r="X5510" s="707"/>
      <c r="Y5510" s="707"/>
      <c r="AA5510" s="707"/>
      <c r="AB5510" s="707"/>
      <c r="AC5510" s="707"/>
      <c r="AD5510" s="707">
        <v>7758.96</v>
      </c>
      <c r="AE5510" s="707"/>
      <c r="AF5510" s="707"/>
      <c r="AG5510" s="707"/>
      <c r="AH5510" s="707"/>
    </row>
    <row r="5511" spans="4:35">
      <c r="D5511" s="160" t="s">
        <v>5603</v>
      </c>
      <c r="E5511" s="160"/>
      <c r="F5511" s="160">
        <v>45626</v>
      </c>
      <c r="G5511" s="160">
        <v>45631</v>
      </c>
      <c r="H5511" s="160">
        <v>45971</v>
      </c>
      <c r="I5511" s="160">
        <v>45974</v>
      </c>
      <c r="J5511" s="160">
        <v>0</v>
      </c>
      <c r="K5511" s="160">
        <v>0</v>
      </c>
      <c r="L5511" s="707">
        <v>7758.96</v>
      </c>
      <c r="M5511" s="727" t="s">
        <v>4996</v>
      </c>
      <c r="R5511" s="707"/>
      <c r="S5511" s="707"/>
      <c r="T5511" s="707"/>
      <c r="U5511" s="707"/>
      <c r="V5511" s="707"/>
      <c r="W5511" s="707"/>
      <c r="X5511" s="707"/>
      <c r="Y5511" s="707"/>
      <c r="Z5511" s="707"/>
      <c r="AD5511" s="707"/>
      <c r="AE5511" s="707"/>
      <c r="AG5511" s="707"/>
      <c r="AH5511" s="707"/>
    </row>
    <row r="5512" spans="4:35">
      <c r="D5512" s="160" t="s">
        <v>5597</v>
      </c>
      <c r="E5512" s="160"/>
      <c r="F5512" s="160">
        <v>45609</v>
      </c>
      <c r="G5512" s="160">
        <v>45652</v>
      </c>
      <c r="H5512" s="160" t="s">
        <v>6758</v>
      </c>
      <c r="I5512" s="160">
        <v>45984</v>
      </c>
      <c r="J5512" s="160">
        <v>110151.29</v>
      </c>
      <c r="K5512" s="160">
        <v>110151.29</v>
      </c>
      <c r="L5512" s="707">
        <v>199300.37</v>
      </c>
      <c r="M5512" s="727" t="s">
        <v>4994</v>
      </c>
      <c r="Q5512" s="707"/>
      <c r="R5512" s="707">
        <v>64494.71</v>
      </c>
      <c r="S5512" s="707">
        <v>51595.77</v>
      </c>
      <c r="V5512" s="707"/>
      <c r="W5512" s="707"/>
      <c r="X5512" s="707"/>
      <c r="Y5512" s="707"/>
      <c r="Z5512" s="707"/>
      <c r="AA5512" s="707"/>
      <c r="AB5512" s="707"/>
      <c r="AC5512" s="707"/>
      <c r="AD5512" s="707">
        <v>83209.89</v>
      </c>
      <c r="AE5512" s="707"/>
      <c r="AF5512" s="707"/>
    </row>
    <row r="5513" spans="4:35">
      <c r="D5513" s="160" t="s">
        <v>5597</v>
      </c>
      <c r="E5513" s="160"/>
      <c r="F5513" s="160">
        <v>45609</v>
      </c>
      <c r="G5513" s="160">
        <v>45652</v>
      </c>
      <c r="H5513" s="160" t="s">
        <v>6758</v>
      </c>
      <c r="I5513" s="160">
        <v>45984</v>
      </c>
      <c r="J5513" s="160">
        <v>110151.29</v>
      </c>
      <c r="K5513" s="160">
        <v>110151.29</v>
      </c>
      <c r="L5513" s="707">
        <v>199300.37</v>
      </c>
      <c r="M5513" s="727" t="s">
        <v>4995</v>
      </c>
      <c r="V5513" s="707"/>
      <c r="W5513" s="707"/>
      <c r="X5513" s="707"/>
      <c r="Z5513" s="707"/>
      <c r="AA5513" s="707"/>
      <c r="AB5513" s="707"/>
      <c r="AC5513" s="707"/>
      <c r="AD5513" s="707">
        <v>89149.08</v>
      </c>
      <c r="AE5513" s="707"/>
      <c r="AF5513" s="707"/>
      <c r="AH5513" s="707"/>
      <c r="AI5513" s="707"/>
    </row>
    <row r="5514" spans="4:35">
      <c r="D5514" s="160" t="s">
        <v>5597</v>
      </c>
      <c r="E5514" s="160"/>
      <c r="F5514" s="160">
        <v>45609</v>
      </c>
      <c r="G5514" s="160">
        <v>45652</v>
      </c>
      <c r="H5514" s="160" t="s">
        <v>6758</v>
      </c>
      <c r="I5514" s="160">
        <v>45984</v>
      </c>
      <c r="J5514" s="160">
        <v>110151.29</v>
      </c>
      <c r="K5514" s="160">
        <v>110151.29</v>
      </c>
      <c r="L5514" s="707">
        <v>199300.37</v>
      </c>
      <c r="M5514" s="727" t="s">
        <v>4996</v>
      </c>
      <c r="R5514" s="707"/>
      <c r="S5514" s="707"/>
      <c r="T5514" s="707"/>
      <c r="U5514" s="707"/>
      <c r="V5514" s="707"/>
      <c r="W5514" s="707"/>
      <c r="X5514" s="707"/>
      <c r="Y5514" s="707"/>
      <c r="Z5514" s="707"/>
      <c r="AA5514" s="707">
        <v>104872.45</v>
      </c>
      <c r="AB5514" s="707">
        <v>5083.32</v>
      </c>
      <c r="AC5514" s="707">
        <v>195.51</v>
      </c>
      <c r="AH5514" s="707"/>
      <c r="AI5514" s="707"/>
    </row>
    <row r="5515" spans="4:35">
      <c r="D5515" s="160" t="s">
        <v>5598</v>
      </c>
      <c r="E5515" s="160"/>
      <c r="F5515" s="160">
        <v>45609</v>
      </c>
      <c r="G5515" s="160">
        <v>45652</v>
      </c>
      <c r="H5515" s="160" t="s">
        <v>6758</v>
      </c>
      <c r="I5515" s="160">
        <v>45984</v>
      </c>
      <c r="J5515" s="160">
        <v>110151.29</v>
      </c>
      <c r="K5515" s="160">
        <v>110151.29</v>
      </c>
      <c r="L5515" s="707">
        <v>116090.48</v>
      </c>
      <c r="M5515" s="727" t="s">
        <v>4994</v>
      </c>
      <c r="Q5515" s="707"/>
      <c r="R5515" s="707">
        <v>64494.71</v>
      </c>
      <c r="S5515" s="707">
        <v>51595.77</v>
      </c>
      <c r="V5515" s="707"/>
      <c r="W5515" s="707"/>
      <c r="X5515" s="707"/>
      <c r="Z5515" s="707"/>
      <c r="AA5515" s="707"/>
      <c r="AB5515" s="707"/>
      <c r="AC5515" s="707"/>
      <c r="AD5515" s="707"/>
      <c r="AE5515" s="707"/>
      <c r="AF5515" s="707"/>
    </row>
    <row r="5516" spans="4:35">
      <c r="D5516" s="160" t="s">
        <v>5598</v>
      </c>
      <c r="E5516" s="160"/>
      <c r="F5516" s="160">
        <v>45609</v>
      </c>
      <c r="G5516" s="160">
        <v>45652</v>
      </c>
      <c r="H5516" s="160" t="s">
        <v>6758</v>
      </c>
      <c r="I5516" s="160">
        <v>45984</v>
      </c>
      <c r="J5516" s="160">
        <v>110151.29</v>
      </c>
      <c r="K5516" s="160">
        <v>110151.29</v>
      </c>
      <c r="L5516" s="707">
        <v>116090.48</v>
      </c>
      <c r="M5516" s="727" t="s">
        <v>4995</v>
      </c>
      <c r="V5516" s="707"/>
      <c r="W5516" s="707"/>
      <c r="X5516" s="707"/>
      <c r="Z5516" s="707"/>
      <c r="AA5516" s="707"/>
      <c r="AB5516" s="707"/>
      <c r="AC5516" s="707"/>
      <c r="AD5516" s="707">
        <v>5939.19</v>
      </c>
      <c r="AE5516" s="707"/>
      <c r="AF5516" s="707"/>
      <c r="AI5516" s="707"/>
    </row>
    <row r="5517" spans="4:35">
      <c r="D5517" s="160" t="s">
        <v>5598</v>
      </c>
      <c r="E5517" s="160"/>
      <c r="F5517" s="160">
        <v>45609</v>
      </c>
      <c r="G5517" s="160">
        <v>45652</v>
      </c>
      <c r="H5517" s="160" t="s">
        <v>6758</v>
      </c>
      <c r="I5517" s="160">
        <v>45984</v>
      </c>
      <c r="J5517" s="160">
        <v>110151.29</v>
      </c>
      <c r="K5517" s="160">
        <v>110151.29</v>
      </c>
      <c r="L5517" s="707">
        <v>116090.48</v>
      </c>
      <c r="M5517" s="727" t="s">
        <v>4996</v>
      </c>
      <c r="V5517" s="707"/>
      <c r="W5517" s="707"/>
      <c r="X5517" s="707"/>
      <c r="AA5517" s="707">
        <v>104872.45</v>
      </c>
      <c r="AB5517" s="707">
        <v>5083.32</v>
      </c>
      <c r="AC5517" s="707">
        <v>195.51</v>
      </c>
      <c r="AI5517" s="707"/>
    </row>
    <row r="5518" spans="4:35">
      <c r="D5518" s="160" t="s">
        <v>5599</v>
      </c>
      <c r="E5518" s="160"/>
      <c r="F5518" s="160">
        <v>45631</v>
      </c>
      <c r="G5518" s="160">
        <v>45635</v>
      </c>
      <c r="H5518" s="160">
        <v>45963</v>
      </c>
      <c r="I5518" s="160">
        <v>45967</v>
      </c>
      <c r="J5518" s="160">
        <v>0</v>
      </c>
      <c r="K5518" s="160">
        <v>0</v>
      </c>
      <c r="L5518" s="707">
        <v>10662.67</v>
      </c>
      <c r="M5518" s="727" t="s">
        <v>4994</v>
      </c>
      <c r="V5518" s="707"/>
      <c r="Z5518" s="707"/>
      <c r="AA5518" s="707"/>
      <c r="AB5518" s="707"/>
      <c r="AC5518" s="707"/>
      <c r="AD5518" s="707">
        <v>10662.67</v>
      </c>
      <c r="AE5518" s="707"/>
      <c r="AF5518" s="707"/>
    </row>
    <row r="5519" spans="4:35">
      <c r="D5519" s="160" t="s">
        <v>5599</v>
      </c>
      <c r="E5519" s="160"/>
      <c r="F5519" s="160">
        <v>45631</v>
      </c>
      <c r="G5519" s="160">
        <v>45635</v>
      </c>
      <c r="H5519" s="160">
        <v>45963</v>
      </c>
      <c r="I5519" s="160">
        <v>45967</v>
      </c>
      <c r="J5519" s="160">
        <v>0</v>
      </c>
      <c r="K5519" s="160">
        <v>0</v>
      </c>
      <c r="L5519" s="707">
        <v>10662.67</v>
      </c>
      <c r="M5519" s="727" t="s">
        <v>4995</v>
      </c>
      <c r="V5519" s="707"/>
      <c r="W5519" s="707"/>
      <c r="X5519" s="707"/>
      <c r="Z5519" s="707"/>
      <c r="AA5519" s="707"/>
      <c r="AB5519" s="707"/>
      <c r="AC5519" s="707"/>
      <c r="AD5519" s="707">
        <v>10662.67</v>
      </c>
      <c r="AE5519" s="707"/>
      <c r="AF5519" s="707"/>
      <c r="AH5519" s="707"/>
    </row>
    <row r="5520" spans="4:35">
      <c r="D5520" s="160" t="s">
        <v>5599</v>
      </c>
      <c r="E5520" s="160"/>
      <c r="F5520" s="160">
        <v>45631</v>
      </c>
      <c r="G5520" s="160">
        <v>45635</v>
      </c>
      <c r="H5520" s="160">
        <v>45963</v>
      </c>
      <c r="I5520" s="160">
        <v>45967</v>
      </c>
      <c r="J5520" s="160">
        <v>0</v>
      </c>
      <c r="K5520" s="160">
        <v>0</v>
      </c>
      <c r="L5520" s="707">
        <v>10662.67</v>
      </c>
      <c r="M5520" s="727" t="s">
        <v>4996</v>
      </c>
      <c r="V5520" s="707"/>
      <c r="W5520" s="707"/>
      <c r="X5520" s="707"/>
      <c r="AC5520" s="707"/>
      <c r="AD5520" s="707"/>
      <c r="AH5520" s="707"/>
    </row>
    <row r="5521" spans="4:35">
      <c r="D5521" s="160" t="s">
        <v>5600</v>
      </c>
      <c r="E5521" s="160"/>
      <c r="F5521" s="160">
        <v>45640</v>
      </c>
      <c r="G5521" s="160">
        <v>45645</v>
      </c>
      <c r="H5521" s="160">
        <v>45978</v>
      </c>
      <c r="I5521" s="160">
        <v>45984</v>
      </c>
      <c r="J5521" s="160">
        <v>0</v>
      </c>
      <c r="K5521" s="160">
        <v>0</v>
      </c>
      <c r="L5521" s="707">
        <v>72547.22</v>
      </c>
      <c r="M5521" s="727" t="s">
        <v>4994</v>
      </c>
      <c r="V5521" s="707"/>
      <c r="W5521" s="707"/>
      <c r="AA5521" s="707"/>
      <c r="AB5521" s="707"/>
      <c r="AC5521" s="707"/>
      <c r="AD5521" s="707">
        <v>72547.22</v>
      </c>
      <c r="AE5521" s="707"/>
      <c r="AF5521" s="707"/>
      <c r="AG5521" s="707"/>
    </row>
    <row r="5522" spans="4:35">
      <c r="D5522" s="160" t="s">
        <v>5600</v>
      </c>
      <c r="E5522" s="160"/>
      <c r="F5522" s="160">
        <v>45640</v>
      </c>
      <c r="G5522" s="160">
        <v>45645</v>
      </c>
      <c r="H5522" s="160">
        <v>45978</v>
      </c>
      <c r="I5522" s="160">
        <v>45984</v>
      </c>
      <c r="J5522" s="160">
        <v>0</v>
      </c>
      <c r="K5522" s="160">
        <v>0</v>
      </c>
      <c r="L5522" s="707">
        <v>72547.22</v>
      </c>
      <c r="M5522" s="727" t="s">
        <v>4995</v>
      </c>
      <c r="W5522" s="707"/>
      <c r="X5522" s="707"/>
      <c r="Y5522" s="707"/>
      <c r="AA5522" s="707"/>
      <c r="AB5522" s="707"/>
      <c r="AC5522" s="707"/>
      <c r="AD5522" s="707">
        <v>72547.22</v>
      </c>
      <c r="AE5522" s="707"/>
      <c r="AF5522" s="707"/>
      <c r="AG5522" s="707"/>
      <c r="AI5522" s="707"/>
    </row>
    <row r="5523" spans="4:35">
      <c r="D5523" s="160" t="s">
        <v>5600</v>
      </c>
      <c r="E5523" s="160"/>
      <c r="F5523" s="160">
        <v>45640</v>
      </c>
      <c r="G5523" s="160">
        <v>45645</v>
      </c>
      <c r="H5523" s="160">
        <v>45978</v>
      </c>
      <c r="I5523" s="160">
        <v>45984</v>
      </c>
      <c r="J5523" s="160">
        <v>0</v>
      </c>
      <c r="K5523" s="160">
        <v>0</v>
      </c>
      <c r="L5523" s="707">
        <v>72547.22</v>
      </c>
      <c r="M5523" s="727" t="s">
        <v>4996</v>
      </c>
      <c r="W5523" s="707"/>
      <c r="X5523" s="707"/>
      <c r="Y5523" s="707"/>
      <c r="AD5523" s="707"/>
      <c r="AE5523" s="707"/>
      <c r="AI5523" s="707"/>
    </row>
    <row r="5524" spans="4:35">
      <c r="D5524" s="160" t="s">
        <v>5604</v>
      </c>
      <c r="E5524" s="160"/>
      <c r="F5524" s="160">
        <v>45655</v>
      </c>
      <c r="G5524" s="160">
        <v>45677</v>
      </c>
      <c r="H5524" s="160">
        <v>45985</v>
      </c>
      <c r="I5524" s="160">
        <v>46007</v>
      </c>
      <c r="J5524" s="160">
        <v>0</v>
      </c>
      <c r="K5524" s="160">
        <v>0</v>
      </c>
      <c r="L5524" s="707">
        <v>192702.36</v>
      </c>
      <c r="M5524" s="727" t="s">
        <v>4994</v>
      </c>
      <c r="W5524" s="707"/>
      <c r="AA5524" s="707"/>
      <c r="AB5524" s="707"/>
      <c r="AC5524" s="707"/>
      <c r="AD5524" s="707">
        <v>44266.49</v>
      </c>
      <c r="AE5524" s="707">
        <v>148435.87</v>
      </c>
      <c r="AF5524" s="707"/>
      <c r="AG5524" s="707"/>
    </row>
    <row r="5525" spans="4:35">
      <c r="D5525" s="160" t="s">
        <v>5604</v>
      </c>
      <c r="E5525" s="160"/>
      <c r="F5525" s="160">
        <v>45655</v>
      </c>
      <c r="G5525" s="160">
        <v>45677</v>
      </c>
      <c r="H5525" s="160">
        <v>45985</v>
      </c>
      <c r="I5525" s="160">
        <v>46007</v>
      </c>
      <c r="J5525" s="160">
        <v>0</v>
      </c>
      <c r="K5525" s="160">
        <v>0</v>
      </c>
      <c r="L5525" s="707">
        <v>192702.36</v>
      </c>
      <c r="M5525" s="727" t="s">
        <v>4995</v>
      </c>
      <c r="W5525" s="707"/>
      <c r="X5525" s="707"/>
      <c r="Y5525" s="707"/>
      <c r="AA5525" s="707"/>
      <c r="AB5525" s="707"/>
      <c r="AC5525" s="707"/>
      <c r="AD5525" s="707">
        <v>44266.49</v>
      </c>
      <c r="AE5525" s="707">
        <v>148435.87</v>
      </c>
      <c r="AF5525" s="707"/>
      <c r="AG5525" s="707"/>
      <c r="AH5525" s="707"/>
    </row>
    <row r="5526" spans="4:35">
      <c r="D5526" s="160" t="s">
        <v>5604</v>
      </c>
      <c r="E5526" s="160"/>
      <c r="F5526" s="160">
        <v>45655</v>
      </c>
      <c r="G5526" s="160">
        <v>45677</v>
      </c>
      <c r="H5526" s="160">
        <v>45985</v>
      </c>
      <c r="I5526" s="160">
        <v>46007</v>
      </c>
      <c r="J5526" s="160">
        <v>0</v>
      </c>
      <c r="K5526" s="160">
        <v>0</v>
      </c>
      <c r="L5526" s="707">
        <v>192702.36</v>
      </c>
      <c r="M5526" s="727" t="s">
        <v>4996</v>
      </c>
      <c r="W5526" s="707"/>
      <c r="X5526" s="707"/>
      <c r="Y5526" s="707"/>
      <c r="AD5526" s="707"/>
      <c r="AE5526" s="707"/>
      <c r="AF5526" s="707"/>
      <c r="AG5526" s="707"/>
      <c r="AH5526" s="707"/>
    </row>
    <row r="5527" spans="4:35">
      <c r="D5527" s="160" t="s">
        <v>9486</v>
      </c>
      <c r="E5527" s="160"/>
      <c r="F5527" s="160">
        <v>45655</v>
      </c>
      <c r="G5527" s="160">
        <v>45671</v>
      </c>
      <c r="H5527" s="160">
        <v>45985</v>
      </c>
      <c r="I5527" s="160">
        <v>46001</v>
      </c>
      <c r="J5527" s="160">
        <v>0</v>
      </c>
      <c r="K5527" s="160">
        <v>0</v>
      </c>
      <c r="L5527" s="707">
        <v>38546.550000000003</v>
      </c>
      <c r="M5527" s="727" t="s">
        <v>4994</v>
      </c>
      <c r="W5527" s="707"/>
      <c r="AA5527" s="707"/>
      <c r="AB5527" s="707"/>
      <c r="AC5527" s="707"/>
      <c r="AD5527" s="707">
        <v>23127.93</v>
      </c>
      <c r="AE5527" s="707">
        <v>15418.62</v>
      </c>
      <c r="AF5527" s="707"/>
      <c r="AG5527" s="707"/>
    </row>
    <row r="5528" spans="4:35">
      <c r="D5528" s="160" t="s">
        <v>9486</v>
      </c>
      <c r="E5528" s="160"/>
      <c r="F5528" s="160">
        <v>45655</v>
      </c>
      <c r="G5528" s="160">
        <v>45671</v>
      </c>
      <c r="H5528" s="160">
        <v>45985</v>
      </c>
      <c r="I5528" s="160">
        <v>46001</v>
      </c>
      <c r="J5528" s="160">
        <v>0</v>
      </c>
      <c r="K5528" s="160">
        <v>0</v>
      </c>
      <c r="L5528" s="707">
        <v>38546.550000000003</v>
      </c>
      <c r="M5528" s="727" t="s">
        <v>4995</v>
      </c>
      <c r="W5528" s="707"/>
      <c r="X5528" s="707"/>
      <c r="Y5528" s="707"/>
      <c r="AA5528" s="707"/>
      <c r="AB5528" s="707"/>
      <c r="AC5528" s="707"/>
      <c r="AD5528" s="707">
        <v>23127.93</v>
      </c>
      <c r="AE5528" s="707">
        <v>15418.62</v>
      </c>
      <c r="AF5528" s="707"/>
      <c r="AG5528" s="707"/>
    </row>
    <row r="5529" spans="4:35">
      <c r="D5529" s="160" t="s">
        <v>9486</v>
      </c>
      <c r="E5529" s="160"/>
      <c r="F5529" s="160">
        <v>45655</v>
      </c>
      <c r="G5529" s="160">
        <v>45671</v>
      </c>
      <c r="H5529" s="160">
        <v>45985</v>
      </c>
      <c r="I5529" s="160">
        <v>46001</v>
      </c>
      <c r="J5529" s="160">
        <v>0</v>
      </c>
      <c r="K5529" s="160">
        <v>0</v>
      </c>
      <c r="L5529" s="707">
        <v>38546.550000000003</v>
      </c>
      <c r="M5529" s="727" t="s">
        <v>4996</v>
      </c>
      <c r="W5529" s="707"/>
      <c r="X5529" s="707"/>
      <c r="Y5529" s="707"/>
      <c r="AD5529" s="707"/>
      <c r="AE5529" s="707"/>
      <c r="AF5529" s="707"/>
    </row>
    <row r="5530" spans="4:35">
      <c r="D5530" s="160" t="s">
        <v>9487</v>
      </c>
      <c r="E5530" s="160"/>
      <c r="F5530" s="160">
        <v>45662</v>
      </c>
      <c r="G5530" s="160">
        <v>45668</v>
      </c>
      <c r="H5530" s="160">
        <v>45992</v>
      </c>
      <c r="I5530" s="160">
        <v>45998</v>
      </c>
      <c r="J5530" s="160">
        <v>0</v>
      </c>
      <c r="K5530" s="160">
        <v>0</v>
      </c>
      <c r="L5530" s="707">
        <v>2917.56</v>
      </c>
      <c r="M5530" s="727" t="s">
        <v>4994</v>
      </c>
      <c r="W5530" s="707"/>
      <c r="X5530" s="707"/>
      <c r="AA5530" s="707"/>
      <c r="AB5530" s="707"/>
      <c r="AC5530" s="707"/>
      <c r="AD5530" s="707"/>
      <c r="AE5530" s="707">
        <v>2917.56</v>
      </c>
      <c r="AF5530" s="707"/>
      <c r="AG5530" s="707"/>
    </row>
    <row r="5531" spans="4:35">
      <c r="D5531" s="160" t="s">
        <v>9487</v>
      </c>
      <c r="E5531" s="160"/>
      <c r="F5531" s="160">
        <v>45662</v>
      </c>
      <c r="G5531" s="160">
        <v>45668</v>
      </c>
      <c r="H5531" s="160">
        <v>45992</v>
      </c>
      <c r="I5531" s="160">
        <v>45998</v>
      </c>
      <c r="J5531" s="160">
        <v>0</v>
      </c>
      <c r="K5531" s="160">
        <v>0</v>
      </c>
      <c r="L5531" s="707">
        <v>2917.56</v>
      </c>
      <c r="M5531" s="727" t="s">
        <v>4995</v>
      </c>
      <c r="W5531" s="707"/>
      <c r="X5531" s="707"/>
      <c r="Y5531" s="707"/>
      <c r="AA5531" s="707"/>
      <c r="AB5531" s="707"/>
      <c r="AC5531" s="707"/>
      <c r="AD5531" s="707"/>
      <c r="AE5531" s="707">
        <v>2917.56</v>
      </c>
      <c r="AF5531" s="707"/>
      <c r="AG5531" s="707"/>
    </row>
    <row r="5532" spans="4:35">
      <c r="D5532" s="160" t="s">
        <v>9487</v>
      </c>
      <c r="E5532" s="160"/>
      <c r="F5532" s="160">
        <v>45662</v>
      </c>
      <c r="G5532" s="160">
        <v>45668</v>
      </c>
      <c r="H5532" s="160">
        <v>45992</v>
      </c>
      <c r="I5532" s="160">
        <v>45998</v>
      </c>
      <c r="J5532" s="160">
        <v>0</v>
      </c>
      <c r="K5532" s="160">
        <v>0</v>
      </c>
      <c r="L5532" s="707">
        <v>2917.56</v>
      </c>
      <c r="M5532" s="727" t="s">
        <v>4996</v>
      </c>
      <c r="W5532" s="707"/>
      <c r="X5532" s="707"/>
      <c r="Y5532" s="707"/>
      <c r="AD5532" s="707"/>
      <c r="AE5532" s="707"/>
      <c r="AF5532" s="707"/>
    </row>
    <row r="5533" spans="4:35">
      <c r="D5533" s="160" t="s">
        <v>9488</v>
      </c>
      <c r="E5533" s="160"/>
      <c r="F5533" s="160">
        <v>45658</v>
      </c>
      <c r="G5533" s="160">
        <v>45677</v>
      </c>
      <c r="H5533" s="160">
        <v>45988</v>
      </c>
      <c r="I5533" s="160">
        <v>46007</v>
      </c>
      <c r="J5533" s="160">
        <v>0</v>
      </c>
      <c r="K5533" s="160">
        <v>0</v>
      </c>
      <c r="L5533" s="707">
        <v>78766.58</v>
      </c>
      <c r="M5533" s="727" t="s">
        <v>4994</v>
      </c>
      <c r="W5533" s="707"/>
      <c r="X5533" s="707"/>
      <c r="AA5533" s="707"/>
      <c r="AB5533" s="707"/>
      <c r="AC5533" s="707"/>
      <c r="AD5533" s="707">
        <v>21004.42</v>
      </c>
      <c r="AE5533" s="707">
        <v>57762.16</v>
      </c>
      <c r="AF5533" s="707"/>
      <c r="AG5533" s="707"/>
    </row>
    <row r="5534" spans="4:35">
      <c r="D5534" s="160" t="s">
        <v>9488</v>
      </c>
      <c r="E5534" s="160"/>
      <c r="F5534" s="160">
        <v>45658</v>
      </c>
      <c r="G5534" s="160">
        <v>45677</v>
      </c>
      <c r="H5534" s="160">
        <v>45988</v>
      </c>
      <c r="I5534" s="160">
        <v>46007</v>
      </c>
      <c r="J5534" s="160">
        <v>0</v>
      </c>
      <c r="K5534" s="160">
        <v>0</v>
      </c>
      <c r="L5534" s="707">
        <v>78766.58</v>
      </c>
      <c r="M5534" s="727" t="s">
        <v>4995</v>
      </c>
      <c r="W5534" s="707"/>
      <c r="X5534" s="707"/>
      <c r="Y5534" s="707"/>
      <c r="AA5534" s="707"/>
      <c r="AB5534" s="707"/>
      <c r="AC5534" s="707"/>
      <c r="AD5534" s="707">
        <v>21004.42</v>
      </c>
      <c r="AE5534" s="707">
        <v>57762.16</v>
      </c>
      <c r="AF5534" s="707"/>
      <c r="AG5534" s="707"/>
    </row>
    <row r="5535" spans="4:35">
      <c r="D5535" s="160" t="s">
        <v>9488</v>
      </c>
      <c r="E5535" s="160"/>
      <c r="F5535" s="160">
        <v>45658</v>
      </c>
      <c r="G5535" s="160">
        <v>45677</v>
      </c>
      <c r="H5535" s="160">
        <v>45988</v>
      </c>
      <c r="I5535" s="160">
        <v>46007</v>
      </c>
      <c r="J5535" s="160">
        <v>0</v>
      </c>
      <c r="K5535" s="160">
        <v>0</v>
      </c>
      <c r="L5535" s="707">
        <v>78766.58</v>
      </c>
      <c r="M5535" s="727" t="s">
        <v>4996</v>
      </c>
      <c r="W5535" s="707"/>
      <c r="X5535" s="707"/>
      <c r="Y5535" s="707"/>
      <c r="AD5535" s="707"/>
      <c r="AE5535" s="707"/>
    </row>
    <row r="5536" spans="4:35">
      <c r="D5536" s="160" t="s">
        <v>9489</v>
      </c>
      <c r="E5536" s="160"/>
      <c r="F5536" s="160">
        <v>45664</v>
      </c>
      <c r="G5536" s="160">
        <v>45665</v>
      </c>
      <c r="H5536" s="160">
        <v>45994</v>
      </c>
      <c r="I5536" s="160">
        <v>45995</v>
      </c>
      <c r="J5536" s="160">
        <v>0</v>
      </c>
      <c r="K5536" s="160">
        <v>0</v>
      </c>
      <c r="L5536" s="707">
        <v>12116.87</v>
      </c>
      <c r="M5536" s="727" t="s">
        <v>4994</v>
      </c>
      <c r="W5536" s="707"/>
      <c r="Z5536" s="707"/>
      <c r="AA5536" s="707"/>
      <c r="AB5536" s="707"/>
      <c r="AC5536" s="707"/>
      <c r="AD5536" s="707"/>
      <c r="AE5536" s="707">
        <v>12116.87</v>
      </c>
      <c r="AF5536" s="707"/>
      <c r="AG5536" s="707"/>
    </row>
    <row r="5537" spans="4:34">
      <c r="D5537" s="160" t="s">
        <v>9489</v>
      </c>
      <c r="E5537" s="160"/>
      <c r="F5537" s="160">
        <v>45664</v>
      </c>
      <c r="G5537" s="160">
        <v>45665</v>
      </c>
      <c r="H5537" s="160">
        <v>45994</v>
      </c>
      <c r="I5537" s="160">
        <v>45995</v>
      </c>
      <c r="J5537" s="160">
        <v>0</v>
      </c>
      <c r="K5537" s="160">
        <v>0</v>
      </c>
      <c r="L5537" s="707">
        <v>12116.87</v>
      </c>
      <c r="M5537" s="727" t="s">
        <v>4995</v>
      </c>
      <c r="W5537" s="707"/>
      <c r="X5537" s="707"/>
      <c r="Y5537" s="707"/>
      <c r="Z5537" s="707"/>
      <c r="AA5537" s="707"/>
      <c r="AB5537" s="707"/>
      <c r="AC5537" s="707"/>
      <c r="AD5537" s="707"/>
      <c r="AE5537" s="707">
        <v>12116.87</v>
      </c>
      <c r="AF5537" s="707"/>
      <c r="AG5537" s="707"/>
    </row>
    <row r="5538" spans="4:34">
      <c r="D5538" s="160" t="s">
        <v>9489</v>
      </c>
      <c r="E5538" s="160"/>
      <c r="F5538" s="160">
        <v>45664</v>
      </c>
      <c r="G5538" s="160">
        <v>45665</v>
      </c>
      <c r="H5538" s="160">
        <v>45994</v>
      </c>
      <c r="I5538" s="160">
        <v>45995</v>
      </c>
      <c r="J5538" s="160">
        <v>0</v>
      </c>
      <c r="K5538" s="160">
        <v>0</v>
      </c>
      <c r="L5538" s="707">
        <v>12116.87</v>
      </c>
      <c r="M5538" s="727" t="s">
        <v>4996</v>
      </c>
      <c r="W5538" s="707"/>
      <c r="X5538" s="707"/>
      <c r="Y5538" s="707"/>
      <c r="AC5538" s="707"/>
      <c r="AD5538" s="707"/>
      <c r="AE5538" s="707"/>
    </row>
    <row r="5539" spans="4:34">
      <c r="D5539" s="160" t="s">
        <v>9490</v>
      </c>
      <c r="E5539" s="160"/>
      <c r="F5539" s="160">
        <v>45666</v>
      </c>
      <c r="G5539" s="160">
        <v>45668</v>
      </c>
      <c r="H5539" s="160">
        <v>45997</v>
      </c>
      <c r="I5539" s="160">
        <v>45998</v>
      </c>
      <c r="J5539" s="160">
        <v>0</v>
      </c>
      <c r="K5539" s="160">
        <v>0</v>
      </c>
      <c r="L5539" s="707">
        <v>378.04</v>
      </c>
      <c r="M5539" s="727" t="s">
        <v>4994</v>
      </c>
      <c r="W5539" s="707"/>
      <c r="AA5539" s="707"/>
      <c r="AB5539" s="707"/>
      <c r="AC5539" s="707"/>
      <c r="AD5539" s="707"/>
      <c r="AE5539" s="707">
        <v>378.04</v>
      </c>
      <c r="AF5539" s="707"/>
      <c r="AG5539" s="707"/>
    </row>
    <row r="5540" spans="4:34">
      <c r="D5540" s="160" t="s">
        <v>9490</v>
      </c>
      <c r="E5540" s="160"/>
      <c r="F5540" s="160">
        <v>45666</v>
      </c>
      <c r="G5540" s="160">
        <v>45668</v>
      </c>
      <c r="H5540" s="160">
        <v>45997</v>
      </c>
      <c r="I5540" s="160">
        <v>45998</v>
      </c>
      <c r="J5540" s="160">
        <v>0</v>
      </c>
      <c r="K5540" s="160">
        <v>0</v>
      </c>
      <c r="L5540" s="707">
        <v>378.04</v>
      </c>
      <c r="M5540" s="727" t="s">
        <v>4995</v>
      </c>
      <c r="W5540" s="707"/>
      <c r="X5540" s="707"/>
      <c r="Y5540" s="707"/>
      <c r="AA5540" s="707"/>
      <c r="AB5540" s="707"/>
      <c r="AC5540" s="707"/>
      <c r="AD5540" s="707"/>
      <c r="AE5540" s="707">
        <v>378.04</v>
      </c>
      <c r="AF5540" s="707"/>
      <c r="AG5540" s="707"/>
    </row>
    <row r="5541" spans="4:34">
      <c r="D5541" s="160" t="s">
        <v>9490</v>
      </c>
      <c r="E5541" s="160"/>
      <c r="F5541" s="160">
        <v>45666</v>
      </c>
      <c r="G5541" s="160">
        <v>45668</v>
      </c>
      <c r="H5541" s="160">
        <v>45997</v>
      </c>
      <c r="I5541" s="160">
        <v>45998</v>
      </c>
      <c r="J5541" s="160">
        <v>0</v>
      </c>
      <c r="K5541" s="160">
        <v>0</v>
      </c>
      <c r="L5541" s="707">
        <v>378.04</v>
      </c>
      <c r="M5541" s="727" t="s">
        <v>4996</v>
      </c>
      <c r="W5541" s="707"/>
      <c r="X5541" s="707"/>
      <c r="Y5541" s="707"/>
      <c r="AD5541" s="707"/>
      <c r="AE5541" s="707"/>
    </row>
    <row r="5542" spans="4:34">
      <c r="D5542" s="160" t="s">
        <v>9491</v>
      </c>
      <c r="E5542" s="160"/>
      <c r="F5542" s="160">
        <v>45661</v>
      </c>
      <c r="G5542" s="160">
        <v>45669</v>
      </c>
      <c r="H5542" s="160">
        <v>45991</v>
      </c>
      <c r="I5542" s="160">
        <v>45999</v>
      </c>
      <c r="J5542" s="160">
        <v>0</v>
      </c>
      <c r="K5542" s="160">
        <v>0</v>
      </c>
      <c r="L5542" s="707">
        <v>1341.43</v>
      </c>
      <c r="M5542" s="727" t="s">
        <v>4994</v>
      </c>
      <c r="W5542" s="707"/>
      <c r="AA5542" s="707"/>
      <c r="AB5542" s="707"/>
      <c r="AC5542" s="707"/>
      <c r="AD5542" s="707">
        <v>134.13999999999999</v>
      </c>
      <c r="AE5542" s="707">
        <v>1207.29</v>
      </c>
      <c r="AF5542" s="707"/>
      <c r="AG5542" s="707"/>
    </row>
    <row r="5543" spans="4:34">
      <c r="D5543" s="160" t="s">
        <v>9491</v>
      </c>
      <c r="E5543" s="160"/>
      <c r="F5543" s="160">
        <v>45661</v>
      </c>
      <c r="G5543" s="160">
        <v>45669</v>
      </c>
      <c r="H5543" s="160">
        <v>45991</v>
      </c>
      <c r="I5543" s="160">
        <v>45999</v>
      </c>
      <c r="J5543" s="160">
        <v>0</v>
      </c>
      <c r="K5543" s="160">
        <v>0</v>
      </c>
      <c r="L5543" s="707">
        <v>1341.43</v>
      </c>
      <c r="M5543" s="727" t="s">
        <v>4995</v>
      </c>
      <c r="W5543" s="707"/>
      <c r="X5543" s="707"/>
      <c r="Y5543" s="707"/>
      <c r="AA5543" s="707"/>
      <c r="AB5543" s="707"/>
      <c r="AC5543" s="707"/>
      <c r="AD5543" s="707">
        <v>134.13999999999999</v>
      </c>
      <c r="AE5543" s="707">
        <v>1207.29</v>
      </c>
      <c r="AF5543" s="707"/>
      <c r="AG5543" s="707"/>
    </row>
    <row r="5544" spans="4:34">
      <c r="D5544" s="160" t="s">
        <v>9491</v>
      </c>
      <c r="E5544" s="160"/>
      <c r="F5544" s="160">
        <v>45661</v>
      </c>
      <c r="G5544" s="160">
        <v>45669</v>
      </c>
      <c r="H5544" s="160">
        <v>45991</v>
      </c>
      <c r="I5544" s="160">
        <v>45999</v>
      </c>
      <c r="J5544" s="160">
        <v>0</v>
      </c>
      <c r="K5544" s="160">
        <v>0</v>
      </c>
      <c r="L5544" s="707">
        <v>1341.43</v>
      </c>
      <c r="M5544" s="727" t="s">
        <v>4996</v>
      </c>
      <c r="W5544" s="707"/>
      <c r="X5544" s="707"/>
      <c r="Y5544" s="707"/>
      <c r="AD5544" s="707"/>
      <c r="AE5544" s="707"/>
    </row>
    <row r="5545" spans="4:34">
      <c r="D5545" s="160" t="s">
        <v>9492</v>
      </c>
      <c r="E5545" s="160"/>
      <c r="F5545" s="160">
        <v>45663</v>
      </c>
      <c r="G5545" s="160">
        <v>45670</v>
      </c>
      <c r="H5545" s="160">
        <v>45993</v>
      </c>
      <c r="I5545" s="160">
        <v>46000</v>
      </c>
      <c r="J5545" s="160">
        <v>0</v>
      </c>
      <c r="K5545" s="160">
        <v>0</v>
      </c>
      <c r="L5545" s="707">
        <v>53127.68</v>
      </c>
      <c r="M5545" s="727" t="s">
        <v>4994</v>
      </c>
      <c r="W5545" s="707"/>
      <c r="AA5545" s="707"/>
      <c r="AB5545" s="707"/>
      <c r="AC5545" s="707"/>
      <c r="AD5545" s="707"/>
      <c r="AE5545" s="707">
        <v>53127.68</v>
      </c>
      <c r="AF5545" s="707"/>
      <c r="AG5545" s="707"/>
    </row>
    <row r="5546" spans="4:34">
      <c r="D5546" s="160" t="s">
        <v>9492</v>
      </c>
      <c r="E5546" s="160"/>
      <c r="F5546" s="160">
        <v>45663</v>
      </c>
      <c r="G5546" s="160">
        <v>45670</v>
      </c>
      <c r="H5546" s="160">
        <v>45993</v>
      </c>
      <c r="I5546" s="160">
        <v>46000</v>
      </c>
      <c r="J5546" s="160">
        <v>0</v>
      </c>
      <c r="K5546" s="160">
        <v>0</v>
      </c>
      <c r="L5546" s="707">
        <v>53127.68</v>
      </c>
      <c r="M5546" s="727" t="s">
        <v>4995</v>
      </c>
      <c r="W5546" s="707"/>
      <c r="X5546" s="707"/>
      <c r="Y5546" s="707"/>
      <c r="AA5546" s="707"/>
      <c r="AB5546" s="707"/>
      <c r="AC5546" s="707"/>
      <c r="AD5546" s="707"/>
      <c r="AE5546" s="707">
        <v>53127.68</v>
      </c>
      <c r="AF5546" s="707"/>
      <c r="AG5546" s="707"/>
    </row>
    <row r="5547" spans="4:34">
      <c r="D5547" s="160" t="s">
        <v>9492</v>
      </c>
      <c r="E5547" s="160"/>
      <c r="F5547" s="160">
        <v>45663</v>
      </c>
      <c r="G5547" s="160">
        <v>45670</v>
      </c>
      <c r="H5547" s="160">
        <v>45993</v>
      </c>
      <c r="I5547" s="160">
        <v>46000</v>
      </c>
      <c r="J5547" s="160">
        <v>0</v>
      </c>
      <c r="K5547" s="160">
        <v>0</v>
      </c>
      <c r="L5547" s="707">
        <v>53127.68</v>
      </c>
      <c r="M5547" s="727" t="s">
        <v>4996</v>
      </c>
      <c r="W5547" s="707"/>
      <c r="X5547" s="707"/>
      <c r="Y5547" s="707"/>
      <c r="AD5547" s="707"/>
      <c r="AE5547" s="707"/>
    </row>
    <row r="5548" spans="4:34">
      <c r="D5548" s="160" t="s">
        <v>9493</v>
      </c>
      <c r="E5548" s="160"/>
      <c r="F5548" s="160">
        <v>45665</v>
      </c>
      <c r="G5548" s="160">
        <v>45671</v>
      </c>
      <c r="H5548" s="160">
        <v>45995</v>
      </c>
      <c r="I5548" s="160">
        <v>46001</v>
      </c>
      <c r="J5548" s="160">
        <v>0</v>
      </c>
      <c r="K5548" s="160">
        <v>0</v>
      </c>
      <c r="L5548" s="707">
        <v>5507.65</v>
      </c>
      <c r="M5548" s="727" t="s">
        <v>4994</v>
      </c>
      <c r="W5548" s="707"/>
      <c r="AA5548" s="707"/>
      <c r="AB5548" s="707"/>
      <c r="AC5548" s="707"/>
      <c r="AD5548" s="707"/>
      <c r="AE5548" s="707">
        <v>5507.65</v>
      </c>
      <c r="AF5548" s="707"/>
      <c r="AG5548" s="707"/>
    </row>
    <row r="5549" spans="4:34">
      <c r="D5549" s="160" t="s">
        <v>9493</v>
      </c>
      <c r="E5549" s="160"/>
      <c r="F5549" s="160">
        <v>45665</v>
      </c>
      <c r="G5549" s="160">
        <v>45671</v>
      </c>
      <c r="H5549" s="160">
        <v>45995</v>
      </c>
      <c r="I5549" s="160">
        <v>46001</v>
      </c>
      <c r="J5549" s="160">
        <v>0</v>
      </c>
      <c r="K5549" s="160">
        <v>0</v>
      </c>
      <c r="L5549" s="707">
        <v>5507.65</v>
      </c>
      <c r="M5549" s="727" t="s">
        <v>4995</v>
      </c>
      <c r="W5549" s="707"/>
      <c r="X5549" s="707"/>
      <c r="Y5549" s="707"/>
      <c r="AA5549" s="707"/>
      <c r="AB5549" s="707"/>
      <c r="AC5549" s="707"/>
      <c r="AD5549" s="707"/>
      <c r="AE5549" s="707">
        <v>5507.65</v>
      </c>
      <c r="AF5549" s="707"/>
      <c r="AG5549" s="707"/>
    </row>
    <row r="5550" spans="4:34">
      <c r="D5550" s="160" t="s">
        <v>9493</v>
      </c>
      <c r="E5550" s="160"/>
      <c r="F5550" s="160">
        <v>45665</v>
      </c>
      <c r="G5550" s="160">
        <v>45671</v>
      </c>
      <c r="H5550" s="160">
        <v>45995</v>
      </c>
      <c r="I5550" s="160">
        <v>46001</v>
      </c>
      <c r="J5550" s="160">
        <v>0</v>
      </c>
      <c r="K5550" s="160">
        <v>0</v>
      </c>
      <c r="L5550" s="707">
        <v>5507.65</v>
      </c>
      <c r="M5550" s="727" t="s">
        <v>4996</v>
      </c>
      <c r="W5550" s="707"/>
      <c r="X5550" s="707"/>
      <c r="Y5550" s="707"/>
      <c r="AD5550" s="707"/>
      <c r="AE5550" s="707"/>
      <c r="AF5550" s="707"/>
    </row>
    <row r="5551" spans="4:34">
      <c r="D5551" s="160" t="s">
        <v>5605</v>
      </c>
      <c r="E5551" s="160"/>
      <c r="F5551" s="160">
        <v>45658</v>
      </c>
      <c r="G5551" s="160">
        <v>45679</v>
      </c>
      <c r="H5551" s="160">
        <v>45988</v>
      </c>
      <c r="I5551" s="160">
        <v>46009</v>
      </c>
      <c r="J5551" s="160">
        <v>0</v>
      </c>
      <c r="K5551" s="160">
        <v>0</v>
      </c>
      <c r="L5551" s="707">
        <v>73686.850000000006</v>
      </c>
      <c r="M5551" s="727" t="s">
        <v>4994</v>
      </c>
      <c r="W5551" s="707"/>
      <c r="X5551" s="707"/>
      <c r="AA5551" s="707"/>
      <c r="AB5551" s="707"/>
      <c r="AC5551" s="707"/>
      <c r="AD5551" s="707">
        <v>17486.55</v>
      </c>
      <c r="AE5551" s="707">
        <v>56200.31</v>
      </c>
      <c r="AF5551" s="707"/>
      <c r="AG5551" s="707"/>
      <c r="AH5551" s="707"/>
    </row>
    <row r="5552" spans="4:34">
      <c r="D5552" s="160" t="s">
        <v>5605</v>
      </c>
      <c r="E5552" s="160"/>
      <c r="F5552" s="160">
        <v>45658</v>
      </c>
      <c r="G5552" s="160">
        <v>45679</v>
      </c>
      <c r="H5552" s="160">
        <v>45988</v>
      </c>
      <c r="I5552" s="160">
        <v>46009</v>
      </c>
      <c r="J5552" s="160">
        <v>0</v>
      </c>
      <c r="K5552" s="160">
        <v>0</v>
      </c>
      <c r="L5552" s="707">
        <v>73686.850000000006</v>
      </c>
      <c r="M5552" s="727" t="s">
        <v>4995</v>
      </c>
      <c r="W5552" s="707"/>
      <c r="X5552" s="707"/>
      <c r="Y5552" s="707"/>
      <c r="Z5552" s="707"/>
      <c r="AA5552" s="707"/>
      <c r="AB5552" s="707"/>
      <c r="AC5552" s="707"/>
      <c r="AD5552" s="707">
        <v>17486.55</v>
      </c>
      <c r="AE5552" s="707">
        <v>56200.31</v>
      </c>
      <c r="AF5552" s="707"/>
      <c r="AG5552" s="707"/>
      <c r="AH5552" s="707"/>
    </row>
    <row r="5553" spans="4:36">
      <c r="D5553" s="160" t="s">
        <v>5605</v>
      </c>
      <c r="E5553" s="160"/>
      <c r="F5553" s="160">
        <v>45658</v>
      </c>
      <c r="G5553" s="160">
        <v>45679</v>
      </c>
      <c r="H5553" s="160">
        <v>45988</v>
      </c>
      <c r="I5553" s="160">
        <v>46009</v>
      </c>
      <c r="J5553" s="160">
        <v>0</v>
      </c>
      <c r="K5553" s="160">
        <v>0</v>
      </c>
      <c r="L5553" s="707">
        <v>73686.850000000006</v>
      </c>
      <c r="M5553" s="727" t="s">
        <v>4996</v>
      </c>
      <c r="W5553" s="707"/>
      <c r="X5553" s="707"/>
      <c r="Y5553" s="707"/>
      <c r="Z5553" s="707"/>
      <c r="AD5553" s="707"/>
      <c r="AE5553" s="707"/>
      <c r="AF5553" s="707"/>
    </row>
    <row r="5554" spans="4:36">
      <c r="D5554" s="160" t="s">
        <v>5606</v>
      </c>
      <c r="E5554" s="160"/>
      <c r="F5554" s="160">
        <v>45658</v>
      </c>
      <c r="G5554" s="160">
        <v>45671</v>
      </c>
      <c r="H5554" s="160">
        <v>45988</v>
      </c>
      <c r="I5554" s="160">
        <v>46001</v>
      </c>
      <c r="J5554" s="160">
        <v>0</v>
      </c>
      <c r="K5554" s="160">
        <v>0</v>
      </c>
      <c r="L5554" s="707">
        <v>49961.57</v>
      </c>
      <c r="M5554" s="727" t="s">
        <v>4994</v>
      </c>
      <c r="W5554" s="707"/>
      <c r="X5554" s="707"/>
      <c r="AA5554" s="707"/>
      <c r="AB5554" s="707"/>
      <c r="AC5554" s="707"/>
      <c r="AD5554" s="707">
        <v>17486.55</v>
      </c>
      <c r="AE5554" s="707">
        <v>32475.02</v>
      </c>
      <c r="AF5554" s="707"/>
      <c r="AG5554" s="707"/>
      <c r="AH5554" s="707"/>
    </row>
    <row r="5555" spans="4:36">
      <c r="D5555" s="160" t="s">
        <v>5606</v>
      </c>
      <c r="E5555" s="160"/>
      <c r="F5555" s="160">
        <v>45658</v>
      </c>
      <c r="G5555" s="160">
        <v>45671</v>
      </c>
      <c r="H5555" s="160">
        <v>45988</v>
      </c>
      <c r="I5555" s="160">
        <v>46001</v>
      </c>
      <c r="J5555" s="160">
        <v>0</v>
      </c>
      <c r="K5555" s="160">
        <v>0</v>
      </c>
      <c r="L5555" s="707">
        <v>49961.57</v>
      </c>
      <c r="M5555" s="727" t="s">
        <v>4995</v>
      </c>
      <c r="W5555" s="707"/>
      <c r="X5555" s="707"/>
      <c r="Y5555" s="707"/>
      <c r="Z5555" s="707"/>
      <c r="AA5555" s="707"/>
      <c r="AB5555" s="707"/>
      <c r="AC5555" s="707"/>
      <c r="AD5555" s="707">
        <v>17486.55</v>
      </c>
      <c r="AE5555" s="707">
        <v>32475.02</v>
      </c>
      <c r="AF5555" s="707"/>
      <c r="AG5555" s="707"/>
      <c r="AH5555" s="707"/>
    </row>
    <row r="5556" spans="4:36">
      <c r="D5556" s="160" t="s">
        <v>5606</v>
      </c>
      <c r="E5556" s="160"/>
      <c r="F5556" s="160">
        <v>45658</v>
      </c>
      <c r="G5556" s="160">
        <v>45671</v>
      </c>
      <c r="H5556" s="160">
        <v>45988</v>
      </c>
      <c r="I5556" s="160">
        <v>46001</v>
      </c>
      <c r="J5556" s="160">
        <v>0</v>
      </c>
      <c r="K5556" s="160">
        <v>0</v>
      </c>
      <c r="L5556" s="707">
        <v>49961.57</v>
      </c>
      <c r="M5556" s="727" t="s">
        <v>4996</v>
      </c>
      <c r="W5556" s="707"/>
      <c r="X5556" s="707"/>
      <c r="Y5556" s="707"/>
      <c r="Z5556" s="707"/>
      <c r="AD5556" s="707"/>
      <c r="AE5556" s="707"/>
      <c r="AF5556" s="707"/>
    </row>
    <row r="5557" spans="4:36">
      <c r="D5557" s="160" t="s">
        <v>5607</v>
      </c>
      <c r="E5557" s="160"/>
      <c r="F5557" s="160">
        <v>45672</v>
      </c>
      <c r="G5557" s="160">
        <v>45679</v>
      </c>
      <c r="H5557" s="160">
        <v>46002</v>
      </c>
      <c r="I5557" s="160">
        <v>46009</v>
      </c>
      <c r="J5557" s="160">
        <v>0</v>
      </c>
      <c r="K5557" s="160">
        <v>0</v>
      </c>
      <c r="L5557" s="707">
        <v>23725.29</v>
      </c>
      <c r="M5557" s="727" t="s">
        <v>4994</v>
      </c>
      <c r="W5557" s="707"/>
      <c r="X5557" s="707"/>
      <c r="AA5557" s="707"/>
      <c r="AB5557" s="707"/>
      <c r="AC5557" s="707"/>
      <c r="AD5557" s="707"/>
      <c r="AE5557" s="707">
        <v>23725.29</v>
      </c>
      <c r="AF5557" s="707"/>
      <c r="AG5557" s="707"/>
      <c r="AH5557" s="707"/>
    </row>
    <row r="5558" spans="4:36">
      <c r="D5558" s="160" t="s">
        <v>5607</v>
      </c>
      <c r="E5558" s="160"/>
      <c r="F5558" s="160">
        <v>45672</v>
      </c>
      <c r="G5558" s="160">
        <v>45679</v>
      </c>
      <c r="H5558" s="160">
        <v>46002</v>
      </c>
      <c r="I5558" s="160">
        <v>46009</v>
      </c>
      <c r="J5558" s="160">
        <v>0</v>
      </c>
      <c r="K5558" s="160">
        <v>0</v>
      </c>
      <c r="L5558" s="707">
        <v>23725.29</v>
      </c>
      <c r="M5558" s="727" t="s">
        <v>4995</v>
      </c>
      <c r="W5558" s="707"/>
      <c r="X5558" s="707"/>
      <c r="Y5558" s="707"/>
      <c r="Z5558" s="707"/>
      <c r="AA5558" s="707"/>
      <c r="AB5558" s="707"/>
      <c r="AC5558" s="707"/>
      <c r="AD5558" s="707"/>
      <c r="AE5558" s="707">
        <v>23725.29</v>
      </c>
      <c r="AF5558" s="707"/>
      <c r="AG5558" s="707"/>
      <c r="AH5558" s="707"/>
    </row>
    <row r="5559" spans="4:36">
      <c r="D5559" s="160" t="s">
        <v>5607</v>
      </c>
      <c r="E5559" s="160"/>
      <c r="F5559" s="160">
        <v>45672</v>
      </c>
      <c r="G5559" s="160">
        <v>45679</v>
      </c>
      <c r="H5559" s="160">
        <v>46002</v>
      </c>
      <c r="I5559" s="160">
        <v>46009</v>
      </c>
      <c r="J5559" s="160">
        <v>0</v>
      </c>
      <c r="K5559" s="160">
        <v>0</v>
      </c>
      <c r="L5559" s="707">
        <v>23725.29</v>
      </c>
      <c r="M5559" s="727" t="s">
        <v>4996</v>
      </c>
      <c r="W5559" s="707"/>
      <c r="X5559" s="707"/>
      <c r="Y5559" s="707"/>
      <c r="Z5559" s="707"/>
      <c r="AA5559" s="707"/>
      <c r="AD5559" s="707"/>
      <c r="AE5559" s="707"/>
    </row>
    <row r="5560" spans="4:36">
      <c r="D5560" s="160" t="s">
        <v>5608</v>
      </c>
      <c r="E5560" s="160"/>
      <c r="F5560" s="160">
        <v>45531</v>
      </c>
      <c r="G5560" s="160">
        <v>45676</v>
      </c>
      <c r="H5560" s="160" t="s">
        <v>12612</v>
      </c>
      <c r="I5560" s="160">
        <v>45976</v>
      </c>
      <c r="J5560" s="160">
        <v>2404111.64</v>
      </c>
      <c r="K5560" s="160">
        <v>2404111.64</v>
      </c>
      <c r="L5560" s="707">
        <v>3311453.52</v>
      </c>
      <c r="M5560" s="727" t="s">
        <v>4994</v>
      </c>
      <c r="P5560" s="707">
        <v>1408812.57</v>
      </c>
      <c r="Q5560" s="707">
        <v>221414.29</v>
      </c>
      <c r="R5560" s="707">
        <v>326595.46999999997</v>
      </c>
      <c r="S5560" s="707">
        <v>300177.06</v>
      </c>
      <c r="W5560" s="707"/>
      <c r="X5560" s="707"/>
      <c r="Y5560" s="707"/>
      <c r="Z5560" s="707"/>
      <c r="AA5560" s="707"/>
      <c r="AB5560" s="707">
        <v>12840.09</v>
      </c>
      <c r="AC5560" s="707">
        <v>843597.91</v>
      </c>
      <c r="AD5560" s="707">
        <v>198016.12</v>
      </c>
      <c r="AE5560" s="707"/>
      <c r="AF5560" s="707"/>
      <c r="AG5560" s="707"/>
      <c r="AH5560" s="707"/>
      <c r="AI5560" s="707"/>
      <c r="AJ5560" s="707"/>
    </row>
    <row r="5561" spans="4:36">
      <c r="D5561" s="160" t="s">
        <v>5608</v>
      </c>
      <c r="E5561" s="160"/>
      <c r="F5561" s="160">
        <v>45531</v>
      </c>
      <c r="G5561" s="160">
        <v>45676</v>
      </c>
      <c r="H5561" s="160" t="s">
        <v>12612</v>
      </c>
      <c r="I5561" s="160">
        <v>45976</v>
      </c>
      <c r="J5561" s="160">
        <v>2404111.64</v>
      </c>
      <c r="K5561" s="160">
        <v>2404111.64</v>
      </c>
      <c r="L5561" s="707">
        <v>3311453.52</v>
      </c>
      <c r="M5561" s="727" t="s">
        <v>4995</v>
      </c>
      <c r="O5561" s="707"/>
      <c r="Y5561" s="707"/>
      <c r="Z5561" s="707"/>
      <c r="AA5561" s="707"/>
      <c r="AB5561" s="707"/>
      <c r="AC5561" s="707">
        <v>709325.73</v>
      </c>
      <c r="AD5561" s="707">
        <v>198016.12</v>
      </c>
      <c r="AE5561" s="707"/>
      <c r="AF5561" s="707"/>
      <c r="AG5561" s="707"/>
      <c r="AH5561" s="707"/>
      <c r="AI5561" s="707"/>
      <c r="AJ5561" s="707"/>
    </row>
    <row r="5562" spans="4:36">
      <c r="D5562" s="160" t="s">
        <v>5608</v>
      </c>
      <c r="E5562" s="160"/>
      <c r="F5562" s="160">
        <v>45531</v>
      </c>
      <c r="G5562" s="160">
        <v>45676</v>
      </c>
      <c r="H5562" s="160" t="s">
        <v>12612</v>
      </c>
      <c r="I5562" s="160">
        <v>45976</v>
      </c>
      <c r="J5562" s="160">
        <v>2404111.64</v>
      </c>
      <c r="K5562" s="160">
        <v>2404111.64</v>
      </c>
      <c r="L5562" s="707">
        <v>3311453.52</v>
      </c>
      <c r="M5562" s="727" t="s">
        <v>4996</v>
      </c>
      <c r="P5562" s="707"/>
      <c r="Q5562" s="707"/>
      <c r="R5562" s="707">
        <v>5578.07</v>
      </c>
      <c r="S5562" s="707">
        <v>132634.4</v>
      </c>
      <c r="T5562" s="707">
        <v>222925.1</v>
      </c>
      <c r="U5562" s="707">
        <v>81873.47</v>
      </c>
      <c r="V5562" s="707">
        <v>363890.53</v>
      </c>
      <c r="W5562" s="707">
        <v>150190.14000000001</v>
      </c>
      <c r="X5562" s="707">
        <v>359882.02</v>
      </c>
      <c r="Y5562" s="707">
        <v>310838.8</v>
      </c>
      <c r="Z5562" s="707">
        <v>140539.99</v>
      </c>
      <c r="AA5562" s="707">
        <v>320460.21000000002</v>
      </c>
      <c r="AB5562" s="707">
        <v>300245.09999999998</v>
      </c>
      <c r="AC5562" s="707">
        <v>15053.83</v>
      </c>
      <c r="AE5562" s="707"/>
      <c r="AF5562" s="707"/>
      <c r="AG5562" s="707"/>
    </row>
    <row r="5563" spans="4:36">
      <c r="D5563" s="160" t="s">
        <v>5609</v>
      </c>
      <c r="E5563" s="160"/>
      <c r="F5563" s="160">
        <v>45539</v>
      </c>
      <c r="G5563" s="160">
        <v>45612</v>
      </c>
      <c r="H5563" s="160" t="s">
        <v>6601</v>
      </c>
      <c r="I5563" s="160">
        <v>45941</v>
      </c>
      <c r="J5563" s="160">
        <v>603828</v>
      </c>
      <c r="K5563" s="160">
        <v>603827.99</v>
      </c>
      <c r="L5563" s="707">
        <v>670729.75</v>
      </c>
      <c r="M5563" s="727" t="s">
        <v>4994</v>
      </c>
      <c r="O5563" s="707"/>
      <c r="P5563" s="707">
        <v>373962.73</v>
      </c>
      <c r="Q5563" s="707">
        <v>158972.44</v>
      </c>
      <c r="R5563" s="707">
        <v>90403.1</v>
      </c>
      <c r="T5563" s="707"/>
      <c r="U5563" s="707"/>
      <c r="V5563" s="707"/>
      <c r="W5563" s="707"/>
      <c r="X5563" s="707"/>
      <c r="Y5563" s="707"/>
      <c r="Z5563" s="707"/>
      <c r="AA5563" s="707"/>
      <c r="AB5563" s="707">
        <v>12840.09</v>
      </c>
      <c r="AC5563" s="707">
        <v>34551.379999999997</v>
      </c>
      <c r="AD5563" s="707"/>
      <c r="AE5563" s="707"/>
      <c r="AF5563" s="707"/>
      <c r="AG5563" s="707"/>
      <c r="AH5563" s="707"/>
      <c r="AI5563" s="707"/>
    </row>
    <row r="5564" spans="4:36">
      <c r="D5564" s="160" t="s">
        <v>5609</v>
      </c>
      <c r="E5564" s="160"/>
      <c r="F5564" s="160">
        <v>45539</v>
      </c>
      <c r="G5564" s="160">
        <v>45612</v>
      </c>
      <c r="H5564" s="160" t="s">
        <v>6601</v>
      </c>
      <c r="I5564" s="160">
        <v>45941</v>
      </c>
      <c r="J5564" s="160">
        <v>603828</v>
      </c>
      <c r="K5564" s="160">
        <v>603827.99</v>
      </c>
      <c r="L5564" s="707">
        <v>670729.75</v>
      </c>
      <c r="M5564" s="727" t="s">
        <v>4995</v>
      </c>
      <c r="O5564" s="707"/>
      <c r="P5564" s="707"/>
      <c r="Y5564" s="707"/>
      <c r="Z5564" s="707"/>
      <c r="AA5564" s="707"/>
      <c r="AB5564" s="707"/>
      <c r="AC5564" s="707">
        <v>66901.740000000005</v>
      </c>
      <c r="AD5564" s="707"/>
      <c r="AE5564" s="707"/>
      <c r="AF5564" s="707"/>
      <c r="AG5564" s="707"/>
      <c r="AH5564" s="707"/>
      <c r="AI5564" s="707"/>
    </row>
    <row r="5565" spans="4:36">
      <c r="D5565" s="160" t="s">
        <v>5609</v>
      </c>
      <c r="E5565" s="160"/>
      <c r="F5565" s="160">
        <v>45539</v>
      </c>
      <c r="G5565" s="160">
        <v>45612</v>
      </c>
      <c r="H5565" s="160" t="s">
        <v>6601</v>
      </c>
      <c r="I5565" s="160">
        <v>45941</v>
      </c>
      <c r="J5565" s="160">
        <v>603828</v>
      </c>
      <c r="K5565" s="160">
        <v>603827.99</v>
      </c>
      <c r="L5565" s="707">
        <v>670729.75</v>
      </c>
      <c r="M5565" s="727" t="s">
        <v>4996</v>
      </c>
      <c r="R5565" s="707">
        <v>5578.07</v>
      </c>
      <c r="S5565" s="707">
        <v>132634.4</v>
      </c>
      <c r="T5565" s="707">
        <v>222925.1</v>
      </c>
      <c r="U5565" s="707">
        <v>46544.89</v>
      </c>
      <c r="V5565" s="707">
        <v>24700.27</v>
      </c>
      <c r="W5565" s="707">
        <v>18689.23</v>
      </c>
      <c r="X5565" s="707">
        <v>17432.82</v>
      </c>
      <c r="Y5565" s="707">
        <v>1148.22</v>
      </c>
      <c r="Z5565" s="707"/>
      <c r="AA5565" s="707">
        <v>45572.17</v>
      </c>
      <c r="AB5565" s="707">
        <v>85372.01</v>
      </c>
      <c r="AC5565" s="707">
        <v>3230.83</v>
      </c>
      <c r="AE5565" s="707"/>
      <c r="AF5565" s="707"/>
      <c r="AG5565" s="707"/>
    </row>
    <row r="5566" spans="4:36">
      <c r="D5566" s="160" t="s">
        <v>5610</v>
      </c>
      <c r="E5566" s="160"/>
      <c r="F5566" s="160">
        <v>45539</v>
      </c>
      <c r="G5566" s="160">
        <v>45577</v>
      </c>
      <c r="H5566" s="160" t="s">
        <v>6638</v>
      </c>
      <c r="I5566" s="160" t="s">
        <v>12615</v>
      </c>
      <c r="J5566" s="160">
        <v>105703.03999999999</v>
      </c>
      <c r="K5566" s="160">
        <v>105703.03</v>
      </c>
      <c r="L5566" s="707">
        <v>105703.03999999999</v>
      </c>
      <c r="M5566" s="727" t="s">
        <v>4994</v>
      </c>
      <c r="P5566" s="707">
        <v>84562.43</v>
      </c>
      <c r="Q5566" s="707">
        <v>18504.93</v>
      </c>
      <c r="Y5566" s="707"/>
      <c r="Z5566" s="707"/>
      <c r="AA5566" s="707"/>
      <c r="AB5566" s="707">
        <v>2635.68</v>
      </c>
      <c r="AC5566" s="707"/>
      <c r="AD5566" s="707"/>
      <c r="AE5566" s="707"/>
      <c r="AF5566" s="707"/>
      <c r="AG5566" s="707"/>
      <c r="AH5566" s="707"/>
      <c r="AI5566" s="707"/>
    </row>
    <row r="5567" spans="4:36">
      <c r="D5567" s="160" t="s">
        <v>5610</v>
      </c>
      <c r="E5567" s="160"/>
      <c r="F5567" s="160">
        <v>45539</v>
      </c>
      <c r="G5567" s="160">
        <v>45577</v>
      </c>
      <c r="H5567" s="160" t="s">
        <v>6638</v>
      </c>
      <c r="I5567" s="160" t="s">
        <v>12615</v>
      </c>
      <c r="J5567" s="160">
        <v>105703.03999999999</v>
      </c>
      <c r="K5567" s="160">
        <v>105703.03</v>
      </c>
      <c r="L5567" s="707">
        <v>105703.03999999999</v>
      </c>
      <c r="M5567" s="727" t="s">
        <v>4995</v>
      </c>
      <c r="O5567" s="707"/>
      <c r="Z5567" s="707"/>
      <c r="AA5567" s="707"/>
      <c r="AB5567" s="707"/>
      <c r="AC5567" s="707"/>
      <c r="AD5567" s="707"/>
      <c r="AE5567" s="707"/>
      <c r="AF5567" s="707"/>
      <c r="AG5567" s="707"/>
      <c r="AH5567" s="707"/>
      <c r="AI5567" s="707"/>
    </row>
    <row r="5568" spans="4:36">
      <c r="D5568" s="160" t="s">
        <v>5610</v>
      </c>
      <c r="E5568" s="160"/>
      <c r="F5568" s="160">
        <v>45539</v>
      </c>
      <c r="G5568" s="160">
        <v>45577</v>
      </c>
      <c r="H5568" s="160" t="s">
        <v>6638</v>
      </c>
      <c r="I5568" s="160" t="s">
        <v>12615</v>
      </c>
      <c r="J5568" s="160">
        <v>105703.03999999999</v>
      </c>
      <c r="K5568" s="160">
        <v>105703.03</v>
      </c>
      <c r="L5568" s="707">
        <v>105703.03999999999</v>
      </c>
      <c r="M5568" s="727" t="s">
        <v>4996</v>
      </c>
      <c r="P5568" s="707"/>
      <c r="Q5568" s="707"/>
      <c r="R5568" s="707"/>
      <c r="S5568" s="707">
        <v>621.78</v>
      </c>
      <c r="T5568" s="707">
        <v>20422.77</v>
      </c>
      <c r="U5568" s="707">
        <v>21215.46</v>
      </c>
      <c r="V5568" s="707">
        <v>23537.07</v>
      </c>
      <c r="W5568" s="707">
        <v>18689.23</v>
      </c>
      <c r="X5568" s="707">
        <v>17432.82</v>
      </c>
      <c r="Y5568" s="707">
        <v>1148.22</v>
      </c>
      <c r="Z5568" s="707"/>
      <c r="AA5568" s="707">
        <v>1265.1300000000001</v>
      </c>
      <c r="AB5568" s="707">
        <v>1370.55</v>
      </c>
      <c r="AE5568" s="707"/>
      <c r="AF5568" s="707"/>
      <c r="AG5568" s="707"/>
    </row>
    <row r="5569" spans="4:36">
      <c r="D5569" s="160" t="s">
        <v>5611</v>
      </c>
      <c r="E5569" s="160"/>
      <c r="F5569" s="160">
        <v>45539</v>
      </c>
      <c r="G5569" s="160">
        <v>45589</v>
      </c>
      <c r="H5569" s="160" t="s">
        <v>6601</v>
      </c>
      <c r="I5569" s="160">
        <v>45932</v>
      </c>
      <c r="J5569" s="160">
        <v>333070.87</v>
      </c>
      <c r="K5569" s="160">
        <v>333070.87</v>
      </c>
      <c r="L5569" s="707">
        <v>334684.19</v>
      </c>
      <c r="M5569" s="727" t="s">
        <v>4994</v>
      </c>
      <c r="O5569" s="707"/>
      <c r="P5569" s="707">
        <v>247294.43</v>
      </c>
      <c r="Q5569" s="707">
        <v>77185.350000000006</v>
      </c>
      <c r="R5569" s="707"/>
      <c r="T5569" s="707"/>
      <c r="U5569" s="707"/>
      <c r="V5569" s="707"/>
      <c r="W5569" s="707"/>
      <c r="X5569" s="707"/>
      <c r="Z5569" s="707"/>
      <c r="AA5569" s="707"/>
      <c r="AB5569" s="707">
        <v>10204.41</v>
      </c>
      <c r="AD5569" s="707"/>
      <c r="AE5569" s="707"/>
      <c r="AF5569" s="707"/>
      <c r="AG5569" s="707"/>
      <c r="AH5569" s="707"/>
      <c r="AI5569" s="707"/>
      <c r="AJ5569" s="707"/>
    </row>
    <row r="5570" spans="4:36">
      <c r="D5570" s="160" t="s">
        <v>5611</v>
      </c>
      <c r="E5570" s="160"/>
      <c r="F5570" s="160">
        <v>45539</v>
      </c>
      <c r="G5570" s="160">
        <v>45589</v>
      </c>
      <c r="H5570" s="160" t="s">
        <v>6601</v>
      </c>
      <c r="I5570" s="160">
        <v>45932</v>
      </c>
      <c r="J5570" s="160">
        <v>333070.87</v>
      </c>
      <c r="K5570" s="160">
        <v>333070.87</v>
      </c>
      <c r="L5570" s="707">
        <v>334684.19</v>
      </c>
      <c r="M5570" s="727" t="s">
        <v>4995</v>
      </c>
      <c r="O5570" s="707"/>
      <c r="P5570" s="707"/>
      <c r="Z5570" s="707"/>
      <c r="AA5570" s="707"/>
      <c r="AB5570" s="707"/>
      <c r="AC5570" s="707">
        <v>1613.31</v>
      </c>
      <c r="AD5570" s="707"/>
      <c r="AE5570" s="707"/>
      <c r="AF5570" s="707"/>
      <c r="AG5570" s="707"/>
      <c r="AH5570" s="707"/>
      <c r="AI5570" s="707"/>
      <c r="AJ5570" s="707"/>
    </row>
    <row r="5571" spans="4:36">
      <c r="D5571" s="160" t="s">
        <v>5611</v>
      </c>
      <c r="E5571" s="160"/>
      <c r="F5571" s="160">
        <v>45539</v>
      </c>
      <c r="G5571" s="160">
        <v>45589</v>
      </c>
      <c r="H5571" s="160" t="s">
        <v>6601</v>
      </c>
      <c r="I5571" s="160">
        <v>45932</v>
      </c>
      <c r="J5571" s="160">
        <v>333070.87</v>
      </c>
      <c r="K5571" s="160">
        <v>333070.87</v>
      </c>
      <c r="L5571" s="707">
        <v>334684.19</v>
      </c>
      <c r="M5571" s="727" t="s">
        <v>4996</v>
      </c>
      <c r="R5571" s="707">
        <v>5578.07</v>
      </c>
      <c r="S5571" s="707">
        <v>121950.55</v>
      </c>
      <c r="T5571" s="707">
        <v>172625.73</v>
      </c>
      <c r="U5571" s="707">
        <v>23162.21</v>
      </c>
      <c r="V5571" s="707">
        <v>1163.2</v>
      </c>
      <c r="Z5571" s="707"/>
      <c r="AA5571" s="707">
        <v>2321.92</v>
      </c>
      <c r="AB5571" s="707">
        <v>6036.99</v>
      </c>
      <c r="AC5571">
        <v>232.19</v>
      </c>
      <c r="AE5571" s="707"/>
      <c r="AF5571" s="707"/>
      <c r="AG5571" s="707"/>
    </row>
    <row r="5572" spans="4:36">
      <c r="D5572" s="160" t="s">
        <v>9494</v>
      </c>
      <c r="E5572" s="160"/>
      <c r="F5572" s="160">
        <v>45539</v>
      </c>
      <c r="G5572" s="160">
        <v>45592</v>
      </c>
      <c r="H5572" s="160" t="s">
        <v>6966</v>
      </c>
      <c r="I5572" s="160">
        <v>45935</v>
      </c>
      <c r="J5572" s="160">
        <v>42105.87</v>
      </c>
      <c r="K5572" s="160">
        <v>42105.87</v>
      </c>
      <c r="L5572" s="707">
        <v>49536.32</v>
      </c>
      <c r="M5572" s="727" t="s">
        <v>4994</v>
      </c>
      <c r="P5572" s="707">
        <v>42105.87</v>
      </c>
      <c r="Z5572" s="707"/>
      <c r="AA5572" s="707"/>
      <c r="AB5572" s="707"/>
      <c r="AC5572" s="707">
        <v>7430.45</v>
      </c>
      <c r="AD5572" s="707"/>
      <c r="AE5572" s="707"/>
      <c r="AF5572" s="707"/>
      <c r="AG5572" s="707"/>
      <c r="AH5572" s="707"/>
      <c r="AI5572" s="707"/>
    </row>
    <row r="5573" spans="4:36">
      <c r="D5573" s="160" t="s">
        <v>9494</v>
      </c>
      <c r="E5573" s="160"/>
      <c r="F5573" s="160">
        <v>45539</v>
      </c>
      <c r="G5573" s="160">
        <v>45592</v>
      </c>
      <c r="H5573" s="160" t="s">
        <v>6966</v>
      </c>
      <c r="I5573" s="160">
        <v>45935</v>
      </c>
      <c r="J5573" s="160">
        <v>42105.87</v>
      </c>
      <c r="K5573" s="160">
        <v>42105.87</v>
      </c>
      <c r="L5573" s="707">
        <v>49536.32</v>
      </c>
      <c r="M5573" s="727" t="s">
        <v>4995</v>
      </c>
      <c r="Z5573" s="707"/>
      <c r="AA5573" s="707"/>
      <c r="AB5573" s="707"/>
      <c r="AC5573" s="707">
        <v>7430.45</v>
      </c>
      <c r="AD5573" s="707"/>
      <c r="AE5573" s="707"/>
      <c r="AF5573" s="707"/>
      <c r="AG5573" s="707"/>
      <c r="AH5573" s="707"/>
      <c r="AI5573" s="707"/>
    </row>
    <row r="5574" spans="4:36">
      <c r="D5574" s="160" t="s">
        <v>9494</v>
      </c>
      <c r="E5574" s="160"/>
      <c r="F5574" s="160">
        <v>45539</v>
      </c>
      <c r="G5574" s="160">
        <v>45592</v>
      </c>
      <c r="H5574" s="160" t="s">
        <v>6966</v>
      </c>
      <c r="I5574" s="160">
        <v>45935</v>
      </c>
      <c r="J5574" s="160">
        <v>42105.87</v>
      </c>
      <c r="K5574" s="160">
        <v>42105.87</v>
      </c>
      <c r="L5574" s="707">
        <v>49536.32</v>
      </c>
      <c r="M5574" s="727" t="s">
        <v>4996</v>
      </c>
      <c r="S5574" s="707">
        <v>10062.07</v>
      </c>
      <c r="T5574" s="707">
        <v>29876.59</v>
      </c>
      <c r="U5574" s="707">
        <v>2167.21</v>
      </c>
      <c r="Z5574" s="707"/>
      <c r="AA5574" s="707"/>
      <c r="AB5574" s="707"/>
      <c r="AE5574" s="707"/>
      <c r="AF5574" s="707"/>
      <c r="AG5574" s="707"/>
    </row>
    <row r="5575" spans="4:36">
      <c r="D5575" s="160" t="s">
        <v>9495</v>
      </c>
      <c r="E5575" s="160"/>
      <c r="F5575" s="160">
        <v>45593</v>
      </c>
      <c r="G5575" s="160">
        <v>45612</v>
      </c>
      <c r="H5575" s="160" t="s">
        <v>6954</v>
      </c>
      <c r="I5575" s="160">
        <v>45941</v>
      </c>
      <c r="J5575" s="160">
        <v>122948.22</v>
      </c>
      <c r="K5575" s="160">
        <v>122948.22</v>
      </c>
      <c r="L5575" s="707">
        <v>180806.2</v>
      </c>
      <c r="M5575" s="727" t="s">
        <v>4994</v>
      </c>
      <c r="Q5575" s="707">
        <v>63282.17</v>
      </c>
      <c r="R5575" s="707">
        <v>90403.1</v>
      </c>
      <c r="Z5575" s="707"/>
      <c r="AA5575" s="707"/>
      <c r="AB5575" s="707"/>
      <c r="AC5575" s="707">
        <v>27120.93</v>
      </c>
      <c r="AD5575" s="707"/>
      <c r="AE5575" s="707"/>
      <c r="AF5575" s="707"/>
      <c r="AG5575" s="707"/>
      <c r="AH5575" s="707"/>
      <c r="AI5575" s="707"/>
      <c r="AJ5575" s="707"/>
    </row>
    <row r="5576" spans="4:36">
      <c r="D5576" s="160" t="s">
        <v>9495</v>
      </c>
      <c r="E5576" s="160"/>
      <c r="F5576" s="160">
        <v>45593</v>
      </c>
      <c r="G5576" s="160">
        <v>45612</v>
      </c>
      <c r="H5576" s="160" t="s">
        <v>6954</v>
      </c>
      <c r="I5576" s="160">
        <v>45941</v>
      </c>
      <c r="J5576" s="160">
        <v>122948.22</v>
      </c>
      <c r="K5576" s="160">
        <v>122948.22</v>
      </c>
      <c r="L5576" s="707">
        <v>180806.2</v>
      </c>
      <c r="M5576" s="727" t="s">
        <v>4995</v>
      </c>
      <c r="Z5576" s="707"/>
      <c r="AA5576" s="707"/>
      <c r="AB5576" s="707"/>
      <c r="AC5576" s="707">
        <v>57857.98</v>
      </c>
      <c r="AD5576" s="707"/>
      <c r="AE5576" s="707"/>
      <c r="AF5576" s="707"/>
      <c r="AG5576" s="707"/>
      <c r="AH5576" s="707"/>
      <c r="AI5576" s="707"/>
      <c r="AJ5576" s="707"/>
    </row>
    <row r="5577" spans="4:36">
      <c r="D5577" s="160" t="s">
        <v>9495</v>
      </c>
      <c r="E5577" s="160"/>
      <c r="F5577" s="160">
        <v>45593</v>
      </c>
      <c r="G5577" s="160">
        <v>45612</v>
      </c>
      <c r="H5577" s="160" t="s">
        <v>6954</v>
      </c>
      <c r="I5577" s="160">
        <v>45941</v>
      </c>
      <c r="J5577" s="160">
        <v>122948.22</v>
      </c>
      <c r="K5577" s="160">
        <v>122948.22</v>
      </c>
      <c r="L5577" s="707">
        <v>180806.2</v>
      </c>
      <c r="M5577" s="727" t="s">
        <v>4996</v>
      </c>
      <c r="W5577" s="707"/>
      <c r="X5577" s="707"/>
      <c r="Y5577" s="707"/>
      <c r="Z5577" s="707"/>
      <c r="AA5577" s="707">
        <v>41985.120000000003</v>
      </c>
      <c r="AB5577" s="707">
        <v>77964.460000000006</v>
      </c>
      <c r="AC5577" s="707">
        <v>2998.63</v>
      </c>
      <c r="AF5577" s="707"/>
      <c r="AG5577" s="707"/>
    </row>
    <row r="5578" spans="4:36">
      <c r="D5578" s="160" t="s">
        <v>5612</v>
      </c>
      <c r="E5578" s="160"/>
      <c r="F5578" s="160">
        <v>45539</v>
      </c>
      <c r="G5578" s="160">
        <v>45652</v>
      </c>
      <c r="H5578" s="160" t="s">
        <v>6643</v>
      </c>
      <c r="I5578" s="160">
        <v>45965</v>
      </c>
      <c r="J5578" s="160">
        <v>1608287.22</v>
      </c>
      <c r="K5578" s="160">
        <v>1608287.22</v>
      </c>
      <c r="L5578" s="707">
        <v>2050728.69</v>
      </c>
      <c r="M5578" s="727" t="s">
        <v>4994</v>
      </c>
      <c r="P5578" s="707">
        <v>1034849.84</v>
      </c>
      <c r="Q5578" s="707">
        <v>62441.85</v>
      </c>
      <c r="R5578" s="707">
        <v>181945.09</v>
      </c>
      <c r="S5578" s="707">
        <v>162427.92000000001</v>
      </c>
      <c r="W5578" s="707"/>
      <c r="X5578" s="707"/>
      <c r="Y5578" s="707"/>
      <c r="Z5578" s="707"/>
      <c r="AA5578" s="707"/>
      <c r="AB5578" s="707"/>
      <c r="AC5578" s="707">
        <v>581182.71999999997</v>
      </c>
      <c r="AD5578" s="707">
        <v>27881.27</v>
      </c>
      <c r="AE5578" s="707"/>
      <c r="AF5578" s="707"/>
      <c r="AG5578" s="707"/>
      <c r="AH5578" s="707"/>
      <c r="AI5578" s="707"/>
      <c r="AJ5578" s="707"/>
    </row>
    <row r="5579" spans="4:36">
      <c r="D5579" s="160" t="s">
        <v>5612</v>
      </c>
      <c r="E5579" s="160"/>
      <c r="F5579" s="160">
        <v>45539</v>
      </c>
      <c r="G5579" s="160">
        <v>45652</v>
      </c>
      <c r="H5579" s="160" t="s">
        <v>6643</v>
      </c>
      <c r="I5579" s="160">
        <v>45965</v>
      </c>
      <c r="J5579" s="160">
        <v>1608287.22</v>
      </c>
      <c r="K5579" s="160">
        <v>1608287.22</v>
      </c>
      <c r="L5579" s="707">
        <v>2050728.69</v>
      </c>
      <c r="M5579" s="727" t="s">
        <v>4995</v>
      </c>
      <c r="W5579" s="707"/>
      <c r="X5579" s="707"/>
      <c r="Y5579" s="707"/>
      <c r="Z5579" s="707"/>
      <c r="AA5579" s="707"/>
      <c r="AB5579" s="707"/>
      <c r="AC5579" s="707">
        <v>414560.19</v>
      </c>
      <c r="AD5579" s="707">
        <v>27881.27</v>
      </c>
      <c r="AE5579" s="707"/>
      <c r="AF5579" s="707"/>
      <c r="AG5579" s="707"/>
      <c r="AH5579" s="707"/>
      <c r="AI5579" s="707"/>
      <c r="AJ5579" s="707"/>
    </row>
    <row r="5580" spans="4:36">
      <c r="D5580" s="160" t="s">
        <v>5612</v>
      </c>
      <c r="E5580" s="160"/>
      <c r="F5580" s="160">
        <v>45539</v>
      </c>
      <c r="G5580" s="160">
        <v>45652</v>
      </c>
      <c r="H5580" s="160" t="s">
        <v>6643</v>
      </c>
      <c r="I5580" s="160">
        <v>45965</v>
      </c>
      <c r="J5580" s="160">
        <v>1608287.22</v>
      </c>
      <c r="K5580" s="160">
        <v>1608287.22</v>
      </c>
      <c r="L5580" s="707">
        <v>2050728.69</v>
      </c>
      <c r="M5580" s="727" t="s">
        <v>4996</v>
      </c>
      <c r="T5580" s="707"/>
      <c r="U5580" s="707">
        <v>28634.05</v>
      </c>
      <c r="V5580" s="707">
        <v>315807.40000000002</v>
      </c>
      <c r="W5580" s="707">
        <v>106406.85</v>
      </c>
      <c r="X5580" s="707">
        <v>321002.45</v>
      </c>
      <c r="Y5580" s="707">
        <v>294319.05</v>
      </c>
      <c r="Z5580" s="707">
        <v>125044.8</v>
      </c>
      <c r="AA5580" s="707">
        <v>190376.53</v>
      </c>
      <c r="AB5580" s="707">
        <v>214873.09</v>
      </c>
      <c r="AC5580" s="707">
        <v>11823.01</v>
      </c>
      <c r="AD5580" s="707"/>
      <c r="AE5580" s="707"/>
      <c r="AF5580" s="707"/>
      <c r="AG5580" s="707"/>
    </row>
    <row r="5581" spans="4:36">
      <c r="D5581" s="160" t="s">
        <v>5613</v>
      </c>
      <c r="E5581" s="160"/>
      <c r="F5581" s="160">
        <v>45591</v>
      </c>
      <c r="G5581" s="160">
        <v>45647</v>
      </c>
      <c r="H5581" s="160" t="s">
        <v>12614</v>
      </c>
      <c r="I5581" s="160">
        <v>45963</v>
      </c>
      <c r="J5581" s="160">
        <v>207324.05</v>
      </c>
      <c r="K5581" s="160">
        <v>207324.06</v>
      </c>
      <c r="L5581" s="707">
        <v>278459.98</v>
      </c>
      <c r="M5581" s="727" t="s">
        <v>4994</v>
      </c>
      <c r="W5581" s="707"/>
      <c r="X5581" s="707"/>
      <c r="Y5581" s="707"/>
      <c r="Z5581" s="707"/>
      <c r="AA5581" s="707"/>
      <c r="AB5581" s="707"/>
      <c r="AC5581" s="707">
        <v>267321.58</v>
      </c>
      <c r="AD5581" s="707">
        <v>11138.4</v>
      </c>
      <c r="AE5581" s="707"/>
      <c r="AF5581" s="707"/>
      <c r="AG5581" s="707"/>
    </row>
    <row r="5582" spans="4:36">
      <c r="D5582" s="160" t="s">
        <v>5613</v>
      </c>
      <c r="E5582" s="160"/>
      <c r="F5582" s="160">
        <v>45591</v>
      </c>
      <c r="G5582" s="160">
        <v>45647</v>
      </c>
      <c r="H5582" s="160" t="s">
        <v>12614</v>
      </c>
      <c r="I5582" s="160">
        <v>45963</v>
      </c>
      <c r="J5582" s="160">
        <v>207324.05</v>
      </c>
      <c r="K5582" s="160">
        <v>207324.06</v>
      </c>
      <c r="L5582" s="707">
        <v>278459.98</v>
      </c>
      <c r="M5582" s="727" t="s">
        <v>4995</v>
      </c>
      <c r="W5582" s="707"/>
      <c r="X5582" s="707"/>
      <c r="Y5582" s="707"/>
      <c r="Z5582" s="707"/>
      <c r="AA5582" s="707"/>
      <c r="AB5582" s="707"/>
      <c r="AC5582" s="707">
        <v>59997.52</v>
      </c>
      <c r="AD5582" s="707">
        <v>11138.4</v>
      </c>
      <c r="AE5582" s="707"/>
      <c r="AF5582" s="707"/>
      <c r="AG5582" s="707"/>
    </row>
    <row r="5583" spans="4:36">
      <c r="D5583" s="160" t="s">
        <v>5613</v>
      </c>
      <c r="E5583" s="160"/>
      <c r="F5583" s="160">
        <v>45591</v>
      </c>
      <c r="G5583" s="160">
        <v>45647</v>
      </c>
      <c r="H5583" s="160" t="s">
        <v>12614</v>
      </c>
      <c r="I5583" s="160">
        <v>45963</v>
      </c>
      <c r="J5583" s="160">
        <v>207324.05</v>
      </c>
      <c r="K5583" s="160">
        <v>207324.06</v>
      </c>
      <c r="L5583" s="707">
        <v>278459.98</v>
      </c>
      <c r="M5583" s="727" t="s">
        <v>4996</v>
      </c>
      <c r="T5583" s="707"/>
      <c r="U5583" s="707"/>
      <c r="V5583" s="707"/>
      <c r="W5583" s="707"/>
      <c r="X5583" s="707"/>
      <c r="Y5583" s="707"/>
      <c r="Z5583" s="707"/>
      <c r="AB5583" s="707">
        <v>196218.53</v>
      </c>
      <c r="AC5583" s="707">
        <v>11105.53</v>
      </c>
      <c r="AD5583" s="707"/>
      <c r="AE5583" s="707"/>
    </row>
    <row r="5584" spans="4:36">
      <c r="D5584" s="160" t="s">
        <v>5614</v>
      </c>
      <c r="E5584" s="160"/>
      <c r="F5584" s="160">
        <v>45588</v>
      </c>
      <c r="G5584" s="160">
        <v>45605</v>
      </c>
      <c r="H5584" s="160" t="s">
        <v>6602</v>
      </c>
      <c r="I5584" s="160">
        <v>45950</v>
      </c>
      <c r="J5584" s="160">
        <v>42422.75</v>
      </c>
      <c r="K5584" s="160">
        <v>42422.76</v>
      </c>
      <c r="L5584" s="707">
        <v>58717.45</v>
      </c>
      <c r="M5584" s="727" t="s">
        <v>4994</v>
      </c>
      <c r="Q5584" s="707">
        <v>38499.519999999997</v>
      </c>
      <c r="R5584" s="707">
        <v>20217.93</v>
      </c>
      <c r="W5584" s="707"/>
      <c r="X5584" s="707"/>
      <c r="Z5584" s="707"/>
      <c r="AA5584" s="707"/>
      <c r="AB5584" s="707"/>
      <c r="AC5584" s="707"/>
      <c r="AD5584" s="707"/>
      <c r="AE5584" s="707"/>
      <c r="AF5584" s="707"/>
    </row>
    <row r="5585" spans="4:34">
      <c r="D5585" s="160" t="s">
        <v>5614</v>
      </c>
      <c r="E5585" s="160"/>
      <c r="F5585" s="160">
        <v>45588</v>
      </c>
      <c r="G5585" s="160">
        <v>45605</v>
      </c>
      <c r="H5585" s="160" t="s">
        <v>6602</v>
      </c>
      <c r="I5585" s="160">
        <v>45950</v>
      </c>
      <c r="J5585" s="160">
        <v>42422.75</v>
      </c>
      <c r="K5585" s="160">
        <v>42422.76</v>
      </c>
      <c r="L5585" s="707">
        <v>58717.45</v>
      </c>
      <c r="M5585" s="727" t="s">
        <v>4995</v>
      </c>
      <c r="W5585" s="707"/>
      <c r="X5585" s="707"/>
      <c r="Y5585" s="707"/>
      <c r="Z5585" s="707"/>
      <c r="AA5585" s="707"/>
      <c r="AB5585" s="707"/>
      <c r="AC5585" s="707">
        <v>16294.69</v>
      </c>
      <c r="AD5585" s="707"/>
      <c r="AE5585" s="707"/>
      <c r="AF5585" s="707"/>
      <c r="AG5585" s="707"/>
      <c r="AH5585" s="707"/>
    </row>
    <row r="5586" spans="4:34">
      <c r="D5586" s="160" t="s">
        <v>5614</v>
      </c>
      <c r="E5586" s="160"/>
      <c r="F5586" s="160">
        <v>45588</v>
      </c>
      <c r="G5586" s="160">
        <v>45605</v>
      </c>
      <c r="H5586" s="160" t="s">
        <v>6602</v>
      </c>
      <c r="I5586" s="160">
        <v>45950</v>
      </c>
      <c r="J5586" s="160">
        <v>42422.75</v>
      </c>
      <c r="K5586" s="160">
        <v>42422.76</v>
      </c>
      <c r="L5586" s="707">
        <v>58717.45</v>
      </c>
      <c r="M5586" s="727" t="s">
        <v>4996</v>
      </c>
      <c r="T5586" s="707"/>
      <c r="U5586" s="707"/>
      <c r="V5586" s="707"/>
      <c r="W5586" s="707">
        <v>25406.25</v>
      </c>
      <c r="X5586" s="707">
        <v>4566.22</v>
      </c>
      <c r="Y5586" s="707">
        <v>3042.48</v>
      </c>
      <c r="Z5586" s="707">
        <v>702.11</v>
      </c>
      <c r="AA5586" s="707">
        <v>3704.58</v>
      </c>
      <c r="AB5586" s="707">
        <v>4815.8900000000003</v>
      </c>
      <c r="AC5586">
        <v>185.23</v>
      </c>
      <c r="AD5586" s="707"/>
      <c r="AE5586" s="707"/>
      <c r="AG5586" s="707"/>
      <c r="AH5586" s="707"/>
    </row>
    <row r="5587" spans="4:34">
      <c r="D5587" s="160" t="s">
        <v>9496</v>
      </c>
      <c r="E5587" s="160"/>
      <c r="F5587" s="160">
        <v>45596</v>
      </c>
      <c r="G5587" s="160">
        <v>45643</v>
      </c>
      <c r="H5587" s="160" t="s">
        <v>6812</v>
      </c>
      <c r="I5587" s="160" t="s">
        <v>6712</v>
      </c>
      <c r="J5587" s="160">
        <v>11561.89</v>
      </c>
      <c r="K5587" s="160">
        <v>11561.89</v>
      </c>
      <c r="L5587" s="707">
        <v>11561.89</v>
      </c>
      <c r="M5587" s="727" t="s">
        <v>4994</v>
      </c>
      <c r="Q5587" s="707">
        <v>1156.19</v>
      </c>
      <c r="R5587" s="707">
        <v>9249.52</v>
      </c>
      <c r="S5587" s="707">
        <v>1156.19</v>
      </c>
      <c r="W5587" s="707"/>
      <c r="X5587" s="707"/>
      <c r="AA5587" s="707"/>
      <c r="AB5587" s="707"/>
      <c r="AC5587" s="707"/>
      <c r="AD5587" s="707"/>
      <c r="AE5587" s="707"/>
      <c r="AF5587" s="707"/>
    </row>
    <row r="5588" spans="4:34">
      <c r="D5588" s="160" t="s">
        <v>9496</v>
      </c>
      <c r="E5588" s="160"/>
      <c r="F5588" s="160">
        <v>45596</v>
      </c>
      <c r="G5588" s="160">
        <v>45643</v>
      </c>
      <c r="H5588" s="160" t="s">
        <v>6812</v>
      </c>
      <c r="I5588" s="160" t="s">
        <v>6712</v>
      </c>
      <c r="J5588" s="160">
        <v>11561.89</v>
      </c>
      <c r="K5588" s="160">
        <v>11561.89</v>
      </c>
      <c r="L5588" s="707">
        <v>11561.89</v>
      </c>
      <c r="M5588" s="727" t="s">
        <v>4995</v>
      </c>
      <c r="W5588" s="707"/>
      <c r="X5588" s="707"/>
      <c r="Y5588" s="707"/>
      <c r="AA5588" s="707"/>
      <c r="AB5588" s="707"/>
      <c r="AC5588" s="707"/>
      <c r="AD5588" s="707"/>
      <c r="AE5588" s="707"/>
      <c r="AF5588" s="707"/>
      <c r="AG5588" s="707"/>
    </row>
    <row r="5589" spans="4:34">
      <c r="D5589" s="160" t="s">
        <v>9496</v>
      </c>
      <c r="E5589" s="160"/>
      <c r="F5589" s="160">
        <v>45596</v>
      </c>
      <c r="G5589" s="160">
        <v>45643</v>
      </c>
      <c r="H5589" s="160" t="s">
        <v>6812</v>
      </c>
      <c r="I5589" s="160" t="s">
        <v>6712</v>
      </c>
      <c r="J5589" s="160">
        <v>11561.89</v>
      </c>
      <c r="K5589" s="160">
        <v>11561.89</v>
      </c>
      <c r="L5589" s="707">
        <v>11561.89</v>
      </c>
      <c r="M5589" s="727" t="s">
        <v>4996</v>
      </c>
      <c r="W5589" s="707"/>
      <c r="X5589" s="707"/>
      <c r="Y5589" s="707"/>
      <c r="AA5589" s="707">
        <v>11561.89</v>
      </c>
      <c r="AD5589" s="707"/>
      <c r="AE5589" s="707"/>
      <c r="AG5589" s="707"/>
    </row>
    <row r="5590" spans="4:34">
      <c r="D5590" s="160" t="s">
        <v>5615</v>
      </c>
      <c r="E5590" s="160"/>
      <c r="F5590" s="160">
        <v>45539</v>
      </c>
      <c r="G5590" s="160">
        <v>45550</v>
      </c>
      <c r="H5590" s="160" t="s">
        <v>6609</v>
      </c>
      <c r="I5590" s="160" t="s">
        <v>6742</v>
      </c>
      <c r="J5590" s="160">
        <v>43809.42</v>
      </c>
      <c r="K5590" s="160">
        <v>43809.41</v>
      </c>
      <c r="L5590" s="707">
        <v>43809.42</v>
      </c>
      <c r="M5590" s="727" t="s">
        <v>4994</v>
      </c>
      <c r="P5590" s="707">
        <v>43809.42</v>
      </c>
      <c r="W5590" s="707"/>
      <c r="X5590" s="707"/>
      <c r="AA5590" s="707"/>
      <c r="AB5590" s="707"/>
      <c r="AC5590" s="707"/>
      <c r="AD5590" s="707"/>
      <c r="AE5590" s="707"/>
      <c r="AF5590" s="707"/>
    </row>
    <row r="5591" spans="4:34">
      <c r="D5591" s="160" t="s">
        <v>5615</v>
      </c>
      <c r="E5591" s="160"/>
      <c r="F5591" s="160">
        <v>45539</v>
      </c>
      <c r="G5591" s="160">
        <v>45550</v>
      </c>
      <c r="H5591" s="160" t="s">
        <v>6609</v>
      </c>
      <c r="I5591" s="160" t="s">
        <v>6742</v>
      </c>
      <c r="J5591" s="160">
        <v>43809.42</v>
      </c>
      <c r="K5591" s="160">
        <v>43809.41</v>
      </c>
      <c r="L5591" s="707">
        <v>43809.42</v>
      </c>
      <c r="M5591" s="727" t="s">
        <v>4995</v>
      </c>
      <c r="X5591" s="707"/>
      <c r="Y5591" s="707"/>
      <c r="Z5591" s="707"/>
      <c r="AA5591" s="707"/>
      <c r="AB5591" s="707"/>
      <c r="AC5591" s="707"/>
      <c r="AD5591" s="707"/>
      <c r="AE5591" s="707"/>
      <c r="AF5591" s="707"/>
      <c r="AG5591" s="707"/>
      <c r="AH5591" s="707"/>
    </row>
    <row r="5592" spans="4:34">
      <c r="D5592" s="160" t="s">
        <v>5615</v>
      </c>
      <c r="E5592" s="160"/>
      <c r="F5592" s="160">
        <v>45539</v>
      </c>
      <c r="G5592" s="160">
        <v>45550</v>
      </c>
      <c r="H5592" s="160" t="s">
        <v>6609</v>
      </c>
      <c r="I5592" s="160" t="s">
        <v>6742</v>
      </c>
      <c r="J5592" s="160">
        <v>43809.42</v>
      </c>
      <c r="K5592" s="160">
        <v>43809.41</v>
      </c>
      <c r="L5592" s="707">
        <v>43809.42</v>
      </c>
      <c r="M5592" s="727" t="s">
        <v>4996</v>
      </c>
      <c r="V5592" s="707">
        <v>13964.25</v>
      </c>
      <c r="W5592" s="707">
        <v>25464.22</v>
      </c>
      <c r="X5592" s="707">
        <v>4380.9399999999996</v>
      </c>
      <c r="Y5592" s="707"/>
      <c r="Z5592" s="707"/>
      <c r="AD5592" s="707"/>
      <c r="AE5592" s="707"/>
      <c r="AG5592" s="707"/>
      <c r="AH5592" s="707"/>
    </row>
    <row r="5593" spans="4:34">
      <c r="D5593" s="160" t="s">
        <v>5616</v>
      </c>
      <c r="E5593" s="160"/>
      <c r="F5593" s="160">
        <v>45539</v>
      </c>
      <c r="G5593" s="160">
        <v>45609</v>
      </c>
      <c r="H5593" s="160" t="s">
        <v>6643</v>
      </c>
      <c r="I5593" s="160" t="s">
        <v>6712</v>
      </c>
      <c r="J5593" s="160">
        <v>115261.16</v>
      </c>
      <c r="K5593" s="160">
        <v>115261.17</v>
      </c>
      <c r="L5593" s="707">
        <v>115261.16</v>
      </c>
      <c r="M5593" s="727" t="s">
        <v>4994</v>
      </c>
      <c r="P5593" s="707">
        <v>92208.93</v>
      </c>
      <c r="Q5593" s="707">
        <v>11561.72</v>
      </c>
      <c r="R5593" s="707">
        <v>11490.51</v>
      </c>
      <c r="W5593" s="707"/>
      <c r="X5593" s="707"/>
      <c r="AA5593" s="707"/>
      <c r="AB5593" s="707"/>
      <c r="AC5593" s="707"/>
      <c r="AD5593" s="707"/>
      <c r="AE5593" s="707"/>
      <c r="AF5593" s="707"/>
    </row>
    <row r="5594" spans="4:34">
      <c r="D5594" s="160" t="s">
        <v>5616</v>
      </c>
      <c r="E5594" s="160"/>
      <c r="F5594" s="160">
        <v>45539</v>
      </c>
      <c r="G5594" s="160">
        <v>45609</v>
      </c>
      <c r="H5594" s="160" t="s">
        <v>6643</v>
      </c>
      <c r="I5594" s="160" t="s">
        <v>6712</v>
      </c>
      <c r="J5594" s="160">
        <v>115261.16</v>
      </c>
      <c r="K5594" s="160">
        <v>115261.17</v>
      </c>
      <c r="L5594" s="707">
        <v>115261.16</v>
      </c>
      <c r="M5594" s="727" t="s">
        <v>4995</v>
      </c>
      <c r="X5594" s="707"/>
      <c r="Y5594" s="707"/>
      <c r="Z5594" s="707"/>
      <c r="AA5594" s="707"/>
      <c r="AB5594" s="707"/>
      <c r="AC5594" s="707"/>
      <c r="AD5594" s="707"/>
      <c r="AE5594" s="707"/>
      <c r="AF5594" s="707"/>
      <c r="AH5594" s="707"/>
    </row>
    <row r="5595" spans="4:34">
      <c r="D5595" s="160" t="s">
        <v>5616</v>
      </c>
      <c r="E5595" s="160"/>
      <c r="F5595" s="160">
        <v>45539</v>
      </c>
      <c r="G5595" s="160">
        <v>45609</v>
      </c>
      <c r="H5595" s="160" t="s">
        <v>6643</v>
      </c>
      <c r="I5595" s="160" t="s">
        <v>6712</v>
      </c>
      <c r="J5595" s="160">
        <v>115261.16</v>
      </c>
      <c r="K5595" s="160">
        <v>115261.17</v>
      </c>
      <c r="L5595" s="707">
        <v>115261.16</v>
      </c>
      <c r="M5595" s="727" t="s">
        <v>4996</v>
      </c>
      <c r="U5595" s="707">
        <v>14767.84</v>
      </c>
      <c r="V5595" s="707">
        <v>83222.78</v>
      </c>
      <c r="W5595" s="707">
        <v>963.34</v>
      </c>
      <c r="X5595" s="707">
        <v>4816.6899999999996</v>
      </c>
      <c r="Y5595" s="707"/>
      <c r="Z5595" s="707"/>
      <c r="AA5595" s="707">
        <v>11490.52</v>
      </c>
      <c r="AD5595" s="707"/>
      <c r="AE5595" s="707"/>
      <c r="AH5595" s="707"/>
    </row>
    <row r="5596" spans="4:34">
      <c r="D5596" s="160" t="s">
        <v>5617</v>
      </c>
      <c r="E5596" s="160"/>
      <c r="F5596" s="160">
        <v>45539</v>
      </c>
      <c r="G5596" s="160">
        <v>45609</v>
      </c>
      <c r="H5596" s="160" t="s">
        <v>6609</v>
      </c>
      <c r="I5596" s="160">
        <v>45951</v>
      </c>
      <c r="J5596" s="160">
        <v>110504.57</v>
      </c>
      <c r="K5596" s="160">
        <v>110504.56</v>
      </c>
      <c r="L5596" s="707">
        <v>120764.62</v>
      </c>
      <c r="M5596" s="727" t="s">
        <v>4994</v>
      </c>
      <c r="P5596" s="707">
        <v>108688.16</v>
      </c>
      <c r="Q5596" s="707">
        <v>1816.41</v>
      </c>
      <c r="R5596" s="707">
        <v>10260.06</v>
      </c>
      <c r="W5596" s="707"/>
      <c r="X5596" s="707"/>
      <c r="AA5596" s="707"/>
      <c r="AB5596" s="707"/>
      <c r="AC5596" s="707"/>
      <c r="AD5596" s="707"/>
      <c r="AE5596" s="707"/>
      <c r="AF5596" s="707"/>
    </row>
    <row r="5597" spans="4:34">
      <c r="D5597" s="160" t="s">
        <v>5617</v>
      </c>
      <c r="E5597" s="160"/>
      <c r="F5597" s="160">
        <v>45539</v>
      </c>
      <c r="G5597" s="160">
        <v>45609</v>
      </c>
      <c r="H5597" s="160" t="s">
        <v>6609</v>
      </c>
      <c r="I5597" s="160">
        <v>45951</v>
      </c>
      <c r="J5597" s="160">
        <v>110504.57</v>
      </c>
      <c r="K5597" s="160">
        <v>110504.56</v>
      </c>
      <c r="L5597" s="707">
        <v>120764.62</v>
      </c>
      <c r="M5597" s="727" t="s">
        <v>4995</v>
      </c>
      <c r="X5597" s="707"/>
      <c r="Y5597" s="707"/>
      <c r="Z5597" s="707"/>
      <c r="AA5597" s="707"/>
      <c r="AB5597" s="707"/>
      <c r="AC5597" s="707">
        <v>10260.06</v>
      </c>
      <c r="AD5597" s="707"/>
      <c r="AE5597" s="707"/>
      <c r="AF5597" s="707"/>
      <c r="AG5597" s="707"/>
      <c r="AH5597" s="707"/>
    </row>
    <row r="5598" spans="4:34">
      <c r="D5598" s="160" t="s">
        <v>5617</v>
      </c>
      <c r="E5598" s="160"/>
      <c r="F5598" s="160">
        <v>45539</v>
      </c>
      <c r="G5598" s="160">
        <v>45609</v>
      </c>
      <c r="H5598" s="160" t="s">
        <v>6609</v>
      </c>
      <c r="I5598" s="160">
        <v>45951</v>
      </c>
      <c r="J5598" s="160">
        <v>110504.57</v>
      </c>
      <c r="K5598" s="160">
        <v>110504.56</v>
      </c>
      <c r="L5598" s="707">
        <v>120764.62</v>
      </c>
      <c r="M5598" s="727" t="s">
        <v>4996</v>
      </c>
      <c r="V5598" s="707">
        <v>74345.710000000006</v>
      </c>
      <c r="W5598" s="707">
        <v>22265.98</v>
      </c>
      <c r="X5598" s="707">
        <v>13136.03</v>
      </c>
      <c r="Y5598" s="707">
        <v>756.84</v>
      </c>
      <c r="Z5598" s="707"/>
      <c r="AD5598" s="707"/>
      <c r="AE5598" s="707"/>
      <c r="AG5598" s="707"/>
      <c r="AH5598" s="707"/>
    </row>
    <row r="5599" spans="4:34">
      <c r="D5599" s="160" t="s">
        <v>5618</v>
      </c>
      <c r="E5599" s="160"/>
      <c r="F5599" s="160">
        <v>45539</v>
      </c>
      <c r="G5599" s="160">
        <v>45612</v>
      </c>
      <c r="H5599" s="160" t="s">
        <v>6542</v>
      </c>
      <c r="I5599" s="160" t="s">
        <v>6726</v>
      </c>
      <c r="J5599" s="707">
        <v>211294.7</v>
      </c>
      <c r="K5599" s="160">
        <v>211294.69</v>
      </c>
      <c r="L5599" s="707">
        <v>211294.7</v>
      </c>
      <c r="M5599" s="727" t="s">
        <v>4994</v>
      </c>
      <c r="P5599" s="707">
        <v>190165.23</v>
      </c>
      <c r="Q5599" s="707">
        <v>9408.02</v>
      </c>
      <c r="R5599" s="707">
        <v>11721.45</v>
      </c>
      <c r="W5599" s="707"/>
      <c r="X5599" s="707"/>
      <c r="AA5599" s="707"/>
      <c r="AB5599" s="707"/>
      <c r="AC5599" s="707"/>
      <c r="AD5599" s="707"/>
      <c r="AE5599" s="707"/>
      <c r="AF5599" s="707"/>
      <c r="AG5599" s="707"/>
    </row>
    <row r="5600" spans="4:34">
      <c r="D5600" s="160" t="s">
        <v>5618</v>
      </c>
      <c r="E5600" s="160"/>
      <c r="F5600" s="160">
        <v>45539</v>
      </c>
      <c r="G5600" s="160">
        <v>45612</v>
      </c>
      <c r="H5600" s="160" t="s">
        <v>6542</v>
      </c>
      <c r="I5600" s="160" t="s">
        <v>6726</v>
      </c>
      <c r="J5600" s="707">
        <v>211294.7</v>
      </c>
      <c r="K5600" s="160">
        <v>211294.69</v>
      </c>
      <c r="L5600" s="707">
        <v>211294.7</v>
      </c>
      <c r="M5600" s="727" t="s">
        <v>4995</v>
      </c>
      <c r="X5600" s="707"/>
      <c r="Y5600" s="707"/>
      <c r="Z5600" s="707"/>
      <c r="AA5600" s="707"/>
      <c r="AB5600" s="707"/>
      <c r="AC5600" s="707"/>
      <c r="AD5600" s="707"/>
      <c r="AE5600" s="707"/>
      <c r="AF5600" s="707"/>
      <c r="AG5600" s="707"/>
      <c r="AH5600" s="707"/>
    </row>
    <row r="5601" spans="4:35">
      <c r="D5601" s="160" t="s">
        <v>5618</v>
      </c>
      <c r="E5601" s="160"/>
      <c r="F5601" s="160">
        <v>45539</v>
      </c>
      <c r="G5601" s="160">
        <v>45612</v>
      </c>
      <c r="H5601" s="160" t="s">
        <v>6542</v>
      </c>
      <c r="I5601" s="160" t="s">
        <v>6726</v>
      </c>
      <c r="J5601" s="707">
        <v>211294.7</v>
      </c>
      <c r="K5601" s="160">
        <v>211294.69</v>
      </c>
      <c r="L5601" s="707">
        <v>211294.7</v>
      </c>
      <c r="M5601" s="727" t="s">
        <v>4996</v>
      </c>
      <c r="U5601" s="707">
        <v>13866.21</v>
      </c>
      <c r="V5601" s="707">
        <v>144274.65</v>
      </c>
      <c r="W5601" s="707">
        <v>10894.88</v>
      </c>
      <c r="X5601" s="707">
        <v>16738.75</v>
      </c>
      <c r="Y5601" s="707">
        <v>18502.75</v>
      </c>
      <c r="Z5601" s="707"/>
      <c r="AA5601" s="707">
        <v>7017.44</v>
      </c>
      <c r="AD5601" s="707"/>
      <c r="AE5601" s="707"/>
      <c r="AH5601" s="707"/>
    </row>
    <row r="5602" spans="4:35">
      <c r="D5602" s="160" t="s">
        <v>5619</v>
      </c>
      <c r="E5602" s="160"/>
      <c r="F5602" s="160">
        <v>45539</v>
      </c>
      <c r="G5602" s="160">
        <v>45616</v>
      </c>
      <c r="H5602" s="160" t="s">
        <v>6648</v>
      </c>
      <c r="I5602" s="160" t="s">
        <v>6686</v>
      </c>
      <c r="J5602" s="160">
        <v>318692.81</v>
      </c>
      <c r="K5602" s="160">
        <v>318692.81</v>
      </c>
      <c r="L5602" s="707">
        <v>318692.81</v>
      </c>
      <c r="M5602" s="727" t="s">
        <v>4994</v>
      </c>
      <c r="P5602" s="707">
        <v>254954.25</v>
      </c>
      <c r="R5602" s="707">
        <v>63738.559999999998</v>
      </c>
      <c r="W5602" s="707"/>
      <c r="X5602" s="707"/>
      <c r="AA5602" s="707"/>
      <c r="AB5602" s="707"/>
      <c r="AC5602" s="707"/>
      <c r="AD5602" s="707"/>
      <c r="AE5602" s="707"/>
      <c r="AF5602" s="707"/>
      <c r="AG5602" s="707"/>
    </row>
    <row r="5603" spans="4:35">
      <c r="D5603" s="160" t="s">
        <v>5619</v>
      </c>
      <c r="E5603" s="160"/>
      <c r="F5603" s="160">
        <v>45539</v>
      </c>
      <c r="G5603" s="160">
        <v>45616</v>
      </c>
      <c r="H5603" s="160" t="s">
        <v>6648</v>
      </c>
      <c r="I5603" s="160" t="s">
        <v>6686</v>
      </c>
      <c r="J5603" s="160">
        <v>318692.81</v>
      </c>
      <c r="K5603" s="160">
        <v>318692.81</v>
      </c>
      <c r="L5603" s="707">
        <v>318692.81</v>
      </c>
      <c r="M5603" s="727" t="s">
        <v>4995</v>
      </c>
      <c r="X5603" s="707"/>
      <c r="Y5603" s="707"/>
      <c r="Z5603" s="707"/>
      <c r="AA5603" s="707"/>
      <c r="AB5603" s="707"/>
      <c r="AC5603" s="707"/>
      <c r="AD5603" s="707"/>
      <c r="AE5603" s="707"/>
      <c r="AF5603" s="707"/>
      <c r="AG5603" s="707"/>
      <c r="AH5603" s="707"/>
      <c r="AI5603" s="707"/>
    </row>
    <row r="5604" spans="4:35">
      <c r="D5604" s="160" t="s">
        <v>5619</v>
      </c>
      <c r="E5604" s="160"/>
      <c r="F5604" s="160">
        <v>45539</v>
      </c>
      <c r="G5604" s="160">
        <v>45616</v>
      </c>
      <c r="H5604" s="160" t="s">
        <v>6648</v>
      </c>
      <c r="I5604" s="160" t="s">
        <v>6686</v>
      </c>
      <c r="J5604" s="160">
        <v>318692.81</v>
      </c>
      <c r="K5604" s="160">
        <v>318692.81</v>
      </c>
      <c r="L5604" s="707">
        <v>318692.81</v>
      </c>
      <c r="M5604" s="727" t="s">
        <v>4996</v>
      </c>
      <c r="W5604" s="707">
        <v>21412.17</v>
      </c>
      <c r="X5604" s="707">
        <v>126149.23</v>
      </c>
      <c r="Y5604" s="707">
        <v>106011.86</v>
      </c>
      <c r="Z5604" s="707">
        <v>41271.49</v>
      </c>
      <c r="AA5604" s="707">
        <v>23848.05</v>
      </c>
      <c r="AB5604" s="707"/>
      <c r="AE5604" s="707"/>
      <c r="AF5604" s="707"/>
      <c r="AG5604" s="707"/>
      <c r="AH5604" s="707"/>
      <c r="AI5604" s="707"/>
    </row>
    <row r="5605" spans="4:35">
      <c r="D5605" s="160" t="s">
        <v>5620</v>
      </c>
      <c r="E5605" s="160"/>
      <c r="F5605" s="160">
        <v>45539</v>
      </c>
      <c r="G5605" s="160">
        <v>45638</v>
      </c>
      <c r="H5605" s="160" t="s">
        <v>6565</v>
      </c>
      <c r="I5605" s="160">
        <v>45950</v>
      </c>
      <c r="J5605" s="160">
        <v>83478.3</v>
      </c>
      <c r="K5605" s="160">
        <v>83478.31</v>
      </c>
      <c r="L5605" s="707">
        <v>89759.679999999993</v>
      </c>
      <c r="M5605" s="727" t="s">
        <v>4994</v>
      </c>
      <c r="P5605" s="707">
        <v>22439.919999999998</v>
      </c>
      <c r="S5605" s="707">
        <v>67319.759999999995</v>
      </c>
      <c r="X5605" s="707"/>
      <c r="AA5605" s="707"/>
      <c r="AB5605" s="707"/>
      <c r="AC5605" s="707"/>
      <c r="AD5605" s="707"/>
      <c r="AE5605" s="707"/>
      <c r="AF5605" s="707"/>
      <c r="AG5605" s="707"/>
    </row>
    <row r="5606" spans="4:35">
      <c r="D5606" s="160" t="s">
        <v>5620</v>
      </c>
      <c r="E5606" s="160"/>
      <c r="F5606" s="160">
        <v>45539</v>
      </c>
      <c r="G5606" s="160">
        <v>45638</v>
      </c>
      <c r="H5606" s="160" t="s">
        <v>6565</v>
      </c>
      <c r="I5606" s="160">
        <v>45950</v>
      </c>
      <c r="J5606" s="160">
        <v>83478.3</v>
      </c>
      <c r="K5606" s="160">
        <v>83478.31</v>
      </c>
      <c r="L5606" s="707">
        <v>89759.679999999993</v>
      </c>
      <c r="M5606" s="727" t="s">
        <v>4995</v>
      </c>
      <c r="X5606" s="707"/>
      <c r="Y5606" s="707"/>
      <c r="Z5606" s="707"/>
      <c r="AA5606" s="707"/>
      <c r="AB5606" s="707"/>
      <c r="AC5606" s="707">
        <v>6281.38</v>
      </c>
      <c r="AD5606" s="707"/>
      <c r="AE5606" s="707"/>
      <c r="AF5606" s="707"/>
      <c r="AG5606" s="707"/>
    </row>
    <row r="5607" spans="4:35">
      <c r="D5607" s="160" t="s">
        <v>5620</v>
      </c>
      <c r="E5607" s="160"/>
      <c r="F5607" s="160">
        <v>45539</v>
      </c>
      <c r="G5607" s="160">
        <v>45638</v>
      </c>
      <c r="H5607" s="160" t="s">
        <v>6565</v>
      </c>
      <c r="I5607" s="160">
        <v>45950</v>
      </c>
      <c r="J5607" s="160">
        <v>83478.3</v>
      </c>
      <c r="K5607" s="160">
        <v>83478.31</v>
      </c>
      <c r="L5607" s="707">
        <v>89759.679999999993</v>
      </c>
      <c r="M5607" s="727" t="s">
        <v>4996</v>
      </c>
      <c r="X5607" s="707">
        <v>13744.45</v>
      </c>
      <c r="Y5607" s="707">
        <v>8695.4699999999993</v>
      </c>
      <c r="Z5607" s="707"/>
      <c r="AA5607" s="707">
        <v>58529.63</v>
      </c>
      <c r="AB5607" s="707">
        <v>2415.84</v>
      </c>
      <c r="AC5607">
        <v>92.92</v>
      </c>
      <c r="AE5607" s="707"/>
      <c r="AF5607" s="707"/>
    </row>
    <row r="5608" spans="4:35">
      <c r="D5608" s="160" t="s">
        <v>5621</v>
      </c>
      <c r="E5608" s="160"/>
      <c r="F5608" s="160">
        <v>45539</v>
      </c>
      <c r="G5608" s="160">
        <v>45638</v>
      </c>
      <c r="H5608" s="160" t="s">
        <v>6636</v>
      </c>
      <c r="I5608" s="160">
        <v>45950</v>
      </c>
      <c r="J5608" s="160">
        <v>198196.99</v>
      </c>
      <c r="K5608" s="160">
        <v>198196.99</v>
      </c>
      <c r="L5608" s="707">
        <v>206062.39</v>
      </c>
      <c r="M5608" s="727" t="s">
        <v>4994</v>
      </c>
      <c r="P5608" s="707">
        <v>164849.91</v>
      </c>
      <c r="S5608" s="707">
        <v>41212.480000000003</v>
      </c>
      <c r="X5608" s="707"/>
      <c r="AA5608" s="707"/>
      <c r="AB5608" s="707"/>
      <c r="AC5608" s="707"/>
      <c r="AD5608" s="707"/>
      <c r="AE5608" s="707"/>
      <c r="AF5608" s="707"/>
      <c r="AG5608" s="707"/>
    </row>
    <row r="5609" spans="4:35">
      <c r="D5609" s="160" t="s">
        <v>5621</v>
      </c>
      <c r="E5609" s="160"/>
      <c r="F5609" s="160">
        <v>45539</v>
      </c>
      <c r="G5609" s="160">
        <v>45638</v>
      </c>
      <c r="H5609" s="160" t="s">
        <v>6636</v>
      </c>
      <c r="I5609" s="160">
        <v>45950</v>
      </c>
      <c r="J5609" s="160">
        <v>198196.99</v>
      </c>
      <c r="K5609" s="160">
        <v>198196.99</v>
      </c>
      <c r="L5609" s="707">
        <v>206062.39</v>
      </c>
      <c r="M5609" s="727" t="s">
        <v>4995</v>
      </c>
      <c r="X5609" s="707"/>
      <c r="Y5609" s="707"/>
      <c r="Z5609" s="707"/>
      <c r="AA5609" s="707"/>
      <c r="AB5609" s="707"/>
      <c r="AC5609" s="707">
        <v>7865.4</v>
      </c>
      <c r="AD5609" s="707"/>
      <c r="AE5609" s="707"/>
      <c r="AF5609" s="707"/>
      <c r="AG5609" s="707"/>
    </row>
    <row r="5610" spans="4:35">
      <c r="D5610" s="160" t="s">
        <v>5621</v>
      </c>
      <c r="E5610" s="160"/>
      <c r="F5610" s="160">
        <v>45539</v>
      </c>
      <c r="G5610" s="160">
        <v>45638</v>
      </c>
      <c r="H5610" s="160" t="s">
        <v>6636</v>
      </c>
      <c r="I5610" s="160">
        <v>45950</v>
      </c>
      <c r="J5610" s="160">
        <v>198196.99</v>
      </c>
      <c r="K5610" s="160">
        <v>198196.99</v>
      </c>
      <c r="L5610" s="707">
        <v>206062.39</v>
      </c>
      <c r="M5610" s="727" t="s">
        <v>4996</v>
      </c>
      <c r="W5610" s="707"/>
      <c r="X5610" s="707">
        <v>28762.880000000001</v>
      </c>
      <c r="Y5610" s="707">
        <v>58169.7</v>
      </c>
      <c r="Z5610" s="707">
        <v>77917.34</v>
      </c>
      <c r="AA5610" s="707">
        <v>21484.92</v>
      </c>
      <c r="AB5610" s="707">
        <v>11422.82</v>
      </c>
      <c r="AC5610">
        <v>439.34</v>
      </c>
      <c r="AE5610" s="707"/>
      <c r="AF5610" s="707"/>
    </row>
    <row r="5611" spans="4:35">
      <c r="D5611" s="160" t="s">
        <v>9497</v>
      </c>
      <c r="E5611" s="160"/>
      <c r="F5611" s="160">
        <v>45539</v>
      </c>
      <c r="G5611" s="160">
        <v>45643</v>
      </c>
      <c r="H5611" s="160" t="s">
        <v>6636</v>
      </c>
      <c r="I5611" s="160">
        <v>45953</v>
      </c>
      <c r="J5611" s="160">
        <v>26593.18</v>
      </c>
      <c r="K5611" s="160">
        <v>26593.17</v>
      </c>
      <c r="L5611" s="707">
        <v>31286.09</v>
      </c>
      <c r="M5611" s="727" t="s">
        <v>4994</v>
      </c>
      <c r="P5611" s="707">
        <v>15643.05</v>
      </c>
      <c r="R5611" s="707">
        <v>5447.82</v>
      </c>
      <c r="S5611" s="707">
        <v>5502.31</v>
      </c>
      <c r="W5611" s="707"/>
      <c r="X5611" s="707"/>
      <c r="AA5611" s="707"/>
      <c r="AB5611" s="707"/>
      <c r="AC5611" s="707">
        <v>4692.91</v>
      </c>
      <c r="AD5611" s="707"/>
      <c r="AE5611" s="707"/>
      <c r="AF5611" s="707"/>
    </row>
    <row r="5612" spans="4:35">
      <c r="D5612" s="160" t="s">
        <v>9497</v>
      </c>
      <c r="E5612" s="160"/>
      <c r="F5612" s="160">
        <v>45539</v>
      </c>
      <c r="G5612" s="160">
        <v>45643</v>
      </c>
      <c r="H5612" s="160" t="s">
        <v>6636</v>
      </c>
      <c r="I5612" s="160">
        <v>45953</v>
      </c>
      <c r="J5612" s="160">
        <v>26593.18</v>
      </c>
      <c r="K5612" s="160">
        <v>26593.17</v>
      </c>
      <c r="L5612" s="707">
        <v>31286.09</v>
      </c>
      <c r="M5612" s="727" t="s">
        <v>4995</v>
      </c>
      <c r="W5612" s="707"/>
      <c r="X5612" s="707"/>
      <c r="Y5612" s="707"/>
      <c r="AA5612" s="707"/>
      <c r="AB5612" s="707"/>
      <c r="AC5612" s="707">
        <v>4692.91</v>
      </c>
      <c r="AD5612" s="707"/>
      <c r="AE5612" s="707"/>
      <c r="AF5612" s="707"/>
      <c r="AG5612" s="707"/>
    </row>
    <row r="5613" spans="4:35">
      <c r="D5613" s="160" t="s">
        <v>9497</v>
      </c>
      <c r="E5613" s="160"/>
      <c r="F5613" s="160">
        <v>45539</v>
      </c>
      <c r="G5613" s="160">
        <v>45643</v>
      </c>
      <c r="H5613" s="160" t="s">
        <v>6636</v>
      </c>
      <c r="I5613" s="160">
        <v>45953</v>
      </c>
      <c r="J5613" s="160">
        <v>26593.18</v>
      </c>
      <c r="K5613" s="160">
        <v>26593.17</v>
      </c>
      <c r="L5613" s="707">
        <v>31286.09</v>
      </c>
      <c r="M5613" s="727" t="s">
        <v>4996</v>
      </c>
      <c r="W5613" s="707"/>
      <c r="X5613" s="707">
        <v>12221.13</v>
      </c>
      <c r="Y5613" s="707">
        <v>8869.74</v>
      </c>
      <c r="AA5613" s="707">
        <v>5502.31</v>
      </c>
      <c r="AD5613" s="707"/>
      <c r="AE5613" s="707"/>
      <c r="AF5613" s="707"/>
      <c r="AG5613" s="707"/>
    </row>
    <row r="5614" spans="4:35">
      <c r="D5614" s="160" t="s">
        <v>5622</v>
      </c>
      <c r="E5614" s="160"/>
      <c r="F5614" s="160">
        <v>45539</v>
      </c>
      <c r="G5614" s="160">
        <v>45645</v>
      </c>
      <c r="H5614" s="160" t="s">
        <v>6745</v>
      </c>
      <c r="I5614" s="160">
        <v>45956</v>
      </c>
      <c r="J5614" s="160">
        <v>9227.26</v>
      </c>
      <c r="K5614" s="160">
        <v>9227.26</v>
      </c>
      <c r="L5614" s="707">
        <v>13687.66</v>
      </c>
      <c r="M5614" s="727" t="s">
        <v>4994</v>
      </c>
      <c r="P5614" s="707">
        <v>6843.83</v>
      </c>
      <c r="R5614" s="707">
        <v>2383.42</v>
      </c>
      <c r="W5614" s="707"/>
      <c r="X5614" s="707"/>
      <c r="AA5614" s="707"/>
      <c r="AB5614" s="707"/>
      <c r="AC5614" s="707">
        <v>4460.41</v>
      </c>
      <c r="AD5614" s="707"/>
      <c r="AE5614" s="707"/>
      <c r="AF5614" s="707"/>
    </row>
    <row r="5615" spans="4:35">
      <c r="D5615" s="160" t="s">
        <v>5622</v>
      </c>
      <c r="E5615" s="160"/>
      <c r="F5615" s="160">
        <v>45539</v>
      </c>
      <c r="G5615" s="160">
        <v>45645</v>
      </c>
      <c r="H5615" s="160" t="s">
        <v>6745</v>
      </c>
      <c r="I5615" s="160">
        <v>45956</v>
      </c>
      <c r="J5615" s="160">
        <v>9227.26</v>
      </c>
      <c r="K5615" s="160">
        <v>9227.26</v>
      </c>
      <c r="L5615" s="707">
        <v>13687.66</v>
      </c>
      <c r="M5615" s="727" t="s">
        <v>4995</v>
      </c>
      <c r="W5615" s="707"/>
      <c r="X5615" s="707"/>
      <c r="Y5615" s="707"/>
      <c r="Z5615" s="707"/>
      <c r="AA5615" s="707"/>
      <c r="AB5615" s="707"/>
      <c r="AC5615" s="707">
        <v>4460.41</v>
      </c>
      <c r="AD5615" s="707"/>
      <c r="AE5615" s="707"/>
      <c r="AF5615" s="707"/>
      <c r="AG5615" s="707"/>
    </row>
    <row r="5616" spans="4:35">
      <c r="D5616" s="160" t="s">
        <v>5622</v>
      </c>
      <c r="E5616" s="160"/>
      <c r="F5616" s="160">
        <v>45539</v>
      </c>
      <c r="G5616" s="160">
        <v>45645</v>
      </c>
      <c r="H5616" s="160" t="s">
        <v>6745</v>
      </c>
      <c r="I5616" s="160">
        <v>45956</v>
      </c>
      <c r="J5616" s="160">
        <v>9227.26</v>
      </c>
      <c r="K5616" s="160">
        <v>9227.26</v>
      </c>
      <c r="L5616" s="707">
        <v>13687.66</v>
      </c>
      <c r="M5616" s="727" t="s">
        <v>4996</v>
      </c>
      <c r="W5616" s="707"/>
      <c r="X5616" s="707">
        <v>4277.3999999999996</v>
      </c>
      <c r="Y5616" s="707">
        <v>4949.8599999999997</v>
      </c>
      <c r="Z5616" s="707"/>
      <c r="AD5616" s="707"/>
      <c r="AE5616" s="707"/>
      <c r="AF5616" s="707"/>
      <c r="AG5616" s="707"/>
    </row>
    <row r="5617" spans="4:34">
      <c r="D5617" s="160" t="s">
        <v>9498</v>
      </c>
      <c r="E5617" s="160"/>
      <c r="F5617" s="160">
        <v>45539</v>
      </c>
      <c r="G5617" s="160">
        <v>45648</v>
      </c>
      <c r="H5617" s="160" t="s">
        <v>6636</v>
      </c>
      <c r="I5617" s="160">
        <v>45936</v>
      </c>
      <c r="J5617" s="160">
        <v>86427.82</v>
      </c>
      <c r="K5617" s="160">
        <v>86427.82</v>
      </c>
      <c r="L5617" s="707">
        <v>101679.79</v>
      </c>
      <c r="M5617" s="727" t="s">
        <v>4994</v>
      </c>
      <c r="P5617" s="707">
        <v>50839.89</v>
      </c>
      <c r="R5617" s="707">
        <v>17852.98</v>
      </c>
      <c r="S5617" s="707">
        <v>17734.939999999999</v>
      </c>
      <c r="W5617" s="707"/>
      <c r="X5617" s="707"/>
      <c r="AA5617" s="707"/>
      <c r="AB5617" s="707"/>
      <c r="AC5617" s="707">
        <v>15251.97</v>
      </c>
      <c r="AD5617" s="707"/>
      <c r="AE5617" s="707"/>
      <c r="AF5617" s="707"/>
      <c r="AG5617" s="707"/>
    </row>
    <row r="5618" spans="4:34">
      <c r="D5618" s="160" t="s">
        <v>9498</v>
      </c>
      <c r="E5618" s="160"/>
      <c r="F5618" s="160">
        <v>45539</v>
      </c>
      <c r="G5618" s="160">
        <v>45648</v>
      </c>
      <c r="H5618" s="160" t="s">
        <v>6636</v>
      </c>
      <c r="I5618" s="160">
        <v>45936</v>
      </c>
      <c r="J5618" s="160">
        <v>86427.82</v>
      </c>
      <c r="K5618" s="160">
        <v>86427.82</v>
      </c>
      <c r="L5618" s="707">
        <v>101679.79</v>
      </c>
      <c r="M5618" s="727" t="s">
        <v>4995</v>
      </c>
      <c r="W5618" s="707"/>
      <c r="X5618" s="707"/>
      <c r="Y5618" s="707"/>
      <c r="Z5618" s="707"/>
      <c r="AA5618" s="707"/>
      <c r="AB5618" s="707"/>
      <c r="AC5618" s="707">
        <v>15251.97</v>
      </c>
      <c r="AD5618" s="707"/>
      <c r="AE5618" s="707"/>
      <c r="AF5618" s="707"/>
      <c r="AG5618" s="707"/>
    </row>
    <row r="5619" spans="4:34">
      <c r="D5619" s="160" t="s">
        <v>9498</v>
      </c>
      <c r="E5619" s="160"/>
      <c r="F5619" s="160">
        <v>45539</v>
      </c>
      <c r="G5619" s="160">
        <v>45648</v>
      </c>
      <c r="H5619" s="160" t="s">
        <v>6636</v>
      </c>
      <c r="I5619" s="160">
        <v>45936</v>
      </c>
      <c r="J5619" s="160">
        <v>86427.82</v>
      </c>
      <c r="K5619" s="160">
        <v>86427.82</v>
      </c>
      <c r="L5619" s="707">
        <v>101679.79</v>
      </c>
      <c r="M5619" s="727" t="s">
        <v>4996</v>
      </c>
      <c r="W5619" s="707"/>
      <c r="X5619" s="707">
        <v>36541.18</v>
      </c>
      <c r="Y5619" s="707">
        <v>32151.7</v>
      </c>
      <c r="Z5619" s="707"/>
      <c r="AA5619" s="707">
        <v>17734.939999999999</v>
      </c>
      <c r="AD5619" s="707"/>
      <c r="AE5619" s="707"/>
      <c r="AG5619" s="707"/>
    </row>
    <row r="5620" spans="4:34">
      <c r="D5620" s="160" t="s">
        <v>5623</v>
      </c>
      <c r="E5620" s="160"/>
      <c r="F5620" s="160">
        <v>45539</v>
      </c>
      <c r="G5620" s="160">
        <v>45650</v>
      </c>
      <c r="H5620" s="160" t="s">
        <v>6745</v>
      </c>
      <c r="I5620" s="160">
        <v>45936</v>
      </c>
      <c r="J5620" s="160">
        <v>15512.68</v>
      </c>
      <c r="K5620" s="160">
        <v>15512.68</v>
      </c>
      <c r="L5620" s="707">
        <v>18250.22</v>
      </c>
      <c r="M5620" s="727" t="s">
        <v>4994</v>
      </c>
      <c r="P5620" s="707">
        <v>9125.11</v>
      </c>
      <c r="R5620" s="707">
        <v>3177.9</v>
      </c>
      <c r="S5620" s="707">
        <v>3209.68</v>
      </c>
      <c r="W5620" s="707"/>
      <c r="X5620" s="707"/>
      <c r="AA5620" s="707"/>
      <c r="AB5620" s="707"/>
      <c r="AC5620" s="707">
        <v>2737.53</v>
      </c>
      <c r="AD5620" s="707"/>
      <c r="AE5620" s="707"/>
      <c r="AF5620" s="707"/>
      <c r="AG5620" s="707"/>
    </row>
    <row r="5621" spans="4:34">
      <c r="D5621" s="160" t="s">
        <v>5623</v>
      </c>
      <c r="E5621" s="160"/>
      <c r="F5621" s="160">
        <v>45539</v>
      </c>
      <c r="G5621" s="160">
        <v>45650</v>
      </c>
      <c r="H5621" s="160" t="s">
        <v>6745</v>
      </c>
      <c r="I5621" s="160">
        <v>45936</v>
      </c>
      <c r="J5621" s="160">
        <v>15512.68</v>
      </c>
      <c r="K5621" s="160">
        <v>15512.68</v>
      </c>
      <c r="L5621" s="707">
        <v>18250.22</v>
      </c>
      <c r="M5621" s="727" t="s">
        <v>4995</v>
      </c>
      <c r="X5621" s="707"/>
      <c r="Y5621" s="707"/>
      <c r="Z5621" s="707"/>
      <c r="AA5621" s="707"/>
      <c r="AB5621" s="707"/>
      <c r="AC5621" s="707">
        <v>2737.53</v>
      </c>
      <c r="AD5621" s="707"/>
      <c r="AE5621" s="707"/>
      <c r="AF5621" s="707"/>
      <c r="AG5621" s="707"/>
    </row>
    <row r="5622" spans="4:34">
      <c r="D5622" s="160" t="s">
        <v>5623</v>
      </c>
      <c r="E5622" s="160"/>
      <c r="F5622" s="160">
        <v>45539</v>
      </c>
      <c r="G5622" s="160">
        <v>45650</v>
      </c>
      <c r="H5622" s="160" t="s">
        <v>6745</v>
      </c>
      <c r="I5622" s="160">
        <v>45936</v>
      </c>
      <c r="J5622" s="160">
        <v>15512.68</v>
      </c>
      <c r="K5622" s="160">
        <v>15512.68</v>
      </c>
      <c r="L5622" s="707">
        <v>18250.22</v>
      </c>
      <c r="M5622" s="727" t="s">
        <v>4996</v>
      </c>
      <c r="W5622" s="707"/>
      <c r="X5622" s="707">
        <v>1558.52</v>
      </c>
      <c r="Y5622" s="707">
        <v>5590.62</v>
      </c>
      <c r="Z5622" s="707">
        <v>5153.8599999999997</v>
      </c>
      <c r="AA5622" s="707">
        <v>3209.68</v>
      </c>
      <c r="AD5622" s="707"/>
      <c r="AE5622" s="707"/>
      <c r="AF5622" s="707"/>
    </row>
    <row r="5623" spans="4:34">
      <c r="D5623" s="160" t="s">
        <v>9499</v>
      </c>
      <c r="E5623" s="160"/>
      <c r="F5623" s="160">
        <v>45539</v>
      </c>
      <c r="G5623" s="160">
        <v>45652</v>
      </c>
      <c r="H5623" s="160" t="s">
        <v>6636</v>
      </c>
      <c r="I5623" s="160">
        <v>45936</v>
      </c>
      <c r="J5623" s="160">
        <v>127979.65</v>
      </c>
      <c r="K5623" s="160">
        <v>127979.64</v>
      </c>
      <c r="L5623" s="707">
        <v>150564.29</v>
      </c>
      <c r="M5623" s="727" t="s">
        <v>4994</v>
      </c>
      <c r="P5623" s="707">
        <v>75282.14</v>
      </c>
      <c r="R5623" s="707">
        <v>26404.93</v>
      </c>
      <c r="S5623" s="707">
        <v>26292.57</v>
      </c>
      <c r="W5623" s="707"/>
      <c r="X5623" s="707"/>
      <c r="AA5623" s="707"/>
      <c r="AB5623" s="707"/>
      <c r="AC5623" s="707">
        <v>22584.639999999999</v>
      </c>
      <c r="AD5623" s="707"/>
      <c r="AE5623" s="707"/>
      <c r="AF5623" s="707"/>
      <c r="AG5623" s="707"/>
    </row>
    <row r="5624" spans="4:34">
      <c r="D5624" s="160" t="s">
        <v>9499</v>
      </c>
      <c r="E5624" s="160"/>
      <c r="F5624" s="160">
        <v>45539</v>
      </c>
      <c r="G5624" s="160">
        <v>45652</v>
      </c>
      <c r="H5624" s="160" t="s">
        <v>6636</v>
      </c>
      <c r="I5624" s="160">
        <v>45936</v>
      </c>
      <c r="J5624" s="160">
        <v>127979.65</v>
      </c>
      <c r="K5624" s="160">
        <v>127979.64</v>
      </c>
      <c r="L5624" s="707">
        <v>150564.29</v>
      </c>
      <c r="M5624" s="727" t="s">
        <v>4995</v>
      </c>
      <c r="X5624" s="707"/>
      <c r="Y5624" s="707"/>
      <c r="Z5624" s="707"/>
      <c r="AA5624" s="707"/>
      <c r="AB5624" s="707"/>
      <c r="AC5624" s="707">
        <v>22584.639999999999</v>
      </c>
      <c r="AD5624" s="707"/>
      <c r="AE5624" s="707"/>
      <c r="AF5624" s="707"/>
      <c r="AG5624" s="707"/>
    </row>
    <row r="5625" spans="4:34">
      <c r="D5625" s="160" t="s">
        <v>9499</v>
      </c>
      <c r="E5625" s="160"/>
      <c r="F5625" s="160">
        <v>45539</v>
      </c>
      <c r="G5625" s="160">
        <v>45652</v>
      </c>
      <c r="H5625" s="160" t="s">
        <v>6636</v>
      </c>
      <c r="I5625" s="160">
        <v>45936</v>
      </c>
      <c r="J5625" s="160">
        <v>127979.65</v>
      </c>
      <c r="K5625" s="160">
        <v>127979.64</v>
      </c>
      <c r="L5625" s="707">
        <v>150564.29</v>
      </c>
      <c r="M5625" s="727" t="s">
        <v>4996</v>
      </c>
      <c r="W5625" s="707"/>
      <c r="X5625" s="707">
        <v>54109.04</v>
      </c>
      <c r="Y5625" s="707">
        <v>47578.03</v>
      </c>
      <c r="Z5625" s="707"/>
      <c r="AA5625" s="707">
        <v>26292.57</v>
      </c>
      <c r="AD5625" s="707"/>
      <c r="AE5625" s="707"/>
      <c r="AF5625" s="707"/>
    </row>
    <row r="5626" spans="4:34">
      <c r="D5626" s="160" t="s">
        <v>5624</v>
      </c>
      <c r="E5626" s="160"/>
      <c r="F5626" s="160">
        <v>45613</v>
      </c>
      <c r="G5626" s="160">
        <v>45628</v>
      </c>
      <c r="H5626" s="160">
        <v>45949</v>
      </c>
      <c r="I5626" s="160">
        <v>45965</v>
      </c>
      <c r="J5626" s="160">
        <v>0</v>
      </c>
      <c r="K5626" s="160">
        <v>0</v>
      </c>
      <c r="L5626" s="707">
        <v>78215.259999999995</v>
      </c>
      <c r="M5626" s="727" t="s">
        <v>4994</v>
      </c>
      <c r="W5626" s="707"/>
      <c r="X5626" s="707"/>
      <c r="AA5626" s="707"/>
      <c r="AB5626" s="707"/>
      <c r="AC5626" s="707">
        <v>73391.990000000005</v>
      </c>
      <c r="AD5626" s="707">
        <v>4823.2700000000004</v>
      </c>
      <c r="AE5626" s="707"/>
      <c r="AF5626" s="707"/>
      <c r="AG5626" s="707"/>
    </row>
    <row r="5627" spans="4:34">
      <c r="D5627" s="160" t="s">
        <v>5624</v>
      </c>
      <c r="E5627" s="160"/>
      <c r="F5627" s="160">
        <v>45613</v>
      </c>
      <c r="G5627" s="160">
        <v>45628</v>
      </c>
      <c r="H5627" s="160">
        <v>45949</v>
      </c>
      <c r="I5627" s="160">
        <v>45965</v>
      </c>
      <c r="J5627" s="160">
        <v>0</v>
      </c>
      <c r="K5627" s="160">
        <v>0</v>
      </c>
      <c r="L5627" s="707">
        <v>78215.259999999995</v>
      </c>
      <c r="M5627" s="727" t="s">
        <v>4995</v>
      </c>
      <c r="X5627" s="707"/>
      <c r="Y5627" s="707"/>
      <c r="Z5627" s="707"/>
      <c r="AA5627" s="707"/>
      <c r="AB5627" s="707"/>
      <c r="AC5627" s="707">
        <v>73391.990000000005</v>
      </c>
      <c r="AD5627" s="707">
        <v>4823.2700000000004</v>
      </c>
      <c r="AE5627" s="707"/>
      <c r="AF5627" s="707"/>
      <c r="AG5627" s="707"/>
    </row>
    <row r="5628" spans="4:34">
      <c r="D5628" s="160" t="s">
        <v>5624</v>
      </c>
      <c r="E5628" s="160"/>
      <c r="F5628" s="160">
        <v>45613</v>
      </c>
      <c r="G5628" s="160">
        <v>45628</v>
      </c>
      <c r="H5628" s="160">
        <v>45949</v>
      </c>
      <c r="I5628" s="160">
        <v>45965</v>
      </c>
      <c r="J5628" s="160">
        <v>0</v>
      </c>
      <c r="K5628" s="160">
        <v>0</v>
      </c>
      <c r="L5628" s="707">
        <v>78215.259999999995</v>
      </c>
      <c r="M5628" s="727" t="s">
        <v>4996</v>
      </c>
      <c r="W5628" s="707"/>
      <c r="X5628" s="707"/>
      <c r="Y5628" s="707"/>
      <c r="Z5628" s="707"/>
      <c r="AD5628" s="707"/>
      <c r="AE5628" s="707"/>
      <c r="AF5628" s="707"/>
    </row>
    <row r="5629" spans="4:34">
      <c r="D5629" s="160" t="s">
        <v>5625</v>
      </c>
      <c r="E5629" s="160"/>
      <c r="F5629" s="160">
        <v>45616</v>
      </c>
      <c r="G5629" s="160">
        <v>45627</v>
      </c>
      <c r="H5629" s="160">
        <v>45952</v>
      </c>
      <c r="I5629" s="160">
        <v>45964</v>
      </c>
      <c r="J5629" s="160">
        <v>0</v>
      </c>
      <c r="K5629" s="160">
        <v>0</v>
      </c>
      <c r="L5629" s="707">
        <v>181824.28</v>
      </c>
      <c r="M5629" s="727" t="s">
        <v>4994</v>
      </c>
      <c r="W5629" s="707"/>
      <c r="X5629" s="707"/>
      <c r="Y5629" s="707"/>
      <c r="AB5629" s="707"/>
      <c r="AC5629" s="707">
        <v>169904.69</v>
      </c>
      <c r="AD5629" s="707">
        <v>11919.59</v>
      </c>
      <c r="AE5629" s="707"/>
      <c r="AF5629" s="707"/>
      <c r="AG5629" s="707"/>
      <c r="AH5629" s="707"/>
    </row>
    <row r="5630" spans="4:34">
      <c r="D5630" s="160" t="s">
        <v>5625</v>
      </c>
      <c r="E5630" s="160"/>
      <c r="F5630" s="160">
        <v>45616</v>
      </c>
      <c r="G5630" s="160">
        <v>45627</v>
      </c>
      <c r="H5630" s="160">
        <v>45952</v>
      </c>
      <c r="I5630" s="160">
        <v>45964</v>
      </c>
      <c r="J5630" s="160">
        <v>0</v>
      </c>
      <c r="K5630" s="160">
        <v>0</v>
      </c>
      <c r="L5630" s="707">
        <v>181824.28</v>
      </c>
      <c r="M5630" s="727" t="s">
        <v>4995</v>
      </c>
      <c r="X5630" s="707"/>
      <c r="Y5630" s="707"/>
      <c r="Z5630" s="707"/>
      <c r="AB5630" s="707"/>
      <c r="AC5630" s="707">
        <v>169904.69</v>
      </c>
      <c r="AD5630" s="707">
        <v>11919.59</v>
      </c>
      <c r="AE5630" s="707"/>
      <c r="AF5630" s="707"/>
      <c r="AG5630" s="707"/>
      <c r="AH5630" s="707"/>
    </row>
    <row r="5631" spans="4:34">
      <c r="D5631" s="160" t="s">
        <v>5625</v>
      </c>
      <c r="E5631" s="160"/>
      <c r="F5631" s="160">
        <v>45616</v>
      </c>
      <c r="G5631" s="160">
        <v>45627</v>
      </c>
      <c r="H5631" s="160">
        <v>45952</v>
      </c>
      <c r="I5631" s="160">
        <v>45964</v>
      </c>
      <c r="J5631" s="160">
        <v>0</v>
      </c>
      <c r="K5631" s="160">
        <v>0</v>
      </c>
      <c r="L5631" s="707">
        <v>181824.28</v>
      </c>
      <c r="M5631" s="727" t="s">
        <v>4996</v>
      </c>
      <c r="X5631" s="707"/>
      <c r="Y5631" s="707"/>
      <c r="Z5631" s="707"/>
      <c r="AE5631" s="707"/>
      <c r="AF5631" s="707"/>
      <c r="AG5631" s="707"/>
    </row>
    <row r="5632" spans="4:34">
      <c r="D5632" s="160" t="s">
        <v>9500</v>
      </c>
      <c r="E5632" s="160"/>
      <c r="F5632" s="160">
        <v>45635</v>
      </c>
      <c r="G5632" s="160">
        <v>45641</v>
      </c>
      <c r="H5632" s="160">
        <v>45951</v>
      </c>
      <c r="I5632" s="160">
        <v>45957</v>
      </c>
      <c r="J5632" s="160">
        <v>0</v>
      </c>
      <c r="K5632" s="160">
        <v>0</v>
      </c>
      <c r="L5632" s="707">
        <v>20837</v>
      </c>
      <c r="M5632" s="727" t="s">
        <v>4994</v>
      </c>
      <c r="X5632" s="707"/>
      <c r="Y5632" s="707"/>
      <c r="AB5632" s="707"/>
      <c r="AC5632" s="707">
        <v>20837</v>
      </c>
      <c r="AD5632" s="707"/>
      <c r="AE5632" s="707"/>
      <c r="AF5632" s="707"/>
      <c r="AG5632" s="707"/>
      <c r="AH5632" s="707"/>
    </row>
    <row r="5633" spans="4:36">
      <c r="D5633" s="160" t="s">
        <v>9500</v>
      </c>
      <c r="E5633" s="160"/>
      <c r="F5633" s="160">
        <v>45635</v>
      </c>
      <c r="G5633" s="160">
        <v>45641</v>
      </c>
      <c r="H5633" s="160">
        <v>45951</v>
      </c>
      <c r="I5633" s="160">
        <v>45957</v>
      </c>
      <c r="J5633" s="160">
        <v>0</v>
      </c>
      <c r="K5633" s="160">
        <v>0</v>
      </c>
      <c r="L5633" s="707">
        <v>20837</v>
      </c>
      <c r="M5633" s="727" t="s">
        <v>4995</v>
      </c>
      <c r="X5633" s="707"/>
      <c r="Y5633" s="707"/>
      <c r="Z5633" s="707"/>
      <c r="AB5633" s="707"/>
      <c r="AC5633" s="707">
        <v>20837</v>
      </c>
      <c r="AD5633" s="707"/>
      <c r="AE5633" s="707"/>
      <c r="AF5633" s="707"/>
      <c r="AG5633" s="707"/>
      <c r="AH5633" s="707"/>
    </row>
    <row r="5634" spans="4:36">
      <c r="D5634" s="160" t="s">
        <v>9500</v>
      </c>
      <c r="E5634" s="160"/>
      <c r="F5634" s="160">
        <v>45635</v>
      </c>
      <c r="G5634" s="160">
        <v>45641</v>
      </c>
      <c r="H5634" s="160">
        <v>45951</v>
      </c>
      <c r="I5634" s="160">
        <v>45957</v>
      </c>
      <c r="J5634" s="160">
        <v>0</v>
      </c>
      <c r="K5634" s="160">
        <v>0</v>
      </c>
      <c r="L5634" s="707">
        <v>20837</v>
      </c>
      <c r="M5634" s="727" t="s">
        <v>4996</v>
      </c>
      <c r="X5634" s="707"/>
      <c r="Y5634" s="707"/>
      <c r="Z5634" s="707"/>
      <c r="AE5634" s="707"/>
      <c r="AF5634" s="707"/>
      <c r="AG5634" s="707"/>
    </row>
    <row r="5635" spans="4:36">
      <c r="D5635" s="160" t="s">
        <v>5630</v>
      </c>
      <c r="E5635" s="160"/>
      <c r="F5635" s="160">
        <v>45616</v>
      </c>
      <c r="G5635" s="160">
        <v>45647</v>
      </c>
      <c r="H5635" s="160" t="s">
        <v>6811</v>
      </c>
      <c r="I5635" s="160">
        <v>45936</v>
      </c>
      <c r="J5635" s="160">
        <v>84511.5</v>
      </c>
      <c r="K5635" s="160">
        <v>84511.51</v>
      </c>
      <c r="L5635" s="707">
        <v>90977.3</v>
      </c>
      <c r="M5635" s="727" t="s">
        <v>4994</v>
      </c>
      <c r="R5635" s="707">
        <v>21127.88</v>
      </c>
      <c r="S5635" s="707">
        <v>63383.63</v>
      </c>
      <c r="X5635" s="707"/>
      <c r="AB5635" s="707"/>
      <c r="AC5635" s="707">
        <v>6465.8</v>
      </c>
    </row>
    <row r="5636" spans="4:36">
      <c r="D5636" s="160" t="s">
        <v>5630</v>
      </c>
      <c r="E5636" s="160"/>
      <c r="F5636" s="160">
        <v>45616</v>
      </c>
      <c r="G5636" s="160">
        <v>45647</v>
      </c>
      <c r="H5636" s="160" t="s">
        <v>6811</v>
      </c>
      <c r="I5636" s="160">
        <v>45936</v>
      </c>
      <c r="J5636" s="160">
        <v>84511.5</v>
      </c>
      <c r="K5636" s="160">
        <v>84511.51</v>
      </c>
      <c r="L5636" s="707">
        <v>90977.3</v>
      </c>
      <c r="M5636" s="727" t="s">
        <v>4995</v>
      </c>
      <c r="AB5636" s="707"/>
      <c r="AC5636" s="707">
        <v>6465.8</v>
      </c>
      <c r="AE5636" s="707"/>
      <c r="AF5636" s="707"/>
    </row>
    <row r="5637" spans="4:36">
      <c r="D5637" s="160" t="s">
        <v>5630</v>
      </c>
      <c r="E5637" s="160"/>
      <c r="F5637" s="160">
        <v>45616</v>
      </c>
      <c r="G5637" s="160">
        <v>45647</v>
      </c>
      <c r="H5637" s="160" t="s">
        <v>6811</v>
      </c>
      <c r="I5637" s="160">
        <v>45936</v>
      </c>
      <c r="J5637" s="160">
        <v>84511.5</v>
      </c>
      <c r="K5637" s="160">
        <v>84511.51</v>
      </c>
      <c r="L5637" s="707">
        <v>90977.3</v>
      </c>
      <c r="M5637" s="727" t="s">
        <v>4996</v>
      </c>
      <c r="Y5637" s="707"/>
      <c r="Z5637" s="707"/>
      <c r="AA5637" s="707">
        <v>84511.51</v>
      </c>
      <c r="AE5637" s="707"/>
      <c r="AF5637" s="707"/>
    </row>
    <row r="5638" spans="4:36">
      <c r="D5638" s="160" t="s">
        <v>5631</v>
      </c>
      <c r="E5638" s="160"/>
      <c r="F5638" s="160">
        <v>45616</v>
      </c>
      <c r="G5638" s="160">
        <v>45647</v>
      </c>
      <c r="H5638" s="160" t="s">
        <v>6811</v>
      </c>
      <c r="I5638" s="160" t="s">
        <v>6714</v>
      </c>
      <c r="J5638" s="160">
        <v>84511.5</v>
      </c>
      <c r="K5638" s="160">
        <v>84511.51</v>
      </c>
      <c r="L5638" s="707">
        <v>84511.5</v>
      </c>
      <c r="M5638" s="727" t="s">
        <v>4994</v>
      </c>
      <c r="R5638" s="707">
        <v>21127.88</v>
      </c>
      <c r="S5638" s="707">
        <v>63383.63</v>
      </c>
      <c r="Y5638" s="707"/>
      <c r="Z5638" s="707"/>
      <c r="AC5638" s="707"/>
      <c r="AD5638" s="707"/>
      <c r="AE5638" s="707"/>
      <c r="AF5638" s="707"/>
      <c r="AG5638" s="707"/>
      <c r="AH5638" s="707"/>
      <c r="AI5638" s="707"/>
      <c r="AJ5638" s="707"/>
    </row>
    <row r="5639" spans="4:36">
      <c r="D5639" s="160" t="s">
        <v>5631</v>
      </c>
      <c r="E5639" s="160"/>
      <c r="F5639" s="160">
        <v>45616</v>
      </c>
      <c r="G5639" s="160">
        <v>45647</v>
      </c>
      <c r="H5639" s="160" t="s">
        <v>6811</v>
      </c>
      <c r="I5639" s="160" t="s">
        <v>6714</v>
      </c>
      <c r="J5639" s="160">
        <v>84511.5</v>
      </c>
      <c r="K5639" s="160">
        <v>84511.51</v>
      </c>
      <c r="L5639" s="707">
        <v>84511.5</v>
      </c>
      <c r="M5639" s="727" t="s">
        <v>4995</v>
      </c>
      <c r="Y5639" s="707"/>
      <c r="Z5639" s="707"/>
      <c r="AA5639" s="707"/>
      <c r="AB5639" s="707"/>
      <c r="AC5639" s="707"/>
      <c r="AD5639" s="707"/>
      <c r="AE5639" s="707"/>
      <c r="AF5639" s="707"/>
      <c r="AG5639" s="707"/>
      <c r="AH5639" s="707"/>
      <c r="AI5639" s="707"/>
      <c r="AJ5639" s="707"/>
    </row>
    <row r="5640" spans="4:36">
      <c r="D5640" s="160" t="s">
        <v>5631</v>
      </c>
      <c r="E5640" s="160"/>
      <c r="F5640" s="160">
        <v>45616</v>
      </c>
      <c r="G5640" s="160">
        <v>45647</v>
      </c>
      <c r="H5640" s="160" t="s">
        <v>6811</v>
      </c>
      <c r="I5640" s="160" t="s">
        <v>6714</v>
      </c>
      <c r="J5640" s="160">
        <v>84511.5</v>
      </c>
      <c r="K5640" s="160">
        <v>84511.51</v>
      </c>
      <c r="L5640" s="707">
        <v>84511.5</v>
      </c>
      <c r="M5640" s="727" t="s">
        <v>4996</v>
      </c>
      <c r="Y5640" s="707"/>
      <c r="Z5640" s="707"/>
      <c r="AA5640" s="707">
        <v>84511.51</v>
      </c>
      <c r="AB5640" s="707"/>
      <c r="AF5640" s="707"/>
      <c r="AG5640" s="707"/>
    </row>
    <row r="5641" spans="4:36">
      <c r="D5641" s="160" t="s">
        <v>5632</v>
      </c>
      <c r="E5641" s="160"/>
      <c r="F5641" s="160">
        <v>45636</v>
      </c>
      <c r="G5641" s="160">
        <v>45640</v>
      </c>
      <c r="H5641" s="160">
        <v>45932</v>
      </c>
      <c r="I5641" s="160">
        <v>45936</v>
      </c>
      <c r="J5641" s="160">
        <v>0</v>
      </c>
      <c r="K5641" s="160">
        <v>0</v>
      </c>
      <c r="L5641" s="707">
        <v>6465.8</v>
      </c>
      <c r="M5641" s="727" t="s">
        <v>4994</v>
      </c>
      <c r="Y5641" s="707"/>
      <c r="Z5641" s="707"/>
      <c r="AB5641" s="707"/>
      <c r="AC5641" s="707">
        <v>6465.8</v>
      </c>
      <c r="AD5641" s="707"/>
      <c r="AE5641" s="707"/>
      <c r="AF5641" s="707"/>
      <c r="AG5641" s="707"/>
      <c r="AH5641" s="707"/>
      <c r="AI5641" s="707"/>
    </row>
    <row r="5642" spans="4:36">
      <c r="D5642" s="160" t="s">
        <v>5632</v>
      </c>
      <c r="E5642" s="160"/>
      <c r="F5642" s="160">
        <v>45636</v>
      </c>
      <c r="G5642" s="160">
        <v>45640</v>
      </c>
      <c r="H5642" s="160">
        <v>45932</v>
      </c>
      <c r="I5642" s="160">
        <v>45936</v>
      </c>
      <c r="J5642" s="160">
        <v>0</v>
      </c>
      <c r="K5642" s="160">
        <v>0</v>
      </c>
      <c r="L5642" s="707">
        <v>6465.8</v>
      </c>
      <c r="M5642" s="727" t="s">
        <v>4995</v>
      </c>
      <c r="Y5642" s="707"/>
      <c r="Z5642" s="707"/>
      <c r="AA5642" s="707"/>
      <c r="AB5642" s="707"/>
      <c r="AC5642" s="707">
        <v>6465.8</v>
      </c>
      <c r="AD5642" s="707"/>
      <c r="AE5642" s="707"/>
      <c r="AF5642" s="707"/>
      <c r="AG5642" s="707"/>
      <c r="AH5642" s="707"/>
      <c r="AI5642" s="707"/>
    </row>
    <row r="5643" spans="4:36">
      <c r="D5643" s="160" t="s">
        <v>5632</v>
      </c>
      <c r="E5643" s="160"/>
      <c r="F5643" s="160">
        <v>45636</v>
      </c>
      <c r="G5643" s="160">
        <v>45640</v>
      </c>
      <c r="H5643" s="160">
        <v>45932</v>
      </c>
      <c r="I5643" s="160">
        <v>45936</v>
      </c>
      <c r="J5643" s="160">
        <v>0</v>
      </c>
      <c r="K5643" s="160">
        <v>0</v>
      </c>
      <c r="L5643" s="707">
        <v>6465.8</v>
      </c>
      <c r="M5643" s="727" t="s">
        <v>4996</v>
      </c>
      <c r="Y5643" s="707"/>
      <c r="Z5643" s="707"/>
      <c r="AA5643" s="707"/>
      <c r="AB5643" s="707"/>
      <c r="AF5643" s="707"/>
      <c r="AG5643" s="707"/>
    </row>
    <row r="5644" spans="4:36">
      <c r="D5644" s="160" t="s">
        <v>5626</v>
      </c>
      <c r="E5644" s="160"/>
      <c r="F5644" s="160">
        <v>45614</v>
      </c>
      <c r="G5644" s="160">
        <v>45655</v>
      </c>
      <c r="H5644" s="160" t="s">
        <v>6634</v>
      </c>
      <c r="I5644" s="160">
        <v>45948</v>
      </c>
      <c r="J5644" s="160">
        <v>107484.92</v>
      </c>
      <c r="K5644" s="160">
        <v>107484.92</v>
      </c>
      <c r="L5644" s="707">
        <v>274097.89</v>
      </c>
      <c r="M5644" s="727" t="s">
        <v>4994</v>
      </c>
      <c r="R5644" s="707">
        <v>33119.410000000003</v>
      </c>
      <c r="S5644" s="707">
        <v>74365.52</v>
      </c>
      <c r="Y5644" s="707"/>
      <c r="Z5644" s="707"/>
      <c r="AB5644" s="707"/>
      <c r="AC5644" s="707">
        <v>166612.97</v>
      </c>
      <c r="AD5644" s="707"/>
      <c r="AE5644" s="707"/>
      <c r="AF5644" s="707"/>
      <c r="AG5644" s="707"/>
      <c r="AH5644" s="707"/>
      <c r="AI5644" s="707"/>
    </row>
    <row r="5645" spans="4:36">
      <c r="D5645" s="160" t="s">
        <v>5626</v>
      </c>
      <c r="E5645" s="160"/>
      <c r="F5645" s="160">
        <v>45614</v>
      </c>
      <c r="G5645" s="160">
        <v>45655</v>
      </c>
      <c r="H5645" s="160" t="s">
        <v>6634</v>
      </c>
      <c r="I5645" s="160">
        <v>45948</v>
      </c>
      <c r="J5645" s="160">
        <v>107484.92</v>
      </c>
      <c r="K5645" s="160">
        <v>107484.92</v>
      </c>
      <c r="L5645" s="707">
        <v>274097.89</v>
      </c>
      <c r="M5645" s="727" t="s">
        <v>4995</v>
      </c>
      <c r="Y5645" s="707"/>
      <c r="Z5645" s="707"/>
      <c r="AA5645" s="707"/>
      <c r="AB5645" s="707"/>
      <c r="AC5645" s="707">
        <v>166612.97</v>
      </c>
      <c r="AD5645" s="707"/>
      <c r="AE5645" s="707"/>
      <c r="AF5645" s="707"/>
      <c r="AG5645" s="707"/>
      <c r="AH5645" s="707"/>
      <c r="AI5645" s="707"/>
    </row>
    <row r="5646" spans="4:36">
      <c r="D5646" s="160" t="s">
        <v>5626</v>
      </c>
      <c r="E5646" s="160"/>
      <c r="F5646" s="160">
        <v>45614</v>
      </c>
      <c r="G5646" s="160">
        <v>45655</v>
      </c>
      <c r="H5646" s="160" t="s">
        <v>6634</v>
      </c>
      <c r="I5646" s="160">
        <v>45948</v>
      </c>
      <c r="J5646" s="160">
        <v>107484.92</v>
      </c>
      <c r="K5646" s="160">
        <v>107484.92</v>
      </c>
      <c r="L5646" s="707">
        <v>274097.89</v>
      </c>
      <c r="M5646" s="727" t="s">
        <v>4996</v>
      </c>
      <c r="U5646" s="707">
        <v>6694.53</v>
      </c>
      <c r="V5646" s="707">
        <v>23382.86</v>
      </c>
      <c r="W5646" s="707">
        <v>25094.06</v>
      </c>
      <c r="X5646" s="707">
        <v>21446.74</v>
      </c>
      <c r="Y5646" s="707">
        <v>15371.53</v>
      </c>
      <c r="Z5646" s="707">
        <v>15495.19</v>
      </c>
      <c r="AA5646" s="707"/>
      <c r="AB5646" s="707"/>
      <c r="AE5646" s="707"/>
      <c r="AF5646" s="707"/>
      <c r="AG5646" s="707"/>
    </row>
    <row r="5647" spans="4:36">
      <c r="D5647" s="160" t="s">
        <v>5627</v>
      </c>
      <c r="E5647" s="160"/>
      <c r="F5647" s="160">
        <v>45614</v>
      </c>
      <c r="G5647" s="160">
        <v>45651</v>
      </c>
      <c r="H5647" s="160" t="s">
        <v>6634</v>
      </c>
      <c r="I5647" s="160">
        <v>45948</v>
      </c>
      <c r="J5647" s="160">
        <v>107484.92</v>
      </c>
      <c r="K5647" s="160">
        <v>107484.92</v>
      </c>
      <c r="L5647" s="707">
        <v>136477.57999999999</v>
      </c>
      <c r="M5647" s="727" t="s">
        <v>4994</v>
      </c>
      <c r="R5647" s="707">
        <v>33119.410000000003</v>
      </c>
      <c r="S5647" s="707">
        <v>74365.52</v>
      </c>
      <c r="Y5647" s="707"/>
      <c r="Z5647" s="707"/>
      <c r="AB5647" s="707"/>
      <c r="AC5647" s="707">
        <v>28992.66</v>
      </c>
      <c r="AD5647" s="707"/>
      <c r="AE5647" s="707"/>
      <c r="AF5647" s="707"/>
      <c r="AG5647" s="707"/>
      <c r="AH5647" s="707"/>
      <c r="AI5647" s="707"/>
    </row>
    <row r="5648" spans="4:36">
      <c r="D5648" s="160" t="s">
        <v>5627</v>
      </c>
      <c r="E5648" s="160"/>
      <c r="F5648" s="160">
        <v>45614</v>
      </c>
      <c r="G5648" s="160">
        <v>45651</v>
      </c>
      <c r="H5648" s="160" t="s">
        <v>6634</v>
      </c>
      <c r="I5648" s="160">
        <v>45948</v>
      </c>
      <c r="J5648" s="160">
        <v>107484.92</v>
      </c>
      <c r="K5648" s="160">
        <v>107484.92</v>
      </c>
      <c r="L5648" s="707">
        <v>136477.57999999999</v>
      </c>
      <c r="M5648" s="727" t="s">
        <v>4995</v>
      </c>
      <c r="Z5648" s="707"/>
      <c r="AA5648" s="707"/>
      <c r="AB5648" s="707"/>
      <c r="AC5648" s="707">
        <v>28992.66</v>
      </c>
      <c r="AD5648" s="707"/>
      <c r="AE5648" s="707"/>
      <c r="AF5648" s="707"/>
      <c r="AG5648" s="707"/>
      <c r="AH5648" s="707"/>
      <c r="AI5648" s="707"/>
    </row>
    <row r="5649" spans="4:36">
      <c r="D5649" s="160" t="s">
        <v>5627</v>
      </c>
      <c r="E5649" s="160"/>
      <c r="F5649" s="160">
        <v>45614</v>
      </c>
      <c r="G5649" s="160">
        <v>45651</v>
      </c>
      <c r="H5649" s="160" t="s">
        <v>6634</v>
      </c>
      <c r="I5649" s="160">
        <v>45948</v>
      </c>
      <c r="J5649" s="160">
        <v>107484.92</v>
      </c>
      <c r="K5649" s="160">
        <v>107484.92</v>
      </c>
      <c r="L5649" s="707">
        <v>136477.57999999999</v>
      </c>
      <c r="M5649" s="727" t="s">
        <v>4996</v>
      </c>
      <c r="U5649" s="707">
        <v>6694.53</v>
      </c>
      <c r="V5649" s="707">
        <v>23382.86</v>
      </c>
      <c r="W5649" s="707">
        <v>25094.06</v>
      </c>
      <c r="X5649" s="707">
        <v>21446.74</v>
      </c>
      <c r="Y5649" s="707">
        <v>15371.53</v>
      </c>
      <c r="Z5649" s="707">
        <v>15495.19</v>
      </c>
      <c r="AA5649" s="707"/>
      <c r="AB5649" s="707"/>
      <c r="AF5649" s="707"/>
      <c r="AG5649" s="707"/>
    </row>
    <row r="5650" spans="4:36">
      <c r="D5650" s="160" t="s">
        <v>5628</v>
      </c>
      <c r="E5650" s="160"/>
      <c r="F5650" s="160">
        <v>45643</v>
      </c>
      <c r="G5650" s="160">
        <v>45647</v>
      </c>
      <c r="H5650" s="160">
        <v>45939</v>
      </c>
      <c r="I5650" s="160">
        <v>45943</v>
      </c>
      <c r="J5650" s="160">
        <v>0</v>
      </c>
      <c r="K5650" s="160">
        <v>0</v>
      </c>
      <c r="L5650" s="707">
        <v>10662.67</v>
      </c>
      <c r="M5650" s="727" t="s">
        <v>4994</v>
      </c>
      <c r="Y5650" s="707"/>
      <c r="Z5650" s="707"/>
      <c r="AB5650" s="707"/>
      <c r="AC5650" s="707">
        <v>10662.67</v>
      </c>
      <c r="AD5650" s="707"/>
      <c r="AE5650" s="707"/>
      <c r="AF5650" s="707"/>
      <c r="AG5650" s="707"/>
      <c r="AH5650" s="707"/>
      <c r="AI5650" s="707"/>
    </row>
    <row r="5651" spans="4:36">
      <c r="D5651" s="160" t="s">
        <v>5628</v>
      </c>
      <c r="E5651" s="160"/>
      <c r="F5651" s="160">
        <v>45643</v>
      </c>
      <c r="G5651" s="160">
        <v>45647</v>
      </c>
      <c r="H5651" s="160">
        <v>45939</v>
      </c>
      <c r="I5651" s="160">
        <v>45943</v>
      </c>
      <c r="J5651" s="160">
        <v>0</v>
      </c>
      <c r="K5651" s="160">
        <v>0</v>
      </c>
      <c r="L5651" s="707">
        <v>10662.67</v>
      </c>
      <c r="M5651" s="727" t="s">
        <v>4995</v>
      </c>
      <c r="Y5651" s="707"/>
      <c r="Z5651" s="707"/>
      <c r="AA5651" s="707"/>
      <c r="AB5651" s="707"/>
      <c r="AC5651" s="707">
        <v>10662.67</v>
      </c>
      <c r="AD5651" s="707"/>
      <c r="AE5651" s="707"/>
      <c r="AF5651" s="707"/>
      <c r="AG5651" s="707"/>
      <c r="AH5651" s="707"/>
      <c r="AI5651" s="707"/>
    </row>
    <row r="5652" spans="4:36">
      <c r="D5652" s="160" t="s">
        <v>5628</v>
      </c>
      <c r="E5652" s="160"/>
      <c r="F5652" s="160">
        <v>45643</v>
      </c>
      <c r="G5652" s="160">
        <v>45647</v>
      </c>
      <c r="H5652" s="160">
        <v>45939</v>
      </c>
      <c r="I5652" s="160">
        <v>45943</v>
      </c>
      <c r="J5652" s="160">
        <v>0</v>
      </c>
      <c r="K5652" s="160">
        <v>0</v>
      </c>
      <c r="L5652" s="707">
        <v>10662.67</v>
      </c>
      <c r="M5652" s="727" t="s">
        <v>4996</v>
      </c>
      <c r="Y5652" s="707"/>
      <c r="Z5652" s="707"/>
      <c r="AA5652" s="707"/>
      <c r="AB5652" s="707"/>
      <c r="AF5652" s="707"/>
      <c r="AG5652" s="707"/>
    </row>
    <row r="5653" spans="4:36">
      <c r="D5653" s="160" t="s">
        <v>5629</v>
      </c>
      <c r="E5653" s="160"/>
      <c r="F5653" s="160">
        <v>45648</v>
      </c>
      <c r="G5653" s="160">
        <v>45655</v>
      </c>
      <c r="H5653" s="160">
        <v>45932</v>
      </c>
      <c r="I5653" s="160">
        <v>45939</v>
      </c>
      <c r="J5653" s="160">
        <v>0</v>
      </c>
      <c r="K5653" s="160">
        <v>0</v>
      </c>
      <c r="L5653" s="707">
        <v>126957.64</v>
      </c>
      <c r="M5653" s="727" t="s">
        <v>4994</v>
      </c>
      <c r="Y5653" s="707"/>
      <c r="Z5653" s="707"/>
      <c r="AB5653" s="707"/>
      <c r="AC5653" s="707">
        <v>126957.64</v>
      </c>
      <c r="AD5653" s="707"/>
      <c r="AE5653" s="707"/>
      <c r="AF5653" s="707"/>
      <c r="AG5653" s="707"/>
      <c r="AH5653" s="707"/>
      <c r="AI5653" s="707"/>
      <c r="AJ5653" s="707"/>
    </row>
    <row r="5654" spans="4:36">
      <c r="D5654" s="160" t="s">
        <v>5629</v>
      </c>
      <c r="E5654" s="160"/>
      <c r="F5654" s="160">
        <v>45648</v>
      </c>
      <c r="G5654" s="160">
        <v>45655</v>
      </c>
      <c r="H5654" s="160">
        <v>45932</v>
      </c>
      <c r="I5654" s="160">
        <v>45939</v>
      </c>
      <c r="J5654" s="160">
        <v>0</v>
      </c>
      <c r="K5654" s="160">
        <v>0</v>
      </c>
      <c r="L5654" s="707">
        <v>126957.64</v>
      </c>
      <c r="M5654" s="727" t="s">
        <v>4995</v>
      </c>
      <c r="Z5654" s="707"/>
      <c r="AA5654" s="707"/>
      <c r="AB5654" s="707"/>
      <c r="AC5654" s="707">
        <v>126957.64</v>
      </c>
      <c r="AD5654" s="707"/>
      <c r="AE5654" s="707"/>
      <c r="AF5654" s="707"/>
      <c r="AG5654" s="707"/>
      <c r="AH5654" s="707"/>
      <c r="AI5654" s="707"/>
      <c r="AJ5654" s="707"/>
    </row>
    <row r="5655" spans="4:36">
      <c r="D5655" s="160" t="s">
        <v>5629</v>
      </c>
      <c r="E5655" s="160"/>
      <c r="F5655" s="160">
        <v>45648</v>
      </c>
      <c r="G5655" s="160">
        <v>45655</v>
      </c>
      <c r="H5655" s="160">
        <v>45932</v>
      </c>
      <c r="I5655" s="160">
        <v>45939</v>
      </c>
      <c r="J5655" s="160">
        <v>0</v>
      </c>
      <c r="K5655" s="160">
        <v>0</v>
      </c>
      <c r="L5655" s="707">
        <v>126957.64</v>
      </c>
      <c r="M5655" s="727" t="s">
        <v>4996</v>
      </c>
      <c r="W5655" s="707"/>
      <c r="X5655" s="707"/>
      <c r="Y5655" s="707"/>
      <c r="Z5655" s="707"/>
      <c r="AA5655" s="707"/>
      <c r="AB5655" s="707"/>
      <c r="AG5655" s="707"/>
    </row>
    <row r="5656" spans="4:36">
      <c r="D5656" s="160" t="s">
        <v>5633</v>
      </c>
      <c r="E5656" s="160"/>
      <c r="F5656" s="160">
        <v>45656</v>
      </c>
      <c r="G5656" s="160">
        <v>45675</v>
      </c>
      <c r="H5656" s="160">
        <v>45956</v>
      </c>
      <c r="I5656" s="160">
        <v>45974</v>
      </c>
      <c r="J5656" s="160">
        <v>0</v>
      </c>
      <c r="K5656" s="160">
        <v>0</v>
      </c>
      <c r="L5656" s="707">
        <v>151233.03</v>
      </c>
      <c r="M5656" s="727" t="s">
        <v>4994</v>
      </c>
      <c r="W5656" s="707"/>
      <c r="X5656" s="707"/>
      <c r="Y5656" s="707"/>
      <c r="Z5656" s="707"/>
      <c r="AA5656" s="707"/>
      <c r="AB5656" s="707"/>
      <c r="AC5656" s="707">
        <v>37298.480000000003</v>
      </c>
      <c r="AD5656" s="707">
        <v>113934.55</v>
      </c>
      <c r="AE5656" s="707"/>
      <c r="AF5656" s="707"/>
      <c r="AG5656" s="707"/>
      <c r="AH5656" s="707"/>
      <c r="AI5656" s="707"/>
      <c r="AJ5656" s="707"/>
    </row>
    <row r="5657" spans="4:36">
      <c r="D5657" s="160" t="s">
        <v>5633</v>
      </c>
      <c r="E5657" s="160"/>
      <c r="F5657" s="160">
        <v>45656</v>
      </c>
      <c r="G5657" s="160">
        <v>45675</v>
      </c>
      <c r="H5657" s="160">
        <v>45956</v>
      </c>
      <c r="I5657" s="160">
        <v>45974</v>
      </c>
      <c r="J5657" s="160">
        <v>0</v>
      </c>
      <c r="K5657" s="160">
        <v>0</v>
      </c>
      <c r="L5657" s="707">
        <v>151233.03</v>
      </c>
      <c r="M5657" s="727" t="s">
        <v>4995</v>
      </c>
      <c r="W5657" s="707"/>
      <c r="X5657" s="707"/>
      <c r="Y5657" s="707"/>
      <c r="Z5657" s="707"/>
      <c r="AA5657" s="707"/>
      <c r="AB5657" s="707"/>
      <c r="AC5657" s="707">
        <v>37298.480000000003</v>
      </c>
      <c r="AD5657" s="707">
        <v>113934.55</v>
      </c>
      <c r="AE5657" s="707"/>
      <c r="AF5657" s="707"/>
      <c r="AG5657" s="707"/>
      <c r="AH5657" s="707"/>
      <c r="AI5657" s="707"/>
      <c r="AJ5657" s="707"/>
    </row>
    <row r="5658" spans="4:36">
      <c r="D5658" s="160" t="s">
        <v>5633</v>
      </c>
      <c r="E5658" s="160"/>
      <c r="F5658" s="160">
        <v>45656</v>
      </c>
      <c r="G5658" s="160">
        <v>45675</v>
      </c>
      <c r="H5658" s="160">
        <v>45956</v>
      </c>
      <c r="I5658" s="160">
        <v>45974</v>
      </c>
      <c r="J5658" s="160">
        <v>0</v>
      </c>
      <c r="K5658" s="160">
        <v>0</v>
      </c>
      <c r="L5658" s="707">
        <v>151233.03</v>
      </c>
      <c r="M5658" s="727" t="s">
        <v>4996</v>
      </c>
      <c r="R5658" s="707"/>
      <c r="S5658" s="707"/>
      <c r="T5658" s="707"/>
      <c r="U5658" s="707"/>
      <c r="V5658" s="707"/>
      <c r="W5658" s="707"/>
      <c r="X5658" s="707"/>
      <c r="Y5658" s="707"/>
      <c r="Z5658" s="707"/>
      <c r="AA5658" s="707"/>
      <c r="AB5658" s="707"/>
      <c r="AC5658" s="707"/>
      <c r="AD5658" s="707"/>
      <c r="AE5658" s="707"/>
      <c r="AF5658" s="707"/>
      <c r="AG5658" s="707"/>
      <c r="AH5658" s="707"/>
      <c r="AI5658" s="707"/>
    </row>
    <row r="5659" spans="4:36">
      <c r="D5659" s="160" t="s">
        <v>9501</v>
      </c>
      <c r="E5659" s="160"/>
      <c r="F5659" s="160">
        <v>45656</v>
      </c>
      <c r="G5659" s="160">
        <v>45675</v>
      </c>
      <c r="H5659" s="160">
        <v>45956</v>
      </c>
      <c r="I5659" s="160">
        <v>45974</v>
      </c>
      <c r="J5659" s="160">
        <v>0</v>
      </c>
      <c r="K5659" s="160">
        <v>0</v>
      </c>
      <c r="L5659" s="707">
        <v>78766.58</v>
      </c>
      <c r="M5659" s="727" t="s">
        <v>4994</v>
      </c>
      <c r="Q5659" s="707"/>
      <c r="R5659" s="707"/>
      <c r="V5659" s="707"/>
      <c r="W5659" s="707"/>
      <c r="X5659" s="707"/>
      <c r="Y5659" s="707"/>
      <c r="Z5659" s="707"/>
      <c r="AA5659" s="707"/>
      <c r="AB5659" s="707"/>
      <c r="AC5659" s="707">
        <v>31506.63</v>
      </c>
      <c r="AD5659" s="707">
        <v>47259.95</v>
      </c>
      <c r="AE5659" s="707"/>
      <c r="AF5659" s="707"/>
      <c r="AG5659" s="707"/>
    </row>
    <row r="5660" spans="4:36">
      <c r="D5660" s="160" t="s">
        <v>9501</v>
      </c>
      <c r="E5660" s="160"/>
      <c r="F5660" s="160">
        <v>45656</v>
      </c>
      <c r="G5660" s="160">
        <v>45675</v>
      </c>
      <c r="H5660" s="160">
        <v>45956</v>
      </c>
      <c r="I5660" s="160">
        <v>45974</v>
      </c>
      <c r="J5660" s="160">
        <v>0</v>
      </c>
      <c r="K5660" s="160">
        <v>0</v>
      </c>
      <c r="L5660" s="707">
        <v>78766.58</v>
      </c>
      <c r="M5660" s="727" t="s">
        <v>4995</v>
      </c>
      <c r="W5660" s="707"/>
      <c r="X5660" s="707"/>
      <c r="Y5660" s="707"/>
      <c r="Z5660" s="707"/>
      <c r="AA5660" s="707"/>
      <c r="AB5660" s="707"/>
      <c r="AC5660" s="707">
        <v>31506.63</v>
      </c>
      <c r="AD5660" s="707">
        <v>47259.95</v>
      </c>
      <c r="AE5660" s="707"/>
      <c r="AF5660" s="707"/>
      <c r="AG5660" s="707"/>
    </row>
    <row r="5661" spans="4:36">
      <c r="D5661" s="160" t="s">
        <v>9501</v>
      </c>
      <c r="E5661" s="160"/>
      <c r="F5661" s="160">
        <v>45656</v>
      </c>
      <c r="G5661" s="160">
        <v>45675</v>
      </c>
      <c r="H5661" s="160">
        <v>45956</v>
      </c>
      <c r="I5661" s="160">
        <v>45974</v>
      </c>
      <c r="J5661" s="160">
        <v>0</v>
      </c>
      <c r="K5661" s="160">
        <v>0</v>
      </c>
      <c r="L5661" s="707">
        <v>78766.58</v>
      </c>
      <c r="M5661" s="727" t="s">
        <v>4996</v>
      </c>
      <c r="W5661" s="707"/>
      <c r="X5661" s="707"/>
      <c r="Y5661" s="707"/>
      <c r="Z5661" s="707"/>
      <c r="AD5661" s="707"/>
      <c r="AE5661" s="707"/>
      <c r="AG5661" s="707"/>
    </row>
    <row r="5662" spans="4:36">
      <c r="D5662" s="160" t="s">
        <v>9502</v>
      </c>
      <c r="E5662" s="160"/>
      <c r="F5662" s="160">
        <v>45662</v>
      </c>
      <c r="G5662" s="160">
        <v>45663</v>
      </c>
      <c r="H5662" s="160">
        <v>45962</v>
      </c>
      <c r="I5662" s="160">
        <v>45963</v>
      </c>
      <c r="J5662" s="160">
        <v>0</v>
      </c>
      <c r="K5662" s="160">
        <v>0</v>
      </c>
      <c r="L5662" s="707">
        <v>12116.87</v>
      </c>
      <c r="M5662" s="727" t="s">
        <v>4994</v>
      </c>
      <c r="W5662" s="707"/>
      <c r="X5662" s="707"/>
      <c r="AA5662" s="707"/>
      <c r="AB5662" s="707"/>
      <c r="AC5662" s="707"/>
      <c r="AD5662" s="707">
        <v>12116.87</v>
      </c>
      <c r="AE5662" s="707"/>
      <c r="AF5662" s="707"/>
      <c r="AG5662" s="707"/>
    </row>
    <row r="5663" spans="4:36">
      <c r="D5663" s="160" t="s">
        <v>9502</v>
      </c>
      <c r="E5663" s="160"/>
      <c r="F5663" s="160">
        <v>45662</v>
      </c>
      <c r="G5663" s="160">
        <v>45663</v>
      </c>
      <c r="H5663" s="160">
        <v>45962</v>
      </c>
      <c r="I5663" s="160">
        <v>45963</v>
      </c>
      <c r="J5663" s="160">
        <v>0</v>
      </c>
      <c r="K5663" s="160">
        <v>0</v>
      </c>
      <c r="L5663" s="707">
        <v>12116.87</v>
      </c>
      <c r="M5663" s="727" t="s">
        <v>4995</v>
      </c>
      <c r="W5663" s="707"/>
      <c r="X5663" s="707"/>
      <c r="Y5663" s="707"/>
      <c r="Z5663" s="707"/>
      <c r="AA5663" s="707"/>
      <c r="AB5663" s="707"/>
      <c r="AC5663" s="707"/>
      <c r="AD5663" s="707">
        <v>12116.87</v>
      </c>
      <c r="AE5663" s="707"/>
      <c r="AF5663" s="707"/>
      <c r="AG5663" s="707"/>
      <c r="AH5663" s="707"/>
    </row>
    <row r="5664" spans="4:36">
      <c r="D5664" s="160" t="s">
        <v>9502</v>
      </c>
      <c r="E5664" s="160"/>
      <c r="F5664" s="160">
        <v>45662</v>
      </c>
      <c r="G5664" s="160">
        <v>45663</v>
      </c>
      <c r="H5664" s="160">
        <v>45962</v>
      </c>
      <c r="I5664" s="160">
        <v>45963</v>
      </c>
      <c r="J5664" s="160">
        <v>0</v>
      </c>
      <c r="K5664" s="160">
        <v>0</v>
      </c>
      <c r="L5664" s="707">
        <v>12116.87</v>
      </c>
      <c r="M5664" s="727" t="s">
        <v>4996</v>
      </c>
      <c r="W5664" s="707"/>
      <c r="X5664" s="707"/>
      <c r="Y5664" s="707"/>
      <c r="Z5664" s="707"/>
      <c r="AD5664" s="707"/>
      <c r="AE5664" s="707"/>
      <c r="AG5664" s="707"/>
      <c r="AH5664" s="707"/>
    </row>
    <row r="5665" spans="4:35">
      <c r="D5665" s="160" t="s">
        <v>9503</v>
      </c>
      <c r="E5665" s="160"/>
      <c r="F5665" s="160">
        <v>45664</v>
      </c>
      <c r="G5665" s="160">
        <v>45665</v>
      </c>
      <c r="H5665" s="160">
        <v>45964</v>
      </c>
      <c r="I5665" s="160">
        <v>45965</v>
      </c>
      <c r="J5665" s="160">
        <v>0</v>
      </c>
      <c r="K5665" s="160">
        <v>0</v>
      </c>
      <c r="L5665" s="707">
        <v>756.08</v>
      </c>
      <c r="M5665" s="727" t="s">
        <v>4994</v>
      </c>
      <c r="W5665" s="707"/>
      <c r="X5665" s="707"/>
      <c r="Y5665" s="707"/>
      <c r="Z5665" s="707"/>
      <c r="AA5665" s="707"/>
      <c r="AB5665" s="707"/>
      <c r="AC5665" s="707"/>
      <c r="AD5665" s="707">
        <v>756.08</v>
      </c>
      <c r="AE5665" s="707"/>
      <c r="AF5665" s="707"/>
      <c r="AG5665" s="707"/>
      <c r="AH5665" s="707"/>
    </row>
    <row r="5666" spans="4:35">
      <c r="D5666" s="160" t="s">
        <v>9503</v>
      </c>
      <c r="E5666" s="160"/>
      <c r="F5666" s="160">
        <v>45664</v>
      </c>
      <c r="G5666" s="160">
        <v>45665</v>
      </c>
      <c r="H5666" s="160">
        <v>45964</v>
      </c>
      <c r="I5666" s="160">
        <v>45965</v>
      </c>
      <c r="J5666" s="160">
        <v>0</v>
      </c>
      <c r="K5666" s="160">
        <v>0</v>
      </c>
      <c r="L5666" s="707">
        <v>756.08</v>
      </c>
      <c r="M5666" s="727" t="s">
        <v>4995</v>
      </c>
      <c r="X5666" s="707"/>
      <c r="Y5666" s="707"/>
      <c r="Z5666" s="707"/>
      <c r="AA5666" s="707"/>
      <c r="AB5666" s="707"/>
      <c r="AC5666" s="707"/>
      <c r="AD5666" s="707">
        <v>756.08</v>
      </c>
      <c r="AE5666" s="707"/>
      <c r="AF5666" s="707"/>
      <c r="AG5666" s="707"/>
      <c r="AH5666" s="707"/>
    </row>
    <row r="5667" spans="4:35">
      <c r="D5667" s="160" t="s">
        <v>9503</v>
      </c>
      <c r="E5667" s="160"/>
      <c r="F5667" s="160">
        <v>45664</v>
      </c>
      <c r="G5667" s="160">
        <v>45665</v>
      </c>
      <c r="H5667" s="160">
        <v>45964</v>
      </c>
      <c r="I5667" s="160">
        <v>45965</v>
      </c>
      <c r="J5667" s="160">
        <v>0</v>
      </c>
      <c r="K5667" s="160">
        <v>0</v>
      </c>
      <c r="L5667" s="707">
        <v>756.08</v>
      </c>
      <c r="M5667" s="727" t="s">
        <v>4996</v>
      </c>
      <c r="R5667" s="707"/>
      <c r="S5667" s="707"/>
      <c r="T5667" s="707"/>
      <c r="U5667" s="707"/>
      <c r="V5667" s="707"/>
      <c r="W5667" s="707"/>
      <c r="X5667" s="707"/>
      <c r="Y5667" s="707"/>
      <c r="Z5667" s="707"/>
      <c r="AA5667" s="707"/>
      <c r="AD5667" s="707"/>
      <c r="AE5667" s="707"/>
      <c r="AF5667" s="707"/>
      <c r="AG5667" s="707"/>
      <c r="AH5667" s="707"/>
    </row>
    <row r="5668" spans="4:35">
      <c r="D5668" s="160" t="s">
        <v>5634</v>
      </c>
      <c r="E5668" s="160"/>
      <c r="F5668" s="160">
        <v>45658</v>
      </c>
      <c r="G5668" s="160">
        <v>45666</v>
      </c>
      <c r="H5668" s="160">
        <v>45958</v>
      </c>
      <c r="I5668" s="160">
        <v>45966</v>
      </c>
      <c r="J5668" s="160">
        <v>0</v>
      </c>
      <c r="K5668" s="160">
        <v>0</v>
      </c>
      <c r="L5668" s="707">
        <v>958.17</v>
      </c>
      <c r="M5668" s="727" t="s">
        <v>4994</v>
      </c>
      <c r="Q5668" s="707"/>
      <c r="R5668" s="707"/>
      <c r="V5668" s="707"/>
      <c r="W5668" s="707"/>
      <c r="X5668" s="707"/>
      <c r="Y5668" s="707"/>
      <c r="AA5668" s="707"/>
      <c r="AB5668" s="707"/>
      <c r="AC5668" s="707">
        <v>479.08</v>
      </c>
      <c r="AD5668" s="707">
        <v>479.08</v>
      </c>
      <c r="AE5668" s="707"/>
      <c r="AF5668" s="707"/>
      <c r="AG5668" s="707"/>
      <c r="AH5668" s="707"/>
    </row>
    <row r="5669" spans="4:35">
      <c r="D5669" s="160" t="s">
        <v>5634</v>
      </c>
      <c r="E5669" s="160"/>
      <c r="F5669" s="160">
        <v>45658</v>
      </c>
      <c r="G5669" s="160">
        <v>45666</v>
      </c>
      <c r="H5669" s="160">
        <v>45958</v>
      </c>
      <c r="I5669" s="160">
        <v>45966</v>
      </c>
      <c r="J5669" s="160">
        <v>0</v>
      </c>
      <c r="K5669" s="160">
        <v>0</v>
      </c>
      <c r="L5669" s="707">
        <v>958.17</v>
      </c>
      <c r="M5669" s="727" t="s">
        <v>4995</v>
      </c>
      <c r="X5669" s="707"/>
      <c r="Y5669" s="707"/>
      <c r="Z5669" s="707"/>
      <c r="AA5669" s="707"/>
      <c r="AB5669" s="707"/>
      <c r="AC5669" s="707">
        <v>479.08</v>
      </c>
      <c r="AD5669" s="707">
        <v>479.08</v>
      </c>
      <c r="AE5669" s="707"/>
      <c r="AF5669" s="707"/>
      <c r="AG5669" s="707"/>
      <c r="AH5669" s="707"/>
    </row>
    <row r="5670" spans="4:35">
      <c r="D5670" s="160" t="s">
        <v>5634</v>
      </c>
      <c r="E5670" s="160"/>
      <c r="F5670" s="160">
        <v>45658</v>
      </c>
      <c r="G5670" s="160">
        <v>45666</v>
      </c>
      <c r="H5670" s="160">
        <v>45958</v>
      </c>
      <c r="I5670" s="160">
        <v>45966</v>
      </c>
      <c r="J5670" s="160">
        <v>0</v>
      </c>
      <c r="K5670" s="160">
        <v>0</v>
      </c>
      <c r="L5670" s="707">
        <v>958.17</v>
      </c>
      <c r="M5670" s="727" t="s">
        <v>4996</v>
      </c>
      <c r="R5670" s="707"/>
      <c r="S5670" s="707"/>
      <c r="T5670" s="707"/>
      <c r="U5670" s="707"/>
      <c r="V5670" s="707"/>
      <c r="W5670" s="707"/>
      <c r="X5670" s="707"/>
      <c r="Y5670" s="707"/>
      <c r="Z5670" s="707"/>
      <c r="AA5670" s="707"/>
      <c r="AE5670" s="707"/>
      <c r="AF5670" s="707"/>
      <c r="AH5670" s="707"/>
    </row>
    <row r="5671" spans="4:35">
      <c r="D5671" s="160" t="s">
        <v>9504</v>
      </c>
      <c r="E5671" s="160"/>
      <c r="F5671" s="160">
        <v>45661</v>
      </c>
      <c r="G5671" s="160">
        <v>45668</v>
      </c>
      <c r="H5671" s="160">
        <v>45960</v>
      </c>
      <c r="I5671" s="160">
        <v>45967</v>
      </c>
      <c r="J5671" s="160">
        <v>0</v>
      </c>
      <c r="K5671" s="160">
        <v>0</v>
      </c>
      <c r="L5671" s="707">
        <v>53127.68</v>
      </c>
      <c r="M5671" s="727" t="s">
        <v>4994</v>
      </c>
      <c r="Q5671" s="707"/>
      <c r="R5671" s="707"/>
      <c r="V5671" s="707"/>
      <c r="W5671" s="707"/>
      <c r="X5671" s="707"/>
      <c r="Y5671" s="707"/>
      <c r="Z5671" s="707"/>
      <c r="AB5671" s="707"/>
      <c r="AC5671" s="707">
        <v>5312.77</v>
      </c>
      <c r="AD5671" s="707">
        <v>47814.91</v>
      </c>
      <c r="AE5671" s="707"/>
      <c r="AF5671" s="707"/>
      <c r="AG5671" s="707"/>
      <c r="AH5671" s="707"/>
    </row>
    <row r="5672" spans="4:35">
      <c r="D5672" s="160" t="s">
        <v>9504</v>
      </c>
      <c r="E5672" s="160"/>
      <c r="F5672" s="160">
        <v>45661</v>
      </c>
      <c r="G5672" s="160">
        <v>45668</v>
      </c>
      <c r="H5672" s="160">
        <v>45960</v>
      </c>
      <c r="I5672" s="160">
        <v>45967</v>
      </c>
      <c r="J5672" s="160">
        <v>0</v>
      </c>
      <c r="K5672" s="160">
        <v>0</v>
      </c>
      <c r="L5672" s="707">
        <v>53127.68</v>
      </c>
      <c r="M5672" s="727" t="s">
        <v>4995</v>
      </c>
      <c r="Y5672" s="707"/>
      <c r="Z5672" s="707"/>
      <c r="AA5672" s="707"/>
      <c r="AB5672" s="707"/>
      <c r="AC5672" s="707">
        <v>5312.77</v>
      </c>
      <c r="AD5672" s="707">
        <v>47814.91</v>
      </c>
      <c r="AE5672" s="707"/>
      <c r="AF5672" s="707"/>
      <c r="AG5672" s="707"/>
      <c r="AH5672" s="707"/>
      <c r="AI5672" s="707"/>
    </row>
    <row r="5673" spans="4:35">
      <c r="D5673" s="160" t="s">
        <v>9504</v>
      </c>
      <c r="E5673" s="160"/>
      <c r="F5673" s="160">
        <v>45661</v>
      </c>
      <c r="G5673" s="160">
        <v>45668</v>
      </c>
      <c r="H5673" s="160">
        <v>45960</v>
      </c>
      <c r="I5673" s="160">
        <v>45967</v>
      </c>
      <c r="J5673" s="160">
        <v>0</v>
      </c>
      <c r="K5673" s="160">
        <v>0</v>
      </c>
      <c r="L5673" s="707">
        <v>53127.68</v>
      </c>
      <c r="M5673" s="727" t="s">
        <v>4996</v>
      </c>
      <c r="T5673" s="707"/>
      <c r="U5673" s="707"/>
      <c r="V5673" s="707"/>
      <c r="W5673" s="707"/>
      <c r="X5673" s="707"/>
      <c r="Y5673" s="707"/>
      <c r="Z5673" s="707"/>
      <c r="AA5673" s="707"/>
      <c r="AF5673" s="707"/>
      <c r="AG5673" s="707"/>
      <c r="AH5673" s="707"/>
      <c r="AI5673" s="707"/>
    </row>
    <row r="5674" spans="4:35">
      <c r="D5674" s="160" t="s">
        <v>9505</v>
      </c>
      <c r="E5674" s="160"/>
      <c r="F5674" s="160">
        <v>45663</v>
      </c>
      <c r="G5674" s="160">
        <v>45669</v>
      </c>
      <c r="H5674" s="160">
        <v>45963</v>
      </c>
      <c r="I5674" s="160">
        <v>45969</v>
      </c>
      <c r="J5674" s="160">
        <v>0</v>
      </c>
      <c r="K5674" s="160">
        <v>0</v>
      </c>
      <c r="L5674" s="707">
        <v>5507.65</v>
      </c>
      <c r="M5674" s="727" t="s">
        <v>4994</v>
      </c>
      <c r="X5674" s="707"/>
      <c r="Y5674" s="707"/>
      <c r="AA5674" s="707"/>
      <c r="AB5674" s="707"/>
      <c r="AC5674" s="707"/>
      <c r="AD5674" s="707">
        <v>5507.65</v>
      </c>
      <c r="AE5674" s="707"/>
      <c r="AF5674" s="707"/>
      <c r="AG5674" s="707"/>
    </row>
    <row r="5675" spans="4:35">
      <c r="D5675" s="160" t="s">
        <v>9505</v>
      </c>
      <c r="E5675" s="160"/>
      <c r="F5675" s="160">
        <v>45663</v>
      </c>
      <c r="G5675" s="160">
        <v>45669</v>
      </c>
      <c r="H5675" s="160">
        <v>45963</v>
      </c>
      <c r="I5675" s="160">
        <v>45969</v>
      </c>
      <c r="J5675" s="160">
        <v>0</v>
      </c>
      <c r="K5675" s="160">
        <v>0</v>
      </c>
      <c r="L5675" s="707">
        <v>5507.65</v>
      </c>
      <c r="M5675" s="727" t="s">
        <v>4995</v>
      </c>
      <c r="X5675" s="707"/>
      <c r="Y5675" s="707"/>
      <c r="Z5675" s="707"/>
      <c r="AA5675" s="707"/>
      <c r="AB5675" s="707"/>
      <c r="AC5675" s="707"/>
      <c r="AD5675" s="707">
        <v>5507.65</v>
      </c>
      <c r="AE5675" s="707"/>
      <c r="AF5675" s="707"/>
      <c r="AG5675" s="707"/>
      <c r="AH5675" s="707"/>
    </row>
    <row r="5676" spans="4:35">
      <c r="D5676" s="160" t="s">
        <v>9505</v>
      </c>
      <c r="E5676" s="160"/>
      <c r="F5676" s="160">
        <v>45663</v>
      </c>
      <c r="G5676" s="160">
        <v>45669</v>
      </c>
      <c r="H5676" s="160">
        <v>45963</v>
      </c>
      <c r="I5676" s="160">
        <v>45969</v>
      </c>
      <c r="J5676" s="160">
        <v>0</v>
      </c>
      <c r="K5676" s="160">
        <v>0</v>
      </c>
      <c r="L5676" s="707">
        <v>5507.65</v>
      </c>
      <c r="M5676" s="727" t="s">
        <v>4996</v>
      </c>
      <c r="T5676" s="707"/>
      <c r="U5676" s="707"/>
      <c r="V5676" s="707"/>
      <c r="W5676" s="707"/>
      <c r="X5676" s="707"/>
      <c r="Y5676" s="707"/>
      <c r="Z5676" s="707"/>
      <c r="AD5676" s="707"/>
      <c r="AE5676" s="707"/>
      <c r="AF5676" s="707"/>
      <c r="AH5676" s="707"/>
    </row>
    <row r="5677" spans="4:35">
      <c r="D5677" s="160" t="s">
        <v>5635</v>
      </c>
      <c r="E5677" s="160"/>
      <c r="F5677" s="160">
        <v>45658</v>
      </c>
      <c r="G5677" s="160">
        <v>45676</v>
      </c>
      <c r="H5677" s="160">
        <v>45958</v>
      </c>
      <c r="I5677" s="160">
        <v>45976</v>
      </c>
      <c r="J5677" s="707">
        <v>0</v>
      </c>
      <c r="K5677" s="160">
        <v>0</v>
      </c>
      <c r="L5677" s="707">
        <v>73686.850000000006</v>
      </c>
      <c r="M5677" s="727" t="s">
        <v>4994</v>
      </c>
      <c r="W5677" s="707"/>
      <c r="X5677" s="707"/>
      <c r="AA5677" s="707"/>
      <c r="AB5677" s="707"/>
      <c r="AC5677" s="707">
        <v>17486.55</v>
      </c>
      <c r="AD5677" s="707">
        <v>56200.31</v>
      </c>
      <c r="AE5677" s="707"/>
      <c r="AF5677" s="707"/>
      <c r="AG5677" s="707"/>
    </row>
    <row r="5678" spans="4:35">
      <c r="D5678" s="160" t="s">
        <v>5635</v>
      </c>
      <c r="E5678" s="160"/>
      <c r="F5678" s="160">
        <v>45658</v>
      </c>
      <c r="G5678" s="160">
        <v>45676</v>
      </c>
      <c r="H5678" s="160">
        <v>45958</v>
      </c>
      <c r="I5678" s="160">
        <v>45976</v>
      </c>
      <c r="J5678" s="707">
        <v>0</v>
      </c>
      <c r="K5678" s="160">
        <v>0</v>
      </c>
      <c r="L5678" s="707">
        <v>73686.850000000006</v>
      </c>
      <c r="M5678" s="727" t="s">
        <v>4995</v>
      </c>
      <c r="X5678" s="707"/>
      <c r="Y5678" s="707"/>
      <c r="Z5678" s="707"/>
      <c r="AA5678" s="707"/>
      <c r="AB5678" s="707"/>
      <c r="AC5678" s="707">
        <v>17486.55</v>
      </c>
      <c r="AD5678" s="707">
        <v>56200.31</v>
      </c>
      <c r="AE5678" s="707"/>
      <c r="AF5678" s="707"/>
      <c r="AG5678" s="707"/>
      <c r="AH5678" s="707"/>
      <c r="AI5678" s="707"/>
    </row>
    <row r="5679" spans="4:35">
      <c r="D5679" s="160" t="s">
        <v>5635</v>
      </c>
      <c r="E5679" s="160"/>
      <c r="F5679" s="160">
        <v>45658</v>
      </c>
      <c r="G5679" s="160">
        <v>45676</v>
      </c>
      <c r="H5679" s="160">
        <v>45958</v>
      </c>
      <c r="I5679" s="160">
        <v>45976</v>
      </c>
      <c r="J5679" s="707">
        <v>0</v>
      </c>
      <c r="K5679" s="160">
        <v>0</v>
      </c>
      <c r="L5679" s="707">
        <v>73686.850000000006</v>
      </c>
      <c r="M5679" s="727" t="s">
        <v>4996</v>
      </c>
      <c r="W5679" s="707"/>
      <c r="X5679" s="707"/>
      <c r="Y5679" s="707"/>
      <c r="Z5679" s="707"/>
      <c r="AD5679" s="707"/>
      <c r="AE5679" s="707"/>
      <c r="AH5679" s="707"/>
      <c r="AI5679" s="707"/>
    </row>
    <row r="5680" spans="4:35">
      <c r="D5680" s="160" t="s">
        <v>5636</v>
      </c>
      <c r="E5680" s="160"/>
      <c r="F5680" s="160">
        <v>45658</v>
      </c>
      <c r="G5680" s="160">
        <v>45671</v>
      </c>
      <c r="H5680" s="160">
        <v>45958</v>
      </c>
      <c r="I5680" s="160">
        <v>45971</v>
      </c>
      <c r="J5680" s="160">
        <v>0</v>
      </c>
      <c r="K5680" s="160">
        <v>0</v>
      </c>
      <c r="L5680" s="707">
        <v>49961.57</v>
      </c>
      <c r="M5680" s="727" t="s">
        <v>4994</v>
      </c>
      <c r="W5680" s="707"/>
      <c r="X5680" s="707"/>
      <c r="AA5680" s="707"/>
      <c r="AB5680" s="707"/>
      <c r="AC5680" s="707">
        <v>17486.55</v>
      </c>
      <c r="AD5680" s="707">
        <v>32475.02</v>
      </c>
      <c r="AE5680" s="707"/>
      <c r="AF5680" s="707"/>
      <c r="AG5680" s="707"/>
    </row>
    <row r="5681" spans="4:35">
      <c r="D5681" s="160" t="s">
        <v>5636</v>
      </c>
      <c r="E5681" s="160"/>
      <c r="F5681" s="160">
        <v>45658</v>
      </c>
      <c r="G5681" s="160">
        <v>45671</v>
      </c>
      <c r="H5681" s="160">
        <v>45958</v>
      </c>
      <c r="I5681" s="160">
        <v>45971</v>
      </c>
      <c r="J5681" s="160">
        <v>0</v>
      </c>
      <c r="K5681" s="160">
        <v>0</v>
      </c>
      <c r="L5681" s="707">
        <v>49961.57</v>
      </c>
      <c r="M5681" s="727" t="s">
        <v>4995</v>
      </c>
      <c r="X5681" s="707"/>
      <c r="Y5681" s="707"/>
      <c r="Z5681" s="707"/>
      <c r="AA5681" s="707"/>
      <c r="AB5681" s="707"/>
      <c r="AC5681" s="707">
        <v>17486.55</v>
      </c>
      <c r="AD5681" s="707">
        <v>32475.02</v>
      </c>
      <c r="AE5681" s="707"/>
      <c r="AF5681" s="707"/>
      <c r="AG5681" s="707"/>
      <c r="AI5681" s="707"/>
    </row>
    <row r="5682" spans="4:35">
      <c r="D5682" s="160" t="s">
        <v>5636</v>
      </c>
      <c r="E5682" s="160"/>
      <c r="F5682" s="160">
        <v>45658</v>
      </c>
      <c r="G5682" s="160">
        <v>45671</v>
      </c>
      <c r="H5682" s="160">
        <v>45958</v>
      </c>
      <c r="I5682" s="160">
        <v>45971</v>
      </c>
      <c r="J5682" s="160">
        <v>0</v>
      </c>
      <c r="K5682" s="160">
        <v>0</v>
      </c>
      <c r="L5682" s="707">
        <v>49961.57</v>
      </c>
      <c r="M5682" s="727" t="s">
        <v>4996</v>
      </c>
      <c r="X5682" s="707"/>
      <c r="Y5682" s="707"/>
      <c r="Z5682" s="707"/>
      <c r="AE5682" s="707"/>
      <c r="AI5682" s="707"/>
    </row>
    <row r="5683" spans="4:35">
      <c r="D5683" s="160" t="s">
        <v>5637</v>
      </c>
      <c r="E5683" s="160"/>
      <c r="F5683" s="160">
        <v>45670</v>
      </c>
      <c r="G5683" s="160">
        <v>45676</v>
      </c>
      <c r="H5683" s="160">
        <v>45970</v>
      </c>
      <c r="I5683" s="160">
        <v>45976</v>
      </c>
      <c r="J5683" s="160">
        <v>0</v>
      </c>
      <c r="K5683" s="160">
        <v>0</v>
      </c>
      <c r="L5683" s="707">
        <v>23725.29</v>
      </c>
      <c r="M5683" s="727" t="s">
        <v>4994</v>
      </c>
      <c r="X5683" s="707"/>
      <c r="Y5683" s="707"/>
      <c r="AB5683" s="707"/>
      <c r="AC5683" s="707"/>
      <c r="AD5683" s="707">
        <v>23725.29</v>
      </c>
      <c r="AE5683" s="707"/>
      <c r="AF5683" s="707"/>
      <c r="AG5683" s="707"/>
      <c r="AH5683" s="707"/>
    </row>
    <row r="5684" spans="4:35">
      <c r="D5684" s="160" t="s">
        <v>5637</v>
      </c>
      <c r="E5684" s="160"/>
      <c r="F5684" s="160">
        <v>45670</v>
      </c>
      <c r="G5684" s="160">
        <v>45676</v>
      </c>
      <c r="H5684" s="160">
        <v>45970</v>
      </c>
      <c r="I5684" s="160">
        <v>45976</v>
      </c>
      <c r="J5684" s="160">
        <v>0</v>
      </c>
      <c r="K5684" s="160">
        <v>0</v>
      </c>
      <c r="L5684" s="707">
        <v>23725.29</v>
      </c>
      <c r="M5684" s="727" t="s">
        <v>4995</v>
      </c>
      <c r="Y5684" s="707"/>
      <c r="Z5684" s="707"/>
      <c r="AA5684" s="707"/>
      <c r="AB5684" s="707"/>
      <c r="AC5684" s="707"/>
      <c r="AD5684" s="707">
        <v>23725.29</v>
      </c>
      <c r="AE5684" s="707"/>
      <c r="AF5684" s="707"/>
      <c r="AG5684" s="707"/>
      <c r="AH5684" s="707"/>
      <c r="AI5684" s="707"/>
    </row>
    <row r="5685" spans="4:35">
      <c r="D5685" s="160" t="s">
        <v>5637</v>
      </c>
      <c r="E5685" s="160"/>
      <c r="F5685" s="160">
        <v>45670</v>
      </c>
      <c r="G5685" s="160">
        <v>45676</v>
      </c>
      <c r="H5685" s="160">
        <v>45970</v>
      </c>
      <c r="I5685" s="160">
        <v>45976</v>
      </c>
      <c r="J5685" s="160">
        <v>0</v>
      </c>
      <c r="K5685" s="160">
        <v>0</v>
      </c>
      <c r="L5685" s="707">
        <v>23725.29</v>
      </c>
      <c r="M5685" s="727" t="s">
        <v>4996</v>
      </c>
      <c r="X5685" s="707"/>
      <c r="Y5685" s="707"/>
      <c r="Z5685" s="707"/>
      <c r="AA5685" s="707"/>
      <c r="AE5685" s="707"/>
      <c r="AF5685" s="707"/>
      <c r="AH5685" s="707"/>
      <c r="AI5685" s="707"/>
    </row>
    <row r="5686" spans="4:35">
      <c r="D5686" s="160" t="s">
        <v>5638</v>
      </c>
      <c r="E5686" s="160"/>
      <c r="F5686" s="160">
        <v>45531</v>
      </c>
      <c r="G5686" s="160">
        <v>45685</v>
      </c>
      <c r="H5686" s="160" t="s">
        <v>6595</v>
      </c>
      <c r="I5686" s="160">
        <v>46002</v>
      </c>
      <c r="J5686" s="160">
        <v>2064012.31</v>
      </c>
      <c r="K5686" s="160">
        <v>2064012.28</v>
      </c>
      <c r="L5686" s="707">
        <v>3264043.22</v>
      </c>
      <c r="M5686" s="727" t="s">
        <v>4994</v>
      </c>
      <c r="P5686" s="707">
        <v>1075494.75</v>
      </c>
      <c r="Q5686" s="707">
        <v>639684.19999999995</v>
      </c>
      <c r="R5686" s="707">
        <v>225929.92</v>
      </c>
      <c r="S5686" s="707">
        <v>21193.24</v>
      </c>
      <c r="X5686" s="707"/>
      <c r="Y5686" s="707"/>
      <c r="AB5686" s="707">
        <v>299656.18</v>
      </c>
      <c r="AC5686" s="707">
        <v>662857.18000000005</v>
      </c>
      <c r="AD5686" s="707">
        <v>293111.37</v>
      </c>
      <c r="AE5686" s="707">
        <v>46116.37</v>
      </c>
      <c r="AF5686" s="707"/>
      <c r="AG5686" s="707"/>
      <c r="AH5686" s="707"/>
    </row>
    <row r="5687" spans="4:35">
      <c r="D5687" s="160" t="s">
        <v>5638</v>
      </c>
      <c r="E5687" s="160"/>
      <c r="F5687" s="160">
        <v>45531</v>
      </c>
      <c r="G5687" s="160">
        <v>45685</v>
      </c>
      <c r="H5687" s="160" t="s">
        <v>6595</v>
      </c>
      <c r="I5687" s="160">
        <v>46002</v>
      </c>
      <c r="J5687" s="160">
        <v>2064012.31</v>
      </c>
      <c r="K5687" s="160">
        <v>2064012.28</v>
      </c>
      <c r="L5687" s="707">
        <v>3264043.22</v>
      </c>
      <c r="M5687" s="727" t="s">
        <v>4995</v>
      </c>
      <c r="Y5687" s="707"/>
      <c r="Z5687" s="707"/>
      <c r="AA5687" s="707"/>
      <c r="AB5687" s="707"/>
      <c r="AC5687" s="707">
        <v>856254.66</v>
      </c>
      <c r="AD5687" s="707">
        <v>297659.88</v>
      </c>
      <c r="AE5687" s="707">
        <v>46116.37</v>
      </c>
      <c r="AF5687" s="707"/>
      <c r="AG5687" s="707"/>
      <c r="AH5687" s="707"/>
      <c r="AI5687" s="707"/>
    </row>
    <row r="5688" spans="4:35">
      <c r="D5688" s="160" t="s">
        <v>5638</v>
      </c>
      <c r="E5688" s="160"/>
      <c r="F5688" s="160">
        <v>45531</v>
      </c>
      <c r="G5688" s="160">
        <v>45685</v>
      </c>
      <c r="H5688" s="160" t="s">
        <v>6595</v>
      </c>
      <c r="I5688" s="160">
        <v>46002</v>
      </c>
      <c r="J5688" s="160">
        <v>2064012.31</v>
      </c>
      <c r="K5688" s="160">
        <v>2064012.28</v>
      </c>
      <c r="L5688" s="707">
        <v>3264043.22</v>
      </c>
      <c r="M5688" s="727" t="s">
        <v>4996</v>
      </c>
      <c r="R5688" s="707">
        <v>3849.43</v>
      </c>
      <c r="S5688" s="707">
        <v>26968.75</v>
      </c>
      <c r="T5688" s="707">
        <v>16090.27</v>
      </c>
      <c r="U5688" s="707">
        <v>101209.01</v>
      </c>
      <c r="V5688" s="707">
        <v>126558.07</v>
      </c>
      <c r="W5688" s="707">
        <v>92668.4</v>
      </c>
      <c r="X5688" s="707">
        <v>86522.18</v>
      </c>
      <c r="Y5688" s="707">
        <v>62266.18</v>
      </c>
      <c r="Z5688" s="707">
        <v>19629.689999999999</v>
      </c>
      <c r="AA5688" s="707">
        <v>1229947.33</v>
      </c>
      <c r="AB5688" s="707">
        <v>289068.78999999998</v>
      </c>
      <c r="AC5688" s="707">
        <v>9234.18</v>
      </c>
      <c r="AF5688" s="707"/>
      <c r="AI5688" s="707"/>
    </row>
    <row r="5689" spans="4:35">
      <c r="D5689" s="160" t="s">
        <v>5639</v>
      </c>
      <c r="E5689" s="160"/>
      <c r="F5689" s="160">
        <v>45539</v>
      </c>
      <c r="G5689" s="160">
        <v>45580</v>
      </c>
      <c r="H5689" s="160" t="s">
        <v>6601</v>
      </c>
      <c r="I5689" s="160">
        <v>45938</v>
      </c>
      <c r="J5689" s="160">
        <v>737236.16</v>
      </c>
      <c r="K5689" s="160">
        <v>737236.13</v>
      </c>
      <c r="L5689" s="707">
        <v>795059.19</v>
      </c>
      <c r="M5689" s="727" t="s">
        <v>4994</v>
      </c>
      <c r="P5689" s="707">
        <v>604345.02</v>
      </c>
      <c r="Q5689" s="707">
        <v>65138.73</v>
      </c>
      <c r="X5689" s="707"/>
      <c r="Y5689" s="707"/>
      <c r="AA5689" s="707"/>
      <c r="AB5689" s="707">
        <v>74028.77</v>
      </c>
      <c r="AC5689" s="707">
        <v>51546.68</v>
      </c>
      <c r="AD5689" s="707"/>
      <c r="AE5689" s="707"/>
      <c r="AF5689" s="707"/>
      <c r="AG5689" s="707"/>
    </row>
    <row r="5690" spans="4:35">
      <c r="D5690" s="160" t="s">
        <v>5639</v>
      </c>
      <c r="E5690" s="160"/>
      <c r="F5690" s="160">
        <v>45539</v>
      </c>
      <c r="G5690" s="160">
        <v>45580</v>
      </c>
      <c r="H5690" s="160" t="s">
        <v>6601</v>
      </c>
      <c r="I5690" s="160">
        <v>45938</v>
      </c>
      <c r="J5690" s="160">
        <v>737236.16</v>
      </c>
      <c r="K5690" s="160">
        <v>737236.13</v>
      </c>
      <c r="L5690" s="707">
        <v>795059.19</v>
      </c>
      <c r="M5690" s="727" t="s">
        <v>4995</v>
      </c>
      <c r="X5690" s="707"/>
      <c r="Y5690" s="707"/>
      <c r="Z5690" s="707"/>
      <c r="AA5690" s="707"/>
      <c r="AB5690" s="707"/>
      <c r="AC5690" s="707">
        <v>57823.03</v>
      </c>
      <c r="AD5690" s="707"/>
      <c r="AE5690" s="707"/>
      <c r="AF5690" s="707"/>
      <c r="AG5690" s="707"/>
      <c r="AH5690" s="707"/>
      <c r="AI5690" s="707"/>
    </row>
    <row r="5691" spans="4:35">
      <c r="D5691" s="160" t="s">
        <v>5639</v>
      </c>
      <c r="E5691" s="160"/>
      <c r="F5691" s="160">
        <v>45539</v>
      </c>
      <c r="G5691" s="160">
        <v>45580</v>
      </c>
      <c r="H5691" s="160" t="s">
        <v>6601</v>
      </c>
      <c r="I5691" s="160">
        <v>45938</v>
      </c>
      <c r="J5691" s="160">
        <v>737236.16</v>
      </c>
      <c r="K5691" s="160">
        <v>737236.13</v>
      </c>
      <c r="L5691" s="707">
        <v>795059.19</v>
      </c>
      <c r="M5691" s="727" t="s">
        <v>4996</v>
      </c>
      <c r="R5691" s="707">
        <v>3849.43</v>
      </c>
      <c r="S5691" s="707">
        <v>26968.75</v>
      </c>
      <c r="T5691" s="707">
        <v>16090.27</v>
      </c>
      <c r="U5691" s="707">
        <v>101209.01</v>
      </c>
      <c r="V5691" s="707">
        <v>126558.07</v>
      </c>
      <c r="W5691" s="707">
        <v>62370.49</v>
      </c>
      <c r="X5691" s="707">
        <v>15170.14</v>
      </c>
      <c r="Y5691" s="707">
        <v>7168.08</v>
      </c>
      <c r="Z5691" s="707">
        <v>4066.11</v>
      </c>
      <c r="AA5691" s="707">
        <v>309395.01</v>
      </c>
      <c r="AB5691" s="707">
        <v>63493.95</v>
      </c>
      <c r="AC5691">
        <v>896.82</v>
      </c>
      <c r="AD5691" s="707"/>
      <c r="AE5691" s="707"/>
      <c r="AF5691" s="707"/>
      <c r="AG5691" s="707"/>
      <c r="AH5691" s="707"/>
      <c r="AI5691" s="707"/>
    </row>
    <row r="5692" spans="4:35">
      <c r="D5692" s="160" t="s">
        <v>5640</v>
      </c>
      <c r="E5692" s="160"/>
      <c r="F5692" s="160">
        <v>45539</v>
      </c>
      <c r="G5692" s="160">
        <v>45554</v>
      </c>
      <c r="H5692" s="160" t="s">
        <v>6601</v>
      </c>
      <c r="I5692" s="160" t="s">
        <v>6768</v>
      </c>
      <c r="J5692" s="160">
        <v>77968.08</v>
      </c>
      <c r="K5692" s="160">
        <v>77968.070000000007</v>
      </c>
      <c r="L5692" s="707">
        <v>77968.08</v>
      </c>
      <c r="M5692" s="727" t="s">
        <v>4994</v>
      </c>
      <c r="P5692" s="707">
        <v>77968.08</v>
      </c>
      <c r="X5692" s="707"/>
      <c r="AB5692" s="707"/>
      <c r="AC5692" s="707"/>
      <c r="AD5692" s="707"/>
      <c r="AE5692" s="707"/>
      <c r="AF5692" s="707"/>
      <c r="AG5692" s="707"/>
    </row>
    <row r="5693" spans="4:35">
      <c r="D5693" s="160" t="s">
        <v>5640</v>
      </c>
      <c r="E5693" s="160"/>
      <c r="F5693" s="160">
        <v>45539</v>
      </c>
      <c r="G5693" s="160">
        <v>45554</v>
      </c>
      <c r="H5693" s="160" t="s">
        <v>6601</v>
      </c>
      <c r="I5693" s="160" t="s">
        <v>6768</v>
      </c>
      <c r="J5693" s="160">
        <v>77968.08</v>
      </c>
      <c r="K5693" s="160">
        <v>77968.070000000007</v>
      </c>
      <c r="L5693" s="707">
        <v>77968.08</v>
      </c>
      <c r="M5693" s="727" t="s">
        <v>4995</v>
      </c>
      <c r="X5693" s="707"/>
      <c r="Y5693" s="707"/>
      <c r="Z5693" s="707"/>
      <c r="AB5693" s="707"/>
      <c r="AC5693" s="707"/>
      <c r="AD5693" s="707"/>
      <c r="AE5693" s="707"/>
      <c r="AF5693" s="707"/>
      <c r="AG5693" s="707"/>
    </row>
    <row r="5694" spans="4:35">
      <c r="D5694" s="160" t="s">
        <v>5640</v>
      </c>
      <c r="E5694" s="160"/>
      <c r="F5694" s="160">
        <v>45539</v>
      </c>
      <c r="G5694" s="160">
        <v>45554</v>
      </c>
      <c r="H5694" s="160" t="s">
        <v>6601</v>
      </c>
      <c r="I5694" s="160" t="s">
        <v>6768</v>
      </c>
      <c r="J5694" s="160">
        <v>77968.08</v>
      </c>
      <c r="K5694" s="160">
        <v>77968.070000000007</v>
      </c>
      <c r="L5694" s="707">
        <v>77968.08</v>
      </c>
      <c r="M5694" s="727" t="s">
        <v>4996</v>
      </c>
      <c r="R5694">
        <v>554.01</v>
      </c>
      <c r="S5694" s="707">
        <v>3739.59</v>
      </c>
      <c r="T5694" s="707">
        <v>4313.84</v>
      </c>
      <c r="U5694" s="707">
        <v>17326.560000000001</v>
      </c>
      <c r="V5694" s="707">
        <v>17648.63</v>
      </c>
      <c r="W5694" s="707">
        <v>12504.74</v>
      </c>
      <c r="X5694" s="707">
        <v>7071.7</v>
      </c>
      <c r="Y5694" s="707">
        <v>926.2</v>
      </c>
      <c r="Z5694" s="707">
        <v>320.61</v>
      </c>
      <c r="AA5694" s="707">
        <v>13562.19</v>
      </c>
      <c r="AE5694" s="707"/>
      <c r="AF5694" s="707"/>
      <c r="AG5694" s="707"/>
    </row>
    <row r="5695" spans="4:35">
      <c r="D5695" s="160" t="s">
        <v>5641</v>
      </c>
      <c r="E5695" s="160"/>
      <c r="F5695" s="160">
        <v>45542</v>
      </c>
      <c r="G5695" s="160">
        <v>45565</v>
      </c>
      <c r="H5695" s="160" t="s">
        <v>6601</v>
      </c>
      <c r="I5695" s="160" t="s">
        <v>12619</v>
      </c>
      <c r="J5695" s="160">
        <v>136658.64000000001</v>
      </c>
      <c r="K5695" s="160">
        <v>136658.62</v>
      </c>
      <c r="L5695" s="707">
        <v>136658.64000000001</v>
      </c>
      <c r="M5695" s="727" t="s">
        <v>4994</v>
      </c>
      <c r="P5695" s="707">
        <v>131732.28</v>
      </c>
      <c r="X5695" s="707"/>
      <c r="Y5695" s="707"/>
      <c r="Z5695" s="707"/>
      <c r="AB5695" s="707">
        <v>4926.3599999999997</v>
      </c>
      <c r="AC5695" s="707"/>
      <c r="AD5695" s="707"/>
      <c r="AE5695" s="707"/>
      <c r="AF5695" s="707"/>
      <c r="AG5695" s="707"/>
      <c r="AH5695" s="707"/>
    </row>
    <row r="5696" spans="4:35">
      <c r="D5696" s="160" t="s">
        <v>5641</v>
      </c>
      <c r="E5696" s="160"/>
      <c r="F5696" s="160">
        <v>45542</v>
      </c>
      <c r="G5696" s="160">
        <v>45565</v>
      </c>
      <c r="H5696" s="160" t="s">
        <v>6601</v>
      </c>
      <c r="I5696" s="160" t="s">
        <v>12619</v>
      </c>
      <c r="J5696" s="160">
        <v>136658.64000000001</v>
      </c>
      <c r="K5696" s="160">
        <v>136658.62</v>
      </c>
      <c r="L5696" s="707">
        <v>136658.64000000001</v>
      </c>
      <c r="M5696" s="727" t="s">
        <v>4995</v>
      </c>
      <c r="Y5696" s="707"/>
      <c r="Z5696" s="707"/>
      <c r="AA5696" s="707"/>
      <c r="AB5696" s="707"/>
      <c r="AC5696" s="707"/>
      <c r="AD5696" s="707"/>
      <c r="AE5696" s="707"/>
      <c r="AF5696" s="707"/>
      <c r="AG5696" s="707"/>
      <c r="AH5696" s="707"/>
    </row>
    <row r="5697" spans="4:35">
      <c r="D5697" s="160" t="s">
        <v>5641</v>
      </c>
      <c r="E5697" s="160"/>
      <c r="F5697" s="160">
        <v>45542</v>
      </c>
      <c r="G5697" s="160">
        <v>45565</v>
      </c>
      <c r="H5697" s="160" t="s">
        <v>6601</v>
      </c>
      <c r="I5697" s="160" t="s">
        <v>12619</v>
      </c>
      <c r="J5697" s="160">
        <v>136658.64000000001</v>
      </c>
      <c r="K5697" s="160">
        <v>136658.62</v>
      </c>
      <c r="L5697" s="707">
        <v>136658.64000000001</v>
      </c>
      <c r="M5697" s="727" t="s">
        <v>4996</v>
      </c>
      <c r="R5697" s="707">
        <v>1747.41</v>
      </c>
      <c r="S5697" s="707">
        <v>11794.99</v>
      </c>
      <c r="T5697" s="707">
        <v>6554.26</v>
      </c>
      <c r="U5697" s="707">
        <v>33291.730000000003</v>
      </c>
      <c r="V5697" s="707">
        <v>16522.7</v>
      </c>
      <c r="X5697" s="707">
        <v>7489.15</v>
      </c>
      <c r="Y5697" s="707">
        <v>6241.88</v>
      </c>
      <c r="Z5697" s="707">
        <v>3745.5</v>
      </c>
      <c r="AA5697" s="707">
        <v>46807.82</v>
      </c>
      <c r="AB5697" s="707">
        <v>2463.1799999999998</v>
      </c>
      <c r="AE5697" s="707"/>
      <c r="AF5697" s="707"/>
      <c r="AG5697" s="707"/>
    </row>
    <row r="5698" spans="4:35">
      <c r="D5698" s="160" t="s">
        <v>9506</v>
      </c>
      <c r="E5698" s="160"/>
      <c r="F5698" s="160">
        <v>45545</v>
      </c>
      <c r="G5698" s="160">
        <v>45580</v>
      </c>
      <c r="H5698" s="160" t="s">
        <v>6599</v>
      </c>
      <c r="I5698" s="160">
        <v>45932</v>
      </c>
      <c r="J5698" s="160">
        <v>226892.07</v>
      </c>
      <c r="K5698" s="160">
        <v>226892.06</v>
      </c>
      <c r="L5698" s="707">
        <v>233168.42</v>
      </c>
      <c r="M5698" s="727" t="s">
        <v>4994</v>
      </c>
      <c r="P5698" s="707">
        <v>166820.03</v>
      </c>
      <c r="Q5698" s="707">
        <v>7130.08</v>
      </c>
      <c r="X5698" s="707"/>
      <c r="Y5698" s="707"/>
      <c r="AA5698" s="707"/>
      <c r="AB5698" s="707">
        <v>59218.31</v>
      </c>
      <c r="AC5698" s="707"/>
      <c r="AD5698" s="707"/>
      <c r="AE5698" s="707"/>
      <c r="AF5698" s="707"/>
      <c r="AG5698" s="707"/>
    </row>
    <row r="5699" spans="4:35">
      <c r="D5699" s="160" t="s">
        <v>9506</v>
      </c>
      <c r="E5699" s="160"/>
      <c r="F5699" s="160">
        <v>45545</v>
      </c>
      <c r="G5699" s="160">
        <v>45580</v>
      </c>
      <c r="H5699" s="160" t="s">
        <v>6599</v>
      </c>
      <c r="I5699" s="160">
        <v>45932</v>
      </c>
      <c r="J5699" s="160">
        <v>226892.07</v>
      </c>
      <c r="K5699" s="160">
        <v>226892.06</v>
      </c>
      <c r="L5699" s="707">
        <v>233168.42</v>
      </c>
      <c r="M5699" s="727" t="s">
        <v>4995</v>
      </c>
      <c r="X5699" s="707"/>
      <c r="Y5699" s="707"/>
      <c r="Z5699" s="707"/>
      <c r="AA5699" s="707"/>
      <c r="AB5699" s="707"/>
      <c r="AC5699" s="707">
        <v>6276.35</v>
      </c>
      <c r="AD5699" s="707"/>
      <c r="AE5699" s="707"/>
      <c r="AF5699" s="707"/>
      <c r="AG5699" s="707"/>
    </row>
    <row r="5700" spans="4:35">
      <c r="D5700" s="160" t="s">
        <v>9506</v>
      </c>
      <c r="E5700" s="160"/>
      <c r="F5700" s="160">
        <v>45545</v>
      </c>
      <c r="G5700" s="160">
        <v>45580</v>
      </c>
      <c r="H5700" s="160" t="s">
        <v>6599</v>
      </c>
      <c r="I5700" s="160">
        <v>45932</v>
      </c>
      <c r="J5700" s="160">
        <v>226892.07</v>
      </c>
      <c r="K5700" s="160">
        <v>226892.06</v>
      </c>
      <c r="L5700" s="707">
        <v>233168.42</v>
      </c>
      <c r="M5700" s="727" t="s">
        <v>4996</v>
      </c>
      <c r="U5700" s="707">
        <v>43684.54</v>
      </c>
      <c r="V5700" s="707">
        <v>84617.279999999999</v>
      </c>
      <c r="W5700" s="707">
        <v>45480.08</v>
      </c>
      <c r="X5700" s="707">
        <v>168.21</v>
      </c>
      <c r="Y5700" s="707"/>
      <c r="Z5700" s="707"/>
      <c r="AA5700">
        <v>898.46</v>
      </c>
      <c r="AB5700" s="707">
        <v>51146.68</v>
      </c>
      <c r="AC5700">
        <v>896.82</v>
      </c>
      <c r="AD5700" s="707"/>
      <c r="AE5700" s="707"/>
      <c r="AF5700" s="707"/>
    </row>
    <row r="5701" spans="4:35">
      <c r="D5701" s="160" t="s">
        <v>9507</v>
      </c>
      <c r="E5701" s="160"/>
      <c r="F5701" s="160">
        <v>45539</v>
      </c>
      <c r="G5701" s="160">
        <v>45550</v>
      </c>
      <c r="H5701" s="160" t="s">
        <v>6811</v>
      </c>
      <c r="I5701" s="160">
        <v>45934</v>
      </c>
      <c r="J5701" s="160">
        <v>88956.82</v>
      </c>
      <c r="K5701" s="160">
        <v>88956.82</v>
      </c>
      <c r="L5701" s="707">
        <v>98840.92</v>
      </c>
      <c r="M5701" s="727" t="s">
        <v>4994</v>
      </c>
      <c r="P5701" s="707">
        <v>79072.73</v>
      </c>
      <c r="X5701" s="707"/>
      <c r="AA5701" s="707"/>
      <c r="AB5701" s="707">
        <v>9884.09</v>
      </c>
      <c r="AC5701" s="707">
        <v>9884.09</v>
      </c>
      <c r="AD5701" s="707"/>
      <c r="AE5701" s="707"/>
      <c r="AF5701" s="707"/>
      <c r="AG5701" s="707"/>
    </row>
    <row r="5702" spans="4:35">
      <c r="D5702" s="160" t="s">
        <v>9507</v>
      </c>
      <c r="E5702" s="160"/>
      <c r="F5702" s="160">
        <v>45539</v>
      </c>
      <c r="G5702" s="160">
        <v>45550</v>
      </c>
      <c r="H5702" s="160" t="s">
        <v>6811</v>
      </c>
      <c r="I5702" s="160">
        <v>45934</v>
      </c>
      <c r="J5702" s="160">
        <v>88956.82</v>
      </c>
      <c r="K5702" s="160">
        <v>88956.82</v>
      </c>
      <c r="L5702" s="707">
        <v>98840.92</v>
      </c>
      <c r="M5702" s="727" t="s">
        <v>4995</v>
      </c>
      <c r="X5702" s="707"/>
      <c r="Y5702" s="707"/>
      <c r="Z5702" s="707"/>
      <c r="AA5702" s="707"/>
      <c r="AB5702" s="707"/>
      <c r="AC5702" s="707">
        <v>9884.09</v>
      </c>
      <c r="AD5702" s="707"/>
      <c r="AE5702" s="707"/>
      <c r="AF5702" s="707"/>
      <c r="AG5702" s="707"/>
    </row>
    <row r="5703" spans="4:35">
      <c r="D5703" s="160" t="s">
        <v>9507</v>
      </c>
      <c r="E5703" s="160"/>
      <c r="F5703" s="160">
        <v>45539</v>
      </c>
      <c r="G5703" s="160">
        <v>45550</v>
      </c>
      <c r="H5703" s="160" t="s">
        <v>6811</v>
      </c>
      <c r="I5703" s="160">
        <v>45934</v>
      </c>
      <c r="J5703" s="160">
        <v>88956.82</v>
      </c>
      <c r="K5703" s="160">
        <v>88956.82</v>
      </c>
      <c r="L5703" s="707">
        <v>98840.92</v>
      </c>
      <c r="M5703" s="727" t="s">
        <v>4996</v>
      </c>
      <c r="X5703" s="707"/>
      <c r="Y5703" s="707"/>
      <c r="Z5703" s="707"/>
      <c r="AA5703" s="707">
        <v>79072.73</v>
      </c>
      <c r="AB5703" s="707">
        <v>9884.09</v>
      </c>
      <c r="AE5703" s="707"/>
      <c r="AF5703" s="707"/>
    </row>
    <row r="5704" spans="4:35">
      <c r="D5704" s="160" t="s">
        <v>5642</v>
      </c>
      <c r="E5704" s="160"/>
      <c r="F5704" s="160">
        <v>45539</v>
      </c>
      <c r="G5704" s="160">
        <v>45560</v>
      </c>
      <c r="H5704" s="160" t="s">
        <v>6601</v>
      </c>
      <c r="I5704" s="160">
        <v>45938</v>
      </c>
      <c r="J5704" s="160">
        <v>37706.75</v>
      </c>
      <c r="K5704" s="160">
        <v>37706.75</v>
      </c>
      <c r="L5704" s="707">
        <v>49536.32</v>
      </c>
      <c r="M5704" s="727" t="s">
        <v>4994</v>
      </c>
      <c r="P5704" s="707">
        <v>37706.75</v>
      </c>
      <c r="X5704" s="707"/>
      <c r="AA5704" s="707"/>
      <c r="AB5704" s="707"/>
      <c r="AC5704" s="707">
        <v>11829.56</v>
      </c>
      <c r="AD5704" s="707"/>
      <c r="AE5704" s="707"/>
      <c r="AF5704" s="707"/>
      <c r="AG5704" s="707"/>
    </row>
    <row r="5705" spans="4:35">
      <c r="D5705" s="160" t="s">
        <v>5642</v>
      </c>
      <c r="E5705" s="160"/>
      <c r="F5705" s="160">
        <v>45539</v>
      </c>
      <c r="G5705" s="160">
        <v>45560</v>
      </c>
      <c r="H5705" s="160" t="s">
        <v>6601</v>
      </c>
      <c r="I5705" s="160">
        <v>45938</v>
      </c>
      <c r="J5705" s="160">
        <v>37706.75</v>
      </c>
      <c r="K5705" s="160">
        <v>37706.75</v>
      </c>
      <c r="L5705" s="707">
        <v>49536.32</v>
      </c>
      <c r="M5705" s="727" t="s">
        <v>4995</v>
      </c>
      <c r="X5705" s="707"/>
      <c r="Y5705" s="707"/>
      <c r="Z5705" s="707"/>
      <c r="AA5705" s="707"/>
      <c r="AB5705" s="707"/>
      <c r="AC5705" s="707">
        <v>11829.56</v>
      </c>
      <c r="AD5705" s="707"/>
      <c r="AE5705" s="707"/>
      <c r="AF5705" s="707"/>
      <c r="AG5705" s="707"/>
    </row>
    <row r="5706" spans="4:35">
      <c r="D5706" s="160" t="s">
        <v>5642</v>
      </c>
      <c r="E5706" s="160"/>
      <c r="F5706" s="160">
        <v>45539</v>
      </c>
      <c r="G5706" s="160">
        <v>45560</v>
      </c>
      <c r="H5706" s="160" t="s">
        <v>6601</v>
      </c>
      <c r="I5706" s="160">
        <v>45938</v>
      </c>
      <c r="J5706" s="160">
        <v>37706.75</v>
      </c>
      <c r="K5706" s="160">
        <v>37706.75</v>
      </c>
      <c r="L5706" s="707">
        <v>49536.32</v>
      </c>
      <c r="M5706" s="727" t="s">
        <v>4996</v>
      </c>
      <c r="R5706" s="707">
        <v>1548.01</v>
      </c>
      <c r="S5706" s="707">
        <v>11434.16</v>
      </c>
      <c r="T5706" s="707">
        <v>5222.17</v>
      </c>
      <c r="U5706" s="707">
        <v>6906.18</v>
      </c>
      <c r="V5706" s="707">
        <v>7769.46</v>
      </c>
      <c r="W5706" s="707">
        <v>4385.68</v>
      </c>
      <c r="X5706" s="707">
        <v>441.09</v>
      </c>
      <c r="Y5706" s="707"/>
      <c r="Z5706" s="707"/>
      <c r="AE5706" s="707"/>
      <c r="AF5706" s="707"/>
    </row>
    <row r="5707" spans="4:35">
      <c r="D5707" s="160" t="s">
        <v>9508</v>
      </c>
      <c r="E5707" s="160"/>
      <c r="F5707" s="160">
        <v>45553</v>
      </c>
      <c r="G5707" s="160">
        <v>45578</v>
      </c>
      <c r="H5707" s="160" t="s">
        <v>6680</v>
      </c>
      <c r="I5707" s="160">
        <v>45938</v>
      </c>
      <c r="J5707" s="160">
        <v>169053.8</v>
      </c>
      <c r="K5707" s="160">
        <v>169053.81</v>
      </c>
      <c r="L5707" s="707">
        <v>198886.82</v>
      </c>
      <c r="M5707" s="727" t="s">
        <v>4994</v>
      </c>
      <c r="P5707" s="707">
        <v>111045.14</v>
      </c>
      <c r="Q5707" s="707">
        <v>58008.66</v>
      </c>
      <c r="X5707" s="707"/>
      <c r="Y5707" s="707"/>
      <c r="AB5707" s="707"/>
      <c r="AC5707" s="707">
        <v>29833.02</v>
      </c>
      <c r="AD5707" s="707"/>
      <c r="AE5707" s="707"/>
      <c r="AF5707" s="707"/>
      <c r="AG5707" s="707"/>
      <c r="AH5707" s="707"/>
    </row>
    <row r="5708" spans="4:35">
      <c r="D5708" s="160" t="s">
        <v>9508</v>
      </c>
      <c r="E5708" s="160"/>
      <c r="F5708" s="160">
        <v>45553</v>
      </c>
      <c r="G5708" s="160">
        <v>45578</v>
      </c>
      <c r="H5708" s="160" t="s">
        <v>6680</v>
      </c>
      <c r="I5708" s="160">
        <v>45938</v>
      </c>
      <c r="J5708" s="160">
        <v>169053.8</v>
      </c>
      <c r="K5708" s="160">
        <v>169053.81</v>
      </c>
      <c r="L5708" s="707">
        <v>198886.82</v>
      </c>
      <c r="M5708" s="727" t="s">
        <v>4995</v>
      </c>
      <c r="Y5708" s="707"/>
      <c r="Z5708" s="707"/>
      <c r="AA5708" s="707"/>
      <c r="AB5708" s="707"/>
      <c r="AC5708" s="707">
        <v>29833.02</v>
      </c>
      <c r="AD5708" s="707"/>
      <c r="AE5708" s="707"/>
      <c r="AF5708" s="707"/>
      <c r="AG5708" s="707"/>
      <c r="AH5708" s="707"/>
    </row>
    <row r="5709" spans="4:35">
      <c r="D5709" s="160" t="s">
        <v>9508</v>
      </c>
      <c r="E5709" s="160"/>
      <c r="F5709" s="160">
        <v>45553</v>
      </c>
      <c r="G5709" s="160">
        <v>45578</v>
      </c>
      <c r="H5709" s="160" t="s">
        <v>6680</v>
      </c>
      <c r="I5709" s="160">
        <v>45938</v>
      </c>
      <c r="J5709" s="160">
        <v>169053.8</v>
      </c>
      <c r="K5709" s="160">
        <v>169053.81</v>
      </c>
      <c r="L5709" s="707">
        <v>198886.82</v>
      </c>
      <c r="M5709" s="727" t="s">
        <v>4996</v>
      </c>
      <c r="Y5709" s="707"/>
      <c r="Z5709" s="707"/>
      <c r="AA5709" s="707">
        <v>169053.81</v>
      </c>
      <c r="AF5709" s="707"/>
    </row>
    <row r="5710" spans="4:35">
      <c r="D5710" s="160" t="s">
        <v>5643</v>
      </c>
      <c r="E5710" s="160"/>
      <c r="F5710" s="160">
        <v>45539</v>
      </c>
      <c r="G5710" s="160">
        <v>45596</v>
      </c>
      <c r="H5710" s="160" t="s">
        <v>6602</v>
      </c>
      <c r="I5710" s="160">
        <v>45955</v>
      </c>
      <c r="J5710" s="160">
        <v>1071632.97</v>
      </c>
      <c r="K5710" s="160">
        <v>1071632.98</v>
      </c>
      <c r="L5710" s="707">
        <v>1842748.41</v>
      </c>
      <c r="M5710" s="727" t="s">
        <v>4994</v>
      </c>
      <c r="P5710" s="707">
        <v>471149.74</v>
      </c>
      <c r="Q5710" s="707">
        <v>574545.47</v>
      </c>
      <c r="Y5710" s="707"/>
      <c r="Z5710" s="707"/>
      <c r="AB5710" s="707">
        <v>225627.41</v>
      </c>
      <c r="AC5710" s="707">
        <v>571425.80000000005</v>
      </c>
      <c r="AD5710" s="707"/>
      <c r="AE5710" s="707"/>
      <c r="AF5710" s="707"/>
      <c r="AG5710" s="707"/>
      <c r="AH5710" s="707"/>
      <c r="AI5710" s="707"/>
    </row>
    <row r="5711" spans="4:35">
      <c r="D5711" s="160" t="s">
        <v>5643</v>
      </c>
      <c r="E5711" s="160"/>
      <c r="F5711" s="160">
        <v>45539</v>
      </c>
      <c r="G5711" s="160">
        <v>45596</v>
      </c>
      <c r="H5711" s="160" t="s">
        <v>6602</v>
      </c>
      <c r="I5711" s="160">
        <v>45955</v>
      </c>
      <c r="J5711" s="160">
        <v>1071632.97</v>
      </c>
      <c r="K5711" s="160">
        <v>1071632.98</v>
      </c>
      <c r="L5711" s="707">
        <v>1842748.41</v>
      </c>
      <c r="M5711" s="727" t="s">
        <v>4995</v>
      </c>
      <c r="Z5711" s="707"/>
      <c r="AA5711" s="707"/>
      <c r="AB5711" s="707"/>
      <c r="AC5711" s="707">
        <v>771115.44</v>
      </c>
      <c r="AD5711" s="707"/>
      <c r="AE5711" s="707"/>
      <c r="AF5711" s="707"/>
      <c r="AG5711" s="707"/>
      <c r="AH5711" s="707"/>
      <c r="AI5711" s="707"/>
    </row>
    <row r="5712" spans="4:35">
      <c r="D5712" s="160" t="s">
        <v>5643</v>
      </c>
      <c r="E5712" s="160"/>
      <c r="F5712" s="160">
        <v>45539</v>
      </c>
      <c r="G5712" s="160">
        <v>45596</v>
      </c>
      <c r="H5712" s="160" t="s">
        <v>6602</v>
      </c>
      <c r="I5712" s="160">
        <v>45955</v>
      </c>
      <c r="J5712" s="160">
        <v>1071632.97</v>
      </c>
      <c r="K5712" s="160">
        <v>1071632.98</v>
      </c>
      <c r="L5712" s="707">
        <v>1842748.41</v>
      </c>
      <c r="M5712" s="727" t="s">
        <v>4996</v>
      </c>
      <c r="W5712" s="707">
        <v>30297.91</v>
      </c>
      <c r="X5712" s="707">
        <v>71352.039999999994</v>
      </c>
      <c r="Y5712" s="707">
        <v>55098.09</v>
      </c>
      <c r="Z5712" s="707">
        <v>15563.59</v>
      </c>
      <c r="AA5712" s="707">
        <v>754772.37</v>
      </c>
      <c r="AB5712" s="707">
        <v>139136.24</v>
      </c>
      <c r="AC5712" s="707">
        <v>5412.74</v>
      </c>
      <c r="AF5712" s="707"/>
      <c r="AG5712" s="707"/>
    </row>
    <row r="5713" spans="4:36">
      <c r="D5713" s="160" t="s">
        <v>5644</v>
      </c>
      <c r="E5713" s="160"/>
      <c r="F5713" s="160">
        <v>45542</v>
      </c>
      <c r="G5713" s="160">
        <v>45574</v>
      </c>
      <c r="H5713" s="160" t="s">
        <v>12614</v>
      </c>
      <c r="I5713" s="160">
        <v>45948</v>
      </c>
      <c r="J5713" s="160">
        <v>80532.89</v>
      </c>
      <c r="K5713" s="160">
        <v>80532.89</v>
      </c>
      <c r="L5713" s="707">
        <v>278467.8</v>
      </c>
      <c r="M5713" s="727" t="s">
        <v>4994</v>
      </c>
      <c r="Y5713" s="707"/>
      <c r="Z5713" s="707"/>
      <c r="AB5713" s="707">
        <v>222774.24</v>
      </c>
      <c r="AC5713" s="707">
        <v>55693.56</v>
      </c>
      <c r="AD5713" s="707"/>
      <c r="AE5713" s="707"/>
      <c r="AF5713" s="707"/>
      <c r="AG5713" s="707"/>
      <c r="AH5713" s="707"/>
    </row>
    <row r="5714" spans="4:36">
      <c r="D5714" s="160" t="s">
        <v>5644</v>
      </c>
      <c r="E5714" s="160"/>
      <c r="F5714" s="160">
        <v>45542</v>
      </c>
      <c r="G5714" s="160">
        <v>45574</v>
      </c>
      <c r="H5714" s="160" t="s">
        <v>12614</v>
      </c>
      <c r="I5714" s="160">
        <v>45948</v>
      </c>
      <c r="J5714" s="160">
        <v>80532.89</v>
      </c>
      <c r="K5714" s="160">
        <v>80532.89</v>
      </c>
      <c r="L5714" s="707">
        <v>278467.8</v>
      </c>
      <c r="M5714" s="727" t="s">
        <v>4995</v>
      </c>
      <c r="Z5714" s="707"/>
      <c r="AA5714" s="707"/>
      <c r="AB5714" s="707"/>
      <c r="AC5714" s="707">
        <v>197934.91</v>
      </c>
      <c r="AD5714" s="707"/>
      <c r="AE5714" s="707"/>
      <c r="AF5714" s="707"/>
      <c r="AG5714" s="707"/>
      <c r="AH5714" s="707"/>
    </row>
    <row r="5715" spans="4:36">
      <c r="D5715" s="160" t="s">
        <v>5644</v>
      </c>
      <c r="E5715" s="160"/>
      <c r="F5715" s="160">
        <v>45542</v>
      </c>
      <c r="G5715" s="160">
        <v>45574</v>
      </c>
      <c r="H5715" s="160" t="s">
        <v>12614</v>
      </c>
      <c r="I5715" s="160">
        <v>45948</v>
      </c>
      <c r="J5715" s="160">
        <v>80532.89</v>
      </c>
      <c r="K5715" s="160">
        <v>80532.89</v>
      </c>
      <c r="L5715" s="707">
        <v>278467.8</v>
      </c>
      <c r="M5715" s="727" t="s">
        <v>4996</v>
      </c>
      <c r="Y5715" s="707"/>
      <c r="Z5715" s="707"/>
      <c r="AA5715" s="707"/>
      <c r="AB5715" s="707">
        <v>76561.88</v>
      </c>
      <c r="AC5715" s="707">
        <v>3971.01</v>
      </c>
      <c r="AF5715" s="707"/>
    </row>
    <row r="5716" spans="4:36">
      <c r="D5716" s="160" t="s">
        <v>5645</v>
      </c>
      <c r="E5716" s="160"/>
      <c r="F5716" s="160">
        <v>45545</v>
      </c>
      <c r="G5716" s="160">
        <v>45571</v>
      </c>
      <c r="H5716" s="160" t="s">
        <v>6678</v>
      </c>
      <c r="I5716" s="160">
        <v>45942</v>
      </c>
      <c r="J5716" s="160">
        <v>0</v>
      </c>
      <c r="K5716" s="160">
        <v>0</v>
      </c>
      <c r="L5716" s="707">
        <v>65010.68</v>
      </c>
      <c r="M5716" s="727" t="s">
        <v>4994</v>
      </c>
      <c r="P5716" s="707">
        <v>58509.61</v>
      </c>
      <c r="Q5716" s="707">
        <v>6501.07</v>
      </c>
      <c r="Y5716" s="707"/>
      <c r="Z5716" s="707"/>
      <c r="AB5716" s="707"/>
      <c r="AC5716" s="707"/>
      <c r="AD5716" s="707"/>
      <c r="AE5716" s="707"/>
      <c r="AF5716" s="707"/>
      <c r="AG5716" s="707"/>
      <c r="AH5716" s="707"/>
      <c r="AI5716" s="707"/>
    </row>
    <row r="5717" spans="4:36">
      <c r="D5717" s="160" t="s">
        <v>5645</v>
      </c>
      <c r="E5717" s="160"/>
      <c r="F5717" s="160">
        <v>45545</v>
      </c>
      <c r="G5717" s="160">
        <v>45571</v>
      </c>
      <c r="H5717" s="160" t="s">
        <v>6678</v>
      </c>
      <c r="I5717" s="160">
        <v>45942</v>
      </c>
      <c r="J5717" s="160">
        <v>0</v>
      </c>
      <c r="K5717" s="160">
        <v>0</v>
      </c>
      <c r="L5717" s="707">
        <v>65010.68</v>
      </c>
      <c r="M5717" s="727" t="s">
        <v>4995</v>
      </c>
      <c r="Z5717" s="707"/>
      <c r="AA5717" s="707"/>
      <c r="AB5717" s="707"/>
      <c r="AC5717" s="707">
        <v>65010.68</v>
      </c>
      <c r="AD5717" s="707"/>
      <c r="AE5717" s="707"/>
      <c r="AF5717" s="707"/>
      <c r="AG5717" s="707"/>
      <c r="AH5717" s="707"/>
      <c r="AI5717" s="707"/>
    </row>
    <row r="5718" spans="4:36">
      <c r="D5718" s="160" t="s">
        <v>5645</v>
      </c>
      <c r="E5718" s="160"/>
      <c r="F5718" s="160">
        <v>45545</v>
      </c>
      <c r="G5718" s="160">
        <v>45571</v>
      </c>
      <c r="H5718" s="160" t="s">
        <v>6678</v>
      </c>
      <c r="I5718" s="160">
        <v>45942</v>
      </c>
      <c r="J5718" s="160">
        <v>0</v>
      </c>
      <c r="K5718" s="160">
        <v>0</v>
      </c>
      <c r="L5718" s="707">
        <v>65010.68</v>
      </c>
      <c r="M5718" s="727" t="s">
        <v>4996</v>
      </c>
      <c r="Y5718" s="707"/>
      <c r="Z5718" s="707"/>
      <c r="AA5718" s="707"/>
      <c r="AF5718" s="707"/>
      <c r="AG5718" s="707"/>
    </row>
    <row r="5719" spans="4:36">
      <c r="D5719" s="160" t="s">
        <v>9509</v>
      </c>
      <c r="E5719" s="160"/>
      <c r="F5719" s="160">
        <v>45547</v>
      </c>
      <c r="G5719" s="160">
        <v>45571</v>
      </c>
      <c r="H5719" s="160" t="s">
        <v>6678</v>
      </c>
      <c r="I5719" s="160" t="s">
        <v>6725</v>
      </c>
      <c r="J5719" s="160">
        <v>5228.7299999999996</v>
      </c>
      <c r="K5719" s="160">
        <v>5228.7299999999996</v>
      </c>
      <c r="L5719" s="707">
        <v>5228.7299999999996</v>
      </c>
      <c r="M5719" s="727" t="s">
        <v>4994</v>
      </c>
      <c r="P5719" s="707">
        <v>4705.8500000000004</v>
      </c>
      <c r="Q5719">
        <v>522.87</v>
      </c>
      <c r="Y5719" s="707"/>
      <c r="Z5719" s="707"/>
      <c r="AC5719" s="707"/>
      <c r="AD5719" s="707"/>
      <c r="AE5719" s="707"/>
      <c r="AF5719" s="707"/>
      <c r="AG5719" s="707"/>
      <c r="AH5719" s="707"/>
      <c r="AI5719" s="707"/>
    </row>
    <row r="5720" spans="4:36">
      <c r="D5720" s="160" t="s">
        <v>9509</v>
      </c>
      <c r="E5720" s="160"/>
      <c r="F5720" s="160">
        <v>45547</v>
      </c>
      <c r="G5720" s="160">
        <v>45571</v>
      </c>
      <c r="H5720" s="160" t="s">
        <v>6678</v>
      </c>
      <c r="I5720" s="160" t="s">
        <v>6725</v>
      </c>
      <c r="J5720" s="160">
        <v>5228.7299999999996</v>
      </c>
      <c r="K5720" s="160">
        <v>5228.7299999999996</v>
      </c>
      <c r="L5720" s="707">
        <v>5228.7299999999996</v>
      </c>
      <c r="M5720" s="727" t="s">
        <v>4995</v>
      </c>
      <c r="Z5720" s="707"/>
      <c r="AA5720" s="707"/>
      <c r="AB5720" s="707"/>
      <c r="AC5720" s="707"/>
      <c r="AD5720" s="707"/>
      <c r="AE5720" s="707"/>
      <c r="AF5720" s="707"/>
      <c r="AG5720" s="707"/>
      <c r="AH5720" s="707"/>
      <c r="AI5720" s="707"/>
    </row>
    <row r="5721" spans="4:36">
      <c r="D5721" s="160" t="s">
        <v>9509</v>
      </c>
      <c r="E5721" s="160"/>
      <c r="F5721" s="160">
        <v>45547</v>
      </c>
      <c r="G5721" s="160">
        <v>45571</v>
      </c>
      <c r="H5721" s="160" t="s">
        <v>6678</v>
      </c>
      <c r="I5721" s="160" t="s">
        <v>6725</v>
      </c>
      <c r="J5721" s="160">
        <v>5228.7299999999996</v>
      </c>
      <c r="K5721" s="160">
        <v>5228.7299999999996</v>
      </c>
      <c r="L5721" s="707">
        <v>5228.7299999999996</v>
      </c>
      <c r="M5721" s="727" t="s">
        <v>4996</v>
      </c>
      <c r="Z5721" s="707"/>
      <c r="AA5721" s="707">
        <v>5228.7299999999996</v>
      </c>
      <c r="AB5721" s="707"/>
      <c r="AF5721" s="707"/>
      <c r="AG5721" s="707"/>
    </row>
    <row r="5722" spans="4:36">
      <c r="D5722" s="160" t="s">
        <v>5646</v>
      </c>
      <c r="E5722" s="160"/>
      <c r="F5722" s="160">
        <v>45550</v>
      </c>
      <c r="G5722" s="160">
        <v>45571</v>
      </c>
      <c r="H5722" s="160" t="s">
        <v>6679</v>
      </c>
      <c r="I5722" s="160" t="s">
        <v>12616</v>
      </c>
      <c r="J5722" s="160">
        <v>36905.699999999997</v>
      </c>
      <c r="K5722" s="160">
        <v>36905.71</v>
      </c>
      <c r="L5722" s="707">
        <v>36905.699999999997</v>
      </c>
      <c r="M5722" s="727" t="s">
        <v>4994</v>
      </c>
      <c r="P5722" s="707">
        <v>33215.129999999997</v>
      </c>
      <c r="Z5722" s="707"/>
      <c r="AB5722" s="707"/>
      <c r="AC5722" s="707">
        <v>3690.57</v>
      </c>
      <c r="AD5722" s="707"/>
      <c r="AE5722" s="707"/>
      <c r="AF5722" s="707"/>
      <c r="AG5722" s="707"/>
      <c r="AH5722" s="707"/>
      <c r="AI5722" s="707"/>
    </row>
    <row r="5723" spans="4:36">
      <c r="D5723" s="160" t="s">
        <v>5646</v>
      </c>
      <c r="E5723" s="160"/>
      <c r="F5723" s="160">
        <v>45550</v>
      </c>
      <c r="G5723" s="160">
        <v>45571</v>
      </c>
      <c r="H5723" s="160" t="s">
        <v>6679</v>
      </c>
      <c r="I5723" s="160" t="s">
        <v>12616</v>
      </c>
      <c r="J5723" s="160">
        <v>36905.699999999997</v>
      </c>
      <c r="K5723" s="160">
        <v>36905.71</v>
      </c>
      <c r="L5723" s="707">
        <v>36905.699999999997</v>
      </c>
      <c r="M5723" s="727" t="s">
        <v>4995</v>
      </c>
      <c r="Z5723" s="707"/>
      <c r="AA5723" s="707"/>
      <c r="AB5723" s="707"/>
      <c r="AC5723" s="707"/>
      <c r="AD5723" s="707"/>
      <c r="AE5723" s="707"/>
      <c r="AF5723" s="707"/>
      <c r="AG5723" s="707"/>
      <c r="AH5723" s="707"/>
      <c r="AI5723" s="707"/>
    </row>
    <row r="5724" spans="4:36">
      <c r="D5724" s="160" t="s">
        <v>5646</v>
      </c>
      <c r="E5724" s="160"/>
      <c r="F5724" s="160">
        <v>45550</v>
      </c>
      <c r="G5724" s="160">
        <v>45571</v>
      </c>
      <c r="H5724" s="160" t="s">
        <v>6679</v>
      </c>
      <c r="I5724" s="160" t="s">
        <v>12616</v>
      </c>
      <c r="J5724" s="160">
        <v>36905.699999999997</v>
      </c>
      <c r="K5724" s="160">
        <v>36905.71</v>
      </c>
      <c r="L5724" s="707">
        <v>36905.699999999997</v>
      </c>
      <c r="M5724" s="727" t="s">
        <v>4996</v>
      </c>
      <c r="Z5724" s="707"/>
      <c r="AA5724" s="707">
        <v>33215.14</v>
      </c>
      <c r="AB5724" s="707">
        <v>3690.57</v>
      </c>
      <c r="AG5724" s="707"/>
      <c r="AH5724" s="707"/>
    </row>
    <row r="5725" spans="4:36">
      <c r="D5725" s="160" t="s">
        <v>5647</v>
      </c>
      <c r="E5725" s="160"/>
      <c r="F5725" s="160">
        <v>45552</v>
      </c>
      <c r="G5725" s="160">
        <v>45571</v>
      </c>
      <c r="H5725" s="160" t="s">
        <v>6681</v>
      </c>
      <c r="I5725" s="160">
        <v>45942</v>
      </c>
      <c r="J5725" s="160">
        <v>99586.61</v>
      </c>
      <c r="K5725" s="160">
        <v>99586.61</v>
      </c>
      <c r="L5725" s="707">
        <v>100246.23</v>
      </c>
      <c r="M5725" s="727" t="s">
        <v>4994</v>
      </c>
      <c r="P5725" s="707">
        <v>90221.61</v>
      </c>
      <c r="Q5725" s="707">
        <v>10024.620000000001</v>
      </c>
      <c r="Z5725" s="707"/>
      <c r="AA5725" s="707"/>
      <c r="AD5725" s="707"/>
      <c r="AE5725" s="707"/>
      <c r="AF5725" s="707"/>
      <c r="AG5725" s="707"/>
      <c r="AH5725" s="707"/>
      <c r="AI5725" s="707"/>
      <c r="AJ5725" s="707"/>
    </row>
    <row r="5726" spans="4:36">
      <c r="D5726" s="160" t="s">
        <v>5647</v>
      </c>
      <c r="E5726" s="160"/>
      <c r="F5726" s="160">
        <v>45552</v>
      </c>
      <c r="G5726" s="160">
        <v>45571</v>
      </c>
      <c r="H5726" s="160" t="s">
        <v>6681</v>
      </c>
      <c r="I5726" s="160">
        <v>45942</v>
      </c>
      <c r="J5726" s="160">
        <v>99586.61</v>
      </c>
      <c r="K5726" s="160">
        <v>99586.61</v>
      </c>
      <c r="L5726" s="707">
        <v>100246.23</v>
      </c>
      <c r="M5726" s="727" t="s">
        <v>4995</v>
      </c>
      <c r="Z5726" s="707"/>
      <c r="AA5726" s="707"/>
      <c r="AB5726" s="707"/>
      <c r="AC5726" s="707">
        <v>659.62</v>
      </c>
      <c r="AD5726" s="707"/>
      <c r="AE5726" s="707"/>
      <c r="AF5726" s="707"/>
      <c r="AG5726" s="707"/>
      <c r="AH5726" s="707"/>
      <c r="AI5726" s="707"/>
      <c r="AJ5726" s="707"/>
    </row>
    <row r="5727" spans="4:36">
      <c r="D5727" s="160" t="s">
        <v>5647</v>
      </c>
      <c r="E5727" s="160"/>
      <c r="F5727" s="160">
        <v>45552</v>
      </c>
      <c r="G5727" s="160">
        <v>45571</v>
      </c>
      <c r="H5727" s="160" t="s">
        <v>6681</v>
      </c>
      <c r="I5727" s="160">
        <v>45942</v>
      </c>
      <c r="J5727" s="160">
        <v>99586.61</v>
      </c>
      <c r="K5727" s="160">
        <v>99586.61</v>
      </c>
      <c r="L5727" s="707">
        <v>100246.23</v>
      </c>
      <c r="M5727" s="727" t="s">
        <v>4996</v>
      </c>
      <c r="Z5727" s="707"/>
      <c r="AA5727" s="707">
        <v>90867.47</v>
      </c>
      <c r="AB5727" s="707">
        <v>8396.2099999999991</v>
      </c>
      <c r="AC5727" s="707">
        <v>322.93</v>
      </c>
      <c r="AG5727" s="707"/>
      <c r="AH5727" s="707"/>
      <c r="AI5727" s="707"/>
    </row>
    <row r="5728" spans="4:36">
      <c r="D5728" s="160" t="s">
        <v>5648</v>
      </c>
      <c r="E5728" s="160"/>
      <c r="F5728" s="160">
        <v>45554</v>
      </c>
      <c r="G5728" s="160">
        <v>45571</v>
      </c>
      <c r="H5728" s="160" t="s">
        <v>6768</v>
      </c>
      <c r="I5728" s="160" t="s">
        <v>6714</v>
      </c>
      <c r="J5728" s="160">
        <v>115281.11</v>
      </c>
      <c r="K5728" s="160">
        <v>115281.11</v>
      </c>
      <c r="L5728" s="707">
        <v>115281.11</v>
      </c>
      <c r="M5728" s="727" t="s">
        <v>4994</v>
      </c>
      <c r="P5728" s="707">
        <v>103753</v>
      </c>
      <c r="Q5728" s="707">
        <v>11528.11</v>
      </c>
      <c r="Z5728" s="707"/>
      <c r="AA5728" s="707"/>
      <c r="AD5728" s="707"/>
      <c r="AE5728" s="707"/>
      <c r="AF5728" s="707"/>
      <c r="AG5728" s="707"/>
      <c r="AH5728" s="707"/>
      <c r="AI5728" s="707"/>
      <c r="AJ5728" s="707"/>
    </row>
    <row r="5729" spans="4:36">
      <c r="D5729" s="160" t="s">
        <v>5648</v>
      </c>
      <c r="E5729" s="160"/>
      <c r="F5729" s="160">
        <v>45554</v>
      </c>
      <c r="G5729" s="160">
        <v>45571</v>
      </c>
      <c r="H5729" s="160" t="s">
        <v>6768</v>
      </c>
      <c r="I5729" s="160" t="s">
        <v>6714</v>
      </c>
      <c r="J5729" s="160">
        <v>115281.11</v>
      </c>
      <c r="K5729" s="160">
        <v>115281.11</v>
      </c>
      <c r="L5729" s="707">
        <v>115281.11</v>
      </c>
      <c r="M5729" s="727" t="s">
        <v>4995</v>
      </c>
      <c r="Z5729" s="707"/>
      <c r="AA5729" s="707"/>
      <c r="AB5729" s="707"/>
      <c r="AC5729" s="707"/>
      <c r="AD5729" s="707"/>
      <c r="AE5729" s="707"/>
      <c r="AF5729" s="707"/>
      <c r="AG5729" s="707"/>
      <c r="AH5729" s="707"/>
      <c r="AI5729" s="707"/>
      <c r="AJ5729" s="707"/>
    </row>
    <row r="5730" spans="4:36">
      <c r="D5730" s="160" t="s">
        <v>5648</v>
      </c>
      <c r="E5730" s="160"/>
      <c r="F5730" s="160">
        <v>45554</v>
      </c>
      <c r="G5730" s="160">
        <v>45571</v>
      </c>
      <c r="H5730" s="160" t="s">
        <v>6768</v>
      </c>
      <c r="I5730" s="160" t="s">
        <v>6714</v>
      </c>
      <c r="J5730" s="160">
        <v>115281.11</v>
      </c>
      <c r="K5730" s="160">
        <v>115281.11</v>
      </c>
      <c r="L5730" s="707">
        <v>115281.11</v>
      </c>
      <c r="M5730" s="727" t="s">
        <v>4996</v>
      </c>
      <c r="Z5730" s="707"/>
      <c r="AA5730" s="707">
        <v>115281.11</v>
      </c>
      <c r="AB5730" s="707"/>
      <c r="AC5730" s="707"/>
      <c r="AG5730" s="707"/>
      <c r="AH5730" s="707"/>
    </row>
    <row r="5731" spans="4:36">
      <c r="D5731" s="160" t="s">
        <v>9510</v>
      </c>
      <c r="E5731" s="160"/>
      <c r="F5731" s="160">
        <v>45539</v>
      </c>
      <c r="G5731" s="160">
        <v>45554</v>
      </c>
      <c r="H5731" s="160" t="s">
        <v>6602</v>
      </c>
      <c r="I5731" s="160" t="s">
        <v>6669</v>
      </c>
      <c r="J5731" s="160">
        <v>70644.639999999999</v>
      </c>
      <c r="K5731" s="160">
        <v>70644.63</v>
      </c>
      <c r="L5731" s="707">
        <v>70644.639999999999</v>
      </c>
      <c r="M5731" s="727" t="s">
        <v>4994</v>
      </c>
      <c r="P5731" s="707">
        <v>70644.639999999999</v>
      </c>
      <c r="Z5731" s="707"/>
      <c r="AA5731" s="707"/>
      <c r="AD5731" s="707"/>
      <c r="AE5731" s="707"/>
      <c r="AF5731" s="707"/>
      <c r="AG5731" s="707"/>
      <c r="AH5731" s="707"/>
      <c r="AI5731" s="707"/>
      <c r="AJ5731" s="707"/>
    </row>
    <row r="5732" spans="4:36">
      <c r="D5732" s="160" t="s">
        <v>9510</v>
      </c>
      <c r="E5732" s="160"/>
      <c r="F5732" s="160">
        <v>45539</v>
      </c>
      <c r="G5732" s="160">
        <v>45554</v>
      </c>
      <c r="H5732" s="160" t="s">
        <v>6602</v>
      </c>
      <c r="I5732" s="160" t="s">
        <v>6669</v>
      </c>
      <c r="J5732" s="160">
        <v>70644.639999999999</v>
      </c>
      <c r="K5732" s="160">
        <v>70644.63</v>
      </c>
      <c r="L5732" s="707">
        <v>70644.639999999999</v>
      </c>
      <c r="M5732" s="727" t="s">
        <v>4995</v>
      </c>
      <c r="AA5732" s="707"/>
      <c r="AB5732" s="707"/>
      <c r="AC5732" s="707"/>
      <c r="AD5732" s="707"/>
      <c r="AE5732" s="707"/>
      <c r="AF5732" s="707"/>
      <c r="AG5732" s="707"/>
      <c r="AH5732" s="707"/>
      <c r="AI5732" s="707"/>
      <c r="AJ5732" s="707"/>
    </row>
    <row r="5733" spans="4:36">
      <c r="D5733" s="160" t="s">
        <v>9510</v>
      </c>
      <c r="E5733" s="160"/>
      <c r="F5733" s="160">
        <v>45539</v>
      </c>
      <c r="G5733" s="160">
        <v>45554</v>
      </c>
      <c r="H5733" s="160" t="s">
        <v>6602</v>
      </c>
      <c r="I5733" s="160" t="s">
        <v>6669</v>
      </c>
      <c r="J5733" s="160">
        <v>70644.639999999999</v>
      </c>
      <c r="K5733" s="160">
        <v>70644.63</v>
      </c>
      <c r="L5733" s="707">
        <v>70644.639999999999</v>
      </c>
      <c r="M5733" s="727" t="s">
        <v>4996</v>
      </c>
      <c r="W5733" s="707">
        <v>16336.57</v>
      </c>
      <c r="X5733" s="707">
        <v>40179.14</v>
      </c>
      <c r="Y5733" s="707">
        <v>5739.87</v>
      </c>
      <c r="Z5733" s="707">
        <v>8389.0499999999993</v>
      </c>
      <c r="AA5733" s="707"/>
      <c r="AB5733" s="707"/>
      <c r="AC5733" s="707"/>
      <c r="AG5733" s="707"/>
      <c r="AH5733" s="707"/>
      <c r="AI5733" s="707"/>
    </row>
    <row r="5734" spans="4:36">
      <c r="D5734" s="160" t="s">
        <v>5649</v>
      </c>
      <c r="E5734" s="160"/>
      <c r="F5734" s="160">
        <v>45556</v>
      </c>
      <c r="G5734" s="160">
        <v>45579</v>
      </c>
      <c r="H5734" s="160" t="s">
        <v>6602</v>
      </c>
      <c r="I5734" s="160">
        <v>45932</v>
      </c>
      <c r="J5734" s="160">
        <v>295962.36</v>
      </c>
      <c r="K5734" s="160">
        <v>295962.36</v>
      </c>
      <c r="L5734" s="707">
        <v>302009.2</v>
      </c>
      <c r="M5734" s="727" t="s">
        <v>4994</v>
      </c>
      <c r="P5734" s="707">
        <v>92110.7</v>
      </c>
      <c r="Q5734" s="707">
        <v>209898.5</v>
      </c>
      <c r="Z5734" s="707"/>
      <c r="AA5734" s="707"/>
      <c r="AE5734" s="707"/>
      <c r="AF5734" s="707"/>
      <c r="AG5734" s="707"/>
      <c r="AH5734" s="707"/>
      <c r="AI5734" s="707"/>
      <c r="AJ5734" s="707"/>
    </row>
    <row r="5735" spans="4:36">
      <c r="D5735" s="160" t="s">
        <v>5649</v>
      </c>
      <c r="E5735" s="160"/>
      <c r="F5735" s="160">
        <v>45556</v>
      </c>
      <c r="G5735" s="160">
        <v>45579</v>
      </c>
      <c r="H5735" s="160" t="s">
        <v>6602</v>
      </c>
      <c r="I5735" s="160">
        <v>45932</v>
      </c>
      <c r="J5735" s="160">
        <v>295962.36</v>
      </c>
      <c r="K5735" s="160">
        <v>295962.36</v>
      </c>
      <c r="L5735" s="707">
        <v>302009.2</v>
      </c>
      <c r="M5735" s="727" t="s">
        <v>4995</v>
      </c>
      <c r="AA5735" s="707"/>
      <c r="AB5735" s="707"/>
      <c r="AC5735" s="707">
        <v>6046.84</v>
      </c>
      <c r="AE5735" s="707"/>
      <c r="AF5735" s="707"/>
      <c r="AG5735" s="707"/>
      <c r="AH5735" s="707"/>
      <c r="AI5735" s="707"/>
      <c r="AJ5735" s="707"/>
    </row>
    <row r="5736" spans="4:36">
      <c r="D5736" s="160" t="s">
        <v>5649</v>
      </c>
      <c r="E5736" s="160"/>
      <c r="F5736" s="160">
        <v>45556</v>
      </c>
      <c r="G5736" s="160">
        <v>45579</v>
      </c>
      <c r="H5736" s="160" t="s">
        <v>6602</v>
      </c>
      <c r="I5736" s="160">
        <v>45932</v>
      </c>
      <c r="J5736" s="160">
        <v>295962.36</v>
      </c>
      <c r="K5736" s="160">
        <v>295962.36</v>
      </c>
      <c r="L5736" s="707">
        <v>302009.2</v>
      </c>
      <c r="M5736" s="727" t="s">
        <v>4996</v>
      </c>
      <c r="W5736" s="707">
        <v>13961.34</v>
      </c>
      <c r="X5736" s="707">
        <v>31172.9</v>
      </c>
      <c r="Y5736" s="707">
        <v>23174.57</v>
      </c>
      <c r="Z5736" s="707">
        <v>7174.54</v>
      </c>
      <c r="AA5736" s="707">
        <v>203616.54</v>
      </c>
      <c r="AB5736" s="707">
        <v>16237.93</v>
      </c>
      <c r="AC5736" s="707">
        <v>624.54</v>
      </c>
      <c r="AH5736" s="707"/>
    </row>
    <row r="5737" spans="4:36">
      <c r="D5737" s="160" t="s">
        <v>5650</v>
      </c>
      <c r="E5737" s="160"/>
      <c r="F5737" s="160">
        <v>45579</v>
      </c>
      <c r="G5737" s="160">
        <v>45589</v>
      </c>
      <c r="H5737" s="160" t="s">
        <v>6712</v>
      </c>
      <c r="I5737" s="160">
        <v>45934</v>
      </c>
      <c r="J5737" s="160">
        <v>133739.29</v>
      </c>
      <c r="K5737" s="160">
        <v>133739.29</v>
      </c>
      <c r="L5737" s="707">
        <v>140787.09</v>
      </c>
      <c r="M5737" s="727" t="s">
        <v>4994</v>
      </c>
      <c r="Q5737" s="707">
        <v>140787.09</v>
      </c>
      <c r="Z5737" s="707"/>
      <c r="AA5737" s="707"/>
      <c r="AD5737" s="707"/>
      <c r="AE5737" s="707"/>
      <c r="AF5737" s="707"/>
      <c r="AG5737" s="707"/>
      <c r="AH5737" s="707"/>
      <c r="AI5737" s="707"/>
      <c r="AJ5737" s="707"/>
    </row>
    <row r="5738" spans="4:36">
      <c r="D5738" s="160" t="s">
        <v>5650</v>
      </c>
      <c r="E5738" s="160"/>
      <c r="F5738" s="160">
        <v>45579</v>
      </c>
      <c r="G5738" s="160">
        <v>45589</v>
      </c>
      <c r="H5738" s="160" t="s">
        <v>6712</v>
      </c>
      <c r="I5738" s="160">
        <v>45934</v>
      </c>
      <c r="J5738" s="160">
        <v>133739.29</v>
      </c>
      <c r="K5738" s="160">
        <v>133739.29</v>
      </c>
      <c r="L5738" s="707">
        <v>140787.09</v>
      </c>
      <c r="M5738" s="727" t="s">
        <v>4995</v>
      </c>
      <c r="AA5738" s="707"/>
      <c r="AB5738" s="707"/>
      <c r="AC5738" s="707">
        <v>7047.8</v>
      </c>
      <c r="AD5738" s="707"/>
      <c r="AE5738" s="707"/>
      <c r="AF5738" s="707"/>
      <c r="AG5738" s="707"/>
      <c r="AH5738" s="707"/>
      <c r="AI5738" s="707"/>
      <c r="AJ5738" s="707"/>
    </row>
    <row r="5739" spans="4:36">
      <c r="D5739" s="160" t="s">
        <v>5650</v>
      </c>
      <c r="E5739" s="160"/>
      <c r="F5739" s="160">
        <v>45579</v>
      </c>
      <c r="G5739" s="160">
        <v>45589</v>
      </c>
      <c r="H5739" s="160" t="s">
        <v>6712</v>
      </c>
      <c r="I5739" s="160">
        <v>45934</v>
      </c>
      <c r="J5739" s="160">
        <v>133739.29</v>
      </c>
      <c r="K5739" s="160">
        <v>133739.29</v>
      </c>
      <c r="L5739" s="707">
        <v>140787.09</v>
      </c>
      <c r="M5739" s="727" t="s">
        <v>4996</v>
      </c>
      <c r="Z5739" s="707"/>
      <c r="AA5739" s="707">
        <v>128155.92</v>
      </c>
      <c r="AB5739" s="707">
        <v>5376.58</v>
      </c>
      <c r="AC5739" s="707">
        <v>206.79</v>
      </c>
      <c r="AG5739" s="707"/>
      <c r="AH5739" s="707"/>
      <c r="AI5739" s="707"/>
    </row>
    <row r="5740" spans="4:36">
      <c r="D5740" s="160" t="s">
        <v>5651</v>
      </c>
      <c r="E5740" s="160"/>
      <c r="F5740" s="160">
        <v>45581</v>
      </c>
      <c r="G5740" s="160">
        <v>45592</v>
      </c>
      <c r="H5740" s="160" t="s">
        <v>6697</v>
      </c>
      <c r="I5740" s="160">
        <v>45932</v>
      </c>
      <c r="J5740" s="160">
        <v>152964.54999999999</v>
      </c>
      <c r="K5740" s="160">
        <v>152964.54999999999</v>
      </c>
      <c r="L5740" s="707">
        <v>161017.01</v>
      </c>
      <c r="M5740" s="727" t="s">
        <v>4994</v>
      </c>
      <c r="Q5740" s="707">
        <v>161017.01</v>
      </c>
      <c r="Z5740" s="707"/>
      <c r="AA5740" s="707"/>
      <c r="AE5740" s="707"/>
      <c r="AF5740" s="707"/>
      <c r="AG5740" s="707"/>
      <c r="AH5740" s="707"/>
      <c r="AI5740" s="707"/>
      <c r="AJ5740" s="707"/>
    </row>
    <row r="5741" spans="4:36">
      <c r="D5741" s="160" t="s">
        <v>5651</v>
      </c>
      <c r="E5741" s="160"/>
      <c r="F5741" s="160">
        <v>45581</v>
      </c>
      <c r="G5741" s="160">
        <v>45592</v>
      </c>
      <c r="H5741" s="160" t="s">
        <v>6697</v>
      </c>
      <c r="I5741" s="160">
        <v>45932</v>
      </c>
      <c r="J5741" s="160">
        <v>152964.54999999999</v>
      </c>
      <c r="K5741" s="160">
        <v>152964.54999999999</v>
      </c>
      <c r="L5741" s="707">
        <v>161017.01</v>
      </c>
      <c r="M5741" s="727" t="s">
        <v>4995</v>
      </c>
      <c r="AA5741" s="707"/>
      <c r="AB5741" s="707"/>
      <c r="AC5741" s="707">
        <v>8052.46</v>
      </c>
      <c r="AE5741" s="707"/>
      <c r="AF5741" s="707"/>
      <c r="AG5741" s="707"/>
      <c r="AH5741" s="707"/>
      <c r="AI5741" s="707"/>
      <c r="AJ5741" s="707"/>
    </row>
    <row r="5742" spans="4:36">
      <c r="D5742" s="160" t="s">
        <v>5651</v>
      </c>
      <c r="E5742" s="160"/>
      <c r="F5742" s="160">
        <v>45581</v>
      </c>
      <c r="G5742" s="160">
        <v>45592</v>
      </c>
      <c r="H5742" s="160" t="s">
        <v>6697</v>
      </c>
      <c r="I5742" s="160">
        <v>45932</v>
      </c>
      <c r="J5742" s="160">
        <v>152964.54999999999</v>
      </c>
      <c r="K5742" s="160">
        <v>152964.54999999999</v>
      </c>
      <c r="L5742" s="707">
        <v>161017.01</v>
      </c>
      <c r="M5742" s="727" t="s">
        <v>4996</v>
      </c>
      <c r="W5742" s="707"/>
      <c r="X5742" s="707"/>
      <c r="Y5742" s="707"/>
      <c r="Z5742" s="707"/>
      <c r="AA5742" s="707">
        <v>145202.78</v>
      </c>
      <c r="AB5742" s="707">
        <v>7474.29</v>
      </c>
      <c r="AC5742" s="707">
        <v>287.47000000000003</v>
      </c>
      <c r="AH5742" s="707"/>
      <c r="AI5742" s="707"/>
    </row>
    <row r="5743" spans="4:36">
      <c r="D5743" s="160" t="s">
        <v>9511</v>
      </c>
      <c r="E5743" s="160"/>
      <c r="F5743" s="160">
        <v>45581</v>
      </c>
      <c r="G5743" s="160">
        <v>45592</v>
      </c>
      <c r="H5743" s="160" t="s">
        <v>6697</v>
      </c>
      <c r="I5743" s="160" t="s">
        <v>12615</v>
      </c>
      <c r="J5743" s="160">
        <v>28531.72</v>
      </c>
      <c r="K5743" s="160">
        <v>28531.71</v>
      </c>
      <c r="L5743" s="707">
        <v>28531.72</v>
      </c>
      <c r="M5743" s="727" t="s">
        <v>4994</v>
      </c>
      <c r="W5743" s="707"/>
      <c r="X5743" s="707"/>
      <c r="Y5743" s="707"/>
      <c r="Z5743" s="707"/>
      <c r="AA5743" s="707"/>
      <c r="AB5743" s="707">
        <v>2853.17</v>
      </c>
      <c r="AC5743" s="707">
        <v>25678.54</v>
      </c>
      <c r="AD5743" s="707"/>
      <c r="AE5743" s="707"/>
      <c r="AF5743" s="707"/>
      <c r="AG5743" s="707"/>
      <c r="AH5743" s="707"/>
      <c r="AI5743" s="707"/>
      <c r="AJ5743" s="707"/>
    </row>
    <row r="5744" spans="4:36">
      <c r="D5744" s="160" t="s">
        <v>9511</v>
      </c>
      <c r="E5744" s="160"/>
      <c r="F5744" s="160">
        <v>45581</v>
      </c>
      <c r="G5744" s="160">
        <v>45592</v>
      </c>
      <c r="H5744" s="160" t="s">
        <v>6697</v>
      </c>
      <c r="I5744" s="160" t="s">
        <v>12615</v>
      </c>
      <c r="J5744" s="160">
        <v>28531.72</v>
      </c>
      <c r="K5744" s="160">
        <v>28531.71</v>
      </c>
      <c r="L5744" s="707">
        <v>28531.72</v>
      </c>
      <c r="M5744" s="727" t="s">
        <v>4995</v>
      </c>
      <c r="X5744" s="707"/>
      <c r="Y5744" s="707"/>
      <c r="Z5744" s="707"/>
      <c r="AA5744" s="707"/>
      <c r="AB5744" s="707"/>
      <c r="AC5744" s="707"/>
      <c r="AD5744" s="707"/>
      <c r="AE5744" s="707"/>
      <c r="AF5744" s="707"/>
      <c r="AG5744" s="707"/>
      <c r="AH5744" s="707"/>
      <c r="AI5744" s="707"/>
      <c r="AJ5744" s="707"/>
    </row>
    <row r="5745" spans="4:35">
      <c r="D5745" s="160" t="s">
        <v>9511</v>
      </c>
      <c r="E5745" s="160"/>
      <c r="F5745" s="160">
        <v>45581</v>
      </c>
      <c r="G5745" s="160">
        <v>45592</v>
      </c>
      <c r="H5745" s="160" t="s">
        <v>6697</v>
      </c>
      <c r="I5745" s="160" t="s">
        <v>12615</v>
      </c>
      <c r="J5745" s="160">
        <v>28531.72</v>
      </c>
      <c r="K5745" s="160">
        <v>28531.71</v>
      </c>
      <c r="L5745" s="707">
        <v>28531.72</v>
      </c>
      <c r="M5745" s="727" t="s">
        <v>4996</v>
      </c>
      <c r="R5745" s="707"/>
      <c r="S5745" s="707"/>
      <c r="T5745" s="707"/>
      <c r="U5745" s="707"/>
      <c r="V5745" s="707"/>
      <c r="W5745" s="707"/>
      <c r="X5745" s="707"/>
      <c r="Y5745" s="707"/>
      <c r="Z5745" s="707"/>
      <c r="AA5745" s="707">
        <v>7132.93</v>
      </c>
      <c r="AB5745" s="707">
        <v>21398.78</v>
      </c>
      <c r="AC5745" s="707"/>
      <c r="AD5745" s="707"/>
      <c r="AE5745" s="707"/>
      <c r="AF5745" s="707"/>
      <c r="AG5745" s="707"/>
      <c r="AH5745" s="707"/>
      <c r="AI5745" s="707"/>
    </row>
    <row r="5746" spans="4:35">
      <c r="D5746" s="160" t="s">
        <v>9512</v>
      </c>
      <c r="E5746" s="160"/>
      <c r="F5746" s="160">
        <v>45581</v>
      </c>
      <c r="G5746" s="160">
        <v>45592</v>
      </c>
      <c r="H5746" s="160" t="s">
        <v>6697</v>
      </c>
      <c r="I5746" s="160">
        <v>45938</v>
      </c>
      <c r="J5746" s="160">
        <v>26071.74</v>
      </c>
      <c r="K5746" s="160">
        <v>26071.74</v>
      </c>
      <c r="L5746" s="707">
        <v>52143.49</v>
      </c>
      <c r="M5746" s="727" t="s">
        <v>4994</v>
      </c>
      <c r="Q5746" s="707">
        <v>26071.74</v>
      </c>
      <c r="R5746" s="707"/>
      <c r="V5746" s="707"/>
      <c r="W5746" s="707"/>
      <c r="X5746" s="707"/>
      <c r="Y5746" s="707"/>
      <c r="Z5746" s="707"/>
      <c r="AA5746" s="707"/>
      <c r="AB5746" s="707"/>
      <c r="AC5746" s="707">
        <v>26071.74</v>
      </c>
      <c r="AD5746" s="707"/>
      <c r="AE5746" s="707"/>
      <c r="AF5746" s="707"/>
      <c r="AG5746" s="707"/>
    </row>
    <row r="5747" spans="4:35">
      <c r="D5747" s="160" t="s">
        <v>9512</v>
      </c>
      <c r="E5747" s="160"/>
      <c r="F5747" s="160">
        <v>45581</v>
      </c>
      <c r="G5747" s="160">
        <v>45592</v>
      </c>
      <c r="H5747" s="160" t="s">
        <v>6697</v>
      </c>
      <c r="I5747" s="160">
        <v>45938</v>
      </c>
      <c r="J5747" s="160">
        <v>26071.74</v>
      </c>
      <c r="K5747" s="160">
        <v>26071.74</v>
      </c>
      <c r="L5747" s="707">
        <v>52143.49</v>
      </c>
      <c r="M5747" s="727" t="s">
        <v>4995</v>
      </c>
      <c r="X5747" s="707"/>
      <c r="Y5747" s="707"/>
      <c r="Z5747" s="707"/>
      <c r="AA5747" s="707"/>
      <c r="AB5747" s="707"/>
      <c r="AC5747" s="707">
        <v>26071.74</v>
      </c>
      <c r="AD5747" s="707"/>
      <c r="AE5747" s="707"/>
      <c r="AF5747" s="707"/>
      <c r="AG5747" s="707"/>
      <c r="AI5747" s="707"/>
    </row>
    <row r="5748" spans="4:35">
      <c r="D5748" s="160" t="s">
        <v>9512</v>
      </c>
      <c r="E5748" s="160"/>
      <c r="F5748" s="160">
        <v>45581</v>
      </c>
      <c r="G5748" s="160">
        <v>45592</v>
      </c>
      <c r="H5748" s="160" t="s">
        <v>6697</v>
      </c>
      <c r="I5748" s="160">
        <v>45938</v>
      </c>
      <c r="J5748" s="160">
        <v>26071.74</v>
      </c>
      <c r="K5748" s="160">
        <v>26071.74</v>
      </c>
      <c r="L5748" s="707">
        <v>52143.49</v>
      </c>
      <c r="M5748" s="727" t="s">
        <v>4996</v>
      </c>
      <c r="R5748" s="707"/>
      <c r="S5748" s="707"/>
      <c r="T5748" s="707"/>
      <c r="U5748" s="707"/>
      <c r="V5748" s="707"/>
      <c r="W5748" s="707"/>
      <c r="X5748" s="707"/>
      <c r="Y5748" s="707"/>
      <c r="Z5748" s="707"/>
      <c r="AA5748" s="707">
        <v>26071.74</v>
      </c>
      <c r="AD5748" s="707"/>
      <c r="AE5748" s="707"/>
      <c r="AF5748" s="707"/>
      <c r="AI5748" s="707"/>
    </row>
    <row r="5749" spans="4:35">
      <c r="D5749" s="160" t="s">
        <v>5652</v>
      </c>
      <c r="E5749" s="160"/>
      <c r="F5749" s="160">
        <v>45560</v>
      </c>
      <c r="G5749" s="160">
        <v>45575</v>
      </c>
      <c r="H5749" s="160" t="s">
        <v>6544</v>
      </c>
      <c r="I5749" s="160">
        <v>45943</v>
      </c>
      <c r="J5749" s="160">
        <v>18216.18</v>
      </c>
      <c r="K5749" s="160">
        <v>18216.18</v>
      </c>
      <c r="L5749" s="707">
        <v>136876.65</v>
      </c>
      <c r="M5749" s="727" t="s">
        <v>4994</v>
      </c>
      <c r="P5749" s="707">
        <v>13449.33</v>
      </c>
      <c r="Q5749" s="707">
        <v>4766.8500000000004</v>
      </c>
      <c r="R5749" s="707"/>
      <c r="V5749" s="707"/>
      <c r="W5749" s="707"/>
      <c r="X5749" s="707"/>
      <c r="Y5749" s="707"/>
      <c r="Z5749" s="707"/>
      <c r="AA5749" s="707"/>
      <c r="AB5749" s="707"/>
      <c r="AC5749" s="707">
        <v>118660.46</v>
      </c>
      <c r="AD5749" s="707"/>
      <c r="AE5749" s="707"/>
      <c r="AF5749" s="707"/>
      <c r="AG5749" s="707"/>
    </row>
    <row r="5750" spans="4:35">
      <c r="D5750" s="160" t="s">
        <v>5652</v>
      </c>
      <c r="E5750" s="160"/>
      <c r="F5750" s="160">
        <v>45560</v>
      </c>
      <c r="G5750" s="160">
        <v>45575</v>
      </c>
      <c r="H5750" s="160" t="s">
        <v>6544</v>
      </c>
      <c r="I5750" s="160">
        <v>45943</v>
      </c>
      <c r="J5750" s="160">
        <v>18216.18</v>
      </c>
      <c r="K5750" s="160">
        <v>18216.18</v>
      </c>
      <c r="L5750" s="707">
        <v>136876.65</v>
      </c>
      <c r="M5750" s="727" t="s">
        <v>4995</v>
      </c>
      <c r="X5750" s="707"/>
      <c r="Y5750" s="707"/>
      <c r="Z5750" s="707"/>
      <c r="AA5750" s="707"/>
      <c r="AB5750" s="707"/>
      <c r="AC5750" s="707">
        <v>118660.46</v>
      </c>
      <c r="AD5750" s="707"/>
      <c r="AE5750" s="707"/>
      <c r="AF5750" s="707"/>
      <c r="AG5750" s="707"/>
      <c r="AH5750" s="707"/>
      <c r="AI5750" s="707"/>
    </row>
    <row r="5751" spans="4:35">
      <c r="D5751" s="160" t="s">
        <v>5652</v>
      </c>
      <c r="E5751" s="160"/>
      <c r="F5751" s="160">
        <v>45560</v>
      </c>
      <c r="G5751" s="160">
        <v>45575</v>
      </c>
      <c r="H5751" s="160" t="s">
        <v>6544</v>
      </c>
      <c r="I5751" s="160">
        <v>45943</v>
      </c>
      <c r="J5751" s="160">
        <v>18216.18</v>
      </c>
      <c r="K5751" s="160">
        <v>18216.18</v>
      </c>
      <c r="L5751" s="707">
        <v>136876.65</v>
      </c>
      <c r="M5751" s="727" t="s">
        <v>4996</v>
      </c>
      <c r="R5751" s="707"/>
      <c r="S5751" s="707"/>
      <c r="T5751" s="707"/>
      <c r="U5751" s="707"/>
      <c r="V5751" s="707"/>
      <c r="W5751" s="707"/>
      <c r="X5751" s="707"/>
      <c r="Y5751" s="707">
        <v>18216.18</v>
      </c>
      <c r="Z5751" s="707"/>
      <c r="AA5751" s="707"/>
      <c r="AD5751" s="707"/>
      <c r="AE5751" s="707"/>
      <c r="AF5751" s="707"/>
      <c r="AG5751" s="707"/>
      <c r="AH5751" s="707"/>
      <c r="AI5751" s="707"/>
    </row>
    <row r="5752" spans="4:35">
      <c r="D5752" s="160" t="s">
        <v>5653</v>
      </c>
      <c r="E5752" s="160"/>
      <c r="F5752" s="160">
        <v>45563</v>
      </c>
      <c r="G5752" s="160">
        <v>45575</v>
      </c>
      <c r="H5752" s="160" t="s">
        <v>6544</v>
      </c>
      <c r="I5752" s="160">
        <v>45945</v>
      </c>
      <c r="J5752" s="160">
        <v>7967.47</v>
      </c>
      <c r="K5752" s="160">
        <v>7967.47</v>
      </c>
      <c r="L5752" s="707">
        <v>18250.22</v>
      </c>
      <c r="M5752" s="727" t="s">
        <v>4994</v>
      </c>
      <c r="P5752" s="707">
        <v>4539.87</v>
      </c>
      <c r="Q5752" s="707">
        <v>3427.6</v>
      </c>
      <c r="R5752" s="707"/>
      <c r="V5752" s="707"/>
      <c r="W5752" s="707"/>
      <c r="X5752" s="707"/>
      <c r="Y5752" s="707"/>
      <c r="AA5752" s="707"/>
      <c r="AB5752" s="707"/>
      <c r="AC5752" s="707">
        <v>10282.75</v>
      </c>
      <c r="AD5752" s="707"/>
      <c r="AE5752" s="707"/>
      <c r="AF5752" s="707"/>
      <c r="AG5752" s="707"/>
    </row>
    <row r="5753" spans="4:35">
      <c r="D5753" s="160" t="s">
        <v>5653</v>
      </c>
      <c r="E5753" s="160"/>
      <c r="F5753" s="160">
        <v>45563</v>
      </c>
      <c r="G5753" s="160">
        <v>45575</v>
      </c>
      <c r="H5753" s="160" t="s">
        <v>6544</v>
      </c>
      <c r="I5753" s="160">
        <v>45945</v>
      </c>
      <c r="J5753" s="160">
        <v>7967.47</v>
      </c>
      <c r="K5753" s="160">
        <v>7967.47</v>
      </c>
      <c r="L5753" s="707">
        <v>18250.22</v>
      </c>
      <c r="M5753" s="727" t="s">
        <v>4995</v>
      </c>
      <c r="X5753" s="707"/>
      <c r="Y5753" s="707"/>
      <c r="Z5753" s="707"/>
      <c r="AA5753" s="707"/>
      <c r="AB5753" s="707"/>
      <c r="AC5753" s="707">
        <v>10282.75</v>
      </c>
      <c r="AD5753" s="707"/>
      <c r="AE5753" s="707"/>
      <c r="AF5753" s="707"/>
      <c r="AG5753" s="707"/>
      <c r="AH5753" s="707"/>
    </row>
    <row r="5754" spans="4:35">
      <c r="D5754" s="160" t="s">
        <v>5653</v>
      </c>
      <c r="E5754" s="160"/>
      <c r="F5754" s="160">
        <v>45563</v>
      </c>
      <c r="G5754" s="160">
        <v>45575</v>
      </c>
      <c r="H5754" s="160" t="s">
        <v>6544</v>
      </c>
      <c r="I5754" s="160">
        <v>45945</v>
      </c>
      <c r="J5754" s="160">
        <v>7967.47</v>
      </c>
      <c r="K5754" s="160">
        <v>7967.47</v>
      </c>
      <c r="L5754" s="707">
        <v>18250.22</v>
      </c>
      <c r="M5754" s="727" t="s">
        <v>4996</v>
      </c>
      <c r="W5754" s="707"/>
      <c r="X5754" s="707"/>
      <c r="Y5754" s="707">
        <v>7967.47</v>
      </c>
      <c r="Z5754" s="707"/>
      <c r="AA5754" s="707"/>
      <c r="AD5754" s="707"/>
      <c r="AE5754" s="707"/>
      <c r="AF5754" s="707"/>
      <c r="AG5754" s="707"/>
      <c r="AH5754" s="707"/>
    </row>
    <row r="5755" spans="4:35">
      <c r="D5755" s="160" t="s">
        <v>9513</v>
      </c>
      <c r="E5755" s="160"/>
      <c r="F5755" s="160">
        <v>45584</v>
      </c>
      <c r="G5755" s="160">
        <v>45594</v>
      </c>
      <c r="H5755" s="160">
        <v>45939</v>
      </c>
      <c r="I5755" s="160">
        <v>45950</v>
      </c>
      <c r="J5755" s="160">
        <v>0</v>
      </c>
      <c r="K5755" s="160">
        <v>0</v>
      </c>
      <c r="L5755" s="707">
        <v>43018.37</v>
      </c>
      <c r="M5755" s="727" t="s">
        <v>4994</v>
      </c>
      <c r="W5755" s="707"/>
      <c r="X5755" s="707"/>
      <c r="AA5755" s="707"/>
      <c r="AB5755" s="707"/>
      <c r="AC5755" s="707">
        <v>43018.37</v>
      </c>
      <c r="AD5755" s="707"/>
      <c r="AE5755" s="707"/>
      <c r="AF5755" s="707"/>
      <c r="AG5755" s="707"/>
    </row>
    <row r="5756" spans="4:35">
      <c r="D5756" s="160" t="s">
        <v>9513</v>
      </c>
      <c r="E5756" s="160"/>
      <c r="F5756" s="160">
        <v>45584</v>
      </c>
      <c r="G5756" s="160">
        <v>45594</v>
      </c>
      <c r="H5756" s="160">
        <v>45939</v>
      </c>
      <c r="I5756" s="160">
        <v>45950</v>
      </c>
      <c r="J5756" s="160">
        <v>0</v>
      </c>
      <c r="K5756" s="160">
        <v>0</v>
      </c>
      <c r="L5756" s="707">
        <v>43018.37</v>
      </c>
      <c r="M5756" s="727" t="s">
        <v>4995</v>
      </c>
      <c r="X5756" s="707"/>
      <c r="Y5756" s="707"/>
      <c r="Z5756" s="707"/>
      <c r="AA5756" s="707"/>
      <c r="AB5756" s="707"/>
      <c r="AC5756" s="707">
        <v>43018.37</v>
      </c>
      <c r="AD5756" s="707"/>
      <c r="AE5756" s="707"/>
      <c r="AF5756" s="707"/>
      <c r="AG5756" s="707"/>
      <c r="AH5756" s="707"/>
    </row>
    <row r="5757" spans="4:35">
      <c r="D5757" s="160" t="s">
        <v>9513</v>
      </c>
      <c r="E5757" s="160"/>
      <c r="F5757" s="160">
        <v>45584</v>
      </c>
      <c r="G5757" s="160">
        <v>45594</v>
      </c>
      <c r="H5757" s="160">
        <v>45939</v>
      </c>
      <c r="I5757" s="160">
        <v>45950</v>
      </c>
      <c r="J5757" s="160">
        <v>0</v>
      </c>
      <c r="K5757" s="160">
        <v>0</v>
      </c>
      <c r="L5757" s="707">
        <v>43018.37</v>
      </c>
      <c r="M5757" s="727" t="s">
        <v>4996</v>
      </c>
      <c r="X5757" s="707"/>
      <c r="Y5757" s="707"/>
      <c r="Z5757" s="707"/>
      <c r="AE5757" s="707"/>
      <c r="AF5757" s="707"/>
      <c r="AG5757" s="707"/>
      <c r="AH5757" s="707"/>
    </row>
    <row r="5758" spans="4:35">
      <c r="D5758" s="160" t="s">
        <v>5654</v>
      </c>
      <c r="E5758" s="160"/>
      <c r="F5758" s="160">
        <v>45581</v>
      </c>
      <c r="G5758" s="160">
        <v>45596</v>
      </c>
      <c r="H5758" s="160">
        <v>45939</v>
      </c>
      <c r="I5758" s="160">
        <v>45955</v>
      </c>
      <c r="J5758" s="160">
        <v>0</v>
      </c>
      <c r="K5758" s="160">
        <v>0</v>
      </c>
      <c r="L5758" s="707">
        <v>74304.5</v>
      </c>
      <c r="M5758" s="727" t="s">
        <v>4994</v>
      </c>
      <c r="X5758" s="707"/>
      <c r="AA5758" s="707"/>
      <c r="AB5758" s="707"/>
      <c r="AC5758" s="707">
        <v>74304.5</v>
      </c>
      <c r="AD5758" s="707"/>
      <c r="AE5758" s="707"/>
      <c r="AF5758" s="707"/>
      <c r="AG5758" s="707"/>
    </row>
    <row r="5759" spans="4:35">
      <c r="D5759" s="160" t="s">
        <v>5654</v>
      </c>
      <c r="E5759" s="160"/>
      <c r="F5759" s="160">
        <v>45581</v>
      </c>
      <c r="G5759" s="160">
        <v>45596</v>
      </c>
      <c r="H5759" s="160">
        <v>45939</v>
      </c>
      <c r="I5759" s="160">
        <v>45955</v>
      </c>
      <c r="J5759" s="160">
        <v>0</v>
      </c>
      <c r="K5759" s="160">
        <v>0</v>
      </c>
      <c r="L5759" s="707">
        <v>74304.5</v>
      </c>
      <c r="M5759" s="727" t="s">
        <v>4995</v>
      </c>
      <c r="X5759" s="707"/>
      <c r="Y5759" s="707"/>
      <c r="Z5759" s="707"/>
      <c r="AA5759" s="707"/>
      <c r="AB5759" s="707"/>
      <c r="AC5759" s="707">
        <v>74304.5</v>
      </c>
      <c r="AD5759" s="707"/>
      <c r="AE5759" s="707"/>
      <c r="AF5759" s="707"/>
      <c r="AG5759" s="707"/>
    </row>
    <row r="5760" spans="4:35">
      <c r="D5760" s="160" t="s">
        <v>5654</v>
      </c>
      <c r="E5760" s="160"/>
      <c r="F5760" s="160">
        <v>45581</v>
      </c>
      <c r="G5760" s="160">
        <v>45596</v>
      </c>
      <c r="H5760" s="160">
        <v>45939</v>
      </c>
      <c r="I5760" s="160">
        <v>45955</v>
      </c>
      <c r="J5760" s="160">
        <v>0</v>
      </c>
      <c r="K5760" s="160">
        <v>0</v>
      </c>
      <c r="L5760" s="707">
        <v>74304.5</v>
      </c>
      <c r="M5760" s="727" t="s">
        <v>4996</v>
      </c>
      <c r="X5760" s="707"/>
      <c r="Y5760" s="707"/>
      <c r="Z5760" s="707"/>
      <c r="AE5760" s="707"/>
      <c r="AF5760" s="707"/>
      <c r="AG5760" s="707"/>
    </row>
    <row r="5761" spans="4:35">
      <c r="D5761" s="160" t="s">
        <v>5655</v>
      </c>
      <c r="E5761" s="160"/>
      <c r="F5761" s="160">
        <v>45581</v>
      </c>
      <c r="G5761" s="160">
        <v>45592</v>
      </c>
      <c r="H5761" s="160">
        <v>45939</v>
      </c>
      <c r="I5761" s="160">
        <v>45950</v>
      </c>
      <c r="J5761" s="160">
        <v>0</v>
      </c>
      <c r="K5761" s="160">
        <v>0</v>
      </c>
      <c r="L5761" s="707">
        <v>193188.3</v>
      </c>
      <c r="M5761" s="727" t="s">
        <v>4994</v>
      </c>
      <c r="X5761" s="707"/>
      <c r="AB5761" s="707"/>
      <c r="AC5761" s="707">
        <v>193188.3</v>
      </c>
      <c r="AD5761" s="707"/>
      <c r="AE5761" s="707"/>
      <c r="AF5761" s="707"/>
      <c r="AG5761" s="707"/>
    </row>
    <row r="5762" spans="4:35">
      <c r="D5762" s="160" t="s">
        <v>5655</v>
      </c>
      <c r="E5762" s="160"/>
      <c r="F5762" s="160">
        <v>45581</v>
      </c>
      <c r="G5762" s="160">
        <v>45592</v>
      </c>
      <c r="H5762" s="160">
        <v>45939</v>
      </c>
      <c r="I5762" s="160">
        <v>45950</v>
      </c>
      <c r="J5762" s="160">
        <v>0</v>
      </c>
      <c r="K5762" s="160">
        <v>0</v>
      </c>
      <c r="L5762" s="707">
        <v>193188.3</v>
      </c>
      <c r="M5762" s="727" t="s">
        <v>4995</v>
      </c>
      <c r="X5762" s="707"/>
      <c r="Y5762" s="707"/>
      <c r="Z5762" s="707"/>
      <c r="AB5762" s="707"/>
      <c r="AC5762" s="707">
        <v>193188.3</v>
      </c>
      <c r="AD5762" s="707"/>
      <c r="AE5762" s="707"/>
      <c r="AF5762" s="707"/>
      <c r="AG5762" s="707"/>
    </row>
    <row r="5763" spans="4:35">
      <c r="D5763" s="160" t="s">
        <v>5655</v>
      </c>
      <c r="E5763" s="160"/>
      <c r="F5763" s="160">
        <v>45581</v>
      </c>
      <c r="G5763" s="160">
        <v>45592</v>
      </c>
      <c r="H5763" s="160">
        <v>45939</v>
      </c>
      <c r="I5763" s="160">
        <v>45950</v>
      </c>
      <c r="J5763" s="160">
        <v>0</v>
      </c>
      <c r="K5763" s="160">
        <v>0</v>
      </c>
      <c r="L5763" s="707">
        <v>193188.3</v>
      </c>
      <c r="M5763" s="727" t="s">
        <v>4996</v>
      </c>
      <c r="X5763" s="707"/>
      <c r="Y5763" s="707"/>
      <c r="Z5763" s="707"/>
      <c r="AE5763" s="707"/>
      <c r="AF5763" s="707"/>
      <c r="AG5763" s="707"/>
    </row>
    <row r="5764" spans="4:35">
      <c r="D5764" s="160" t="s">
        <v>9514</v>
      </c>
      <c r="E5764" s="160"/>
      <c r="F5764" s="160">
        <v>45563</v>
      </c>
      <c r="G5764" s="160">
        <v>45568</v>
      </c>
      <c r="H5764" s="160">
        <v>45935</v>
      </c>
      <c r="I5764" s="160">
        <v>45942</v>
      </c>
      <c r="J5764" s="707">
        <v>0</v>
      </c>
      <c r="K5764" s="160">
        <v>0</v>
      </c>
      <c r="L5764" s="707">
        <v>20837</v>
      </c>
      <c r="M5764" s="727" t="s">
        <v>4994</v>
      </c>
      <c r="X5764" s="707"/>
      <c r="AB5764" s="707"/>
      <c r="AC5764" s="707">
        <v>20837</v>
      </c>
      <c r="AD5764" s="707"/>
      <c r="AE5764" s="707"/>
      <c r="AF5764" s="707"/>
      <c r="AG5764" s="707"/>
    </row>
    <row r="5765" spans="4:35">
      <c r="D5765" s="160" t="s">
        <v>9514</v>
      </c>
      <c r="E5765" s="160"/>
      <c r="F5765" s="160">
        <v>45563</v>
      </c>
      <c r="G5765" s="160">
        <v>45568</v>
      </c>
      <c r="H5765" s="160">
        <v>45935</v>
      </c>
      <c r="I5765" s="160">
        <v>45942</v>
      </c>
      <c r="J5765" s="707">
        <v>0</v>
      </c>
      <c r="K5765" s="160">
        <v>0</v>
      </c>
      <c r="L5765" s="707">
        <v>20837</v>
      </c>
      <c r="M5765" s="727" t="s">
        <v>4995</v>
      </c>
      <c r="X5765" s="707"/>
      <c r="Y5765" s="707"/>
      <c r="Z5765" s="707"/>
      <c r="AB5765" s="707"/>
      <c r="AC5765" s="707">
        <v>20837</v>
      </c>
      <c r="AD5765" s="707"/>
      <c r="AE5765" s="707"/>
      <c r="AF5765" s="707"/>
      <c r="AG5765" s="707"/>
    </row>
    <row r="5766" spans="4:35">
      <c r="D5766" s="160" t="s">
        <v>9514</v>
      </c>
      <c r="E5766" s="160"/>
      <c r="F5766" s="160">
        <v>45563</v>
      </c>
      <c r="G5766" s="160">
        <v>45568</v>
      </c>
      <c r="H5766" s="160">
        <v>45935</v>
      </c>
      <c r="I5766" s="160">
        <v>45942</v>
      </c>
      <c r="J5766" s="707">
        <v>0</v>
      </c>
      <c r="K5766" s="160">
        <v>0</v>
      </c>
      <c r="L5766" s="707">
        <v>20837</v>
      </c>
      <c r="M5766" s="727" t="s">
        <v>4996</v>
      </c>
      <c r="X5766" s="707"/>
      <c r="Y5766" s="707"/>
      <c r="Z5766" s="707"/>
      <c r="AE5766" s="707"/>
      <c r="AF5766" s="707"/>
      <c r="AG5766" s="707"/>
    </row>
    <row r="5767" spans="4:35">
      <c r="D5767" s="160" t="s">
        <v>5660</v>
      </c>
      <c r="E5767" s="160"/>
      <c r="F5767" s="160">
        <v>45598</v>
      </c>
      <c r="G5767" s="160">
        <v>45629</v>
      </c>
      <c r="H5767" s="160" t="s">
        <v>6811</v>
      </c>
      <c r="I5767" s="160">
        <v>45969</v>
      </c>
      <c r="J5767" s="160">
        <v>156622.10999999999</v>
      </c>
      <c r="K5767" s="160">
        <v>156622.10999999999</v>
      </c>
      <c r="L5767" s="707">
        <v>196630.58</v>
      </c>
      <c r="M5767" s="727" t="s">
        <v>4994</v>
      </c>
      <c r="R5767" s="707">
        <v>131562.57999999999</v>
      </c>
      <c r="S5767" s="707">
        <v>9397.33</v>
      </c>
      <c r="X5767" s="707"/>
      <c r="AA5767" s="707"/>
      <c r="AB5767" s="707"/>
      <c r="AC5767" s="707">
        <v>27598.77</v>
      </c>
      <c r="AD5767" s="707">
        <v>28071.91</v>
      </c>
      <c r="AE5767" s="707"/>
      <c r="AF5767" s="707"/>
      <c r="AG5767" s="707"/>
    </row>
    <row r="5768" spans="4:35">
      <c r="D5768" s="160" t="s">
        <v>5660</v>
      </c>
      <c r="E5768" s="160"/>
      <c r="F5768" s="160">
        <v>45598</v>
      </c>
      <c r="G5768" s="160">
        <v>45629</v>
      </c>
      <c r="H5768" s="160" t="s">
        <v>6811</v>
      </c>
      <c r="I5768" s="160">
        <v>45969</v>
      </c>
      <c r="J5768" s="160">
        <v>156622.10999999999</v>
      </c>
      <c r="K5768" s="160">
        <v>156622.10999999999</v>
      </c>
      <c r="L5768" s="707">
        <v>196630.58</v>
      </c>
      <c r="M5768" s="727" t="s">
        <v>4995</v>
      </c>
      <c r="X5768" s="707"/>
      <c r="Y5768" s="707"/>
      <c r="Z5768" s="707"/>
      <c r="AA5768" s="707"/>
      <c r="AB5768" s="707"/>
      <c r="AC5768" s="707">
        <v>11936.56</v>
      </c>
      <c r="AD5768" s="707">
        <v>28071.91</v>
      </c>
      <c r="AE5768" s="707"/>
      <c r="AF5768" s="707"/>
      <c r="AG5768" s="707"/>
    </row>
    <row r="5769" spans="4:35">
      <c r="D5769" s="160" t="s">
        <v>5660</v>
      </c>
      <c r="E5769" s="160"/>
      <c r="F5769" s="160">
        <v>45598</v>
      </c>
      <c r="G5769" s="160">
        <v>45629</v>
      </c>
      <c r="H5769" s="160" t="s">
        <v>6811</v>
      </c>
      <c r="I5769" s="160">
        <v>45969</v>
      </c>
      <c r="J5769" s="160">
        <v>156622.10999999999</v>
      </c>
      <c r="K5769" s="160">
        <v>156622.10999999999</v>
      </c>
      <c r="L5769" s="707">
        <v>196630.58</v>
      </c>
      <c r="M5769" s="727" t="s">
        <v>4996</v>
      </c>
      <c r="X5769" s="707"/>
      <c r="Y5769" s="707"/>
      <c r="Z5769" s="707"/>
      <c r="AA5769" s="707">
        <v>130518.43</v>
      </c>
      <c r="AB5769" s="707">
        <v>26103.68</v>
      </c>
      <c r="AE5769" s="707"/>
      <c r="AF5769" s="707"/>
      <c r="AG5769" s="707"/>
    </row>
    <row r="5770" spans="4:35">
      <c r="D5770" s="160" t="s">
        <v>5661</v>
      </c>
      <c r="E5770" s="160"/>
      <c r="F5770" s="160">
        <v>45598</v>
      </c>
      <c r="G5770" s="160">
        <v>45626</v>
      </c>
      <c r="H5770" s="160">
        <v>45956</v>
      </c>
      <c r="I5770" s="160">
        <v>45969</v>
      </c>
      <c r="J5770" s="160">
        <v>0</v>
      </c>
      <c r="K5770" s="160">
        <v>0</v>
      </c>
      <c r="L5770" s="707">
        <v>18759.98</v>
      </c>
      <c r="M5770" s="727" t="s">
        <v>4994</v>
      </c>
      <c r="X5770" s="707"/>
      <c r="Y5770" s="707"/>
      <c r="AA5770" s="707"/>
      <c r="AB5770" s="707"/>
      <c r="AC5770" s="707">
        <v>9848.99</v>
      </c>
      <c r="AD5770" s="707">
        <v>8910.99</v>
      </c>
      <c r="AE5770" s="707"/>
      <c r="AF5770" s="707"/>
      <c r="AG5770" s="707"/>
    </row>
    <row r="5771" spans="4:35">
      <c r="D5771" s="160" t="s">
        <v>5661</v>
      </c>
      <c r="E5771" s="160"/>
      <c r="F5771" s="160">
        <v>45598</v>
      </c>
      <c r="G5771" s="160">
        <v>45626</v>
      </c>
      <c r="H5771" s="160">
        <v>45956</v>
      </c>
      <c r="I5771" s="160">
        <v>45969</v>
      </c>
      <c r="J5771" s="160">
        <v>0</v>
      </c>
      <c r="K5771" s="160">
        <v>0</v>
      </c>
      <c r="L5771" s="707">
        <v>18759.98</v>
      </c>
      <c r="M5771" s="727" t="s">
        <v>4995</v>
      </c>
      <c r="X5771" s="707"/>
      <c r="Y5771" s="707"/>
      <c r="Z5771" s="707"/>
      <c r="AA5771" s="707"/>
      <c r="AB5771" s="707"/>
      <c r="AC5771" s="707">
        <v>9848.99</v>
      </c>
      <c r="AD5771" s="707">
        <v>8910.99</v>
      </c>
      <c r="AE5771" s="707"/>
      <c r="AF5771" s="707"/>
      <c r="AG5771" s="707"/>
    </row>
    <row r="5772" spans="4:35">
      <c r="D5772" s="160" t="s">
        <v>5661</v>
      </c>
      <c r="E5772" s="160"/>
      <c r="F5772" s="160">
        <v>45598</v>
      </c>
      <c r="G5772" s="160">
        <v>45626</v>
      </c>
      <c r="H5772" s="160">
        <v>45956</v>
      </c>
      <c r="I5772" s="160">
        <v>45969</v>
      </c>
      <c r="J5772" s="160">
        <v>0</v>
      </c>
      <c r="K5772" s="160">
        <v>0</v>
      </c>
      <c r="L5772" s="707">
        <v>18759.98</v>
      </c>
      <c r="M5772" s="727" t="s">
        <v>4996</v>
      </c>
      <c r="X5772" s="707"/>
      <c r="Y5772" s="707"/>
      <c r="Z5772" s="707"/>
      <c r="AE5772" s="707"/>
      <c r="AF5772" s="707"/>
      <c r="AG5772" s="707"/>
    </row>
    <row r="5773" spans="4:35">
      <c r="D5773" s="160" t="s">
        <v>5662</v>
      </c>
      <c r="E5773" s="160"/>
      <c r="F5773" s="160">
        <v>45600</v>
      </c>
      <c r="G5773" s="160">
        <v>45629</v>
      </c>
      <c r="H5773" s="160" t="s">
        <v>6811</v>
      </c>
      <c r="I5773" s="160" t="s">
        <v>12617</v>
      </c>
      <c r="J5773" s="160">
        <v>156622.10999999999</v>
      </c>
      <c r="K5773" s="160">
        <v>156622.10999999999</v>
      </c>
      <c r="L5773" s="707">
        <v>156622.10999999999</v>
      </c>
      <c r="M5773" s="727" t="s">
        <v>4994</v>
      </c>
      <c r="R5773" s="707">
        <v>131562.57999999999</v>
      </c>
      <c r="S5773" s="707">
        <v>9397.33</v>
      </c>
      <c r="X5773" s="707"/>
      <c r="AA5773" s="707"/>
      <c r="AB5773" s="707"/>
      <c r="AC5773" s="707">
        <v>15662.21</v>
      </c>
      <c r="AD5773" s="707"/>
      <c r="AE5773" s="707"/>
      <c r="AF5773" s="707"/>
      <c r="AG5773" s="707"/>
    </row>
    <row r="5774" spans="4:35">
      <c r="D5774" s="160" t="s">
        <v>5662</v>
      </c>
      <c r="E5774" s="160"/>
      <c r="F5774" s="160">
        <v>45600</v>
      </c>
      <c r="G5774" s="160">
        <v>45629</v>
      </c>
      <c r="H5774" s="160" t="s">
        <v>6811</v>
      </c>
      <c r="I5774" s="160" t="s">
        <v>12617</v>
      </c>
      <c r="J5774" s="160">
        <v>156622.10999999999</v>
      </c>
      <c r="K5774" s="160">
        <v>156622.10999999999</v>
      </c>
      <c r="L5774" s="707">
        <v>156622.10999999999</v>
      </c>
      <c r="M5774" s="727" t="s">
        <v>4995</v>
      </c>
      <c r="X5774" s="707"/>
      <c r="Y5774" s="707"/>
      <c r="Z5774" s="707"/>
      <c r="AA5774" s="707"/>
      <c r="AB5774" s="707"/>
      <c r="AC5774" s="707"/>
      <c r="AD5774" s="707"/>
      <c r="AE5774" s="707"/>
      <c r="AF5774" s="707"/>
      <c r="AG5774" s="707"/>
    </row>
    <row r="5775" spans="4:35">
      <c r="D5775" s="160" t="s">
        <v>5662</v>
      </c>
      <c r="E5775" s="160"/>
      <c r="F5775" s="160">
        <v>45600</v>
      </c>
      <c r="G5775" s="160">
        <v>45629</v>
      </c>
      <c r="H5775" s="160" t="s">
        <v>6811</v>
      </c>
      <c r="I5775" s="160" t="s">
        <v>12617</v>
      </c>
      <c r="J5775" s="160">
        <v>156622.10999999999</v>
      </c>
      <c r="K5775" s="160">
        <v>156622.10999999999</v>
      </c>
      <c r="L5775" s="707">
        <v>156622.10999999999</v>
      </c>
      <c r="M5775" s="727" t="s">
        <v>4996</v>
      </c>
      <c r="X5775" s="707"/>
      <c r="Y5775" s="707"/>
      <c r="Z5775" s="707"/>
      <c r="AA5775" s="707">
        <v>130518.43</v>
      </c>
      <c r="AB5775" s="707">
        <v>26103.68</v>
      </c>
      <c r="AE5775" s="707"/>
      <c r="AF5775" s="707"/>
      <c r="AG5775" s="707"/>
    </row>
    <row r="5776" spans="4:35">
      <c r="D5776" s="160" t="s">
        <v>5663</v>
      </c>
      <c r="E5776" s="160"/>
      <c r="F5776" s="160">
        <v>45619</v>
      </c>
      <c r="G5776" s="160">
        <v>45622</v>
      </c>
      <c r="H5776" s="160">
        <v>45963</v>
      </c>
      <c r="I5776" s="160">
        <v>45966</v>
      </c>
      <c r="J5776" s="160">
        <v>0</v>
      </c>
      <c r="K5776" s="160">
        <v>0</v>
      </c>
      <c r="L5776" s="707">
        <v>7758.96</v>
      </c>
      <c r="M5776" s="727" t="s">
        <v>4994</v>
      </c>
      <c r="X5776" s="707"/>
      <c r="Y5776" s="707"/>
      <c r="Z5776" s="707"/>
      <c r="AC5776" s="707"/>
      <c r="AD5776" s="707">
        <v>7758.96</v>
      </c>
      <c r="AE5776" s="707"/>
      <c r="AF5776" s="707"/>
      <c r="AG5776" s="707"/>
      <c r="AH5776" s="707"/>
      <c r="AI5776" s="707"/>
    </row>
    <row r="5777" spans="4:36">
      <c r="D5777" s="160" t="s">
        <v>5663</v>
      </c>
      <c r="E5777" s="160"/>
      <c r="F5777" s="160">
        <v>45619</v>
      </c>
      <c r="G5777" s="160">
        <v>45622</v>
      </c>
      <c r="H5777" s="160">
        <v>45963</v>
      </c>
      <c r="I5777" s="160">
        <v>45966</v>
      </c>
      <c r="J5777" s="160">
        <v>0</v>
      </c>
      <c r="K5777" s="160">
        <v>0</v>
      </c>
      <c r="L5777" s="707">
        <v>7758.96</v>
      </c>
      <c r="M5777" s="727" t="s">
        <v>4995</v>
      </c>
      <c r="Z5777" s="707"/>
      <c r="AA5777" s="707"/>
      <c r="AB5777" s="707"/>
      <c r="AC5777" s="707"/>
      <c r="AD5777" s="707">
        <v>7758.96</v>
      </c>
      <c r="AE5777" s="707"/>
      <c r="AF5777" s="707"/>
      <c r="AG5777" s="707"/>
      <c r="AH5777" s="707"/>
      <c r="AI5777" s="707"/>
    </row>
    <row r="5778" spans="4:36">
      <c r="D5778" s="160" t="s">
        <v>5663</v>
      </c>
      <c r="E5778" s="160"/>
      <c r="F5778" s="160">
        <v>45619</v>
      </c>
      <c r="G5778" s="160">
        <v>45622</v>
      </c>
      <c r="H5778" s="160">
        <v>45963</v>
      </c>
      <c r="I5778" s="160">
        <v>45966</v>
      </c>
      <c r="J5778" s="160">
        <v>0</v>
      </c>
      <c r="K5778" s="160">
        <v>0</v>
      </c>
      <c r="L5778" s="707">
        <v>7758.96</v>
      </c>
      <c r="M5778" s="727" t="s">
        <v>4996</v>
      </c>
      <c r="Y5778" s="707"/>
      <c r="Z5778" s="707"/>
      <c r="AA5778" s="707"/>
      <c r="AB5778" s="707"/>
      <c r="AF5778" s="707"/>
      <c r="AG5778" s="707"/>
    </row>
    <row r="5779" spans="4:36">
      <c r="D5779" s="160" t="s">
        <v>9515</v>
      </c>
      <c r="E5779" s="160"/>
      <c r="F5779" s="160">
        <v>45619</v>
      </c>
      <c r="G5779" s="160">
        <v>45623</v>
      </c>
      <c r="H5779" s="160">
        <v>45963</v>
      </c>
      <c r="I5779" s="160">
        <v>45966</v>
      </c>
      <c r="J5779" s="160">
        <v>0</v>
      </c>
      <c r="K5779" s="160">
        <v>0</v>
      </c>
      <c r="L5779" s="707">
        <v>2566.11</v>
      </c>
      <c r="M5779" s="727" t="s">
        <v>4994</v>
      </c>
      <c r="Y5779" s="707"/>
      <c r="Z5779" s="707"/>
      <c r="AC5779" s="707"/>
      <c r="AD5779" s="707">
        <v>2566.11</v>
      </c>
      <c r="AE5779" s="707"/>
      <c r="AF5779" s="707"/>
      <c r="AG5779" s="707"/>
    </row>
    <row r="5780" spans="4:36">
      <c r="D5780" s="160" t="s">
        <v>9515</v>
      </c>
      <c r="E5780" s="160"/>
      <c r="F5780" s="160">
        <v>45619</v>
      </c>
      <c r="G5780" s="160">
        <v>45623</v>
      </c>
      <c r="H5780" s="160">
        <v>45963</v>
      </c>
      <c r="I5780" s="160">
        <v>45966</v>
      </c>
      <c r="J5780" s="160">
        <v>0</v>
      </c>
      <c r="K5780" s="160">
        <v>0</v>
      </c>
      <c r="L5780" s="707">
        <v>2566.11</v>
      </c>
      <c r="M5780" s="727" t="s">
        <v>4995</v>
      </c>
      <c r="Z5780" s="707"/>
      <c r="AA5780" s="707"/>
      <c r="AC5780" s="707"/>
      <c r="AD5780" s="707">
        <v>2566.11</v>
      </c>
      <c r="AE5780" s="707"/>
      <c r="AF5780" s="707"/>
      <c r="AG5780" s="707"/>
    </row>
    <row r="5781" spans="4:36">
      <c r="D5781" s="160" t="s">
        <v>9515</v>
      </c>
      <c r="E5781" s="160"/>
      <c r="F5781" s="160">
        <v>45619</v>
      </c>
      <c r="G5781" s="160">
        <v>45623</v>
      </c>
      <c r="H5781" s="160">
        <v>45963</v>
      </c>
      <c r="I5781" s="160">
        <v>45966</v>
      </c>
      <c r="J5781" s="160">
        <v>0</v>
      </c>
      <c r="K5781" s="160">
        <v>0</v>
      </c>
      <c r="L5781" s="707">
        <v>2566.11</v>
      </c>
      <c r="M5781" s="727" t="s">
        <v>4996</v>
      </c>
      <c r="Y5781" s="707"/>
      <c r="Z5781" s="707"/>
      <c r="AA5781" s="707"/>
      <c r="AF5781" s="707"/>
      <c r="AG5781" s="707"/>
    </row>
    <row r="5782" spans="4:36">
      <c r="D5782" s="160" t="s">
        <v>9516</v>
      </c>
      <c r="E5782" s="160"/>
      <c r="F5782" s="160">
        <v>45619</v>
      </c>
      <c r="G5782" s="160">
        <v>45622</v>
      </c>
      <c r="H5782" s="160">
        <v>45963</v>
      </c>
      <c r="I5782" s="160">
        <v>45966</v>
      </c>
      <c r="J5782" s="160">
        <v>0</v>
      </c>
      <c r="K5782" s="160">
        <v>0</v>
      </c>
      <c r="L5782" s="707">
        <v>7444.14</v>
      </c>
      <c r="M5782" s="727" t="s">
        <v>4994</v>
      </c>
      <c r="Y5782" s="707"/>
      <c r="Z5782" s="707"/>
      <c r="AC5782" s="707"/>
      <c r="AD5782" s="707">
        <v>7444.14</v>
      </c>
      <c r="AE5782" s="707"/>
      <c r="AF5782" s="707"/>
      <c r="AG5782" s="707"/>
      <c r="AH5782" s="707"/>
      <c r="AI5782" s="707"/>
    </row>
    <row r="5783" spans="4:36">
      <c r="D5783" s="160" t="s">
        <v>9516</v>
      </c>
      <c r="E5783" s="160"/>
      <c r="F5783" s="160">
        <v>45619</v>
      </c>
      <c r="G5783" s="160">
        <v>45622</v>
      </c>
      <c r="H5783" s="160">
        <v>45963</v>
      </c>
      <c r="I5783" s="160">
        <v>45966</v>
      </c>
      <c r="J5783" s="160">
        <v>0</v>
      </c>
      <c r="K5783" s="160">
        <v>0</v>
      </c>
      <c r="L5783" s="707">
        <v>7444.14</v>
      </c>
      <c r="M5783" s="727" t="s">
        <v>4995</v>
      </c>
      <c r="Z5783" s="707"/>
      <c r="AA5783" s="707"/>
      <c r="AB5783" s="707"/>
      <c r="AC5783" s="707"/>
      <c r="AD5783" s="707">
        <v>7444.14</v>
      </c>
      <c r="AE5783" s="707"/>
      <c r="AF5783" s="707"/>
      <c r="AG5783" s="707"/>
      <c r="AH5783" s="707"/>
      <c r="AI5783" s="707"/>
    </row>
    <row r="5784" spans="4:36">
      <c r="D5784" s="160" t="s">
        <v>9516</v>
      </c>
      <c r="E5784" s="160"/>
      <c r="F5784" s="160">
        <v>45619</v>
      </c>
      <c r="G5784" s="160">
        <v>45622</v>
      </c>
      <c r="H5784" s="160">
        <v>45963</v>
      </c>
      <c r="I5784" s="160">
        <v>45966</v>
      </c>
      <c r="J5784" s="160">
        <v>0</v>
      </c>
      <c r="K5784" s="160">
        <v>0</v>
      </c>
      <c r="L5784" s="707">
        <v>7444.14</v>
      </c>
      <c r="M5784" s="727" t="s">
        <v>4996</v>
      </c>
      <c r="Y5784" s="707"/>
      <c r="Z5784" s="707"/>
      <c r="AA5784" s="707"/>
      <c r="AB5784" s="707"/>
      <c r="AF5784" s="707"/>
      <c r="AG5784" s="707"/>
    </row>
    <row r="5785" spans="4:36">
      <c r="D5785" s="160" t="s">
        <v>9517</v>
      </c>
      <c r="E5785" s="160"/>
      <c r="F5785" s="160">
        <v>45605</v>
      </c>
      <c r="G5785" s="160">
        <v>45613</v>
      </c>
      <c r="H5785" s="160">
        <v>45956</v>
      </c>
      <c r="I5785" s="160">
        <v>45964</v>
      </c>
      <c r="J5785" s="160">
        <v>0</v>
      </c>
      <c r="K5785" s="160">
        <v>0</v>
      </c>
      <c r="L5785" s="707">
        <v>3479.28</v>
      </c>
      <c r="M5785" s="727" t="s">
        <v>4994</v>
      </c>
      <c r="Y5785" s="707"/>
      <c r="Z5785" s="707"/>
      <c r="AA5785" s="707"/>
      <c r="AC5785" s="707">
        <v>2087.5700000000002</v>
      </c>
      <c r="AD5785" s="707">
        <v>1391.71</v>
      </c>
      <c r="AE5785" s="707"/>
      <c r="AF5785" s="707"/>
      <c r="AG5785" s="707"/>
      <c r="AH5785" s="707"/>
      <c r="AI5785" s="707"/>
      <c r="AJ5785" s="707"/>
    </row>
    <row r="5786" spans="4:36">
      <c r="D5786" s="160" t="s">
        <v>9517</v>
      </c>
      <c r="E5786" s="160"/>
      <c r="F5786" s="160">
        <v>45605</v>
      </c>
      <c r="G5786" s="160">
        <v>45613</v>
      </c>
      <c r="H5786" s="160">
        <v>45956</v>
      </c>
      <c r="I5786" s="160">
        <v>45964</v>
      </c>
      <c r="J5786" s="160">
        <v>0</v>
      </c>
      <c r="K5786" s="160">
        <v>0</v>
      </c>
      <c r="L5786" s="707">
        <v>3479.28</v>
      </c>
      <c r="M5786" s="727" t="s">
        <v>4995</v>
      </c>
      <c r="Z5786" s="707"/>
      <c r="AA5786" s="707"/>
      <c r="AB5786" s="707"/>
      <c r="AC5786" s="707">
        <v>2087.5700000000002</v>
      </c>
      <c r="AD5786" s="707">
        <v>1391.71</v>
      </c>
      <c r="AE5786" s="707"/>
      <c r="AF5786" s="707"/>
      <c r="AG5786" s="707"/>
      <c r="AH5786" s="707"/>
      <c r="AI5786" s="707"/>
      <c r="AJ5786" s="707"/>
    </row>
    <row r="5787" spans="4:36">
      <c r="D5787" s="160" t="s">
        <v>9517</v>
      </c>
      <c r="E5787" s="160"/>
      <c r="F5787" s="160">
        <v>45605</v>
      </c>
      <c r="G5787" s="160">
        <v>45613</v>
      </c>
      <c r="H5787" s="160">
        <v>45956</v>
      </c>
      <c r="I5787" s="160">
        <v>45964</v>
      </c>
      <c r="J5787" s="160">
        <v>0</v>
      </c>
      <c r="K5787" s="160">
        <v>0</v>
      </c>
      <c r="L5787" s="707">
        <v>3479.28</v>
      </c>
      <c r="M5787" s="727" t="s">
        <v>4996</v>
      </c>
      <c r="Z5787" s="707"/>
      <c r="AA5787" s="707"/>
      <c r="AB5787" s="707"/>
      <c r="AC5787" s="707"/>
      <c r="AG5787" s="707"/>
      <c r="AH5787" s="707"/>
      <c r="AI5787" s="707"/>
    </row>
    <row r="5788" spans="4:36">
      <c r="D5788" s="160" t="s">
        <v>5656</v>
      </c>
      <c r="E5788" s="160"/>
      <c r="F5788" s="160">
        <v>45600</v>
      </c>
      <c r="G5788" s="160">
        <v>45635</v>
      </c>
      <c r="H5788" s="160" t="s">
        <v>6811</v>
      </c>
      <c r="I5788" s="160">
        <v>45971</v>
      </c>
      <c r="J5788" s="160">
        <v>98521.06</v>
      </c>
      <c r="K5788" s="160">
        <v>98521.06</v>
      </c>
      <c r="L5788" s="707">
        <v>190755.65</v>
      </c>
      <c r="M5788" s="727" t="s">
        <v>4994</v>
      </c>
      <c r="R5788" s="707">
        <v>94367.34</v>
      </c>
      <c r="S5788" s="707">
        <v>11795.92</v>
      </c>
      <c r="Z5788" s="707"/>
      <c r="AA5788" s="707"/>
      <c r="AC5788" s="707">
        <v>12285.94</v>
      </c>
      <c r="AD5788" s="707">
        <v>72306.44</v>
      </c>
      <c r="AE5788" s="707"/>
      <c r="AF5788" s="707"/>
      <c r="AG5788" s="707"/>
      <c r="AH5788" s="707"/>
      <c r="AI5788" s="707"/>
      <c r="AJ5788" s="707"/>
    </row>
    <row r="5789" spans="4:36">
      <c r="D5789" s="160" t="s">
        <v>5656</v>
      </c>
      <c r="E5789" s="160"/>
      <c r="F5789" s="160">
        <v>45600</v>
      </c>
      <c r="G5789" s="160">
        <v>45635</v>
      </c>
      <c r="H5789" s="160" t="s">
        <v>6811</v>
      </c>
      <c r="I5789" s="160">
        <v>45971</v>
      </c>
      <c r="J5789" s="160">
        <v>98521.06</v>
      </c>
      <c r="K5789" s="160">
        <v>98521.06</v>
      </c>
      <c r="L5789" s="707">
        <v>190755.65</v>
      </c>
      <c r="M5789" s="727" t="s">
        <v>4995</v>
      </c>
      <c r="Z5789" s="707"/>
      <c r="AA5789" s="707"/>
      <c r="AB5789" s="707"/>
      <c r="AC5789" s="707">
        <v>15379.63</v>
      </c>
      <c r="AD5789" s="707">
        <v>76854.95</v>
      </c>
      <c r="AE5789" s="707"/>
      <c r="AF5789" s="707"/>
      <c r="AG5789" s="707"/>
      <c r="AH5789" s="707"/>
      <c r="AI5789" s="707"/>
      <c r="AJ5789" s="707"/>
    </row>
    <row r="5790" spans="4:36">
      <c r="D5790" s="160" t="s">
        <v>5656</v>
      </c>
      <c r="E5790" s="160"/>
      <c r="F5790" s="160">
        <v>45600</v>
      </c>
      <c r="G5790" s="160">
        <v>45635</v>
      </c>
      <c r="H5790" s="160" t="s">
        <v>6811</v>
      </c>
      <c r="I5790" s="160">
        <v>45971</v>
      </c>
      <c r="J5790" s="160">
        <v>98521.06</v>
      </c>
      <c r="K5790" s="160">
        <v>98521.06</v>
      </c>
      <c r="L5790" s="707">
        <v>190755.65</v>
      </c>
      <c r="M5790" s="727" t="s">
        <v>4996</v>
      </c>
      <c r="Z5790" s="707"/>
      <c r="AA5790" s="707">
        <v>35261.53</v>
      </c>
      <c r="AB5790" s="707">
        <v>60334.92</v>
      </c>
      <c r="AC5790" s="707">
        <v>2924.61</v>
      </c>
      <c r="AF5790" s="707"/>
      <c r="AG5790" s="707"/>
      <c r="AH5790" s="707"/>
    </row>
    <row r="5791" spans="4:36">
      <c r="D5791" s="160" t="s">
        <v>5657</v>
      </c>
      <c r="E5791" s="160"/>
      <c r="F5791" s="160">
        <v>45600</v>
      </c>
      <c r="G5791" s="160">
        <v>45635</v>
      </c>
      <c r="H5791" s="160" t="s">
        <v>6811</v>
      </c>
      <c r="I5791" s="160">
        <v>45969</v>
      </c>
      <c r="J5791" s="160">
        <v>98521.06</v>
      </c>
      <c r="K5791" s="160">
        <v>98521.06</v>
      </c>
      <c r="L5791" s="707">
        <v>117959.18</v>
      </c>
      <c r="M5791" s="727" t="s">
        <v>4994</v>
      </c>
      <c r="R5791" s="707">
        <v>94367.34</v>
      </c>
      <c r="S5791" s="707">
        <v>11795.92</v>
      </c>
      <c r="Z5791" s="707"/>
      <c r="AA5791" s="707"/>
      <c r="AC5791" s="707">
        <v>5897.96</v>
      </c>
      <c r="AD5791" s="707">
        <v>5897.96</v>
      </c>
      <c r="AE5791" s="707"/>
      <c r="AF5791" s="707"/>
      <c r="AG5791" s="707"/>
      <c r="AH5791" s="707"/>
      <c r="AI5791" s="707"/>
      <c r="AJ5791" s="707"/>
    </row>
    <row r="5792" spans="4:36">
      <c r="D5792" s="160" t="s">
        <v>5657</v>
      </c>
      <c r="E5792" s="160"/>
      <c r="F5792" s="160">
        <v>45600</v>
      </c>
      <c r="G5792" s="160">
        <v>45635</v>
      </c>
      <c r="H5792" s="160" t="s">
        <v>6811</v>
      </c>
      <c r="I5792" s="160">
        <v>45969</v>
      </c>
      <c r="J5792" s="160">
        <v>98521.06</v>
      </c>
      <c r="K5792" s="160">
        <v>98521.06</v>
      </c>
      <c r="L5792" s="707">
        <v>117959.18</v>
      </c>
      <c r="M5792" s="727" t="s">
        <v>4995</v>
      </c>
      <c r="AA5792" s="707"/>
      <c r="AB5792" s="707"/>
      <c r="AC5792" s="707">
        <v>8991.65</v>
      </c>
      <c r="AD5792" s="707">
        <v>10446.469999999999</v>
      </c>
      <c r="AE5792" s="707"/>
      <c r="AF5792" s="707"/>
      <c r="AG5792" s="707"/>
      <c r="AH5792" s="707"/>
      <c r="AI5792" s="707"/>
      <c r="AJ5792" s="707"/>
    </row>
    <row r="5793" spans="4:37">
      <c r="D5793" s="160" t="s">
        <v>5657</v>
      </c>
      <c r="E5793" s="160"/>
      <c r="F5793" s="160">
        <v>45600</v>
      </c>
      <c r="G5793" s="160">
        <v>45635</v>
      </c>
      <c r="H5793" s="160" t="s">
        <v>6811</v>
      </c>
      <c r="I5793" s="160">
        <v>45969</v>
      </c>
      <c r="J5793" s="160">
        <v>98521.06</v>
      </c>
      <c r="K5793" s="160">
        <v>98521.06</v>
      </c>
      <c r="L5793" s="707">
        <v>117959.18</v>
      </c>
      <c r="M5793" s="727" t="s">
        <v>4996</v>
      </c>
      <c r="Z5793" s="707"/>
      <c r="AA5793" s="707">
        <v>35261.53</v>
      </c>
      <c r="AB5793" s="707">
        <v>60334.92</v>
      </c>
      <c r="AC5793" s="707">
        <v>2924.61</v>
      </c>
      <c r="AG5793" s="707"/>
      <c r="AH5793" s="707"/>
    </row>
    <row r="5794" spans="4:37">
      <c r="D5794" s="160" t="s">
        <v>9518</v>
      </c>
      <c r="E5794" s="160"/>
      <c r="F5794" s="160">
        <v>45606</v>
      </c>
      <c r="G5794" s="160">
        <v>45630</v>
      </c>
      <c r="H5794" s="160">
        <v>45958</v>
      </c>
      <c r="I5794" s="160">
        <v>45971</v>
      </c>
      <c r="J5794" s="160">
        <v>0</v>
      </c>
      <c r="K5794" s="160">
        <v>0</v>
      </c>
      <c r="L5794" s="707">
        <v>178.21</v>
      </c>
      <c r="M5794" s="727" t="s">
        <v>4994</v>
      </c>
      <c r="Z5794" s="707"/>
      <c r="AA5794" s="707"/>
      <c r="AC5794">
        <v>40.1</v>
      </c>
      <c r="AD5794">
        <v>138.12</v>
      </c>
      <c r="AE5794" s="707"/>
      <c r="AF5794" s="707"/>
      <c r="AG5794" s="707"/>
      <c r="AH5794" s="707"/>
      <c r="AI5794" s="707"/>
      <c r="AJ5794" s="707"/>
    </row>
    <row r="5795" spans="4:37">
      <c r="D5795" s="160" t="s">
        <v>9518</v>
      </c>
      <c r="E5795" s="160"/>
      <c r="F5795" s="160">
        <v>45606</v>
      </c>
      <c r="G5795" s="160">
        <v>45630</v>
      </c>
      <c r="H5795" s="160">
        <v>45958</v>
      </c>
      <c r="I5795" s="160">
        <v>45971</v>
      </c>
      <c r="J5795" s="160">
        <v>0</v>
      </c>
      <c r="K5795" s="160">
        <v>0</v>
      </c>
      <c r="L5795" s="707">
        <v>178.21</v>
      </c>
      <c r="M5795" s="727" t="s">
        <v>4995</v>
      </c>
      <c r="AA5795" s="707"/>
      <c r="AB5795" s="707"/>
      <c r="AC5795" s="707">
        <v>40.1</v>
      </c>
      <c r="AD5795">
        <v>138.12</v>
      </c>
      <c r="AE5795" s="707"/>
      <c r="AF5795" s="707"/>
      <c r="AG5795" s="707"/>
      <c r="AH5795" s="707"/>
      <c r="AI5795" s="707"/>
      <c r="AJ5795" s="707"/>
    </row>
    <row r="5796" spans="4:37">
      <c r="D5796" s="160" t="s">
        <v>9518</v>
      </c>
      <c r="E5796" s="160"/>
      <c r="F5796" s="160">
        <v>45606</v>
      </c>
      <c r="G5796" s="160">
        <v>45630</v>
      </c>
      <c r="H5796" s="160">
        <v>45958</v>
      </c>
      <c r="I5796" s="160">
        <v>45971</v>
      </c>
      <c r="J5796" s="160">
        <v>0</v>
      </c>
      <c r="K5796" s="160">
        <v>0</v>
      </c>
      <c r="L5796" s="707">
        <v>178.21</v>
      </c>
      <c r="M5796" s="727" t="s">
        <v>4996</v>
      </c>
      <c r="Z5796" s="707"/>
      <c r="AA5796" s="707"/>
      <c r="AB5796" s="707"/>
      <c r="AC5796" s="707"/>
      <c r="AG5796" s="707"/>
      <c r="AH5796" s="707"/>
    </row>
    <row r="5797" spans="4:37">
      <c r="D5797" s="160" t="s">
        <v>5658</v>
      </c>
      <c r="E5797" s="160"/>
      <c r="F5797" s="160">
        <v>45622</v>
      </c>
      <c r="G5797" s="160">
        <v>45628</v>
      </c>
      <c r="H5797" s="160">
        <v>45965</v>
      </c>
      <c r="I5797" s="160">
        <v>45969</v>
      </c>
      <c r="J5797" s="160">
        <v>0</v>
      </c>
      <c r="K5797" s="160">
        <v>0</v>
      </c>
      <c r="L5797" s="707">
        <v>9139.43</v>
      </c>
      <c r="M5797" s="727" t="s">
        <v>4994</v>
      </c>
      <c r="Z5797" s="707"/>
      <c r="AA5797" s="707"/>
      <c r="AC5797" s="707"/>
      <c r="AD5797" s="707">
        <v>9139.43</v>
      </c>
      <c r="AE5797" s="707"/>
      <c r="AF5797" s="707"/>
      <c r="AG5797" s="707"/>
      <c r="AH5797" s="707"/>
      <c r="AI5797" s="707"/>
      <c r="AJ5797" s="707"/>
    </row>
    <row r="5798" spans="4:37">
      <c r="D5798" s="160" t="s">
        <v>5658</v>
      </c>
      <c r="E5798" s="160"/>
      <c r="F5798" s="160">
        <v>45622</v>
      </c>
      <c r="G5798" s="160">
        <v>45628</v>
      </c>
      <c r="H5798" s="160">
        <v>45965</v>
      </c>
      <c r="I5798" s="160">
        <v>45969</v>
      </c>
      <c r="J5798" s="160">
        <v>0</v>
      </c>
      <c r="K5798" s="160">
        <v>0</v>
      </c>
      <c r="L5798" s="707">
        <v>9139.43</v>
      </c>
      <c r="M5798" s="727" t="s">
        <v>4995</v>
      </c>
      <c r="AA5798" s="707"/>
      <c r="AB5798" s="707"/>
      <c r="AC5798" s="707"/>
      <c r="AD5798" s="707">
        <v>9139.43</v>
      </c>
      <c r="AE5798" s="707"/>
      <c r="AF5798" s="707"/>
      <c r="AG5798" s="707"/>
      <c r="AH5798" s="707"/>
      <c r="AI5798" s="707"/>
      <c r="AJ5798" s="707"/>
    </row>
    <row r="5799" spans="4:37">
      <c r="D5799" s="160" t="s">
        <v>5658</v>
      </c>
      <c r="E5799" s="160"/>
      <c r="F5799" s="160">
        <v>45622</v>
      </c>
      <c r="G5799" s="160">
        <v>45628</v>
      </c>
      <c r="H5799" s="160">
        <v>45965</v>
      </c>
      <c r="I5799" s="160">
        <v>45969</v>
      </c>
      <c r="J5799" s="160">
        <v>0</v>
      </c>
      <c r="K5799" s="160">
        <v>0</v>
      </c>
      <c r="L5799" s="707">
        <v>9139.43</v>
      </c>
      <c r="M5799" s="727" t="s">
        <v>4996</v>
      </c>
      <c r="Z5799" s="707"/>
      <c r="AA5799" s="707"/>
      <c r="AB5799" s="707"/>
      <c r="AC5799" s="707"/>
      <c r="AG5799" s="707"/>
      <c r="AH5799" s="707"/>
    </row>
    <row r="5800" spans="4:37">
      <c r="D5800" s="160" t="s">
        <v>5659</v>
      </c>
      <c r="E5800" s="160"/>
      <c r="F5800" s="160">
        <v>45608</v>
      </c>
      <c r="G5800" s="160">
        <v>45614</v>
      </c>
      <c r="H5800" s="160">
        <v>45960</v>
      </c>
      <c r="I5800" s="160">
        <v>45966</v>
      </c>
      <c r="J5800" s="160">
        <v>0</v>
      </c>
      <c r="K5800" s="160">
        <v>0</v>
      </c>
      <c r="L5800" s="707">
        <v>63478.82</v>
      </c>
      <c r="M5800" s="727" t="s">
        <v>4994</v>
      </c>
      <c r="Z5800" s="707"/>
      <c r="AA5800" s="707"/>
      <c r="AC5800" s="707">
        <v>6347.88</v>
      </c>
      <c r="AD5800" s="707">
        <v>57130.94</v>
      </c>
      <c r="AE5800" s="707"/>
      <c r="AF5800" s="707"/>
      <c r="AG5800" s="707"/>
      <c r="AH5800" s="707"/>
      <c r="AI5800" s="707"/>
      <c r="AJ5800" s="707"/>
    </row>
    <row r="5801" spans="4:37">
      <c r="D5801" s="160" t="s">
        <v>5659</v>
      </c>
      <c r="E5801" s="160"/>
      <c r="F5801" s="160">
        <v>45608</v>
      </c>
      <c r="G5801" s="160">
        <v>45614</v>
      </c>
      <c r="H5801" s="160">
        <v>45960</v>
      </c>
      <c r="I5801" s="160">
        <v>45966</v>
      </c>
      <c r="J5801" s="160">
        <v>0</v>
      </c>
      <c r="K5801" s="160">
        <v>0</v>
      </c>
      <c r="L5801" s="707">
        <v>63478.82</v>
      </c>
      <c r="M5801" s="727" t="s">
        <v>4995</v>
      </c>
      <c r="AA5801" s="707"/>
      <c r="AB5801" s="707"/>
      <c r="AC5801" s="707">
        <v>6347.88</v>
      </c>
      <c r="AD5801" s="707">
        <v>57130.94</v>
      </c>
      <c r="AE5801" s="707"/>
      <c r="AF5801" s="707"/>
      <c r="AG5801" s="707"/>
      <c r="AH5801" s="707"/>
      <c r="AI5801" s="707"/>
      <c r="AJ5801" s="707"/>
    </row>
    <row r="5802" spans="4:37">
      <c r="D5802" s="160" t="s">
        <v>5659</v>
      </c>
      <c r="E5802" s="160"/>
      <c r="F5802" s="160">
        <v>45608</v>
      </c>
      <c r="G5802" s="160">
        <v>45614</v>
      </c>
      <c r="H5802" s="160">
        <v>45960</v>
      </c>
      <c r="I5802" s="160">
        <v>45966</v>
      </c>
      <c r="J5802" s="160">
        <v>0</v>
      </c>
      <c r="K5802" s="160">
        <v>0</v>
      </c>
      <c r="L5802" s="707">
        <v>63478.82</v>
      </c>
      <c r="M5802" s="727" t="s">
        <v>4996</v>
      </c>
      <c r="X5802" s="707"/>
      <c r="Y5802" s="707"/>
      <c r="Z5802" s="707"/>
      <c r="AA5802" s="707"/>
      <c r="AB5802" s="707"/>
      <c r="AC5802" s="707"/>
      <c r="AG5802" s="707"/>
      <c r="AH5802" s="707"/>
      <c r="AI5802" s="707"/>
    </row>
    <row r="5803" spans="4:37">
      <c r="D5803" s="160" t="s">
        <v>5664</v>
      </c>
      <c r="E5803" s="160"/>
      <c r="F5803" s="160">
        <v>45655</v>
      </c>
      <c r="G5803" s="160">
        <v>45678</v>
      </c>
      <c r="H5803" s="160">
        <v>45972</v>
      </c>
      <c r="I5803" s="160">
        <v>45995</v>
      </c>
      <c r="J5803" s="160">
        <v>0</v>
      </c>
      <c r="K5803" s="160">
        <v>0</v>
      </c>
      <c r="L5803" s="707">
        <v>174630.04</v>
      </c>
      <c r="M5803" s="727" t="s">
        <v>4994</v>
      </c>
      <c r="X5803" s="707"/>
      <c r="Y5803" s="707"/>
      <c r="Z5803" s="707"/>
      <c r="AA5803" s="707"/>
      <c r="AB5803" s="707"/>
      <c r="AC5803" s="707"/>
      <c r="AD5803" s="707">
        <v>149273.29999999999</v>
      </c>
      <c r="AE5803" s="707">
        <v>25356.74</v>
      </c>
      <c r="AF5803" s="707"/>
      <c r="AG5803" s="707"/>
      <c r="AH5803" s="707"/>
      <c r="AI5803" s="707"/>
      <c r="AJ5803" s="707"/>
      <c r="AK5803" s="707"/>
    </row>
    <row r="5804" spans="4:37">
      <c r="D5804" s="160" t="s">
        <v>5664</v>
      </c>
      <c r="E5804" s="160"/>
      <c r="F5804" s="160">
        <v>45655</v>
      </c>
      <c r="G5804" s="160">
        <v>45678</v>
      </c>
      <c r="H5804" s="160">
        <v>45972</v>
      </c>
      <c r="I5804" s="160">
        <v>45995</v>
      </c>
      <c r="J5804" s="160">
        <v>0</v>
      </c>
      <c r="K5804" s="160">
        <v>0</v>
      </c>
      <c r="L5804" s="707">
        <v>174630.04</v>
      </c>
      <c r="M5804" s="727" t="s">
        <v>4995</v>
      </c>
      <c r="X5804" s="707"/>
      <c r="Y5804" s="707"/>
      <c r="Z5804" s="707"/>
      <c r="AA5804" s="707"/>
      <c r="AB5804" s="707"/>
      <c r="AC5804" s="707"/>
      <c r="AD5804" s="707">
        <v>149273.29999999999</v>
      </c>
      <c r="AE5804" s="707">
        <v>25356.74</v>
      </c>
      <c r="AF5804" s="707"/>
      <c r="AG5804" s="707"/>
      <c r="AH5804" s="707"/>
      <c r="AI5804" s="707"/>
      <c r="AJ5804" s="707"/>
      <c r="AK5804" s="707"/>
    </row>
    <row r="5805" spans="4:37">
      <c r="D5805" s="160" t="s">
        <v>5664</v>
      </c>
      <c r="E5805" s="160"/>
      <c r="F5805" s="160">
        <v>45655</v>
      </c>
      <c r="G5805" s="160">
        <v>45678</v>
      </c>
      <c r="H5805" s="160">
        <v>45972</v>
      </c>
      <c r="I5805" s="160">
        <v>45995</v>
      </c>
      <c r="J5805" s="160">
        <v>0</v>
      </c>
      <c r="K5805" s="160">
        <v>0</v>
      </c>
      <c r="L5805" s="707">
        <v>174630.04</v>
      </c>
      <c r="M5805" s="727" t="s">
        <v>4996</v>
      </c>
      <c r="X5805" s="707"/>
      <c r="Y5805" s="707"/>
      <c r="Z5805" s="707"/>
      <c r="AA5805" s="707"/>
      <c r="AB5805" s="707"/>
      <c r="AC5805" s="707"/>
      <c r="AD5805" s="707"/>
      <c r="AE5805" s="707"/>
      <c r="AF5805" s="707"/>
      <c r="AG5805" s="707"/>
      <c r="AH5805" s="707"/>
      <c r="AI5805" s="707"/>
    </row>
    <row r="5806" spans="4:37">
      <c r="D5806" s="160" t="s">
        <v>5665</v>
      </c>
      <c r="E5806" s="160"/>
      <c r="F5806" s="160">
        <v>45655</v>
      </c>
      <c r="G5806" s="160">
        <v>45677</v>
      </c>
      <c r="H5806" s="160">
        <v>45972</v>
      </c>
      <c r="I5806" s="160">
        <v>45994</v>
      </c>
      <c r="J5806" s="160">
        <v>0</v>
      </c>
      <c r="K5806" s="160">
        <v>0</v>
      </c>
      <c r="L5806" s="707">
        <v>32501.03</v>
      </c>
      <c r="M5806" s="727" t="s">
        <v>4994</v>
      </c>
      <c r="X5806" s="707"/>
      <c r="Y5806" s="707"/>
      <c r="Z5806" s="707"/>
      <c r="AA5806" s="707"/>
      <c r="AB5806" s="707"/>
      <c r="AC5806" s="707"/>
      <c r="AD5806" s="707">
        <v>30063.45</v>
      </c>
      <c r="AE5806" s="707">
        <v>2437.58</v>
      </c>
      <c r="AF5806" s="707"/>
      <c r="AG5806" s="707"/>
      <c r="AH5806" s="707"/>
    </row>
    <row r="5807" spans="4:37">
      <c r="D5807" s="160" t="s">
        <v>5665</v>
      </c>
      <c r="E5807" s="160"/>
      <c r="F5807" s="160">
        <v>45655</v>
      </c>
      <c r="G5807" s="160">
        <v>45677</v>
      </c>
      <c r="H5807" s="160">
        <v>45972</v>
      </c>
      <c r="I5807" s="160">
        <v>45994</v>
      </c>
      <c r="J5807" s="160">
        <v>0</v>
      </c>
      <c r="K5807" s="160">
        <v>0</v>
      </c>
      <c r="L5807" s="707">
        <v>32501.03</v>
      </c>
      <c r="M5807" s="727" t="s">
        <v>4995</v>
      </c>
      <c r="X5807" s="707"/>
      <c r="Y5807" s="707"/>
      <c r="Z5807" s="707"/>
      <c r="AA5807" s="707"/>
      <c r="AB5807" s="707"/>
      <c r="AC5807" s="707"/>
      <c r="AD5807" s="707">
        <v>30063.45</v>
      </c>
      <c r="AE5807" s="707">
        <v>2437.58</v>
      </c>
      <c r="AF5807" s="707"/>
      <c r="AG5807" s="707"/>
      <c r="AH5807" s="707"/>
    </row>
    <row r="5808" spans="4:37">
      <c r="D5808" s="160" t="s">
        <v>5665</v>
      </c>
      <c r="E5808" s="160"/>
      <c r="F5808" s="160">
        <v>45655</v>
      </c>
      <c r="G5808" s="160">
        <v>45677</v>
      </c>
      <c r="H5808" s="160">
        <v>45972</v>
      </c>
      <c r="I5808" s="160">
        <v>45994</v>
      </c>
      <c r="J5808" s="160">
        <v>0</v>
      </c>
      <c r="K5808" s="160">
        <v>0</v>
      </c>
      <c r="L5808" s="707">
        <v>32501.03</v>
      </c>
      <c r="M5808" s="727" t="s">
        <v>4996</v>
      </c>
      <c r="X5808" s="707"/>
      <c r="Y5808" s="707"/>
      <c r="Z5808" s="707"/>
      <c r="AA5808" s="707"/>
      <c r="AB5808" s="707"/>
      <c r="AE5808" s="707"/>
      <c r="AF5808" s="707"/>
      <c r="AG5808" s="707"/>
    </row>
    <row r="5809" spans="4:34">
      <c r="D5809" s="160" t="s">
        <v>9519</v>
      </c>
      <c r="E5809" s="160"/>
      <c r="F5809" s="160">
        <v>45664</v>
      </c>
      <c r="G5809" s="160">
        <v>45672</v>
      </c>
      <c r="H5809" s="160">
        <v>45981</v>
      </c>
      <c r="I5809" s="160">
        <v>45990</v>
      </c>
      <c r="J5809" s="160">
        <v>0</v>
      </c>
      <c r="K5809" s="160">
        <v>0</v>
      </c>
      <c r="L5809" s="707">
        <v>3529.72</v>
      </c>
      <c r="M5809" s="727" t="s">
        <v>4994</v>
      </c>
      <c r="X5809" s="707"/>
      <c r="Y5809" s="707"/>
      <c r="Z5809" s="707"/>
      <c r="AB5809" s="707"/>
      <c r="AC5809" s="707"/>
      <c r="AD5809" s="707">
        <v>3529.72</v>
      </c>
      <c r="AE5809" s="707"/>
      <c r="AF5809" s="707"/>
      <c r="AG5809" s="707"/>
      <c r="AH5809" s="707"/>
    </row>
    <row r="5810" spans="4:34">
      <c r="D5810" s="160" t="s">
        <v>9519</v>
      </c>
      <c r="E5810" s="160"/>
      <c r="F5810" s="160">
        <v>45664</v>
      </c>
      <c r="G5810" s="160">
        <v>45672</v>
      </c>
      <c r="H5810" s="160">
        <v>45981</v>
      </c>
      <c r="I5810" s="160">
        <v>45990</v>
      </c>
      <c r="J5810" s="160">
        <v>0</v>
      </c>
      <c r="K5810" s="160">
        <v>0</v>
      </c>
      <c r="L5810" s="707">
        <v>3529.72</v>
      </c>
      <c r="M5810" s="727" t="s">
        <v>4995</v>
      </c>
      <c r="Y5810" s="707"/>
      <c r="Z5810" s="707"/>
      <c r="AA5810" s="707"/>
      <c r="AB5810" s="707"/>
      <c r="AC5810" s="707"/>
      <c r="AD5810" s="707">
        <v>3529.72</v>
      </c>
      <c r="AE5810" s="707"/>
      <c r="AF5810" s="707"/>
      <c r="AG5810" s="707"/>
      <c r="AH5810" s="707"/>
    </row>
    <row r="5811" spans="4:34">
      <c r="D5811" s="160" t="s">
        <v>9519</v>
      </c>
      <c r="E5811" s="160"/>
      <c r="F5811" s="160">
        <v>45664</v>
      </c>
      <c r="G5811" s="160">
        <v>45672</v>
      </c>
      <c r="H5811" s="160">
        <v>45981</v>
      </c>
      <c r="I5811" s="160">
        <v>45990</v>
      </c>
      <c r="J5811" s="160">
        <v>0</v>
      </c>
      <c r="K5811" s="160">
        <v>0</v>
      </c>
      <c r="L5811" s="707">
        <v>3529.72</v>
      </c>
      <c r="M5811" s="727" t="s">
        <v>4996</v>
      </c>
      <c r="X5811" s="707"/>
      <c r="Y5811" s="707"/>
      <c r="Z5811" s="707"/>
      <c r="AA5811" s="707"/>
      <c r="AB5811" s="707"/>
      <c r="AE5811" s="707"/>
      <c r="AF5811" s="707"/>
      <c r="AG5811" s="707"/>
    </row>
    <row r="5812" spans="4:34">
      <c r="D5812" s="160" t="s">
        <v>9520</v>
      </c>
      <c r="E5812" s="160"/>
      <c r="F5812" s="160">
        <v>45659</v>
      </c>
      <c r="G5812" s="160">
        <v>45678</v>
      </c>
      <c r="H5812" s="160">
        <v>45977</v>
      </c>
      <c r="I5812" s="160">
        <v>45995</v>
      </c>
      <c r="J5812" s="160">
        <v>0</v>
      </c>
      <c r="K5812" s="160">
        <v>0</v>
      </c>
      <c r="L5812" s="707">
        <v>75186.28</v>
      </c>
      <c r="M5812" s="727" t="s">
        <v>4994</v>
      </c>
      <c r="X5812" s="707"/>
      <c r="Y5812" s="707"/>
      <c r="Z5812" s="707"/>
      <c r="AB5812" s="707"/>
      <c r="AC5812" s="707"/>
      <c r="AD5812" s="707">
        <v>69171.38</v>
      </c>
      <c r="AE5812" s="707">
        <v>6014.9</v>
      </c>
      <c r="AF5812" s="707"/>
      <c r="AG5812" s="707"/>
      <c r="AH5812" s="707"/>
    </row>
    <row r="5813" spans="4:34">
      <c r="D5813" s="160" t="s">
        <v>9520</v>
      </c>
      <c r="E5813" s="160"/>
      <c r="F5813" s="160">
        <v>45659</v>
      </c>
      <c r="G5813" s="160">
        <v>45678</v>
      </c>
      <c r="H5813" s="160">
        <v>45977</v>
      </c>
      <c r="I5813" s="160">
        <v>45995</v>
      </c>
      <c r="J5813" s="160">
        <v>0</v>
      </c>
      <c r="K5813" s="160">
        <v>0</v>
      </c>
      <c r="L5813" s="707">
        <v>75186.28</v>
      </c>
      <c r="M5813" s="727" t="s">
        <v>4995</v>
      </c>
      <c r="Y5813" s="707"/>
      <c r="Z5813" s="707"/>
      <c r="AA5813" s="707"/>
      <c r="AB5813" s="707"/>
      <c r="AC5813" s="707"/>
      <c r="AD5813" s="707">
        <v>69171.38</v>
      </c>
      <c r="AE5813" s="707">
        <v>6014.9</v>
      </c>
      <c r="AF5813" s="707"/>
      <c r="AG5813" s="707"/>
      <c r="AH5813" s="707"/>
    </row>
    <row r="5814" spans="4:34">
      <c r="D5814" s="160" t="s">
        <v>9520</v>
      </c>
      <c r="E5814" s="160"/>
      <c r="F5814" s="160">
        <v>45659</v>
      </c>
      <c r="G5814" s="160">
        <v>45678</v>
      </c>
      <c r="H5814" s="160">
        <v>45977</v>
      </c>
      <c r="I5814" s="160">
        <v>45995</v>
      </c>
      <c r="J5814" s="160">
        <v>0</v>
      </c>
      <c r="K5814" s="160">
        <v>0</v>
      </c>
      <c r="L5814" s="707">
        <v>75186.28</v>
      </c>
      <c r="M5814" s="727" t="s">
        <v>4996</v>
      </c>
      <c r="X5814" s="707"/>
      <c r="Y5814" s="707"/>
      <c r="Z5814" s="707"/>
      <c r="AA5814" s="707"/>
      <c r="AE5814" s="707"/>
      <c r="AF5814" s="707"/>
      <c r="AG5814" s="707"/>
    </row>
    <row r="5815" spans="4:34">
      <c r="D5815" s="160" t="s">
        <v>9521</v>
      </c>
      <c r="E5815" s="160"/>
      <c r="F5815" s="160">
        <v>45665</v>
      </c>
      <c r="G5815" s="160">
        <v>45666</v>
      </c>
      <c r="H5815" s="160">
        <v>45983</v>
      </c>
      <c r="I5815" s="160">
        <v>45984</v>
      </c>
      <c r="J5815" s="160">
        <v>0</v>
      </c>
      <c r="K5815" s="160">
        <v>0</v>
      </c>
      <c r="L5815" s="707">
        <v>11566.1</v>
      </c>
      <c r="M5815" s="727" t="s">
        <v>4994</v>
      </c>
      <c r="X5815" s="707"/>
      <c r="Y5815" s="707"/>
      <c r="AB5815" s="707"/>
      <c r="AC5815" s="707"/>
      <c r="AD5815" s="707">
        <v>11566.1</v>
      </c>
      <c r="AE5815" s="707"/>
      <c r="AF5815" s="707"/>
      <c r="AG5815" s="707"/>
      <c r="AH5815" s="707"/>
    </row>
    <row r="5816" spans="4:34">
      <c r="D5816" s="160" t="s">
        <v>9521</v>
      </c>
      <c r="E5816" s="160"/>
      <c r="F5816" s="160">
        <v>45665</v>
      </c>
      <c r="G5816" s="160">
        <v>45666</v>
      </c>
      <c r="H5816" s="160">
        <v>45983</v>
      </c>
      <c r="I5816" s="160">
        <v>45984</v>
      </c>
      <c r="J5816" s="160">
        <v>0</v>
      </c>
      <c r="K5816" s="160">
        <v>0</v>
      </c>
      <c r="L5816" s="707">
        <v>11566.1</v>
      </c>
      <c r="M5816" s="727" t="s">
        <v>4995</v>
      </c>
      <c r="Y5816" s="707"/>
      <c r="Z5816" s="707"/>
      <c r="AA5816" s="707"/>
      <c r="AB5816" s="707"/>
      <c r="AC5816" s="707"/>
      <c r="AD5816" s="707">
        <v>11566.1</v>
      </c>
      <c r="AE5816" s="707"/>
      <c r="AF5816" s="707"/>
      <c r="AG5816" s="707"/>
      <c r="AH5816" s="707"/>
    </row>
    <row r="5817" spans="4:34">
      <c r="D5817" s="160" t="s">
        <v>9521</v>
      </c>
      <c r="E5817" s="160"/>
      <c r="F5817" s="160">
        <v>45665</v>
      </c>
      <c r="G5817" s="160">
        <v>45666</v>
      </c>
      <c r="H5817" s="160">
        <v>45983</v>
      </c>
      <c r="I5817" s="160">
        <v>45984</v>
      </c>
      <c r="J5817" s="160">
        <v>0</v>
      </c>
      <c r="K5817" s="160">
        <v>0</v>
      </c>
      <c r="L5817" s="707">
        <v>11566.1</v>
      </c>
      <c r="M5817" s="727" t="s">
        <v>4996</v>
      </c>
      <c r="X5817" s="707"/>
      <c r="Y5817" s="707"/>
      <c r="Z5817" s="707"/>
      <c r="AA5817" s="707"/>
      <c r="AE5817" s="707"/>
      <c r="AF5817" s="707"/>
      <c r="AG5817" s="707"/>
    </row>
    <row r="5818" spans="4:34">
      <c r="D5818" s="160" t="s">
        <v>9522</v>
      </c>
      <c r="E5818" s="160"/>
      <c r="F5818" s="160">
        <v>45668</v>
      </c>
      <c r="G5818" s="160">
        <v>45669</v>
      </c>
      <c r="H5818" s="160">
        <v>45985</v>
      </c>
      <c r="I5818" s="160">
        <v>45986</v>
      </c>
      <c r="J5818" s="160">
        <v>0</v>
      </c>
      <c r="K5818" s="160">
        <v>0</v>
      </c>
      <c r="L5818" s="707">
        <v>1134.1199999999999</v>
      </c>
      <c r="M5818" s="727" t="s">
        <v>4994</v>
      </c>
      <c r="X5818" s="707"/>
      <c r="Y5818" s="707"/>
      <c r="AB5818" s="707"/>
      <c r="AC5818" s="707"/>
      <c r="AD5818" s="707">
        <v>1134.1199999999999</v>
      </c>
      <c r="AE5818" s="707"/>
      <c r="AF5818" s="707"/>
      <c r="AG5818" s="707"/>
      <c r="AH5818" s="707"/>
    </row>
    <row r="5819" spans="4:34">
      <c r="D5819" s="160" t="s">
        <v>9522</v>
      </c>
      <c r="E5819" s="160"/>
      <c r="F5819" s="160">
        <v>45668</v>
      </c>
      <c r="G5819" s="160">
        <v>45669</v>
      </c>
      <c r="H5819" s="160">
        <v>45985</v>
      </c>
      <c r="I5819" s="160">
        <v>45986</v>
      </c>
      <c r="J5819" s="160">
        <v>0</v>
      </c>
      <c r="K5819" s="160">
        <v>0</v>
      </c>
      <c r="L5819" s="707">
        <v>1134.1199999999999</v>
      </c>
      <c r="M5819" s="727" t="s">
        <v>4995</v>
      </c>
      <c r="Y5819" s="707"/>
      <c r="Z5819" s="707"/>
      <c r="AA5819" s="707"/>
      <c r="AB5819" s="707"/>
      <c r="AC5819" s="707"/>
      <c r="AD5819" s="707">
        <v>1134.1199999999999</v>
      </c>
      <c r="AE5819" s="707"/>
      <c r="AF5819" s="707"/>
      <c r="AG5819" s="707"/>
      <c r="AH5819" s="707"/>
    </row>
    <row r="5820" spans="4:34">
      <c r="D5820" s="160" t="s">
        <v>9522</v>
      </c>
      <c r="E5820" s="160"/>
      <c r="F5820" s="160">
        <v>45668</v>
      </c>
      <c r="G5820" s="160">
        <v>45669</v>
      </c>
      <c r="H5820" s="160">
        <v>45985</v>
      </c>
      <c r="I5820" s="160">
        <v>45986</v>
      </c>
      <c r="J5820" s="160">
        <v>0</v>
      </c>
      <c r="K5820" s="160">
        <v>0</v>
      </c>
      <c r="L5820" s="707">
        <v>1134.1199999999999</v>
      </c>
      <c r="M5820" s="727" t="s">
        <v>4996</v>
      </c>
      <c r="X5820" s="707"/>
      <c r="Y5820" s="707"/>
      <c r="Z5820" s="707"/>
      <c r="AA5820" s="707"/>
      <c r="AE5820" s="707"/>
      <c r="AF5820" s="707"/>
      <c r="AG5820" s="707"/>
    </row>
    <row r="5821" spans="4:34">
      <c r="D5821" s="160" t="s">
        <v>9523</v>
      </c>
      <c r="E5821" s="160"/>
      <c r="F5821" s="160">
        <v>45670</v>
      </c>
      <c r="G5821" s="160">
        <v>45677</v>
      </c>
      <c r="H5821" s="160">
        <v>45987</v>
      </c>
      <c r="I5821" s="160">
        <v>45994</v>
      </c>
      <c r="J5821" s="160">
        <v>0</v>
      </c>
      <c r="K5821" s="160">
        <v>0</v>
      </c>
      <c r="L5821" s="707">
        <v>50712.78</v>
      </c>
      <c r="M5821" s="727" t="s">
        <v>4994</v>
      </c>
      <c r="X5821" s="707"/>
      <c r="Y5821" s="707"/>
      <c r="AB5821" s="707"/>
      <c r="AC5821" s="707"/>
      <c r="AD5821" s="707">
        <v>33808.519999999997</v>
      </c>
      <c r="AE5821" s="707">
        <v>16904.259999999998</v>
      </c>
      <c r="AF5821" s="707"/>
      <c r="AG5821" s="707"/>
    </row>
    <row r="5822" spans="4:34">
      <c r="D5822" s="160" t="s">
        <v>9523</v>
      </c>
      <c r="E5822" s="160"/>
      <c r="F5822" s="160">
        <v>45670</v>
      </c>
      <c r="G5822" s="160">
        <v>45677</v>
      </c>
      <c r="H5822" s="160">
        <v>45987</v>
      </c>
      <c r="I5822" s="160">
        <v>45994</v>
      </c>
      <c r="J5822" s="160">
        <v>0</v>
      </c>
      <c r="K5822" s="160">
        <v>0</v>
      </c>
      <c r="L5822" s="707">
        <v>50712.78</v>
      </c>
      <c r="M5822" s="727" t="s">
        <v>4995</v>
      </c>
      <c r="Y5822" s="707"/>
      <c r="Z5822" s="707"/>
      <c r="AA5822" s="707"/>
      <c r="AB5822" s="707"/>
      <c r="AC5822" s="707"/>
      <c r="AD5822" s="707">
        <v>33808.519999999997</v>
      </c>
      <c r="AE5822" s="707">
        <v>16904.259999999998</v>
      </c>
      <c r="AF5822" s="707"/>
      <c r="AG5822" s="707"/>
    </row>
    <row r="5823" spans="4:34">
      <c r="D5823" s="160" t="s">
        <v>9523</v>
      </c>
      <c r="E5823" s="160"/>
      <c r="F5823" s="160">
        <v>45670</v>
      </c>
      <c r="G5823" s="160">
        <v>45677</v>
      </c>
      <c r="H5823" s="160">
        <v>45987</v>
      </c>
      <c r="I5823" s="160">
        <v>45994</v>
      </c>
      <c r="J5823" s="160">
        <v>0</v>
      </c>
      <c r="K5823" s="160">
        <v>0</v>
      </c>
      <c r="L5823" s="707">
        <v>50712.78</v>
      </c>
      <c r="M5823" s="727" t="s">
        <v>4996</v>
      </c>
      <c r="X5823" s="707"/>
      <c r="Y5823" s="707"/>
      <c r="Z5823" s="707"/>
      <c r="AA5823" s="707"/>
      <c r="AE5823" s="707"/>
      <c r="AF5823" s="707"/>
      <c r="AG5823" s="707"/>
    </row>
    <row r="5824" spans="4:34">
      <c r="D5824" s="160" t="s">
        <v>5666</v>
      </c>
      <c r="E5824" s="160"/>
      <c r="F5824" s="160">
        <v>45659</v>
      </c>
      <c r="G5824" s="160">
        <v>45685</v>
      </c>
      <c r="H5824" s="160">
        <v>45977</v>
      </c>
      <c r="I5824" s="160">
        <v>46002</v>
      </c>
      <c r="J5824" s="707">
        <v>0</v>
      </c>
      <c r="K5824" s="160">
        <v>0</v>
      </c>
      <c r="L5824" s="707">
        <v>64219.35</v>
      </c>
      <c r="M5824" s="727" t="s">
        <v>4994</v>
      </c>
      <c r="X5824" s="707"/>
      <c r="Y5824" s="707"/>
      <c r="AB5824" s="707"/>
      <c r="AC5824" s="707"/>
      <c r="AD5824" s="707">
        <v>43459.72</v>
      </c>
      <c r="AE5824" s="707">
        <v>20759.63</v>
      </c>
      <c r="AF5824" s="707"/>
      <c r="AG5824" s="707"/>
    </row>
    <row r="5825" spans="4:41">
      <c r="D5825" s="160" t="s">
        <v>5666</v>
      </c>
      <c r="E5825" s="160"/>
      <c r="F5825" s="160">
        <v>45659</v>
      </c>
      <c r="G5825" s="160">
        <v>45685</v>
      </c>
      <c r="H5825" s="160">
        <v>45977</v>
      </c>
      <c r="I5825" s="160">
        <v>46002</v>
      </c>
      <c r="J5825" s="707">
        <v>0</v>
      </c>
      <c r="K5825" s="160">
        <v>0</v>
      </c>
      <c r="L5825" s="707">
        <v>64219.35</v>
      </c>
      <c r="M5825" s="727" t="s">
        <v>4995</v>
      </c>
      <c r="Y5825" s="707"/>
      <c r="Z5825" s="707"/>
      <c r="AA5825" s="707"/>
      <c r="AB5825" s="707"/>
      <c r="AC5825" s="707"/>
      <c r="AD5825" s="707">
        <v>43459.72</v>
      </c>
      <c r="AE5825" s="707">
        <v>20759.63</v>
      </c>
      <c r="AF5825" s="707"/>
      <c r="AG5825" s="707"/>
    </row>
    <row r="5826" spans="4:41">
      <c r="D5826" s="160" t="s">
        <v>5666</v>
      </c>
      <c r="E5826" s="160"/>
      <c r="F5826" s="160">
        <v>45659</v>
      </c>
      <c r="G5826" s="160">
        <v>45685</v>
      </c>
      <c r="H5826" s="160">
        <v>45977</v>
      </c>
      <c r="I5826" s="160">
        <v>46002</v>
      </c>
      <c r="J5826" s="707">
        <v>0</v>
      </c>
      <c r="K5826" s="160">
        <v>0</v>
      </c>
      <c r="L5826" s="707">
        <v>64219.35</v>
      </c>
      <c r="M5826" s="727" t="s">
        <v>4996</v>
      </c>
      <c r="X5826" s="707"/>
      <c r="Y5826" s="707"/>
      <c r="Z5826" s="707"/>
      <c r="AA5826" s="707"/>
      <c r="AE5826" s="707"/>
      <c r="AF5826" s="707"/>
      <c r="AG5826" s="707"/>
    </row>
    <row r="5827" spans="4:41">
      <c r="D5827" s="160" t="s">
        <v>5667</v>
      </c>
      <c r="E5827" s="160"/>
      <c r="F5827" s="160">
        <v>45659</v>
      </c>
      <c r="G5827" s="160">
        <v>45672</v>
      </c>
      <c r="H5827" s="160">
        <v>45977</v>
      </c>
      <c r="I5827" s="160">
        <v>45990</v>
      </c>
      <c r="J5827" s="160">
        <v>0</v>
      </c>
      <c r="K5827" s="160">
        <v>0</v>
      </c>
      <c r="L5827" s="707">
        <v>43459.72</v>
      </c>
      <c r="M5827" s="727" t="s">
        <v>4994</v>
      </c>
      <c r="X5827" s="707"/>
      <c r="Y5827" s="707"/>
      <c r="AB5827" s="707"/>
      <c r="AC5827" s="707"/>
      <c r="AD5827" s="707">
        <v>43459.72</v>
      </c>
      <c r="AE5827" s="707"/>
      <c r="AF5827" s="707"/>
      <c r="AG5827" s="707"/>
    </row>
    <row r="5828" spans="4:41">
      <c r="D5828" s="160" t="s">
        <v>5667</v>
      </c>
      <c r="E5828" s="160"/>
      <c r="F5828" s="160">
        <v>45659</v>
      </c>
      <c r="G5828" s="160">
        <v>45672</v>
      </c>
      <c r="H5828" s="160">
        <v>45977</v>
      </c>
      <c r="I5828" s="160">
        <v>45990</v>
      </c>
      <c r="J5828" s="160">
        <v>0</v>
      </c>
      <c r="K5828" s="160">
        <v>0</v>
      </c>
      <c r="L5828" s="707">
        <v>43459.72</v>
      </c>
      <c r="M5828" s="727" t="s">
        <v>4995</v>
      </c>
      <c r="X5828" s="707"/>
      <c r="Y5828" s="707"/>
      <c r="Z5828" s="707"/>
      <c r="AB5828" s="707"/>
      <c r="AC5828" s="707"/>
      <c r="AD5828" s="707">
        <v>43459.72</v>
      </c>
      <c r="AE5828" s="707"/>
      <c r="AF5828" s="707"/>
      <c r="AG5828" s="707"/>
    </row>
    <row r="5829" spans="4:41">
      <c r="D5829" s="160" t="s">
        <v>5667</v>
      </c>
      <c r="E5829" s="160"/>
      <c r="F5829" s="160">
        <v>45659</v>
      </c>
      <c r="G5829" s="160">
        <v>45672</v>
      </c>
      <c r="H5829" s="160">
        <v>45977</v>
      </c>
      <c r="I5829" s="160">
        <v>45990</v>
      </c>
      <c r="J5829" s="160">
        <v>0</v>
      </c>
      <c r="K5829" s="160">
        <v>0</v>
      </c>
      <c r="L5829" s="707">
        <v>43459.72</v>
      </c>
      <c r="M5829" s="727" t="s">
        <v>4996</v>
      </c>
      <c r="X5829" s="707"/>
      <c r="Y5829" s="707"/>
      <c r="Z5829" s="707"/>
      <c r="AE5829" s="707"/>
      <c r="AF5829" s="707"/>
      <c r="AG5829" s="707"/>
    </row>
    <row r="5830" spans="4:41">
      <c r="D5830" s="160" t="s">
        <v>5668</v>
      </c>
      <c r="E5830" s="160"/>
      <c r="F5830" s="160">
        <v>45679</v>
      </c>
      <c r="G5830" s="160">
        <v>45685</v>
      </c>
      <c r="H5830" s="160">
        <v>45997</v>
      </c>
      <c r="I5830" s="160">
        <v>46002</v>
      </c>
      <c r="J5830" s="160">
        <v>0</v>
      </c>
      <c r="K5830" s="160">
        <v>0</v>
      </c>
      <c r="L5830" s="707">
        <v>20759.63</v>
      </c>
      <c r="M5830" s="727" t="s">
        <v>4994</v>
      </c>
      <c r="X5830" s="707"/>
      <c r="Y5830" s="707"/>
      <c r="AA5830" s="707"/>
      <c r="AB5830" s="707"/>
      <c r="AC5830" s="707"/>
      <c r="AD5830" s="707"/>
      <c r="AE5830" s="707">
        <v>20759.63</v>
      </c>
      <c r="AF5830" s="707"/>
      <c r="AG5830" s="707"/>
    </row>
    <row r="5831" spans="4:41">
      <c r="D5831" s="160" t="s">
        <v>5668</v>
      </c>
      <c r="E5831" s="160"/>
      <c r="F5831" s="160">
        <v>45679</v>
      </c>
      <c r="G5831" s="160">
        <v>45685</v>
      </c>
      <c r="H5831" s="160">
        <v>45997</v>
      </c>
      <c r="I5831" s="160">
        <v>46002</v>
      </c>
      <c r="J5831" s="160">
        <v>0</v>
      </c>
      <c r="K5831" s="160">
        <v>0</v>
      </c>
      <c r="L5831" s="707">
        <v>20759.63</v>
      </c>
      <c r="M5831" s="727" t="s">
        <v>4995</v>
      </c>
      <c r="X5831" s="707"/>
      <c r="Y5831" s="707"/>
      <c r="Z5831" s="707"/>
      <c r="AA5831" s="707"/>
      <c r="AB5831" s="707"/>
      <c r="AC5831" s="707"/>
      <c r="AD5831" s="707"/>
      <c r="AE5831" s="707">
        <v>20759.63</v>
      </c>
      <c r="AF5831" s="707"/>
      <c r="AG5831" s="707"/>
    </row>
    <row r="5832" spans="4:41">
      <c r="D5832" s="160" t="s">
        <v>5668</v>
      </c>
      <c r="E5832" s="160"/>
      <c r="F5832" s="160">
        <v>45679</v>
      </c>
      <c r="G5832" s="160">
        <v>45685</v>
      </c>
      <c r="H5832" s="160">
        <v>45997</v>
      </c>
      <c r="I5832" s="160">
        <v>46002</v>
      </c>
      <c r="J5832" s="160">
        <v>0</v>
      </c>
      <c r="K5832" s="160">
        <v>0</v>
      </c>
      <c r="L5832" s="707">
        <v>20759.63</v>
      </c>
      <c r="M5832" s="727" t="s">
        <v>4996</v>
      </c>
      <c r="X5832" s="707"/>
      <c r="Y5832" s="707"/>
      <c r="Z5832" s="707"/>
      <c r="AE5832" s="707"/>
      <c r="AF5832" s="707"/>
      <c r="AG5832" s="707"/>
    </row>
    <row r="5833" spans="4:41">
      <c r="D5833" s="160" t="s">
        <v>733</v>
      </c>
      <c r="E5833" s="160"/>
      <c r="F5833" s="160">
        <v>46016</v>
      </c>
      <c r="G5833" s="160">
        <v>46103</v>
      </c>
      <c r="H5833" s="160" t="s">
        <v>6572</v>
      </c>
      <c r="I5833" s="160">
        <v>46145</v>
      </c>
      <c r="J5833" s="160">
        <v>16729.75</v>
      </c>
      <c r="K5833" s="160">
        <v>16729.75</v>
      </c>
      <c r="L5833" s="707">
        <v>1581784.4</v>
      </c>
      <c r="M5833" s="727" t="s">
        <v>4994</v>
      </c>
      <c r="X5833" s="707"/>
      <c r="Y5833" s="707"/>
      <c r="AA5833" s="707"/>
      <c r="AB5833" s="707"/>
      <c r="AC5833" s="707">
        <v>399242.21</v>
      </c>
      <c r="AD5833" s="707">
        <v>1154359.57</v>
      </c>
      <c r="AE5833" s="707">
        <v>11452.86</v>
      </c>
      <c r="AF5833" s="707">
        <v>8364.8799999999992</v>
      </c>
      <c r="AG5833" s="707">
        <v>8364.8799999999992</v>
      </c>
      <c r="AL5833" s="707"/>
      <c r="AM5833" s="707"/>
      <c r="AN5833" s="707"/>
      <c r="AO5833" s="707"/>
    </row>
    <row r="5834" spans="4:41">
      <c r="D5834" s="160" t="s">
        <v>733</v>
      </c>
      <c r="E5834" s="160"/>
      <c r="F5834" s="160">
        <v>46016</v>
      </c>
      <c r="G5834" s="160">
        <v>46103</v>
      </c>
      <c r="H5834" s="160" t="s">
        <v>6572</v>
      </c>
      <c r="I5834" s="160">
        <v>46145</v>
      </c>
      <c r="J5834" s="160">
        <v>16729.75</v>
      </c>
      <c r="K5834" s="160">
        <v>16729.75</v>
      </c>
      <c r="L5834" s="707">
        <v>1581784.4</v>
      </c>
      <c r="M5834" s="727" t="s">
        <v>4995</v>
      </c>
      <c r="X5834" s="707"/>
      <c r="Y5834" s="707"/>
      <c r="Z5834" s="707"/>
      <c r="AA5834" s="707"/>
      <c r="AB5834" s="707"/>
      <c r="AC5834" s="707">
        <v>399242.21</v>
      </c>
      <c r="AD5834" s="707">
        <v>1154359.57</v>
      </c>
      <c r="AE5834" s="707">
        <v>11452.86</v>
      </c>
      <c r="AF5834" s="707"/>
      <c r="AG5834" s="707"/>
      <c r="AL5834" s="707"/>
      <c r="AM5834" s="707"/>
      <c r="AN5834" s="707"/>
      <c r="AO5834" s="707"/>
    </row>
    <row r="5835" spans="4:41">
      <c r="D5835" s="160" t="s">
        <v>733</v>
      </c>
      <c r="E5835" s="160"/>
      <c r="F5835" s="160">
        <v>46016</v>
      </c>
      <c r="G5835" s="160">
        <v>46103</v>
      </c>
      <c r="H5835" s="160" t="s">
        <v>6572</v>
      </c>
      <c r="I5835" s="160">
        <v>46145</v>
      </c>
      <c r="J5835" s="160">
        <v>16729.75</v>
      </c>
      <c r="K5835" s="160">
        <v>16729.75</v>
      </c>
      <c r="L5835" s="707">
        <v>1581784.4</v>
      </c>
      <c r="M5835" s="727" t="s">
        <v>4996</v>
      </c>
      <c r="U5835" s="707">
        <v>10456.09</v>
      </c>
      <c r="V5835" s="707">
        <v>6273.66</v>
      </c>
      <c r="X5835" s="707"/>
      <c r="Y5835" s="707"/>
      <c r="Z5835" s="707"/>
      <c r="AE5835" s="707"/>
      <c r="AG5835" s="707"/>
    </row>
    <row r="5836" spans="4:41">
      <c r="D5836" s="160" t="s">
        <v>9084</v>
      </c>
      <c r="E5836" s="160"/>
      <c r="F5836" s="160">
        <v>46048</v>
      </c>
      <c r="G5836" s="160">
        <v>46096</v>
      </c>
      <c r="H5836" s="160">
        <v>45951</v>
      </c>
      <c r="I5836" s="160">
        <v>45999</v>
      </c>
      <c r="J5836" s="160">
        <v>0</v>
      </c>
      <c r="K5836" s="160">
        <v>0</v>
      </c>
      <c r="L5836" s="707">
        <v>1248972.48</v>
      </c>
      <c r="M5836" s="727" t="s">
        <v>4994</v>
      </c>
      <c r="X5836" s="707"/>
      <c r="Y5836" s="707"/>
      <c r="AB5836" s="707"/>
      <c r="AC5836" s="707">
        <v>168043.56</v>
      </c>
      <c r="AD5836" s="707">
        <v>1069476.06</v>
      </c>
      <c r="AE5836" s="707">
        <v>11452.86</v>
      </c>
      <c r="AF5836" s="707"/>
      <c r="AG5836" s="707"/>
      <c r="AH5836" s="707"/>
      <c r="AM5836" s="707"/>
      <c r="AN5836" s="707"/>
      <c r="AO5836" s="707"/>
    </row>
    <row r="5837" spans="4:41">
      <c r="D5837" s="160" t="s">
        <v>9084</v>
      </c>
      <c r="E5837" s="160"/>
      <c r="F5837" s="160">
        <v>46048</v>
      </c>
      <c r="G5837" s="160">
        <v>46096</v>
      </c>
      <c r="H5837" s="160">
        <v>45951</v>
      </c>
      <c r="I5837" s="160">
        <v>45999</v>
      </c>
      <c r="J5837" s="160">
        <v>0</v>
      </c>
      <c r="K5837" s="160">
        <v>0</v>
      </c>
      <c r="L5837" s="707">
        <v>1248972.48</v>
      </c>
      <c r="M5837" s="727" t="s">
        <v>4995</v>
      </c>
      <c r="Y5837" s="707"/>
      <c r="Z5837" s="707"/>
      <c r="AA5837" s="707"/>
      <c r="AB5837" s="707"/>
      <c r="AC5837" s="707">
        <v>168043.56</v>
      </c>
      <c r="AD5837" s="707">
        <v>1069476.06</v>
      </c>
      <c r="AE5837" s="707">
        <v>11452.86</v>
      </c>
      <c r="AF5837" s="707"/>
      <c r="AG5837" s="707"/>
      <c r="AH5837" s="707"/>
      <c r="AM5837" s="707"/>
      <c r="AN5837" s="707"/>
      <c r="AO5837" s="707"/>
    </row>
    <row r="5838" spans="4:41">
      <c r="D5838" s="160" t="s">
        <v>9084</v>
      </c>
      <c r="E5838" s="160"/>
      <c r="F5838" s="160">
        <v>46048</v>
      </c>
      <c r="G5838" s="160">
        <v>46096</v>
      </c>
      <c r="H5838" s="160">
        <v>45951</v>
      </c>
      <c r="I5838" s="160">
        <v>45999</v>
      </c>
      <c r="J5838" s="160">
        <v>0</v>
      </c>
      <c r="K5838" s="160">
        <v>0</v>
      </c>
      <c r="L5838" s="707">
        <v>1248972.48</v>
      </c>
      <c r="M5838" s="727" t="s">
        <v>4996</v>
      </c>
      <c r="Y5838" s="707"/>
      <c r="Z5838" s="707"/>
      <c r="AA5838" s="707"/>
      <c r="AF5838" s="707"/>
      <c r="AH5838" s="707"/>
    </row>
    <row r="5839" spans="4:41">
      <c r="D5839" s="160" t="s">
        <v>9524</v>
      </c>
      <c r="E5839" s="160"/>
      <c r="F5839" s="160">
        <v>46048</v>
      </c>
      <c r="G5839" s="160">
        <v>46096</v>
      </c>
      <c r="H5839" s="160">
        <v>45951</v>
      </c>
      <c r="I5839" s="160">
        <v>45999</v>
      </c>
      <c r="J5839" s="160">
        <v>0</v>
      </c>
      <c r="K5839" s="160">
        <v>0</v>
      </c>
      <c r="L5839" s="707">
        <v>1248972.48</v>
      </c>
      <c r="M5839" s="727" t="s">
        <v>4994</v>
      </c>
      <c r="Y5839" s="707"/>
      <c r="AB5839" s="707"/>
      <c r="AC5839" s="707">
        <v>168043.56</v>
      </c>
      <c r="AD5839" s="707">
        <v>1069476.06</v>
      </c>
      <c r="AE5839" s="707">
        <v>11452.86</v>
      </c>
      <c r="AF5839" s="707"/>
      <c r="AG5839" s="707"/>
      <c r="AM5839" s="707"/>
      <c r="AN5839" s="707"/>
      <c r="AO5839" s="707"/>
    </row>
    <row r="5840" spans="4:41">
      <c r="D5840" s="160" t="s">
        <v>9524</v>
      </c>
      <c r="E5840" s="160"/>
      <c r="F5840" s="160">
        <v>46048</v>
      </c>
      <c r="G5840" s="160">
        <v>46096</v>
      </c>
      <c r="H5840" s="160">
        <v>45951</v>
      </c>
      <c r="I5840" s="160">
        <v>45999</v>
      </c>
      <c r="J5840" s="160">
        <v>0</v>
      </c>
      <c r="K5840" s="160">
        <v>0</v>
      </c>
      <c r="L5840" s="707">
        <v>1248972.48</v>
      </c>
      <c r="M5840" s="727" t="s">
        <v>4995</v>
      </c>
      <c r="Y5840" s="707"/>
      <c r="Z5840" s="707"/>
      <c r="AA5840" s="707"/>
      <c r="AB5840" s="707"/>
      <c r="AC5840" s="707">
        <v>168043.56</v>
      </c>
      <c r="AD5840" s="707">
        <v>1069476.06</v>
      </c>
      <c r="AE5840" s="707">
        <v>11452.86</v>
      </c>
      <c r="AF5840" s="707"/>
      <c r="AG5840" s="707"/>
      <c r="AH5840" s="707"/>
      <c r="AM5840" s="707"/>
      <c r="AN5840" s="707"/>
      <c r="AO5840" s="707"/>
    </row>
    <row r="5841" spans="4:41">
      <c r="D5841" s="160" t="s">
        <v>9524</v>
      </c>
      <c r="E5841" s="160"/>
      <c r="F5841" s="160">
        <v>46048</v>
      </c>
      <c r="G5841" s="160">
        <v>46096</v>
      </c>
      <c r="H5841" s="160">
        <v>45951</v>
      </c>
      <c r="I5841" s="160">
        <v>45999</v>
      </c>
      <c r="J5841" s="160">
        <v>0</v>
      </c>
      <c r="K5841" s="160">
        <v>0</v>
      </c>
      <c r="L5841" s="707">
        <v>1248972.48</v>
      </c>
      <c r="M5841" s="727" t="s">
        <v>4996</v>
      </c>
      <c r="X5841" s="707"/>
      <c r="Y5841" s="707"/>
      <c r="Z5841" s="707"/>
      <c r="AA5841" s="707"/>
      <c r="AF5841" s="707"/>
      <c r="AH5841" s="707"/>
    </row>
    <row r="5842" spans="4:41">
      <c r="D5842" s="160" t="s">
        <v>9525</v>
      </c>
      <c r="E5842" s="160"/>
      <c r="F5842" s="160">
        <v>46048</v>
      </c>
      <c r="G5842" s="160">
        <v>46081</v>
      </c>
      <c r="H5842" s="160">
        <v>45951</v>
      </c>
      <c r="I5842" s="160">
        <v>45984</v>
      </c>
      <c r="J5842" s="160">
        <v>0</v>
      </c>
      <c r="K5842" s="160">
        <v>0</v>
      </c>
      <c r="L5842" s="707">
        <v>456623.84</v>
      </c>
      <c r="M5842" s="727" t="s">
        <v>4994</v>
      </c>
      <c r="X5842" s="707"/>
      <c r="Y5842" s="707"/>
      <c r="AB5842" s="707"/>
      <c r="AC5842" s="707">
        <v>114155.96</v>
      </c>
      <c r="AD5842" s="707">
        <v>342467.88</v>
      </c>
      <c r="AE5842" s="707"/>
      <c r="AF5842" s="707"/>
      <c r="AG5842" s="707"/>
      <c r="AM5842" s="707"/>
      <c r="AN5842" s="707"/>
    </row>
    <row r="5843" spans="4:41">
      <c r="D5843" s="160" t="s">
        <v>9525</v>
      </c>
      <c r="E5843" s="160"/>
      <c r="F5843" s="160">
        <v>46048</v>
      </c>
      <c r="G5843" s="160">
        <v>46081</v>
      </c>
      <c r="H5843" s="160">
        <v>45951</v>
      </c>
      <c r="I5843" s="160">
        <v>45984</v>
      </c>
      <c r="J5843" s="160">
        <v>0</v>
      </c>
      <c r="K5843" s="160">
        <v>0</v>
      </c>
      <c r="L5843" s="707">
        <v>456623.84</v>
      </c>
      <c r="M5843" s="727" t="s">
        <v>4995</v>
      </c>
      <c r="Y5843" s="707"/>
      <c r="Z5843" s="707"/>
      <c r="AB5843" s="707"/>
      <c r="AC5843" s="707">
        <v>114155.96</v>
      </c>
      <c r="AD5843" s="707">
        <v>342467.88</v>
      </c>
      <c r="AE5843" s="707"/>
      <c r="AF5843" s="707"/>
      <c r="AG5843" s="707"/>
      <c r="AH5843" s="707"/>
      <c r="AM5843" s="707"/>
      <c r="AN5843" s="707"/>
    </row>
    <row r="5844" spans="4:41">
      <c r="D5844" s="160" t="s">
        <v>9525</v>
      </c>
      <c r="E5844" s="160"/>
      <c r="F5844" s="160">
        <v>46048</v>
      </c>
      <c r="G5844" s="160">
        <v>46081</v>
      </c>
      <c r="H5844" s="160">
        <v>45951</v>
      </c>
      <c r="I5844" s="160">
        <v>45984</v>
      </c>
      <c r="J5844" s="160">
        <v>0</v>
      </c>
      <c r="K5844" s="160">
        <v>0</v>
      </c>
      <c r="L5844" s="707">
        <v>456623.84</v>
      </c>
      <c r="M5844" s="727" t="s">
        <v>4996</v>
      </c>
      <c r="X5844" s="707"/>
      <c r="Y5844" s="707"/>
      <c r="Z5844" s="707"/>
      <c r="AE5844" s="707"/>
      <c r="AF5844" s="707"/>
      <c r="AH5844" s="707"/>
    </row>
    <row r="5845" spans="4:41">
      <c r="D5845" s="160" t="s">
        <v>9526</v>
      </c>
      <c r="E5845" s="160"/>
      <c r="F5845" s="160">
        <v>46053</v>
      </c>
      <c r="G5845" s="160">
        <v>46078</v>
      </c>
      <c r="H5845" s="160">
        <v>45956</v>
      </c>
      <c r="I5845" s="160">
        <v>45981</v>
      </c>
      <c r="J5845" s="160">
        <v>0</v>
      </c>
      <c r="K5845" s="160">
        <v>0</v>
      </c>
      <c r="L5845" s="707">
        <v>230490.47</v>
      </c>
      <c r="M5845" s="727" t="s">
        <v>4994</v>
      </c>
      <c r="X5845" s="707"/>
      <c r="Y5845" s="707"/>
      <c r="AB5845" s="707"/>
      <c r="AC5845" s="707">
        <v>48979.22</v>
      </c>
      <c r="AD5845" s="707">
        <v>181511.24</v>
      </c>
      <c r="AE5845" s="707"/>
      <c r="AF5845" s="707"/>
      <c r="AG5845" s="707"/>
      <c r="AM5845" s="707"/>
      <c r="AN5845" s="707"/>
    </row>
    <row r="5846" spans="4:41">
      <c r="D5846" s="160" t="s">
        <v>9526</v>
      </c>
      <c r="E5846" s="160"/>
      <c r="F5846" s="160">
        <v>46053</v>
      </c>
      <c r="G5846" s="160">
        <v>46078</v>
      </c>
      <c r="H5846" s="160">
        <v>45956</v>
      </c>
      <c r="I5846" s="160">
        <v>45981</v>
      </c>
      <c r="J5846" s="160">
        <v>0</v>
      </c>
      <c r="K5846" s="160">
        <v>0</v>
      </c>
      <c r="L5846" s="707">
        <v>230490.47</v>
      </c>
      <c r="M5846" s="727" t="s">
        <v>4995</v>
      </c>
      <c r="Y5846" s="707"/>
      <c r="Z5846" s="707"/>
      <c r="AA5846" s="707"/>
      <c r="AB5846" s="707"/>
      <c r="AC5846" s="707">
        <v>48979.22</v>
      </c>
      <c r="AD5846" s="707">
        <v>181511.24</v>
      </c>
      <c r="AE5846" s="707"/>
      <c r="AF5846" s="707"/>
      <c r="AG5846" s="707"/>
      <c r="AH5846" s="707"/>
      <c r="AI5846" s="707"/>
      <c r="AM5846" s="707"/>
      <c r="AN5846" s="707"/>
    </row>
    <row r="5847" spans="4:41">
      <c r="D5847" s="160" t="s">
        <v>9526</v>
      </c>
      <c r="E5847" s="160"/>
      <c r="F5847" s="160">
        <v>46053</v>
      </c>
      <c r="G5847" s="160">
        <v>46078</v>
      </c>
      <c r="H5847" s="160">
        <v>45956</v>
      </c>
      <c r="I5847" s="160">
        <v>45981</v>
      </c>
      <c r="J5847" s="160">
        <v>0</v>
      </c>
      <c r="K5847" s="160">
        <v>0</v>
      </c>
      <c r="L5847" s="707">
        <v>230490.47</v>
      </c>
      <c r="M5847" s="727" t="s">
        <v>4996</v>
      </c>
      <c r="Y5847" s="707"/>
      <c r="Z5847" s="707"/>
      <c r="AA5847" s="707"/>
      <c r="AE5847" s="707"/>
      <c r="AF5847" s="707"/>
      <c r="AH5847" s="707"/>
      <c r="AI5847" s="707"/>
    </row>
    <row r="5848" spans="4:41">
      <c r="D5848" s="160" t="s">
        <v>9527</v>
      </c>
      <c r="E5848" s="160"/>
      <c r="F5848" s="160">
        <v>46057</v>
      </c>
      <c r="G5848" s="160">
        <v>46096</v>
      </c>
      <c r="H5848" s="160">
        <v>45960</v>
      </c>
      <c r="I5848" s="160">
        <v>45999</v>
      </c>
      <c r="J5848" s="160">
        <v>0</v>
      </c>
      <c r="K5848" s="160">
        <v>0</v>
      </c>
      <c r="L5848" s="707">
        <v>229057.28</v>
      </c>
      <c r="M5848" s="727" t="s">
        <v>4994</v>
      </c>
      <c r="Y5848" s="707"/>
      <c r="AB5848" s="707"/>
      <c r="AC5848" s="707">
        <v>4908.37</v>
      </c>
      <c r="AD5848" s="707">
        <v>212696.05</v>
      </c>
      <c r="AE5848" s="707">
        <v>11452.86</v>
      </c>
      <c r="AF5848" s="707"/>
      <c r="AG5848" s="707"/>
      <c r="AH5848" s="707"/>
      <c r="AM5848" s="707"/>
      <c r="AN5848" s="707"/>
      <c r="AO5848" s="707"/>
    </row>
    <row r="5849" spans="4:41">
      <c r="D5849" s="160" t="s">
        <v>9527</v>
      </c>
      <c r="E5849" s="160"/>
      <c r="F5849" s="160">
        <v>46057</v>
      </c>
      <c r="G5849" s="160">
        <v>46096</v>
      </c>
      <c r="H5849" s="160">
        <v>45960</v>
      </c>
      <c r="I5849" s="160">
        <v>45999</v>
      </c>
      <c r="J5849" s="160">
        <v>0</v>
      </c>
      <c r="K5849" s="160">
        <v>0</v>
      </c>
      <c r="L5849" s="707">
        <v>229057.28</v>
      </c>
      <c r="M5849" s="727" t="s">
        <v>4995</v>
      </c>
      <c r="Y5849" s="707"/>
      <c r="Z5849" s="707"/>
      <c r="AA5849" s="707"/>
      <c r="AB5849" s="707"/>
      <c r="AC5849" s="707">
        <v>4908.37</v>
      </c>
      <c r="AD5849" s="707">
        <v>212696.05</v>
      </c>
      <c r="AE5849" s="707">
        <v>11452.86</v>
      </c>
      <c r="AF5849" s="707"/>
      <c r="AG5849" s="707"/>
      <c r="AH5849" s="707"/>
      <c r="AM5849" s="707"/>
      <c r="AN5849" s="707"/>
      <c r="AO5849" s="707"/>
    </row>
    <row r="5850" spans="4:41">
      <c r="D5850" s="160" t="s">
        <v>9527</v>
      </c>
      <c r="E5850" s="160"/>
      <c r="F5850" s="160">
        <v>46057</v>
      </c>
      <c r="G5850" s="160">
        <v>46096</v>
      </c>
      <c r="H5850" s="160">
        <v>45960</v>
      </c>
      <c r="I5850" s="160">
        <v>45999</v>
      </c>
      <c r="J5850" s="160">
        <v>0</v>
      </c>
      <c r="K5850" s="160">
        <v>0</v>
      </c>
      <c r="L5850" s="707">
        <v>229057.28</v>
      </c>
      <c r="M5850" s="727" t="s">
        <v>4996</v>
      </c>
      <c r="Y5850" s="707"/>
      <c r="Z5850" s="707"/>
      <c r="AA5850" s="707"/>
      <c r="AF5850" s="707"/>
      <c r="AH5850" s="707"/>
    </row>
    <row r="5851" spans="4:41">
      <c r="D5851" s="160" t="s">
        <v>9528</v>
      </c>
      <c r="E5851" s="160"/>
      <c r="F5851" s="160">
        <v>46065</v>
      </c>
      <c r="G5851" s="160">
        <v>46085</v>
      </c>
      <c r="H5851" s="160">
        <v>45969</v>
      </c>
      <c r="I5851" s="160">
        <v>45988</v>
      </c>
      <c r="J5851" s="160">
        <v>0</v>
      </c>
      <c r="K5851" s="160">
        <v>0</v>
      </c>
      <c r="L5851" s="707">
        <v>332800.89</v>
      </c>
      <c r="M5851" s="727" t="s">
        <v>4994</v>
      </c>
      <c r="Y5851" s="707"/>
      <c r="AB5851" s="707"/>
      <c r="AC5851" s="707"/>
      <c r="AD5851" s="707">
        <v>332800.89</v>
      </c>
      <c r="AE5851" s="707"/>
      <c r="AF5851" s="707"/>
      <c r="AG5851" s="707"/>
      <c r="AH5851" s="707"/>
      <c r="AM5851" s="707"/>
      <c r="AN5851" s="707"/>
    </row>
    <row r="5852" spans="4:41">
      <c r="D5852" s="160" t="s">
        <v>9528</v>
      </c>
      <c r="E5852" s="160"/>
      <c r="F5852" s="160">
        <v>46065</v>
      </c>
      <c r="G5852" s="160">
        <v>46085</v>
      </c>
      <c r="H5852" s="160">
        <v>45969</v>
      </c>
      <c r="I5852" s="160">
        <v>45988</v>
      </c>
      <c r="J5852" s="160">
        <v>0</v>
      </c>
      <c r="K5852" s="160">
        <v>0</v>
      </c>
      <c r="L5852" s="707">
        <v>332800.89</v>
      </c>
      <c r="M5852" s="727" t="s">
        <v>4995</v>
      </c>
      <c r="Y5852" s="707"/>
      <c r="Z5852" s="707"/>
      <c r="AA5852" s="707"/>
      <c r="AB5852" s="707"/>
      <c r="AC5852" s="707"/>
      <c r="AD5852" s="707">
        <v>332800.89</v>
      </c>
      <c r="AE5852" s="707"/>
      <c r="AF5852" s="707"/>
      <c r="AG5852" s="707"/>
      <c r="AH5852" s="707"/>
      <c r="AI5852" s="707"/>
      <c r="AM5852" s="707"/>
      <c r="AN5852" s="707"/>
    </row>
    <row r="5853" spans="4:41">
      <c r="D5853" s="160" t="s">
        <v>9528</v>
      </c>
      <c r="E5853" s="160"/>
      <c r="F5853" s="160">
        <v>46065</v>
      </c>
      <c r="G5853" s="160">
        <v>46085</v>
      </c>
      <c r="H5853" s="160">
        <v>45969</v>
      </c>
      <c r="I5853" s="160">
        <v>45988</v>
      </c>
      <c r="J5853" s="160">
        <v>0</v>
      </c>
      <c r="K5853" s="160">
        <v>0</v>
      </c>
      <c r="L5853" s="707">
        <v>332800.89</v>
      </c>
      <c r="M5853" s="727" t="s">
        <v>4996</v>
      </c>
      <c r="Y5853" s="707"/>
      <c r="Z5853" s="707"/>
      <c r="AA5853" s="707"/>
      <c r="AF5853" s="707"/>
      <c r="AH5853" s="707"/>
      <c r="AI5853" s="707"/>
    </row>
    <row r="5854" spans="4:41">
      <c r="D5854" s="160" t="s">
        <v>5673</v>
      </c>
      <c r="E5854" s="160"/>
      <c r="F5854" s="160">
        <v>46018</v>
      </c>
      <c r="G5854" s="160">
        <v>46060</v>
      </c>
      <c r="H5854" s="160" t="s">
        <v>6572</v>
      </c>
      <c r="I5854" s="160">
        <v>45976</v>
      </c>
      <c r="J5854" s="160">
        <v>16729.75</v>
      </c>
      <c r="K5854" s="160">
        <v>16729.75</v>
      </c>
      <c r="L5854" s="707">
        <v>167138.47</v>
      </c>
      <c r="M5854" s="727" t="s">
        <v>4994</v>
      </c>
      <c r="Y5854" s="707"/>
      <c r="Z5854" s="707"/>
      <c r="AB5854" s="707"/>
      <c r="AC5854" s="707">
        <v>65525.2</v>
      </c>
      <c r="AD5854" s="707">
        <v>84883.51</v>
      </c>
      <c r="AE5854" s="707"/>
      <c r="AF5854" s="707">
        <v>8364.8799999999992</v>
      </c>
      <c r="AG5854" s="707">
        <v>8364.8799999999992</v>
      </c>
      <c r="AH5854" s="707"/>
      <c r="AL5854" s="707"/>
      <c r="AM5854" s="707"/>
    </row>
    <row r="5855" spans="4:41">
      <c r="D5855" s="160" t="s">
        <v>5673</v>
      </c>
      <c r="E5855" s="160"/>
      <c r="F5855" s="160">
        <v>46018</v>
      </c>
      <c r="G5855" s="160">
        <v>46060</v>
      </c>
      <c r="H5855" s="160" t="s">
        <v>6572</v>
      </c>
      <c r="I5855" s="160">
        <v>45976</v>
      </c>
      <c r="J5855" s="160">
        <v>16729.75</v>
      </c>
      <c r="K5855" s="160">
        <v>16729.75</v>
      </c>
      <c r="L5855" s="707">
        <v>167138.47</v>
      </c>
      <c r="M5855" s="727" t="s">
        <v>4995</v>
      </c>
      <c r="Y5855" s="707"/>
      <c r="Z5855" s="707"/>
      <c r="AA5855" s="707"/>
      <c r="AB5855" s="707"/>
      <c r="AC5855" s="707">
        <v>65525.2</v>
      </c>
      <c r="AD5855" s="707">
        <v>84883.51</v>
      </c>
      <c r="AE5855" s="707"/>
      <c r="AF5855" s="707"/>
      <c r="AG5855" s="707"/>
      <c r="AH5855" s="707"/>
      <c r="AI5855" s="707"/>
      <c r="AL5855" s="707"/>
      <c r="AM5855" s="707"/>
    </row>
    <row r="5856" spans="4:41">
      <c r="D5856" s="160" t="s">
        <v>5673</v>
      </c>
      <c r="E5856" s="160"/>
      <c r="F5856" s="160">
        <v>46018</v>
      </c>
      <c r="G5856" s="160">
        <v>46060</v>
      </c>
      <c r="H5856" s="160" t="s">
        <v>6572</v>
      </c>
      <c r="I5856" s="160">
        <v>45976</v>
      </c>
      <c r="J5856" s="160">
        <v>16729.75</v>
      </c>
      <c r="K5856" s="160">
        <v>16729.75</v>
      </c>
      <c r="L5856" s="707">
        <v>167138.47</v>
      </c>
      <c r="M5856" s="727" t="s">
        <v>4996</v>
      </c>
      <c r="U5856" s="707">
        <v>10456.09</v>
      </c>
      <c r="V5856" s="707">
        <v>6273.66</v>
      </c>
      <c r="Y5856" s="707"/>
      <c r="Z5856" s="707"/>
      <c r="AA5856" s="707"/>
      <c r="AF5856" s="707"/>
      <c r="AI5856" s="707"/>
    </row>
    <row r="5857" spans="4:39">
      <c r="D5857" s="160" t="s">
        <v>5674</v>
      </c>
      <c r="E5857" s="160"/>
      <c r="F5857" s="160">
        <v>46026</v>
      </c>
      <c r="G5857" s="160">
        <v>46050</v>
      </c>
      <c r="H5857" s="160">
        <v>45951</v>
      </c>
      <c r="I5857" s="160">
        <v>45976</v>
      </c>
      <c r="J5857" s="160">
        <v>0</v>
      </c>
      <c r="K5857" s="160">
        <v>0</v>
      </c>
      <c r="L5857" s="707">
        <v>144616.84</v>
      </c>
      <c r="M5857" s="727" t="s">
        <v>4994</v>
      </c>
      <c r="Y5857" s="707"/>
      <c r="Z5857" s="707"/>
      <c r="AC5857" s="707">
        <v>59733.32</v>
      </c>
      <c r="AD5857" s="707">
        <v>84883.51</v>
      </c>
      <c r="AE5857" s="707"/>
      <c r="AF5857" s="707"/>
      <c r="AG5857" s="707"/>
      <c r="AH5857" s="707"/>
      <c r="AL5857" s="707"/>
      <c r="AM5857" s="707"/>
    </row>
    <row r="5858" spans="4:39">
      <c r="D5858" s="160" t="s">
        <v>5674</v>
      </c>
      <c r="E5858" s="160"/>
      <c r="F5858" s="160">
        <v>46026</v>
      </c>
      <c r="G5858" s="160">
        <v>46050</v>
      </c>
      <c r="H5858" s="160">
        <v>45951</v>
      </c>
      <c r="I5858" s="160">
        <v>45976</v>
      </c>
      <c r="J5858" s="160">
        <v>0</v>
      </c>
      <c r="K5858" s="160">
        <v>0</v>
      </c>
      <c r="L5858" s="707">
        <v>144616.84</v>
      </c>
      <c r="M5858" s="727" t="s">
        <v>4995</v>
      </c>
      <c r="Y5858" s="707"/>
      <c r="Z5858" s="707"/>
      <c r="AA5858" s="707"/>
      <c r="AC5858" s="707">
        <v>59733.32</v>
      </c>
      <c r="AD5858" s="707">
        <v>84883.51</v>
      </c>
      <c r="AE5858" s="707"/>
      <c r="AF5858" s="707"/>
      <c r="AG5858" s="707"/>
      <c r="AH5858" s="707"/>
      <c r="AI5858" s="707"/>
      <c r="AL5858" s="707"/>
      <c r="AM5858" s="707"/>
    </row>
    <row r="5859" spans="4:39">
      <c r="D5859" s="160" t="s">
        <v>5674</v>
      </c>
      <c r="E5859" s="160"/>
      <c r="F5859" s="160">
        <v>46026</v>
      </c>
      <c r="G5859" s="160">
        <v>46050</v>
      </c>
      <c r="H5859" s="160">
        <v>45951</v>
      </c>
      <c r="I5859" s="160">
        <v>45976</v>
      </c>
      <c r="J5859" s="160">
        <v>0</v>
      </c>
      <c r="K5859" s="160">
        <v>0</v>
      </c>
      <c r="L5859" s="707">
        <v>144616.84</v>
      </c>
      <c r="M5859" s="727" t="s">
        <v>4996</v>
      </c>
      <c r="Y5859" s="707"/>
      <c r="Z5859" s="707"/>
      <c r="AA5859" s="707"/>
      <c r="AF5859" s="707"/>
      <c r="AH5859" s="707"/>
      <c r="AI5859" s="707"/>
    </row>
    <row r="5860" spans="4:39">
      <c r="D5860" s="160" t="s">
        <v>9529</v>
      </c>
      <c r="E5860" s="160"/>
      <c r="F5860" s="160">
        <v>46026</v>
      </c>
      <c r="G5860" s="160">
        <v>46039</v>
      </c>
      <c r="H5860" s="160">
        <v>45951</v>
      </c>
      <c r="I5860" s="160">
        <v>45964</v>
      </c>
      <c r="J5860" s="160">
        <v>0</v>
      </c>
      <c r="K5860" s="160">
        <v>0</v>
      </c>
      <c r="L5860" s="707">
        <v>13939.02</v>
      </c>
      <c r="M5860" s="727" t="s">
        <v>4994</v>
      </c>
      <c r="Y5860" s="707"/>
      <c r="Z5860" s="707"/>
      <c r="AC5860" s="707">
        <v>12545.12</v>
      </c>
      <c r="AD5860" s="707">
        <v>1393.9</v>
      </c>
      <c r="AE5860" s="707"/>
      <c r="AF5860" s="707"/>
      <c r="AG5860" s="707"/>
      <c r="AH5860" s="707"/>
      <c r="AL5860" s="707"/>
      <c r="AM5860" s="707"/>
    </row>
    <row r="5861" spans="4:39">
      <c r="D5861" s="160" t="s">
        <v>9529</v>
      </c>
      <c r="E5861" s="160"/>
      <c r="F5861" s="160">
        <v>46026</v>
      </c>
      <c r="G5861" s="160">
        <v>46039</v>
      </c>
      <c r="H5861" s="160">
        <v>45951</v>
      </c>
      <c r="I5861" s="160">
        <v>45964</v>
      </c>
      <c r="J5861" s="160">
        <v>0</v>
      </c>
      <c r="K5861" s="160">
        <v>0</v>
      </c>
      <c r="L5861" s="707">
        <v>13939.02</v>
      </c>
      <c r="M5861" s="727" t="s">
        <v>4995</v>
      </c>
      <c r="Z5861" s="707"/>
      <c r="AA5861" s="707"/>
      <c r="AC5861" s="707">
        <v>12545.12</v>
      </c>
      <c r="AD5861" s="707">
        <v>1393.9</v>
      </c>
      <c r="AE5861" s="707"/>
      <c r="AF5861" s="707"/>
      <c r="AG5861" s="707"/>
      <c r="AH5861" s="707"/>
      <c r="AI5861" s="707"/>
      <c r="AL5861" s="707"/>
      <c r="AM5861" s="707"/>
    </row>
    <row r="5862" spans="4:39">
      <c r="D5862" s="160" t="s">
        <v>9529</v>
      </c>
      <c r="E5862" s="160"/>
      <c r="F5862" s="160">
        <v>46026</v>
      </c>
      <c r="G5862" s="160">
        <v>46039</v>
      </c>
      <c r="H5862" s="160">
        <v>45951</v>
      </c>
      <c r="I5862" s="160">
        <v>45964</v>
      </c>
      <c r="J5862" s="160">
        <v>0</v>
      </c>
      <c r="K5862" s="160">
        <v>0</v>
      </c>
      <c r="L5862" s="707">
        <v>13939.02</v>
      </c>
      <c r="M5862" s="727" t="s">
        <v>4996</v>
      </c>
      <c r="Y5862" s="707"/>
      <c r="Z5862" s="707"/>
      <c r="AA5862" s="707"/>
      <c r="AF5862" s="707"/>
      <c r="AI5862" s="707"/>
    </row>
    <row r="5863" spans="4:39">
      <c r="D5863" s="160" t="s">
        <v>5675</v>
      </c>
      <c r="E5863" s="160"/>
      <c r="F5863" s="160">
        <v>46028</v>
      </c>
      <c r="G5863" s="160">
        <v>46050</v>
      </c>
      <c r="H5863" s="160">
        <v>45953</v>
      </c>
      <c r="I5863" s="160">
        <v>45976</v>
      </c>
      <c r="J5863" s="160">
        <v>0</v>
      </c>
      <c r="K5863" s="160">
        <v>0</v>
      </c>
      <c r="L5863" s="707">
        <v>110762.91</v>
      </c>
      <c r="M5863" s="727" t="s">
        <v>4994</v>
      </c>
      <c r="Y5863" s="707"/>
      <c r="Z5863" s="707"/>
      <c r="AC5863" s="707">
        <v>37843.99</v>
      </c>
      <c r="AD5863" s="707">
        <v>72918.91</v>
      </c>
      <c r="AE5863" s="707"/>
      <c r="AF5863" s="707"/>
      <c r="AG5863" s="707"/>
      <c r="AH5863" s="707"/>
      <c r="AL5863" s="707"/>
      <c r="AM5863" s="707"/>
    </row>
    <row r="5864" spans="4:39">
      <c r="D5864" s="160" t="s">
        <v>5675</v>
      </c>
      <c r="E5864" s="160"/>
      <c r="F5864" s="160">
        <v>46028</v>
      </c>
      <c r="G5864" s="160">
        <v>46050</v>
      </c>
      <c r="H5864" s="160">
        <v>45953</v>
      </c>
      <c r="I5864" s="160">
        <v>45976</v>
      </c>
      <c r="J5864" s="160">
        <v>0</v>
      </c>
      <c r="K5864" s="160">
        <v>0</v>
      </c>
      <c r="L5864" s="707">
        <v>110762.91</v>
      </c>
      <c r="M5864" s="727" t="s">
        <v>4995</v>
      </c>
      <c r="Y5864" s="707"/>
      <c r="Z5864" s="707"/>
      <c r="AA5864" s="707"/>
      <c r="AB5864" s="707"/>
      <c r="AC5864" s="707">
        <v>37843.99</v>
      </c>
      <c r="AD5864" s="707">
        <v>72918.91</v>
      </c>
      <c r="AE5864" s="707"/>
      <c r="AF5864" s="707"/>
      <c r="AG5864" s="707"/>
      <c r="AH5864" s="707"/>
      <c r="AI5864" s="707"/>
      <c r="AJ5864" s="707"/>
      <c r="AL5864" s="707"/>
      <c r="AM5864" s="707"/>
    </row>
    <row r="5865" spans="4:39">
      <c r="D5865" s="160" t="s">
        <v>5675</v>
      </c>
      <c r="E5865" s="160"/>
      <c r="F5865" s="160">
        <v>46028</v>
      </c>
      <c r="G5865" s="160">
        <v>46050</v>
      </c>
      <c r="H5865" s="160">
        <v>45953</v>
      </c>
      <c r="I5865" s="160">
        <v>45976</v>
      </c>
      <c r="J5865" s="160">
        <v>0</v>
      </c>
      <c r="K5865" s="160">
        <v>0</v>
      </c>
      <c r="L5865" s="707">
        <v>110762.91</v>
      </c>
      <c r="M5865" s="727" t="s">
        <v>4996</v>
      </c>
      <c r="Y5865" s="707"/>
      <c r="Z5865" s="707"/>
      <c r="AA5865" s="707"/>
      <c r="AB5865" s="707"/>
      <c r="AC5865" s="707"/>
      <c r="AD5865" s="707"/>
      <c r="AF5865" s="707"/>
      <c r="AG5865" s="707"/>
      <c r="AH5865" s="707"/>
      <c r="AI5865" s="707"/>
      <c r="AJ5865" s="707"/>
    </row>
    <row r="5866" spans="4:39">
      <c r="D5866" s="160" t="s">
        <v>5676</v>
      </c>
      <c r="E5866" s="160"/>
      <c r="F5866" s="160">
        <v>46033</v>
      </c>
      <c r="G5866" s="160">
        <v>46036</v>
      </c>
      <c r="H5866" s="160">
        <v>45958</v>
      </c>
      <c r="I5866" s="160">
        <v>45962</v>
      </c>
      <c r="J5866" s="160">
        <v>0</v>
      </c>
      <c r="K5866" s="160">
        <v>0</v>
      </c>
      <c r="L5866" s="707">
        <v>1293.1600000000001</v>
      </c>
      <c r="M5866" s="727" t="s">
        <v>4994</v>
      </c>
      <c r="Y5866" s="707"/>
      <c r="AB5866" s="707"/>
      <c r="AC5866" s="707">
        <v>1228.5</v>
      </c>
      <c r="AD5866" s="707">
        <v>64.66</v>
      </c>
      <c r="AE5866" s="707"/>
      <c r="AF5866" s="707"/>
      <c r="AG5866" s="707"/>
      <c r="AL5866" s="707"/>
    </row>
    <row r="5867" spans="4:39">
      <c r="D5867" s="160" t="s">
        <v>5676</v>
      </c>
      <c r="E5867" s="160"/>
      <c r="F5867" s="160">
        <v>46033</v>
      </c>
      <c r="G5867" s="160">
        <v>46036</v>
      </c>
      <c r="H5867" s="160">
        <v>45958</v>
      </c>
      <c r="I5867" s="160">
        <v>45962</v>
      </c>
      <c r="J5867" s="160">
        <v>0</v>
      </c>
      <c r="K5867" s="160">
        <v>0</v>
      </c>
      <c r="L5867" s="707">
        <v>1293.1600000000001</v>
      </c>
      <c r="M5867" s="727" t="s">
        <v>4995</v>
      </c>
      <c r="Y5867" s="707"/>
      <c r="Z5867" s="707"/>
      <c r="AA5867" s="707"/>
      <c r="AB5867" s="707"/>
      <c r="AC5867" s="707">
        <v>1228.5</v>
      </c>
      <c r="AD5867" s="707">
        <v>64.66</v>
      </c>
      <c r="AE5867" s="707"/>
      <c r="AF5867" s="707"/>
      <c r="AG5867" s="707"/>
      <c r="AL5867" s="707"/>
    </row>
    <row r="5868" spans="4:39">
      <c r="D5868" s="160" t="s">
        <v>5676</v>
      </c>
      <c r="E5868" s="160"/>
      <c r="F5868" s="160">
        <v>46033</v>
      </c>
      <c r="G5868" s="160">
        <v>46036</v>
      </c>
      <c r="H5868" s="160">
        <v>45958</v>
      </c>
      <c r="I5868" s="160">
        <v>45962</v>
      </c>
      <c r="J5868" s="160">
        <v>0</v>
      </c>
      <c r="K5868" s="160">
        <v>0</v>
      </c>
      <c r="L5868" s="707">
        <v>1293.1600000000001</v>
      </c>
      <c r="M5868" s="727" t="s">
        <v>4996</v>
      </c>
      <c r="Y5868" s="707"/>
      <c r="Z5868" s="707"/>
      <c r="AA5868" s="707"/>
      <c r="AB5868" s="707"/>
      <c r="AC5868" s="707"/>
      <c r="AE5868" s="707"/>
      <c r="AF5868" s="707"/>
    </row>
    <row r="5869" spans="4:39">
      <c r="D5869" s="160" t="s">
        <v>5677</v>
      </c>
      <c r="E5869" s="160"/>
      <c r="F5869" s="160">
        <v>46042</v>
      </c>
      <c r="G5869" s="160">
        <v>46046</v>
      </c>
      <c r="H5869" s="160">
        <v>45967</v>
      </c>
      <c r="I5869" s="160">
        <v>45971</v>
      </c>
      <c r="J5869" s="160">
        <v>0</v>
      </c>
      <c r="K5869" s="160">
        <v>0</v>
      </c>
      <c r="L5869" s="707">
        <v>7698.34</v>
      </c>
      <c r="M5869" s="727" t="s">
        <v>4994</v>
      </c>
      <c r="Y5869" s="707"/>
      <c r="AB5869" s="707"/>
      <c r="AC5869" s="707"/>
      <c r="AD5869" s="707">
        <v>7698.34</v>
      </c>
      <c r="AE5869" s="707"/>
      <c r="AF5869" s="707"/>
      <c r="AG5869" s="707"/>
      <c r="AM5869" s="707"/>
    </row>
    <row r="5870" spans="4:39">
      <c r="D5870" s="160" t="s">
        <v>5677</v>
      </c>
      <c r="E5870" s="160"/>
      <c r="F5870" s="160">
        <v>46042</v>
      </c>
      <c r="G5870" s="160">
        <v>46046</v>
      </c>
      <c r="H5870" s="160">
        <v>45967</v>
      </c>
      <c r="I5870" s="160">
        <v>45971</v>
      </c>
      <c r="J5870" s="160">
        <v>0</v>
      </c>
      <c r="K5870" s="160">
        <v>0</v>
      </c>
      <c r="L5870" s="707">
        <v>7698.34</v>
      </c>
      <c r="M5870" s="727" t="s">
        <v>4995</v>
      </c>
      <c r="Y5870" s="707"/>
      <c r="Z5870" s="707"/>
      <c r="AA5870" s="707"/>
      <c r="AB5870" s="707"/>
      <c r="AC5870" s="707"/>
      <c r="AD5870" s="707">
        <v>7698.34</v>
      </c>
      <c r="AE5870" s="707"/>
      <c r="AF5870" s="707"/>
      <c r="AG5870" s="707"/>
      <c r="AM5870" s="707"/>
    </row>
    <row r="5871" spans="4:39">
      <c r="D5871" s="160" t="s">
        <v>5677</v>
      </c>
      <c r="E5871" s="160"/>
      <c r="F5871" s="160">
        <v>46042</v>
      </c>
      <c r="G5871" s="160">
        <v>46046</v>
      </c>
      <c r="H5871" s="160">
        <v>45967</v>
      </c>
      <c r="I5871" s="160">
        <v>45971</v>
      </c>
      <c r="J5871" s="160">
        <v>0</v>
      </c>
      <c r="K5871" s="160">
        <v>0</v>
      </c>
      <c r="L5871" s="707">
        <v>7698.34</v>
      </c>
      <c r="M5871" s="727" t="s">
        <v>4996</v>
      </c>
      <c r="Y5871" s="707"/>
      <c r="Z5871" s="707"/>
      <c r="AA5871" s="707"/>
      <c r="AB5871" s="707"/>
      <c r="AE5871" s="707"/>
      <c r="AF5871" s="707"/>
    </row>
    <row r="5872" spans="4:39">
      <c r="D5872" s="160" t="s">
        <v>9530</v>
      </c>
      <c r="E5872" s="160"/>
      <c r="F5872" s="160">
        <v>46033</v>
      </c>
      <c r="G5872" s="160">
        <v>46036</v>
      </c>
      <c r="H5872" s="160">
        <v>45958</v>
      </c>
      <c r="I5872" s="160">
        <v>45962</v>
      </c>
      <c r="J5872" s="160">
        <v>0</v>
      </c>
      <c r="K5872" s="160">
        <v>0</v>
      </c>
      <c r="L5872" s="707">
        <v>7444.14</v>
      </c>
      <c r="M5872" s="727" t="s">
        <v>4994</v>
      </c>
      <c r="Y5872" s="707"/>
      <c r="AB5872" s="707"/>
      <c r="AC5872" s="707">
        <v>7071.93</v>
      </c>
      <c r="AD5872" s="707">
        <v>372.21</v>
      </c>
      <c r="AE5872" s="707"/>
      <c r="AF5872" s="707"/>
      <c r="AG5872" s="707"/>
      <c r="AH5872" s="707"/>
      <c r="AL5872" s="707"/>
    </row>
    <row r="5873" spans="4:39">
      <c r="D5873" s="160" t="s">
        <v>9530</v>
      </c>
      <c r="E5873" s="160"/>
      <c r="F5873" s="160">
        <v>46033</v>
      </c>
      <c r="G5873" s="160">
        <v>46036</v>
      </c>
      <c r="H5873" s="160">
        <v>45958</v>
      </c>
      <c r="I5873" s="160">
        <v>45962</v>
      </c>
      <c r="J5873" s="160">
        <v>0</v>
      </c>
      <c r="K5873" s="160">
        <v>0</v>
      </c>
      <c r="L5873" s="707">
        <v>7444.14</v>
      </c>
      <c r="M5873" s="727" t="s">
        <v>4995</v>
      </c>
      <c r="Y5873" s="707"/>
      <c r="Z5873" s="707"/>
      <c r="AA5873" s="707"/>
      <c r="AB5873" s="707"/>
      <c r="AC5873" s="707">
        <v>7071.93</v>
      </c>
      <c r="AD5873" s="707">
        <v>372.21</v>
      </c>
      <c r="AE5873" s="707"/>
      <c r="AF5873" s="707"/>
      <c r="AG5873" s="707"/>
      <c r="AH5873" s="707"/>
      <c r="AL5873" s="707"/>
    </row>
    <row r="5874" spans="4:39">
      <c r="D5874" s="160" t="s">
        <v>9530</v>
      </c>
      <c r="E5874" s="160"/>
      <c r="F5874" s="160">
        <v>46033</v>
      </c>
      <c r="G5874" s="160">
        <v>46036</v>
      </c>
      <c r="H5874" s="160">
        <v>45958</v>
      </c>
      <c r="I5874" s="160">
        <v>45962</v>
      </c>
      <c r="J5874" s="160">
        <v>0</v>
      </c>
      <c r="K5874" s="160">
        <v>0</v>
      </c>
      <c r="L5874" s="707">
        <v>7444.14</v>
      </c>
      <c r="M5874" s="727" t="s">
        <v>4996</v>
      </c>
      <c r="Y5874" s="707"/>
      <c r="Z5874" s="707"/>
      <c r="AA5874" s="707"/>
      <c r="AB5874" s="707"/>
      <c r="AF5874" s="707"/>
    </row>
    <row r="5875" spans="4:39">
      <c r="D5875" s="160" t="s">
        <v>9531</v>
      </c>
      <c r="E5875" s="160"/>
      <c r="F5875" s="160">
        <v>46032</v>
      </c>
      <c r="G5875" s="160">
        <v>46040</v>
      </c>
      <c r="H5875" s="160">
        <v>45957</v>
      </c>
      <c r="I5875" s="160">
        <v>45965</v>
      </c>
      <c r="J5875" s="160">
        <v>0</v>
      </c>
      <c r="K5875" s="160">
        <v>0</v>
      </c>
      <c r="L5875" s="707">
        <v>3479.28</v>
      </c>
      <c r="M5875" s="727" t="s">
        <v>4994</v>
      </c>
      <c r="Y5875" s="707"/>
      <c r="Z5875" s="707"/>
      <c r="AB5875" s="707"/>
      <c r="AC5875" s="707">
        <v>1043.78</v>
      </c>
      <c r="AD5875" s="707">
        <v>2435.4899999999998</v>
      </c>
      <c r="AE5875" s="707"/>
      <c r="AF5875" s="707"/>
      <c r="AG5875" s="707"/>
      <c r="AH5875" s="707"/>
      <c r="AL5875" s="707"/>
      <c r="AM5875" s="707"/>
    </row>
    <row r="5876" spans="4:39">
      <c r="D5876" s="160" t="s">
        <v>9531</v>
      </c>
      <c r="E5876" s="160"/>
      <c r="F5876" s="160">
        <v>46032</v>
      </c>
      <c r="G5876" s="160">
        <v>46040</v>
      </c>
      <c r="H5876" s="160">
        <v>45957</v>
      </c>
      <c r="I5876" s="160">
        <v>45965</v>
      </c>
      <c r="J5876" s="160">
        <v>0</v>
      </c>
      <c r="K5876" s="160">
        <v>0</v>
      </c>
      <c r="L5876" s="707">
        <v>3479.28</v>
      </c>
      <c r="M5876" s="727" t="s">
        <v>4995</v>
      </c>
      <c r="Y5876" s="707"/>
      <c r="Z5876" s="707"/>
      <c r="AA5876" s="707"/>
      <c r="AB5876" s="707"/>
      <c r="AC5876" s="707">
        <v>1043.78</v>
      </c>
      <c r="AD5876" s="707">
        <v>2435.4899999999998</v>
      </c>
      <c r="AE5876" s="707"/>
      <c r="AF5876" s="707"/>
      <c r="AG5876" s="707"/>
      <c r="AH5876" s="707"/>
      <c r="AL5876" s="707"/>
      <c r="AM5876" s="707"/>
    </row>
    <row r="5877" spans="4:39">
      <c r="D5877" s="160" t="s">
        <v>9531</v>
      </c>
      <c r="E5877" s="160"/>
      <c r="F5877" s="160">
        <v>46032</v>
      </c>
      <c r="G5877" s="160">
        <v>46040</v>
      </c>
      <c r="H5877" s="160">
        <v>45957</v>
      </c>
      <c r="I5877" s="160">
        <v>45965</v>
      </c>
      <c r="J5877" s="160">
        <v>0</v>
      </c>
      <c r="K5877" s="160">
        <v>0</v>
      </c>
      <c r="L5877" s="707">
        <v>3479.28</v>
      </c>
      <c r="M5877" s="727" t="s">
        <v>4996</v>
      </c>
      <c r="Y5877" s="707"/>
      <c r="Z5877" s="707"/>
      <c r="AA5877" s="707"/>
      <c r="AF5877" s="707"/>
    </row>
    <row r="5878" spans="4:39">
      <c r="D5878" s="160" t="s">
        <v>5678</v>
      </c>
      <c r="E5878" s="160"/>
      <c r="F5878" s="160">
        <v>46051</v>
      </c>
      <c r="G5878" s="160">
        <v>46060</v>
      </c>
      <c r="H5878" s="160" t="s">
        <v>6660</v>
      </c>
      <c r="I5878" s="160">
        <v>45936</v>
      </c>
      <c r="J5878" s="160">
        <v>16729.75</v>
      </c>
      <c r="K5878" s="160">
        <v>16729.75</v>
      </c>
      <c r="L5878" s="707">
        <v>22521.63</v>
      </c>
      <c r="M5878" s="727" t="s">
        <v>4994</v>
      </c>
      <c r="Y5878" s="707"/>
      <c r="Z5878" s="707"/>
      <c r="AB5878" s="707"/>
      <c r="AC5878" s="707">
        <v>5791.88</v>
      </c>
      <c r="AD5878" s="707"/>
      <c r="AE5878" s="707"/>
      <c r="AF5878" s="707">
        <v>8364.8799999999992</v>
      </c>
      <c r="AG5878" s="707">
        <v>8364.8799999999992</v>
      </c>
      <c r="AH5878" s="707"/>
      <c r="AM5878" s="707"/>
    </row>
    <row r="5879" spans="4:39">
      <c r="D5879" s="160" t="s">
        <v>5678</v>
      </c>
      <c r="E5879" s="160"/>
      <c r="F5879" s="160">
        <v>46051</v>
      </c>
      <c r="G5879" s="160">
        <v>46060</v>
      </c>
      <c r="H5879" s="160" t="s">
        <v>6660</v>
      </c>
      <c r="I5879" s="160">
        <v>45936</v>
      </c>
      <c r="J5879" s="160">
        <v>16729.75</v>
      </c>
      <c r="K5879" s="160">
        <v>16729.75</v>
      </c>
      <c r="L5879" s="707">
        <v>22521.63</v>
      </c>
      <c r="M5879" s="727" t="s">
        <v>4995</v>
      </c>
      <c r="Y5879" s="707"/>
      <c r="Z5879" s="707"/>
      <c r="AA5879" s="707"/>
      <c r="AB5879" s="707"/>
      <c r="AC5879" s="707">
        <v>5791.88</v>
      </c>
      <c r="AD5879" s="707"/>
      <c r="AE5879" s="707"/>
      <c r="AF5879" s="707"/>
      <c r="AG5879" s="707"/>
      <c r="AH5879" s="707"/>
      <c r="AM5879" s="707"/>
    </row>
    <row r="5880" spans="4:39">
      <c r="D5880" s="160" t="s">
        <v>5678</v>
      </c>
      <c r="E5880" s="160"/>
      <c r="F5880" s="160">
        <v>46051</v>
      </c>
      <c r="G5880" s="160">
        <v>46060</v>
      </c>
      <c r="H5880" s="160" t="s">
        <v>6660</v>
      </c>
      <c r="I5880" s="160">
        <v>45936</v>
      </c>
      <c r="J5880" s="160">
        <v>16729.75</v>
      </c>
      <c r="K5880" s="160">
        <v>16729.75</v>
      </c>
      <c r="L5880" s="707">
        <v>22521.63</v>
      </c>
      <c r="M5880" s="727" t="s">
        <v>4996</v>
      </c>
      <c r="U5880" s="707">
        <v>10456.09</v>
      </c>
      <c r="V5880" s="707">
        <v>6273.66</v>
      </c>
      <c r="Y5880" s="707"/>
      <c r="Z5880" s="707"/>
      <c r="AA5880" s="707"/>
      <c r="AB5880" s="707"/>
      <c r="AF5880" s="707"/>
    </row>
    <row r="5881" spans="4:39">
      <c r="D5881" s="160" t="s">
        <v>5679</v>
      </c>
      <c r="E5881" s="160"/>
      <c r="F5881" s="160">
        <v>46051</v>
      </c>
      <c r="G5881" s="160">
        <v>46060</v>
      </c>
      <c r="H5881" s="160" t="s">
        <v>6660</v>
      </c>
      <c r="I5881" s="160">
        <v>45936</v>
      </c>
      <c r="J5881" s="160">
        <v>16729.75</v>
      </c>
      <c r="K5881" s="160">
        <v>16729.75</v>
      </c>
      <c r="L5881" s="707">
        <v>22521.63</v>
      </c>
      <c r="M5881" s="727" t="s">
        <v>4994</v>
      </c>
      <c r="Y5881" s="707"/>
      <c r="AB5881" s="707"/>
      <c r="AC5881" s="707">
        <v>5791.88</v>
      </c>
      <c r="AD5881" s="707"/>
      <c r="AE5881" s="707"/>
      <c r="AF5881" s="707">
        <v>8364.8799999999992</v>
      </c>
      <c r="AG5881" s="707">
        <v>8364.8799999999992</v>
      </c>
      <c r="AH5881" s="707"/>
      <c r="AM5881" s="707"/>
    </row>
    <row r="5882" spans="4:39">
      <c r="D5882" s="160" t="s">
        <v>5679</v>
      </c>
      <c r="E5882" s="160"/>
      <c r="F5882" s="160">
        <v>46051</v>
      </c>
      <c r="G5882" s="160">
        <v>46060</v>
      </c>
      <c r="H5882" s="160" t="s">
        <v>6660</v>
      </c>
      <c r="I5882" s="160">
        <v>45936</v>
      </c>
      <c r="J5882" s="160">
        <v>16729.75</v>
      </c>
      <c r="K5882" s="160">
        <v>16729.75</v>
      </c>
      <c r="L5882" s="707">
        <v>22521.63</v>
      </c>
      <c r="M5882" s="727" t="s">
        <v>4995</v>
      </c>
      <c r="Y5882" s="707"/>
      <c r="Z5882" s="707"/>
      <c r="AA5882" s="707"/>
      <c r="AB5882" s="707"/>
      <c r="AC5882" s="707">
        <v>5791.88</v>
      </c>
      <c r="AD5882" s="707"/>
      <c r="AE5882" s="707"/>
      <c r="AF5882" s="707"/>
      <c r="AG5882" s="707"/>
      <c r="AH5882" s="707"/>
      <c r="AM5882" s="707"/>
    </row>
    <row r="5883" spans="4:39">
      <c r="D5883" s="160" t="s">
        <v>5679</v>
      </c>
      <c r="E5883" s="160"/>
      <c r="F5883" s="160">
        <v>46051</v>
      </c>
      <c r="G5883" s="160">
        <v>46060</v>
      </c>
      <c r="H5883" s="160" t="s">
        <v>6660</v>
      </c>
      <c r="I5883" s="160">
        <v>45936</v>
      </c>
      <c r="J5883" s="160">
        <v>16729.75</v>
      </c>
      <c r="K5883" s="160">
        <v>16729.75</v>
      </c>
      <c r="L5883" s="707">
        <v>22521.63</v>
      </c>
      <c r="M5883" s="727" t="s">
        <v>4996</v>
      </c>
      <c r="U5883" s="707">
        <v>10456.09</v>
      </c>
      <c r="V5883" s="707">
        <v>6273.66</v>
      </c>
      <c r="Y5883" s="707"/>
      <c r="Z5883" s="707"/>
      <c r="AA5883" s="707"/>
      <c r="AF5883" s="707"/>
    </row>
    <row r="5884" spans="4:39">
      <c r="D5884" s="160" t="s">
        <v>5680</v>
      </c>
      <c r="E5884" s="160"/>
      <c r="F5884" s="160">
        <v>46027</v>
      </c>
      <c r="G5884" s="160">
        <v>46047</v>
      </c>
      <c r="H5884" s="160" t="s">
        <v>6665</v>
      </c>
      <c r="I5884" s="160">
        <v>45950</v>
      </c>
      <c r="J5884" s="160">
        <v>0</v>
      </c>
      <c r="K5884" s="160">
        <v>0</v>
      </c>
      <c r="L5884" s="707">
        <v>47130.04</v>
      </c>
      <c r="M5884" s="727" t="s">
        <v>4994</v>
      </c>
      <c r="Y5884" s="707"/>
      <c r="Z5884" s="707"/>
      <c r="AB5884" s="707"/>
      <c r="AC5884" s="707">
        <v>47130.04</v>
      </c>
      <c r="AD5884" s="707"/>
      <c r="AE5884" s="707"/>
      <c r="AF5884" s="707"/>
      <c r="AG5884" s="707"/>
      <c r="AH5884" s="707"/>
      <c r="AL5884" s="707"/>
      <c r="AM5884" s="707"/>
    </row>
    <row r="5885" spans="4:39">
      <c r="D5885" s="160" t="s">
        <v>5680</v>
      </c>
      <c r="E5885" s="160"/>
      <c r="F5885" s="160">
        <v>46027</v>
      </c>
      <c r="G5885" s="160">
        <v>46047</v>
      </c>
      <c r="H5885" s="160" t="s">
        <v>6665</v>
      </c>
      <c r="I5885" s="160">
        <v>45950</v>
      </c>
      <c r="J5885" s="160">
        <v>0</v>
      </c>
      <c r="K5885" s="160">
        <v>0</v>
      </c>
      <c r="L5885" s="707">
        <v>47130.04</v>
      </c>
      <c r="M5885" s="727" t="s">
        <v>4995</v>
      </c>
      <c r="Y5885" s="707"/>
      <c r="Z5885" s="707"/>
      <c r="AA5885" s="707"/>
      <c r="AB5885" s="707"/>
      <c r="AC5885" s="707">
        <v>47130.04</v>
      </c>
      <c r="AD5885" s="707"/>
      <c r="AE5885" s="707"/>
      <c r="AF5885" s="707"/>
      <c r="AG5885" s="707"/>
      <c r="AH5885" s="707"/>
      <c r="AL5885" s="707"/>
      <c r="AM5885" s="707"/>
    </row>
    <row r="5886" spans="4:39">
      <c r="D5886" s="160" t="s">
        <v>5680</v>
      </c>
      <c r="E5886" s="160"/>
      <c r="F5886" s="160">
        <v>46027</v>
      </c>
      <c r="G5886" s="160">
        <v>46047</v>
      </c>
      <c r="H5886" s="160" t="s">
        <v>6665</v>
      </c>
      <c r="I5886" s="160">
        <v>45950</v>
      </c>
      <c r="J5886" s="160">
        <v>0</v>
      </c>
      <c r="K5886" s="160">
        <v>0</v>
      </c>
      <c r="L5886" s="707">
        <v>47130.04</v>
      </c>
      <c r="M5886" s="727" t="s">
        <v>4996</v>
      </c>
      <c r="Y5886" s="707"/>
      <c r="Z5886" s="707"/>
      <c r="AA5886" s="707"/>
      <c r="AB5886" s="707"/>
      <c r="AF5886" s="707"/>
    </row>
    <row r="5887" spans="4:39">
      <c r="D5887" s="160" t="s">
        <v>5681</v>
      </c>
      <c r="E5887" s="160"/>
      <c r="F5887" s="160">
        <v>46029</v>
      </c>
      <c r="G5887" s="160">
        <v>46047</v>
      </c>
      <c r="H5887" s="160">
        <v>45932</v>
      </c>
      <c r="I5887" s="160">
        <v>45950</v>
      </c>
      <c r="J5887" s="160">
        <v>0</v>
      </c>
      <c r="K5887" s="160">
        <v>0</v>
      </c>
      <c r="L5887" s="707">
        <v>47130.04</v>
      </c>
      <c r="M5887" s="727" t="s">
        <v>4994</v>
      </c>
      <c r="Y5887" s="707"/>
      <c r="Z5887" s="707"/>
      <c r="AB5887" s="707"/>
      <c r="AC5887" s="707">
        <v>47130.04</v>
      </c>
      <c r="AD5887" s="707"/>
      <c r="AE5887" s="707"/>
      <c r="AF5887" s="707"/>
      <c r="AG5887" s="707"/>
      <c r="AH5887" s="707"/>
      <c r="AL5887" s="707"/>
      <c r="AM5887" s="707"/>
    </row>
    <row r="5888" spans="4:39">
      <c r="D5888" s="160" t="s">
        <v>5681</v>
      </c>
      <c r="E5888" s="160"/>
      <c r="F5888" s="160">
        <v>46029</v>
      </c>
      <c r="G5888" s="160">
        <v>46047</v>
      </c>
      <c r="H5888" s="160">
        <v>45932</v>
      </c>
      <c r="I5888" s="160">
        <v>45950</v>
      </c>
      <c r="J5888" s="160">
        <v>0</v>
      </c>
      <c r="K5888" s="160">
        <v>0</v>
      </c>
      <c r="L5888" s="707">
        <v>47130.04</v>
      </c>
      <c r="M5888" s="727" t="s">
        <v>4995</v>
      </c>
      <c r="Y5888" s="707"/>
      <c r="Z5888" s="707"/>
      <c r="AA5888" s="707"/>
      <c r="AB5888" s="707"/>
      <c r="AC5888" s="707">
        <v>47130.04</v>
      </c>
      <c r="AD5888" s="707"/>
      <c r="AE5888" s="707"/>
      <c r="AF5888" s="707"/>
      <c r="AG5888" s="707"/>
      <c r="AH5888" s="707"/>
      <c r="AL5888" s="707"/>
      <c r="AM5888" s="707"/>
    </row>
    <row r="5889" spans="4:40">
      <c r="D5889" s="160" t="s">
        <v>5681</v>
      </c>
      <c r="E5889" s="160"/>
      <c r="F5889" s="160">
        <v>46029</v>
      </c>
      <c r="G5889" s="160">
        <v>46047</v>
      </c>
      <c r="H5889" s="160">
        <v>45932</v>
      </c>
      <c r="I5889" s="160">
        <v>45950</v>
      </c>
      <c r="J5889" s="160">
        <v>0</v>
      </c>
      <c r="K5889" s="160">
        <v>0</v>
      </c>
      <c r="L5889" s="707">
        <v>47130.04</v>
      </c>
      <c r="M5889" s="727" t="s">
        <v>4996</v>
      </c>
      <c r="Y5889" s="707"/>
      <c r="Z5889" s="707"/>
      <c r="AA5889" s="707"/>
      <c r="AF5889" s="707"/>
    </row>
    <row r="5890" spans="4:40">
      <c r="D5890" s="160" t="s">
        <v>5682</v>
      </c>
      <c r="E5890" s="160"/>
      <c r="F5890" s="160">
        <v>46029</v>
      </c>
      <c r="G5890" s="160">
        <v>46047</v>
      </c>
      <c r="H5890" s="160">
        <v>45932</v>
      </c>
      <c r="I5890" s="160">
        <v>45950</v>
      </c>
      <c r="J5890" s="160">
        <v>0</v>
      </c>
      <c r="K5890" s="160">
        <v>0</v>
      </c>
      <c r="L5890" s="707">
        <v>44543.72</v>
      </c>
      <c r="M5890" s="727" t="s">
        <v>4994</v>
      </c>
      <c r="Y5890" s="707"/>
      <c r="Z5890" s="707"/>
      <c r="AB5890" s="707"/>
      <c r="AC5890" s="707">
        <v>44543.72</v>
      </c>
      <c r="AD5890" s="707"/>
      <c r="AE5890" s="707"/>
      <c r="AF5890" s="707"/>
      <c r="AG5890" s="707"/>
      <c r="AH5890" s="707"/>
      <c r="AI5890" s="707"/>
      <c r="AL5890" s="707"/>
      <c r="AM5890" s="707"/>
    </row>
    <row r="5891" spans="4:40">
      <c r="D5891" s="160" t="s">
        <v>5682</v>
      </c>
      <c r="E5891" s="160"/>
      <c r="F5891" s="160">
        <v>46029</v>
      </c>
      <c r="G5891" s="160">
        <v>46047</v>
      </c>
      <c r="H5891" s="160">
        <v>45932</v>
      </c>
      <c r="I5891" s="160">
        <v>45950</v>
      </c>
      <c r="J5891" s="160">
        <v>0</v>
      </c>
      <c r="K5891" s="160">
        <v>0</v>
      </c>
      <c r="L5891" s="707">
        <v>44543.72</v>
      </c>
      <c r="M5891" s="727" t="s">
        <v>4995</v>
      </c>
      <c r="Z5891" s="707"/>
      <c r="AA5891" s="707"/>
      <c r="AB5891" s="707"/>
      <c r="AC5891" s="707">
        <v>44543.72</v>
      </c>
      <c r="AD5891" s="707"/>
      <c r="AE5891" s="707"/>
      <c r="AF5891" s="707"/>
      <c r="AG5891" s="707"/>
      <c r="AH5891" s="707"/>
      <c r="AI5891" s="707"/>
      <c r="AL5891" s="707"/>
      <c r="AM5891" s="707"/>
    </row>
    <row r="5892" spans="4:40">
      <c r="D5892" s="160" t="s">
        <v>5682</v>
      </c>
      <c r="E5892" s="160"/>
      <c r="F5892" s="160">
        <v>46029</v>
      </c>
      <c r="G5892" s="160">
        <v>46047</v>
      </c>
      <c r="H5892" s="160">
        <v>45932</v>
      </c>
      <c r="I5892" s="160">
        <v>45950</v>
      </c>
      <c r="J5892" s="160">
        <v>0</v>
      </c>
      <c r="K5892" s="160">
        <v>0</v>
      </c>
      <c r="L5892" s="707">
        <v>44543.72</v>
      </c>
      <c r="M5892" s="727" t="s">
        <v>4996</v>
      </c>
      <c r="Z5892" s="707"/>
      <c r="AA5892" s="707"/>
      <c r="AB5892" s="707"/>
      <c r="AG5892" s="707"/>
    </row>
    <row r="5893" spans="4:40">
      <c r="D5893" s="160" t="s">
        <v>5683</v>
      </c>
      <c r="E5893" s="160"/>
      <c r="F5893" s="160">
        <v>46040</v>
      </c>
      <c r="G5893" s="160">
        <v>46043</v>
      </c>
      <c r="H5893" s="160">
        <v>45943</v>
      </c>
      <c r="I5893" s="160">
        <v>45946</v>
      </c>
      <c r="J5893" s="160">
        <v>0</v>
      </c>
      <c r="K5893" s="160">
        <v>0</v>
      </c>
      <c r="L5893" s="707">
        <v>2586.3200000000002</v>
      </c>
      <c r="M5893" s="727" t="s">
        <v>4994</v>
      </c>
      <c r="Z5893" s="707"/>
      <c r="AB5893" s="707"/>
      <c r="AC5893" s="707">
        <v>2586.3200000000002</v>
      </c>
      <c r="AD5893" s="707"/>
      <c r="AE5893" s="707"/>
      <c r="AF5893" s="707"/>
      <c r="AG5893" s="707"/>
      <c r="AH5893" s="707"/>
      <c r="AM5893" s="707"/>
    </row>
    <row r="5894" spans="4:40">
      <c r="D5894" s="160" t="s">
        <v>5683</v>
      </c>
      <c r="E5894" s="160"/>
      <c r="F5894" s="160">
        <v>46040</v>
      </c>
      <c r="G5894" s="160">
        <v>46043</v>
      </c>
      <c r="H5894" s="160">
        <v>45943</v>
      </c>
      <c r="I5894" s="160">
        <v>45946</v>
      </c>
      <c r="J5894" s="160">
        <v>0</v>
      </c>
      <c r="K5894" s="160">
        <v>0</v>
      </c>
      <c r="L5894" s="707">
        <v>2586.3200000000002</v>
      </c>
      <c r="M5894" s="727" t="s">
        <v>4995</v>
      </c>
      <c r="Z5894" s="707"/>
      <c r="AA5894" s="707"/>
      <c r="AB5894" s="707"/>
      <c r="AC5894" s="707">
        <v>2586.3200000000002</v>
      </c>
      <c r="AD5894" s="707"/>
      <c r="AE5894" s="707"/>
      <c r="AF5894" s="707"/>
      <c r="AG5894" s="707"/>
      <c r="AH5894" s="707"/>
      <c r="AM5894" s="707"/>
    </row>
    <row r="5895" spans="4:40">
      <c r="D5895" s="160" t="s">
        <v>5683</v>
      </c>
      <c r="E5895" s="160"/>
      <c r="F5895" s="160">
        <v>46040</v>
      </c>
      <c r="G5895" s="160">
        <v>46043</v>
      </c>
      <c r="H5895" s="160">
        <v>45943</v>
      </c>
      <c r="I5895" s="160">
        <v>45946</v>
      </c>
      <c r="J5895" s="160">
        <v>0</v>
      </c>
      <c r="K5895" s="160">
        <v>0</v>
      </c>
      <c r="L5895" s="707">
        <v>2586.3200000000002</v>
      </c>
      <c r="M5895" s="727" t="s">
        <v>4996</v>
      </c>
      <c r="Z5895" s="707"/>
      <c r="AA5895" s="707"/>
      <c r="AB5895" s="707"/>
      <c r="AG5895" s="707"/>
    </row>
    <row r="5896" spans="4:40">
      <c r="D5896" s="160" t="s">
        <v>5684</v>
      </c>
      <c r="E5896" s="160"/>
      <c r="F5896" s="160">
        <v>46061</v>
      </c>
      <c r="G5896" s="160">
        <v>46085</v>
      </c>
      <c r="H5896" s="160" t="s">
        <v>6659</v>
      </c>
      <c r="I5896" s="160">
        <v>45949</v>
      </c>
      <c r="J5896" s="160">
        <v>0</v>
      </c>
      <c r="K5896" s="160">
        <v>0</v>
      </c>
      <c r="L5896" s="707">
        <v>37647.550000000003</v>
      </c>
      <c r="M5896" s="727" t="s">
        <v>4994</v>
      </c>
      <c r="Z5896" s="707"/>
      <c r="AB5896" s="707"/>
      <c r="AC5896" s="707">
        <v>37647.550000000003</v>
      </c>
      <c r="AD5896" s="707"/>
      <c r="AE5896" s="707"/>
      <c r="AF5896" s="707"/>
      <c r="AG5896" s="707"/>
      <c r="AH5896" s="707"/>
      <c r="AI5896" s="707"/>
      <c r="AM5896" s="707"/>
      <c r="AN5896" s="707"/>
    </row>
    <row r="5897" spans="4:40">
      <c r="D5897" s="160" t="s">
        <v>5684</v>
      </c>
      <c r="E5897" s="160"/>
      <c r="F5897" s="160">
        <v>46061</v>
      </c>
      <c r="G5897" s="160">
        <v>46085</v>
      </c>
      <c r="H5897" s="160" t="s">
        <v>6659</v>
      </c>
      <c r="I5897" s="160">
        <v>45949</v>
      </c>
      <c r="J5897" s="160">
        <v>0</v>
      </c>
      <c r="K5897" s="160">
        <v>0</v>
      </c>
      <c r="L5897" s="707">
        <v>37647.550000000003</v>
      </c>
      <c r="M5897" s="727" t="s">
        <v>4995</v>
      </c>
      <c r="Z5897" s="707"/>
      <c r="AA5897" s="707"/>
      <c r="AB5897" s="707"/>
      <c r="AC5897" s="707">
        <v>37647.550000000003</v>
      </c>
      <c r="AD5897" s="707"/>
      <c r="AE5897" s="707"/>
      <c r="AF5897" s="707"/>
      <c r="AG5897" s="707"/>
      <c r="AH5897" s="707"/>
      <c r="AI5897" s="707"/>
      <c r="AM5897" s="707"/>
      <c r="AN5897" s="707"/>
    </row>
    <row r="5898" spans="4:40">
      <c r="D5898" s="160" t="s">
        <v>5684</v>
      </c>
      <c r="E5898" s="160"/>
      <c r="F5898" s="160">
        <v>46061</v>
      </c>
      <c r="G5898" s="160">
        <v>46085</v>
      </c>
      <c r="H5898" s="160" t="s">
        <v>6659</v>
      </c>
      <c r="I5898" s="160">
        <v>45949</v>
      </c>
      <c r="J5898" s="160">
        <v>0</v>
      </c>
      <c r="K5898" s="160">
        <v>0</v>
      </c>
      <c r="L5898" s="707">
        <v>37647.550000000003</v>
      </c>
      <c r="M5898" s="727" t="s">
        <v>4996</v>
      </c>
      <c r="Z5898" s="707"/>
      <c r="AA5898" s="707"/>
      <c r="AB5898" s="707"/>
      <c r="AG5898" s="707"/>
    </row>
    <row r="5899" spans="4:40">
      <c r="D5899" s="160" t="s">
        <v>5685</v>
      </c>
      <c r="E5899" s="160"/>
      <c r="F5899" s="160">
        <v>46069</v>
      </c>
      <c r="G5899" s="160">
        <v>46085</v>
      </c>
      <c r="H5899" s="160">
        <v>45932</v>
      </c>
      <c r="I5899" s="160">
        <v>45949</v>
      </c>
      <c r="J5899" s="160">
        <v>0</v>
      </c>
      <c r="K5899" s="160">
        <v>0</v>
      </c>
      <c r="L5899" s="707">
        <v>37647.550000000003</v>
      </c>
      <c r="M5899" s="727" t="s">
        <v>4994</v>
      </c>
      <c r="Z5899" s="707"/>
      <c r="AA5899" s="707"/>
      <c r="AB5899" s="707"/>
      <c r="AC5899" s="707">
        <v>37647.550000000003</v>
      </c>
      <c r="AD5899" s="707"/>
      <c r="AE5899" s="707"/>
      <c r="AF5899" s="707"/>
      <c r="AG5899" s="707"/>
      <c r="AH5899" s="707"/>
      <c r="AI5899" s="707"/>
      <c r="AJ5899" s="707"/>
      <c r="AK5899" s="707"/>
      <c r="AM5899" s="707"/>
      <c r="AN5899" s="707"/>
    </row>
    <row r="5900" spans="4:40">
      <c r="D5900" s="160" t="s">
        <v>5685</v>
      </c>
      <c r="E5900" s="160"/>
      <c r="F5900" s="160">
        <v>46069</v>
      </c>
      <c r="G5900" s="160">
        <v>46085</v>
      </c>
      <c r="H5900" s="160">
        <v>45932</v>
      </c>
      <c r="I5900" s="160">
        <v>45949</v>
      </c>
      <c r="J5900" s="160">
        <v>0</v>
      </c>
      <c r="K5900" s="160">
        <v>0</v>
      </c>
      <c r="L5900" s="707">
        <v>37647.550000000003</v>
      </c>
      <c r="M5900" s="727" t="s">
        <v>4995</v>
      </c>
      <c r="Z5900" s="707"/>
      <c r="AA5900" s="707"/>
      <c r="AB5900" s="707"/>
      <c r="AC5900" s="707">
        <v>37647.550000000003</v>
      </c>
      <c r="AD5900" s="707"/>
      <c r="AE5900" s="707"/>
      <c r="AF5900" s="707"/>
      <c r="AG5900" s="707"/>
      <c r="AH5900" s="707"/>
      <c r="AI5900" s="707"/>
      <c r="AJ5900" s="707"/>
      <c r="AK5900" s="707"/>
      <c r="AM5900" s="707"/>
      <c r="AN5900" s="707"/>
    </row>
    <row r="5901" spans="4:40">
      <c r="D5901" s="160" t="s">
        <v>5685</v>
      </c>
      <c r="E5901" s="160"/>
      <c r="F5901" s="160">
        <v>46069</v>
      </c>
      <c r="G5901" s="160">
        <v>46085</v>
      </c>
      <c r="H5901" s="160">
        <v>45932</v>
      </c>
      <c r="I5901" s="160">
        <v>45949</v>
      </c>
      <c r="J5901" s="160">
        <v>0</v>
      </c>
      <c r="K5901" s="160">
        <v>0</v>
      </c>
      <c r="L5901" s="707">
        <v>37647.550000000003</v>
      </c>
      <c r="M5901" s="727" t="s">
        <v>4996</v>
      </c>
      <c r="Z5901" s="707"/>
      <c r="AA5901" s="707"/>
      <c r="AB5901" s="707"/>
      <c r="AC5901" s="707"/>
      <c r="AD5901" s="707"/>
      <c r="AG5901" s="707"/>
      <c r="AH5901" s="707"/>
      <c r="AI5901" s="707"/>
    </row>
    <row r="5902" spans="4:40">
      <c r="D5902" s="160" t="s">
        <v>5686</v>
      </c>
      <c r="E5902" s="160"/>
      <c r="F5902" s="160">
        <v>46069</v>
      </c>
      <c r="G5902" s="160">
        <v>46085</v>
      </c>
      <c r="H5902" s="160">
        <v>45932</v>
      </c>
      <c r="I5902" s="160">
        <v>45949</v>
      </c>
      <c r="J5902" s="160">
        <v>0</v>
      </c>
      <c r="K5902" s="160">
        <v>0</v>
      </c>
      <c r="L5902" s="707">
        <v>36354.39</v>
      </c>
      <c r="M5902" s="727" t="s">
        <v>4994</v>
      </c>
      <c r="Z5902" s="707"/>
      <c r="AA5902" s="707"/>
      <c r="AB5902" s="707"/>
      <c r="AC5902" s="707">
        <v>36354.39</v>
      </c>
      <c r="AD5902" s="707"/>
      <c r="AE5902" s="707"/>
      <c r="AF5902" s="707"/>
      <c r="AG5902" s="707"/>
      <c r="AH5902" s="707"/>
      <c r="AI5902" s="707"/>
      <c r="AJ5902" s="707"/>
      <c r="AM5902" s="707"/>
      <c r="AN5902" s="707"/>
    </row>
    <row r="5903" spans="4:40">
      <c r="D5903" s="160" t="s">
        <v>5686</v>
      </c>
      <c r="E5903" s="160"/>
      <c r="F5903" s="160">
        <v>46069</v>
      </c>
      <c r="G5903" s="160">
        <v>46085</v>
      </c>
      <c r="H5903" s="160">
        <v>45932</v>
      </c>
      <c r="I5903" s="160">
        <v>45949</v>
      </c>
      <c r="J5903" s="160">
        <v>0</v>
      </c>
      <c r="K5903" s="160">
        <v>0</v>
      </c>
      <c r="L5903" s="707">
        <v>36354.39</v>
      </c>
      <c r="M5903" s="727" t="s">
        <v>4995</v>
      </c>
      <c r="AA5903" s="707"/>
      <c r="AB5903" s="707"/>
      <c r="AC5903" s="707">
        <v>36354.39</v>
      </c>
      <c r="AD5903" s="707"/>
      <c r="AE5903" s="707"/>
      <c r="AF5903" s="707"/>
      <c r="AG5903" s="707"/>
      <c r="AH5903" s="707"/>
      <c r="AI5903" s="707"/>
      <c r="AJ5903" s="707"/>
      <c r="AM5903" s="707"/>
      <c r="AN5903" s="707"/>
    </row>
    <row r="5904" spans="4:40">
      <c r="D5904" s="160" t="s">
        <v>5686</v>
      </c>
      <c r="E5904" s="160"/>
      <c r="F5904" s="160">
        <v>46069</v>
      </c>
      <c r="G5904" s="160">
        <v>46085</v>
      </c>
      <c r="H5904" s="160">
        <v>45932</v>
      </c>
      <c r="I5904" s="160">
        <v>45949</v>
      </c>
      <c r="J5904" s="160">
        <v>0</v>
      </c>
      <c r="K5904" s="160">
        <v>0</v>
      </c>
      <c r="L5904" s="707">
        <v>36354.39</v>
      </c>
      <c r="M5904" s="727" t="s">
        <v>4996</v>
      </c>
      <c r="Z5904" s="707"/>
      <c r="AA5904" s="707"/>
      <c r="AB5904" s="707"/>
      <c r="AC5904" s="707"/>
      <c r="AG5904" s="707"/>
      <c r="AH5904" s="707"/>
    </row>
    <row r="5905" spans="4:41">
      <c r="D5905" s="160" t="s">
        <v>5687</v>
      </c>
      <c r="E5905" s="160"/>
      <c r="F5905" s="160">
        <v>46078</v>
      </c>
      <c r="G5905" s="160">
        <v>46082</v>
      </c>
      <c r="H5905" s="160">
        <v>45942</v>
      </c>
      <c r="I5905" s="160">
        <v>45945</v>
      </c>
      <c r="J5905" s="160">
        <v>0</v>
      </c>
      <c r="K5905" s="160">
        <v>0</v>
      </c>
      <c r="L5905" s="707">
        <v>1293.1600000000001</v>
      </c>
      <c r="M5905" s="727" t="s">
        <v>4994</v>
      </c>
      <c r="Z5905" s="707"/>
      <c r="AA5905" s="707"/>
      <c r="AB5905" s="707"/>
      <c r="AC5905" s="707">
        <v>1293.1600000000001</v>
      </c>
      <c r="AE5905" s="707"/>
      <c r="AF5905" s="707"/>
      <c r="AG5905" s="707"/>
      <c r="AH5905" s="707"/>
      <c r="AI5905" s="707"/>
      <c r="AJ5905" s="707"/>
      <c r="AM5905" s="707"/>
      <c r="AN5905" s="707"/>
    </row>
    <row r="5906" spans="4:41">
      <c r="D5906" s="160" t="s">
        <v>5687</v>
      </c>
      <c r="E5906" s="160"/>
      <c r="F5906" s="160">
        <v>46078</v>
      </c>
      <c r="G5906" s="160">
        <v>46082</v>
      </c>
      <c r="H5906" s="160">
        <v>45942</v>
      </c>
      <c r="I5906" s="160">
        <v>45945</v>
      </c>
      <c r="J5906" s="160">
        <v>0</v>
      </c>
      <c r="K5906" s="160">
        <v>0</v>
      </c>
      <c r="L5906" s="707">
        <v>1293.1600000000001</v>
      </c>
      <c r="M5906" s="727" t="s">
        <v>4995</v>
      </c>
      <c r="Z5906" s="707"/>
      <c r="AA5906" s="707"/>
      <c r="AB5906" s="707"/>
      <c r="AC5906" s="707">
        <v>1293.1600000000001</v>
      </c>
      <c r="AE5906" s="707"/>
      <c r="AF5906" s="707"/>
      <c r="AG5906" s="707"/>
      <c r="AH5906" s="707"/>
      <c r="AI5906" s="707"/>
      <c r="AJ5906" s="707"/>
      <c r="AM5906" s="707"/>
      <c r="AN5906" s="707"/>
    </row>
    <row r="5907" spans="4:41">
      <c r="D5907" s="160" t="s">
        <v>5687</v>
      </c>
      <c r="E5907" s="160"/>
      <c r="F5907" s="160">
        <v>46078</v>
      </c>
      <c r="G5907" s="160">
        <v>46082</v>
      </c>
      <c r="H5907" s="160">
        <v>45942</v>
      </c>
      <c r="I5907" s="160">
        <v>45945</v>
      </c>
      <c r="J5907" s="160">
        <v>0</v>
      </c>
      <c r="K5907" s="160">
        <v>0</v>
      </c>
      <c r="L5907" s="707">
        <v>1293.1600000000001</v>
      </c>
      <c r="M5907" s="727" t="s">
        <v>4996</v>
      </c>
      <c r="Z5907" s="707"/>
      <c r="AA5907" s="707"/>
      <c r="AB5907" s="707"/>
      <c r="AC5907" s="707"/>
      <c r="AH5907" s="707"/>
    </row>
    <row r="5908" spans="4:41">
      <c r="D5908" s="160" t="s">
        <v>5688</v>
      </c>
      <c r="E5908" s="160"/>
      <c r="F5908" s="160">
        <v>46051</v>
      </c>
      <c r="G5908" s="160">
        <v>46072</v>
      </c>
      <c r="H5908" s="160" t="s">
        <v>6653</v>
      </c>
      <c r="I5908" s="160">
        <v>45948</v>
      </c>
      <c r="J5908" s="160">
        <v>0</v>
      </c>
      <c r="K5908" s="160">
        <v>0</v>
      </c>
      <c r="L5908" s="707">
        <v>17709.16</v>
      </c>
      <c r="M5908" s="727" t="s">
        <v>4994</v>
      </c>
      <c r="Z5908" s="707"/>
      <c r="AA5908" s="707"/>
      <c r="AB5908" s="707"/>
      <c r="AC5908" s="707">
        <v>17709.16</v>
      </c>
      <c r="AE5908" s="707"/>
      <c r="AF5908" s="707"/>
      <c r="AG5908" s="707"/>
      <c r="AH5908" s="707"/>
      <c r="AI5908" s="707"/>
      <c r="AJ5908" s="707"/>
      <c r="AM5908" s="707"/>
      <c r="AN5908" s="707"/>
    </row>
    <row r="5909" spans="4:41">
      <c r="D5909" s="160" t="s">
        <v>5688</v>
      </c>
      <c r="E5909" s="160"/>
      <c r="F5909" s="160">
        <v>46051</v>
      </c>
      <c r="G5909" s="160">
        <v>46072</v>
      </c>
      <c r="H5909" s="160" t="s">
        <v>6653</v>
      </c>
      <c r="I5909" s="160">
        <v>45948</v>
      </c>
      <c r="J5909" s="160">
        <v>0</v>
      </c>
      <c r="K5909" s="160">
        <v>0</v>
      </c>
      <c r="L5909" s="707">
        <v>17709.16</v>
      </c>
      <c r="M5909" s="727" t="s">
        <v>4995</v>
      </c>
      <c r="Y5909" s="707"/>
      <c r="AA5909" s="707"/>
      <c r="AB5909" s="707"/>
      <c r="AC5909" s="707">
        <v>17709.16</v>
      </c>
      <c r="AE5909" s="707"/>
      <c r="AF5909" s="707"/>
      <c r="AG5909" s="707"/>
      <c r="AH5909" s="707"/>
      <c r="AI5909" s="707"/>
      <c r="AJ5909" s="707"/>
      <c r="AM5909" s="707"/>
      <c r="AN5909" s="707"/>
    </row>
    <row r="5910" spans="4:41">
      <c r="D5910" s="160" t="s">
        <v>5688</v>
      </c>
      <c r="E5910" s="160"/>
      <c r="F5910" s="160">
        <v>46051</v>
      </c>
      <c r="G5910" s="160">
        <v>46072</v>
      </c>
      <c r="H5910" s="160" t="s">
        <v>6653</v>
      </c>
      <c r="I5910" s="160">
        <v>45948</v>
      </c>
      <c r="J5910" s="160">
        <v>0</v>
      </c>
      <c r="K5910" s="160">
        <v>0</v>
      </c>
      <c r="L5910" s="707">
        <v>17709.16</v>
      </c>
      <c r="M5910" s="727" t="s">
        <v>4996</v>
      </c>
      <c r="Y5910" s="707"/>
      <c r="Z5910" s="707"/>
      <c r="AA5910" s="707"/>
      <c r="AB5910" s="707"/>
      <c r="AC5910" s="707"/>
      <c r="AH5910" s="707"/>
    </row>
    <row r="5911" spans="4:41">
      <c r="D5911" s="160" t="s">
        <v>5689</v>
      </c>
      <c r="E5911" s="160"/>
      <c r="F5911" s="160">
        <v>46060</v>
      </c>
      <c r="G5911" s="160">
        <v>46072</v>
      </c>
      <c r="H5911" s="160">
        <v>45935</v>
      </c>
      <c r="I5911" s="160">
        <v>45948</v>
      </c>
      <c r="J5911" s="160">
        <v>0</v>
      </c>
      <c r="K5911" s="160">
        <v>0</v>
      </c>
      <c r="L5911" s="707">
        <v>17709.16</v>
      </c>
      <c r="M5911" s="727" t="s">
        <v>4994</v>
      </c>
      <c r="Z5911" s="707"/>
      <c r="AA5911" s="707"/>
      <c r="AB5911" s="707"/>
      <c r="AC5911" s="707">
        <v>17709.16</v>
      </c>
      <c r="AE5911" s="707"/>
      <c r="AF5911" s="707"/>
      <c r="AG5911" s="707"/>
      <c r="AH5911" s="707"/>
      <c r="AI5911" s="707"/>
      <c r="AJ5911" s="707"/>
      <c r="AM5911" s="707"/>
      <c r="AN5911" s="707"/>
    </row>
    <row r="5912" spans="4:41">
      <c r="D5912" s="160" t="s">
        <v>5689</v>
      </c>
      <c r="E5912" s="160"/>
      <c r="F5912" s="160">
        <v>46060</v>
      </c>
      <c r="G5912" s="160">
        <v>46072</v>
      </c>
      <c r="H5912" s="160">
        <v>45935</v>
      </c>
      <c r="I5912" s="160">
        <v>45948</v>
      </c>
      <c r="J5912" s="160">
        <v>0</v>
      </c>
      <c r="K5912" s="160">
        <v>0</v>
      </c>
      <c r="L5912" s="707">
        <v>17709.16</v>
      </c>
      <c r="M5912" s="727" t="s">
        <v>4995</v>
      </c>
      <c r="AA5912" s="707"/>
      <c r="AB5912" s="707"/>
      <c r="AC5912" s="707">
        <v>17709.16</v>
      </c>
      <c r="AE5912" s="707"/>
      <c r="AF5912" s="707"/>
      <c r="AG5912" s="707"/>
      <c r="AH5912" s="707"/>
      <c r="AI5912" s="707"/>
      <c r="AJ5912" s="707"/>
      <c r="AM5912" s="707"/>
      <c r="AN5912" s="707"/>
    </row>
    <row r="5913" spans="4:41">
      <c r="D5913" s="160" t="s">
        <v>5689</v>
      </c>
      <c r="E5913" s="160"/>
      <c r="F5913" s="160">
        <v>46060</v>
      </c>
      <c r="G5913" s="160">
        <v>46072</v>
      </c>
      <c r="H5913" s="160">
        <v>45935</v>
      </c>
      <c r="I5913" s="160">
        <v>45948</v>
      </c>
      <c r="J5913" s="160">
        <v>0</v>
      </c>
      <c r="K5913" s="160">
        <v>0</v>
      </c>
      <c r="L5913" s="707">
        <v>17709.16</v>
      </c>
      <c r="M5913" s="727" t="s">
        <v>4996</v>
      </c>
      <c r="AA5913" s="707"/>
      <c r="AB5913" s="707"/>
      <c r="AC5913" s="707"/>
      <c r="AH5913" s="707"/>
    </row>
    <row r="5914" spans="4:41">
      <c r="D5914" s="160" t="s">
        <v>5690</v>
      </c>
      <c r="E5914" s="160"/>
      <c r="F5914" s="160">
        <v>46060</v>
      </c>
      <c r="G5914" s="160">
        <v>46072</v>
      </c>
      <c r="H5914" s="160">
        <v>45935</v>
      </c>
      <c r="I5914" s="160">
        <v>45948</v>
      </c>
      <c r="J5914" s="160">
        <v>0</v>
      </c>
      <c r="K5914" s="160">
        <v>0</v>
      </c>
      <c r="L5914" s="707">
        <v>16416</v>
      </c>
      <c r="M5914" s="727" t="s">
        <v>4994</v>
      </c>
      <c r="AA5914" s="707"/>
      <c r="AB5914" s="707"/>
      <c r="AC5914" s="707">
        <v>16416</v>
      </c>
      <c r="AE5914" s="707"/>
      <c r="AF5914" s="707"/>
      <c r="AG5914" s="707"/>
      <c r="AH5914" s="707"/>
      <c r="AI5914" s="707"/>
      <c r="AJ5914" s="707"/>
      <c r="AK5914" s="707"/>
      <c r="AM5914" s="707"/>
      <c r="AN5914" s="707"/>
    </row>
    <row r="5915" spans="4:41">
      <c r="D5915" s="160" t="s">
        <v>5690</v>
      </c>
      <c r="E5915" s="160"/>
      <c r="F5915" s="160">
        <v>46060</v>
      </c>
      <c r="G5915" s="160">
        <v>46072</v>
      </c>
      <c r="H5915" s="160">
        <v>45935</v>
      </c>
      <c r="I5915" s="160">
        <v>45948</v>
      </c>
      <c r="J5915" s="160">
        <v>0</v>
      </c>
      <c r="K5915" s="160">
        <v>0</v>
      </c>
      <c r="L5915" s="707">
        <v>16416</v>
      </c>
      <c r="M5915" s="727" t="s">
        <v>4995</v>
      </c>
      <c r="Z5915" s="707"/>
      <c r="AA5915" s="707"/>
      <c r="AB5915" s="707"/>
      <c r="AC5915" s="707">
        <v>16416</v>
      </c>
      <c r="AD5915" s="707"/>
      <c r="AE5915" s="707"/>
      <c r="AF5915" s="707"/>
      <c r="AG5915" s="707"/>
      <c r="AH5915" s="707"/>
      <c r="AI5915" s="707"/>
      <c r="AJ5915" s="707"/>
      <c r="AK5915" s="707"/>
      <c r="AM5915" s="707"/>
      <c r="AN5915" s="707"/>
    </row>
    <row r="5916" spans="4:41">
      <c r="D5916" s="160" t="s">
        <v>5690</v>
      </c>
      <c r="E5916" s="160"/>
      <c r="F5916" s="160">
        <v>46060</v>
      </c>
      <c r="G5916" s="160">
        <v>46072</v>
      </c>
      <c r="H5916" s="160">
        <v>45935</v>
      </c>
      <c r="I5916" s="160">
        <v>45948</v>
      </c>
      <c r="J5916" s="160">
        <v>0</v>
      </c>
      <c r="K5916" s="160">
        <v>0</v>
      </c>
      <c r="L5916" s="707">
        <v>16416</v>
      </c>
      <c r="M5916" s="727" t="s">
        <v>4996</v>
      </c>
      <c r="Q5916" s="707"/>
      <c r="R5916" s="707"/>
      <c r="S5916" s="707"/>
      <c r="T5916" s="707"/>
      <c r="U5916" s="707"/>
      <c r="V5916" s="707"/>
      <c r="Z5916" s="707"/>
      <c r="AA5916" s="707"/>
      <c r="AB5916" s="707"/>
      <c r="AC5916" s="707"/>
      <c r="AD5916" s="707"/>
      <c r="AH5916" s="707"/>
      <c r="AI5916" s="707"/>
    </row>
    <row r="5917" spans="4:41">
      <c r="D5917" s="160" t="s">
        <v>5691</v>
      </c>
      <c r="E5917" s="160"/>
      <c r="F5917" s="160">
        <v>46067</v>
      </c>
      <c r="G5917" s="160">
        <v>46070</v>
      </c>
      <c r="H5917" s="160">
        <v>45942</v>
      </c>
      <c r="I5917" s="160">
        <v>45945</v>
      </c>
      <c r="J5917" s="160">
        <v>0</v>
      </c>
      <c r="K5917" s="160">
        <v>0</v>
      </c>
      <c r="L5917" s="707">
        <v>1293.1600000000001</v>
      </c>
      <c r="M5917" s="727" t="s">
        <v>4994</v>
      </c>
      <c r="Q5917" s="707"/>
      <c r="R5917" s="707"/>
      <c r="S5917" s="707"/>
      <c r="T5917" s="707"/>
      <c r="U5917" s="707"/>
      <c r="V5917" s="707"/>
      <c r="W5917" s="707"/>
      <c r="X5917" s="707"/>
      <c r="Y5917" s="707"/>
      <c r="Z5917" s="707"/>
      <c r="AA5917" s="707"/>
      <c r="AB5917" s="707"/>
      <c r="AC5917" s="707">
        <v>1293.1600000000001</v>
      </c>
      <c r="AD5917" s="707"/>
      <c r="AE5917" s="707"/>
      <c r="AF5917" s="707"/>
      <c r="AG5917" s="707"/>
      <c r="AH5917" s="707"/>
      <c r="AI5917" s="707"/>
      <c r="AJ5917" s="707"/>
      <c r="AK5917" s="707"/>
      <c r="AM5917" s="707"/>
    </row>
    <row r="5918" spans="4:41">
      <c r="D5918" s="160" t="s">
        <v>5691</v>
      </c>
      <c r="E5918" s="160"/>
      <c r="F5918" s="160">
        <v>46067</v>
      </c>
      <c r="G5918" s="160">
        <v>46070</v>
      </c>
      <c r="H5918" s="160">
        <v>45942</v>
      </c>
      <c r="I5918" s="160">
        <v>45945</v>
      </c>
      <c r="J5918" s="160">
        <v>0</v>
      </c>
      <c r="K5918" s="160">
        <v>0</v>
      </c>
      <c r="L5918" s="707">
        <v>1293.1600000000001</v>
      </c>
      <c r="M5918" s="727" t="s">
        <v>4995</v>
      </c>
      <c r="Q5918" s="707"/>
      <c r="R5918" s="707"/>
      <c r="S5918" s="707"/>
      <c r="T5918" s="707"/>
      <c r="U5918" s="707"/>
      <c r="V5918" s="707"/>
      <c r="W5918" s="707"/>
      <c r="X5918" s="707"/>
      <c r="Y5918" s="707"/>
      <c r="Z5918" s="707"/>
      <c r="AA5918" s="707"/>
      <c r="AB5918" s="707"/>
      <c r="AC5918" s="707">
        <v>1293.1600000000001</v>
      </c>
      <c r="AD5918" s="707"/>
      <c r="AE5918" s="707"/>
      <c r="AF5918" s="707"/>
      <c r="AG5918" s="707"/>
      <c r="AH5918" s="707"/>
      <c r="AI5918" s="707"/>
      <c r="AJ5918" s="707"/>
      <c r="AK5918" s="707"/>
      <c r="AM5918" s="707"/>
    </row>
    <row r="5919" spans="4:41">
      <c r="D5919" s="160" t="s">
        <v>5691</v>
      </c>
      <c r="E5919" s="160"/>
      <c r="F5919" s="160">
        <v>46067</v>
      </c>
      <c r="G5919" s="160">
        <v>46070</v>
      </c>
      <c r="H5919" s="160">
        <v>45942</v>
      </c>
      <c r="I5919" s="160">
        <v>45945</v>
      </c>
      <c r="J5919" s="160">
        <v>0</v>
      </c>
      <c r="K5919" s="160">
        <v>0</v>
      </c>
      <c r="L5919" s="707">
        <v>1293.1600000000001</v>
      </c>
      <c r="M5919" s="727" t="s">
        <v>4996</v>
      </c>
      <c r="Q5919" s="707"/>
      <c r="R5919" s="707"/>
      <c r="S5919" s="707"/>
      <c r="T5919" s="707"/>
      <c r="U5919" s="707"/>
      <c r="V5919" s="707"/>
      <c r="W5919" s="707"/>
      <c r="X5919" s="707"/>
      <c r="Y5919" s="707"/>
      <c r="Z5919" s="707"/>
      <c r="AA5919" s="707"/>
      <c r="AB5919" s="707"/>
      <c r="AC5919" s="707"/>
      <c r="AD5919" s="707"/>
      <c r="AG5919" s="707"/>
      <c r="AH5919" s="707"/>
      <c r="AI5919" s="707"/>
    </row>
    <row r="5920" spans="4:41">
      <c r="D5920" s="160" t="s">
        <v>5669</v>
      </c>
      <c r="E5920" s="160"/>
      <c r="F5920" s="160">
        <v>46074</v>
      </c>
      <c r="G5920" s="160">
        <v>46103</v>
      </c>
      <c r="H5920" s="160" t="s">
        <v>6653</v>
      </c>
      <c r="I5920" s="160">
        <v>45955</v>
      </c>
      <c r="J5920" s="160">
        <v>0</v>
      </c>
      <c r="K5920" s="160">
        <v>0</v>
      </c>
      <c r="L5920" s="707">
        <v>63186.69</v>
      </c>
      <c r="M5920" s="727" t="s">
        <v>4994</v>
      </c>
      <c r="P5920" s="707"/>
      <c r="Q5920" s="707"/>
      <c r="R5920" s="707"/>
      <c r="S5920" s="707"/>
      <c r="T5920" s="707"/>
      <c r="U5920" s="707"/>
      <c r="V5920" s="707"/>
      <c r="W5920" s="707"/>
      <c r="X5920" s="707"/>
      <c r="Y5920" s="707"/>
      <c r="Z5920" s="707"/>
      <c r="AA5920" s="707"/>
      <c r="AB5920" s="707"/>
      <c r="AC5920" s="707">
        <v>63186.69</v>
      </c>
      <c r="AD5920" s="707"/>
      <c r="AE5920" s="707"/>
      <c r="AN5920" s="707"/>
      <c r="AO5920" s="707"/>
    </row>
    <row r="5921" spans="4:45">
      <c r="D5921" s="160" t="s">
        <v>5669</v>
      </c>
      <c r="E5921" s="160"/>
      <c r="F5921" s="160">
        <v>46074</v>
      </c>
      <c r="G5921" s="160">
        <v>46103</v>
      </c>
      <c r="H5921" s="160" t="s">
        <v>6653</v>
      </c>
      <c r="I5921" s="160">
        <v>45955</v>
      </c>
      <c r="J5921" s="160">
        <v>0</v>
      </c>
      <c r="K5921" s="160">
        <v>0</v>
      </c>
      <c r="L5921" s="707">
        <v>63186.69</v>
      </c>
      <c r="M5921" s="727" t="s">
        <v>4995</v>
      </c>
      <c r="Q5921" s="707"/>
      <c r="R5921" s="707"/>
      <c r="S5921" s="707"/>
      <c r="T5921" s="707"/>
      <c r="U5921" s="707"/>
      <c r="V5921" s="707"/>
      <c r="W5921" s="707"/>
      <c r="X5921" s="707"/>
      <c r="Y5921" s="707"/>
      <c r="Z5921" s="707"/>
      <c r="AA5921" s="707"/>
      <c r="AB5921" s="707"/>
      <c r="AC5921" s="707">
        <v>63186.69</v>
      </c>
      <c r="AD5921" s="707"/>
      <c r="AE5921" s="707"/>
      <c r="AN5921" s="707"/>
      <c r="AO5921" s="707"/>
    </row>
    <row r="5922" spans="4:45">
      <c r="D5922" s="160" t="s">
        <v>5669</v>
      </c>
      <c r="E5922" s="160"/>
      <c r="F5922" s="160">
        <v>46074</v>
      </c>
      <c r="G5922" s="160">
        <v>46103</v>
      </c>
      <c r="H5922" s="160" t="s">
        <v>6653</v>
      </c>
      <c r="I5922" s="160">
        <v>45955</v>
      </c>
      <c r="J5922" s="160">
        <v>0</v>
      </c>
      <c r="K5922" s="160">
        <v>0</v>
      </c>
      <c r="L5922" s="707">
        <v>63186.69</v>
      </c>
      <c r="M5922" s="727" t="s">
        <v>4996</v>
      </c>
      <c r="Q5922" s="707"/>
      <c r="R5922" s="707"/>
      <c r="S5922" s="707"/>
      <c r="T5922" s="707"/>
      <c r="U5922" s="707"/>
      <c r="V5922" s="707"/>
      <c r="W5922" s="707"/>
      <c r="X5922" s="707"/>
      <c r="Y5922" s="707"/>
      <c r="Z5922" s="707"/>
      <c r="AA5922" s="707"/>
      <c r="AB5922" s="707"/>
      <c r="AC5922" s="707"/>
    </row>
    <row r="5923" spans="4:45">
      <c r="D5923" s="160" t="s">
        <v>5670</v>
      </c>
      <c r="E5923" s="160"/>
      <c r="F5923" s="160">
        <v>46081</v>
      </c>
      <c r="G5923" s="160">
        <v>46103</v>
      </c>
      <c r="H5923" s="160">
        <v>45932</v>
      </c>
      <c r="I5923" s="160">
        <v>45955</v>
      </c>
      <c r="J5923" s="160">
        <v>0</v>
      </c>
      <c r="K5923" s="160">
        <v>0</v>
      </c>
      <c r="L5923" s="707">
        <v>63186.69</v>
      </c>
      <c r="M5923" s="727" t="s">
        <v>4994</v>
      </c>
      <c r="Q5923" s="707"/>
      <c r="R5923" s="707"/>
      <c r="S5923" s="707"/>
      <c r="T5923" s="707"/>
      <c r="U5923" s="707"/>
      <c r="V5923" s="707"/>
      <c r="W5923" s="707"/>
      <c r="X5923" s="707"/>
      <c r="Y5923" s="707"/>
      <c r="Z5923" s="707"/>
      <c r="AA5923" s="707"/>
      <c r="AB5923" s="707"/>
      <c r="AC5923" s="707">
        <v>63186.69</v>
      </c>
      <c r="AD5923" s="707"/>
      <c r="AN5923" s="707"/>
      <c r="AO5923" s="707"/>
    </row>
    <row r="5924" spans="4:45">
      <c r="D5924" s="160" t="s">
        <v>5670</v>
      </c>
      <c r="E5924" s="160"/>
      <c r="F5924" s="160">
        <v>46081</v>
      </c>
      <c r="G5924" s="160">
        <v>46103</v>
      </c>
      <c r="H5924" s="160">
        <v>45932</v>
      </c>
      <c r="I5924" s="160">
        <v>45955</v>
      </c>
      <c r="J5924" s="160">
        <v>0</v>
      </c>
      <c r="K5924" s="160">
        <v>0</v>
      </c>
      <c r="L5924" s="707">
        <v>63186.69</v>
      </c>
      <c r="M5924" s="727" t="s">
        <v>4995</v>
      </c>
      <c r="T5924" s="707"/>
      <c r="U5924" s="707"/>
      <c r="V5924" s="707"/>
      <c r="W5924" s="707"/>
      <c r="X5924" s="707"/>
      <c r="Y5924" s="707"/>
      <c r="Z5924" s="707"/>
      <c r="AA5924" s="707"/>
      <c r="AB5924" s="707"/>
      <c r="AC5924" s="707">
        <v>63186.69</v>
      </c>
      <c r="AD5924" s="707"/>
      <c r="AN5924" s="707"/>
      <c r="AO5924" s="707"/>
    </row>
    <row r="5925" spans="4:45">
      <c r="D5925" s="160" t="s">
        <v>5670</v>
      </c>
      <c r="E5925" s="160"/>
      <c r="F5925" s="160">
        <v>46081</v>
      </c>
      <c r="G5925" s="160">
        <v>46103</v>
      </c>
      <c r="H5925" s="160">
        <v>45932</v>
      </c>
      <c r="I5925" s="160">
        <v>45955</v>
      </c>
      <c r="J5925" s="160">
        <v>0</v>
      </c>
      <c r="K5925" s="160">
        <v>0</v>
      </c>
      <c r="L5925" s="707">
        <v>63186.69</v>
      </c>
      <c r="M5925" s="727" t="s">
        <v>4996</v>
      </c>
      <c r="S5925" s="707"/>
      <c r="T5925" s="707"/>
      <c r="U5925" s="707"/>
      <c r="V5925" s="707"/>
      <c r="W5925" s="707"/>
      <c r="Z5925" s="707"/>
      <c r="AA5925" s="707"/>
      <c r="AB5925" s="707"/>
    </row>
    <row r="5926" spans="4:45">
      <c r="D5926" s="160" t="s">
        <v>5671</v>
      </c>
      <c r="E5926" s="160"/>
      <c r="F5926" s="160">
        <v>46081</v>
      </c>
      <c r="G5926" s="160">
        <v>46103</v>
      </c>
      <c r="H5926" s="160">
        <v>45932</v>
      </c>
      <c r="I5926" s="160">
        <v>45955</v>
      </c>
      <c r="J5926" s="160">
        <v>0</v>
      </c>
      <c r="K5926" s="160">
        <v>0</v>
      </c>
      <c r="L5926" s="707">
        <v>60600.37</v>
      </c>
      <c r="M5926" s="727" t="s">
        <v>4994</v>
      </c>
      <c r="S5926" s="707"/>
      <c r="T5926" s="707"/>
      <c r="U5926" s="707"/>
      <c r="V5926" s="707"/>
      <c r="W5926" s="707"/>
      <c r="X5926" s="707"/>
      <c r="Y5926" s="707"/>
      <c r="Z5926" s="707"/>
      <c r="AA5926" s="707"/>
      <c r="AB5926" s="707"/>
      <c r="AC5926" s="707">
        <v>60600.37</v>
      </c>
      <c r="AN5926" s="707"/>
      <c r="AO5926" s="707"/>
    </row>
    <row r="5927" spans="4:45">
      <c r="D5927" s="160" t="s">
        <v>5671</v>
      </c>
      <c r="E5927" s="160"/>
      <c r="F5927" s="160">
        <v>46081</v>
      </c>
      <c r="G5927" s="160">
        <v>46103</v>
      </c>
      <c r="H5927" s="160">
        <v>45932</v>
      </c>
      <c r="I5927" s="160">
        <v>45955</v>
      </c>
      <c r="J5927" s="160">
        <v>0</v>
      </c>
      <c r="K5927" s="160">
        <v>0</v>
      </c>
      <c r="L5927" s="707">
        <v>60600.37</v>
      </c>
      <c r="M5927" s="727" t="s">
        <v>4995</v>
      </c>
      <c r="T5927" s="707"/>
      <c r="U5927" s="707"/>
      <c r="V5927" s="707"/>
      <c r="W5927" s="707"/>
      <c r="X5927" s="707"/>
      <c r="Y5927" s="707"/>
      <c r="Z5927" s="707"/>
      <c r="AA5927" s="707"/>
      <c r="AB5927" s="707"/>
      <c r="AC5927" s="707">
        <v>60600.37</v>
      </c>
      <c r="AN5927" s="707"/>
      <c r="AO5927" s="707"/>
    </row>
    <row r="5928" spans="4:45">
      <c r="D5928" s="160" t="s">
        <v>5671</v>
      </c>
      <c r="E5928" s="160"/>
      <c r="F5928" s="160">
        <v>46081</v>
      </c>
      <c r="G5928" s="160">
        <v>46103</v>
      </c>
      <c r="H5928" s="160">
        <v>45932</v>
      </c>
      <c r="I5928" s="160">
        <v>45955</v>
      </c>
      <c r="J5928" s="160">
        <v>0</v>
      </c>
      <c r="K5928" s="160">
        <v>0</v>
      </c>
      <c r="L5928" s="707">
        <v>60600.37</v>
      </c>
      <c r="M5928" s="727" t="s">
        <v>4996</v>
      </c>
      <c r="R5928" s="707"/>
      <c r="S5928" s="707"/>
      <c r="T5928" s="707"/>
      <c r="U5928" s="707"/>
      <c r="V5928" s="707"/>
      <c r="W5928" s="707"/>
      <c r="X5928" s="707"/>
      <c r="Y5928" s="707"/>
      <c r="Z5928" s="707"/>
      <c r="AA5928" s="707"/>
    </row>
    <row r="5929" spans="4:45">
      <c r="D5929" s="160" t="s">
        <v>5672</v>
      </c>
      <c r="E5929" s="160"/>
      <c r="F5929" s="160">
        <v>46095</v>
      </c>
      <c r="G5929" s="160">
        <v>46098</v>
      </c>
      <c r="H5929" s="160">
        <v>45946</v>
      </c>
      <c r="I5929" s="160">
        <v>45950</v>
      </c>
      <c r="J5929" s="160">
        <v>0</v>
      </c>
      <c r="K5929" s="160">
        <v>0</v>
      </c>
      <c r="L5929" s="707">
        <v>2586.3200000000002</v>
      </c>
      <c r="M5929" s="727" t="s">
        <v>4994</v>
      </c>
      <c r="Q5929" s="707"/>
      <c r="R5929" s="707"/>
      <c r="S5929" s="707"/>
      <c r="T5929" s="707"/>
      <c r="V5929" s="707"/>
      <c r="W5929" s="707"/>
      <c r="X5929" s="707"/>
      <c r="Y5929" s="707"/>
      <c r="Z5929" s="707"/>
      <c r="AA5929" s="707"/>
      <c r="AB5929" s="707"/>
      <c r="AC5929" s="707">
        <v>2586.3200000000002</v>
      </c>
      <c r="AN5929" s="707"/>
    </row>
    <row r="5930" spans="4:45">
      <c r="D5930" s="160" t="s">
        <v>5672</v>
      </c>
      <c r="E5930" s="160"/>
      <c r="F5930" s="160">
        <v>46095</v>
      </c>
      <c r="G5930" s="160">
        <v>46098</v>
      </c>
      <c r="H5930" s="160">
        <v>45946</v>
      </c>
      <c r="I5930" s="160">
        <v>45950</v>
      </c>
      <c r="J5930" s="160">
        <v>0</v>
      </c>
      <c r="K5930" s="160">
        <v>0</v>
      </c>
      <c r="L5930" s="707">
        <v>2586.3200000000002</v>
      </c>
      <c r="M5930" s="727" t="s">
        <v>4995</v>
      </c>
      <c r="R5930" s="707"/>
      <c r="S5930" s="707"/>
      <c r="T5930" s="707"/>
      <c r="V5930" s="707"/>
      <c r="W5930" s="707"/>
      <c r="X5930" s="707"/>
      <c r="Y5930" s="707"/>
      <c r="Z5930" s="707"/>
      <c r="AA5930" s="707"/>
      <c r="AB5930" s="707"/>
      <c r="AC5930" s="707">
        <v>2586.3200000000002</v>
      </c>
      <c r="AN5930" s="707"/>
    </row>
    <row r="5931" spans="4:45">
      <c r="D5931" s="160" t="s">
        <v>5672</v>
      </c>
      <c r="E5931" s="160"/>
      <c r="F5931" s="160">
        <v>46095</v>
      </c>
      <c r="G5931" s="160">
        <v>46098</v>
      </c>
      <c r="H5931" s="160">
        <v>45946</v>
      </c>
      <c r="I5931" s="160">
        <v>45950</v>
      </c>
      <c r="J5931" s="160">
        <v>0</v>
      </c>
      <c r="K5931" s="160">
        <v>0</v>
      </c>
      <c r="L5931" s="707">
        <v>2586.3200000000002</v>
      </c>
      <c r="M5931" s="727" t="s">
        <v>4996</v>
      </c>
      <c r="R5931" s="707"/>
      <c r="S5931" s="707"/>
      <c r="T5931" s="707"/>
      <c r="Y5931" s="707"/>
      <c r="Z5931" s="707"/>
      <c r="AA5931" s="707"/>
    </row>
    <row r="5932" spans="4:45">
      <c r="D5932" s="160" t="s">
        <v>734</v>
      </c>
      <c r="E5932" s="160"/>
      <c r="F5932" s="160">
        <v>46097</v>
      </c>
      <c r="G5932" s="160">
        <v>46211</v>
      </c>
      <c r="H5932" s="160" t="s">
        <v>6781</v>
      </c>
      <c r="I5932" s="160">
        <v>46193</v>
      </c>
      <c r="J5932" s="160">
        <v>0</v>
      </c>
      <c r="K5932" s="160">
        <v>0</v>
      </c>
      <c r="L5932" s="707">
        <v>1632098.65</v>
      </c>
      <c r="M5932" s="727" t="s">
        <v>4994</v>
      </c>
      <c r="R5932" s="707"/>
      <c r="S5932" s="707"/>
      <c r="T5932" s="707"/>
      <c r="W5932" s="707"/>
      <c r="X5932" s="707"/>
      <c r="Y5932" s="707"/>
      <c r="Z5932" s="707"/>
      <c r="AA5932" s="707"/>
      <c r="AB5932" s="707"/>
      <c r="AC5932" s="707">
        <v>30385.65</v>
      </c>
      <c r="AD5932" s="707">
        <v>751719.3</v>
      </c>
      <c r="AE5932" s="707">
        <v>185597.45</v>
      </c>
      <c r="AI5932" s="707"/>
      <c r="AJ5932" s="707">
        <v>545129.06000000006</v>
      </c>
      <c r="AK5932" s="707">
        <v>119267.19</v>
      </c>
      <c r="AO5932" s="707"/>
      <c r="AP5932" s="707"/>
      <c r="AQ5932" s="707"/>
      <c r="AR5932" s="707"/>
      <c r="AS5932" s="707"/>
    </row>
    <row r="5933" spans="4:45">
      <c r="D5933" s="160" t="s">
        <v>734</v>
      </c>
      <c r="E5933" s="160"/>
      <c r="F5933" s="160">
        <v>46097</v>
      </c>
      <c r="G5933" s="160">
        <v>46211</v>
      </c>
      <c r="H5933" s="160" t="s">
        <v>6781</v>
      </c>
      <c r="I5933" s="160">
        <v>46193</v>
      </c>
      <c r="J5933" s="160">
        <v>0</v>
      </c>
      <c r="K5933" s="160">
        <v>0</v>
      </c>
      <c r="L5933" s="707">
        <v>1632098.65</v>
      </c>
      <c r="M5933" s="727" t="s">
        <v>4995</v>
      </c>
      <c r="T5933" s="707"/>
      <c r="U5933" s="707"/>
      <c r="V5933" s="707"/>
      <c r="W5933" s="707"/>
      <c r="X5933" s="707"/>
      <c r="Y5933" s="707"/>
      <c r="Z5933" s="707"/>
      <c r="AA5933" s="707"/>
      <c r="AB5933" s="707"/>
      <c r="AC5933" s="707">
        <v>30385.65</v>
      </c>
      <c r="AD5933" s="707">
        <v>751719.3</v>
      </c>
      <c r="AE5933" s="707">
        <v>185597.45</v>
      </c>
      <c r="AI5933" s="707"/>
      <c r="AJ5933" s="707">
        <v>545129.06000000006</v>
      </c>
      <c r="AK5933" s="707">
        <v>119267.19</v>
      </c>
      <c r="AO5933" s="707"/>
      <c r="AP5933" s="707"/>
      <c r="AQ5933" s="707"/>
      <c r="AR5933" s="707"/>
      <c r="AS5933" s="707"/>
    </row>
    <row r="5934" spans="4:45">
      <c r="D5934" s="160" t="s">
        <v>734</v>
      </c>
      <c r="E5934" s="160"/>
      <c r="F5934" s="160">
        <v>46097</v>
      </c>
      <c r="G5934" s="160">
        <v>46211</v>
      </c>
      <c r="H5934" s="160" t="s">
        <v>6781</v>
      </c>
      <c r="I5934" s="160">
        <v>46193</v>
      </c>
      <c r="J5934" s="160">
        <v>0</v>
      </c>
      <c r="K5934" s="160">
        <v>0</v>
      </c>
      <c r="L5934" s="707">
        <v>1632098.65</v>
      </c>
      <c r="M5934" s="727" t="s">
        <v>4996</v>
      </c>
      <c r="R5934" s="707"/>
      <c r="S5934" s="707"/>
      <c r="T5934" s="707"/>
      <c r="U5934" s="707"/>
      <c r="V5934" s="707"/>
      <c r="Y5934" s="707"/>
      <c r="Z5934" s="707"/>
      <c r="AA5934" s="707"/>
    </row>
    <row r="5935" spans="4:45">
      <c r="D5935" s="160" t="s">
        <v>5372</v>
      </c>
      <c r="E5935" s="160"/>
      <c r="F5935" s="160">
        <v>46097</v>
      </c>
      <c r="G5935" s="160">
        <v>46163</v>
      </c>
      <c r="H5935" s="160" t="s">
        <v>6781</v>
      </c>
      <c r="I5935" s="160">
        <v>46014</v>
      </c>
      <c r="J5935" s="160">
        <v>0</v>
      </c>
      <c r="K5935" s="160">
        <v>0</v>
      </c>
      <c r="L5935" s="707">
        <v>967702.4</v>
      </c>
      <c r="M5935" s="727" t="s">
        <v>4994</v>
      </c>
      <c r="R5935" s="707"/>
      <c r="S5935" s="707"/>
      <c r="T5935" s="707"/>
      <c r="V5935" s="707"/>
      <c r="W5935" s="707"/>
      <c r="X5935" s="707"/>
      <c r="Y5935" s="707"/>
      <c r="Z5935" s="707"/>
      <c r="AA5935" s="707"/>
      <c r="AB5935" s="707"/>
      <c r="AC5935" s="707">
        <v>30385.65</v>
      </c>
      <c r="AD5935" s="707">
        <v>751719.3</v>
      </c>
      <c r="AE5935" s="707">
        <v>185597.45</v>
      </c>
      <c r="AO5935" s="707"/>
      <c r="AP5935" s="707"/>
      <c r="AQ5935" s="707"/>
    </row>
    <row r="5936" spans="4:45">
      <c r="D5936" s="160" t="s">
        <v>5372</v>
      </c>
      <c r="E5936" s="160"/>
      <c r="F5936" s="160">
        <v>46097</v>
      </c>
      <c r="G5936" s="160">
        <v>46163</v>
      </c>
      <c r="H5936" s="160" t="s">
        <v>6781</v>
      </c>
      <c r="I5936" s="160">
        <v>46014</v>
      </c>
      <c r="J5936" s="160">
        <v>0</v>
      </c>
      <c r="K5936" s="160">
        <v>0</v>
      </c>
      <c r="L5936" s="707">
        <v>967702.4</v>
      </c>
      <c r="M5936" s="727" t="s">
        <v>4995</v>
      </c>
      <c r="R5936" s="707"/>
      <c r="S5936" s="707"/>
      <c r="T5936" s="707"/>
      <c r="U5936" s="707"/>
      <c r="V5936" s="707"/>
      <c r="W5936" s="707"/>
      <c r="X5936" s="707"/>
      <c r="Y5936" s="707"/>
      <c r="Z5936" s="707"/>
      <c r="AA5936" s="707"/>
      <c r="AB5936" s="707"/>
      <c r="AC5936" s="707">
        <v>30385.65</v>
      </c>
      <c r="AD5936" s="707">
        <v>751719.3</v>
      </c>
      <c r="AE5936" s="707">
        <v>185597.45</v>
      </c>
      <c r="AO5936" s="707"/>
      <c r="AP5936" s="707"/>
      <c r="AQ5936" s="707"/>
    </row>
    <row r="5937" spans="4:43">
      <c r="D5937" s="160" t="s">
        <v>5372</v>
      </c>
      <c r="E5937" s="160"/>
      <c r="F5937" s="160">
        <v>46097</v>
      </c>
      <c r="G5937" s="160">
        <v>46163</v>
      </c>
      <c r="H5937" s="160" t="s">
        <v>6781</v>
      </c>
      <c r="I5937" s="160">
        <v>46014</v>
      </c>
      <c r="J5937" s="160">
        <v>0</v>
      </c>
      <c r="K5937" s="160">
        <v>0</v>
      </c>
      <c r="L5937" s="707">
        <v>967702.4</v>
      </c>
      <c r="M5937" s="727" t="s">
        <v>4996</v>
      </c>
      <c r="R5937" s="707"/>
      <c r="S5937" s="707"/>
      <c r="T5937" s="707"/>
      <c r="U5937" s="707"/>
      <c r="X5937" s="707"/>
      <c r="Y5937" s="707"/>
      <c r="Z5937" s="707"/>
      <c r="AB5937" s="707"/>
      <c r="AC5937" s="707"/>
    </row>
    <row r="5938" spans="4:43">
      <c r="D5938" s="160" t="s">
        <v>9532</v>
      </c>
      <c r="E5938" s="160"/>
      <c r="F5938" s="160">
        <v>46105</v>
      </c>
      <c r="G5938" s="160">
        <v>46163</v>
      </c>
      <c r="H5938" s="160">
        <v>45956</v>
      </c>
      <c r="I5938" s="160">
        <v>46014</v>
      </c>
      <c r="J5938" s="707">
        <v>0</v>
      </c>
      <c r="K5938" s="160">
        <v>0</v>
      </c>
      <c r="L5938" s="707">
        <v>967702.4</v>
      </c>
      <c r="M5938" s="727" t="s">
        <v>4994</v>
      </c>
      <c r="R5938" s="707"/>
      <c r="S5938" s="707"/>
      <c r="T5938" s="707"/>
      <c r="W5938" s="707"/>
      <c r="X5938" s="707"/>
      <c r="Y5938" s="707"/>
      <c r="Z5938" s="707"/>
      <c r="AA5938" s="707"/>
      <c r="AB5938" s="707"/>
      <c r="AC5938" s="707">
        <v>30385.65</v>
      </c>
      <c r="AD5938" s="707">
        <v>751719.3</v>
      </c>
      <c r="AE5938" s="707">
        <v>185597.45</v>
      </c>
      <c r="AO5938" s="707"/>
      <c r="AP5938" s="707"/>
      <c r="AQ5938" s="707"/>
    </row>
    <row r="5939" spans="4:43">
      <c r="D5939" s="160" t="s">
        <v>9532</v>
      </c>
      <c r="E5939" s="160"/>
      <c r="F5939" s="160">
        <v>46105</v>
      </c>
      <c r="G5939" s="160">
        <v>46163</v>
      </c>
      <c r="H5939" s="160">
        <v>45956</v>
      </c>
      <c r="I5939" s="160">
        <v>46014</v>
      </c>
      <c r="J5939" s="707">
        <v>0</v>
      </c>
      <c r="K5939" s="160">
        <v>0</v>
      </c>
      <c r="L5939" s="707">
        <v>967702.4</v>
      </c>
      <c r="M5939" s="727" t="s">
        <v>4995</v>
      </c>
      <c r="T5939" s="707"/>
      <c r="U5939" s="707"/>
      <c r="V5939" s="707"/>
      <c r="W5939" s="707"/>
      <c r="X5939" s="707"/>
      <c r="Y5939" s="707"/>
      <c r="Z5939" s="707"/>
      <c r="AA5939" s="707"/>
      <c r="AB5939" s="707"/>
      <c r="AC5939" s="707">
        <v>30385.65</v>
      </c>
      <c r="AD5939" s="707">
        <v>751719.3</v>
      </c>
      <c r="AE5939" s="707">
        <v>185597.45</v>
      </c>
      <c r="AO5939" s="707"/>
      <c r="AP5939" s="707"/>
      <c r="AQ5939" s="707"/>
    </row>
    <row r="5940" spans="4:43">
      <c r="D5940" s="160" t="s">
        <v>9532</v>
      </c>
      <c r="E5940" s="160"/>
      <c r="F5940" s="160">
        <v>46105</v>
      </c>
      <c r="G5940" s="160">
        <v>46163</v>
      </c>
      <c r="H5940" s="160">
        <v>45956</v>
      </c>
      <c r="I5940" s="160">
        <v>46014</v>
      </c>
      <c r="J5940" s="707">
        <v>0</v>
      </c>
      <c r="K5940" s="160">
        <v>0</v>
      </c>
      <c r="L5940" s="707">
        <v>967702.4</v>
      </c>
      <c r="M5940" s="727" t="s">
        <v>4996</v>
      </c>
      <c r="R5940" s="707"/>
      <c r="S5940" s="707"/>
      <c r="T5940" s="707"/>
      <c r="U5940" s="707"/>
      <c r="V5940" s="707"/>
      <c r="AA5940" s="707"/>
      <c r="AB5940" s="707"/>
      <c r="AC5940" s="707"/>
    </row>
    <row r="5941" spans="4:43">
      <c r="D5941" s="160" t="s">
        <v>9533</v>
      </c>
      <c r="E5941" s="160"/>
      <c r="F5941" s="160">
        <v>46105</v>
      </c>
      <c r="G5941" s="160">
        <v>46135</v>
      </c>
      <c r="H5941" s="160">
        <v>45956</v>
      </c>
      <c r="I5941" s="160">
        <v>45986</v>
      </c>
      <c r="J5941" s="160">
        <v>0</v>
      </c>
      <c r="K5941" s="160">
        <v>0</v>
      </c>
      <c r="L5941" s="707">
        <v>151928.26</v>
      </c>
      <c r="M5941" s="727" t="s">
        <v>4994</v>
      </c>
      <c r="R5941" s="707"/>
      <c r="S5941" s="707"/>
      <c r="T5941" s="707"/>
      <c r="V5941" s="707"/>
      <c r="W5941" s="707"/>
      <c r="X5941" s="707"/>
      <c r="Y5941" s="707"/>
      <c r="Z5941" s="707"/>
      <c r="AA5941" s="707"/>
      <c r="AB5941" s="707"/>
      <c r="AC5941" s="707">
        <v>30385.65</v>
      </c>
      <c r="AD5941" s="707">
        <v>121542.61</v>
      </c>
      <c r="AO5941" s="707"/>
      <c r="AP5941" s="707"/>
    </row>
    <row r="5942" spans="4:43">
      <c r="D5942" s="160" t="s">
        <v>9533</v>
      </c>
      <c r="E5942" s="160"/>
      <c r="F5942" s="160">
        <v>46105</v>
      </c>
      <c r="G5942" s="160">
        <v>46135</v>
      </c>
      <c r="H5942" s="160">
        <v>45956</v>
      </c>
      <c r="I5942" s="160">
        <v>45986</v>
      </c>
      <c r="J5942" s="160">
        <v>0</v>
      </c>
      <c r="K5942" s="160">
        <v>0</v>
      </c>
      <c r="L5942" s="707">
        <v>151928.26</v>
      </c>
      <c r="M5942" s="727" t="s">
        <v>4995</v>
      </c>
      <c r="R5942" s="707"/>
      <c r="S5942" s="707"/>
      <c r="T5942" s="707"/>
      <c r="U5942" s="707"/>
      <c r="V5942" s="707"/>
      <c r="W5942" s="707"/>
      <c r="X5942" s="707"/>
      <c r="Y5942" s="707"/>
      <c r="Z5942" s="707"/>
      <c r="AA5942" s="707"/>
      <c r="AB5942" s="707"/>
      <c r="AC5942" s="707">
        <v>30385.65</v>
      </c>
      <c r="AD5942" s="707">
        <v>121542.61</v>
      </c>
      <c r="AO5942" s="707"/>
      <c r="AP5942" s="707"/>
    </row>
    <row r="5943" spans="4:43">
      <c r="D5943" s="160" t="s">
        <v>9533</v>
      </c>
      <c r="E5943" s="160"/>
      <c r="F5943" s="160">
        <v>46105</v>
      </c>
      <c r="G5943" s="160">
        <v>46135</v>
      </c>
      <c r="H5943" s="160">
        <v>45956</v>
      </c>
      <c r="I5943" s="160">
        <v>45986</v>
      </c>
      <c r="J5943" s="160">
        <v>0</v>
      </c>
      <c r="K5943" s="160">
        <v>0</v>
      </c>
      <c r="L5943" s="707">
        <v>151928.26</v>
      </c>
      <c r="M5943" s="727" t="s">
        <v>4996</v>
      </c>
      <c r="R5943" s="707"/>
      <c r="S5943" s="707"/>
      <c r="T5943" s="707"/>
      <c r="U5943" s="707"/>
      <c r="X5943" s="707"/>
      <c r="Y5943" s="707"/>
      <c r="Z5943" s="707"/>
      <c r="AA5943" s="707"/>
      <c r="AB5943" s="707"/>
      <c r="AC5943" s="707"/>
    </row>
    <row r="5944" spans="4:43">
      <c r="D5944" s="160" t="s">
        <v>9534</v>
      </c>
      <c r="E5944" s="160"/>
      <c r="F5944" s="160">
        <v>46111</v>
      </c>
      <c r="G5944" s="160">
        <v>46163</v>
      </c>
      <c r="H5944" s="160">
        <v>45962</v>
      </c>
      <c r="I5944" s="160">
        <v>46014</v>
      </c>
      <c r="J5944" s="160">
        <v>0</v>
      </c>
      <c r="K5944" s="160">
        <v>0</v>
      </c>
      <c r="L5944" s="707">
        <v>327509.03000000003</v>
      </c>
      <c r="M5944" s="727" t="s">
        <v>4994</v>
      </c>
      <c r="R5944" s="707"/>
      <c r="S5944" s="707"/>
      <c r="T5944" s="707"/>
      <c r="W5944" s="707"/>
      <c r="X5944" s="707"/>
      <c r="Y5944" s="707"/>
      <c r="Z5944" s="707"/>
      <c r="AA5944" s="707"/>
      <c r="AB5944" s="707"/>
      <c r="AC5944" s="707"/>
      <c r="AD5944" s="707">
        <v>262007.23</v>
      </c>
      <c r="AE5944" s="707">
        <v>65501.81</v>
      </c>
      <c r="AO5944" s="707"/>
      <c r="AP5944" s="707"/>
      <c r="AQ5944" s="707"/>
    </row>
    <row r="5945" spans="4:43">
      <c r="D5945" s="160" t="s">
        <v>9534</v>
      </c>
      <c r="E5945" s="160"/>
      <c r="F5945" s="160">
        <v>46111</v>
      </c>
      <c r="G5945" s="160">
        <v>46163</v>
      </c>
      <c r="H5945" s="160">
        <v>45962</v>
      </c>
      <c r="I5945" s="160">
        <v>46014</v>
      </c>
      <c r="J5945" s="160">
        <v>0</v>
      </c>
      <c r="K5945" s="160">
        <v>0</v>
      </c>
      <c r="L5945" s="707">
        <v>327509.03000000003</v>
      </c>
      <c r="M5945" s="727" t="s">
        <v>4995</v>
      </c>
      <c r="T5945" s="707"/>
      <c r="U5945" s="707"/>
      <c r="V5945" s="707"/>
      <c r="W5945" s="707"/>
      <c r="X5945" s="707"/>
      <c r="Y5945" s="707"/>
      <c r="Z5945" s="707"/>
      <c r="AA5945" s="707"/>
      <c r="AB5945" s="707"/>
      <c r="AC5945" s="707"/>
      <c r="AD5945" s="707">
        <v>262007.23</v>
      </c>
      <c r="AE5945" s="707">
        <v>65501.81</v>
      </c>
      <c r="AO5945" s="707"/>
      <c r="AP5945" s="707"/>
      <c r="AQ5945" s="707"/>
    </row>
    <row r="5946" spans="4:43">
      <c r="D5946" s="160" t="s">
        <v>9534</v>
      </c>
      <c r="E5946" s="160"/>
      <c r="F5946" s="160">
        <v>46111</v>
      </c>
      <c r="G5946" s="160">
        <v>46163</v>
      </c>
      <c r="H5946" s="160">
        <v>45962</v>
      </c>
      <c r="I5946" s="160">
        <v>46014</v>
      </c>
      <c r="J5946" s="160">
        <v>0</v>
      </c>
      <c r="K5946" s="160">
        <v>0</v>
      </c>
      <c r="L5946" s="707">
        <v>327509.03000000003</v>
      </c>
      <c r="M5946" s="727" t="s">
        <v>4996</v>
      </c>
      <c r="R5946" s="707"/>
      <c r="S5946" s="707"/>
      <c r="T5946" s="707"/>
      <c r="U5946" s="707"/>
      <c r="V5946" s="707"/>
      <c r="AA5946" s="707"/>
      <c r="AB5946" s="707"/>
      <c r="AC5946" s="707"/>
    </row>
    <row r="5947" spans="4:43">
      <c r="D5947" s="160" t="s">
        <v>9535</v>
      </c>
      <c r="E5947" s="160"/>
      <c r="F5947" s="160">
        <v>46120</v>
      </c>
      <c r="G5947" s="160">
        <v>46144</v>
      </c>
      <c r="H5947" s="160">
        <v>45971</v>
      </c>
      <c r="I5947" s="160">
        <v>45994</v>
      </c>
      <c r="J5947" s="160">
        <v>0</v>
      </c>
      <c r="K5947" s="160">
        <v>0</v>
      </c>
      <c r="L5947" s="707">
        <v>160412.93</v>
      </c>
      <c r="M5947" s="727" t="s">
        <v>4994</v>
      </c>
      <c r="R5947" s="707"/>
      <c r="S5947" s="707"/>
      <c r="T5947" s="707"/>
      <c r="V5947" s="707"/>
      <c r="W5947" s="707"/>
      <c r="X5947" s="707"/>
      <c r="Y5947" s="707"/>
      <c r="Z5947" s="707"/>
      <c r="AA5947" s="707"/>
      <c r="AB5947" s="707"/>
      <c r="AC5947" s="707"/>
      <c r="AD5947" s="707">
        <v>150788.15</v>
      </c>
      <c r="AE5947" s="707">
        <v>9624.7800000000007</v>
      </c>
      <c r="AO5947" s="707"/>
      <c r="AP5947" s="707"/>
      <c r="AQ5947" s="707"/>
    </row>
    <row r="5948" spans="4:43">
      <c r="D5948" s="160" t="s">
        <v>9535</v>
      </c>
      <c r="E5948" s="160"/>
      <c r="F5948" s="160">
        <v>46120</v>
      </c>
      <c r="G5948" s="160">
        <v>46144</v>
      </c>
      <c r="H5948" s="160">
        <v>45971</v>
      </c>
      <c r="I5948" s="160">
        <v>45994</v>
      </c>
      <c r="J5948" s="160">
        <v>0</v>
      </c>
      <c r="K5948" s="160">
        <v>0</v>
      </c>
      <c r="L5948" s="707">
        <v>160412.93</v>
      </c>
      <c r="M5948" s="727" t="s">
        <v>4995</v>
      </c>
      <c r="R5948" s="707"/>
      <c r="S5948" s="707"/>
      <c r="T5948" s="707"/>
      <c r="U5948" s="707"/>
      <c r="V5948" s="707"/>
      <c r="W5948" s="707"/>
      <c r="X5948" s="707"/>
      <c r="Y5948" s="707"/>
      <c r="Z5948" s="707"/>
      <c r="AA5948" s="707"/>
      <c r="AB5948" s="707"/>
      <c r="AC5948" s="707"/>
      <c r="AD5948" s="707">
        <v>150788.15</v>
      </c>
      <c r="AE5948" s="707">
        <v>9624.7800000000007</v>
      </c>
      <c r="AO5948" s="707"/>
      <c r="AP5948" s="707"/>
      <c r="AQ5948" s="707"/>
    </row>
    <row r="5949" spans="4:43">
      <c r="D5949" s="160" t="s">
        <v>9535</v>
      </c>
      <c r="E5949" s="160"/>
      <c r="F5949" s="160">
        <v>46120</v>
      </c>
      <c r="G5949" s="160">
        <v>46144</v>
      </c>
      <c r="H5949" s="160">
        <v>45971</v>
      </c>
      <c r="I5949" s="160">
        <v>45994</v>
      </c>
      <c r="J5949" s="160">
        <v>0</v>
      </c>
      <c r="K5949" s="160">
        <v>0</v>
      </c>
      <c r="L5949" s="707">
        <v>160412.93</v>
      </c>
      <c r="M5949" s="727" t="s">
        <v>4996</v>
      </c>
      <c r="R5949" s="707"/>
      <c r="S5949" s="707"/>
      <c r="T5949" s="707"/>
      <c r="U5949" s="707"/>
      <c r="Y5949" s="707"/>
      <c r="Z5949" s="707"/>
      <c r="AA5949" s="707"/>
      <c r="AB5949" s="707"/>
    </row>
    <row r="5950" spans="4:43">
      <c r="D5950" s="160" t="s">
        <v>9536</v>
      </c>
      <c r="E5950" s="160"/>
      <c r="F5950" s="160">
        <v>46125</v>
      </c>
      <c r="G5950" s="160">
        <v>46135</v>
      </c>
      <c r="H5950" s="160">
        <v>45976</v>
      </c>
      <c r="I5950" s="160">
        <v>45986</v>
      </c>
      <c r="J5950" s="160">
        <v>0</v>
      </c>
      <c r="K5950" s="160">
        <v>0</v>
      </c>
      <c r="L5950" s="707">
        <v>18250.22</v>
      </c>
      <c r="M5950" s="727" t="s">
        <v>4994</v>
      </c>
      <c r="R5950" s="707"/>
      <c r="S5950" s="707"/>
      <c r="T5950" s="707"/>
      <c r="W5950" s="707"/>
      <c r="X5950" s="707"/>
      <c r="Y5950" s="707"/>
      <c r="Z5950" s="707"/>
      <c r="AA5950" s="707"/>
      <c r="AB5950" s="707"/>
      <c r="AC5950" s="707"/>
      <c r="AD5950" s="707">
        <v>18250.22</v>
      </c>
      <c r="AO5950" s="707"/>
      <c r="AP5950" s="707"/>
    </row>
    <row r="5951" spans="4:43">
      <c r="D5951" s="160" t="s">
        <v>9536</v>
      </c>
      <c r="E5951" s="160"/>
      <c r="F5951" s="160">
        <v>46125</v>
      </c>
      <c r="G5951" s="160">
        <v>46135</v>
      </c>
      <c r="H5951" s="160">
        <v>45976</v>
      </c>
      <c r="I5951" s="160">
        <v>45986</v>
      </c>
      <c r="J5951" s="160">
        <v>0</v>
      </c>
      <c r="K5951" s="160">
        <v>0</v>
      </c>
      <c r="L5951" s="707">
        <v>18250.22</v>
      </c>
      <c r="M5951" s="727" t="s">
        <v>4995</v>
      </c>
      <c r="T5951" s="707"/>
      <c r="U5951" s="707"/>
      <c r="V5951" s="707"/>
      <c r="W5951" s="707"/>
      <c r="X5951" s="707"/>
      <c r="Y5951" s="707"/>
      <c r="Z5951" s="707"/>
      <c r="AA5951" s="707"/>
      <c r="AB5951" s="707"/>
      <c r="AC5951" s="707"/>
      <c r="AD5951" s="707">
        <v>18250.22</v>
      </c>
      <c r="AO5951" s="707"/>
      <c r="AP5951" s="707"/>
    </row>
    <row r="5952" spans="4:43">
      <c r="D5952" s="160" t="s">
        <v>9536</v>
      </c>
      <c r="E5952" s="160"/>
      <c r="F5952" s="160">
        <v>46125</v>
      </c>
      <c r="G5952" s="160">
        <v>46135</v>
      </c>
      <c r="H5952" s="160">
        <v>45976</v>
      </c>
      <c r="I5952" s="160">
        <v>45986</v>
      </c>
      <c r="J5952" s="160">
        <v>0</v>
      </c>
      <c r="K5952" s="160">
        <v>0</v>
      </c>
      <c r="L5952" s="707">
        <v>18250.22</v>
      </c>
      <c r="M5952" s="727" t="s">
        <v>4996</v>
      </c>
      <c r="R5952" s="707"/>
      <c r="S5952" s="707"/>
      <c r="T5952" s="707"/>
      <c r="U5952" s="707"/>
      <c r="V5952" s="707"/>
      <c r="AA5952" s="707"/>
      <c r="AB5952" s="707"/>
    </row>
    <row r="5953" spans="4:45">
      <c r="D5953" s="160" t="s">
        <v>9537</v>
      </c>
      <c r="E5953" s="160"/>
      <c r="F5953" s="160">
        <v>46127</v>
      </c>
      <c r="G5953" s="160">
        <v>46155</v>
      </c>
      <c r="H5953" s="160">
        <v>45978</v>
      </c>
      <c r="I5953" s="160">
        <v>46006</v>
      </c>
      <c r="J5953" s="160">
        <v>0</v>
      </c>
      <c r="K5953" s="160">
        <v>0</v>
      </c>
      <c r="L5953" s="707">
        <v>208573.95</v>
      </c>
      <c r="M5953" s="727" t="s">
        <v>4994</v>
      </c>
      <c r="R5953" s="707"/>
      <c r="S5953" s="707"/>
      <c r="T5953" s="707"/>
      <c r="V5953" s="707"/>
      <c r="W5953" s="707"/>
      <c r="X5953" s="707"/>
      <c r="Y5953" s="707"/>
      <c r="Z5953" s="707"/>
      <c r="AA5953" s="707"/>
      <c r="AB5953" s="707"/>
      <c r="AC5953" s="707"/>
      <c r="AD5953" s="707">
        <v>125144.37</v>
      </c>
      <c r="AE5953" s="707">
        <v>83429.58</v>
      </c>
      <c r="AO5953" s="707"/>
      <c r="AP5953" s="707"/>
      <c r="AQ5953" s="707"/>
    </row>
    <row r="5954" spans="4:45">
      <c r="D5954" s="160" t="s">
        <v>9537</v>
      </c>
      <c r="E5954" s="160"/>
      <c r="F5954" s="160">
        <v>46127</v>
      </c>
      <c r="G5954" s="160">
        <v>46155</v>
      </c>
      <c r="H5954" s="160">
        <v>45978</v>
      </c>
      <c r="I5954" s="160">
        <v>46006</v>
      </c>
      <c r="J5954" s="160">
        <v>0</v>
      </c>
      <c r="K5954" s="160">
        <v>0</v>
      </c>
      <c r="L5954" s="707">
        <v>208573.95</v>
      </c>
      <c r="M5954" s="727" t="s">
        <v>4995</v>
      </c>
      <c r="R5954" s="707"/>
      <c r="S5954" s="707"/>
      <c r="T5954" s="707"/>
      <c r="U5954" s="707"/>
      <c r="V5954" s="707"/>
      <c r="W5954" s="707"/>
      <c r="X5954" s="707"/>
      <c r="Y5954" s="707"/>
      <c r="Z5954" s="707"/>
      <c r="AA5954" s="707"/>
      <c r="AB5954" s="707"/>
      <c r="AC5954" s="707"/>
      <c r="AD5954" s="707">
        <v>125144.37</v>
      </c>
      <c r="AE5954" s="707">
        <v>83429.58</v>
      </c>
      <c r="AO5954" s="707"/>
      <c r="AP5954" s="707"/>
      <c r="AQ5954" s="707"/>
    </row>
    <row r="5955" spans="4:45">
      <c r="D5955" s="160" t="s">
        <v>9537</v>
      </c>
      <c r="E5955" s="160"/>
      <c r="F5955" s="160">
        <v>46127</v>
      </c>
      <c r="G5955" s="160">
        <v>46155</v>
      </c>
      <c r="H5955" s="160">
        <v>45978</v>
      </c>
      <c r="I5955" s="160">
        <v>46006</v>
      </c>
      <c r="J5955" s="160">
        <v>0</v>
      </c>
      <c r="K5955" s="160">
        <v>0</v>
      </c>
      <c r="L5955" s="707">
        <v>208573.95</v>
      </c>
      <c r="M5955" s="727" t="s">
        <v>4996</v>
      </c>
      <c r="R5955" s="707"/>
      <c r="S5955" s="707"/>
      <c r="T5955" s="707"/>
      <c r="U5955" s="707"/>
      <c r="Y5955" s="707"/>
      <c r="Z5955" s="707"/>
      <c r="AB5955" s="707"/>
    </row>
    <row r="5956" spans="4:45">
      <c r="D5956" s="160" t="s">
        <v>9538</v>
      </c>
      <c r="E5956" s="160"/>
      <c r="F5956" s="160">
        <v>46131</v>
      </c>
      <c r="G5956" s="160">
        <v>46146</v>
      </c>
      <c r="H5956" s="160">
        <v>45981</v>
      </c>
      <c r="I5956" s="160">
        <v>45997</v>
      </c>
      <c r="J5956" s="160">
        <v>0</v>
      </c>
      <c r="K5956" s="160">
        <v>0</v>
      </c>
      <c r="L5956" s="707">
        <v>86688.55</v>
      </c>
      <c r="M5956" s="727" t="s">
        <v>4994</v>
      </c>
      <c r="R5956" s="707"/>
      <c r="S5956" s="707"/>
      <c r="T5956" s="707"/>
      <c r="X5956" s="707"/>
      <c r="Y5956" s="707"/>
      <c r="Z5956" s="707"/>
      <c r="AA5956" s="707"/>
      <c r="AB5956" s="707"/>
      <c r="AC5956" s="707"/>
      <c r="AD5956" s="707">
        <v>66100.02</v>
      </c>
      <c r="AE5956" s="707">
        <v>20588.53</v>
      </c>
      <c r="AP5956" s="707"/>
      <c r="AQ5956" s="707"/>
    </row>
    <row r="5957" spans="4:45">
      <c r="D5957" s="160" t="s">
        <v>9538</v>
      </c>
      <c r="E5957" s="160"/>
      <c r="F5957" s="160">
        <v>46131</v>
      </c>
      <c r="G5957" s="160">
        <v>46146</v>
      </c>
      <c r="H5957" s="160">
        <v>45981</v>
      </c>
      <c r="I5957" s="160">
        <v>45997</v>
      </c>
      <c r="J5957" s="160">
        <v>0</v>
      </c>
      <c r="K5957" s="160">
        <v>0</v>
      </c>
      <c r="L5957" s="707">
        <v>86688.55</v>
      </c>
      <c r="M5957" s="727" t="s">
        <v>4995</v>
      </c>
      <c r="T5957" s="707"/>
      <c r="U5957" s="707"/>
      <c r="V5957" s="707"/>
      <c r="X5957" s="707"/>
      <c r="Y5957" s="707"/>
      <c r="Z5957" s="707"/>
      <c r="AA5957" s="707"/>
      <c r="AB5957" s="707"/>
      <c r="AC5957" s="707"/>
      <c r="AD5957" s="707">
        <v>66100.02</v>
      </c>
      <c r="AE5957" s="707">
        <v>20588.53</v>
      </c>
      <c r="AP5957" s="707"/>
      <c r="AQ5957" s="707"/>
    </row>
    <row r="5958" spans="4:45">
      <c r="D5958" s="160" t="s">
        <v>9538</v>
      </c>
      <c r="E5958" s="160"/>
      <c r="F5958" s="160">
        <v>46131</v>
      </c>
      <c r="G5958" s="160">
        <v>46146</v>
      </c>
      <c r="H5958" s="160">
        <v>45981</v>
      </c>
      <c r="I5958" s="160">
        <v>45997</v>
      </c>
      <c r="J5958" s="160">
        <v>0</v>
      </c>
      <c r="K5958" s="160">
        <v>0</v>
      </c>
      <c r="L5958" s="707">
        <v>86688.55</v>
      </c>
      <c r="M5958" s="727" t="s">
        <v>4996</v>
      </c>
      <c r="R5958" s="707"/>
      <c r="S5958" s="707"/>
      <c r="T5958" s="707"/>
      <c r="U5958" s="707"/>
      <c r="V5958" s="707"/>
      <c r="AA5958" s="707"/>
      <c r="AB5958" s="707"/>
    </row>
    <row r="5959" spans="4:45">
      <c r="D5959" s="160" t="s">
        <v>9539</v>
      </c>
      <c r="E5959" s="160"/>
      <c r="F5959" s="160">
        <v>46133</v>
      </c>
      <c r="G5959" s="160">
        <v>46148</v>
      </c>
      <c r="H5959" s="160">
        <v>45984</v>
      </c>
      <c r="I5959" s="160">
        <v>45999</v>
      </c>
      <c r="J5959" s="160">
        <v>0</v>
      </c>
      <c r="K5959" s="160">
        <v>0</v>
      </c>
      <c r="L5959" s="707">
        <v>14339.45</v>
      </c>
      <c r="M5959" s="727" t="s">
        <v>4994</v>
      </c>
      <c r="R5959" s="707"/>
      <c r="S5959" s="707"/>
      <c r="T5959" s="707"/>
      <c r="V5959" s="707"/>
      <c r="W5959" s="707"/>
      <c r="X5959" s="707"/>
      <c r="Y5959" s="707"/>
      <c r="Z5959" s="707"/>
      <c r="AA5959" s="707"/>
      <c r="AB5959" s="707"/>
      <c r="AD5959" s="707">
        <v>7886.7</v>
      </c>
      <c r="AE5959" s="707">
        <v>6452.75</v>
      </c>
      <c r="AP5959" s="707"/>
      <c r="AQ5959" s="707"/>
    </row>
    <row r="5960" spans="4:45">
      <c r="D5960" s="160" t="s">
        <v>9539</v>
      </c>
      <c r="E5960" s="160"/>
      <c r="F5960" s="160">
        <v>46133</v>
      </c>
      <c r="G5960" s="160">
        <v>46148</v>
      </c>
      <c r="H5960" s="160">
        <v>45984</v>
      </c>
      <c r="I5960" s="160">
        <v>45999</v>
      </c>
      <c r="J5960" s="160">
        <v>0</v>
      </c>
      <c r="K5960" s="160">
        <v>0</v>
      </c>
      <c r="L5960" s="707">
        <v>14339.45</v>
      </c>
      <c r="M5960" s="727" t="s">
        <v>4995</v>
      </c>
      <c r="R5960" s="707"/>
      <c r="S5960" s="707"/>
      <c r="T5960" s="707"/>
      <c r="U5960" s="707"/>
      <c r="V5960" s="707"/>
      <c r="W5960" s="707"/>
      <c r="X5960" s="707"/>
      <c r="Y5960" s="707"/>
      <c r="Z5960" s="707"/>
      <c r="AA5960" s="707"/>
      <c r="AB5960" s="707"/>
      <c r="AD5960" s="707">
        <v>7886.7</v>
      </c>
      <c r="AE5960" s="707">
        <v>6452.75</v>
      </c>
      <c r="AP5960" s="707"/>
      <c r="AQ5960" s="707"/>
    </row>
    <row r="5961" spans="4:45">
      <c r="D5961" s="160" t="s">
        <v>9539</v>
      </c>
      <c r="E5961" s="160"/>
      <c r="F5961" s="160">
        <v>46133</v>
      </c>
      <c r="G5961" s="160">
        <v>46148</v>
      </c>
      <c r="H5961" s="160">
        <v>45984</v>
      </c>
      <c r="I5961" s="160">
        <v>45999</v>
      </c>
      <c r="J5961" s="160">
        <v>0</v>
      </c>
      <c r="K5961" s="160">
        <v>0</v>
      </c>
      <c r="L5961" s="707">
        <v>14339.45</v>
      </c>
      <c r="M5961" s="727" t="s">
        <v>4996</v>
      </c>
      <c r="Q5961" s="707"/>
      <c r="R5961" s="707"/>
      <c r="S5961" s="707"/>
      <c r="T5961" s="707"/>
      <c r="U5961" s="707"/>
      <c r="Y5961" s="707"/>
      <c r="Z5961" s="707"/>
      <c r="AA5961" s="707"/>
      <c r="AB5961" s="707"/>
    </row>
    <row r="5962" spans="4:45">
      <c r="D5962" s="160" t="s">
        <v>5692</v>
      </c>
      <c r="E5962" s="160"/>
      <c r="F5962" s="160">
        <v>46165</v>
      </c>
      <c r="G5962" s="160">
        <v>46211</v>
      </c>
      <c r="H5962" s="160">
        <v>46145</v>
      </c>
      <c r="I5962" s="160">
        <v>46193</v>
      </c>
      <c r="J5962" s="160">
        <v>0</v>
      </c>
      <c r="K5962" s="160">
        <v>0</v>
      </c>
      <c r="L5962" s="707">
        <v>664396.25</v>
      </c>
      <c r="M5962" s="727" t="s">
        <v>4994</v>
      </c>
      <c r="Q5962" s="707"/>
      <c r="R5962" s="707"/>
      <c r="S5962" s="707"/>
      <c r="U5962" s="707"/>
      <c r="V5962" s="707"/>
      <c r="W5962" s="707"/>
      <c r="X5962" s="707"/>
      <c r="Y5962" s="707"/>
      <c r="Z5962" s="707"/>
      <c r="AA5962" s="707"/>
      <c r="AI5962" s="707"/>
      <c r="AJ5962" s="707">
        <v>545129.06000000006</v>
      </c>
      <c r="AK5962" s="707">
        <v>119267.19</v>
      </c>
      <c r="AQ5962" s="707"/>
      <c r="AR5962" s="707"/>
      <c r="AS5962" s="707"/>
    </row>
    <row r="5963" spans="4:45">
      <c r="D5963" s="160" t="s">
        <v>5692</v>
      </c>
      <c r="E5963" s="160"/>
      <c r="F5963" s="160">
        <v>46165</v>
      </c>
      <c r="G5963" s="160">
        <v>46211</v>
      </c>
      <c r="H5963" s="160">
        <v>46145</v>
      </c>
      <c r="I5963" s="160">
        <v>46193</v>
      </c>
      <c r="J5963" s="160">
        <v>0</v>
      </c>
      <c r="K5963" s="160">
        <v>0</v>
      </c>
      <c r="L5963" s="707">
        <v>664396.25</v>
      </c>
      <c r="M5963" s="727" t="s">
        <v>4995</v>
      </c>
      <c r="Q5963" s="707"/>
      <c r="R5963" s="707"/>
      <c r="S5963" s="707"/>
      <c r="T5963" s="707"/>
      <c r="U5963" s="707"/>
      <c r="V5963" s="707"/>
      <c r="W5963" s="707"/>
      <c r="X5963" s="707"/>
      <c r="Y5963" s="707"/>
      <c r="Z5963" s="707"/>
      <c r="AA5963" s="707"/>
      <c r="AB5963" s="707"/>
      <c r="AI5963" s="707"/>
      <c r="AJ5963" s="707">
        <v>545129.06000000006</v>
      </c>
      <c r="AK5963" s="707">
        <v>119267.19</v>
      </c>
      <c r="AQ5963" s="707"/>
      <c r="AR5963" s="707"/>
      <c r="AS5963" s="707"/>
    </row>
    <row r="5964" spans="4:45">
      <c r="D5964" s="160" t="s">
        <v>5692</v>
      </c>
      <c r="E5964" s="160"/>
      <c r="F5964" s="160">
        <v>46165</v>
      </c>
      <c r="G5964" s="160">
        <v>46211</v>
      </c>
      <c r="H5964" s="160">
        <v>46145</v>
      </c>
      <c r="I5964" s="160">
        <v>46193</v>
      </c>
      <c r="J5964" s="160">
        <v>0</v>
      </c>
      <c r="K5964" s="160">
        <v>0</v>
      </c>
      <c r="L5964" s="707">
        <v>664396.25</v>
      </c>
      <c r="M5964" s="727" t="s">
        <v>4996</v>
      </c>
      <c r="Q5964" s="707"/>
      <c r="R5964" s="707"/>
      <c r="S5964" s="707"/>
      <c r="T5964" s="707"/>
      <c r="X5964" s="707"/>
      <c r="Y5964" s="707"/>
      <c r="AB5964" s="707"/>
    </row>
    <row r="5965" spans="4:45">
      <c r="D5965" s="160" t="s">
        <v>9540</v>
      </c>
      <c r="E5965" s="160"/>
      <c r="F5965" s="160">
        <v>46165</v>
      </c>
      <c r="G5965" s="160">
        <v>46211</v>
      </c>
      <c r="H5965" s="160">
        <v>46145</v>
      </c>
      <c r="I5965" s="160">
        <v>46193</v>
      </c>
      <c r="J5965" s="160">
        <v>0</v>
      </c>
      <c r="K5965" s="160">
        <v>0</v>
      </c>
      <c r="L5965" s="707">
        <v>664396.25</v>
      </c>
      <c r="M5965" s="727" t="s">
        <v>4994</v>
      </c>
      <c r="Q5965" s="707"/>
      <c r="R5965" s="707"/>
      <c r="T5965" s="707"/>
      <c r="X5965" s="707"/>
      <c r="Y5965" s="707"/>
      <c r="Z5965" s="707"/>
      <c r="AA5965" s="707"/>
      <c r="AB5965" s="707"/>
      <c r="AC5965" s="707"/>
      <c r="AD5965" s="707"/>
      <c r="AI5965" s="707"/>
      <c r="AJ5965" s="707">
        <v>545129.06000000006</v>
      </c>
      <c r="AK5965" s="707">
        <v>119267.19</v>
      </c>
      <c r="AQ5965" s="707"/>
      <c r="AR5965" s="707"/>
      <c r="AS5965" s="707"/>
    </row>
    <row r="5966" spans="4:45">
      <c r="D5966" s="160" t="s">
        <v>9540</v>
      </c>
      <c r="E5966" s="160"/>
      <c r="F5966" s="160">
        <v>46165</v>
      </c>
      <c r="G5966" s="160">
        <v>46211</v>
      </c>
      <c r="H5966" s="160">
        <v>46145</v>
      </c>
      <c r="I5966" s="160">
        <v>46193</v>
      </c>
      <c r="J5966" s="160">
        <v>0</v>
      </c>
      <c r="K5966" s="160">
        <v>0</v>
      </c>
      <c r="L5966" s="707">
        <v>664396.25</v>
      </c>
      <c r="M5966" s="727" t="s">
        <v>4995</v>
      </c>
      <c r="T5966" s="707"/>
      <c r="U5966" s="707"/>
      <c r="V5966" s="707"/>
      <c r="X5966" s="707"/>
      <c r="Y5966" s="707"/>
      <c r="Z5966" s="707"/>
      <c r="AA5966" s="707"/>
      <c r="AB5966" s="707"/>
      <c r="AC5966" s="707"/>
      <c r="AD5966" s="707"/>
      <c r="AI5966" s="707"/>
      <c r="AJ5966" s="707">
        <v>545129.06000000006</v>
      </c>
      <c r="AK5966" s="707">
        <v>119267.19</v>
      </c>
      <c r="AQ5966" s="707"/>
      <c r="AR5966" s="707"/>
      <c r="AS5966" s="707"/>
    </row>
    <row r="5967" spans="4:45">
      <c r="D5967" s="160" t="s">
        <v>9540</v>
      </c>
      <c r="E5967" s="160"/>
      <c r="F5967" s="160">
        <v>46165</v>
      </c>
      <c r="G5967" s="160">
        <v>46211</v>
      </c>
      <c r="H5967" s="160">
        <v>46145</v>
      </c>
      <c r="I5967" s="160">
        <v>46193</v>
      </c>
      <c r="J5967" s="160">
        <v>0</v>
      </c>
      <c r="K5967" s="160">
        <v>0</v>
      </c>
      <c r="L5967" s="707">
        <v>664396.25</v>
      </c>
      <c r="M5967" s="727" t="s">
        <v>4996</v>
      </c>
      <c r="R5967" s="707"/>
      <c r="S5967" s="707"/>
      <c r="T5967" s="707"/>
      <c r="U5967" s="707"/>
      <c r="V5967" s="707"/>
      <c r="AA5967" s="707"/>
      <c r="AB5967" s="707"/>
      <c r="AC5967" s="707"/>
    </row>
    <row r="5968" spans="4:45">
      <c r="D5968" s="160" t="s">
        <v>9541</v>
      </c>
      <c r="E5968" s="160"/>
      <c r="F5968" s="160">
        <v>46165</v>
      </c>
      <c r="G5968" s="160">
        <v>46175</v>
      </c>
      <c r="H5968" s="160">
        <v>46145</v>
      </c>
      <c r="I5968" s="160">
        <v>46156</v>
      </c>
      <c r="J5968" s="160">
        <v>0</v>
      </c>
      <c r="K5968" s="160">
        <v>0</v>
      </c>
      <c r="L5968" s="707">
        <v>24002.31</v>
      </c>
      <c r="M5968" s="727" t="s">
        <v>4994</v>
      </c>
      <c r="R5968" s="707"/>
      <c r="S5968" s="707"/>
      <c r="T5968" s="707"/>
      <c r="V5968" s="707"/>
      <c r="W5968" s="707"/>
      <c r="X5968" s="707"/>
      <c r="Y5968" s="707"/>
      <c r="Z5968" s="707"/>
      <c r="AA5968" s="707"/>
      <c r="AB5968" s="707"/>
      <c r="AC5968" s="707"/>
      <c r="AI5968" s="707"/>
      <c r="AJ5968" s="707">
        <v>24002.31</v>
      </c>
      <c r="AQ5968" s="707"/>
      <c r="AR5968" s="707"/>
    </row>
    <row r="5969" spans="4:45">
      <c r="D5969" s="160" t="s">
        <v>9541</v>
      </c>
      <c r="E5969" s="160"/>
      <c r="F5969" s="160">
        <v>46165</v>
      </c>
      <c r="G5969" s="160">
        <v>46175</v>
      </c>
      <c r="H5969" s="160">
        <v>46145</v>
      </c>
      <c r="I5969" s="160">
        <v>46156</v>
      </c>
      <c r="J5969" s="160">
        <v>0</v>
      </c>
      <c r="K5969" s="160">
        <v>0</v>
      </c>
      <c r="L5969" s="707">
        <v>24002.31</v>
      </c>
      <c r="M5969" s="727" t="s">
        <v>4995</v>
      </c>
      <c r="R5969" s="707"/>
      <c r="S5969" s="707"/>
      <c r="T5969" s="707"/>
      <c r="U5969" s="707"/>
      <c r="V5969" s="707"/>
      <c r="W5969" s="707"/>
      <c r="X5969" s="707"/>
      <c r="Y5969" s="707"/>
      <c r="Z5969" s="707"/>
      <c r="AA5969" s="707"/>
      <c r="AB5969" s="707"/>
      <c r="AC5969" s="707"/>
      <c r="AI5969" s="707"/>
      <c r="AJ5969" s="707">
        <v>24002.31</v>
      </c>
      <c r="AQ5969" s="707"/>
      <c r="AR5969" s="707"/>
    </row>
    <row r="5970" spans="4:45">
      <c r="D5970" s="160" t="s">
        <v>9541</v>
      </c>
      <c r="E5970" s="160"/>
      <c r="F5970" s="160">
        <v>46165</v>
      </c>
      <c r="G5970" s="160">
        <v>46175</v>
      </c>
      <c r="H5970" s="160">
        <v>46145</v>
      </c>
      <c r="I5970" s="160">
        <v>46156</v>
      </c>
      <c r="J5970" s="160">
        <v>0</v>
      </c>
      <c r="K5970" s="160">
        <v>0</v>
      </c>
      <c r="L5970" s="707">
        <v>24002.31</v>
      </c>
      <c r="M5970" s="727" t="s">
        <v>4996</v>
      </c>
      <c r="Q5970" s="707"/>
      <c r="R5970" s="707"/>
      <c r="S5970" s="707"/>
      <c r="T5970" s="707"/>
      <c r="U5970" s="707"/>
      <c r="Y5970" s="707"/>
      <c r="Z5970" s="707"/>
      <c r="AA5970" s="707"/>
      <c r="AC5970" s="707"/>
    </row>
    <row r="5971" spans="4:45">
      <c r="D5971" s="160" t="s">
        <v>9542</v>
      </c>
      <c r="E5971" s="160"/>
      <c r="F5971" s="160">
        <v>46167</v>
      </c>
      <c r="G5971" s="160">
        <v>46211</v>
      </c>
      <c r="H5971" s="160">
        <v>46147</v>
      </c>
      <c r="I5971" s="160">
        <v>46193</v>
      </c>
      <c r="J5971" s="160">
        <v>0</v>
      </c>
      <c r="K5971" s="160">
        <v>0</v>
      </c>
      <c r="L5971" s="707">
        <v>272756.44</v>
      </c>
      <c r="M5971" s="727" t="s">
        <v>4994</v>
      </c>
      <c r="Q5971" s="707"/>
      <c r="R5971" s="707"/>
      <c r="S5971" s="707"/>
      <c r="U5971" s="707"/>
      <c r="V5971" s="707"/>
      <c r="W5971" s="707"/>
      <c r="X5971" s="707"/>
      <c r="Y5971" s="707"/>
      <c r="Z5971" s="707"/>
      <c r="AA5971" s="707"/>
      <c r="AI5971" s="707"/>
      <c r="AJ5971" s="707">
        <v>220543.06</v>
      </c>
      <c r="AK5971" s="707">
        <v>52213.38</v>
      </c>
      <c r="AQ5971" s="707"/>
      <c r="AR5971" s="707"/>
      <c r="AS5971" s="707"/>
    </row>
    <row r="5972" spans="4:45">
      <c r="D5972" s="160" t="s">
        <v>9542</v>
      </c>
      <c r="E5972" s="160"/>
      <c r="F5972" s="160">
        <v>46167</v>
      </c>
      <c r="G5972" s="160">
        <v>46211</v>
      </c>
      <c r="H5972" s="160">
        <v>46147</v>
      </c>
      <c r="I5972" s="160">
        <v>46193</v>
      </c>
      <c r="J5972" s="160">
        <v>0</v>
      </c>
      <c r="K5972" s="160">
        <v>0</v>
      </c>
      <c r="L5972" s="707">
        <v>272756.44</v>
      </c>
      <c r="M5972" s="727" t="s">
        <v>4995</v>
      </c>
      <c r="Q5972" s="707"/>
      <c r="R5972" s="707"/>
      <c r="S5972" s="707"/>
      <c r="T5972" s="707"/>
      <c r="U5972" s="707"/>
      <c r="V5972" s="707"/>
      <c r="W5972" s="707"/>
      <c r="X5972" s="707"/>
      <c r="Y5972" s="707"/>
      <c r="Z5972" s="707"/>
      <c r="AA5972" s="707"/>
      <c r="AB5972" s="707"/>
      <c r="AI5972" s="707"/>
      <c r="AJ5972" s="707">
        <v>220543.06</v>
      </c>
      <c r="AK5972" s="707">
        <v>52213.38</v>
      </c>
      <c r="AQ5972" s="707"/>
      <c r="AR5972" s="707"/>
      <c r="AS5972" s="707"/>
    </row>
    <row r="5973" spans="4:45">
      <c r="D5973" s="160" t="s">
        <v>9542</v>
      </c>
      <c r="E5973" s="160"/>
      <c r="F5973" s="160">
        <v>46167</v>
      </c>
      <c r="G5973" s="160">
        <v>46211</v>
      </c>
      <c r="H5973" s="160">
        <v>46147</v>
      </c>
      <c r="I5973" s="160">
        <v>46193</v>
      </c>
      <c r="J5973" s="160">
        <v>0</v>
      </c>
      <c r="K5973" s="160">
        <v>0</v>
      </c>
      <c r="L5973" s="707">
        <v>272756.44</v>
      </c>
      <c r="M5973" s="727" t="s">
        <v>4996</v>
      </c>
      <c r="Q5973" s="707"/>
      <c r="R5973" s="707"/>
      <c r="S5973" s="707"/>
      <c r="T5973" s="707"/>
      <c r="X5973" s="707"/>
      <c r="Y5973" s="707"/>
      <c r="AB5973" s="707"/>
    </row>
    <row r="5974" spans="4:45">
      <c r="D5974" s="160" t="s">
        <v>9543</v>
      </c>
      <c r="E5974" s="160"/>
      <c r="F5974" s="160">
        <v>46175</v>
      </c>
      <c r="G5974" s="160">
        <v>46195</v>
      </c>
      <c r="H5974" s="160">
        <v>46155</v>
      </c>
      <c r="I5974" s="160">
        <v>46176</v>
      </c>
      <c r="J5974" s="160">
        <v>0</v>
      </c>
      <c r="K5974" s="160">
        <v>0</v>
      </c>
      <c r="L5974" s="707">
        <v>147113.04999999999</v>
      </c>
      <c r="M5974" s="727" t="s">
        <v>4994</v>
      </c>
      <c r="Q5974" s="707"/>
      <c r="R5974" s="707"/>
      <c r="U5974" s="707"/>
      <c r="V5974" s="707"/>
      <c r="W5974" s="707"/>
      <c r="X5974" s="707"/>
      <c r="Z5974" s="707"/>
      <c r="AJ5974" s="707">
        <v>140051.62</v>
      </c>
      <c r="AK5974" s="707">
        <v>7061.43</v>
      </c>
      <c r="AQ5974" s="707"/>
      <c r="AR5974" s="707"/>
    </row>
    <row r="5975" spans="4:45">
      <c r="D5975" s="160" t="s">
        <v>9543</v>
      </c>
      <c r="E5975" s="160"/>
      <c r="F5975" s="160">
        <v>46175</v>
      </c>
      <c r="G5975" s="160">
        <v>46195</v>
      </c>
      <c r="H5975" s="160">
        <v>46155</v>
      </c>
      <c r="I5975" s="160">
        <v>46176</v>
      </c>
      <c r="J5975" s="160">
        <v>0</v>
      </c>
      <c r="K5975" s="160">
        <v>0</v>
      </c>
      <c r="L5975" s="707">
        <v>147113.04999999999</v>
      </c>
      <c r="M5975" s="727" t="s">
        <v>4995</v>
      </c>
      <c r="Q5975" s="707"/>
      <c r="R5975" s="707"/>
      <c r="S5975" s="707"/>
      <c r="T5975" s="707"/>
      <c r="U5975" s="707"/>
      <c r="V5975" s="707"/>
      <c r="W5975" s="707"/>
      <c r="Y5975" s="707"/>
      <c r="Z5975" s="707"/>
      <c r="AB5975" s="707"/>
      <c r="AC5975" s="707"/>
      <c r="AJ5975" s="707">
        <v>140051.62</v>
      </c>
      <c r="AK5975" s="707">
        <v>7061.43</v>
      </c>
      <c r="AQ5975" s="707"/>
      <c r="AR5975" s="707"/>
    </row>
    <row r="5976" spans="4:45">
      <c r="D5976" s="160" t="s">
        <v>9543</v>
      </c>
      <c r="E5976" s="160"/>
      <c r="F5976" s="160">
        <v>46175</v>
      </c>
      <c r="G5976" s="160">
        <v>46195</v>
      </c>
      <c r="H5976" s="160">
        <v>46155</v>
      </c>
      <c r="I5976" s="160">
        <v>46176</v>
      </c>
      <c r="J5976" s="160">
        <v>0</v>
      </c>
      <c r="K5976" s="160">
        <v>0</v>
      </c>
      <c r="L5976" s="707">
        <v>147113.04999999999</v>
      </c>
      <c r="M5976" s="727" t="s">
        <v>4996</v>
      </c>
      <c r="Q5976" s="707"/>
      <c r="R5976" s="707"/>
      <c r="S5976" s="707"/>
      <c r="T5976" s="707"/>
      <c r="U5976" s="707"/>
      <c r="V5976" s="707"/>
      <c r="W5976" s="707"/>
      <c r="X5976" s="707"/>
      <c r="Y5976" s="707"/>
      <c r="Z5976" s="707"/>
      <c r="AB5976" s="707"/>
      <c r="AC5976" s="707"/>
    </row>
    <row r="5977" spans="4:45">
      <c r="D5977" s="160" t="s">
        <v>9544</v>
      </c>
      <c r="E5977" s="160"/>
      <c r="F5977" s="160">
        <v>46179</v>
      </c>
      <c r="G5977" s="160">
        <v>46189</v>
      </c>
      <c r="H5977" s="160">
        <v>46159</v>
      </c>
      <c r="I5977" s="160">
        <v>46170</v>
      </c>
      <c r="J5977" s="160">
        <v>0</v>
      </c>
      <c r="K5977" s="160">
        <v>0</v>
      </c>
      <c r="L5977" s="707">
        <v>40629.42</v>
      </c>
      <c r="M5977" s="727" t="s">
        <v>4994</v>
      </c>
      <c r="R5977" s="707"/>
      <c r="T5977" s="707"/>
      <c r="U5977" s="707"/>
      <c r="X5977" s="707"/>
      <c r="Y5977" s="707"/>
      <c r="Z5977" s="707"/>
      <c r="AA5977" s="707"/>
      <c r="AB5977" s="707"/>
      <c r="AC5977" s="707"/>
      <c r="AD5977" s="707"/>
      <c r="AJ5977" s="707">
        <v>40629.42</v>
      </c>
      <c r="AQ5977" s="707"/>
      <c r="AR5977" s="707"/>
    </row>
    <row r="5978" spans="4:45">
      <c r="D5978" s="160" t="s">
        <v>9544</v>
      </c>
      <c r="E5978" s="160"/>
      <c r="F5978" s="160">
        <v>46179</v>
      </c>
      <c r="G5978" s="160">
        <v>46189</v>
      </c>
      <c r="H5978" s="160">
        <v>46159</v>
      </c>
      <c r="I5978" s="160">
        <v>46170</v>
      </c>
      <c r="J5978" s="160">
        <v>0</v>
      </c>
      <c r="K5978" s="160">
        <v>0</v>
      </c>
      <c r="L5978" s="707">
        <v>40629.42</v>
      </c>
      <c r="M5978" s="727" t="s">
        <v>4995</v>
      </c>
      <c r="T5978" s="707"/>
      <c r="U5978" s="707"/>
      <c r="V5978" s="707"/>
      <c r="W5978" s="707"/>
      <c r="X5978" s="707"/>
      <c r="Y5978" s="707"/>
      <c r="Z5978" s="707"/>
      <c r="AA5978" s="707"/>
      <c r="AB5978" s="707"/>
      <c r="AC5978" s="707"/>
      <c r="AD5978" s="707"/>
      <c r="AJ5978" s="707">
        <v>40629.42</v>
      </c>
      <c r="AQ5978" s="707"/>
      <c r="AR5978" s="707"/>
    </row>
    <row r="5979" spans="4:45">
      <c r="D5979" s="160" t="s">
        <v>9544</v>
      </c>
      <c r="E5979" s="160"/>
      <c r="F5979" s="160">
        <v>46179</v>
      </c>
      <c r="G5979" s="160">
        <v>46189</v>
      </c>
      <c r="H5979" s="160">
        <v>46159</v>
      </c>
      <c r="I5979" s="160">
        <v>46170</v>
      </c>
      <c r="J5979" s="160">
        <v>0</v>
      </c>
      <c r="K5979" s="160">
        <v>0</v>
      </c>
      <c r="L5979" s="707">
        <v>40629.42</v>
      </c>
      <c r="M5979" s="727" t="s">
        <v>4996</v>
      </c>
      <c r="S5979" s="707"/>
      <c r="T5979" s="707"/>
      <c r="U5979" s="707"/>
      <c r="V5979" s="707"/>
      <c r="W5979" s="707"/>
      <c r="AA5979" s="707"/>
      <c r="AB5979" s="707"/>
      <c r="AC5979" s="707"/>
    </row>
    <row r="5980" spans="4:45">
      <c r="D5980" s="160" t="s">
        <v>9545</v>
      </c>
      <c r="E5980" s="160"/>
      <c r="F5980" s="160">
        <v>46181</v>
      </c>
      <c r="G5980" s="160">
        <v>46191</v>
      </c>
      <c r="H5980" s="160">
        <v>46161</v>
      </c>
      <c r="I5980" s="160">
        <v>46173</v>
      </c>
      <c r="J5980" s="160">
        <v>0</v>
      </c>
      <c r="K5980" s="160">
        <v>0</v>
      </c>
      <c r="L5980" s="707">
        <v>9125.11</v>
      </c>
      <c r="M5980" s="727" t="s">
        <v>4994</v>
      </c>
      <c r="S5980" s="707"/>
      <c r="T5980" s="707"/>
      <c r="U5980" s="707"/>
      <c r="V5980" s="707"/>
      <c r="W5980" s="707"/>
      <c r="X5980" s="707"/>
      <c r="Y5980" s="707"/>
      <c r="Z5980" s="707"/>
      <c r="AA5980" s="707"/>
      <c r="AB5980" s="707"/>
      <c r="AJ5980" s="707">
        <v>9125.11</v>
      </c>
      <c r="AQ5980" s="707"/>
      <c r="AR5980" s="707"/>
    </row>
    <row r="5981" spans="4:45">
      <c r="D5981" s="160" t="s">
        <v>9545</v>
      </c>
      <c r="E5981" s="160"/>
      <c r="F5981" s="160">
        <v>46181</v>
      </c>
      <c r="G5981" s="160">
        <v>46191</v>
      </c>
      <c r="H5981" s="160">
        <v>46161</v>
      </c>
      <c r="I5981" s="160">
        <v>46173</v>
      </c>
      <c r="J5981" s="160">
        <v>0</v>
      </c>
      <c r="K5981" s="160">
        <v>0</v>
      </c>
      <c r="L5981" s="707">
        <v>9125.11</v>
      </c>
      <c r="M5981" s="727" t="s">
        <v>4995</v>
      </c>
      <c r="R5981" s="707"/>
      <c r="S5981" s="707"/>
      <c r="T5981" s="707"/>
      <c r="U5981" s="707"/>
      <c r="V5981" s="707"/>
      <c r="W5981" s="707"/>
      <c r="X5981" s="707"/>
      <c r="Y5981" s="707"/>
      <c r="Z5981" s="707"/>
      <c r="AA5981" s="707"/>
      <c r="AB5981" s="707"/>
      <c r="AC5981" s="707"/>
      <c r="AJ5981" s="707">
        <v>9125.11</v>
      </c>
      <c r="AQ5981" s="707"/>
      <c r="AR5981" s="707"/>
    </row>
    <row r="5982" spans="4:45">
      <c r="D5982" s="160" t="s">
        <v>9545</v>
      </c>
      <c r="E5982" s="160"/>
      <c r="F5982" s="160">
        <v>46181</v>
      </c>
      <c r="G5982" s="160">
        <v>46191</v>
      </c>
      <c r="H5982" s="160">
        <v>46161</v>
      </c>
      <c r="I5982" s="160">
        <v>46173</v>
      </c>
      <c r="J5982" s="160">
        <v>0</v>
      </c>
      <c r="K5982" s="160">
        <v>0</v>
      </c>
      <c r="L5982" s="707">
        <v>9125.11</v>
      </c>
      <c r="M5982" s="727" t="s">
        <v>4996</v>
      </c>
      <c r="R5982" s="707"/>
      <c r="S5982" s="707"/>
      <c r="T5982" s="707"/>
      <c r="U5982" s="707"/>
      <c r="Z5982" s="707"/>
      <c r="AB5982" s="707"/>
      <c r="AC5982" s="707"/>
    </row>
    <row r="5983" spans="4:45">
      <c r="D5983" s="160" t="s">
        <v>9546</v>
      </c>
      <c r="E5983" s="160"/>
      <c r="F5983" s="160">
        <v>46183</v>
      </c>
      <c r="G5983" s="160">
        <v>46203</v>
      </c>
      <c r="H5983" s="160">
        <v>46163</v>
      </c>
      <c r="I5983" s="160">
        <v>46184</v>
      </c>
      <c r="J5983" s="160">
        <v>0</v>
      </c>
      <c r="K5983" s="160">
        <v>0</v>
      </c>
      <c r="L5983" s="707">
        <v>146001.76</v>
      </c>
      <c r="M5983" s="727" t="s">
        <v>4994</v>
      </c>
      <c r="S5983" s="707"/>
      <c r="V5983" s="707"/>
      <c r="W5983" s="707"/>
      <c r="X5983" s="707"/>
      <c r="Y5983" s="707"/>
      <c r="Z5983" s="707"/>
      <c r="AA5983" s="707"/>
      <c r="AB5983" s="707"/>
      <c r="AC5983" s="707"/>
      <c r="AJ5983" s="707">
        <v>89353.08</v>
      </c>
      <c r="AK5983" s="707">
        <v>56648.68</v>
      </c>
      <c r="AQ5983" s="707"/>
      <c r="AR5983" s="707"/>
      <c r="AS5983" s="707"/>
    </row>
    <row r="5984" spans="4:45">
      <c r="D5984" s="160" t="s">
        <v>9546</v>
      </c>
      <c r="E5984" s="160"/>
      <c r="F5984" s="160">
        <v>46183</v>
      </c>
      <c r="G5984" s="160">
        <v>46203</v>
      </c>
      <c r="H5984" s="160">
        <v>46163</v>
      </c>
      <c r="I5984" s="160">
        <v>46184</v>
      </c>
      <c r="J5984" s="160">
        <v>0</v>
      </c>
      <c r="K5984" s="160">
        <v>0</v>
      </c>
      <c r="L5984" s="707">
        <v>146001.76</v>
      </c>
      <c r="M5984" s="727" t="s">
        <v>4995</v>
      </c>
      <c r="R5984" s="707"/>
      <c r="S5984" s="707"/>
      <c r="T5984" s="707"/>
      <c r="U5984" s="707"/>
      <c r="V5984" s="707"/>
      <c r="W5984" s="707"/>
      <c r="X5984" s="707"/>
      <c r="Y5984" s="707"/>
      <c r="Z5984" s="707"/>
      <c r="AA5984" s="707"/>
      <c r="AB5984" s="707"/>
      <c r="AC5984" s="707"/>
      <c r="AD5984" s="707"/>
      <c r="AJ5984" s="707">
        <v>89353.08</v>
      </c>
      <c r="AK5984" s="707">
        <v>56648.68</v>
      </c>
      <c r="AQ5984" s="707"/>
      <c r="AR5984" s="707"/>
      <c r="AS5984" s="707"/>
    </row>
    <row r="5985" spans="4:44">
      <c r="D5985" s="160" t="s">
        <v>9546</v>
      </c>
      <c r="E5985" s="160"/>
      <c r="F5985" s="160">
        <v>46183</v>
      </c>
      <c r="G5985" s="160">
        <v>46203</v>
      </c>
      <c r="H5985" s="160">
        <v>46163</v>
      </c>
      <c r="I5985" s="160">
        <v>46184</v>
      </c>
      <c r="J5985" s="160">
        <v>0</v>
      </c>
      <c r="K5985" s="160">
        <v>0</v>
      </c>
      <c r="L5985" s="707">
        <v>146001.76</v>
      </c>
      <c r="M5985" s="727" t="s">
        <v>4996</v>
      </c>
      <c r="Q5985" s="707"/>
      <c r="R5985" s="707"/>
      <c r="S5985" s="707"/>
      <c r="T5985" s="707"/>
      <c r="U5985" s="707"/>
      <c r="Z5985" s="707"/>
      <c r="AA5985" s="707"/>
      <c r="AC5985" s="707"/>
      <c r="AD5985" s="707"/>
    </row>
    <row r="5986" spans="4:44">
      <c r="D5986" s="160" t="s">
        <v>9547</v>
      </c>
      <c r="E5986" s="160"/>
      <c r="F5986" s="160">
        <v>46186</v>
      </c>
      <c r="G5986" s="160">
        <v>46196</v>
      </c>
      <c r="H5986" s="160">
        <v>46166</v>
      </c>
      <c r="I5986" s="160">
        <v>46177</v>
      </c>
      <c r="J5986" s="160">
        <v>0</v>
      </c>
      <c r="K5986" s="160">
        <v>0</v>
      </c>
      <c r="L5986" s="707">
        <v>24768.16</v>
      </c>
      <c r="M5986" s="727" t="s">
        <v>4994</v>
      </c>
      <c r="Q5986" s="707"/>
      <c r="R5986" s="707"/>
      <c r="S5986" s="707"/>
      <c r="U5986" s="707"/>
      <c r="V5986" s="707"/>
      <c r="W5986" s="707"/>
      <c r="X5986" s="707"/>
      <c r="Y5986" s="707"/>
      <c r="Z5986" s="707"/>
      <c r="AA5986" s="707"/>
      <c r="AJ5986" s="707">
        <v>21424.46</v>
      </c>
      <c r="AK5986" s="707">
        <v>3343.7</v>
      </c>
      <c r="AQ5986" s="707"/>
      <c r="AR5986" s="707"/>
    </row>
    <row r="5987" spans="4:44">
      <c r="D5987" s="160" t="s">
        <v>9547</v>
      </c>
      <c r="E5987" s="160"/>
      <c r="F5987" s="160">
        <v>46186</v>
      </c>
      <c r="G5987" s="160">
        <v>46196</v>
      </c>
      <c r="H5987" s="160">
        <v>46166</v>
      </c>
      <c r="I5987" s="160">
        <v>46177</v>
      </c>
      <c r="J5987" s="160">
        <v>0</v>
      </c>
      <c r="K5987" s="160">
        <v>0</v>
      </c>
      <c r="L5987" s="707">
        <v>24768.16</v>
      </c>
      <c r="M5987" s="727" t="s">
        <v>4995</v>
      </c>
      <c r="Q5987" s="707"/>
      <c r="R5987" s="707"/>
      <c r="S5987" s="707"/>
      <c r="T5987" s="707"/>
      <c r="U5987" s="707"/>
      <c r="V5987" s="707"/>
      <c r="W5987" s="707"/>
      <c r="X5987" s="707"/>
      <c r="Y5987" s="707"/>
      <c r="Z5987" s="707"/>
      <c r="AA5987" s="707"/>
      <c r="AC5987" s="707"/>
      <c r="AD5987" s="707"/>
      <c r="AJ5987" s="707">
        <v>21424.46</v>
      </c>
      <c r="AK5987" s="707">
        <v>3343.7</v>
      </c>
      <c r="AQ5987" s="707"/>
      <c r="AR5987" s="707"/>
    </row>
    <row r="5988" spans="4:44">
      <c r="D5988" s="160" t="s">
        <v>9547</v>
      </c>
      <c r="E5988" s="160"/>
      <c r="F5988" s="160">
        <v>46186</v>
      </c>
      <c r="G5988" s="160">
        <v>46196</v>
      </c>
      <c r="H5988" s="160">
        <v>46166</v>
      </c>
      <c r="I5988" s="160">
        <v>46177</v>
      </c>
      <c r="J5988" s="160">
        <v>0</v>
      </c>
      <c r="K5988" s="160">
        <v>0</v>
      </c>
      <c r="L5988" s="707">
        <v>24768.16</v>
      </c>
      <c r="M5988" s="727" t="s">
        <v>4996</v>
      </c>
      <c r="Q5988" s="707"/>
      <c r="R5988" s="707"/>
      <c r="S5988" s="707"/>
      <c r="T5988" s="707"/>
      <c r="U5988" s="707"/>
      <c r="Y5988" s="707"/>
      <c r="AC5988" s="707"/>
      <c r="AD5988" s="707"/>
    </row>
    <row r="5989" spans="4:44">
      <c r="D5989" s="160" t="s">
        <v>735</v>
      </c>
      <c r="E5989" s="160"/>
      <c r="F5989" s="160">
        <v>46102</v>
      </c>
      <c r="G5989" s="160">
        <v>46201</v>
      </c>
      <c r="H5989" s="160">
        <v>46025</v>
      </c>
      <c r="I5989" s="160">
        <v>46124</v>
      </c>
      <c r="J5989" s="160">
        <v>0</v>
      </c>
      <c r="K5989" s="160">
        <v>0</v>
      </c>
      <c r="L5989" s="707">
        <v>3104558.11</v>
      </c>
      <c r="M5989" s="727" t="s">
        <v>4994</v>
      </c>
      <c r="R5989" s="707"/>
      <c r="U5989" s="707"/>
      <c r="X5989" s="707"/>
      <c r="Y5989" s="707"/>
      <c r="Z5989" s="707"/>
      <c r="AA5989" s="707"/>
      <c r="AB5989" s="707"/>
      <c r="AC5989" s="707"/>
      <c r="AD5989" s="707"/>
      <c r="AE5989" s="707"/>
      <c r="AF5989" s="707">
        <v>862708.63</v>
      </c>
      <c r="AG5989" s="707">
        <v>1052098.53</v>
      </c>
      <c r="AH5989" s="707">
        <v>1126830.1599999999</v>
      </c>
      <c r="AI5989" s="707">
        <v>62920.79</v>
      </c>
      <c r="AO5989" s="707"/>
      <c r="AP5989" s="707"/>
      <c r="AQ5989" s="707"/>
      <c r="AR5989" s="707"/>
    </row>
    <row r="5990" spans="4:44">
      <c r="D5990" s="160" t="s">
        <v>735</v>
      </c>
      <c r="E5990" s="160"/>
      <c r="F5990" s="160">
        <v>46102</v>
      </c>
      <c r="G5990" s="160">
        <v>46201</v>
      </c>
      <c r="H5990" s="160">
        <v>46025</v>
      </c>
      <c r="I5990" s="160">
        <v>46124</v>
      </c>
      <c r="J5990" s="160">
        <v>0</v>
      </c>
      <c r="K5990" s="160">
        <v>0</v>
      </c>
      <c r="L5990" s="707">
        <v>3104558.11</v>
      </c>
      <c r="M5990" s="727" t="s">
        <v>4995</v>
      </c>
      <c r="U5990" s="707"/>
      <c r="V5990" s="707"/>
      <c r="W5990" s="707"/>
      <c r="X5990" s="707"/>
      <c r="Y5990" s="707"/>
      <c r="Z5990" s="707"/>
      <c r="AA5990" s="707"/>
      <c r="AB5990" s="707"/>
      <c r="AC5990" s="707"/>
      <c r="AD5990" s="707"/>
      <c r="AE5990" s="707"/>
      <c r="AF5990" s="707">
        <v>862708.63</v>
      </c>
      <c r="AG5990" s="707">
        <v>1052098.53</v>
      </c>
      <c r="AH5990" s="707">
        <v>1126830.1599999999</v>
      </c>
      <c r="AI5990" s="707">
        <v>62920.79</v>
      </c>
      <c r="AJ5990" s="707"/>
      <c r="AO5990" s="707"/>
      <c r="AP5990" s="707"/>
      <c r="AQ5990" s="707"/>
      <c r="AR5990" s="707"/>
    </row>
    <row r="5991" spans="4:44">
      <c r="D5991" s="160" t="s">
        <v>735</v>
      </c>
      <c r="E5991" s="160"/>
      <c r="F5991" s="160">
        <v>46102</v>
      </c>
      <c r="G5991" s="160">
        <v>46201</v>
      </c>
      <c r="H5991" s="160">
        <v>46025</v>
      </c>
      <c r="I5991" s="160">
        <v>46124</v>
      </c>
      <c r="J5991" s="160">
        <v>0</v>
      </c>
      <c r="K5991" s="160">
        <v>0</v>
      </c>
      <c r="L5991" s="707">
        <v>3104558.11</v>
      </c>
      <c r="M5991" s="727" t="s">
        <v>4996</v>
      </c>
      <c r="U5991" s="707"/>
      <c r="V5991" s="707"/>
      <c r="W5991" s="707"/>
      <c r="AB5991" s="707"/>
      <c r="AC5991" s="707"/>
      <c r="AH5991" s="707"/>
      <c r="AI5991" s="707"/>
      <c r="AJ5991" s="707"/>
    </row>
    <row r="5992" spans="4:44">
      <c r="D5992" s="160" t="s">
        <v>5693</v>
      </c>
      <c r="E5992" s="160"/>
      <c r="F5992" s="160">
        <v>46102</v>
      </c>
      <c r="G5992" s="160">
        <v>46142</v>
      </c>
      <c r="H5992" s="160">
        <v>46025</v>
      </c>
      <c r="I5992" s="160">
        <v>46065</v>
      </c>
      <c r="J5992" s="160">
        <v>0</v>
      </c>
      <c r="K5992" s="160">
        <v>0</v>
      </c>
      <c r="L5992" s="707">
        <v>400276.82</v>
      </c>
      <c r="M5992" s="727" t="s">
        <v>4994</v>
      </c>
      <c r="U5992" s="707"/>
      <c r="X5992" s="707"/>
      <c r="Y5992" s="707"/>
      <c r="Z5992" s="707"/>
      <c r="AA5992" s="707"/>
      <c r="AB5992" s="707"/>
      <c r="AC5992" s="707"/>
      <c r="AD5992" s="707"/>
      <c r="AE5992" s="707"/>
      <c r="AF5992" s="707">
        <v>367922.58</v>
      </c>
      <c r="AG5992" s="707">
        <v>32354.240000000002</v>
      </c>
      <c r="AO5992" s="707"/>
      <c r="AP5992" s="707"/>
    </row>
    <row r="5993" spans="4:44">
      <c r="D5993" s="160" t="s">
        <v>5693</v>
      </c>
      <c r="E5993" s="160"/>
      <c r="F5993" s="160">
        <v>46102</v>
      </c>
      <c r="G5993" s="160">
        <v>46142</v>
      </c>
      <c r="H5993" s="160">
        <v>46025</v>
      </c>
      <c r="I5993" s="160">
        <v>46065</v>
      </c>
      <c r="J5993" s="160">
        <v>0</v>
      </c>
      <c r="K5993" s="160">
        <v>0</v>
      </c>
      <c r="L5993" s="707">
        <v>400276.82</v>
      </c>
      <c r="M5993" s="727" t="s">
        <v>4995</v>
      </c>
      <c r="U5993" s="707"/>
      <c r="V5993" s="707"/>
      <c r="W5993" s="707"/>
      <c r="X5993" s="707"/>
      <c r="Y5993" s="707"/>
      <c r="Z5993" s="707"/>
      <c r="AA5993" s="707"/>
      <c r="AB5993" s="707"/>
      <c r="AC5993" s="707"/>
      <c r="AD5993" s="707"/>
      <c r="AE5993" s="707"/>
      <c r="AF5993" s="707">
        <v>367922.58</v>
      </c>
      <c r="AG5993" s="707">
        <v>32354.240000000002</v>
      </c>
      <c r="AH5993" s="707"/>
      <c r="AO5993" s="707"/>
      <c r="AP5993" s="707"/>
    </row>
    <row r="5994" spans="4:44">
      <c r="D5994" s="160" t="s">
        <v>5693</v>
      </c>
      <c r="E5994" s="160"/>
      <c r="F5994" s="160">
        <v>46102</v>
      </c>
      <c r="G5994" s="160">
        <v>46142</v>
      </c>
      <c r="H5994" s="160">
        <v>46025</v>
      </c>
      <c r="I5994" s="160">
        <v>46065</v>
      </c>
      <c r="J5994" s="160">
        <v>0</v>
      </c>
      <c r="K5994" s="160">
        <v>0</v>
      </c>
      <c r="L5994" s="707">
        <v>400276.82</v>
      </c>
      <c r="M5994" s="727" t="s">
        <v>4996</v>
      </c>
      <c r="T5994" s="707"/>
      <c r="U5994" s="707"/>
      <c r="V5994" s="707"/>
      <c r="W5994" s="707"/>
      <c r="AB5994" s="707"/>
      <c r="AC5994" s="707"/>
      <c r="AH5994" s="707"/>
    </row>
    <row r="5995" spans="4:44">
      <c r="D5995" s="160" t="s">
        <v>9548</v>
      </c>
      <c r="E5995" s="160"/>
      <c r="F5995" s="160">
        <v>46102</v>
      </c>
      <c r="G5995" s="160">
        <v>46142</v>
      </c>
      <c r="H5995" s="160">
        <v>46025</v>
      </c>
      <c r="I5995" s="160">
        <v>46065</v>
      </c>
      <c r="J5995" s="160">
        <v>0</v>
      </c>
      <c r="K5995" s="160">
        <v>0</v>
      </c>
      <c r="L5995" s="707">
        <v>400276.82</v>
      </c>
      <c r="M5995" s="727" t="s">
        <v>4994</v>
      </c>
      <c r="T5995" s="707"/>
      <c r="U5995" s="707"/>
      <c r="V5995" s="707"/>
      <c r="W5995" s="707"/>
      <c r="X5995" s="707"/>
      <c r="Y5995" s="707"/>
      <c r="Z5995" s="707"/>
      <c r="AA5995" s="707"/>
      <c r="AB5995" s="707"/>
      <c r="AC5995" s="707"/>
      <c r="AD5995" s="707"/>
      <c r="AE5995" s="707"/>
      <c r="AF5995" s="707">
        <v>367922.58</v>
      </c>
      <c r="AG5995" s="707">
        <v>32354.240000000002</v>
      </c>
      <c r="AO5995" s="707"/>
      <c r="AP5995" s="707"/>
    </row>
    <row r="5996" spans="4:44">
      <c r="D5996" s="160" t="s">
        <v>9548</v>
      </c>
      <c r="E5996" s="160"/>
      <c r="F5996" s="160">
        <v>46102</v>
      </c>
      <c r="G5996" s="160">
        <v>46142</v>
      </c>
      <c r="H5996" s="160">
        <v>46025</v>
      </c>
      <c r="I5996" s="160">
        <v>46065</v>
      </c>
      <c r="J5996" s="160">
        <v>0</v>
      </c>
      <c r="K5996" s="160">
        <v>0</v>
      </c>
      <c r="L5996" s="707">
        <v>400276.82</v>
      </c>
      <c r="M5996" s="727" t="s">
        <v>4995</v>
      </c>
      <c r="T5996" s="707"/>
      <c r="U5996" s="707"/>
      <c r="V5996" s="707"/>
      <c r="W5996" s="707"/>
      <c r="X5996" s="707"/>
      <c r="Y5996" s="707"/>
      <c r="Z5996" s="707"/>
      <c r="AA5996" s="707"/>
      <c r="AB5996" s="707"/>
      <c r="AC5996" s="707"/>
      <c r="AD5996" s="707"/>
      <c r="AE5996" s="707"/>
      <c r="AF5996" s="707">
        <v>367922.58</v>
      </c>
      <c r="AG5996" s="707">
        <v>32354.240000000002</v>
      </c>
      <c r="AI5996" s="707"/>
      <c r="AO5996" s="707"/>
      <c r="AP5996" s="707"/>
    </row>
    <row r="5997" spans="4:44">
      <c r="D5997" s="160" t="s">
        <v>9548</v>
      </c>
      <c r="E5997" s="160"/>
      <c r="F5997" s="160">
        <v>46102</v>
      </c>
      <c r="G5997" s="160">
        <v>46142</v>
      </c>
      <c r="H5997" s="160">
        <v>46025</v>
      </c>
      <c r="I5997" s="160">
        <v>46065</v>
      </c>
      <c r="J5997" s="160">
        <v>0</v>
      </c>
      <c r="K5997" s="160">
        <v>0</v>
      </c>
      <c r="L5997" s="707">
        <v>400276.82</v>
      </c>
      <c r="M5997" s="727" t="s">
        <v>4996</v>
      </c>
      <c r="Q5997" s="707"/>
      <c r="R5997" s="707"/>
      <c r="S5997" s="707"/>
      <c r="T5997" s="707"/>
      <c r="U5997" s="707"/>
      <c r="V5997" s="707"/>
      <c r="W5997" s="707"/>
      <c r="X5997" s="707"/>
      <c r="Y5997" s="707"/>
      <c r="Z5997" s="707"/>
      <c r="AA5997" s="707"/>
      <c r="AB5997" s="707"/>
      <c r="AC5997" s="707"/>
      <c r="AI5997" s="707"/>
    </row>
    <row r="5998" spans="4:44">
      <c r="D5998" s="160" t="s">
        <v>9549</v>
      </c>
      <c r="E5998" s="160"/>
      <c r="F5998" s="160">
        <v>46102</v>
      </c>
      <c r="G5998" s="160">
        <v>46112</v>
      </c>
      <c r="H5998" s="160">
        <v>46025</v>
      </c>
      <c r="I5998" s="160">
        <v>46035</v>
      </c>
      <c r="J5998" s="160">
        <v>0</v>
      </c>
      <c r="K5998" s="160">
        <v>0</v>
      </c>
      <c r="L5998" s="707">
        <v>14225.4</v>
      </c>
      <c r="M5998" s="727" t="s">
        <v>4994</v>
      </c>
      <c r="P5998" s="707"/>
      <c r="Q5998" s="707"/>
      <c r="R5998" s="707"/>
      <c r="T5998" s="707"/>
      <c r="U5998" s="707"/>
      <c r="V5998" s="707"/>
      <c r="W5998" s="707"/>
      <c r="X5998" s="707"/>
      <c r="Y5998" s="707"/>
      <c r="Z5998" s="707"/>
      <c r="AA5998" s="707"/>
      <c r="AB5998" s="707"/>
      <c r="AC5998" s="707"/>
      <c r="AE5998" s="707"/>
      <c r="AF5998" s="707">
        <v>14225.4</v>
      </c>
      <c r="AO5998" s="707"/>
    </row>
    <row r="5999" spans="4:44">
      <c r="D5999" s="160" t="s">
        <v>9549</v>
      </c>
      <c r="E5999" s="160"/>
      <c r="F5999" s="160">
        <v>46102</v>
      </c>
      <c r="G5999" s="160">
        <v>46112</v>
      </c>
      <c r="H5999" s="160">
        <v>46025</v>
      </c>
      <c r="I5999" s="160">
        <v>46035</v>
      </c>
      <c r="J5999" s="160">
        <v>0</v>
      </c>
      <c r="K5999" s="160">
        <v>0</v>
      </c>
      <c r="L5999" s="707">
        <v>14225.4</v>
      </c>
      <c r="M5999" s="727" t="s">
        <v>4995</v>
      </c>
      <c r="T5999" s="707"/>
      <c r="U5999" s="707"/>
      <c r="V5999" s="707"/>
      <c r="W5999" s="707"/>
      <c r="X5999" s="707"/>
      <c r="Y5999" s="707"/>
      <c r="Z5999" s="707"/>
      <c r="AA5999" s="707"/>
      <c r="AB5999" s="707"/>
      <c r="AC5999" s="707"/>
      <c r="AD5999" s="707"/>
      <c r="AE5999" s="707"/>
      <c r="AF5999" s="707">
        <v>14225.4</v>
      </c>
      <c r="AI5999" s="707"/>
      <c r="AJ5999" s="707"/>
      <c r="AO5999" s="707"/>
    </row>
    <row r="6000" spans="4:44">
      <c r="D6000" s="160" t="s">
        <v>9549</v>
      </c>
      <c r="E6000" s="160"/>
      <c r="F6000" s="160">
        <v>46102</v>
      </c>
      <c r="G6000" s="160">
        <v>46112</v>
      </c>
      <c r="H6000" s="160">
        <v>46025</v>
      </c>
      <c r="I6000" s="160">
        <v>46035</v>
      </c>
      <c r="J6000" s="160">
        <v>0</v>
      </c>
      <c r="K6000" s="160">
        <v>0</v>
      </c>
      <c r="L6000" s="707">
        <v>14225.4</v>
      </c>
      <c r="M6000" s="727" t="s">
        <v>4996</v>
      </c>
      <c r="Q6000" s="707"/>
      <c r="R6000" s="707"/>
      <c r="S6000" s="707"/>
      <c r="T6000" s="707"/>
      <c r="U6000" s="707"/>
      <c r="V6000" s="707"/>
      <c r="W6000" s="707"/>
      <c r="X6000" s="707"/>
      <c r="Y6000" s="707"/>
      <c r="Z6000" s="707"/>
      <c r="AA6000" s="707"/>
      <c r="AB6000" s="707"/>
      <c r="AC6000" s="707"/>
      <c r="AI6000" s="707"/>
      <c r="AJ6000" s="707"/>
    </row>
    <row r="6001" spans="4:43">
      <c r="D6001" s="160" t="s">
        <v>9550</v>
      </c>
      <c r="E6001" s="160"/>
      <c r="F6001" s="160">
        <v>46104</v>
      </c>
      <c r="G6001" s="160">
        <v>46142</v>
      </c>
      <c r="H6001" s="160">
        <v>46027</v>
      </c>
      <c r="I6001" s="160">
        <v>46065</v>
      </c>
      <c r="J6001" s="160">
        <v>0</v>
      </c>
      <c r="K6001" s="160">
        <v>0</v>
      </c>
      <c r="L6001" s="707">
        <v>242656.83</v>
      </c>
      <c r="M6001" s="727" t="s">
        <v>4994</v>
      </c>
      <c r="P6001" s="707"/>
      <c r="Q6001" s="707"/>
      <c r="R6001" s="707"/>
      <c r="T6001" s="707"/>
      <c r="U6001" s="707"/>
      <c r="V6001" s="707"/>
      <c r="W6001" s="707"/>
      <c r="X6001" s="707"/>
      <c r="Y6001" s="707"/>
      <c r="Z6001" s="707"/>
      <c r="AA6001" s="707"/>
      <c r="AB6001" s="707"/>
      <c r="AC6001" s="707"/>
      <c r="AD6001" s="707"/>
      <c r="AE6001" s="707"/>
      <c r="AF6001" s="707">
        <v>210302.58</v>
      </c>
      <c r="AG6001" s="707">
        <v>32354.240000000002</v>
      </c>
      <c r="AO6001" s="707"/>
      <c r="AP6001" s="707"/>
    </row>
    <row r="6002" spans="4:43">
      <c r="D6002" s="160" t="s">
        <v>9550</v>
      </c>
      <c r="E6002" s="160"/>
      <c r="F6002" s="160">
        <v>46104</v>
      </c>
      <c r="G6002" s="160">
        <v>46142</v>
      </c>
      <c r="H6002" s="160">
        <v>46027</v>
      </c>
      <c r="I6002" s="160">
        <v>46065</v>
      </c>
      <c r="J6002" s="160">
        <v>0</v>
      </c>
      <c r="K6002" s="160">
        <v>0</v>
      </c>
      <c r="L6002" s="707">
        <v>242656.83</v>
      </c>
      <c r="M6002" s="727" t="s">
        <v>4995</v>
      </c>
      <c r="T6002" s="707"/>
      <c r="U6002" s="707"/>
      <c r="V6002" s="707"/>
      <c r="W6002" s="707"/>
      <c r="X6002" s="707"/>
      <c r="Y6002" s="707"/>
      <c r="Z6002" s="707"/>
      <c r="AA6002" s="707"/>
      <c r="AB6002" s="707"/>
      <c r="AC6002" s="707"/>
      <c r="AD6002" s="707"/>
      <c r="AE6002" s="707"/>
      <c r="AF6002" s="707">
        <v>210302.58</v>
      </c>
      <c r="AG6002" s="707">
        <v>32354.240000000002</v>
      </c>
      <c r="AI6002" s="707"/>
      <c r="AO6002" s="707"/>
      <c r="AP6002" s="707"/>
    </row>
    <row r="6003" spans="4:43">
      <c r="D6003" s="160" t="s">
        <v>9550</v>
      </c>
      <c r="E6003" s="160"/>
      <c r="F6003" s="160">
        <v>46104</v>
      </c>
      <c r="G6003" s="160">
        <v>46142</v>
      </c>
      <c r="H6003" s="160">
        <v>46027</v>
      </c>
      <c r="I6003" s="160">
        <v>46065</v>
      </c>
      <c r="J6003" s="160">
        <v>0</v>
      </c>
      <c r="K6003" s="160">
        <v>0</v>
      </c>
      <c r="L6003" s="707">
        <v>242656.83</v>
      </c>
      <c r="M6003" s="727" t="s">
        <v>4996</v>
      </c>
      <c r="T6003" s="707"/>
      <c r="U6003" s="707"/>
      <c r="V6003" s="707"/>
      <c r="AA6003" s="707"/>
      <c r="AB6003" s="707"/>
      <c r="AI6003" s="707"/>
    </row>
    <row r="6004" spans="4:43">
      <c r="D6004" s="160" t="s">
        <v>9551</v>
      </c>
      <c r="E6004" s="160"/>
      <c r="F6004" s="160">
        <v>46111</v>
      </c>
      <c r="G6004" s="160">
        <v>46121</v>
      </c>
      <c r="H6004" s="160">
        <v>46034</v>
      </c>
      <c r="I6004" s="160">
        <v>46044</v>
      </c>
      <c r="J6004" s="160">
        <v>0</v>
      </c>
      <c r="K6004" s="160">
        <v>0</v>
      </c>
      <c r="L6004" s="707">
        <v>18250.22</v>
      </c>
      <c r="M6004" s="727" t="s">
        <v>4994</v>
      </c>
      <c r="T6004" s="707"/>
      <c r="X6004" s="707"/>
      <c r="Y6004" s="707"/>
      <c r="Z6004" s="707"/>
      <c r="AA6004" s="707"/>
      <c r="AB6004" s="707"/>
      <c r="AC6004" s="707"/>
      <c r="AF6004" s="707">
        <v>18250.22</v>
      </c>
      <c r="AG6004" s="707"/>
      <c r="AO6004" s="707"/>
    </row>
    <row r="6005" spans="4:43">
      <c r="D6005" s="160" t="s">
        <v>9551</v>
      </c>
      <c r="E6005" s="160"/>
      <c r="F6005" s="160">
        <v>46111</v>
      </c>
      <c r="G6005" s="160">
        <v>46121</v>
      </c>
      <c r="H6005" s="160">
        <v>46034</v>
      </c>
      <c r="I6005" s="160">
        <v>46044</v>
      </c>
      <c r="J6005" s="160">
        <v>0</v>
      </c>
      <c r="K6005" s="160">
        <v>0</v>
      </c>
      <c r="L6005" s="707">
        <v>18250.22</v>
      </c>
      <c r="M6005" s="727" t="s">
        <v>4995</v>
      </c>
      <c r="T6005" s="707"/>
      <c r="U6005" s="707"/>
      <c r="V6005" s="707"/>
      <c r="X6005" s="707"/>
      <c r="Y6005" s="707"/>
      <c r="Z6005" s="707"/>
      <c r="AA6005" s="707"/>
      <c r="AB6005" s="707"/>
      <c r="AC6005" s="707"/>
      <c r="AF6005" s="707">
        <v>18250.22</v>
      </c>
      <c r="AG6005" s="707"/>
      <c r="AJ6005" s="707"/>
      <c r="AO6005" s="707"/>
    </row>
    <row r="6006" spans="4:43">
      <c r="D6006" s="160" t="s">
        <v>9551</v>
      </c>
      <c r="E6006" s="160"/>
      <c r="F6006" s="160">
        <v>46111</v>
      </c>
      <c r="G6006" s="160">
        <v>46121</v>
      </c>
      <c r="H6006" s="160">
        <v>46034</v>
      </c>
      <c r="I6006" s="160">
        <v>46044</v>
      </c>
      <c r="J6006" s="160">
        <v>0</v>
      </c>
      <c r="K6006" s="160">
        <v>0</v>
      </c>
      <c r="L6006" s="707">
        <v>18250.22</v>
      </c>
      <c r="M6006" s="727" t="s">
        <v>4996</v>
      </c>
      <c r="T6006" s="707"/>
      <c r="U6006" s="707"/>
      <c r="V6006" s="707"/>
      <c r="AA6006" s="707"/>
      <c r="AJ6006" s="707"/>
    </row>
    <row r="6007" spans="4:43">
      <c r="D6007" s="160" t="s">
        <v>9552</v>
      </c>
      <c r="E6007" s="160"/>
      <c r="F6007" s="160">
        <v>46113</v>
      </c>
      <c r="G6007" s="160">
        <v>46130</v>
      </c>
      <c r="H6007" s="160">
        <v>46036</v>
      </c>
      <c r="I6007" s="160">
        <v>46053</v>
      </c>
      <c r="J6007" s="160">
        <v>0</v>
      </c>
      <c r="K6007" s="160">
        <v>0</v>
      </c>
      <c r="L6007" s="707">
        <v>125144.37</v>
      </c>
      <c r="M6007" s="727" t="s">
        <v>4994</v>
      </c>
      <c r="T6007" s="707"/>
      <c r="X6007" s="707"/>
      <c r="Y6007" s="707"/>
      <c r="Z6007" s="707"/>
      <c r="AA6007" s="707"/>
      <c r="AB6007" s="707"/>
      <c r="AC6007" s="707"/>
      <c r="AF6007" s="707">
        <v>125144.37</v>
      </c>
      <c r="AG6007" s="707"/>
      <c r="AO6007" s="707"/>
      <c r="AP6007" s="707"/>
    </row>
    <row r="6008" spans="4:43">
      <c r="D6008" s="160" t="s">
        <v>9552</v>
      </c>
      <c r="E6008" s="160"/>
      <c r="F6008" s="160">
        <v>46113</v>
      </c>
      <c r="G6008" s="160">
        <v>46130</v>
      </c>
      <c r="H6008" s="160">
        <v>46036</v>
      </c>
      <c r="I6008" s="160">
        <v>46053</v>
      </c>
      <c r="J6008" s="160">
        <v>0</v>
      </c>
      <c r="K6008" s="160">
        <v>0</v>
      </c>
      <c r="L6008" s="707">
        <v>125144.37</v>
      </c>
      <c r="M6008" s="727" t="s">
        <v>4995</v>
      </c>
      <c r="T6008" s="707"/>
      <c r="U6008" s="707"/>
      <c r="V6008" s="707"/>
      <c r="X6008" s="707"/>
      <c r="Y6008" s="707"/>
      <c r="Z6008" s="707"/>
      <c r="AA6008" s="707"/>
      <c r="AB6008" s="707"/>
      <c r="AC6008" s="707"/>
      <c r="AD6008" s="707"/>
      <c r="AE6008" s="707"/>
      <c r="AF6008" s="707">
        <v>125144.37</v>
      </c>
      <c r="AG6008" s="707"/>
      <c r="AH6008" s="707"/>
      <c r="AI6008" s="707"/>
      <c r="AJ6008" s="707"/>
      <c r="AO6008" s="707"/>
      <c r="AP6008" s="707"/>
    </row>
    <row r="6009" spans="4:43">
      <c r="D6009" s="160" t="s">
        <v>9552</v>
      </c>
      <c r="E6009" s="160"/>
      <c r="F6009" s="160">
        <v>46113</v>
      </c>
      <c r="G6009" s="160">
        <v>46130</v>
      </c>
      <c r="H6009" s="160">
        <v>46036</v>
      </c>
      <c r="I6009" s="160">
        <v>46053</v>
      </c>
      <c r="J6009" s="160">
        <v>0</v>
      </c>
      <c r="K6009" s="160">
        <v>0</v>
      </c>
      <c r="L6009" s="707">
        <v>125144.37</v>
      </c>
      <c r="M6009" s="727" t="s">
        <v>4996</v>
      </c>
      <c r="T6009" s="707"/>
      <c r="U6009" s="707"/>
      <c r="V6009" s="707"/>
      <c r="Z6009" s="707"/>
      <c r="AA6009" s="707"/>
      <c r="AB6009" s="707"/>
      <c r="AC6009" s="707"/>
      <c r="AD6009" s="707"/>
      <c r="AE6009" s="707"/>
      <c r="AH6009" s="707"/>
      <c r="AI6009" s="707"/>
      <c r="AJ6009" s="707"/>
    </row>
    <row r="6010" spans="4:43">
      <c r="D6010" s="160" t="s">
        <v>5694</v>
      </c>
      <c r="E6010" s="160"/>
      <c r="F6010" s="160">
        <v>46102</v>
      </c>
      <c r="G6010" s="160">
        <v>46175</v>
      </c>
      <c r="H6010" s="160">
        <v>46025</v>
      </c>
      <c r="I6010" s="160">
        <v>46098</v>
      </c>
      <c r="J6010" s="160">
        <v>0</v>
      </c>
      <c r="K6010" s="160">
        <v>0</v>
      </c>
      <c r="L6010" s="707">
        <v>769483.52</v>
      </c>
      <c r="M6010" s="727" t="s">
        <v>4994</v>
      </c>
      <c r="T6010" s="707"/>
      <c r="W6010" s="707"/>
      <c r="X6010" s="707"/>
      <c r="Y6010" s="707"/>
      <c r="Z6010" s="707"/>
      <c r="AA6010" s="707"/>
      <c r="AB6010" s="707"/>
      <c r="AC6010" s="707"/>
      <c r="AE6010" s="707"/>
      <c r="AF6010" s="707">
        <v>259481.51</v>
      </c>
      <c r="AG6010" s="707">
        <v>461183.35</v>
      </c>
      <c r="AH6010" s="707">
        <v>48818.66</v>
      </c>
      <c r="AO6010" s="707"/>
      <c r="AP6010" s="707"/>
      <c r="AQ6010" s="707"/>
    </row>
    <row r="6011" spans="4:43">
      <c r="D6011" s="160" t="s">
        <v>5694</v>
      </c>
      <c r="E6011" s="160"/>
      <c r="F6011" s="160">
        <v>46102</v>
      </c>
      <c r="G6011" s="160">
        <v>46175</v>
      </c>
      <c r="H6011" s="160">
        <v>46025</v>
      </c>
      <c r="I6011" s="160">
        <v>46098</v>
      </c>
      <c r="J6011" s="160">
        <v>0</v>
      </c>
      <c r="K6011" s="160">
        <v>0</v>
      </c>
      <c r="L6011" s="707">
        <v>769483.52</v>
      </c>
      <c r="M6011" s="727" t="s">
        <v>4995</v>
      </c>
      <c r="T6011" s="707"/>
      <c r="U6011" s="707"/>
      <c r="V6011" s="707"/>
      <c r="W6011" s="707"/>
      <c r="X6011" s="707"/>
      <c r="Y6011" s="707"/>
      <c r="Z6011" s="707"/>
      <c r="AA6011" s="707"/>
      <c r="AB6011" s="707"/>
      <c r="AC6011" s="707"/>
      <c r="AD6011" s="707"/>
      <c r="AE6011" s="707"/>
      <c r="AF6011" s="707">
        <v>259481.51</v>
      </c>
      <c r="AG6011" s="707">
        <v>461183.35</v>
      </c>
      <c r="AH6011" s="707">
        <v>48818.66</v>
      </c>
      <c r="AO6011" s="707"/>
      <c r="AP6011" s="707"/>
      <c r="AQ6011" s="707"/>
    </row>
    <row r="6012" spans="4:43">
      <c r="D6012" s="160" t="s">
        <v>5694</v>
      </c>
      <c r="E6012" s="160"/>
      <c r="F6012" s="160">
        <v>46102</v>
      </c>
      <c r="G6012" s="160">
        <v>46175</v>
      </c>
      <c r="H6012" s="160">
        <v>46025</v>
      </c>
      <c r="I6012" s="160">
        <v>46098</v>
      </c>
      <c r="J6012" s="160">
        <v>0</v>
      </c>
      <c r="K6012" s="160">
        <v>0</v>
      </c>
      <c r="L6012" s="707">
        <v>769483.52</v>
      </c>
      <c r="M6012" s="727" t="s">
        <v>4996</v>
      </c>
      <c r="T6012" s="707"/>
      <c r="U6012" s="707"/>
      <c r="V6012" s="707"/>
      <c r="Z6012" s="707"/>
      <c r="AA6012" s="707"/>
      <c r="AB6012" s="707"/>
      <c r="AC6012" s="707"/>
      <c r="AD6012" s="707"/>
    </row>
    <row r="6013" spans="4:43">
      <c r="D6013" s="160" t="s">
        <v>9553</v>
      </c>
      <c r="E6013" s="160"/>
      <c r="F6013" s="160">
        <v>46102</v>
      </c>
      <c r="G6013" s="160">
        <v>46175</v>
      </c>
      <c r="H6013" s="160">
        <v>46025</v>
      </c>
      <c r="I6013" s="160">
        <v>46098</v>
      </c>
      <c r="J6013" s="160">
        <v>0</v>
      </c>
      <c r="K6013" s="160">
        <v>0</v>
      </c>
      <c r="L6013" s="707">
        <v>769483.52</v>
      </c>
      <c r="M6013" s="727" t="s">
        <v>4994</v>
      </c>
      <c r="T6013" s="707"/>
      <c r="W6013" s="707"/>
      <c r="X6013" s="707"/>
      <c r="Y6013" s="707"/>
      <c r="Z6013" s="707"/>
      <c r="AA6013" s="707"/>
      <c r="AB6013" s="707"/>
      <c r="AC6013" s="707"/>
      <c r="AE6013" s="707"/>
      <c r="AF6013" s="707">
        <v>259481.51</v>
      </c>
      <c r="AG6013" s="707">
        <v>461183.35</v>
      </c>
      <c r="AH6013" s="707">
        <v>48818.66</v>
      </c>
      <c r="AO6013" s="707"/>
      <c r="AP6013" s="707"/>
      <c r="AQ6013" s="707"/>
    </row>
    <row r="6014" spans="4:43">
      <c r="D6014" s="160" t="s">
        <v>9553</v>
      </c>
      <c r="E6014" s="160"/>
      <c r="F6014" s="160">
        <v>46102</v>
      </c>
      <c r="G6014" s="160">
        <v>46175</v>
      </c>
      <c r="H6014" s="160">
        <v>46025</v>
      </c>
      <c r="I6014" s="160">
        <v>46098</v>
      </c>
      <c r="J6014" s="160">
        <v>0</v>
      </c>
      <c r="K6014" s="160">
        <v>0</v>
      </c>
      <c r="L6014" s="707">
        <v>769483.52</v>
      </c>
      <c r="M6014" s="727" t="s">
        <v>4995</v>
      </c>
      <c r="T6014" s="707"/>
      <c r="U6014" s="707"/>
      <c r="V6014" s="707"/>
      <c r="W6014" s="707"/>
      <c r="X6014" s="707"/>
      <c r="Y6014" s="707"/>
      <c r="Z6014" s="707"/>
      <c r="AA6014" s="707"/>
      <c r="AB6014" s="707"/>
      <c r="AC6014" s="707"/>
      <c r="AE6014" s="707"/>
      <c r="AF6014" s="707">
        <v>259481.51</v>
      </c>
      <c r="AG6014" s="707">
        <v>461183.35</v>
      </c>
      <c r="AH6014" s="707">
        <v>48818.66</v>
      </c>
      <c r="AO6014" s="707"/>
      <c r="AP6014" s="707"/>
      <c r="AQ6014" s="707"/>
    </row>
    <row r="6015" spans="4:43">
      <c r="D6015" s="160" t="s">
        <v>9553</v>
      </c>
      <c r="E6015" s="160"/>
      <c r="F6015" s="160">
        <v>46102</v>
      </c>
      <c r="G6015" s="160">
        <v>46175</v>
      </c>
      <c r="H6015" s="160">
        <v>46025</v>
      </c>
      <c r="I6015" s="160">
        <v>46098</v>
      </c>
      <c r="J6015" s="160">
        <v>0</v>
      </c>
      <c r="K6015" s="160">
        <v>0</v>
      </c>
      <c r="L6015" s="707">
        <v>769483.52</v>
      </c>
      <c r="M6015" s="727" t="s">
        <v>4996</v>
      </c>
      <c r="T6015" s="707"/>
      <c r="U6015" s="707"/>
      <c r="V6015" s="707"/>
      <c r="AA6015" s="707"/>
      <c r="AB6015" s="707"/>
      <c r="AC6015" s="707"/>
    </row>
    <row r="6016" spans="4:43">
      <c r="D6016" s="160" t="s">
        <v>9554</v>
      </c>
      <c r="E6016" s="160"/>
      <c r="F6016" s="160">
        <v>46102</v>
      </c>
      <c r="G6016" s="160">
        <v>46119</v>
      </c>
      <c r="H6016" s="160">
        <v>46025</v>
      </c>
      <c r="I6016" s="160">
        <v>46042</v>
      </c>
      <c r="J6016" s="160">
        <v>0</v>
      </c>
      <c r="K6016" s="160">
        <v>0</v>
      </c>
      <c r="L6016" s="707">
        <v>100032.43</v>
      </c>
      <c r="M6016" s="727" t="s">
        <v>4994</v>
      </c>
      <c r="T6016" s="707"/>
      <c r="U6016" s="707"/>
      <c r="X6016" s="707"/>
      <c r="Y6016" s="707"/>
      <c r="Z6016" s="707"/>
      <c r="AA6016" s="707"/>
      <c r="AB6016" s="707"/>
      <c r="AC6016" s="707"/>
      <c r="AD6016" s="707"/>
      <c r="AE6016" s="707"/>
      <c r="AF6016" s="707">
        <v>100032.43</v>
      </c>
      <c r="AG6016" s="707"/>
      <c r="AO6016" s="707"/>
    </row>
    <row r="6017" spans="4:43">
      <c r="D6017" s="160" t="s">
        <v>9554</v>
      </c>
      <c r="E6017" s="160"/>
      <c r="F6017" s="160">
        <v>46102</v>
      </c>
      <c r="G6017" s="160">
        <v>46119</v>
      </c>
      <c r="H6017" s="160">
        <v>46025</v>
      </c>
      <c r="I6017" s="160">
        <v>46042</v>
      </c>
      <c r="J6017" s="160">
        <v>0</v>
      </c>
      <c r="K6017" s="160">
        <v>0</v>
      </c>
      <c r="L6017" s="707">
        <v>100032.43</v>
      </c>
      <c r="M6017" s="727" t="s">
        <v>4995</v>
      </c>
      <c r="U6017" s="707"/>
      <c r="V6017" s="707"/>
      <c r="W6017" s="707"/>
      <c r="X6017" s="707"/>
      <c r="Y6017" s="707"/>
      <c r="Z6017" s="707"/>
      <c r="AA6017" s="707"/>
      <c r="AB6017" s="707"/>
      <c r="AC6017" s="707"/>
      <c r="AD6017" s="707"/>
      <c r="AE6017" s="707"/>
      <c r="AF6017" s="707">
        <v>100032.43</v>
      </c>
      <c r="AG6017" s="707"/>
      <c r="AO6017" s="707"/>
    </row>
    <row r="6018" spans="4:43">
      <c r="D6018" s="160" t="s">
        <v>9554</v>
      </c>
      <c r="E6018" s="160"/>
      <c r="F6018" s="160">
        <v>46102</v>
      </c>
      <c r="G6018" s="160">
        <v>46119</v>
      </c>
      <c r="H6018" s="160">
        <v>46025</v>
      </c>
      <c r="I6018" s="160">
        <v>46042</v>
      </c>
      <c r="J6018" s="160">
        <v>0</v>
      </c>
      <c r="K6018" s="160">
        <v>0</v>
      </c>
      <c r="L6018" s="707">
        <v>100032.43</v>
      </c>
      <c r="M6018" s="727" t="s">
        <v>4996</v>
      </c>
      <c r="U6018" s="707"/>
      <c r="V6018" s="707"/>
      <c r="W6018" s="707"/>
      <c r="AA6018" s="707"/>
      <c r="AB6018" s="707"/>
      <c r="AC6018" s="707"/>
    </row>
    <row r="6019" spans="4:43">
      <c r="D6019" s="160" t="s">
        <v>9555</v>
      </c>
      <c r="E6019" s="160"/>
      <c r="F6019" s="160">
        <v>46116</v>
      </c>
      <c r="G6019" s="160">
        <v>46175</v>
      </c>
      <c r="H6019" s="160">
        <v>46039</v>
      </c>
      <c r="I6019" s="160">
        <v>46098</v>
      </c>
      <c r="J6019" s="160">
        <v>0</v>
      </c>
      <c r="K6019" s="160">
        <v>0</v>
      </c>
      <c r="L6019" s="707">
        <v>439367.94</v>
      </c>
      <c r="M6019" s="727" t="s">
        <v>4994</v>
      </c>
      <c r="U6019" s="707"/>
      <c r="X6019" s="707"/>
      <c r="Y6019" s="707"/>
      <c r="Z6019" s="707"/>
      <c r="AA6019" s="707"/>
      <c r="AB6019" s="707"/>
      <c r="AC6019" s="707"/>
      <c r="AD6019" s="707"/>
      <c r="AF6019" s="707">
        <v>97637.32</v>
      </c>
      <c r="AG6019" s="707">
        <v>292911.96000000002</v>
      </c>
      <c r="AH6019" s="707">
        <v>48818.66</v>
      </c>
      <c r="AO6019" s="707"/>
      <c r="AP6019" s="707"/>
      <c r="AQ6019" s="707"/>
    </row>
    <row r="6020" spans="4:43">
      <c r="D6020" s="160" t="s">
        <v>9555</v>
      </c>
      <c r="E6020" s="160"/>
      <c r="F6020" s="160">
        <v>46116</v>
      </c>
      <c r="G6020" s="160">
        <v>46175</v>
      </c>
      <c r="H6020" s="160">
        <v>46039</v>
      </c>
      <c r="I6020" s="160">
        <v>46098</v>
      </c>
      <c r="J6020" s="160">
        <v>0</v>
      </c>
      <c r="K6020" s="160">
        <v>0</v>
      </c>
      <c r="L6020" s="707">
        <v>439367.94</v>
      </c>
      <c r="M6020" s="727" t="s">
        <v>4995</v>
      </c>
      <c r="U6020" s="707"/>
      <c r="V6020" s="707"/>
      <c r="W6020" s="707"/>
      <c r="X6020" s="707"/>
      <c r="Y6020" s="707"/>
      <c r="Z6020" s="707"/>
      <c r="AA6020" s="707"/>
      <c r="AB6020" s="707"/>
      <c r="AC6020" s="707"/>
      <c r="AD6020" s="707"/>
      <c r="AF6020" s="707">
        <v>97637.32</v>
      </c>
      <c r="AG6020" s="707">
        <v>292911.96000000002</v>
      </c>
      <c r="AH6020" s="707">
        <v>48818.66</v>
      </c>
      <c r="AO6020" s="707"/>
      <c r="AP6020" s="707"/>
      <c r="AQ6020" s="707"/>
    </row>
    <row r="6021" spans="4:43">
      <c r="D6021" s="160" t="s">
        <v>9555</v>
      </c>
      <c r="E6021" s="160"/>
      <c r="F6021" s="160">
        <v>46116</v>
      </c>
      <c r="G6021" s="160">
        <v>46175</v>
      </c>
      <c r="H6021" s="160">
        <v>46039</v>
      </c>
      <c r="I6021" s="160">
        <v>46098</v>
      </c>
      <c r="J6021" s="160">
        <v>0</v>
      </c>
      <c r="K6021" s="160">
        <v>0</v>
      </c>
      <c r="L6021" s="707">
        <v>439367.94</v>
      </c>
      <c r="M6021" s="727" t="s">
        <v>4996</v>
      </c>
      <c r="U6021" s="707"/>
      <c r="V6021" s="707"/>
      <c r="W6021" s="707"/>
      <c r="AA6021" s="707"/>
      <c r="AB6021" s="707"/>
    </row>
    <row r="6022" spans="4:43">
      <c r="D6022" s="160" t="s">
        <v>9556</v>
      </c>
      <c r="E6022" s="160"/>
      <c r="F6022" s="160">
        <v>46126</v>
      </c>
      <c r="G6022" s="160">
        <v>46139</v>
      </c>
      <c r="H6022" s="160">
        <v>46049</v>
      </c>
      <c r="I6022" s="160">
        <v>46062</v>
      </c>
      <c r="J6022" s="160">
        <v>0</v>
      </c>
      <c r="K6022" s="160">
        <v>0</v>
      </c>
      <c r="L6022" s="707">
        <v>93858.28</v>
      </c>
      <c r="M6022" s="727" t="s">
        <v>4994</v>
      </c>
      <c r="U6022" s="707"/>
      <c r="X6022" s="707"/>
      <c r="Y6022" s="707"/>
      <c r="Z6022" s="707"/>
      <c r="AA6022" s="707"/>
      <c r="AB6022" s="707"/>
      <c r="AC6022" s="707"/>
      <c r="AD6022" s="707"/>
      <c r="AF6022" s="707">
        <v>39107.620000000003</v>
      </c>
      <c r="AG6022" s="707">
        <v>54750.66</v>
      </c>
      <c r="AO6022" s="707"/>
      <c r="AP6022" s="707"/>
    </row>
    <row r="6023" spans="4:43">
      <c r="D6023" s="160" t="s">
        <v>9556</v>
      </c>
      <c r="E6023" s="160"/>
      <c r="F6023" s="160">
        <v>46126</v>
      </c>
      <c r="G6023" s="160">
        <v>46139</v>
      </c>
      <c r="H6023" s="160">
        <v>46049</v>
      </c>
      <c r="I6023" s="160">
        <v>46062</v>
      </c>
      <c r="J6023" s="160">
        <v>0</v>
      </c>
      <c r="K6023" s="160">
        <v>0</v>
      </c>
      <c r="L6023" s="707">
        <v>93858.28</v>
      </c>
      <c r="M6023" s="727" t="s">
        <v>4995</v>
      </c>
      <c r="U6023" s="707"/>
      <c r="V6023" s="707"/>
      <c r="W6023" s="707"/>
      <c r="X6023" s="707"/>
      <c r="Y6023" s="707"/>
      <c r="Z6023" s="707"/>
      <c r="AA6023" s="707"/>
      <c r="AB6023" s="707"/>
      <c r="AC6023" s="707"/>
      <c r="AD6023" s="707"/>
      <c r="AF6023" s="707">
        <v>39107.620000000003</v>
      </c>
      <c r="AG6023" s="707">
        <v>54750.66</v>
      </c>
      <c r="AO6023" s="707"/>
      <c r="AP6023" s="707"/>
    </row>
    <row r="6024" spans="4:43">
      <c r="D6024" s="160" t="s">
        <v>9556</v>
      </c>
      <c r="E6024" s="160"/>
      <c r="F6024" s="160">
        <v>46126</v>
      </c>
      <c r="G6024" s="160">
        <v>46139</v>
      </c>
      <c r="H6024" s="160">
        <v>46049</v>
      </c>
      <c r="I6024" s="160">
        <v>46062</v>
      </c>
      <c r="J6024" s="160">
        <v>0</v>
      </c>
      <c r="K6024" s="160">
        <v>0</v>
      </c>
      <c r="L6024" s="707">
        <v>93858.28</v>
      </c>
      <c r="M6024" s="727" t="s">
        <v>4996</v>
      </c>
      <c r="T6024" s="707"/>
      <c r="U6024" s="707"/>
      <c r="V6024" s="707"/>
      <c r="W6024" s="707"/>
      <c r="AB6024" s="707"/>
      <c r="AC6024" s="707"/>
    </row>
    <row r="6025" spans="4:43">
      <c r="D6025" s="160" t="s">
        <v>9557</v>
      </c>
      <c r="E6025" s="160"/>
      <c r="F6025" s="160">
        <v>46128</v>
      </c>
      <c r="G6025" s="160">
        <v>46152</v>
      </c>
      <c r="H6025" s="160">
        <v>46051</v>
      </c>
      <c r="I6025" s="160">
        <v>46075</v>
      </c>
      <c r="J6025" s="160">
        <v>0</v>
      </c>
      <c r="K6025" s="160">
        <v>0</v>
      </c>
      <c r="L6025" s="707">
        <v>136224.87</v>
      </c>
      <c r="M6025" s="727" t="s">
        <v>4994</v>
      </c>
      <c r="T6025" s="707"/>
      <c r="U6025" s="707"/>
      <c r="X6025" s="707"/>
      <c r="Y6025" s="707"/>
      <c r="Z6025" s="707"/>
      <c r="AA6025" s="707"/>
      <c r="AB6025" s="707"/>
      <c r="AC6025" s="707"/>
      <c r="AD6025" s="707"/>
      <c r="AF6025" s="707">
        <v>22704.14</v>
      </c>
      <c r="AG6025" s="707">
        <v>113520.72</v>
      </c>
      <c r="AH6025" s="707"/>
      <c r="AP6025" s="707"/>
      <c r="AQ6025" s="707"/>
    </row>
    <row r="6026" spans="4:43">
      <c r="D6026" s="160" t="s">
        <v>9557</v>
      </c>
      <c r="E6026" s="160"/>
      <c r="F6026" s="160">
        <v>46128</v>
      </c>
      <c r="G6026" s="160">
        <v>46152</v>
      </c>
      <c r="H6026" s="160">
        <v>46051</v>
      </c>
      <c r="I6026" s="160">
        <v>46075</v>
      </c>
      <c r="J6026" s="160">
        <v>0</v>
      </c>
      <c r="K6026" s="160">
        <v>0</v>
      </c>
      <c r="L6026" s="707">
        <v>136224.87</v>
      </c>
      <c r="M6026" s="727" t="s">
        <v>4995</v>
      </c>
      <c r="U6026" s="707"/>
      <c r="V6026" s="707"/>
      <c r="W6026" s="707"/>
      <c r="X6026" s="707"/>
      <c r="Y6026" s="707"/>
      <c r="Z6026" s="707"/>
      <c r="AA6026" s="707"/>
      <c r="AB6026" s="707"/>
      <c r="AC6026" s="707"/>
      <c r="AD6026" s="707"/>
      <c r="AF6026" s="707">
        <v>22704.14</v>
      </c>
      <c r="AG6026" s="707">
        <v>113520.72</v>
      </c>
      <c r="AH6026" s="707"/>
      <c r="AP6026" s="707"/>
      <c r="AQ6026" s="707"/>
    </row>
    <row r="6027" spans="4:43">
      <c r="D6027" s="160" t="s">
        <v>9557</v>
      </c>
      <c r="E6027" s="160"/>
      <c r="F6027" s="160">
        <v>46128</v>
      </c>
      <c r="G6027" s="160">
        <v>46152</v>
      </c>
      <c r="H6027" s="160">
        <v>46051</v>
      </c>
      <c r="I6027" s="160">
        <v>46075</v>
      </c>
      <c r="J6027" s="160">
        <v>0</v>
      </c>
      <c r="K6027" s="160">
        <v>0</v>
      </c>
      <c r="L6027" s="707">
        <v>136224.87</v>
      </c>
      <c r="M6027" s="727" t="s">
        <v>4996</v>
      </c>
      <c r="T6027" s="707"/>
      <c r="U6027" s="707"/>
      <c r="V6027" s="707"/>
      <c r="W6027" s="707"/>
      <c r="AA6027" s="707"/>
      <c r="AB6027" s="707"/>
    </row>
    <row r="6028" spans="4:43">
      <c r="D6028" s="160" t="s">
        <v>5695</v>
      </c>
      <c r="E6028" s="160"/>
      <c r="F6028" s="160">
        <v>46144</v>
      </c>
      <c r="G6028" s="160">
        <v>46162</v>
      </c>
      <c r="H6028" s="160">
        <v>46067</v>
      </c>
      <c r="I6028" s="160">
        <v>46085</v>
      </c>
      <c r="J6028" s="160">
        <v>0</v>
      </c>
      <c r="K6028" s="160">
        <v>0</v>
      </c>
      <c r="L6028" s="707">
        <v>159712.82</v>
      </c>
      <c r="M6028" s="727" t="s">
        <v>4994</v>
      </c>
      <c r="T6028" s="707"/>
      <c r="U6028" s="707"/>
      <c r="X6028" s="707"/>
      <c r="Y6028" s="707"/>
      <c r="Z6028" s="707"/>
      <c r="AA6028" s="707"/>
      <c r="AB6028" s="707"/>
      <c r="AC6028" s="707"/>
      <c r="AD6028" s="707"/>
      <c r="AG6028" s="707">
        <v>144654.04999999999</v>
      </c>
      <c r="AH6028" s="707">
        <v>15058.77</v>
      </c>
      <c r="AP6028" s="707"/>
      <c r="AQ6028" s="707"/>
    </row>
    <row r="6029" spans="4:43">
      <c r="D6029" s="160" t="s">
        <v>5695</v>
      </c>
      <c r="E6029" s="160"/>
      <c r="F6029" s="160">
        <v>46144</v>
      </c>
      <c r="G6029" s="160">
        <v>46162</v>
      </c>
      <c r="H6029" s="160">
        <v>46067</v>
      </c>
      <c r="I6029" s="160">
        <v>46085</v>
      </c>
      <c r="J6029" s="160">
        <v>0</v>
      </c>
      <c r="K6029" s="160">
        <v>0</v>
      </c>
      <c r="L6029" s="707">
        <v>159712.82</v>
      </c>
      <c r="M6029" s="727" t="s">
        <v>4995</v>
      </c>
      <c r="U6029" s="707"/>
      <c r="V6029" s="707"/>
      <c r="W6029" s="707"/>
      <c r="X6029" s="707"/>
      <c r="Y6029" s="707"/>
      <c r="Z6029" s="707"/>
      <c r="AA6029" s="707"/>
      <c r="AB6029" s="707"/>
      <c r="AC6029" s="707"/>
      <c r="AD6029" s="707"/>
      <c r="AG6029" s="707">
        <v>144654.04999999999</v>
      </c>
      <c r="AH6029" s="707">
        <v>15058.77</v>
      </c>
      <c r="AP6029" s="707"/>
      <c r="AQ6029" s="707"/>
    </row>
    <row r="6030" spans="4:43">
      <c r="D6030" s="160" t="s">
        <v>5695</v>
      </c>
      <c r="E6030" s="160"/>
      <c r="F6030" s="160">
        <v>46144</v>
      </c>
      <c r="G6030" s="160">
        <v>46162</v>
      </c>
      <c r="H6030" s="160">
        <v>46067</v>
      </c>
      <c r="I6030" s="160">
        <v>46085</v>
      </c>
      <c r="J6030" s="160">
        <v>0</v>
      </c>
      <c r="K6030" s="160">
        <v>0</v>
      </c>
      <c r="L6030" s="707">
        <v>159712.82</v>
      </c>
      <c r="M6030" s="727" t="s">
        <v>4996</v>
      </c>
      <c r="T6030" s="707"/>
      <c r="U6030" s="707"/>
      <c r="V6030" s="707"/>
      <c r="W6030" s="707"/>
      <c r="AA6030" s="707"/>
      <c r="AB6030" s="707"/>
    </row>
    <row r="6031" spans="4:43">
      <c r="D6031" s="160" t="s">
        <v>9558</v>
      </c>
      <c r="E6031" s="160"/>
      <c r="F6031" s="160">
        <v>46144</v>
      </c>
      <c r="G6031" s="160">
        <v>46162</v>
      </c>
      <c r="H6031" s="160">
        <v>46067</v>
      </c>
      <c r="I6031" s="160">
        <v>46085</v>
      </c>
      <c r="J6031" s="160">
        <v>0</v>
      </c>
      <c r="K6031" s="160">
        <v>0</v>
      </c>
      <c r="L6031" s="707">
        <v>159712.82</v>
      </c>
      <c r="M6031" s="727" t="s">
        <v>4994</v>
      </c>
      <c r="T6031" s="707"/>
      <c r="U6031" s="707"/>
      <c r="X6031" s="707"/>
      <c r="Y6031" s="707"/>
      <c r="Z6031" s="707"/>
      <c r="AA6031" s="707"/>
      <c r="AB6031" s="707"/>
      <c r="AC6031" s="707"/>
      <c r="AD6031" s="707"/>
      <c r="AG6031" s="707">
        <v>144654.04999999999</v>
      </c>
      <c r="AH6031" s="707">
        <v>15058.77</v>
      </c>
      <c r="AP6031" s="707"/>
      <c r="AQ6031" s="707"/>
    </row>
    <row r="6032" spans="4:43">
      <c r="D6032" s="160" t="s">
        <v>9558</v>
      </c>
      <c r="E6032" s="160"/>
      <c r="F6032" s="160">
        <v>46144</v>
      </c>
      <c r="G6032" s="160">
        <v>46162</v>
      </c>
      <c r="H6032" s="160">
        <v>46067</v>
      </c>
      <c r="I6032" s="160">
        <v>46085</v>
      </c>
      <c r="J6032" s="160">
        <v>0</v>
      </c>
      <c r="K6032" s="160">
        <v>0</v>
      </c>
      <c r="L6032" s="707">
        <v>159712.82</v>
      </c>
      <c r="M6032" s="727" t="s">
        <v>4995</v>
      </c>
      <c r="U6032" s="707"/>
      <c r="V6032" s="707"/>
      <c r="W6032" s="707"/>
      <c r="X6032" s="707"/>
      <c r="Y6032" s="707"/>
      <c r="Z6032" s="707"/>
      <c r="AA6032" s="707"/>
      <c r="AB6032" s="707"/>
      <c r="AC6032" s="707"/>
      <c r="AD6032" s="707"/>
      <c r="AG6032" s="707">
        <v>144654.04999999999</v>
      </c>
      <c r="AH6032" s="707">
        <v>15058.77</v>
      </c>
      <c r="AP6032" s="707"/>
      <c r="AQ6032" s="707"/>
    </row>
    <row r="6033" spans="4:44">
      <c r="D6033" s="160" t="s">
        <v>9558</v>
      </c>
      <c r="E6033" s="160"/>
      <c r="F6033" s="160">
        <v>46144</v>
      </c>
      <c r="G6033" s="160">
        <v>46162</v>
      </c>
      <c r="H6033" s="160">
        <v>46067</v>
      </c>
      <c r="I6033" s="160">
        <v>46085</v>
      </c>
      <c r="J6033" s="160">
        <v>0</v>
      </c>
      <c r="K6033" s="160">
        <v>0</v>
      </c>
      <c r="L6033" s="707">
        <v>159712.82</v>
      </c>
      <c r="M6033" s="727" t="s">
        <v>4996</v>
      </c>
      <c r="U6033" s="707"/>
      <c r="V6033" s="707"/>
      <c r="W6033" s="707"/>
      <c r="Z6033" s="707"/>
      <c r="AA6033" s="707"/>
      <c r="AB6033" s="707"/>
    </row>
    <row r="6034" spans="4:44">
      <c r="D6034" s="160" t="s">
        <v>9559</v>
      </c>
      <c r="E6034" s="160"/>
      <c r="F6034" s="160">
        <v>46144</v>
      </c>
      <c r="G6034" s="160">
        <v>46162</v>
      </c>
      <c r="H6034" s="160">
        <v>46067</v>
      </c>
      <c r="I6034" s="160">
        <v>46085</v>
      </c>
      <c r="J6034" s="160">
        <v>0</v>
      </c>
      <c r="K6034" s="160">
        <v>0</v>
      </c>
      <c r="L6034" s="707">
        <v>108872.92</v>
      </c>
      <c r="M6034" s="727" t="s">
        <v>4994</v>
      </c>
      <c r="U6034" s="707"/>
      <c r="X6034" s="707"/>
      <c r="Y6034" s="707"/>
      <c r="Z6034" s="707"/>
      <c r="AA6034" s="707"/>
      <c r="AB6034" s="707"/>
      <c r="AC6034" s="707"/>
      <c r="AD6034" s="707"/>
      <c r="AG6034" s="707">
        <v>97985.62</v>
      </c>
      <c r="AH6034" s="707">
        <v>10887.29</v>
      </c>
      <c r="AP6034" s="707"/>
      <c r="AQ6034" s="707"/>
    </row>
    <row r="6035" spans="4:44">
      <c r="D6035" s="160" t="s">
        <v>9559</v>
      </c>
      <c r="E6035" s="160"/>
      <c r="F6035" s="160">
        <v>46144</v>
      </c>
      <c r="G6035" s="160">
        <v>46162</v>
      </c>
      <c r="H6035" s="160">
        <v>46067</v>
      </c>
      <c r="I6035" s="160">
        <v>46085</v>
      </c>
      <c r="J6035" s="160">
        <v>0</v>
      </c>
      <c r="K6035" s="160">
        <v>0</v>
      </c>
      <c r="L6035" s="707">
        <v>108872.92</v>
      </c>
      <c r="M6035" s="727" t="s">
        <v>4995</v>
      </c>
      <c r="U6035" s="707"/>
      <c r="V6035" s="707"/>
      <c r="W6035" s="707"/>
      <c r="X6035" s="707"/>
      <c r="Y6035" s="707"/>
      <c r="Z6035" s="707"/>
      <c r="AA6035" s="707"/>
      <c r="AB6035" s="707"/>
      <c r="AC6035" s="707"/>
      <c r="AD6035" s="707"/>
      <c r="AG6035" s="707">
        <v>97985.62</v>
      </c>
      <c r="AH6035" s="707">
        <v>10887.29</v>
      </c>
      <c r="AP6035" s="707"/>
      <c r="AQ6035" s="707"/>
    </row>
    <row r="6036" spans="4:44">
      <c r="D6036" s="160" t="s">
        <v>9559</v>
      </c>
      <c r="E6036" s="160"/>
      <c r="F6036" s="160">
        <v>46144</v>
      </c>
      <c r="G6036" s="160">
        <v>46162</v>
      </c>
      <c r="H6036" s="160">
        <v>46067</v>
      </c>
      <c r="I6036" s="160">
        <v>46085</v>
      </c>
      <c r="J6036" s="160">
        <v>0</v>
      </c>
      <c r="K6036" s="160">
        <v>0</v>
      </c>
      <c r="L6036" s="707">
        <v>108872.92</v>
      </c>
      <c r="M6036" s="727" t="s">
        <v>4996</v>
      </c>
      <c r="U6036" s="707"/>
      <c r="V6036" s="707"/>
      <c r="W6036" s="707"/>
      <c r="AA6036" s="707"/>
      <c r="AB6036" s="707"/>
      <c r="AC6036" s="707"/>
    </row>
    <row r="6037" spans="4:44">
      <c r="D6037" s="160" t="s">
        <v>9560</v>
      </c>
      <c r="E6037" s="160"/>
      <c r="F6037" s="160">
        <v>46147</v>
      </c>
      <c r="G6037" s="160">
        <v>46158</v>
      </c>
      <c r="H6037" s="160">
        <v>46070</v>
      </c>
      <c r="I6037" s="160">
        <v>46081</v>
      </c>
      <c r="J6037" s="160">
        <v>0</v>
      </c>
      <c r="K6037" s="160">
        <v>0</v>
      </c>
      <c r="L6037" s="707">
        <v>9125.11</v>
      </c>
      <c r="M6037" s="727" t="s">
        <v>4994</v>
      </c>
      <c r="U6037" s="707"/>
      <c r="V6037" s="707"/>
      <c r="Y6037" s="707"/>
      <c r="Z6037" s="707"/>
      <c r="AA6037" s="707"/>
      <c r="AB6037" s="707"/>
      <c r="AC6037" s="707"/>
      <c r="AD6037" s="707"/>
      <c r="AE6037" s="707"/>
      <c r="AG6037" s="707">
        <v>9125.11</v>
      </c>
      <c r="AH6037" s="707"/>
      <c r="AP6037" s="707"/>
      <c r="AQ6037" s="707"/>
    </row>
    <row r="6038" spans="4:44">
      <c r="D6038" s="160" t="s">
        <v>9560</v>
      </c>
      <c r="E6038" s="160"/>
      <c r="F6038" s="160">
        <v>46147</v>
      </c>
      <c r="G6038" s="160">
        <v>46158</v>
      </c>
      <c r="H6038" s="160">
        <v>46070</v>
      </c>
      <c r="I6038" s="160">
        <v>46081</v>
      </c>
      <c r="J6038" s="160">
        <v>0</v>
      </c>
      <c r="K6038" s="160">
        <v>0</v>
      </c>
      <c r="L6038" s="707">
        <v>9125.11</v>
      </c>
      <c r="M6038" s="727" t="s">
        <v>4995</v>
      </c>
      <c r="V6038" s="707"/>
      <c r="W6038" s="707"/>
      <c r="X6038" s="707"/>
      <c r="Y6038" s="707"/>
      <c r="Z6038" s="707"/>
      <c r="AA6038" s="707"/>
      <c r="AB6038" s="707"/>
      <c r="AC6038" s="707"/>
      <c r="AD6038" s="707"/>
      <c r="AE6038" s="707"/>
      <c r="AG6038" s="707">
        <v>9125.11</v>
      </c>
      <c r="AH6038" s="707"/>
      <c r="AP6038" s="707"/>
      <c r="AQ6038" s="707"/>
    </row>
    <row r="6039" spans="4:44">
      <c r="D6039" s="160" t="s">
        <v>9560</v>
      </c>
      <c r="E6039" s="160"/>
      <c r="F6039" s="160">
        <v>46147</v>
      </c>
      <c r="G6039" s="160">
        <v>46158</v>
      </c>
      <c r="H6039" s="160">
        <v>46070</v>
      </c>
      <c r="I6039" s="160">
        <v>46081</v>
      </c>
      <c r="J6039" s="160">
        <v>0</v>
      </c>
      <c r="K6039" s="160">
        <v>0</v>
      </c>
      <c r="L6039" s="707">
        <v>9125.11</v>
      </c>
      <c r="M6039" s="727" t="s">
        <v>4996</v>
      </c>
      <c r="V6039" s="707"/>
      <c r="W6039" s="707"/>
      <c r="X6039" s="707"/>
      <c r="AB6039" s="707"/>
      <c r="AC6039" s="707"/>
    </row>
    <row r="6040" spans="4:44">
      <c r="D6040" s="160" t="s">
        <v>9561</v>
      </c>
      <c r="E6040" s="160"/>
      <c r="F6040" s="160">
        <v>46149</v>
      </c>
      <c r="G6040" s="160">
        <v>46160</v>
      </c>
      <c r="H6040" s="160">
        <v>46072</v>
      </c>
      <c r="I6040" s="160">
        <v>46083</v>
      </c>
      <c r="J6040" s="160">
        <v>0</v>
      </c>
      <c r="K6040" s="160">
        <v>0</v>
      </c>
      <c r="L6040" s="707">
        <v>41714.79</v>
      </c>
      <c r="M6040" s="727" t="s">
        <v>4994</v>
      </c>
      <c r="V6040" s="707"/>
      <c r="Y6040" s="707"/>
      <c r="Z6040" s="707"/>
      <c r="AA6040" s="707"/>
      <c r="AB6040" s="707"/>
      <c r="AC6040" s="707"/>
      <c r="AD6040" s="707"/>
      <c r="AE6040" s="707"/>
      <c r="AG6040" s="707">
        <v>37543.31</v>
      </c>
      <c r="AH6040" s="707">
        <v>4171.4799999999996</v>
      </c>
      <c r="AP6040" s="707"/>
      <c r="AQ6040" s="707"/>
    </row>
    <row r="6041" spans="4:44">
      <c r="D6041" s="160" t="s">
        <v>9561</v>
      </c>
      <c r="E6041" s="160"/>
      <c r="F6041" s="160">
        <v>46149</v>
      </c>
      <c r="G6041" s="160">
        <v>46160</v>
      </c>
      <c r="H6041" s="160">
        <v>46072</v>
      </c>
      <c r="I6041" s="160">
        <v>46083</v>
      </c>
      <c r="J6041" s="160">
        <v>0</v>
      </c>
      <c r="K6041" s="160">
        <v>0</v>
      </c>
      <c r="L6041" s="707">
        <v>41714.79</v>
      </c>
      <c r="M6041" s="727" t="s">
        <v>4995</v>
      </c>
      <c r="V6041" s="707"/>
      <c r="W6041" s="707"/>
      <c r="X6041" s="707"/>
      <c r="Y6041" s="707"/>
      <c r="Z6041" s="707"/>
      <c r="AA6041" s="707"/>
      <c r="AB6041" s="707"/>
      <c r="AC6041" s="707"/>
      <c r="AD6041" s="707"/>
      <c r="AE6041" s="707"/>
      <c r="AG6041" s="707">
        <v>37543.31</v>
      </c>
      <c r="AH6041" s="707">
        <v>4171.4799999999996</v>
      </c>
      <c r="AP6041" s="707"/>
      <c r="AQ6041" s="707"/>
    </row>
    <row r="6042" spans="4:44">
      <c r="D6042" s="160" t="s">
        <v>9561</v>
      </c>
      <c r="E6042" s="160"/>
      <c r="F6042" s="160">
        <v>46149</v>
      </c>
      <c r="G6042" s="160">
        <v>46160</v>
      </c>
      <c r="H6042" s="160">
        <v>46072</v>
      </c>
      <c r="I6042" s="160">
        <v>46083</v>
      </c>
      <c r="J6042" s="160">
        <v>0</v>
      </c>
      <c r="K6042" s="160">
        <v>0</v>
      </c>
      <c r="L6042" s="707">
        <v>41714.79</v>
      </c>
      <c r="M6042" s="727" t="s">
        <v>4996</v>
      </c>
      <c r="V6042" s="707"/>
      <c r="W6042" s="707"/>
      <c r="X6042" s="707"/>
      <c r="Z6042" s="707"/>
      <c r="AA6042" s="707"/>
      <c r="AB6042" s="707"/>
      <c r="AC6042" s="707"/>
    </row>
    <row r="6043" spans="4:44">
      <c r="D6043" s="160" t="s">
        <v>5696</v>
      </c>
      <c r="E6043" s="160"/>
      <c r="F6043" s="160">
        <v>46163</v>
      </c>
      <c r="G6043" s="160">
        <v>46201</v>
      </c>
      <c r="H6043" s="160">
        <v>46086</v>
      </c>
      <c r="I6043" s="160">
        <v>46124</v>
      </c>
      <c r="J6043" s="160">
        <v>0</v>
      </c>
      <c r="K6043" s="160">
        <v>0</v>
      </c>
      <c r="L6043" s="707">
        <v>596006.32999999996</v>
      </c>
      <c r="M6043" s="727" t="s">
        <v>4994</v>
      </c>
      <c r="V6043" s="707"/>
      <c r="Z6043" s="707"/>
      <c r="AA6043" s="707"/>
      <c r="AB6043" s="707"/>
      <c r="AE6043" s="707"/>
      <c r="AF6043" s="707"/>
      <c r="AG6043" s="707"/>
      <c r="AH6043" s="707">
        <v>533085.55000000005</v>
      </c>
      <c r="AI6043" s="707">
        <v>62920.79</v>
      </c>
      <c r="AJ6043" s="707"/>
      <c r="AK6043" s="707"/>
      <c r="AQ6043" s="707"/>
      <c r="AR6043" s="707"/>
    </row>
    <row r="6044" spans="4:44">
      <c r="D6044" s="160" t="s">
        <v>5696</v>
      </c>
      <c r="E6044" s="160"/>
      <c r="F6044" s="160">
        <v>46163</v>
      </c>
      <c r="G6044" s="160">
        <v>46201</v>
      </c>
      <c r="H6044" s="160">
        <v>46086</v>
      </c>
      <c r="I6044" s="160">
        <v>46124</v>
      </c>
      <c r="J6044" s="160">
        <v>0</v>
      </c>
      <c r="K6044" s="160">
        <v>0</v>
      </c>
      <c r="L6044" s="707">
        <v>596006.32999999996</v>
      </c>
      <c r="M6044" s="727" t="s">
        <v>4995</v>
      </c>
      <c r="AA6044" s="707"/>
      <c r="AB6044" s="707"/>
      <c r="AC6044" s="707"/>
      <c r="AD6044" s="707"/>
      <c r="AE6044" s="707"/>
      <c r="AF6044" s="707"/>
      <c r="AG6044" s="707"/>
      <c r="AH6044" s="707">
        <v>533085.55000000005</v>
      </c>
      <c r="AI6044" s="707">
        <v>62920.79</v>
      </c>
      <c r="AJ6044" s="707"/>
      <c r="AK6044" s="707"/>
      <c r="AQ6044" s="707"/>
      <c r="AR6044" s="707"/>
    </row>
    <row r="6045" spans="4:44">
      <c r="D6045" s="160" t="s">
        <v>5696</v>
      </c>
      <c r="E6045" s="160"/>
      <c r="F6045" s="160">
        <v>46163</v>
      </c>
      <c r="G6045" s="160">
        <v>46201</v>
      </c>
      <c r="H6045" s="160">
        <v>46086</v>
      </c>
      <c r="I6045" s="160">
        <v>46124</v>
      </c>
      <c r="J6045" s="160">
        <v>0</v>
      </c>
      <c r="K6045" s="160">
        <v>0</v>
      </c>
      <c r="L6045" s="707">
        <v>596006.32999999996</v>
      </c>
      <c r="M6045" s="727" t="s">
        <v>4996</v>
      </c>
      <c r="Z6045" s="707"/>
      <c r="AA6045" s="707"/>
      <c r="AB6045" s="707"/>
      <c r="AC6045" s="707"/>
      <c r="AD6045" s="707"/>
      <c r="AG6045" s="707"/>
      <c r="AH6045" s="707"/>
      <c r="AI6045" s="707"/>
    </row>
    <row r="6046" spans="4:44">
      <c r="D6046" s="160" t="s">
        <v>9562</v>
      </c>
      <c r="E6046" s="160"/>
      <c r="F6046" s="160">
        <v>46163</v>
      </c>
      <c r="G6046" s="160">
        <v>46201</v>
      </c>
      <c r="H6046" s="160">
        <v>46086</v>
      </c>
      <c r="I6046" s="160">
        <v>46124</v>
      </c>
      <c r="J6046" s="160">
        <v>0</v>
      </c>
      <c r="K6046" s="160">
        <v>0</v>
      </c>
      <c r="L6046" s="707">
        <v>596006.32999999996</v>
      </c>
      <c r="M6046" s="727" t="s">
        <v>4994</v>
      </c>
      <c r="Z6046" s="707"/>
      <c r="AA6046" s="707"/>
      <c r="AB6046" s="707"/>
      <c r="AE6046" s="707"/>
      <c r="AF6046" s="707"/>
      <c r="AG6046" s="707"/>
      <c r="AH6046" s="707">
        <v>533085.55000000005</v>
      </c>
      <c r="AI6046" s="707">
        <v>62920.79</v>
      </c>
      <c r="AJ6046" s="707"/>
      <c r="AQ6046" s="707"/>
      <c r="AR6046" s="707"/>
    </row>
    <row r="6047" spans="4:44">
      <c r="D6047" s="160" t="s">
        <v>9562</v>
      </c>
      <c r="E6047" s="160"/>
      <c r="F6047" s="160">
        <v>46163</v>
      </c>
      <c r="G6047" s="160">
        <v>46201</v>
      </c>
      <c r="H6047" s="160">
        <v>46086</v>
      </c>
      <c r="I6047" s="160">
        <v>46124</v>
      </c>
      <c r="J6047" s="160">
        <v>0</v>
      </c>
      <c r="K6047" s="160">
        <v>0</v>
      </c>
      <c r="L6047" s="707">
        <v>596006.32999999996</v>
      </c>
      <c r="M6047" s="727" t="s">
        <v>4995</v>
      </c>
      <c r="Z6047" s="707"/>
      <c r="AA6047" s="707"/>
      <c r="AB6047" s="707"/>
      <c r="AC6047" s="707"/>
      <c r="AE6047" s="707"/>
      <c r="AF6047" s="707"/>
      <c r="AG6047" s="707"/>
      <c r="AH6047" s="707">
        <v>533085.55000000005</v>
      </c>
      <c r="AI6047" s="707">
        <v>62920.79</v>
      </c>
      <c r="AJ6047" s="707"/>
      <c r="AQ6047" s="707"/>
      <c r="AR6047" s="707"/>
    </row>
    <row r="6048" spans="4:44">
      <c r="D6048" s="160" t="s">
        <v>9562</v>
      </c>
      <c r="E6048" s="160"/>
      <c r="F6048" s="160">
        <v>46163</v>
      </c>
      <c r="G6048" s="160">
        <v>46201</v>
      </c>
      <c r="H6048" s="160">
        <v>46086</v>
      </c>
      <c r="I6048" s="160">
        <v>46124</v>
      </c>
      <c r="J6048" s="160">
        <v>0</v>
      </c>
      <c r="K6048" s="160">
        <v>0</v>
      </c>
      <c r="L6048" s="707">
        <v>596006.32999999996</v>
      </c>
      <c r="M6048" s="727" t="s">
        <v>4996</v>
      </c>
      <c r="Z6048" s="707"/>
      <c r="AA6048" s="707"/>
      <c r="AB6048" s="707"/>
      <c r="AC6048" s="707"/>
      <c r="AG6048" s="707"/>
      <c r="AH6048" s="707"/>
    </row>
    <row r="6049" spans="4:44">
      <c r="D6049" s="160" t="s">
        <v>9563</v>
      </c>
      <c r="E6049" s="160"/>
      <c r="F6049" s="160">
        <v>46163</v>
      </c>
      <c r="G6049" s="160">
        <v>46196</v>
      </c>
      <c r="H6049" s="160">
        <v>46086</v>
      </c>
      <c r="I6049" s="160">
        <v>46119</v>
      </c>
      <c r="J6049" s="160">
        <v>0</v>
      </c>
      <c r="K6049" s="160">
        <v>0</v>
      </c>
      <c r="L6049" s="707">
        <v>200067.7</v>
      </c>
      <c r="M6049" s="727" t="s">
        <v>4994</v>
      </c>
      <c r="Z6049" s="707"/>
      <c r="AA6049" s="707"/>
      <c r="AB6049" s="707"/>
      <c r="AE6049" s="707"/>
      <c r="AF6049" s="707"/>
      <c r="AG6049" s="707"/>
      <c r="AH6049" s="707">
        <v>185062.62</v>
      </c>
      <c r="AI6049" s="707">
        <v>15005.08</v>
      </c>
      <c r="AJ6049" s="707"/>
      <c r="AK6049" s="707"/>
      <c r="AQ6049" s="707"/>
      <c r="AR6049" s="707"/>
    </row>
    <row r="6050" spans="4:44">
      <c r="D6050" s="160" t="s">
        <v>9563</v>
      </c>
      <c r="E6050" s="160"/>
      <c r="F6050" s="160">
        <v>46163</v>
      </c>
      <c r="G6050" s="160">
        <v>46196</v>
      </c>
      <c r="H6050" s="160">
        <v>46086</v>
      </c>
      <c r="I6050" s="160">
        <v>46119</v>
      </c>
      <c r="J6050" s="160">
        <v>0</v>
      </c>
      <c r="K6050" s="160">
        <v>0</v>
      </c>
      <c r="L6050" s="707">
        <v>200067.7</v>
      </c>
      <c r="M6050" s="727" t="s">
        <v>4995</v>
      </c>
      <c r="AA6050" s="707"/>
      <c r="AB6050" s="707"/>
      <c r="AC6050" s="707"/>
      <c r="AD6050" s="707"/>
      <c r="AE6050" s="707"/>
      <c r="AF6050" s="707"/>
      <c r="AG6050" s="707"/>
      <c r="AH6050" s="707">
        <v>185062.62</v>
      </c>
      <c r="AI6050" s="707">
        <v>15005.08</v>
      </c>
      <c r="AJ6050" s="707"/>
      <c r="AK6050" s="707"/>
      <c r="AQ6050" s="707"/>
      <c r="AR6050" s="707"/>
    </row>
    <row r="6051" spans="4:44">
      <c r="D6051" s="160" t="s">
        <v>9563</v>
      </c>
      <c r="E6051" s="160"/>
      <c r="F6051" s="160">
        <v>46163</v>
      </c>
      <c r="G6051" s="160">
        <v>46196</v>
      </c>
      <c r="H6051" s="160">
        <v>46086</v>
      </c>
      <c r="I6051" s="160">
        <v>46119</v>
      </c>
      <c r="J6051" s="160">
        <v>0</v>
      </c>
      <c r="K6051" s="160">
        <v>0</v>
      </c>
      <c r="L6051" s="707">
        <v>200067.7</v>
      </c>
      <c r="M6051" s="727" t="s">
        <v>4996</v>
      </c>
      <c r="AA6051" s="707"/>
      <c r="AB6051" s="707"/>
      <c r="AC6051" s="707"/>
      <c r="AD6051" s="707"/>
      <c r="AH6051" s="707"/>
      <c r="AI6051" s="707"/>
    </row>
    <row r="6052" spans="4:44">
      <c r="D6052" s="160" t="s">
        <v>9564</v>
      </c>
      <c r="E6052" s="160"/>
      <c r="F6052" s="160">
        <v>46169</v>
      </c>
      <c r="G6052" s="160">
        <v>46201</v>
      </c>
      <c r="H6052" s="160">
        <v>46092</v>
      </c>
      <c r="I6052" s="160">
        <v>46124</v>
      </c>
      <c r="J6052" s="160">
        <v>0</v>
      </c>
      <c r="K6052" s="160">
        <v>0</v>
      </c>
      <c r="L6052" s="707">
        <v>221257.95</v>
      </c>
      <c r="M6052" s="727" t="s">
        <v>4994</v>
      </c>
      <c r="AA6052" s="707"/>
      <c r="AB6052" s="707"/>
      <c r="AF6052" s="707"/>
      <c r="AG6052" s="707"/>
      <c r="AH6052" s="707">
        <v>185856.68</v>
      </c>
      <c r="AI6052" s="707">
        <v>35401.269999999997</v>
      </c>
      <c r="AJ6052" s="707"/>
      <c r="AK6052" s="707"/>
      <c r="AQ6052" s="707"/>
      <c r="AR6052" s="707"/>
    </row>
    <row r="6053" spans="4:44">
      <c r="D6053" s="160" t="s">
        <v>9564</v>
      </c>
      <c r="E6053" s="160"/>
      <c r="F6053" s="160">
        <v>46169</v>
      </c>
      <c r="G6053" s="160">
        <v>46201</v>
      </c>
      <c r="H6053" s="160">
        <v>46092</v>
      </c>
      <c r="I6053" s="160">
        <v>46124</v>
      </c>
      <c r="J6053" s="160">
        <v>0</v>
      </c>
      <c r="K6053" s="160">
        <v>0</v>
      </c>
      <c r="L6053" s="707">
        <v>221257.95</v>
      </c>
      <c r="M6053" s="727" t="s">
        <v>4995</v>
      </c>
      <c r="AB6053" s="707"/>
      <c r="AC6053" s="707"/>
      <c r="AD6053" s="707"/>
      <c r="AF6053" s="707"/>
      <c r="AG6053" s="707"/>
      <c r="AH6053" s="707">
        <v>185856.68</v>
      </c>
      <c r="AI6053" s="707">
        <v>35401.269999999997</v>
      </c>
      <c r="AJ6053" s="707"/>
      <c r="AK6053" s="707"/>
      <c r="AQ6053" s="707"/>
      <c r="AR6053" s="707"/>
    </row>
    <row r="6054" spans="4:44">
      <c r="D6054" s="160" t="s">
        <v>9564</v>
      </c>
      <c r="E6054" s="160"/>
      <c r="F6054" s="160">
        <v>46169</v>
      </c>
      <c r="G6054" s="160">
        <v>46201</v>
      </c>
      <c r="H6054" s="160">
        <v>46092</v>
      </c>
      <c r="I6054" s="160">
        <v>46124</v>
      </c>
      <c r="J6054" s="160">
        <v>0</v>
      </c>
      <c r="K6054" s="160">
        <v>0</v>
      </c>
      <c r="L6054" s="707">
        <v>221257.95</v>
      </c>
      <c r="M6054" s="727" t="s">
        <v>4996</v>
      </c>
      <c r="AA6054" s="707"/>
      <c r="AB6054" s="707"/>
      <c r="AC6054" s="707"/>
      <c r="AD6054" s="707"/>
      <c r="AH6054" s="707"/>
      <c r="AI6054" s="707"/>
    </row>
    <row r="6055" spans="4:44">
      <c r="D6055" s="160" t="s">
        <v>9565</v>
      </c>
      <c r="E6055" s="160"/>
      <c r="F6055" s="160">
        <v>46175</v>
      </c>
      <c r="G6055" s="160">
        <v>46191</v>
      </c>
      <c r="H6055" s="160">
        <v>46098</v>
      </c>
      <c r="I6055" s="160">
        <v>46114</v>
      </c>
      <c r="J6055" s="160">
        <v>0</v>
      </c>
      <c r="K6055" s="160">
        <v>0</v>
      </c>
      <c r="L6055" s="707">
        <v>125144.37</v>
      </c>
      <c r="M6055" s="727" t="s">
        <v>4994</v>
      </c>
      <c r="AA6055" s="707"/>
      <c r="AB6055" s="707"/>
      <c r="AE6055" s="707"/>
      <c r="AF6055" s="707"/>
      <c r="AG6055" s="707"/>
      <c r="AH6055" s="707">
        <v>112629.93</v>
      </c>
      <c r="AI6055" s="707">
        <v>12514.44</v>
      </c>
      <c r="AJ6055" s="707"/>
      <c r="AQ6055" s="707"/>
      <c r="AR6055" s="707"/>
    </row>
    <row r="6056" spans="4:44">
      <c r="D6056" s="160" t="s">
        <v>9565</v>
      </c>
      <c r="E6056" s="160"/>
      <c r="F6056" s="160">
        <v>46175</v>
      </c>
      <c r="G6056" s="160">
        <v>46191</v>
      </c>
      <c r="H6056" s="160">
        <v>46098</v>
      </c>
      <c r="I6056" s="160">
        <v>46114</v>
      </c>
      <c r="J6056" s="160">
        <v>0</v>
      </c>
      <c r="K6056" s="160">
        <v>0</v>
      </c>
      <c r="L6056" s="707">
        <v>125144.37</v>
      </c>
      <c r="M6056" s="727" t="s">
        <v>4995</v>
      </c>
      <c r="AA6056" s="707"/>
      <c r="AB6056" s="707"/>
      <c r="AC6056" s="707"/>
      <c r="AD6056" s="707"/>
      <c r="AE6056" s="707"/>
      <c r="AF6056" s="707"/>
      <c r="AG6056" s="707"/>
      <c r="AH6056" s="707">
        <v>112629.93</v>
      </c>
      <c r="AI6056" s="707">
        <v>12514.44</v>
      </c>
      <c r="AJ6056" s="707"/>
      <c r="AQ6056" s="707"/>
      <c r="AR6056" s="707"/>
    </row>
    <row r="6057" spans="4:44">
      <c r="D6057" s="160" t="s">
        <v>9565</v>
      </c>
      <c r="E6057" s="160"/>
      <c r="F6057" s="160">
        <v>46175</v>
      </c>
      <c r="G6057" s="160">
        <v>46191</v>
      </c>
      <c r="H6057" s="160">
        <v>46098</v>
      </c>
      <c r="I6057" s="160">
        <v>46114</v>
      </c>
      <c r="J6057" s="160">
        <v>0</v>
      </c>
      <c r="K6057" s="160">
        <v>0</v>
      </c>
      <c r="L6057" s="707">
        <v>125144.37</v>
      </c>
      <c r="M6057" s="727" t="s">
        <v>4996</v>
      </c>
      <c r="AA6057" s="707"/>
      <c r="AB6057" s="707"/>
      <c r="AC6057" s="707"/>
      <c r="AD6057" s="707"/>
      <c r="AH6057" s="707"/>
    </row>
    <row r="6058" spans="4:44">
      <c r="D6058" s="160" t="s">
        <v>9566</v>
      </c>
      <c r="E6058" s="160"/>
      <c r="F6058" s="160">
        <v>46177</v>
      </c>
      <c r="G6058" s="160">
        <v>46188</v>
      </c>
      <c r="H6058" s="160">
        <v>46100</v>
      </c>
      <c r="I6058" s="160">
        <v>46111</v>
      </c>
      <c r="J6058" s="160">
        <v>0</v>
      </c>
      <c r="K6058" s="160">
        <v>0</v>
      </c>
      <c r="L6058" s="707">
        <v>49536.32</v>
      </c>
      <c r="M6058" s="727" t="s">
        <v>4994</v>
      </c>
      <c r="AA6058" s="707"/>
      <c r="AB6058" s="707"/>
      <c r="AF6058" s="707"/>
      <c r="AG6058" s="707"/>
      <c r="AH6058" s="707">
        <v>49536.32</v>
      </c>
      <c r="AI6058" s="707"/>
      <c r="AJ6058" s="707"/>
      <c r="AK6058" s="707"/>
      <c r="AQ6058" s="707"/>
      <c r="AR6058" s="707"/>
    </row>
    <row r="6059" spans="4:44">
      <c r="D6059" s="160" t="s">
        <v>9566</v>
      </c>
      <c r="E6059" s="160"/>
      <c r="F6059" s="160">
        <v>46177</v>
      </c>
      <c r="G6059" s="160">
        <v>46188</v>
      </c>
      <c r="H6059" s="160">
        <v>46100</v>
      </c>
      <c r="I6059" s="160">
        <v>46111</v>
      </c>
      <c r="J6059" s="160">
        <v>0</v>
      </c>
      <c r="K6059" s="160">
        <v>0</v>
      </c>
      <c r="L6059" s="707">
        <v>49536.32</v>
      </c>
      <c r="M6059" s="727" t="s">
        <v>4995</v>
      </c>
      <c r="AB6059" s="707"/>
      <c r="AC6059" s="707"/>
      <c r="AD6059" s="707"/>
      <c r="AF6059" s="707"/>
      <c r="AG6059" s="707"/>
      <c r="AH6059" s="707">
        <v>49536.32</v>
      </c>
      <c r="AI6059" s="707"/>
      <c r="AJ6059" s="707"/>
      <c r="AK6059" s="707"/>
      <c r="AQ6059" s="707"/>
      <c r="AR6059" s="707"/>
    </row>
    <row r="6060" spans="4:44">
      <c r="D6060" s="160" t="s">
        <v>9566</v>
      </c>
      <c r="E6060" s="160"/>
      <c r="F6060" s="160">
        <v>46177</v>
      </c>
      <c r="G6060" s="160">
        <v>46188</v>
      </c>
      <c r="H6060" s="160">
        <v>46100</v>
      </c>
      <c r="I6060" s="160">
        <v>46111</v>
      </c>
      <c r="J6060" s="160">
        <v>0</v>
      </c>
      <c r="K6060" s="160">
        <v>0</v>
      </c>
      <c r="L6060" s="707">
        <v>49536.32</v>
      </c>
      <c r="M6060" s="727" t="s">
        <v>4996</v>
      </c>
      <c r="R6060" s="707"/>
      <c r="S6060" s="707"/>
      <c r="T6060" s="707"/>
      <c r="U6060" s="707"/>
      <c r="V6060" s="707"/>
      <c r="W6060" s="707"/>
      <c r="X6060" s="707"/>
      <c r="Z6060" s="707"/>
      <c r="AA6060" s="707"/>
      <c r="AB6060" s="707"/>
      <c r="AC6060" s="707"/>
      <c r="AD6060" s="707"/>
      <c r="AI6060" s="707"/>
    </row>
    <row r="6061" spans="4:44">
      <c r="D6061" s="160" t="s">
        <v>5697</v>
      </c>
      <c r="E6061" s="160"/>
      <c r="F6061" s="160">
        <v>46102</v>
      </c>
      <c r="G6061" s="160">
        <v>46181</v>
      </c>
      <c r="H6061" s="160">
        <v>46025</v>
      </c>
      <c r="I6061" s="160">
        <v>46104</v>
      </c>
      <c r="J6061" s="160">
        <v>0</v>
      </c>
      <c r="K6061" s="160">
        <v>0</v>
      </c>
      <c r="L6061" s="707">
        <v>1179078.6200000001</v>
      </c>
      <c r="M6061" s="727" t="s">
        <v>4994</v>
      </c>
      <c r="R6061" s="707"/>
      <c r="S6061" s="707"/>
      <c r="T6061" s="707"/>
      <c r="U6061" s="707"/>
      <c r="V6061" s="707"/>
      <c r="W6061" s="707"/>
      <c r="X6061" s="707"/>
      <c r="Y6061" s="707"/>
      <c r="Z6061" s="707"/>
      <c r="AA6061" s="707"/>
      <c r="AB6061" s="707"/>
      <c r="AC6061" s="707"/>
      <c r="AD6061" s="707"/>
      <c r="AE6061" s="707"/>
      <c r="AF6061" s="707">
        <v>235304.54</v>
      </c>
      <c r="AG6061" s="707">
        <v>413906.9</v>
      </c>
      <c r="AH6061" s="707">
        <v>529867.18000000005</v>
      </c>
      <c r="AI6061" s="707"/>
      <c r="AJ6061" s="707"/>
      <c r="AK6061" s="707"/>
      <c r="AO6061" s="707"/>
      <c r="AP6061" s="707"/>
      <c r="AQ6061" s="707"/>
    </row>
    <row r="6062" spans="4:44">
      <c r="D6062" s="160" t="s">
        <v>5697</v>
      </c>
      <c r="E6062" s="160"/>
      <c r="F6062" s="160">
        <v>46102</v>
      </c>
      <c r="G6062" s="160">
        <v>46181</v>
      </c>
      <c r="H6062" s="160">
        <v>46025</v>
      </c>
      <c r="I6062" s="160">
        <v>46104</v>
      </c>
      <c r="J6062" s="160">
        <v>0</v>
      </c>
      <c r="K6062" s="160">
        <v>0</v>
      </c>
      <c r="L6062" s="707">
        <v>1179078.6200000001</v>
      </c>
      <c r="M6062" s="727" t="s">
        <v>4995</v>
      </c>
      <c r="R6062" s="707"/>
      <c r="S6062" s="707"/>
      <c r="T6062" s="707"/>
      <c r="U6062" s="707"/>
      <c r="V6062" s="707"/>
      <c r="W6062" s="707"/>
      <c r="X6062" s="707"/>
      <c r="Y6062" s="707"/>
      <c r="Z6062" s="707"/>
      <c r="AA6062" s="707"/>
      <c r="AB6062" s="707"/>
      <c r="AC6062" s="707"/>
      <c r="AD6062" s="707"/>
      <c r="AE6062" s="707"/>
      <c r="AF6062" s="707">
        <v>235304.54</v>
      </c>
      <c r="AG6062" s="707">
        <v>413906.9</v>
      </c>
      <c r="AH6062" s="707">
        <v>529867.18000000005</v>
      </c>
      <c r="AI6062" s="707"/>
      <c r="AJ6062" s="707"/>
      <c r="AK6062" s="707"/>
      <c r="AO6062" s="707"/>
      <c r="AP6062" s="707"/>
      <c r="AQ6062" s="707"/>
    </row>
    <row r="6063" spans="4:44">
      <c r="D6063" s="160" t="s">
        <v>5697</v>
      </c>
      <c r="E6063" s="160"/>
      <c r="F6063" s="160">
        <v>46102</v>
      </c>
      <c r="G6063" s="160">
        <v>46181</v>
      </c>
      <c r="H6063" s="160">
        <v>46025</v>
      </c>
      <c r="I6063" s="160">
        <v>46104</v>
      </c>
      <c r="J6063" s="160">
        <v>0</v>
      </c>
      <c r="K6063" s="160">
        <v>0</v>
      </c>
      <c r="L6063" s="707">
        <v>1179078.6200000001</v>
      </c>
      <c r="M6063" s="727" t="s">
        <v>4996</v>
      </c>
      <c r="Q6063" s="707"/>
      <c r="R6063" s="707"/>
      <c r="S6063" s="707"/>
      <c r="T6063" s="707"/>
      <c r="U6063" s="707"/>
      <c r="V6063" s="707"/>
      <c r="W6063" s="707"/>
      <c r="X6063" s="707"/>
      <c r="Y6063" s="707"/>
      <c r="Z6063" s="707"/>
      <c r="AA6063" s="707"/>
      <c r="AB6063" s="707"/>
      <c r="AC6063" s="707"/>
      <c r="AD6063" s="707"/>
      <c r="AE6063" s="707"/>
      <c r="AH6063" s="707"/>
      <c r="AI6063" s="707"/>
      <c r="AJ6063" s="707"/>
    </row>
    <row r="6064" spans="4:44">
      <c r="D6064" s="160" t="s">
        <v>9567</v>
      </c>
      <c r="E6064" s="160"/>
      <c r="F6064" s="160">
        <v>46102</v>
      </c>
      <c r="G6064" s="160">
        <v>46181</v>
      </c>
      <c r="H6064" s="160">
        <v>46025</v>
      </c>
      <c r="I6064" s="160">
        <v>46104</v>
      </c>
      <c r="J6064" s="160">
        <v>0</v>
      </c>
      <c r="K6064" s="160">
        <v>0</v>
      </c>
      <c r="L6064" s="707">
        <v>1179078.6200000001</v>
      </c>
      <c r="M6064" s="727" t="s">
        <v>4994</v>
      </c>
      <c r="P6064" s="707"/>
      <c r="Q6064" s="707"/>
      <c r="R6064" s="707"/>
      <c r="S6064" s="707"/>
      <c r="T6064" s="707"/>
      <c r="U6064" s="707"/>
      <c r="V6064" s="707"/>
      <c r="W6064" s="707"/>
      <c r="X6064" s="707"/>
      <c r="Y6064" s="707"/>
      <c r="Z6064" s="707"/>
      <c r="AA6064" s="707"/>
      <c r="AB6064" s="707"/>
      <c r="AC6064" s="707"/>
      <c r="AD6064" s="707"/>
      <c r="AE6064" s="707"/>
      <c r="AF6064" s="707">
        <v>235304.54</v>
      </c>
      <c r="AG6064" s="707">
        <v>413906.9</v>
      </c>
      <c r="AH6064" s="707">
        <v>529867.18000000005</v>
      </c>
      <c r="AI6064" s="707"/>
      <c r="AO6064" s="707"/>
      <c r="AP6064" s="707"/>
      <c r="AQ6064" s="707"/>
    </row>
    <row r="6065" spans="4:43">
      <c r="D6065" s="160" t="s">
        <v>9567</v>
      </c>
      <c r="E6065" s="160"/>
      <c r="F6065" s="160">
        <v>46102</v>
      </c>
      <c r="G6065" s="160">
        <v>46181</v>
      </c>
      <c r="H6065" s="160">
        <v>46025</v>
      </c>
      <c r="I6065" s="160">
        <v>46104</v>
      </c>
      <c r="J6065" s="160">
        <v>0</v>
      </c>
      <c r="K6065" s="160">
        <v>0</v>
      </c>
      <c r="L6065" s="707">
        <v>1179078.6200000001</v>
      </c>
      <c r="M6065" s="727" t="s">
        <v>4995</v>
      </c>
      <c r="R6065" s="707"/>
      <c r="S6065" s="707"/>
      <c r="T6065" s="707"/>
      <c r="U6065" s="707"/>
      <c r="V6065" s="707"/>
      <c r="W6065" s="707"/>
      <c r="X6065" s="707"/>
      <c r="Y6065" s="707"/>
      <c r="Z6065" s="707"/>
      <c r="AA6065" s="707"/>
      <c r="AB6065" s="707"/>
      <c r="AC6065" s="707"/>
      <c r="AD6065" s="707"/>
      <c r="AE6065" s="707"/>
      <c r="AF6065" s="707">
        <v>235304.54</v>
      </c>
      <c r="AG6065" s="707">
        <v>413906.9</v>
      </c>
      <c r="AH6065" s="707">
        <v>529867.18000000005</v>
      </c>
      <c r="AI6065" s="707"/>
      <c r="AO6065" s="707"/>
      <c r="AP6065" s="707"/>
      <c r="AQ6065" s="707"/>
    </row>
    <row r="6066" spans="4:43">
      <c r="D6066" s="160" t="s">
        <v>9567</v>
      </c>
      <c r="E6066" s="160"/>
      <c r="F6066" s="160">
        <v>46102</v>
      </c>
      <c r="G6066" s="160">
        <v>46181</v>
      </c>
      <c r="H6066" s="160">
        <v>46025</v>
      </c>
      <c r="I6066" s="160">
        <v>46104</v>
      </c>
      <c r="J6066" s="160">
        <v>0</v>
      </c>
      <c r="K6066" s="160">
        <v>0</v>
      </c>
      <c r="L6066" s="707">
        <v>1179078.6200000001</v>
      </c>
      <c r="M6066" s="727" t="s">
        <v>4996</v>
      </c>
      <c r="R6066" s="707"/>
      <c r="S6066" s="707"/>
      <c r="T6066" s="707"/>
      <c r="U6066" s="707"/>
      <c r="V6066" s="707"/>
      <c r="W6066" s="707"/>
      <c r="X6066" s="707"/>
      <c r="Y6066" s="707"/>
      <c r="Z6066" s="707"/>
      <c r="AA6066" s="707"/>
      <c r="AB6066" s="707"/>
      <c r="AC6066" s="707"/>
      <c r="AD6066" s="707"/>
    </row>
    <row r="6067" spans="4:43">
      <c r="D6067" s="160" t="s">
        <v>9568</v>
      </c>
      <c r="E6067" s="160"/>
      <c r="F6067" s="160">
        <v>46102</v>
      </c>
      <c r="G6067" s="160">
        <v>46113</v>
      </c>
      <c r="H6067" s="160">
        <v>46025</v>
      </c>
      <c r="I6067" s="160">
        <v>46036</v>
      </c>
      <c r="J6067" s="160">
        <v>0</v>
      </c>
      <c r="K6067" s="160">
        <v>0</v>
      </c>
      <c r="L6067" s="707">
        <v>59391.15</v>
      </c>
      <c r="M6067" s="727" t="s">
        <v>4994</v>
      </c>
      <c r="R6067" s="707"/>
      <c r="S6067" s="707"/>
      <c r="T6067" s="707"/>
      <c r="U6067" s="707"/>
      <c r="V6067" s="707"/>
      <c r="W6067" s="707"/>
      <c r="X6067" s="707"/>
      <c r="Y6067" s="707"/>
      <c r="Z6067" s="707"/>
      <c r="AA6067" s="707"/>
      <c r="AB6067" s="707"/>
      <c r="AC6067" s="707"/>
      <c r="AD6067" s="707"/>
      <c r="AE6067" s="707"/>
      <c r="AF6067" s="707">
        <v>59391.15</v>
      </c>
      <c r="AO6067" s="707"/>
    </row>
    <row r="6068" spans="4:43">
      <c r="D6068" s="160" t="s">
        <v>9568</v>
      </c>
      <c r="E6068" s="160"/>
      <c r="F6068" s="160">
        <v>46102</v>
      </c>
      <c r="G6068" s="160">
        <v>46113</v>
      </c>
      <c r="H6068" s="160">
        <v>46025</v>
      </c>
      <c r="I6068" s="160">
        <v>46036</v>
      </c>
      <c r="J6068" s="160">
        <v>0</v>
      </c>
      <c r="K6068" s="160">
        <v>0</v>
      </c>
      <c r="L6068" s="707">
        <v>59391.15</v>
      </c>
      <c r="M6068" s="727" t="s">
        <v>4995</v>
      </c>
      <c r="T6068" s="707"/>
      <c r="U6068" s="707"/>
      <c r="V6068" s="707"/>
      <c r="W6068" s="707"/>
      <c r="X6068" s="707"/>
      <c r="Y6068" s="707"/>
      <c r="Z6068" s="707"/>
      <c r="AA6068" s="707"/>
      <c r="AB6068" s="707"/>
      <c r="AC6068" s="707"/>
      <c r="AD6068" s="707"/>
      <c r="AE6068" s="707"/>
      <c r="AF6068" s="707">
        <v>59391.15</v>
      </c>
      <c r="AO6068" s="707"/>
    </row>
    <row r="6069" spans="4:43">
      <c r="D6069" s="160" t="s">
        <v>9568</v>
      </c>
      <c r="E6069" s="160"/>
      <c r="F6069" s="160">
        <v>46102</v>
      </c>
      <c r="G6069" s="160">
        <v>46113</v>
      </c>
      <c r="H6069" s="160">
        <v>46025</v>
      </c>
      <c r="I6069" s="160">
        <v>46036</v>
      </c>
      <c r="J6069" s="160">
        <v>0</v>
      </c>
      <c r="K6069" s="160">
        <v>0</v>
      </c>
      <c r="L6069" s="707">
        <v>59391.15</v>
      </c>
      <c r="M6069" s="727" t="s">
        <v>4996</v>
      </c>
      <c r="T6069" s="707"/>
      <c r="U6069" s="707"/>
      <c r="V6069" s="707"/>
      <c r="W6069" s="707"/>
      <c r="X6069" s="707"/>
      <c r="Y6069" s="707"/>
      <c r="Z6069" s="707"/>
      <c r="AA6069" s="707"/>
      <c r="AB6069" s="707"/>
      <c r="AC6069" s="707"/>
    </row>
    <row r="6070" spans="4:43">
      <c r="D6070" s="160" t="s">
        <v>9569</v>
      </c>
      <c r="E6070" s="160"/>
      <c r="F6070" s="160">
        <v>46104</v>
      </c>
      <c r="G6070" s="160">
        <v>46130</v>
      </c>
      <c r="H6070" s="160">
        <v>46027</v>
      </c>
      <c r="I6070" s="160">
        <v>46053</v>
      </c>
      <c r="J6070" s="160">
        <v>0</v>
      </c>
      <c r="K6070" s="160">
        <v>0</v>
      </c>
      <c r="L6070" s="707">
        <v>175913.38</v>
      </c>
      <c r="M6070" s="727" t="s">
        <v>4994</v>
      </c>
      <c r="T6070" s="707"/>
      <c r="U6070" s="707"/>
      <c r="X6070" s="707"/>
      <c r="Y6070" s="707"/>
      <c r="Z6070" s="707"/>
      <c r="AA6070" s="707"/>
      <c r="AB6070" s="707"/>
      <c r="AC6070" s="707"/>
      <c r="AD6070" s="707"/>
      <c r="AE6070" s="707"/>
      <c r="AF6070" s="707">
        <v>175913.38</v>
      </c>
      <c r="AG6070" s="707"/>
      <c r="AO6070" s="707"/>
      <c r="AP6070" s="707"/>
    </row>
    <row r="6071" spans="4:43">
      <c r="D6071" s="160" t="s">
        <v>9569</v>
      </c>
      <c r="E6071" s="160"/>
      <c r="F6071" s="160">
        <v>46104</v>
      </c>
      <c r="G6071" s="160">
        <v>46130</v>
      </c>
      <c r="H6071" s="160">
        <v>46027</v>
      </c>
      <c r="I6071" s="160">
        <v>46053</v>
      </c>
      <c r="J6071" s="160">
        <v>0</v>
      </c>
      <c r="K6071" s="160">
        <v>0</v>
      </c>
      <c r="L6071" s="707">
        <v>175913.38</v>
      </c>
      <c r="M6071" s="727" t="s">
        <v>4995</v>
      </c>
      <c r="T6071" s="707"/>
      <c r="U6071" s="707"/>
      <c r="V6071" s="707"/>
      <c r="W6071" s="707"/>
      <c r="X6071" s="707"/>
      <c r="Y6071" s="707"/>
      <c r="Z6071" s="707"/>
      <c r="AA6071" s="707"/>
      <c r="AB6071" s="707"/>
      <c r="AC6071" s="707"/>
      <c r="AD6071" s="707"/>
      <c r="AE6071" s="707"/>
      <c r="AF6071" s="707">
        <v>175913.38</v>
      </c>
      <c r="AG6071" s="707"/>
      <c r="AO6071" s="707"/>
      <c r="AP6071" s="707"/>
    </row>
    <row r="6072" spans="4:43">
      <c r="D6072" s="160" t="s">
        <v>9569</v>
      </c>
      <c r="E6072" s="160"/>
      <c r="F6072" s="160">
        <v>46104</v>
      </c>
      <c r="G6072" s="160">
        <v>46130</v>
      </c>
      <c r="H6072" s="160">
        <v>46027</v>
      </c>
      <c r="I6072" s="160">
        <v>46053</v>
      </c>
      <c r="J6072" s="160">
        <v>0</v>
      </c>
      <c r="K6072" s="160">
        <v>0</v>
      </c>
      <c r="L6072" s="707">
        <v>175913.38</v>
      </c>
      <c r="M6072" s="727" t="s">
        <v>4996</v>
      </c>
      <c r="S6072" s="707"/>
      <c r="T6072" s="707"/>
      <c r="U6072" s="707"/>
      <c r="V6072" s="707"/>
      <c r="W6072" s="707"/>
      <c r="X6072" s="707"/>
      <c r="Y6072" s="707"/>
      <c r="Z6072" s="707"/>
      <c r="AA6072" s="707"/>
      <c r="AB6072" s="707"/>
      <c r="AC6072" s="707"/>
    </row>
    <row r="6073" spans="4:43">
      <c r="D6073" s="160" t="s">
        <v>9570</v>
      </c>
      <c r="E6073" s="160"/>
      <c r="F6073" s="160">
        <v>46131</v>
      </c>
      <c r="G6073" s="160">
        <v>46141</v>
      </c>
      <c r="H6073" s="160">
        <v>46054</v>
      </c>
      <c r="I6073" s="160">
        <v>46064</v>
      </c>
      <c r="J6073" s="160">
        <v>0</v>
      </c>
      <c r="K6073" s="160">
        <v>0</v>
      </c>
      <c r="L6073" s="707">
        <v>35206.660000000003</v>
      </c>
      <c r="M6073" s="727" t="s">
        <v>4994</v>
      </c>
      <c r="S6073" s="707"/>
      <c r="T6073" s="707"/>
      <c r="U6073" s="707"/>
      <c r="W6073" s="707"/>
      <c r="X6073" s="707"/>
      <c r="Y6073" s="707"/>
      <c r="Z6073" s="707"/>
      <c r="AA6073" s="707"/>
      <c r="AB6073" s="707"/>
      <c r="AC6073" s="707"/>
      <c r="AF6073" s="707"/>
      <c r="AG6073" s="707">
        <v>35206.660000000003</v>
      </c>
      <c r="AP6073" s="707"/>
    </row>
    <row r="6074" spans="4:43">
      <c r="D6074" s="160" t="s">
        <v>9570</v>
      </c>
      <c r="E6074" s="160"/>
      <c r="F6074" s="160">
        <v>46131</v>
      </c>
      <c r="G6074" s="160">
        <v>46141</v>
      </c>
      <c r="H6074" s="160">
        <v>46054</v>
      </c>
      <c r="I6074" s="160">
        <v>46064</v>
      </c>
      <c r="J6074" s="160">
        <v>0</v>
      </c>
      <c r="K6074" s="160">
        <v>0</v>
      </c>
      <c r="L6074" s="707">
        <v>35206.660000000003</v>
      </c>
      <c r="M6074" s="727" t="s">
        <v>4995</v>
      </c>
      <c r="S6074" s="707"/>
      <c r="T6074" s="707"/>
      <c r="U6074" s="707"/>
      <c r="W6074" s="707"/>
      <c r="X6074" s="707"/>
      <c r="Y6074" s="707"/>
      <c r="Z6074" s="707"/>
      <c r="AA6074" s="707"/>
      <c r="AB6074" s="707"/>
      <c r="AC6074" s="707"/>
      <c r="AF6074" s="707"/>
      <c r="AG6074" s="707">
        <v>35206.660000000003</v>
      </c>
      <c r="AP6074" s="707"/>
    </row>
    <row r="6075" spans="4:43">
      <c r="D6075" s="160" t="s">
        <v>9570</v>
      </c>
      <c r="E6075" s="160"/>
      <c r="F6075" s="160">
        <v>46131</v>
      </c>
      <c r="G6075" s="160">
        <v>46141</v>
      </c>
      <c r="H6075" s="160">
        <v>46054</v>
      </c>
      <c r="I6075" s="160">
        <v>46064</v>
      </c>
      <c r="J6075" s="160">
        <v>0</v>
      </c>
      <c r="K6075" s="160">
        <v>0</v>
      </c>
      <c r="L6075" s="707">
        <v>35206.660000000003</v>
      </c>
      <c r="M6075" s="727" t="s">
        <v>4996</v>
      </c>
      <c r="S6075" s="707"/>
      <c r="T6075" s="707"/>
      <c r="U6075" s="707"/>
      <c r="Z6075" s="707"/>
      <c r="AA6075" s="707"/>
      <c r="AC6075" s="707"/>
    </row>
    <row r="6076" spans="4:43">
      <c r="D6076" s="160" t="s">
        <v>9571</v>
      </c>
      <c r="E6076" s="160"/>
      <c r="F6076" s="160">
        <v>46142</v>
      </c>
      <c r="G6076" s="160">
        <v>46181</v>
      </c>
      <c r="H6076" s="160">
        <v>46065</v>
      </c>
      <c r="I6076" s="160">
        <v>46104</v>
      </c>
      <c r="J6076" s="160">
        <v>0</v>
      </c>
      <c r="K6076" s="160">
        <v>0</v>
      </c>
      <c r="L6076" s="707">
        <v>681091.44</v>
      </c>
      <c r="M6076" s="727" t="s">
        <v>4994</v>
      </c>
      <c r="S6076" s="707"/>
      <c r="T6076" s="707"/>
      <c r="U6076" s="707"/>
      <c r="X6076" s="707"/>
      <c r="Y6076" s="707"/>
      <c r="Z6076" s="707"/>
      <c r="AA6076" s="707"/>
      <c r="AB6076" s="707"/>
      <c r="AC6076" s="707"/>
      <c r="AD6076" s="707"/>
      <c r="AG6076" s="707">
        <v>277301.52</v>
      </c>
      <c r="AH6076" s="707">
        <v>403789.93</v>
      </c>
      <c r="AI6076" s="707"/>
      <c r="AP6076" s="707"/>
      <c r="AQ6076" s="707"/>
    </row>
    <row r="6077" spans="4:43">
      <c r="D6077" s="160" t="s">
        <v>9571</v>
      </c>
      <c r="E6077" s="160"/>
      <c r="F6077" s="160">
        <v>46142</v>
      </c>
      <c r="G6077" s="160">
        <v>46181</v>
      </c>
      <c r="H6077" s="160">
        <v>46065</v>
      </c>
      <c r="I6077" s="160">
        <v>46104</v>
      </c>
      <c r="J6077" s="160">
        <v>0</v>
      </c>
      <c r="K6077" s="160">
        <v>0</v>
      </c>
      <c r="L6077" s="707">
        <v>681091.44</v>
      </c>
      <c r="M6077" s="727" t="s">
        <v>4995</v>
      </c>
      <c r="U6077" s="707"/>
      <c r="V6077" s="707"/>
      <c r="W6077" s="707"/>
      <c r="X6077" s="707"/>
      <c r="Y6077" s="707"/>
      <c r="Z6077" s="707"/>
      <c r="AA6077" s="707"/>
      <c r="AB6077" s="707"/>
      <c r="AC6077" s="707"/>
      <c r="AD6077" s="707"/>
      <c r="AG6077" s="707">
        <v>277301.52</v>
      </c>
      <c r="AH6077" s="707">
        <v>403789.93</v>
      </c>
      <c r="AI6077" s="707"/>
      <c r="AP6077" s="707"/>
      <c r="AQ6077" s="707"/>
    </row>
    <row r="6078" spans="4:43">
      <c r="D6078" s="160" t="s">
        <v>9571</v>
      </c>
      <c r="E6078" s="160"/>
      <c r="F6078" s="160">
        <v>46142</v>
      </c>
      <c r="G6078" s="160">
        <v>46181</v>
      </c>
      <c r="H6078" s="160">
        <v>46065</v>
      </c>
      <c r="I6078" s="160">
        <v>46104</v>
      </c>
      <c r="J6078" s="160">
        <v>0</v>
      </c>
      <c r="K6078" s="160">
        <v>0</v>
      </c>
      <c r="L6078" s="707">
        <v>681091.44</v>
      </c>
      <c r="M6078" s="727" t="s">
        <v>4996</v>
      </c>
      <c r="S6078" s="707"/>
      <c r="T6078" s="707"/>
      <c r="U6078" s="707"/>
      <c r="V6078" s="707"/>
      <c r="W6078" s="707"/>
      <c r="AA6078" s="707"/>
      <c r="AB6078" s="707"/>
      <c r="AC6078" s="707"/>
      <c r="AD6078" s="707"/>
    </row>
    <row r="6079" spans="4:43">
      <c r="D6079" s="160" t="s">
        <v>9572</v>
      </c>
      <c r="E6079" s="160"/>
      <c r="F6079" s="160">
        <v>46149</v>
      </c>
      <c r="G6079" s="160">
        <v>46160</v>
      </c>
      <c r="H6079" s="160">
        <v>46072</v>
      </c>
      <c r="I6079" s="160">
        <v>46083</v>
      </c>
      <c r="J6079" s="160">
        <v>0</v>
      </c>
      <c r="K6079" s="160">
        <v>0</v>
      </c>
      <c r="L6079" s="707">
        <v>41714.79</v>
      </c>
      <c r="M6079" s="727" t="s">
        <v>4994</v>
      </c>
      <c r="S6079" s="707"/>
      <c r="T6079" s="707"/>
      <c r="U6079" s="707"/>
      <c r="W6079" s="707"/>
      <c r="X6079" s="707"/>
      <c r="Y6079" s="707"/>
      <c r="Z6079" s="707"/>
      <c r="AA6079" s="707"/>
      <c r="AB6079" s="707"/>
      <c r="AC6079" s="707"/>
      <c r="AG6079" s="707">
        <v>37543.31</v>
      </c>
      <c r="AH6079" s="707">
        <v>4171.4799999999996</v>
      </c>
      <c r="AP6079" s="707"/>
      <c r="AQ6079" s="707"/>
    </row>
    <row r="6080" spans="4:43">
      <c r="D6080" s="160" t="s">
        <v>9572</v>
      </c>
      <c r="E6080" s="160"/>
      <c r="F6080" s="160">
        <v>46149</v>
      </c>
      <c r="G6080" s="160">
        <v>46160</v>
      </c>
      <c r="H6080" s="160">
        <v>46072</v>
      </c>
      <c r="I6080" s="160">
        <v>46083</v>
      </c>
      <c r="J6080" s="160">
        <v>0</v>
      </c>
      <c r="K6080" s="160">
        <v>0</v>
      </c>
      <c r="L6080" s="707">
        <v>41714.79</v>
      </c>
      <c r="M6080" s="727" t="s">
        <v>4995</v>
      </c>
      <c r="S6080" s="707"/>
      <c r="T6080" s="707"/>
      <c r="U6080" s="707"/>
      <c r="V6080" s="707"/>
      <c r="W6080" s="707"/>
      <c r="X6080" s="707"/>
      <c r="Y6080" s="707"/>
      <c r="Z6080" s="707"/>
      <c r="AA6080" s="707"/>
      <c r="AB6080" s="707"/>
      <c r="AC6080" s="707"/>
      <c r="AD6080" s="707"/>
      <c r="AG6080" s="707">
        <v>37543.31</v>
      </c>
      <c r="AH6080" s="707">
        <v>4171.4799999999996</v>
      </c>
      <c r="AP6080" s="707"/>
      <c r="AQ6080" s="707"/>
    </row>
    <row r="6081" spans="4:43">
      <c r="D6081" s="160" t="s">
        <v>9572</v>
      </c>
      <c r="E6081" s="160"/>
      <c r="F6081" s="160">
        <v>46149</v>
      </c>
      <c r="G6081" s="160">
        <v>46160</v>
      </c>
      <c r="H6081" s="160">
        <v>46072</v>
      </c>
      <c r="I6081" s="160">
        <v>46083</v>
      </c>
      <c r="J6081" s="160">
        <v>0</v>
      </c>
      <c r="K6081" s="160">
        <v>0</v>
      </c>
      <c r="L6081" s="707">
        <v>41714.79</v>
      </c>
      <c r="M6081" s="727" t="s">
        <v>4996</v>
      </c>
      <c r="S6081" s="707"/>
      <c r="T6081" s="707"/>
      <c r="U6081" s="707"/>
      <c r="V6081" s="707"/>
      <c r="Z6081" s="707"/>
      <c r="AA6081" s="707"/>
      <c r="AC6081" s="707"/>
      <c r="AD6081" s="707"/>
    </row>
    <row r="6082" spans="4:43">
      <c r="D6082" s="160" t="s">
        <v>9573</v>
      </c>
      <c r="E6082" s="160"/>
      <c r="F6082" s="160">
        <v>46152</v>
      </c>
      <c r="G6082" s="160">
        <v>46181</v>
      </c>
      <c r="H6082" s="160">
        <v>46075</v>
      </c>
      <c r="I6082" s="160">
        <v>46104</v>
      </c>
      <c r="J6082" s="707">
        <v>0</v>
      </c>
      <c r="K6082" s="160">
        <v>0</v>
      </c>
      <c r="L6082" s="707">
        <v>185761.19</v>
      </c>
      <c r="M6082" s="727" t="s">
        <v>4994</v>
      </c>
      <c r="S6082" s="707"/>
      <c r="T6082" s="707"/>
      <c r="W6082" s="707"/>
      <c r="X6082" s="707"/>
      <c r="Y6082" s="707"/>
      <c r="Z6082" s="707"/>
      <c r="AA6082" s="707"/>
      <c r="AB6082" s="707"/>
      <c r="AG6082" s="707">
        <v>63855.41</v>
      </c>
      <c r="AH6082" s="707">
        <v>121905.78</v>
      </c>
      <c r="AI6082" s="707"/>
      <c r="AP6082" s="707"/>
      <c r="AQ6082" s="707"/>
    </row>
    <row r="6083" spans="4:43">
      <c r="D6083" s="160" t="s">
        <v>9573</v>
      </c>
      <c r="E6083" s="160"/>
      <c r="F6083" s="160">
        <v>46152</v>
      </c>
      <c r="G6083" s="160">
        <v>46181</v>
      </c>
      <c r="H6083" s="160">
        <v>46075</v>
      </c>
      <c r="I6083" s="160">
        <v>46104</v>
      </c>
      <c r="J6083" s="707">
        <v>0</v>
      </c>
      <c r="K6083" s="160">
        <v>0</v>
      </c>
      <c r="L6083" s="707">
        <v>185761.19</v>
      </c>
      <c r="M6083" s="727" t="s">
        <v>4995</v>
      </c>
      <c r="S6083" s="707"/>
      <c r="T6083" s="707"/>
      <c r="U6083" s="707"/>
      <c r="V6083" s="707"/>
      <c r="W6083" s="707"/>
      <c r="X6083" s="707"/>
      <c r="Y6083" s="707"/>
      <c r="Z6083" s="707"/>
      <c r="AA6083" s="707"/>
      <c r="AB6083" s="707"/>
      <c r="AC6083" s="707"/>
      <c r="AD6083" s="707"/>
      <c r="AG6083" s="707">
        <v>63855.41</v>
      </c>
      <c r="AH6083" s="707">
        <v>121905.78</v>
      </c>
      <c r="AI6083" s="707"/>
      <c r="AP6083" s="707"/>
      <c r="AQ6083" s="707"/>
    </row>
    <row r="6084" spans="4:43">
      <c r="D6084" s="160" t="s">
        <v>9573</v>
      </c>
      <c r="E6084" s="160"/>
      <c r="F6084" s="160">
        <v>46152</v>
      </c>
      <c r="G6084" s="160">
        <v>46181</v>
      </c>
      <c r="H6084" s="160">
        <v>46075</v>
      </c>
      <c r="I6084" s="160">
        <v>46104</v>
      </c>
      <c r="J6084" s="707">
        <v>0</v>
      </c>
      <c r="K6084" s="160">
        <v>0</v>
      </c>
      <c r="L6084" s="707">
        <v>185761.19</v>
      </c>
      <c r="M6084" s="727" t="s">
        <v>4996</v>
      </c>
      <c r="R6084" s="707"/>
      <c r="S6084" s="707"/>
      <c r="T6084" s="707"/>
      <c r="U6084" s="707"/>
      <c r="V6084" s="707"/>
      <c r="W6084" s="707"/>
      <c r="X6084" s="707"/>
      <c r="Y6084" s="707"/>
      <c r="Z6084" s="707"/>
      <c r="AA6084" s="707"/>
      <c r="AD6084" s="707"/>
    </row>
    <row r="6085" spans="4:43">
      <c r="D6085" s="160" t="s">
        <v>736</v>
      </c>
      <c r="E6085" s="160"/>
      <c r="F6085" s="160">
        <v>46068</v>
      </c>
      <c r="G6085" s="160">
        <v>46092</v>
      </c>
      <c r="H6085" s="160" t="s">
        <v>6548</v>
      </c>
      <c r="I6085" s="160">
        <v>46001</v>
      </c>
      <c r="J6085" s="160">
        <v>151613.4</v>
      </c>
      <c r="K6085" s="160">
        <v>151613.4</v>
      </c>
      <c r="L6085" s="707">
        <v>330198.49</v>
      </c>
      <c r="M6085" s="727" t="s">
        <v>4994</v>
      </c>
      <c r="R6085" s="707"/>
      <c r="S6085" s="707"/>
      <c r="T6085" s="707"/>
      <c r="V6085" s="707"/>
      <c r="W6085" s="707"/>
      <c r="X6085" s="707"/>
      <c r="Y6085" s="707"/>
      <c r="Z6085" s="707"/>
      <c r="AA6085" s="707"/>
      <c r="AB6085" s="707"/>
      <c r="AC6085" s="707">
        <v>173672.31</v>
      </c>
      <c r="AE6085" s="707">
        <v>4912.78</v>
      </c>
      <c r="AG6085" s="707">
        <v>70277.84</v>
      </c>
      <c r="AH6085" s="707">
        <v>81335.56</v>
      </c>
      <c r="AK6085" s="707"/>
      <c r="AL6085" s="707"/>
      <c r="AO6085" s="707"/>
    </row>
    <row r="6086" spans="4:43">
      <c r="D6086" s="160" t="s">
        <v>736</v>
      </c>
      <c r="E6086" s="160"/>
      <c r="F6086" s="160">
        <v>46068</v>
      </c>
      <c r="G6086" s="160">
        <v>46092</v>
      </c>
      <c r="H6086" s="160" t="s">
        <v>6548</v>
      </c>
      <c r="I6086" s="160">
        <v>46001</v>
      </c>
      <c r="J6086" s="160">
        <v>151613.4</v>
      </c>
      <c r="K6086" s="160">
        <v>151613.4</v>
      </c>
      <c r="L6086" s="707">
        <v>330198.49</v>
      </c>
      <c r="M6086" s="727" t="s">
        <v>4995</v>
      </c>
      <c r="R6086" s="707"/>
      <c r="S6086" s="707"/>
      <c r="T6086" s="707"/>
      <c r="U6086" s="707"/>
      <c r="V6086" s="707"/>
      <c r="W6086" s="707"/>
      <c r="X6086" s="707"/>
      <c r="Y6086" s="707"/>
      <c r="Z6086" s="707"/>
      <c r="AA6086" s="707"/>
      <c r="AB6086" s="707"/>
      <c r="AC6086" s="707">
        <v>173672.31</v>
      </c>
      <c r="AD6086" s="707"/>
      <c r="AE6086" s="707">
        <v>4912.78</v>
      </c>
      <c r="AH6086" s="707"/>
      <c r="AK6086" s="707"/>
      <c r="AL6086" s="707"/>
      <c r="AO6086" s="707"/>
    </row>
    <row r="6087" spans="4:43">
      <c r="D6087" s="160" t="s">
        <v>736</v>
      </c>
      <c r="E6087" s="160"/>
      <c r="F6087" s="160">
        <v>46068</v>
      </c>
      <c r="G6087" s="160">
        <v>46092</v>
      </c>
      <c r="H6087" s="160" t="s">
        <v>6548</v>
      </c>
      <c r="I6087" s="160">
        <v>46001</v>
      </c>
      <c r="J6087" s="160">
        <v>151613.4</v>
      </c>
      <c r="K6087" s="160">
        <v>151613.4</v>
      </c>
      <c r="L6087" s="707">
        <v>330198.49</v>
      </c>
      <c r="M6087" s="727" t="s">
        <v>4996</v>
      </c>
      <c r="R6087" s="707"/>
      <c r="S6087" s="707">
        <v>37120.81</v>
      </c>
      <c r="T6087" s="707">
        <v>114492.59</v>
      </c>
      <c r="U6087" s="707"/>
      <c r="V6087" s="707"/>
      <c r="W6087" s="707"/>
      <c r="X6087" s="707"/>
      <c r="Y6087" s="707"/>
      <c r="Z6087" s="707"/>
      <c r="AD6087" s="707"/>
    </row>
    <row r="6088" spans="4:43">
      <c r="D6088" s="160" t="s">
        <v>9084</v>
      </c>
      <c r="E6088" s="160"/>
      <c r="F6088" s="160">
        <v>46068</v>
      </c>
      <c r="G6088" s="160">
        <v>46083</v>
      </c>
      <c r="H6088" s="160">
        <v>45932</v>
      </c>
      <c r="I6088" s="160">
        <v>46001</v>
      </c>
      <c r="J6088" s="160">
        <v>0</v>
      </c>
      <c r="K6088" s="160">
        <v>0</v>
      </c>
      <c r="L6088" s="707">
        <v>178585.09</v>
      </c>
      <c r="M6088" s="727" t="s">
        <v>4994</v>
      </c>
      <c r="R6088" s="707"/>
      <c r="S6088" s="707"/>
      <c r="T6088" s="707"/>
      <c r="U6088" s="707"/>
      <c r="X6088" s="707"/>
      <c r="Y6088" s="707"/>
      <c r="Z6088" s="707"/>
      <c r="AA6088" s="707"/>
      <c r="AB6088" s="707"/>
      <c r="AC6088" s="707">
        <v>173672.31</v>
      </c>
      <c r="AD6088" s="707"/>
      <c r="AE6088" s="707">
        <v>4912.78</v>
      </c>
      <c r="AH6088" s="707"/>
      <c r="AK6088" s="707"/>
      <c r="AL6088" s="707"/>
      <c r="AO6088" s="707"/>
    </row>
    <row r="6089" spans="4:43">
      <c r="D6089" s="160" t="s">
        <v>9084</v>
      </c>
      <c r="E6089" s="160"/>
      <c r="F6089" s="160">
        <v>46068</v>
      </c>
      <c r="G6089" s="160">
        <v>46083</v>
      </c>
      <c r="H6089" s="160">
        <v>45932</v>
      </c>
      <c r="I6089" s="160">
        <v>46001</v>
      </c>
      <c r="J6089" s="160">
        <v>0</v>
      </c>
      <c r="K6089" s="160">
        <v>0</v>
      </c>
      <c r="L6089" s="707">
        <v>178585.09</v>
      </c>
      <c r="M6089" s="727" t="s">
        <v>4995</v>
      </c>
      <c r="U6089" s="707"/>
      <c r="V6089" s="707"/>
      <c r="W6089" s="707"/>
      <c r="X6089" s="707"/>
      <c r="Y6089" s="707"/>
      <c r="Z6089" s="707"/>
      <c r="AA6089" s="707"/>
      <c r="AB6089" s="707"/>
      <c r="AC6089" s="707">
        <v>173672.31</v>
      </c>
      <c r="AD6089" s="707"/>
      <c r="AE6089" s="707">
        <v>4912.78</v>
      </c>
      <c r="AH6089" s="707"/>
      <c r="AK6089" s="707"/>
      <c r="AL6089" s="707"/>
      <c r="AO6089" s="707"/>
    </row>
    <row r="6090" spans="4:43">
      <c r="D6090" s="160" t="s">
        <v>9084</v>
      </c>
      <c r="E6090" s="160"/>
      <c r="F6090" s="160">
        <v>46068</v>
      </c>
      <c r="G6090" s="160">
        <v>46083</v>
      </c>
      <c r="H6090" s="160">
        <v>45932</v>
      </c>
      <c r="I6090" s="160">
        <v>46001</v>
      </c>
      <c r="J6090" s="160">
        <v>0</v>
      </c>
      <c r="K6090" s="160">
        <v>0</v>
      </c>
      <c r="L6090" s="707">
        <v>178585.09</v>
      </c>
      <c r="M6090" s="727" t="s">
        <v>4996</v>
      </c>
      <c r="T6090" s="707"/>
      <c r="U6090" s="707"/>
      <c r="V6090" s="707"/>
      <c r="W6090" s="707"/>
      <c r="X6090" s="707"/>
      <c r="AA6090" s="707"/>
      <c r="AB6090" s="707"/>
      <c r="AC6090" s="707"/>
    </row>
    <row r="6091" spans="4:43">
      <c r="D6091" s="160" t="s">
        <v>9574</v>
      </c>
      <c r="E6091" s="160"/>
      <c r="F6091" s="160">
        <v>46068</v>
      </c>
      <c r="G6091" s="160">
        <v>46083</v>
      </c>
      <c r="H6091" s="160">
        <v>45932</v>
      </c>
      <c r="I6091" s="160">
        <v>46001</v>
      </c>
      <c r="J6091" s="160">
        <v>0</v>
      </c>
      <c r="K6091" s="160">
        <v>0</v>
      </c>
      <c r="L6091" s="707">
        <v>178585.09</v>
      </c>
      <c r="M6091" s="727" t="s">
        <v>4994</v>
      </c>
      <c r="T6091" s="707"/>
      <c r="U6091" s="707"/>
      <c r="X6091" s="707"/>
      <c r="Y6091" s="707"/>
      <c r="Z6091" s="707"/>
      <c r="AA6091" s="707"/>
      <c r="AB6091" s="707"/>
      <c r="AC6091" s="707">
        <v>173672.31</v>
      </c>
      <c r="AD6091" s="707"/>
      <c r="AE6091" s="707">
        <v>4912.78</v>
      </c>
      <c r="AH6091" s="707"/>
      <c r="AK6091" s="707"/>
      <c r="AL6091" s="707"/>
      <c r="AO6091" s="707"/>
    </row>
    <row r="6092" spans="4:43">
      <c r="D6092" s="160" t="s">
        <v>9574</v>
      </c>
      <c r="E6092" s="160"/>
      <c r="F6092" s="160">
        <v>46068</v>
      </c>
      <c r="G6092" s="160">
        <v>46083</v>
      </c>
      <c r="H6092" s="160">
        <v>45932</v>
      </c>
      <c r="I6092" s="160">
        <v>46001</v>
      </c>
      <c r="J6092" s="160">
        <v>0</v>
      </c>
      <c r="K6092" s="160">
        <v>0</v>
      </c>
      <c r="L6092" s="707">
        <v>178585.09</v>
      </c>
      <c r="M6092" s="727" t="s">
        <v>4995</v>
      </c>
      <c r="U6092" s="707"/>
      <c r="V6092" s="707"/>
      <c r="W6092" s="707"/>
      <c r="X6092" s="707"/>
      <c r="Y6092" s="707"/>
      <c r="Z6092" s="707"/>
      <c r="AA6092" s="707"/>
      <c r="AB6092" s="707"/>
      <c r="AC6092" s="707">
        <v>173672.31</v>
      </c>
      <c r="AD6092" s="707"/>
      <c r="AE6092" s="707">
        <v>4912.78</v>
      </c>
      <c r="AH6092" s="707"/>
      <c r="AK6092" s="707"/>
      <c r="AL6092" s="707"/>
      <c r="AO6092" s="707"/>
    </row>
    <row r="6093" spans="4:43">
      <c r="D6093" s="160" t="s">
        <v>9574</v>
      </c>
      <c r="E6093" s="160"/>
      <c r="F6093" s="160">
        <v>46068</v>
      </c>
      <c r="G6093" s="160">
        <v>46083</v>
      </c>
      <c r="H6093" s="160">
        <v>45932</v>
      </c>
      <c r="I6093" s="160">
        <v>46001</v>
      </c>
      <c r="J6093" s="160">
        <v>0</v>
      </c>
      <c r="K6093" s="160">
        <v>0</v>
      </c>
      <c r="L6093" s="707">
        <v>178585.09</v>
      </c>
      <c r="M6093" s="727" t="s">
        <v>4996</v>
      </c>
      <c r="S6093" s="707"/>
      <c r="T6093" s="707"/>
      <c r="U6093" s="707"/>
      <c r="V6093" s="707"/>
      <c r="W6093" s="707"/>
      <c r="AA6093" s="707"/>
      <c r="AB6093" s="707"/>
      <c r="AC6093" s="707"/>
      <c r="AD6093" s="707"/>
    </row>
    <row r="6094" spans="4:43">
      <c r="D6094" s="160" t="s">
        <v>9575</v>
      </c>
      <c r="E6094" s="160"/>
      <c r="F6094" s="160">
        <v>46068</v>
      </c>
      <c r="G6094" s="160">
        <v>46078</v>
      </c>
      <c r="H6094" s="160">
        <v>45932</v>
      </c>
      <c r="I6094" s="160">
        <v>45943</v>
      </c>
      <c r="J6094" s="160">
        <v>0</v>
      </c>
      <c r="K6094" s="160">
        <v>0</v>
      </c>
      <c r="L6094" s="707">
        <v>65290.64</v>
      </c>
      <c r="M6094" s="727" t="s">
        <v>4994</v>
      </c>
      <c r="S6094" s="707"/>
      <c r="T6094" s="707"/>
      <c r="U6094" s="707"/>
      <c r="W6094" s="707"/>
      <c r="X6094" s="707"/>
      <c r="Y6094" s="707"/>
      <c r="Z6094" s="707"/>
      <c r="AA6094" s="707"/>
      <c r="AB6094" s="707"/>
      <c r="AC6094" s="707">
        <v>65290.64</v>
      </c>
      <c r="AK6094" s="707"/>
      <c r="AL6094" s="707"/>
      <c r="AO6094" s="707"/>
    </row>
    <row r="6095" spans="4:43">
      <c r="D6095" s="160" t="s">
        <v>9575</v>
      </c>
      <c r="E6095" s="160"/>
      <c r="F6095" s="160">
        <v>46068</v>
      </c>
      <c r="G6095" s="160">
        <v>46078</v>
      </c>
      <c r="H6095" s="160">
        <v>45932</v>
      </c>
      <c r="I6095" s="160">
        <v>45943</v>
      </c>
      <c r="J6095" s="160">
        <v>0</v>
      </c>
      <c r="K6095" s="160">
        <v>0</v>
      </c>
      <c r="L6095" s="707">
        <v>65290.64</v>
      </c>
      <c r="M6095" s="727" t="s">
        <v>4995</v>
      </c>
      <c r="T6095" s="707"/>
      <c r="U6095" s="707"/>
      <c r="V6095" s="707"/>
      <c r="W6095" s="707"/>
      <c r="X6095" s="707"/>
      <c r="Y6095" s="707"/>
      <c r="Z6095" s="707"/>
      <c r="AA6095" s="707"/>
      <c r="AB6095" s="707"/>
      <c r="AC6095" s="707">
        <v>65290.64</v>
      </c>
      <c r="AD6095" s="707"/>
      <c r="AK6095" s="707"/>
      <c r="AL6095" s="707"/>
      <c r="AO6095" s="707"/>
    </row>
    <row r="6096" spans="4:43">
      <c r="D6096" s="160" t="s">
        <v>9575</v>
      </c>
      <c r="E6096" s="160"/>
      <c r="F6096" s="160">
        <v>46068</v>
      </c>
      <c r="G6096" s="160">
        <v>46078</v>
      </c>
      <c r="H6096" s="160">
        <v>45932</v>
      </c>
      <c r="I6096" s="160">
        <v>45943</v>
      </c>
      <c r="J6096" s="160">
        <v>0</v>
      </c>
      <c r="K6096" s="160">
        <v>0</v>
      </c>
      <c r="L6096" s="707">
        <v>65290.64</v>
      </c>
      <c r="M6096" s="727" t="s">
        <v>4996</v>
      </c>
      <c r="S6096" s="707"/>
      <c r="T6096" s="707"/>
      <c r="U6096" s="707"/>
      <c r="V6096" s="707"/>
      <c r="W6096" s="707"/>
      <c r="X6096" s="707"/>
      <c r="Y6096" s="707"/>
      <c r="Z6096" s="707"/>
      <c r="AA6096" s="707"/>
      <c r="AC6096" s="707"/>
      <c r="AD6096" s="707"/>
    </row>
    <row r="6097" spans="4:41">
      <c r="D6097" s="160" t="s">
        <v>9576</v>
      </c>
      <c r="E6097" s="160"/>
      <c r="F6097" s="160">
        <v>46070</v>
      </c>
      <c r="G6097" s="160">
        <v>46081</v>
      </c>
      <c r="H6097" s="160">
        <v>45935</v>
      </c>
      <c r="I6097" s="160">
        <v>45945</v>
      </c>
      <c r="J6097" s="160">
        <v>0</v>
      </c>
      <c r="K6097" s="160">
        <v>0</v>
      </c>
      <c r="L6097" s="707">
        <v>32956.82</v>
      </c>
      <c r="M6097" s="727" t="s">
        <v>4994</v>
      </c>
      <c r="S6097" s="707"/>
      <c r="T6097" s="707"/>
      <c r="W6097" s="707"/>
      <c r="X6097" s="707"/>
      <c r="Y6097" s="707"/>
      <c r="Z6097" s="707"/>
      <c r="AA6097" s="707"/>
      <c r="AB6097" s="707"/>
      <c r="AC6097" s="707">
        <v>32956.82</v>
      </c>
      <c r="AK6097" s="707"/>
      <c r="AL6097" s="707"/>
      <c r="AO6097" s="707"/>
    </row>
    <row r="6098" spans="4:41">
      <c r="D6098" s="160" t="s">
        <v>9576</v>
      </c>
      <c r="E6098" s="160"/>
      <c r="F6098" s="160">
        <v>46070</v>
      </c>
      <c r="G6098" s="160">
        <v>46081</v>
      </c>
      <c r="H6098" s="160">
        <v>45935</v>
      </c>
      <c r="I6098" s="160">
        <v>45945</v>
      </c>
      <c r="J6098" s="160">
        <v>0</v>
      </c>
      <c r="K6098" s="160">
        <v>0</v>
      </c>
      <c r="L6098" s="707">
        <v>32956.82</v>
      </c>
      <c r="M6098" s="727" t="s">
        <v>4995</v>
      </c>
      <c r="T6098" s="707"/>
      <c r="U6098" s="707"/>
      <c r="V6098" s="707"/>
      <c r="W6098" s="707"/>
      <c r="X6098" s="707"/>
      <c r="Y6098" s="707"/>
      <c r="Z6098" s="707"/>
      <c r="AA6098" s="707"/>
      <c r="AB6098" s="707"/>
      <c r="AC6098" s="707">
        <v>32956.82</v>
      </c>
      <c r="AD6098" s="707"/>
      <c r="AK6098" s="707"/>
      <c r="AL6098" s="707"/>
      <c r="AO6098" s="707"/>
    </row>
    <row r="6099" spans="4:41">
      <c r="D6099" s="160" t="s">
        <v>9576</v>
      </c>
      <c r="E6099" s="160"/>
      <c r="F6099" s="160">
        <v>46070</v>
      </c>
      <c r="G6099" s="160">
        <v>46081</v>
      </c>
      <c r="H6099" s="160">
        <v>45935</v>
      </c>
      <c r="I6099" s="160">
        <v>45945</v>
      </c>
      <c r="J6099" s="160">
        <v>0</v>
      </c>
      <c r="K6099" s="160">
        <v>0</v>
      </c>
      <c r="L6099" s="707">
        <v>32956.82</v>
      </c>
      <c r="M6099" s="727" t="s">
        <v>4996</v>
      </c>
      <c r="R6099" s="707"/>
      <c r="S6099" s="707"/>
      <c r="T6099" s="707"/>
      <c r="U6099" s="707"/>
      <c r="V6099" s="707"/>
      <c r="Z6099" s="707"/>
      <c r="AA6099" s="707"/>
      <c r="AC6099" s="707"/>
      <c r="AD6099" s="707"/>
    </row>
    <row r="6100" spans="4:41">
      <c r="D6100" s="160" t="s">
        <v>9577</v>
      </c>
      <c r="E6100" s="160"/>
      <c r="F6100" s="160">
        <v>46072</v>
      </c>
      <c r="G6100" s="160">
        <v>46081</v>
      </c>
      <c r="H6100" s="160">
        <v>45937</v>
      </c>
      <c r="I6100" s="160">
        <v>46001</v>
      </c>
      <c r="J6100" s="160">
        <v>0</v>
      </c>
      <c r="K6100" s="160">
        <v>0</v>
      </c>
      <c r="L6100" s="707">
        <v>32751.9</v>
      </c>
      <c r="M6100" s="727" t="s">
        <v>4994</v>
      </c>
      <c r="R6100" s="707"/>
      <c r="S6100" s="707"/>
      <c r="T6100" s="707"/>
      <c r="V6100" s="707"/>
      <c r="W6100" s="707"/>
      <c r="X6100" s="707"/>
      <c r="Y6100" s="707"/>
      <c r="Z6100" s="707"/>
      <c r="AA6100" s="707"/>
      <c r="AB6100" s="707"/>
      <c r="AC6100" s="707">
        <v>27839.11</v>
      </c>
      <c r="AE6100" s="707">
        <v>4912.78</v>
      </c>
      <c r="AH6100" s="707"/>
      <c r="AK6100" s="707"/>
      <c r="AL6100" s="707"/>
      <c r="AO6100" s="707"/>
    </row>
    <row r="6101" spans="4:41">
      <c r="D6101" s="160" t="s">
        <v>9577</v>
      </c>
      <c r="E6101" s="160"/>
      <c r="F6101" s="160">
        <v>46072</v>
      </c>
      <c r="G6101" s="160">
        <v>46081</v>
      </c>
      <c r="H6101" s="160">
        <v>45937</v>
      </c>
      <c r="I6101" s="160">
        <v>46001</v>
      </c>
      <c r="J6101" s="160">
        <v>0</v>
      </c>
      <c r="K6101" s="160">
        <v>0</v>
      </c>
      <c r="L6101" s="707">
        <v>32751.9</v>
      </c>
      <c r="M6101" s="727" t="s">
        <v>4995</v>
      </c>
      <c r="R6101" s="707"/>
      <c r="S6101" s="707"/>
      <c r="T6101" s="707"/>
      <c r="U6101" s="707"/>
      <c r="V6101" s="707"/>
      <c r="W6101" s="707"/>
      <c r="X6101" s="707"/>
      <c r="Y6101" s="707"/>
      <c r="Z6101" s="707"/>
      <c r="AA6101" s="707"/>
      <c r="AB6101" s="707"/>
      <c r="AC6101" s="707">
        <v>27839.11</v>
      </c>
      <c r="AD6101" s="707"/>
      <c r="AE6101" s="707">
        <v>4912.78</v>
      </c>
      <c r="AH6101" s="707"/>
      <c r="AK6101" s="707"/>
      <c r="AL6101" s="707"/>
      <c r="AO6101" s="707"/>
    </row>
    <row r="6102" spans="4:41">
      <c r="D6102" s="160" t="s">
        <v>9577</v>
      </c>
      <c r="E6102" s="160"/>
      <c r="F6102" s="160">
        <v>46072</v>
      </c>
      <c r="G6102" s="160">
        <v>46081</v>
      </c>
      <c r="H6102" s="160">
        <v>45937</v>
      </c>
      <c r="I6102" s="160">
        <v>46001</v>
      </c>
      <c r="J6102" s="160">
        <v>0</v>
      </c>
      <c r="K6102" s="160">
        <v>0</v>
      </c>
      <c r="L6102" s="707">
        <v>32751.9</v>
      </c>
      <c r="M6102" s="727" t="s">
        <v>4996</v>
      </c>
      <c r="R6102" s="707"/>
      <c r="S6102" s="707"/>
      <c r="T6102" s="707"/>
      <c r="U6102" s="707"/>
      <c r="V6102" s="707"/>
      <c r="Y6102" s="707"/>
      <c r="Z6102" s="707"/>
      <c r="AC6102" s="707"/>
      <c r="AD6102" s="707"/>
    </row>
    <row r="6103" spans="4:41">
      <c r="D6103" s="160" t="s">
        <v>9578</v>
      </c>
      <c r="E6103" s="160"/>
      <c r="F6103" s="160">
        <v>46075</v>
      </c>
      <c r="G6103" s="160">
        <v>46083</v>
      </c>
      <c r="H6103" s="160">
        <v>45939</v>
      </c>
      <c r="I6103" s="160">
        <v>45948</v>
      </c>
      <c r="J6103" s="160">
        <v>0</v>
      </c>
      <c r="K6103" s="160">
        <v>0</v>
      </c>
      <c r="L6103" s="707">
        <v>47585.74</v>
      </c>
      <c r="M6103" s="727" t="s">
        <v>4994</v>
      </c>
      <c r="R6103" s="707"/>
      <c r="S6103" s="707"/>
      <c r="U6103" s="707"/>
      <c r="V6103" s="707"/>
      <c r="Y6103" s="707"/>
      <c r="Z6103" s="707"/>
      <c r="AA6103" s="707"/>
      <c r="AB6103" s="707"/>
      <c r="AC6103" s="707">
        <v>47585.74</v>
      </c>
      <c r="AD6103" s="707"/>
      <c r="AE6103" s="707"/>
      <c r="AK6103" s="707"/>
      <c r="AL6103" s="707"/>
      <c r="AO6103" s="707"/>
    </row>
    <row r="6104" spans="4:41">
      <c r="D6104" s="160" t="s">
        <v>9578</v>
      </c>
      <c r="E6104" s="160"/>
      <c r="F6104" s="160">
        <v>46075</v>
      </c>
      <c r="G6104" s="160">
        <v>46083</v>
      </c>
      <c r="H6104" s="160">
        <v>45939</v>
      </c>
      <c r="I6104" s="160">
        <v>45948</v>
      </c>
      <c r="J6104" s="160">
        <v>0</v>
      </c>
      <c r="K6104" s="160">
        <v>0</v>
      </c>
      <c r="L6104" s="707">
        <v>47585.74</v>
      </c>
      <c r="M6104" s="727" t="s">
        <v>4995</v>
      </c>
      <c r="U6104" s="707"/>
      <c r="V6104" s="707"/>
      <c r="W6104" s="707"/>
      <c r="X6104" s="707"/>
      <c r="Y6104" s="707"/>
      <c r="Z6104" s="707"/>
      <c r="AA6104" s="707"/>
      <c r="AB6104" s="707"/>
      <c r="AC6104" s="707">
        <v>47585.74</v>
      </c>
      <c r="AD6104" s="707"/>
      <c r="AE6104" s="707"/>
      <c r="AK6104" s="707"/>
      <c r="AL6104" s="707"/>
      <c r="AO6104" s="707"/>
    </row>
    <row r="6105" spans="4:41">
      <c r="D6105" s="160" t="s">
        <v>9578</v>
      </c>
      <c r="E6105" s="160"/>
      <c r="F6105" s="160">
        <v>46075</v>
      </c>
      <c r="G6105" s="160">
        <v>46083</v>
      </c>
      <c r="H6105" s="160">
        <v>45939</v>
      </c>
      <c r="I6105" s="160">
        <v>45948</v>
      </c>
      <c r="J6105" s="160">
        <v>0</v>
      </c>
      <c r="K6105" s="160">
        <v>0</v>
      </c>
      <c r="L6105" s="707">
        <v>47585.74</v>
      </c>
      <c r="M6105" s="727" t="s">
        <v>4996</v>
      </c>
      <c r="U6105" s="707"/>
      <c r="V6105" s="707"/>
      <c r="W6105" s="707"/>
      <c r="X6105" s="707"/>
      <c r="Y6105" s="707"/>
      <c r="Z6105" s="707"/>
      <c r="AB6105" s="707"/>
      <c r="AC6105" s="707"/>
      <c r="AD6105" s="707"/>
    </row>
    <row r="6106" spans="4:41">
      <c r="D6106" s="160" t="s">
        <v>5698</v>
      </c>
      <c r="E6106" s="160"/>
      <c r="F6106" s="160">
        <v>46068</v>
      </c>
      <c r="G6106" s="160">
        <v>46092</v>
      </c>
      <c r="H6106" s="160" t="s">
        <v>6595</v>
      </c>
      <c r="I6106" s="160" t="s">
        <v>6621</v>
      </c>
      <c r="J6106" s="160">
        <v>97710.48</v>
      </c>
      <c r="K6106" s="160">
        <v>97710.48</v>
      </c>
      <c r="L6106" s="707">
        <v>97710.48</v>
      </c>
      <c r="M6106" s="727" t="s">
        <v>4994</v>
      </c>
      <c r="U6106" s="707"/>
      <c r="V6106" s="707"/>
      <c r="Y6106" s="707"/>
      <c r="Z6106" s="707"/>
      <c r="AA6106" s="707"/>
      <c r="AB6106" s="707"/>
      <c r="AC6106" s="707"/>
      <c r="AD6106" s="707"/>
      <c r="AE6106" s="707"/>
      <c r="AG6106" s="707">
        <v>34167.85</v>
      </c>
      <c r="AH6106" s="707">
        <v>63542.63</v>
      </c>
    </row>
    <row r="6107" spans="4:41">
      <c r="D6107" s="160" t="s">
        <v>5698</v>
      </c>
      <c r="E6107" s="160"/>
      <c r="F6107" s="160">
        <v>46068</v>
      </c>
      <c r="G6107" s="160">
        <v>46092</v>
      </c>
      <c r="H6107" s="160" t="s">
        <v>6595</v>
      </c>
      <c r="I6107" s="160" t="s">
        <v>6621</v>
      </c>
      <c r="J6107" s="160">
        <v>97710.48</v>
      </c>
      <c r="K6107" s="160">
        <v>97710.48</v>
      </c>
      <c r="L6107" s="707">
        <v>97710.48</v>
      </c>
      <c r="M6107" s="727" t="s">
        <v>4995</v>
      </c>
      <c r="U6107" s="707"/>
      <c r="V6107" s="707"/>
      <c r="W6107" s="707"/>
      <c r="X6107" s="707"/>
      <c r="Y6107" s="707"/>
      <c r="Z6107" s="707"/>
      <c r="AA6107" s="707"/>
      <c r="AB6107" s="707"/>
      <c r="AC6107" s="707"/>
      <c r="AD6107" s="707"/>
      <c r="AE6107" s="707"/>
    </row>
    <row r="6108" spans="4:41">
      <c r="D6108" s="160" t="s">
        <v>5698</v>
      </c>
      <c r="E6108" s="160"/>
      <c r="F6108" s="160">
        <v>46068</v>
      </c>
      <c r="G6108" s="160">
        <v>46092</v>
      </c>
      <c r="H6108" s="160" t="s">
        <v>6595</v>
      </c>
      <c r="I6108" s="160" t="s">
        <v>6621</v>
      </c>
      <c r="J6108" s="160">
        <v>97710.48</v>
      </c>
      <c r="K6108" s="160">
        <v>97710.48</v>
      </c>
      <c r="L6108" s="707">
        <v>97710.48</v>
      </c>
      <c r="M6108" s="727" t="s">
        <v>4996</v>
      </c>
      <c r="S6108" s="707">
        <v>23917.49</v>
      </c>
      <c r="T6108" s="707">
        <v>73792.990000000005</v>
      </c>
      <c r="U6108" s="707"/>
      <c r="V6108" s="707"/>
      <c r="W6108" s="707"/>
      <c r="X6108" s="707"/>
      <c r="Y6108" s="707"/>
      <c r="Z6108" s="707"/>
      <c r="AB6108" s="707"/>
      <c r="AC6108" s="707"/>
      <c r="AD6108" s="707"/>
    </row>
    <row r="6109" spans="4:41">
      <c r="D6109" s="160" t="s">
        <v>5699</v>
      </c>
      <c r="E6109" s="160"/>
      <c r="F6109" s="160">
        <v>46076</v>
      </c>
      <c r="G6109" s="160">
        <v>46092</v>
      </c>
      <c r="H6109" s="160" t="s">
        <v>6533</v>
      </c>
      <c r="I6109" s="160" t="s">
        <v>6621</v>
      </c>
      <c r="J6109" s="160">
        <v>97710.48</v>
      </c>
      <c r="K6109" s="160">
        <v>97710.48</v>
      </c>
      <c r="L6109" s="707">
        <v>97710.48</v>
      </c>
      <c r="M6109" s="727" t="s">
        <v>4994</v>
      </c>
      <c r="U6109" s="707"/>
      <c r="V6109" s="707"/>
      <c r="W6109" s="707"/>
      <c r="X6109" s="707"/>
      <c r="Y6109" s="707"/>
      <c r="Z6109" s="707"/>
      <c r="AA6109" s="707"/>
      <c r="AB6109" s="707"/>
      <c r="AC6109" s="707"/>
      <c r="AD6109" s="707"/>
      <c r="AE6109" s="707"/>
      <c r="AF6109" s="707"/>
      <c r="AG6109" s="707">
        <v>34167.85</v>
      </c>
      <c r="AH6109" s="707">
        <v>63542.63</v>
      </c>
    </row>
    <row r="6110" spans="4:41">
      <c r="D6110" s="160" t="s">
        <v>5699</v>
      </c>
      <c r="E6110" s="160"/>
      <c r="F6110" s="160">
        <v>46076</v>
      </c>
      <c r="G6110" s="160">
        <v>46092</v>
      </c>
      <c r="H6110" s="160" t="s">
        <v>6533</v>
      </c>
      <c r="I6110" s="160" t="s">
        <v>6621</v>
      </c>
      <c r="J6110" s="160">
        <v>97710.48</v>
      </c>
      <c r="K6110" s="160">
        <v>97710.48</v>
      </c>
      <c r="L6110" s="707">
        <v>97710.48</v>
      </c>
      <c r="M6110" s="727" t="s">
        <v>4995</v>
      </c>
      <c r="U6110" s="707"/>
      <c r="V6110" s="707"/>
      <c r="W6110" s="707"/>
      <c r="X6110" s="707"/>
      <c r="Y6110" s="707"/>
      <c r="Z6110" s="707"/>
      <c r="AA6110" s="707"/>
      <c r="AB6110" s="707"/>
      <c r="AC6110" s="707"/>
      <c r="AD6110" s="707"/>
      <c r="AE6110" s="707"/>
      <c r="AF6110" s="707"/>
    </row>
    <row r="6111" spans="4:41">
      <c r="D6111" s="160" t="s">
        <v>5699</v>
      </c>
      <c r="E6111" s="160"/>
      <c r="F6111" s="160">
        <v>46076</v>
      </c>
      <c r="G6111" s="160">
        <v>46092</v>
      </c>
      <c r="H6111" s="160" t="s">
        <v>6533</v>
      </c>
      <c r="I6111" s="160" t="s">
        <v>6621</v>
      </c>
      <c r="J6111" s="160">
        <v>97710.48</v>
      </c>
      <c r="K6111" s="160">
        <v>97710.48</v>
      </c>
      <c r="L6111" s="707">
        <v>97710.48</v>
      </c>
      <c r="M6111" s="727" t="s">
        <v>4996</v>
      </c>
      <c r="Q6111" s="707"/>
      <c r="R6111" s="707"/>
      <c r="S6111" s="707">
        <v>23917.49</v>
      </c>
      <c r="T6111" s="707">
        <v>73792.990000000005</v>
      </c>
      <c r="U6111" s="707"/>
      <c r="V6111" s="707"/>
      <c r="W6111" s="707"/>
      <c r="X6111" s="707"/>
      <c r="Y6111" s="707"/>
      <c r="Z6111" s="707"/>
      <c r="AA6111" s="707"/>
      <c r="AB6111" s="707"/>
      <c r="AC6111" s="707"/>
      <c r="AD6111" s="707"/>
      <c r="AE6111" s="707"/>
    </row>
    <row r="6112" spans="4:41">
      <c r="D6112" s="160" t="s">
        <v>5700</v>
      </c>
      <c r="E6112" s="160"/>
      <c r="F6112" s="160">
        <v>46076</v>
      </c>
      <c r="G6112" s="160">
        <v>46084</v>
      </c>
      <c r="H6112" s="160" t="s">
        <v>6533</v>
      </c>
      <c r="I6112" s="160" t="s">
        <v>6568</v>
      </c>
      <c r="J6112" s="160">
        <v>54668.55</v>
      </c>
      <c r="K6112" s="160">
        <v>54668.55</v>
      </c>
      <c r="L6112" s="707">
        <v>54668.55</v>
      </c>
      <c r="M6112" s="727" t="s">
        <v>4994</v>
      </c>
      <c r="P6112" s="707"/>
      <c r="Q6112" s="707"/>
      <c r="R6112" s="707"/>
      <c r="U6112" s="707"/>
      <c r="V6112" s="707"/>
      <c r="W6112" s="707"/>
      <c r="X6112" s="707"/>
      <c r="Y6112" s="707"/>
      <c r="Z6112" s="707"/>
      <c r="AA6112" s="707"/>
      <c r="AB6112" s="707"/>
      <c r="AC6112" s="707"/>
      <c r="AD6112" s="707"/>
      <c r="AG6112" s="707">
        <v>34167.85</v>
      </c>
      <c r="AH6112" s="707">
        <v>20500.71</v>
      </c>
    </row>
    <row r="6113" spans="4:34">
      <c r="D6113" s="160" t="s">
        <v>5700</v>
      </c>
      <c r="E6113" s="160"/>
      <c r="F6113" s="160">
        <v>46076</v>
      </c>
      <c r="G6113" s="160">
        <v>46084</v>
      </c>
      <c r="H6113" s="160" t="s">
        <v>6533</v>
      </c>
      <c r="I6113" s="160" t="s">
        <v>6568</v>
      </c>
      <c r="J6113" s="160">
        <v>54668.55</v>
      </c>
      <c r="K6113" s="160">
        <v>54668.55</v>
      </c>
      <c r="L6113" s="707">
        <v>54668.55</v>
      </c>
      <c r="M6113" s="727" t="s">
        <v>4995</v>
      </c>
      <c r="U6113" s="707"/>
      <c r="V6113" s="707"/>
      <c r="W6113" s="707"/>
      <c r="X6113" s="707"/>
      <c r="Y6113" s="707"/>
      <c r="Z6113" s="707"/>
      <c r="AA6113" s="707"/>
      <c r="AB6113" s="707"/>
      <c r="AC6113" s="707"/>
      <c r="AD6113" s="707"/>
      <c r="AE6113" s="707"/>
    </row>
    <row r="6114" spans="4:34">
      <c r="D6114" s="160" t="s">
        <v>5700</v>
      </c>
      <c r="E6114" s="160"/>
      <c r="F6114" s="160">
        <v>46076</v>
      </c>
      <c r="G6114" s="160">
        <v>46084</v>
      </c>
      <c r="H6114" s="160" t="s">
        <v>6533</v>
      </c>
      <c r="I6114" s="160" t="s">
        <v>6568</v>
      </c>
      <c r="J6114" s="160">
        <v>54668.55</v>
      </c>
      <c r="K6114" s="160">
        <v>54668.55</v>
      </c>
      <c r="L6114" s="707">
        <v>54668.55</v>
      </c>
      <c r="M6114" s="727" t="s">
        <v>4996</v>
      </c>
      <c r="Q6114" s="707"/>
      <c r="R6114" s="707"/>
      <c r="S6114" s="707">
        <v>23917.49</v>
      </c>
      <c r="T6114" s="707">
        <v>30751.06</v>
      </c>
      <c r="U6114" s="707"/>
      <c r="V6114" s="707"/>
      <c r="W6114" s="707"/>
      <c r="X6114" s="707"/>
      <c r="Y6114" s="707"/>
      <c r="Z6114" s="707"/>
      <c r="AB6114" s="707"/>
      <c r="AC6114" s="707"/>
      <c r="AE6114" s="707"/>
    </row>
    <row r="6115" spans="4:34">
      <c r="D6115" s="160" t="s">
        <v>5701</v>
      </c>
      <c r="E6115" s="160"/>
      <c r="F6115" s="160">
        <v>46085</v>
      </c>
      <c r="G6115" s="160">
        <v>46092</v>
      </c>
      <c r="H6115" s="160" t="s">
        <v>6567</v>
      </c>
      <c r="I6115" s="160" t="s">
        <v>6621</v>
      </c>
      <c r="J6115" s="160">
        <v>43041.93</v>
      </c>
      <c r="K6115" s="160">
        <v>43041.93</v>
      </c>
      <c r="L6115" s="707">
        <v>43041.93</v>
      </c>
      <c r="M6115" s="727" t="s">
        <v>4994</v>
      </c>
      <c r="P6115" s="707"/>
      <c r="Q6115" s="707"/>
      <c r="R6115" s="707"/>
      <c r="U6115" s="707"/>
      <c r="V6115" s="707"/>
      <c r="W6115" s="707"/>
      <c r="X6115" s="707"/>
      <c r="Y6115" s="707"/>
      <c r="Z6115" s="707"/>
      <c r="AA6115" s="707"/>
      <c r="AB6115" s="707"/>
      <c r="AC6115" s="707"/>
      <c r="AD6115" s="707"/>
      <c r="AE6115" s="707"/>
      <c r="AF6115" s="707"/>
      <c r="AH6115" s="707">
        <v>43041.93</v>
      </c>
    </row>
    <row r="6116" spans="4:34">
      <c r="D6116" s="160" t="s">
        <v>5701</v>
      </c>
      <c r="E6116" s="160"/>
      <c r="F6116" s="160">
        <v>46085</v>
      </c>
      <c r="G6116" s="160">
        <v>46092</v>
      </c>
      <c r="H6116" s="160" t="s">
        <v>6567</v>
      </c>
      <c r="I6116" s="160" t="s">
        <v>6621</v>
      </c>
      <c r="J6116" s="160">
        <v>43041.93</v>
      </c>
      <c r="K6116" s="160">
        <v>43041.93</v>
      </c>
      <c r="L6116" s="707">
        <v>43041.93</v>
      </c>
      <c r="M6116" s="727" t="s">
        <v>4995</v>
      </c>
      <c r="U6116" s="707"/>
      <c r="V6116" s="707"/>
      <c r="W6116" s="707"/>
      <c r="X6116" s="707"/>
      <c r="Y6116" s="707"/>
      <c r="Z6116" s="707"/>
      <c r="AA6116" s="707"/>
      <c r="AB6116" s="707"/>
      <c r="AC6116" s="707"/>
      <c r="AD6116" s="707"/>
      <c r="AE6116" s="707"/>
      <c r="AF6116" s="707"/>
    </row>
    <row r="6117" spans="4:34">
      <c r="D6117" s="160" t="s">
        <v>5701</v>
      </c>
      <c r="E6117" s="160"/>
      <c r="F6117" s="160">
        <v>46085</v>
      </c>
      <c r="G6117" s="160">
        <v>46092</v>
      </c>
      <c r="H6117" s="160" t="s">
        <v>6567</v>
      </c>
      <c r="I6117" s="160" t="s">
        <v>6621</v>
      </c>
      <c r="J6117" s="160">
        <v>43041.93</v>
      </c>
      <c r="K6117" s="160">
        <v>43041.93</v>
      </c>
      <c r="L6117" s="707">
        <v>43041.93</v>
      </c>
      <c r="M6117" s="727" t="s">
        <v>4996</v>
      </c>
      <c r="T6117" s="707">
        <v>43041.93</v>
      </c>
      <c r="U6117" s="707"/>
      <c r="V6117" s="707"/>
      <c r="W6117" s="707"/>
      <c r="X6117" s="707"/>
      <c r="AA6117" s="707"/>
      <c r="AB6117" s="707"/>
      <c r="AC6117" s="707"/>
      <c r="AD6117" s="707"/>
      <c r="AE6117" s="707"/>
    </row>
    <row r="6118" spans="4:34">
      <c r="D6118" s="160" t="s">
        <v>5702</v>
      </c>
      <c r="E6118" s="160"/>
      <c r="F6118" s="160">
        <v>46068</v>
      </c>
      <c r="G6118" s="160">
        <v>46084</v>
      </c>
      <c r="H6118" s="160" t="s">
        <v>6595</v>
      </c>
      <c r="I6118" s="160" t="s">
        <v>6632</v>
      </c>
      <c r="J6118" s="160">
        <v>53902.92</v>
      </c>
      <c r="K6118" s="160">
        <v>53902.92</v>
      </c>
      <c r="L6118" s="707">
        <v>53902.92</v>
      </c>
      <c r="M6118" s="727" t="s">
        <v>4994</v>
      </c>
      <c r="U6118" s="707"/>
      <c r="V6118" s="707"/>
      <c r="W6118" s="707"/>
      <c r="Y6118" s="707"/>
      <c r="Z6118" s="707"/>
      <c r="AA6118" s="707"/>
      <c r="AB6118" s="707"/>
      <c r="AC6118" s="707"/>
      <c r="AD6118" s="707"/>
      <c r="AG6118" s="707">
        <v>36110</v>
      </c>
      <c r="AH6118" s="707">
        <v>17792.919999999998</v>
      </c>
    </row>
    <row r="6119" spans="4:34">
      <c r="D6119" s="160" t="s">
        <v>5702</v>
      </c>
      <c r="E6119" s="160"/>
      <c r="F6119" s="160">
        <v>46068</v>
      </c>
      <c r="G6119" s="160">
        <v>46084</v>
      </c>
      <c r="H6119" s="160" t="s">
        <v>6595</v>
      </c>
      <c r="I6119" s="160" t="s">
        <v>6632</v>
      </c>
      <c r="J6119" s="160">
        <v>53902.92</v>
      </c>
      <c r="K6119" s="160">
        <v>53902.92</v>
      </c>
      <c r="L6119" s="707">
        <v>53902.92</v>
      </c>
      <c r="M6119" s="727" t="s">
        <v>4995</v>
      </c>
      <c r="V6119" s="707"/>
      <c r="W6119" s="707"/>
      <c r="Y6119" s="707"/>
      <c r="Z6119" s="707"/>
      <c r="AA6119" s="707"/>
      <c r="AB6119" s="707"/>
      <c r="AC6119" s="707"/>
      <c r="AD6119" s="707"/>
    </row>
    <row r="6120" spans="4:34">
      <c r="D6120" s="160" t="s">
        <v>5702</v>
      </c>
      <c r="E6120" s="160"/>
      <c r="F6120" s="160">
        <v>46068</v>
      </c>
      <c r="G6120" s="160">
        <v>46084</v>
      </c>
      <c r="H6120" s="160" t="s">
        <v>6595</v>
      </c>
      <c r="I6120" s="160" t="s">
        <v>6632</v>
      </c>
      <c r="J6120" s="160">
        <v>53902.92</v>
      </c>
      <c r="K6120" s="160">
        <v>53902.92</v>
      </c>
      <c r="L6120" s="707">
        <v>53902.92</v>
      </c>
      <c r="M6120" s="727" t="s">
        <v>4996</v>
      </c>
      <c r="S6120" s="707">
        <v>13203.32</v>
      </c>
      <c r="T6120" s="707">
        <v>40699.599999999999</v>
      </c>
      <c r="U6120" s="707"/>
      <c r="V6120" s="707"/>
      <c r="W6120" s="707"/>
      <c r="AB6120" s="707"/>
      <c r="AD6120" s="707"/>
    </row>
    <row r="6121" spans="4:34">
      <c r="D6121" s="160" t="s">
        <v>5703</v>
      </c>
      <c r="E6121" s="160"/>
      <c r="F6121" s="160">
        <v>46076</v>
      </c>
      <c r="G6121" s="160">
        <v>46084</v>
      </c>
      <c r="H6121" s="160" t="s">
        <v>6533</v>
      </c>
      <c r="I6121" s="160" t="s">
        <v>6632</v>
      </c>
      <c r="J6121" s="160">
        <v>53902.92</v>
      </c>
      <c r="K6121" s="160">
        <v>53902.92</v>
      </c>
      <c r="L6121" s="707">
        <v>53902.92</v>
      </c>
      <c r="M6121" s="727" t="s">
        <v>4994</v>
      </c>
      <c r="U6121" s="707"/>
      <c r="V6121" s="707"/>
      <c r="Y6121" s="707"/>
      <c r="Z6121" s="707"/>
      <c r="AA6121" s="707"/>
      <c r="AB6121" s="707"/>
      <c r="AC6121" s="707"/>
      <c r="AD6121" s="707"/>
      <c r="AG6121" s="707">
        <v>36110</v>
      </c>
      <c r="AH6121" s="707">
        <v>17792.919999999998</v>
      </c>
    </row>
    <row r="6122" spans="4:34">
      <c r="D6122" s="160" t="s">
        <v>5703</v>
      </c>
      <c r="E6122" s="160"/>
      <c r="F6122" s="160">
        <v>46076</v>
      </c>
      <c r="G6122" s="160">
        <v>46084</v>
      </c>
      <c r="H6122" s="160" t="s">
        <v>6533</v>
      </c>
      <c r="I6122" s="160" t="s">
        <v>6632</v>
      </c>
      <c r="J6122" s="160">
        <v>53902.92</v>
      </c>
      <c r="K6122" s="160">
        <v>53902.92</v>
      </c>
      <c r="L6122" s="707">
        <v>53902.92</v>
      </c>
      <c r="M6122" s="727" t="s">
        <v>4995</v>
      </c>
      <c r="V6122" s="707"/>
      <c r="W6122" s="707"/>
      <c r="Y6122" s="707"/>
      <c r="Z6122" s="707"/>
      <c r="AA6122" s="707"/>
      <c r="AB6122" s="707"/>
      <c r="AC6122" s="707"/>
      <c r="AD6122" s="707"/>
      <c r="AE6122" s="707"/>
    </row>
    <row r="6123" spans="4:34">
      <c r="D6123" s="160" t="s">
        <v>5703</v>
      </c>
      <c r="E6123" s="160"/>
      <c r="F6123" s="160">
        <v>46076</v>
      </c>
      <c r="G6123" s="160">
        <v>46084</v>
      </c>
      <c r="H6123" s="160" t="s">
        <v>6533</v>
      </c>
      <c r="I6123" s="160" t="s">
        <v>6632</v>
      </c>
      <c r="J6123" s="160">
        <v>53902.92</v>
      </c>
      <c r="K6123" s="160">
        <v>53902.92</v>
      </c>
      <c r="L6123" s="707">
        <v>53902.92</v>
      </c>
      <c r="M6123" s="727" t="s">
        <v>4996</v>
      </c>
      <c r="S6123" s="707">
        <v>13203.32</v>
      </c>
      <c r="T6123" s="707">
        <v>40699.599999999999</v>
      </c>
      <c r="U6123" s="707"/>
      <c r="V6123" s="707"/>
      <c r="W6123" s="707"/>
      <c r="AB6123" s="707"/>
      <c r="AD6123" s="707"/>
      <c r="AE6123" s="707"/>
    </row>
    <row r="6124" spans="4:34">
      <c r="D6124" s="160" t="s">
        <v>5704</v>
      </c>
      <c r="E6124" s="160"/>
      <c r="F6124" s="160">
        <v>46076</v>
      </c>
      <c r="G6124" s="160">
        <v>46079</v>
      </c>
      <c r="H6124" s="160" t="s">
        <v>6533</v>
      </c>
      <c r="I6124" s="160" t="s">
        <v>6568</v>
      </c>
      <c r="J6124" s="160">
        <v>30179.02</v>
      </c>
      <c r="K6124" s="160">
        <v>30179.02</v>
      </c>
      <c r="L6124" s="707">
        <v>30179.02</v>
      </c>
      <c r="M6124" s="727" t="s">
        <v>4994</v>
      </c>
      <c r="U6124" s="707"/>
      <c r="V6124" s="707"/>
      <c r="Y6124" s="707"/>
      <c r="Z6124" s="707"/>
      <c r="AA6124" s="707"/>
      <c r="AB6124" s="707"/>
      <c r="AC6124" s="707"/>
      <c r="AD6124" s="707"/>
      <c r="AG6124" s="707">
        <v>30179.02</v>
      </c>
    </row>
    <row r="6125" spans="4:34">
      <c r="D6125" s="160" t="s">
        <v>5704</v>
      </c>
      <c r="E6125" s="160"/>
      <c r="F6125" s="160">
        <v>46076</v>
      </c>
      <c r="G6125" s="160">
        <v>46079</v>
      </c>
      <c r="H6125" s="160" t="s">
        <v>6533</v>
      </c>
      <c r="I6125" s="160" t="s">
        <v>6568</v>
      </c>
      <c r="J6125" s="160">
        <v>30179.02</v>
      </c>
      <c r="K6125" s="160">
        <v>30179.02</v>
      </c>
      <c r="L6125" s="707">
        <v>30179.02</v>
      </c>
      <c r="M6125" s="727" t="s">
        <v>4995</v>
      </c>
      <c r="V6125" s="707"/>
      <c r="W6125" s="707"/>
      <c r="Y6125" s="707"/>
      <c r="Z6125" s="707"/>
      <c r="AA6125" s="707"/>
      <c r="AB6125" s="707"/>
      <c r="AC6125" s="707"/>
      <c r="AD6125" s="707"/>
      <c r="AE6125" s="707"/>
    </row>
    <row r="6126" spans="4:34">
      <c r="D6126" s="160" t="s">
        <v>5704</v>
      </c>
      <c r="E6126" s="160"/>
      <c r="F6126" s="160">
        <v>46076</v>
      </c>
      <c r="G6126" s="160">
        <v>46079</v>
      </c>
      <c r="H6126" s="160" t="s">
        <v>6533</v>
      </c>
      <c r="I6126" s="160" t="s">
        <v>6568</v>
      </c>
      <c r="J6126" s="160">
        <v>30179.02</v>
      </c>
      <c r="K6126" s="160">
        <v>30179.02</v>
      </c>
      <c r="L6126" s="707">
        <v>30179.02</v>
      </c>
      <c r="M6126" s="727" t="s">
        <v>4996</v>
      </c>
      <c r="S6126" s="707">
        <v>13203.32</v>
      </c>
      <c r="T6126" s="707">
        <v>16975.7</v>
      </c>
      <c r="U6126" s="707"/>
      <c r="V6126" s="707"/>
      <c r="W6126" s="707"/>
      <c r="AB6126" s="707"/>
      <c r="AD6126" s="707"/>
      <c r="AE6126" s="707"/>
    </row>
    <row r="6127" spans="4:34">
      <c r="D6127" s="160" t="s">
        <v>5705</v>
      </c>
      <c r="E6127" s="160"/>
      <c r="F6127" s="160">
        <v>46081</v>
      </c>
      <c r="G6127" s="160">
        <v>46084</v>
      </c>
      <c r="H6127" s="160" t="s">
        <v>6568</v>
      </c>
      <c r="I6127" s="160" t="s">
        <v>6632</v>
      </c>
      <c r="J6127" s="160">
        <v>23723.9</v>
      </c>
      <c r="K6127" s="160">
        <v>23723.9</v>
      </c>
      <c r="L6127" s="707">
        <v>23723.9</v>
      </c>
      <c r="M6127" s="727" t="s">
        <v>4994</v>
      </c>
      <c r="U6127" s="707"/>
      <c r="V6127" s="707"/>
      <c r="Y6127" s="707"/>
      <c r="Z6127" s="707"/>
      <c r="AA6127" s="707"/>
      <c r="AB6127" s="707"/>
      <c r="AC6127" s="707"/>
      <c r="AD6127" s="707"/>
      <c r="AG6127" s="707">
        <v>5930.97</v>
      </c>
      <c r="AH6127" s="707">
        <v>17792.919999999998</v>
      </c>
    </row>
    <row r="6128" spans="4:34">
      <c r="D6128" s="160" t="s">
        <v>5705</v>
      </c>
      <c r="E6128" s="160"/>
      <c r="F6128" s="160">
        <v>46081</v>
      </c>
      <c r="G6128" s="160">
        <v>46084</v>
      </c>
      <c r="H6128" s="160" t="s">
        <v>6568</v>
      </c>
      <c r="I6128" s="160" t="s">
        <v>6632</v>
      </c>
      <c r="J6128" s="160">
        <v>23723.9</v>
      </c>
      <c r="K6128" s="160">
        <v>23723.9</v>
      </c>
      <c r="L6128" s="707">
        <v>23723.9</v>
      </c>
      <c r="M6128" s="727" t="s">
        <v>4995</v>
      </c>
      <c r="V6128" s="707"/>
      <c r="W6128" s="707"/>
      <c r="Y6128" s="707"/>
      <c r="Z6128" s="707"/>
      <c r="AA6128" s="707"/>
      <c r="AB6128" s="707"/>
      <c r="AC6128" s="707"/>
      <c r="AD6128" s="707"/>
    </row>
    <row r="6129" spans="4:41">
      <c r="D6129" s="160" t="s">
        <v>5705</v>
      </c>
      <c r="E6129" s="160"/>
      <c r="F6129" s="160">
        <v>46081</v>
      </c>
      <c r="G6129" s="160">
        <v>46084</v>
      </c>
      <c r="H6129" s="160" t="s">
        <v>6568</v>
      </c>
      <c r="I6129" s="160" t="s">
        <v>6632</v>
      </c>
      <c r="J6129" s="160">
        <v>23723.9</v>
      </c>
      <c r="K6129" s="160">
        <v>23723.9</v>
      </c>
      <c r="L6129" s="707">
        <v>23723.9</v>
      </c>
      <c r="M6129" s="727" t="s">
        <v>4996</v>
      </c>
      <c r="T6129" s="707">
        <v>23723.9</v>
      </c>
      <c r="U6129" s="707"/>
      <c r="V6129" s="707"/>
      <c r="W6129" s="707"/>
      <c r="AB6129" s="707"/>
      <c r="AD6129" s="707"/>
    </row>
    <row r="6130" spans="4:41">
      <c r="D6130" s="160" t="s">
        <v>737</v>
      </c>
      <c r="E6130" s="160"/>
      <c r="F6130" s="160">
        <v>46051</v>
      </c>
      <c r="G6130" s="160">
        <v>46067</v>
      </c>
      <c r="H6130" s="160" t="s">
        <v>6613</v>
      </c>
      <c r="I6130" s="160">
        <v>45985</v>
      </c>
      <c r="J6130" s="160">
        <v>0</v>
      </c>
      <c r="K6130" s="160">
        <v>0</v>
      </c>
      <c r="L6130" s="707">
        <v>357170.19</v>
      </c>
      <c r="M6130" s="727" t="s">
        <v>4994</v>
      </c>
      <c r="U6130" s="707"/>
      <c r="V6130" s="707"/>
      <c r="Y6130" s="707"/>
      <c r="Z6130" s="707"/>
      <c r="AA6130" s="707"/>
      <c r="AB6130" s="707"/>
      <c r="AC6130" s="707">
        <v>347344.62</v>
      </c>
      <c r="AD6130" s="707">
        <v>9825.57</v>
      </c>
      <c r="AE6130" s="707"/>
      <c r="AK6130" s="707"/>
      <c r="AL6130" s="707"/>
      <c r="AN6130" s="707"/>
      <c r="AO6130" s="707"/>
    </row>
    <row r="6131" spans="4:41">
      <c r="D6131" s="160" t="s">
        <v>737</v>
      </c>
      <c r="E6131" s="160"/>
      <c r="F6131" s="160">
        <v>46051</v>
      </c>
      <c r="G6131" s="160">
        <v>46067</v>
      </c>
      <c r="H6131" s="160" t="s">
        <v>6613</v>
      </c>
      <c r="I6131" s="160">
        <v>45985</v>
      </c>
      <c r="J6131" s="160">
        <v>0</v>
      </c>
      <c r="K6131" s="160">
        <v>0</v>
      </c>
      <c r="L6131" s="707">
        <v>357170.19</v>
      </c>
      <c r="M6131" s="727" t="s">
        <v>4995</v>
      </c>
      <c r="V6131" s="707"/>
      <c r="W6131" s="707"/>
      <c r="X6131" s="707"/>
      <c r="Y6131" s="707"/>
      <c r="Z6131" s="707"/>
      <c r="AA6131" s="707"/>
      <c r="AB6131" s="707"/>
      <c r="AC6131" s="707">
        <v>347344.62</v>
      </c>
      <c r="AD6131" s="707">
        <v>9825.57</v>
      </c>
      <c r="AE6131" s="707"/>
      <c r="AK6131" s="707"/>
      <c r="AL6131" s="707"/>
      <c r="AN6131" s="707"/>
      <c r="AO6131" s="707"/>
    </row>
    <row r="6132" spans="4:41">
      <c r="D6132" s="160" t="s">
        <v>737</v>
      </c>
      <c r="E6132" s="160"/>
      <c r="F6132" s="160">
        <v>46051</v>
      </c>
      <c r="G6132" s="160">
        <v>46067</v>
      </c>
      <c r="H6132" s="160" t="s">
        <v>6613</v>
      </c>
      <c r="I6132" s="160">
        <v>45985</v>
      </c>
      <c r="J6132" s="160">
        <v>0</v>
      </c>
      <c r="K6132" s="160">
        <v>0</v>
      </c>
      <c r="L6132" s="707">
        <v>357170.19</v>
      </c>
      <c r="M6132" s="727" t="s">
        <v>4996</v>
      </c>
      <c r="V6132" s="707"/>
      <c r="W6132" s="707"/>
      <c r="X6132" s="707"/>
      <c r="AB6132" s="707"/>
      <c r="AC6132" s="707"/>
      <c r="AE6132" s="707"/>
    </row>
    <row r="6133" spans="4:41">
      <c r="D6133" s="160" t="s">
        <v>9084</v>
      </c>
      <c r="E6133" s="160"/>
      <c r="F6133" s="160">
        <v>46051</v>
      </c>
      <c r="G6133" s="160">
        <v>46067</v>
      </c>
      <c r="H6133" s="160">
        <v>45932</v>
      </c>
      <c r="I6133" s="160">
        <v>45985</v>
      </c>
      <c r="J6133" s="160">
        <v>0</v>
      </c>
      <c r="K6133" s="160">
        <v>0</v>
      </c>
      <c r="L6133" s="707">
        <v>357170.19</v>
      </c>
      <c r="M6133" s="727" t="s">
        <v>4994</v>
      </c>
      <c r="V6133" s="707"/>
      <c r="Y6133" s="707"/>
      <c r="Z6133" s="707"/>
      <c r="AA6133" s="707"/>
      <c r="AB6133" s="707"/>
      <c r="AC6133" s="707">
        <v>347344.62</v>
      </c>
      <c r="AD6133" s="707">
        <v>9825.57</v>
      </c>
      <c r="AE6133" s="707"/>
      <c r="AK6133" s="707"/>
      <c r="AL6133" s="707"/>
      <c r="AN6133" s="707"/>
      <c r="AO6133" s="707"/>
    </row>
    <row r="6134" spans="4:41">
      <c r="D6134" s="160" t="s">
        <v>9084</v>
      </c>
      <c r="E6134" s="160"/>
      <c r="F6134" s="160">
        <v>46051</v>
      </c>
      <c r="G6134" s="160">
        <v>46067</v>
      </c>
      <c r="H6134" s="160">
        <v>45932</v>
      </c>
      <c r="I6134" s="160">
        <v>45985</v>
      </c>
      <c r="J6134" s="160">
        <v>0</v>
      </c>
      <c r="K6134" s="160">
        <v>0</v>
      </c>
      <c r="L6134" s="707">
        <v>357170.19</v>
      </c>
      <c r="M6134" s="727" t="s">
        <v>4995</v>
      </c>
      <c r="V6134" s="707"/>
      <c r="W6134" s="707"/>
      <c r="X6134" s="707"/>
      <c r="Y6134" s="707"/>
      <c r="Z6134" s="707"/>
      <c r="AA6134" s="707"/>
      <c r="AB6134" s="707"/>
      <c r="AC6134" s="707">
        <v>347344.62</v>
      </c>
      <c r="AD6134" s="707">
        <v>9825.57</v>
      </c>
      <c r="AE6134" s="707"/>
      <c r="AK6134" s="707"/>
      <c r="AL6134" s="707"/>
      <c r="AN6134" s="707"/>
      <c r="AO6134" s="707"/>
    </row>
    <row r="6135" spans="4:41">
      <c r="D6135" s="160" t="s">
        <v>9084</v>
      </c>
      <c r="E6135" s="160"/>
      <c r="F6135" s="160">
        <v>46051</v>
      </c>
      <c r="G6135" s="160">
        <v>46067</v>
      </c>
      <c r="H6135" s="160">
        <v>45932</v>
      </c>
      <c r="I6135" s="160">
        <v>45985</v>
      </c>
      <c r="J6135" s="160">
        <v>0</v>
      </c>
      <c r="K6135" s="160">
        <v>0</v>
      </c>
      <c r="L6135" s="707">
        <v>357170.19</v>
      </c>
      <c r="M6135" s="727" t="s">
        <v>4996</v>
      </c>
      <c r="V6135" s="707"/>
      <c r="W6135" s="707"/>
      <c r="X6135" s="707"/>
      <c r="AB6135" s="707"/>
      <c r="AC6135" s="707"/>
      <c r="AE6135" s="707"/>
    </row>
    <row r="6136" spans="4:41">
      <c r="D6136" s="160" t="s">
        <v>9579</v>
      </c>
      <c r="E6136" s="160"/>
      <c r="F6136" s="160">
        <v>46051</v>
      </c>
      <c r="G6136" s="160">
        <v>46067</v>
      </c>
      <c r="H6136" s="160">
        <v>45932</v>
      </c>
      <c r="I6136" s="160">
        <v>45985</v>
      </c>
      <c r="J6136" s="160">
        <v>0</v>
      </c>
      <c r="K6136" s="160">
        <v>0</v>
      </c>
      <c r="L6136" s="707">
        <v>357170.19</v>
      </c>
      <c r="M6136" s="727" t="s">
        <v>4994</v>
      </c>
      <c r="V6136" s="707"/>
      <c r="Y6136" s="707"/>
      <c r="Z6136" s="707"/>
      <c r="AA6136" s="707"/>
      <c r="AB6136" s="707"/>
      <c r="AC6136" s="707">
        <v>347344.62</v>
      </c>
      <c r="AD6136" s="707">
        <v>9825.57</v>
      </c>
      <c r="AE6136" s="707"/>
      <c r="AK6136" s="707"/>
      <c r="AL6136" s="707"/>
      <c r="AN6136" s="707"/>
      <c r="AO6136" s="707"/>
    </row>
    <row r="6137" spans="4:41">
      <c r="D6137" s="160" t="s">
        <v>9579</v>
      </c>
      <c r="E6137" s="160"/>
      <c r="F6137" s="160">
        <v>46051</v>
      </c>
      <c r="G6137" s="160">
        <v>46067</v>
      </c>
      <c r="H6137" s="160">
        <v>45932</v>
      </c>
      <c r="I6137" s="160">
        <v>45985</v>
      </c>
      <c r="J6137" s="160">
        <v>0</v>
      </c>
      <c r="K6137" s="160">
        <v>0</v>
      </c>
      <c r="L6137" s="707">
        <v>357170.19</v>
      </c>
      <c r="M6137" s="727" t="s">
        <v>4995</v>
      </c>
      <c r="V6137" s="707"/>
      <c r="W6137" s="707"/>
      <c r="X6137" s="707"/>
      <c r="Y6137" s="707"/>
      <c r="Z6137" s="707"/>
      <c r="AA6137" s="707"/>
      <c r="AB6137" s="707"/>
      <c r="AC6137" s="707">
        <v>347344.62</v>
      </c>
      <c r="AD6137" s="707">
        <v>9825.57</v>
      </c>
      <c r="AE6137" s="707"/>
      <c r="AK6137" s="707"/>
      <c r="AL6137" s="707"/>
      <c r="AN6137" s="707"/>
      <c r="AO6137" s="707"/>
    </row>
    <row r="6138" spans="4:41">
      <c r="D6138" s="160" t="s">
        <v>9579</v>
      </c>
      <c r="E6138" s="160"/>
      <c r="F6138" s="160">
        <v>46051</v>
      </c>
      <c r="G6138" s="160">
        <v>46067</v>
      </c>
      <c r="H6138" s="160">
        <v>45932</v>
      </c>
      <c r="I6138" s="160">
        <v>45985</v>
      </c>
      <c r="J6138" s="160">
        <v>0</v>
      </c>
      <c r="K6138" s="160">
        <v>0</v>
      </c>
      <c r="L6138" s="707">
        <v>357170.19</v>
      </c>
      <c r="M6138" s="727" t="s">
        <v>4996</v>
      </c>
      <c r="V6138" s="707"/>
      <c r="W6138" s="707"/>
      <c r="X6138" s="707"/>
      <c r="AC6138" s="707"/>
      <c r="AE6138" s="707"/>
    </row>
    <row r="6139" spans="4:41">
      <c r="D6139" s="160" t="s">
        <v>9580</v>
      </c>
      <c r="E6139" s="160"/>
      <c r="F6139" s="160">
        <v>46051</v>
      </c>
      <c r="G6139" s="160">
        <v>46063</v>
      </c>
      <c r="H6139" s="160">
        <v>45932</v>
      </c>
      <c r="I6139" s="160">
        <v>45951</v>
      </c>
      <c r="J6139" s="160">
        <v>0</v>
      </c>
      <c r="K6139" s="160">
        <v>0</v>
      </c>
      <c r="L6139" s="707">
        <v>130581.28</v>
      </c>
      <c r="M6139" s="727" t="s">
        <v>4994</v>
      </c>
      <c r="V6139" s="707"/>
      <c r="Y6139" s="707"/>
      <c r="Z6139" s="707"/>
      <c r="AA6139" s="707"/>
      <c r="AB6139" s="707"/>
      <c r="AC6139" s="707">
        <v>130581.28</v>
      </c>
      <c r="AD6139" s="707"/>
      <c r="AE6139" s="707"/>
      <c r="AK6139" s="707"/>
      <c r="AL6139" s="707"/>
      <c r="AN6139" s="707"/>
      <c r="AO6139" s="707"/>
    </row>
    <row r="6140" spans="4:41">
      <c r="D6140" s="160" t="s">
        <v>9580</v>
      </c>
      <c r="E6140" s="160"/>
      <c r="F6140" s="160">
        <v>46051</v>
      </c>
      <c r="G6140" s="160">
        <v>46063</v>
      </c>
      <c r="H6140" s="160">
        <v>45932</v>
      </c>
      <c r="I6140" s="160">
        <v>45951</v>
      </c>
      <c r="J6140" s="160">
        <v>0</v>
      </c>
      <c r="K6140" s="160">
        <v>0</v>
      </c>
      <c r="L6140" s="707">
        <v>130581.28</v>
      </c>
      <c r="M6140" s="727" t="s">
        <v>4995</v>
      </c>
      <c r="V6140" s="707"/>
      <c r="W6140" s="707"/>
      <c r="X6140" s="707"/>
      <c r="Y6140" s="707"/>
      <c r="Z6140" s="707"/>
      <c r="AA6140" s="707"/>
      <c r="AB6140" s="707"/>
      <c r="AC6140" s="707">
        <v>130581.28</v>
      </c>
      <c r="AD6140" s="707"/>
      <c r="AE6140" s="707"/>
      <c r="AK6140" s="707"/>
      <c r="AL6140" s="707"/>
      <c r="AN6140" s="707"/>
      <c r="AO6140" s="707"/>
    </row>
    <row r="6141" spans="4:41">
      <c r="D6141" s="160" t="s">
        <v>9580</v>
      </c>
      <c r="E6141" s="160"/>
      <c r="F6141" s="160">
        <v>46051</v>
      </c>
      <c r="G6141" s="160">
        <v>46063</v>
      </c>
      <c r="H6141" s="160">
        <v>45932</v>
      </c>
      <c r="I6141" s="160">
        <v>45951</v>
      </c>
      <c r="J6141" s="160">
        <v>0</v>
      </c>
      <c r="K6141" s="160">
        <v>0</v>
      </c>
      <c r="L6141" s="707">
        <v>130581.28</v>
      </c>
      <c r="M6141" s="727" t="s">
        <v>4996</v>
      </c>
      <c r="U6141" s="707"/>
      <c r="V6141" s="707"/>
      <c r="W6141" s="707"/>
      <c r="X6141" s="707"/>
      <c r="AC6141" s="707"/>
    </row>
    <row r="6142" spans="4:41">
      <c r="D6142" s="160" t="s">
        <v>9581</v>
      </c>
      <c r="E6142" s="160"/>
      <c r="F6142" s="160">
        <v>46054</v>
      </c>
      <c r="G6142" s="160">
        <v>46064</v>
      </c>
      <c r="H6142" s="160">
        <v>45935</v>
      </c>
      <c r="I6142" s="160">
        <v>45945</v>
      </c>
      <c r="J6142" s="160">
        <v>0</v>
      </c>
      <c r="K6142" s="160">
        <v>0</v>
      </c>
      <c r="L6142" s="707">
        <v>65913.64</v>
      </c>
      <c r="M6142" s="727" t="s">
        <v>4994</v>
      </c>
      <c r="U6142" s="707"/>
      <c r="V6142" s="707"/>
      <c r="Y6142" s="707"/>
      <c r="Z6142" s="707"/>
      <c r="AA6142" s="707"/>
      <c r="AB6142" s="707"/>
      <c r="AC6142" s="707">
        <v>65913.64</v>
      </c>
      <c r="AD6142" s="707"/>
      <c r="AE6142" s="707"/>
      <c r="AK6142" s="707"/>
      <c r="AL6142" s="707"/>
      <c r="AN6142" s="707"/>
      <c r="AO6142" s="707"/>
    </row>
    <row r="6143" spans="4:41">
      <c r="D6143" s="160" t="s">
        <v>9581</v>
      </c>
      <c r="E6143" s="160"/>
      <c r="F6143" s="160">
        <v>46054</v>
      </c>
      <c r="G6143" s="160">
        <v>46064</v>
      </c>
      <c r="H6143" s="160">
        <v>45935</v>
      </c>
      <c r="I6143" s="160">
        <v>45945</v>
      </c>
      <c r="J6143" s="160">
        <v>0</v>
      </c>
      <c r="K6143" s="160">
        <v>0</v>
      </c>
      <c r="L6143" s="707">
        <v>65913.64</v>
      </c>
      <c r="M6143" s="727" t="s">
        <v>4995</v>
      </c>
      <c r="V6143" s="707"/>
      <c r="W6143" s="707"/>
      <c r="Y6143" s="707"/>
      <c r="Z6143" s="707"/>
      <c r="AA6143" s="707"/>
      <c r="AB6143" s="707"/>
      <c r="AC6143" s="707">
        <v>65913.64</v>
      </c>
      <c r="AD6143" s="707"/>
      <c r="AE6143" s="707"/>
      <c r="AK6143" s="707"/>
      <c r="AL6143" s="707"/>
      <c r="AN6143" s="707"/>
      <c r="AO6143" s="707"/>
    </row>
    <row r="6144" spans="4:41">
      <c r="D6144" s="160" t="s">
        <v>9581</v>
      </c>
      <c r="E6144" s="160"/>
      <c r="F6144" s="160">
        <v>46054</v>
      </c>
      <c r="G6144" s="160">
        <v>46064</v>
      </c>
      <c r="H6144" s="160">
        <v>45935</v>
      </c>
      <c r="I6144" s="160">
        <v>45945</v>
      </c>
      <c r="J6144" s="160">
        <v>0</v>
      </c>
      <c r="K6144" s="160">
        <v>0</v>
      </c>
      <c r="L6144" s="707">
        <v>65913.64</v>
      </c>
      <c r="M6144" s="727" t="s">
        <v>4996</v>
      </c>
      <c r="U6144" s="707"/>
      <c r="V6144" s="707"/>
      <c r="W6144" s="707"/>
      <c r="AB6144" s="707"/>
      <c r="AC6144" s="707"/>
      <c r="AE6144" s="707"/>
    </row>
    <row r="6145" spans="4:43">
      <c r="D6145" s="160" t="s">
        <v>9582</v>
      </c>
      <c r="E6145" s="160"/>
      <c r="F6145" s="160">
        <v>46056</v>
      </c>
      <c r="G6145" s="160">
        <v>46067</v>
      </c>
      <c r="H6145" s="160">
        <v>45937</v>
      </c>
      <c r="I6145" s="160">
        <v>45985</v>
      </c>
      <c r="J6145" s="160">
        <v>0</v>
      </c>
      <c r="K6145" s="160">
        <v>0</v>
      </c>
      <c r="L6145" s="707">
        <v>65503.79</v>
      </c>
      <c r="M6145" s="727" t="s">
        <v>4994</v>
      </c>
      <c r="U6145" s="707"/>
      <c r="V6145" s="707"/>
      <c r="Y6145" s="707"/>
      <c r="Z6145" s="707"/>
      <c r="AA6145" s="707"/>
      <c r="AB6145" s="707"/>
      <c r="AC6145" s="707">
        <v>55678.22</v>
      </c>
      <c r="AD6145" s="707">
        <v>9825.57</v>
      </c>
      <c r="AE6145" s="707"/>
      <c r="AK6145" s="707"/>
      <c r="AL6145" s="707"/>
      <c r="AN6145" s="707"/>
      <c r="AO6145" s="707"/>
    </row>
    <row r="6146" spans="4:43">
      <c r="D6146" s="160" t="s">
        <v>9582</v>
      </c>
      <c r="E6146" s="160"/>
      <c r="F6146" s="160">
        <v>46056</v>
      </c>
      <c r="G6146" s="160">
        <v>46067</v>
      </c>
      <c r="H6146" s="160">
        <v>45937</v>
      </c>
      <c r="I6146" s="160">
        <v>45985</v>
      </c>
      <c r="J6146" s="160">
        <v>0</v>
      </c>
      <c r="K6146" s="160">
        <v>0</v>
      </c>
      <c r="L6146" s="707">
        <v>65503.79</v>
      </c>
      <c r="M6146" s="727" t="s">
        <v>4995</v>
      </c>
      <c r="V6146" s="707"/>
      <c r="W6146" s="707"/>
      <c r="X6146" s="707"/>
      <c r="Y6146" s="707"/>
      <c r="Z6146" s="707"/>
      <c r="AA6146" s="707"/>
      <c r="AB6146" s="707"/>
      <c r="AC6146" s="707">
        <v>55678.22</v>
      </c>
      <c r="AD6146" s="707">
        <v>9825.57</v>
      </c>
      <c r="AE6146" s="707"/>
      <c r="AK6146" s="707"/>
      <c r="AL6146" s="707"/>
      <c r="AN6146" s="707"/>
      <c r="AO6146" s="707"/>
    </row>
    <row r="6147" spans="4:43">
      <c r="D6147" s="160" t="s">
        <v>9582</v>
      </c>
      <c r="E6147" s="160"/>
      <c r="F6147" s="160">
        <v>46056</v>
      </c>
      <c r="G6147" s="160">
        <v>46067</v>
      </c>
      <c r="H6147" s="160">
        <v>45937</v>
      </c>
      <c r="I6147" s="160">
        <v>45985</v>
      </c>
      <c r="J6147" s="160">
        <v>0</v>
      </c>
      <c r="K6147" s="160">
        <v>0</v>
      </c>
      <c r="L6147" s="707">
        <v>65503.79</v>
      </c>
      <c r="M6147" s="727" t="s">
        <v>4996</v>
      </c>
      <c r="U6147" s="707"/>
      <c r="V6147" s="707"/>
      <c r="W6147" s="707"/>
      <c r="X6147" s="707"/>
      <c r="AB6147" s="707"/>
      <c r="AC6147" s="707"/>
      <c r="AE6147" s="707"/>
    </row>
    <row r="6148" spans="4:43">
      <c r="D6148" s="160" t="s">
        <v>9583</v>
      </c>
      <c r="E6148" s="160"/>
      <c r="F6148" s="160">
        <v>46058</v>
      </c>
      <c r="G6148" s="160">
        <v>46067</v>
      </c>
      <c r="H6148" s="160">
        <v>45939</v>
      </c>
      <c r="I6148" s="160">
        <v>45948</v>
      </c>
      <c r="J6148" s="160">
        <v>0</v>
      </c>
      <c r="K6148" s="160">
        <v>0</v>
      </c>
      <c r="L6148" s="707">
        <v>95171.48</v>
      </c>
      <c r="M6148" s="727" t="s">
        <v>4994</v>
      </c>
      <c r="U6148" s="707"/>
      <c r="V6148" s="707"/>
      <c r="Y6148" s="707"/>
      <c r="Z6148" s="707"/>
      <c r="AA6148" s="707"/>
      <c r="AB6148" s="707"/>
      <c r="AC6148" s="707">
        <v>95171.48</v>
      </c>
      <c r="AD6148" s="707"/>
      <c r="AE6148" s="707"/>
      <c r="AK6148" s="707"/>
      <c r="AL6148" s="707"/>
      <c r="AO6148" s="707"/>
    </row>
    <row r="6149" spans="4:43">
      <c r="D6149" s="160" t="s">
        <v>9583</v>
      </c>
      <c r="E6149" s="160"/>
      <c r="F6149" s="160">
        <v>46058</v>
      </c>
      <c r="G6149" s="160">
        <v>46067</v>
      </c>
      <c r="H6149" s="160">
        <v>45939</v>
      </c>
      <c r="I6149" s="160">
        <v>45948</v>
      </c>
      <c r="J6149" s="160">
        <v>0</v>
      </c>
      <c r="K6149" s="160">
        <v>0</v>
      </c>
      <c r="L6149" s="707">
        <v>95171.48</v>
      </c>
      <c r="M6149" s="727" t="s">
        <v>4995</v>
      </c>
      <c r="V6149" s="707"/>
      <c r="W6149" s="707"/>
      <c r="X6149" s="707"/>
      <c r="Y6149" s="707"/>
      <c r="Z6149" s="707"/>
      <c r="AA6149" s="707"/>
      <c r="AB6149" s="707"/>
      <c r="AC6149" s="707">
        <v>95171.48</v>
      </c>
      <c r="AD6149" s="707"/>
      <c r="AE6149" s="707"/>
      <c r="AH6149" s="707"/>
      <c r="AI6149" s="707"/>
      <c r="AJ6149" s="707"/>
      <c r="AK6149" s="707"/>
      <c r="AL6149" s="707"/>
      <c r="AO6149" s="707"/>
    </row>
    <row r="6150" spans="4:43">
      <c r="D6150" s="160" t="s">
        <v>9583</v>
      </c>
      <c r="E6150" s="160"/>
      <c r="F6150" s="160">
        <v>46058</v>
      </c>
      <c r="G6150" s="160">
        <v>46067</v>
      </c>
      <c r="H6150" s="160">
        <v>45939</v>
      </c>
      <c r="I6150" s="160">
        <v>45948</v>
      </c>
      <c r="J6150" s="160">
        <v>0</v>
      </c>
      <c r="K6150" s="160">
        <v>0</v>
      </c>
      <c r="L6150" s="707">
        <v>95171.48</v>
      </c>
      <c r="M6150" s="727" t="s">
        <v>4996</v>
      </c>
      <c r="U6150" s="707"/>
      <c r="V6150" s="707"/>
      <c r="W6150" s="707"/>
      <c r="X6150" s="707"/>
      <c r="AB6150" s="707"/>
      <c r="AC6150" s="707"/>
      <c r="AH6150" s="707"/>
      <c r="AI6150" s="707"/>
      <c r="AJ6150" s="707"/>
    </row>
    <row r="6151" spans="4:43">
      <c r="D6151" s="160" t="s">
        <v>738</v>
      </c>
      <c r="E6151" s="160"/>
      <c r="F6151" s="160">
        <v>46081</v>
      </c>
      <c r="G6151" s="160">
        <v>46198</v>
      </c>
      <c r="H6151" s="160" t="s">
        <v>6648</v>
      </c>
      <c r="I6151" s="160">
        <v>46081</v>
      </c>
      <c r="J6151" s="160">
        <v>2843956.27</v>
      </c>
      <c r="K6151" s="160">
        <v>2843956.28</v>
      </c>
      <c r="L6151" s="707">
        <v>5727182.1900000004</v>
      </c>
      <c r="M6151" s="727" t="s">
        <v>4994</v>
      </c>
      <c r="U6151" s="707"/>
      <c r="V6151" s="707"/>
      <c r="Y6151" s="707"/>
      <c r="Z6151" s="707"/>
      <c r="AA6151" s="707"/>
      <c r="AB6151" s="707">
        <v>131468.69</v>
      </c>
      <c r="AC6151" s="707">
        <v>1483980.32</v>
      </c>
      <c r="AD6151" s="707">
        <v>591099.06000000006</v>
      </c>
      <c r="AE6151" s="707">
        <v>514638.14</v>
      </c>
      <c r="AG6151" s="707">
        <v>260822.3</v>
      </c>
      <c r="AH6151" s="707">
        <v>780207.13</v>
      </c>
      <c r="AI6151" s="707">
        <v>540036.44999999995</v>
      </c>
      <c r="AJ6151" s="707">
        <v>1149795.42</v>
      </c>
      <c r="AK6151" s="707">
        <v>275134.67</v>
      </c>
      <c r="AN6151" s="707"/>
      <c r="AO6151" s="707"/>
      <c r="AP6151" s="707"/>
      <c r="AQ6151" s="707"/>
    </row>
    <row r="6152" spans="4:43">
      <c r="D6152" s="160" t="s">
        <v>738</v>
      </c>
      <c r="E6152" s="160"/>
      <c r="F6152" s="160">
        <v>46081</v>
      </c>
      <c r="G6152" s="160">
        <v>46198</v>
      </c>
      <c r="H6152" s="160" t="s">
        <v>6648</v>
      </c>
      <c r="I6152" s="160">
        <v>46081</v>
      </c>
      <c r="J6152" s="160">
        <v>2843956.27</v>
      </c>
      <c r="K6152" s="160">
        <v>2843956.28</v>
      </c>
      <c r="L6152" s="707">
        <v>5727182.1900000004</v>
      </c>
      <c r="M6152" s="727" t="s">
        <v>4995</v>
      </c>
      <c r="V6152" s="707"/>
      <c r="W6152" s="707"/>
      <c r="X6152" s="707"/>
      <c r="Y6152" s="707"/>
      <c r="Z6152" s="707"/>
      <c r="AA6152" s="707"/>
      <c r="AB6152" s="707"/>
      <c r="AC6152" s="707">
        <v>1521878.86</v>
      </c>
      <c r="AD6152" s="707">
        <v>591099.06000000006</v>
      </c>
      <c r="AE6152" s="707">
        <v>514638.14</v>
      </c>
      <c r="AG6152" s="707">
        <v>255609.86</v>
      </c>
      <c r="AH6152" s="707"/>
      <c r="AI6152" s="707"/>
      <c r="AN6152" s="707"/>
      <c r="AO6152" s="707"/>
      <c r="AP6152" s="707"/>
      <c r="AQ6152" s="707"/>
    </row>
    <row r="6153" spans="4:43">
      <c r="D6153" s="160" t="s">
        <v>738</v>
      </c>
      <c r="E6153" s="160"/>
      <c r="F6153" s="160">
        <v>46081</v>
      </c>
      <c r="G6153" s="160">
        <v>46198</v>
      </c>
      <c r="H6153" s="160" t="s">
        <v>6648</v>
      </c>
      <c r="I6153" s="160">
        <v>46081</v>
      </c>
      <c r="J6153" s="160">
        <v>2843956.27</v>
      </c>
      <c r="K6153" s="160">
        <v>2843956.28</v>
      </c>
      <c r="L6153" s="707">
        <v>5727182.1900000004</v>
      </c>
      <c r="M6153" s="727" t="s">
        <v>4996</v>
      </c>
      <c r="V6153" s="707"/>
      <c r="W6153" s="707">
        <v>7330</v>
      </c>
      <c r="X6153" s="707">
        <v>64146.29</v>
      </c>
      <c r="Y6153" s="707">
        <v>20473.419999999998</v>
      </c>
      <c r="AA6153" s="707">
        <v>2578311.5699999998</v>
      </c>
      <c r="AB6153" s="707">
        <v>165293.75</v>
      </c>
      <c r="AC6153" s="707">
        <v>8401.25</v>
      </c>
      <c r="AH6153" s="707"/>
      <c r="AI6153" s="707"/>
    </row>
    <row r="6154" spans="4:43">
      <c r="D6154" s="160" t="s">
        <v>9084</v>
      </c>
      <c r="E6154" s="160"/>
      <c r="F6154" s="160">
        <v>46081</v>
      </c>
      <c r="G6154" s="160">
        <v>46110</v>
      </c>
      <c r="H6154" s="160" t="s">
        <v>6648</v>
      </c>
      <c r="I6154" s="160">
        <v>45943</v>
      </c>
      <c r="J6154" s="160">
        <v>91949.71</v>
      </c>
      <c r="K6154" s="160">
        <v>91949.71</v>
      </c>
      <c r="L6154" s="707">
        <v>178585.09</v>
      </c>
      <c r="M6154" s="727" t="s">
        <v>4994</v>
      </c>
      <c r="V6154" s="707"/>
      <c r="Y6154" s="707"/>
      <c r="Z6154" s="707"/>
      <c r="AA6154" s="707"/>
      <c r="AB6154" s="707"/>
      <c r="AC6154" s="707">
        <v>86635.38</v>
      </c>
      <c r="AD6154" s="707"/>
      <c r="AE6154" s="707"/>
      <c r="AG6154" s="707">
        <v>5212.4399999999996</v>
      </c>
      <c r="AH6154" s="707">
        <v>86737.27</v>
      </c>
      <c r="AN6154" s="707"/>
      <c r="AO6154" s="707"/>
    </row>
    <row r="6155" spans="4:43">
      <c r="D6155" s="160" t="s">
        <v>9084</v>
      </c>
      <c r="E6155" s="160"/>
      <c r="F6155" s="160">
        <v>46081</v>
      </c>
      <c r="G6155" s="160">
        <v>46110</v>
      </c>
      <c r="H6155" s="160" t="s">
        <v>6648</v>
      </c>
      <c r="I6155" s="160">
        <v>45943</v>
      </c>
      <c r="J6155" s="160">
        <v>91949.71</v>
      </c>
      <c r="K6155" s="160">
        <v>91949.71</v>
      </c>
      <c r="L6155" s="707">
        <v>178585.09</v>
      </c>
      <c r="M6155" s="727" t="s">
        <v>4995</v>
      </c>
      <c r="V6155" s="707"/>
      <c r="W6155" s="707"/>
      <c r="X6155" s="707"/>
      <c r="Y6155" s="707"/>
      <c r="Z6155" s="707"/>
      <c r="AA6155" s="707"/>
      <c r="AB6155" s="707"/>
      <c r="AC6155" s="707">
        <v>86635.38</v>
      </c>
      <c r="AD6155" s="707"/>
      <c r="AE6155" s="707"/>
      <c r="AI6155" s="707"/>
      <c r="AN6155" s="707"/>
      <c r="AO6155" s="707"/>
    </row>
    <row r="6156" spans="4:43">
      <c r="D6156" s="160" t="s">
        <v>9084</v>
      </c>
      <c r="E6156" s="160"/>
      <c r="F6156" s="160">
        <v>46081</v>
      </c>
      <c r="G6156" s="160">
        <v>46110</v>
      </c>
      <c r="H6156" s="160" t="s">
        <v>6648</v>
      </c>
      <c r="I6156" s="160">
        <v>45943</v>
      </c>
      <c r="J6156" s="160">
        <v>91949.71</v>
      </c>
      <c r="K6156" s="160">
        <v>91949.71</v>
      </c>
      <c r="L6156" s="707">
        <v>178585.09</v>
      </c>
      <c r="M6156" s="727" t="s">
        <v>4996</v>
      </c>
      <c r="V6156" s="707"/>
      <c r="W6156" s="707">
        <v>7330</v>
      </c>
      <c r="X6156" s="707">
        <v>64146.29</v>
      </c>
      <c r="Y6156" s="707">
        <v>20473.419999999998</v>
      </c>
      <c r="AB6156" s="707"/>
      <c r="AC6156" s="707"/>
      <c r="AI6156" s="707"/>
    </row>
    <row r="6157" spans="4:43">
      <c r="D6157" s="160" t="s">
        <v>9584</v>
      </c>
      <c r="E6157" s="160"/>
      <c r="F6157" s="160">
        <v>46081</v>
      </c>
      <c r="G6157" s="160">
        <v>46110</v>
      </c>
      <c r="H6157" s="160" t="s">
        <v>6648</v>
      </c>
      <c r="I6157" s="160">
        <v>45943</v>
      </c>
      <c r="J6157" s="160">
        <v>91949.71</v>
      </c>
      <c r="K6157" s="160">
        <v>91949.71</v>
      </c>
      <c r="L6157" s="707">
        <v>178585.09</v>
      </c>
      <c r="M6157" s="727" t="s">
        <v>4994</v>
      </c>
      <c r="V6157" s="707"/>
      <c r="W6157" s="707"/>
      <c r="Z6157" s="707"/>
      <c r="AA6157" s="707"/>
      <c r="AB6157" s="707"/>
      <c r="AC6157" s="707">
        <v>86635.38</v>
      </c>
      <c r="AD6157" s="707"/>
      <c r="AE6157" s="707"/>
      <c r="AG6157" s="707">
        <v>5212.4399999999996</v>
      </c>
      <c r="AH6157" s="707">
        <v>86737.27</v>
      </c>
      <c r="AN6157" s="707"/>
      <c r="AO6157" s="707"/>
    </row>
    <row r="6158" spans="4:43">
      <c r="D6158" s="160" t="s">
        <v>9584</v>
      </c>
      <c r="E6158" s="160"/>
      <c r="F6158" s="160">
        <v>46081</v>
      </c>
      <c r="G6158" s="160">
        <v>46110</v>
      </c>
      <c r="H6158" s="160" t="s">
        <v>6648</v>
      </c>
      <c r="I6158" s="160">
        <v>45943</v>
      </c>
      <c r="J6158" s="160">
        <v>91949.71</v>
      </c>
      <c r="K6158" s="160">
        <v>91949.71</v>
      </c>
      <c r="L6158" s="707">
        <v>178585.09</v>
      </c>
      <c r="M6158" s="727" t="s">
        <v>4995</v>
      </c>
      <c r="V6158" s="707"/>
      <c r="W6158" s="707"/>
      <c r="X6158" s="707"/>
      <c r="Z6158" s="707"/>
      <c r="AA6158" s="707"/>
      <c r="AB6158" s="707"/>
      <c r="AC6158" s="707">
        <v>86635.38</v>
      </c>
      <c r="AD6158" s="707"/>
      <c r="AE6158" s="707"/>
      <c r="AI6158" s="707"/>
      <c r="AJ6158" s="707"/>
      <c r="AN6158" s="707"/>
      <c r="AO6158" s="707"/>
    </row>
    <row r="6159" spans="4:43">
      <c r="D6159" s="160" t="s">
        <v>9584</v>
      </c>
      <c r="E6159" s="160"/>
      <c r="F6159" s="160">
        <v>46081</v>
      </c>
      <c r="G6159" s="160">
        <v>46110</v>
      </c>
      <c r="H6159" s="160" t="s">
        <v>6648</v>
      </c>
      <c r="I6159" s="160">
        <v>45943</v>
      </c>
      <c r="J6159" s="160">
        <v>91949.71</v>
      </c>
      <c r="K6159" s="160">
        <v>91949.71</v>
      </c>
      <c r="L6159" s="707">
        <v>178585.09</v>
      </c>
      <c r="M6159" s="727" t="s">
        <v>4996</v>
      </c>
      <c r="V6159" s="707"/>
      <c r="W6159" s="707">
        <v>7330</v>
      </c>
      <c r="X6159" s="707">
        <v>64146.29</v>
      </c>
      <c r="Y6159" s="707">
        <v>20473.419999999998</v>
      </c>
      <c r="AC6159" s="707"/>
      <c r="AD6159" s="707"/>
      <c r="AI6159" s="707"/>
      <c r="AJ6159" s="707"/>
    </row>
    <row r="6160" spans="4:43">
      <c r="D6160" s="160" t="s">
        <v>9585</v>
      </c>
      <c r="E6160" s="160"/>
      <c r="F6160" s="160">
        <v>46081</v>
      </c>
      <c r="G6160" s="160">
        <v>46110</v>
      </c>
      <c r="H6160" s="160" t="s">
        <v>6648</v>
      </c>
      <c r="I6160" s="160">
        <v>45943</v>
      </c>
      <c r="J6160" s="160">
        <v>41710.239999999998</v>
      </c>
      <c r="K6160" s="160">
        <v>41710.239999999998</v>
      </c>
      <c r="L6160" s="707">
        <v>65290.64</v>
      </c>
      <c r="M6160" s="727" t="s">
        <v>4994</v>
      </c>
      <c r="V6160" s="707"/>
      <c r="W6160" s="707"/>
      <c r="Z6160" s="707"/>
      <c r="AA6160" s="707"/>
      <c r="AB6160" s="707"/>
      <c r="AC6160" s="707">
        <v>23580.400000000001</v>
      </c>
      <c r="AD6160" s="707"/>
      <c r="AE6160" s="707"/>
      <c r="AG6160" s="707">
        <v>5212.4399999999996</v>
      </c>
      <c r="AH6160" s="707">
        <v>36497.79</v>
      </c>
      <c r="AN6160" s="707"/>
      <c r="AO6160" s="707"/>
    </row>
    <row r="6161" spans="4:43">
      <c r="D6161" s="160" t="s">
        <v>9585</v>
      </c>
      <c r="E6161" s="160"/>
      <c r="F6161" s="160">
        <v>46081</v>
      </c>
      <c r="G6161" s="160">
        <v>46110</v>
      </c>
      <c r="H6161" s="160" t="s">
        <v>6648</v>
      </c>
      <c r="I6161" s="160">
        <v>45943</v>
      </c>
      <c r="J6161" s="160">
        <v>41710.239999999998</v>
      </c>
      <c r="K6161" s="160">
        <v>41710.239999999998</v>
      </c>
      <c r="L6161" s="707">
        <v>65290.64</v>
      </c>
      <c r="M6161" s="727" t="s">
        <v>4995</v>
      </c>
      <c r="V6161" s="707"/>
      <c r="W6161" s="707"/>
      <c r="X6161" s="707"/>
      <c r="Z6161" s="707"/>
      <c r="AA6161" s="707"/>
      <c r="AB6161" s="707"/>
      <c r="AC6161" s="707">
        <v>23580.400000000001</v>
      </c>
      <c r="AD6161" s="707"/>
      <c r="AE6161" s="707"/>
      <c r="AI6161" s="707"/>
      <c r="AN6161" s="707"/>
      <c r="AO6161" s="707"/>
    </row>
    <row r="6162" spans="4:43">
      <c r="D6162" s="160" t="s">
        <v>9585</v>
      </c>
      <c r="E6162" s="160"/>
      <c r="F6162" s="160">
        <v>46081</v>
      </c>
      <c r="G6162" s="160">
        <v>46110</v>
      </c>
      <c r="H6162" s="160" t="s">
        <v>6648</v>
      </c>
      <c r="I6162" s="160">
        <v>45943</v>
      </c>
      <c r="J6162" s="160">
        <v>41710.239999999998</v>
      </c>
      <c r="K6162" s="160">
        <v>41710.239999999998</v>
      </c>
      <c r="L6162" s="707">
        <v>65290.64</v>
      </c>
      <c r="M6162" s="727" t="s">
        <v>4996</v>
      </c>
      <c r="V6162" s="707"/>
      <c r="W6162" s="707">
        <v>7330</v>
      </c>
      <c r="X6162" s="707">
        <v>30795.35</v>
      </c>
      <c r="Y6162" s="707">
        <v>3584.89</v>
      </c>
      <c r="AC6162" s="707"/>
      <c r="AD6162" s="707"/>
      <c r="AI6162" s="707"/>
    </row>
    <row r="6163" spans="4:43">
      <c r="D6163" s="160" t="s">
        <v>9586</v>
      </c>
      <c r="E6163" s="160"/>
      <c r="F6163" s="160">
        <v>46083</v>
      </c>
      <c r="G6163" s="160">
        <v>46096</v>
      </c>
      <c r="H6163" s="160" t="s">
        <v>6614</v>
      </c>
      <c r="I6163" s="160">
        <v>45943</v>
      </c>
      <c r="J6163" s="160">
        <v>19438.38</v>
      </c>
      <c r="K6163" s="160">
        <v>19438.37</v>
      </c>
      <c r="L6163" s="707">
        <v>32956.82</v>
      </c>
      <c r="M6163" s="727" t="s">
        <v>4994</v>
      </c>
      <c r="V6163" s="707"/>
      <c r="W6163" s="707"/>
      <c r="X6163" s="707"/>
      <c r="Z6163" s="707"/>
      <c r="AA6163" s="707"/>
      <c r="AB6163" s="707"/>
      <c r="AC6163" s="707">
        <v>13518.44</v>
      </c>
      <c r="AD6163" s="707"/>
      <c r="AE6163" s="707"/>
      <c r="AF6163" s="707"/>
      <c r="AG6163" s="707"/>
      <c r="AH6163" s="707">
        <v>19438.38</v>
      </c>
      <c r="AN6163" s="707"/>
      <c r="AO6163" s="707"/>
    </row>
    <row r="6164" spans="4:43">
      <c r="D6164" s="160" t="s">
        <v>9586</v>
      </c>
      <c r="E6164" s="160"/>
      <c r="F6164" s="160">
        <v>46083</v>
      </c>
      <c r="G6164" s="160">
        <v>46096</v>
      </c>
      <c r="H6164" s="160" t="s">
        <v>6614</v>
      </c>
      <c r="I6164" s="160">
        <v>45943</v>
      </c>
      <c r="J6164" s="160">
        <v>19438.38</v>
      </c>
      <c r="K6164" s="160">
        <v>19438.37</v>
      </c>
      <c r="L6164" s="707">
        <v>32956.82</v>
      </c>
      <c r="M6164" s="727" t="s">
        <v>4995</v>
      </c>
      <c r="W6164" s="707"/>
      <c r="X6164" s="707"/>
      <c r="Y6164" s="707"/>
      <c r="Z6164" s="707"/>
      <c r="AA6164" s="707"/>
      <c r="AB6164" s="707"/>
      <c r="AC6164" s="707">
        <v>13518.44</v>
      </c>
      <c r="AD6164" s="707"/>
      <c r="AE6164" s="707"/>
      <c r="AF6164" s="707"/>
      <c r="AG6164" s="707"/>
      <c r="AJ6164" s="707"/>
      <c r="AN6164" s="707"/>
      <c r="AO6164" s="707"/>
    </row>
    <row r="6165" spans="4:43">
      <c r="D6165" s="160" t="s">
        <v>9586</v>
      </c>
      <c r="E6165" s="160"/>
      <c r="F6165" s="160">
        <v>46083</v>
      </c>
      <c r="G6165" s="160">
        <v>46096</v>
      </c>
      <c r="H6165" s="160" t="s">
        <v>6614</v>
      </c>
      <c r="I6165" s="160">
        <v>45943</v>
      </c>
      <c r="J6165" s="160">
        <v>19438.38</v>
      </c>
      <c r="K6165" s="160">
        <v>19438.37</v>
      </c>
      <c r="L6165" s="707">
        <v>32956.82</v>
      </c>
      <c r="M6165" s="727" t="s">
        <v>4996</v>
      </c>
      <c r="V6165" s="707"/>
      <c r="W6165" s="707"/>
      <c r="X6165" s="707">
        <v>14273.65</v>
      </c>
      <c r="Y6165" s="707">
        <v>5164.72</v>
      </c>
      <c r="Z6165" s="707"/>
      <c r="AC6165" s="707"/>
      <c r="AD6165" s="707"/>
      <c r="AE6165" s="707"/>
      <c r="AJ6165" s="707"/>
    </row>
    <row r="6166" spans="4:43">
      <c r="D6166" s="160" t="s">
        <v>9587</v>
      </c>
      <c r="E6166" s="160"/>
      <c r="F6166" s="160">
        <v>46085</v>
      </c>
      <c r="G6166" s="160">
        <v>46096</v>
      </c>
      <c r="H6166" s="160" t="s">
        <v>6636</v>
      </c>
      <c r="I6166" s="160">
        <v>45941</v>
      </c>
      <c r="J6166" s="160">
        <v>19437.080000000002</v>
      </c>
      <c r="K6166" s="160">
        <v>19437.080000000002</v>
      </c>
      <c r="L6166" s="707">
        <v>32751.9</v>
      </c>
      <c r="M6166" s="727" t="s">
        <v>4994</v>
      </c>
      <c r="V6166" s="707"/>
      <c r="W6166" s="707"/>
      <c r="X6166" s="707"/>
      <c r="Z6166" s="707"/>
      <c r="AA6166" s="707"/>
      <c r="AB6166" s="707"/>
      <c r="AC6166" s="707">
        <v>13314.82</v>
      </c>
      <c r="AD6166" s="707"/>
      <c r="AE6166" s="707"/>
      <c r="AF6166" s="707"/>
      <c r="AH6166" s="707">
        <v>19437.080000000002</v>
      </c>
      <c r="AN6166" s="707"/>
    </row>
    <row r="6167" spans="4:43">
      <c r="D6167" s="160" t="s">
        <v>9587</v>
      </c>
      <c r="E6167" s="160"/>
      <c r="F6167" s="160">
        <v>46085</v>
      </c>
      <c r="G6167" s="160">
        <v>46096</v>
      </c>
      <c r="H6167" s="160" t="s">
        <v>6636</v>
      </c>
      <c r="I6167" s="160">
        <v>45941</v>
      </c>
      <c r="J6167" s="160">
        <v>19437.080000000002</v>
      </c>
      <c r="K6167" s="160">
        <v>19437.080000000002</v>
      </c>
      <c r="L6167" s="707">
        <v>32751.9</v>
      </c>
      <c r="M6167" s="727" t="s">
        <v>4995</v>
      </c>
      <c r="W6167" s="707"/>
      <c r="X6167" s="707"/>
      <c r="Y6167" s="707"/>
      <c r="Z6167" s="707"/>
      <c r="AA6167" s="707"/>
      <c r="AB6167" s="707"/>
      <c r="AC6167" s="707">
        <v>13314.82</v>
      </c>
      <c r="AD6167" s="707"/>
      <c r="AE6167" s="707"/>
      <c r="AF6167" s="707"/>
      <c r="AG6167" s="707"/>
      <c r="AI6167" s="707"/>
      <c r="AN6167" s="707"/>
    </row>
    <row r="6168" spans="4:43">
      <c r="D6168" s="160" t="s">
        <v>9587</v>
      </c>
      <c r="E6168" s="160"/>
      <c r="F6168" s="160">
        <v>46085</v>
      </c>
      <c r="G6168" s="160">
        <v>46096</v>
      </c>
      <c r="H6168" s="160" t="s">
        <v>6636</v>
      </c>
      <c r="I6168" s="160">
        <v>45941</v>
      </c>
      <c r="J6168" s="160">
        <v>19437.080000000002</v>
      </c>
      <c r="K6168" s="160">
        <v>19437.080000000002</v>
      </c>
      <c r="L6168" s="707">
        <v>32751.9</v>
      </c>
      <c r="M6168" s="727" t="s">
        <v>4996</v>
      </c>
      <c r="W6168" s="707"/>
      <c r="X6168" s="707">
        <v>12027.79</v>
      </c>
      <c r="Y6168" s="707">
        <v>7409.29</v>
      </c>
      <c r="AC6168" s="707"/>
      <c r="AD6168" s="707"/>
      <c r="AE6168" s="707"/>
      <c r="AF6168" s="707"/>
      <c r="AG6168" s="707"/>
      <c r="AI6168" s="707"/>
    </row>
    <row r="6169" spans="4:43">
      <c r="D6169" s="160" t="s">
        <v>9588</v>
      </c>
      <c r="E6169" s="160"/>
      <c r="F6169" s="160">
        <v>46088</v>
      </c>
      <c r="G6169" s="160">
        <v>46098</v>
      </c>
      <c r="H6169" s="160" t="s">
        <v>6636</v>
      </c>
      <c r="I6169" s="160">
        <v>45941</v>
      </c>
      <c r="J6169" s="160">
        <v>11364.02</v>
      </c>
      <c r="K6169" s="160">
        <v>11364.02</v>
      </c>
      <c r="L6169" s="707">
        <v>47585.74</v>
      </c>
      <c r="M6169" s="727" t="s">
        <v>4994</v>
      </c>
      <c r="W6169" s="707"/>
      <c r="Z6169" s="707"/>
      <c r="AA6169" s="707"/>
      <c r="AB6169" s="707"/>
      <c r="AC6169" s="707">
        <v>36221.72</v>
      </c>
      <c r="AD6169" s="707"/>
      <c r="AE6169" s="707"/>
      <c r="AF6169" s="707"/>
      <c r="AH6169" s="707">
        <v>11364.02</v>
      </c>
      <c r="AN6169" s="707"/>
    </row>
    <row r="6170" spans="4:43">
      <c r="D6170" s="160" t="s">
        <v>9588</v>
      </c>
      <c r="E6170" s="160"/>
      <c r="F6170" s="160">
        <v>46088</v>
      </c>
      <c r="G6170" s="160">
        <v>46098</v>
      </c>
      <c r="H6170" s="160" t="s">
        <v>6636</v>
      </c>
      <c r="I6170" s="160">
        <v>45941</v>
      </c>
      <c r="J6170" s="160">
        <v>11364.02</v>
      </c>
      <c r="K6170" s="160">
        <v>11364.02</v>
      </c>
      <c r="L6170" s="707">
        <v>47585.74</v>
      </c>
      <c r="M6170" s="727" t="s">
        <v>4995</v>
      </c>
      <c r="W6170" s="707"/>
      <c r="X6170" s="707"/>
      <c r="Y6170" s="707"/>
      <c r="Z6170" s="707"/>
      <c r="AA6170" s="707"/>
      <c r="AB6170" s="707"/>
      <c r="AC6170" s="707">
        <v>36221.72</v>
      </c>
      <c r="AD6170" s="707"/>
      <c r="AE6170" s="707"/>
      <c r="AF6170" s="707"/>
      <c r="AG6170" s="707"/>
      <c r="AN6170" s="707"/>
    </row>
    <row r="6171" spans="4:43">
      <c r="D6171" s="160" t="s">
        <v>9588</v>
      </c>
      <c r="E6171" s="160"/>
      <c r="F6171" s="160">
        <v>46088</v>
      </c>
      <c r="G6171" s="160">
        <v>46098</v>
      </c>
      <c r="H6171" s="160" t="s">
        <v>6636</v>
      </c>
      <c r="I6171" s="160">
        <v>45941</v>
      </c>
      <c r="J6171" s="160">
        <v>11364.02</v>
      </c>
      <c r="K6171" s="160">
        <v>11364.02</v>
      </c>
      <c r="L6171" s="707">
        <v>47585.74</v>
      </c>
      <c r="M6171" s="727" t="s">
        <v>4996</v>
      </c>
      <c r="V6171" s="707"/>
      <c r="W6171" s="707"/>
      <c r="X6171" s="707">
        <v>7049.51</v>
      </c>
      <c r="Y6171" s="707">
        <v>4314.51</v>
      </c>
      <c r="AD6171" s="707"/>
      <c r="AE6171" s="707"/>
      <c r="AF6171" s="707"/>
      <c r="AG6171" s="707"/>
    </row>
    <row r="6172" spans="4:43">
      <c r="D6172" s="160" t="s">
        <v>9589</v>
      </c>
      <c r="E6172" s="160"/>
      <c r="F6172" s="160">
        <v>46081</v>
      </c>
      <c r="G6172" s="160">
        <v>46198</v>
      </c>
      <c r="H6172" s="160" t="s">
        <v>6676</v>
      </c>
      <c r="I6172" s="160">
        <v>46081</v>
      </c>
      <c r="J6172" s="160">
        <v>2752006.55</v>
      </c>
      <c r="K6172" s="160">
        <v>2752006.57</v>
      </c>
      <c r="L6172" s="707">
        <v>5548597.0899999999</v>
      </c>
      <c r="M6172" s="727" t="s">
        <v>4994</v>
      </c>
      <c r="V6172" s="707"/>
      <c r="W6172" s="707"/>
      <c r="Z6172" s="707"/>
      <c r="AA6172" s="707"/>
      <c r="AB6172" s="707">
        <v>131468.69</v>
      </c>
      <c r="AC6172" s="707">
        <v>1397344.94</v>
      </c>
      <c r="AD6172" s="707">
        <v>591099.06000000006</v>
      </c>
      <c r="AE6172" s="707">
        <v>514638.14</v>
      </c>
      <c r="AF6172" s="707"/>
      <c r="AG6172" s="707">
        <v>255609.86</v>
      </c>
      <c r="AH6172" s="707">
        <v>693469.86</v>
      </c>
      <c r="AI6172" s="707">
        <v>540036.44999999995</v>
      </c>
      <c r="AJ6172" s="707">
        <v>1149795.42</v>
      </c>
      <c r="AK6172" s="707">
        <v>275134.67</v>
      </c>
      <c r="AN6172" s="707"/>
      <c r="AO6172" s="707"/>
      <c r="AP6172" s="707"/>
      <c r="AQ6172" s="707"/>
    </row>
    <row r="6173" spans="4:43">
      <c r="D6173" s="160" t="s">
        <v>9589</v>
      </c>
      <c r="E6173" s="160"/>
      <c r="F6173" s="160">
        <v>46081</v>
      </c>
      <c r="G6173" s="160">
        <v>46198</v>
      </c>
      <c r="H6173" s="160" t="s">
        <v>6676</v>
      </c>
      <c r="I6173" s="160">
        <v>46081</v>
      </c>
      <c r="J6173" s="160">
        <v>2752006.55</v>
      </c>
      <c r="K6173" s="160">
        <v>2752006.57</v>
      </c>
      <c r="L6173" s="707">
        <v>5548597.0899999999</v>
      </c>
      <c r="M6173" s="727" t="s">
        <v>4995</v>
      </c>
      <c r="W6173" s="707"/>
      <c r="X6173" s="707"/>
      <c r="Z6173" s="707"/>
      <c r="AA6173" s="707"/>
      <c r="AB6173" s="707"/>
      <c r="AC6173" s="707">
        <v>1435243.48</v>
      </c>
      <c r="AD6173" s="707">
        <v>591099.06000000006</v>
      </c>
      <c r="AE6173" s="707">
        <v>514638.14</v>
      </c>
      <c r="AF6173" s="707"/>
      <c r="AG6173" s="707">
        <v>255609.86</v>
      </c>
      <c r="AH6173" s="707"/>
      <c r="AN6173" s="707"/>
      <c r="AO6173" s="707"/>
      <c r="AP6173" s="707"/>
      <c r="AQ6173" s="707"/>
    </row>
    <row r="6174" spans="4:43">
      <c r="D6174" s="160" t="s">
        <v>9589</v>
      </c>
      <c r="E6174" s="160"/>
      <c r="F6174" s="160">
        <v>46081</v>
      </c>
      <c r="G6174" s="160">
        <v>46198</v>
      </c>
      <c r="H6174" s="160" t="s">
        <v>6676</v>
      </c>
      <c r="I6174" s="160">
        <v>46081</v>
      </c>
      <c r="J6174" s="160">
        <v>2752006.55</v>
      </c>
      <c r="K6174" s="160">
        <v>2752006.57</v>
      </c>
      <c r="L6174" s="707">
        <v>5548597.0899999999</v>
      </c>
      <c r="M6174" s="727" t="s">
        <v>4996</v>
      </c>
      <c r="V6174" s="707"/>
      <c r="W6174" s="707"/>
      <c r="X6174" s="707"/>
      <c r="AA6174" s="707">
        <v>2578311.5699999998</v>
      </c>
      <c r="AB6174" s="707">
        <v>165293.75</v>
      </c>
      <c r="AC6174" s="707">
        <v>8401.25</v>
      </c>
      <c r="AD6174" s="707"/>
      <c r="AE6174" s="707"/>
      <c r="AF6174" s="707"/>
    </row>
    <row r="6175" spans="4:43">
      <c r="D6175" s="160" t="s">
        <v>9590</v>
      </c>
      <c r="E6175" s="160"/>
      <c r="F6175" s="160">
        <v>46081</v>
      </c>
      <c r="G6175" s="160">
        <v>46198</v>
      </c>
      <c r="H6175" s="160" t="s">
        <v>6676</v>
      </c>
      <c r="I6175" s="160">
        <v>45965</v>
      </c>
      <c r="J6175" s="160">
        <v>2752006.55</v>
      </c>
      <c r="K6175" s="160">
        <v>2752006.57</v>
      </c>
      <c r="L6175" s="707">
        <v>4209306.6500000004</v>
      </c>
      <c r="M6175" s="727" t="s">
        <v>4994</v>
      </c>
      <c r="V6175" s="707"/>
      <c r="W6175" s="707"/>
      <c r="Z6175" s="707"/>
      <c r="AA6175" s="707"/>
      <c r="AB6175" s="707">
        <v>131468.69</v>
      </c>
      <c r="AC6175" s="707">
        <v>1397344.94</v>
      </c>
      <c r="AD6175" s="707">
        <v>22056.62</v>
      </c>
      <c r="AE6175" s="707"/>
      <c r="AF6175" s="707"/>
      <c r="AH6175" s="707">
        <v>693469.86</v>
      </c>
      <c r="AI6175" s="707">
        <v>540036.44999999995</v>
      </c>
      <c r="AJ6175" s="707">
        <v>1149795.42</v>
      </c>
      <c r="AK6175" s="707">
        <v>275134.67</v>
      </c>
      <c r="AN6175" s="707"/>
      <c r="AO6175" s="707"/>
      <c r="AP6175" s="707"/>
    </row>
    <row r="6176" spans="4:43">
      <c r="D6176" s="160" t="s">
        <v>9590</v>
      </c>
      <c r="E6176" s="160"/>
      <c r="F6176" s="160">
        <v>46081</v>
      </c>
      <c r="G6176" s="160">
        <v>46198</v>
      </c>
      <c r="H6176" s="160" t="s">
        <v>6676</v>
      </c>
      <c r="I6176" s="160">
        <v>45965</v>
      </c>
      <c r="J6176" s="160">
        <v>2752006.55</v>
      </c>
      <c r="K6176" s="160">
        <v>2752006.57</v>
      </c>
      <c r="L6176" s="707">
        <v>4209306.6500000004</v>
      </c>
      <c r="M6176" s="727" t="s">
        <v>4995</v>
      </c>
      <c r="W6176" s="707"/>
      <c r="X6176" s="707"/>
      <c r="Y6176" s="707"/>
      <c r="Z6176" s="707"/>
      <c r="AA6176" s="707"/>
      <c r="AB6176" s="707"/>
      <c r="AC6176" s="707">
        <v>1435243.48</v>
      </c>
      <c r="AD6176" s="707">
        <v>22056.62</v>
      </c>
      <c r="AE6176" s="707"/>
      <c r="AF6176" s="707"/>
      <c r="AN6176" s="707"/>
      <c r="AO6176" s="707"/>
      <c r="AP6176" s="707"/>
    </row>
    <row r="6177" spans="4:41">
      <c r="D6177" s="160" t="s">
        <v>9590</v>
      </c>
      <c r="E6177" s="160"/>
      <c r="F6177" s="160">
        <v>46081</v>
      </c>
      <c r="G6177" s="160">
        <v>46198</v>
      </c>
      <c r="H6177" s="160" t="s">
        <v>6676</v>
      </c>
      <c r="I6177" s="160">
        <v>45965</v>
      </c>
      <c r="J6177" s="160">
        <v>2752006.55</v>
      </c>
      <c r="K6177" s="160">
        <v>2752006.57</v>
      </c>
      <c r="L6177" s="707">
        <v>4209306.6500000004</v>
      </c>
      <c r="M6177" s="727" t="s">
        <v>4996</v>
      </c>
      <c r="W6177" s="707"/>
      <c r="X6177" s="707"/>
      <c r="Y6177" s="707"/>
      <c r="AA6177" s="707">
        <v>2578311.5699999998</v>
      </c>
      <c r="AB6177" s="707">
        <v>165293.75</v>
      </c>
      <c r="AC6177" s="707">
        <v>8401.25</v>
      </c>
      <c r="AD6177" s="707"/>
      <c r="AE6177" s="707"/>
    </row>
    <row r="6178" spans="4:41">
      <c r="D6178" s="160" t="s">
        <v>9591</v>
      </c>
      <c r="E6178" s="160"/>
      <c r="F6178" s="160">
        <v>46081</v>
      </c>
      <c r="G6178" s="160">
        <v>46113</v>
      </c>
      <c r="H6178" s="160">
        <v>45932</v>
      </c>
      <c r="I6178" s="160">
        <v>45965</v>
      </c>
      <c r="J6178" s="160">
        <v>0</v>
      </c>
      <c r="K6178" s="160">
        <v>0</v>
      </c>
      <c r="L6178" s="707">
        <v>441132.42</v>
      </c>
      <c r="M6178" s="727" t="s">
        <v>4994</v>
      </c>
      <c r="W6178" s="707"/>
      <c r="Z6178" s="707"/>
      <c r="AA6178" s="707"/>
      <c r="AB6178" s="707"/>
      <c r="AC6178" s="707">
        <v>419075.8</v>
      </c>
      <c r="AD6178" s="707">
        <v>22056.62</v>
      </c>
      <c r="AE6178" s="707"/>
      <c r="AF6178" s="707"/>
      <c r="AN6178" s="707"/>
      <c r="AO6178" s="707"/>
    </row>
    <row r="6179" spans="4:41">
      <c r="D6179" s="160" t="s">
        <v>9591</v>
      </c>
      <c r="E6179" s="160"/>
      <c r="F6179" s="160">
        <v>46081</v>
      </c>
      <c r="G6179" s="160">
        <v>46113</v>
      </c>
      <c r="H6179" s="160">
        <v>45932</v>
      </c>
      <c r="I6179" s="160">
        <v>45965</v>
      </c>
      <c r="J6179" s="160">
        <v>0</v>
      </c>
      <c r="K6179" s="160">
        <v>0</v>
      </c>
      <c r="L6179" s="707">
        <v>441132.42</v>
      </c>
      <c r="M6179" s="727" t="s">
        <v>4995</v>
      </c>
      <c r="W6179" s="707"/>
      <c r="X6179" s="707"/>
      <c r="Y6179" s="707"/>
      <c r="Z6179" s="707"/>
      <c r="AA6179" s="707"/>
      <c r="AB6179" s="707"/>
      <c r="AC6179" s="707">
        <v>419075.8</v>
      </c>
      <c r="AD6179" s="707">
        <v>22056.62</v>
      </c>
      <c r="AE6179" s="707"/>
      <c r="AF6179" s="707"/>
      <c r="AN6179" s="707"/>
      <c r="AO6179" s="707"/>
    </row>
    <row r="6180" spans="4:41">
      <c r="D6180" s="160" t="s">
        <v>9591</v>
      </c>
      <c r="E6180" s="160"/>
      <c r="F6180" s="160">
        <v>46081</v>
      </c>
      <c r="G6180" s="160">
        <v>46113</v>
      </c>
      <c r="H6180" s="160">
        <v>45932</v>
      </c>
      <c r="I6180" s="160">
        <v>45965</v>
      </c>
      <c r="J6180" s="160">
        <v>0</v>
      </c>
      <c r="K6180" s="160">
        <v>0</v>
      </c>
      <c r="L6180" s="707">
        <v>441132.42</v>
      </c>
      <c r="M6180" s="727" t="s">
        <v>4996</v>
      </c>
      <c r="V6180" s="707"/>
      <c r="W6180" s="707"/>
      <c r="X6180" s="707"/>
      <c r="Y6180" s="707"/>
      <c r="AC6180" s="707"/>
      <c r="AD6180" s="707"/>
      <c r="AE6180" s="707"/>
    </row>
    <row r="6181" spans="4:41">
      <c r="D6181" s="160" t="s">
        <v>9592</v>
      </c>
      <c r="E6181" s="160"/>
      <c r="F6181" s="160">
        <v>46085</v>
      </c>
      <c r="G6181" s="160">
        <v>46096</v>
      </c>
      <c r="H6181" s="160" t="s">
        <v>6678</v>
      </c>
      <c r="I6181" s="160" t="s">
        <v>6697</v>
      </c>
      <c r="J6181" s="160">
        <v>14092.77</v>
      </c>
      <c r="K6181" s="160">
        <v>14092.77</v>
      </c>
      <c r="L6181" s="707">
        <v>14092.77</v>
      </c>
      <c r="M6181" s="727" t="s">
        <v>4994</v>
      </c>
      <c r="V6181" s="707"/>
      <c r="W6181" s="707"/>
      <c r="Z6181" s="707"/>
      <c r="AA6181" s="707"/>
      <c r="AB6181" s="707"/>
      <c r="AC6181" s="707"/>
      <c r="AD6181" s="707"/>
      <c r="AE6181" s="707"/>
      <c r="AH6181" s="707">
        <v>14092.77</v>
      </c>
    </row>
    <row r="6182" spans="4:41">
      <c r="D6182" s="160" t="s">
        <v>9592</v>
      </c>
      <c r="E6182" s="160"/>
      <c r="F6182" s="160">
        <v>46085</v>
      </c>
      <c r="G6182" s="160">
        <v>46096</v>
      </c>
      <c r="H6182" s="160" t="s">
        <v>6678</v>
      </c>
      <c r="I6182" s="160" t="s">
        <v>6697</v>
      </c>
      <c r="J6182" s="160">
        <v>14092.77</v>
      </c>
      <c r="K6182" s="160">
        <v>14092.77</v>
      </c>
      <c r="L6182" s="707">
        <v>14092.77</v>
      </c>
      <c r="M6182" s="727" t="s">
        <v>4995</v>
      </c>
      <c r="W6182" s="707"/>
      <c r="X6182" s="707"/>
      <c r="Z6182" s="707"/>
      <c r="AA6182" s="707"/>
      <c r="AB6182" s="707"/>
      <c r="AC6182" s="707"/>
      <c r="AD6182" s="707"/>
      <c r="AE6182" s="707"/>
    </row>
    <row r="6183" spans="4:41">
      <c r="D6183" s="160" t="s">
        <v>9592</v>
      </c>
      <c r="E6183" s="160"/>
      <c r="F6183" s="160">
        <v>46085</v>
      </c>
      <c r="G6183" s="160">
        <v>46096</v>
      </c>
      <c r="H6183" s="160" t="s">
        <v>6678</v>
      </c>
      <c r="I6183" s="160" t="s">
        <v>6697</v>
      </c>
      <c r="J6183" s="160">
        <v>14092.77</v>
      </c>
      <c r="K6183" s="160">
        <v>14092.77</v>
      </c>
      <c r="L6183" s="707">
        <v>14092.77</v>
      </c>
      <c r="M6183" s="727" t="s">
        <v>4996</v>
      </c>
      <c r="W6183" s="707"/>
      <c r="X6183" s="707"/>
      <c r="AA6183" s="707">
        <v>14092.77</v>
      </c>
      <c r="AC6183" s="707"/>
      <c r="AD6183" s="707"/>
      <c r="AE6183" s="707"/>
    </row>
    <row r="6184" spans="4:41">
      <c r="D6184" s="160" t="s">
        <v>9593</v>
      </c>
      <c r="E6184" s="160"/>
      <c r="F6184" s="160">
        <v>46088</v>
      </c>
      <c r="G6184" s="160">
        <v>46099</v>
      </c>
      <c r="H6184" s="160" t="s">
        <v>6682</v>
      </c>
      <c r="I6184" s="160">
        <v>45934</v>
      </c>
      <c r="J6184" s="160">
        <v>63976.94</v>
      </c>
      <c r="K6184" s="160">
        <v>63976.93</v>
      </c>
      <c r="L6184" s="707">
        <v>83923.99</v>
      </c>
      <c r="M6184" s="727" t="s">
        <v>4994</v>
      </c>
      <c r="W6184" s="707"/>
      <c r="X6184" s="707"/>
      <c r="Z6184" s="707"/>
      <c r="AA6184" s="707"/>
      <c r="AB6184" s="707"/>
      <c r="AC6184" s="707"/>
      <c r="AD6184" s="707"/>
      <c r="AE6184" s="707"/>
      <c r="AF6184" s="707"/>
      <c r="AG6184" s="707"/>
      <c r="AH6184" s="707">
        <v>83923.99</v>
      </c>
    </row>
    <row r="6185" spans="4:41">
      <c r="D6185" s="160" t="s">
        <v>9593</v>
      </c>
      <c r="E6185" s="160"/>
      <c r="F6185" s="160">
        <v>46088</v>
      </c>
      <c r="G6185" s="160">
        <v>46099</v>
      </c>
      <c r="H6185" s="160" t="s">
        <v>6682</v>
      </c>
      <c r="I6185" s="160">
        <v>45934</v>
      </c>
      <c r="J6185" s="160">
        <v>63976.94</v>
      </c>
      <c r="K6185" s="160">
        <v>63976.93</v>
      </c>
      <c r="L6185" s="707">
        <v>83923.99</v>
      </c>
      <c r="M6185" s="727" t="s">
        <v>4995</v>
      </c>
      <c r="W6185" s="707"/>
      <c r="X6185" s="707"/>
      <c r="Y6185" s="707"/>
      <c r="Z6185" s="707"/>
      <c r="AA6185" s="707"/>
      <c r="AB6185" s="707"/>
      <c r="AC6185" s="707">
        <v>19947.060000000001</v>
      </c>
      <c r="AD6185" s="707"/>
      <c r="AE6185" s="707"/>
      <c r="AF6185" s="707"/>
      <c r="AG6185" s="707"/>
      <c r="AN6185" s="707"/>
      <c r="AO6185" s="707"/>
    </row>
    <row r="6186" spans="4:41">
      <c r="D6186" s="160" t="s">
        <v>9593</v>
      </c>
      <c r="E6186" s="160"/>
      <c r="F6186" s="160">
        <v>46088</v>
      </c>
      <c r="G6186" s="160">
        <v>46099</v>
      </c>
      <c r="H6186" s="160" t="s">
        <v>6682</v>
      </c>
      <c r="I6186" s="160">
        <v>45934</v>
      </c>
      <c r="J6186" s="160">
        <v>63976.94</v>
      </c>
      <c r="K6186" s="160">
        <v>63976.93</v>
      </c>
      <c r="L6186" s="707">
        <v>83923.99</v>
      </c>
      <c r="M6186" s="727" t="s">
        <v>4996</v>
      </c>
      <c r="W6186" s="707"/>
      <c r="X6186" s="707"/>
      <c r="Y6186" s="707"/>
      <c r="AA6186" s="707">
        <v>23551.01</v>
      </c>
      <c r="AB6186" s="707">
        <v>38928.660000000003</v>
      </c>
      <c r="AC6186" s="707">
        <v>1497.26</v>
      </c>
      <c r="AD6186" s="707"/>
      <c r="AE6186" s="707"/>
    </row>
    <row r="6187" spans="4:41">
      <c r="D6187" s="160" t="s">
        <v>9594</v>
      </c>
      <c r="E6187" s="160"/>
      <c r="F6187" s="160">
        <v>46090</v>
      </c>
      <c r="G6187" s="160">
        <v>46100</v>
      </c>
      <c r="H6187" s="160" t="s">
        <v>6681</v>
      </c>
      <c r="I6187" s="160">
        <v>45932</v>
      </c>
      <c r="J6187" s="160">
        <v>12417.28</v>
      </c>
      <c r="K6187" s="160">
        <v>12417.28</v>
      </c>
      <c r="L6187" s="707">
        <v>24834.560000000001</v>
      </c>
      <c r="M6187" s="727" t="s">
        <v>4994</v>
      </c>
      <c r="W6187" s="707"/>
      <c r="X6187" s="707"/>
      <c r="AA6187" s="707"/>
      <c r="AB6187" s="707"/>
      <c r="AC6187" s="707"/>
      <c r="AD6187" s="707"/>
      <c r="AE6187" s="707"/>
      <c r="AF6187" s="707"/>
      <c r="AG6187" s="707"/>
      <c r="AH6187" s="707">
        <v>24834.560000000001</v>
      </c>
    </row>
    <row r="6188" spans="4:41">
      <c r="D6188" s="160" t="s">
        <v>9594</v>
      </c>
      <c r="E6188" s="160"/>
      <c r="F6188" s="160">
        <v>46090</v>
      </c>
      <c r="G6188" s="160">
        <v>46100</v>
      </c>
      <c r="H6188" s="160" t="s">
        <v>6681</v>
      </c>
      <c r="I6188" s="160">
        <v>45932</v>
      </c>
      <c r="J6188" s="160">
        <v>12417.28</v>
      </c>
      <c r="K6188" s="160">
        <v>12417.28</v>
      </c>
      <c r="L6188" s="707">
        <v>24834.560000000001</v>
      </c>
      <c r="M6188" s="727" t="s">
        <v>4995</v>
      </c>
      <c r="X6188" s="707"/>
      <c r="Y6188" s="707"/>
      <c r="AA6188" s="707"/>
      <c r="AB6188" s="707"/>
      <c r="AC6188" s="707">
        <v>12417.28</v>
      </c>
      <c r="AD6188" s="707"/>
      <c r="AE6188" s="707"/>
      <c r="AF6188" s="707"/>
      <c r="AG6188" s="707"/>
      <c r="AO6188" s="707"/>
    </row>
    <row r="6189" spans="4:41">
      <c r="D6189" s="160" t="s">
        <v>9594</v>
      </c>
      <c r="E6189" s="160"/>
      <c r="F6189" s="160">
        <v>46090</v>
      </c>
      <c r="G6189" s="160">
        <v>46100</v>
      </c>
      <c r="H6189" s="160" t="s">
        <v>6681</v>
      </c>
      <c r="I6189" s="160">
        <v>45932</v>
      </c>
      <c r="J6189" s="160">
        <v>12417.28</v>
      </c>
      <c r="K6189" s="160">
        <v>12417.28</v>
      </c>
      <c r="L6189" s="707">
        <v>24834.560000000001</v>
      </c>
      <c r="M6189" s="727" t="s">
        <v>4996</v>
      </c>
      <c r="X6189" s="707"/>
      <c r="Y6189" s="707"/>
      <c r="AA6189" s="707">
        <v>4183.16</v>
      </c>
      <c r="AB6189" s="707">
        <v>7929.15</v>
      </c>
      <c r="AC6189">
        <v>304.97000000000003</v>
      </c>
      <c r="AD6189" s="707"/>
      <c r="AE6189" s="707"/>
      <c r="AF6189" s="707"/>
      <c r="AG6189" s="707"/>
    </row>
    <row r="6190" spans="4:41">
      <c r="D6190" s="160" t="s">
        <v>9595</v>
      </c>
      <c r="E6190" s="160"/>
      <c r="F6190" s="160">
        <v>46092</v>
      </c>
      <c r="G6190" s="160">
        <v>46118</v>
      </c>
      <c r="H6190" s="160" t="s">
        <v>6676</v>
      </c>
      <c r="I6190" s="160" t="s">
        <v>6768</v>
      </c>
      <c r="J6190" s="160">
        <v>622492.96</v>
      </c>
      <c r="K6190" s="160">
        <v>622492.97</v>
      </c>
      <c r="L6190" s="707">
        <v>622492.96</v>
      </c>
      <c r="M6190" s="727" t="s">
        <v>4994</v>
      </c>
      <c r="X6190" s="707"/>
      <c r="AA6190" s="707"/>
      <c r="AB6190" s="707"/>
      <c r="AC6190" s="707"/>
      <c r="AD6190" s="707"/>
      <c r="AE6190" s="707"/>
      <c r="AF6190" s="707"/>
      <c r="AG6190" s="707"/>
      <c r="AH6190" s="707">
        <v>570618.54</v>
      </c>
      <c r="AI6190" s="707">
        <v>51874.41</v>
      </c>
    </row>
    <row r="6191" spans="4:41">
      <c r="D6191" s="160" t="s">
        <v>9595</v>
      </c>
      <c r="E6191" s="160"/>
      <c r="F6191" s="160">
        <v>46092</v>
      </c>
      <c r="G6191" s="160">
        <v>46118</v>
      </c>
      <c r="H6191" s="160" t="s">
        <v>6676</v>
      </c>
      <c r="I6191" s="160" t="s">
        <v>6768</v>
      </c>
      <c r="J6191" s="160">
        <v>622492.96</v>
      </c>
      <c r="K6191" s="160">
        <v>622492.97</v>
      </c>
      <c r="L6191" s="707">
        <v>622492.96</v>
      </c>
      <c r="M6191" s="727" t="s">
        <v>4995</v>
      </c>
      <c r="X6191" s="707"/>
      <c r="Y6191" s="707"/>
      <c r="Z6191" s="707"/>
      <c r="AA6191" s="707"/>
      <c r="AB6191" s="707"/>
      <c r="AC6191" s="707"/>
      <c r="AD6191" s="707"/>
      <c r="AE6191" s="707"/>
      <c r="AF6191" s="707"/>
      <c r="AG6191" s="707"/>
    </row>
    <row r="6192" spans="4:41">
      <c r="D6192" s="160" t="s">
        <v>9595</v>
      </c>
      <c r="E6192" s="160"/>
      <c r="F6192" s="160">
        <v>46092</v>
      </c>
      <c r="G6192" s="160">
        <v>46118</v>
      </c>
      <c r="H6192" s="160" t="s">
        <v>6676</v>
      </c>
      <c r="I6192" s="160" t="s">
        <v>6768</v>
      </c>
      <c r="J6192" s="160">
        <v>622492.96</v>
      </c>
      <c r="K6192" s="160">
        <v>622492.97</v>
      </c>
      <c r="L6192" s="707">
        <v>622492.96</v>
      </c>
      <c r="M6192" s="727" t="s">
        <v>4996</v>
      </c>
      <c r="X6192" s="707"/>
      <c r="Y6192" s="707"/>
      <c r="Z6192" s="707"/>
      <c r="AA6192" s="707">
        <v>622492.97</v>
      </c>
      <c r="AD6192" s="707"/>
      <c r="AE6192" s="707"/>
      <c r="AG6192" s="707"/>
    </row>
    <row r="6193" spans="4:42">
      <c r="D6193" s="160" t="s">
        <v>9596</v>
      </c>
      <c r="E6193" s="160"/>
      <c r="F6193" s="160">
        <v>46119</v>
      </c>
      <c r="G6193" s="160">
        <v>46198</v>
      </c>
      <c r="H6193" s="160" t="s">
        <v>6677</v>
      </c>
      <c r="I6193" s="160" t="s">
        <v>6727</v>
      </c>
      <c r="J6193" s="160">
        <v>1703214.63</v>
      </c>
      <c r="K6193" s="160">
        <v>1703214.63</v>
      </c>
      <c r="L6193" s="707">
        <v>1703214.63</v>
      </c>
      <c r="M6193" s="727" t="s">
        <v>4994</v>
      </c>
      <c r="X6193" s="707"/>
      <c r="AI6193" s="707">
        <v>383223.29</v>
      </c>
      <c r="AJ6193" s="707">
        <v>1044856.67</v>
      </c>
      <c r="AK6193" s="707">
        <v>275134.67</v>
      </c>
    </row>
    <row r="6194" spans="4:42">
      <c r="D6194" s="160" t="s">
        <v>9596</v>
      </c>
      <c r="E6194" s="160"/>
      <c r="F6194" s="160">
        <v>46119</v>
      </c>
      <c r="G6194" s="160">
        <v>46198</v>
      </c>
      <c r="H6194" s="160" t="s">
        <v>6677</v>
      </c>
      <c r="I6194" s="160" t="s">
        <v>6727</v>
      </c>
      <c r="J6194" s="160">
        <v>1703214.63</v>
      </c>
      <c r="K6194" s="160">
        <v>1703214.63</v>
      </c>
      <c r="L6194" s="707">
        <v>1703214.63</v>
      </c>
      <c r="M6194" s="727" t="s">
        <v>4995</v>
      </c>
      <c r="AG6194" s="707"/>
    </row>
    <row r="6195" spans="4:42">
      <c r="D6195" s="160" t="s">
        <v>9596</v>
      </c>
      <c r="E6195" s="160"/>
      <c r="F6195" s="160">
        <v>46119</v>
      </c>
      <c r="G6195" s="160">
        <v>46198</v>
      </c>
      <c r="H6195" s="160" t="s">
        <v>6677</v>
      </c>
      <c r="I6195" s="160" t="s">
        <v>6727</v>
      </c>
      <c r="J6195" s="160">
        <v>1703214.63</v>
      </c>
      <c r="K6195" s="160">
        <v>1703214.63</v>
      </c>
      <c r="L6195" s="707">
        <v>1703214.63</v>
      </c>
      <c r="M6195" s="727" t="s">
        <v>4996</v>
      </c>
      <c r="W6195" s="707"/>
      <c r="AA6195" s="707">
        <v>1703214.63</v>
      </c>
      <c r="AG6195" s="707"/>
    </row>
    <row r="6196" spans="4:42">
      <c r="D6196" s="160" t="s">
        <v>9597</v>
      </c>
      <c r="E6196" s="160"/>
      <c r="F6196" s="160">
        <v>46135</v>
      </c>
      <c r="G6196" s="160">
        <v>46147</v>
      </c>
      <c r="H6196" s="160" t="s">
        <v>6714</v>
      </c>
      <c r="I6196" s="160">
        <v>45934</v>
      </c>
      <c r="J6196" s="160">
        <v>125934.48</v>
      </c>
      <c r="K6196" s="160">
        <v>125934.49</v>
      </c>
      <c r="L6196" s="707">
        <v>250416.55</v>
      </c>
      <c r="M6196" s="727" t="s">
        <v>4994</v>
      </c>
      <c r="W6196" s="707"/>
      <c r="Z6196" s="707"/>
      <c r="AA6196" s="707"/>
      <c r="AB6196" s="707">
        <v>131468.69</v>
      </c>
      <c r="AC6196" s="707">
        <v>118947.86</v>
      </c>
      <c r="AD6196" s="707"/>
      <c r="AE6196" s="707"/>
      <c r="AF6196" s="707"/>
      <c r="AO6196" s="707"/>
    </row>
    <row r="6197" spans="4:42">
      <c r="D6197" s="160" t="s">
        <v>9597</v>
      </c>
      <c r="E6197" s="160"/>
      <c r="F6197" s="160">
        <v>46135</v>
      </c>
      <c r="G6197" s="160">
        <v>46147</v>
      </c>
      <c r="H6197" s="160" t="s">
        <v>6714</v>
      </c>
      <c r="I6197" s="160">
        <v>45934</v>
      </c>
      <c r="J6197" s="160">
        <v>125934.48</v>
      </c>
      <c r="K6197" s="160">
        <v>125934.49</v>
      </c>
      <c r="L6197" s="707">
        <v>250416.55</v>
      </c>
      <c r="M6197" s="727" t="s">
        <v>4995</v>
      </c>
      <c r="W6197" s="707"/>
      <c r="X6197" s="707"/>
      <c r="Y6197" s="707"/>
      <c r="Z6197" s="707"/>
      <c r="AA6197" s="707"/>
      <c r="AB6197" s="707"/>
      <c r="AC6197" s="707">
        <v>124482.06</v>
      </c>
      <c r="AD6197" s="707"/>
      <c r="AE6197" s="707"/>
      <c r="AF6197" s="707"/>
      <c r="AG6197" s="707"/>
      <c r="AO6197" s="707"/>
    </row>
    <row r="6198" spans="4:42">
      <c r="D6198" s="160" t="s">
        <v>9597</v>
      </c>
      <c r="E6198" s="160"/>
      <c r="F6198" s="160">
        <v>46135</v>
      </c>
      <c r="G6198" s="160">
        <v>46147</v>
      </c>
      <c r="H6198" s="160" t="s">
        <v>6714</v>
      </c>
      <c r="I6198" s="160">
        <v>45934</v>
      </c>
      <c r="J6198" s="160">
        <v>125934.48</v>
      </c>
      <c r="K6198" s="160">
        <v>125934.49</v>
      </c>
      <c r="L6198" s="707">
        <v>250416.55</v>
      </c>
      <c r="M6198" s="727" t="s">
        <v>4996</v>
      </c>
      <c r="W6198" s="707"/>
      <c r="X6198" s="707"/>
      <c r="Y6198" s="707"/>
      <c r="AA6198" s="707">
        <v>899.53</v>
      </c>
      <c r="AB6198" s="707">
        <v>118435.94</v>
      </c>
      <c r="AC6198" s="707">
        <v>6599.02</v>
      </c>
      <c r="AD6198" s="707"/>
      <c r="AG6198" s="707"/>
    </row>
    <row r="6199" spans="4:42">
      <c r="D6199" s="160" t="s">
        <v>9598</v>
      </c>
      <c r="E6199" s="160"/>
      <c r="F6199" s="160">
        <v>46138</v>
      </c>
      <c r="G6199" s="160">
        <v>46148</v>
      </c>
      <c r="H6199" s="160">
        <v>45932</v>
      </c>
      <c r="I6199" s="160">
        <v>45944</v>
      </c>
      <c r="J6199" s="160">
        <v>0</v>
      </c>
      <c r="K6199" s="160">
        <v>0</v>
      </c>
      <c r="L6199" s="707">
        <v>10428.700000000001</v>
      </c>
      <c r="M6199" s="727" t="s">
        <v>4994</v>
      </c>
      <c r="W6199" s="707"/>
      <c r="AA6199" s="707"/>
      <c r="AB6199" s="707"/>
      <c r="AC6199" s="707">
        <v>10428.700000000001</v>
      </c>
      <c r="AD6199" s="707"/>
      <c r="AE6199" s="707"/>
      <c r="AF6199" s="707"/>
      <c r="AO6199" s="707"/>
    </row>
    <row r="6200" spans="4:42">
      <c r="D6200" s="160" t="s">
        <v>9598</v>
      </c>
      <c r="E6200" s="160"/>
      <c r="F6200" s="160">
        <v>46138</v>
      </c>
      <c r="G6200" s="160">
        <v>46148</v>
      </c>
      <c r="H6200" s="160">
        <v>45932</v>
      </c>
      <c r="I6200" s="160">
        <v>45944</v>
      </c>
      <c r="J6200" s="160">
        <v>0</v>
      </c>
      <c r="K6200" s="160">
        <v>0</v>
      </c>
      <c r="L6200" s="707">
        <v>10428.700000000001</v>
      </c>
      <c r="M6200" s="727" t="s">
        <v>4995</v>
      </c>
      <c r="W6200" s="707"/>
      <c r="X6200" s="707"/>
      <c r="Y6200" s="707"/>
      <c r="AA6200" s="707"/>
      <c r="AB6200" s="707"/>
      <c r="AC6200" s="707">
        <v>10428.700000000001</v>
      </c>
      <c r="AD6200" s="707"/>
      <c r="AE6200" s="707"/>
      <c r="AF6200" s="707"/>
      <c r="AO6200" s="707"/>
    </row>
    <row r="6201" spans="4:42">
      <c r="D6201" s="160" t="s">
        <v>9598</v>
      </c>
      <c r="E6201" s="160"/>
      <c r="F6201" s="160">
        <v>46138</v>
      </c>
      <c r="G6201" s="160">
        <v>46148</v>
      </c>
      <c r="H6201" s="160">
        <v>45932</v>
      </c>
      <c r="I6201" s="160">
        <v>45944</v>
      </c>
      <c r="J6201" s="160">
        <v>0</v>
      </c>
      <c r="K6201" s="160">
        <v>0</v>
      </c>
      <c r="L6201" s="707">
        <v>10428.700000000001</v>
      </c>
      <c r="M6201" s="727" t="s">
        <v>4996</v>
      </c>
      <c r="W6201" s="707"/>
      <c r="X6201" s="707"/>
      <c r="Y6201" s="707"/>
      <c r="Z6201" s="707"/>
      <c r="AA6201" s="707"/>
      <c r="AB6201" s="707"/>
      <c r="AD6201" s="707"/>
      <c r="AE6201" s="707"/>
    </row>
    <row r="6202" spans="4:42">
      <c r="D6202" s="160" t="s">
        <v>9599</v>
      </c>
      <c r="E6202" s="160"/>
      <c r="F6202" s="160">
        <v>46140</v>
      </c>
      <c r="G6202" s="160">
        <v>46166</v>
      </c>
      <c r="H6202" s="160" t="s">
        <v>6687</v>
      </c>
      <c r="I6202" s="160">
        <v>45948</v>
      </c>
      <c r="J6202" s="160">
        <v>209877.5</v>
      </c>
      <c r="K6202" s="160">
        <v>209877.5</v>
      </c>
      <c r="L6202" s="707">
        <v>419754.99</v>
      </c>
      <c r="M6202" s="727" t="s">
        <v>4994</v>
      </c>
      <c r="W6202" s="707"/>
      <c r="Z6202" s="707"/>
      <c r="AA6202" s="707"/>
      <c r="AB6202" s="707"/>
      <c r="AC6202" s="707">
        <v>209877.5</v>
      </c>
      <c r="AE6202" s="707"/>
      <c r="AF6202" s="707"/>
      <c r="AG6202" s="707"/>
      <c r="AH6202" s="707"/>
      <c r="AI6202" s="707">
        <v>104938.75</v>
      </c>
      <c r="AJ6202" s="707">
        <v>104938.75</v>
      </c>
      <c r="AK6202" s="707"/>
      <c r="AO6202" s="707"/>
    </row>
    <row r="6203" spans="4:42">
      <c r="D6203" s="160" t="s">
        <v>9599</v>
      </c>
      <c r="E6203" s="160"/>
      <c r="F6203" s="160">
        <v>46140</v>
      </c>
      <c r="G6203" s="160">
        <v>46166</v>
      </c>
      <c r="H6203" s="160" t="s">
        <v>6687</v>
      </c>
      <c r="I6203" s="160">
        <v>45948</v>
      </c>
      <c r="J6203" s="160">
        <v>209877.5</v>
      </c>
      <c r="K6203" s="160">
        <v>209877.5</v>
      </c>
      <c r="L6203" s="707">
        <v>419754.99</v>
      </c>
      <c r="M6203" s="727" t="s">
        <v>4995</v>
      </c>
      <c r="AA6203" s="707"/>
      <c r="AB6203" s="707"/>
      <c r="AC6203" s="707">
        <v>209877.5</v>
      </c>
      <c r="AD6203" s="707"/>
      <c r="AE6203" s="707"/>
      <c r="AF6203" s="707"/>
      <c r="AG6203" s="707"/>
      <c r="AH6203" s="707"/>
      <c r="AI6203" s="707"/>
      <c r="AJ6203" s="707"/>
      <c r="AK6203" s="707"/>
      <c r="AO6203" s="707"/>
    </row>
    <row r="6204" spans="4:42">
      <c r="D6204" s="160" t="s">
        <v>9599</v>
      </c>
      <c r="E6204" s="160"/>
      <c r="F6204" s="160">
        <v>46140</v>
      </c>
      <c r="G6204" s="160">
        <v>46166</v>
      </c>
      <c r="H6204" s="160" t="s">
        <v>6687</v>
      </c>
      <c r="I6204" s="160">
        <v>45948</v>
      </c>
      <c r="J6204" s="160">
        <v>209877.5</v>
      </c>
      <c r="K6204" s="160">
        <v>209877.5</v>
      </c>
      <c r="L6204" s="707">
        <v>419754.99</v>
      </c>
      <c r="M6204" s="727" t="s">
        <v>4996</v>
      </c>
      <c r="Z6204" s="707"/>
      <c r="AA6204" s="707">
        <v>209877.5</v>
      </c>
      <c r="AB6204" s="707"/>
      <c r="AC6204" s="707"/>
      <c r="AD6204" s="707"/>
      <c r="AE6204" s="707"/>
      <c r="AH6204" s="707"/>
      <c r="AI6204" s="707"/>
      <c r="AJ6204" s="707"/>
    </row>
    <row r="6205" spans="4:42">
      <c r="D6205" s="160" t="s">
        <v>9600</v>
      </c>
      <c r="E6205" s="160"/>
      <c r="F6205" s="160">
        <v>46144</v>
      </c>
      <c r="G6205" s="160">
        <v>46161</v>
      </c>
      <c r="H6205" s="160">
        <v>45932</v>
      </c>
      <c r="I6205" s="160">
        <v>45950</v>
      </c>
      <c r="J6205" s="160">
        <v>0</v>
      </c>
      <c r="K6205" s="160">
        <v>0</v>
      </c>
      <c r="L6205" s="707">
        <v>344146.95</v>
      </c>
      <c r="M6205" s="727" t="s">
        <v>4994</v>
      </c>
      <c r="Z6205" s="707"/>
      <c r="AA6205" s="707"/>
      <c r="AB6205" s="707"/>
      <c r="AC6205" s="707">
        <v>344146.95</v>
      </c>
      <c r="AE6205" s="707"/>
      <c r="AF6205" s="707"/>
      <c r="AG6205" s="707"/>
      <c r="AH6205" s="707"/>
      <c r="AI6205" s="707"/>
      <c r="AJ6205" s="707"/>
      <c r="AO6205" s="707"/>
    </row>
    <row r="6206" spans="4:42">
      <c r="D6206" s="160" t="s">
        <v>9600</v>
      </c>
      <c r="E6206" s="160"/>
      <c r="F6206" s="160">
        <v>46144</v>
      </c>
      <c r="G6206" s="160">
        <v>46161</v>
      </c>
      <c r="H6206" s="160">
        <v>45932</v>
      </c>
      <c r="I6206" s="160">
        <v>45950</v>
      </c>
      <c r="J6206" s="160">
        <v>0</v>
      </c>
      <c r="K6206" s="160">
        <v>0</v>
      </c>
      <c r="L6206" s="707">
        <v>344146.95</v>
      </c>
      <c r="M6206" s="727" t="s">
        <v>4995</v>
      </c>
      <c r="AA6206" s="707"/>
      <c r="AB6206" s="707"/>
      <c r="AC6206" s="707">
        <v>344146.95</v>
      </c>
      <c r="AE6206" s="707"/>
      <c r="AF6206" s="707"/>
      <c r="AG6206" s="707"/>
      <c r="AH6206" s="707"/>
      <c r="AI6206" s="707"/>
      <c r="AJ6206" s="707"/>
      <c r="AO6206" s="707"/>
    </row>
    <row r="6207" spans="4:42">
      <c r="D6207" s="160" t="s">
        <v>9600</v>
      </c>
      <c r="E6207" s="160"/>
      <c r="F6207" s="160">
        <v>46144</v>
      </c>
      <c r="G6207" s="160">
        <v>46161</v>
      </c>
      <c r="H6207" s="160">
        <v>45932</v>
      </c>
      <c r="I6207" s="160">
        <v>45950</v>
      </c>
      <c r="J6207" s="160">
        <v>0</v>
      </c>
      <c r="K6207" s="160">
        <v>0</v>
      </c>
      <c r="L6207" s="707">
        <v>344146.95</v>
      </c>
      <c r="M6207" s="727" t="s">
        <v>4996</v>
      </c>
      <c r="Z6207" s="707"/>
      <c r="AA6207" s="707"/>
      <c r="AB6207" s="707"/>
      <c r="AC6207" s="707"/>
      <c r="AH6207" s="707"/>
      <c r="AI6207" s="707"/>
    </row>
    <row r="6208" spans="4:42">
      <c r="D6208" s="160" t="s">
        <v>9601</v>
      </c>
      <c r="E6208" s="160"/>
      <c r="F6208" s="160">
        <v>46146</v>
      </c>
      <c r="G6208" s="160">
        <v>46163</v>
      </c>
      <c r="H6208" s="160">
        <v>45935</v>
      </c>
      <c r="I6208" s="160">
        <v>45952</v>
      </c>
      <c r="J6208" s="160">
        <v>0</v>
      </c>
      <c r="K6208" s="160">
        <v>0</v>
      </c>
      <c r="L6208" s="707">
        <v>101679.84</v>
      </c>
      <c r="M6208" s="727" t="s">
        <v>4994</v>
      </c>
      <c r="Z6208" s="707"/>
      <c r="AA6208" s="707"/>
      <c r="AB6208" s="707"/>
      <c r="AC6208" s="707">
        <v>101679.84</v>
      </c>
      <c r="AE6208" s="707"/>
      <c r="AF6208" s="707"/>
      <c r="AG6208" s="707"/>
      <c r="AH6208" s="707"/>
      <c r="AI6208" s="707"/>
      <c r="AJ6208" s="707"/>
      <c r="AK6208" s="707"/>
      <c r="AO6208" s="707"/>
      <c r="AP6208" s="707"/>
    </row>
    <row r="6209" spans="4:43">
      <c r="D6209" s="160" t="s">
        <v>9601</v>
      </c>
      <c r="E6209" s="160"/>
      <c r="F6209" s="160">
        <v>46146</v>
      </c>
      <c r="G6209" s="160">
        <v>46163</v>
      </c>
      <c r="H6209" s="160">
        <v>45935</v>
      </c>
      <c r="I6209" s="160">
        <v>45952</v>
      </c>
      <c r="J6209" s="160">
        <v>0</v>
      </c>
      <c r="K6209" s="160">
        <v>0</v>
      </c>
      <c r="L6209" s="707">
        <v>101679.84</v>
      </c>
      <c r="M6209" s="727" t="s">
        <v>4995</v>
      </c>
      <c r="AA6209" s="707"/>
      <c r="AB6209" s="707"/>
      <c r="AC6209" s="707">
        <v>101679.84</v>
      </c>
      <c r="AD6209" s="707"/>
      <c r="AE6209" s="707"/>
      <c r="AF6209" s="707"/>
      <c r="AG6209" s="707"/>
      <c r="AH6209" s="707"/>
      <c r="AI6209" s="707"/>
      <c r="AJ6209" s="707"/>
      <c r="AK6209" s="707"/>
      <c r="AO6209" s="707"/>
      <c r="AP6209" s="707"/>
    </row>
    <row r="6210" spans="4:43">
      <c r="D6210" s="160" t="s">
        <v>9601</v>
      </c>
      <c r="E6210" s="160"/>
      <c r="F6210" s="160">
        <v>46146</v>
      </c>
      <c r="G6210" s="160">
        <v>46163</v>
      </c>
      <c r="H6210" s="160">
        <v>45935</v>
      </c>
      <c r="I6210" s="160">
        <v>45952</v>
      </c>
      <c r="J6210" s="160">
        <v>0</v>
      </c>
      <c r="K6210" s="160">
        <v>0</v>
      </c>
      <c r="L6210" s="707">
        <v>101679.84</v>
      </c>
      <c r="M6210" s="727" t="s">
        <v>4996</v>
      </c>
      <c r="AA6210" s="707"/>
      <c r="AB6210" s="707"/>
      <c r="AC6210" s="707"/>
      <c r="AD6210" s="707"/>
      <c r="AH6210" s="707"/>
      <c r="AI6210" s="707"/>
    </row>
    <row r="6211" spans="4:43">
      <c r="D6211" s="160" t="s">
        <v>9602</v>
      </c>
      <c r="E6211" s="160"/>
      <c r="F6211" s="160">
        <v>46149</v>
      </c>
      <c r="G6211" s="160">
        <v>46160</v>
      </c>
      <c r="H6211" s="160">
        <v>45938</v>
      </c>
      <c r="I6211" s="160">
        <v>45949</v>
      </c>
      <c r="J6211" s="160">
        <v>0</v>
      </c>
      <c r="K6211" s="160">
        <v>0</v>
      </c>
      <c r="L6211" s="707">
        <v>193188.3</v>
      </c>
      <c r="M6211" s="727" t="s">
        <v>4994</v>
      </c>
      <c r="AA6211" s="707"/>
      <c r="AB6211" s="707"/>
      <c r="AC6211" s="707">
        <v>193188.3</v>
      </c>
      <c r="AF6211" s="707"/>
      <c r="AG6211" s="707"/>
      <c r="AH6211" s="707"/>
      <c r="AI6211" s="707"/>
      <c r="AJ6211" s="707"/>
      <c r="AK6211" s="707"/>
      <c r="AO6211" s="707"/>
    </row>
    <row r="6212" spans="4:43">
      <c r="D6212" s="160" t="s">
        <v>9602</v>
      </c>
      <c r="E6212" s="160"/>
      <c r="F6212" s="160">
        <v>46149</v>
      </c>
      <c r="G6212" s="160">
        <v>46160</v>
      </c>
      <c r="H6212" s="160">
        <v>45938</v>
      </c>
      <c r="I6212" s="160">
        <v>45949</v>
      </c>
      <c r="J6212" s="160">
        <v>0</v>
      </c>
      <c r="K6212" s="160">
        <v>0</v>
      </c>
      <c r="L6212" s="707">
        <v>193188.3</v>
      </c>
      <c r="M6212" s="727" t="s">
        <v>4995</v>
      </c>
      <c r="AB6212" s="707"/>
      <c r="AC6212" s="707">
        <v>193188.3</v>
      </c>
      <c r="AD6212" s="707"/>
      <c r="AF6212" s="707"/>
      <c r="AG6212" s="707"/>
      <c r="AH6212" s="707"/>
      <c r="AI6212" s="707"/>
      <c r="AJ6212" s="707"/>
      <c r="AK6212" s="707"/>
      <c r="AO6212" s="707"/>
    </row>
    <row r="6213" spans="4:43">
      <c r="D6213" s="160" t="s">
        <v>9602</v>
      </c>
      <c r="E6213" s="160"/>
      <c r="F6213" s="160">
        <v>46149</v>
      </c>
      <c r="G6213" s="160">
        <v>46160</v>
      </c>
      <c r="H6213" s="160">
        <v>45938</v>
      </c>
      <c r="I6213" s="160">
        <v>45949</v>
      </c>
      <c r="J6213" s="160">
        <v>0</v>
      </c>
      <c r="K6213" s="160">
        <v>0</v>
      </c>
      <c r="L6213" s="707">
        <v>193188.3</v>
      </c>
      <c r="M6213" s="727" t="s">
        <v>4996</v>
      </c>
      <c r="AA6213" s="707"/>
      <c r="AB6213" s="707"/>
      <c r="AC6213" s="707"/>
      <c r="AD6213" s="707"/>
      <c r="AH6213" s="707"/>
      <c r="AI6213" s="707"/>
      <c r="AJ6213" s="707"/>
    </row>
    <row r="6214" spans="4:43">
      <c r="D6214" s="160" t="s">
        <v>9603</v>
      </c>
      <c r="E6214" s="160"/>
      <c r="F6214" s="160">
        <v>46135</v>
      </c>
      <c r="G6214" s="160">
        <v>46186</v>
      </c>
      <c r="H6214" s="160">
        <v>45966</v>
      </c>
      <c r="I6214" s="160">
        <v>46069</v>
      </c>
      <c r="J6214" s="160">
        <v>0</v>
      </c>
      <c r="K6214" s="160">
        <v>0</v>
      </c>
      <c r="L6214" s="707">
        <v>1241941.3799999999</v>
      </c>
      <c r="M6214" s="727" t="s">
        <v>4994</v>
      </c>
      <c r="AA6214" s="707"/>
      <c r="AB6214" s="707"/>
      <c r="AC6214" s="707"/>
      <c r="AD6214" s="707">
        <v>540056.75</v>
      </c>
      <c r="AE6214" s="707">
        <v>514638.14</v>
      </c>
      <c r="AF6214" s="707"/>
      <c r="AG6214" s="707">
        <v>187246.49</v>
      </c>
      <c r="AH6214" s="707"/>
      <c r="AI6214" s="707"/>
      <c r="AJ6214" s="707"/>
      <c r="AO6214" s="707"/>
      <c r="AP6214" s="707"/>
      <c r="AQ6214" s="707"/>
    </row>
    <row r="6215" spans="4:43">
      <c r="D6215" s="160" t="s">
        <v>9603</v>
      </c>
      <c r="E6215" s="160"/>
      <c r="F6215" s="160">
        <v>46135</v>
      </c>
      <c r="G6215" s="160">
        <v>46186</v>
      </c>
      <c r="H6215" s="160">
        <v>45966</v>
      </c>
      <c r="I6215" s="160">
        <v>46069</v>
      </c>
      <c r="J6215" s="160">
        <v>0</v>
      </c>
      <c r="K6215" s="160">
        <v>0</v>
      </c>
      <c r="L6215" s="707">
        <v>1241941.3799999999</v>
      </c>
      <c r="M6215" s="727" t="s">
        <v>4995</v>
      </c>
      <c r="AA6215" s="707"/>
      <c r="AB6215" s="707"/>
      <c r="AC6215" s="707"/>
      <c r="AD6215" s="707">
        <v>540056.75</v>
      </c>
      <c r="AE6215" s="707">
        <v>514638.14</v>
      </c>
      <c r="AF6215" s="707"/>
      <c r="AG6215" s="707">
        <v>187246.49</v>
      </c>
      <c r="AH6215" s="707"/>
      <c r="AI6215" s="707"/>
      <c r="AJ6215" s="707"/>
      <c r="AO6215" s="707"/>
      <c r="AP6215" s="707"/>
      <c r="AQ6215" s="707"/>
    </row>
    <row r="6216" spans="4:43">
      <c r="D6216" s="160" t="s">
        <v>9603</v>
      </c>
      <c r="E6216" s="160"/>
      <c r="F6216" s="160">
        <v>46135</v>
      </c>
      <c r="G6216" s="160">
        <v>46186</v>
      </c>
      <c r="H6216" s="160">
        <v>45966</v>
      </c>
      <c r="I6216" s="160">
        <v>46069</v>
      </c>
      <c r="J6216" s="160">
        <v>0</v>
      </c>
      <c r="K6216" s="160">
        <v>0</v>
      </c>
      <c r="L6216" s="707">
        <v>1241941.3799999999</v>
      </c>
      <c r="M6216" s="727" t="s">
        <v>4996</v>
      </c>
      <c r="AA6216" s="707"/>
      <c r="AB6216" s="707"/>
      <c r="AC6216" s="707"/>
      <c r="AD6216" s="707"/>
      <c r="AH6216" s="707"/>
      <c r="AI6216" s="707"/>
    </row>
    <row r="6217" spans="4:43">
      <c r="D6217" s="160" t="s">
        <v>9604</v>
      </c>
      <c r="E6217" s="160"/>
      <c r="F6217" s="160">
        <v>46135</v>
      </c>
      <c r="G6217" s="160">
        <v>46186</v>
      </c>
      <c r="H6217" s="160">
        <v>45966</v>
      </c>
      <c r="I6217" s="160">
        <v>46069</v>
      </c>
      <c r="J6217" s="160">
        <v>0</v>
      </c>
      <c r="K6217" s="160">
        <v>0</v>
      </c>
      <c r="L6217" s="707">
        <v>1131934.27</v>
      </c>
      <c r="M6217" s="727" t="s">
        <v>4994</v>
      </c>
      <c r="AA6217" s="707"/>
      <c r="AB6217" s="707"/>
      <c r="AC6217" s="707"/>
      <c r="AD6217" s="707">
        <v>512349.19</v>
      </c>
      <c r="AE6217" s="707">
        <v>506391.65</v>
      </c>
      <c r="AF6217" s="707"/>
      <c r="AG6217" s="707">
        <v>113193.43</v>
      </c>
      <c r="AH6217" s="707"/>
      <c r="AI6217" s="707"/>
      <c r="AJ6217" s="707"/>
      <c r="AK6217" s="707"/>
      <c r="AO6217" s="707"/>
      <c r="AP6217" s="707"/>
      <c r="AQ6217" s="707"/>
    </row>
    <row r="6218" spans="4:43">
      <c r="D6218" s="160" t="s">
        <v>9604</v>
      </c>
      <c r="E6218" s="160"/>
      <c r="F6218" s="160">
        <v>46135</v>
      </c>
      <c r="G6218" s="160">
        <v>46186</v>
      </c>
      <c r="H6218" s="160">
        <v>45966</v>
      </c>
      <c r="I6218" s="160">
        <v>46069</v>
      </c>
      <c r="J6218" s="160">
        <v>0</v>
      </c>
      <c r="K6218" s="160">
        <v>0</v>
      </c>
      <c r="L6218" s="707">
        <v>1131934.27</v>
      </c>
      <c r="M6218" s="727" t="s">
        <v>4995</v>
      </c>
      <c r="AB6218" s="707"/>
      <c r="AC6218" s="707"/>
      <c r="AD6218" s="707">
        <v>512349.19</v>
      </c>
      <c r="AE6218" s="707">
        <v>506391.65</v>
      </c>
      <c r="AF6218" s="707"/>
      <c r="AG6218" s="707">
        <v>113193.43</v>
      </c>
      <c r="AH6218" s="707"/>
      <c r="AI6218" s="707"/>
      <c r="AJ6218" s="707"/>
      <c r="AK6218" s="707"/>
      <c r="AO6218" s="707"/>
      <c r="AP6218" s="707"/>
      <c r="AQ6218" s="707"/>
    </row>
    <row r="6219" spans="4:43">
      <c r="D6219" s="160" t="s">
        <v>9604</v>
      </c>
      <c r="E6219" s="160"/>
      <c r="F6219" s="160">
        <v>46135</v>
      </c>
      <c r="G6219" s="160">
        <v>46186</v>
      </c>
      <c r="H6219" s="160">
        <v>45966</v>
      </c>
      <c r="I6219" s="160">
        <v>46069</v>
      </c>
      <c r="J6219" s="160">
        <v>0</v>
      </c>
      <c r="K6219" s="160">
        <v>0</v>
      </c>
      <c r="L6219" s="707">
        <v>1131934.27</v>
      </c>
      <c r="M6219" s="727" t="s">
        <v>4996</v>
      </c>
      <c r="W6219" s="707"/>
      <c r="X6219" s="707"/>
      <c r="Y6219" s="707"/>
      <c r="AA6219" s="707"/>
      <c r="AB6219" s="707"/>
      <c r="AC6219" s="707"/>
      <c r="AD6219" s="707"/>
      <c r="AE6219" s="707"/>
      <c r="AI6219" s="707"/>
      <c r="AJ6219" s="707"/>
    </row>
    <row r="6220" spans="4:43">
      <c r="D6220" s="160" t="s">
        <v>9605</v>
      </c>
      <c r="E6220" s="160"/>
      <c r="F6220" s="160">
        <v>46175</v>
      </c>
      <c r="G6220" s="160">
        <v>46179</v>
      </c>
      <c r="H6220" s="160">
        <v>46060</v>
      </c>
      <c r="I6220" s="160">
        <v>46063</v>
      </c>
      <c r="J6220" s="160">
        <v>0</v>
      </c>
      <c r="K6220" s="160">
        <v>0</v>
      </c>
      <c r="L6220" s="707">
        <v>70974.45</v>
      </c>
      <c r="M6220" s="727" t="s">
        <v>4994</v>
      </c>
      <c r="W6220" s="707"/>
      <c r="X6220" s="707"/>
      <c r="Y6220" s="707"/>
      <c r="Z6220" s="707"/>
      <c r="AA6220" s="707"/>
      <c r="AB6220" s="707"/>
      <c r="AC6220" s="707"/>
      <c r="AD6220" s="707"/>
      <c r="AE6220" s="707"/>
      <c r="AF6220" s="707"/>
      <c r="AG6220" s="707">
        <v>70974.45</v>
      </c>
      <c r="AH6220" s="707"/>
      <c r="AI6220" s="707"/>
      <c r="AJ6220" s="707"/>
      <c r="AK6220" s="707"/>
      <c r="AQ6220" s="707"/>
    </row>
    <row r="6221" spans="4:43">
      <c r="D6221" s="160" t="s">
        <v>9605</v>
      </c>
      <c r="E6221" s="160"/>
      <c r="F6221" s="160">
        <v>46175</v>
      </c>
      <c r="G6221" s="160">
        <v>46179</v>
      </c>
      <c r="H6221" s="160">
        <v>46060</v>
      </c>
      <c r="I6221" s="160">
        <v>46063</v>
      </c>
      <c r="J6221" s="160">
        <v>0</v>
      </c>
      <c r="K6221" s="160">
        <v>0</v>
      </c>
      <c r="L6221" s="707">
        <v>70974.45</v>
      </c>
      <c r="M6221" s="727" t="s">
        <v>4995</v>
      </c>
      <c r="W6221" s="707"/>
      <c r="X6221" s="707"/>
      <c r="Y6221" s="707"/>
      <c r="Z6221" s="707"/>
      <c r="AA6221" s="707"/>
      <c r="AB6221" s="707"/>
      <c r="AC6221" s="707"/>
      <c r="AD6221" s="707"/>
      <c r="AE6221" s="707"/>
      <c r="AF6221" s="707"/>
      <c r="AG6221" s="707">
        <v>70974.45</v>
      </c>
      <c r="AH6221" s="707"/>
      <c r="AI6221" s="707"/>
      <c r="AJ6221" s="707"/>
      <c r="AK6221" s="707"/>
      <c r="AQ6221" s="707"/>
    </row>
    <row r="6222" spans="4:43">
      <c r="D6222" s="160" t="s">
        <v>9605</v>
      </c>
      <c r="E6222" s="160"/>
      <c r="F6222" s="160">
        <v>46175</v>
      </c>
      <c r="G6222" s="160">
        <v>46179</v>
      </c>
      <c r="H6222" s="160">
        <v>46060</v>
      </c>
      <c r="I6222" s="160">
        <v>46063</v>
      </c>
      <c r="J6222" s="160">
        <v>0</v>
      </c>
      <c r="K6222" s="160">
        <v>0</v>
      </c>
      <c r="L6222" s="707">
        <v>70974.45</v>
      </c>
      <c r="M6222" s="727" t="s">
        <v>4996</v>
      </c>
      <c r="W6222" s="707"/>
      <c r="X6222" s="707"/>
      <c r="Y6222" s="707"/>
      <c r="Z6222" s="707"/>
      <c r="AA6222" s="707"/>
      <c r="AB6222" s="707"/>
      <c r="AC6222" s="707"/>
      <c r="AD6222" s="707"/>
      <c r="AE6222" s="707"/>
      <c r="AF6222" s="707"/>
      <c r="AH6222" s="707"/>
      <c r="AI6222" s="707"/>
    </row>
    <row r="6223" spans="4:43">
      <c r="D6223" s="160" t="s">
        <v>9606</v>
      </c>
      <c r="E6223" s="160"/>
      <c r="F6223" s="160">
        <v>46175</v>
      </c>
      <c r="G6223" s="160">
        <v>46179</v>
      </c>
      <c r="H6223" s="160">
        <v>46006</v>
      </c>
      <c r="I6223" s="160">
        <v>46009</v>
      </c>
      <c r="J6223" s="160">
        <v>0</v>
      </c>
      <c r="K6223" s="160">
        <v>0</v>
      </c>
      <c r="L6223" s="707">
        <v>8246.49</v>
      </c>
      <c r="M6223" s="727" t="s">
        <v>4994</v>
      </c>
      <c r="W6223" s="707"/>
      <c r="X6223" s="707"/>
      <c r="Y6223" s="707"/>
      <c r="Z6223" s="707"/>
      <c r="AA6223" s="707"/>
      <c r="AB6223" s="707"/>
      <c r="AC6223" s="707"/>
      <c r="AD6223" s="707"/>
      <c r="AE6223" s="707">
        <v>8246.49</v>
      </c>
      <c r="AF6223" s="707"/>
      <c r="AG6223" s="707"/>
      <c r="AH6223" s="707"/>
      <c r="AQ6223" s="707"/>
    </row>
    <row r="6224" spans="4:43">
      <c r="D6224" s="160" t="s">
        <v>9606</v>
      </c>
      <c r="E6224" s="160"/>
      <c r="F6224" s="160">
        <v>46175</v>
      </c>
      <c r="G6224" s="160">
        <v>46179</v>
      </c>
      <c r="H6224" s="160">
        <v>46006</v>
      </c>
      <c r="I6224" s="160">
        <v>46009</v>
      </c>
      <c r="J6224" s="160">
        <v>0</v>
      </c>
      <c r="K6224" s="160">
        <v>0</v>
      </c>
      <c r="L6224" s="707">
        <v>8246.49</v>
      </c>
      <c r="M6224" s="727" t="s">
        <v>4995</v>
      </c>
      <c r="W6224" s="707"/>
      <c r="X6224" s="707"/>
      <c r="Y6224" s="707"/>
      <c r="Z6224" s="707"/>
      <c r="AA6224" s="707"/>
      <c r="AB6224" s="707"/>
      <c r="AC6224" s="707"/>
      <c r="AD6224" s="707"/>
      <c r="AE6224" s="707">
        <v>8246.49</v>
      </c>
      <c r="AF6224" s="707"/>
      <c r="AG6224" s="707"/>
      <c r="AH6224" s="707"/>
      <c r="AJ6224" s="707"/>
      <c r="AK6224" s="707"/>
      <c r="AQ6224" s="707"/>
    </row>
    <row r="6225" spans="4:43">
      <c r="D6225" s="160" t="s">
        <v>9606</v>
      </c>
      <c r="E6225" s="160"/>
      <c r="F6225" s="160">
        <v>46175</v>
      </c>
      <c r="G6225" s="160">
        <v>46179</v>
      </c>
      <c r="H6225" s="160">
        <v>46006</v>
      </c>
      <c r="I6225" s="160">
        <v>46009</v>
      </c>
      <c r="J6225" s="160">
        <v>0</v>
      </c>
      <c r="K6225" s="160">
        <v>0</v>
      </c>
      <c r="L6225" s="707">
        <v>8246.49</v>
      </c>
      <c r="M6225" s="727" t="s">
        <v>4996</v>
      </c>
      <c r="W6225" s="707"/>
      <c r="X6225" s="707"/>
      <c r="Y6225" s="707"/>
      <c r="Z6225" s="707"/>
      <c r="AA6225" s="707"/>
      <c r="AD6225" s="707"/>
      <c r="AE6225" s="707"/>
      <c r="AF6225" s="707"/>
      <c r="AG6225" s="707"/>
      <c r="AJ6225" s="707"/>
      <c r="AK6225" s="707"/>
    </row>
    <row r="6226" spans="4:43">
      <c r="D6226" s="160" t="s">
        <v>9607</v>
      </c>
      <c r="E6226" s="160"/>
      <c r="F6226" s="160">
        <v>46149</v>
      </c>
      <c r="G6226" s="160">
        <v>46181</v>
      </c>
      <c r="H6226" s="160">
        <v>45978</v>
      </c>
      <c r="I6226" s="160">
        <v>46065</v>
      </c>
      <c r="J6226" s="160">
        <v>0</v>
      </c>
      <c r="K6226" s="160">
        <v>0</v>
      </c>
      <c r="L6226" s="707">
        <v>3479.28</v>
      </c>
      <c r="M6226" s="727" t="s">
        <v>4994</v>
      </c>
      <c r="W6226" s="707"/>
      <c r="X6226" s="707"/>
      <c r="Y6226" s="707"/>
      <c r="AA6226" s="707"/>
      <c r="AB6226" s="707"/>
      <c r="AC6226" s="707"/>
      <c r="AD6226" s="707">
        <v>3131.35</v>
      </c>
      <c r="AE6226" s="707"/>
      <c r="AF6226" s="707"/>
      <c r="AG6226" s="707">
        <v>347.93</v>
      </c>
      <c r="AP6226" s="707"/>
    </row>
    <row r="6227" spans="4:43">
      <c r="D6227" s="160" t="s">
        <v>9607</v>
      </c>
      <c r="E6227" s="160"/>
      <c r="F6227" s="160">
        <v>46149</v>
      </c>
      <c r="G6227" s="160">
        <v>46181</v>
      </c>
      <c r="H6227" s="160">
        <v>45978</v>
      </c>
      <c r="I6227" s="160">
        <v>46065</v>
      </c>
      <c r="J6227" s="160">
        <v>0</v>
      </c>
      <c r="K6227" s="160">
        <v>0</v>
      </c>
      <c r="L6227" s="707">
        <v>3479.28</v>
      </c>
      <c r="M6227" s="727" t="s">
        <v>4995</v>
      </c>
      <c r="X6227" s="707"/>
      <c r="Y6227" s="707"/>
      <c r="Z6227" s="707"/>
      <c r="AA6227" s="707"/>
      <c r="AB6227" s="707"/>
      <c r="AC6227" s="707"/>
      <c r="AD6227" s="707">
        <v>3131.35</v>
      </c>
      <c r="AE6227" s="707"/>
      <c r="AF6227" s="707"/>
      <c r="AG6227" s="707">
        <v>347.93</v>
      </c>
      <c r="AP6227" s="707"/>
    </row>
    <row r="6228" spans="4:43">
      <c r="D6228" s="160" t="s">
        <v>9607</v>
      </c>
      <c r="E6228" s="160"/>
      <c r="F6228" s="160">
        <v>46149</v>
      </c>
      <c r="G6228" s="160">
        <v>46181</v>
      </c>
      <c r="H6228" s="160">
        <v>45978</v>
      </c>
      <c r="I6228" s="160">
        <v>46065</v>
      </c>
      <c r="J6228" s="160">
        <v>0</v>
      </c>
      <c r="K6228" s="160">
        <v>0</v>
      </c>
      <c r="L6228" s="707">
        <v>3479.28</v>
      </c>
      <c r="M6228" s="727" t="s">
        <v>4996</v>
      </c>
      <c r="W6228" s="707"/>
      <c r="X6228" s="707"/>
      <c r="Y6228" s="707"/>
      <c r="Z6228" s="707"/>
      <c r="AD6228" s="707"/>
      <c r="AE6228" s="707"/>
      <c r="AF6228" s="707"/>
    </row>
    <row r="6229" spans="4:43">
      <c r="D6229" s="160" t="s">
        <v>9608</v>
      </c>
      <c r="E6229" s="160"/>
      <c r="F6229" s="160">
        <v>46149</v>
      </c>
      <c r="G6229" s="160">
        <v>46181</v>
      </c>
      <c r="H6229" s="160">
        <v>45966</v>
      </c>
      <c r="I6229" s="160">
        <v>46065</v>
      </c>
      <c r="J6229" s="160">
        <v>0</v>
      </c>
      <c r="K6229" s="160">
        <v>0</v>
      </c>
      <c r="L6229" s="707">
        <v>27306.9</v>
      </c>
      <c r="M6229" s="727" t="s">
        <v>4994</v>
      </c>
      <c r="W6229" s="707"/>
      <c r="X6229" s="707"/>
      <c r="AA6229" s="707"/>
      <c r="AB6229" s="707"/>
      <c r="AC6229" s="707"/>
      <c r="AD6229" s="707">
        <v>24576.21</v>
      </c>
      <c r="AE6229" s="707"/>
      <c r="AF6229" s="707"/>
      <c r="AG6229" s="707">
        <v>2730.69</v>
      </c>
      <c r="AO6229" s="707"/>
      <c r="AP6229" s="707"/>
      <c r="AQ6229" s="707"/>
    </row>
    <row r="6230" spans="4:43">
      <c r="D6230" s="160" t="s">
        <v>9608</v>
      </c>
      <c r="E6230" s="160"/>
      <c r="F6230" s="160">
        <v>46149</v>
      </c>
      <c r="G6230" s="160">
        <v>46181</v>
      </c>
      <c r="H6230" s="160">
        <v>45966</v>
      </c>
      <c r="I6230" s="160">
        <v>46065</v>
      </c>
      <c r="J6230" s="160">
        <v>0</v>
      </c>
      <c r="K6230" s="160">
        <v>0</v>
      </c>
      <c r="L6230" s="707">
        <v>27306.9</v>
      </c>
      <c r="M6230" s="727" t="s">
        <v>4995</v>
      </c>
      <c r="W6230" s="707"/>
      <c r="X6230" s="707"/>
      <c r="Y6230" s="707"/>
      <c r="AA6230" s="707"/>
      <c r="AB6230" s="707"/>
      <c r="AC6230" s="707"/>
      <c r="AD6230" s="707">
        <v>24576.21</v>
      </c>
      <c r="AE6230" s="707"/>
      <c r="AF6230" s="707"/>
      <c r="AG6230" s="707">
        <v>2730.69</v>
      </c>
      <c r="AO6230" s="707"/>
      <c r="AP6230" s="707"/>
      <c r="AQ6230" s="707"/>
    </row>
    <row r="6231" spans="4:43">
      <c r="D6231" s="160" t="s">
        <v>9608</v>
      </c>
      <c r="E6231" s="160"/>
      <c r="F6231" s="160">
        <v>46149</v>
      </c>
      <c r="G6231" s="160">
        <v>46181</v>
      </c>
      <c r="H6231" s="160">
        <v>45966</v>
      </c>
      <c r="I6231" s="160">
        <v>46065</v>
      </c>
      <c r="J6231" s="160">
        <v>0</v>
      </c>
      <c r="K6231" s="160">
        <v>0</v>
      </c>
      <c r="L6231" s="707">
        <v>27306.9</v>
      </c>
      <c r="M6231" s="727" t="s">
        <v>4996</v>
      </c>
      <c r="W6231" s="707"/>
      <c r="X6231" s="707"/>
      <c r="Y6231" s="707"/>
      <c r="AD6231" s="707"/>
      <c r="AE6231" s="707"/>
      <c r="AF6231" s="707"/>
    </row>
    <row r="6232" spans="4:43">
      <c r="D6232" s="160" t="s">
        <v>9609</v>
      </c>
      <c r="E6232" s="160"/>
      <c r="F6232" s="160">
        <v>46147</v>
      </c>
      <c r="G6232" s="160">
        <v>46197</v>
      </c>
      <c r="H6232" s="160">
        <v>45978</v>
      </c>
      <c r="I6232" s="160">
        <v>46081</v>
      </c>
      <c r="J6232" s="160">
        <v>0</v>
      </c>
      <c r="K6232" s="160">
        <v>0</v>
      </c>
      <c r="L6232" s="707">
        <v>97349.06</v>
      </c>
      <c r="M6232" s="727" t="s">
        <v>4994</v>
      </c>
      <c r="W6232" s="707"/>
      <c r="X6232" s="707"/>
      <c r="AA6232" s="707"/>
      <c r="AB6232" s="707"/>
      <c r="AC6232" s="707"/>
      <c r="AD6232" s="707">
        <v>28985.69</v>
      </c>
      <c r="AE6232" s="707"/>
      <c r="AF6232" s="707"/>
      <c r="AG6232" s="707">
        <v>68363.37</v>
      </c>
      <c r="AH6232" s="707"/>
      <c r="AP6232" s="707"/>
      <c r="AQ6232" s="707"/>
    </row>
    <row r="6233" spans="4:43">
      <c r="D6233" s="160" t="s">
        <v>9609</v>
      </c>
      <c r="E6233" s="160"/>
      <c r="F6233" s="160">
        <v>46147</v>
      </c>
      <c r="G6233" s="160">
        <v>46197</v>
      </c>
      <c r="H6233" s="160">
        <v>45978</v>
      </c>
      <c r="I6233" s="160">
        <v>46081</v>
      </c>
      <c r="J6233" s="160">
        <v>0</v>
      </c>
      <c r="K6233" s="160">
        <v>0</v>
      </c>
      <c r="L6233" s="707">
        <v>97349.06</v>
      </c>
      <c r="M6233" s="727" t="s">
        <v>4995</v>
      </c>
      <c r="W6233" s="707"/>
      <c r="X6233" s="707"/>
      <c r="Y6233" s="707"/>
      <c r="AA6233" s="707"/>
      <c r="AB6233" s="707"/>
      <c r="AC6233" s="707"/>
      <c r="AD6233" s="707">
        <v>28985.69</v>
      </c>
      <c r="AE6233" s="707"/>
      <c r="AF6233" s="707"/>
      <c r="AG6233" s="707">
        <v>68363.37</v>
      </c>
      <c r="AH6233" s="707"/>
      <c r="AP6233" s="707"/>
      <c r="AQ6233" s="707"/>
    </row>
    <row r="6234" spans="4:43">
      <c r="D6234" s="160" t="s">
        <v>9609</v>
      </c>
      <c r="E6234" s="160"/>
      <c r="F6234" s="160">
        <v>46147</v>
      </c>
      <c r="G6234" s="160">
        <v>46197</v>
      </c>
      <c r="H6234" s="160">
        <v>45978</v>
      </c>
      <c r="I6234" s="160">
        <v>46081</v>
      </c>
      <c r="J6234" s="160">
        <v>0</v>
      </c>
      <c r="K6234" s="160">
        <v>0</v>
      </c>
      <c r="L6234" s="707">
        <v>97349.06</v>
      </c>
      <c r="M6234" s="727" t="s">
        <v>4996</v>
      </c>
      <c r="W6234" s="707"/>
      <c r="X6234" s="707"/>
      <c r="Y6234" s="707"/>
      <c r="AD6234" s="707"/>
      <c r="AE6234" s="707"/>
      <c r="AF6234" s="707"/>
    </row>
    <row r="6235" spans="4:43">
      <c r="D6235" s="160" t="s">
        <v>9610</v>
      </c>
      <c r="E6235" s="160"/>
      <c r="F6235" s="160">
        <v>46147</v>
      </c>
      <c r="G6235" s="160">
        <v>46160</v>
      </c>
      <c r="H6235" s="160">
        <v>45978</v>
      </c>
      <c r="I6235" s="160">
        <v>45991</v>
      </c>
      <c r="J6235" s="160">
        <v>0</v>
      </c>
      <c r="K6235" s="160">
        <v>0</v>
      </c>
      <c r="L6235" s="707">
        <v>11434.86</v>
      </c>
      <c r="M6235" s="727" t="s">
        <v>4994</v>
      </c>
      <c r="W6235" s="707"/>
      <c r="AA6235" s="707"/>
      <c r="AB6235" s="707"/>
      <c r="AC6235" s="707"/>
      <c r="AD6235" s="707">
        <v>11434.86</v>
      </c>
      <c r="AE6235" s="707"/>
      <c r="AF6235" s="707"/>
      <c r="AP6235" s="707"/>
    </row>
    <row r="6236" spans="4:43">
      <c r="D6236" s="160" t="s">
        <v>9610</v>
      </c>
      <c r="E6236" s="160"/>
      <c r="F6236" s="160">
        <v>46147</v>
      </c>
      <c r="G6236" s="160">
        <v>46160</v>
      </c>
      <c r="H6236" s="160">
        <v>45978</v>
      </c>
      <c r="I6236" s="160">
        <v>45991</v>
      </c>
      <c r="J6236" s="160">
        <v>0</v>
      </c>
      <c r="K6236" s="160">
        <v>0</v>
      </c>
      <c r="L6236" s="707">
        <v>11434.86</v>
      </c>
      <c r="M6236" s="727" t="s">
        <v>4995</v>
      </c>
      <c r="X6236" s="707"/>
      <c r="Y6236" s="707"/>
      <c r="AA6236" s="707"/>
      <c r="AB6236" s="707"/>
      <c r="AC6236" s="707"/>
      <c r="AD6236" s="707">
        <v>11434.86</v>
      </c>
      <c r="AE6236" s="707"/>
      <c r="AF6236" s="707"/>
      <c r="AP6236" s="707"/>
    </row>
    <row r="6237" spans="4:43">
      <c r="D6237" s="160" t="s">
        <v>9610</v>
      </c>
      <c r="E6237" s="160"/>
      <c r="F6237" s="160">
        <v>46147</v>
      </c>
      <c r="G6237" s="160">
        <v>46160</v>
      </c>
      <c r="H6237" s="160">
        <v>45978</v>
      </c>
      <c r="I6237" s="160">
        <v>45991</v>
      </c>
      <c r="J6237" s="160">
        <v>0</v>
      </c>
      <c r="K6237" s="160">
        <v>0</v>
      </c>
      <c r="L6237" s="707">
        <v>11434.86</v>
      </c>
      <c r="M6237" s="727" t="s">
        <v>4996</v>
      </c>
      <c r="W6237" s="707"/>
      <c r="X6237" s="707"/>
      <c r="Y6237" s="707"/>
      <c r="AD6237" s="707"/>
      <c r="AE6237" s="707"/>
    </row>
    <row r="6238" spans="4:43">
      <c r="D6238" s="160" t="s">
        <v>9611</v>
      </c>
      <c r="E6238" s="160"/>
      <c r="F6238" s="160">
        <v>46154</v>
      </c>
      <c r="G6238" s="160">
        <v>46158</v>
      </c>
      <c r="H6238" s="160">
        <v>45985</v>
      </c>
      <c r="I6238" s="160">
        <v>45988</v>
      </c>
      <c r="J6238" s="160">
        <v>0</v>
      </c>
      <c r="K6238" s="160">
        <v>0</v>
      </c>
      <c r="L6238" s="707">
        <v>4569.71</v>
      </c>
      <c r="M6238" s="727" t="s">
        <v>4994</v>
      </c>
      <c r="W6238" s="707"/>
      <c r="X6238" s="707"/>
      <c r="AA6238" s="707"/>
      <c r="AB6238" s="707"/>
      <c r="AC6238" s="707"/>
      <c r="AD6238" s="707">
        <v>4569.71</v>
      </c>
      <c r="AE6238" s="707"/>
      <c r="AF6238" s="707"/>
      <c r="AG6238" s="707"/>
      <c r="AP6238" s="707"/>
    </row>
    <row r="6239" spans="4:43">
      <c r="D6239" s="160" t="s">
        <v>9611</v>
      </c>
      <c r="E6239" s="160"/>
      <c r="F6239" s="160">
        <v>46154</v>
      </c>
      <c r="G6239" s="160">
        <v>46158</v>
      </c>
      <c r="H6239" s="160">
        <v>45985</v>
      </c>
      <c r="I6239" s="160">
        <v>45988</v>
      </c>
      <c r="J6239" s="160">
        <v>0</v>
      </c>
      <c r="K6239" s="160">
        <v>0</v>
      </c>
      <c r="L6239" s="707">
        <v>4569.71</v>
      </c>
      <c r="M6239" s="727" t="s">
        <v>4995</v>
      </c>
      <c r="X6239" s="707"/>
      <c r="Y6239" s="707"/>
      <c r="AA6239" s="707"/>
      <c r="AB6239" s="707"/>
      <c r="AC6239" s="707"/>
      <c r="AD6239" s="707">
        <v>4569.71</v>
      </c>
      <c r="AE6239" s="707"/>
      <c r="AF6239" s="707"/>
      <c r="AG6239" s="707"/>
      <c r="AP6239" s="707"/>
    </row>
    <row r="6240" spans="4:43">
      <c r="D6240" s="160" t="s">
        <v>9611</v>
      </c>
      <c r="E6240" s="160"/>
      <c r="F6240" s="160">
        <v>46154</v>
      </c>
      <c r="G6240" s="160">
        <v>46158</v>
      </c>
      <c r="H6240" s="160">
        <v>45985</v>
      </c>
      <c r="I6240" s="160">
        <v>45988</v>
      </c>
      <c r="J6240" s="160">
        <v>0</v>
      </c>
      <c r="K6240" s="160">
        <v>0</v>
      </c>
      <c r="L6240" s="707">
        <v>4569.71</v>
      </c>
      <c r="M6240" s="727" t="s">
        <v>4996</v>
      </c>
      <c r="W6240" s="707"/>
      <c r="X6240" s="707"/>
      <c r="Y6240" s="707"/>
      <c r="AD6240" s="707"/>
      <c r="AE6240" s="707"/>
    </row>
    <row r="6241" spans="4:48">
      <c r="D6241" s="160" t="s">
        <v>9612</v>
      </c>
      <c r="E6241" s="160"/>
      <c r="F6241" s="160">
        <v>46182</v>
      </c>
      <c r="G6241" s="160">
        <v>46188</v>
      </c>
      <c r="H6241" s="160">
        <v>46067</v>
      </c>
      <c r="I6241" s="160">
        <v>46072</v>
      </c>
      <c r="J6241" s="160">
        <v>0</v>
      </c>
      <c r="K6241" s="160">
        <v>0</v>
      </c>
      <c r="L6241" s="707">
        <v>27205.21</v>
      </c>
      <c r="M6241" s="727" t="s">
        <v>4994</v>
      </c>
      <c r="W6241" s="707"/>
      <c r="X6241" s="707"/>
      <c r="Y6241" s="707"/>
      <c r="AA6241" s="707"/>
      <c r="AB6241" s="707"/>
      <c r="AC6241" s="707"/>
      <c r="AD6241" s="707"/>
      <c r="AE6241" s="707"/>
      <c r="AF6241" s="707"/>
      <c r="AG6241" s="707">
        <v>27205.21</v>
      </c>
      <c r="AH6241" s="707"/>
      <c r="AQ6241" s="707"/>
    </row>
    <row r="6242" spans="4:48">
      <c r="D6242" s="160" t="s">
        <v>9612</v>
      </c>
      <c r="E6242" s="160"/>
      <c r="F6242" s="160">
        <v>46182</v>
      </c>
      <c r="G6242" s="160">
        <v>46188</v>
      </c>
      <c r="H6242" s="160">
        <v>46067</v>
      </c>
      <c r="I6242" s="160">
        <v>46072</v>
      </c>
      <c r="J6242" s="160">
        <v>0</v>
      </c>
      <c r="K6242" s="160">
        <v>0</v>
      </c>
      <c r="L6242" s="707">
        <v>27205.21</v>
      </c>
      <c r="M6242" s="727" t="s">
        <v>4995</v>
      </c>
      <c r="X6242" s="707"/>
      <c r="Y6242" s="707"/>
      <c r="Z6242" s="707"/>
      <c r="AA6242" s="707"/>
      <c r="AB6242" s="707"/>
      <c r="AC6242" s="707"/>
      <c r="AD6242" s="707"/>
      <c r="AE6242" s="707"/>
      <c r="AF6242" s="707"/>
      <c r="AG6242" s="707">
        <v>27205.21</v>
      </c>
      <c r="AH6242" s="707"/>
      <c r="AQ6242" s="707"/>
    </row>
    <row r="6243" spans="4:48">
      <c r="D6243" s="160" t="s">
        <v>9612</v>
      </c>
      <c r="E6243" s="160"/>
      <c r="F6243" s="160">
        <v>46182</v>
      </c>
      <c r="G6243" s="160">
        <v>46188</v>
      </c>
      <c r="H6243" s="160">
        <v>46067</v>
      </c>
      <c r="I6243" s="160">
        <v>46072</v>
      </c>
      <c r="J6243" s="160">
        <v>0</v>
      </c>
      <c r="K6243" s="160">
        <v>0</v>
      </c>
      <c r="L6243" s="707">
        <v>27205.21</v>
      </c>
      <c r="M6243" s="727" t="s">
        <v>4996</v>
      </c>
      <c r="W6243" s="707"/>
      <c r="X6243" s="707"/>
      <c r="Y6243" s="707"/>
      <c r="Z6243" s="707"/>
      <c r="AA6243" s="707"/>
      <c r="AD6243" s="707"/>
      <c r="AE6243" s="707"/>
      <c r="AF6243" s="707"/>
    </row>
    <row r="6244" spans="4:48">
      <c r="D6244" s="160" t="s">
        <v>9613</v>
      </c>
      <c r="E6244" s="160"/>
      <c r="F6244" s="160">
        <v>46187</v>
      </c>
      <c r="G6244" s="160">
        <v>46195</v>
      </c>
      <c r="H6244" s="160">
        <v>46070</v>
      </c>
      <c r="I6244" s="160">
        <v>46078</v>
      </c>
      <c r="J6244" s="160">
        <v>0</v>
      </c>
      <c r="K6244" s="160">
        <v>0</v>
      </c>
      <c r="L6244" s="707">
        <v>27306.9</v>
      </c>
      <c r="M6244" s="727" t="s">
        <v>4994</v>
      </c>
      <c r="W6244" s="707"/>
      <c r="X6244" s="707"/>
      <c r="Y6244" s="707"/>
      <c r="AC6244" s="707"/>
      <c r="AD6244" s="707"/>
      <c r="AE6244" s="707"/>
      <c r="AF6244" s="707"/>
      <c r="AG6244" s="707">
        <v>27306.9</v>
      </c>
      <c r="AH6244" s="707"/>
      <c r="AQ6244" s="707"/>
    </row>
    <row r="6245" spans="4:48">
      <c r="D6245" s="160" t="s">
        <v>9613</v>
      </c>
      <c r="E6245" s="160"/>
      <c r="F6245" s="160">
        <v>46187</v>
      </c>
      <c r="G6245" s="160">
        <v>46195</v>
      </c>
      <c r="H6245" s="160">
        <v>46070</v>
      </c>
      <c r="I6245" s="160">
        <v>46078</v>
      </c>
      <c r="J6245" s="160">
        <v>0</v>
      </c>
      <c r="K6245" s="160">
        <v>0</v>
      </c>
      <c r="L6245" s="707">
        <v>27306.9</v>
      </c>
      <c r="M6245" s="727" t="s">
        <v>4995</v>
      </c>
      <c r="Y6245" s="707"/>
      <c r="Z6245" s="707"/>
      <c r="AA6245" s="707"/>
      <c r="AC6245" s="707"/>
      <c r="AD6245" s="707"/>
      <c r="AE6245" s="707"/>
      <c r="AF6245" s="707"/>
      <c r="AG6245" s="707">
        <v>27306.9</v>
      </c>
      <c r="AH6245" s="707"/>
      <c r="AQ6245" s="707"/>
    </row>
    <row r="6246" spans="4:48">
      <c r="D6246" s="160" t="s">
        <v>9613</v>
      </c>
      <c r="E6246" s="160"/>
      <c r="F6246" s="160">
        <v>46187</v>
      </c>
      <c r="G6246" s="160">
        <v>46195</v>
      </c>
      <c r="H6246" s="160">
        <v>46070</v>
      </c>
      <c r="I6246" s="160">
        <v>46078</v>
      </c>
      <c r="J6246" s="160">
        <v>0</v>
      </c>
      <c r="K6246" s="160">
        <v>0</v>
      </c>
      <c r="L6246" s="707">
        <v>27306.9</v>
      </c>
      <c r="M6246" s="727" t="s">
        <v>4996</v>
      </c>
      <c r="Y6246" s="707"/>
      <c r="Z6246" s="707"/>
      <c r="AA6246" s="707"/>
      <c r="AE6246" s="707"/>
      <c r="AF6246" s="707"/>
    </row>
    <row r="6247" spans="4:48">
      <c r="D6247" s="160" t="s">
        <v>9614</v>
      </c>
      <c r="E6247" s="160"/>
      <c r="F6247" s="160">
        <v>46154</v>
      </c>
      <c r="G6247" s="160">
        <v>46158</v>
      </c>
      <c r="H6247" s="160">
        <v>45985</v>
      </c>
      <c r="I6247" s="160">
        <v>45988</v>
      </c>
      <c r="J6247" s="160">
        <v>0</v>
      </c>
      <c r="K6247" s="160">
        <v>0</v>
      </c>
      <c r="L6247" s="707">
        <v>12981.12</v>
      </c>
      <c r="M6247" s="727" t="s">
        <v>4994</v>
      </c>
      <c r="Y6247" s="707"/>
      <c r="AC6247" s="707"/>
      <c r="AD6247" s="707">
        <v>12981.12</v>
      </c>
      <c r="AE6247" s="707"/>
      <c r="AF6247" s="707"/>
      <c r="AG6247" s="707"/>
      <c r="AH6247" s="707"/>
      <c r="AP6247" s="707"/>
    </row>
    <row r="6248" spans="4:48">
      <c r="D6248" s="160" t="s">
        <v>9614</v>
      </c>
      <c r="E6248" s="160"/>
      <c r="F6248" s="160">
        <v>46154</v>
      </c>
      <c r="G6248" s="160">
        <v>46158</v>
      </c>
      <c r="H6248" s="160">
        <v>45985</v>
      </c>
      <c r="I6248" s="160">
        <v>45988</v>
      </c>
      <c r="J6248" s="160">
        <v>0</v>
      </c>
      <c r="K6248" s="160">
        <v>0</v>
      </c>
      <c r="L6248" s="707">
        <v>12981.12</v>
      </c>
      <c r="M6248" s="727" t="s">
        <v>4995</v>
      </c>
      <c r="Y6248" s="707"/>
      <c r="Z6248" s="707"/>
      <c r="AA6248" s="707"/>
      <c r="AC6248" s="707"/>
      <c r="AD6248" s="707">
        <v>12981.12</v>
      </c>
      <c r="AE6248" s="707"/>
      <c r="AF6248" s="707"/>
      <c r="AG6248" s="707"/>
      <c r="AH6248" s="707"/>
      <c r="AP6248" s="707"/>
    </row>
    <row r="6249" spans="4:48">
      <c r="D6249" s="160" t="s">
        <v>9614</v>
      </c>
      <c r="E6249" s="160"/>
      <c r="F6249" s="160">
        <v>46154</v>
      </c>
      <c r="G6249" s="160">
        <v>46158</v>
      </c>
      <c r="H6249" s="160">
        <v>45985</v>
      </c>
      <c r="I6249" s="160">
        <v>45988</v>
      </c>
      <c r="J6249" s="160">
        <v>0</v>
      </c>
      <c r="K6249" s="160">
        <v>0</v>
      </c>
      <c r="L6249" s="707">
        <v>12981.12</v>
      </c>
      <c r="M6249" s="727" t="s">
        <v>4996</v>
      </c>
      <c r="Y6249" s="707"/>
      <c r="Z6249" s="707"/>
      <c r="AA6249" s="707"/>
      <c r="AE6249" s="707"/>
      <c r="AF6249" s="707"/>
    </row>
    <row r="6250" spans="4:48">
      <c r="D6250" s="160" t="s">
        <v>9615</v>
      </c>
      <c r="E6250" s="160"/>
      <c r="F6250" s="160">
        <v>46189</v>
      </c>
      <c r="G6250" s="160">
        <v>46197</v>
      </c>
      <c r="H6250" s="160">
        <v>46072</v>
      </c>
      <c r="I6250" s="160">
        <v>46081</v>
      </c>
      <c r="J6250" s="160">
        <v>0</v>
      </c>
      <c r="K6250" s="160">
        <v>0</v>
      </c>
      <c r="L6250" s="707">
        <v>13851.27</v>
      </c>
      <c r="M6250" s="727" t="s">
        <v>4994</v>
      </c>
      <c r="Y6250" s="707"/>
      <c r="AC6250" s="707"/>
      <c r="AD6250" s="707"/>
      <c r="AE6250" s="707"/>
      <c r="AF6250" s="707"/>
      <c r="AG6250" s="707">
        <v>13851.27</v>
      </c>
      <c r="AH6250" s="707"/>
      <c r="AQ6250" s="707"/>
    </row>
    <row r="6251" spans="4:48">
      <c r="D6251" s="160" t="s">
        <v>9615</v>
      </c>
      <c r="E6251" s="160"/>
      <c r="F6251" s="160">
        <v>46189</v>
      </c>
      <c r="G6251" s="160">
        <v>46197</v>
      </c>
      <c r="H6251" s="160">
        <v>46072</v>
      </c>
      <c r="I6251" s="160">
        <v>46081</v>
      </c>
      <c r="J6251" s="160">
        <v>0</v>
      </c>
      <c r="K6251" s="160">
        <v>0</v>
      </c>
      <c r="L6251" s="707">
        <v>13851.27</v>
      </c>
      <c r="M6251" s="727" t="s">
        <v>4995</v>
      </c>
      <c r="Y6251" s="707"/>
      <c r="Z6251" s="707"/>
      <c r="AA6251" s="707"/>
      <c r="AC6251" s="707"/>
      <c r="AD6251" s="707"/>
      <c r="AE6251" s="707"/>
      <c r="AF6251" s="707"/>
      <c r="AG6251" s="707">
        <v>13851.27</v>
      </c>
      <c r="AH6251" s="707"/>
      <c r="AQ6251" s="707"/>
    </row>
    <row r="6252" spans="4:48">
      <c r="D6252" s="160" t="s">
        <v>9615</v>
      </c>
      <c r="E6252" s="160"/>
      <c r="F6252" s="160">
        <v>46189</v>
      </c>
      <c r="G6252" s="160">
        <v>46197</v>
      </c>
      <c r="H6252" s="160">
        <v>46072</v>
      </c>
      <c r="I6252" s="160">
        <v>46081</v>
      </c>
      <c r="J6252" s="160">
        <v>0</v>
      </c>
      <c r="K6252" s="160">
        <v>0</v>
      </c>
      <c r="L6252" s="707">
        <v>13851.27</v>
      </c>
      <c r="M6252" s="727" t="s">
        <v>4996</v>
      </c>
      <c r="W6252" s="707"/>
      <c r="Y6252" s="707"/>
      <c r="Z6252" s="707"/>
      <c r="AA6252" s="707"/>
      <c r="AD6252" s="707"/>
      <c r="AE6252" s="707"/>
      <c r="AF6252" s="707"/>
    </row>
    <row r="6253" spans="4:48">
      <c r="D6253" s="160" t="s">
        <v>6516</v>
      </c>
      <c r="E6253" s="160"/>
      <c r="F6253" s="160">
        <v>46130</v>
      </c>
      <c r="G6253" s="160">
        <v>46135</v>
      </c>
      <c r="H6253" s="160">
        <v>46046</v>
      </c>
      <c r="I6253" s="160">
        <v>46051</v>
      </c>
      <c r="J6253" s="160">
        <v>0</v>
      </c>
      <c r="K6253" s="160">
        <v>0</v>
      </c>
      <c r="L6253" s="707">
        <v>5065643.26</v>
      </c>
      <c r="M6253" s="727" t="s">
        <v>4994</v>
      </c>
      <c r="W6253" s="707"/>
      <c r="Y6253" s="707"/>
      <c r="Z6253" s="707"/>
      <c r="AA6253" s="707"/>
      <c r="AB6253" s="707"/>
      <c r="AC6253" s="707"/>
      <c r="AD6253" s="707"/>
      <c r="AE6253" s="707"/>
      <c r="AF6253" s="707">
        <v>5065643.26</v>
      </c>
      <c r="AH6253" s="707"/>
      <c r="AI6253" s="707"/>
      <c r="AP6253" s="707"/>
      <c r="AQ6253" s="707"/>
    </row>
    <row r="6254" spans="4:48">
      <c r="D6254" s="160" t="s">
        <v>6516</v>
      </c>
      <c r="E6254" s="160"/>
      <c r="F6254" s="160">
        <v>46130</v>
      </c>
      <c r="G6254" s="160">
        <v>46135</v>
      </c>
      <c r="H6254" s="160">
        <v>46046</v>
      </c>
      <c r="I6254" s="160">
        <v>46051</v>
      </c>
      <c r="J6254" s="160">
        <v>0</v>
      </c>
      <c r="K6254" s="160">
        <v>0</v>
      </c>
      <c r="L6254" s="707">
        <v>5065643.26</v>
      </c>
      <c r="M6254" s="727" t="s">
        <v>4995</v>
      </c>
      <c r="W6254" s="707"/>
      <c r="X6254" s="707"/>
      <c r="Y6254" s="707"/>
      <c r="Z6254" s="707"/>
      <c r="AA6254" s="707"/>
      <c r="AB6254" s="707"/>
      <c r="AC6254" s="707"/>
      <c r="AD6254" s="707"/>
      <c r="AE6254" s="707"/>
      <c r="AF6254" s="707">
        <v>5065643.26</v>
      </c>
      <c r="AH6254" s="707"/>
      <c r="AI6254" s="707"/>
      <c r="AP6254" s="707"/>
      <c r="AQ6254" s="707"/>
    </row>
    <row r="6255" spans="4:48">
      <c r="D6255" s="160" t="s">
        <v>6516</v>
      </c>
      <c r="E6255" s="160"/>
      <c r="F6255" s="160">
        <v>46130</v>
      </c>
      <c r="G6255" s="160">
        <v>46135</v>
      </c>
      <c r="H6255" s="160">
        <v>46046</v>
      </c>
      <c r="I6255" s="160">
        <v>46051</v>
      </c>
      <c r="J6255" s="160">
        <v>0</v>
      </c>
      <c r="K6255" s="160">
        <v>0</v>
      </c>
      <c r="L6255" s="707">
        <v>5065643.26</v>
      </c>
      <c r="M6255" s="727" t="s">
        <v>4996</v>
      </c>
      <c r="W6255" s="707"/>
      <c r="X6255" s="707"/>
      <c r="Y6255" s="707"/>
      <c r="AD6255" s="707"/>
      <c r="AE6255" s="707"/>
    </row>
    <row r="6256" spans="4:48">
      <c r="D6256" s="160" t="s">
        <v>740</v>
      </c>
      <c r="E6256" s="160"/>
      <c r="F6256" s="160">
        <v>45879</v>
      </c>
      <c r="G6256" s="160">
        <v>46231</v>
      </c>
      <c r="H6256" s="160">
        <v>45932</v>
      </c>
      <c r="I6256" s="160">
        <v>46305</v>
      </c>
      <c r="J6256" s="160">
        <v>0</v>
      </c>
      <c r="K6256" s="160">
        <v>0</v>
      </c>
      <c r="L6256" s="707">
        <v>31974487.550000001</v>
      </c>
      <c r="M6256" s="727" t="s">
        <v>4994</v>
      </c>
      <c r="W6256" s="707"/>
      <c r="AA6256" s="707"/>
      <c r="AB6256" s="707"/>
      <c r="AC6256" s="707"/>
      <c r="AD6256" s="707">
        <v>30983.03</v>
      </c>
      <c r="AE6256" s="707">
        <v>3648251.86</v>
      </c>
      <c r="AF6256" s="707">
        <v>725888.15</v>
      </c>
      <c r="AG6256" s="707">
        <v>1224936.25</v>
      </c>
      <c r="AH6256" s="707">
        <v>617004.93000000005</v>
      </c>
      <c r="AI6256" s="707">
        <v>1016243.41</v>
      </c>
      <c r="AJ6256" s="707">
        <v>1088832.22</v>
      </c>
      <c r="AK6256" s="707">
        <v>4087890.7</v>
      </c>
      <c r="AL6256" s="707">
        <v>14903268.6</v>
      </c>
      <c r="AM6256" s="707">
        <v>2847805.2</v>
      </c>
      <c r="AN6256" s="707">
        <v>1542335.23</v>
      </c>
      <c r="AO6256" s="707">
        <v>241047.97</v>
      </c>
      <c r="AP6256" s="707"/>
      <c r="AQ6256" s="707"/>
      <c r="AR6256" s="707"/>
      <c r="AS6256" s="707"/>
      <c r="AT6256" s="707"/>
      <c r="AU6256" s="707"/>
      <c r="AV6256" s="707"/>
    </row>
    <row r="6257" spans="4:48">
      <c r="D6257" s="160" t="s">
        <v>740</v>
      </c>
      <c r="E6257" s="160"/>
      <c r="F6257" s="160">
        <v>45879</v>
      </c>
      <c r="G6257" s="160">
        <v>46231</v>
      </c>
      <c r="H6257" s="160">
        <v>45932</v>
      </c>
      <c r="I6257" s="160">
        <v>46305</v>
      </c>
      <c r="J6257" s="160">
        <v>0</v>
      </c>
      <c r="K6257" s="160">
        <v>0</v>
      </c>
      <c r="L6257" s="707">
        <v>31974487.550000001</v>
      </c>
      <c r="M6257" s="727" t="s">
        <v>4995</v>
      </c>
      <c r="W6257" s="707"/>
      <c r="X6257" s="707"/>
      <c r="Y6257" s="707"/>
      <c r="AA6257" s="707"/>
      <c r="AB6257" s="707"/>
      <c r="AC6257" s="707"/>
      <c r="AD6257" s="707">
        <v>30983.03</v>
      </c>
      <c r="AE6257" s="707">
        <v>3648251.86</v>
      </c>
      <c r="AF6257" s="707">
        <v>725888.15</v>
      </c>
      <c r="AG6257" s="707">
        <v>1224936.25</v>
      </c>
      <c r="AH6257" s="707">
        <v>617004.93000000005</v>
      </c>
      <c r="AI6257" s="707">
        <v>1016243.41</v>
      </c>
      <c r="AJ6257" s="707">
        <v>1088832.22</v>
      </c>
      <c r="AK6257" s="707">
        <v>4087890.7</v>
      </c>
      <c r="AL6257" s="707">
        <v>14903268.6</v>
      </c>
      <c r="AM6257" s="707">
        <v>2847805.2</v>
      </c>
      <c r="AN6257" s="707">
        <v>1542335.23</v>
      </c>
      <c r="AO6257" s="707">
        <v>241047.97</v>
      </c>
      <c r="AP6257" s="707"/>
      <c r="AQ6257" s="707"/>
      <c r="AR6257" s="707"/>
      <c r="AS6257" s="707"/>
      <c r="AT6257" s="707"/>
      <c r="AU6257" s="707"/>
      <c r="AV6257" s="707"/>
    </row>
    <row r="6258" spans="4:48">
      <c r="D6258" s="160" t="s">
        <v>740</v>
      </c>
      <c r="E6258" s="160"/>
      <c r="F6258" s="160">
        <v>45879</v>
      </c>
      <c r="G6258" s="160">
        <v>46231</v>
      </c>
      <c r="H6258" s="160">
        <v>45932</v>
      </c>
      <c r="I6258" s="160">
        <v>46305</v>
      </c>
      <c r="J6258" s="160">
        <v>0</v>
      </c>
      <c r="K6258" s="160">
        <v>0</v>
      </c>
      <c r="L6258" s="707">
        <v>31974487.550000001</v>
      </c>
      <c r="M6258" s="727" t="s">
        <v>4996</v>
      </c>
      <c r="W6258" s="707"/>
      <c r="X6258" s="707"/>
      <c r="Y6258" s="707"/>
      <c r="AA6258" s="707"/>
      <c r="AB6258" s="707"/>
      <c r="AD6258" s="707"/>
      <c r="AE6258" s="707"/>
    </row>
    <row r="6259" spans="4:48">
      <c r="D6259" s="160" t="s">
        <v>9616</v>
      </c>
      <c r="E6259" s="160"/>
      <c r="F6259" s="160">
        <v>45879</v>
      </c>
      <c r="G6259" s="160">
        <v>46216</v>
      </c>
      <c r="H6259" s="160">
        <v>45932</v>
      </c>
      <c r="I6259" s="160">
        <v>46228</v>
      </c>
      <c r="J6259" s="160">
        <v>0</v>
      </c>
      <c r="K6259" s="160">
        <v>0</v>
      </c>
      <c r="L6259" s="707">
        <v>10162434.07</v>
      </c>
      <c r="M6259" s="727" t="s">
        <v>4994</v>
      </c>
      <c r="W6259" s="707"/>
      <c r="AA6259" s="707"/>
      <c r="AB6259" s="707"/>
      <c r="AE6259" s="707">
        <v>3493336.71</v>
      </c>
      <c r="AF6259" s="707">
        <v>725888.15</v>
      </c>
      <c r="AG6259" s="707">
        <v>1224936.25</v>
      </c>
      <c r="AH6259" s="707">
        <v>617004.93000000005</v>
      </c>
      <c r="AI6259" s="707">
        <v>1016243.41</v>
      </c>
      <c r="AJ6259" s="707">
        <v>1088832.22</v>
      </c>
      <c r="AK6259" s="707">
        <v>1416389.25</v>
      </c>
      <c r="AL6259" s="707">
        <v>579803.16</v>
      </c>
      <c r="AM6259" s="707"/>
      <c r="AN6259" s="707"/>
      <c r="AO6259" s="707"/>
      <c r="AP6259" s="707"/>
      <c r="AQ6259" s="707"/>
      <c r="AR6259" s="707"/>
      <c r="AS6259" s="707"/>
      <c r="AT6259" s="707"/>
      <c r="AU6259" s="707"/>
      <c r="AV6259" s="707"/>
    </row>
    <row r="6260" spans="4:48">
      <c r="D6260" s="160" t="s">
        <v>9616</v>
      </c>
      <c r="E6260" s="160"/>
      <c r="F6260" s="160">
        <v>45879</v>
      </c>
      <c r="G6260" s="160">
        <v>46216</v>
      </c>
      <c r="H6260" s="160">
        <v>45932</v>
      </c>
      <c r="I6260" s="160">
        <v>46228</v>
      </c>
      <c r="J6260" s="160">
        <v>0</v>
      </c>
      <c r="K6260" s="160">
        <v>0</v>
      </c>
      <c r="L6260" s="707">
        <v>10162434.07</v>
      </c>
      <c r="M6260" s="727" t="s">
        <v>4995</v>
      </c>
      <c r="AA6260" s="707"/>
      <c r="AB6260" s="707"/>
      <c r="AC6260" s="707"/>
      <c r="AD6260" s="707"/>
      <c r="AE6260" s="707">
        <v>3493336.71</v>
      </c>
      <c r="AF6260" s="707">
        <v>725888.15</v>
      </c>
      <c r="AG6260" s="707">
        <v>1224936.25</v>
      </c>
      <c r="AH6260" s="707">
        <v>617004.93000000005</v>
      </c>
      <c r="AI6260" s="707">
        <v>1016243.41</v>
      </c>
      <c r="AJ6260" s="707">
        <v>1088832.22</v>
      </c>
      <c r="AK6260" s="707">
        <v>1416389.25</v>
      </c>
      <c r="AL6260" s="707">
        <v>579803.16</v>
      </c>
      <c r="AM6260" s="707"/>
      <c r="AN6260" s="707"/>
      <c r="AO6260" s="707"/>
      <c r="AP6260" s="707"/>
      <c r="AQ6260" s="707"/>
      <c r="AR6260" s="707"/>
      <c r="AS6260" s="707"/>
      <c r="AT6260" s="707"/>
      <c r="AU6260" s="707"/>
      <c r="AV6260" s="707"/>
    </row>
    <row r="6261" spans="4:48">
      <c r="D6261" s="160" t="s">
        <v>9616</v>
      </c>
      <c r="E6261" s="160"/>
      <c r="F6261" s="160">
        <v>45879</v>
      </c>
      <c r="G6261" s="160">
        <v>46216</v>
      </c>
      <c r="H6261" s="160">
        <v>45932</v>
      </c>
      <c r="I6261" s="160">
        <v>46228</v>
      </c>
      <c r="J6261" s="160">
        <v>0</v>
      </c>
      <c r="K6261" s="160">
        <v>0</v>
      </c>
      <c r="L6261" s="707">
        <v>10162434.07</v>
      </c>
      <c r="M6261" s="727" t="s">
        <v>4996</v>
      </c>
      <c r="AA6261" s="707"/>
      <c r="AB6261" s="707"/>
      <c r="AC6261" s="707"/>
      <c r="AD6261" s="707"/>
      <c r="AE6261" s="707"/>
      <c r="AH6261" s="707"/>
      <c r="AI6261" s="707"/>
    </row>
    <row r="6262" spans="4:48">
      <c r="D6262" s="160" t="s">
        <v>9617</v>
      </c>
      <c r="E6262" s="160"/>
      <c r="F6262" s="160">
        <v>46099</v>
      </c>
      <c r="G6262" s="160">
        <v>46103</v>
      </c>
      <c r="H6262" s="160">
        <v>46008</v>
      </c>
      <c r="I6262" s="160">
        <v>46012</v>
      </c>
      <c r="J6262" s="160">
        <v>0</v>
      </c>
      <c r="K6262" s="160">
        <v>0</v>
      </c>
      <c r="L6262" s="707">
        <v>181472.04</v>
      </c>
      <c r="M6262" s="727" t="s">
        <v>4994</v>
      </c>
      <c r="AA6262" s="707"/>
      <c r="AB6262" s="707"/>
      <c r="AE6262" s="707">
        <v>181472.04</v>
      </c>
      <c r="AF6262" s="707"/>
      <c r="AG6262" s="707"/>
      <c r="AH6262" s="707"/>
      <c r="AI6262" s="707"/>
      <c r="AJ6262" s="707"/>
    </row>
    <row r="6263" spans="4:48">
      <c r="D6263" s="160" t="s">
        <v>9617</v>
      </c>
      <c r="E6263" s="160"/>
      <c r="F6263" s="160">
        <v>46099</v>
      </c>
      <c r="G6263" s="160">
        <v>46103</v>
      </c>
      <c r="H6263" s="160">
        <v>46008</v>
      </c>
      <c r="I6263" s="160">
        <v>46012</v>
      </c>
      <c r="J6263" s="160">
        <v>0</v>
      </c>
      <c r="K6263" s="160">
        <v>0</v>
      </c>
      <c r="L6263" s="707">
        <v>181472.04</v>
      </c>
      <c r="M6263" s="727" t="s">
        <v>4995</v>
      </c>
      <c r="AA6263" s="707"/>
      <c r="AB6263" s="707"/>
      <c r="AC6263" s="707"/>
      <c r="AE6263" s="707">
        <v>181472.04</v>
      </c>
      <c r="AF6263" s="707"/>
      <c r="AG6263" s="707"/>
      <c r="AH6263" s="707"/>
      <c r="AI6263" s="707"/>
      <c r="AJ6263" s="707"/>
    </row>
    <row r="6264" spans="4:48">
      <c r="D6264" s="160" t="s">
        <v>9617</v>
      </c>
      <c r="E6264" s="160"/>
      <c r="F6264" s="160">
        <v>46099</v>
      </c>
      <c r="G6264" s="160">
        <v>46103</v>
      </c>
      <c r="H6264" s="160">
        <v>46008</v>
      </c>
      <c r="I6264" s="160">
        <v>46012</v>
      </c>
      <c r="J6264" s="160">
        <v>0</v>
      </c>
      <c r="K6264" s="160">
        <v>0</v>
      </c>
      <c r="L6264" s="707">
        <v>181472.04</v>
      </c>
      <c r="M6264" s="727" t="s">
        <v>4996</v>
      </c>
      <c r="AA6264" s="707"/>
      <c r="AB6264" s="707"/>
      <c r="AC6264" s="707"/>
      <c r="AE6264" s="707"/>
      <c r="AH6264" s="707"/>
    </row>
    <row r="6265" spans="4:48">
      <c r="D6265" s="160" t="s">
        <v>9618</v>
      </c>
      <c r="E6265" s="160"/>
      <c r="F6265" s="160">
        <v>46114</v>
      </c>
      <c r="G6265" s="160">
        <v>46118</v>
      </c>
      <c r="H6265" s="160">
        <v>46008</v>
      </c>
      <c r="I6265" s="160">
        <v>46012</v>
      </c>
      <c r="J6265" s="160">
        <v>0</v>
      </c>
      <c r="K6265" s="160">
        <v>0</v>
      </c>
      <c r="L6265" s="707">
        <v>181472.04</v>
      </c>
      <c r="M6265" s="727" t="s">
        <v>4994</v>
      </c>
      <c r="AA6265" s="707"/>
      <c r="AB6265" s="707"/>
      <c r="AE6265" s="707">
        <v>181472.04</v>
      </c>
      <c r="AF6265" s="707"/>
      <c r="AG6265" s="707"/>
      <c r="AH6265" s="707"/>
      <c r="AI6265" s="707"/>
      <c r="AJ6265" s="707"/>
      <c r="AK6265" s="707"/>
      <c r="AQ6265" s="707"/>
      <c r="AS6265" s="707"/>
      <c r="AT6265" s="707"/>
    </row>
    <row r="6266" spans="4:48">
      <c r="D6266" s="160" t="s">
        <v>9618</v>
      </c>
      <c r="E6266" s="160"/>
      <c r="F6266" s="160">
        <v>46114</v>
      </c>
      <c r="G6266" s="160">
        <v>46118</v>
      </c>
      <c r="H6266" s="160">
        <v>46008</v>
      </c>
      <c r="I6266" s="160">
        <v>46012</v>
      </c>
      <c r="J6266" s="160">
        <v>0</v>
      </c>
      <c r="K6266" s="160">
        <v>0</v>
      </c>
      <c r="L6266" s="707">
        <v>181472.04</v>
      </c>
      <c r="M6266" s="727" t="s">
        <v>4995</v>
      </c>
      <c r="AA6266" s="707"/>
      <c r="AB6266" s="707"/>
      <c r="AC6266" s="707"/>
      <c r="AD6266" s="707"/>
      <c r="AE6266" s="707">
        <v>181472.04</v>
      </c>
      <c r="AF6266" s="707"/>
      <c r="AG6266" s="707"/>
      <c r="AH6266" s="707"/>
      <c r="AI6266" s="707"/>
      <c r="AJ6266" s="707"/>
      <c r="AK6266" s="707"/>
      <c r="AQ6266" s="707"/>
      <c r="AS6266" s="707"/>
      <c r="AT6266" s="707"/>
    </row>
    <row r="6267" spans="4:48">
      <c r="D6267" s="160" t="s">
        <v>9618</v>
      </c>
      <c r="E6267" s="160"/>
      <c r="F6267" s="160">
        <v>46114</v>
      </c>
      <c r="G6267" s="160">
        <v>46118</v>
      </c>
      <c r="H6267" s="160">
        <v>46008</v>
      </c>
      <c r="I6267" s="160">
        <v>46012</v>
      </c>
      <c r="J6267" s="160">
        <v>0</v>
      </c>
      <c r="K6267" s="160">
        <v>0</v>
      </c>
      <c r="L6267" s="707">
        <v>181472.04</v>
      </c>
      <c r="M6267" s="727" t="s">
        <v>4996</v>
      </c>
      <c r="AA6267" s="707"/>
      <c r="AB6267" s="707"/>
      <c r="AC6267" s="707"/>
      <c r="AD6267" s="707"/>
      <c r="AE6267" s="707"/>
      <c r="AH6267" s="707"/>
      <c r="AI6267" s="707"/>
    </row>
    <row r="6268" spans="4:48">
      <c r="D6268" s="160" t="s">
        <v>9619</v>
      </c>
      <c r="E6268" s="160"/>
      <c r="F6268" s="160">
        <v>46035</v>
      </c>
      <c r="G6268" s="160">
        <v>46216</v>
      </c>
      <c r="H6268" s="160">
        <v>46091</v>
      </c>
      <c r="I6268" s="160">
        <v>46228</v>
      </c>
      <c r="J6268" s="160">
        <v>0</v>
      </c>
      <c r="K6268" s="160">
        <v>0</v>
      </c>
      <c r="L6268" s="707">
        <v>1270304.26</v>
      </c>
      <c r="M6268" s="727" t="s">
        <v>4994</v>
      </c>
      <c r="AA6268" s="707"/>
      <c r="AB6268" s="707"/>
      <c r="AE6268" s="707"/>
      <c r="AF6268" s="707"/>
      <c r="AG6268" s="707"/>
      <c r="AH6268" s="707">
        <v>181472.04</v>
      </c>
      <c r="AI6268" s="707">
        <v>181472.04</v>
      </c>
      <c r="AJ6268" s="707">
        <v>181472.04</v>
      </c>
      <c r="AK6268" s="707">
        <v>181472.04</v>
      </c>
      <c r="AL6268" s="707">
        <v>544416.11</v>
      </c>
      <c r="AO6268" s="707"/>
      <c r="AQ6268" s="707"/>
      <c r="AS6268" s="707"/>
      <c r="AT6268" s="707"/>
      <c r="AU6268" s="707"/>
      <c r="AV6268" s="707"/>
    </row>
    <row r="6269" spans="4:48">
      <c r="D6269" s="160" t="s">
        <v>9619</v>
      </c>
      <c r="E6269" s="160"/>
      <c r="F6269" s="160">
        <v>46035</v>
      </c>
      <c r="G6269" s="160">
        <v>46216</v>
      </c>
      <c r="H6269" s="160">
        <v>46091</v>
      </c>
      <c r="I6269" s="160">
        <v>46228</v>
      </c>
      <c r="J6269" s="160">
        <v>0</v>
      </c>
      <c r="K6269" s="160">
        <v>0</v>
      </c>
      <c r="L6269" s="707">
        <v>1270304.26</v>
      </c>
      <c r="M6269" s="727" t="s">
        <v>4995</v>
      </c>
      <c r="AA6269" s="707"/>
      <c r="AB6269" s="707"/>
      <c r="AC6269" s="707"/>
      <c r="AD6269" s="707"/>
      <c r="AE6269" s="707"/>
      <c r="AF6269" s="707"/>
      <c r="AG6269" s="707"/>
      <c r="AH6269" s="707">
        <v>181472.04</v>
      </c>
      <c r="AI6269" s="707">
        <v>181472.04</v>
      </c>
      <c r="AJ6269" s="707">
        <v>181472.04</v>
      </c>
      <c r="AK6269" s="707">
        <v>181472.04</v>
      </c>
      <c r="AL6269" s="707">
        <v>544416.11</v>
      </c>
      <c r="AO6269" s="707"/>
      <c r="AQ6269" s="707"/>
      <c r="AS6269" s="707"/>
      <c r="AT6269" s="707"/>
      <c r="AU6269" s="707"/>
      <c r="AV6269" s="707"/>
    </row>
    <row r="6270" spans="4:48">
      <c r="D6270" s="160" t="s">
        <v>9619</v>
      </c>
      <c r="E6270" s="160"/>
      <c r="F6270" s="160">
        <v>46035</v>
      </c>
      <c r="G6270" s="160">
        <v>46216</v>
      </c>
      <c r="H6270" s="160">
        <v>46091</v>
      </c>
      <c r="I6270" s="160">
        <v>46228</v>
      </c>
      <c r="J6270" s="160">
        <v>0</v>
      </c>
      <c r="K6270" s="160">
        <v>0</v>
      </c>
      <c r="L6270" s="707">
        <v>1270304.26</v>
      </c>
      <c r="M6270" s="727" t="s">
        <v>4996</v>
      </c>
      <c r="AA6270" s="707"/>
      <c r="AB6270" s="707"/>
      <c r="AC6270" s="707"/>
      <c r="AD6270" s="707"/>
      <c r="AE6270" s="707"/>
      <c r="AH6270" s="707"/>
      <c r="AI6270" s="707"/>
    </row>
    <row r="6271" spans="4:48">
      <c r="D6271" s="160" t="s">
        <v>9620</v>
      </c>
      <c r="E6271" s="160"/>
      <c r="F6271" s="160">
        <v>46180</v>
      </c>
      <c r="G6271" s="160">
        <v>46210</v>
      </c>
      <c r="H6271" s="160">
        <v>46132</v>
      </c>
      <c r="I6271" s="160">
        <v>46180</v>
      </c>
      <c r="J6271" s="160">
        <v>0</v>
      </c>
      <c r="K6271" s="160">
        <v>0</v>
      </c>
      <c r="L6271" s="707">
        <v>544416.11</v>
      </c>
      <c r="M6271" s="727" t="s">
        <v>4994</v>
      </c>
      <c r="AA6271" s="707"/>
      <c r="AE6271" s="707"/>
      <c r="AF6271" s="707"/>
      <c r="AG6271" s="707"/>
      <c r="AH6271" s="707"/>
      <c r="AI6271" s="707">
        <v>362944.07</v>
      </c>
      <c r="AJ6271" s="707"/>
      <c r="AK6271" s="707">
        <v>181472.04</v>
      </c>
      <c r="AL6271" s="707"/>
      <c r="AQ6271" s="707"/>
      <c r="AR6271" s="707"/>
    </row>
    <row r="6272" spans="4:48">
      <c r="D6272" s="160" t="s">
        <v>9620</v>
      </c>
      <c r="E6272" s="160"/>
      <c r="F6272" s="160">
        <v>46180</v>
      </c>
      <c r="G6272" s="160">
        <v>46210</v>
      </c>
      <c r="H6272" s="160">
        <v>46132</v>
      </c>
      <c r="I6272" s="160">
        <v>46180</v>
      </c>
      <c r="J6272" s="160">
        <v>0</v>
      </c>
      <c r="K6272" s="160">
        <v>0</v>
      </c>
      <c r="L6272" s="707">
        <v>544416.11</v>
      </c>
      <c r="M6272" s="727" t="s">
        <v>4995</v>
      </c>
      <c r="AA6272" s="707"/>
      <c r="AB6272" s="707"/>
      <c r="AC6272" s="707"/>
      <c r="AD6272" s="707"/>
      <c r="AE6272" s="707"/>
      <c r="AF6272" s="707"/>
      <c r="AG6272" s="707"/>
      <c r="AH6272" s="707"/>
      <c r="AI6272" s="707">
        <v>362944.07</v>
      </c>
      <c r="AJ6272" s="707"/>
      <c r="AK6272" s="707">
        <v>181472.04</v>
      </c>
      <c r="AL6272" s="707"/>
      <c r="AQ6272" s="707"/>
      <c r="AR6272" s="707"/>
    </row>
    <row r="6273" spans="4:45">
      <c r="D6273" s="160" t="s">
        <v>9620</v>
      </c>
      <c r="E6273" s="160"/>
      <c r="F6273" s="160">
        <v>46180</v>
      </c>
      <c r="G6273" s="160">
        <v>46210</v>
      </c>
      <c r="H6273" s="160">
        <v>46132</v>
      </c>
      <c r="I6273" s="160">
        <v>46180</v>
      </c>
      <c r="J6273" s="160">
        <v>0</v>
      </c>
      <c r="K6273" s="160">
        <v>0</v>
      </c>
      <c r="L6273" s="707">
        <v>544416.11</v>
      </c>
      <c r="M6273" s="727" t="s">
        <v>4996</v>
      </c>
      <c r="AA6273" s="707"/>
      <c r="AB6273" s="707"/>
      <c r="AC6273" s="707"/>
      <c r="AD6273" s="707"/>
      <c r="AE6273" s="707"/>
      <c r="AH6273" s="707"/>
      <c r="AI6273" s="707"/>
    </row>
    <row r="6274" spans="4:45">
      <c r="D6274" s="160" t="s">
        <v>9621</v>
      </c>
      <c r="E6274" s="160"/>
      <c r="F6274" s="160">
        <v>45948</v>
      </c>
      <c r="G6274" s="160">
        <v>45967</v>
      </c>
      <c r="H6274" s="160">
        <v>46107</v>
      </c>
      <c r="I6274" s="160">
        <v>46132</v>
      </c>
      <c r="J6274" s="160">
        <v>0</v>
      </c>
      <c r="K6274" s="160">
        <v>0</v>
      </c>
      <c r="L6274" s="707">
        <v>362944.07</v>
      </c>
      <c r="M6274" s="727" t="s">
        <v>4994</v>
      </c>
      <c r="AA6274" s="707"/>
      <c r="AB6274" s="707"/>
      <c r="AF6274" s="707"/>
      <c r="AG6274" s="707"/>
      <c r="AH6274" s="707">
        <v>181472.04</v>
      </c>
      <c r="AI6274" s="707">
        <v>181472.04</v>
      </c>
      <c r="AJ6274" s="707"/>
      <c r="AK6274" s="707"/>
      <c r="AL6274" s="707"/>
      <c r="AM6274" s="707"/>
      <c r="AN6274" s="707"/>
      <c r="AO6274" s="707"/>
    </row>
    <row r="6275" spans="4:45">
      <c r="D6275" s="160" t="s">
        <v>9621</v>
      </c>
      <c r="E6275" s="160"/>
      <c r="F6275" s="160">
        <v>45948</v>
      </c>
      <c r="G6275" s="160">
        <v>45967</v>
      </c>
      <c r="H6275" s="160">
        <v>46107</v>
      </c>
      <c r="I6275" s="160">
        <v>46132</v>
      </c>
      <c r="J6275" s="160">
        <v>0</v>
      </c>
      <c r="K6275" s="160">
        <v>0</v>
      </c>
      <c r="L6275" s="707">
        <v>362944.07</v>
      </c>
      <c r="M6275" s="727" t="s">
        <v>4995</v>
      </c>
      <c r="AB6275" s="707"/>
      <c r="AC6275" s="707"/>
      <c r="AD6275" s="707"/>
      <c r="AE6275" s="707"/>
      <c r="AF6275" s="707"/>
      <c r="AG6275" s="707"/>
      <c r="AH6275" s="707">
        <v>181472.04</v>
      </c>
      <c r="AI6275" s="707">
        <v>181472.04</v>
      </c>
      <c r="AJ6275" s="707"/>
      <c r="AK6275" s="707"/>
      <c r="AL6275" s="707"/>
      <c r="AM6275" s="707"/>
      <c r="AN6275" s="707"/>
      <c r="AO6275" s="707"/>
    </row>
    <row r="6276" spans="4:45">
      <c r="D6276" s="160" t="s">
        <v>9621</v>
      </c>
      <c r="E6276" s="160"/>
      <c r="F6276" s="160">
        <v>45948</v>
      </c>
      <c r="G6276" s="160">
        <v>45967</v>
      </c>
      <c r="H6276" s="160">
        <v>46107</v>
      </c>
      <c r="I6276" s="160">
        <v>46132</v>
      </c>
      <c r="J6276" s="160">
        <v>0</v>
      </c>
      <c r="K6276" s="160">
        <v>0</v>
      </c>
      <c r="L6276" s="707">
        <v>362944.07</v>
      </c>
      <c r="M6276" s="727" t="s">
        <v>4996</v>
      </c>
      <c r="V6276" s="707"/>
      <c r="W6276" s="707"/>
      <c r="X6276" s="707"/>
      <c r="Y6276" s="707"/>
      <c r="AA6276" s="707"/>
      <c r="AB6276" s="707"/>
      <c r="AC6276" s="707"/>
      <c r="AD6276" s="707"/>
      <c r="AE6276" s="707"/>
      <c r="AH6276" s="707"/>
      <c r="AI6276" s="707"/>
    </row>
    <row r="6277" spans="4:45">
      <c r="D6277" s="160" t="s">
        <v>9622</v>
      </c>
      <c r="E6277" s="160"/>
      <c r="F6277" s="160">
        <v>45883</v>
      </c>
      <c r="G6277" s="160">
        <v>45887</v>
      </c>
      <c r="H6277" s="160">
        <v>46008</v>
      </c>
      <c r="I6277" s="160">
        <v>46079</v>
      </c>
      <c r="J6277" s="160">
        <v>0</v>
      </c>
      <c r="K6277" s="160">
        <v>0</v>
      </c>
      <c r="L6277" s="707">
        <v>1088832.22</v>
      </c>
      <c r="M6277" s="727" t="s">
        <v>4994</v>
      </c>
      <c r="V6277" s="707"/>
      <c r="W6277" s="707"/>
      <c r="X6277" s="707"/>
      <c r="Y6277" s="707"/>
      <c r="Z6277" s="707"/>
      <c r="AA6277" s="707"/>
      <c r="AB6277" s="707"/>
      <c r="AC6277" s="707"/>
      <c r="AD6277" s="707"/>
      <c r="AE6277" s="707">
        <v>181472.04</v>
      </c>
      <c r="AF6277" s="707">
        <v>181472.04</v>
      </c>
      <c r="AG6277" s="707">
        <v>725888.15</v>
      </c>
      <c r="AH6277" s="707"/>
      <c r="AI6277" s="707"/>
      <c r="AJ6277" s="707"/>
      <c r="AK6277" s="707"/>
      <c r="AL6277" s="707"/>
      <c r="AM6277" s="707"/>
    </row>
    <row r="6278" spans="4:45">
      <c r="D6278" s="160" t="s">
        <v>9622</v>
      </c>
      <c r="E6278" s="160"/>
      <c r="F6278" s="160">
        <v>45883</v>
      </c>
      <c r="G6278" s="160">
        <v>45887</v>
      </c>
      <c r="H6278" s="160">
        <v>46008</v>
      </c>
      <c r="I6278" s="160">
        <v>46079</v>
      </c>
      <c r="J6278" s="160">
        <v>0</v>
      </c>
      <c r="K6278" s="160">
        <v>0</v>
      </c>
      <c r="L6278" s="707">
        <v>1088832.22</v>
      </c>
      <c r="M6278" s="727" t="s">
        <v>4995</v>
      </c>
      <c r="V6278" s="707"/>
      <c r="W6278" s="707"/>
      <c r="X6278" s="707"/>
      <c r="Y6278" s="707"/>
      <c r="Z6278" s="707"/>
      <c r="AA6278" s="707"/>
      <c r="AB6278" s="707"/>
      <c r="AC6278" s="707"/>
      <c r="AD6278" s="707"/>
      <c r="AE6278" s="707">
        <v>181472.04</v>
      </c>
      <c r="AF6278" s="707">
        <v>181472.04</v>
      </c>
      <c r="AG6278" s="707">
        <v>725888.15</v>
      </c>
      <c r="AH6278" s="707"/>
      <c r="AI6278" s="707"/>
      <c r="AJ6278" s="707"/>
      <c r="AK6278" s="707"/>
      <c r="AL6278" s="707"/>
      <c r="AM6278" s="707"/>
    </row>
    <row r="6279" spans="4:45">
      <c r="D6279" s="160" t="s">
        <v>9622</v>
      </c>
      <c r="E6279" s="160"/>
      <c r="F6279" s="160">
        <v>45883</v>
      </c>
      <c r="G6279" s="160">
        <v>45887</v>
      </c>
      <c r="H6279" s="160">
        <v>46008</v>
      </c>
      <c r="I6279" s="160">
        <v>46079</v>
      </c>
      <c r="J6279" s="160">
        <v>0</v>
      </c>
      <c r="K6279" s="160">
        <v>0</v>
      </c>
      <c r="L6279" s="707">
        <v>1088832.22</v>
      </c>
      <c r="M6279" s="727" t="s">
        <v>4996</v>
      </c>
      <c r="Q6279" s="707"/>
      <c r="R6279" s="707"/>
      <c r="S6279" s="707"/>
      <c r="T6279" s="707"/>
      <c r="U6279" s="707"/>
      <c r="V6279" s="707"/>
      <c r="W6279" s="707"/>
      <c r="X6279" s="707"/>
      <c r="Y6279" s="707"/>
      <c r="Z6279" s="707"/>
      <c r="AA6279" s="707"/>
      <c r="AB6279" s="707"/>
      <c r="AC6279" s="707"/>
      <c r="AD6279" s="707"/>
      <c r="AE6279" s="707"/>
      <c r="AF6279" s="707"/>
      <c r="AI6279" s="707"/>
      <c r="AJ6279" s="707"/>
      <c r="AK6279" s="707"/>
    </row>
    <row r="6280" spans="4:45">
      <c r="D6280" s="160" t="s">
        <v>9623</v>
      </c>
      <c r="E6280" s="160"/>
      <c r="F6280" s="160">
        <v>45883</v>
      </c>
      <c r="G6280" s="160">
        <v>45915</v>
      </c>
      <c r="H6280" s="160">
        <v>46008</v>
      </c>
      <c r="I6280" s="160">
        <v>46079</v>
      </c>
      <c r="J6280" s="160">
        <v>0</v>
      </c>
      <c r="K6280" s="160">
        <v>0</v>
      </c>
      <c r="L6280" s="707">
        <v>1270304.26</v>
      </c>
      <c r="M6280" s="727" t="s">
        <v>4994</v>
      </c>
      <c r="P6280" s="707"/>
      <c r="Q6280" s="707"/>
      <c r="R6280" s="707"/>
      <c r="U6280" s="707"/>
      <c r="V6280" s="707"/>
      <c r="W6280" s="707"/>
      <c r="X6280" s="707"/>
      <c r="Y6280" s="707"/>
      <c r="Z6280" s="707"/>
      <c r="AA6280" s="707"/>
      <c r="AB6280" s="707"/>
      <c r="AC6280" s="707"/>
      <c r="AD6280" s="707"/>
      <c r="AE6280" s="707">
        <v>589784.12</v>
      </c>
      <c r="AF6280" s="707">
        <v>499048.1</v>
      </c>
      <c r="AG6280" s="707">
        <v>181472.04</v>
      </c>
      <c r="AH6280" s="707"/>
      <c r="AI6280" s="707"/>
      <c r="AJ6280" s="707"/>
    </row>
    <row r="6281" spans="4:45">
      <c r="D6281" s="160" t="s">
        <v>9623</v>
      </c>
      <c r="E6281" s="160"/>
      <c r="F6281" s="160">
        <v>45883</v>
      </c>
      <c r="G6281" s="160">
        <v>45915</v>
      </c>
      <c r="H6281" s="160">
        <v>46008</v>
      </c>
      <c r="I6281" s="160">
        <v>46079</v>
      </c>
      <c r="J6281" s="160">
        <v>0</v>
      </c>
      <c r="K6281" s="160">
        <v>0</v>
      </c>
      <c r="L6281" s="707">
        <v>1270304.26</v>
      </c>
      <c r="M6281" s="727" t="s">
        <v>4995</v>
      </c>
      <c r="V6281" s="707"/>
      <c r="W6281" s="707"/>
      <c r="X6281" s="707"/>
      <c r="Y6281" s="707"/>
      <c r="Z6281" s="707"/>
      <c r="AA6281" s="707"/>
      <c r="AB6281" s="707"/>
      <c r="AC6281" s="707"/>
      <c r="AD6281" s="707"/>
      <c r="AE6281" s="707">
        <v>589784.12</v>
      </c>
      <c r="AF6281" s="707">
        <v>499048.1</v>
      </c>
      <c r="AG6281" s="707">
        <v>181472.04</v>
      </c>
      <c r="AH6281" s="707"/>
      <c r="AI6281" s="707"/>
      <c r="AJ6281" s="707"/>
    </row>
    <row r="6282" spans="4:45">
      <c r="D6282" s="160" t="s">
        <v>9623</v>
      </c>
      <c r="E6282" s="160"/>
      <c r="F6282" s="160">
        <v>45883</v>
      </c>
      <c r="G6282" s="160">
        <v>45915</v>
      </c>
      <c r="H6282" s="160">
        <v>46008</v>
      </c>
      <c r="I6282" s="160">
        <v>46079</v>
      </c>
      <c r="J6282" s="160">
        <v>0</v>
      </c>
      <c r="K6282" s="160">
        <v>0</v>
      </c>
      <c r="L6282" s="707">
        <v>1270304.26</v>
      </c>
      <c r="M6282" s="727" t="s">
        <v>4996</v>
      </c>
      <c r="R6282" s="707"/>
      <c r="S6282" s="707"/>
      <c r="T6282" s="707"/>
      <c r="U6282" s="707"/>
      <c r="V6282" s="707"/>
      <c r="W6282" s="707"/>
      <c r="X6282" s="707"/>
      <c r="Y6282" s="707"/>
      <c r="Z6282" s="707"/>
      <c r="AC6282" s="707"/>
      <c r="AD6282" s="707"/>
      <c r="AE6282" s="707"/>
      <c r="AF6282" s="707"/>
      <c r="AG6282" s="707"/>
    </row>
    <row r="6283" spans="4:45">
      <c r="D6283" s="160" t="s">
        <v>9624</v>
      </c>
      <c r="E6283" s="160"/>
      <c r="F6283" s="160">
        <v>46028</v>
      </c>
      <c r="G6283" s="160">
        <v>46032</v>
      </c>
      <c r="H6283" s="160">
        <v>46008</v>
      </c>
      <c r="I6283" s="160">
        <v>46012</v>
      </c>
      <c r="J6283" s="160">
        <v>0</v>
      </c>
      <c r="K6283" s="160">
        <v>0</v>
      </c>
      <c r="L6283" s="707">
        <v>181472.04</v>
      </c>
      <c r="M6283" s="727" t="s">
        <v>4994</v>
      </c>
      <c r="Q6283" s="707"/>
      <c r="R6283" s="707"/>
      <c r="V6283" s="707"/>
      <c r="W6283" s="707"/>
      <c r="X6283" s="707"/>
      <c r="Y6283" s="707"/>
      <c r="Z6283" s="707"/>
      <c r="AA6283" s="707"/>
      <c r="AB6283" s="707"/>
      <c r="AC6283" s="707"/>
      <c r="AD6283" s="707"/>
      <c r="AE6283" s="707">
        <v>181472.04</v>
      </c>
      <c r="AF6283" s="707"/>
      <c r="AG6283" s="707"/>
      <c r="AH6283" s="707"/>
      <c r="AI6283" s="707"/>
      <c r="AN6283" s="707"/>
      <c r="AO6283" s="707"/>
      <c r="AQ6283" s="707"/>
    </row>
    <row r="6284" spans="4:45">
      <c r="D6284" s="160" t="s">
        <v>9624</v>
      </c>
      <c r="E6284" s="160"/>
      <c r="F6284" s="160">
        <v>46028</v>
      </c>
      <c r="G6284" s="160">
        <v>46032</v>
      </c>
      <c r="H6284" s="160">
        <v>46008</v>
      </c>
      <c r="I6284" s="160">
        <v>46012</v>
      </c>
      <c r="J6284" s="160">
        <v>0</v>
      </c>
      <c r="K6284" s="160">
        <v>0</v>
      </c>
      <c r="L6284" s="707">
        <v>181472.04</v>
      </c>
      <c r="M6284" s="727" t="s">
        <v>4995</v>
      </c>
      <c r="W6284" s="707"/>
      <c r="X6284" s="707"/>
      <c r="Y6284" s="707"/>
      <c r="Z6284" s="707"/>
      <c r="AA6284" s="707"/>
      <c r="AB6284" s="707"/>
      <c r="AC6284" s="707"/>
      <c r="AD6284" s="707"/>
      <c r="AE6284" s="707">
        <v>181472.04</v>
      </c>
      <c r="AF6284" s="707"/>
      <c r="AG6284" s="707"/>
      <c r="AH6284" s="707"/>
      <c r="AI6284" s="707"/>
      <c r="AN6284" s="707"/>
      <c r="AO6284" s="707"/>
      <c r="AQ6284" s="707"/>
    </row>
    <row r="6285" spans="4:45">
      <c r="D6285" s="160" t="s">
        <v>9624</v>
      </c>
      <c r="E6285" s="160"/>
      <c r="F6285" s="160">
        <v>46028</v>
      </c>
      <c r="G6285" s="160">
        <v>46032</v>
      </c>
      <c r="H6285" s="160">
        <v>46008</v>
      </c>
      <c r="I6285" s="160">
        <v>46012</v>
      </c>
      <c r="J6285" s="160">
        <v>0</v>
      </c>
      <c r="K6285" s="160">
        <v>0</v>
      </c>
      <c r="L6285" s="707">
        <v>181472.04</v>
      </c>
      <c r="M6285" s="727" t="s">
        <v>4996</v>
      </c>
      <c r="R6285" s="707"/>
      <c r="S6285" s="707"/>
      <c r="T6285" s="707"/>
      <c r="U6285" s="707"/>
      <c r="V6285" s="707"/>
      <c r="W6285" s="707"/>
      <c r="X6285" s="707"/>
      <c r="Y6285" s="707"/>
      <c r="Z6285" s="707"/>
      <c r="AC6285" s="707"/>
      <c r="AD6285" s="707"/>
      <c r="AE6285" s="707"/>
    </row>
    <row r="6286" spans="4:45">
      <c r="D6286" s="160" t="s">
        <v>9625</v>
      </c>
      <c r="E6286" s="160"/>
      <c r="F6286" s="160">
        <v>46151</v>
      </c>
      <c r="G6286" s="160">
        <v>46195</v>
      </c>
      <c r="H6286" s="160">
        <v>46168</v>
      </c>
      <c r="I6286" s="160">
        <v>46196</v>
      </c>
      <c r="J6286" s="160">
        <v>0</v>
      </c>
      <c r="K6286" s="160">
        <v>0</v>
      </c>
      <c r="L6286" s="707">
        <v>362944.07</v>
      </c>
      <c r="M6286" s="727" t="s">
        <v>4994</v>
      </c>
      <c r="Q6286" s="707"/>
      <c r="R6286" s="707"/>
      <c r="V6286" s="707"/>
      <c r="W6286" s="707"/>
      <c r="X6286" s="707"/>
      <c r="AA6286" s="707"/>
      <c r="AB6286" s="707"/>
      <c r="AC6286" s="707"/>
      <c r="AD6286" s="707"/>
      <c r="AE6286" s="707"/>
      <c r="AF6286" s="707"/>
      <c r="AG6286" s="707"/>
      <c r="AJ6286" s="707">
        <v>181472.04</v>
      </c>
      <c r="AK6286" s="707">
        <v>181472.04</v>
      </c>
      <c r="AO6286" s="707"/>
      <c r="AP6286" s="707"/>
      <c r="AQ6286" s="707"/>
      <c r="AS6286" s="707"/>
    </row>
    <row r="6287" spans="4:45">
      <c r="D6287" s="160" t="s">
        <v>9625</v>
      </c>
      <c r="E6287" s="160"/>
      <c r="F6287" s="160">
        <v>46151</v>
      </c>
      <c r="G6287" s="160">
        <v>46195</v>
      </c>
      <c r="H6287" s="160">
        <v>46168</v>
      </c>
      <c r="I6287" s="160">
        <v>46196</v>
      </c>
      <c r="J6287" s="160">
        <v>0</v>
      </c>
      <c r="K6287" s="160">
        <v>0</v>
      </c>
      <c r="L6287" s="707">
        <v>362944.07</v>
      </c>
      <c r="M6287" s="727" t="s">
        <v>4995</v>
      </c>
      <c r="W6287" s="707"/>
      <c r="X6287" s="707"/>
      <c r="Y6287" s="707"/>
      <c r="Z6287" s="707"/>
      <c r="AA6287" s="707"/>
      <c r="AB6287" s="707"/>
      <c r="AC6287" s="707"/>
      <c r="AD6287" s="707"/>
      <c r="AE6287" s="707"/>
      <c r="AF6287" s="707"/>
      <c r="AG6287" s="707"/>
      <c r="AJ6287" s="707">
        <v>181472.04</v>
      </c>
      <c r="AK6287" s="707">
        <v>181472.04</v>
      </c>
      <c r="AO6287" s="707"/>
      <c r="AP6287" s="707"/>
      <c r="AQ6287" s="707"/>
      <c r="AS6287" s="707"/>
    </row>
    <row r="6288" spans="4:45">
      <c r="D6288" s="160" t="s">
        <v>9625</v>
      </c>
      <c r="E6288" s="160"/>
      <c r="F6288" s="160">
        <v>46151</v>
      </c>
      <c r="G6288" s="160">
        <v>46195</v>
      </c>
      <c r="H6288" s="160">
        <v>46168</v>
      </c>
      <c r="I6288" s="160">
        <v>46196</v>
      </c>
      <c r="J6288" s="160">
        <v>0</v>
      </c>
      <c r="K6288" s="160">
        <v>0</v>
      </c>
      <c r="L6288" s="707">
        <v>362944.07</v>
      </c>
      <c r="M6288" s="727" t="s">
        <v>4996</v>
      </c>
      <c r="V6288" s="707"/>
      <c r="W6288" s="707"/>
      <c r="X6288" s="707"/>
      <c r="Y6288" s="707"/>
      <c r="Z6288" s="707"/>
      <c r="AD6288" s="707"/>
      <c r="AE6288" s="707"/>
      <c r="AF6288" s="707"/>
    </row>
    <row r="6289" spans="4:45">
      <c r="D6289" s="160" t="s">
        <v>9626</v>
      </c>
      <c r="E6289" s="160"/>
      <c r="F6289" s="160">
        <v>45958</v>
      </c>
      <c r="G6289" s="160">
        <v>45985</v>
      </c>
      <c r="H6289" s="160">
        <v>46111</v>
      </c>
      <c r="I6289" s="160">
        <v>46149</v>
      </c>
      <c r="J6289" s="160">
        <v>0</v>
      </c>
      <c r="K6289" s="160">
        <v>0</v>
      </c>
      <c r="L6289" s="707">
        <v>362944.07</v>
      </c>
      <c r="M6289" s="727" t="s">
        <v>4994</v>
      </c>
      <c r="V6289" s="707"/>
      <c r="W6289" s="707"/>
      <c r="X6289" s="707"/>
      <c r="Y6289" s="707"/>
      <c r="Z6289" s="707"/>
      <c r="AA6289" s="707"/>
      <c r="AB6289" s="707"/>
      <c r="AC6289" s="707"/>
      <c r="AD6289" s="707"/>
      <c r="AE6289" s="707"/>
      <c r="AF6289" s="707"/>
      <c r="AH6289" s="707">
        <v>72588.81</v>
      </c>
      <c r="AI6289" s="707">
        <v>108883.22</v>
      </c>
      <c r="AJ6289" s="707">
        <v>181472.04</v>
      </c>
      <c r="AL6289" s="707"/>
      <c r="AM6289" s="707"/>
      <c r="AN6289" s="707"/>
      <c r="AO6289" s="707"/>
    </row>
    <row r="6290" spans="4:45">
      <c r="D6290" s="160" t="s">
        <v>9626</v>
      </c>
      <c r="E6290" s="160"/>
      <c r="F6290" s="160">
        <v>45958</v>
      </c>
      <c r="G6290" s="160">
        <v>45985</v>
      </c>
      <c r="H6290" s="160">
        <v>46111</v>
      </c>
      <c r="I6290" s="160">
        <v>46149</v>
      </c>
      <c r="J6290" s="160">
        <v>0</v>
      </c>
      <c r="K6290" s="160">
        <v>0</v>
      </c>
      <c r="L6290" s="707">
        <v>362944.07</v>
      </c>
      <c r="M6290" s="727" t="s">
        <v>4995</v>
      </c>
      <c r="W6290" s="707"/>
      <c r="X6290" s="707"/>
      <c r="Y6290" s="707"/>
      <c r="Z6290" s="707"/>
      <c r="AA6290" s="707"/>
      <c r="AB6290" s="707"/>
      <c r="AC6290" s="707"/>
      <c r="AD6290" s="707"/>
      <c r="AE6290" s="707"/>
      <c r="AF6290" s="707"/>
      <c r="AG6290" s="707"/>
      <c r="AH6290" s="707">
        <v>72588.81</v>
      </c>
      <c r="AI6290" s="707">
        <v>108883.22</v>
      </c>
      <c r="AJ6290" s="707">
        <v>181472.04</v>
      </c>
      <c r="AL6290" s="707"/>
      <c r="AM6290" s="707"/>
      <c r="AN6290" s="707"/>
      <c r="AO6290" s="707"/>
    </row>
    <row r="6291" spans="4:45">
      <c r="D6291" s="160" t="s">
        <v>9626</v>
      </c>
      <c r="E6291" s="160"/>
      <c r="F6291" s="160">
        <v>45958</v>
      </c>
      <c r="G6291" s="160">
        <v>45985</v>
      </c>
      <c r="H6291" s="160">
        <v>46111</v>
      </c>
      <c r="I6291" s="160">
        <v>46149</v>
      </c>
      <c r="J6291" s="160">
        <v>0</v>
      </c>
      <c r="K6291" s="160">
        <v>0</v>
      </c>
      <c r="L6291" s="707">
        <v>362944.07</v>
      </c>
      <c r="M6291" s="727" t="s">
        <v>4996</v>
      </c>
      <c r="V6291" s="707"/>
      <c r="W6291" s="707"/>
      <c r="X6291" s="707"/>
      <c r="Y6291" s="707"/>
      <c r="AC6291" s="707"/>
      <c r="AD6291" s="707"/>
      <c r="AF6291" s="707"/>
      <c r="AG6291" s="707"/>
    </row>
    <row r="6292" spans="4:45">
      <c r="D6292" s="160" t="s">
        <v>9627</v>
      </c>
      <c r="E6292" s="160"/>
      <c r="F6292" s="160">
        <v>46092</v>
      </c>
      <c r="G6292" s="160">
        <v>46131</v>
      </c>
      <c r="H6292" s="160">
        <v>46156</v>
      </c>
      <c r="I6292" s="160">
        <v>46202</v>
      </c>
      <c r="J6292" s="160">
        <v>0</v>
      </c>
      <c r="K6292" s="160">
        <v>0</v>
      </c>
      <c r="L6292" s="707">
        <v>544416.11</v>
      </c>
      <c r="M6292" s="727" t="s">
        <v>4994</v>
      </c>
      <c r="V6292" s="707"/>
      <c r="W6292" s="707"/>
      <c r="Y6292" s="707"/>
      <c r="Z6292" s="707"/>
      <c r="AA6292" s="707"/>
      <c r="AB6292" s="707"/>
      <c r="AC6292" s="707"/>
      <c r="AD6292" s="707"/>
      <c r="AE6292" s="707"/>
      <c r="AF6292" s="707"/>
      <c r="AI6292" s="707"/>
      <c r="AJ6292" s="707">
        <v>362944.07</v>
      </c>
      <c r="AK6292" s="707">
        <v>181472.04</v>
      </c>
      <c r="AN6292" s="707"/>
      <c r="AO6292" s="707"/>
      <c r="AP6292" s="707"/>
    </row>
    <row r="6293" spans="4:45">
      <c r="D6293" s="160" t="s">
        <v>9627</v>
      </c>
      <c r="E6293" s="160"/>
      <c r="F6293" s="160">
        <v>46092</v>
      </c>
      <c r="G6293" s="160">
        <v>46131</v>
      </c>
      <c r="H6293" s="160">
        <v>46156</v>
      </c>
      <c r="I6293" s="160">
        <v>46202</v>
      </c>
      <c r="J6293" s="160">
        <v>0</v>
      </c>
      <c r="K6293" s="160">
        <v>0</v>
      </c>
      <c r="L6293" s="707">
        <v>544416.11</v>
      </c>
      <c r="M6293" s="727" t="s">
        <v>4995</v>
      </c>
      <c r="V6293" s="707"/>
      <c r="W6293" s="707"/>
      <c r="X6293" s="707"/>
      <c r="Y6293" s="707"/>
      <c r="Z6293" s="707"/>
      <c r="AA6293" s="707"/>
      <c r="AB6293" s="707"/>
      <c r="AC6293" s="707"/>
      <c r="AD6293" s="707"/>
      <c r="AE6293" s="707"/>
      <c r="AF6293" s="707"/>
      <c r="AG6293" s="707"/>
      <c r="AI6293" s="707"/>
      <c r="AJ6293" s="707">
        <v>362944.07</v>
      </c>
      <c r="AK6293" s="707">
        <v>181472.04</v>
      </c>
      <c r="AN6293" s="707"/>
      <c r="AO6293" s="707"/>
      <c r="AP6293" s="707"/>
    </row>
    <row r="6294" spans="4:45">
      <c r="D6294" s="160" t="s">
        <v>9627</v>
      </c>
      <c r="E6294" s="160"/>
      <c r="F6294" s="160">
        <v>46092</v>
      </c>
      <c r="G6294" s="160">
        <v>46131</v>
      </c>
      <c r="H6294" s="160">
        <v>46156</v>
      </c>
      <c r="I6294" s="160">
        <v>46202</v>
      </c>
      <c r="J6294" s="160">
        <v>0</v>
      </c>
      <c r="K6294" s="160">
        <v>0</v>
      </c>
      <c r="L6294" s="707">
        <v>544416.11</v>
      </c>
      <c r="M6294" s="727" t="s">
        <v>4996</v>
      </c>
      <c r="V6294" s="707"/>
      <c r="W6294" s="707"/>
      <c r="X6294" s="707"/>
      <c r="Y6294" s="707"/>
      <c r="AC6294" s="707"/>
      <c r="AD6294" s="707"/>
      <c r="AG6294" s="707"/>
    </row>
    <row r="6295" spans="4:45">
      <c r="D6295" s="160" t="s">
        <v>9628</v>
      </c>
      <c r="E6295" s="160"/>
      <c r="F6295" s="160">
        <v>46032</v>
      </c>
      <c r="G6295" s="160">
        <v>46055</v>
      </c>
      <c r="H6295" s="160">
        <v>46180</v>
      </c>
      <c r="I6295" s="160">
        <v>46204</v>
      </c>
      <c r="J6295" s="160">
        <v>0</v>
      </c>
      <c r="K6295" s="160">
        <v>0</v>
      </c>
      <c r="L6295" s="707">
        <v>544416.11</v>
      </c>
      <c r="M6295" s="727" t="s">
        <v>4994</v>
      </c>
      <c r="V6295" s="707"/>
      <c r="W6295" s="707"/>
      <c r="Z6295" s="707"/>
      <c r="AA6295" s="707"/>
      <c r="AB6295" s="707"/>
      <c r="AC6295" s="707"/>
      <c r="AD6295" s="707"/>
      <c r="AE6295" s="707"/>
      <c r="AF6295" s="707"/>
      <c r="AJ6295" s="707"/>
      <c r="AK6295" s="707">
        <v>509029.06</v>
      </c>
      <c r="AL6295" s="707">
        <v>35387.050000000003</v>
      </c>
      <c r="AN6295" s="707"/>
    </row>
    <row r="6296" spans="4:45">
      <c r="D6296" s="160" t="s">
        <v>9628</v>
      </c>
      <c r="E6296" s="160"/>
      <c r="F6296" s="160">
        <v>46032</v>
      </c>
      <c r="G6296" s="160">
        <v>46055</v>
      </c>
      <c r="H6296" s="160">
        <v>46180</v>
      </c>
      <c r="I6296" s="160">
        <v>46204</v>
      </c>
      <c r="J6296" s="160">
        <v>0</v>
      </c>
      <c r="K6296" s="160">
        <v>0</v>
      </c>
      <c r="L6296" s="707">
        <v>544416.11</v>
      </c>
      <c r="M6296" s="727" t="s">
        <v>4995</v>
      </c>
      <c r="W6296" s="707"/>
      <c r="X6296" s="707"/>
      <c r="Y6296" s="707"/>
      <c r="Z6296" s="707"/>
      <c r="AA6296" s="707"/>
      <c r="AB6296" s="707"/>
      <c r="AC6296" s="707"/>
      <c r="AD6296" s="707"/>
      <c r="AE6296" s="707"/>
      <c r="AF6296" s="707"/>
      <c r="AG6296" s="707"/>
      <c r="AJ6296" s="707"/>
      <c r="AK6296" s="707">
        <v>509029.06</v>
      </c>
      <c r="AL6296" s="707">
        <v>35387.050000000003</v>
      </c>
      <c r="AN6296" s="707"/>
    </row>
    <row r="6297" spans="4:45">
      <c r="D6297" s="160" t="s">
        <v>9628</v>
      </c>
      <c r="E6297" s="160"/>
      <c r="F6297" s="160">
        <v>46032</v>
      </c>
      <c r="G6297" s="160">
        <v>46055</v>
      </c>
      <c r="H6297" s="160">
        <v>46180</v>
      </c>
      <c r="I6297" s="160">
        <v>46204</v>
      </c>
      <c r="J6297" s="160">
        <v>0</v>
      </c>
      <c r="K6297" s="160">
        <v>0</v>
      </c>
      <c r="L6297" s="707">
        <v>544416.11</v>
      </c>
      <c r="M6297" s="727" t="s">
        <v>4996</v>
      </c>
      <c r="W6297" s="707"/>
      <c r="X6297" s="707"/>
      <c r="Y6297" s="707"/>
      <c r="AC6297" s="707"/>
      <c r="AD6297" s="707"/>
      <c r="AF6297" s="707"/>
      <c r="AG6297" s="707"/>
    </row>
    <row r="6298" spans="4:45">
      <c r="D6298" s="160" t="s">
        <v>9629</v>
      </c>
      <c r="E6298" s="160"/>
      <c r="F6298" s="160">
        <v>45883</v>
      </c>
      <c r="G6298" s="160">
        <v>45887</v>
      </c>
      <c r="H6298" s="160">
        <v>46008</v>
      </c>
      <c r="I6298" s="160">
        <v>46012</v>
      </c>
      <c r="J6298" s="707">
        <v>0</v>
      </c>
      <c r="K6298" s="160">
        <v>0</v>
      </c>
      <c r="L6298" s="707">
        <v>1088832.22</v>
      </c>
      <c r="M6298" s="727" t="s">
        <v>4994</v>
      </c>
      <c r="W6298" s="707"/>
      <c r="Z6298" s="707"/>
      <c r="AA6298" s="707"/>
      <c r="AB6298" s="707"/>
      <c r="AC6298" s="707"/>
      <c r="AD6298" s="707"/>
      <c r="AE6298" s="707">
        <v>1088832.22</v>
      </c>
      <c r="AF6298" s="707"/>
      <c r="AG6298" s="707"/>
      <c r="AI6298" s="707"/>
    </row>
    <row r="6299" spans="4:45">
      <c r="D6299" s="160" t="s">
        <v>9629</v>
      </c>
      <c r="E6299" s="160"/>
      <c r="F6299" s="160">
        <v>45883</v>
      </c>
      <c r="G6299" s="160">
        <v>45887</v>
      </c>
      <c r="H6299" s="160">
        <v>46008</v>
      </c>
      <c r="I6299" s="160">
        <v>46012</v>
      </c>
      <c r="J6299" s="707">
        <v>0</v>
      </c>
      <c r="K6299" s="160">
        <v>0</v>
      </c>
      <c r="L6299" s="707">
        <v>1088832.22</v>
      </c>
      <c r="M6299" s="727" t="s">
        <v>4995</v>
      </c>
      <c r="W6299" s="707"/>
      <c r="X6299" s="707"/>
      <c r="Y6299" s="707"/>
      <c r="Z6299" s="707"/>
      <c r="AA6299" s="707"/>
      <c r="AB6299" s="707"/>
      <c r="AC6299" s="707"/>
      <c r="AD6299" s="707"/>
      <c r="AE6299" s="707">
        <v>1088832.22</v>
      </c>
      <c r="AF6299" s="707"/>
      <c r="AG6299" s="707"/>
      <c r="AI6299" s="707"/>
    </row>
    <row r="6300" spans="4:45">
      <c r="D6300" s="160" t="s">
        <v>9629</v>
      </c>
      <c r="E6300" s="160"/>
      <c r="F6300" s="160">
        <v>45883</v>
      </c>
      <c r="G6300" s="160">
        <v>45887</v>
      </c>
      <c r="H6300" s="160">
        <v>46008</v>
      </c>
      <c r="I6300" s="160">
        <v>46012</v>
      </c>
      <c r="J6300" s="707">
        <v>0</v>
      </c>
      <c r="K6300" s="160">
        <v>0</v>
      </c>
      <c r="L6300" s="707">
        <v>1088832.22</v>
      </c>
      <c r="M6300" s="727" t="s">
        <v>4996</v>
      </c>
      <c r="W6300" s="707"/>
      <c r="X6300" s="707"/>
      <c r="Y6300" s="707"/>
      <c r="AC6300" s="707"/>
      <c r="AD6300" s="707"/>
      <c r="AF6300" s="707"/>
      <c r="AG6300" s="707"/>
    </row>
    <row r="6301" spans="4:45">
      <c r="D6301" s="160" t="s">
        <v>9630</v>
      </c>
      <c r="E6301" s="160"/>
      <c r="F6301" s="160">
        <v>46061</v>
      </c>
      <c r="G6301" s="160">
        <v>46107</v>
      </c>
      <c r="H6301" s="160">
        <v>46008</v>
      </c>
      <c r="I6301" s="160">
        <v>46149</v>
      </c>
      <c r="J6301" s="160">
        <v>0</v>
      </c>
      <c r="K6301" s="160">
        <v>0</v>
      </c>
      <c r="L6301" s="707">
        <v>544416.11</v>
      </c>
      <c r="M6301" s="727" t="s">
        <v>4994</v>
      </c>
      <c r="W6301" s="707"/>
      <c r="X6301" s="707"/>
      <c r="AA6301" s="707"/>
      <c r="AB6301" s="707"/>
      <c r="AC6301" s="707"/>
      <c r="AD6301" s="707"/>
      <c r="AE6301" s="707">
        <v>362944.07</v>
      </c>
      <c r="AF6301" s="707"/>
      <c r="AG6301" s="707"/>
      <c r="AI6301" s="707"/>
      <c r="AJ6301" s="707">
        <v>181472.04</v>
      </c>
      <c r="AM6301" s="707"/>
      <c r="AN6301" s="707"/>
      <c r="AO6301" s="707"/>
    </row>
    <row r="6302" spans="4:45">
      <c r="D6302" s="160" t="s">
        <v>9630</v>
      </c>
      <c r="E6302" s="160"/>
      <c r="F6302" s="160">
        <v>46061</v>
      </c>
      <c r="G6302" s="160">
        <v>46107</v>
      </c>
      <c r="H6302" s="160">
        <v>46008</v>
      </c>
      <c r="I6302" s="160">
        <v>46149</v>
      </c>
      <c r="J6302" s="160">
        <v>0</v>
      </c>
      <c r="K6302" s="160">
        <v>0</v>
      </c>
      <c r="L6302" s="707">
        <v>544416.11</v>
      </c>
      <c r="M6302" s="727" t="s">
        <v>4995</v>
      </c>
      <c r="X6302" s="707"/>
      <c r="Y6302" s="707"/>
      <c r="AA6302" s="707"/>
      <c r="AB6302" s="707"/>
      <c r="AC6302" s="707"/>
      <c r="AD6302" s="707"/>
      <c r="AE6302" s="707">
        <v>362944.07</v>
      </c>
      <c r="AF6302" s="707"/>
      <c r="AG6302" s="707"/>
      <c r="AI6302" s="707"/>
      <c r="AJ6302" s="707">
        <v>181472.04</v>
      </c>
      <c r="AM6302" s="707"/>
      <c r="AN6302" s="707"/>
      <c r="AO6302" s="707"/>
    </row>
    <row r="6303" spans="4:45">
      <c r="D6303" s="160" t="s">
        <v>9630</v>
      </c>
      <c r="E6303" s="160"/>
      <c r="F6303" s="160">
        <v>46061</v>
      </c>
      <c r="G6303" s="160">
        <v>46107</v>
      </c>
      <c r="H6303" s="160">
        <v>46008</v>
      </c>
      <c r="I6303" s="160">
        <v>46149</v>
      </c>
      <c r="J6303" s="160">
        <v>0</v>
      </c>
      <c r="K6303" s="160">
        <v>0</v>
      </c>
      <c r="L6303" s="707">
        <v>544416.11</v>
      </c>
      <c r="M6303" s="727" t="s">
        <v>4996</v>
      </c>
      <c r="V6303" s="707"/>
      <c r="W6303" s="707"/>
      <c r="X6303" s="707"/>
      <c r="Y6303" s="707"/>
      <c r="AD6303" s="707"/>
      <c r="AE6303" s="707"/>
      <c r="AG6303" s="707"/>
    </row>
    <row r="6304" spans="4:45">
      <c r="D6304" s="160" t="s">
        <v>9631</v>
      </c>
      <c r="E6304" s="160"/>
      <c r="F6304" s="160">
        <v>46212</v>
      </c>
      <c r="G6304" s="160">
        <v>46216</v>
      </c>
      <c r="H6304" s="160">
        <v>46193</v>
      </c>
      <c r="I6304" s="160">
        <v>46197</v>
      </c>
      <c r="J6304" s="160">
        <v>0</v>
      </c>
      <c r="K6304" s="160">
        <v>0</v>
      </c>
      <c r="L6304" s="707">
        <v>181472.04</v>
      </c>
      <c r="M6304" s="727" t="s">
        <v>4994</v>
      </c>
      <c r="V6304" s="707"/>
      <c r="W6304" s="707"/>
      <c r="X6304" s="707"/>
      <c r="Z6304" s="707"/>
      <c r="AA6304" s="707"/>
      <c r="AB6304" s="707"/>
      <c r="AC6304" s="707"/>
      <c r="AD6304" s="707"/>
      <c r="AE6304" s="707"/>
      <c r="AK6304" s="707">
        <v>181472.04</v>
      </c>
      <c r="AR6304" s="707"/>
      <c r="AS6304" s="707"/>
    </row>
    <row r="6305" spans="4:48">
      <c r="D6305" s="160" t="s">
        <v>9631</v>
      </c>
      <c r="E6305" s="160"/>
      <c r="F6305" s="160">
        <v>46212</v>
      </c>
      <c r="G6305" s="160">
        <v>46216</v>
      </c>
      <c r="H6305" s="160">
        <v>46193</v>
      </c>
      <c r="I6305" s="160">
        <v>46197</v>
      </c>
      <c r="J6305" s="160">
        <v>0</v>
      </c>
      <c r="K6305" s="160">
        <v>0</v>
      </c>
      <c r="L6305" s="707">
        <v>181472.04</v>
      </c>
      <c r="M6305" s="727" t="s">
        <v>4995</v>
      </c>
      <c r="W6305" s="707"/>
      <c r="X6305" s="707"/>
      <c r="Z6305" s="707"/>
      <c r="AA6305" s="707"/>
      <c r="AB6305" s="707"/>
      <c r="AC6305" s="707"/>
      <c r="AD6305" s="707"/>
      <c r="AE6305" s="707"/>
      <c r="AK6305" s="707">
        <v>181472.04</v>
      </c>
      <c r="AR6305" s="707"/>
      <c r="AS6305" s="707"/>
    </row>
    <row r="6306" spans="4:48">
      <c r="D6306" s="160" t="s">
        <v>9631</v>
      </c>
      <c r="E6306" s="160"/>
      <c r="F6306" s="160">
        <v>46212</v>
      </c>
      <c r="G6306" s="160">
        <v>46216</v>
      </c>
      <c r="H6306" s="160">
        <v>46193</v>
      </c>
      <c r="I6306" s="160">
        <v>46197</v>
      </c>
      <c r="J6306" s="160">
        <v>0</v>
      </c>
      <c r="K6306" s="160">
        <v>0</v>
      </c>
      <c r="L6306" s="707">
        <v>181472.04</v>
      </c>
      <c r="M6306" s="727" t="s">
        <v>4996</v>
      </c>
      <c r="W6306" s="707"/>
      <c r="X6306" s="707"/>
      <c r="AC6306" s="707"/>
    </row>
    <row r="6307" spans="4:48">
      <c r="D6307" s="160" t="s">
        <v>9632</v>
      </c>
      <c r="E6307" s="160"/>
      <c r="F6307" s="160">
        <v>46202</v>
      </c>
      <c r="G6307" s="160">
        <v>46205</v>
      </c>
      <c r="H6307" s="160">
        <v>46125</v>
      </c>
      <c r="I6307" s="160">
        <v>46128</v>
      </c>
      <c r="J6307" s="160">
        <v>0</v>
      </c>
      <c r="K6307" s="160">
        <v>0</v>
      </c>
      <c r="L6307" s="707">
        <v>181472.04</v>
      </c>
      <c r="M6307" s="727" t="s">
        <v>4994</v>
      </c>
      <c r="W6307" s="707"/>
      <c r="Z6307" s="707"/>
      <c r="AA6307" s="707"/>
      <c r="AB6307" s="707"/>
      <c r="AC6307" s="707"/>
      <c r="AD6307" s="707"/>
      <c r="AE6307" s="707"/>
      <c r="AI6307" s="707">
        <v>181472.04</v>
      </c>
      <c r="AR6307" s="707"/>
    </row>
    <row r="6308" spans="4:48">
      <c r="D6308" s="160" t="s">
        <v>9632</v>
      </c>
      <c r="E6308" s="160"/>
      <c r="F6308" s="160">
        <v>46202</v>
      </c>
      <c r="G6308" s="160">
        <v>46205</v>
      </c>
      <c r="H6308" s="160">
        <v>46125</v>
      </c>
      <c r="I6308" s="160">
        <v>46128</v>
      </c>
      <c r="J6308" s="160">
        <v>0</v>
      </c>
      <c r="K6308" s="160">
        <v>0</v>
      </c>
      <c r="L6308" s="707">
        <v>181472.04</v>
      </c>
      <c r="M6308" s="727" t="s">
        <v>4995</v>
      </c>
      <c r="W6308" s="707"/>
      <c r="X6308" s="707"/>
      <c r="Z6308" s="707"/>
      <c r="AA6308" s="707"/>
      <c r="AB6308" s="707"/>
      <c r="AC6308" s="707"/>
      <c r="AD6308" s="707"/>
      <c r="AE6308" s="707"/>
      <c r="AI6308" s="707">
        <v>181472.04</v>
      </c>
      <c r="AJ6308" s="707"/>
      <c r="AK6308" s="707"/>
      <c r="AR6308" s="707"/>
    </row>
    <row r="6309" spans="4:48">
      <c r="D6309" s="160" t="s">
        <v>9632</v>
      </c>
      <c r="E6309" s="160"/>
      <c r="F6309" s="160">
        <v>46202</v>
      </c>
      <c r="G6309" s="160">
        <v>46205</v>
      </c>
      <c r="H6309" s="160">
        <v>46125</v>
      </c>
      <c r="I6309" s="160">
        <v>46128</v>
      </c>
      <c r="J6309" s="160">
        <v>0</v>
      </c>
      <c r="K6309" s="160">
        <v>0</v>
      </c>
      <c r="L6309" s="707">
        <v>181472.04</v>
      </c>
      <c r="M6309" s="727" t="s">
        <v>4996</v>
      </c>
      <c r="W6309" s="707"/>
      <c r="X6309" s="707"/>
      <c r="AC6309" s="707"/>
      <c r="AJ6309" s="707"/>
      <c r="AK6309" s="707"/>
    </row>
    <row r="6310" spans="4:48">
      <c r="D6310" s="160" t="s">
        <v>9633</v>
      </c>
      <c r="E6310" s="160"/>
      <c r="F6310" s="160">
        <v>46084</v>
      </c>
      <c r="G6310" s="160">
        <v>46097</v>
      </c>
      <c r="H6310" s="160">
        <v>46008</v>
      </c>
      <c r="I6310" s="160">
        <v>46012</v>
      </c>
      <c r="J6310" s="160">
        <v>0</v>
      </c>
      <c r="K6310" s="160">
        <v>0</v>
      </c>
      <c r="L6310" s="707">
        <v>362944.07</v>
      </c>
      <c r="M6310" s="727" t="s">
        <v>4994</v>
      </c>
      <c r="W6310" s="707"/>
      <c r="Z6310" s="707"/>
      <c r="AA6310" s="707"/>
      <c r="AB6310" s="707"/>
      <c r="AC6310" s="707"/>
      <c r="AD6310" s="707"/>
      <c r="AE6310" s="707">
        <v>362944.07</v>
      </c>
      <c r="AG6310" s="707"/>
      <c r="AH6310" s="707"/>
      <c r="AK6310" s="707"/>
      <c r="AL6310" s="707"/>
      <c r="AO6310" s="707"/>
      <c r="AP6310" s="707"/>
    </row>
    <row r="6311" spans="4:48">
      <c r="D6311" s="160" t="s">
        <v>9633</v>
      </c>
      <c r="E6311" s="160"/>
      <c r="F6311" s="160">
        <v>46084</v>
      </c>
      <c r="G6311" s="160">
        <v>46097</v>
      </c>
      <c r="H6311" s="160">
        <v>46008</v>
      </c>
      <c r="I6311" s="160">
        <v>46012</v>
      </c>
      <c r="J6311" s="160">
        <v>0</v>
      </c>
      <c r="K6311" s="160">
        <v>0</v>
      </c>
      <c r="L6311" s="707">
        <v>362944.07</v>
      </c>
      <c r="M6311" s="727" t="s">
        <v>4995</v>
      </c>
      <c r="W6311" s="707"/>
      <c r="X6311" s="707"/>
      <c r="Z6311" s="707"/>
      <c r="AA6311" s="707"/>
      <c r="AB6311" s="707"/>
      <c r="AC6311" s="707"/>
      <c r="AD6311" s="707"/>
      <c r="AE6311" s="707">
        <v>362944.07</v>
      </c>
      <c r="AG6311" s="707"/>
      <c r="AH6311" s="707"/>
      <c r="AJ6311" s="707"/>
      <c r="AK6311" s="707"/>
      <c r="AL6311" s="707"/>
      <c r="AO6311" s="707"/>
      <c r="AP6311" s="707"/>
    </row>
    <row r="6312" spans="4:48">
      <c r="D6312" s="160" t="s">
        <v>9633</v>
      </c>
      <c r="E6312" s="160"/>
      <c r="F6312" s="160">
        <v>46084</v>
      </c>
      <c r="G6312" s="160">
        <v>46097</v>
      </c>
      <c r="H6312" s="160">
        <v>46008</v>
      </c>
      <c r="I6312" s="160">
        <v>46012</v>
      </c>
      <c r="J6312" s="160">
        <v>0</v>
      </c>
      <c r="K6312" s="160">
        <v>0</v>
      </c>
      <c r="L6312" s="707">
        <v>362944.07</v>
      </c>
      <c r="M6312" s="727" t="s">
        <v>4996</v>
      </c>
      <c r="W6312" s="707"/>
      <c r="X6312" s="707"/>
      <c r="AC6312" s="707"/>
      <c r="AJ6312" s="707"/>
    </row>
    <row r="6313" spans="4:48">
      <c r="D6313" s="160" t="s">
        <v>9634</v>
      </c>
      <c r="E6313" s="160"/>
      <c r="F6313" s="160">
        <v>46068</v>
      </c>
      <c r="G6313" s="160">
        <v>46071</v>
      </c>
      <c r="H6313" s="160">
        <v>46008</v>
      </c>
      <c r="I6313" s="160">
        <v>46012</v>
      </c>
      <c r="J6313" s="160">
        <v>0</v>
      </c>
      <c r="K6313" s="160">
        <v>0</v>
      </c>
      <c r="L6313" s="707">
        <v>181472.04</v>
      </c>
      <c r="M6313" s="727" t="s">
        <v>4994</v>
      </c>
      <c r="W6313" s="707"/>
      <c r="Z6313" s="707"/>
      <c r="AA6313" s="707"/>
      <c r="AB6313" s="707"/>
      <c r="AC6313" s="707"/>
      <c r="AD6313" s="707"/>
      <c r="AE6313" s="707">
        <v>181472.04</v>
      </c>
      <c r="AG6313" s="707"/>
      <c r="AK6313" s="707"/>
      <c r="AL6313" s="707"/>
      <c r="AO6313" s="707"/>
    </row>
    <row r="6314" spans="4:48">
      <c r="D6314" s="160" t="s">
        <v>9634</v>
      </c>
      <c r="E6314" s="160"/>
      <c r="F6314" s="160">
        <v>46068</v>
      </c>
      <c r="G6314" s="160">
        <v>46071</v>
      </c>
      <c r="H6314" s="160">
        <v>46008</v>
      </c>
      <c r="I6314" s="160">
        <v>46012</v>
      </c>
      <c r="J6314" s="160">
        <v>0</v>
      </c>
      <c r="K6314" s="160">
        <v>0</v>
      </c>
      <c r="L6314" s="707">
        <v>181472.04</v>
      </c>
      <c r="M6314" s="727" t="s">
        <v>4995</v>
      </c>
      <c r="W6314" s="707"/>
      <c r="X6314" s="707"/>
      <c r="Z6314" s="707"/>
      <c r="AA6314" s="707"/>
      <c r="AB6314" s="707"/>
      <c r="AC6314" s="707"/>
      <c r="AD6314" s="707"/>
      <c r="AE6314" s="707">
        <v>181472.04</v>
      </c>
      <c r="AG6314" s="707"/>
      <c r="AJ6314" s="707"/>
      <c r="AK6314" s="707"/>
      <c r="AL6314" s="707"/>
      <c r="AO6314" s="707"/>
    </row>
    <row r="6315" spans="4:48">
      <c r="D6315" s="160" t="s">
        <v>9634</v>
      </c>
      <c r="E6315" s="160"/>
      <c r="F6315" s="160">
        <v>46068</v>
      </c>
      <c r="G6315" s="160">
        <v>46071</v>
      </c>
      <c r="H6315" s="160">
        <v>46008</v>
      </c>
      <c r="I6315" s="160">
        <v>46012</v>
      </c>
      <c r="J6315" s="160">
        <v>0</v>
      </c>
      <c r="K6315" s="160">
        <v>0</v>
      </c>
      <c r="L6315" s="707">
        <v>181472.04</v>
      </c>
      <c r="M6315" s="727" t="s">
        <v>4996</v>
      </c>
      <c r="W6315" s="707"/>
      <c r="X6315" s="707"/>
      <c r="AC6315" s="707"/>
      <c r="AD6315" s="707"/>
      <c r="AJ6315" s="707"/>
      <c r="AK6315" s="707"/>
    </row>
    <row r="6316" spans="4:48">
      <c r="D6316" s="160" t="s">
        <v>9635</v>
      </c>
      <c r="E6316" s="160"/>
      <c r="F6316" s="160">
        <v>46187</v>
      </c>
      <c r="G6316" s="160">
        <v>46203</v>
      </c>
      <c r="H6316" s="160">
        <v>46008</v>
      </c>
      <c r="I6316" s="160">
        <v>46085</v>
      </c>
      <c r="J6316" s="160">
        <v>0</v>
      </c>
      <c r="K6316" s="160">
        <v>0</v>
      </c>
      <c r="L6316" s="707">
        <v>544416.11</v>
      </c>
      <c r="M6316" s="727" t="s">
        <v>4994</v>
      </c>
      <c r="W6316" s="707"/>
      <c r="Z6316" s="707"/>
      <c r="AA6316" s="707"/>
      <c r="AB6316" s="707"/>
      <c r="AC6316" s="707"/>
      <c r="AD6316" s="707"/>
      <c r="AE6316" s="707">
        <v>181472.04</v>
      </c>
      <c r="AG6316" s="707">
        <v>181472.04</v>
      </c>
      <c r="AH6316" s="707">
        <v>181472.04</v>
      </c>
      <c r="AO6316" s="707"/>
      <c r="AP6316" s="707"/>
      <c r="AQ6316" s="707"/>
      <c r="AR6316" s="707"/>
    </row>
    <row r="6317" spans="4:48">
      <c r="D6317" s="160" t="s">
        <v>9635</v>
      </c>
      <c r="E6317" s="160"/>
      <c r="F6317" s="160">
        <v>46187</v>
      </c>
      <c r="G6317" s="160">
        <v>46203</v>
      </c>
      <c r="H6317" s="160">
        <v>46008</v>
      </c>
      <c r="I6317" s="160">
        <v>46085</v>
      </c>
      <c r="J6317" s="160">
        <v>0</v>
      </c>
      <c r="K6317" s="160">
        <v>0</v>
      </c>
      <c r="L6317" s="707">
        <v>544416.11</v>
      </c>
      <c r="M6317" s="727" t="s">
        <v>4995</v>
      </c>
      <c r="W6317" s="707"/>
      <c r="X6317" s="707"/>
      <c r="Z6317" s="707"/>
      <c r="AA6317" s="707"/>
      <c r="AB6317" s="707"/>
      <c r="AC6317" s="707"/>
      <c r="AD6317" s="707"/>
      <c r="AE6317" s="707">
        <v>181472.04</v>
      </c>
      <c r="AG6317" s="707">
        <v>181472.04</v>
      </c>
      <c r="AH6317" s="707">
        <v>181472.04</v>
      </c>
      <c r="AK6317" s="707"/>
      <c r="AO6317" s="707"/>
      <c r="AP6317" s="707"/>
      <c r="AQ6317" s="707"/>
      <c r="AR6317" s="707"/>
    </row>
    <row r="6318" spans="4:48">
      <c r="D6318" s="160" t="s">
        <v>9635</v>
      </c>
      <c r="E6318" s="160"/>
      <c r="F6318" s="160">
        <v>46187</v>
      </c>
      <c r="G6318" s="160">
        <v>46203</v>
      </c>
      <c r="H6318" s="160">
        <v>46008</v>
      </c>
      <c r="I6318" s="160">
        <v>46085</v>
      </c>
      <c r="J6318" s="160">
        <v>0</v>
      </c>
      <c r="K6318" s="160">
        <v>0</v>
      </c>
      <c r="L6318" s="707">
        <v>544416.11</v>
      </c>
      <c r="M6318" s="727" t="s">
        <v>4996</v>
      </c>
      <c r="V6318" s="707"/>
      <c r="W6318" s="707"/>
      <c r="X6318" s="707"/>
      <c r="AC6318" s="707"/>
      <c r="AK6318" s="707"/>
    </row>
    <row r="6319" spans="4:48">
      <c r="D6319" s="160" t="s">
        <v>5922</v>
      </c>
      <c r="E6319" s="160"/>
      <c r="F6319" s="160">
        <v>46028</v>
      </c>
      <c r="G6319" s="160">
        <v>46231</v>
      </c>
      <c r="H6319" s="160">
        <v>45991</v>
      </c>
      <c r="I6319" s="160">
        <v>46305</v>
      </c>
      <c r="J6319" s="160">
        <v>0</v>
      </c>
      <c r="K6319" s="160">
        <v>0</v>
      </c>
      <c r="L6319" s="707">
        <v>21440257.23</v>
      </c>
      <c r="M6319" s="727" t="s">
        <v>4994</v>
      </c>
      <c r="V6319" s="707"/>
      <c r="W6319" s="707"/>
      <c r="Y6319" s="707"/>
      <c r="Z6319" s="707"/>
      <c r="AA6319" s="707"/>
      <c r="AB6319" s="707"/>
      <c r="AC6319" s="707"/>
      <c r="AD6319" s="707">
        <v>30983.03</v>
      </c>
      <c r="AE6319" s="707">
        <v>154915.15</v>
      </c>
      <c r="AH6319" s="707"/>
      <c r="AI6319" s="707"/>
      <c r="AK6319" s="707">
        <v>2299705.2000000002</v>
      </c>
      <c r="AL6319" s="707">
        <v>14323465.439999999</v>
      </c>
      <c r="AM6319" s="707">
        <v>2847805.2</v>
      </c>
      <c r="AN6319" s="707">
        <v>1542335.23</v>
      </c>
      <c r="AO6319" s="707">
        <v>241047.97</v>
      </c>
      <c r="AP6319" s="707"/>
      <c r="AQ6319" s="707"/>
      <c r="AR6319" s="707"/>
      <c r="AS6319" s="707"/>
      <c r="AT6319" s="707"/>
      <c r="AU6319" s="707"/>
      <c r="AV6319" s="707"/>
    </row>
    <row r="6320" spans="4:48">
      <c r="D6320" s="160" t="s">
        <v>5922</v>
      </c>
      <c r="E6320" s="160"/>
      <c r="F6320" s="160">
        <v>46028</v>
      </c>
      <c r="G6320" s="160">
        <v>46231</v>
      </c>
      <c r="H6320" s="160">
        <v>45991</v>
      </c>
      <c r="I6320" s="160">
        <v>46305</v>
      </c>
      <c r="J6320" s="160">
        <v>0</v>
      </c>
      <c r="K6320" s="160">
        <v>0</v>
      </c>
      <c r="L6320" s="707">
        <v>21440257.23</v>
      </c>
      <c r="M6320" s="727" t="s">
        <v>4995</v>
      </c>
      <c r="W6320" s="707"/>
      <c r="X6320" s="707"/>
      <c r="Y6320" s="707"/>
      <c r="Z6320" s="707"/>
      <c r="AA6320" s="707"/>
      <c r="AB6320" s="707"/>
      <c r="AC6320" s="707"/>
      <c r="AD6320" s="707">
        <v>30983.03</v>
      </c>
      <c r="AE6320" s="707">
        <v>154915.15</v>
      </c>
      <c r="AH6320" s="707"/>
      <c r="AI6320" s="707"/>
      <c r="AJ6320" s="707"/>
      <c r="AK6320" s="707">
        <v>2299705.2000000002</v>
      </c>
      <c r="AL6320" s="707">
        <v>14323465.439999999</v>
      </c>
      <c r="AM6320" s="707">
        <v>2847805.2</v>
      </c>
      <c r="AN6320" s="707">
        <v>1542335.23</v>
      </c>
      <c r="AO6320" s="707">
        <v>241047.97</v>
      </c>
      <c r="AP6320" s="707"/>
      <c r="AQ6320" s="707"/>
      <c r="AR6320" s="707"/>
      <c r="AS6320" s="707"/>
      <c r="AT6320" s="707"/>
      <c r="AU6320" s="707"/>
      <c r="AV6320" s="707"/>
    </row>
    <row r="6321" spans="4:48">
      <c r="D6321" s="160" t="s">
        <v>5922</v>
      </c>
      <c r="E6321" s="160"/>
      <c r="F6321" s="160">
        <v>46028</v>
      </c>
      <c r="G6321" s="160">
        <v>46231</v>
      </c>
      <c r="H6321" s="160">
        <v>45991</v>
      </c>
      <c r="I6321" s="160">
        <v>46305</v>
      </c>
      <c r="J6321" s="160">
        <v>0</v>
      </c>
      <c r="K6321" s="160">
        <v>0</v>
      </c>
      <c r="L6321" s="707">
        <v>21440257.23</v>
      </c>
      <c r="M6321" s="727" t="s">
        <v>4996</v>
      </c>
      <c r="V6321" s="707"/>
      <c r="W6321" s="707"/>
      <c r="X6321" s="707"/>
      <c r="AC6321" s="707"/>
      <c r="AJ6321" s="707"/>
      <c r="AK6321" s="707"/>
    </row>
    <row r="6322" spans="4:48">
      <c r="D6322" s="160" t="s">
        <v>5923</v>
      </c>
      <c r="E6322" s="160"/>
      <c r="F6322" s="160">
        <v>46028</v>
      </c>
      <c r="G6322" s="160">
        <v>46231</v>
      </c>
      <c r="H6322" s="160">
        <v>45991</v>
      </c>
      <c r="I6322" s="160">
        <v>46305</v>
      </c>
      <c r="J6322" s="160">
        <v>0</v>
      </c>
      <c r="K6322" s="160">
        <v>0</v>
      </c>
      <c r="L6322" s="707">
        <v>21068460.870000001</v>
      </c>
      <c r="M6322" s="727" t="s">
        <v>4994</v>
      </c>
      <c r="V6322" s="707"/>
      <c r="W6322" s="707"/>
      <c r="Z6322" s="707"/>
      <c r="AA6322" s="707"/>
      <c r="AB6322" s="707"/>
      <c r="AC6322" s="707"/>
      <c r="AD6322" s="707">
        <v>30983.03</v>
      </c>
      <c r="AE6322" s="707">
        <v>154915.15</v>
      </c>
      <c r="AH6322" s="707"/>
      <c r="AI6322" s="707"/>
      <c r="AK6322" s="707">
        <v>1927908.84</v>
      </c>
      <c r="AL6322" s="707">
        <v>14323465.439999999</v>
      </c>
      <c r="AM6322" s="707">
        <v>2847805.2</v>
      </c>
      <c r="AN6322" s="707">
        <v>1542335.23</v>
      </c>
      <c r="AO6322" s="707">
        <v>241047.97</v>
      </c>
      <c r="AP6322" s="707"/>
      <c r="AQ6322" s="707"/>
      <c r="AR6322" s="707"/>
      <c r="AS6322" s="707"/>
      <c r="AT6322" s="707"/>
      <c r="AU6322" s="707"/>
      <c r="AV6322" s="707"/>
    </row>
    <row r="6323" spans="4:48">
      <c r="D6323" s="160" t="s">
        <v>5923</v>
      </c>
      <c r="E6323" s="160"/>
      <c r="F6323" s="160">
        <v>46028</v>
      </c>
      <c r="G6323" s="160">
        <v>46231</v>
      </c>
      <c r="H6323" s="160">
        <v>45991</v>
      </c>
      <c r="I6323" s="160">
        <v>46305</v>
      </c>
      <c r="J6323" s="160">
        <v>0</v>
      </c>
      <c r="K6323" s="160">
        <v>0</v>
      </c>
      <c r="L6323" s="707">
        <v>21068460.870000001</v>
      </c>
      <c r="M6323" s="727" t="s">
        <v>4995</v>
      </c>
      <c r="W6323" s="707"/>
      <c r="X6323" s="707"/>
      <c r="Z6323" s="707"/>
      <c r="AA6323" s="707"/>
      <c r="AB6323" s="707"/>
      <c r="AC6323" s="707"/>
      <c r="AD6323" s="707">
        <v>30983.03</v>
      </c>
      <c r="AE6323" s="707">
        <v>154915.15</v>
      </c>
      <c r="AH6323" s="707"/>
      <c r="AI6323" s="707"/>
      <c r="AK6323" s="707">
        <v>1927908.84</v>
      </c>
      <c r="AL6323" s="707">
        <v>14323465.439999999</v>
      </c>
      <c r="AM6323" s="707">
        <v>2847805.2</v>
      </c>
      <c r="AN6323" s="707">
        <v>1542335.23</v>
      </c>
      <c r="AO6323" s="707">
        <v>241047.97</v>
      </c>
      <c r="AP6323" s="707"/>
      <c r="AQ6323" s="707"/>
      <c r="AR6323" s="707"/>
      <c r="AS6323" s="707"/>
      <c r="AT6323" s="707"/>
      <c r="AU6323" s="707"/>
      <c r="AV6323" s="707"/>
    </row>
    <row r="6324" spans="4:48">
      <c r="D6324" s="160" t="s">
        <v>5923</v>
      </c>
      <c r="E6324" s="160"/>
      <c r="F6324" s="160">
        <v>46028</v>
      </c>
      <c r="G6324" s="160">
        <v>46231</v>
      </c>
      <c r="H6324" s="160">
        <v>45991</v>
      </c>
      <c r="I6324" s="160">
        <v>46305</v>
      </c>
      <c r="J6324" s="160">
        <v>0</v>
      </c>
      <c r="K6324" s="160">
        <v>0</v>
      </c>
      <c r="L6324" s="707">
        <v>21068460.870000001</v>
      </c>
      <c r="M6324" s="727" t="s">
        <v>4996</v>
      </c>
      <c r="W6324" s="707"/>
      <c r="X6324" s="707"/>
      <c r="AC6324" s="707"/>
      <c r="AK6324" s="707"/>
    </row>
    <row r="6325" spans="4:48">
      <c r="D6325" s="160" t="s">
        <v>5924</v>
      </c>
      <c r="E6325" s="160"/>
      <c r="F6325" s="160">
        <v>46051</v>
      </c>
      <c r="G6325" s="160">
        <v>46224</v>
      </c>
      <c r="H6325" s="160">
        <v>46200</v>
      </c>
      <c r="I6325" s="160">
        <v>46291</v>
      </c>
      <c r="J6325" s="160">
        <v>0</v>
      </c>
      <c r="K6325" s="160">
        <v>0</v>
      </c>
      <c r="L6325" s="707">
        <v>10534230.43</v>
      </c>
      <c r="M6325" s="727" t="s">
        <v>4994</v>
      </c>
      <c r="W6325" s="707"/>
      <c r="Z6325" s="707"/>
      <c r="AA6325" s="707"/>
      <c r="AB6325" s="707"/>
      <c r="AC6325" s="707"/>
      <c r="AD6325" s="707"/>
      <c r="AE6325" s="707"/>
      <c r="AK6325" s="707">
        <v>1927908.84</v>
      </c>
      <c r="AL6325" s="707">
        <v>6626041.2300000004</v>
      </c>
      <c r="AM6325" s="707">
        <v>1305469.97</v>
      </c>
      <c r="AN6325" s="707">
        <v>674810.39</v>
      </c>
      <c r="AO6325" s="707"/>
      <c r="AP6325" s="707"/>
      <c r="AQ6325" s="707"/>
      <c r="AR6325" s="707"/>
      <c r="AS6325" s="707"/>
      <c r="AT6325" s="707"/>
      <c r="AU6325" s="707"/>
      <c r="AV6325" s="707"/>
    </row>
    <row r="6326" spans="4:48">
      <c r="D6326" s="160" t="s">
        <v>5924</v>
      </c>
      <c r="E6326" s="160"/>
      <c r="F6326" s="160">
        <v>46051</v>
      </c>
      <c r="G6326" s="160">
        <v>46224</v>
      </c>
      <c r="H6326" s="160">
        <v>46200</v>
      </c>
      <c r="I6326" s="160">
        <v>46291</v>
      </c>
      <c r="J6326" s="160">
        <v>0</v>
      </c>
      <c r="K6326" s="160">
        <v>0</v>
      </c>
      <c r="L6326" s="707">
        <v>10534230.43</v>
      </c>
      <c r="M6326" s="727" t="s">
        <v>4995</v>
      </c>
      <c r="W6326" s="707"/>
      <c r="X6326" s="707"/>
      <c r="Z6326" s="707"/>
      <c r="AA6326" s="707"/>
      <c r="AB6326" s="707"/>
      <c r="AC6326" s="707"/>
      <c r="AD6326" s="707"/>
      <c r="AE6326" s="707"/>
      <c r="AF6326" s="707"/>
      <c r="AG6326" s="707"/>
      <c r="AH6326" s="707"/>
      <c r="AJ6326" s="707"/>
      <c r="AK6326" s="707">
        <v>1927908.84</v>
      </c>
      <c r="AL6326" s="707">
        <v>6626041.2300000004</v>
      </c>
      <c r="AM6326" s="707">
        <v>1305469.97</v>
      </c>
      <c r="AN6326" s="707">
        <v>674810.39</v>
      </c>
      <c r="AO6326" s="707"/>
      <c r="AP6326" s="707"/>
      <c r="AQ6326" s="707"/>
      <c r="AR6326" s="707"/>
      <c r="AS6326" s="707"/>
      <c r="AT6326" s="707"/>
      <c r="AU6326" s="707"/>
      <c r="AV6326" s="707"/>
    </row>
    <row r="6327" spans="4:48">
      <c r="D6327" s="160" t="s">
        <v>5924</v>
      </c>
      <c r="E6327" s="160"/>
      <c r="F6327" s="160">
        <v>46051</v>
      </c>
      <c r="G6327" s="160">
        <v>46224</v>
      </c>
      <c r="H6327" s="160">
        <v>46200</v>
      </c>
      <c r="I6327" s="160">
        <v>46291</v>
      </c>
      <c r="J6327" s="160">
        <v>0</v>
      </c>
      <c r="K6327" s="160">
        <v>0</v>
      </c>
      <c r="L6327" s="707">
        <v>10534230.43</v>
      </c>
      <c r="M6327" s="727" t="s">
        <v>4996</v>
      </c>
      <c r="W6327" s="707"/>
      <c r="X6327" s="707"/>
      <c r="Z6327" s="707"/>
      <c r="AA6327" s="707"/>
      <c r="AB6327" s="707"/>
      <c r="AC6327" s="707"/>
      <c r="AD6327" s="707"/>
      <c r="AE6327" s="707"/>
      <c r="AF6327" s="707"/>
      <c r="AG6327" s="707"/>
      <c r="AH6327" s="707"/>
      <c r="AJ6327" s="707"/>
      <c r="AK6327" s="707"/>
    </row>
    <row r="6328" spans="4:48">
      <c r="D6328" s="160" t="s">
        <v>5941</v>
      </c>
      <c r="E6328" s="160"/>
      <c r="F6328" s="160">
        <v>46194</v>
      </c>
      <c r="G6328" s="160">
        <v>46223</v>
      </c>
      <c r="H6328" s="160">
        <v>46200</v>
      </c>
      <c r="I6328" s="160">
        <v>46235</v>
      </c>
      <c r="J6328" s="160">
        <v>0</v>
      </c>
      <c r="K6328" s="160">
        <v>0</v>
      </c>
      <c r="L6328" s="707">
        <v>1301287.26</v>
      </c>
      <c r="M6328" s="727" t="s">
        <v>4994</v>
      </c>
      <c r="W6328" s="707"/>
      <c r="Z6328" s="707"/>
      <c r="AA6328" s="707"/>
      <c r="AB6328" s="707"/>
      <c r="AC6328" s="707"/>
      <c r="AD6328" s="707"/>
      <c r="AE6328" s="707"/>
      <c r="AF6328" s="707"/>
      <c r="AK6328" s="707">
        <v>299296.07</v>
      </c>
      <c r="AL6328" s="707">
        <v>990992.21</v>
      </c>
      <c r="AM6328" s="707">
        <v>10998.98</v>
      </c>
      <c r="AT6328" s="707"/>
      <c r="AU6328" s="707"/>
      <c r="AV6328" s="707"/>
    </row>
    <row r="6329" spans="4:48">
      <c r="D6329" s="160" t="s">
        <v>5941</v>
      </c>
      <c r="E6329" s="160"/>
      <c r="F6329" s="160">
        <v>46194</v>
      </c>
      <c r="G6329" s="160">
        <v>46223</v>
      </c>
      <c r="H6329" s="160">
        <v>46200</v>
      </c>
      <c r="I6329" s="160">
        <v>46235</v>
      </c>
      <c r="J6329" s="160">
        <v>0</v>
      </c>
      <c r="K6329" s="160">
        <v>0</v>
      </c>
      <c r="L6329" s="707">
        <v>1301287.26</v>
      </c>
      <c r="M6329" s="727" t="s">
        <v>4995</v>
      </c>
      <c r="W6329" s="707"/>
      <c r="X6329" s="707"/>
      <c r="Z6329" s="707"/>
      <c r="AA6329" s="707"/>
      <c r="AB6329" s="707"/>
      <c r="AC6329" s="707"/>
      <c r="AD6329" s="707"/>
      <c r="AE6329" s="707"/>
      <c r="AF6329" s="707"/>
      <c r="AK6329" s="707">
        <v>299296.07</v>
      </c>
      <c r="AL6329" s="707">
        <v>990992.21</v>
      </c>
      <c r="AM6329" s="707">
        <v>10998.98</v>
      </c>
      <c r="AT6329" s="707"/>
      <c r="AU6329" s="707"/>
      <c r="AV6329" s="707"/>
    </row>
    <row r="6330" spans="4:48">
      <c r="D6330" s="160" t="s">
        <v>5941</v>
      </c>
      <c r="E6330" s="160"/>
      <c r="F6330" s="160">
        <v>46194</v>
      </c>
      <c r="G6330" s="160">
        <v>46223</v>
      </c>
      <c r="H6330" s="160">
        <v>46200</v>
      </c>
      <c r="I6330" s="160">
        <v>46235</v>
      </c>
      <c r="J6330" s="160">
        <v>0</v>
      </c>
      <c r="K6330" s="160">
        <v>0</v>
      </c>
      <c r="L6330" s="707">
        <v>1301287.26</v>
      </c>
      <c r="M6330" s="727" t="s">
        <v>4996</v>
      </c>
      <c r="W6330" s="707"/>
      <c r="X6330" s="707"/>
      <c r="Z6330" s="707"/>
      <c r="AA6330" s="707"/>
      <c r="AB6330" s="707"/>
      <c r="AC6330" s="707"/>
      <c r="AD6330" s="707"/>
    </row>
    <row r="6331" spans="4:48">
      <c r="D6331" s="160" t="s">
        <v>5925</v>
      </c>
      <c r="E6331" s="160"/>
      <c r="F6331" s="160">
        <v>46184</v>
      </c>
      <c r="G6331" s="160">
        <v>46216</v>
      </c>
      <c r="H6331" s="160">
        <v>46200</v>
      </c>
      <c r="I6331" s="160">
        <v>46211</v>
      </c>
      <c r="J6331" s="160">
        <v>0</v>
      </c>
      <c r="K6331" s="160">
        <v>0</v>
      </c>
      <c r="L6331" s="707">
        <v>557694.54</v>
      </c>
      <c r="M6331" s="727" t="s">
        <v>4994</v>
      </c>
      <c r="W6331" s="707"/>
      <c r="Z6331" s="707"/>
      <c r="AA6331" s="707"/>
      <c r="AB6331" s="707"/>
      <c r="AC6331" s="707"/>
      <c r="AD6331" s="707"/>
      <c r="AE6331" s="707"/>
      <c r="AK6331" s="707">
        <v>239436.86</v>
      </c>
      <c r="AL6331" s="707">
        <v>318257.68</v>
      </c>
      <c r="AQ6331" s="707"/>
      <c r="AR6331" s="707"/>
    </row>
    <row r="6332" spans="4:48">
      <c r="D6332" s="160" t="s">
        <v>5925</v>
      </c>
      <c r="E6332" s="160"/>
      <c r="F6332" s="160">
        <v>46184</v>
      </c>
      <c r="G6332" s="160">
        <v>46216</v>
      </c>
      <c r="H6332" s="160">
        <v>46200</v>
      </c>
      <c r="I6332" s="160">
        <v>46211</v>
      </c>
      <c r="J6332" s="160">
        <v>0</v>
      </c>
      <c r="K6332" s="160">
        <v>0</v>
      </c>
      <c r="L6332" s="707">
        <v>557694.54</v>
      </c>
      <c r="M6332" s="727" t="s">
        <v>4995</v>
      </c>
      <c r="W6332" s="707"/>
      <c r="X6332" s="707"/>
      <c r="Z6332" s="707"/>
      <c r="AA6332" s="707"/>
      <c r="AB6332" s="707"/>
      <c r="AC6332" s="707"/>
      <c r="AD6332" s="707"/>
      <c r="AE6332" s="707"/>
      <c r="AK6332" s="707">
        <v>239436.86</v>
      </c>
      <c r="AL6332" s="707">
        <v>318257.68</v>
      </c>
      <c r="AQ6332" s="707"/>
      <c r="AR6332" s="707"/>
    </row>
    <row r="6333" spans="4:48">
      <c r="D6333" s="160" t="s">
        <v>5925</v>
      </c>
      <c r="E6333" s="160"/>
      <c r="F6333" s="160">
        <v>46184</v>
      </c>
      <c r="G6333" s="160">
        <v>46216</v>
      </c>
      <c r="H6333" s="160">
        <v>46200</v>
      </c>
      <c r="I6333" s="160">
        <v>46211</v>
      </c>
      <c r="J6333" s="160">
        <v>0</v>
      </c>
      <c r="K6333" s="160">
        <v>0</v>
      </c>
      <c r="L6333" s="707">
        <v>557694.54</v>
      </c>
      <c r="M6333" s="727" t="s">
        <v>4996</v>
      </c>
      <c r="W6333" s="707"/>
      <c r="X6333" s="707"/>
      <c r="Y6333" s="707"/>
      <c r="AA6333" s="707"/>
      <c r="AB6333" s="707"/>
      <c r="AC6333" s="707"/>
    </row>
    <row r="6334" spans="4:48">
      <c r="D6334" s="160" t="s">
        <v>5926</v>
      </c>
      <c r="E6334" s="160"/>
      <c r="F6334" s="160">
        <v>46205</v>
      </c>
      <c r="G6334" s="160">
        <v>46218</v>
      </c>
      <c r="H6334" s="160">
        <v>46205</v>
      </c>
      <c r="I6334" s="160">
        <v>46219</v>
      </c>
      <c r="J6334" s="160">
        <v>0</v>
      </c>
      <c r="K6334" s="160">
        <v>0</v>
      </c>
      <c r="L6334" s="707">
        <v>371796.36</v>
      </c>
      <c r="M6334" s="727" t="s">
        <v>4994</v>
      </c>
      <c r="W6334" s="707"/>
      <c r="X6334" s="707"/>
      <c r="Y6334" s="707"/>
      <c r="AB6334" s="707"/>
      <c r="AC6334" s="707"/>
      <c r="AD6334" s="707"/>
      <c r="AE6334" s="707"/>
      <c r="AF6334" s="707"/>
      <c r="AG6334" s="707"/>
      <c r="AH6334" s="707"/>
      <c r="AL6334" s="707">
        <v>371796.36</v>
      </c>
      <c r="AM6334" s="707"/>
      <c r="AQ6334" s="707"/>
      <c r="AR6334" s="707"/>
    </row>
    <row r="6335" spans="4:48">
      <c r="D6335" s="160" t="s">
        <v>5926</v>
      </c>
      <c r="E6335" s="160"/>
      <c r="F6335" s="160">
        <v>46205</v>
      </c>
      <c r="G6335" s="160">
        <v>46218</v>
      </c>
      <c r="H6335" s="160">
        <v>46205</v>
      </c>
      <c r="I6335" s="160">
        <v>46219</v>
      </c>
      <c r="J6335" s="160">
        <v>0</v>
      </c>
      <c r="K6335" s="160">
        <v>0</v>
      </c>
      <c r="L6335" s="707">
        <v>371796.36</v>
      </c>
      <c r="M6335" s="727" t="s">
        <v>4995</v>
      </c>
      <c r="Y6335" s="707"/>
      <c r="Z6335" s="707"/>
      <c r="AA6335" s="707"/>
      <c r="AB6335" s="707"/>
      <c r="AC6335" s="707"/>
      <c r="AD6335" s="707"/>
      <c r="AE6335" s="707"/>
      <c r="AF6335" s="707"/>
      <c r="AG6335" s="707"/>
      <c r="AH6335" s="707"/>
      <c r="AL6335" s="707">
        <v>371796.36</v>
      </c>
      <c r="AM6335" s="707"/>
      <c r="AQ6335" s="707"/>
      <c r="AR6335" s="707"/>
    </row>
    <row r="6336" spans="4:48">
      <c r="D6336" s="160" t="s">
        <v>5926</v>
      </c>
      <c r="E6336" s="160"/>
      <c r="F6336" s="160">
        <v>46205</v>
      </c>
      <c r="G6336" s="160">
        <v>46218</v>
      </c>
      <c r="H6336" s="160">
        <v>46205</v>
      </c>
      <c r="I6336" s="160">
        <v>46219</v>
      </c>
      <c r="J6336" s="160">
        <v>0</v>
      </c>
      <c r="K6336" s="160">
        <v>0</v>
      </c>
      <c r="L6336" s="707">
        <v>371796.36</v>
      </c>
      <c r="M6336" s="727" t="s">
        <v>4996</v>
      </c>
      <c r="X6336" s="707"/>
      <c r="Y6336" s="707"/>
      <c r="Z6336" s="707"/>
      <c r="AA6336" s="707"/>
      <c r="AE6336" s="707"/>
      <c r="AF6336" s="707"/>
    </row>
    <row r="6337" spans="4:45">
      <c r="D6337" s="160" t="s">
        <v>5927</v>
      </c>
      <c r="E6337" s="160"/>
      <c r="F6337" s="160">
        <v>46051</v>
      </c>
      <c r="G6337" s="160">
        <v>46092</v>
      </c>
      <c r="H6337" s="160">
        <v>46200</v>
      </c>
      <c r="I6337" s="160">
        <v>46242</v>
      </c>
      <c r="J6337" s="160">
        <v>0</v>
      </c>
      <c r="K6337" s="160">
        <v>0</v>
      </c>
      <c r="L6337" s="707">
        <v>1115389.08</v>
      </c>
      <c r="M6337" s="727" t="s">
        <v>4994</v>
      </c>
      <c r="X6337" s="707"/>
      <c r="Y6337" s="707"/>
      <c r="AK6337" s="707">
        <v>99765.36</v>
      </c>
      <c r="AL6337" s="707">
        <v>805558.78</v>
      </c>
      <c r="AM6337" s="707">
        <v>210064.94</v>
      </c>
      <c r="AN6337" s="707"/>
      <c r="AO6337" s="707"/>
      <c r="AP6337" s="707"/>
    </row>
    <row r="6338" spans="4:45">
      <c r="D6338" s="160" t="s">
        <v>5927</v>
      </c>
      <c r="E6338" s="160"/>
      <c r="F6338" s="160">
        <v>46051</v>
      </c>
      <c r="G6338" s="160">
        <v>46092</v>
      </c>
      <c r="H6338" s="160">
        <v>46200</v>
      </c>
      <c r="I6338" s="160">
        <v>46242</v>
      </c>
      <c r="J6338" s="160">
        <v>0</v>
      </c>
      <c r="K6338" s="160">
        <v>0</v>
      </c>
      <c r="L6338" s="707">
        <v>1115389.08</v>
      </c>
      <c r="M6338" s="727" t="s">
        <v>4995</v>
      </c>
      <c r="AA6338" s="707"/>
      <c r="AK6338" s="707">
        <v>99765.36</v>
      </c>
      <c r="AL6338" s="707">
        <v>805558.78</v>
      </c>
      <c r="AM6338" s="707">
        <v>210064.94</v>
      </c>
      <c r="AN6338" s="707"/>
      <c r="AO6338" s="707"/>
      <c r="AP6338" s="707"/>
    </row>
    <row r="6339" spans="4:45">
      <c r="D6339" s="160" t="s">
        <v>5927</v>
      </c>
      <c r="E6339" s="160"/>
      <c r="F6339" s="160">
        <v>46051</v>
      </c>
      <c r="G6339" s="160">
        <v>46092</v>
      </c>
      <c r="H6339" s="160">
        <v>46200</v>
      </c>
      <c r="I6339" s="160">
        <v>46242</v>
      </c>
      <c r="J6339" s="160">
        <v>0</v>
      </c>
      <c r="K6339" s="160">
        <v>0</v>
      </c>
      <c r="L6339" s="707">
        <v>1115389.08</v>
      </c>
      <c r="M6339" s="727" t="s">
        <v>4996</v>
      </c>
      <c r="X6339" s="707"/>
      <c r="Y6339" s="707"/>
      <c r="AA6339" s="707"/>
    </row>
    <row r="6340" spans="4:45">
      <c r="D6340" s="160" t="s">
        <v>5928</v>
      </c>
      <c r="E6340" s="160"/>
      <c r="F6340" s="160">
        <v>46093</v>
      </c>
      <c r="G6340" s="160">
        <v>46141</v>
      </c>
      <c r="H6340" s="160">
        <v>46242</v>
      </c>
      <c r="I6340" s="160">
        <v>46291</v>
      </c>
      <c r="J6340" s="160">
        <v>0</v>
      </c>
      <c r="K6340" s="160">
        <v>0</v>
      </c>
      <c r="L6340" s="707">
        <v>1301287.26</v>
      </c>
      <c r="M6340" s="727" t="s">
        <v>4994</v>
      </c>
      <c r="X6340" s="707"/>
      <c r="Y6340" s="707"/>
      <c r="AB6340" s="707"/>
      <c r="AC6340" s="707"/>
      <c r="AD6340" s="707"/>
      <c r="AE6340" s="707"/>
      <c r="AF6340" s="707"/>
      <c r="AG6340" s="707"/>
      <c r="AL6340" s="707"/>
      <c r="AM6340" s="707">
        <v>626476.87</v>
      </c>
      <c r="AN6340" s="707">
        <v>674810.39</v>
      </c>
      <c r="AP6340" s="707"/>
      <c r="AQ6340" s="707"/>
    </row>
    <row r="6341" spans="4:45">
      <c r="D6341" s="160" t="s">
        <v>5928</v>
      </c>
      <c r="E6341" s="160"/>
      <c r="F6341" s="160">
        <v>46093</v>
      </c>
      <c r="G6341" s="160">
        <v>46141</v>
      </c>
      <c r="H6341" s="160">
        <v>46242</v>
      </c>
      <c r="I6341" s="160">
        <v>46291</v>
      </c>
      <c r="J6341" s="160">
        <v>0</v>
      </c>
      <c r="K6341" s="160">
        <v>0</v>
      </c>
      <c r="L6341" s="707">
        <v>1301287.26</v>
      </c>
      <c r="M6341" s="727" t="s">
        <v>4995</v>
      </c>
      <c r="Y6341" s="707"/>
      <c r="Z6341" s="707"/>
      <c r="AA6341" s="707"/>
      <c r="AB6341" s="707"/>
      <c r="AC6341" s="707"/>
      <c r="AD6341" s="707"/>
      <c r="AE6341" s="707"/>
      <c r="AF6341" s="707"/>
      <c r="AG6341" s="707"/>
      <c r="AL6341" s="707"/>
      <c r="AM6341" s="707">
        <v>626476.87</v>
      </c>
      <c r="AN6341" s="707">
        <v>674810.39</v>
      </c>
      <c r="AP6341" s="707"/>
      <c r="AQ6341" s="707"/>
    </row>
    <row r="6342" spans="4:45">
      <c r="D6342" s="160" t="s">
        <v>5928</v>
      </c>
      <c r="E6342" s="160"/>
      <c r="F6342" s="160">
        <v>46093</v>
      </c>
      <c r="G6342" s="160">
        <v>46141</v>
      </c>
      <c r="H6342" s="160">
        <v>46242</v>
      </c>
      <c r="I6342" s="160">
        <v>46291</v>
      </c>
      <c r="J6342" s="160">
        <v>0</v>
      </c>
      <c r="K6342" s="160">
        <v>0</v>
      </c>
      <c r="L6342" s="707">
        <v>1301287.26</v>
      </c>
      <c r="M6342" s="727" t="s">
        <v>4996</v>
      </c>
      <c r="X6342" s="707"/>
      <c r="Y6342" s="707"/>
      <c r="Z6342" s="707"/>
      <c r="AA6342" s="707"/>
      <c r="AE6342" s="707"/>
      <c r="AF6342" s="707"/>
    </row>
    <row r="6343" spans="4:45">
      <c r="D6343" s="160" t="s">
        <v>5929</v>
      </c>
      <c r="E6343" s="160"/>
      <c r="F6343" s="160">
        <v>46051</v>
      </c>
      <c r="G6343" s="160">
        <v>46057</v>
      </c>
      <c r="H6343" s="160">
        <v>46200</v>
      </c>
      <c r="I6343" s="160">
        <v>46207</v>
      </c>
      <c r="J6343" s="160">
        <v>0</v>
      </c>
      <c r="K6343" s="160">
        <v>0</v>
      </c>
      <c r="L6343" s="707">
        <v>185898.18</v>
      </c>
      <c r="M6343" s="727" t="s">
        <v>4994</v>
      </c>
      <c r="X6343" s="707"/>
      <c r="Y6343" s="707"/>
      <c r="AB6343" s="707"/>
      <c r="AC6343" s="707"/>
      <c r="AD6343" s="707"/>
      <c r="AE6343" s="707"/>
      <c r="AF6343" s="707"/>
      <c r="AG6343" s="707"/>
      <c r="AK6343" s="707">
        <v>99765.36</v>
      </c>
      <c r="AL6343" s="707">
        <v>86132.82</v>
      </c>
      <c r="AO6343" s="707"/>
      <c r="AQ6343" s="707"/>
    </row>
    <row r="6344" spans="4:45">
      <c r="D6344" s="160" t="s">
        <v>5929</v>
      </c>
      <c r="E6344" s="160"/>
      <c r="F6344" s="160">
        <v>46051</v>
      </c>
      <c r="G6344" s="160">
        <v>46057</v>
      </c>
      <c r="H6344" s="160">
        <v>46200</v>
      </c>
      <c r="I6344" s="160">
        <v>46207</v>
      </c>
      <c r="J6344" s="160">
        <v>0</v>
      </c>
      <c r="K6344" s="160">
        <v>0</v>
      </c>
      <c r="L6344" s="707">
        <v>185898.18</v>
      </c>
      <c r="M6344" s="727" t="s">
        <v>4995</v>
      </c>
      <c r="Y6344" s="707"/>
      <c r="Z6344" s="707"/>
      <c r="AA6344" s="707"/>
      <c r="AB6344" s="707"/>
      <c r="AC6344" s="707"/>
      <c r="AD6344" s="707"/>
      <c r="AE6344" s="707"/>
      <c r="AF6344" s="707"/>
      <c r="AG6344" s="707"/>
      <c r="AK6344" s="707">
        <v>99765.36</v>
      </c>
      <c r="AL6344" s="707">
        <v>86132.82</v>
      </c>
      <c r="AO6344" s="707"/>
      <c r="AQ6344" s="707"/>
    </row>
    <row r="6345" spans="4:45">
      <c r="D6345" s="160" t="s">
        <v>5929</v>
      </c>
      <c r="E6345" s="160"/>
      <c r="F6345" s="160">
        <v>46051</v>
      </c>
      <c r="G6345" s="160">
        <v>46057</v>
      </c>
      <c r="H6345" s="160">
        <v>46200</v>
      </c>
      <c r="I6345" s="160">
        <v>46207</v>
      </c>
      <c r="J6345" s="160">
        <v>0</v>
      </c>
      <c r="K6345" s="160">
        <v>0</v>
      </c>
      <c r="L6345" s="707">
        <v>185898.18</v>
      </c>
      <c r="M6345" s="727" t="s">
        <v>4996</v>
      </c>
      <c r="Y6345" s="707"/>
      <c r="Z6345" s="707"/>
      <c r="AA6345" s="707"/>
      <c r="AE6345" s="707"/>
      <c r="AF6345" s="707"/>
    </row>
    <row r="6346" spans="4:45">
      <c r="D6346" s="160" t="s">
        <v>5930</v>
      </c>
      <c r="E6346" s="160"/>
      <c r="F6346" s="160">
        <v>46196</v>
      </c>
      <c r="G6346" s="160">
        <v>46209</v>
      </c>
      <c r="H6346" s="160">
        <v>46200</v>
      </c>
      <c r="I6346" s="160">
        <v>46214</v>
      </c>
      <c r="J6346" s="160">
        <v>0</v>
      </c>
      <c r="K6346" s="160">
        <v>0</v>
      </c>
      <c r="L6346" s="707">
        <v>371796.36</v>
      </c>
      <c r="M6346" s="727" t="s">
        <v>4994</v>
      </c>
      <c r="Y6346" s="707"/>
      <c r="AB6346" s="707"/>
      <c r="AC6346" s="707"/>
      <c r="AD6346" s="707"/>
      <c r="AE6346" s="707"/>
      <c r="AF6346" s="707"/>
      <c r="AG6346" s="707"/>
      <c r="AH6346" s="707"/>
      <c r="AK6346" s="707">
        <v>99765.36</v>
      </c>
      <c r="AL6346" s="707">
        <v>272031</v>
      </c>
      <c r="AP6346" s="707"/>
      <c r="AQ6346" s="707"/>
      <c r="AS6346" s="707"/>
    </row>
    <row r="6347" spans="4:45">
      <c r="D6347" s="160" t="s">
        <v>5930</v>
      </c>
      <c r="E6347" s="160"/>
      <c r="F6347" s="160">
        <v>46196</v>
      </c>
      <c r="G6347" s="160">
        <v>46209</v>
      </c>
      <c r="H6347" s="160">
        <v>46200</v>
      </c>
      <c r="I6347" s="160">
        <v>46214</v>
      </c>
      <c r="J6347" s="160">
        <v>0</v>
      </c>
      <c r="K6347" s="160">
        <v>0</v>
      </c>
      <c r="L6347" s="707">
        <v>371796.36</v>
      </c>
      <c r="M6347" s="727" t="s">
        <v>4995</v>
      </c>
      <c r="Y6347" s="707"/>
      <c r="Z6347" s="707"/>
      <c r="AA6347" s="707"/>
      <c r="AB6347" s="707"/>
      <c r="AC6347" s="707"/>
      <c r="AD6347" s="707"/>
      <c r="AE6347" s="707"/>
      <c r="AF6347" s="707"/>
      <c r="AG6347" s="707"/>
      <c r="AH6347" s="707"/>
      <c r="AK6347" s="707">
        <v>99765.36</v>
      </c>
      <c r="AL6347" s="707">
        <v>272031</v>
      </c>
      <c r="AP6347" s="707"/>
      <c r="AQ6347" s="707"/>
      <c r="AS6347" s="707"/>
    </row>
    <row r="6348" spans="4:45">
      <c r="D6348" s="160" t="s">
        <v>5930</v>
      </c>
      <c r="E6348" s="160"/>
      <c r="F6348" s="160">
        <v>46196</v>
      </c>
      <c r="G6348" s="160">
        <v>46209</v>
      </c>
      <c r="H6348" s="160">
        <v>46200</v>
      </c>
      <c r="I6348" s="160">
        <v>46214</v>
      </c>
      <c r="J6348" s="160">
        <v>0</v>
      </c>
      <c r="K6348" s="160">
        <v>0</v>
      </c>
      <c r="L6348" s="707">
        <v>371796.36</v>
      </c>
      <c r="M6348" s="727" t="s">
        <v>4996</v>
      </c>
      <c r="X6348" s="707"/>
      <c r="Y6348" s="707"/>
      <c r="Z6348" s="707"/>
      <c r="AA6348" s="707"/>
      <c r="AB6348" s="707"/>
      <c r="AC6348" s="707"/>
      <c r="AD6348" s="707"/>
      <c r="AE6348" s="707"/>
      <c r="AF6348" s="707"/>
    </row>
    <row r="6349" spans="4:45">
      <c r="D6349" s="160" t="s">
        <v>5931</v>
      </c>
      <c r="E6349" s="160"/>
      <c r="F6349" s="160">
        <v>46051</v>
      </c>
      <c r="G6349" s="160">
        <v>46057</v>
      </c>
      <c r="H6349" s="160">
        <v>46200</v>
      </c>
      <c r="I6349" s="160">
        <v>46207</v>
      </c>
      <c r="J6349" s="160">
        <v>0</v>
      </c>
      <c r="K6349" s="160">
        <v>0</v>
      </c>
      <c r="L6349" s="707">
        <v>371796.36</v>
      </c>
      <c r="M6349" s="727" t="s">
        <v>4994</v>
      </c>
      <c r="X6349" s="707"/>
      <c r="Y6349" s="707"/>
      <c r="AB6349" s="707"/>
      <c r="AC6349" s="707"/>
      <c r="AD6349" s="707"/>
      <c r="AE6349" s="707"/>
      <c r="AF6349" s="707"/>
      <c r="AG6349" s="707"/>
      <c r="AH6349" s="707"/>
      <c r="AK6349" s="707">
        <v>199530.71</v>
      </c>
      <c r="AL6349" s="707">
        <v>172265.65</v>
      </c>
      <c r="AN6349" s="707"/>
      <c r="AO6349" s="707"/>
      <c r="AP6349" s="707"/>
    </row>
    <row r="6350" spans="4:45">
      <c r="D6350" s="160" t="s">
        <v>5931</v>
      </c>
      <c r="E6350" s="160"/>
      <c r="F6350" s="160">
        <v>46051</v>
      </c>
      <c r="G6350" s="160">
        <v>46057</v>
      </c>
      <c r="H6350" s="160">
        <v>46200</v>
      </c>
      <c r="I6350" s="160">
        <v>46207</v>
      </c>
      <c r="J6350" s="160">
        <v>0</v>
      </c>
      <c r="K6350" s="160">
        <v>0</v>
      </c>
      <c r="L6350" s="707">
        <v>371796.36</v>
      </c>
      <c r="M6350" s="727" t="s">
        <v>4995</v>
      </c>
      <c r="Y6350" s="707"/>
      <c r="Z6350" s="707"/>
      <c r="AA6350" s="707"/>
      <c r="AB6350" s="707"/>
      <c r="AC6350" s="707"/>
      <c r="AD6350" s="707"/>
      <c r="AE6350" s="707"/>
      <c r="AF6350" s="707"/>
      <c r="AG6350" s="707"/>
      <c r="AH6350" s="707"/>
      <c r="AK6350" s="707">
        <v>199530.71</v>
      </c>
      <c r="AL6350" s="707">
        <v>172265.65</v>
      </c>
      <c r="AN6350" s="707"/>
      <c r="AO6350" s="707"/>
      <c r="AP6350" s="707"/>
    </row>
    <row r="6351" spans="4:45">
      <c r="D6351" s="160" t="s">
        <v>5931</v>
      </c>
      <c r="E6351" s="160"/>
      <c r="F6351" s="160">
        <v>46051</v>
      </c>
      <c r="G6351" s="160">
        <v>46057</v>
      </c>
      <c r="H6351" s="160">
        <v>46200</v>
      </c>
      <c r="I6351" s="160">
        <v>46207</v>
      </c>
      <c r="J6351" s="160">
        <v>0</v>
      </c>
      <c r="K6351" s="160">
        <v>0</v>
      </c>
      <c r="L6351" s="707">
        <v>371796.36</v>
      </c>
      <c r="M6351" s="727" t="s">
        <v>4996</v>
      </c>
      <c r="X6351" s="707"/>
      <c r="Y6351" s="707"/>
      <c r="Z6351" s="707"/>
      <c r="AA6351" s="707"/>
      <c r="AC6351" s="707"/>
      <c r="AD6351" s="707"/>
      <c r="AE6351" s="707"/>
      <c r="AF6351" s="707"/>
    </row>
    <row r="6352" spans="4:45">
      <c r="D6352" s="160" t="s">
        <v>5932</v>
      </c>
      <c r="E6352" s="160"/>
      <c r="F6352" s="160">
        <v>46097</v>
      </c>
      <c r="G6352" s="160">
        <v>46111</v>
      </c>
      <c r="H6352" s="160">
        <v>46200</v>
      </c>
      <c r="I6352" s="160">
        <v>46216</v>
      </c>
      <c r="J6352" s="160">
        <v>0</v>
      </c>
      <c r="K6352" s="160">
        <v>0</v>
      </c>
      <c r="L6352" s="707">
        <v>557694.54</v>
      </c>
      <c r="M6352" s="727" t="s">
        <v>4994</v>
      </c>
      <c r="X6352" s="707"/>
      <c r="Y6352" s="707"/>
      <c r="AB6352" s="707"/>
      <c r="AC6352" s="707"/>
      <c r="AD6352" s="707"/>
      <c r="AE6352" s="707"/>
      <c r="AF6352" s="707"/>
      <c r="AG6352" s="707"/>
      <c r="AK6352" s="707">
        <v>137564.65</v>
      </c>
      <c r="AL6352" s="707">
        <v>420129.89</v>
      </c>
      <c r="AN6352" s="707"/>
      <c r="AO6352" s="707"/>
    </row>
    <row r="6353" spans="4:45">
      <c r="D6353" s="160" t="s">
        <v>5932</v>
      </c>
      <c r="E6353" s="160"/>
      <c r="F6353" s="160">
        <v>46097</v>
      </c>
      <c r="G6353" s="160">
        <v>46111</v>
      </c>
      <c r="H6353" s="160">
        <v>46200</v>
      </c>
      <c r="I6353" s="160">
        <v>46216</v>
      </c>
      <c r="J6353" s="160">
        <v>0</v>
      </c>
      <c r="K6353" s="160">
        <v>0</v>
      </c>
      <c r="L6353" s="707">
        <v>557694.54</v>
      </c>
      <c r="M6353" s="727" t="s">
        <v>4995</v>
      </c>
      <c r="Y6353" s="707"/>
      <c r="Z6353" s="707"/>
      <c r="AA6353" s="707"/>
      <c r="AB6353" s="707"/>
      <c r="AC6353" s="707"/>
      <c r="AD6353" s="707"/>
      <c r="AE6353" s="707"/>
      <c r="AF6353" s="707"/>
      <c r="AG6353" s="707"/>
      <c r="AK6353" s="707">
        <v>137564.65</v>
      </c>
      <c r="AL6353" s="707">
        <v>420129.89</v>
      </c>
      <c r="AN6353" s="707"/>
      <c r="AO6353" s="707"/>
    </row>
    <row r="6354" spans="4:45">
      <c r="D6354" s="160" t="s">
        <v>5932</v>
      </c>
      <c r="E6354" s="160"/>
      <c r="F6354" s="160">
        <v>46097</v>
      </c>
      <c r="G6354" s="160">
        <v>46111</v>
      </c>
      <c r="H6354" s="160">
        <v>46200</v>
      </c>
      <c r="I6354" s="160">
        <v>46216</v>
      </c>
      <c r="J6354" s="160">
        <v>0</v>
      </c>
      <c r="K6354" s="160">
        <v>0</v>
      </c>
      <c r="L6354" s="707">
        <v>557694.54</v>
      </c>
      <c r="M6354" s="727" t="s">
        <v>4996</v>
      </c>
      <c r="Y6354" s="707"/>
      <c r="Z6354" s="707"/>
      <c r="AA6354" s="707"/>
      <c r="AD6354" s="707"/>
      <c r="AE6354" s="707"/>
      <c r="AF6354" s="707"/>
    </row>
    <row r="6355" spans="4:45">
      <c r="D6355" s="160" t="s">
        <v>5933</v>
      </c>
      <c r="E6355" s="160"/>
      <c r="F6355" s="160">
        <v>46051</v>
      </c>
      <c r="G6355" s="160">
        <v>46062</v>
      </c>
      <c r="H6355" s="160">
        <v>46200</v>
      </c>
      <c r="I6355" s="160">
        <v>46211</v>
      </c>
      <c r="J6355" s="160">
        <v>0</v>
      </c>
      <c r="K6355" s="160">
        <v>0</v>
      </c>
      <c r="L6355" s="707">
        <v>557694.54</v>
      </c>
      <c r="M6355" s="727" t="s">
        <v>4994</v>
      </c>
      <c r="Y6355" s="707"/>
      <c r="AB6355" s="707"/>
      <c r="AC6355" s="707"/>
      <c r="AD6355" s="707"/>
      <c r="AE6355" s="707"/>
      <c r="AF6355" s="707"/>
      <c r="AG6355" s="707"/>
      <c r="AK6355" s="707">
        <v>137564.65</v>
      </c>
      <c r="AL6355" s="707">
        <v>420129.89</v>
      </c>
      <c r="AN6355" s="707"/>
      <c r="AO6355" s="707"/>
    </row>
    <row r="6356" spans="4:45">
      <c r="D6356" s="160" t="s">
        <v>5933</v>
      </c>
      <c r="E6356" s="160"/>
      <c r="F6356" s="160">
        <v>46051</v>
      </c>
      <c r="G6356" s="160">
        <v>46062</v>
      </c>
      <c r="H6356" s="160">
        <v>46200</v>
      </c>
      <c r="I6356" s="160">
        <v>46211</v>
      </c>
      <c r="J6356" s="160">
        <v>0</v>
      </c>
      <c r="K6356" s="160">
        <v>0</v>
      </c>
      <c r="L6356" s="707">
        <v>557694.54</v>
      </c>
      <c r="M6356" s="727" t="s">
        <v>4995</v>
      </c>
      <c r="Y6356" s="707"/>
      <c r="Z6356" s="707"/>
      <c r="AA6356" s="707"/>
      <c r="AB6356" s="707"/>
      <c r="AC6356" s="707"/>
      <c r="AD6356" s="707"/>
      <c r="AE6356" s="707"/>
      <c r="AF6356" s="707"/>
      <c r="AG6356" s="707"/>
      <c r="AK6356" s="707">
        <v>137564.65</v>
      </c>
      <c r="AL6356" s="707">
        <v>420129.89</v>
      </c>
      <c r="AN6356" s="707"/>
      <c r="AO6356" s="707"/>
    </row>
    <row r="6357" spans="4:45">
      <c r="D6357" s="160" t="s">
        <v>5933</v>
      </c>
      <c r="E6357" s="160"/>
      <c r="F6357" s="160">
        <v>46051</v>
      </c>
      <c r="G6357" s="160">
        <v>46062</v>
      </c>
      <c r="H6357" s="160">
        <v>46200</v>
      </c>
      <c r="I6357" s="160">
        <v>46211</v>
      </c>
      <c r="J6357" s="160">
        <v>0</v>
      </c>
      <c r="K6357" s="160">
        <v>0</v>
      </c>
      <c r="L6357" s="707">
        <v>557694.54</v>
      </c>
      <c r="M6357" s="727" t="s">
        <v>4996</v>
      </c>
      <c r="Y6357" s="707"/>
      <c r="Z6357" s="707"/>
      <c r="AA6357" s="707"/>
      <c r="AB6357" s="707"/>
      <c r="AC6357" s="707"/>
      <c r="AF6357" s="707"/>
    </row>
    <row r="6358" spans="4:45">
      <c r="D6358" s="160" t="s">
        <v>5934</v>
      </c>
      <c r="E6358" s="160"/>
      <c r="F6358" s="160">
        <v>46061</v>
      </c>
      <c r="G6358" s="160">
        <v>46102</v>
      </c>
      <c r="H6358" s="160">
        <v>46209</v>
      </c>
      <c r="I6358" s="160">
        <v>46251</v>
      </c>
      <c r="J6358" s="160">
        <v>0</v>
      </c>
      <c r="K6358" s="160">
        <v>0</v>
      </c>
      <c r="L6358" s="707">
        <v>1115389.08</v>
      </c>
      <c r="M6358" s="727" t="s">
        <v>4994</v>
      </c>
      <c r="Y6358" s="707"/>
      <c r="AK6358" s="707"/>
      <c r="AL6358" s="707">
        <v>657459.9</v>
      </c>
      <c r="AM6358" s="707">
        <v>457929.18</v>
      </c>
      <c r="AO6358" s="707"/>
      <c r="AP6358" s="707"/>
    </row>
    <row r="6359" spans="4:45">
      <c r="D6359" s="160" t="s">
        <v>5934</v>
      </c>
      <c r="E6359" s="160"/>
      <c r="F6359" s="160">
        <v>46061</v>
      </c>
      <c r="G6359" s="160">
        <v>46102</v>
      </c>
      <c r="H6359" s="160">
        <v>46209</v>
      </c>
      <c r="I6359" s="160">
        <v>46251</v>
      </c>
      <c r="J6359" s="160">
        <v>0</v>
      </c>
      <c r="K6359" s="160">
        <v>0</v>
      </c>
      <c r="L6359" s="707">
        <v>1115389.08</v>
      </c>
      <c r="M6359" s="727" t="s">
        <v>4995</v>
      </c>
      <c r="AD6359" s="707"/>
      <c r="AE6359" s="707"/>
      <c r="AK6359" s="707"/>
      <c r="AL6359" s="707">
        <v>657459.9</v>
      </c>
      <c r="AM6359" s="707">
        <v>457929.18</v>
      </c>
      <c r="AO6359" s="707"/>
      <c r="AP6359" s="707"/>
    </row>
    <row r="6360" spans="4:45">
      <c r="D6360" s="160" t="s">
        <v>5934</v>
      </c>
      <c r="E6360" s="160"/>
      <c r="F6360" s="160">
        <v>46061</v>
      </c>
      <c r="G6360" s="160">
        <v>46102</v>
      </c>
      <c r="H6360" s="160">
        <v>46209</v>
      </c>
      <c r="I6360" s="160">
        <v>46251</v>
      </c>
      <c r="J6360" s="160">
        <v>0</v>
      </c>
      <c r="K6360" s="160">
        <v>0</v>
      </c>
      <c r="L6360" s="707">
        <v>1115389.08</v>
      </c>
      <c r="M6360" s="727" t="s">
        <v>4996</v>
      </c>
      <c r="AB6360" s="707"/>
      <c r="AC6360" s="707"/>
      <c r="AD6360" s="707"/>
      <c r="AE6360" s="707"/>
    </row>
    <row r="6361" spans="4:45">
      <c r="D6361" s="160" t="s">
        <v>5935</v>
      </c>
      <c r="E6361" s="160"/>
      <c r="F6361" s="160">
        <v>46109</v>
      </c>
      <c r="G6361" s="160">
        <v>46128</v>
      </c>
      <c r="H6361" s="160">
        <v>46200</v>
      </c>
      <c r="I6361" s="160">
        <v>46221</v>
      </c>
      <c r="J6361" s="160">
        <v>0</v>
      </c>
      <c r="K6361" s="160">
        <v>0</v>
      </c>
      <c r="L6361" s="707">
        <v>557694.54</v>
      </c>
      <c r="M6361" s="727" t="s">
        <v>4994</v>
      </c>
      <c r="AB6361" s="707"/>
      <c r="AC6361" s="707"/>
      <c r="AD6361" s="707"/>
      <c r="AE6361" s="707"/>
      <c r="AF6361" s="707"/>
      <c r="AG6361" s="707"/>
      <c r="AH6361" s="707"/>
      <c r="AI6361" s="707"/>
      <c r="AJ6361" s="707"/>
      <c r="AK6361" s="707">
        <v>99765.36</v>
      </c>
      <c r="AL6361" s="707">
        <v>457929.18</v>
      </c>
      <c r="AM6361" s="707"/>
      <c r="AN6361" s="707"/>
      <c r="AO6361" s="707"/>
      <c r="AP6361" s="707"/>
    </row>
    <row r="6362" spans="4:45">
      <c r="D6362" s="160" t="s">
        <v>5935</v>
      </c>
      <c r="E6362" s="160"/>
      <c r="F6362" s="160">
        <v>46109</v>
      </c>
      <c r="G6362" s="160">
        <v>46128</v>
      </c>
      <c r="H6362" s="160">
        <v>46200</v>
      </c>
      <c r="I6362" s="160">
        <v>46221</v>
      </c>
      <c r="J6362" s="160">
        <v>0</v>
      </c>
      <c r="K6362" s="160">
        <v>0</v>
      </c>
      <c r="L6362" s="707">
        <v>557694.54</v>
      </c>
      <c r="M6362" s="727" t="s">
        <v>4995</v>
      </c>
      <c r="AB6362" s="707"/>
      <c r="AC6362" s="707"/>
      <c r="AD6362" s="707"/>
      <c r="AE6362" s="707"/>
      <c r="AF6362" s="707"/>
      <c r="AG6362" s="707"/>
      <c r="AH6362" s="707"/>
      <c r="AI6362" s="707"/>
      <c r="AJ6362" s="707"/>
      <c r="AK6362" s="707">
        <v>99765.36</v>
      </c>
      <c r="AL6362" s="707">
        <v>457929.18</v>
      </c>
      <c r="AM6362" s="707"/>
      <c r="AN6362" s="707"/>
      <c r="AO6362" s="707"/>
      <c r="AP6362" s="707"/>
    </row>
    <row r="6363" spans="4:45">
      <c r="D6363" s="160" t="s">
        <v>5935</v>
      </c>
      <c r="E6363" s="160"/>
      <c r="F6363" s="160">
        <v>46109</v>
      </c>
      <c r="G6363" s="160">
        <v>46128</v>
      </c>
      <c r="H6363" s="160">
        <v>46200</v>
      </c>
      <c r="I6363" s="160">
        <v>46221</v>
      </c>
      <c r="J6363" s="160">
        <v>0</v>
      </c>
      <c r="K6363" s="160">
        <v>0</v>
      </c>
      <c r="L6363" s="707">
        <v>557694.54</v>
      </c>
      <c r="M6363" s="727" t="s">
        <v>4996</v>
      </c>
      <c r="Q6363" s="707"/>
      <c r="R6363" s="707"/>
      <c r="S6363" s="707"/>
      <c r="T6363" s="707"/>
      <c r="U6363" s="707"/>
      <c r="V6363" s="707"/>
      <c r="W6363" s="707"/>
      <c r="X6363" s="707"/>
      <c r="Y6363" s="707"/>
      <c r="Z6363" s="707"/>
      <c r="AB6363" s="707"/>
      <c r="AC6363" s="707"/>
      <c r="AD6363" s="707"/>
      <c r="AE6363" s="707"/>
      <c r="AF6363" s="707"/>
      <c r="AI6363" s="707"/>
      <c r="AJ6363" s="707"/>
      <c r="AK6363" s="707"/>
    </row>
    <row r="6364" spans="4:45">
      <c r="D6364" s="160" t="s">
        <v>5936</v>
      </c>
      <c r="E6364" s="160"/>
      <c r="F6364" s="160">
        <v>46217</v>
      </c>
      <c r="G6364" s="160">
        <v>46223</v>
      </c>
      <c r="H6364" s="160">
        <v>46200</v>
      </c>
      <c r="I6364" s="160">
        <v>46207</v>
      </c>
      <c r="J6364" s="160">
        <v>0</v>
      </c>
      <c r="K6364" s="160">
        <v>0</v>
      </c>
      <c r="L6364" s="707">
        <v>154915.26999999999</v>
      </c>
      <c r="M6364" s="727" t="s">
        <v>4994</v>
      </c>
      <c r="P6364" s="707"/>
      <c r="Q6364" s="707"/>
      <c r="R6364" s="707"/>
      <c r="U6364" s="707"/>
      <c r="V6364" s="707"/>
      <c r="W6364" s="707"/>
      <c r="X6364" s="707"/>
      <c r="AB6364" s="707"/>
      <c r="AC6364" s="707"/>
      <c r="AD6364" s="707"/>
      <c r="AF6364" s="707"/>
      <c r="AG6364" s="707"/>
      <c r="AH6364" s="707"/>
      <c r="AI6364" s="707"/>
      <c r="AJ6364" s="707"/>
      <c r="AK6364" s="707">
        <v>83137.86</v>
      </c>
      <c r="AL6364" s="707">
        <v>71777.41</v>
      </c>
      <c r="AR6364" s="707"/>
      <c r="AS6364" s="707"/>
    </row>
    <row r="6365" spans="4:45">
      <c r="D6365" s="160" t="s">
        <v>5936</v>
      </c>
      <c r="E6365" s="160"/>
      <c r="F6365" s="160">
        <v>46217</v>
      </c>
      <c r="G6365" s="160">
        <v>46223</v>
      </c>
      <c r="H6365" s="160">
        <v>46200</v>
      </c>
      <c r="I6365" s="160">
        <v>46207</v>
      </c>
      <c r="J6365" s="160">
        <v>0</v>
      </c>
      <c r="K6365" s="160">
        <v>0</v>
      </c>
      <c r="L6365" s="707">
        <v>154915.26999999999</v>
      </c>
      <c r="M6365" s="727" t="s">
        <v>4995</v>
      </c>
      <c r="AB6365" s="707"/>
      <c r="AC6365" s="707"/>
      <c r="AD6365" s="707"/>
      <c r="AE6365" s="707"/>
      <c r="AF6365" s="707"/>
      <c r="AG6365" s="707"/>
      <c r="AH6365" s="707"/>
      <c r="AI6365" s="707"/>
      <c r="AJ6365" s="707"/>
      <c r="AK6365" s="707">
        <v>83137.86</v>
      </c>
      <c r="AL6365" s="707">
        <v>71777.41</v>
      </c>
      <c r="AR6365" s="707"/>
      <c r="AS6365" s="707"/>
    </row>
    <row r="6366" spans="4:45">
      <c r="D6366" s="160" t="s">
        <v>5936</v>
      </c>
      <c r="E6366" s="160"/>
      <c r="F6366" s="160">
        <v>46217</v>
      </c>
      <c r="G6366" s="160">
        <v>46223</v>
      </c>
      <c r="H6366" s="160">
        <v>46200</v>
      </c>
      <c r="I6366" s="160">
        <v>46207</v>
      </c>
      <c r="J6366" s="160">
        <v>0</v>
      </c>
      <c r="K6366" s="160">
        <v>0</v>
      </c>
      <c r="L6366" s="707">
        <v>154915.26999999999</v>
      </c>
      <c r="M6366" s="727" t="s">
        <v>4996</v>
      </c>
      <c r="AB6366" s="707"/>
      <c r="AC6366" s="707"/>
      <c r="AD6366" s="707"/>
      <c r="AE6366" s="707"/>
      <c r="AI6366" s="707"/>
      <c r="AJ6366" s="707"/>
    </row>
    <row r="6367" spans="4:45">
      <c r="D6367" s="160" t="s">
        <v>5937</v>
      </c>
      <c r="E6367" s="160"/>
      <c r="F6367" s="160">
        <v>46207</v>
      </c>
      <c r="G6367" s="160">
        <v>46212</v>
      </c>
      <c r="H6367" s="160">
        <v>46200</v>
      </c>
      <c r="I6367" s="160">
        <v>46207</v>
      </c>
      <c r="J6367" s="160">
        <v>0</v>
      </c>
      <c r="K6367" s="160">
        <v>0</v>
      </c>
      <c r="L6367" s="707">
        <v>154915.26999999999</v>
      </c>
      <c r="M6367" s="727" t="s">
        <v>4994</v>
      </c>
      <c r="AB6367" s="707"/>
      <c r="AC6367" s="707"/>
      <c r="AD6367" s="707"/>
      <c r="AE6367" s="707"/>
      <c r="AF6367" s="707"/>
      <c r="AG6367" s="707"/>
      <c r="AH6367" s="707"/>
      <c r="AI6367" s="707"/>
      <c r="AJ6367" s="707"/>
      <c r="AK6367" s="707">
        <v>83137.86</v>
      </c>
      <c r="AL6367" s="707">
        <v>71777.41</v>
      </c>
      <c r="AR6367" s="707"/>
    </row>
    <row r="6368" spans="4:45">
      <c r="D6368" s="160" t="s">
        <v>5937</v>
      </c>
      <c r="E6368" s="160"/>
      <c r="F6368" s="160">
        <v>46207</v>
      </c>
      <c r="G6368" s="160">
        <v>46212</v>
      </c>
      <c r="H6368" s="160">
        <v>46200</v>
      </c>
      <c r="I6368" s="160">
        <v>46207</v>
      </c>
      <c r="J6368" s="160">
        <v>0</v>
      </c>
      <c r="K6368" s="160">
        <v>0</v>
      </c>
      <c r="L6368" s="707">
        <v>154915.26999999999</v>
      </c>
      <c r="M6368" s="727" t="s">
        <v>4995</v>
      </c>
      <c r="AB6368" s="707"/>
      <c r="AC6368" s="707"/>
      <c r="AD6368" s="707"/>
      <c r="AE6368" s="707"/>
      <c r="AF6368" s="707"/>
      <c r="AG6368" s="707"/>
      <c r="AH6368" s="707"/>
      <c r="AI6368" s="707"/>
      <c r="AJ6368" s="707"/>
      <c r="AK6368" s="707">
        <v>83137.86</v>
      </c>
      <c r="AL6368" s="707">
        <v>71777.41</v>
      </c>
      <c r="AR6368" s="707"/>
    </row>
    <row r="6369" spans="4:47">
      <c r="D6369" s="160" t="s">
        <v>5937</v>
      </c>
      <c r="E6369" s="160"/>
      <c r="F6369" s="160">
        <v>46207</v>
      </c>
      <c r="G6369" s="160">
        <v>46212</v>
      </c>
      <c r="H6369" s="160">
        <v>46200</v>
      </c>
      <c r="I6369" s="160">
        <v>46207</v>
      </c>
      <c r="J6369" s="160">
        <v>0</v>
      </c>
      <c r="K6369" s="160">
        <v>0</v>
      </c>
      <c r="L6369" s="707">
        <v>154915.26999999999</v>
      </c>
      <c r="M6369" s="727" t="s">
        <v>4996</v>
      </c>
      <c r="Q6369" s="707"/>
      <c r="R6369" s="707"/>
      <c r="S6369" s="707"/>
      <c r="T6369" s="707"/>
      <c r="U6369" s="707"/>
      <c r="V6369" s="707"/>
      <c r="W6369" s="707"/>
      <c r="X6369" s="707"/>
      <c r="Y6369" s="707"/>
      <c r="Z6369" s="707"/>
      <c r="AB6369" s="707"/>
      <c r="AC6369" s="707"/>
      <c r="AD6369" s="707"/>
      <c r="AE6369" s="707"/>
      <c r="AI6369" s="707"/>
      <c r="AJ6369" s="707"/>
      <c r="AK6369" s="707"/>
    </row>
    <row r="6370" spans="4:47">
      <c r="D6370" s="160" t="s">
        <v>5938</v>
      </c>
      <c r="E6370" s="160"/>
      <c r="F6370" s="160">
        <v>46098</v>
      </c>
      <c r="G6370" s="160">
        <v>46111</v>
      </c>
      <c r="H6370" s="160">
        <v>46200</v>
      </c>
      <c r="I6370" s="160">
        <v>46214</v>
      </c>
      <c r="J6370" s="160">
        <v>0</v>
      </c>
      <c r="K6370" s="160">
        <v>0</v>
      </c>
      <c r="L6370" s="707">
        <v>371796.36</v>
      </c>
      <c r="M6370" s="727" t="s">
        <v>4994</v>
      </c>
      <c r="P6370" s="707"/>
      <c r="Q6370" s="707"/>
      <c r="R6370" s="707"/>
      <c r="U6370" s="707"/>
      <c r="V6370" s="707"/>
      <c r="W6370" s="707"/>
      <c r="X6370" s="707"/>
      <c r="AB6370" s="707"/>
      <c r="AC6370" s="707"/>
      <c r="AD6370" s="707"/>
      <c r="AF6370" s="707"/>
      <c r="AG6370" s="707"/>
      <c r="AK6370" s="707">
        <v>99765.36</v>
      </c>
      <c r="AL6370" s="707">
        <v>272031</v>
      </c>
      <c r="AM6370" s="707"/>
      <c r="AO6370" s="707"/>
      <c r="AP6370" s="707"/>
    </row>
    <row r="6371" spans="4:47">
      <c r="D6371" s="160" t="s">
        <v>5938</v>
      </c>
      <c r="E6371" s="160"/>
      <c r="F6371" s="160">
        <v>46098</v>
      </c>
      <c r="G6371" s="160">
        <v>46111</v>
      </c>
      <c r="H6371" s="160">
        <v>46200</v>
      </c>
      <c r="I6371" s="160">
        <v>46214</v>
      </c>
      <c r="J6371" s="160">
        <v>0</v>
      </c>
      <c r="K6371" s="160">
        <v>0</v>
      </c>
      <c r="L6371" s="707">
        <v>371796.36</v>
      </c>
      <c r="M6371" s="727" t="s">
        <v>4995</v>
      </c>
      <c r="AC6371" s="707"/>
      <c r="AD6371" s="707"/>
      <c r="AE6371" s="707"/>
      <c r="AG6371" s="707"/>
      <c r="AH6371" s="707"/>
      <c r="AI6371" s="707"/>
      <c r="AJ6371" s="707"/>
      <c r="AK6371" s="707">
        <v>99765.36</v>
      </c>
      <c r="AL6371" s="707">
        <v>272031</v>
      </c>
      <c r="AM6371" s="707"/>
      <c r="AO6371" s="707"/>
      <c r="AP6371" s="707"/>
    </row>
    <row r="6372" spans="4:47">
      <c r="D6372" s="160" t="s">
        <v>5938</v>
      </c>
      <c r="E6372" s="160"/>
      <c r="F6372" s="160">
        <v>46098</v>
      </c>
      <c r="G6372" s="160">
        <v>46111</v>
      </c>
      <c r="H6372" s="160">
        <v>46200</v>
      </c>
      <c r="I6372" s="160">
        <v>46214</v>
      </c>
      <c r="J6372" s="160">
        <v>0</v>
      </c>
      <c r="K6372" s="160">
        <v>0</v>
      </c>
      <c r="L6372" s="707">
        <v>371796.36</v>
      </c>
      <c r="M6372" s="727" t="s">
        <v>4996</v>
      </c>
      <c r="R6372" s="707"/>
      <c r="S6372" s="707"/>
      <c r="T6372" s="707"/>
      <c r="U6372" s="707"/>
      <c r="V6372" s="707"/>
      <c r="W6372" s="707"/>
      <c r="X6372" s="707"/>
      <c r="Y6372" s="707"/>
      <c r="Z6372" s="707"/>
      <c r="AB6372" s="707"/>
      <c r="AC6372" s="707"/>
      <c r="AD6372" s="707"/>
      <c r="AE6372" s="707"/>
      <c r="AF6372" s="707"/>
      <c r="AJ6372" s="707"/>
      <c r="AK6372" s="707"/>
    </row>
    <row r="6373" spans="4:47">
      <c r="D6373" s="160" t="s">
        <v>5939</v>
      </c>
      <c r="E6373" s="160"/>
      <c r="F6373" s="160">
        <v>46112</v>
      </c>
      <c r="G6373" s="160">
        <v>46118</v>
      </c>
      <c r="H6373" s="160">
        <v>46214</v>
      </c>
      <c r="I6373" s="160">
        <v>46221</v>
      </c>
      <c r="J6373" s="160">
        <v>0</v>
      </c>
      <c r="K6373" s="160">
        <v>0</v>
      </c>
      <c r="L6373" s="707">
        <v>185898.18</v>
      </c>
      <c r="M6373" s="727" t="s">
        <v>4994</v>
      </c>
      <c r="Q6373" s="707"/>
      <c r="R6373" s="707"/>
      <c r="V6373" s="707"/>
      <c r="W6373" s="707"/>
      <c r="AB6373" s="707"/>
      <c r="AC6373" s="707"/>
      <c r="AF6373" s="707"/>
      <c r="AG6373" s="707"/>
      <c r="AH6373" s="707"/>
      <c r="AI6373" s="707"/>
      <c r="AJ6373" s="707"/>
      <c r="AK6373" s="707"/>
      <c r="AL6373" s="707">
        <v>185898.18</v>
      </c>
      <c r="AM6373" s="707"/>
      <c r="AP6373" s="707"/>
    </row>
    <row r="6374" spans="4:47">
      <c r="D6374" s="160" t="s">
        <v>5939</v>
      </c>
      <c r="E6374" s="160"/>
      <c r="F6374" s="160">
        <v>46112</v>
      </c>
      <c r="G6374" s="160">
        <v>46118</v>
      </c>
      <c r="H6374" s="160">
        <v>46214</v>
      </c>
      <c r="I6374" s="160">
        <v>46221</v>
      </c>
      <c r="J6374" s="160">
        <v>0</v>
      </c>
      <c r="K6374" s="160">
        <v>0</v>
      </c>
      <c r="L6374" s="707">
        <v>185898.18</v>
      </c>
      <c r="M6374" s="727" t="s">
        <v>4995</v>
      </c>
      <c r="AB6374" s="707"/>
      <c r="AC6374" s="707"/>
      <c r="AD6374" s="707"/>
      <c r="AE6374" s="707"/>
      <c r="AF6374" s="707"/>
      <c r="AG6374" s="707"/>
      <c r="AH6374" s="707"/>
      <c r="AI6374" s="707"/>
      <c r="AJ6374" s="707"/>
      <c r="AK6374" s="707"/>
      <c r="AL6374" s="707">
        <v>185898.18</v>
      </c>
      <c r="AM6374" s="707"/>
      <c r="AP6374" s="707"/>
    </row>
    <row r="6375" spans="4:47">
      <c r="D6375" s="160" t="s">
        <v>5939</v>
      </c>
      <c r="E6375" s="160"/>
      <c r="F6375" s="160">
        <v>46112</v>
      </c>
      <c r="G6375" s="160">
        <v>46118</v>
      </c>
      <c r="H6375" s="160">
        <v>46214</v>
      </c>
      <c r="I6375" s="160">
        <v>46221</v>
      </c>
      <c r="J6375" s="160">
        <v>0</v>
      </c>
      <c r="K6375" s="160">
        <v>0</v>
      </c>
      <c r="L6375" s="707">
        <v>185898.18</v>
      </c>
      <c r="M6375" s="727" t="s">
        <v>4996</v>
      </c>
      <c r="AB6375" s="707"/>
      <c r="AC6375" s="707"/>
      <c r="AD6375" s="707"/>
      <c r="AE6375" s="707"/>
      <c r="AI6375" s="707"/>
      <c r="AJ6375" s="707"/>
      <c r="AK6375" s="707"/>
    </row>
    <row r="6376" spans="4:47">
      <c r="D6376" s="160" t="s">
        <v>5940</v>
      </c>
      <c r="E6376" s="160"/>
      <c r="F6376" s="160">
        <v>46204</v>
      </c>
      <c r="G6376" s="160">
        <v>46224</v>
      </c>
      <c r="H6376" s="160">
        <v>46200</v>
      </c>
      <c r="I6376" s="160">
        <v>46221</v>
      </c>
      <c r="J6376" s="160">
        <v>0</v>
      </c>
      <c r="K6376" s="160">
        <v>0</v>
      </c>
      <c r="L6376" s="707">
        <v>557694.54</v>
      </c>
      <c r="M6376" s="727" t="s">
        <v>4994</v>
      </c>
      <c r="AB6376" s="707"/>
      <c r="AC6376" s="707"/>
      <c r="AD6376" s="707"/>
      <c r="AG6376" s="707"/>
      <c r="AH6376" s="707"/>
      <c r="AI6376" s="707"/>
      <c r="AJ6376" s="707"/>
      <c r="AK6376" s="707">
        <v>99765.36</v>
      </c>
      <c r="AL6376" s="707">
        <v>457929.18</v>
      </c>
      <c r="AM6376" s="707"/>
      <c r="AP6376" s="707"/>
      <c r="AQ6376" s="707"/>
      <c r="AR6376" s="707"/>
    </row>
    <row r="6377" spans="4:47">
      <c r="D6377" s="160" t="s">
        <v>5940</v>
      </c>
      <c r="E6377" s="160"/>
      <c r="F6377" s="160">
        <v>46204</v>
      </c>
      <c r="G6377" s="160">
        <v>46224</v>
      </c>
      <c r="H6377" s="160">
        <v>46200</v>
      </c>
      <c r="I6377" s="160">
        <v>46221</v>
      </c>
      <c r="J6377" s="160">
        <v>0</v>
      </c>
      <c r="K6377" s="160">
        <v>0</v>
      </c>
      <c r="L6377" s="707">
        <v>557694.54</v>
      </c>
      <c r="M6377" s="727" t="s">
        <v>4995</v>
      </c>
      <c r="AC6377" s="707"/>
      <c r="AD6377" s="707"/>
      <c r="AE6377" s="707"/>
      <c r="AF6377" s="707"/>
      <c r="AG6377" s="707"/>
      <c r="AH6377" s="707"/>
      <c r="AI6377" s="707"/>
      <c r="AJ6377" s="707"/>
      <c r="AK6377" s="707">
        <v>99765.36</v>
      </c>
      <c r="AL6377" s="707">
        <v>457929.18</v>
      </c>
      <c r="AM6377" s="707"/>
      <c r="AP6377" s="707"/>
      <c r="AQ6377" s="707"/>
      <c r="AR6377" s="707"/>
    </row>
    <row r="6378" spans="4:47">
      <c r="D6378" s="160" t="s">
        <v>5940</v>
      </c>
      <c r="E6378" s="160"/>
      <c r="F6378" s="160">
        <v>46204</v>
      </c>
      <c r="G6378" s="160">
        <v>46224</v>
      </c>
      <c r="H6378" s="160">
        <v>46200</v>
      </c>
      <c r="I6378" s="160">
        <v>46221</v>
      </c>
      <c r="J6378" s="160">
        <v>0</v>
      </c>
      <c r="K6378" s="160">
        <v>0</v>
      </c>
      <c r="L6378" s="707">
        <v>557694.54</v>
      </c>
      <c r="M6378" s="727" t="s">
        <v>4996</v>
      </c>
      <c r="R6378" s="707"/>
      <c r="S6378" s="707"/>
      <c r="T6378" s="707"/>
      <c r="U6378" s="707"/>
      <c r="V6378" s="707"/>
      <c r="W6378" s="707"/>
      <c r="X6378" s="707"/>
      <c r="Y6378" s="707"/>
      <c r="Z6378" s="707"/>
      <c r="AB6378" s="707"/>
      <c r="AC6378" s="707"/>
      <c r="AD6378" s="707"/>
      <c r="AE6378" s="707"/>
      <c r="AF6378" s="707"/>
      <c r="AJ6378" s="707"/>
      <c r="AK6378" s="707"/>
    </row>
    <row r="6379" spans="4:47">
      <c r="D6379" s="160" t="s">
        <v>5942</v>
      </c>
      <c r="E6379" s="160"/>
      <c r="F6379" s="160">
        <v>46028</v>
      </c>
      <c r="G6379" s="160">
        <v>46231</v>
      </c>
      <c r="H6379" s="160">
        <v>45991</v>
      </c>
      <c r="I6379" s="160">
        <v>46305</v>
      </c>
      <c r="J6379" s="160">
        <v>0</v>
      </c>
      <c r="K6379" s="160">
        <v>0</v>
      </c>
      <c r="L6379" s="707">
        <v>10534230.43</v>
      </c>
      <c r="M6379" s="727" t="s">
        <v>4994</v>
      </c>
      <c r="R6379" s="707"/>
      <c r="S6379" s="707"/>
      <c r="T6379" s="707"/>
      <c r="U6379" s="707"/>
      <c r="V6379" s="707"/>
      <c r="W6379" s="707"/>
      <c r="X6379" s="707"/>
      <c r="Y6379" s="707"/>
      <c r="Z6379" s="707"/>
      <c r="AA6379" s="707"/>
      <c r="AB6379" s="707"/>
      <c r="AC6379" s="707"/>
      <c r="AD6379" s="707">
        <v>30983.03</v>
      </c>
      <c r="AE6379" s="707">
        <v>154915.15</v>
      </c>
      <c r="AF6379" s="707"/>
      <c r="AG6379" s="707"/>
      <c r="AH6379" s="707"/>
      <c r="AI6379" s="707"/>
      <c r="AJ6379" s="707"/>
      <c r="AK6379" s="707"/>
      <c r="AL6379" s="707">
        <v>7697424.21</v>
      </c>
      <c r="AM6379" s="707">
        <v>1542335.23</v>
      </c>
      <c r="AN6379" s="707">
        <v>867524.84</v>
      </c>
      <c r="AO6379" s="707">
        <v>241047.97</v>
      </c>
      <c r="AP6379" s="707"/>
      <c r="AQ6379" s="707"/>
      <c r="AR6379" s="707"/>
      <c r="AS6379" s="707"/>
      <c r="AT6379" s="707"/>
      <c r="AU6379" s="707"/>
    </row>
    <row r="6380" spans="4:47">
      <c r="D6380" s="160" t="s">
        <v>5942</v>
      </c>
      <c r="E6380" s="160"/>
      <c r="F6380" s="160">
        <v>46028</v>
      </c>
      <c r="G6380" s="160">
        <v>46231</v>
      </c>
      <c r="H6380" s="160">
        <v>45991</v>
      </c>
      <c r="I6380" s="160">
        <v>46305</v>
      </c>
      <c r="J6380" s="160">
        <v>0</v>
      </c>
      <c r="K6380" s="160">
        <v>0</v>
      </c>
      <c r="L6380" s="707">
        <v>10534230.43</v>
      </c>
      <c r="M6380" s="727" t="s">
        <v>4995</v>
      </c>
      <c r="R6380" s="707"/>
      <c r="S6380" s="707"/>
      <c r="T6380" s="707"/>
      <c r="U6380" s="707"/>
      <c r="V6380" s="707"/>
      <c r="W6380" s="707"/>
      <c r="X6380" s="707"/>
      <c r="Y6380" s="707"/>
      <c r="Z6380" s="707"/>
      <c r="AA6380" s="707"/>
      <c r="AB6380" s="707"/>
      <c r="AC6380" s="707"/>
      <c r="AD6380" s="707">
        <v>30983.03</v>
      </c>
      <c r="AE6380" s="707">
        <v>154915.15</v>
      </c>
      <c r="AF6380" s="707"/>
      <c r="AG6380" s="707"/>
      <c r="AH6380" s="707"/>
      <c r="AI6380" s="707"/>
      <c r="AJ6380" s="707"/>
      <c r="AK6380" s="707"/>
      <c r="AL6380" s="707">
        <v>7697424.21</v>
      </c>
      <c r="AM6380" s="707">
        <v>1542335.23</v>
      </c>
      <c r="AN6380" s="707">
        <v>867524.84</v>
      </c>
      <c r="AO6380" s="707">
        <v>241047.97</v>
      </c>
      <c r="AP6380" s="707"/>
      <c r="AQ6380" s="707"/>
      <c r="AR6380" s="707"/>
      <c r="AS6380" s="707"/>
      <c r="AT6380" s="707"/>
      <c r="AU6380" s="707"/>
    </row>
    <row r="6381" spans="4:47">
      <c r="D6381" s="160" t="s">
        <v>5942</v>
      </c>
      <c r="E6381" s="160"/>
      <c r="F6381" s="160">
        <v>46028</v>
      </c>
      <c r="G6381" s="160">
        <v>46231</v>
      </c>
      <c r="H6381" s="160">
        <v>45991</v>
      </c>
      <c r="I6381" s="160">
        <v>46305</v>
      </c>
      <c r="J6381" s="160">
        <v>0</v>
      </c>
      <c r="K6381" s="160">
        <v>0</v>
      </c>
      <c r="L6381" s="707">
        <v>10534230.43</v>
      </c>
      <c r="M6381" s="727" t="s">
        <v>4996</v>
      </c>
      <c r="Q6381" s="707"/>
      <c r="R6381" s="707"/>
      <c r="S6381" s="707"/>
      <c r="T6381" s="707"/>
      <c r="U6381" s="707"/>
      <c r="V6381" s="707"/>
      <c r="W6381" s="707"/>
      <c r="X6381" s="707"/>
      <c r="Y6381" s="707"/>
      <c r="Z6381" s="707"/>
      <c r="AA6381" s="707"/>
      <c r="AB6381" s="707"/>
      <c r="AC6381" s="707"/>
      <c r="AD6381" s="707"/>
      <c r="AE6381" s="707"/>
      <c r="AF6381" s="707"/>
      <c r="AG6381" s="707"/>
      <c r="AI6381" s="707"/>
      <c r="AJ6381" s="707"/>
      <c r="AK6381" s="707"/>
    </row>
    <row r="6382" spans="4:47">
      <c r="D6382" s="160" t="s">
        <v>5957</v>
      </c>
      <c r="E6382" s="160"/>
      <c r="F6382" s="160">
        <v>46201</v>
      </c>
      <c r="G6382" s="160">
        <v>46214</v>
      </c>
      <c r="H6382" s="160">
        <v>46207</v>
      </c>
      <c r="I6382" s="160">
        <v>46221</v>
      </c>
      <c r="J6382" s="160">
        <v>0</v>
      </c>
      <c r="K6382" s="160">
        <v>0</v>
      </c>
      <c r="L6382" s="707">
        <v>1301287.26</v>
      </c>
      <c r="M6382" s="727" t="s">
        <v>4994</v>
      </c>
      <c r="P6382" s="707"/>
      <c r="Q6382" s="707"/>
      <c r="R6382" s="707"/>
      <c r="S6382" s="707"/>
      <c r="T6382" s="707"/>
      <c r="U6382" s="707"/>
      <c r="V6382" s="707"/>
      <c r="W6382" s="707"/>
      <c r="X6382" s="707"/>
      <c r="Y6382" s="707"/>
      <c r="Z6382" s="707"/>
      <c r="AA6382" s="707"/>
      <c r="AB6382" s="707"/>
      <c r="AC6382" s="707"/>
      <c r="AK6382" s="707"/>
      <c r="AL6382" s="707">
        <v>1301287.26</v>
      </c>
      <c r="AT6382" s="707"/>
      <c r="AU6382" s="707"/>
    </row>
    <row r="6383" spans="4:47">
      <c r="D6383" s="160" t="s">
        <v>5957</v>
      </c>
      <c r="E6383" s="160"/>
      <c r="F6383" s="160">
        <v>46201</v>
      </c>
      <c r="G6383" s="160">
        <v>46214</v>
      </c>
      <c r="H6383" s="160">
        <v>46207</v>
      </c>
      <c r="I6383" s="160">
        <v>46221</v>
      </c>
      <c r="J6383" s="160">
        <v>0</v>
      </c>
      <c r="K6383" s="160">
        <v>0</v>
      </c>
      <c r="L6383" s="707">
        <v>1301287.26</v>
      </c>
      <c r="M6383" s="727" t="s">
        <v>4995</v>
      </c>
      <c r="R6383" s="707"/>
      <c r="S6383" s="707"/>
      <c r="T6383" s="707"/>
      <c r="U6383" s="707"/>
      <c r="V6383" s="707"/>
      <c r="W6383" s="707"/>
      <c r="X6383" s="707"/>
      <c r="Y6383" s="707"/>
      <c r="Z6383" s="707"/>
      <c r="AA6383" s="707"/>
      <c r="AB6383" s="707"/>
      <c r="AC6383" s="707"/>
      <c r="AD6383" s="707"/>
      <c r="AK6383" s="707"/>
      <c r="AL6383" s="707">
        <v>1301287.26</v>
      </c>
      <c r="AT6383" s="707"/>
      <c r="AU6383" s="707"/>
    </row>
    <row r="6384" spans="4:47">
      <c r="D6384" s="160" t="s">
        <v>5957</v>
      </c>
      <c r="E6384" s="160"/>
      <c r="F6384" s="160">
        <v>46201</v>
      </c>
      <c r="G6384" s="160">
        <v>46214</v>
      </c>
      <c r="H6384" s="160">
        <v>46207</v>
      </c>
      <c r="I6384" s="160">
        <v>46221</v>
      </c>
      <c r="J6384" s="160">
        <v>0</v>
      </c>
      <c r="K6384" s="160">
        <v>0</v>
      </c>
      <c r="L6384" s="707">
        <v>1301287.26</v>
      </c>
      <c r="M6384" s="727" t="s">
        <v>4996</v>
      </c>
      <c r="Q6384" s="707"/>
      <c r="R6384" s="707"/>
      <c r="S6384" s="707"/>
      <c r="T6384" s="707"/>
      <c r="U6384" s="707"/>
      <c r="V6384" s="707"/>
      <c r="W6384" s="707"/>
      <c r="X6384" s="707"/>
      <c r="Y6384" s="707"/>
      <c r="Z6384" s="707"/>
      <c r="AA6384" s="707"/>
      <c r="AC6384" s="707"/>
      <c r="AD6384" s="707"/>
    </row>
    <row r="6385" spans="4:46">
      <c r="D6385" s="160" t="s">
        <v>5943</v>
      </c>
      <c r="E6385" s="160"/>
      <c r="F6385" s="160">
        <v>46190</v>
      </c>
      <c r="G6385" s="160">
        <v>46230</v>
      </c>
      <c r="H6385" s="160">
        <v>46205</v>
      </c>
      <c r="I6385" s="160">
        <v>46226</v>
      </c>
      <c r="J6385" s="160">
        <v>0</v>
      </c>
      <c r="K6385" s="160">
        <v>0</v>
      </c>
      <c r="L6385" s="707">
        <v>557694.54</v>
      </c>
      <c r="M6385" s="727" t="s">
        <v>4994</v>
      </c>
      <c r="P6385" s="707"/>
      <c r="Q6385" s="707"/>
      <c r="R6385" s="707"/>
      <c r="S6385" s="707"/>
      <c r="T6385" s="707"/>
      <c r="U6385" s="707"/>
      <c r="V6385" s="707"/>
      <c r="W6385" s="707"/>
      <c r="X6385" s="707"/>
      <c r="Y6385" s="707"/>
      <c r="Z6385" s="707"/>
      <c r="AA6385" s="707"/>
      <c r="AB6385" s="707"/>
      <c r="AK6385" s="707"/>
      <c r="AL6385" s="707">
        <v>557694.54</v>
      </c>
      <c r="AM6385" s="707"/>
      <c r="AQ6385" s="707"/>
      <c r="AR6385" s="707"/>
      <c r="AS6385" s="707"/>
    </row>
    <row r="6386" spans="4:46">
      <c r="D6386" s="160" t="s">
        <v>5943</v>
      </c>
      <c r="E6386" s="160"/>
      <c r="F6386" s="160">
        <v>46190</v>
      </c>
      <c r="G6386" s="160">
        <v>46230</v>
      </c>
      <c r="H6386" s="160">
        <v>46205</v>
      </c>
      <c r="I6386" s="160">
        <v>46226</v>
      </c>
      <c r="J6386" s="160">
        <v>0</v>
      </c>
      <c r="K6386" s="160">
        <v>0</v>
      </c>
      <c r="L6386" s="707">
        <v>557694.54</v>
      </c>
      <c r="M6386" s="727" t="s">
        <v>4995</v>
      </c>
      <c r="S6386" s="707"/>
      <c r="T6386" s="707"/>
      <c r="U6386" s="707"/>
      <c r="V6386" s="707"/>
      <c r="W6386" s="707"/>
      <c r="X6386" s="707"/>
      <c r="Y6386" s="707"/>
      <c r="Z6386" s="707"/>
      <c r="AA6386" s="707"/>
      <c r="AB6386" s="707"/>
      <c r="AC6386" s="707"/>
      <c r="AK6386" s="707"/>
      <c r="AL6386" s="707">
        <v>557694.54</v>
      </c>
      <c r="AM6386" s="707"/>
      <c r="AQ6386" s="707"/>
      <c r="AR6386" s="707"/>
      <c r="AS6386" s="707"/>
    </row>
    <row r="6387" spans="4:46">
      <c r="D6387" s="160" t="s">
        <v>5943</v>
      </c>
      <c r="E6387" s="160"/>
      <c r="F6387" s="160">
        <v>46190</v>
      </c>
      <c r="G6387" s="160">
        <v>46230</v>
      </c>
      <c r="H6387" s="160">
        <v>46205</v>
      </c>
      <c r="I6387" s="160">
        <v>46226</v>
      </c>
      <c r="J6387" s="160">
        <v>0</v>
      </c>
      <c r="K6387" s="160">
        <v>0</v>
      </c>
      <c r="L6387" s="707">
        <v>557694.54</v>
      </c>
      <c r="M6387" s="727" t="s">
        <v>4996</v>
      </c>
      <c r="Q6387" s="707"/>
      <c r="R6387" s="707"/>
      <c r="S6387" s="707"/>
      <c r="T6387" s="707"/>
      <c r="U6387" s="707"/>
      <c r="V6387" s="707"/>
      <c r="W6387" s="707"/>
      <c r="X6387" s="707"/>
      <c r="Y6387" s="707"/>
      <c r="Z6387" s="707"/>
      <c r="AA6387" s="707"/>
      <c r="AB6387" s="707"/>
      <c r="AC6387" s="707"/>
    </row>
    <row r="6388" spans="4:46">
      <c r="D6388" s="160" t="s">
        <v>5944</v>
      </c>
      <c r="E6388" s="160"/>
      <c r="F6388" s="160">
        <v>46212</v>
      </c>
      <c r="G6388" s="160">
        <v>46225</v>
      </c>
      <c r="H6388" s="160">
        <v>46212</v>
      </c>
      <c r="I6388" s="160">
        <v>46226</v>
      </c>
      <c r="J6388" s="160">
        <v>0</v>
      </c>
      <c r="K6388" s="160">
        <v>0</v>
      </c>
      <c r="L6388" s="707">
        <v>371796.36</v>
      </c>
      <c r="M6388" s="727" t="s">
        <v>4994</v>
      </c>
      <c r="P6388" s="707"/>
      <c r="Q6388" s="707"/>
      <c r="R6388" s="707"/>
      <c r="S6388" s="707"/>
      <c r="T6388" s="707"/>
      <c r="U6388" s="707"/>
      <c r="V6388" s="707"/>
      <c r="W6388" s="707"/>
      <c r="X6388" s="707"/>
      <c r="Y6388" s="707"/>
      <c r="Z6388" s="707"/>
      <c r="AA6388" s="707"/>
      <c r="AB6388" s="707"/>
      <c r="AL6388" s="707">
        <v>371796.36</v>
      </c>
      <c r="AM6388" s="707"/>
      <c r="AR6388" s="707"/>
    </row>
    <row r="6389" spans="4:46">
      <c r="D6389" s="160" t="s">
        <v>5944</v>
      </c>
      <c r="E6389" s="160"/>
      <c r="F6389" s="160">
        <v>46212</v>
      </c>
      <c r="G6389" s="160">
        <v>46225</v>
      </c>
      <c r="H6389" s="160">
        <v>46212</v>
      </c>
      <c r="I6389" s="160">
        <v>46226</v>
      </c>
      <c r="J6389" s="160">
        <v>0</v>
      </c>
      <c r="K6389" s="160">
        <v>0</v>
      </c>
      <c r="L6389" s="707">
        <v>371796.36</v>
      </c>
      <c r="M6389" s="727" t="s">
        <v>4995</v>
      </c>
      <c r="R6389" s="707"/>
      <c r="S6389" s="707"/>
      <c r="T6389" s="707"/>
      <c r="U6389" s="707"/>
      <c r="V6389" s="707"/>
      <c r="W6389" s="707"/>
      <c r="X6389" s="707"/>
      <c r="Y6389" s="707"/>
      <c r="Z6389" s="707"/>
      <c r="AA6389" s="707"/>
      <c r="AB6389" s="707"/>
      <c r="AD6389" s="707"/>
      <c r="AL6389" s="707">
        <v>371796.36</v>
      </c>
      <c r="AM6389" s="707"/>
      <c r="AR6389" s="707"/>
    </row>
    <row r="6390" spans="4:46">
      <c r="D6390" s="160" t="s">
        <v>5944</v>
      </c>
      <c r="E6390" s="160"/>
      <c r="F6390" s="160">
        <v>46212</v>
      </c>
      <c r="G6390" s="160">
        <v>46225</v>
      </c>
      <c r="H6390" s="160">
        <v>46212</v>
      </c>
      <c r="I6390" s="160">
        <v>46226</v>
      </c>
      <c r="J6390" s="160">
        <v>0</v>
      </c>
      <c r="K6390" s="160">
        <v>0</v>
      </c>
      <c r="L6390" s="707">
        <v>371796.36</v>
      </c>
      <c r="M6390" s="727" t="s">
        <v>4996</v>
      </c>
      <c r="Q6390" s="707"/>
      <c r="R6390" s="707"/>
      <c r="S6390" s="707"/>
      <c r="T6390" s="707"/>
      <c r="U6390" s="707"/>
      <c r="V6390" s="707"/>
      <c r="W6390" s="707"/>
      <c r="X6390" s="707"/>
      <c r="Y6390" s="707"/>
      <c r="Z6390" s="707"/>
      <c r="AD6390" s="707"/>
    </row>
    <row r="6391" spans="4:46">
      <c r="D6391" s="160" t="s">
        <v>5945</v>
      </c>
      <c r="E6391" s="160"/>
      <c r="F6391" s="160">
        <v>46058</v>
      </c>
      <c r="G6391" s="160">
        <v>46106</v>
      </c>
      <c r="H6391" s="160">
        <v>46207</v>
      </c>
      <c r="I6391" s="160">
        <v>46256</v>
      </c>
      <c r="J6391" s="160">
        <v>0</v>
      </c>
      <c r="K6391" s="160">
        <v>0</v>
      </c>
      <c r="L6391" s="707">
        <v>1115389.08</v>
      </c>
      <c r="M6391" s="727" t="s">
        <v>4994</v>
      </c>
      <c r="P6391" s="707"/>
      <c r="R6391" s="707"/>
      <c r="S6391" s="707"/>
      <c r="T6391" s="707"/>
      <c r="U6391" s="707"/>
      <c r="V6391" s="707"/>
      <c r="W6391" s="707"/>
      <c r="X6391" s="707"/>
      <c r="Y6391" s="707"/>
      <c r="Z6391" s="707"/>
      <c r="AA6391" s="707"/>
      <c r="AB6391" s="707"/>
      <c r="AC6391" s="707"/>
      <c r="AK6391" s="707"/>
      <c r="AL6391" s="707">
        <v>533527.78</v>
      </c>
      <c r="AM6391" s="707">
        <v>581861.30000000005</v>
      </c>
      <c r="AO6391" s="707"/>
      <c r="AP6391" s="707"/>
    </row>
    <row r="6392" spans="4:46">
      <c r="D6392" s="160" t="s">
        <v>5945</v>
      </c>
      <c r="E6392" s="160"/>
      <c r="F6392" s="160">
        <v>46058</v>
      </c>
      <c r="G6392" s="160">
        <v>46106</v>
      </c>
      <c r="H6392" s="160">
        <v>46207</v>
      </c>
      <c r="I6392" s="160">
        <v>46256</v>
      </c>
      <c r="J6392" s="160">
        <v>0</v>
      </c>
      <c r="K6392" s="160">
        <v>0</v>
      </c>
      <c r="L6392" s="707">
        <v>1115389.08</v>
      </c>
      <c r="M6392" s="727" t="s">
        <v>4995</v>
      </c>
      <c r="S6392" s="707"/>
      <c r="T6392" s="707"/>
      <c r="U6392" s="707"/>
      <c r="W6392" s="707"/>
      <c r="X6392" s="707"/>
      <c r="Y6392" s="707"/>
      <c r="Z6392" s="707"/>
      <c r="AA6392" s="707"/>
      <c r="AB6392" s="707"/>
      <c r="AC6392" s="707"/>
      <c r="AD6392" s="707"/>
      <c r="AK6392" s="707"/>
      <c r="AL6392" s="707">
        <v>533527.78</v>
      </c>
      <c r="AM6392" s="707">
        <v>581861.30000000005</v>
      </c>
      <c r="AO6392" s="707"/>
      <c r="AP6392" s="707"/>
    </row>
    <row r="6393" spans="4:46">
      <c r="D6393" s="160" t="s">
        <v>5945</v>
      </c>
      <c r="E6393" s="160"/>
      <c r="F6393" s="160">
        <v>46058</v>
      </c>
      <c r="G6393" s="160">
        <v>46106</v>
      </c>
      <c r="H6393" s="160">
        <v>46207</v>
      </c>
      <c r="I6393" s="160">
        <v>46256</v>
      </c>
      <c r="J6393" s="160">
        <v>0</v>
      </c>
      <c r="K6393" s="160">
        <v>0</v>
      </c>
      <c r="L6393" s="707">
        <v>1115389.08</v>
      </c>
      <c r="M6393" s="727" t="s">
        <v>4996</v>
      </c>
      <c r="R6393" s="707"/>
      <c r="S6393" s="707"/>
      <c r="T6393" s="707"/>
      <c r="U6393" s="707"/>
      <c r="Z6393" s="707"/>
      <c r="AA6393" s="707"/>
      <c r="AC6393" s="707"/>
      <c r="AD6393" s="707"/>
    </row>
    <row r="6394" spans="4:46">
      <c r="D6394" s="160" t="s">
        <v>5946</v>
      </c>
      <c r="E6394" s="160"/>
      <c r="F6394" s="160">
        <v>46100</v>
      </c>
      <c r="G6394" s="160">
        <v>46155</v>
      </c>
      <c r="H6394" s="160">
        <v>46249</v>
      </c>
      <c r="I6394" s="160">
        <v>46305</v>
      </c>
      <c r="J6394" s="160">
        <v>0</v>
      </c>
      <c r="K6394" s="160">
        <v>0</v>
      </c>
      <c r="L6394" s="707">
        <v>1301287.26</v>
      </c>
      <c r="M6394" s="727" t="s">
        <v>4994</v>
      </c>
      <c r="R6394" s="707"/>
      <c r="S6394" s="707"/>
      <c r="T6394" s="707"/>
      <c r="U6394" s="707"/>
      <c r="V6394" s="707"/>
      <c r="W6394" s="707"/>
      <c r="X6394" s="707"/>
      <c r="Y6394" s="707"/>
      <c r="AA6394" s="707"/>
      <c r="AL6394" s="707"/>
      <c r="AM6394" s="707">
        <v>371796.36</v>
      </c>
      <c r="AN6394" s="707">
        <v>688442.93</v>
      </c>
      <c r="AO6394" s="707">
        <v>241047.97</v>
      </c>
      <c r="AP6394" s="707"/>
      <c r="AQ6394" s="707"/>
      <c r="AR6394" s="707"/>
    </row>
    <row r="6395" spans="4:46">
      <c r="D6395" s="160" t="s">
        <v>5946</v>
      </c>
      <c r="E6395" s="160"/>
      <c r="F6395" s="160">
        <v>46100</v>
      </c>
      <c r="G6395" s="160">
        <v>46155</v>
      </c>
      <c r="H6395" s="160">
        <v>46249</v>
      </c>
      <c r="I6395" s="160">
        <v>46305</v>
      </c>
      <c r="J6395" s="160">
        <v>0</v>
      </c>
      <c r="K6395" s="160">
        <v>0</v>
      </c>
      <c r="L6395" s="707">
        <v>1301287.26</v>
      </c>
      <c r="M6395" s="727" t="s">
        <v>4995</v>
      </c>
      <c r="R6395" s="707"/>
      <c r="S6395" s="707"/>
      <c r="T6395" s="707"/>
      <c r="U6395" s="707"/>
      <c r="V6395" s="707"/>
      <c r="W6395" s="707"/>
      <c r="X6395" s="707"/>
      <c r="Y6395" s="707"/>
      <c r="Z6395" s="707"/>
      <c r="AA6395" s="707"/>
      <c r="AB6395" s="707"/>
      <c r="AC6395" s="707"/>
      <c r="AD6395" s="707"/>
      <c r="AE6395" s="707"/>
      <c r="AL6395" s="707"/>
      <c r="AM6395" s="707">
        <v>371796.36</v>
      </c>
      <c r="AN6395" s="707">
        <v>688442.93</v>
      </c>
      <c r="AO6395" s="707">
        <v>241047.97</v>
      </c>
      <c r="AP6395" s="707"/>
      <c r="AQ6395" s="707"/>
      <c r="AR6395" s="707"/>
    </row>
    <row r="6396" spans="4:46">
      <c r="D6396" s="160" t="s">
        <v>5946</v>
      </c>
      <c r="E6396" s="160"/>
      <c r="F6396" s="160">
        <v>46100</v>
      </c>
      <c r="G6396" s="160">
        <v>46155</v>
      </c>
      <c r="H6396" s="160">
        <v>46249</v>
      </c>
      <c r="I6396" s="160">
        <v>46305</v>
      </c>
      <c r="J6396" s="160">
        <v>0</v>
      </c>
      <c r="K6396" s="160">
        <v>0</v>
      </c>
      <c r="L6396" s="707">
        <v>1301287.26</v>
      </c>
      <c r="M6396" s="727" t="s">
        <v>4996</v>
      </c>
      <c r="Q6396" s="707"/>
      <c r="R6396" s="707"/>
      <c r="S6396" s="707"/>
      <c r="T6396" s="707"/>
      <c r="U6396" s="707"/>
      <c r="V6396" s="707"/>
      <c r="W6396" s="707"/>
      <c r="X6396" s="707"/>
      <c r="Y6396" s="707"/>
      <c r="Z6396" s="707"/>
      <c r="AC6396" s="707"/>
      <c r="AD6396" s="707"/>
      <c r="AE6396" s="707"/>
    </row>
    <row r="6397" spans="4:46">
      <c r="D6397" s="160" t="s">
        <v>5947</v>
      </c>
      <c r="E6397" s="160"/>
      <c r="F6397" s="160">
        <v>46058</v>
      </c>
      <c r="G6397" s="160">
        <v>46064</v>
      </c>
      <c r="H6397" s="160">
        <v>46207</v>
      </c>
      <c r="I6397" s="160">
        <v>46214</v>
      </c>
      <c r="J6397" s="160">
        <v>0</v>
      </c>
      <c r="K6397" s="160">
        <v>0</v>
      </c>
      <c r="L6397" s="707">
        <v>185898.18</v>
      </c>
      <c r="M6397" s="727" t="s">
        <v>4994</v>
      </c>
      <c r="P6397" s="707"/>
      <c r="Q6397" s="707"/>
      <c r="R6397" s="707"/>
      <c r="S6397" s="707"/>
      <c r="U6397" s="707"/>
      <c r="V6397" s="707"/>
      <c r="W6397" s="707"/>
      <c r="X6397" s="707"/>
      <c r="Y6397" s="707"/>
      <c r="Z6397" s="707"/>
      <c r="AA6397" s="707"/>
      <c r="AB6397" s="707"/>
      <c r="AC6397" s="707"/>
      <c r="AK6397" s="707"/>
      <c r="AL6397" s="707">
        <v>185898.18</v>
      </c>
      <c r="AO6397" s="707"/>
      <c r="AQ6397" s="707"/>
    </row>
    <row r="6398" spans="4:46">
      <c r="D6398" s="160" t="s">
        <v>5947</v>
      </c>
      <c r="E6398" s="160"/>
      <c r="F6398" s="160">
        <v>46058</v>
      </c>
      <c r="G6398" s="160">
        <v>46064</v>
      </c>
      <c r="H6398" s="160">
        <v>46207</v>
      </c>
      <c r="I6398" s="160">
        <v>46214</v>
      </c>
      <c r="J6398" s="160">
        <v>0</v>
      </c>
      <c r="K6398" s="160">
        <v>0</v>
      </c>
      <c r="L6398" s="707">
        <v>185898.18</v>
      </c>
      <c r="M6398" s="727" t="s">
        <v>4995</v>
      </c>
      <c r="R6398" s="707"/>
      <c r="S6398" s="707"/>
      <c r="T6398" s="707"/>
      <c r="U6398" s="707"/>
      <c r="V6398" s="707"/>
      <c r="W6398" s="707"/>
      <c r="X6398" s="707"/>
      <c r="Y6398" s="707"/>
      <c r="Z6398" s="707"/>
      <c r="AA6398" s="707"/>
      <c r="AB6398" s="707"/>
      <c r="AC6398" s="707"/>
      <c r="AD6398" s="707"/>
      <c r="AE6398" s="707"/>
      <c r="AK6398" s="707"/>
      <c r="AL6398" s="707">
        <v>185898.18</v>
      </c>
      <c r="AO6398" s="707"/>
      <c r="AQ6398" s="707"/>
    </row>
    <row r="6399" spans="4:46">
      <c r="D6399" s="160" t="s">
        <v>5947</v>
      </c>
      <c r="E6399" s="160"/>
      <c r="F6399" s="160">
        <v>46058</v>
      </c>
      <c r="G6399" s="160">
        <v>46064</v>
      </c>
      <c r="H6399" s="160">
        <v>46207</v>
      </c>
      <c r="I6399" s="160">
        <v>46214</v>
      </c>
      <c r="J6399" s="160">
        <v>0</v>
      </c>
      <c r="K6399" s="160">
        <v>0</v>
      </c>
      <c r="L6399" s="707">
        <v>185898.18</v>
      </c>
      <c r="M6399" s="727" t="s">
        <v>4996</v>
      </c>
      <c r="R6399" s="707"/>
      <c r="S6399" s="707"/>
      <c r="T6399" s="707"/>
      <c r="U6399" s="707"/>
      <c r="V6399" s="707"/>
      <c r="W6399" s="707"/>
      <c r="X6399" s="707"/>
      <c r="Y6399" s="707"/>
      <c r="Z6399" s="707"/>
      <c r="AD6399" s="707"/>
      <c r="AE6399" s="707"/>
    </row>
    <row r="6400" spans="4:46">
      <c r="D6400" s="160" t="s">
        <v>5948</v>
      </c>
      <c r="E6400" s="160"/>
      <c r="F6400" s="160">
        <v>46203</v>
      </c>
      <c r="G6400" s="160">
        <v>46216</v>
      </c>
      <c r="H6400" s="160">
        <v>46207</v>
      </c>
      <c r="I6400" s="160">
        <v>46221</v>
      </c>
      <c r="J6400" s="707">
        <v>0</v>
      </c>
      <c r="K6400" s="160">
        <v>0</v>
      </c>
      <c r="L6400" s="707">
        <v>371796.36</v>
      </c>
      <c r="M6400" s="727" t="s">
        <v>4994</v>
      </c>
      <c r="R6400" s="707"/>
      <c r="S6400" s="707"/>
      <c r="T6400" s="707"/>
      <c r="U6400" s="707"/>
      <c r="V6400" s="707"/>
      <c r="W6400" s="707"/>
      <c r="X6400" s="707"/>
      <c r="Y6400" s="707"/>
      <c r="Z6400" s="707"/>
      <c r="AA6400" s="707"/>
      <c r="AB6400" s="707"/>
      <c r="AC6400" s="707"/>
      <c r="AD6400" s="707"/>
      <c r="AE6400" s="707"/>
      <c r="AF6400" s="707"/>
      <c r="AK6400" s="707"/>
      <c r="AL6400" s="707">
        <v>371796.36</v>
      </c>
      <c r="AQ6400" s="707"/>
      <c r="AS6400" s="707"/>
      <c r="AT6400" s="707"/>
    </row>
    <row r="6401" spans="4:46">
      <c r="D6401" s="160" t="s">
        <v>5948</v>
      </c>
      <c r="E6401" s="160"/>
      <c r="F6401" s="160">
        <v>46203</v>
      </c>
      <c r="G6401" s="160">
        <v>46216</v>
      </c>
      <c r="H6401" s="160">
        <v>46207</v>
      </c>
      <c r="I6401" s="160">
        <v>46221</v>
      </c>
      <c r="J6401" s="707">
        <v>0</v>
      </c>
      <c r="K6401" s="160">
        <v>0</v>
      </c>
      <c r="L6401" s="707">
        <v>371796.36</v>
      </c>
      <c r="M6401" s="727" t="s">
        <v>4995</v>
      </c>
      <c r="T6401" s="707"/>
      <c r="U6401" s="707"/>
      <c r="V6401" s="707"/>
      <c r="W6401" s="707"/>
      <c r="X6401" s="707"/>
      <c r="Y6401" s="707"/>
      <c r="Z6401" s="707"/>
      <c r="AA6401" s="707"/>
      <c r="AB6401" s="707"/>
      <c r="AC6401" s="707"/>
      <c r="AD6401" s="707"/>
      <c r="AE6401" s="707"/>
      <c r="AF6401" s="707"/>
      <c r="AK6401" s="707"/>
      <c r="AL6401" s="707">
        <v>371796.36</v>
      </c>
      <c r="AQ6401" s="707"/>
      <c r="AS6401" s="707"/>
      <c r="AT6401" s="707"/>
    </row>
    <row r="6402" spans="4:46">
      <c r="D6402" s="160" t="s">
        <v>5948</v>
      </c>
      <c r="E6402" s="160"/>
      <c r="F6402" s="160">
        <v>46203</v>
      </c>
      <c r="G6402" s="160">
        <v>46216</v>
      </c>
      <c r="H6402" s="160">
        <v>46207</v>
      </c>
      <c r="I6402" s="160">
        <v>46221</v>
      </c>
      <c r="J6402" s="707">
        <v>0</v>
      </c>
      <c r="K6402" s="160">
        <v>0</v>
      </c>
      <c r="L6402" s="707">
        <v>371796.36</v>
      </c>
      <c r="M6402" s="727" t="s">
        <v>4996</v>
      </c>
      <c r="Q6402" s="707"/>
      <c r="R6402" s="707"/>
      <c r="S6402" s="707"/>
      <c r="T6402" s="707"/>
      <c r="U6402" s="707"/>
      <c r="V6402" s="707"/>
      <c r="W6402" s="707"/>
      <c r="X6402" s="707"/>
      <c r="Y6402" s="707"/>
      <c r="Z6402" s="707"/>
      <c r="AA6402" s="707"/>
      <c r="AB6402" s="707"/>
      <c r="AC6402" s="707"/>
      <c r="AD6402" s="707"/>
      <c r="AE6402" s="707"/>
      <c r="AF6402" s="707"/>
    </row>
    <row r="6403" spans="4:46">
      <c r="D6403" s="160" t="s">
        <v>5949</v>
      </c>
      <c r="E6403" s="160"/>
      <c r="F6403" s="160">
        <v>46058</v>
      </c>
      <c r="G6403" s="160">
        <v>46064</v>
      </c>
      <c r="H6403" s="160">
        <v>46207</v>
      </c>
      <c r="I6403" s="160">
        <v>46214</v>
      </c>
      <c r="J6403" s="160">
        <v>0</v>
      </c>
      <c r="K6403" s="160">
        <v>0</v>
      </c>
      <c r="L6403" s="707">
        <v>371796.36</v>
      </c>
      <c r="M6403" s="727" t="s">
        <v>4994</v>
      </c>
      <c r="P6403" s="707"/>
      <c r="Q6403" s="707"/>
      <c r="R6403" s="707"/>
      <c r="T6403" s="707"/>
      <c r="U6403" s="707"/>
      <c r="V6403" s="707"/>
      <c r="W6403" s="707"/>
      <c r="X6403" s="707"/>
      <c r="Y6403" s="707"/>
      <c r="Z6403" s="707"/>
      <c r="AA6403" s="707"/>
      <c r="AB6403" s="707"/>
      <c r="AC6403" s="707"/>
      <c r="AD6403" s="707"/>
      <c r="AK6403" s="707"/>
      <c r="AL6403" s="707">
        <v>371796.36</v>
      </c>
      <c r="AO6403" s="707"/>
      <c r="AP6403" s="707"/>
    </row>
    <row r="6404" spans="4:46">
      <c r="D6404" s="160" t="s">
        <v>5949</v>
      </c>
      <c r="E6404" s="160"/>
      <c r="F6404" s="160">
        <v>46058</v>
      </c>
      <c r="G6404" s="160">
        <v>46064</v>
      </c>
      <c r="H6404" s="160">
        <v>46207</v>
      </c>
      <c r="I6404" s="160">
        <v>46214</v>
      </c>
      <c r="J6404" s="160">
        <v>0</v>
      </c>
      <c r="K6404" s="160">
        <v>0</v>
      </c>
      <c r="L6404" s="707">
        <v>371796.36</v>
      </c>
      <c r="M6404" s="727" t="s">
        <v>4995</v>
      </c>
      <c r="V6404" s="707"/>
      <c r="W6404" s="707"/>
      <c r="X6404" s="707"/>
      <c r="Y6404" s="707"/>
      <c r="Z6404" s="707"/>
      <c r="AA6404" s="707"/>
      <c r="AB6404" s="707"/>
      <c r="AC6404" s="707"/>
      <c r="AD6404" s="707"/>
      <c r="AE6404" s="707"/>
      <c r="AF6404" s="707"/>
      <c r="AG6404" s="707"/>
      <c r="AH6404" s="707"/>
      <c r="AK6404" s="707"/>
      <c r="AL6404" s="707">
        <v>371796.36</v>
      </c>
      <c r="AO6404" s="707"/>
      <c r="AP6404" s="707"/>
    </row>
    <row r="6405" spans="4:46">
      <c r="D6405" s="160" t="s">
        <v>5949</v>
      </c>
      <c r="E6405" s="160"/>
      <c r="F6405" s="160">
        <v>46058</v>
      </c>
      <c r="G6405" s="160">
        <v>46064</v>
      </c>
      <c r="H6405" s="160">
        <v>46207</v>
      </c>
      <c r="I6405" s="160">
        <v>46214</v>
      </c>
      <c r="J6405" s="160">
        <v>0</v>
      </c>
      <c r="K6405" s="160">
        <v>0</v>
      </c>
      <c r="L6405" s="707">
        <v>371796.36</v>
      </c>
      <c r="M6405" s="727" t="s">
        <v>4996</v>
      </c>
      <c r="U6405" s="707"/>
      <c r="V6405" s="707"/>
      <c r="W6405" s="707"/>
      <c r="X6405" s="707"/>
      <c r="AB6405" s="707"/>
      <c r="AC6405" s="707"/>
      <c r="AE6405" s="707"/>
      <c r="AF6405" s="707"/>
      <c r="AG6405" s="707"/>
      <c r="AH6405" s="707"/>
    </row>
    <row r="6406" spans="4:46">
      <c r="D6406" s="160" t="s">
        <v>5950</v>
      </c>
      <c r="E6406" s="160"/>
      <c r="F6406" s="160">
        <v>46210</v>
      </c>
      <c r="G6406" s="160">
        <v>46230</v>
      </c>
      <c r="H6406" s="160">
        <v>46214</v>
      </c>
      <c r="I6406" s="160">
        <v>46235</v>
      </c>
      <c r="J6406" s="160">
        <v>0</v>
      </c>
      <c r="K6406" s="160">
        <v>0</v>
      </c>
      <c r="L6406" s="707">
        <v>557694.54</v>
      </c>
      <c r="M6406" s="727" t="s">
        <v>4994</v>
      </c>
      <c r="U6406" s="707"/>
      <c r="V6406" s="707"/>
      <c r="W6406" s="707"/>
      <c r="X6406" s="707"/>
      <c r="Y6406" s="707"/>
      <c r="Z6406" s="707"/>
      <c r="AA6406" s="707"/>
      <c r="AB6406" s="707"/>
      <c r="AC6406" s="707"/>
      <c r="AD6406" s="707"/>
      <c r="AE6406" s="707"/>
      <c r="AK6406" s="707"/>
      <c r="AL6406" s="707">
        <v>533527.78</v>
      </c>
      <c r="AM6406" s="707">
        <v>24166.76</v>
      </c>
      <c r="AQ6406" s="707"/>
      <c r="AS6406" s="707"/>
      <c r="AT6406" s="707"/>
    </row>
    <row r="6407" spans="4:46">
      <c r="D6407" s="160" t="s">
        <v>5950</v>
      </c>
      <c r="E6407" s="160"/>
      <c r="F6407" s="160">
        <v>46210</v>
      </c>
      <c r="G6407" s="160">
        <v>46230</v>
      </c>
      <c r="H6407" s="160">
        <v>46214</v>
      </c>
      <c r="I6407" s="160">
        <v>46235</v>
      </c>
      <c r="J6407" s="160">
        <v>0</v>
      </c>
      <c r="K6407" s="160">
        <v>0</v>
      </c>
      <c r="L6407" s="707">
        <v>557694.54</v>
      </c>
      <c r="M6407" s="727" t="s">
        <v>4995</v>
      </c>
      <c r="V6407" s="707"/>
      <c r="W6407" s="707"/>
      <c r="X6407" s="707"/>
      <c r="Y6407" s="707"/>
      <c r="Z6407" s="707"/>
      <c r="AA6407" s="707"/>
      <c r="AB6407" s="707"/>
      <c r="AC6407" s="707"/>
      <c r="AD6407" s="707"/>
      <c r="AE6407" s="707"/>
      <c r="AF6407" s="707"/>
      <c r="AG6407" s="707"/>
      <c r="AK6407" s="707"/>
      <c r="AL6407" s="707">
        <v>533527.78</v>
      </c>
      <c r="AM6407" s="707">
        <v>24166.76</v>
      </c>
      <c r="AQ6407" s="707"/>
      <c r="AS6407" s="707"/>
      <c r="AT6407" s="707"/>
    </row>
    <row r="6408" spans="4:46">
      <c r="D6408" s="160" t="s">
        <v>5950</v>
      </c>
      <c r="E6408" s="160"/>
      <c r="F6408" s="160">
        <v>46210</v>
      </c>
      <c r="G6408" s="160">
        <v>46230</v>
      </c>
      <c r="H6408" s="160">
        <v>46214</v>
      </c>
      <c r="I6408" s="160">
        <v>46235</v>
      </c>
      <c r="J6408" s="160">
        <v>0</v>
      </c>
      <c r="K6408" s="160">
        <v>0</v>
      </c>
      <c r="L6408" s="707">
        <v>557694.54</v>
      </c>
      <c r="M6408" s="727" t="s">
        <v>4996</v>
      </c>
      <c r="R6408" s="707"/>
      <c r="S6408" s="707"/>
      <c r="T6408" s="707"/>
      <c r="U6408" s="707"/>
      <c r="V6408" s="707"/>
      <c r="W6408" s="707"/>
      <c r="X6408" s="707"/>
      <c r="Y6408" s="707"/>
      <c r="Z6408" s="707"/>
      <c r="AB6408" s="707"/>
      <c r="AC6408" s="707"/>
      <c r="AE6408" s="707"/>
      <c r="AF6408" s="707"/>
      <c r="AG6408" s="707"/>
    </row>
    <row r="6409" spans="4:46">
      <c r="D6409" s="160" t="s">
        <v>5951</v>
      </c>
      <c r="E6409" s="160"/>
      <c r="F6409" s="160">
        <v>46058</v>
      </c>
      <c r="G6409" s="160">
        <v>46069</v>
      </c>
      <c r="H6409" s="160">
        <v>46207</v>
      </c>
      <c r="I6409" s="160">
        <v>46218</v>
      </c>
      <c r="J6409" s="160">
        <v>0</v>
      </c>
      <c r="K6409" s="160">
        <v>0</v>
      </c>
      <c r="L6409" s="707">
        <v>557694.54</v>
      </c>
      <c r="M6409" s="727" t="s">
        <v>4994</v>
      </c>
      <c r="P6409" s="707"/>
      <c r="Q6409" s="707"/>
      <c r="T6409" s="707"/>
      <c r="U6409" s="707"/>
      <c r="V6409" s="707"/>
      <c r="X6409" s="707"/>
      <c r="Y6409" s="707"/>
      <c r="Z6409" s="707"/>
      <c r="AA6409" s="707"/>
      <c r="AB6409" s="707"/>
      <c r="AC6409" s="707"/>
      <c r="AD6409" s="707"/>
      <c r="AK6409" s="707"/>
      <c r="AL6409" s="707">
        <v>557694.54</v>
      </c>
      <c r="AO6409" s="707"/>
    </row>
    <row r="6410" spans="4:46">
      <c r="D6410" s="160" t="s">
        <v>5951</v>
      </c>
      <c r="E6410" s="160"/>
      <c r="F6410" s="160">
        <v>46058</v>
      </c>
      <c r="G6410" s="160">
        <v>46069</v>
      </c>
      <c r="H6410" s="160">
        <v>46207</v>
      </c>
      <c r="I6410" s="160">
        <v>46218</v>
      </c>
      <c r="J6410" s="160">
        <v>0</v>
      </c>
      <c r="K6410" s="160">
        <v>0</v>
      </c>
      <c r="L6410" s="707">
        <v>557694.54</v>
      </c>
      <c r="M6410" s="727" t="s">
        <v>4995</v>
      </c>
      <c r="U6410" s="707"/>
      <c r="V6410" s="707"/>
      <c r="W6410" s="707"/>
      <c r="X6410" s="707"/>
      <c r="Y6410" s="707"/>
      <c r="Z6410" s="707"/>
      <c r="AA6410" s="707"/>
      <c r="AB6410" s="707"/>
      <c r="AC6410" s="707"/>
      <c r="AD6410" s="707"/>
      <c r="AE6410" s="707"/>
      <c r="AF6410" s="707"/>
      <c r="AG6410" s="707"/>
      <c r="AH6410" s="707"/>
      <c r="AK6410" s="707"/>
      <c r="AL6410" s="707">
        <v>557694.54</v>
      </c>
      <c r="AO6410" s="707"/>
    </row>
    <row r="6411" spans="4:46">
      <c r="D6411" s="160" t="s">
        <v>5951</v>
      </c>
      <c r="E6411" s="160"/>
      <c r="F6411" s="160">
        <v>46058</v>
      </c>
      <c r="G6411" s="160">
        <v>46069</v>
      </c>
      <c r="H6411" s="160">
        <v>46207</v>
      </c>
      <c r="I6411" s="160">
        <v>46218</v>
      </c>
      <c r="J6411" s="160">
        <v>0</v>
      </c>
      <c r="K6411" s="160">
        <v>0</v>
      </c>
      <c r="L6411" s="707">
        <v>557694.54</v>
      </c>
      <c r="M6411" s="727" t="s">
        <v>4996</v>
      </c>
      <c r="T6411" s="707"/>
      <c r="U6411" s="707"/>
      <c r="V6411" s="707"/>
      <c r="W6411" s="707"/>
      <c r="AA6411" s="707"/>
      <c r="AB6411" s="707"/>
      <c r="AE6411" s="707"/>
      <c r="AF6411" s="707"/>
      <c r="AG6411" s="707"/>
      <c r="AH6411" s="707"/>
    </row>
    <row r="6412" spans="4:46">
      <c r="D6412" s="160" t="s">
        <v>5952</v>
      </c>
      <c r="E6412" s="160"/>
      <c r="F6412" s="160">
        <v>46068</v>
      </c>
      <c r="G6412" s="160">
        <v>46123</v>
      </c>
      <c r="H6412" s="160">
        <v>46216</v>
      </c>
      <c r="I6412" s="160">
        <v>46272</v>
      </c>
      <c r="J6412" s="160">
        <v>0</v>
      </c>
      <c r="K6412" s="160">
        <v>0</v>
      </c>
      <c r="L6412" s="707">
        <v>1115389.08</v>
      </c>
      <c r="M6412" s="727" t="s">
        <v>4994</v>
      </c>
      <c r="T6412" s="707"/>
      <c r="U6412" s="707"/>
      <c r="V6412" s="707"/>
      <c r="W6412" s="707"/>
      <c r="Y6412" s="707"/>
      <c r="Z6412" s="707"/>
      <c r="AA6412" s="707"/>
      <c r="AB6412" s="707"/>
      <c r="AC6412" s="707"/>
      <c r="AD6412" s="707"/>
      <c r="AE6412" s="707"/>
      <c r="AK6412" s="707"/>
      <c r="AL6412" s="707">
        <v>371796.36</v>
      </c>
      <c r="AM6412" s="707">
        <v>564510.81000000006</v>
      </c>
      <c r="AN6412" s="707">
        <v>179081.91</v>
      </c>
      <c r="AO6412" s="707"/>
      <c r="AP6412" s="707"/>
      <c r="AQ6412" s="707"/>
    </row>
    <row r="6413" spans="4:46">
      <c r="D6413" s="160" t="s">
        <v>5952</v>
      </c>
      <c r="E6413" s="160"/>
      <c r="F6413" s="160">
        <v>46068</v>
      </c>
      <c r="G6413" s="160">
        <v>46123</v>
      </c>
      <c r="H6413" s="160">
        <v>46216</v>
      </c>
      <c r="I6413" s="160">
        <v>46272</v>
      </c>
      <c r="J6413" s="160">
        <v>0</v>
      </c>
      <c r="K6413" s="160">
        <v>0</v>
      </c>
      <c r="L6413" s="707">
        <v>1115389.08</v>
      </c>
      <c r="M6413" s="727" t="s">
        <v>4995</v>
      </c>
      <c r="V6413" s="707"/>
      <c r="W6413" s="707"/>
      <c r="X6413" s="707"/>
      <c r="Y6413" s="707"/>
      <c r="Z6413" s="707"/>
      <c r="AA6413" s="707"/>
      <c r="AB6413" s="707"/>
      <c r="AC6413" s="707"/>
      <c r="AD6413" s="707"/>
      <c r="AE6413" s="707"/>
      <c r="AF6413" s="707"/>
      <c r="AK6413" s="707"/>
      <c r="AL6413" s="707">
        <v>371796.36</v>
      </c>
      <c r="AM6413" s="707">
        <v>564510.81000000006</v>
      </c>
      <c r="AN6413" s="707">
        <v>179081.91</v>
      </c>
      <c r="AO6413" s="707"/>
      <c r="AP6413" s="707"/>
      <c r="AQ6413" s="707"/>
    </row>
    <row r="6414" spans="4:46">
      <c r="D6414" s="160" t="s">
        <v>5952</v>
      </c>
      <c r="E6414" s="160"/>
      <c r="F6414" s="160">
        <v>46068</v>
      </c>
      <c r="G6414" s="160">
        <v>46123</v>
      </c>
      <c r="H6414" s="160">
        <v>46216</v>
      </c>
      <c r="I6414" s="160">
        <v>46272</v>
      </c>
      <c r="J6414" s="160">
        <v>0</v>
      </c>
      <c r="K6414" s="160">
        <v>0</v>
      </c>
      <c r="L6414" s="707">
        <v>1115389.08</v>
      </c>
      <c r="M6414" s="727" t="s">
        <v>4996</v>
      </c>
      <c r="T6414" s="707"/>
      <c r="U6414" s="707"/>
      <c r="V6414" s="707"/>
      <c r="W6414" s="707"/>
      <c r="X6414" s="707"/>
      <c r="Y6414" s="707"/>
      <c r="Z6414" s="707"/>
      <c r="AB6414" s="707"/>
      <c r="AC6414" s="707"/>
      <c r="AF6414" s="707"/>
    </row>
    <row r="6415" spans="4:46">
      <c r="D6415" s="160" t="s">
        <v>5953</v>
      </c>
      <c r="E6415" s="160"/>
      <c r="F6415" s="160">
        <v>46116</v>
      </c>
      <c r="G6415" s="160">
        <v>46135</v>
      </c>
      <c r="H6415" s="160">
        <v>46207</v>
      </c>
      <c r="I6415" s="160">
        <v>46228</v>
      </c>
      <c r="J6415" s="160">
        <v>0</v>
      </c>
      <c r="K6415" s="160">
        <v>0</v>
      </c>
      <c r="L6415" s="707">
        <v>557694.54</v>
      </c>
      <c r="M6415" s="727" t="s">
        <v>4994</v>
      </c>
      <c r="T6415" s="707"/>
      <c r="U6415" s="707"/>
      <c r="V6415" s="707"/>
      <c r="W6415" s="707"/>
      <c r="X6415" s="707"/>
      <c r="Y6415" s="707"/>
      <c r="Z6415" s="707"/>
      <c r="AA6415" s="707"/>
      <c r="AB6415" s="707"/>
      <c r="AC6415" s="707"/>
      <c r="AK6415" s="707"/>
      <c r="AL6415" s="707">
        <v>557694.54</v>
      </c>
      <c r="AO6415" s="707"/>
      <c r="AP6415" s="707"/>
    </row>
    <row r="6416" spans="4:46">
      <c r="D6416" s="160" t="s">
        <v>5953</v>
      </c>
      <c r="E6416" s="160"/>
      <c r="F6416" s="160">
        <v>46116</v>
      </c>
      <c r="G6416" s="160">
        <v>46135</v>
      </c>
      <c r="H6416" s="160">
        <v>46207</v>
      </c>
      <c r="I6416" s="160">
        <v>46228</v>
      </c>
      <c r="J6416" s="160">
        <v>0</v>
      </c>
      <c r="K6416" s="160">
        <v>0</v>
      </c>
      <c r="L6416" s="707">
        <v>557694.54</v>
      </c>
      <c r="M6416" s="727" t="s">
        <v>4995</v>
      </c>
      <c r="U6416" s="707"/>
      <c r="V6416" s="707"/>
      <c r="W6416" s="707"/>
      <c r="X6416" s="707"/>
      <c r="Y6416" s="707"/>
      <c r="Z6416" s="707"/>
      <c r="AA6416" s="707"/>
      <c r="AB6416" s="707"/>
      <c r="AC6416" s="707"/>
      <c r="AE6416" s="707"/>
      <c r="AF6416" s="707"/>
      <c r="AK6416" s="707"/>
      <c r="AL6416" s="707">
        <v>557694.54</v>
      </c>
      <c r="AO6416" s="707"/>
      <c r="AP6416" s="707"/>
    </row>
    <row r="6417" spans="4:46">
      <c r="D6417" s="160" t="s">
        <v>5953</v>
      </c>
      <c r="E6417" s="160"/>
      <c r="F6417" s="160">
        <v>46116</v>
      </c>
      <c r="G6417" s="160">
        <v>46135</v>
      </c>
      <c r="H6417" s="160">
        <v>46207</v>
      </c>
      <c r="I6417" s="160">
        <v>46228</v>
      </c>
      <c r="J6417" s="160">
        <v>0</v>
      </c>
      <c r="K6417" s="160">
        <v>0</v>
      </c>
      <c r="L6417" s="707">
        <v>557694.54</v>
      </c>
      <c r="M6417" s="727" t="s">
        <v>4996</v>
      </c>
      <c r="R6417" s="707"/>
      <c r="S6417" s="707"/>
      <c r="T6417" s="707"/>
      <c r="U6417" s="707"/>
      <c r="V6417" s="707"/>
      <c r="W6417" s="707"/>
      <c r="X6417" s="707"/>
      <c r="Y6417" s="707"/>
      <c r="Z6417" s="707"/>
      <c r="AA6417" s="707"/>
      <c r="AB6417" s="707"/>
      <c r="AE6417" s="707"/>
      <c r="AF6417" s="707"/>
    </row>
    <row r="6418" spans="4:46">
      <c r="D6418" s="160" t="s">
        <v>5936</v>
      </c>
      <c r="E6418" s="160"/>
      <c r="F6418" s="160">
        <v>46224</v>
      </c>
      <c r="G6418" s="160">
        <v>46230</v>
      </c>
      <c r="H6418" s="160">
        <v>46207</v>
      </c>
      <c r="I6418" s="160">
        <v>46214</v>
      </c>
      <c r="J6418" s="160">
        <v>0</v>
      </c>
      <c r="K6418" s="160">
        <v>0</v>
      </c>
      <c r="L6418" s="707">
        <v>154915.26999999999</v>
      </c>
      <c r="M6418" s="727" t="s">
        <v>4994</v>
      </c>
      <c r="Q6418" s="707"/>
      <c r="R6418" s="707"/>
      <c r="T6418" s="707"/>
      <c r="U6418" s="707"/>
      <c r="V6418" s="707"/>
      <c r="W6418" s="707"/>
      <c r="X6418" s="707"/>
      <c r="Y6418" s="707"/>
      <c r="Z6418" s="707"/>
      <c r="AA6418" s="707"/>
      <c r="AB6418" s="707"/>
      <c r="AC6418" s="707"/>
      <c r="AK6418" s="707"/>
      <c r="AL6418" s="707">
        <v>154915.26999999999</v>
      </c>
      <c r="AS6418" s="707"/>
      <c r="AT6418" s="707"/>
    </row>
    <row r="6419" spans="4:46">
      <c r="D6419" s="160" t="s">
        <v>5936</v>
      </c>
      <c r="E6419" s="160"/>
      <c r="F6419" s="160">
        <v>46224</v>
      </c>
      <c r="G6419" s="160">
        <v>46230</v>
      </c>
      <c r="H6419" s="160">
        <v>46207</v>
      </c>
      <c r="I6419" s="160">
        <v>46214</v>
      </c>
      <c r="J6419" s="160">
        <v>0</v>
      </c>
      <c r="K6419" s="160">
        <v>0</v>
      </c>
      <c r="L6419" s="707">
        <v>154915.26999999999</v>
      </c>
      <c r="M6419" s="727" t="s">
        <v>4995</v>
      </c>
      <c r="U6419" s="707"/>
      <c r="V6419" s="707"/>
      <c r="W6419" s="707"/>
      <c r="X6419" s="707"/>
      <c r="Y6419" s="707"/>
      <c r="Z6419" s="707"/>
      <c r="AA6419" s="707"/>
      <c r="AB6419" s="707"/>
      <c r="AC6419" s="707"/>
      <c r="AE6419" s="707"/>
      <c r="AK6419" s="707"/>
      <c r="AL6419" s="707">
        <v>154915.26999999999</v>
      </c>
      <c r="AS6419" s="707"/>
      <c r="AT6419" s="707"/>
    </row>
    <row r="6420" spans="4:46">
      <c r="D6420" s="160" t="s">
        <v>5936</v>
      </c>
      <c r="E6420" s="160"/>
      <c r="F6420" s="160">
        <v>46224</v>
      </c>
      <c r="G6420" s="160">
        <v>46230</v>
      </c>
      <c r="H6420" s="160">
        <v>46207</v>
      </c>
      <c r="I6420" s="160">
        <v>46214</v>
      </c>
      <c r="J6420" s="160">
        <v>0</v>
      </c>
      <c r="K6420" s="160">
        <v>0</v>
      </c>
      <c r="L6420" s="707">
        <v>154915.26999999999</v>
      </c>
      <c r="M6420" s="727" t="s">
        <v>4996</v>
      </c>
      <c r="Q6420" s="707"/>
      <c r="R6420" s="707"/>
      <c r="S6420" s="707"/>
      <c r="T6420" s="707"/>
      <c r="U6420" s="707"/>
      <c r="V6420" s="707"/>
      <c r="W6420" s="707"/>
      <c r="X6420" s="707"/>
      <c r="Y6420" s="707"/>
      <c r="Z6420" s="707"/>
      <c r="AA6420" s="707"/>
      <c r="AB6420" s="707"/>
      <c r="AE6420" s="707"/>
    </row>
    <row r="6421" spans="4:46">
      <c r="D6421" s="160" t="s">
        <v>5937</v>
      </c>
      <c r="E6421" s="160"/>
      <c r="F6421" s="160">
        <v>46214</v>
      </c>
      <c r="G6421" s="160">
        <v>46219</v>
      </c>
      <c r="H6421" s="160">
        <v>46207</v>
      </c>
      <c r="I6421" s="160">
        <v>46214</v>
      </c>
      <c r="J6421" s="160">
        <v>0</v>
      </c>
      <c r="K6421" s="160">
        <v>0</v>
      </c>
      <c r="L6421" s="707">
        <v>154915.26999999999</v>
      </c>
      <c r="M6421" s="727" t="s">
        <v>4994</v>
      </c>
      <c r="P6421" s="707"/>
      <c r="Q6421" s="707"/>
      <c r="R6421" s="707"/>
      <c r="T6421" s="707"/>
      <c r="U6421" s="707"/>
      <c r="V6421" s="707"/>
      <c r="W6421" s="707"/>
      <c r="X6421" s="707"/>
      <c r="Y6421" s="707"/>
      <c r="Z6421" s="707"/>
      <c r="AA6421" s="707"/>
      <c r="AB6421" s="707"/>
      <c r="AC6421" s="707"/>
      <c r="AD6421" s="707"/>
      <c r="AK6421" s="707"/>
      <c r="AL6421" s="707">
        <v>154915.26999999999</v>
      </c>
      <c r="AR6421" s="707"/>
      <c r="AS6421" s="707"/>
    </row>
    <row r="6422" spans="4:46">
      <c r="D6422" s="160" t="s">
        <v>5937</v>
      </c>
      <c r="E6422" s="160"/>
      <c r="F6422" s="160">
        <v>46214</v>
      </c>
      <c r="G6422" s="160">
        <v>46219</v>
      </c>
      <c r="H6422" s="160">
        <v>46207</v>
      </c>
      <c r="I6422" s="160">
        <v>46214</v>
      </c>
      <c r="J6422" s="160">
        <v>0</v>
      </c>
      <c r="K6422" s="160">
        <v>0</v>
      </c>
      <c r="L6422" s="707">
        <v>154915.26999999999</v>
      </c>
      <c r="M6422" s="727" t="s">
        <v>4995</v>
      </c>
      <c r="U6422" s="707"/>
      <c r="V6422" s="707"/>
      <c r="W6422" s="707"/>
      <c r="X6422" s="707"/>
      <c r="Y6422" s="707"/>
      <c r="Z6422" s="707"/>
      <c r="AA6422" s="707"/>
      <c r="AB6422" s="707"/>
      <c r="AC6422" s="707"/>
      <c r="AD6422" s="707"/>
      <c r="AF6422" s="707"/>
      <c r="AK6422" s="707"/>
      <c r="AL6422" s="707">
        <v>154915.26999999999</v>
      </c>
      <c r="AR6422" s="707"/>
      <c r="AS6422" s="707"/>
    </row>
    <row r="6423" spans="4:46">
      <c r="D6423" s="160" t="s">
        <v>5937</v>
      </c>
      <c r="E6423" s="160"/>
      <c r="F6423" s="160">
        <v>46214</v>
      </c>
      <c r="G6423" s="160">
        <v>46219</v>
      </c>
      <c r="H6423" s="160">
        <v>46207</v>
      </c>
      <c r="I6423" s="160">
        <v>46214</v>
      </c>
      <c r="J6423" s="160">
        <v>0</v>
      </c>
      <c r="K6423" s="160">
        <v>0</v>
      </c>
      <c r="L6423" s="707">
        <v>154915.26999999999</v>
      </c>
      <c r="M6423" s="727" t="s">
        <v>4996</v>
      </c>
      <c r="S6423" s="707"/>
      <c r="T6423" s="707"/>
      <c r="U6423" s="707"/>
      <c r="V6423" s="707"/>
      <c r="W6423" s="707"/>
      <c r="X6423" s="707"/>
      <c r="Y6423" s="707"/>
      <c r="Z6423" s="707"/>
      <c r="AA6423" s="707"/>
      <c r="AB6423" s="707"/>
      <c r="AC6423" s="707"/>
      <c r="AF6423" s="707"/>
    </row>
    <row r="6424" spans="4:46">
      <c r="D6424" s="160" t="s">
        <v>5954</v>
      </c>
      <c r="E6424" s="160"/>
      <c r="F6424" s="160">
        <v>46105</v>
      </c>
      <c r="G6424" s="160">
        <v>46118</v>
      </c>
      <c r="H6424" s="160">
        <v>46207</v>
      </c>
      <c r="I6424" s="160">
        <v>46221</v>
      </c>
      <c r="J6424" s="160">
        <v>0</v>
      </c>
      <c r="K6424" s="160">
        <v>0</v>
      </c>
      <c r="L6424" s="707">
        <v>371796.36</v>
      </c>
      <c r="M6424" s="727" t="s">
        <v>4994</v>
      </c>
      <c r="R6424" s="707"/>
      <c r="T6424" s="707"/>
      <c r="U6424" s="707"/>
      <c r="V6424" s="707"/>
      <c r="W6424" s="707"/>
      <c r="X6424" s="707"/>
      <c r="Y6424" s="707"/>
      <c r="Z6424" s="707"/>
      <c r="AA6424" s="707"/>
      <c r="AB6424" s="707"/>
      <c r="AC6424" s="707"/>
      <c r="AK6424" s="707"/>
      <c r="AL6424" s="707">
        <v>371796.36</v>
      </c>
      <c r="AM6424" s="707"/>
      <c r="AP6424" s="707"/>
    </row>
    <row r="6425" spans="4:46">
      <c r="D6425" s="160" t="s">
        <v>5954</v>
      </c>
      <c r="E6425" s="160"/>
      <c r="F6425" s="160">
        <v>46105</v>
      </c>
      <c r="G6425" s="160">
        <v>46118</v>
      </c>
      <c r="H6425" s="160">
        <v>46207</v>
      </c>
      <c r="I6425" s="160">
        <v>46221</v>
      </c>
      <c r="J6425" s="160">
        <v>0</v>
      </c>
      <c r="K6425" s="160">
        <v>0</v>
      </c>
      <c r="L6425" s="707">
        <v>371796.36</v>
      </c>
      <c r="M6425" s="727" t="s">
        <v>4995</v>
      </c>
      <c r="U6425" s="707"/>
      <c r="V6425" s="707"/>
      <c r="W6425" s="707"/>
      <c r="X6425" s="707"/>
      <c r="Y6425" s="707"/>
      <c r="Z6425" s="707"/>
      <c r="AA6425" s="707"/>
      <c r="AB6425" s="707"/>
      <c r="AC6425" s="707"/>
      <c r="AD6425" s="707"/>
      <c r="AF6425" s="707"/>
      <c r="AG6425" s="707"/>
      <c r="AK6425" s="707"/>
      <c r="AL6425" s="707">
        <v>371796.36</v>
      </c>
      <c r="AM6425" s="707"/>
      <c r="AP6425" s="707"/>
    </row>
    <row r="6426" spans="4:46">
      <c r="D6426" s="160" t="s">
        <v>5954</v>
      </c>
      <c r="E6426" s="160"/>
      <c r="F6426" s="160">
        <v>46105</v>
      </c>
      <c r="G6426" s="160">
        <v>46118</v>
      </c>
      <c r="H6426" s="160">
        <v>46207</v>
      </c>
      <c r="I6426" s="160">
        <v>46221</v>
      </c>
      <c r="J6426" s="160">
        <v>0</v>
      </c>
      <c r="K6426" s="160">
        <v>0</v>
      </c>
      <c r="L6426" s="707">
        <v>371796.36</v>
      </c>
      <c r="M6426" s="727" t="s">
        <v>4996</v>
      </c>
      <c r="R6426" s="707"/>
      <c r="S6426" s="707"/>
      <c r="T6426" s="707"/>
      <c r="U6426" s="707"/>
      <c r="V6426" s="707"/>
      <c r="W6426" s="707"/>
      <c r="X6426" s="707"/>
      <c r="Y6426" s="707"/>
      <c r="Z6426" s="707"/>
      <c r="AA6426" s="707"/>
      <c r="AB6426" s="707"/>
      <c r="AF6426" s="707"/>
      <c r="AG6426" s="707"/>
    </row>
    <row r="6427" spans="4:46">
      <c r="D6427" s="160" t="s">
        <v>5955</v>
      </c>
      <c r="E6427" s="160"/>
      <c r="F6427" s="160">
        <v>46119</v>
      </c>
      <c r="G6427" s="160">
        <v>46125</v>
      </c>
      <c r="H6427" s="160">
        <v>46221</v>
      </c>
      <c r="I6427" s="160">
        <v>46228</v>
      </c>
      <c r="J6427" s="160">
        <v>0</v>
      </c>
      <c r="K6427" s="160">
        <v>0</v>
      </c>
      <c r="L6427" s="707">
        <v>185898.18</v>
      </c>
      <c r="M6427" s="727" t="s">
        <v>4994</v>
      </c>
      <c r="P6427" s="707"/>
      <c r="Q6427" s="707"/>
      <c r="R6427" s="707"/>
      <c r="U6427" s="707"/>
      <c r="V6427" s="707"/>
      <c r="W6427" s="707"/>
      <c r="X6427" s="707"/>
      <c r="Y6427" s="707"/>
      <c r="Z6427" s="707"/>
      <c r="AA6427" s="707"/>
      <c r="AB6427" s="707"/>
      <c r="AC6427" s="707"/>
      <c r="AD6427" s="707"/>
      <c r="AL6427" s="707">
        <v>185898.18</v>
      </c>
      <c r="AM6427" s="707"/>
      <c r="AP6427" s="707"/>
    </row>
    <row r="6428" spans="4:46">
      <c r="D6428" s="160" t="s">
        <v>5955</v>
      </c>
      <c r="E6428" s="160"/>
      <c r="F6428" s="160">
        <v>46119</v>
      </c>
      <c r="G6428" s="160">
        <v>46125</v>
      </c>
      <c r="H6428" s="160">
        <v>46221</v>
      </c>
      <c r="I6428" s="160">
        <v>46228</v>
      </c>
      <c r="J6428" s="160">
        <v>0</v>
      </c>
      <c r="K6428" s="160">
        <v>0</v>
      </c>
      <c r="L6428" s="707">
        <v>185898.18</v>
      </c>
      <c r="M6428" s="727" t="s">
        <v>4995</v>
      </c>
      <c r="U6428" s="707"/>
      <c r="V6428" s="707"/>
      <c r="W6428" s="707"/>
      <c r="X6428" s="707"/>
      <c r="Y6428" s="707"/>
      <c r="Z6428" s="707"/>
      <c r="AA6428" s="707"/>
      <c r="AB6428" s="707"/>
      <c r="AC6428" s="707"/>
      <c r="AD6428" s="707"/>
      <c r="AF6428" s="707"/>
      <c r="AL6428" s="707">
        <v>185898.18</v>
      </c>
      <c r="AM6428" s="707"/>
      <c r="AP6428" s="707"/>
    </row>
    <row r="6429" spans="4:46">
      <c r="D6429" s="160" t="s">
        <v>5955</v>
      </c>
      <c r="E6429" s="160"/>
      <c r="F6429" s="160">
        <v>46119</v>
      </c>
      <c r="G6429" s="160">
        <v>46125</v>
      </c>
      <c r="H6429" s="160">
        <v>46221</v>
      </c>
      <c r="I6429" s="160">
        <v>46228</v>
      </c>
      <c r="J6429" s="160">
        <v>0</v>
      </c>
      <c r="K6429" s="160">
        <v>0</v>
      </c>
      <c r="L6429" s="707">
        <v>185898.18</v>
      </c>
      <c r="M6429" s="727" t="s">
        <v>4996</v>
      </c>
      <c r="R6429" s="707"/>
      <c r="S6429" s="707"/>
      <c r="T6429" s="707"/>
      <c r="U6429" s="707"/>
      <c r="V6429" s="707"/>
      <c r="W6429" s="707"/>
      <c r="X6429" s="707"/>
      <c r="Y6429" s="707"/>
      <c r="Z6429" s="707"/>
      <c r="AA6429" s="707"/>
      <c r="AB6429" s="707"/>
      <c r="AF6429" s="707"/>
    </row>
    <row r="6430" spans="4:46">
      <c r="D6430" s="160" t="s">
        <v>5956</v>
      </c>
      <c r="E6430" s="160"/>
      <c r="F6430" s="160">
        <v>46211</v>
      </c>
      <c r="G6430" s="160">
        <v>46231</v>
      </c>
      <c r="H6430" s="160">
        <v>46207</v>
      </c>
      <c r="I6430" s="160">
        <v>46228</v>
      </c>
      <c r="J6430" s="160">
        <v>0</v>
      </c>
      <c r="K6430" s="160">
        <v>0</v>
      </c>
      <c r="L6430" s="707">
        <v>557694.54</v>
      </c>
      <c r="M6430" s="727" t="s">
        <v>4994</v>
      </c>
      <c r="P6430" s="707"/>
      <c r="Q6430" s="707"/>
      <c r="R6430" s="707"/>
      <c r="U6430" s="707"/>
      <c r="V6430" s="707"/>
      <c r="W6430" s="707"/>
      <c r="X6430" s="707"/>
      <c r="Y6430" s="707"/>
      <c r="Z6430" s="707"/>
      <c r="AA6430" s="707"/>
      <c r="AB6430" s="707"/>
      <c r="AC6430" s="707"/>
      <c r="AD6430" s="707"/>
      <c r="AK6430" s="707"/>
      <c r="AL6430" s="707">
        <v>557694.54</v>
      </c>
      <c r="AP6430" s="707"/>
      <c r="AQ6430" s="707"/>
      <c r="AR6430" s="707"/>
    </row>
    <row r="6431" spans="4:46">
      <c r="D6431" s="160" t="s">
        <v>5956</v>
      </c>
      <c r="E6431" s="160"/>
      <c r="F6431" s="160">
        <v>46211</v>
      </c>
      <c r="G6431" s="160">
        <v>46231</v>
      </c>
      <c r="H6431" s="160">
        <v>46207</v>
      </c>
      <c r="I6431" s="160">
        <v>46228</v>
      </c>
      <c r="J6431" s="160">
        <v>0</v>
      </c>
      <c r="K6431" s="160">
        <v>0</v>
      </c>
      <c r="L6431" s="707">
        <v>557694.54</v>
      </c>
      <c r="M6431" s="727" t="s">
        <v>4995</v>
      </c>
      <c r="U6431" s="707"/>
      <c r="V6431" s="707"/>
      <c r="W6431" s="707"/>
      <c r="X6431" s="707"/>
      <c r="Y6431" s="707"/>
      <c r="Z6431" s="707"/>
      <c r="AA6431" s="707"/>
      <c r="AB6431" s="707"/>
      <c r="AC6431" s="707"/>
      <c r="AD6431" s="707"/>
      <c r="AE6431" s="707"/>
      <c r="AK6431" s="707"/>
      <c r="AL6431" s="707">
        <v>557694.54</v>
      </c>
      <c r="AP6431" s="707"/>
      <c r="AQ6431" s="707"/>
      <c r="AR6431" s="707"/>
    </row>
    <row r="6432" spans="4:46">
      <c r="D6432" s="160" t="s">
        <v>5956</v>
      </c>
      <c r="E6432" s="160"/>
      <c r="F6432" s="160">
        <v>46211</v>
      </c>
      <c r="G6432" s="160">
        <v>46231</v>
      </c>
      <c r="H6432" s="160">
        <v>46207</v>
      </c>
      <c r="I6432" s="160">
        <v>46228</v>
      </c>
      <c r="J6432" s="160">
        <v>0</v>
      </c>
      <c r="K6432" s="160">
        <v>0</v>
      </c>
      <c r="L6432" s="707">
        <v>557694.54</v>
      </c>
      <c r="M6432" s="727" t="s">
        <v>4996</v>
      </c>
      <c r="R6432" s="707"/>
      <c r="S6432" s="707"/>
      <c r="T6432" s="707"/>
      <c r="U6432" s="707"/>
      <c r="V6432" s="707"/>
      <c r="W6432" s="707"/>
      <c r="X6432" s="707"/>
      <c r="Y6432" s="707"/>
      <c r="Z6432" s="707"/>
      <c r="AB6432" s="707"/>
      <c r="AC6432" s="707"/>
      <c r="AE6432" s="707"/>
    </row>
    <row r="6433" spans="4:48">
      <c r="D6433" s="160" t="s">
        <v>5958</v>
      </c>
      <c r="E6433" s="160"/>
      <c r="F6433" s="160">
        <v>46212</v>
      </c>
      <c r="G6433" s="160">
        <v>46217</v>
      </c>
      <c r="H6433" s="160">
        <v>46188</v>
      </c>
      <c r="I6433" s="160">
        <v>46194</v>
      </c>
      <c r="J6433" s="160">
        <v>0</v>
      </c>
      <c r="K6433" s="160">
        <v>0</v>
      </c>
      <c r="L6433" s="707">
        <v>185898.18</v>
      </c>
      <c r="M6433" s="727" t="s">
        <v>4994</v>
      </c>
      <c r="Q6433" s="707"/>
      <c r="R6433" s="707"/>
      <c r="U6433" s="707"/>
      <c r="V6433" s="707"/>
      <c r="W6433" s="707"/>
      <c r="X6433" s="707"/>
      <c r="Y6433" s="707"/>
      <c r="Z6433" s="707"/>
      <c r="AA6433" s="707"/>
      <c r="AB6433" s="707"/>
      <c r="AC6433" s="707"/>
      <c r="AD6433" s="707"/>
      <c r="AK6433" s="707">
        <v>185898.18</v>
      </c>
      <c r="AT6433" s="707"/>
      <c r="AV6433" s="707"/>
    </row>
    <row r="6434" spans="4:48">
      <c r="D6434" s="160" t="s">
        <v>5958</v>
      </c>
      <c r="E6434" s="160"/>
      <c r="F6434" s="160">
        <v>46212</v>
      </c>
      <c r="G6434" s="160">
        <v>46217</v>
      </c>
      <c r="H6434" s="160">
        <v>46188</v>
      </c>
      <c r="I6434" s="160">
        <v>46194</v>
      </c>
      <c r="J6434" s="160">
        <v>0</v>
      </c>
      <c r="K6434" s="160">
        <v>0</v>
      </c>
      <c r="L6434" s="707">
        <v>185898.18</v>
      </c>
      <c r="M6434" s="727" t="s">
        <v>4995</v>
      </c>
      <c r="U6434" s="707"/>
      <c r="V6434" s="707"/>
      <c r="W6434" s="707"/>
      <c r="X6434" s="707"/>
      <c r="Y6434" s="707"/>
      <c r="Z6434" s="707"/>
      <c r="AA6434" s="707"/>
      <c r="AB6434" s="707"/>
      <c r="AC6434" s="707"/>
      <c r="AD6434" s="707"/>
      <c r="AE6434" s="707"/>
      <c r="AG6434" s="707"/>
      <c r="AK6434" s="707">
        <v>185898.18</v>
      </c>
      <c r="AT6434" s="707"/>
      <c r="AV6434" s="707"/>
    </row>
    <row r="6435" spans="4:48">
      <c r="D6435" s="160" t="s">
        <v>5958</v>
      </c>
      <c r="E6435" s="160"/>
      <c r="F6435" s="160">
        <v>46212</v>
      </c>
      <c r="G6435" s="160">
        <v>46217</v>
      </c>
      <c r="H6435" s="160">
        <v>46188</v>
      </c>
      <c r="I6435" s="160">
        <v>46194</v>
      </c>
      <c r="J6435" s="160">
        <v>0</v>
      </c>
      <c r="K6435" s="160">
        <v>0</v>
      </c>
      <c r="L6435" s="707">
        <v>185898.18</v>
      </c>
      <c r="M6435" s="727" t="s">
        <v>4996</v>
      </c>
      <c r="R6435" s="707"/>
      <c r="S6435" s="707"/>
      <c r="T6435" s="707"/>
      <c r="U6435" s="707"/>
      <c r="V6435" s="707"/>
      <c r="W6435" s="707"/>
      <c r="X6435" s="707"/>
      <c r="Y6435" s="707"/>
      <c r="Z6435" s="707"/>
      <c r="AB6435" s="707"/>
      <c r="AC6435" s="707"/>
      <c r="AG6435" s="707"/>
    </row>
    <row r="6436" spans="4:48">
      <c r="D6436" s="160" t="s">
        <v>5959</v>
      </c>
      <c r="E6436" s="160"/>
      <c r="F6436" s="160">
        <v>46218</v>
      </c>
      <c r="G6436" s="160">
        <v>46225</v>
      </c>
      <c r="H6436" s="160">
        <v>46194</v>
      </c>
      <c r="I6436" s="160">
        <v>46202</v>
      </c>
      <c r="J6436" s="160">
        <v>0</v>
      </c>
      <c r="K6436" s="160">
        <v>0</v>
      </c>
      <c r="L6436" s="707">
        <v>185898.18</v>
      </c>
      <c r="M6436" s="727" t="s">
        <v>4994</v>
      </c>
      <c r="Q6436" s="707"/>
      <c r="R6436" s="707"/>
      <c r="U6436" s="707"/>
      <c r="V6436" s="707"/>
      <c r="W6436" s="707"/>
      <c r="X6436" s="707"/>
      <c r="Y6436" s="707"/>
      <c r="Z6436" s="707"/>
      <c r="AA6436" s="707"/>
      <c r="AB6436" s="707"/>
      <c r="AC6436" s="707"/>
      <c r="AD6436" s="707"/>
      <c r="AK6436" s="707">
        <v>185898.18</v>
      </c>
      <c r="AT6436" s="707"/>
      <c r="AU6436" s="707"/>
      <c r="AV6436" s="707"/>
    </row>
    <row r="6437" spans="4:48">
      <c r="D6437" s="160" t="s">
        <v>5959</v>
      </c>
      <c r="E6437" s="160"/>
      <c r="F6437" s="160">
        <v>46218</v>
      </c>
      <c r="G6437" s="160">
        <v>46225</v>
      </c>
      <c r="H6437" s="160">
        <v>46194</v>
      </c>
      <c r="I6437" s="160">
        <v>46202</v>
      </c>
      <c r="J6437" s="160">
        <v>0</v>
      </c>
      <c r="K6437" s="160">
        <v>0</v>
      </c>
      <c r="L6437" s="707">
        <v>185898.18</v>
      </c>
      <c r="M6437" s="727" t="s">
        <v>4995</v>
      </c>
      <c r="U6437" s="707"/>
      <c r="V6437" s="707"/>
      <c r="W6437" s="707"/>
      <c r="X6437" s="707"/>
      <c r="Y6437" s="707"/>
      <c r="Z6437" s="707"/>
      <c r="AA6437" s="707"/>
      <c r="AB6437" s="707"/>
      <c r="AC6437" s="707"/>
      <c r="AD6437" s="707"/>
      <c r="AE6437" s="707"/>
      <c r="AK6437" s="707">
        <v>185898.18</v>
      </c>
      <c r="AT6437" s="707"/>
      <c r="AU6437" s="707"/>
      <c r="AV6437" s="707"/>
    </row>
    <row r="6438" spans="4:48">
      <c r="D6438" s="160" t="s">
        <v>5959</v>
      </c>
      <c r="E6438" s="160"/>
      <c r="F6438" s="160">
        <v>46218</v>
      </c>
      <c r="G6438" s="160">
        <v>46225</v>
      </c>
      <c r="H6438" s="160">
        <v>46194</v>
      </c>
      <c r="I6438" s="160">
        <v>46202</v>
      </c>
      <c r="J6438" s="160">
        <v>0</v>
      </c>
      <c r="K6438" s="160">
        <v>0</v>
      </c>
      <c r="L6438" s="707">
        <v>185898.18</v>
      </c>
      <c r="M6438" s="727" t="s">
        <v>4996</v>
      </c>
      <c r="R6438" s="707"/>
      <c r="S6438" s="707"/>
      <c r="T6438" s="707"/>
      <c r="U6438" s="707"/>
      <c r="V6438" s="707"/>
      <c r="W6438" s="707"/>
      <c r="X6438" s="707"/>
      <c r="Y6438" s="707"/>
      <c r="Z6438" s="707"/>
      <c r="AB6438" s="707"/>
      <c r="AC6438" s="707"/>
      <c r="AE6438" s="707"/>
    </row>
    <row r="6439" spans="4:48">
      <c r="D6439" s="160" t="s">
        <v>5960</v>
      </c>
      <c r="E6439" s="160"/>
      <c r="F6439" s="160">
        <v>46218</v>
      </c>
      <c r="G6439" s="160">
        <v>46225</v>
      </c>
      <c r="H6439" s="160">
        <v>46194</v>
      </c>
      <c r="I6439" s="160">
        <v>46202</v>
      </c>
      <c r="J6439" s="160">
        <v>0</v>
      </c>
      <c r="K6439" s="160">
        <v>0</v>
      </c>
      <c r="L6439" s="707">
        <v>371796.25</v>
      </c>
      <c r="M6439" s="727" t="s">
        <v>4994</v>
      </c>
      <c r="Q6439" s="707"/>
      <c r="R6439" s="707"/>
      <c r="T6439" s="707"/>
      <c r="U6439" s="707"/>
      <c r="V6439" s="707"/>
      <c r="W6439" s="707"/>
      <c r="X6439" s="707"/>
      <c r="Y6439" s="707"/>
      <c r="Z6439" s="707"/>
      <c r="AA6439" s="707"/>
      <c r="AB6439" s="707"/>
      <c r="AC6439" s="707"/>
      <c r="AD6439" s="707"/>
      <c r="AK6439" s="707">
        <v>371796.25</v>
      </c>
      <c r="AT6439" s="707"/>
      <c r="AU6439" s="707"/>
      <c r="AV6439" s="707"/>
    </row>
    <row r="6440" spans="4:48">
      <c r="D6440" s="160" t="s">
        <v>5960</v>
      </c>
      <c r="E6440" s="160"/>
      <c r="F6440" s="160">
        <v>46218</v>
      </c>
      <c r="G6440" s="160">
        <v>46225</v>
      </c>
      <c r="H6440" s="160">
        <v>46194</v>
      </c>
      <c r="I6440" s="160">
        <v>46202</v>
      </c>
      <c r="J6440" s="160">
        <v>0</v>
      </c>
      <c r="K6440" s="160">
        <v>0</v>
      </c>
      <c r="L6440" s="707">
        <v>371796.25</v>
      </c>
      <c r="M6440" s="727" t="s">
        <v>4995</v>
      </c>
      <c r="T6440" s="707"/>
      <c r="U6440" s="707"/>
      <c r="V6440" s="707"/>
      <c r="W6440" s="707"/>
      <c r="X6440" s="707"/>
      <c r="Y6440" s="707"/>
      <c r="Z6440" s="707"/>
      <c r="AA6440" s="707"/>
      <c r="AB6440" s="707"/>
      <c r="AC6440" s="707"/>
      <c r="AD6440" s="707"/>
      <c r="AE6440" s="707"/>
      <c r="AK6440" s="707">
        <v>371796.25</v>
      </c>
      <c r="AT6440" s="707"/>
      <c r="AU6440" s="707"/>
      <c r="AV6440" s="707"/>
    </row>
    <row r="6441" spans="4:48">
      <c r="D6441" s="160" t="s">
        <v>5960</v>
      </c>
      <c r="E6441" s="160"/>
      <c r="F6441" s="160">
        <v>46218</v>
      </c>
      <c r="G6441" s="160">
        <v>46225</v>
      </c>
      <c r="H6441" s="160">
        <v>46194</v>
      </c>
      <c r="I6441" s="160">
        <v>46202</v>
      </c>
      <c r="J6441" s="160">
        <v>0</v>
      </c>
      <c r="K6441" s="160">
        <v>0</v>
      </c>
      <c r="L6441" s="707">
        <v>371796.25</v>
      </c>
      <c r="M6441" s="727" t="s">
        <v>4996</v>
      </c>
      <c r="T6441" s="707"/>
      <c r="U6441" s="707"/>
      <c r="V6441" s="707"/>
      <c r="W6441" s="707"/>
      <c r="X6441" s="707"/>
      <c r="Y6441" s="707"/>
      <c r="Z6441" s="707"/>
      <c r="AA6441" s="707"/>
      <c r="AB6441" s="707"/>
      <c r="AE6441" s="707"/>
    </row>
    <row r="6442" spans="4:48">
      <c r="D6442" s="160" t="s">
        <v>5961</v>
      </c>
      <c r="E6442" s="160"/>
      <c r="F6442" s="160">
        <v>46218</v>
      </c>
      <c r="G6442" s="160">
        <v>46225</v>
      </c>
      <c r="H6442" s="160">
        <v>46194</v>
      </c>
      <c r="I6442" s="160">
        <v>46202</v>
      </c>
      <c r="J6442" s="160">
        <v>0</v>
      </c>
      <c r="K6442" s="160">
        <v>0</v>
      </c>
      <c r="L6442" s="707">
        <v>185898.18</v>
      </c>
      <c r="M6442" s="727" t="s">
        <v>4994</v>
      </c>
      <c r="T6442" s="707"/>
      <c r="U6442" s="707"/>
      <c r="V6442" s="707"/>
      <c r="X6442" s="707"/>
      <c r="Y6442" s="707"/>
      <c r="Z6442" s="707"/>
      <c r="AA6442" s="707"/>
      <c r="AB6442" s="707"/>
      <c r="AC6442" s="707"/>
      <c r="AD6442" s="707"/>
      <c r="AK6442" s="707">
        <v>185898.18</v>
      </c>
      <c r="AT6442" s="707"/>
      <c r="AU6442" s="707"/>
      <c r="AV6442" s="707"/>
    </row>
    <row r="6443" spans="4:48">
      <c r="D6443" s="160" t="s">
        <v>5961</v>
      </c>
      <c r="E6443" s="160"/>
      <c r="F6443" s="160">
        <v>46218</v>
      </c>
      <c r="G6443" s="160">
        <v>46225</v>
      </c>
      <c r="H6443" s="160">
        <v>46194</v>
      </c>
      <c r="I6443" s="160">
        <v>46202</v>
      </c>
      <c r="J6443" s="160">
        <v>0</v>
      </c>
      <c r="K6443" s="160">
        <v>0</v>
      </c>
      <c r="L6443" s="707">
        <v>185898.18</v>
      </c>
      <c r="M6443" s="727" t="s">
        <v>4995</v>
      </c>
      <c r="V6443" s="707"/>
      <c r="W6443" s="707"/>
      <c r="X6443" s="707"/>
      <c r="Y6443" s="707"/>
      <c r="Z6443" s="707"/>
      <c r="AA6443" s="707"/>
      <c r="AB6443" s="707"/>
      <c r="AC6443" s="707"/>
      <c r="AD6443" s="707"/>
      <c r="AE6443" s="707"/>
      <c r="AF6443" s="707"/>
      <c r="AK6443" s="707">
        <v>185898.18</v>
      </c>
      <c r="AT6443" s="707"/>
      <c r="AU6443" s="707"/>
      <c r="AV6443" s="707"/>
    </row>
    <row r="6444" spans="4:48">
      <c r="D6444" s="160" t="s">
        <v>5961</v>
      </c>
      <c r="E6444" s="160"/>
      <c r="F6444" s="160">
        <v>46218</v>
      </c>
      <c r="G6444" s="160">
        <v>46225</v>
      </c>
      <c r="H6444" s="160">
        <v>46194</v>
      </c>
      <c r="I6444" s="160">
        <v>46202</v>
      </c>
      <c r="J6444" s="160">
        <v>0</v>
      </c>
      <c r="K6444" s="160">
        <v>0</v>
      </c>
      <c r="L6444" s="707">
        <v>185898.18</v>
      </c>
      <c r="M6444" s="727" t="s">
        <v>4996</v>
      </c>
      <c r="R6444" s="707"/>
      <c r="S6444" s="707"/>
      <c r="T6444" s="707"/>
      <c r="U6444" s="707"/>
      <c r="V6444" s="707"/>
      <c r="W6444" s="707"/>
      <c r="X6444" s="707"/>
      <c r="Y6444" s="707"/>
      <c r="Z6444" s="707"/>
      <c r="AB6444" s="707"/>
      <c r="AC6444" s="707"/>
      <c r="AD6444" s="707"/>
      <c r="AE6444" s="707"/>
      <c r="AF6444" s="707"/>
    </row>
    <row r="6445" spans="4:48">
      <c r="D6445" s="160" t="s">
        <v>5962</v>
      </c>
      <c r="E6445" s="160"/>
      <c r="F6445" s="160">
        <v>46218</v>
      </c>
      <c r="G6445" s="160">
        <v>46225</v>
      </c>
      <c r="H6445" s="160">
        <v>46194</v>
      </c>
      <c r="I6445" s="160">
        <v>46202</v>
      </c>
      <c r="J6445" s="160">
        <v>0</v>
      </c>
      <c r="K6445" s="160">
        <v>0</v>
      </c>
      <c r="L6445" s="707">
        <v>185898.07</v>
      </c>
      <c r="M6445" s="727" t="s">
        <v>4994</v>
      </c>
      <c r="Q6445" s="707"/>
      <c r="U6445" s="707"/>
      <c r="V6445" s="707"/>
      <c r="W6445" s="707"/>
      <c r="X6445" s="707"/>
      <c r="Y6445" s="707"/>
      <c r="Z6445" s="707"/>
      <c r="AA6445" s="707"/>
      <c r="AB6445" s="707"/>
      <c r="AC6445" s="707"/>
      <c r="AD6445" s="707"/>
      <c r="AK6445" s="707">
        <v>185898.07</v>
      </c>
      <c r="AT6445" s="707"/>
      <c r="AU6445" s="707"/>
      <c r="AV6445" s="707"/>
    </row>
    <row r="6446" spans="4:48">
      <c r="D6446" s="160" t="s">
        <v>5962</v>
      </c>
      <c r="E6446" s="160"/>
      <c r="F6446" s="160">
        <v>46218</v>
      </c>
      <c r="G6446" s="160">
        <v>46225</v>
      </c>
      <c r="H6446" s="160">
        <v>46194</v>
      </c>
      <c r="I6446" s="160">
        <v>46202</v>
      </c>
      <c r="J6446" s="160">
        <v>0</v>
      </c>
      <c r="K6446" s="160">
        <v>0</v>
      </c>
      <c r="L6446" s="707">
        <v>185898.07</v>
      </c>
      <c r="M6446" s="727" t="s">
        <v>4995</v>
      </c>
      <c r="U6446" s="707"/>
      <c r="V6446" s="707"/>
      <c r="W6446" s="707"/>
      <c r="X6446" s="707"/>
      <c r="Y6446" s="707"/>
      <c r="Z6446" s="707"/>
      <c r="AA6446" s="707"/>
      <c r="AB6446" s="707"/>
      <c r="AC6446" s="707"/>
      <c r="AD6446" s="707"/>
      <c r="AE6446" s="707"/>
      <c r="AF6446" s="707"/>
      <c r="AK6446" s="707">
        <v>185898.07</v>
      </c>
      <c r="AT6446" s="707"/>
      <c r="AU6446" s="707"/>
      <c r="AV6446" s="707"/>
    </row>
    <row r="6447" spans="4:48">
      <c r="D6447" s="160" t="s">
        <v>5962</v>
      </c>
      <c r="E6447" s="160"/>
      <c r="F6447" s="160">
        <v>46218</v>
      </c>
      <c r="G6447" s="160">
        <v>46225</v>
      </c>
      <c r="H6447" s="160">
        <v>46194</v>
      </c>
      <c r="I6447" s="160">
        <v>46202</v>
      </c>
      <c r="J6447" s="160">
        <v>0</v>
      </c>
      <c r="K6447" s="160">
        <v>0</v>
      </c>
      <c r="L6447" s="707">
        <v>185898.07</v>
      </c>
      <c r="M6447" s="727" t="s">
        <v>4996</v>
      </c>
      <c r="R6447" s="707"/>
      <c r="S6447" s="707"/>
      <c r="T6447" s="707"/>
      <c r="U6447" s="707"/>
      <c r="V6447" s="707"/>
      <c r="W6447" s="707"/>
      <c r="X6447" s="707"/>
      <c r="Y6447" s="707"/>
      <c r="Z6447" s="707"/>
      <c r="AB6447" s="707"/>
      <c r="AD6447" s="707"/>
      <c r="AE6447" s="707"/>
      <c r="AF6447" s="707"/>
    </row>
    <row r="6448" spans="4:48">
      <c r="D6448" s="160" t="s">
        <v>5963</v>
      </c>
      <c r="E6448" s="160"/>
      <c r="F6448" s="160">
        <v>46218</v>
      </c>
      <c r="G6448" s="160">
        <v>46223</v>
      </c>
      <c r="H6448" s="160">
        <v>46194</v>
      </c>
      <c r="I6448" s="160">
        <v>46200</v>
      </c>
      <c r="J6448" s="160">
        <v>0</v>
      </c>
      <c r="K6448" s="160">
        <v>0</v>
      </c>
      <c r="L6448" s="707">
        <v>0</v>
      </c>
      <c r="M6448" s="727" t="s">
        <v>4994</v>
      </c>
      <c r="Q6448" s="707"/>
      <c r="R6448" s="707"/>
      <c r="U6448" s="707"/>
      <c r="V6448" s="707"/>
      <c r="W6448" s="707"/>
      <c r="X6448" s="707"/>
      <c r="Y6448" s="707"/>
      <c r="Z6448" s="707"/>
      <c r="AA6448" s="707"/>
      <c r="AB6448" s="707"/>
      <c r="AC6448" s="707"/>
      <c r="AD6448" s="707"/>
      <c r="AE6448" s="707"/>
    </row>
    <row r="6449" spans="4:34">
      <c r="D6449" s="160" t="s">
        <v>5963</v>
      </c>
      <c r="E6449" s="160"/>
      <c r="F6449" s="160">
        <v>46218</v>
      </c>
      <c r="G6449" s="160">
        <v>46223</v>
      </c>
      <c r="H6449" s="160">
        <v>46194</v>
      </c>
      <c r="I6449" s="160">
        <v>46200</v>
      </c>
      <c r="J6449" s="160">
        <v>0</v>
      </c>
      <c r="K6449" s="160">
        <v>0</v>
      </c>
      <c r="L6449" s="707">
        <v>0</v>
      </c>
      <c r="M6449" s="727" t="s">
        <v>4995</v>
      </c>
      <c r="U6449" s="707"/>
      <c r="V6449" s="707"/>
      <c r="W6449" s="707"/>
      <c r="X6449" s="707"/>
      <c r="Y6449" s="707"/>
      <c r="Z6449" s="707"/>
      <c r="AA6449" s="707"/>
      <c r="AB6449" s="707"/>
      <c r="AC6449" s="707"/>
      <c r="AD6449" s="707"/>
      <c r="AE6449" s="707"/>
    </row>
    <row r="6450" spans="4:34">
      <c r="D6450" s="160" t="s">
        <v>5963</v>
      </c>
      <c r="E6450" s="160"/>
      <c r="F6450" s="160">
        <v>46218</v>
      </c>
      <c r="G6450" s="160">
        <v>46223</v>
      </c>
      <c r="H6450" s="160">
        <v>46194</v>
      </c>
      <c r="I6450" s="160">
        <v>46200</v>
      </c>
      <c r="J6450" s="160">
        <v>0</v>
      </c>
      <c r="K6450" s="160">
        <v>0</v>
      </c>
      <c r="L6450" s="707">
        <v>0</v>
      </c>
      <c r="M6450" s="727" t="s">
        <v>4996</v>
      </c>
      <c r="R6450" s="707"/>
      <c r="S6450" s="707"/>
      <c r="T6450" s="707"/>
      <c r="U6450" s="707"/>
      <c r="V6450" s="707"/>
      <c r="W6450" s="707"/>
      <c r="X6450" s="707"/>
      <c r="Y6450" s="707"/>
      <c r="Z6450" s="707"/>
      <c r="AB6450" s="707"/>
      <c r="AC6450" s="707"/>
      <c r="AD6450" s="707"/>
      <c r="AE6450" s="707"/>
    </row>
    <row r="6451" spans="4:34">
      <c r="D6451" s="160" t="s">
        <v>5964</v>
      </c>
      <c r="E6451" s="160"/>
      <c r="F6451" s="160">
        <v>46218</v>
      </c>
      <c r="G6451" s="160">
        <v>46221</v>
      </c>
      <c r="H6451" s="160">
        <v>46194</v>
      </c>
      <c r="I6451" s="160">
        <v>46197</v>
      </c>
      <c r="J6451" s="160">
        <v>0</v>
      </c>
      <c r="K6451" s="160">
        <v>0</v>
      </c>
      <c r="L6451" s="707">
        <v>0</v>
      </c>
      <c r="M6451" s="727" t="s">
        <v>4994</v>
      </c>
      <c r="Q6451" s="707"/>
      <c r="R6451" s="707"/>
      <c r="U6451" s="707"/>
      <c r="V6451" s="707"/>
      <c r="W6451" s="707"/>
      <c r="X6451" s="707"/>
      <c r="Y6451" s="707"/>
      <c r="Z6451" s="707"/>
      <c r="AA6451" s="707"/>
      <c r="AB6451" s="707"/>
      <c r="AC6451" s="707"/>
      <c r="AD6451" s="707"/>
      <c r="AE6451" s="707"/>
      <c r="AF6451" s="707"/>
    </row>
    <row r="6452" spans="4:34">
      <c r="D6452" s="160" t="s">
        <v>5964</v>
      </c>
      <c r="E6452" s="160"/>
      <c r="F6452" s="160">
        <v>46218</v>
      </c>
      <c r="G6452" s="160">
        <v>46221</v>
      </c>
      <c r="H6452" s="160">
        <v>46194</v>
      </c>
      <c r="I6452" s="160">
        <v>46197</v>
      </c>
      <c r="J6452" s="160">
        <v>0</v>
      </c>
      <c r="K6452" s="160">
        <v>0</v>
      </c>
      <c r="L6452" s="707">
        <v>0</v>
      </c>
      <c r="M6452" s="727" t="s">
        <v>4995</v>
      </c>
      <c r="V6452" s="707"/>
      <c r="W6452" s="707"/>
      <c r="X6452" s="707"/>
      <c r="Y6452" s="707"/>
      <c r="Z6452" s="707"/>
      <c r="AA6452" s="707"/>
      <c r="AB6452" s="707"/>
      <c r="AC6452" s="707"/>
      <c r="AD6452" s="707"/>
      <c r="AE6452" s="707"/>
      <c r="AF6452" s="707"/>
    </row>
    <row r="6453" spans="4:34">
      <c r="D6453" s="160" t="s">
        <v>5964</v>
      </c>
      <c r="E6453" s="160"/>
      <c r="F6453" s="160">
        <v>46218</v>
      </c>
      <c r="G6453" s="160">
        <v>46221</v>
      </c>
      <c r="H6453" s="160">
        <v>46194</v>
      </c>
      <c r="I6453" s="160">
        <v>46197</v>
      </c>
      <c r="J6453" s="160">
        <v>0</v>
      </c>
      <c r="K6453" s="160">
        <v>0</v>
      </c>
      <c r="L6453" s="707">
        <v>0</v>
      </c>
      <c r="M6453" s="727" t="s">
        <v>4996</v>
      </c>
      <c r="V6453" s="707"/>
      <c r="W6453" s="707"/>
      <c r="X6453" s="707"/>
      <c r="Y6453" s="707"/>
      <c r="AC6453" s="707"/>
      <c r="AD6453" s="707"/>
      <c r="AE6453" s="707"/>
    </row>
    <row r="6454" spans="4:34">
      <c r="D6454" s="160" t="s">
        <v>5965</v>
      </c>
      <c r="E6454" s="160"/>
      <c r="F6454" s="160">
        <v>46218</v>
      </c>
      <c r="G6454" s="160">
        <v>46222</v>
      </c>
      <c r="H6454" s="160">
        <v>46194</v>
      </c>
      <c r="I6454" s="160">
        <v>46198</v>
      </c>
      <c r="J6454" s="160">
        <v>0</v>
      </c>
      <c r="K6454" s="160">
        <v>0</v>
      </c>
      <c r="L6454" s="707">
        <v>0</v>
      </c>
      <c r="M6454" s="727" t="s">
        <v>4994</v>
      </c>
      <c r="V6454" s="707"/>
      <c r="W6454" s="707"/>
      <c r="X6454" s="707"/>
      <c r="Y6454" s="707"/>
      <c r="Z6454" s="707"/>
      <c r="AA6454" s="707"/>
      <c r="AB6454" s="707"/>
      <c r="AC6454" s="707"/>
      <c r="AD6454" s="707"/>
      <c r="AE6454" s="707"/>
      <c r="AF6454" s="707"/>
    </row>
    <row r="6455" spans="4:34">
      <c r="D6455" s="160" t="s">
        <v>5965</v>
      </c>
      <c r="E6455" s="160"/>
      <c r="F6455" s="160">
        <v>46218</v>
      </c>
      <c r="G6455" s="160">
        <v>46222</v>
      </c>
      <c r="H6455" s="160">
        <v>46194</v>
      </c>
      <c r="I6455" s="160">
        <v>46198</v>
      </c>
      <c r="J6455" s="160">
        <v>0</v>
      </c>
      <c r="K6455" s="160">
        <v>0</v>
      </c>
      <c r="L6455" s="707">
        <v>0</v>
      </c>
      <c r="M6455" s="727" t="s">
        <v>4995</v>
      </c>
      <c r="W6455" s="707"/>
      <c r="X6455" s="707"/>
      <c r="Y6455" s="707"/>
      <c r="Z6455" s="707"/>
      <c r="AA6455" s="707"/>
      <c r="AB6455" s="707"/>
      <c r="AC6455" s="707"/>
      <c r="AD6455" s="707"/>
      <c r="AE6455" s="707"/>
      <c r="AF6455" s="707"/>
    </row>
    <row r="6456" spans="4:34">
      <c r="D6456" s="160" t="s">
        <v>5965</v>
      </c>
      <c r="E6456" s="160"/>
      <c r="F6456" s="160">
        <v>46218</v>
      </c>
      <c r="G6456" s="160">
        <v>46222</v>
      </c>
      <c r="H6456" s="160">
        <v>46194</v>
      </c>
      <c r="I6456" s="160">
        <v>46198</v>
      </c>
      <c r="J6456" s="160">
        <v>0</v>
      </c>
      <c r="K6456" s="160">
        <v>0</v>
      </c>
      <c r="L6456" s="707">
        <v>0</v>
      </c>
      <c r="M6456" s="727" t="s">
        <v>4996</v>
      </c>
      <c r="V6456" s="707"/>
      <c r="W6456" s="707"/>
      <c r="X6456" s="707"/>
      <c r="Y6456" s="707"/>
      <c r="Z6456" s="707"/>
      <c r="AC6456" s="707"/>
      <c r="AD6456" s="707"/>
      <c r="AE6456" s="707"/>
    </row>
    <row r="6457" spans="4:34">
      <c r="D6457" s="160" t="s">
        <v>5966</v>
      </c>
      <c r="E6457" s="160"/>
      <c r="F6457" s="160">
        <v>46218</v>
      </c>
      <c r="G6457" s="160">
        <v>46222</v>
      </c>
      <c r="H6457" s="160">
        <v>46194</v>
      </c>
      <c r="I6457" s="160">
        <v>46198</v>
      </c>
      <c r="J6457" s="160">
        <v>0</v>
      </c>
      <c r="K6457" s="160">
        <v>0</v>
      </c>
      <c r="L6457" s="707">
        <v>0</v>
      </c>
      <c r="M6457" s="727" t="s">
        <v>4994</v>
      </c>
      <c r="V6457" s="707"/>
      <c r="W6457" s="707"/>
      <c r="X6457" s="707"/>
      <c r="Y6457" s="707"/>
      <c r="Z6457" s="707"/>
      <c r="AA6457" s="707"/>
      <c r="AB6457" s="707"/>
      <c r="AC6457" s="707"/>
      <c r="AD6457" s="707"/>
      <c r="AE6457" s="707"/>
      <c r="AF6457" s="707"/>
      <c r="AG6457" s="707"/>
      <c r="AH6457" s="707"/>
    </row>
    <row r="6458" spans="4:34">
      <c r="D6458" s="160" t="s">
        <v>5966</v>
      </c>
      <c r="E6458" s="160"/>
      <c r="F6458" s="160">
        <v>46218</v>
      </c>
      <c r="G6458" s="160">
        <v>46222</v>
      </c>
      <c r="H6458" s="160">
        <v>46194</v>
      </c>
      <c r="I6458" s="160">
        <v>46198</v>
      </c>
      <c r="J6458" s="160">
        <v>0</v>
      </c>
      <c r="K6458" s="160">
        <v>0</v>
      </c>
      <c r="L6458" s="707">
        <v>0</v>
      </c>
      <c r="M6458" s="727" t="s">
        <v>4995</v>
      </c>
      <c r="W6458" s="707"/>
      <c r="X6458" s="707"/>
      <c r="Y6458" s="707"/>
      <c r="Z6458" s="707"/>
      <c r="AA6458" s="707"/>
      <c r="AB6458" s="707"/>
      <c r="AC6458" s="707"/>
      <c r="AD6458" s="707"/>
      <c r="AE6458" s="707"/>
      <c r="AF6458" s="707"/>
      <c r="AG6458" s="707"/>
      <c r="AH6458" s="707"/>
    </row>
    <row r="6459" spans="4:34">
      <c r="D6459" s="160" t="s">
        <v>5966</v>
      </c>
      <c r="E6459" s="160"/>
      <c r="F6459" s="160">
        <v>46218</v>
      </c>
      <c r="G6459" s="160">
        <v>46222</v>
      </c>
      <c r="H6459" s="160">
        <v>46194</v>
      </c>
      <c r="I6459" s="160">
        <v>46198</v>
      </c>
      <c r="J6459" s="160">
        <v>0</v>
      </c>
      <c r="K6459" s="160">
        <v>0</v>
      </c>
      <c r="L6459" s="707">
        <v>0</v>
      </c>
      <c r="M6459" s="727" t="s">
        <v>4996</v>
      </c>
      <c r="T6459" s="707"/>
      <c r="U6459" s="707"/>
      <c r="V6459" s="707"/>
      <c r="W6459" s="707"/>
      <c r="X6459" s="707"/>
      <c r="Y6459" s="707"/>
      <c r="Z6459" s="707"/>
      <c r="AA6459" s="707"/>
      <c r="AC6459" s="707"/>
      <c r="AD6459" s="707"/>
      <c r="AE6459" s="707"/>
      <c r="AF6459" s="707"/>
      <c r="AG6459" s="707"/>
    </row>
    <row r="6460" spans="4:34">
      <c r="D6460" s="160" t="s">
        <v>5967</v>
      </c>
      <c r="E6460" s="160"/>
      <c r="F6460" s="160">
        <v>46218</v>
      </c>
      <c r="G6460" s="160">
        <v>46223</v>
      </c>
      <c r="H6460" s="160">
        <v>46194</v>
      </c>
      <c r="I6460" s="160">
        <v>46200</v>
      </c>
      <c r="J6460" s="160">
        <v>0</v>
      </c>
      <c r="K6460" s="160">
        <v>0</v>
      </c>
      <c r="L6460" s="707">
        <v>0</v>
      </c>
      <c r="M6460" s="727" t="s">
        <v>4994</v>
      </c>
      <c r="W6460" s="707"/>
      <c r="X6460" s="707"/>
      <c r="Y6460" s="707"/>
      <c r="Z6460" s="707"/>
      <c r="AA6460" s="707"/>
      <c r="AB6460" s="707"/>
      <c r="AC6460" s="707"/>
      <c r="AD6460" s="707"/>
      <c r="AE6460" s="707"/>
      <c r="AF6460" s="707"/>
      <c r="AG6460" s="707"/>
    </row>
    <row r="6461" spans="4:34">
      <c r="D6461" s="160" t="s">
        <v>5967</v>
      </c>
      <c r="E6461" s="160"/>
      <c r="F6461" s="160">
        <v>46218</v>
      </c>
      <c r="G6461" s="160">
        <v>46223</v>
      </c>
      <c r="H6461" s="160">
        <v>46194</v>
      </c>
      <c r="I6461" s="160">
        <v>46200</v>
      </c>
      <c r="J6461" s="160">
        <v>0</v>
      </c>
      <c r="K6461" s="160">
        <v>0</v>
      </c>
      <c r="L6461" s="707">
        <v>0</v>
      </c>
      <c r="M6461" s="727" t="s">
        <v>4995</v>
      </c>
      <c r="W6461" s="707"/>
      <c r="X6461" s="707"/>
      <c r="Y6461" s="707"/>
      <c r="Z6461" s="707"/>
      <c r="AA6461" s="707"/>
      <c r="AB6461" s="707"/>
      <c r="AC6461" s="707"/>
      <c r="AD6461" s="707"/>
      <c r="AE6461" s="707"/>
      <c r="AF6461" s="707"/>
      <c r="AG6461" s="707"/>
    </row>
    <row r="6462" spans="4:34">
      <c r="D6462" s="160" t="s">
        <v>5967</v>
      </c>
      <c r="E6462" s="160"/>
      <c r="F6462" s="160">
        <v>46218</v>
      </c>
      <c r="G6462" s="160">
        <v>46223</v>
      </c>
      <c r="H6462" s="160">
        <v>46194</v>
      </c>
      <c r="I6462" s="160">
        <v>46200</v>
      </c>
      <c r="J6462" s="160">
        <v>0</v>
      </c>
      <c r="K6462" s="160">
        <v>0</v>
      </c>
      <c r="L6462" s="707">
        <v>0</v>
      </c>
      <c r="M6462" s="727" t="s">
        <v>4996</v>
      </c>
      <c r="T6462" s="707"/>
      <c r="U6462" s="707"/>
      <c r="V6462" s="707"/>
      <c r="W6462" s="707"/>
      <c r="X6462" s="707"/>
      <c r="Y6462" s="707"/>
      <c r="Z6462" s="707"/>
      <c r="AC6462" s="707"/>
      <c r="AD6462" s="707"/>
      <c r="AE6462" s="707"/>
    </row>
    <row r="6463" spans="4:34">
      <c r="D6463" s="160" t="s">
        <v>5968</v>
      </c>
      <c r="E6463" s="160"/>
      <c r="F6463" s="160">
        <v>46218</v>
      </c>
      <c r="G6463" s="160">
        <v>46223</v>
      </c>
      <c r="H6463" s="160">
        <v>46194</v>
      </c>
      <c r="I6463" s="160">
        <v>46200</v>
      </c>
      <c r="J6463" s="160">
        <v>0</v>
      </c>
      <c r="K6463" s="160">
        <v>0</v>
      </c>
      <c r="L6463" s="707">
        <v>0</v>
      </c>
      <c r="M6463" s="727" t="s">
        <v>4994</v>
      </c>
      <c r="W6463" s="707"/>
      <c r="X6463" s="707"/>
      <c r="Y6463" s="707"/>
      <c r="Z6463" s="707"/>
      <c r="AA6463" s="707"/>
      <c r="AB6463" s="707"/>
      <c r="AC6463" s="707"/>
      <c r="AD6463" s="707"/>
      <c r="AE6463" s="707"/>
      <c r="AF6463" s="707"/>
      <c r="AG6463" s="707"/>
      <c r="AH6463" s="707"/>
    </row>
    <row r="6464" spans="4:34">
      <c r="D6464" s="160" t="s">
        <v>5968</v>
      </c>
      <c r="E6464" s="160"/>
      <c r="F6464" s="160">
        <v>46218</v>
      </c>
      <c r="G6464" s="160">
        <v>46223</v>
      </c>
      <c r="H6464" s="160">
        <v>46194</v>
      </c>
      <c r="I6464" s="160">
        <v>46200</v>
      </c>
      <c r="J6464" s="160">
        <v>0</v>
      </c>
      <c r="K6464" s="160">
        <v>0</v>
      </c>
      <c r="L6464" s="707">
        <v>0</v>
      </c>
      <c r="M6464" s="727" t="s">
        <v>4995</v>
      </c>
      <c r="W6464" s="707"/>
      <c r="X6464" s="707"/>
      <c r="Y6464" s="707"/>
      <c r="Z6464" s="707"/>
      <c r="AA6464" s="707"/>
      <c r="AB6464" s="707"/>
      <c r="AC6464" s="707"/>
      <c r="AD6464" s="707"/>
      <c r="AE6464" s="707"/>
      <c r="AF6464" s="707"/>
      <c r="AG6464" s="707"/>
      <c r="AH6464" s="707"/>
    </row>
    <row r="6465" spans="4:33">
      <c r="D6465" s="160" t="s">
        <v>5968</v>
      </c>
      <c r="E6465" s="160"/>
      <c r="F6465" s="160">
        <v>46218</v>
      </c>
      <c r="G6465" s="160">
        <v>46223</v>
      </c>
      <c r="H6465" s="160">
        <v>46194</v>
      </c>
      <c r="I6465" s="160">
        <v>46200</v>
      </c>
      <c r="J6465" s="160">
        <v>0</v>
      </c>
      <c r="K6465" s="160">
        <v>0</v>
      </c>
      <c r="L6465" s="707">
        <v>0</v>
      </c>
      <c r="M6465" s="727" t="s">
        <v>4996</v>
      </c>
      <c r="U6465" s="707"/>
      <c r="V6465" s="707"/>
      <c r="W6465" s="707"/>
      <c r="X6465" s="707"/>
      <c r="Y6465" s="707"/>
      <c r="Z6465" s="707"/>
      <c r="AA6465" s="707"/>
      <c r="AC6465" s="707"/>
      <c r="AD6465" s="707"/>
      <c r="AE6465" s="707"/>
      <c r="AF6465" s="707"/>
    </row>
    <row r="6466" spans="4:33">
      <c r="D6466" s="160"/>
      <c r="E6466" s="160"/>
      <c r="F6466" s="160"/>
      <c r="G6466" s="160"/>
      <c r="H6466" s="160"/>
      <c r="I6466" s="160"/>
      <c r="J6466" s="160"/>
      <c r="K6466" s="160"/>
      <c r="L6466" s="707"/>
      <c r="M6466" s="727"/>
      <c r="W6466" s="707"/>
      <c r="X6466" s="707"/>
      <c r="Y6466" s="707"/>
      <c r="Z6466" s="707"/>
      <c r="AA6466" s="707"/>
      <c r="AB6466" s="707"/>
      <c r="AC6466" s="707"/>
      <c r="AD6466" s="707"/>
      <c r="AE6466" s="707"/>
      <c r="AF6466" s="707"/>
    </row>
    <row r="6467" spans="4:33">
      <c r="D6467" s="160"/>
      <c r="E6467" s="160"/>
      <c r="F6467" s="160"/>
      <c r="G6467" s="160"/>
      <c r="H6467" s="160"/>
      <c r="I6467" s="160"/>
      <c r="J6467" s="160"/>
      <c r="K6467" s="160"/>
      <c r="L6467" s="707"/>
      <c r="M6467" s="727"/>
      <c r="X6467" s="707"/>
      <c r="Y6467" s="707"/>
      <c r="Z6467" s="707"/>
      <c r="AA6467" s="707"/>
      <c r="AB6467" s="707"/>
      <c r="AC6467" s="707"/>
      <c r="AD6467" s="707"/>
      <c r="AE6467" s="707"/>
      <c r="AF6467" s="707"/>
    </row>
    <row r="6468" spans="4:33">
      <c r="D6468" s="160"/>
      <c r="E6468" s="160"/>
      <c r="F6468" s="160"/>
      <c r="G6468" s="160"/>
      <c r="H6468" s="160"/>
      <c r="I6468" s="160"/>
      <c r="J6468" s="160"/>
      <c r="K6468" s="160"/>
      <c r="L6468" s="707"/>
      <c r="M6468" s="727"/>
      <c r="W6468" s="707"/>
      <c r="X6468" s="707"/>
      <c r="Y6468" s="707"/>
      <c r="AD6468" s="707"/>
      <c r="AE6468" s="707"/>
    </row>
    <row r="6469" spans="4:33">
      <c r="D6469" s="160"/>
      <c r="E6469" s="160"/>
      <c r="F6469" s="160"/>
      <c r="G6469" s="160"/>
      <c r="H6469" s="160"/>
      <c r="I6469" s="160"/>
      <c r="J6469" s="160"/>
      <c r="K6469" s="160"/>
      <c r="L6469" s="707"/>
      <c r="M6469" s="727"/>
      <c r="W6469" s="707"/>
      <c r="X6469" s="707"/>
      <c r="Y6469" s="707"/>
      <c r="Z6469" s="707"/>
      <c r="AA6469" s="707"/>
      <c r="AB6469" s="707"/>
      <c r="AC6469" s="707"/>
      <c r="AD6469" s="707"/>
      <c r="AE6469" s="707"/>
    </row>
    <row r="6470" spans="4:33">
      <c r="D6470" s="160"/>
      <c r="E6470" s="160"/>
      <c r="F6470" s="160"/>
      <c r="G6470" s="160"/>
      <c r="H6470" s="160"/>
      <c r="I6470" s="160"/>
      <c r="J6470" s="160"/>
      <c r="K6470" s="160"/>
      <c r="L6470" s="707"/>
      <c r="M6470" s="727"/>
      <c r="W6470" s="707"/>
      <c r="X6470" s="707"/>
      <c r="Y6470" s="707"/>
      <c r="Z6470" s="707"/>
      <c r="AA6470" s="707"/>
      <c r="AB6470" s="707"/>
      <c r="AC6470" s="707"/>
      <c r="AD6470" s="707"/>
      <c r="AE6470" s="707"/>
    </row>
    <row r="6471" spans="4:33">
      <c r="D6471" s="160"/>
      <c r="E6471" s="160"/>
      <c r="F6471" s="160"/>
      <c r="G6471" s="160"/>
      <c r="H6471" s="160"/>
      <c r="I6471" s="160"/>
      <c r="J6471" s="160"/>
      <c r="K6471" s="160"/>
      <c r="L6471" s="707"/>
      <c r="M6471" s="727"/>
      <c r="U6471" s="707"/>
      <c r="V6471" s="707"/>
      <c r="W6471" s="707"/>
      <c r="X6471" s="707"/>
      <c r="Y6471" s="707"/>
      <c r="Z6471" s="707"/>
      <c r="AC6471" s="707"/>
      <c r="AD6471" s="707"/>
    </row>
    <row r="6472" spans="4:33">
      <c r="D6472" s="160"/>
      <c r="E6472" s="160"/>
      <c r="F6472" s="160"/>
      <c r="G6472" s="160"/>
      <c r="H6472" s="160"/>
      <c r="I6472" s="160"/>
      <c r="J6472" s="160"/>
      <c r="K6472" s="160"/>
      <c r="L6472" s="707"/>
      <c r="M6472" s="727"/>
      <c r="W6472" s="707"/>
      <c r="X6472" s="707"/>
      <c r="Y6472" s="707"/>
      <c r="Z6472" s="707"/>
      <c r="AA6472" s="707"/>
      <c r="AB6472" s="707"/>
      <c r="AC6472" s="707"/>
      <c r="AD6472" s="707"/>
      <c r="AE6472" s="707"/>
    </row>
    <row r="6473" spans="4:33">
      <c r="D6473" s="160"/>
      <c r="E6473" s="160"/>
      <c r="F6473" s="160"/>
      <c r="G6473" s="160"/>
      <c r="H6473" s="160"/>
      <c r="I6473" s="160"/>
      <c r="J6473" s="160"/>
      <c r="K6473" s="160"/>
      <c r="L6473" s="707"/>
      <c r="M6473" s="727"/>
      <c r="W6473" s="707"/>
      <c r="X6473" s="707"/>
      <c r="Y6473" s="707"/>
      <c r="Z6473" s="707"/>
      <c r="AA6473" s="707"/>
      <c r="AB6473" s="707"/>
      <c r="AC6473" s="707"/>
      <c r="AD6473" s="707"/>
      <c r="AE6473" s="707"/>
    </row>
    <row r="6474" spans="4:33">
      <c r="D6474" s="160"/>
      <c r="E6474" s="160"/>
      <c r="F6474" s="160"/>
      <c r="G6474" s="160"/>
      <c r="H6474" s="160"/>
      <c r="I6474" s="160"/>
      <c r="J6474" s="160"/>
      <c r="K6474" s="160"/>
      <c r="L6474" s="707"/>
      <c r="M6474" s="727"/>
      <c r="W6474" s="707"/>
      <c r="X6474" s="707"/>
      <c r="Y6474" s="707"/>
      <c r="AC6474" s="707"/>
      <c r="AD6474" s="707"/>
    </row>
    <row r="6475" spans="4:33">
      <c r="D6475" s="160"/>
      <c r="E6475" s="160"/>
      <c r="F6475" s="160"/>
      <c r="G6475" s="160"/>
      <c r="H6475" s="160"/>
      <c r="I6475" s="160"/>
      <c r="J6475" s="160"/>
      <c r="K6475" s="160"/>
      <c r="L6475" s="707"/>
      <c r="M6475" s="727"/>
      <c r="W6475" s="707"/>
      <c r="X6475" s="707"/>
      <c r="Y6475" s="707"/>
      <c r="Z6475" s="707"/>
      <c r="AA6475" s="707"/>
      <c r="AB6475" s="707"/>
      <c r="AC6475" s="707"/>
      <c r="AD6475" s="707"/>
      <c r="AE6475" s="707"/>
      <c r="AF6475" s="707"/>
    </row>
    <row r="6476" spans="4:33">
      <c r="D6476" s="160"/>
      <c r="E6476" s="160"/>
      <c r="F6476" s="160"/>
      <c r="G6476" s="160"/>
      <c r="H6476" s="160"/>
      <c r="I6476" s="160"/>
      <c r="J6476" s="160"/>
      <c r="K6476" s="160"/>
      <c r="L6476" s="707"/>
      <c r="M6476" s="727"/>
      <c r="X6476" s="707"/>
      <c r="Y6476" s="707"/>
      <c r="Z6476" s="707"/>
      <c r="AA6476" s="707"/>
      <c r="AB6476" s="707"/>
      <c r="AC6476" s="707"/>
      <c r="AD6476" s="707"/>
      <c r="AE6476" s="707"/>
      <c r="AF6476" s="707"/>
    </row>
    <row r="6477" spans="4:33">
      <c r="D6477" s="160"/>
      <c r="E6477" s="160"/>
      <c r="F6477" s="160"/>
      <c r="G6477" s="160"/>
      <c r="H6477" s="160"/>
      <c r="I6477" s="160"/>
      <c r="J6477" s="160"/>
      <c r="K6477" s="160"/>
      <c r="L6477" s="707"/>
      <c r="M6477" s="727"/>
      <c r="X6477" s="707"/>
      <c r="Y6477" s="707"/>
      <c r="AD6477" s="707"/>
      <c r="AE6477" s="707"/>
    </row>
    <row r="6478" spans="4:33">
      <c r="D6478" s="160"/>
      <c r="E6478" s="160"/>
      <c r="F6478" s="160"/>
      <c r="G6478" s="160"/>
      <c r="H6478" s="160"/>
      <c r="I6478" s="160"/>
      <c r="J6478" s="160"/>
      <c r="K6478" s="160"/>
      <c r="L6478" s="707"/>
      <c r="M6478" s="727"/>
      <c r="X6478" s="707"/>
      <c r="Y6478" s="707"/>
      <c r="AA6478" s="707"/>
      <c r="AB6478" s="707"/>
      <c r="AC6478" s="707"/>
      <c r="AD6478" s="707"/>
      <c r="AE6478" s="707"/>
      <c r="AF6478" s="707"/>
      <c r="AG6478" s="707"/>
    </row>
    <row r="6479" spans="4:33">
      <c r="D6479" s="160"/>
      <c r="E6479" s="160"/>
      <c r="F6479" s="160"/>
      <c r="G6479" s="160"/>
      <c r="H6479" s="160"/>
      <c r="I6479" s="160"/>
      <c r="J6479" s="160"/>
      <c r="K6479" s="160"/>
      <c r="L6479" s="707"/>
      <c r="M6479" s="727"/>
      <c r="Y6479" s="707"/>
      <c r="Z6479" s="707"/>
      <c r="AA6479" s="707"/>
      <c r="AB6479" s="707"/>
      <c r="AC6479" s="707"/>
      <c r="AD6479" s="707"/>
      <c r="AE6479" s="707"/>
      <c r="AF6479" s="707"/>
      <c r="AG6479" s="707"/>
    </row>
    <row r="6480" spans="4:33">
      <c r="D6480" s="160"/>
      <c r="E6480" s="160"/>
      <c r="F6480" s="160"/>
      <c r="G6480" s="160"/>
      <c r="H6480" s="160"/>
      <c r="I6480" s="160"/>
      <c r="J6480" s="160"/>
      <c r="K6480" s="160"/>
      <c r="L6480" s="707"/>
      <c r="M6480" s="727"/>
      <c r="X6480" s="707"/>
      <c r="Y6480" s="707"/>
      <c r="Z6480" s="707"/>
      <c r="AE6480" s="707"/>
    </row>
    <row r="6481" spans="4:34">
      <c r="D6481" s="160"/>
      <c r="E6481" s="160"/>
      <c r="F6481" s="160"/>
      <c r="G6481" s="160"/>
      <c r="H6481" s="160"/>
      <c r="I6481" s="160"/>
      <c r="J6481" s="160"/>
      <c r="K6481" s="160"/>
      <c r="L6481" s="707"/>
      <c r="M6481" s="727"/>
      <c r="X6481" s="707"/>
      <c r="Y6481" s="707"/>
      <c r="Z6481" s="707"/>
      <c r="AA6481" s="707"/>
      <c r="AB6481" s="707"/>
      <c r="AC6481" s="707"/>
      <c r="AD6481" s="707"/>
      <c r="AE6481" s="707"/>
    </row>
    <row r="6482" spans="4:34">
      <c r="D6482" s="160"/>
      <c r="E6482" s="160"/>
      <c r="F6482" s="160"/>
      <c r="G6482" s="160"/>
      <c r="H6482" s="160"/>
      <c r="I6482" s="160"/>
      <c r="J6482" s="160"/>
      <c r="K6482" s="160"/>
      <c r="L6482" s="707"/>
      <c r="M6482" s="727"/>
      <c r="X6482" s="707"/>
      <c r="Y6482" s="707"/>
      <c r="Z6482" s="707"/>
      <c r="AA6482" s="707"/>
      <c r="AB6482" s="707"/>
      <c r="AC6482" s="707"/>
      <c r="AD6482" s="707"/>
      <c r="AE6482" s="707"/>
    </row>
    <row r="6483" spans="4:34">
      <c r="D6483" s="160"/>
      <c r="E6483" s="160"/>
      <c r="F6483" s="160"/>
      <c r="G6483" s="160"/>
      <c r="H6483" s="160"/>
      <c r="I6483" s="160"/>
      <c r="J6483" s="160"/>
      <c r="K6483" s="160"/>
      <c r="L6483" s="707"/>
      <c r="M6483" s="727"/>
      <c r="W6483" s="707"/>
      <c r="X6483" s="707"/>
      <c r="Y6483" s="707"/>
      <c r="AD6483" s="707"/>
      <c r="AE6483" s="707"/>
    </row>
    <row r="6484" spans="4:34">
      <c r="D6484" s="160"/>
      <c r="E6484" s="160"/>
      <c r="F6484" s="160"/>
      <c r="G6484" s="160"/>
      <c r="H6484" s="160"/>
      <c r="I6484" s="160"/>
      <c r="J6484" s="160"/>
      <c r="K6484" s="160"/>
      <c r="L6484" s="707"/>
      <c r="M6484" s="727"/>
      <c r="W6484" s="707"/>
      <c r="X6484" s="707"/>
      <c r="Y6484" s="707"/>
      <c r="Z6484" s="707"/>
      <c r="AA6484" s="707"/>
      <c r="AB6484" s="707"/>
      <c r="AC6484" s="707"/>
      <c r="AD6484" s="707"/>
      <c r="AE6484" s="707"/>
    </row>
    <row r="6485" spans="4:34">
      <c r="D6485" s="160"/>
      <c r="E6485" s="160"/>
      <c r="F6485" s="160"/>
      <c r="G6485" s="160"/>
      <c r="H6485" s="160"/>
      <c r="I6485" s="160"/>
      <c r="J6485" s="160"/>
      <c r="K6485" s="160"/>
      <c r="L6485" s="707"/>
      <c r="M6485" s="727"/>
      <c r="W6485" s="707"/>
      <c r="X6485" s="707"/>
      <c r="Y6485" s="707"/>
      <c r="Z6485" s="707"/>
      <c r="AA6485" s="707"/>
      <c r="AB6485" s="707"/>
      <c r="AC6485" s="707"/>
      <c r="AD6485" s="707"/>
      <c r="AE6485" s="707"/>
    </row>
    <row r="6486" spans="4:34">
      <c r="D6486" s="160"/>
      <c r="E6486" s="160"/>
      <c r="F6486" s="160"/>
      <c r="G6486" s="160"/>
      <c r="H6486" s="160"/>
      <c r="I6486" s="160"/>
      <c r="J6486" s="160"/>
      <c r="K6486" s="160"/>
      <c r="L6486" s="707"/>
      <c r="M6486" s="727"/>
      <c r="W6486" s="707"/>
      <c r="X6486" s="707"/>
      <c r="Y6486" s="707"/>
      <c r="Z6486" s="707"/>
      <c r="AC6486" s="707"/>
      <c r="AE6486" s="707"/>
    </row>
    <row r="6487" spans="4:34">
      <c r="D6487" s="160"/>
      <c r="E6487" s="160"/>
      <c r="F6487" s="160"/>
      <c r="G6487" s="160"/>
      <c r="H6487" s="160"/>
      <c r="I6487" s="160"/>
      <c r="J6487" s="160"/>
      <c r="K6487" s="160"/>
      <c r="L6487" s="707"/>
      <c r="M6487" s="727"/>
      <c r="W6487" s="707"/>
      <c r="Y6487" s="707"/>
      <c r="Z6487" s="707"/>
      <c r="AC6487" s="707"/>
      <c r="AD6487" s="707"/>
      <c r="AE6487" s="707"/>
      <c r="AF6487" s="707"/>
      <c r="AG6487" s="707"/>
      <c r="AH6487" s="707"/>
    </row>
    <row r="6488" spans="4:34">
      <c r="D6488" s="160"/>
      <c r="E6488" s="160"/>
      <c r="F6488" s="160"/>
      <c r="G6488" s="160"/>
      <c r="H6488" s="160"/>
      <c r="I6488" s="160"/>
      <c r="J6488" s="160"/>
      <c r="K6488" s="160"/>
      <c r="L6488" s="707"/>
      <c r="M6488" s="727"/>
      <c r="Y6488" s="707"/>
      <c r="Z6488" s="707"/>
      <c r="AA6488" s="707"/>
      <c r="AC6488" s="707"/>
      <c r="AD6488" s="707"/>
      <c r="AE6488" s="707"/>
      <c r="AF6488" s="707"/>
      <c r="AG6488" s="707"/>
      <c r="AH6488" s="707"/>
    </row>
    <row r="6489" spans="4:34">
      <c r="D6489" s="160"/>
      <c r="E6489" s="160"/>
      <c r="F6489" s="160"/>
      <c r="G6489" s="160"/>
      <c r="H6489" s="160"/>
      <c r="I6489" s="160"/>
      <c r="J6489" s="160"/>
      <c r="K6489" s="160"/>
      <c r="L6489" s="707"/>
      <c r="M6489" s="727"/>
      <c r="W6489" s="707"/>
      <c r="Y6489" s="707"/>
      <c r="Z6489" s="707"/>
      <c r="AA6489" s="707"/>
      <c r="AE6489" s="707"/>
      <c r="AF6489" s="707"/>
      <c r="AG6489" s="707"/>
    </row>
    <row r="6490" spans="4:34">
      <c r="D6490" s="160"/>
      <c r="E6490" s="160"/>
      <c r="F6490" s="160"/>
      <c r="G6490" s="160"/>
      <c r="H6490" s="160"/>
      <c r="I6490" s="160"/>
      <c r="J6490" s="160"/>
      <c r="K6490" s="160"/>
      <c r="L6490" s="707"/>
      <c r="M6490" s="727"/>
      <c r="W6490" s="707"/>
      <c r="Y6490" s="707"/>
      <c r="Z6490" s="707"/>
      <c r="AA6490" s="707"/>
      <c r="AB6490" s="707"/>
      <c r="AC6490" s="707"/>
      <c r="AD6490" s="707"/>
      <c r="AE6490" s="707"/>
    </row>
    <row r="6491" spans="4:34">
      <c r="D6491" s="160"/>
      <c r="E6491" s="160"/>
      <c r="F6491" s="160"/>
      <c r="G6491" s="160"/>
      <c r="H6491" s="160"/>
      <c r="I6491" s="160"/>
      <c r="J6491" s="160"/>
      <c r="K6491" s="160"/>
      <c r="L6491" s="707"/>
      <c r="M6491" s="727"/>
      <c r="W6491" s="707"/>
      <c r="X6491" s="707"/>
      <c r="Y6491" s="707"/>
      <c r="Z6491" s="707"/>
      <c r="AA6491" s="707"/>
      <c r="AB6491" s="707"/>
      <c r="AC6491" s="707"/>
      <c r="AD6491" s="707"/>
      <c r="AE6491" s="707"/>
    </row>
    <row r="6492" spans="4:34">
      <c r="D6492" s="160"/>
      <c r="E6492" s="160"/>
      <c r="F6492" s="160"/>
      <c r="G6492" s="160"/>
      <c r="H6492" s="160"/>
      <c r="I6492" s="160"/>
      <c r="J6492" s="160"/>
      <c r="K6492" s="160"/>
      <c r="L6492" s="707"/>
      <c r="M6492" s="727"/>
      <c r="W6492" s="707"/>
      <c r="X6492" s="707"/>
      <c r="AC6492" s="707"/>
      <c r="AE6492" s="707"/>
    </row>
    <row r="6493" spans="4:34">
      <c r="D6493" s="160"/>
      <c r="E6493" s="160"/>
      <c r="F6493" s="160"/>
      <c r="G6493" s="160"/>
      <c r="H6493" s="160"/>
      <c r="I6493" s="160"/>
      <c r="J6493" s="160"/>
      <c r="K6493" s="160"/>
      <c r="L6493" s="707"/>
      <c r="M6493" s="727"/>
      <c r="W6493" s="707"/>
      <c r="X6493" s="707"/>
      <c r="Y6493" s="707"/>
      <c r="Z6493" s="707"/>
      <c r="AA6493" s="707"/>
      <c r="AB6493" s="707"/>
      <c r="AC6493" s="707"/>
      <c r="AD6493" s="707"/>
      <c r="AE6493" s="707"/>
    </row>
    <row r="6494" spans="4:34">
      <c r="D6494" s="160"/>
      <c r="E6494" s="160"/>
      <c r="F6494" s="160"/>
      <c r="G6494" s="160"/>
      <c r="H6494" s="160"/>
      <c r="I6494" s="160"/>
      <c r="J6494" s="160"/>
      <c r="K6494" s="160"/>
      <c r="L6494" s="707"/>
      <c r="M6494" s="727"/>
      <c r="W6494" s="707"/>
      <c r="X6494" s="707"/>
      <c r="Y6494" s="707"/>
      <c r="Z6494" s="707"/>
      <c r="AA6494" s="707"/>
      <c r="AB6494" s="707"/>
      <c r="AC6494" s="707"/>
      <c r="AD6494" s="707"/>
      <c r="AE6494" s="707"/>
      <c r="AG6494" s="707"/>
      <c r="AH6494" s="707"/>
    </row>
    <row r="6495" spans="4:34">
      <c r="D6495" s="160"/>
      <c r="E6495" s="160"/>
      <c r="F6495" s="160"/>
      <c r="G6495" s="160"/>
      <c r="H6495" s="160"/>
      <c r="I6495" s="160"/>
      <c r="J6495" s="160"/>
      <c r="K6495" s="160"/>
      <c r="L6495" s="707"/>
      <c r="M6495" s="727"/>
      <c r="V6495" s="707"/>
      <c r="W6495" s="707"/>
      <c r="X6495" s="707"/>
      <c r="AC6495" s="707"/>
      <c r="AG6495" s="707"/>
      <c r="AH6495" s="707"/>
    </row>
    <row r="6496" spans="4:34">
      <c r="D6496" s="160"/>
      <c r="E6496" s="160"/>
      <c r="F6496" s="160"/>
      <c r="G6496" s="160"/>
      <c r="H6496" s="160"/>
      <c r="I6496" s="160"/>
      <c r="J6496" s="160"/>
      <c r="K6496" s="160"/>
      <c r="L6496" s="707"/>
      <c r="M6496" s="727"/>
      <c r="V6496" s="707"/>
      <c r="W6496" s="707"/>
      <c r="X6496" s="707"/>
      <c r="Y6496" s="707"/>
      <c r="Z6496" s="707"/>
      <c r="AA6496" s="707"/>
      <c r="AB6496" s="707"/>
      <c r="AC6496" s="707"/>
      <c r="AD6496" s="707"/>
      <c r="AE6496" s="707"/>
      <c r="AF6496" s="707"/>
    </row>
    <row r="6497" spans="4:34">
      <c r="D6497" s="160"/>
      <c r="E6497" s="160"/>
      <c r="F6497" s="160"/>
      <c r="G6497" s="160"/>
      <c r="H6497" s="160"/>
      <c r="I6497" s="160"/>
      <c r="J6497" s="160"/>
      <c r="K6497" s="160"/>
      <c r="L6497" s="707"/>
      <c r="M6497" s="727"/>
      <c r="V6497" s="707"/>
      <c r="W6497" s="707"/>
      <c r="X6497" s="707"/>
      <c r="Y6497" s="707"/>
      <c r="Z6497" s="707"/>
      <c r="AA6497" s="707"/>
      <c r="AB6497" s="707"/>
      <c r="AC6497" s="707"/>
      <c r="AD6497" s="707"/>
      <c r="AE6497" s="707"/>
      <c r="AF6497" s="707"/>
      <c r="AG6497" s="707"/>
    </row>
    <row r="6498" spans="4:34">
      <c r="D6498" s="160"/>
      <c r="E6498" s="160"/>
      <c r="F6498" s="160"/>
      <c r="G6498" s="160"/>
      <c r="H6498" s="160"/>
      <c r="I6498" s="160"/>
      <c r="J6498" s="160"/>
      <c r="K6498" s="160"/>
      <c r="L6498" s="707"/>
      <c r="M6498" s="727"/>
      <c r="Q6498" s="707"/>
      <c r="R6498" s="707"/>
      <c r="S6498" s="707"/>
      <c r="T6498" s="707"/>
      <c r="U6498" s="707"/>
      <c r="V6498" s="707"/>
      <c r="W6498" s="707"/>
      <c r="X6498" s="707"/>
      <c r="Y6498" s="707"/>
      <c r="Z6498" s="707"/>
      <c r="AB6498" s="707"/>
      <c r="AC6498" s="707"/>
      <c r="AD6498" s="707"/>
      <c r="AG6498" s="707"/>
    </row>
    <row r="6499" spans="4:34">
      <c r="D6499" s="160"/>
      <c r="E6499" s="160"/>
      <c r="F6499" s="160"/>
      <c r="G6499" s="160"/>
      <c r="H6499" s="160"/>
      <c r="I6499" s="160"/>
      <c r="J6499" s="160"/>
      <c r="K6499" s="160"/>
      <c r="L6499" s="707"/>
      <c r="M6499" s="727"/>
      <c r="P6499" s="707"/>
      <c r="Q6499" s="707"/>
      <c r="R6499" s="707"/>
      <c r="U6499" s="707"/>
      <c r="V6499" s="707"/>
      <c r="W6499" s="707"/>
      <c r="X6499" s="707"/>
      <c r="Y6499" s="707"/>
      <c r="Z6499" s="707"/>
      <c r="AA6499" s="707"/>
      <c r="AB6499" s="707"/>
      <c r="AC6499" s="707"/>
      <c r="AD6499" s="707"/>
      <c r="AE6499" s="707"/>
      <c r="AF6499" s="707"/>
    </row>
    <row r="6500" spans="4:34">
      <c r="D6500" s="160"/>
      <c r="E6500" s="160"/>
      <c r="F6500" s="160"/>
      <c r="G6500" s="160"/>
      <c r="H6500" s="160"/>
      <c r="I6500" s="160"/>
      <c r="J6500" s="160"/>
      <c r="K6500" s="160"/>
      <c r="L6500" s="707"/>
      <c r="M6500" s="727"/>
      <c r="V6500" s="707"/>
      <c r="W6500" s="707"/>
      <c r="X6500" s="707"/>
      <c r="Y6500" s="707"/>
      <c r="Z6500" s="707"/>
      <c r="AA6500" s="707"/>
      <c r="AB6500" s="707"/>
      <c r="AC6500" s="707"/>
      <c r="AD6500" s="707"/>
      <c r="AE6500" s="707"/>
      <c r="AF6500" s="707"/>
      <c r="AG6500" s="707"/>
      <c r="AH6500" s="707"/>
    </row>
    <row r="6501" spans="4:34">
      <c r="D6501" s="160"/>
      <c r="E6501" s="160"/>
      <c r="F6501" s="160"/>
      <c r="G6501" s="160"/>
      <c r="H6501" s="160"/>
      <c r="I6501" s="160"/>
      <c r="J6501" s="160"/>
      <c r="K6501" s="160"/>
      <c r="L6501" s="707"/>
      <c r="M6501" s="727"/>
      <c r="Q6501" s="707"/>
      <c r="R6501" s="707"/>
      <c r="S6501" s="707"/>
      <c r="T6501" s="707"/>
      <c r="U6501" s="707"/>
      <c r="V6501" s="707"/>
      <c r="W6501" s="707"/>
      <c r="X6501" s="707"/>
      <c r="Y6501" s="707"/>
      <c r="Z6501" s="707"/>
      <c r="AC6501" s="707"/>
      <c r="AD6501" s="707"/>
      <c r="AG6501" s="707"/>
      <c r="AH6501" s="707"/>
    </row>
    <row r="6502" spans="4:34">
      <c r="D6502" s="160"/>
      <c r="E6502" s="160"/>
      <c r="F6502" s="160"/>
      <c r="G6502" s="160"/>
      <c r="H6502" s="160"/>
      <c r="I6502" s="160"/>
      <c r="J6502" s="160"/>
      <c r="K6502" s="160"/>
      <c r="L6502" s="707"/>
      <c r="M6502" s="727"/>
      <c r="P6502" s="707"/>
      <c r="Q6502" s="707"/>
      <c r="R6502" s="707"/>
      <c r="U6502" s="707"/>
      <c r="V6502" s="707"/>
      <c r="W6502" s="707"/>
      <c r="X6502" s="707"/>
      <c r="Y6502" s="707"/>
      <c r="AC6502" s="707"/>
    </row>
    <row r="6503" spans="4:34">
      <c r="D6503" s="160"/>
      <c r="E6503" s="160"/>
      <c r="F6503" s="160"/>
      <c r="G6503" s="160"/>
      <c r="H6503" s="160"/>
      <c r="I6503" s="160"/>
      <c r="J6503" s="160"/>
      <c r="K6503" s="160"/>
      <c r="L6503" s="707"/>
      <c r="M6503" s="727"/>
      <c r="W6503" s="707"/>
      <c r="X6503" s="707"/>
      <c r="Y6503" s="707"/>
      <c r="Z6503" s="707"/>
      <c r="AA6503" s="707"/>
      <c r="AB6503" s="707"/>
      <c r="AC6503" s="707"/>
      <c r="AD6503" s="707"/>
      <c r="AE6503" s="707"/>
      <c r="AH6503" s="707"/>
    </row>
    <row r="6504" spans="4:34">
      <c r="D6504" s="160"/>
      <c r="E6504" s="160"/>
      <c r="F6504" s="160"/>
      <c r="G6504" s="160"/>
      <c r="H6504" s="160"/>
      <c r="I6504" s="160"/>
      <c r="J6504" s="160"/>
      <c r="K6504" s="160"/>
      <c r="L6504" s="707"/>
      <c r="M6504" s="727"/>
      <c r="Q6504" s="707"/>
      <c r="R6504" s="707"/>
      <c r="S6504" s="707"/>
      <c r="T6504" s="707"/>
      <c r="U6504" s="707"/>
      <c r="V6504" s="707"/>
      <c r="W6504" s="707"/>
      <c r="X6504" s="707"/>
      <c r="Y6504" s="707"/>
      <c r="Z6504" s="707"/>
      <c r="AC6504" s="707"/>
      <c r="AH6504" s="707"/>
    </row>
    <row r="6505" spans="4:34">
      <c r="D6505" s="160"/>
      <c r="E6505" s="160"/>
      <c r="F6505" s="160"/>
      <c r="G6505" s="160"/>
      <c r="H6505" s="160"/>
      <c r="I6505" s="160"/>
      <c r="J6505" s="160"/>
      <c r="K6505" s="160"/>
      <c r="L6505" s="707"/>
      <c r="M6505" s="727"/>
      <c r="P6505" s="707"/>
      <c r="Q6505" s="707"/>
      <c r="R6505" s="707"/>
      <c r="U6505" s="707"/>
      <c r="V6505" s="707"/>
      <c r="W6505" s="707"/>
      <c r="X6505" s="707"/>
      <c r="Y6505" s="707"/>
      <c r="Z6505" s="707"/>
      <c r="AB6505" s="707"/>
      <c r="AC6505" s="707"/>
      <c r="AD6505" s="707"/>
    </row>
    <row r="6506" spans="4:34">
      <c r="D6506" s="160"/>
      <c r="E6506" s="160"/>
      <c r="F6506" s="160"/>
      <c r="G6506" s="160"/>
      <c r="H6506" s="160"/>
      <c r="I6506" s="160"/>
      <c r="J6506" s="160"/>
      <c r="K6506" s="160"/>
      <c r="L6506" s="707"/>
      <c r="M6506" s="727"/>
      <c r="V6506" s="707"/>
      <c r="W6506" s="707"/>
      <c r="X6506" s="707"/>
      <c r="Y6506" s="707"/>
      <c r="Z6506" s="707"/>
      <c r="AA6506" s="707"/>
      <c r="AB6506" s="707"/>
      <c r="AC6506" s="707"/>
      <c r="AD6506" s="707"/>
      <c r="AE6506" s="707"/>
      <c r="AH6506" s="707"/>
    </row>
    <row r="6507" spans="4:34">
      <c r="D6507" s="160"/>
      <c r="E6507" s="160"/>
      <c r="F6507" s="160"/>
      <c r="G6507" s="160"/>
      <c r="H6507" s="160"/>
      <c r="I6507" s="160"/>
      <c r="J6507" s="160"/>
      <c r="K6507" s="160"/>
      <c r="L6507" s="707"/>
      <c r="M6507" s="727"/>
      <c r="Q6507" s="707"/>
      <c r="R6507" s="707"/>
      <c r="S6507" s="707"/>
      <c r="T6507" s="707"/>
      <c r="U6507" s="707"/>
      <c r="V6507" s="707"/>
      <c r="W6507" s="707"/>
      <c r="X6507" s="707"/>
      <c r="Y6507" s="707"/>
      <c r="Z6507" s="707"/>
      <c r="AC6507" s="707"/>
      <c r="AD6507" s="707"/>
      <c r="AH6507" s="707"/>
    </row>
    <row r="6508" spans="4:34">
      <c r="D6508" s="160"/>
      <c r="E6508" s="160"/>
      <c r="F6508" s="160"/>
      <c r="G6508" s="160"/>
      <c r="H6508" s="160"/>
      <c r="I6508" s="160"/>
      <c r="J6508" s="160"/>
      <c r="K6508" s="160"/>
      <c r="L6508" s="707"/>
      <c r="M6508" s="727"/>
      <c r="P6508" s="707"/>
      <c r="Q6508" s="707"/>
      <c r="R6508" s="707"/>
      <c r="U6508" s="707"/>
      <c r="V6508" s="707"/>
      <c r="W6508" s="707"/>
      <c r="X6508" s="707"/>
      <c r="Y6508" s="707"/>
      <c r="AC6508" s="707"/>
    </row>
    <row r="6509" spans="4:34">
      <c r="D6509" s="160"/>
      <c r="E6509" s="160"/>
      <c r="F6509" s="160"/>
      <c r="G6509" s="160"/>
      <c r="H6509" s="160"/>
      <c r="I6509" s="160"/>
      <c r="J6509" s="160"/>
      <c r="K6509" s="160"/>
      <c r="L6509" s="707"/>
      <c r="M6509" s="727"/>
      <c r="V6509" s="707"/>
      <c r="W6509" s="707"/>
      <c r="X6509" s="707"/>
      <c r="Y6509" s="707"/>
      <c r="Z6509" s="707"/>
      <c r="AA6509" s="707"/>
      <c r="AB6509" s="707"/>
      <c r="AC6509" s="707"/>
      <c r="AD6509" s="707"/>
      <c r="AE6509" s="707"/>
      <c r="AH6509" s="707"/>
    </row>
    <row r="6510" spans="4:34">
      <c r="D6510" s="160"/>
      <c r="E6510" s="160"/>
      <c r="F6510" s="160"/>
      <c r="G6510" s="160"/>
      <c r="H6510" s="160"/>
      <c r="I6510" s="160"/>
      <c r="J6510" s="160"/>
      <c r="K6510" s="160"/>
      <c r="L6510" s="707"/>
      <c r="M6510" s="727"/>
      <c r="R6510" s="707"/>
      <c r="S6510" s="707"/>
      <c r="T6510" s="707"/>
      <c r="U6510" s="707"/>
      <c r="V6510" s="707"/>
      <c r="W6510" s="707"/>
      <c r="X6510" s="707"/>
      <c r="Y6510" s="707"/>
      <c r="Z6510" s="707"/>
      <c r="AB6510" s="707"/>
      <c r="AC6510" s="707"/>
      <c r="AH6510" s="707"/>
    </row>
    <row r="6511" spans="4:34">
      <c r="D6511" s="160"/>
      <c r="E6511" s="160"/>
      <c r="F6511" s="160"/>
      <c r="G6511" s="160"/>
      <c r="H6511" s="160"/>
      <c r="I6511" s="160"/>
      <c r="J6511" s="160"/>
      <c r="K6511" s="160"/>
      <c r="L6511" s="707"/>
      <c r="M6511" s="727"/>
      <c r="Q6511" s="707"/>
      <c r="R6511" s="707"/>
      <c r="V6511" s="707"/>
      <c r="W6511" s="707"/>
      <c r="X6511" s="707"/>
      <c r="Y6511" s="707"/>
      <c r="Z6511" s="707"/>
      <c r="AA6511" s="707"/>
      <c r="AB6511" s="707"/>
      <c r="AC6511" s="707"/>
      <c r="AD6511" s="707"/>
    </row>
    <row r="6512" spans="4:34">
      <c r="D6512" s="160"/>
      <c r="E6512" s="160"/>
      <c r="F6512" s="160"/>
      <c r="G6512" s="160"/>
      <c r="H6512" s="160"/>
      <c r="I6512" s="160"/>
      <c r="J6512" s="160"/>
      <c r="K6512" s="160"/>
      <c r="L6512" s="707"/>
      <c r="M6512" s="727"/>
      <c r="V6512" s="707"/>
      <c r="W6512" s="707"/>
      <c r="X6512" s="707"/>
      <c r="Y6512" s="707"/>
      <c r="Z6512" s="707"/>
      <c r="AA6512" s="707"/>
      <c r="AB6512" s="707"/>
      <c r="AC6512" s="707"/>
      <c r="AD6512" s="707"/>
      <c r="AH6512" s="707"/>
    </row>
    <row r="6513" spans="4:37">
      <c r="D6513" s="160"/>
      <c r="E6513" s="160"/>
      <c r="F6513" s="160"/>
      <c r="G6513" s="160"/>
      <c r="H6513" s="160"/>
      <c r="I6513" s="160"/>
      <c r="J6513" s="160"/>
      <c r="K6513" s="160"/>
      <c r="L6513" s="707"/>
      <c r="M6513" s="727"/>
      <c r="V6513" s="707"/>
      <c r="W6513" s="707"/>
      <c r="X6513" s="707"/>
      <c r="AB6513" s="707"/>
      <c r="AC6513" s="707"/>
      <c r="AH6513" s="707"/>
    </row>
    <row r="6514" spans="4:37">
      <c r="D6514" s="160"/>
      <c r="E6514" s="160"/>
      <c r="F6514" s="160"/>
      <c r="G6514" s="160"/>
      <c r="H6514" s="160"/>
      <c r="I6514" s="160"/>
      <c r="J6514" s="160"/>
      <c r="K6514" s="160"/>
      <c r="L6514" s="707"/>
      <c r="M6514" s="727"/>
      <c r="V6514" s="707"/>
      <c r="Y6514" s="707"/>
      <c r="Z6514" s="707"/>
      <c r="AA6514" s="707"/>
      <c r="AB6514" s="707"/>
      <c r="AC6514" s="707"/>
      <c r="AD6514" s="707"/>
    </row>
    <row r="6515" spans="4:37">
      <c r="D6515" s="160"/>
      <c r="E6515" s="160"/>
      <c r="F6515" s="160"/>
      <c r="G6515" s="160"/>
      <c r="H6515" s="160"/>
      <c r="I6515" s="160"/>
      <c r="J6515" s="160"/>
      <c r="K6515" s="160"/>
      <c r="L6515" s="707"/>
      <c r="M6515" s="727"/>
      <c r="V6515" s="707"/>
      <c r="W6515" s="707"/>
      <c r="X6515" s="707"/>
      <c r="Y6515" s="707"/>
      <c r="Z6515" s="707"/>
      <c r="AA6515" s="707"/>
      <c r="AB6515" s="707"/>
      <c r="AC6515" s="707"/>
      <c r="AD6515" s="707"/>
      <c r="AH6515" s="707"/>
    </row>
    <row r="6516" spans="4:37">
      <c r="D6516" s="160"/>
      <c r="E6516" s="160"/>
      <c r="F6516" s="160"/>
      <c r="G6516" s="160"/>
      <c r="H6516" s="160"/>
      <c r="I6516" s="160"/>
      <c r="J6516" s="160"/>
      <c r="K6516" s="160"/>
      <c r="L6516" s="707"/>
      <c r="M6516" s="727"/>
      <c r="V6516" s="707"/>
      <c r="W6516" s="707"/>
      <c r="X6516" s="707"/>
      <c r="AB6516" s="707"/>
      <c r="AC6516" s="707"/>
      <c r="AH6516" s="707"/>
    </row>
    <row r="6517" spans="4:37">
      <c r="D6517" s="160"/>
      <c r="E6517" s="160"/>
      <c r="F6517" s="160"/>
      <c r="G6517" s="160"/>
      <c r="H6517" s="160"/>
      <c r="I6517" s="160"/>
      <c r="J6517" s="160"/>
      <c r="K6517" s="160"/>
      <c r="L6517" s="707"/>
      <c r="M6517" s="727"/>
      <c r="V6517" s="707"/>
      <c r="W6517" s="707"/>
      <c r="X6517" s="707"/>
      <c r="Y6517" s="707"/>
      <c r="Z6517" s="707"/>
      <c r="AA6517" s="707"/>
      <c r="AB6517" s="707"/>
      <c r="AC6517" s="707"/>
      <c r="AD6517" s="707"/>
      <c r="AE6517" s="707"/>
    </row>
    <row r="6518" spans="4:37">
      <c r="D6518" s="160"/>
      <c r="E6518" s="160"/>
      <c r="F6518" s="160"/>
      <c r="G6518" s="160"/>
      <c r="H6518" s="160"/>
      <c r="I6518" s="160"/>
      <c r="J6518" s="160"/>
      <c r="K6518" s="160"/>
      <c r="L6518" s="707"/>
      <c r="M6518" s="727"/>
      <c r="W6518" s="707"/>
      <c r="X6518" s="707"/>
      <c r="Y6518" s="707"/>
      <c r="Z6518" s="707"/>
      <c r="AA6518" s="707"/>
      <c r="AB6518" s="707"/>
      <c r="AC6518" s="707"/>
      <c r="AD6518" s="707"/>
      <c r="AE6518" s="707"/>
      <c r="AH6518" s="707"/>
    </row>
    <row r="6519" spans="4:37">
      <c r="D6519" s="160"/>
      <c r="E6519" s="160"/>
      <c r="F6519" s="160"/>
      <c r="G6519" s="160"/>
      <c r="H6519" s="160"/>
      <c r="I6519" s="160"/>
      <c r="J6519" s="160"/>
      <c r="K6519" s="160"/>
      <c r="L6519" s="707"/>
      <c r="M6519" s="727"/>
      <c r="V6519" s="707"/>
      <c r="W6519" s="707"/>
      <c r="X6519" s="707"/>
      <c r="Y6519" s="707"/>
      <c r="AC6519" s="707"/>
      <c r="AD6519" s="707"/>
      <c r="AH6519" s="707"/>
    </row>
    <row r="6520" spans="4:37">
      <c r="D6520" s="160"/>
      <c r="E6520" s="160"/>
      <c r="F6520" s="160"/>
      <c r="G6520" s="160"/>
      <c r="H6520" s="160"/>
      <c r="I6520" s="160"/>
      <c r="J6520" s="160"/>
      <c r="K6520" s="160"/>
      <c r="L6520" s="707"/>
      <c r="M6520" s="727"/>
      <c r="V6520" s="707"/>
      <c r="W6520" s="707"/>
      <c r="Y6520" s="707"/>
      <c r="Z6520" s="707"/>
      <c r="AA6520" s="707"/>
      <c r="AB6520" s="707"/>
      <c r="AC6520" s="707"/>
      <c r="AD6520" s="707"/>
      <c r="AE6520" s="707"/>
    </row>
    <row r="6521" spans="4:37">
      <c r="D6521" s="160"/>
      <c r="E6521" s="160"/>
      <c r="F6521" s="160"/>
      <c r="G6521" s="160"/>
      <c r="H6521" s="160"/>
      <c r="I6521" s="160"/>
      <c r="J6521" s="160"/>
      <c r="K6521" s="160"/>
      <c r="L6521" s="707"/>
      <c r="M6521" s="727"/>
      <c r="W6521" s="707"/>
      <c r="X6521" s="707"/>
      <c r="Y6521" s="707"/>
      <c r="Z6521" s="707"/>
      <c r="AA6521" s="707"/>
      <c r="AB6521" s="707"/>
      <c r="AC6521" s="707"/>
      <c r="AD6521" s="707"/>
      <c r="AE6521" s="707"/>
      <c r="AH6521" s="707"/>
    </row>
    <row r="6522" spans="4:37">
      <c r="D6522" s="160"/>
      <c r="E6522" s="160"/>
      <c r="F6522" s="160"/>
      <c r="G6522" s="160"/>
      <c r="H6522" s="160"/>
      <c r="I6522" s="160"/>
      <c r="J6522" s="160"/>
      <c r="K6522" s="160"/>
      <c r="L6522" s="707"/>
      <c r="M6522" s="727"/>
      <c r="V6522" s="707"/>
      <c r="W6522" s="707"/>
      <c r="X6522" s="707"/>
      <c r="AC6522" s="707"/>
      <c r="AH6522" s="707"/>
    </row>
    <row r="6523" spans="4:37">
      <c r="D6523" s="160"/>
      <c r="E6523" s="160"/>
      <c r="F6523" s="160"/>
      <c r="G6523" s="160"/>
      <c r="H6523" s="160"/>
      <c r="I6523" s="160"/>
      <c r="J6523" s="160"/>
      <c r="K6523" s="160"/>
      <c r="L6523" s="707"/>
      <c r="M6523" s="727"/>
      <c r="V6523" s="707"/>
      <c r="W6523" s="707"/>
      <c r="Y6523" s="707"/>
      <c r="Z6523" s="707"/>
      <c r="AA6523" s="707"/>
      <c r="AB6523" s="707"/>
      <c r="AC6523" s="707"/>
      <c r="AD6523" s="707"/>
    </row>
    <row r="6524" spans="4:37">
      <c r="D6524" s="160"/>
      <c r="E6524" s="160"/>
      <c r="F6524" s="160"/>
      <c r="G6524" s="160"/>
      <c r="H6524" s="160"/>
      <c r="I6524" s="160"/>
      <c r="J6524" s="160"/>
      <c r="K6524" s="160"/>
      <c r="L6524" s="707"/>
      <c r="M6524" s="727"/>
      <c r="V6524" s="707"/>
      <c r="W6524" s="707"/>
      <c r="Y6524" s="707"/>
      <c r="Z6524" s="707"/>
      <c r="AA6524" s="707"/>
      <c r="AB6524" s="707"/>
      <c r="AC6524" s="707"/>
      <c r="AD6524" s="707"/>
      <c r="AJ6524" s="707"/>
      <c r="AK6524" s="707"/>
    </row>
    <row r="6525" spans="4:37">
      <c r="D6525" s="160"/>
      <c r="E6525" s="160"/>
      <c r="F6525" s="160"/>
      <c r="G6525" s="160"/>
      <c r="H6525" s="160"/>
      <c r="I6525" s="160"/>
      <c r="J6525" s="160"/>
      <c r="K6525" s="160"/>
      <c r="L6525" s="707"/>
      <c r="M6525" s="727"/>
      <c r="V6525" s="707"/>
      <c r="W6525" s="707"/>
      <c r="AB6525" s="707"/>
      <c r="AC6525" s="707"/>
      <c r="AJ6525" s="707"/>
      <c r="AK6525" s="707"/>
    </row>
    <row r="6526" spans="4:37">
      <c r="D6526" s="160"/>
      <c r="E6526" s="160"/>
      <c r="F6526" s="160"/>
      <c r="G6526" s="160"/>
      <c r="H6526" s="160"/>
      <c r="I6526" s="160"/>
      <c r="J6526" s="160"/>
      <c r="K6526" s="160"/>
      <c r="L6526" s="707"/>
      <c r="M6526" s="727"/>
      <c r="V6526" s="707"/>
      <c r="Y6526" s="707"/>
      <c r="Z6526" s="707"/>
      <c r="AA6526" s="707"/>
      <c r="AB6526" s="707"/>
      <c r="AC6526" s="707"/>
      <c r="AD6526" s="707"/>
    </row>
    <row r="6527" spans="4:37">
      <c r="D6527" s="160"/>
      <c r="E6527" s="160"/>
      <c r="F6527" s="160"/>
      <c r="G6527" s="160"/>
      <c r="H6527" s="160"/>
      <c r="I6527" s="160"/>
      <c r="J6527" s="160"/>
      <c r="K6527" s="160"/>
      <c r="L6527" s="707"/>
      <c r="M6527" s="727"/>
      <c r="V6527" s="707"/>
      <c r="W6527" s="707"/>
      <c r="X6527" s="707"/>
      <c r="Y6527" s="707"/>
      <c r="Z6527" s="707"/>
      <c r="AA6527" s="707"/>
      <c r="AB6527" s="707"/>
      <c r="AC6527" s="707"/>
      <c r="AD6527" s="707"/>
      <c r="AJ6527" s="707"/>
    </row>
    <row r="6528" spans="4:37">
      <c r="D6528" s="160"/>
      <c r="E6528" s="160"/>
      <c r="F6528" s="160"/>
      <c r="G6528" s="160"/>
      <c r="H6528" s="160"/>
      <c r="I6528" s="160"/>
      <c r="J6528" s="160"/>
      <c r="K6528" s="160"/>
      <c r="L6528" s="707"/>
      <c r="M6528" s="727"/>
      <c r="V6528" s="707"/>
      <c r="W6528" s="707"/>
      <c r="X6528" s="707"/>
      <c r="AB6528" s="707"/>
      <c r="AC6528" s="707"/>
      <c r="AJ6528" s="707"/>
    </row>
    <row r="6529" spans="4:38">
      <c r="D6529" s="160"/>
      <c r="E6529" s="160"/>
      <c r="F6529" s="160"/>
      <c r="G6529" s="160"/>
      <c r="H6529" s="160"/>
      <c r="I6529" s="160"/>
      <c r="J6529" s="160"/>
      <c r="K6529" s="160"/>
      <c r="L6529" s="707"/>
      <c r="M6529" s="727"/>
      <c r="V6529" s="707"/>
      <c r="W6529" s="707"/>
      <c r="Y6529" s="707"/>
      <c r="Z6529" s="707"/>
      <c r="AA6529" s="707"/>
      <c r="AB6529" s="707"/>
      <c r="AC6529" s="707"/>
      <c r="AD6529" s="707"/>
      <c r="AE6529" s="707"/>
    </row>
    <row r="6530" spans="4:38">
      <c r="D6530" s="160"/>
      <c r="E6530" s="160"/>
      <c r="F6530" s="160"/>
      <c r="G6530" s="160"/>
      <c r="H6530" s="160"/>
      <c r="I6530" s="160"/>
      <c r="J6530" s="160"/>
      <c r="K6530" s="160"/>
      <c r="L6530" s="707"/>
      <c r="M6530" s="727"/>
      <c r="W6530" s="707"/>
      <c r="X6530" s="707"/>
      <c r="Y6530" s="707"/>
      <c r="Z6530" s="707"/>
      <c r="AA6530" s="707"/>
      <c r="AB6530" s="707"/>
      <c r="AC6530" s="707"/>
      <c r="AD6530" s="707"/>
      <c r="AE6530" s="707"/>
      <c r="AJ6530" s="707"/>
      <c r="AK6530" s="707"/>
    </row>
    <row r="6531" spans="4:38">
      <c r="D6531" s="160"/>
      <c r="E6531" s="160"/>
      <c r="F6531" s="160"/>
      <c r="G6531" s="160"/>
      <c r="H6531" s="160"/>
      <c r="I6531" s="160"/>
      <c r="J6531" s="160"/>
      <c r="K6531" s="160"/>
      <c r="L6531" s="707"/>
      <c r="M6531" s="727"/>
      <c r="W6531" s="707"/>
      <c r="X6531" s="707"/>
      <c r="AC6531" s="707"/>
      <c r="AJ6531" s="707"/>
      <c r="AK6531" s="707"/>
    </row>
    <row r="6532" spans="4:38">
      <c r="D6532" s="160"/>
      <c r="E6532" s="160"/>
      <c r="F6532" s="160"/>
      <c r="G6532" s="160"/>
      <c r="H6532" s="160"/>
      <c r="I6532" s="160"/>
      <c r="J6532" s="160"/>
      <c r="K6532" s="160"/>
      <c r="L6532" s="707"/>
      <c r="M6532" s="727"/>
      <c r="W6532" s="707"/>
      <c r="Z6532" s="707"/>
      <c r="AA6532" s="707"/>
      <c r="AB6532" s="707"/>
      <c r="AC6532" s="707"/>
      <c r="AD6532" s="707"/>
      <c r="AE6532" s="707"/>
    </row>
    <row r="6533" spans="4:38">
      <c r="D6533" s="160"/>
      <c r="E6533" s="160"/>
      <c r="F6533" s="160"/>
      <c r="G6533" s="160"/>
      <c r="H6533" s="160"/>
      <c r="I6533" s="160"/>
      <c r="J6533" s="160"/>
      <c r="K6533" s="160"/>
      <c r="L6533" s="707"/>
      <c r="M6533" s="727"/>
      <c r="W6533" s="707"/>
      <c r="X6533" s="707"/>
      <c r="Y6533" s="707"/>
      <c r="Z6533" s="707"/>
      <c r="AA6533" s="707"/>
      <c r="AB6533" s="707"/>
      <c r="AC6533" s="707"/>
      <c r="AD6533" s="707"/>
      <c r="AE6533" s="707"/>
      <c r="AK6533" s="707"/>
    </row>
    <row r="6534" spans="4:38">
      <c r="D6534" s="160"/>
      <c r="E6534" s="160"/>
      <c r="F6534" s="160"/>
      <c r="G6534" s="160"/>
      <c r="H6534" s="160"/>
      <c r="I6534" s="160"/>
      <c r="J6534" s="160"/>
      <c r="K6534" s="160"/>
      <c r="L6534" s="707"/>
      <c r="M6534" s="727"/>
      <c r="W6534" s="707"/>
      <c r="X6534" s="707"/>
      <c r="Y6534" s="707"/>
      <c r="AC6534" s="707"/>
      <c r="AD6534" s="707"/>
      <c r="AK6534" s="707"/>
    </row>
    <row r="6535" spans="4:38">
      <c r="D6535" s="160"/>
      <c r="E6535" s="160"/>
      <c r="F6535" s="160"/>
      <c r="G6535" s="160"/>
      <c r="H6535" s="160"/>
      <c r="I6535" s="160"/>
      <c r="J6535" s="160"/>
      <c r="K6535" s="160"/>
      <c r="L6535" s="707"/>
      <c r="M6535" s="727"/>
      <c r="W6535" s="707"/>
      <c r="X6535" s="707"/>
      <c r="Z6535" s="707"/>
      <c r="AA6535" s="707"/>
      <c r="AB6535" s="707"/>
      <c r="AC6535" s="707"/>
      <c r="AD6535" s="707"/>
      <c r="AE6535" s="707"/>
    </row>
    <row r="6536" spans="4:38">
      <c r="D6536" s="160"/>
      <c r="E6536" s="160"/>
      <c r="F6536" s="160"/>
      <c r="G6536" s="160"/>
      <c r="H6536" s="160"/>
      <c r="I6536" s="160"/>
      <c r="J6536" s="160"/>
      <c r="K6536" s="160"/>
      <c r="L6536" s="707"/>
      <c r="M6536" s="727"/>
      <c r="W6536" s="707"/>
      <c r="X6536" s="707"/>
      <c r="Y6536" s="707"/>
      <c r="Z6536" s="707"/>
      <c r="AA6536" s="707"/>
      <c r="AB6536" s="707"/>
      <c r="AC6536" s="707"/>
      <c r="AD6536" s="707"/>
      <c r="AE6536" s="707"/>
      <c r="AJ6536" s="707"/>
    </row>
    <row r="6537" spans="4:38">
      <c r="D6537" s="160"/>
      <c r="E6537" s="160"/>
      <c r="F6537" s="160"/>
      <c r="G6537" s="160"/>
      <c r="H6537" s="160"/>
      <c r="I6537" s="160"/>
      <c r="J6537" s="160"/>
      <c r="K6537" s="160"/>
      <c r="L6537" s="707"/>
      <c r="M6537" s="727"/>
      <c r="W6537" s="707"/>
      <c r="X6537" s="707"/>
      <c r="Y6537" s="707"/>
      <c r="AD6537" s="707"/>
      <c r="AJ6537" s="707"/>
    </row>
    <row r="6538" spans="4:38">
      <c r="D6538" s="160"/>
      <c r="E6538" s="160"/>
      <c r="F6538" s="160"/>
      <c r="G6538" s="160"/>
      <c r="H6538" s="160"/>
      <c r="I6538" s="160"/>
      <c r="J6538" s="160"/>
      <c r="K6538" s="160"/>
      <c r="L6538" s="707"/>
      <c r="M6538" s="727"/>
      <c r="W6538" s="707"/>
      <c r="Y6538" s="707"/>
      <c r="Z6538" s="707"/>
      <c r="AA6538" s="707"/>
      <c r="AB6538" s="707"/>
      <c r="AC6538" s="707"/>
      <c r="AD6538" s="707"/>
      <c r="AE6538" s="707"/>
    </row>
    <row r="6539" spans="4:38">
      <c r="D6539" s="160"/>
      <c r="E6539" s="160"/>
      <c r="F6539" s="160"/>
      <c r="G6539" s="160"/>
      <c r="H6539" s="160"/>
      <c r="I6539" s="160"/>
      <c r="J6539" s="160"/>
      <c r="K6539" s="160"/>
      <c r="L6539" s="707"/>
      <c r="M6539" s="727"/>
      <c r="W6539" s="707"/>
      <c r="X6539" s="707"/>
      <c r="Y6539" s="707"/>
      <c r="Z6539" s="707"/>
      <c r="AA6539" s="707"/>
      <c r="AB6539" s="707"/>
      <c r="AC6539" s="707"/>
      <c r="AD6539" s="707"/>
      <c r="AE6539" s="707"/>
      <c r="AK6539" s="707"/>
    </row>
    <row r="6540" spans="4:38">
      <c r="D6540" s="160"/>
      <c r="E6540" s="160"/>
      <c r="F6540" s="160"/>
      <c r="G6540" s="160"/>
      <c r="H6540" s="160"/>
      <c r="I6540" s="160"/>
      <c r="J6540" s="160"/>
      <c r="K6540" s="160"/>
      <c r="L6540" s="707"/>
      <c r="M6540" s="727"/>
      <c r="W6540" s="707"/>
      <c r="X6540" s="707"/>
      <c r="AC6540" s="707"/>
      <c r="AK6540" s="707"/>
    </row>
    <row r="6541" spans="4:38">
      <c r="D6541" s="160"/>
      <c r="E6541" s="160"/>
      <c r="F6541" s="160"/>
      <c r="G6541" s="160"/>
      <c r="H6541" s="160"/>
      <c r="I6541" s="160"/>
      <c r="J6541" s="160"/>
      <c r="K6541" s="160"/>
      <c r="L6541" s="707"/>
      <c r="M6541" s="727"/>
      <c r="W6541" s="707"/>
      <c r="X6541" s="707"/>
      <c r="Z6541" s="707"/>
      <c r="AA6541" s="707"/>
      <c r="AB6541" s="707"/>
      <c r="AC6541" s="707"/>
      <c r="AD6541" s="707"/>
      <c r="AE6541" s="707"/>
    </row>
    <row r="6542" spans="4:38">
      <c r="D6542" s="160"/>
      <c r="E6542" s="160"/>
      <c r="F6542" s="160"/>
      <c r="G6542" s="160"/>
      <c r="H6542" s="160"/>
      <c r="I6542" s="160"/>
      <c r="J6542" s="160"/>
      <c r="K6542" s="160"/>
      <c r="L6542" s="707"/>
      <c r="M6542" s="727"/>
      <c r="W6542" s="707"/>
      <c r="X6542" s="707"/>
      <c r="Y6542" s="707"/>
      <c r="Z6542" s="707"/>
      <c r="AA6542" s="707"/>
      <c r="AB6542" s="707"/>
      <c r="AC6542" s="707"/>
      <c r="AD6542" s="707"/>
      <c r="AE6542" s="707"/>
      <c r="AF6542" s="707"/>
      <c r="AG6542" s="707"/>
      <c r="AH6542" s="707"/>
      <c r="AK6542" s="707"/>
      <c r="AL6542" s="707"/>
    </row>
    <row r="6543" spans="4:38">
      <c r="D6543" s="160"/>
      <c r="E6543" s="160"/>
      <c r="F6543" s="160"/>
      <c r="G6543" s="160"/>
      <c r="H6543" s="160"/>
      <c r="I6543" s="160"/>
      <c r="J6543" s="160"/>
      <c r="K6543" s="160"/>
      <c r="L6543" s="707"/>
      <c r="M6543" s="727"/>
      <c r="W6543" s="707"/>
      <c r="X6543" s="707"/>
      <c r="Y6543" s="707"/>
      <c r="AC6543" s="707"/>
      <c r="AD6543" s="707"/>
      <c r="AE6543" s="707"/>
      <c r="AF6543" s="707"/>
      <c r="AG6543" s="707"/>
      <c r="AH6543" s="707"/>
      <c r="AK6543" s="707"/>
      <c r="AL6543" s="707"/>
    </row>
    <row r="6544" spans="4:38">
      <c r="D6544" s="160"/>
      <c r="E6544" s="160"/>
      <c r="F6544" s="160"/>
      <c r="G6544" s="160"/>
      <c r="H6544" s="160"/>
      <c r="I6544" s="160"/>
      <c r="J6544" s="160"/>
      <c r="K6544" s="160"/>
      <c r="L6544" s="707"/>
      <c r="M6544" s="727"/>
      <c r="W6544" s="707"/>
      <c r="Z6544" s="707"/>
      <c r="AA6544" s="707"/>
      <c r="AB6544" s="707"/>
      <c r="AC6544" s="707"/>
      <c r="AD6544" s="707"/>
      <c r="AE6544" s="707"/>
    </row>
    <row r="6545" spans="4:35">
      <c r="D6545" s="160"/>
      <c r="E6545" s="160"/>
      <c r="F6545" s="160"/>
      <c r="G6545" s="160"/>
      <c r="H6545" s="160"/>
      <c r="I6545" s="160"/>
      <c r="J6545" s="160"/>
      <c r="K6545" s="160"/>
      <c r="L6545" s="707"/>
      <c r="M6545" s="727"/>
      <c r="W6545" s="707"/>
      <c r="X6545" s="707"/>
      <c r="Y6545" s="707"/>
      <c r="Z6545" s="707"/>
      <c r="AA6545" s="707"/>
      <c r="AB6545" s="707"/>
      <c r="AC6545" s="707"/>
      <c r="AD6545" s="707"/>
      <c r="AE6545" s="707"/>
      <c r="AF6545" s="707"/>
      <c r="AG6545" s="707"/>
    </row>
    <row r="6546" spans="4:35">
      <c r="D6546" s="160"/>
      <c r="E6546" s="160"/>
      <c r="F6546" s="160"/>
      <c r="G6546" s="160"/>
      <c r="H6546" s="160"/>
      <c r="I6546" s="160"/>
      <c r="J6546" s="160"/>
      <c r="K6546" s="160"/>
      <c r="L6546" s="707"/>
      <c r="M6546" s="727"/>
      <c r="W6546" s="707"/>
      <c r="X6546" s="707"/>
      <c r="Y6546" s="707"/>
      <c r="Z6546" s="707"/>
      <c r="AC6546" s="707"/>
      <c r="AD6546" s="707"/>
      <c r="AE6546" s="707"/>
      <c r="AF6546" s="707"/>
      <c r="AG6546" s="707"/>
    </row>
    <row r="6547" spans="4:35">
      <c r="D6547" s="160"/>
      <c r="E6547" s="160"/>
      <c r="F6547" s="160"/>
      <c r="G6547" s="160"/>
      <c r="H6547" s="160"/>
      <c r="I6547" s="160"/>
      <c r="J6547" s="160"/>
      <c r="K6547" s="160"/>
      <c r="L6547" s="707"/>
      <c r="M6547" s="727"/>
      <c r="W6547" s="707"/>
      <c r="Z6547" s="707"/>
      <c r="AC6547" s="707"/>
      <c r="AD6547" s="707"/>
      <c r="AE6547" s="707"/>
      <c r="AF6547" s="707"/>
      <c r="AG6547" s="707"/>
      <c r="AH6547" s="707"/>
      <c r="AI6547" s="707"/>
    </row>
    <row r="6548" spans="4:35">
      <c r="D6548" s="160"/>
      <c r="E6548" s="160"/>
      <c r="F6548" s="160"/>
      <c r="G6548" s="160"/>
      <c r="H6548" s="160"/>
      <c r="I6548" s="160"/>
      <c r="J6548" s="160"/>
      <c r="K6548" s="160"/>
      <c r="L6548" s="707"/>
      <c r="M6548" s="727"/>
      <c r="Z6548" s="707"/>
      <c r="AA6548" s="707"/>
      <c r="AB6548" s="707"/>
      <c r="AC6548" s="707"/>
      <c r="AD6548" s="707"/>
      <c r="AE6548" s="707"/>
      <c r="AF6548" s="707"/>
      <c r="AG6548" s="707"/>
      <c r="AH6548" s="707"/>
      <c r="AI6548" s="707"/>
    </row>
    <row r="6549" spans="4:35">
      <c r="D6549" s="160"/>
      <c r="E6549" s="160"/>
      <c r="F6549" s="160"/>
      <c r="G6549" s="160"/>
      <c r="H6549" s="160"/>
      <c r="I6549" s="160"/>
      <c r="J6549" s="160"/>
      <c r="K6549" s="160"/>
      <c r="L6549" s="707"/>
      <c r="M6549" s="727"/>
      <c r="Z6549" s="707"/>
      <c r="AA6549" s="707"/>
      <c r="AB6549" s="707"/>
      <c r="AE6549" s="707"/>
      <c r="AF6549" s="707"/>
      <c r="AG6549" s="707"/>
    </row>
    <row r="6550" spans="4:35">
      <c r="D6550" s="160"/>
      <c r="E6550" s="160"/>
      <c r="F6550" s="160"/>
      <c r="G6550" s="160"/>
      <c r="H6550" s="160"/>
      <c r="I6550" s="160"/>
      <c r="J6550" s="160"/>
      <c r="K6550" s="160"/>
      <c r="L6550" s="707"/>
      <c r="M6550" s="727"/>
      <c r="Z6550" s="707"/>
      <c r="AC6550" s="707"/>
      <c r="AD6550" s="707"/>
      <c r="AE6550" s="707"/>
      <c r="AF6550" s="707"/>
      <c r="AG6550" s="707"/>
      <c r="AH6550" s="707"/>
      <c r="AI6550" s="707"/>
    </row>
    <row r="6551" spans="4:35">
      <c r="D6551" s="160"/>
      <c r="E6551" s="160"/>
      <c r="F6551" s="160"/>
      <c r="G6551" s="160"/>
      <c r="H6551" s="160"/>
      <c r="I6551" s="160"/>
      <c r="J6551" s="160"/>
      <c r="K6551" s="160"/>
      <c r="L6551" s="707"/>
      <c r="M6551" s="727"/>
      <c r="Z6551" s="707"/>
      <c r="AA6551" s="707"/>
      <c r="AC6551" s="707"/>
      <c r="AD6551" s="707"/>
      <c r="AE6551" s="707"/>
      <c r="AF6551" s="707"/>
      <c r="AG6551" s="707"/>
      <c r="AH6551" s="707"/>
      <c r="AI6551" s="707"/>
    </row>
    <row r="6552" spans="4:35">
      <c r="D6552" s="160"/>
      <c r="E6552" s="160"/>
      <c r="F6552" s="160"/>
      <c r="G6552" s="160"/>
      <c r="H6552" s="160"/>
      <c r="I6552" s="160"/>
      <c r="J6552" s="160"/>
      <c r="K6552" s="160"/>
      <c r="L6552" s="707"/>
      <c r="M6552" s="727"/>
      <c r="Z6552" s="707"/>
      <c r="AA6552" s="707"/>
      <c r="AE6552" s="707"/>
      <c r="AF6552" s="707"/>
      <c r="AG6552" s="707"/>
    </row>
    <row r="6553" spans="4:35">
      <c r="D6553" s="160"/>
      <c r="E6553" s="160"/>
      <c r="F6553" s="160"/>
      <c r="G6553" s="160"/>
      <c r="H6553" s="160"/>
      <c r="I6553" s="160"/>
      <c r="J6553" s="160"/>
      <c r="K6553" s="160"/>
      <c r="L6553" s="707"/>
      <c r="M6553" s="727"/>
      <c r="Z6553" s="707"/>
      <c r="AC6553" s="707"/>
      <c r="AD6553" s="707"/>
      <c r="AE6553" s="707"/>
      <c r="AF6553" s="707"/>
      <c r="AG6553" s="707"/>
      <c r="AH6553" s="707"/>
      <c r="AI6553" s="707"/>
    </row>
    <row r="6554" spans="4:35">
      <c r="D6554" s="160"/>
      <c r="E6554" s="160"/>
      <c r="F6554" s="160"/>
      <c r="G6554" s="160"/>
      <c r="H6554" s="160"/>
      <c r="I6554" s="160"/>
      <c r="J6554" s="160"/>
      <c r="K6554" s="160"/>
      <c r="L6554" s="707"/>
      <c r="M6554" s="727"/>
      <c r="Z6554" s="707"/>
      <c r="AA6554" s="707"/>
      <c r="AB6554" s="707"/>
      <c r="AC6554" s="707"/>
      <c r="AD6554" s="707"/>
      <c r="AE6554" s="707"/>
      <c r="AF6554" s="707"/>
      <c r="AG6554" s="707"/>
      <c r="AH6554" s="707"/>
      <c r="AI6554" s="707"/>
    </row>
    <row r="6555" spans="4:35">
      <c r="D6555" s="160"/>
      <c r="E6555" s="160"/>
      <c r="F6555" s="160"/>
      <c r="G6555" s="160"/>
      <c r="H6555" s="160"/>
      <c r="I6555" s="160"/>
      <c r="J6555" s="160"/>
      <c r="K6555" s="160"/>
      <c r="L6555" s="707"/>
      <c r="M6555" s="727"/>
      <c r="Z6555" s="707"/>
      <c r="AA6555" s="707"/>
      <c r="AB6555" s="707"/>
      <c r="AD6555" s="707"/>
      <c r="AF6555" s="707"/>
      <c r="AG6555" s="707"/>
    </row>
    <row r="6556" spans="4:35">
      <c r="D6556" s="160"/>
      <c r="E6556" s="160"/>
      <c r="F6556" s="160"/>
      <c r="G6556" s="160"/>
      <c r="H6556" s="160"/>
      <c r="I6556" s="160"/>
      <c r="J6556" s="160"/>
      <c r="K6556" s="160"/>
      <c r="L6556" s="707"/>
      <c r="M6556" s="727"/>
      <c r="Z6556" s="707"/>
      <c r="AC6556" s="707"/>
      <c r="AD6556" s="707"/>
      <c r="AE6556" s="707"/>
      <c r="AF6556" s="707"/>
      <c r="AG6556" s="707"/>
      <c r="AH6556" s="707"/>
      <c r="AI6556" s="707"/>
    </row>
    <row r="6557" spans="4:35">
      <c r="D6557" s="160"/>
      <c r="E6557" s="160"/>
      <c r="F6557" s="160"/>
      <c r="G6557" s="160"/>
      <c r="H6557" s="160"/>
      <c r="I6557" s="160"/>
      <c r="J6557" s="160"/>
      <c r="K6557" s="160"/>
      <c r="L6557" s="707"/>
      <c r="M6557" s="727"/>
      <c r="Z6557" s="707"/>
      <c r="AA6557" s="707"/>
      <c r="AB6557" s="707"/>
      <c r="AC6557" s="707"/>
      <c r="AD6557" s="707"/>
      <c r="AE6557" s="707"/>
      <c r="AF6557" s="707"/>
      <c r="AG6557" s="707"/>
      <c r="AH6557" s="707"/>
      <c r="AI6557" s="707"/>
    </row>
    <row r="6558" spans="4:35">
      <c r="D6558" s="160"/>
      <c r="E6558" s="160"/>
      <c r="F6558" s="160"/>
      <c r="G6558" s="160"/>
      <c r="H6558" s="160"/>
      <c r="I6558" s="160"/>
      <c r="J6558" s="160"/>
      <c r="K6558" s="160"/>
      <c r="L6558" s="707"/>
      <c r="M6558" s="727"/>
      <c r="Z6558" s="707"/>
      <c r="AA6558" s="707"/>
      <c r="AB6558" s="707"/>
      <c r="AE6558" s="707"/>
      <c r="AF6558" s="707"/>
      <c r="AG6558" s="707"/>
    </row>
    <row r="6559" spans="4:35">
      <c r="D6559" s="160"/>
      <c r="E6559" s="160"/>
      <c r="F6559" s="160"/>
      <c r="G6559" s="160"/>
      <c r="H6559" s="160"/>
      <c r="I6559" s="160"/>
      <c r="J6559" s="160"/>
      <c r="K6559" s="160"/>
      <c r="L6559" s="707"/>
      <c r="M6559" s="727"/>
      <c r="Z6559" s="707"/>
      <c r="AC6559" s="707"/>
      <c r="AD6559" s="707"/>
      <c r="AE6559" s="707"/>
      <c r="AF6559" s="707"/>
      <c r="AG6559" s="707"/>
      <c r="AH6559" s="707"/>
      <c r="AI6559" s="707"/>
    </row>
    <row r="6560" spans="4:35">
      <c r="D6560" s="160"/>
      <c r="E6560" s="160"/>
      <c r="F6560" s="160"/>
      <c r="G6560" s="160"/>
      <c r="H6560" s="160"/>
      <c r="I6560" s="160"/>
      <c r="J6560" s="160"/>
      <c r="K6560" s="160"/>
      <c r="L6560" s="707"/>
      <c r="M6560" s="727"/>
      <c r="Z6560" s="707"/>
      <c r="AA6560" s="707"/>
      <c r="AB6560" s="707"/>
      <c r="AC6560" s="707"/>
      <c r="AD6560" s="707"/>
      <c r="AE6560" s="707"/>
      <c r="AF6560" s="707"/>
      <c r="AG6560" s="707"/>
      <c r="AH6560" s="707"/>
      <c r="AI6560" s="707"/>
    </row>
    <row r="6561" spans="4:35">
      <c r="D6561" s="160"/>
      <c r="E6561" s="160"/>
      <c r="F6561" s="160"/>
      <c r="G6561" s="160"/>
      <c r="H6561" s="160"/>
      <c r="I6561" s="160"/>
      <c r="J6561" s="160"/>
      <c r="K6561" s="160"/>
      <c r="L6561" s="707"/>
      <c r="M6561" s="727"/>
      <c r="Z6561" s="707"/>
      <c r="AA6561" s="707"/>
      <c r="AB6561" s="707"/>
      <c r="AD6561" s="707"/>
      <c r="AF6561" s="707"/>
      <c r="AG6561" s="707"/>
    </row>
    <row r="6562" spans="4:35">
      <c r="D6562" s="160"/>
      <c r="E6562" s="160"/>
      <c r="F6562" s="160"/>
      <c r="G6562" s="160"/>
      <c r="H6562" s="160"/>
      <c r="I6562" s="160"/>
      <c r="J6562" s="160"/>
      <c r="K6562" s="160"/>
      <c r="L6562" s="707"/>
      <c r="M6562" s="727"/>
      <c r="Z6562" s="707"/>
      <c r="AC6562" s="707"/>
      <c r="AD6562" s="707"/>
      <c r="AE6562" s="707"/>
      <c r="AF6562" s="707"/>
      <c r="AG6562" s="707"/>
      <c r="AH6562" s="707"/>
      <c r="AI6562" s="707"/>
    </row>
    <row r="6563" spans="4:35">
      <c r="D6563" s="160"/>
      <c r="E6563" s="160"/>
      <c r="F6563" s="160"/>
      <c r="G6563" s="160"/>
      <c r="H6563" s="160"/>
      <c r="I6563" s="160"/>
      <c r="J6563" s="160"/>
      <c r="K6563" s="160"/>
      <c r="L6563" s="707"/>
      <c r="M6563" s="727"/>
      <c r="Z6563" s="707"/>
      <c r="AA6563" s="707"/>
      <c r="AB6563" s="707"/>
      <c r="AC6563" s="707"/>
      <c r="AD6563" s="707"/>
      <c r="AE6563" s="707"/>
      <c r="AF6563" s="707"/>
      <c r="AG6563" s="707"/>
      <c r="AH6563" s="707"/>
      <c r="AI6563" s="707"/>
    </row>
    <row r="6564" spans="4:35">
      <c r="D6564" s="160"/>
      <c r="E6564" s="160"/>
      <c r="F6564" s="160"/>
      <c r="G6564" s="160"/>
      <c r="H6564" s="160"/>
      <c r="I6564" s="160"/>
      <c r="J6564" s="160"/>
      <c r="K6564" s="160"/>
      <c r="L6564" s="707"/>
      <c r="M6564" s="727"/>
      <c r="Z6564" s="707"/>
      <c r="AA6564" s="707"/>
      <c r="AB6564" s="707"/>
      <c r="AD6564" s="707"/>
      <c r="AE6564" s="707"/>
      <c r="AF6564" s="707"/>
      <c r="AG6564" s="707"/>
    </row>
    <row r="6565" spans="4:35">
      <c r="D6565" s="160"/>
      <c r="E6565" s="160"/>
      <c r="F6565" s="160"/>
      <c r="G6565" s="160"/>
      <c r="H6565" s="160"/>
      <c r="I6565" s="160"/>
      <c r="J6565" s="160"/>
      <c r="K6565" s="160"/>
      <c r="L6565" s="707"/>
      <c r="M6565" s="727"/>
      <c r="Z6565" s="707"/>
      <c r="AC6565" s="707"/>
      <c r="AD6565" s="707"/>
      <c r="AE6565" s="707"/>
      <c r="AF6565" s="707"/>
      <c r="AG6565" s="707"/>
      <c r="AH6565" s="707"/>
      <c r="AI6565" s="707"/>
    </row>
    <row r="6566" spans="4:35">
      <c r="D6566" s="160"/>
      <c r="E6566" s="160"/>
      <c r="F6566" s="160"/>
      <c r="G6566" s="160"/>
      <c r="H6566" s="160"/>
      <c r="I6566" s="160"/>
      <c r="J6566" s="160"/>
      <c r="K6566" s="160"/>
      <c r="L6566" s="707"/>
      <c r="M6566" s="727"/>
      <c r="Z6566" s="707"/>
      <c r="AA6566" s="707"/>
      <c r="AB6566" s="707"/>
      <c r="AC6566" s="707"/>
      <c r="AD6566" s="707"/>
      <c r="AE6566" s="707"/>
      <c r="AF6566" s="707"/>
      <c r="AG6566" s="707"/>
      <c r="AH6566" s="707"/>
      <c r="AI6566" s="707"/>
    </row>
    <row r="6567" spans="4:35">
      <c r="D6567" s="160"/>
      <c r="E6567" s="160"/>
      <c r="F6567" s="160"/>
      <c r="G6567" s="160"/>
      <c r="H6567" s="160"/>
      <c r="I6567" s="160"/>
      <c r="J6567" s="160"/>
      <c r="K6567" s="160"/>
      <c r="L6567" s="707"/>
      <c r="M6567" s="727"/>
      <c r="Z6567" s="707"/>
      <c r="AA6567" s="707"/>
      <c r="AB6567" s="707"/>
      <c r="AD6567" s="707"/>
      <c r="AE6567" s="707"/>
      <c r="AF6567" s="707"/>
      <c r="AG6567" s="707"/>
    </row>
    <row r="6568" spans="4:35">
      <c r="D6568" s="160"/>
      <c r="E6568" s="160"/>
      <c r="F6568" s="160"/>
      <c r="G6568" s="160"/>
      <c r="H6568" s="160"/>
      <c r="I6568" s="160"/>
      <c r="J6568" s="160"/>
      <c r="K6568" s="160"/>
      <c r="L6568" s="707"/>
      <c r="M6568" s="727"/>
      <c r="Z6568" s="707"/>
      <c r="AC6568" s="707"/>
      <c r="AD6568" s="707"/>
      <c r="AE6568" s="707"/>
      <c r="AF6568" s="707"/>
      <c r="AG6568" s="707"/>
      <c r="AH6568" s="707"/>
      <c r="AI6568" s="707"/>
    </row>
    <row r="6569" spans="4:35">
      <c r="D6569" s="160"/>
      <c r="E6569" s="160"/>
      <c r="F6569" s="160"/>
      <c r="G6569" s="160"/>
      <c r="H6569" s="160"/>
      <c r="I6569" s="160"/>
      <c r="J6569" s="160"/>
      <c r="K6569" s="160"/>
      <c r="L6569" s="707"/>
      <c r="M6569" s="727"/>
      <c r="Z6569" s="707"/>
      <c r="AA6569" s="707"/>
      <c r="AB6569" s="707"/>
      <c r="AC6569" s="707"/>
      <c r="AD6569" s="707"/>
      <c r="AE6569" s="707"/>
      <c r="AF6569" s="707"/>
      <c r="AG6569" s="707"/>
      <c r="AH6569" s="707"/>
      <c r="AI6569" s="707"/>
    </row>
    <row r="6570" spans="4:35">
      <c r="D6570" s="160"/>
      <c r="E6570" s="160"/>
      <c r="F6570" s="160"/>
      <c r="G6570" s="160"/>
      <c r="H6570" s="160"/>
      <c r="I6570" s="160"/>
      <c r="J6570" s="160"/>
      <c r="K6570" s="160"/>
      <c r="L6570" s="707"/>
      <c r="M6570" s="727"/>
      <c r="Z6570" s="707"/>
      <c r="AA6570" s="707"/>
      <c r="AB6570" s="707"/>
      <c r="AE6570" s="707"/>
      <c r="AF6570" s="707"/>
      <c r="AG6570" s="707"/>
    </row>
    <row r="6571" spans="4:35">
      <c r="D6571" s="160"/>
      <c r="E6571" s="160"/>
      <c r="F6571" s="160"/>
      <c r="G6571" s="160"/>
      <c r="H6571" s="160"/>
      <c r="I6571" s="160"/>
      <c r="J6571" s="160"/>
      <c r="K6571" s="160"/>
      <c r="L6571" s="707"/>
      <c r="M6571" s="727"/>
      <c r="Z6571" s="707"/>
      <c r="AC6571" s="707"/>
      <c r="AD6571" s="707"/>
      <c r="AE6571" s="707"/>
      <c r="AF6571" s="707"/>
      <c r="AG6571" s="707"/>
      <c r="AH6571" s="707"/>
      <c r="AI6571" s="707"/>
    </row>
    <row r="6572" spans="4:35">
      <c r="D6572" s="160"/>
      <c r="E6572" s="160"/>
      <c r="F6572" s="160"/>
      <c r="G6572" s="160"/>
      <c r="H6572" s="160"/>
      <c r="I6572" s="160"/>
      <c r="J6572" s="160"/>
      <c r="K6572" s="160"/>
      <c r="L6572" s="707"/>
      <c r="M6572" s="727"/>
      <c r="Z6572" s="707"/>
      <c r="AA6572" s="707"/>
      <c r="AB6572" s="707"/>
      <c r="AC6572" s="707"/>
      <c r="AD6572" s="707"/>
      <c r="AE6572" s="707"/>
      <c r="AF6572" s="707"/>
      <c r="AG6572" s="707"/>
      <c r="AH6572" s="707"/>
      <c r="AI6572" s="707"/>
    </row>
    <row r="6573" spans="4:35">
      <c r="D6573" s="160"/>
      <c r="E6573" s="160"/>
      <c r="F6573" s="160"/>
      <c r="G6573" s="160"/>
      <c r="H6573" s="160"/>
      <c r="I6573" s="160"/>
      <c r="J6573" s="160"/>
      <c r="K6573" s="160"/>
      <c r="L6573" s="707"/>
      <c r="M6573" s="727"/>
      <c r="Z6573" s="707"/>
      <c r="AA6573" s="707"/>
      <c r="AB6573" s="707"/>
      <c r="AD6573" s="707"/>
      <c r="AE6573" s="707"/>
      <c r="AF6573" s="707"/>
      <c r="AG6573" s="707"/>
    </row>
    <row r="6574" spans="4:35">
      <c r="D6574" s="160"/>
      <c r="E6574" s="160"/>
      <c r="F6574" s="160"/>
      <c r="G6574" s="160"/>
      <c r="H6574" s="160"/>
      <c r="I6574" s="160"/>
      <c r="J6574" s="160"/>
      <c r="K6574" s="160"/>
      <c r="L6574" s="707"/>
      <c r="M6574" s="727"/>
      <c r="Z6574" s="707"/>
      <c r="AC6574" s="707"/>
      <c r="AD6574" s="707"/>
      <c r="AE6574" s="707"/>
      <c r="AF6574" s="707"/>
      <c r="AG6574" s="707"/>
      <c r="AH6574" s="707"/>
      <c r="AI6574" s="707"/>
    </row>
    <row r="6575" spans="4:35">
      <c r="D6575" s="160"/>
      <c r="E6575" s="160"/>
      <c r="F6575" s="160"/>
      <c r="G6575" s="160"/>
      <c r="H6575" s="160"/>
      <c r="I6575" s="160"/>
      <c r="J6575" s="160"/>
      <c r="K6575" s="160"/>
      <c r="L6575" s="707"/>
      <c r="M6575" s="727"/>
      <c r="Z6575" s="707"/>
      <c r="AA6575" s="707"/>
      <c r="AB6575" s="707"/>
      <c r="AC6575" s="707"/>
      <c r="AD6575" s="707"/>
      <c r="AE6575" s="707"/>
      <c r="AF6575" s="707"/>
      <c r="AG6575" s="707"/>
      <c r="AH6575" s="707"/>
      <c r="AI6575" s="707"/>
    </row>
    <row r="6576" spans="4:35">
      <c r="D6576" s="160"/>
      <c r="E6576" s="160"/>
      <c r="F6576" s="160"/>
      <c r="G6576" s="160"/>
      <c r="H6576" s="160"/>
      <c r="I6576" s="160"/>
      <c r="J6576" s="160"/>
      <c r="K6576" s="160"/>
      <c r="L6576" s="707"/>
      <c r="M6576" s="727"/>
      <c r="Z6576" s="707"/>
      <c r="AA6576" s="707"/>
      <c r="AB6576" s="707"/>
      <c r="AC6576" s="707"/>
      <c r="AD6576" s="707"/>
      <c r="AE6576" s="707"/>
      <c r="AF6576" s="707"/>
      <c r="AG6576" s="707"/>
    </row>
    <row r="6577" spans="4:38">
      <c r="D6577" s="160"/>
      <c r="E6577" s="160"/>
      <c r="F6577" s="160"/>
      <c r="G6577" s="160"/>
      <c r="H6577" s="160"/>
      <c r="I6577" s="160"/>
      <c r="J6577" s="160"/>
      <c r="K6577" s="160"/>
      <c r="L6577" s="707"/>
      <c r="M6577" s="727"/>
      <c r="Z6577" s="707"/>
      <c r="AB6577" s="707"/>
      <c r="AC6577" s="707"/>
      <c r="AF6577" s="707"/>
      <c r="AG6577" s="707"/>
      <c r="AH6577" s="707"/>
      <c r="AI6577" s="707"/>
      <c r="AJ6577" s="707"/>
      <c r="AK6577" s="707"/>
      <c r="AL6577" s="707"/>
    </row>
    <row r="6578" spans="4:38">
      <c r="D6578" s="160"/>
      <c r="E6578" s="160"/>
      <c r="F6578" s="160"/>
      <c r="G6578" s="160"/>
      <c r="H6578" s="160"/>
      <c r="I6578" s="160"/>
      <c r="J6578" s="160"/>
      <c r="K6578" s="160"/>
      <c r="L6578" s="707"/>
      <c r="M6578" s="727"/>
      <c r="AB6578" s="707"/>
      <c r="AC6578" s="707"/>
      <c r="AD6578" s="707"/>
      <c r="AE6578" s="707"/>
      <c r="AF6578" s="707"/>
      <c r="AG6578" s="707"/>
      <c r="AH6578" s="707"/>
      <c r="AI6578" s="707"/>
      <c r="AJ6578" s="707"/>
      <c r="AK6578" s="707"/>
      <c r="AL6578" s="707"/>
    </row>
    <row r="6579" spans="4:38">
      <c r="D6579" s="160"/>
      <c r="E6579" s="160"/>
      <c r="F6579" s="160"/>
      <c r="G6579" s="160"/>
      <c r="H6579" s="160"/>
      <c r="I6579" s="160"/>
      <c r="J6579" s="160"/>
      <c r="K6579" s="160"/>
      <c r="L6579" s="707"/>
      <c r="M6579" s="727"/>
      <c r="AB6579" s="707"/>
      <c r="AC6579" s="707"/>
      <c r="AD6579" s="707"/>
      <c r="AE6579" s="707"/>
      <c r="AI6579" s="707"/>
      <c r="AJ6579" s="707"/>
      <c r="AK6579" s="707"/>
    </row>
    <row r="6580" spans="4:38">
      <c r="D6580" s="160"/>
      <c r="E6580" s="160"/>
      <c r="F6580" s="160"/>
      <c r="G6580" s="160"/>
      <c r="H6580" s="160"/>
      <c r="I6580" s="160"/>
      <c r="J6580" s="160"/>
      <c r="K6580" s="160"/>
      <c r="L6580" s="707"/>
      <c r="M6580" s="727"/>
      <c r="AB6580" s="707"/>
      <c r="AC6580" s="707"/>
      <c r="AF6580" s="707"/>
      <c r="AG6580" s="707"/>
      <c r="AH6580" s="707"/>
      <c r="AI6580" s="707"/>
      <c r="AJ6580" s="707"/>
      <c r="AK6580" s="707"/>
    </row>
    <row r="6581" spans="4:38">
      <c r="D6581" s="160"/>
      <c r="E6581" s="160"/>
      <c r="F6581" s="160"/>
      <c r="G6581" s="160"/>
      <c r="H6581" s="160"/>
      <c r="I6581" s="160"/>
      <c r="J6581" s="160"/>
      <c r="K6581" s="160"/>
      <c r="L6581" s="707"/>
      <c r="M6581" s="727"/>
      <c r="AB6581" s="707"/>
      <c r="AC6581" s="707"/>
      <c r="AD6581" s="707"/>
      <c r="AE6581" s="707"/>
      <c r="AF6581" s="707"/>
      <c r="AG6581" s="707"/>
      <c r="AH6581" s="707"/>
      <c r="AI6581" s="707"/>
      <c r="AJ6581" s="707"/>
      <c r="AK6581" s="707"/>
    </row>
    <row r="6582" spans="4:38">
      <c r="D6582" s="160"/>
      <c r="E6582" s="160"/>
      <c r="F6582" s="160"/>
      <c r="G6582" s="160"/>
      <c r="H6582" s="160"/>
      <c r="I6582" s="160"/>
      <c r="J6582" s="160"/>
      <c r="K6582" s="160"/>
      <c r="L6582" s="707"/>
      <c r="M6582" s="727"/>
      <c r="AB6582" s="707"/>
      <c r="AC6582" s="707"/>
      <c r="AD6582" s="707"/>
      <c r="AE6582" s="707"/>
      <c r="AI6582" s="707"/>
      <c r="AJ6582" s="707"/>
    </row>
    <row r="6583" spans="4:38">
      <c r="D6583" s="160"/>
      <c r="E6583" s="160"/>
      <c r="F6583" s="160"/>
      <c r="G6583" s="160"/>
      <c r="H6583" s="160"/>
      <c r="I6583" s="160"/>
      <c r="J6583" s="160"/>
      <c r="K6583" s="160"/>
      <c r="L6583" s="707"/>
      <c r="M6583" s="727"/>
      <c r="AB6583" s="707"/>
      <c r="AC6583" s="707"/>
      <c r="AF6583" s="707"/>
      <c r="AG6583" s="707"/>
      <c r="AH6583" s="707"/>
      <c r="AI6583" s="707"/>
      <c r="AJ6583" s="707"/>
      <c r="AK6583" s="707"/>
      <c r="AL6583" s="707"/>
    </row>
    <row r="6584" spans="4:38">
      <c r="D6584" s="160"/>
      <c r="E6584" s="160"/>
      <c r="F6584" s="160"/>
      <c r="G6584" s="160"/>
      <c r="H6584" s="160"/>
      <c r="I6584" s="160"/>
      <c r="J6584" s="160"/>
      <c r="K6584" s="160"/>
      <c r="L6584" s="707"/>
      <c r="M6584" s="727"/>
      <c r="AB6584" s="707"/>
      <c r="AC6584" s="707"/>
      <c r="AD6584" s="707"/>
      <c r="AE6584" s="707"/>
      <c r="AF6584" s="707"/>
      <c r="AG6584" s="707"/>
      <c r="AH6584" s="707"/>
      <c r="AI6584" s="707"/>
      <c r="AJ6584" s="707"/>
      <c r="AK6584" s="707"/>
      <c r="AL6584" s="707"/>
    </row>
    <row r="6585" spans="4:38">
      <c r="D6585" s="160"/>
      <c r="E6585" s="160"/>
      <c r="F6585" s="160"/>
      <c r="G6585" s="160"/>
      <c r="H6585" s="160"/>
      <c r="I6585" s="160"/>
      <c r="J6585" s="160"/>
      <c r="K6585" s="160"/>
      <c r="L6585" s="707"/>
      <c r="M6585" s="727"/>
      <c r="AB6585" s="707"/>
      <c r="AC6585" s="707"/>
      <c r="AD6585" s="707"/>
      <c r="AE6585" s="707"/>
      <c r="AI6585" s="707"/>
      <c r="AJ6585" s="707"/>
    </row>
    <row r="6586" spans="4:38">
      <c r="D6586" s="160"/>
      <c r="E6586" s="160"/>
      <c r="F6586" s="160"/>
      <c r="G6586" s="160"/>
      <c r="H6586" s="160"/>
      <c r="I6586" s="160"/>
      <c r="J6586" s="160"/>
      <c r="K6586" s="160"/>
      <c r="L6586" s="707"/>
      <c r="M6586" s="727"/>
      <c r="AB6586" s="707"/>
      <c r="AC6586" s="707"/>
      <c r="AG6586" s="707"/>
      <c r="AH6586" s="707"/>
      <c r="AI6586" s="707"/>
      <c r="AJ6586" s="707"/>
      <c r="AK6586" s="707"/>
      <c r="AL6586" s="707"/>
    </row>
    <row r="6587" spans="4:38">
      <c r="D6587" s="160"/>
      <c r="E6587" s="160"/>
      <c r="F6587" s="160"/>
      <c r="G6587" s="160"/>
      <c r="H6587" s="160"/>
      <c r="I6587" s="160"/>
      <c r="J6587" s="160"/>
      <c r="K6587" s="160"/>
      <c r="L6587" s="707"/>
      <c r="M6587" s="727"/>
      <c r="AC6587" s="707"/>
      <c r="AD6587" s="707"/>
      <c r="AE6587" s="707"/>
      <c r="AF6587" s="707"/>
      <c r="AG6587" s="707"/>
      <c r="AH6587" s="707"/>
      <c r="AI6587" s="707"/>
      <c r="AJ6587" s="707"/>
      <c r="AK6587" s="707"/>
      <c r="AL6587" s="707"/>
    </row>
    <row r="6588" spans="4:38">
      <c r="D6588" s="160"/>
      <c r="E6588" s="160"/>
      <c r="F6588" s="160"/>
      <c r="G6588" s="160"/>
      <c r="H6588" s="160"/>
      <c r="I6588" s="160"/>
      <c r="J6588" s="160"/>
      <c r="K6588" s="160"/>
      <c r="L6588" s="707"/>
      <c r="M6588" s="727"/>
      <c r="AB6588" s="707"/>
      <c r="AC6588" s="707"/>
      <c r="AD6588" s="707"/>
      <c r="AE6588" s="707"/>
      <c r="AF6588" s="707"/>
      <c r="AJ6588" s="707"/>
    </row>
    <row r="6589" spans="4:38">
      <c r="D6589" s="160"/>
      <c r="E6589" s="160"/>
      <c r="F6589" s="160"/>
      <c r="G6589" s="160"/>
      <c r="H6589" s="160"/>
      <c r="I6589" s="160"/>
      <c r="J6589" s="160"/>
      <c r="K6589" s="160"/>
      <c r="L6589" s="707"/>
      <c r="M6589" s="727"/>
      <c r="AB6589" s="707"/>
      <c r="AC6589" s="707"/>
      <c r="AF6589" s="707"/>
      <c r="AG6589" s="707"/>
      <c r="AH6589" s="707"/>
      <c r="AI6589" s="707"/>
      <c r="AJ6589" s="707"/>
      <c r="AK6589" s="707"/>
      <c r="AL6589" s="707"/>
    </row>
    <row r="6590" spans="4:38">
      <c r="D6590" s="160"/>
      <c r="E6590" s="160"/>
      <c r="F6590" s="160"/>
      <c r="G6590" s="160"/>
      <c r="H6590" s="160"/>
      <c r="I6590" s="160"/>
      <c r="J6590" s="160"/>
      <c r="K6590" s="160"/>
      <c r="L6590" s="707"/>
      <c r="M6590" s="727"/>
      <c r="AB6590" s="707"/>
      <c r="AC6590" s="707"/>
      <c r="AD6590" s="707"/>
      <c r="AE6590" s="707"/>
      <c r="AF6590" s="707"/>
      <c r="AG6590" s="707"/>
      <c r="AH6590" s="707"/>
      <c r="AI6590" s="707"/>
      <c r="AJ6590" s="707"/>
      <c r="AK6590" s="707"/>
      <c r="AL6590" s="707"/>
    </row>
    <row r="6591" spans="4:38">
      <c r="D6591" s="160"/>
      <c r="E6591" s="160"/>
      <c r="F6591" s="160"/>
      <c r="G6591" s="160"/>
      <c r="H6591" s="160"/>
      <c r="I6591" s="160"/>
      <c r="J6591" s="160"/>
      <c r="K6591" s="160"/>
      <c r="L6591" s="707"/>
      <c r="M6591" s="727"/>
      <c r="AB6591" s="707"/>
      <c r="AC6591" s="707"/>
      <c r="AD6591" s="707"/>
      <c r="AE6591" s="707"/>
      <c r="AI6591" s="707"/>
      <c r="AJ6591" s="707"/>
    </row>
    <row r="6592" spans="4:38">
      <c r="D6592" s="160"/>
      <c r="E6592" s="160"/>
      <c r="F6592" s="160"/>
      <c r="G6592" s="160"/>
      <c r="H6592" s="160"/>
      <c r="I6592" s="160"/>
      <c r="J6592" s="160"/>
      <c r="K6592" s="160"/>
      <c r="L6592" s="707"/>
      <c r="M6592" s="727"/>
      <c r="AB6592" s="707"/>
      <c r="AC6592" s="707"/>
      <c r="AG6592" s="707"/>
      <c r="AH6592" s="707"/>
      <c r="AI6592" s="707"/>
      <c r="AJ6592" s="707"/>
      <c r="AK6592" s="707"/>
      <c r="AL6592" s="707"/>
    </row>
    <row r="6593" spans="4:39">
      <c r="D6593" s="160"/>
      <c r="E6593" s="160"/>
      <c r="F6593" s="160"/>
      <c r="G6593" s="160"/>
      <c r="H6593" s="160"/>
      <c r="I6593" s="160"/>
      <c r="J6593" s="160"/>
      <c r="K6593" s="160"/>
      <c r="L6593" s="707"/>
      <c r="M6593" s="727"/>
      <c r="AC6593" s="707"/>
      <c r="AD6593" s="707"/>
      <c r="AE6593" s="707"/>
      <c r="AG6593" s="707"/>
      <c r="AH6593" s="707"/>
      <c r="AI6593" s="707"/>
      <c r="AJ6593" s="707"/>
      <c r="AK6593" s="707"/>
      <c r="AL6593" s="707"/>
    </row>
    <row r="6594" spans="4:39">
      <c r="D6594" s="160"/>
      <c r="E6594" s="160"/>
      <c r="F6594" s="160"/>
      <c r="G6594" s="160"/>
      <c r="H6594" s="160"/>
      <c r="I6594" s="160"/>
      <c r="J6594" s="160"/>
      <c r="K6594" s="160"/>
      <c r="L6594" s="707"/>
      <c r="M6594" s="727"/>
      <c r="V6594" s="707"/>
      <c r="W6594" s="707"/>
      <c r="X6594" s="707"/>
      <c r="Y6594" s="707"/>
      <c r="Z6594" s="707"/>
      <c r="AC6594" s="707"/>
      <c r="AD6594" s="707"/>
      <c r="AE6594" s="707"/>
      <c r="AJ6594" s="707"/>
      <c r="AK6594" s="707"/>
    </row>
    <row r="6595" spans="4:39">
      <c r="D6595" s="160"/>
      <c r="E6595" s="160"/>
      <c r="F6595" s="160"/>
      <c r="G6595" s="160"/>
      <c r="H6595" s="160"/>
      <c r="I6595" s="160"/>
      <c r="J6595" s="160"/>
      <c r="K6595" s="160"/>
      <c r="L6595" s="707"/>
      <c r="M6595" s="727"/>
      <c r="V6595" s="707"/>
      <c r="W6595" s="707"/>
      <c r="X6595" s="707"/>
      <c r="Y6595" s="707"/>
      <c r="Z6595" s="707"/>
      <c r="AA6595" s="707"/>
      <c r="AB6595" s="707"/>
      <c r="AC6595" s="707"/>
      <c r="AD6595" s="707"/>
      <c r="AE6595" s="707"/>
      <c r="AF6595" s="707"/>
      <c r="AG6595" s="707"/>
      <c r="AH6595" s="707"/>
      <c r="AI6595" s="707"/>
      <c r="AJ6595" s="707"/>
      <c r="AK6595" s="707"/>
      <c r="AL6595" s="707"/>
      <c r="AM6595" s="707"/>
    </row>
    <row r="6596" spans="4:39">
      <c r="D6596" s="160"/>
      <c r="E6596" s="160"/>
      <c r="F6596" s="160"/>
      <c r="G6596" s="160"/>
      <c r="H6596" s="160"/>
      <c r="I6596" s="160"/>
      <c r="J6596" s="160"/>
      <c r="K6596" s="160"/>
      <c r="L6596" s="707"/>
      <c r="M6596" s="727"/>
      <c r="V6596" s="707"/>
      <c r="W6596" s="707"/>
      <c r="X6596" s="707"/>
      <c r="Y6596" s="707"/>
      <c r="Z6596" s="707"/>
      <c r="AA6596" s="707"/>
      <c r="AB6596" s="707"/>
      <c r="AC6596" s="707"/>
      <c r="AD6596" s="707"/>
      <c r="AE6596" s="707"/>
      <c r="AF6596" s="707"/>
      <c r="AG6596" s="707"/>
      <c r="AH6596" s="707"/>
      <c r="AI6596" s="707"/>
      <c r="AJ6596" s="707"/>
      <c r="AK6596" s="707"/>
      <c r="AL6596" s="707"/>
      <c r="AM6596" s="707"/>
    </row>
    <row r="6597" spans="4:39">
      <c r="D6597" s="160"/>
      <c r="E6597" s="160"/>
      <c r="F6597" s="160"/>
      <c r="G6597" s="160"/>
      <c r="H6597" s="160"/>
      <c r="I6597" s="160"/>
      <c r="J6597" s="160"/>
      <c r="K6597" s="160"/>
      <c r="L6597" s="707"/>
      <c r="M6597" s="727"/>
      <c r="Q6597" s="707"/>
      <c r="R6597" s="707"/>
      <c r="S6597" s="707"/>
      <c r="T6597" s="707"/>
      <c r="U6597" s="707"/>
      <c r="V6597" s="707"/>
      <c r="W6597" s="707"/>
      <c r="X6597" s="707"/>
      <c r="Y6597" s="707"/>
      <c r="Z6597" s="707"/>
      <c r="AA6597" s="707"/>
      <c r="AB6597" s="707"/>
      <c r="AC6597" s="707"/>
      <c r="AD6597" s="707"/>
      <c r="AE6597" s="707"/>
      <c r="AF6597" s="707"/>
      <c r="AG6597" s="707"/>
      <c r="AJ6597" s="707"/>
      <c r="AK6597" s="707"/>
      <c r="AL6597" s="707"/>
    </row>
    <row r="6598" spans="4:39">
      <c r="D6598" s="160"/>
      <c r="E6598" s="160"/>
      <c r="F6598" s="160"/>
      <c r="G6598" s="160"/>
      <c r="H6598" s="160"/>
      <c r="I6598" s="160"/>
      <c r="J6598" s="160"/>
      <c r="K6598" s="160"/>
      <c r="L6598" s="707"/>
      <c r="M6598" s="727"/>
      <c r="P6598" s="707"/>
      <c r="Q6598" s="707"/>
      <c r="R6598" s="707"/>
      <c r="U6598" s="707"/>
      <c r="V6598" s="707"/>
      <c r="W6598" s="707"/>
      <c r="X6598" s="707"/>
      <c r="Y6598" s="707"/>
      <c r="Z6598" s="707"/>
      <c r="AA6598" s="707"/>
      <c r="AB6598" s="707"/>
      <c r="AC6598" s="707"/>
      <c r="AD6598" s="707"/>
      <c r="AE6598" s="707"/>
      <c r="AF6598" s="707"/>
      <c r="AG6598" s="707"/>
      <c r="AH6598" s="707"/>
    </row>
    <row r="6599" spans="4:39">
      <c r="D6599" s="160"/>
      <c r="E6599" s="160"/>
      <c r="F6599" s="160"/>
      <c r="G6599" s="160"/>
      <c r="H6599" s="160"/>
      <c r="I6599" s="160"/>
      <c r="J6599" s="160"/>
      <c r="K6599" s="160"/>
      <c r="L6599" s="707"/>
      <c r="M6599" s="727"/>
      <c r="P6599" s="707"/>
      <c r="V6599" s="707"/>
      <c r="W6599" s="707"/>
      <c r="X6599" s="707"/>
      <c r="Y6599" s="707"/>
      <c r="Z6599" s="707"/>
      <c r="AA6599" s="707"/>
      <c r="AB6599" s="707"/>
      <c r="AC6599" s="707"/>
      <c r="AD6599" s="707"/>
      <c r="AE6599" s="707"/>
      <c r="AF6599" s="707"/>
      <c r="AG6599" s="707"/>
      <c r="AH6599" s="707"/>
    </row>
    <row r="6600" spans="4:39">
      <c r="D6600" s="160"/>
      <c r="E6600" s="160"/>
      <c r="F6600" s="160"/>
      <c r="G6600" s="160"/>
      <c r="H6600" s="160"/>
      <c r="I6600" s="160"/>
      <c r="J6600" s="160"/>
      <c r="K6600" s="160"/>
      <c r="L6600" s="707"/>
      <c r="M6600" s="727"/>
      <c r="Q6600" s="707"/>
      <c r="R6600" s="707"/>
      <c r="S6600" s="707"/>
      <c r="T6600" s="707"/>
      <c r="U6600" s="707"/>
      <c r="V6600" s="707"/>
      <c r="W6600" s="707"/>
      <c r="X6600" s="707"/>
      <c r="Y6600" s="707"/>
      <c r="Z6600" s="707"/>
      <c r="AA6600" s="707"/>
      <c r="AB6600" s="707"/>
      <c r="AC6600" s="707"/>
      <c r="AD6600" s="707"/>
      <c r="AE6600" s="707"/>
      <c r="AF6600" s="707"/>
    </row>
    <row r="6601" spans="4:39">
      <c r="D6601" s="160"/>
      <c r="E6601" s="160"/>
      <c r="F6601" s="160"/>
      <c r="G6601" s="160"/>
      <c r="H6601" s="160"/>
      <c r="I6601" s="160"/>
      <c r="J6601" s="160"/>
      <c r="K6601" s="160"/>
      <c r="L6601" s="707"/>
      <c r="M6601" s="727"/>
      <c r="P6601" s="707"/>
      <c r="Q6601" s="707"/>
      <c r="R6601" s="707"/>
      <c r="U6601" s="707"/>
      <c r="V6601" s="707"/>
      <c r="W6601" s="707"/>
      <c r="X6601" s="707"/>
      <c r="Y6601" s="707"/>
      <c r="Z6601" s="707"/>
      <c r="AA6601" s="707"/>
      <c r="AB6601" s="707"/>
      <c r="AC6601" s="707"/>
      <c r="AD6601" s="707"/>
      <c r="AE6601" s="707"/>
      <c r="AF6601" s="707"/>
    </row>
    <row r="6602" spans="4:39">
      <c r="D6602" s="160"/>
      <c r="E6602" s="160"/>
      <c r="F6602" s="160"/>
      <c r="G6602" s="160"/>
      <c r="H6602" s="160"/>
      <c r="I6602" s="160"/>
      <c r="J6602" s="160"/>
      <c r="K6602" s="160"/>
      <c r="L6602" s="707"/>
      <c r="M6602" s="727"/>
      <c r="P6602" s="707"/>
      <c r="W6602" s="707"/>
      <c r="X6602" s="707"/>
      <c r="Y6602" s="707"/>
      <c r="Z6602" s="707"/>
      <c r="AA6602" s="707"/>
      <c r="AB6602" s="707"/>
      <c r="AC6602" s="707"/>
      <c r="AD6602" s="707"/>
      <c r="AE6602" s="707"/>
      <c r="AF6602" s="707"/>
      <c r="AG6602" s="707"/>
    </row>
    <row r="6603" spans="4:39">
      <c r="D6603" s="160"/>
      <c r="E6603" s="160"/>
      <c r="F6603" s="160"/>
      <c r="G6603" s="160"/>
      <c r="H6603" s="160"/>
      <c r="I6603" s="160"/>
      <c r="J6603" s="160"/>
      <c r="K6603" s="160"/>
      <c r="L6603" s="707"/>
      <c r="M6603" s="727"/>
      <c r="W6603" s="707"/>
      <c r="X6603" s="707"/>
      <c r="Y6603" s="707"/>
      <c r="AC6603" s="707"/>
      <c r="AD6603" s="707"/>
      <c r="AF6603" s="707"/>
      <c r="AG6603" s="707"/>
    </row>
    <row r="6604" spans="4:39">
      <c r="D6604" s="160"/>
      <c r="E6604" s="160"/>
      <c r="F6604" s="160"/>
      <c r="G6604" s="160"/>
      <c r="H6604" s="160"/>
      <c r="I6604" s="160"/>
      <c r="J6604" s="160"/>
      <c r="K6604" s="160"/>
      <c r="L6604" s="707"/>
      <c r="M6604" s="727"/>
      <c r="W6604" s="707"/>
      <c r="X6604" s="707"/>
      <c r="Y6604" s="707"/>
      <c r="Z6604" s="707"/>
      <c r="AA6604" s="707"/>
      <c r="AB6604" s="707"/>
      <c r="AC6604" s="707"/>
      <c r="AD6604" s="707"/>
      <c r="AE6604" s="707"/>
      <c r="AF6604" s="707"/>
    </row>
    <row r="6605" spans="4:39">
      <c r="D6605" s="160"/>
      <c r="E6605" s="160"/>
      <c r="F6605" s="160"/>
      <c r="G6605" s="160"/>
      <c r="H6605" s="160"/>
      <c r="I6605" s="160"/>
      <c r="J6605" s="160"/>
      <c r="K6605" s="160"/>
      <c r="L6605" s="707"/>
      <c r="M6605" s="727"/>
      <c r="W6605" s="707"/>
      <c r="X6605" s="707"/>
      <c r="Y6605" s="707"/>
      <c r="Z6605" s="707"/>
      <c r="AA6605" s="707"/>
      <c r="AB6605" s="707"/>
      <c r="AC6605" s="707"/>
      <c r="AD6605" s="707"/>
      <c r="AE6605" s="707"/>
      <c r="AF6605" s="707"/>
      <c r="AG6605" s="707"/>
    </row>
    <row r="6606" spans="4:39">
      <c r="D6606" s="160"/>
      <c r="E6606" s="160"/>
      <c r="F6606" s="160"/>
      <c r="G6606" s="160"/>
      <c r="H6606" s="160"/>
      <c r="I6606" s="160"/>
      <c r="J6606" s="160"/>
      <c r="K6606" s="160"/>
      <c r="L6606" s="707"/>
      <c r="M6606" s="727"/>
      <c r="Q6606" s="707"/>
      <c r="R6606" s="707"/>
      <c r="S6606" s="707"/>
      <c r="T6606" s="707"/>
      <c r="U6606" s="707"/>
      <c r="V6606" s="707"/>
      <c r="W6606" s="707"/>
      <c r="X6606" s="707"/>
      <c r="Y6606" s="707"/>
      <c r="Z6606" s="707"/>
      <c r="AD6606" s="707"/>
      <c r="AE6606" s="707"/>
      <c r="AF6606" s="707"/>
      <c r="AG6606" s="707"/>
    </row>
    <row r="6607" spans="4:39">
      <c r="D6607" s="160"/>
      <c r="E6607" s="160"/>
      <c r="F6607" s="160"/>
      <c r="G6607" s="160"/>
      <c r="H6607" s="160"/>
      <c r="I6607" s="160"/>
      <c r="J6607" s="160"/>
      <c r="K6607" s="160"/>
      <c r="L6607" s="707"/>
      <c r="M6607" s="727"/>
      <c r="P6607" s="707"/>
      <c r="Q6607" s="707"/>
      <c r="R6607" s="707"/>
      <c r="U6607" s="707"/>
      <c r="V6607" s="707"/>
      <c r="W6607" s="707"/>
      <c r="X6607" s="707"/>
      <c r="Y6607" s="707"/>
      <c r="Z6607" s="707"/>
      <c r="AA6607" s="707"/>
      <c r="AB6607" s="707"/>
      <c r="AC6607" s="707"/>
      <c r="AD6607" s="707"/>
    </row>
    <row r="6608" spans="4:39">
      <c r="D6608" s="160"/>
      <c r="E6608" s="160"/>
      <c r="F6608" s="160"/>
      <c r="G6608" s="160"/>
      <c r="H6608" s="160"/>
      <c r="I6608" s="160"/>
      <c r="J6608" s="160"/>
      <c r="K6608" s="160"/>
      <c r="L6608" s="707"/>
      <c r="M6608" s="727"/>
      <c r="V6608" s="707"/>
      <c r="W6608" s="707"/>
      <c r="X6608" s="707"/>
      <c r="Y6608" s="707"/>
      <c r="Z6608" s="707"/>
      <c r="AA6608" s="707"/>
      <c r="AB6608" s="707"/>
      <c r="AC6608" s="707"/>
      <c r="AD6608" s="707"/>
      <c r="AF6608" s="707"/>
      <c r="AG6608" s="707"/>
    </row>
    <row r="6609" spans="4:33">
      <c r="D6609" s="160"/>
      <c r="E6609" s="160"/>
      <c r="F6609" s="160"/>
      <c r="G6609" s="160"/>
      <c r="H6609" s="160"/>
      <c r="I6609" s="160"/>
      <c r="J6609" s="160"/>
      <c r="K6609" s="160"/>
      <c r="L6609" s="707"/>
      <c r="M6609" s="727"/>
      <c r="Q6609" s="707"/>
      <c r="R6609" s="707"/>
      <c r="S6609" s="707"/>
      <c r="T6609" s="707"/>
      <c r="U6609" s="707"/>
      <c r="V6609" s="707"/>
      <c r="W6609" s="707"/>
      <c r="X6609" s="707"/>
      <c r="Y6609" s="707"/>
      <c r="Z6609" s="707"/>
      <c r="AC6609" s="707"/>
      <c r="AF6609" s="707"/>
      <c r="AG6609" s="707"/>
    </row>
    <row r="6610" spans="4:33">
      <c r="D6610" s="160"/>
      <c r="E6610" s="160"/>
      <c r="F6610" s="160"/>
      <c r="G6610" s="160"/>
      <c r="H6610" s="160"/>
      <c r="I6610" s="160"/>
      <c r="J6610" s="160"/>
      <c r="K6610" s="160"/>
      <c r="L6610" s="707"/>
      <c r="M6610" s="727"/>
      <c r="V6610" s="707"/>
      <c r="W6610" s="707"/>
      <c r="X6610" s="707"/>
      <c r="Y6610" s="707"/>
      <c r="Z6610" s="707"/>
      <c r="AA6610" s="707"/>
      <c r="AB6610" s="707"/>
      <c r="AC6610" s="707"/>
      <c r="AD6610" s="707"/>
      <c r="AE6610" s="707"/>
      <c r="AF6610" s="707"/>
    </row>
    <row r="6611" spans="4:33">
      <c r="D6611" s="160"/>
      <c r="E6611" s="160"/>
      <c r="F6611" s="160"/>
      <c r="G6611" s="160"/>
      <c r="H6611" s="160"/>
      <c r="I6611" s="160"/>
      <c r="J6611" s="160"/>
      <c r="K6611" s="160"/>
      <c r="L6611" s="707"/>
      <c r="M6611" s="727"/>
      <c r="W6611" s="707"/>
      <c r="X6611" s="707"/>
      <c r="Y6611" s="707"/>
      <c r="Z6611" s="707"/>
      <c r="AA6611" s="707"/>
      <c r="AB6611" s="707"/>
      <c r="AC6611" s="707"/>
      <c r="AD6611" s="707"/>
      <c r="AE6611" s="707"/>
      <c r="AF6611" s="707"/>
      <c r="AG6611" s="707"/>
    </row>
    <row r="6612" spans="4:33">
      <c r="D6612" s="160"/>
      <c r="E6612" s="160"/>
      <c r="F6612" s="160"/>
      <c r="G6612" s="160"/>
      <c r="H6612" s="160"/>
      <c r="I6612" s="160"/>
      <c r="J6612" s="160"/>
      <c r="K6612" s="160"/>
      <c r="L6612" s="707"/>
      <c r="M6612" s="727"/>
      <c r="R6612" s="707"/>
      <c r="S6612" s="707"/>
      <c r="T6612" s="707"/>
      <c r="U6612" s="707"/>
      <c r="V6612" s="707"/>
      <c r="W6612" s="707"/>
      <c r="X6612" s="707"/>
      <c r="Y6612" s="707"/>
      <c r="Z6612" s="707"/>
      <c r="AD6612" s="707"/>
      <c r="AE6612" s="707"/>
      <c r="AF6612" s="707"/>
      <c r="AG6612" s="707"/>
    </row>
    <row r="6613" spans="4:33">
      <c r="D6613" s="160"/>
      <c r="E6613" s="160"/>
      <c r="F6613" s="160"/>
      <c r="G6613" s="160"/>
      <c r="H6613" s="160"/>
      <c r="I6613" s="160"/>
      <c r="J6613" s="160"/>
      <c r="K6613" s="160"/>
      <c r="L6613" s="707"/>
      <c r="M6613" s="727"/>
      <c r="P6613" s="707"/>
      <c r="Q6613" s="707"/>
      <c r="R6613" s="707"/>
      <c r="V6613" s="707"/>
      <c r="W6613" s="707"/>
      <c r="X6613" s="707"/>
      <c r="Y6613" s="707"/>
      <c r="Z6613" s="707"/>
      <c r="AA6613" s="707"/>
      <c r="AB6613" s="707"/>
      <c r="AC6613" s="707"/>
      <c r="AD6613" s="707"/>
    </row>
    <row r="6614" spans="4:33">
      <c r="D6614" s="160"/>
      <c r="E6614" s="160"/>
      <c r="F6614" s="160"/>
      <c r="G6614" s="160"/>
      <c r="H6614" s="160"/>
      <c r="I6614" s="160"/>
      <c r="J6614" s="160"/>
      <c r="K6614" s="160"/>
      <c r="L6614" s="707"/>
      <c r="M6614" s="727"/>
      <c r="V6614" s="707"/>
      <c r="W6614" s="707"/>
      <c r="X6614" s="707"/>
      <c r="Y6614" s="707"/>
      <c r="Z6614" s="707"/>
      <c r="AA6614" s="707"/>
      <c r="AB6614" s="707"/>
      <c r="AC6614" s="707"/>
      <c r="AD6614" s="707"/>
      <c r="AF6614" s="707"/>
      <c r="AG6614" s="707"/>
    </row>
    <row r="6615" spans="4:33">
      <c r="D6615" s="160"/>
      <c r="E6615" s="160"/>
      <c r="F6615" s="160"/>
      <c r="G6615" s="160"/>
      <c r="H6615" s="160"/>
      <c r="I6615" s="160"/>
      <c r="J6615" s="160"/>
      <c r="K6615" s="160"/>
      <c r="L6615" s="707"/>
      <c r="M6615" s="727"/>
      <c r="Q6615" s="707"/>
      <c r="R6615" s="707"/>
      <c r="V6615" s="707"/>
      <c r="W6615" s="707"/>
      <c r="X6615" s="707"/>
      <c r="AC6615" s="707"/>
      <c r="AF6615" s="707"/>
      <c r="AG6615" s="707"/>
    </row>
    <row r="6616" spans="4:33">
      <c r="D6616" s="160"/>
      <c r="E6616" s="160"/>
      <c r="F6616" s="160"/>
      <c r="G6616" s="160"/>
      <c r="H6616" s="160"/>
      <c r="I6616" s="160"/>
      <c r="J6616" s="707"/>
      <c r="K6616" s="160"/>
      <c r="L6616" s="707"/>
      <c r="M6616" s="727"/>
      <c r="P6616" s="707"/>
      <c r="U6616" s="707"/>
      <c r="V6616" s="707"/>
      <c r="W6616" s="707"/>
      <c r="X6616" s="707"/>
      <c r="Y6616" s="707"/>
      <c r="Z6616" s="707"/>
      <c r="AA6616" s="707"/>
      <c r="AB6616" s="707"/>
      <c r="AC6616" s="707"/>
      <c r="AD6616" s="707"/>
      <c r="AE6616" s="707"/>
    </row>
    <row r="6617" spans="4:33">
      <c r="D6617" s="160"/>
      <c r="E6617" s="160"/>
      <c r="F6617" s="160"/>
      <c r="G6617" s="160"/>
      <c r="H6617" s="160"/>
      <c r="I6617" s="160"/>
      <c r="J6617" s="707"/>
      <c r="K6617" s="160"/>
      <c r="L6617" s="707"/>
      <c r="M6617" s="727"/>
      <c r="V6617" s="707"/>
      <c r="W6617" s="707"/>
      <c r="X6617" s="707"/>
      <c r="Y6617" s="707"/>
      <c r="Z6617" s="707"/>
      <c r="AA6617" s="707"/>
      <c r="AB6617" s="707"/>
      <c r="AC6617" s="707"/>
      <c r="AD6617" s="707"/>
      <c r="AE6617" s="707"/>
      <c r="AF6617" s="707"/>
    </row>
    <row r="6618" spans="4:33">
      <c r="D6618" s="160"/>
      <c r="E6618" s="160"/>
      <c r="F6618" s="160"/>
      <c r="G6618" s="160"/>
      <c r="H6618" s="160"/>
      <c r="I6618" s="160"/>
      <c r="J6618" s="707"/>
      <c r="K6618" s="160"/>
      <c r="L6618" s="707"/>
      <c r="M6618" s="727"/>
      <c r="Q6618" s="707"/>
      <c r="R6618" s="707"/>
      <c r="S6618" s="707"/>
      <c r="T6618" s="707"/>
      <c r="U6618" s="707"/>
      <c r="V6618" s="707"/>
      <c r="W6618" s="707"/>
      <c r="X6618" s="707"/>
      <c r="Y6618" s="707"/>
      <c r="Z6618" s="707"/>
      <c r="AC6618" s="707"/>
      <c r="AD6618" s="707"/>
      <c r="AF6618" s="707"/>
    </row>
    <row r="6619" spans="4:33">
      <c r="D6619" s="160"/>
      <c r="E6619" s="160"/>
      <c r="F6619" s="160"/>
      <c r="G6619" s="160"/>
      <c r="H6619" s="160"/>
      <c r="I6619" s="160"/>
      <c r="J6619" s="160"/>
      <c r="K6619" s="160"/>
      <c r="L6619" s="707"/>
      <c r="M6619" s="727"/>
      <c r="P6619" s="707"/>
      <c r="Q6619" s="707"/>
      <c r="R6619" s="707"/>
      <c r="U6619" s="707"/>
      <c r="V6619" s="707"/>
      <c r="W6619" s="707"/>
      <c r="Y6619" s="707"/>
      <c r="Z6619" s="707"/>
      <c r="AA6619" s="707"/>
      <c r="AB6619" s="707"/>
      <c r="AC6619" s="707"/>
      <c r="AD6619" s="707"/>
      <c r="AE6619" s="707"/>
    </row>
    <row r="6620" spans="4:33">
      <c r="D6620" s="160"/>
      <c r="E6620" s="160"/>
      <c r="F6620" s="160"/>
      <c r="G6620" s="160"/>
      <c r="H6620" s="160"/>
      <c r="I6620" s="160"/>
      <c r="J6620" s="160"/>
      <c r="K6620" s="160"/>
      <c r="L6620" s="707"/>
      <c r="M6620" s="727"/>
      <c r="P6620" s="707"/>
      <c r="V6620" s="707"/>
      <c r="W6620" s="707"/>
      <c r="X6620" s="707"/>
      <c r="Y6620" s="707"/>
      <c r="Z6620" s="707"/>
      <c r="AA6620" s="707"/>
      <c r="AB6620" s="707"/>
      <c r="AC6620" s="707"/>
      <c r="AD6620" s="707"/>
      <c r="AE6620" s="707"/>
      <c r="AF6620" s="707"/>
    </row>
    <row r="6621" spans="4:33">
      <c r="D6621" s="160"/>
      <c r="E6621" s="160"/>
      <c r="F6621" s="160"/>
      <c r="G6621" s="160"/>
      <c r="H6621" s="160"/>
      <c r="I6621" s="160"/>
      <c r="J6621" s="160"/>
      <c r="K6621" s="160"/>
      <c r="L6621" s="707"/>
      <c r="M6621" s="727"/>
      <c r="U6621" s="707"/>
      <c r="V6621" s="707"/>
      <c r="W6621" s="707"/>
      <c r="X6621" s="707"/>
      <c r="Y6621" s="707"/>
      <c r="Z6621" s="707"/>
      <c r="AC6621" s="707"/>
      <c r="AF6621" s="707"/>
    </row>
    <row r="6622" spans="4:33">
      <c r="D6622" s="160"/>
      <c r="E6622" s="160"/>
      <c r="F6622" s="160"/>
      <c r="G6622" s="160"/>
      <c r="H6622" s="160"/>
      <c r="I6622" s="160"/>
      <c r="J6622" s="160"/>
      <c r="K6622" s="160"/>
      <c r="L6622" s="707"/>
      <c r="M6622" s="727"/>
      <c r="V6622" s="707"/>
      <c r="W6622" s="707"/>
      <c r="X6622" s="707"/>
      <c r="Z6622" s="707"/>
      <c r="AA6622" s="707"/>
      <c r="AB6622" s="707"/>
      <c r="AC6622" s="707"/>
      <c r="AD6622" s="707"/>
      <c r="AE6622" s="707"/>
      <c r="AF6622" s="707"/>
    </row>
    <row r="6623" spans="4:33">
      <c r="D6623" s="160"/>
      <c r="E6623" s="160"/>
      <c r="F6623" s="160"/>
      <c r="G6623" s="160"/>
      <c r="H6623" s="160"/>
      <c r="I6623" s="160"/>
      <c r="J6623" s="160"/>
      <c r="K6623" s="160"/>
      <c r="L6623" s="707"/>
      <c r="M6623" s="727"/>
      <c r="W6623" s="707"/>
      <c r="X6623" s="707"/>
      <c r="Y6623" s="707"/>
      <c r="Z6623" s="707"/>
      <c r="AA6623" s="707"/>
      <c r="AB6623" s="707"/>
      <c r="AC6623" s="707"/>
      <c r="AD6623" s="707"/>
      <c r="AE6623" s="707"/>
      <c r="AF6623" s="707"/>
    </row>
    <row r="6624" spans="4:33">
      <c r="D6624" s="160"/>
      <c r="E6624" s="160"/>
      <c r="F6624" s="160"/>
      <c r="G6624" s="160"/>
      <c r="H6624" s="160"/>
      <c r="I6624" s="160"/>
      <c r="J6624" s="160"/>
      <c r="K6624" s="160"/>
      <c r="L6624" s="707"/>
      <c r="M6624" s="727"/>
      <c r="V6624" s="707"/>
      <c r="W6624" s="707"/>
      <c r="X6624" s="707"/>
      <c r="Y6624" s="707"/>
      <c r="AD6624" s="707"/>
      <c r="AF6624" s="707"/>
    </row>
    <row r="6625" spans="4:34">
      <c r="D6625" s="160"/>
      <c r="E6625" s="160"/>
      <c r="F6625" s="160"/>
      <c r="G6625" s="160"/>
      <c r="H6625" s="160"/>
      <c r="I6625" s="160"/>
      <c r="J6625" s="160"/>
      <c r="K6625" s="160"/>
      <c r="L6625" s="707"/>
      <c r="M6625" s="727"/>
      <c r="V6625" s="707"/>
      <c r="W6625" s="707"/>
      <c r="X6625" s="707"/>
      <c r="Y6625" s="707"/>
      <c r="Z6625" s="707"/>
      <c r="AA6625" s="707"/>
      <c r="AB6625" s="707"/>
      <c r="AC6625" s="707"/>
      <c r="AD6625" s="707"/>
      <c r="AE6625" s="707"/>
    </row>
    <row r="6626" spans="4:34">
      <c r="D6626" s="160"/>
      <c r="E6626" s="160"/>
      <c r="F6626" s="160"/>
      <c r="G6626" s="160"/>
      <c r="H6626" s="160"/>
      <c r="I6626" s="160"/>
      <c r="J6626" s="160"/>
      <c r="K6626" s="160"/>
      <c r="L6626" s="707"/>
      <c r="M6626" s="727"/>
      <c r="V6626" s="707"/>
      <c r="W6626" s="707"/>
      <c r="X6626" s="707"/>
      <c r="Y6626" s="707"/>
      <c r="Z6626" s="707"/>
      <c r="AA6626" s="707"/>
      <c r="AB6626" s="707"/>
      <c r="AC6626" s="707"/>
      <c r="AD6626" s="707"/>
      <c r="AE6626" s="707"/>
      <c r="AF6626" s="707"/>
    </row>
    <row r="6627" spans="4:34">
      <c r="D6627" s="160"/>
      <c r="E6627" s="160"/>
      <c r="F6627" s="160"/>
      <c r="G6627" s="160"/>
      <c r="H6627" s="160"/>
      <c r="I6627" s="160"/>
      <c r="J6627" s="160"/>
      <c r="K6627" s="160"/>
      <c r="L6627" s="707"/>
      <c r="M6627" s="727"/>
      <c r="U6627" s="707"/>
      <c r="V6627" s="707"/>
      <c r="W6627" s="707"/>
      <c r="X6627" s="707"/>
      <c r="Y6627" s="707"/>
      <c r="Z6627" s="707"/>
      <c r="AC6627" s="707"/>
      <c r="AF6627" s="707"/>
    </row>
    <row r="6628" spans="4:34">
      <c r="D6628" s="160"/>
      <c r="E6628" s="160"/>
      <c r="F6628" s="160"/>
      <c r="G6628" s="160"/>
      <c r="H6628" s="160"/>
      <c r="I6628" s="160"/>
      <c r="J6628" s="160"/>
      <c r="K6628" s="160"/>
      <c r="L6628" s="707"/>
      <c r="M6628" s="727"/>
      <c r="V6628" s="707"/>
      <c r="W6628" s="707"/>
      <c r="Y6628" s="707"/>
      <c r="Z6628" s="707"/>
      <c r="AA6628" s="707"/>
      <c r="AB6628" s="707"/>
      <c r="AC6628" s="707"/>
      <c r="AD6628" s="707"/>
      <c r="AE6628" s="707"/>
    </row>
    <row r="6629" spans="4:34">
      <c r="D6629" s="160"/>
      <c r="E6629" s="160"/>
      <c r="F6629" s="160"/>
      <c r="G6629" s="160"/>
      <c r="H6629" s="160"/>
      <c r="I6629" s="160"/>
      <c r="J6629" s="160"/>
      <c r="K6629" s="160"/>
      <c r="L6629" s="707"/>
      <c r="M6629" s="727"/>
      <c r="W6629" s="707"/>
      <c r="X6629" s="707"/>
      <c r="Y6629" s="707"/>
      <c r="Z6629" s="707"/>
      <c r="AA6629" s="707"/>
      <c r="AB6629" s="707"/>
      <c r="AC6629" s="707"/>
      <c r="AD6629" s="707"/>
      <c r="AE6629" s="707"/>
      <c r="AG6629" s="707"/>
    </row>
    <row r="6630" spans="4:34">
      <c r="D6630" s="160"/>
      <c r="E6630" s="160"/>
      <c r="F6630" s="160"/>
      <c r="G6630" s="160"/>
      <c r="H6630" s="160"/>
      <c r="I6630" s="160"/>
      <c r="J6630" s="160"/>
      <c r="K6630" s="160"/>
      <c r="L6630" s="707"/>
      <c r="M6630" s="727"/>
      <c r="V6630" s="707"/>
      <c r="W6630" s="707"/>
      <c r="X6630" s="707"/>
      <c r="AC6630" s="707"/>
      <c r="AG6630" s="707"/>
    </row>
    <row r="6631" spans="4:34">
      <c r="D6631" s="160"/>
      <c r="E6631" s="160"/>
      <c r="F6631" s="160"/>
      <c r="G6631" s="160"/>
      <c r="H6631" s="160"/>
      <c r="I6631" s="160"/>
      <c r="J6631" s="160"/>
      <c r="K6631" s="160"/>
      <c r="L6631" s="707"/>
      <c r="M6631" s="727"/>
      <c r="V6631" s="707"/>
      <c r="W6631" s="707"/>
      <c r="Y6631" s="707"/>
      <c r="Z6631" s="707"/>
      <c r="AA6631" s="707"/>
      <c r="AB6631" s="707"/>
      <c r="AC6631" s="707"/>
      <c r="AD6631" s="707"/>
      <c r="AE6631" s="707"/>
    </row>
    <row r="6632" spans="4:34">
      <c r="D6632" s="160"/>
      <c r="E6632" s="160"/>
      <c r="F6632" s="160"/>
      <c r="G6632" s="160"/>
      <c r="H6632" s="160"/>
      <c r="I6632" s="160"/>
      <c r="J6632" s="160"/>
      <c r="K6632" s="160"/>
      <c r="L6632" s="707"/>
      <c r="M6632" s="727"/>
      <c r="W6632" s="707"/>
      <c r="X6632" s="707"/>
      <c r="Y6632" s="707"/>
      <c r="Z6632" s="707"/>
      <c r="AA6632" s="707"/>
      <c r="AB6632" s="707"/>
      <c r="AC6632" s="707"/>
      <c r="AD6632" s="707"/>
      <c r="AE6632" s="707"/>
      <c r="AF6632" s="707"/>
    </row>
    <row r="6633" spans="4:34">
      <c r="D6633" s="160"/>
      <c r="E6633" s="160"/>
      <c r="F6633" s="160"/>
      <c r="G6633" s="160"/>
      <c r="H6633" s="160"/>
      <c r="I6633" s="160"/>
      <c r="J6633" s="160"/>
      <c r="K6633" s="160"/>
      <c r="L6633" s="707"/>
      <c r="M6633" s="727"/>
      <c r="V6633" s="707"/>
      <c r="W6633" s="707"/>
      <c r="X6633" s="707"/>
      <c r="Y6633" s="707"/>
      <c r="Z6633" s="707"/>
      <c r="AC6633" s="707"/>
      <c r="AD6633" s="707"/>
      <c r="AF6633" s="707"/>
    </row>
    <row r="6634" spans="4:34">
      <c r="D6634" s="160"/>
      <c r="E6634" s="160"/>
      <c r="F6634" s="160"/>
      <c r="G6634" s="160"/>
      <c r="H6634" s="160"/>
      <c r="I6634" s="160"/>
      <c r="J6634" s="160"/>
      <c r="K6634" s="160"/>
      <c r="L6634" s="707"/>
      <c r="M6634" s="727"/>
      <c r="V6634" s="707"/>
      <c r="W6634" s="707"/>
      <c r="Y6634" s="707"/>
      <c r="Z6634" s="707"/>
      <c r="AA6634" s="707"/>
      <c r="AB6634" s="707"/>
      <c r="AC6634" s="707"/>
      <c r="AD6634" s="707"/>
      <c r="AE6634" s="707"/>
    </row>
    <row r="6635" spans="4:34">
      <c r="D6635" s="160"/>
      <c r="E6635" s="160"/>
      <c r="F6635" s="160"/>
      <c r="G6635" s="160"/>
      <c r="H6635" s="160"/>
      <c r="I6635" s="160"/>
      <c r="J6635" s="160"/>
      <c r="K6635" s="160"/>
      <c r="L6635" s="707"/>
      <c r="M6635" s="727"/>
      <c r="W6635" s="707"/>
      <c r="X6635" s="707"/>
      <c r="Y6635" s="707"/>
      <c r="Z6635" s="707"/>
      <c r="AA6635" s="707"/>
      <c r="AB6635" s="707"/>
      <c r="AC6635" s="707"/>
      <c r="AD6635" s="707"/>
      <c r="AE6635" s="707"/>
      <c r="AF6635" s="707"/>
    </row>
    <row r="6636" spans="4:34">
      <c r="D6636" s="160"/>
      <c r="E6636" s="160"/>
      <c r="F6636" s="160"/>
      <c r="G6636" s="160"/>
      <c r="H6636" s="160"/>
      <c r="I6636" s="160"/>
      <c r="J6636" s="160"/>
      <c r="K6636" s="160"/>
      <c r="L6636" s="707"/>
      <c r="M6636" s="727"/>
      <c r="U6636" s="707"/>
      <c r="V6636" s="707"/>
      <c r="W6636" s="707"/>
      <c r="X6636" s="707"/>
      <c r="Y6636" s="707"/>
      <c r="Z6636" s="707"/>
      <c r="AC6636" s="707"/>
      <c r="AD6636" s="707"/>
      <c r="AF6636" s="707"/>
    </row>
    <row r="6637" spans="4:34">
      <c r="D6637" s="160"/>
      <c r="E6637" s="160"/>
      <c r="F6637" s="160"/>
      <c r="G6637" s="160"/>
      <c r="H6637" s="160"/>
      <c r="I6637" s="160"/>
      <c r="J6637" s="160"/>
      <c r="K6637" s="160"/>
      <c r="L6637" s="707"/>
      <c r="M6637" s="727"/>
      <c r="V6637" s="707"/>
      <c r="W6637" s="707"/>
      <c r="Y6637" s="707"/>
      <c r="Z6637" s="707"/>
      <c r="AA6637" s="707"/>
      <c r="AB6637" s="707"/>
      <c r="AC6637" s="707"/>
      <c r="AD6637" s="707"/>
      <c r="AE6637" s="707"/>
    </row>
    <row r="6638" spans="4:34">
      <c r="D6638" s="160"/>
      <c r="E6638" s="160"/>
      <c r="F6638" s="160"/>
      <c r="G6638" s="160"/>
      <c r="H6638" s="160"/>
      <c r="I6638" s="160"/>
      <c r="J6638" s="160"/>
      <c r="K6638" s="160"/>
      <c r="L6638" s="707"/>
      <c r="M6638" s="727"/>
      <c r="V6638" s="707"/>
      <c r="W6638" s="707"/>
      <c r="X6638" s="707"/>
      <c r="Y6638" s="707"/>
      <c r="Z6638" s="707"/>
      <c r="AA6638" s="707"/>
      <c r="AB6638" s="707"/>
      <c r="AC6638" s="707"/>
      <c r="AD6638" s="707"/>
      <c r="AE6638" s="707"/>
      <c r="AH6638" s="707"/>
    </row>
    <row r="6639" spans="4:34">
      <c r="D6639" s="160"/>
      <c r="E6639" s="160"/>
      <c r="F6639" s="160"/>
      <c r="G6639" s="160"/>
      <c r="H6639" s="160"/>
      <c r="I6639" s="160"/>
      <c r="J6639" s="160"/>
      <c r="K6639" s="160"/>
      <c r="L6639" s="707"/>
      <c r="M6639" s="727"/>
      <c r="V6639" s="707"/>
      <c r="W6639" s="707"/>
      <c r="X6639" s="707"/>
      <c r="AB6639" s="707"/>
      <c r="AC6639" s="707"/>
      <c r="AH6639" s="707"/>
    </row>
    <row r="6640" spans="4:34">
      <c r="D6640" s="160"/>
      <c r="E6640" s="160"/>
      <c r="F6640" s="160"/>
      <c r="G6640" s="160"/>
      <c r="H6640" s="160"/>
      <c r="I6640" s="160"/>
      <c r="J6640" s="160"/>
      <c r="K6640" s="160"/>
      <c r="L6640" s="707"/>
      <c r="M6640" s="727"/>
      <c r="V6640" s="707"/>
      <c r="W6640" s="707"/>
      <c r="X6640" s="707"/>
      <c r="Z6640" s="707"/>
      <c r="AA6640" s="707"/>
      <c r="AB6640" s="707"/>
      <c r="AC6640" s="707"/>
      <c r="AD6640" s="707"/>
      <c r="AE6640" s="707"/>
      <c r="AF6640" s="707"/>
    </row>
    <row r="6641" spans="4:38">
      <c r="D6641" s="160"/>
      <c r="E6641" s="160"/>
      <c r="F6641" s="160"/>
      <c r="G6641" s="160"/>
      <c r="H6641" s="160"/>
      <c r="I6641" s="160"/>
      <c r="J6641" s="160"/>
      <c r="K6641" s="160"/>
      <c r="L6641" s="707"/>
      <c r="M6641" s="727"/>
      <c r="X6641" s="707"/>
      <c r="Y6641" s="707"/>
      <c r="Z6641" s="707"/>
      <c r="AA6641" s="707"/>
      <c r="AB6641" s="707"/>
      <c r="AC6641" s="707"/>
      <c r="AD6641" s="707"/>
      <c r="AE6641" s="707"/>
      <c r="AF6641" s="707"/>
    </row>
    <row r="6642" spans="4:38">
      <c r="D6642" s="160"/>
      <c r="E6642" s="160"/>
      <c r="F6642" s="160"/>
      <c r="G6642" s="160"/>
      <c r="H6642" s="160"/>
      <c r="I6642" s="160"/>
      <c r="J6642" s="160"/>
      <c r="K6642" s="160"/>
      <c r="L6642" s="707"/>
      <c r="M6642" s="727"/>
      <c r="W6642" s="707"/>
      <c r="X6642" s="707"/>
      <c r="Y6642" s="707"/>
      <c r="AD6642" s="707"/>
    </row>
    <row r="6643" spans="4:38">
      <c r="D6643" s="160"/>
      <c r="E6643" s="160"/>
      <c r="F6643" s="160"/>
      <c r="G6643" s="160"/>
      <c r="H6643" s="160"/>
      <c r="I6643" s="160"/>
      <c r="J6643" s="160"/>
      <c r="K6643" s="160"/>
      <c r="L6643" s="707"/>
      <c r="M6643" s="727"/>
      <c r="W6643" s="707"/>
      <c r="X6643" s="707"/>
      <c r="Z6643" s="707"/>
      <c r="AA6643" s="707"/>
      <c r="AB6643" s="707"/>
      <c r="AC6643" s="707"/>
      <c r="AD6643" s="707"/>
      <c r="AE6643" s="707"/>
    </row>
    <row r="6644" spans="4:38">
      <c r="D6644" s="160"/>
      <c r="E6644" s="160"/>
      <c r="F6644" s="160"/>
      <c r="G6644" s="160"/>
      <c r="H6644" s="160"/>
      <c r="I6644" s="160"/>
      <c r="J6644" s="160"/>
      <c r="K6644" s="160"/>
      <c r="L6644" s="707"/>
      <c r="M6644" s="727"/>
      <c r="W6644" s="707"/>
      <c r="X6644" s="707"/>
      <c r="Z6644" s="707"/>
      <c r="AA6644" s="707"/>
      <c r="AB6644" s="707"/>
      <c r="AC6644" s="707"/>
      <c r="AD6644" s="707"/>
      <c r="AE6644" s="707"/>
      <c r="AH6644" s="707"/>
    </row>
    <row r="6645" spans="4:38">
      <c r="D6645" s="160"/>
      <c r="E6645" s="160"/>
      <c r="F6645" s="160"/>
      <c r="G6645" s="160"/>
      <c r="H6645" s="160"/>
      <c r="I6645" s="160"/>
      <c r="J6645" s="160"/>
      <c r="K6645" s="160"/>
      <c r="L6645" s="707"/>
      <c r="M6645" s="727"/>
      <c r="V6645" s="707"/>
      <c r="W6645" s="707"/>
      <c r="X6645" s="707"/>
      <c r="Y6645" s="707"/>
      <c r="Z6645" s="707"/>
      <c r="AC6645" s="707"/>
      <c r="AD6645" s="707"/>
      <c r="AH6645" s="707"/>
    </row>
    <row r="6646" spans="4:38">
      <c r="D6646" s="160"/>
      <c r="E6646" s="160"/>
      <c r="F6646" s="160"/>
      <c r="G6646" s="160"/>
      <c r="H6646" s="160"/>
      <c r="I6646" s="160"/>
      <c r="J6646" s="160"/>
      <c r="K6646" s="160"/>
      <c r="L6646" s="707"/>
      <c r="M6646" s="727"/>
      <c r="W6646" s="707"/>
      <c r="Z6646" s="707"/>
      <c r="AA6646" s="707"/>
      <c r="AB6646" s="707"/>
      <c r="AC6646" s="707"/>
      <c r="AD6646" s="707"/>
      <c r="AE6646" s="707"/>
    </row>
    <row r="6647" spans="4:38">
      <c r="D6647" s="160"/>
      <c r="E6647" s="160"/>
      <c r="F6647" s="160"/>
      <c r="G6647" s="160"/>
      <c r="H6647" s="160"/>
      <c r="I6647" s="160"/>
      <c r="J6647" s="160"/>
      <c r="K6647" s="160"/>
      <c r="L6647" s="707"/>
      <c r="M6647" s="727"/>
      <c r="W6647" s="707"/>
      <c r="X6647" s="707"/>
      <c r="Y6647" s="707"/>
      <c r="Z6647" s="707"/>
      <c r="AA6647" s="707"/>
      <c r="AB6647" s="707"/>
      <c r="AC6647" s="707"/>
      <c r="AD6647" s="707"/>
      <c r="AE6647" s="707"/>
      <c r="AH6647" s="707"/>
    </row>
    <row r="6648" spans="4:38">
      <c r="D6648" s="160"/>
      <c r="E6648" s="160"/>
      <c r="F6648" s="160"/>
      <c r="G6648" s="160"/>
      <c r="H6648" s="160"/>
      <c r="I6648" s="160"/>
      <c r="J6648" s="160"/>
      <c r="K6648" s="160"/>
      <c r="L6648" s="707"/>
      <c r="M6648" s="727"/>
      <c r="W6648" s="707"/>
      <c r="X6648" s="707"/>
      <c r="Y6648" s="707"/>
      <c r="AC6648" s="707"/>
      <c r="AD6648" s="707"/>
      <c r="AH6648" s="707"/>
    </row>
    <row r="6649" spans="4:38">
      <c r="D6649" s="160"/>
      <c r="E6649" s="160"/>
      <c r="F6649" s="160"/>
      <c r="G6649" s="160"/>
      <c r="H6649" s="160"/>
      <c r="I6649" s="160"/>
      <c r="J6649" s="160"/>
      <c r="K6649" s="160"/>
      <c r="L6649" s="707"/>
      <c r="M6649" s="727"/>
      <c r="W6649" s="707"/>
      <c r="X6649" s="707"/>
      <c r="Y6649" s="707"/>
      <c r="Z6649" s="707"/>
      <c r="AA6649" s="707"/>
      <c r="AB6649" s="707"/>
      <c r="AC6649" s="707"/>
      <c r="AD6649" s="707"/>
      <c r="AE6649" s="707"/>
      <c r="AF6649" s="707"/>
    </row>
    <row r="6650" spans="4:38">
      <c r="D6650" s="160"/>
      <c r="E6650" s="160"/>
      <c r="F6650" s="160"/>
      <c r="G6650" s="160"/>
      <c r="H6650" s="160"/>
      <c r="I6650" s="160"/>
      <c r="J6650" s="160"/>
      <c r="K6650" s="160"/>
      <c r="L6650" s="707"/>
      <c r="M6650" s="727"/>
      <c r="W6650" s="707"/>
      <c r="X6650" s="707"/>
      <c r="Y6650" s="707"/>
      <c r="Z6650" s="707"/>
      <c r="AA6650" s="707"/>
      <c r="AB6650" s="707"/>
      <c r="AC6650" s="707"/>
      <c r="AD6650" s="707"/>
      <c r="AE6650" s="707"/>
      <c r="AF6650" s="707"/>
      <c r="AK6650" s="707"/>
      <c r="AL6650" s="707"/>
    </row>
    <row r="6651" spans="4:38">
      <c r="D6651" s="160"/>
      <c r="E6651" s="160"/>
      <c r="F6651" s="160"/>
      <c r="G6651" s="160"/>
      <c r="H6651" s="160"/>
      <c r="I6651" s="160"/>
      <c r="J6651" s="160"/>
      <c r="K6651" s="160"/>
      <c r="L6651" s="707"/>
      <c r="M6651" s="727"/>
      <c r="V6651" s="707"/>
      <c r="W6651" s="707"/>
      <c r="X6651" s="707"/>
      <c r="Y6651" s="707"/>
      <c r="Z6651" s="707"/>
      <c r="AC6651" s="707"/>
      <c r="AD6651" s="707"/>
      <c r="AE6651" s="707"/>
      <c r="AK6651" s="707"/>
      <c r="AL6651" s="707"/>
    </row>
    <row r="6652" spans="4:38">
      <c r="D6652" s="160"/>
      <c r="E6652" s="160"/>
      <c r="F6652" s="160"/>
      <c r="G6652" s="160"/>
      <c r="H6652" s="160"/>
      <c r="I6652" s="160"/>
      <c r="J6652" s="160"/>
      <c r="K6652" s="160"/>
      <c r="L6652" s="707"/>
      <c r="M6652" s="727"/>
      <c r="V6652" s="707"/>
      <c r="W6652" s="707"/>
      <c r="X6652" s="707"/>
      <c r="Y6652" s="707"/>
      <c r="Z6652" s="707"/>
      <c r="AA6652" s="707"/>
      <c r="AB6652" s="707"/>
      <c r="AC6652" s="707"/>
      <c r="AD6652" s="707"/>
      <c r="AE6652" s="707"/>
    </row>
    <row r="6653" spans="4:38">
      <c r="D6653" s="160"/>
      <c r="E6653" s="160"/>
      <c r="F6653" s="160"/>
      <c r="G6653" s="160"/>
      <c r="H6653" s="160"/>
      <c r="I6653" s="160"/>
      <c r="J6653" s="160"/>
      <c r="K6653" s="160"/>
      <c r="L6653" s="707"/>
      <c r="M6653" s="727"/>
      <c r="V6653" s="707"/>
      <c r="W6653" s="707"/>
      <c r="X6653" s="707"/>
      <c r="Y6653" s="707"/>
      <c r="Z6653" s="707"/>
      <c r="AA6653" s="707"/>
      <c r="AB6653" s="707"/>
      <c r="AC6653" s="707"/>
      <c r="AD6653" s="707"/>
      <c r="AE6653" s="707"/>
      <c r="AK6653" s="707"/>
    </row>
    <row r="6654" spans="4:38">
      <c r="D6654" s="160"/>
      <c r="E6654" s="160"/>
      <c r="F6654" s="160"/>
      <c r="G6654" s="160"/>
      <c r="H6654" s="160"/>
      <c r="I6654" s="160"/>
      <c r="J6654" s="160"/>
      <c r="K6654" s="160"/>
      <c r="L6654" s="707"/>
      <c r="M6654" s="727"/>
      <c r="V6654" s="707"/>
      <c r="W6654" s="707"/>
      <c r="X6654" s="707"/>
      <c r="Y6654" s="707"/>
      <c r="Z6654" s="707"/>
      <c r="AB6654" s="707"/>
      <c r="AC6654" s="707"/>
      <c r="AK6654" s="707"/>
    </row>
    <row r="6655" spans="4:38">
      <c r="D6655" s="160"/>
      <c r="E6655" s="160"/>
      <c r="F6655" s="160"/>
      <c r="G6655" s="160"/>
      <c r="H6655" s="160"/>
      <c r="I6655" s="160"/>
      <c r="J6655" s="160"/>
      <c r="K6655" s="160"/>
      <c r="L6655" s="707"/>
      <c r="M6655" s="727"/>
      <c r="V6655" s="707"/>
      <c r="X6655" s="707"/>
      <c r="Y6655" s="707"/>
      <c r="Z6655" s="707"/>
      <c r="AA6655" s="707"/>
      <c r="AB6655" s="707"/>
      <c r="AC6655" s="707"/>
      <c r="AD6655" s="707"/>
      <c r="AE6655" s="707"/>
      <c r="AF6655" s="707"/>
      <c r="AG6655" s="707"/>
    </row>
    <row r="6656" spans="4:38">
      <c r="D6656" s="160"/>
      <c r="E6656" s="160"/>
      <c r="F6656" s="160"/>
      <c r="G6656" s="160"/>
      <c r="H6656" s="160"/>
      <c r="I6656" s="160"/>
      <c r="J6656" s="160"/>
      <c r="K6656" s="160"/>
      <c r="L6656" s="707"/>
      <c r="M6656" s="727"/>
      <c r="X6656" s="707"/>
      <c r="Y6656" s="707"/>
      <c r="Z6656" s="707"/>
      <c r="AA6656" s="707"/>
      <c r="AB6656" s="707"/>
      <c r="AC6656" s="707"/>
      <c r="AD6656" s="707"/>
      <c r="AE6656" s="707"/>
      <c r="AF6656" s="707"/>
      <c r="AG6656" s="707"/>
      <c r="AK6656" s="707"/>
      <c r="AL6656" s="707"/>
    </row>
    <row r="6657" spans="4:38">
      <c r="D6657" s="160"/>
      <c r="E6657" s="160"/>
      <c r="F6657" s="160"/>
      <c r="G6657" s="160"/>
      <c r="H6657" s="160"/>
      <c r="I6657" s="160"/>
      <c r="J6657" s="160"/>
      <c r="K6657" s="160"/>
      <c r="L6657" s="707"/>
      <c r="M6657" s="727"/>
      <c r="X6657" s="707"/>
      <c r="Y6657" s="707"/>
      <c r="Z6657" s="707"/>
      <c r="AA6657" s="707"/>
      <c r="AE6657" s="707"/>
      <c r="AF6657" s="707"/>
      <c r="AK6657" s="707"/>
      <c r="AL6657" s="707"/>
    </row>
    <row r="6658" spans="4:38">
      <c r="D6658" s="160"/>
      <c r="E6658" s="160"/>
      <c r="F6658" s="160"/>
      <c r="G6658" s="160"/>
      <c r="H6658" s="160"/>
      <c r="I6658" s="160"/>
      <c r="J6658" s="160"/>
      <c r="K6658" s="160"/>
      <c r="L6658" s="707"/>
      <c r="M6658" s="727"/>
      <c r="X6658" s="707"/>
      <c r="Y6658" s="707"/>
      <c r="Z6658" s="707"/>
      <c r="AA6658" s="707"/>
      <c r="AB6658" s="707"/>
      <c r="AC6658" s="707"/>
      <c r="AD6658" s="707"/>
      <c r="AE6658" s="707"/>
      <c r="AF6658" s="707"/>
      <c r="AG6658" s="707"/>
      <c r="AH6658" s="707"/>
    </row>
    <row r="6659" spans="4:38">
      <c r="D6659" s="160"/>
      <c r="E6659" s="160"/>
      <c r="F6659" s="160"/>
      <c r="G6659" s="160"/>
      <c r="H6659" s="160"/>
      <c r="I6659" s="160"/>
      <c r="J6659" s="160"/>
      <c r="K6659" s="160"/>
      <c r="L6659" s="707"/>
      <c r="M6659" s="727"/>
      <c r="Y6659" s="707"/>
      <c r="Z6659" s="707"/>
      <c r="AA6659" s="707"/>
      <c r="AB6659" s="707"/>
      <c r="AC6659" s="707"/>
      <c r="AD6659" s="707"/>
      <c r="AE6659" s="707"/>
      <c r="AF6659" s="707"/>
      <c r="AG6659" s="707"/>
      <c r="AH6659" s="707"/>
      <c r="AL6659" s="707"/>
    </row>
    <row r="6660" spans="4:38">
      <c r="D6660" s="160"/>
      <c r="E6660" s="160"/>
      <c r="F6660" s="160"/>
      <c r="G6660" s="160"/>
      <c r="H6660" s="160"/>
      <c r="I6660" s="160"/>
      <c r="J6660" s="160"/>
      <c r="K6660" s="160"/>
      <c r="L6660" s="707"/>
      <c r="M6660" s="727"/>
      <c r="X6660" s="707"/>
      <c r="Y6660" s="707"/>
      <c r="Z6660" s="707"/>
      <c r="AA6660" s="707"/>
      <c r="AE6660" s="707"/>
      <c r="AF6660" s="707"/>
      <c r="AL6660" s="707"/>
    </row>
    <row r="6661" spans="4:38">
      <c r="D6661" s="160"/>
      <c r="E6661" s="160"/>
      <c r="F6661" s="160"/>
      <c r="G6661" s="160"/>
      <c r="H6661" s="160"/>
      <c r="I6661" s="160"/>
      <c r="J6661" s="160"/>
      <c r="K6661" s="160"/>
      <c r="L6661" s="707"/>
      <c r="M6661" s="727"/>
      <c r="X6661" s="707"/>
      <c r="Y6661" s="707"/>
      <c r="Z6661" s="707"/>
      <c r="AA6661" s="707"/>
      <c r="AB6661" s="707"/>
      <c r="AC6661" s="707"/>
      <c r="AD6661" s="707"/>
      <c r="AE6661" s="707"/>
      <c r="AF6661" s="707"/>
      <c r="AG6661" s="707"/>
    </row>
    <row r="6662" spans="4:38">
      <c r="D6662" s="160"/>
      <c r="E6662" s="160"/>
      <c r="F6662" s="160"/>
      <c r="G6662" s="160"/>
      <c r="H6662" s="160"/>
      <c r="I6662" s="160"/>
      <c r="J6662" s="160"/>
      <c r="K6662" s="160"/>
      <c r="L6662" s="707"/>
      <c r="M6662" s="727"/>
      <c r="X6662" s="707"/>
      <c r="Y6662" s="707"/>
      <c r="Z6662" s="707"/>
      <c r="AA6662" s="707"/>
      <c r="AB6662" s="707"/>
      <c r="AC6662" s="707"/>
      <c r="AD6662" s="707"/>
      <c r="AE6662" s="707"/>
      <c r="AF6662" s="707"/>
      <c r="AG6662" s="707"/>
      <c r="AL6662" s="707"/>
    </row>
    <row r="6663" spans="4:38">
      <c r="D6663" s="160"/>
      <c r="E6663" s="160"/>
      <c r="F6663" s="160"/>
      <c r="G6663" s="160"/>
      <c r="H6663" s="160"/>
      <c r="I6663" s="160"/>
      <c r="J6663" s="160"/>
      <c r="K6663" s="160"/>
      <c r="L6663" s="707"/>
      <c r="M6663" s="727"/>
      <c r="X6663" s="707"/>
      <c r="Y6663" s="707"/>
      <c r="Z6663" s="707"/>
      <c r="AD6663" s="707"/>
      <c r="AE6663" s="707"/>
      <c r="AF6663" s="707"/>
      <c r="AL6663" s="707"/>
    </row>
    <row r="6664" spans="4:38">
      <c r="D6664" s="160"/>
      <c r="E6664" s="160"/>
      <c r="F6664" s="160"/>
      <c r="G6664" s="160"/>
      <c r="H6664" s="160"/>
      <c r="I6664" s="160"/>
      <c r="J6664" s="160"/>
      <c r="K6664" s="160"/>
      <c r="L6664" s="707"/>
      <c r="M6664" s="727"/>
      <c r="X6664" s="707"/>
      <c r="Y6664" s="707"/>
      <c r="AA6664" s="707"/>
      <c r="AB6664" s="707"/>
      <c r="AC6664" s="707"/>
      <c r="AD6664" s="707"/>
      <c r="AE6664" s="707"/>
      <c r="AF6664" s="707"/>
      <c r="AG6664" s="707"/>
    </row>
    <row r="6665" spans="4:38">
      <c r="D6665" s="160"/>
      <c r="E6665" s="160"/>
      <c r="F6665" s="160"/>
      <c r="G6665" s="160"/>
      <c r="H6665" s="160"/>
      <c r="I6665" s="160"/>
      <c r="J6665" s="160"/>
      <c r="K6665" s="160"/>
      <c r="L6665" s="707"/>
      <c r="M6665" s="727"/>
      <c r="X6665" s="707"/>
      <c r="Y6665" s="707"/>
      <c r="Z6665" s="707"/>
      <c r="AA6665" s="707"/>
      <c r="AB6665" s="707"/>
      <c r="AC6665" s="707"/>
      <c r="AD6665" s="707"/>
      <c r="AE6665" s="707"/>
      <c r="AF6665" s="707"/>
      <c r="AG6665" s="707"/>
      <c r="AL6665" s="707"/>
    </row>
    <row r="6666" spans="4:38">
      <c r="D6666" s="160"/>
      <c r="E6666" s="160"/>
      <c r="F6666" s="160"/>
      <c r="G6666" s="160"/>
      <c r="H6666" s="160"/>
      <c r="I6666" s="160"/>
      <c r="J6666" s="160"/>
      <c r="K6666" s="160"/>
      <c r="L6666" s="707"/>
      <c r="M6666" s="727"/>
      <c r="X6666" s="707"/>
      <c r="Y6666" s="707"/>
      <c r="Z6666" s="707"/>
      <c r="AD6666" s="707"/>
      <c r="AE6666" s="707"/>
      <c r="AF6666" s="707"/>
      <c r="AL6666" s="707"/>
    </row>
    <row r="6667" spans="4:38">
      <c r="D6667" s="160"/>
      <c r="E6667" s="160"/>
      <c r="F6667" s="160"/>
      <c r="G6667" s="160"/>
      <c r="H6667" s="160"/>
      <c r="I6667" s="160"/>
      <c r="J6667" s="160"/>
      <c r="K6667" s="160"/>
      <c r="L6667" s="707"/>
      <c r="M6667" s="727"/>
      <c r="X6667" s="707"/>
      <c r="Y6667" s="707"/>
      <c r="AA6667" s="707"/>
      <c r="AB6667" s="707"/>
      <c r="AC6667" s="707"/>
      <c r="AD6667" s="707"/>
      <c r="AE6667" s="707"/>
      <c r="AF6667" s="707"/>
      <c r="AG6667" s="707"/>
    </row>
    <row r="6668" spans="4:38">
      <c r="D6668" s="160"/>
      <c r="E6668" s="160"/>
      <c r="F6668" s="160"/>
      <c r="G6668" s="160"/>
      <c r="H6668" s="160"/>
      <c r="I6668" s="160"/>
      <c r="J6668" s="160"/>
      <c r="K6668" s="160"/>
      <c r="L6668" s="707"/>
      <c r="M6668" s="727"/>
      <c r="X6668" s="707"/>
      <c r="Y6668" s="707"/>
      <c r="Z6668" s="707"/>
      <c r="AA6668" s="707"/>
      <c r="AB6668" s="707"/>
      <c r="AC6668" s="707"/>
      <c r="AD6668" s="707"/>
      <c r="AE6668" s="707"/>
      <c r="AF6668" s="707"/>
      <c r="AG6668" s="707"/>
      <c r="AH6668" s="707"/>
      <c r="AI6668" s="707"/>
      <c r="AJ6668" s="707"/>
      <c r="AK6668" s="707"/>
      <c r="AL6668" s="707"/>
    </row>
    <row r="6669" spans="4:38">
      <c r="D6669" s="160"/>
      <c r="E6669" s="160"/>
      <c r="F6669" s="160"/>
      <c r="G6669" s="160"/>
      <c r="H6669" s="160"/>
      <c r="I6669" s="160"/>
      <c r="J6669" s="160"/>
      <c r="K6669" s="160"/>
      <c r="L6669" s="707"/>
      <c r="M6669" s="727"/>
      <c r="X6669" s="707"/>
      <c r="Y6669" s="707"/>
      <c r="Z6669" s="707"/>
      <c r="AB6669" s="707"/>
      <c r="AC6669" s="707"/>
      <c r="AD6669" s="707"/>
      <c r="AE6669" s="707"/>
      <c r="AF6669" s="707"/>
      <c r="AG6669" s="707"/>
      <c r="AH6669" s="707"/>
      <c r="AI6669" s="707"/>
      <c r="AJ6669" s="707"/>
      <c r="AK6669" s="707"/>
      <c r="AL6669" s="707"/>
    </row>
    <row r="6670" spans="4:38">
      <c r="D6670" s="160"/>
      <c r="E6670" s="160"/>
      <c r="F6670" s="160"/>
      <c r="G6670" s="160"/>
      <c r="H6670" s="160"/>
      <c r="I6670" s="160"/>
      <c r="J6670" s="160"/>
      <c r="K6670" s="160"/>
      <c r="L6670" s="707"/>
      <c r="M6670" s="727"/>
      <c r="X6670" s="707"/>
      <c r="Y6670" s="707"/>
      <c r="AA6670" s="707"/>
      <c r="AB6670" s="707"/>
      <c r="AC6670" s="707"/>
      <c r="AD6670" s="707"/>
      <c r="AE6670" s="707"/>
      <c r="AF6670" s="707"/>
      <c r="AG6670" s="707"/>
    </row>
    <row r="6671" spans="4:38">
      <c r="D6671" s="160"/>
      <c r="E6671" s="160"/>
      <c r="F6671" s="160"/>
      <c r="G6671" s="160"/>
      <c r="H6671" s="160"/>
      <c r="I6671" s="160"/>
      <c r="J6671" s="160"/>
      <c r="K6671" s="160"/>
      <c r="L6671" s="707"/>
      <c r="M6671" s="727"/>
      <c r="X6671" s="707"/>
      <c r="Y6671" s="707"/>
      <c r="Z6671" s="707"/>
      <c r="AA6671" s="707"/>
      <c r="AB6671" s="707"/>
      <c r="AC6671" s="707"/>
      <c r="AD6671" s="707"/>
      <c r="AE6671" s="707"/>
      <c r="AF6671" s="707"/>
      <c r="AG6671" s="707"/>
      <c r="AL6671" s="707"/>
    </row>
    <row r="6672" spans="4:38">
      <c r="D6672" s="160"/>
      <c r="E6672" s="160"/>
      <c r="F6672" s="160"/>
      <c r="G6672" s="160"/>
      <c r="H6672" s="160"/>
      <c r="I6672" s="160"/>
      <c r="J6672" s="160"/>
      <c r="K6672" s="160"/>
      <c r="L6672" s="707"/>
      <c r="M6672" s="727"/>
      <c r="X6672" s="707"/>
      <c r="Y6672" s="707"/>
      <c r="Z6672" s="707"/>
      <c r="AD6672" s="707"/>
      <c r="AE6672" s="707"/>
      <c r="AG6672" s="707"/>
      <c r="AL6672" s="707"/>
    </row>
    <row r="6673" spans="4:37">
      <c r="D6673" s="160"/>
      <c r="E6673" s="160"/>
      <c r="F6673" s="160"/>
      <c r="G6673" s="160"/>
      <c r="H6673" s="160"/>
      <c r="I6673" s="160"/>
      <c r="J6673" s="160"/>
      <c r="K6673" s="160"/>
      <c r="L6673" s="707"/>
      <c r="M6673" s="727"/>
      <c r="X6673" s="707"/>
      <c r="AA6673" s="707"/>
      <c r="AB6673" s="707"/>
      <c r="AC6673" s="707"/>
      <c r="AD6673" s="707"/>
      <c r="AE6673" s="707"/>
      <c r="AF6673" s="707"/>
      <c r="AG6673" s="707"/>
    </row>
    <row r="6674" spans="4:37">
      <c r="D6674" s="160"/>
      <c r="E6674" s="160"/>
      <c r="F6674" s="160"/>
      <c r="G6674" s="160"/>
      <c r="H6674" s="160"/>
      <c r="I6674" s="160"/>
      <c r="J6674" s="160"/>
      <c r="K6674" s="160"/>
      <c r="L6674" s="707"/>
      <c r="M6674" s="727"/>
      <c r="X6674" s="707"/>
      <c r="Y6674" s="707"/>
      <c r="Z6674" s="707"/>
      <c r="AA6674" s="707"/>
      <c r="AB6674" s="707"/>
      <c r="AC6674" s="707"/>
      <c r="AD6674" s="707"/>
      <c r="AE6674" s="707"/>
      <c r="AF6674" s="707"/>
      <c r="AG6674" s="707"/>
      <c r="AJ6674" s="707"/>
    </row>
    <row r="6675" spans="4:37">
      <c r="D6675" s="160"/>
      <c r="E6675" s="160"/>
      <c r="F6675" s="160"/>
      <c r="G6675" s="160"/>
      <c r="H6675" s="160"/>
      <c r="I6675" s="160"/>
      <c r="J6675" s="160"/>
      <c r="K6675" s="160"/>
      <c r="L6675" s="707"/>
      <c r="M6675" s="727"/>
      <c r="X6675" s="707"/>
      <c r="Y6675" s="707"/>
      <c r="Z6675" s="707"/>
      <c r="AC6675" s="707"/>
      <c r="AE6675" s="707"/>
      <c r="AJ6675" s="707"/>
    </row>
    <row r="6676" spans="4:37">
      <c r="D6676" s="160"/>
      <c r="E6676" s="160"/>
      <c r="F6676" s="160"/>
      <c r="G6676" s="160"/>
      <c r="H6676" s="160"/>
      <c r="I6676" s="160"/>
      <c r="J6676" s="160"/>
      <c r="K6676" s="160"/>
      <c r="L6676" s="707"/>
      <c r="M6676" s="727"/>
      <c r="X6676" s="707"/>
      <c r="AA6676" s="707"/>
      <c r="AB6676" s="707"/>
      <c r="AC6676" s="707"/>
      <c r="AD6676" s="707"/>
      <c r="AE6676" s="707"/>
      <c r="AF6676" s="707"/>
      <c r="AG6676" s="707"/>
    </row>
    <row r="6677" spans="4:37">
      <c r="D6677" s="160"/>
      <c r="E6677" s="160"/>
      <c r="F6677" s="160"/>
      <c r="G6677" s="160"/>
      <c r="H6677" s="160"/>
      <c r="I6677" s="160"/>
      <c r="J6677" s="160"/>
      <c r="K6677" s="160"/>
      <c r="L6677" s="707"/>
      <c r="M6677" s="727"/>
      <c r="X6677" s="707"/>
      <c r="Y6677" s="707"/>
      <c r="Z6677" s="707"/>
      <c r="AA6677" s="707"/>
      <c r="AB6677" s="707"/>
      <c r="AC6677" s="707"/>
      <c r="AD6677" s="707"/>
      <c r="AE6677" s="707"/>
      <c r="AF6677" s="707"/>
      <c r="AG6677" s="707"/>
      <c r="AH6677" s="707"/>
      <c r="AJ6677" s="707"/>
    </row>
    <row r="6678" spans="4:37">
      <c r="D6678" s="160"/>
      <c r="E6678" s="160"/>
      <c r="F6678" s="160"/>
      <c r="G6678" s="160"/>
      <c r="H6678" s="160"/>
      <c r="I6678" s="160"/>
      <c r="J6678" s="160"/>
      <c r="K6678" s="160"/>
      <c r="L6678" s="707"/>
      <c r="M6678" s="727"/>
      <c r="X6678" s="707"/>
      <c r="Y6678" s="707"/>
      <c r="Z6678" s="707"/>
      <c r="AE6678" s="707"/>
      <c r="AF6678" s="707"/>
      <c r="AG6678" s="707"/>
      <c r="AH6678" s="707"/>
      <c r="AJ6678" s="707"/>
    </row>
    <row r="6679" spans="4:37">
      <c r="D6679" s="160"/>
      <c r="E6679" s="160"/>
      <c r="F6679" s="160"/>
      <c r="G6679" s="160"/>
      <c r="H6679" s="160"/>
      <c r="I6679" s="160"/>
      <c r="J6679" s="160"/>
      <c r="K6679" s="160"/>
      <c r="L6679" s="707"/>
      <c r="M6679" s="727"/>
      <c r="X6679" s="707"/>
      <c r="AA6679" s="707"/>
      <c r="AB6679" s="707"/>
      <c r="AC6679" s="707"/>
      <c r="AD6679" s="707"/>
      <c r="AE6679" s="707"/>
      <c r="AF6679" s="707"/>
      <c r="AG6679" s="707"/>
    </row>
    <row r="6680" spans="4:37">
      <c r="D6680" s="160"/>
      <c r="E6680" s="160"/>
      <c r="F6680" s="160"/>
      <c r="G6680" s="160"/>
      <c r="H6680" s="160"/>
      <c r="I6680" s="160"/>
      <c r="J6680" s="160"/>
      <c r="K6680" s="160"/>
      <c r="L6680" s="707"/>
      <c r="M6680" s="727"/>
      <c r="X6680" s="707"/>
      <c r="Y6680" s="707"/>
      <c r="Z6680" s="707"/>
      <c r="AA6680" s="707"/>
      <c r="AB6680" s="707"/>
      <c r="AC6680" s="707"/>
      <c r="AD6680" s="707"/>
      <c r="AE6680" s="707"/>
      <c r="AF6680" s="707"/>
      <c r="AG6680" s="707"/>
      <c r="AH6680" s="707"/>
      <c r="AK6680" s="707"/>
    </row>
    <row r="6681" spans="4:37">
      <c r="D6681" s="160"/>
      <c r="E6681" s="160"/>
      <c r="F6681" s="160"/>
      <c r="G6681" s="160"/>
      <c r="H6681" s="160"/>
      <c r="I6681" s="160"/>
      <c r="J6681" s="160"/>
      <c r="K6681" s="160"/>
      <c r="L6681" s="707"/>
      <c r="M6681" s="727"/>
      <c r="X6681" s="707"/>
      <c r="Y6681" s="707"/>
      <c r="Z6681" s="707"/>
      <c r="AD6681" s="707"/>
      <c r="AE6681" s="707"/>
      <c r="AF6681" s="707"/>
      <c r="AG6681" s="707"/>
      <c r="AH6681" s="707"/>
      <c r="AK6681" s="707"/>
    </row>
    <row r="6682" spans="4:37">
      <c r="D6682" s="160"/>
      <c r="E6682" s="160"/>
      <c r="F6682" s="160"/>
      <c r="G6682" s="160"/>
      <c r="H6682" s="160"/>
      <c r="I6682" s="160"/>
      <c r="J6682" s="160"/>
      <c r="K6682" s="160"/>
      <c r="L6682" s="707"/>
      <c r="M6682" s="727"/>
      <c r="X6682" s="707"/>
      <c r="Y6682" s="707"/>
      <c r="AB6682" s="707"/>
      <c r="AC6682" s="707"/>
      <c r="AD6682" s="707"/>
      <c r="AE6682" s="707"/>
      <c r="AF6682" s="707"/>
      <c r="AG6682" s="707"/>
    </row>
    <row r="6683" spans="4:37">
      <c r="D6683" s="160"/>
      <c r="E6683" s="160"/>
      <c r="F6683" s="160"/>
      <c r="G6683" s="160"/>
      <c r="H6683" s="160"/>
      <c r="I6683" s="160"/>
      <c r="J6683" s="160"/>
      <c r="K6683" s="160"/>
      <c r="L6683" s="707"/>
      <c r="M6683" s="727"/>
      <c r="Y6683" s="707"/>
      <c r="Z6683" s="707"/>
      <c r="AB6683" s="707"/>
      <c r="AC6683" s="707"/>
      <c r="AD6683" s="707"/>
      <c r="AE6683" s="707"/>
      <c r="AF6683" s="707"/>
      <c r="AG6683" s="707"/>
      <c r="AH6683" s="707"/>
      <c r="AJ6683" s="707"/>
    </row>
    <row r="6684" spans="4:37">
      <c r="D6684" s="160"/>
      <c r="E6684" s="160"/>
      <c r="F6684" s="160"/>
      <c r="G6684" s="160"/>
      <c r="H6684" s="160"/>
      <c r="I6684" s="160"/>
      <c r="J6684" s="160"/>
      <c r="K6684" s="160"/>
      <c r="L6684" s="707"/>
      <c r="M6684" s="727"/>
      <c r="X6684" s="707"/>
      <c r="Y6684" s="707"/>
      <c r="Z6684" s="707"/>
      <c r="AE6684" s="707"/>
      <c r="AH6684" s="707"/>
      <c r="AJ6684" s="707"/>
    </row>
    <row r="6685" spans="4:37">
      <c r="D6685" s="160"/>
      <c r="E6685" s="160"/>
      <c r="F6685" s="160"/>
      <c r="G6685" s="160"/>
      <c r="H6685" s="160"/>
      <c r="I6685" s="160"/>
      <c r="J6685" s="160"/>
      <c r="K6685" s="160"/>
      <c r="L6685" s="707"/>
      <c r="M6685" s="727"/>
      <c r="X6685" s="707"/>
      <c r="Y6685" s="707"/>
      <c r="AB6685" s="707"/>
      <c r="AC6685" s="707"/>
      <c r="AD6685" s="707"/>
      <c r="AE6685" s="707"/>
      <c r="AF6685" s="707"/>
      <c r="AG6685" s="707"/>
    </row>
    <row r="6686" spans="4:37">
      <c r="D6686" s="160"/>
      <c r="E6686" s="160"/>
      <c r="F6686" s="160"/>
      <c r="G6686" s="160"/>
      <c r="H6686" s="160"/>
      <c r="I6686" s="160"/>
      <c r="J6686" s="160"/>
      <c r="K6686" s="160"/>
      <c r="L6686" s="707"/>
      <c r="M6686" s="727"/>
      <c r="X6686" s="707"/>
      <c r="Y6686" s="707"/>
      <c r="Z6686" s="707"/>
      <c r="AB6686" s="707"/>
      <c r="AC6686" s="707"/>
      <c r="AD6686" s="707"/>
      <c r="AE6686" s="707"/>
      <c r="AF6686" s="707"/>
      <c r="AG6686" s="707"/>
      <c r="AH6686" s="707"/>
      <c r="AI6686" s="707"/>
    </row>
    <row r="6687" spans="4:37">
      <c r="D6687" s="160"/>
      <c r="E6687" s="160"/>
      <c r="F6687" s="160"/>
      <c r="G6687" s="160"/>
      <c r="H6687" s="160"/>
      <c r="I6687" s="160"/>
      <c r="J6687" s="160"/>
      <c r="K6687" s="160"/>
      <c r="L6687" s="707"/>
      <c r="M6687" s="727"/>
      <c r="X6687" s="707"/>
      <c r="Y6687" s="707"/>
      <c r="Z6687" s="707"/>
      <c r="AE6687" s="707"/>
      <c r="AH6687" s="707"/>
      <c r="AI6687" s="707"/>
    </row>
    <row r="6688" spans="4:37">
      <c r="D6688" s="160"/>
      <c r="E6688" s="160"/>
      <c r="F6688" s="160"/>
      <c r="G6688" s="160"/>
      <c r="H6688" s="160"/>
      <c r="I6688" s="160"/>
      <c r="J6688" s="160"/>
      <c r="K6688" s="160"/>
      <c r="L6688" s="707"/>
      <c r="M6688" s="727"/>
      <c r="X6688" s="707"/>
      <c r="Y6688" s="707"/>
      <c r="AB6688" s="707"/>
      <c r="AC6688" s="707"/>
      <c r="AD6688" s="707"/>
      <c r="AE6688" s="707"/>
      <c r="AF6688" s="707"/>
      <c r="AG6688" s="707"/>
    </row>
    <row r="6689" spans="4:39">
      <c r="D6689" s="160"/>
      <c r="E6689" s="160"/>
      <c r="F6689" s="160"/>
      <c r="G6689" s="160"/>
      <c r="H6689" s="160"/>
      <c r="I6689" s="160"/>
      <c r="J6689" s="160"/>
      <c r="K6689" s="160"/>
      <c r="L6689" s="707"/>
      <c r="M6689" s="727"/>
      <c r="Y6689" s="707"/>
      <c r="Z6689" s="707"/>
      <c r="AB6689" s="707"/>
      <c r="AC6689" s="707"/>
      <c r="AD6689" s="707"/>
      <c r="AE6689" s="707"/>
      <c r="AF6689" s="707"/>
      <c r="AG6689" s="707"/>
      <c r="AH6689" s="707"/>
      <c r="AL6689" s="707"/>
    </row>
    <row r="6690" spans="4:39">
      <c r="D6690" s="160"/>
      <c r="E6690" s="160"/>
      <c r="F6690" s="160"/>
      <c r="G6690" s="160"/>
      <c r="H6690" s="160"/>
      <c r="I6690" s="160"/>
      <c r="J6690" s="160"/>
      <c r="K6690" s="160"/>
      <c r="L6690" s="707"/>
      <c r="M6690" s="727"/>
      <c r="X6690" s="707"/>
      <c r="Y6690" s="707"/>
      <c r="Z6690" s="707"/>
      <c r="AE6690" s="707"/>
      <c r="AH6690" s="707"/>
      <c r="AL6690" s="707"/>
    </row>
    <row r="6691" spans="4:39">
      <c r="D6691" s="160"/>
      <c r="E6691" s="160"/>
      <c r="F6691" s="160"/>
      <c r="G6691" s="160"/>
      <c r="H6691" s="160"/>
      <c r="I6691" s="160"/>
      <c r="J6691" s="160"/>
      <c r="K6691" s="160"/>
      <c r="L6691" s="707"/>
      <c r="M6691" s="727"/>
      <c r="X6691" s="707"/>
      <c r="Y6691" s="707"/>
      <c r="Z6691" s="707"/>
      <c r="AC6691" s="707"/>
      <c r="AD6691" s="707"/>
      <c r="AE6691" s="707"/>
      <c r="AF6691" s="707"/>
      <c r="AG6691" s="707"/>
      <c r="AH6691" s="707"/>
      <c r="AI6691" s="707"/>
    </row>
    <row r="6692" spans="4:39">
      <c r="D6692" s="160"/>
      <c r="E6692" s="160"/>
      <c r="F6692" s="160"/>
      <c r="G6692" s="160"/>
      <c r="H6692" s="160"/>
      <c r="I6692" s="160"/>
      <c r="J6692" s="160"/>
      <c r="K6692" s="160"/>
      <c r="L6692" s="707"/>
      <c r="M6692" s="727"/>
      <c r="Z6692" s="707"/>
      <c r="AA6692" s="707"/>
      <c r="AB6692" s="707"/>
      <c r="AC6692" s="707"/>
      <c r="AD6692" s="707"/>
      <c r="AE6692" s="707"/>
      <c r="AF6692" s="707"/>
      <c r="AG6692" s="707"/>
      <c r="AH6692" s="707"/>
      <c r="AI6692" s="707"/>
      <c r="AJ6692" s="707"/>
      <c r="AK6692" s="707"/>
    </row>
    <row r="6693" spans="4:39">
      <c r="D6693" s="160"/>
      <c r="E6693" s="160"/>
      <c r="F6693" s="160"/>
      <c r="G6693" s="160"/>
      <c r="H6693" s="160"/>
      <c r="I6693" s="160"/>
      <c r="J6693" s="160"/>
      <c r="K6693" s="160"/>
      <c r="L6693" s="707"/>
      <c r="M6693" s="727"/>
      <c r="Z6693" s="707"/>
      <c r="AA6693" s="707"/>
      <c r="AB6693" s="707"/>
      <c r="AF6693" s="707"/>
      <c r="AG6693" s="707"/>
      <c r="AH6693" s="707"/>
      <c r="AJ6693" s="707"/>
      <c r="AK6693" s="707"/>
    </row>
    <row r="6694" spans="4:39">
      <c r="D6694" s="160"/>
      <c r="E6694" s="160"/>
      <c r="F6694" s="160"/>
      <c r="G6694" s="160"/>
      <c r="H6694" s="160"/>
      <c r="I6694" s="160"/>
      <c r="J6694" s="160"/>
      <c r="K6694" s="160"/>
      <c r="L6694" s="707"/>
      <c r="M6694" s="727"/>
      <c r="Z6694" s="707"/>
      <c r="AD6694" s="707"/>
      <c r="AE6694" s="707"/>
      <c r="AF6694" s="707"/>
      <c r="AG6694" s="707"/>
      <c r="AI6694" s="707"/>
    </row>
    <row r="6695" spans="4:39">
      <c r="D6695" s="160"/>
      <c r="E6695" s="160"/>
      <c r="F6695" s="160"/>
      <c r="G6695" s="160"/>
      <c r="H6695" s="160"/>
      <c r="I6695" s="160"/>
      <c r="J6695" s="160"/>
      <c r="K6695" s="160"/>
      <c r="L6695" s="707"/>
      <c r="M6695" s="727"/>
      <c r="Z6695" s="707"/>
      <c r="AA6695" s="707"/>
      <c r="AB6695" s="707"/>
      <c r="AD6695" s="707"/>
      <c r="AE6695" s="707"/>
      <c r="AF6695" s="707"/>
      <c r="AG6695" s="707"/>
      <c r="AH6695" s="707"/>
      <c r="AI6695" s="707"/>
      <c r="AJ6695" s="707"/>
      <c r="AK6695" s="707"/>
    </row>
    <row r="6696" spans="4:39">
      <c r="D6696" s="160"/>
      <c r="E6696" s="160"/>
      <c r="F6696" s="160"/>
      <c r="G6696" s="160"/>
      <c r="H6696" s="160"/>
      <c r="I6696" s="160"/>
      <c r="J6696" s="160"/>
      <c r="K6696" s="160"/>
      <c r="L6696" s="707"/>
      <c r="M6696" s="727"/>
      <c r="Z6696" s="707"/>
      <c r="AA6696" s="707"/>
      <c r="AB6696" s="707"/>
      <c r="AG6696" s="707"/>
      <c r="AH6696" s="707"/>
      <c r="AJ6696" s="707"/>
      <c r="AK6696" s="707"/>
    </row>
    <row r="6697" spans="4:39">
      <c r="D6697" s="160"/>
      <c r="E6697" s="160"/>
      <c r="F6697" s="160"/>
      <c r="G6697" s="160"/>
      <c r="H6697" s="160"/>
      <c r="I6697" s="160"/>
      <c r="J6697" s="160"/>
      <c r="K6697" s="160"/>
      <c r="L6697" s="707"/>
      <c r="M6697" s="727"/>
      <c r="Z6697" s="707"/>
      <c r="AC6697" s="707"/>
      <c r="AD6697" s="707"/>
      <c r="AE6697" s="707"/>
      <c r="AF6697" s="707"/>
      <c r="AG6697" s="707"/>
      <c r="AH6697" s="707"/>
      <c r="AI6697" s="707"/>
    </row>
    <row r="6698" spans="4:39">
      <c r="D6698" s="160"/>
      <c r="E6698" s="160"/>
      <c r="F6698" s="160"/>
      <c r="G6698" s="160"/>
      <c r="H6698" s="160"/>
      <c r="I6698" s="160"/>
      <c r="J6698" s="160"/>
      <c r="K6698" s="160"/>
      <c r="L6698" s="707"/>
      <c r="M6698" s="727"/>
      <c r="Z6698" s="707"/>
      <c r="AA6698" s="707"/>
      <c r="AB6698" s="707"/>
      <c r="AC6698" s="707"/>
      <c r="AD6698" s="707"/>
      <c r="AE6698" s="707"/>
      <c r="AF6698" s="707"/>
      <c r="AG6698" s="707"/>
      <c r="AH6698" s="707"/>
      <c r="AI6698" s="707"/>
      <c r="AK6698" s="707"/>
    </row>
    <row r="6699" spans="4:39">
      <c r="D6699" s="160"/>
      <c r="E6699" s="160"/>
      <c r="F6699" s="160"/>
      <c r="G6699" s="160"/>
      <c r="H6699" s="160"/>
      <c r="I6699" s="160"/>
      <c r="J6699" s="160"/>
      <c r="K6699" s="160"/>
      <c r="L6699" s="707"/>
      <c r="M6699" s="727"/>
      <c r="Z6699" s="707"/>
      <c r="AA6699" s="707"/>
      <c r="AB6699" s="707"/>
      <c r="AE6699" s="707"/>
      <c r="AF6699" s="707"/>
      <c r="AG6699" s="707"/>
      <c r="AH6699" s="707"/>
      <c r="AK6699" s="707"/>
    </row>
    <row r="6700" spans="4:39">
      <c r="D6700" s="160"/>
      <c r="E6700" s="160"/>
      <c r="F6700" s="160"/>
      <c r="G6700" s="160"/>
      <c r="H6700" s="160"/>
      <c r="I6700" s="160"/>
      <c r="J6700" s="160"/>
      <c r="K6700" s="160"/>
      <c r="L6700" s="707"/>
      <c r="M6700" s="727"/>
      <c r="Z6700" s="707"/>
      <c r="AC6700" s="707"/>
      <c r="AD6700" s="707"/>
      <c r="AE6700" s="707"/>
      <c r="AF6700" s="707"/>
      <c r="AG6700" s="707"/>
      <c r="AH6700" s="707"/>
      <c r="AI6700" s="707"/>
    </row>
    <row r="6701" spans="4:39">
      <c r="D6701" s="160"/>
      <c r="E6701" s="160"/>
      <c r="F6701" s="160"/>
      <c r="G6701" s="160"/>
      <c r="H6701" s="160"/>
      <c r="I6701" s="160"/>
      <c r="J6701" s="160"/>
      <c r="K6701" s="160"/>
      <c r="L6701" s="707"/>
      <c r="M6701" s="727"/>
      <c r="Z6701" s="707"/>
      <c r="AA6701" s="707"/>
      <c r="AB6701" s="707"/>
      <c r="AC6701" s="707"/>
      <c r="AD6701" s="707"/>
      <c r="AE6701" s="707"/>
      <c r="AF6701" s="707"/>
      <c r="AG6701" s="707"/>
      <c r="AH6701" s="707"/>
      <c r="AI6701" s="707"/>
    </row>
    <row r="6702" spans="4:39">
      <c r="D6702" s="160"/>
      <c r="E6702" s="160"/>
      <c r="F6702" s="160"/>
      <c r="G6702" s="160"/>
      <c r="H6702" s="160"/>
      <c r="I6702" s="160"/>
      <c r="J6702" s="160"/>
      <c r="K6702" s="160"/>
      <c r="L6702" s="707"/>
      <c r="M6702" s="727"/>
      <c r="Z6702" s="707"/>
      <c r="AA6702" s="707"/>
      <c r="AB6702" s="707"/>
      <c r="AC6702" s="707"/>
      <c r="AD6702" s="707"/>
      <c r="AF6702" s="707"/>
      <c r="AG6702" s="707"/>
      <c r="AH6702" s="707"/>
    </row>
    <row r="6703" spans="4:39">
      <c r="D6703" s="160"/>
      <c r="E6703" s="160"/>
      <c r="F6703" s="160"/>
      <c r="G6703" s="160"/>
      <c r="H6703" s="160"/>
      <c r="I6703" s="160"/>
      <c r="J6703" s="160"/>
      <c r="K6703" s="160"/>
      <c r="L6703" s="707"/>
      <c r="M6703" s="727"/>
      <c r="Z6703" s="707"/>
      <c r="AC6703" s="707"/>
      <c r="AD6703" s="707"/>
      <c r="AG6703" s="707"/>
      <c r="AH6703" s="707"/>
      <c r="AI6703" s="707"/>
      <c r="AJ6703" s="707"/>
      <c r="AK6703" s="707"/>
      <c r="AL6703" s="707"/>
      <c r="AM6703" s="707"/>
    </row>
    <row r="6704" spans="4:39">
      <c r="D6704" s="160"/>
      <c r="E6704" s="160"/>
      <c r="F6704" s="160"/>
      <c r="G6704" s="160"/>
      <c r="H6704" s="160"/>
      <c r="I6704" s="160"/>
      <c r="J6704" s="160"/>
      <c r="K6704" s="160"/>
      <c r="L6704" s="707"/>
      <c r="M6704" s="727"/>
      <c r="AC6704" s="707"/>
      <c r="AD6704" s="707"/>
      <c r="AE6704" s="707"/>
      <c r="AF6704" s="707"/>
      <c r="AG6704" s="707"/>
      <c r="AH6704" s="707"/>
      <c r="AI6704" s="707"/>
      <c r="AJ6704" s="707"/>
      <c r="AK6704" s="707"/>
      <c r="AL6704" s="707"/>
      <c r="AM6704" s="707"/>
    </row>
    <row r="6705" spans="4:39">
      <c r="D6705" s="160"/>
      <c r="E6705" s="160"/>
      <c r="F6705" s="160"/>
      <c r="G6705" s="160"/>
      <c r="H6705" s="160"/>
      <c r="I6705" s="160"/>
      <c r="J6705" s="160"/>
      <c r="K6705" s="160"/>
      <c r="L6705" s="707"/>
      <c r="M6705" s="727"/>
      <c r="AC6705" s="707"/>
      <c r="AD6705" s="707"/>
      <c r="AE6705" s="707"/>
      <c r="AF6705" s="707"/>
      <c r="AH6705" s="707"/>
      <c r="AJ6705" s="707"/>
      <c r="AK6705" s="707"/>
      <c r="AL6705" s="707"/>
    </row>
    <row r="6706" spans="4:39">
      <c r="D6706" s="160"/>
      <c r="E6706" s="160"/>
      <c r="F6706" s="160"/>
      <c r="G6706" s="160"/>
      <c r="H6706" s="160"/>
      <c r="I6706" s="160"/>
      <c r="J6706" s="160"/>
      <c r="K6706" s="160"/>
      <c r="L6706" s="707"/>
      <c r="M6706" s="727"/>
      <c r="AC6706" s="707"/>
      <c r="AD6706" s="707"/>
      <c r="AG6706" s="707"/>
      <c r="AH6706" s="707"/>
      <c r="AI6706" s="707"/>
      <c r="AJ6706" s="707"/>
      <c r="AK6706" s="707"/>
      <c r="AL6706" s="707"/>
    </row>
    <row r="6707" spans="4:39">
      <c r="D6707" s="160"/>
      <c r="E6707" s="160"/>
      <c r="F6707" s="160"/>
      <c r="G6707" s="160"/>
      <c r="H6707" s="160"/>
      <c r="I6707" s="160"/>
      <c r="J6707" s="160"/>
      <c r="K6707" s="160"/>
      <c r="L6707" s="707"/>
      <c r="M6707" s="727"/>
      <c r="AC6707" s="707"/>
      <c r="AD6707" s="707"/>
      <c r="AE6707" s="707"/>
      <c r="AF6707" s="707"/>
      <c r="AG6707" s="707"/>
      <c r="AH6707" s="707"/>
      <c r="AI6707" s="707"/>
      <c r="AJ6707" s="707"/>
      <c r="AK6707" s="707"/>
      <c r="AL6707" s="707"/>
    </row>
    <row r="6708" spans="4:39">
      <c r="D6708" s="160"/>
      <c r="E6708" s="160"/>
      <c r="F6708" s="160"/>
      <c r="G6708" s="160"/>
      <c r="H6708" s="160"/>
      <c r="I6708" s="160"/>
      <c r="J6708" s="160"/>
      <c r="K6708" s="160"/>
      <c r="L6708" s="707"/>
      <c r="M6708" s="727"/>
      <c r="AC6708" s="707"/>
      <c r="AD6708" s="707"/>
      <c r="AE6708" s="707"/>
      <c r="AF6708" s="707"/>
      <c r="AH6708" s="707"/>
      <c r="AJ6708" s="707"/>
      <c r="AK6708" s="707"/>
    </row>
    <row r="6709" spans="4:39">
      <c r="D6709" s="160"/>
      <c r="E6709" s="160"/>
      <c r="F6709" s="160"/>
      <c r="G6709" s="160"/>
      <c r="H6709" s="160"/>
      <c r="I6709" s="160"/>
      <c r="J6709" s="160"/>
      <c r="K6709" s="160"/>
      <c r="L6709" s="707"/>
      <c r="M6709" s="727"/>
      <c r="AC6709" s="707"/>
      <c r="AD6709" s="707"/>
      <c r="AG6709" s="707"/>
      <c r="AH6709" s="707"/>
      <c r="AI6709" s="707"/>
      <c r="AJ6709" s="707"/>
      <c r="AK6709" s="707"/>
      <c r="AL6709" s="707"/>
      <c r="AM6709" s="707"/>
    </row>
    <row r="6710" spans="4:39">
      <c r="D6710" s="160"/>
      <c r="E6710" s="160"/>
      <c r="F6710" s="160"/>
      <c r="G6710" s="160"/>
      <c r="H6710" s="160"/>
      <c r="I6710" s="160"/>
      <c r="J6710" s="160"/>
      <c r="K6710" s="160"/>
      <c r="L6710" s="707"/>
      <c r="M6710" s="727"/>
      <c r="AC6710" s="707"/>
      <c r="AD6710" s="707"/>
      <c r="AE6710" s="707"/>
      <c r="AF6710" s="707"/>
      <c r="AG6710" s="707"/>
      <c r="AH6710" s="707"/>
      <c r="AI6710" s="707"/>
      <c r="AJ6710" s="707"/>
      <c r="AK6710" s="707"/>
      <c r="AL6710" s="707"/>
      <c r="AM6710" s="707"/>
    </row>
    <row r="6711" spans="4:39">
      <c r="D6711" s="160"/>
      <c r="E6711" s="160"/>
      <c r="F6711" s="160"/>
      <c r="G6711" s="160"/>
      <c r="H6711" s="160"/>
      <c r="I6711" s="160"/>
      <c r="J6711" s="160"/>
      <c r="K6711" s="160"/>
      <c r="L6711" s="707"/>
      <c r="M6711" s="727"/>
      <c r="AC6711" s="707"/>
      <c r="AD6711" s="707"/>
      <c r="AE6711" s="707"/>
      <c r="AF6711" s="707"/>
      <c r="AJ6711" s="707"/>
      <c r="AK6711" s="707"/>
    </row>
    <row r="6712" spans="4:39">
      <c r="D6712" s="160"/>
      <c r="E6712" s="160"/>
      <c r="F6712" s="160"/>
      <c r="G6712" s="160"/>
      <c r="H6712" s="160"/>
      <c r="I6712" s="160"/>
      <c r="J6712" s="160"/>
      <c r="K6712" s="160"/>
      <c r="L6712" s="707"/>
      <c r="M6712" s="727"/>
      <c r="AC6712" s="707"/>
      <c r="AD6712" s="707"/>
      <c r="AH6712" s="707"/>
      <c r="AI6712" s="707"/>
      <c r="AJ6712" s="707"/>
      <c r="AK6712" s="707"/>
      <c r="AL6712" s="707"/>
      <c r="AM6712" s="707"/>
    </row>
    <row r="6713" spans="4:39">
      <c r="D6713" s="160"/>
      <c r="E6713" s="160"/>
      <c r="F6713" s="160"/>
      <c r="G6713" s="160"/>
      <c r="H6713" s="160"/>
      <c r="I6713" s="160"/>
      <c r="J6713" s="160"/>
      <c r="K6713" s="160"/>
      <c r="L6713" s="707"/>
      <c r="M6713" s="727"/>
      <c r="AD6713" s="707"/>
      <c r="AE6713" s="707"/>
      <c r="AF6713" s="707"/>
      <c r="AH6713" s="707"/>
      <c r="AI6713" s="707"/>
      <c r="AJ6713" s="707"/>
      <c r="AK6713" s="707"/>
      <c r="AL6713" s="707"/>
      <c r="AM6713" s="707"/>
    </row>
    <row r="6714" spans="4:39">
      <c r="D6714" s="160"/>
      <c r="E6714" s="160"/>
      <c r="F6714" s="160"/>
      <c r="G6714" s="160"/>
      <c r="H6714" s="160"/>
      <c r="I6714" s="160"/>
      <c r="J6714" s="160"/>
      <c r="K6714" s="160"/>
      <c r="L6714" s="707"/>
      <c r="M6714" s="727"/>
      <c r="AD6714" s="707"/>
      <c r="AE6714" s="707"/>
      <c r="AF6714" s="707"/>
      <c r="AK6714" s="707"/>
    </row>
    <row r="6715" spans="4:39">
      <c r="D6715" s="160"/>
      <c r="E6715" s="160"/>
      <c r="F6715" s="160"/>
      <c r="G6715" s="160"/>
      <c r="H6715" s="160"/>
      <c r="I6715" s="160"/>
      <c r="J6715" s="160"/>
      <c r="K6715" s="160"/>
      <c r="L6715" s="707"/>
      <c r="M6715" s="727"/>
      <c r="AD6715" s="707"/>
      <c r="AG6715" s="707"/>
      <c r="AH6715" s="707"/>
      <c r="AI6715" s="707"/>
      <c r="AJ6715" s="707"/>
      <c r="AK6715" s="707"/>
      <c r="AL6715" s="707"/>
      <c r="AM6715" s="707"/>
    </row>
    <row r="6716" spans="4:39">
      <c r="D6716" s="160"/>
      <c r="E6716" s="160"/>
      <c r="F6716" s="160"/>
      <c r="G6716" s="160"/>
      <c r="H6716" s="160"/>
      <c r="I6716" s="160"/>
      <c r="J6716" s="160"/>
      <c r="K6716" s="160"/>
      <c r="L6716" s="707"/>
      <c r="M6716" s="727"/>
      <c r="AD6716" s="707"/>
      <c r="AE6716" s="707"/>
      <c r="AF6716" s="707"/>
      <c r="AG6716" s="707"/>
      <c r="AH6716" s="707"/>
      <c r="AI6716" s="707"/>
      <c r="AJ6716" s="707"/>
      <c r="AK6716" s="707"/>
      <c r="AL6716" s="707"/>
      <c r="AM6716" s="707"/>
    </row>
    <row r="6717" spans="4:39">
      <c r="D6717" s="160"/>
      <c r="E6717" s="160"/>
      <c r="F6717" s="160"/>
      <c r="G6717" s="160"/>
      <c r="H6717" s="160"/>
      <c r="I6717" s="160"/>
      <c r="J6717" s="160"/>
      <c r="K6717" s="160"/>
      <c r="L6717" s="707"/>
      <c r="M6717" s="727"/>
      <c r="AD6717" s="707"/>
      <c r="AE6717" s="707"/>
      <c r="AF6717" s="707"/>
      <c r="AG6717" s="707"/>
      <c r="AK6717" s="707"/>
    </row>
    <row r="6718" spans="4:39">
      <c r="D6718" s="160"/>
      <c r="E6718" s="160"/>
      <c r="F6718" s="160"/>
      <c r="G6718" s="160"/>
      <c r="H6718" s="160"/>
      <c r="I6718" s="160"/>
      <c r="J6718" s="160"/>
      <c r="K6718" s="160"/>
      <c r="L6718" s="707"/>
      <c r="M6718" s="727"/>
      <c r="AD6718" s="707"/>
      <c r="AH6718" s="707"/>
      <c r="AI6718" s="707"/>
      <c r="AJ6718" s="707"/>
      <c r="AK6718" s="707"/>
      <c r="AL6718" s="707"/>
      <c r="AM6718" s="707"/>
    </row>
    <row r="6719" spans="4:39">
      <c r="D6719" s="160"/>
      <c r="E6719" s="160"/>
      <c r="F6719" s="160"/>
      <c r="G6719" s="160"/>
      <c r="H6719" s="160"/>
      <c r="I6719" s="160"/>
      <c r="J6719" s="160"/>
      <c r="K6719" s="160"/>
      <c r="L6719" s="707"/>
      <c r="M6719" s="727"/>
      <c r="AB6719" s="707"/>
      <c r="AD6719" s="707"/>
      <c r="AE6719" s="707"/>
      <c r="AF6719" s="707"/>
      <c r="AG6719" s="707"/>
      <c r="AH6719" s="707"/>
      <c r="AI6719" s="707"/>
      <c r="AJ6719" s="707"/>
      <c r="AK6719" s="707"/>
      <c r="AL6719" s="707"/>
      <c r="AM6719" s="707"/>
    </row>
    <row r="6720" spans="4:39">
      <c r="D6720" s="160"/>
      <c r="E6720" s="160"/>
      <c r="F6720" s="160"/>
      <c r="G6720" s="160"/>
      <c r="H6720" s="160"/>
      <c r="I6720" s="160"/>
      <c r="J6720" s="160"/>
      <c r="K6720" s="160"/>
      <c r="L6720" s="707"/>
      <c r="M6720" s="727"/>
      <c r="T6720" s="707"/>
      <c r="U6720" s="707"/>
      <c r="V6720" s="707"/>
      <c r="W6720" s="707"/>
      <c r="X6720" s="707"/>
      <c r="Y6720" s="707"/>
      <c r="Z6720" s="707"/>
      <c r="AA6720" s="707"/>
      <c r="AB6720" s="707"/>
      <c r="AC6720" s="707"/>
      <c r="AD6720" s="707"/>
      <c r="AE6720" s="707"/>
      <c r="AF6720" s="707"/>
      <c r="AG6720" s="707"/>
      <c r="AH6720" s="707"/>
      <c r="AK6720" s="707"/>
      <c r="AL6720" s="707"/>
    </row>
    <row r="6721" spans="4:46">
      <c r="D6721" s="160"/>
      <c r="E6721" s="160"/>
      <c r="F6721" s="160"/>
      <c r="G6721" s="160"/>
      <c r="H6721" s="160"/>
      <c r="I6721" s="160"/>
      <c r="J6721" s="160"/>
      <c r="K6721" s="160"/>
      <c r="L6721" s="707"/>
      <c r="M6721" s="727"/>
      <c r="T6721" s="707"/>
      <c r="U6721" s="707"/>
      <c r="V6721" s="707"/>
      <c r="W6721" s="707"/>
      <c r="X6721" s="707"/>
      <c r="Y6721" s="707"/>
      <c r="Z6721" s="707"/>
      <c r="AA6721" s="707"/>
      <c r="AB6721" s="707"/>
      <c r="AC6721" s="707"/>
      <c r="AD6721" s="707"/>
      <c r="AE6721" s="707"/>
      <c r="AF6721" s="707"/>
      <c r="AG6721" s="707"/>
      <c r="AH6721" s="707"/>
      <c r="AI6721" s="707"/>
      <c r="AJ6721" s="707"/>
      <c r="AK6721" s="707"/>
      <c r="AL6721" s="707"/>
      <c r="AM6721" s="707"/>
    </row>
    <row r="6722" spans="4:46">
      <c r="D6722" s="160"/>
      <c r="E6722" s="160"/>
      <c r="F6722" s="160"/>
      <c r="G6722" s="160"/>
      <c r="H6722" s="160"/>
      <c r="I6722" s="160"/>
      <c r="J6722" s="160"/>
      <c r="K6722" s="160"/>
      <c r="L6722" s="707"/>
      <c r="M6722" s="728"/>
      <c r="T6722" s="707"/>
      <c r="U6722" s="707"/>
      <c r="V6722" s="707"/>
      <c r="W6722" s="707"/>
      <c r="X6722" s="707"/>
      <c r="Y6722" s="707"/>
      <c r="Z6722" s="707"/>
      <c r="AA6722" s="707"/>
      <c r="AB6722" s="707"/>
      <c r="AC6722" s="707"/>
      <c r="AD6722" s="707"/>
      <c r="AE6722" s="707"/>
      <c r="AF6722" s="707"/>
      <c r="AG6722" s="707"/>
      <c r="AH6722" s="707"/>
      <c r="AI6722" s="707"/>
      <c r="AJ6722" s="707"/>
      <c r="AK6722" s="707"/>
      <c r="AL6722" s="707"/>
      <c r="AM6722" s="707"/>
      <c r="AN6722" s="707"/>
      <c r="AO6722" s="707"/>
      <c r="AP6722" s="707"/>
      <c r="AQ6722" s="707"/>
      <c r="AR6722" s="707"/>
      <c r="AS6722" s="707"/>
      <c r="AT6722" s="707"/>
    </row>
    <row r="6723" spans="4:46">
      <c r="D6723" s="160"/>
      <c r="E6723" s="160"/>
      <c r="F6723" s="160"/>
      <c r="G6723" s="160"/>
      <c r="H6723" s="160"/>
      <c r="I6723" s="160"/>
      <c r="J6723" s="160"/>
      <c r="K6723" s="160"/>
      <c r="L6723" s="707"/>
      <c r="M6723" s="728"/>
      <c r="T6723" s="707"/>
      <c r="U6723" s="707"/>
      <c r="V6723" s="707"/>
      <c r="W6723" s="707"/>
      <c r="X6723" s="707"/>
      <c r="Y6723" s="707"/>
      <c r="Z6723" s="707"/>
      <c r="AA6723" s="707"/>
      <c r="AB6723" s="707"/>
      <c r="AC6723" s="707"/>
      <c r="AD6723" s="707"/>
      <c r="AE6723" s="707"/>
      <c r="AF6723" s="707"/>
      <c r="AG6723" s="707"/>
      <c r="AH6723" s="707"/>
      <c r="AI6723" s="707"/>
      <c r="AJ6723" s="707"/>
      <c r="AK6723" s="707"/>
      <c r="AL6723" s="707"/>
      <c r="AM6723" s="707"/>
      <c r="AN6723" s="707"/>
      <c r="AO6723" s="707"/>
      <c r="AP6723" s="707"/>
      <c r="AQ6723" s="707"/>
      <c r="AR6723" s="707"/>
      <c r="AS6723" s="707"/>
      <c r="AT6723" s="707"/>
    </row>
    <row r="6724" spans="4:46">
      <c r="D6724" s="160"/>
      <c r="E6724" s="160"/>
      <c r="F6724" s="160"/>
      <c r="G6724" s="160"/>
      <c r="H6724" s="160"/>
      <c r="I6724" s="160"/>
      <c r="J6724" s="160"/>
      <c r="K6724" s="160"/>
      <c r="L6724" s="707"/>
      <c r="M6724" s="728"/>
      <c r="T6724" s="707"/>
      <c r="U6724" s="707"/>
      <c r="V6724" s="707"/>
      <c r="W6724" s="707"/>
      <c r="X6724" s="707"/>
      <c r="Y6724" s="707"/>
      <c r="Z6724" s="707"/>
      <c r="AA6724" s="707"/>
      <c r="AB6724" s="707"/>
      <c r="AC6724" s="707"/>
      <c r="AD6724" s="707"/>
      <c r="AE6724" s="707"/>
      <c r="AF6724" s="707"/>
      <c r="AG6724" s="707"/>
      <c r="AH6724" s="707"/>
      <c r="AI6724" s="707"/>
      <c r="AJ6724" s="707"/>
      <c r="AK6724" s="707"/>
      <c r="AL6724" s="707"/>
    </row>
    <row r="6725" spans="4:46">
      <c r="D6725" s="160"/>
      <c r="E6725" s="160"/>
      <c r="F6725" s="160"/>
      <c r="G6725" s="160"/>
      <c r="H6725" s="160"/>
      <c r="I6725" s="160"/>
      <c r="J6725" s="160"/>
      <c r="K6725" s="160"/>
      <c r="L6725" s="707"/>
      <c r="M6725" s="728"/>
      <c r="V6725" s="707"/>
      <c r="W6725" s="707"/>
      <c r="X6725" s="707"/>
      <c r="Y6725" s="707"/>
      <c r="Z6725" s="707"/>
      <c r="AA6725" s="707"/>
      <c r="AB6725" s="707"/>
      <c r="AC6725" s="707"/>
      <c r="AD6725" s="707"/>
      <c r="AE6725" s="707"/>
      <c r="AF6725" s="707"/>
      <c r="AG6725" s="707"/>
      <c r="AH6725" s="707"/>
      <c r="AI6725" s="707"/>
      <c r="AJ6725" s="707"/>
      <c r="AK6725" s="707"/>
      <c r="AL6725" s="707"/>
      <c r="AM6725" s="707"/>
      <c r="AN6725" s="707"/>
      <c r="AO6725" s="707"/>
      <c r="AP6725" s="707"/>
      <c r="AQ6725" s="707"/>
      <c r="AR6725" s="707"/>
      <c r="AS6725" s="707"/>
      <c r="AT6725" s="707"/>
    </row>
    <row r="6726" spans="4:46">
      <c r="D6726" s="160"/>
      <c r="E6726" s="160"/>
      <c r="F6726" s="160"/>
      <c r="G6726" s="160"/>
      <c r="H6726" s="160"/>
      <c r="I6726" s="160"/>
      <c r="J6726" s="160"/>
      <c r="K6726" s="160"/>
      <c r="L6726" s="707"/>
      <c r="M6726" s="728"/>
      <c r="U6726" s="707"/>
      <c r="W6726" s="707"/>
      <c r="X6726" s="707"/>
      <c r="Y6726" s="707"/>
      <c r="Z6726" s="707"/>
      <c r="AA6726" s="707"/>
      <c r="AB6726" s="707"/>
      <c r="AC6726" s="707"/>
      <c r="AD6726" s="707"/>
      <c r="AE6726" s="707"/>
      <c r="AF6726" s="707"/>
      <c r="AG6726" s="707"/>
      <c r="AH6726" s="707"/>
      <c r="AI6726" s="707"/>
      <c r="AJ6726" s="707"/>
      <c r="AK6726" s="707"/>
      <c r="AL6726" s="707"/>
      <c r="AM6726" s="707"/>
      <c r="AN6726" s="707"/>
      <c r="AO6726" s="707"/>
      <c r="AP6726" s="707"/>
      <c r="AQ6726" s="707"/>
      <c r="AR6726" s="707"/>
      <c r="AS6726" s="707"/>
      <c r="AT6726" s="707"/>
    </row>
    <row r="6727" spans="4:46">
      <c r="D6727" s="160"/>
      <c r="E6727" s="160"/>
      <c r="F6727" s="160"/>
      <c r="G6727" s="160"/>
      <c r="H6727" s="160"/>
      <c r="I6727" s="160"/>
      <c r="J6727" s="160"/>
      <c r="K6727" s="160"/>
      <c r="L6727" s="707"/>
      <c r="M6727" s="728"/>
      <c r="T6727" s="707"/>
      <c r="U6727" s="707"/>
      <c r="V6727" s="707"/>
      <c r="W6727" s="707"/>
      <c r="X6727" s="707"/>
      <c r="Y6727" s="707"/>
      <c r="Z6727" s="707"/>
      <c r="AA6727" s="707"/>
      <c r="AB6727" s="707"/>
      <c r="AC6727" s="707"/>
      <c r="AD6727" s="707"/>
      <c r="AE6727" s="707"/>
      <c r="AF6727" s="707"/>
      <c r="AG6727" s="707"/>
      <c r="AH6727" s="707"/>
      <c r="AI6727" s="707"/>
      <c r="AJ6727" s="707"/>
      <c r="AK6727" s="707"/>
    </row>
    <row r="6728" spans="4:46">
      <c r="D6728" s="160"/>
      <c r="E6728" s="160"/>
      <c r="F6728" s="160"/>
      <c r="G6728" s="160"/>
      <c r="H6728" s="160"/>
      <c r="I6728" s="160"/>
      <c r="J6728" s="160"/>
      <c r="K6728" s="160"/>
      <c r="L6728" s="707"/>
      <c r="M6728" s="727"/>
      <c r="U6728" s="707"/>
      <c r="V6728" s="707"/>
      <c r="W6728" s="707"/>
      <c r="X6728" s="707"/>
      <c r="Y6728" s="707"/>
      <c r="Z6728" s="707"/>
      <c r="AA6728" s="707"/>
      <c r="AB6728" s="707"/>
      <c r="AC6728" s="707"/>
      <c r="AD6728" s="707"/>
      <c r="AE6728" s="707"/>
      <c r="AF6728" s="707"/>
      <c r="AG6728" s="707"/>
      <c r="AH6728" s="707"/>
      <c r="AI6728" s="707"/>
      <c r="AJ6728" s="707"/>
      <c r="AK6728" s="707"/>
      <c r="AL6728" s="707"/>
      <c r="AM6728" s="707"/>
      <c r="AR6728" s="707"/>
      <c r="AS6728" s="707"/>
      <c r="AT6728" s="707"/>
    </row>
    <row r="6729" spans="4:46">
      <c r="D6729" s="160"/>
      <c r="E6729" s="160"/>
      <c r="F6729" s="160"/>
      <c r="G6729" s="160"/>
      <c r="H6729" s="160"/>
      <c r="I6729" s="160"/>
      <c r="J6729" s="160"/>
      <c r="K6729" s="160"/>
      <c r="L6729" s="707"/>
      <c r="M6729" s="727"/>
      <c r="U6729" s="707"/>
      <c r="V6729" s="707"/>
      <c r="W6729" s="707"/>
      <c r="X6729" s="707"/>
      <c r="Y6729" s="707"/>
      <c r="Z6729" s="707"/>
      <c r="AB6729" s="707"/>
      <c r="AC6729" s="707"/>
      <c r="AD6729" s="707"/>
      <c r="AE6729" s="707"/>
      <c r="AF6729" s="707"/>
      <c r="AG6729" s="707"/>
      <c r="AH6729" s="707"/>
      <c r="AI6729" s="707"/>
      <c r="AJ6729" s="707"/>
      <c r="AK6729" s="707"/>
      <c r="AL6729" s="707"/>
      <c r="AM6729" s="707"/>
      <c r="AR6729" s="707"/>
      <c r="AS6729" s="707"/>
      <c r="AT6729" s="707"/>
    </row>
    <row r="6730" spans="4:46">
      <c r="D6730" s="160"/>
      <c r="E6730" s="160"/>
      <c r="F6730" s="160"/>
      <c r="G6730" s="160"/>
      <c r="H6730" s="160"/>
      <c r="I6730" s="160"/>
      <c r="J6730" s="160"/>
      <c r="K6730" s="160"/>
      <c r="L6730" s="707"/>
      <c r="M6730" s="727"/>
      <c r="U6730" s="707"/>
      <c r="X6730" s="707"/>
      <c r="Y6730" s="707"/>
      <c r="Z6730" s="707"/>
      <c r="AB6730" s="707"/>
      <c r="AC6730" s="707"/>
      <c r="AD6730" s="707"/>
      <c r="AE6730" s="707"/>
      <c r="AF6730" s="707"/>
      <c r="AG6730" s="707"/>
      <c r="AH6730" s="707"/>
      <c r="AI6730" s="707"/>
      <c r="AJ6730" s="707"/>
      <c r="AK6730" s="707"/>
    </row>
    <row r="6731" spans="4:46">
      <c r="D6731" s="160"/>
      <c r="E6731" s="160"/>
      <c r="F6731" s="160"/>
      <c r="G6731" s="160"/>
      <c r="H6731" s="160"/>
      <c r="I6731" s="160"/>
      <c r="J6731" s="160"/>
      <c r="K6731" s="160"/>
      <c r="L6731" s="707"/>
      <c r="M6731" s="727"/>
      <c r="X6731" s="707"/>
      <c r="Y6731" s="707"/>
      <c r="Z6731" s="707"/>
      <c r="AA6731" s="707"/>
      <c r="AB6731" s="707"/>
      <c r="AC6731" s="707"/>
      <c r="AD6731" s="707"/>
      <c r="AE6731" s="707"/>
      <c r="AF6731" s="707"/>
      <c r="AG6731" s="707"/>
      <c r="AH6731" s="707"/>
      <c r="AI6731" s="707"/>
      <c r="AJ6731" s="707"/>
      <c r="AK6731" s="707"/>
      <c r="AL6731" s="707"/>
      <c r="AR6731" s="707"/>
      <c r="AS6731" s="707"/>
    </row>
    <row r="6732" spans="4:46">
      <c r="D6732" s="160"/>
      <c r="E6732" s="160"/>
      <c r="F6732" s="160"/>
      <c r="G6732" s="160"/>
      <c r="H6732" s="160"/>
      <c r="I6732" s="160"/>
      <c r="J6732" s="160"/>
      <c r="K6732" s="160"/>
      <c r="L6732" s="707"/>
      <c r="M6732" s="727"/>
      <c r="X6732" s="707"/>
      <c r="Y6732" s="707"/>
      <c r="Z6732" s="707"/>
      <c r="AA6732" s="707"/>
      <c r="AB6732" s="707"/>
      <c r="AC6732" s="707"/>
      <c r="AD6732" s="707"/>
      <c r="AE6732" s="707"/>
      <c r="AF6732" s="707"/>
      <c r="AG6732" s="707"/>
      <c r="AH6732" s="707"/>
      <c r="AI6732" s="707"/>
      <c r="AJ6732" s="707"/>
      <c r="AK6732" s="707"/>
      <c r="AL6732" s="707"/>
      <c r="AR6732" s="707"/>
      <c r="AS6732" s="707"/>
    </row>
    <row r="6733" spans="4:46">
      <c r="D6733" s="160"/>
      <c r="E6733" s="160"/>
      <c r="F6733" s="160"/>
      <c r="G6733" s="160"/>
      <c r="H6733" s="160"/>
      <c r="I6733" s="160"/>
      <c r="J6733" s="160"/>
      <c r="K6733" s="160"/>
      <c r="L6733" s="707"/>
      <c r="M6733" s="727"/>
      <c r="X6733" s="707"/>
      <c r="Y6733" s="707"/>
      <c r="Z6733" s="707"/>
      <c r="AB6733" s="707"/>
      <c r="AC6733" s="707"/>
      <c r="AD6733" s="707"/>
      <c r="AE6733" s="707"/>
      <c r="AF6733" s="707"/>
      <c r="AG6733" s="707"/>
      <c r="AH6733" s="707"/>
      <c r="AI6733" s="707"/>
      <c r="AJ6733" s="707"/>
      <c r="AK6733" s="707"/>
    </row>
    <row r="6734" spans="4:46">
      <c r="D6734" s="160"/>
      <c r="E6734" s="160"/>
      <c r="F6734" s="160"/>
      <c r="G6734" s="160"/>
      <c r="H6734" s="160"/>
      <c r="I6734" s="160"/>
      <c r="J6734" s="160"/>
      <c r="K6734" s="160"/>
      <c r="L6734" s="707"/>
      <c r="M6734" s="727"/>
      <c r="X6734" s="707"/>
      <c r="Y6734" s="707"/>
      <c r="Z6734" s="707"/>
      <c r="AA6734" s="707"/>
      <c r="AB6734" s="707"/>
      <c r="AC6734" s="707"/>
      <c r="AD6734" s="707"/>
      <c r="AE6734" s="707"/>
      <c r="AF6734" s="707"/>
      <c r="AG6734" s="707"/>
      <c r="AH6734" s="707"/>
      <c r="AI6734" s="707"/>
      <c r="AJ6734" s="707"/>
      <c r="AK6734" s="707"/>
      <c r="AL6734" s="707"/>
    </row>
    <row r="6735" spans="4:46">
      <c r="D6735" s="160"/>
      <c r="E6735" s="160"/>
      <c r="F6735" s="160"/>
      <c r="G6735" s="160"/>
      <c r="H6735" s="160"/>
      <c r="I6735" s="160"/>
      <c r="J6735" s="160"/>
      <c r="K6735" s="160"/>
      <c r="L6735" s="707"/>
      <c r="M6735" s="727"/>
      <c r="X6735" s="707"/>
      <c r="Y6735" s="707"/>
      <c r="Z6735" s="707"/>
      <c r="AA6735" s="707"/>
      <c r="AB6735" s="707"/>
      <c r="AC6735" s="707"/>
      <c r="AD6735" s="707"/>
      <c r="AE6735" s="707"/>
      <c r="AG6735" s="707"/>
      <c r="AH6735" s="707"/>
      <c r="AI6735" s="707"/>
      <c r="AJ6735" s="707"/>
      <c r="AL6735" s="707"/>
    </row>
    <row r="6736" spans="4:46">
      <c r="D6736" s="160"/>
      <c r="E6736" s="160"/>
      <c r="F6736" s="160"/>
      <c r="G6736" s="160"/>
      <c r="H6736" s="160"/>
      <c r="I6736" s="160"/>
      <c r="J6736" s="160"/>
      <c r="K6736" s="160"/>
      <c r="L6736" s="707"/>
      <c r="M6736" s="727"/>
      <c r="X6736" s="707"/>
      <c r="Z6736" s="707"/>
      <c r="AB6736" s="707"/>
      <c r="AC6736" s="707"/>
      <c r="AD6736" s="707"/>
      <c r="AE6736" s="707"/>
      <c r="AF6736" s="707"/>
      <c r="AG6736" s="707"/>
      <c r="AH6736" s="707"/>
      <c r="AI6736" s="707"/>
      <c r="AJ6736" s="707"/>
    </row>
    <row r="6737" spans="4:39">
      <c r="D6737" s="160"/>
      <c r="E6737" s="160"/>
      <c r="F6737" s="160"/>
      <c r="G6737" s="160"/>
      <c r="H6737" s="160"/>
      <c r="I6737" s="160"/>
      <c r="J6737" s="160"/>
      <c r="K6737" s="160"/>
      <c r="L6737" s="707"/>
      <c r="M6737" s="727"/>
      <c r="Z6737" s="707"/>
      <c r="AA6737" s="707"/>
      <c r="AB6737" s="707"/>
      <c r="AC6737" s="707"/>
      <c r="AD6737" s="707"/>
      <c r="AE6737" s="707"/>
      <c r="AF6737" s="707"/>
      <c r="AG6737" s="707"/>
      <c r="AH6737" s="707"/>
      <c r="AI6737" s="707"/>
      <c r="AJ6737" s="707"/>
    </row>
    <row r="6738" spans="4:39">
      <c r="D6738" s="160"/>
      <c r="E6738" s="160"/>
      <c r="F6738" s="160"/>
      <c r="G6738" s="160"/>
      <c r="H6738" s="160"/>
      <c r="I6738" s="160"/>
      <c r="J6738" s="160"/>
      <c r="K6738" s="160"/>
      <c r="L6738" s="707"/>
      <c r="M6738" s="727"/>
      <c r="Z6738" s="707"/>
      <c r="AA6738" s="707"/>
      <c r="AB6738" s="707"/>
      <c r="AC6738" s="707"/>
      <c r="AE6738" s="707"/>
      <c r="AG6738" s="707"/>
      <c r="AH6738" s="707"/>
      <c r="AI6738" s="707"/>
      <c r="AJ6738" s="707"/>
    </row>
    <row r="6739" spans="4:39">
      <c r="D6739" s="160"/>
      <c r="E6739" s="160"/>
      <c r="F6739" s="160"/>
      <c r="G6739" s="160"/>
      <c r="H6739" s="160"/>
      <c r="I6739" s="160"/>
      <c r="J6739" s="160"/>
      <c r="K6739" s="160"/>
      <c r="L6739" s="707"/>
      <c r="M6739" s="727"/>
      <c r="Z6739" s="707"/>
      <c r="AA6739" s="707"/>
      <c r="AB6739" s="707"/>
      <c r="AC6739" s="707"/>
      <c r="AD6739" s="707"/>
      <c r="AE6739" s="707"/>
      <c r="AF6739" s="707"/>
      <c r="AG6739" s="707"/>
      <c r="AH6739" s="707"/>
      <c r="AI6739" s="707"/>
    </row>
    <row r="6740" spans="4:39">
      <c r="D6740" s="160"/>
      <c r="E6740" s="160"/>
      <c r="F6740" s="160"/>
      <c r="G6740" s="160"/>
      <c r="H6740" s="160"/>
      <c r="I6740" s="160"/>
      <c r="J6740" s="160"/>
      <c r="K6740" s="160"/>
      <c r="L6740" s="707"/>
      <c r="M6740" s="727"/>
      <c r="Z6740" s="707"/>
      <c r="AA6740" s="707"/>
      <c r="AB6740" s="707"/>
      <c r="AC6740" s="707"/>
      <c r="AD6740" s="707"/>
      <c r="AE6740" s="707"/>
      <c r="AF6740" s="707"/>
      <c r="AG6740" s="707"/>
      <c r="AH6740" s="707"/>
      <c r="AI6740" s="707"/>
      <c r="AJ6740" s="707"/>
    </row>
    <row r="6741" spans="4:39">
      <c r="D6741" s="160"/>
      <c r="E6741" s="160"/>
      <c r="F6741" s="160"/>
      <c r="G6741" s="160"/>
      <c r="H6741" s="160"/>
      <c r="I6741" s="160"/>
      <c r="J6741" s="160"/>
      <c r="K6741" s="160"/>
      <c r="L6741" s="707"/>
      <c r="M6741" s="727"/>
      <c r="Z6741" s="707"/>
      <c r="AA6741" s="707"/>
      <c r="AB6741" s="707"/>
      <c r="AC6741" s="707"/>
      <c r="AD6741" s="707"/>
      <c r="AE6741" s="707"/>
      <c r="AF6741" s="707"/>
      <c r="AG6741" s="707"/>
      <c r="AH6741" s="707"/>
      <c r="AJ6741" s="707"/>
    </row>
    <row r="6742" spans="4:39">
      <c r="D6742" s="160"/>
      <c r="E6742" s="160"/>
      <c r="F6742" s="160"/>
      <c r="G6742" s="160"/>
      <c r="H6742" s="160"/>
      <c r="I6742" s="160"/>
      <c r="J6742" s="160"/>
      <c r="K6742" s="160"/>
      <c r="L6742" s="707"/>
      <c r="M6742" s="727"/>
      <c r="Z6742" s="707"/>
      <c r="AA6742" s="707"/>
      <c r="AC6742" s="707"/>
      <c r="AD6742" s="707"/>
      <c r="AE6742" s="707"/>
      <c r="AF6742" s="707"/>
      <c r="AG6742" s="707"/>
      <c r="AH6742" s="707"/>
      <c r="AI6742" s="707"/>
      <c r="AJ6742" s="707"/>
      <c r="AK6742" s="707"/>
      <c r="AL6742" s="707"/>
      <c r="AM6742" s="707"/>
    </row>
    <row r="6743" spans="4:39">
      <c r="D6743" s="160"/>
      <c r="E6743" s="160"/>
      <c r="F6743" s="160"/>
      <c r="G6743" s="160"/>
      <c r="H6743" s="160"/>
      <c r="I6743" s="160"/>
      <c r="J6743" s="160"/>
      <c r="K6743" s="160"/>
      <c r="L6743" s="707"/>
      <c r="M6743" s="727"/>
      <c r="Z6743" s="707"/>
      <c r="AA6743" s="707"/>
      <c r="AB6743" s="707"/>
      <c r="AC6743" s="707"/>
      <c r="AD6743" s="707"/>
      <c r="AE6743" s="707"/>
      <c r="AF6743" s="707"/>
      <c r="AG6743" s="707"/>
      <c r="AH6743" s="707"/>
      <c r="AI6743" s="707"/>
      <c r="AJ6743" s="707"/>
      <c r="AK6743" s="707"/>
      <c r="AL6743" s="707"/>
      <c r="AM6743" s="707"/>
    </row>
    <row r="6744" spans="4:39">
      <c r="D6744" s="160"/>
      <c r="E6744" s="160"/>
      <c r="F6744" s="160"/>
      <c r="G6744" s="160"/>
      <c r="H6744" s="160"/>
      <c r="I6744" s="160"/>
      <c r="J6744" s="160"/>
      <c r="K6744" s="160"/>
      <c r="L6744" s="707"/>
      <c r="M6744" s="727"/>
      <c r="Z6744" s="707"/>
      <c r="AA6744" s="707"/>
      <c r="AB6744" s="707"/>
      <c r="AC6744" s="707"/>
      <c r="AD6744" s="707"/>
      <c r="AE6744" s="707"/>
      <c r="AF6744" s="707"/>
      <c r="AG6744" s="707"/>
      <c r="AH6744" s="707"/>
      <c r="AK6744" s="707"/>
    </row>
    <row r="6745" spans="4:39">
      <c r="D6745" s="160"/>
      <c r="E6745" s="160"/>
      <c r="F6745" s="160"/>
      <c r="G6745" s="160"/>
      <c r="H6745" s="160"/>
      <c r="I6745" s="160"/>
      <c r="J6745" s="160"/>
      <c r="K6745" s="160"/>
      <c r="L6745" s="707"/>
      <c r="M6745" s="727"/>
      <c r="Z6745" s="707"/>
      <c r="AB6745" s="707"/>
      <c r="AC6745" s="707"/>
      <c r="AD6745" s="707"/>
      <c r="AE6745" s="707"/>
      <c r="AF6745" s="707"/>
      <c r="AG6745" s="707"/>
      <c r="AH6745" s="707"/>
      <c r="AI6745" s="707"/>
      <c r="AJ6745" s="707"/>
      <c r="AK6745" s="707"/>
      <c r="AL6745" s="707"/>
    </row>
    <row r="6746" spans="4:39">
      <c r="D6746" s="160"/>
      <c r="E6746" s="160"/>
      <c r="F6746" s="160"/>
      <c r="G6746" s="160"/>
      <c r="H6746" s="160"/>
      <c r="I6746" s="160"/>
      <c r="J6746" s="160"/>
      <c r="K6746" s="160"/>
      <c r="L6746" s="707"/>
      <c r="M6746" s="727"/>
      <c r="Z6746" s="707"/>
      <c r="AA6746" s="707"/>
      <c r="AB6746" s="707"/>
      <c r="AC6746" s="707"/>
      <c r="AD6746" s="707"/>
      <c r="AE6746" s="707"/>
      <c r="AF6746" s="707"/>
      <c r="AG6746" s="707"/>
      <c r="AH6746" s="707"/>
      <c r="AI6746" s="707"/>
      <c r="AJ6746" s="707"/>
      <c r="AK6746" s="707"/>
      <c r="AL6746" s="707"/>
    </row>
    <row r="6747" spans="4:39">
      <c r="D6747" s="160"/>
      <c r="E6747" s="160"/>
      <c r="F6747" s="160"/>
      <c r="G6747" s="160"/>
      <c r="H6747" s="160"/>
      <c r="I6747" s="160"/>
      <c r="J6747" s="160"/>
      <c r="K6747" s="160"/>
      <c r="L6747" s="707"/>
      <c r="M6747" s="727"/>
      <c r="Y6747" s="707"/>
      <c r="Z6747" s="707"/>
      <c r="AA6747" s="707"/>
      <c r="AB6747" s="707"/>
      <c r="AC6747" s="707"/>
      <c r="AD6747" s="707"/>
      <c r="AE6747" s="707"/>
      <c r="AG6747" s="707"/>
      <c r="AH6747" s="707"/>
      <c r="AI6747" s="707"/>
      <c r="AJ6747" s="707"/>
    </row>
    <row r="6748" spans="4:39">
      <c r="D6748" s="160"/>
      <c r="E6748" s="160"/>
      <c r="F6748" s="160"/>
      <c r="G6748" s="160"/>
      <c r="H6748" s="160"/>
      <c r="I6748" s="160"/>
      <c r="J6748" s="160"/>
      <c r="K6748" s="160"/>
      <c r="L6748" s="707"/>
      <c r="M6748" s="727"/>
      <c r="Y6748" s="707"/>
      <c r="Z6748" s="707"/>
      <c r="AB6748" s="707"/>
      <c r="AC6748" s="707"/>
      <c r="AD6748" s="707"/>
      <c r="AE6748" s="707"/>
      <c r="AF6748" s="707"/>
      <c r="AG6748" s="707"/>
      <c r="AH6748" s="707"/>
      <c r="AI6748" s="707"/>
      <c r="AJ6748" s="707"/>
      <c r="AK6748" s="707"/>
      <c r="AL6748" s="707"/>
    </row>
    <row r="6749" spans="4:39">
      <c r="D6749" s="160"/>
      <c r="E6749" s="160"/>
      <c r="F6749" s="160"/>
      <c r="G6749" s="160"/>
      <c r="H6749" s="160"/>
      <c r="I6749" s="160"/>
      <c r="J6749" s="160"/>
      <c r="K6749" s="160"/>
      <c r="L6749" s="707"/>
      <c r="M6749" s="727"/>
      <c r="Y6749" s="707"/>
      <c r="Z6749" s="707"/>
      <c r="AA6749" s="707"/>
      <c r="AB6749" s="707"/>
      <c r="AC6749" s="707"/>
      <c r="AD6749" s="707"/>
      <c r="AE6749" s="707"/>
      <c r="AF6749" s="707"/>
      <c r="AG6749" s="707"/>
      <c r="AH6749" s="707"/>
      <c r="AI6749" s="707"/>
      <c r="AJ6749" s="707"/>
      <c r="AK6749" s="707"/>
      <c r="AL6749" s="707"/>
    </row>
    <row r="6750" spans="4:39">
      <c r="D6750" s="160"/>
      <c r="E6750" s="160"/>
      <c r="F6750" s="160"/>
      <c r="G6750" s="160"/>
      <c r="H6750" s="160"/>
      <c r="I6750" s="160"/>
      <c r="J6750" s="160"/>
      <c r="K6750" s="160"/>
      <c r="L6750" s="707"/>
      <c r="M6750" s="727"/>
      <c r="W6750" s="707"/>
      <c r="X6750" s="707"/>
      <c r="Y6750" s="707"/>
      <c r="Z6750" s="707"/>
      <c r="AA6750" s="707"/>
      <c r="AB6750" s="707"/>
      <c r="AC6750" s="707"/>
      <c r="AD6750" s="707"/>
      <c r="AE6750" s="707"/>
      <c r="AF6750" s="707"/>
      <c r="AG6750" s="707"/>
      <c r="AH6750" s="707"/>
      <c r="AI6750" s="707"/>
      <c r="AJ6750" s="707"/>
    </row>
    <row r="6751" spans="4:39">
      <c r="D6751" s="160"/>
      <c r="E6751" s="160"/>
      <c r="F6751" s="160"/>
      <c r="G6751" s="160"/>
      <c r="H6751" s="160"/>
      <c r="I6751" s="160"/>
      <c r="J6751" s="160"/>
      <c r="K6751" s="160"/>
      <c r="L6751" s="707"/>
      <c r="M6751" s="727"/>
      <c r="W6751" s="707"/>
      <c r="X6751" s="707"/>
      <c r="Y6751" s="707"/>
      <c r="Z6751" s="707"/>
      <c r="AA6751" s="707"/>
      <c r="AB6751" s="707"/>
      <c r="AC6751" s="707"/>
      <c r="AD6751" s="707"/>
      <c r="AE6751" s="707"/>
      <c r="AF6751" s="707"/>
      <c r="AG6751" s="707"/>
      <c r="AH6751" s="707"/>
      <c r="AI6751" s="707"/>
      <c r="AJ6751" s="707"/>
      <c r="AK6751" s="707"/>
    </row>
    <row r="6752" spans="4:39">
      <c r="D6752" s="160"/>
      <c r="E6752" s="160"/>
      <c r="F6752" s="160"/>
      <c r="G6752" s="160"/>
      <c r="H6752" s="160"/>
      <c r="I6752" s="160"/>
      <c r="J6752" s="160"/>
      <c r="K6752" s="160"/>
      <c r="L6752" s="707"/>
      <c r="M6752" s="727"/>
      <c r="W6752" s="707"/>
      <c r="X6752" s="707"/>
      <c r="Y6752" s="707"/>
      <c r="Z6752" s="707"/>
      <c r="AA6752" s="707"/>
      <c r="AB6752" s="707"/>
      <c r="AC6752" s="707"/>
      <c r="AD6752" s="707"/>
      <c r="AE6752" s="707"/>
      <c r="AF6752" s="707"/>
      <c r="AG6752" s="707"/>
      <c r="AH6752" s="707"/>
      <c r="AI6752" s="707"/>
      <c r="AJ6752" s="707"/>
      <c r="AK6752" s="707"/>
      <c r="AL6752" s="707"/>
    </row>
    <row r="6753" spans="4:38">
      <c r="D6753" s="160"/>
      <c r="E6753" s="160"/>
      <c r="F6753" s="160"/>
      <c r="G6753" s="160"/>
      <c r="H6753" s="160"/>
      <c r="I6753" s="160"/>
      <c r="J6753" s="160"/>
      <c r="K6753" s="160"/>
      <c r="L6753" s="707"/>
      <c r="M6753" s="727"/>
      <c r="W6753" s="707"/>
      <c r="X6753" s="707"/>
      <c r="Y6753" s="707"/>
      <c r="Z6753" s="707"/>
      <c r="AA6753" s="707"/>
      <c r="AB6753" s="707"/>
      <c r="AC6753" s="707"/>
      <c r="AD6753" s="707"/>
      <c r="AF6753" s="707"/>
      <c r="AG6753" s="707"/>
      <c r="AH6753" s="707"/>
      <c r="AI6753" s="707"/>
      <c r="AL6753" s="707"/>
    </row>
    <row r="6754" spans="4:38">
      <c r="D6754" s="160"/>
      <c r="E6754" s="160"/>
      <c r="F6754" s="160"/>
      <c r="G6754" s="160"/>
      <c r="H6754" s="160"/>
      <c r="I6754" s="160"/>
      <c r="J6754" s="160"/>
      <c r="K6754" s="160"/>
      <c r="L6754" s="707"/>
      <c r="M6754" s="727"/>
      <c r="W6754" s="707"/>
      <c r="Y6754" s="707"/>
      <c r="Z6754" s="707"/>
      <c r="AA6754" s="707"/>
      <c r="AC6754" s="707"/>
      <c r="AD6754" s="707"/>
      <c r="AE6754" s="707"/>
      <c r="AF6754" s="707"/>
      <c r="AG6754" s="707"/>
      <c r="AH6754" s="707"/>
      <c r="AI6754" s="707"/>
    </row>
    <row r="6755" spans="4:38">
      <c r="D6755" s="160"/>
      <c r="E6755" s="160"/>
      <c r="F6755" s="160"/>
      <c r="G6755" s="160"/>
      <c r="H6755" s="160"/>
      <c r="I6755" s="160"/>
      <c r="J6755" s="160"/>
      <c r="K6755" s="160"/>
      <c r="L6755" s="707"/>
      <c r="M6755" s="727"/>
      <c r="Z6755" s="707"/>
      <c r="AA6755" s="707"/>
      <c r="AB6755" s="707"/>
      <c r="AC6755" s="707"/>
      <c r="AD6755" s="707"/>
      <c r="AE6755" s="707"/>
      <c r="AF6755" s="707"/>
      <c r="AG6755" s="707"/>
      <c r="AH6755" s="707"/>
      <c r="AI6755" s="707"/>
      <c r="AJ6755" s="707"/>
      <c r="AK6755" s="707"/>
    </row>
    <row r="6756" spans="4:38">
      <c r="D6756" s="160"/>
      <c r="E6756" s="160"/>
      <c r="F6756" s="160"/>
      <c r="G6756" s="160"/>
      <c r="H6756" s="160"/>
      <c r="I6756" s="160"/>
      <c r="J6756" s="160"/>
      <c r="K6756" s="160"/>
      <c r="L6756" s="707"/>
      <c r="M6756" s="727"/>
      <c r="Z6756" s="707"/>
      <c r="AA6756" s="707"/>
      <c r="AB6756" s="707"/>
      <c r="AG6756" s="707"/>
      <c r="AH6756" s="707"/>
      <c r="AJ6756" s="707"/>
      <c r="AK6756" s="707"/>
    </row>
    <row r="6757" spans="4:38">
      <c r="D6757" s="160"/>
      <c r="E6757" s="160"/>
      <c r="F6757" s="160"/>
      <c r="G6757" s="160"/>
      <c r="H6757" s="160"/>
      <c r="I6757" s="160"/>
      <c r="J6757" s="160"/>
      <c r="K6757" s="160"/>
      <c r="L6757" s="707"/>
      <c r="M6757" s="727"/>
      <c r="Z6757" s="707"/>
      <c r="AC6757" s="707"/>
      <c r="AD6757" s="707"/>
      <c r="AE6757" s="707"/>
      <c r="AF6757" s="707"/>
      <c r="AG6757" s="707"/>
      <c r="AH6757" s="707"/>
    </row>
    <row r="6758" spans="4:38">
      <c r="D6758" s="160"/>
      <c r="E6758" s="160"/>
      <c r="F6758" s="160"/>
      <c r="G6758" s="160"/>
      <c r="H6758" s="160"/>
      <c r="I6758" s="160"/>
      <c r="J6758" s="160"/>
      <c r="K6758" s="160"/>
      <c r="L6758" s="707"/>
      <c r="M6758" s="727"/>
      <c r="Z6758" s="707"/>
      <c r="AA6758" s="707"/>
      <c r="AB6758" s="707"/>
      <c r="AC6758" s="707"/>
      <c r="AD6758" s="707"/>
      <c r="AE6758" s="707"/>
      <c r="AF6758" s="707"/>
      <c r="AG6758" s="707"/>
      <c r="AH6758" s="707"/>
      <c r="AJ6758" s="707"/>
      <c r="AK6758" s="707"/>
    </row>
    <row r="6759" spans="4:38">
      <c r="D6759" s="160"/>
      <c r="E6759" s="160"/>
      <c r="F6759" s="160"/>
      <c r="G6759" s="160"/>
      <c r="H6759" s="160"/>
      <c r="I6759" s="160"/>
      <c r="J6759" s="160"/>
      <c r="K6759" s="160"/>
      <c r="L6759" s="707"/>
      <c r="M6759" s="727"/>
      <c r="V6759" s="707"/>
      <c r="W6759" s="707"/>
      <c r="Z6759" s="707"/>
      <c r="AA6759" s="707"/>
      <c r="AB6759" s="707"/>
      <c r="AG6759" s="707"/>
      <c r="AH6759" s="707"/>
      <c r="AJ6759" s="707"/>
      <c r="AK6759" s="707"/>
    </row>
    <row r="6760" spans="4:38">
      <c r="D6760" s="160"/>
      <c r="E6760" s="160"/>
      <c r="F6760" s="160"/>
      <c r="G6760" s="160"/>
      <c r="H6760" s="160"/>
      <c r="I6760" s="160"/>
      <c r="J6760" s="160"/>
      <c r="K6760" s="160"/>
      <c r="L6760" s="707"/>
      <c r="M6760" s="727"/>
      <c r="V6760" s="707"/>
      <c r="W6760" s="707"/>
      <c r="Y6760" s="707"/>
      <c r="Z6760" s="707"/>
      <c r="AA6760" s="707"/>
      <c r="AB6760" s="707"/>
      <c r="AC6760" s="707"/>
      <c r="AD6760" s="707"/>
      <c r="AE6760" s="707"/>
      <c r="AF6760" s="707"/>
      <c r="AG6760" s="707"/>
      <c r="AH6760" s="707"/>
    </row>
    <row r="6761" spans="4:38">
      <c r="D6761" s="160"/>
      <c r="E6761" s="160"/>
      <c r="F6761" s="160"/>
      <c r="G6761" s="160"/>
      <c r="H6761" s="160"/>
      <c r="I6761" s="160"/>
      <c r="J6761" s="160"/>
      <c r="K6761" s="160"/>
      <c r="L6761" s="707"/>
      <c r="M6761" s="727"/>
      <c r="V6761" s="707"/>
      <c r="W6761" s="707"/>
      <c r="Y6761" s="707"/>
      <c r="Z6761" s="707"/>
      <c r="AA6761" s="707"/>
      <c r="AB6761" s="707"/>
      <c r="AC6761" s="707"/>
      <c r="AD6761" s="707"/>
      <c r="AE6761" s="707"/>
      <c r="AF6761" s="707"/>
      <c r="AG6761" s="707"/>
      <c r="AH6761" s="707"/>
      <c r="AK6761" s="707"/>
    </row>
    <row r="6762" spans="4:38">
      <c r="D6762" s="160"/>
      <c r="E6762" s="160"/>
      <c r="F6762" s="160"/>
      <c r="G6762" s="160"/>
      <c r="H6762" s="160"/>
      <c r="I6762" s="160"/>
      <c r="J6762" s="160"/>
      <c r="K6762" s="160"/>
      <c r="L6762" s="707"/>
      <c r="M6762" s="727"/>
      <c r="V6762" s="707"/>
      <c r="W6762" s="707"/>
      <c r="Z6762" s="707"/>
      <c r="AA6762" s="707"/>
      <c r="AB6762" s="707"/>
      <c r="AE6762" s="707"/>
      <c r="AG6762" s="707"/>
      <c r="AH6762" s="707"/>
      <c r="AK6762" s="707"/>
    </row>
    <row r="6763" spans="4:38">
      <c r="D6763" s="160"/>
      <c r="E6763" s="160"/>
      <c r="F6763" s="160"/>
      <c r="G6763" s="160"/>
      <c r="H6763" s="160"/>
      <c r="I6763" s="160"/>
      <c r="J6763" s="160"/>
      <c r="K6763" s="160"/>
      <c r="L6763" s="707"/>
      <c r="M6763" s="727"/>
      <c r="V6763" s="707"/>
      <c r="W6763" s="707"/>
      <c r="Z6763" s="707"/>
      <c r="AA6763" s="707"/>
      <c r="AB6763" s="707"/>
      <c r="AC6763" s="707"/>
      <c r="AD6763" s="707"/>
      <c r="AE6763" s="707"/>
    </row>
    <row r="6764" spans="4:38">
      <c r="D6764" s="160"/>
      <c r="E6764" s="160"/>
      <c r="F6764" s="160"/>
      <c r="G6764" s="160"/>
      <c r="H6764" s="160"/>
      <c r="I6764" s="160"/>
      <c r="J6764" s="160"/>
      <c r="K6764" s="160"/>
      <c r="L6764" s="707"/>
      <c r="M6764" s="727"/>
      <c r="W6764" s="707"/>
      <c r="X6764" s="707"/>
      <c r="Z6764" s="707"/>
      <c r="AA6764" s="707"/>
      <c r="AB6764" s="707"/>
      <c r="AC6764" s="707"/>
      <c r="AD6764" s="707"/>
      <c r="AE6764" s="707"/>
      <c r="AH6764" s="707"/>
    </row>
    <row r="6765" spans="4:38">
      <c r="D6765" s="160"/>
      <c r="E6765" s="160"/>
      <c r="F6765" s="160"/>
      <c r="G6765" s="160"/>
      <c r="H6765" s="160"/>
      <c r="I6765" s="160"/>
      <c r="J6765" s="160"/>
      <c r="K6765" s="160"/>
      <c r="L6765" s="707"/>
      <c r="M6765" s="727"/>
      <c r="W6765" s="707"/>
      <c r="X6765" s="707"/>
      <c r="AC6765" s="707"/>
      <c r="AH6765" s="707"/>
    </row>
    <row r="6766" spans="4:38">
      <c r="D6766" s="160"/>
      <c r="E6766" s="160"/>
      <c r="F6766" s="160"/>
      <c r="G6766" s="160"/>
      <c r="H6766" s="160"/>
      <c r="I6766" s="160"/>
      <c r="J6766" s="160"/>
      <c r="K6766" s="160"/>
      <c r="L6766" s="707"/>
      <c r="M6766" s="727"/>
      <c r="W6766" s="707"/>
      <c r="X6766" s="707"/>
      <c r="AA6766" s="707"/>
      <c r="AB6766" s="707"/>
      <c r="AC6766" s="707"/>
      <c r="AD6766" s="707"/>
      <c r="AE6766" s="707"/>
      <c r="AF6766" s="707"/>
    </row>
    <row r="6767" spans="4:38">
      <c r="D6767" s="160"/>
      <c r="E6767" s="160"/>
      <c r="F6767" s="160"/>
      <c r="G6767" s="160"/>
      <c r="H6767" s="160"/>
      <c r="I6767" s="160"/>
      <c r="J6767" s="160"/>
      <c r="K6767" s="160"/>
      <c r="L6767" s="707"/>
      <c r="M6767" s="727"/>
      <c r="X6767" s="707"/>
      <c r="Y6767" s="707"/>
      <c r="AA6767" s="707"/>
      <c r="AB6767" s="707"/>
      <c r="AC6767" s="707"/>
      <c r="AD6767" s="707"/>
      <c r="AE6767" s="707"/>
      <c r="AF6767" s="707"/>
      <c r="AH6767" s="707"/>
    </row>
    <row r="6768" spans="4:38">
      <c r="D6768" s="160"/>
      <c r="E6768" s="160"/>
      <c r="F6768" s="160"/>
      <c r="G6768" s="160"/>
      <c r="H6768" s="160"/>
      <c r="I6768" s="160"/>
      <c r="J6768" s="160"/>
      <c r="K6768" s="160"/>
      <c r="L6768" s="707"/>
      <c r="M6768" s="727"/>
      <c r="X6768" s="707"/>
      <c r="Y6768" s="707"/>
      <c r="AD6768" s="707"/>
      <c r="AH6768" s="707"/>
    </row>
    <row r="6769" spans="4:46">
      <c r="D6769" s="160"/>
      <c r="E6769" s="160"/>
      <c r="F6769" s="160"/>
      <c r="G6769" s="160"/>
      <c r="H6769" s="160"/>
      <c r="I6769" s="160"/>
      <c r="J6769" s="160"/>
      <c r="K6769" s="160"/>
      <c r="L6769" s="707"/>
      <c r="M6769" s="727"/>
      <c r="X6769" s="707"/>
      <c r="Y6769" s="707"/>
      <c r="AA6769" s="707"/>
      <c r="AB6769" s="707"/>
      <c r="AC6769" s="707"/>
      <c r="AD6769" s="707"/>
      <c r="AE6769" s="707"/>
      <c r="AF6769" s="707"/>
      <c r="AG6769" s="707"/>
    </row>
    <row r="6770" spans="4:46">
      <c r="D6770" s="160"/>
      <c r="E6770" s="160"/>
      <c r="F6770" s="160"/>
      <c r="G6770" s="160"/>
      <c r="H6770" s="160"/>
      <c r="I6770" s="160"/>
      <c r="J6770" s="160"/>
      <c r="K6770" s="160"/>
      <c r="L6770" s="707"/>
      <c r="M6770" s="727"/>
      <c r="X6770" s="707"/>
      <c r="Y6770" s="707"/>
      <c r="AA6770" s="707"/>
      <c r="AB6770" s="707"/>
      <c r="AC6770" s="707"/>
      <c r="AD6770" s="707"/>
      <c r="AE6770" s="707"/>
      <c r="AF6770" s="707"/>
      <c r="AG6770" s="707"/>
      <c r="AH6770" s="707"/>
    </row>
    <row r="6771" spans="4:46">
      <c r="D6771" s="160"/>
      <c r="E6771" s="160"/>
      <c r="F6771" s="160"/>
      <c r="G6771" s="160"/>
      <c r="H6771" s="160"/>
      <c r="I6771" s="160"/>
      <c r="J6771" s="160"/>
      <c r="K6771" s="160"/>
      <c r="L6771" s="707"/>
      <c r="M6771" s="727"/>
      <c r="T6771" s="707"/>
      <c r="X6771" s="707"/>
      <c r="Y6771" s="707"/>
      <c r="Z6771" s="707"/>
      <c r="AD6771" s="707"/>
      <c r="AH6771" s="707"/>
    </row>
    <row r="6772" spans="4:46">
      <c r="D6772" s="160"/>
      <c r="E6772" s="160"/>
      <c r="F6772" s="160"/>
      <c r="G6772" s="160"/>
      <c r="H6772" s="160"/>
      <c r="I6772" s="160"/>
      <c r="J6772" s="160"/>
      <c r="K6772" s="160"/>
      <c r="L6772" s="707"/>
      <c r="M6772" s="727"/>
      <c r="T6772" s="707"/>
      <c r="X6772" s="707"/>
      <c r="Y6772" s="707"/>
      <c r="Z6772" s="707"/>
      <c r="AA6772" s="707"/>
      <c r="AB6772" s="707"/>
      <c r="AC6772" s="707"/>
      <c r="AD6772" s="707"/>
      <c r="AE6772" s="707"/>
      <c r="AF6772" s="707"/>
      <c r="AG6772" s="707"/>
      <c r="AH6772" s="707"/>
      <c r="AI6772" s="707"/>
      <c r="AJ6772" s="707"/>
      <c r="AK6772" s="707"/>
      <c r="AL6772" s="707"/>
      <c r="AM6772" s="707"/>
    </row>
    <row r="6773" spans="4:46">
      <c r="D6773" s="160"/>
      <c r="E6773" s="160"/>
      <c r="F6773" s="160"/>
      <c r="G6773" s="160"/>
      <c r="H6773" s="160"/>
      <c r="I6773" s="160"/>
      <c r="J6773" s="160"/>
      <c r="K6773" s="160"/>
      <c r="L6773" s="707"/>
      <c r="M6773" s="727"/>
      <c r="T6773" s="707"/>
      <c r="U6773" s="707"/>
      <c r="V6773" s="707"/>
      <c r="X6773" s="707"/>
      <c r="Y6773" s="707"/>
      <c r="Z6773" s="707"/>
      <c r="AA6773" s="707"/>
      <c r="AB6773" s="707"/>
      <c r="AC6773" s="707"/>
      <c r="AD6773" s="707"/>
      <c r="AE6773" s="707"/>
      <c r="AF6773" s="707"/>
      <c r="AG6773" s="707"/>
      <c r="AH6773" s="707"/>
      <c r="AI6773" s="707"/>
      <c r="AJ6773" s="707"/>
      <c r="AK6773" s="707"/>
      <c r="AL6773" s="707"/>
      <c r="AM6773" s="707"/>
    </row>
    <row r="6774" spans="4:46">
      <c r="D6774" s="160"/>
      <c r="E6774" s="160"/>
      <c r="F6774" s="160"/>
      <c r="G6774" s="160"/>
      <c r="H6774" s="160"/>
      <c r="I6774" s="160"/>
      <c r="J6774" s="160"/>
      <c r="K6774" s="160"/>
      <c r="L6774" s="707"/>
      <c r="M6774" s="727"/>
      <c r="N6774" s="707"/>
      <c r="O6774" s="707"/>
      <c r="P6774" s="707"/>
      <c r="Q6774" s="707"/>
      <c r="R6774" s="707"/>
      <c r="S6774" s="707"/>
      <c r="T6774" s="707"/>
      <c r="U6774" s="707"/>
      <c r="V6774" s="707"/>
      <c r="W6774" s="707"/>
      <c r="X6774" s="707"/>
      <c r="Y6774" s="707"/>
      <c r="Z6774" s="707"/>
      <c r="AA6774" s="707"/>
      <c r="AB6774" s="707"/>
      <c r="AC6774" s="707"/>
      <c r="AD6774" s="707"/>
      <c r="AE6774" s="707"/>
      <c r="AF6774" s="707"/>
      <c r="AG6774" s="707"/>
      <c r="AH6774" s="707"/>
      <c r="AI6774" s="707"/>
      <c r="AJ6774" s="707"/>
      <c r="AK6774" s="707"/>
      <c r="AL6774" s="707"/>
    </row>
    <row r="6775" spans="4:46">
      <c r="D6775" s="160"/>
      <c r="E6775" s="160"/>
      <c r="F6775" s="160"/>
      <c r="G6775" s="160"/>
      <c r="H6775" s="160"/>
      <c r="I6775" s="160"/>
      <c r="J6775" s="160"/>
      <c r="K6775" s="160"/>
      <c r="L6775" s="707"/>
      <c r="M6775" s="727"/>
      <c r="O6775" s="707"/>
      <c r="P6775" s="707"/>
      <c r="Q6775" s="707"/>
      <c r="R6775" s="707"/>
      <c r="S6775" s="707"/>
      <c r="T6775" s="707"/>
      <c r="U6775" s="707"/>
      <c r="V6775" s="707"/>
      <c r="W6775" s="707"/>
      <c r="X6775" s="707"/>
      <c r="Y6775" s="707"/>
      <c r="Z6775" s="707"/>
      <c r="AA6775" s="707"/>
      <c r="AB6775" s="707"/>
      <c r="AC6775" s="707"/>
      <c r="AD6775" s="707"/>
      <c r="AE6775" s="707"/>
      <c r="AF6775" s="707"/>
      <c r="AG6775" s="707"/>
      <c r="AH6775" s="707"/>
      <c r="AI6775" s="707"/>
      <c r="AJ6775" s="707"/>
      <c r="AK6775" s="707"/>
      <c r="AL6775" s="707"/>
      <c r="AM6775" s="707"/>
      <c r="AN6775" s="707"/>
      <c r="AO6775" s="707"/>
      <c r="AP6775" s="707"/>
      <c r="AQ6775" s="707"/>
      <c r="AR6775" s="707"/>
      <c r="AS6775" s="707"/>
      <c r="AT6775" s="707"/>
    </row>
    <row r="6776" spans="4:46">
      <c r="D6776" s="160"/>
      <c r="E6776" s="160"/>
      <c r="F6776" s="160"/>
      <c r="G6776" s="160"/>
      <c r="H6776" s="160"/>
      <c r="I6776" s="160"/>
      <c r="J6776" s="160"/>
      <c r="K6776" s="160"/>
      <c r="L6776" s="707"/>
      <c r="M6776" s="727"/>
      <c r="N6776" s="707"/>
      <c r="O6776" s="707"/>
      <c r="P6776" s="707"/>
      <c r="Q6776" s="707"/>
      <c r="R6776" s="707"/>
      <c r="S6776" s="707"/>
      <c r="T6776" s="707"/>
      <c r="U6776" s="707"/>
      <c r="V6776" s="707"/>
      <c r="W6776" s="707"/>
      <c r="X6776" s="707"/>
      <c r="Y6776" s="707"/>
      <c r="Z6776" s="707"/>
      <c r="AA6776" s="707"/>
      <c r="AB6776" s="707"/>
      <c r="AC6776" s="707"/>
      <c r="AD6776" s="707"/>
      <c r="AE6776" s="707"/>
      <c r="AF6776" s="707"/>
      <c r="AG6776" s="707"/>
      <c r="AH6776" s="707"/>
      <c r="AI6776" s="707"/>
      <c r="AJ6776" s="707"/>
      <c r="AK6776" s="707"/>
      <c r="AL6776" s="707"/>
      <c r="AM6776" s="707"/>
      <c r="AN6776" s="707"/>
      <c r="AO6776" s="707"/>
      <c r="AP6776" s="707"/>
      <c r="AQ6776" s="707"/>
      <c r="AR6776" s="707"/>
      <c r="AS6776" s="707"/>
      <c r="AT6776" s="707"/>
    </row>
    <row r="6777" spans="4:46">
      <c r="D6777" s="160"/>
      <c r="E6777" s="160"/>
      <c r="F6777" s="160"/>
      <c r="G6777" s="160"/>
      <c r="H6777" s="160"/>
      <c r="I6777" s="160"/>
      <c r="J6777" s="160"/>
      <c r="K6777" s="160"/>
      <c r="L6777" s="707"/>
      <c r="M6777" s="727"/>
      <c r="N6777" s="707"/>
      <c r="O6777" s="707"/>
      <c r="P6777" s="707"/>
      <c r="Q6777" s="707"/>
      <c r="R6777" s="707"/>
      <c r="S6777" s="707"/>
      <c r="T6777" s="707"/>
      <c r="U6777" s="707"/>
      <c r="V6777" s="707"/>
      <c r="W6777" s="707"/>
      <c r="X6777" s="707"/>
      <c r="Y6777" s="707"/>
      <c r="Z6777" s="707"/>
      <c r="AA6777" s="707"/>
      <c r="AB6777" s="707"/>
      <c r="AC6777" s="707"/>
      <c r="AD6777" s="707"/>
      <c r="AE6777" s="707"/>
      <c r="AF6777" s="707"/>
      <c r="AG6777" s="707"/>
      <c r="AH6777" s="707"/>
      <c r="AI6777" s="707"/>
      <c r="AJ6777" s="707"/>
      <c r="AK6777" s="707"/>
      <c r="AL6777" s="707"/>
      <c r="AM6777" s="707"/>
      <c r="AN6777" s="707"/>
      <c r="AO6777" s="707"/>
      <c r="AP6777" s="707"/>
      <c r="AQ6777" s="707"/>
      <c r="AR6777" s="707"/>
      <c r="AS6777" s="707"/>
    </row>
    <row r="6778" spans="4:46">
      <c r="D6778" s="160"/>
      <c r="E6778" s="160"/>
      <c r="F6778" s="160"/>
      <c r="G6778" s="160"/>
      <c r="H6778" s="160"/>
      <c r="I6778" s="160"/>
      <c r="J6778" s="160"/>
      <c r="K6778" s="160"/>
      <c r="L6778" s="707"/>
      <c r="M6778" s="727"/>
      <c r="N6778" s="707"/>
      <c r="O6778" s="707"/>
      <c r="P6778" s="707"/>
      <c r="Q6778" s="707"/>
      <c r="R6778" s="707"/>
      <c r="S6778" s="707"/>
      <c r="T6778" s="707"/>
      <c r="U6778" s="707"/>
      <c r="V6778" s="707"/>
      <c r="W6778" s="707"/>
      <c r="X6778" s="707"/>
      <c r="Y6778" s="707"/>
      <c r="Z6778" s="707"/>
      <c r="AA6778" s="707"/>
      <c r="AB6778" s="707"/>
      <c r="AC6778" s="707"/>
      <c r="AD6778" s="707"/>
      <c r="AE6778" s="707"/>
      <c r="AF6778" s="707"/>
      <c r="AG6778" s="707"/>
      <c r="AH6778" s="707"/>
      <c r="AI6778" s="707"/>
      <c r="AJ6778" s="707"/>
      <c r="AK6778" s="707"/>
      <c r="AL6778" s="707"/>
      <c r="AM6778" s="707"/>
      <c r="AN6778" s="707"/>
      <c r="AO6778" s="707"/>
      <c r="AP6778" s="707"/>
      <c r="AQ6778" s="707"/>
      <c r="AR6778" s="707"/>
      <c r="AS6778" s="707"/>
      <c r="AT6778" s="707"/>
    </row>
    <row r="6779" spans="4:46">
      <c r="D6779" s="160"/>
      <c r="E6779" s="160"/>
      <c r="F6779" s="160"/>
      <c r="G6779" s="160"/>
      <c r="H6779" s="160"/>
      <c r="I6779" s="160"/>
      <c r="J6779" s="160"/>
      <c r="K6779" s="160"/>
      <c r="L6779" s="707"/>
      <c r="M6779" s="727"/>
      <c r="N6779" s="707"/>
      <c r="O6779" s="707"/>
      <c r="P6779" s="707"/>
      <c r="Q6779" s="707"/>
      <c r="R6779" s="707"/>
      <c r="S6779" s="707"/>
      <c r="T6779" s="707"/>
      <c r="U6779" s="707"/>
      <c r="V6779" s="707"/>
      <c r="W6779" s="707"/>
      <c r="X6779" s="707"/>
      <c r="Y6779" s="707"/>
      <c r="Z6779" s="707"/>
      <c r="AA6779" s="707"/>
      <c r="AB6779" s="707"/>
      <c r="AC6779" s="707"/>
      <c r="AD6779" s="707"/>
      <c r="AE6779" s="707"/>
      <c r="AF6779" s="707"/>
      <c r="AG6779" s="707"/>
      <c r="AH6779" s="707"/>
      <c r="AI6779" s="707"/>
      <c r="AJ6779" s="707"/>
      <c r="AK6779" s="707"/>
      <c r="AL6779" s="707"/>
      <c r="AM6779" s="707"/>
      <c r="AN6779" s="707"/>
      <c r="AO6779" s="707"/>
      <c r="AP6779" s="707"/>
      <c r="AQ6779" s="707"/>
      <c r="AR6779" s="707"/>
      <c r="AS6779" s="707"/>
      <c r="AT6779" s="707"/>
    </row>
    <row r="6780" spans="4:46">
      <c r="D6780" s="160"/>
      <c r="E6780" s="160"/>
      <c r="F6780" s="160"/>
      <c r="G6780" s="160"/>
      <c r="H6780" s="160"/>
      <c r="I6780" s="160"/>
      <c r="J6780" s="160"/>
      <c r="K6780" s="160"/>
      <c r="L6780" s="707"/>
      <c r="M6780" s="727"/>
      <c r="N6780" s="707"/>
      <c r="O6780" s="707"/>
      <c r="P6780" s="707"/>
      <c r="Q6780" s="707"/>
      <c r="R6780" s="707"/>
      <c r="S6780" s="707"/>
      <c r="T6780" s="707"/>
      <c r="U6780" s="707"/>
      <c r="V6780" s="707"/>
      <c r="W6780" s="707"/>
      <c r="X6780" s="707"/>
      <c r="Y6780" s="707"/>
      <c r="Z6780" s="707"/>
      <c r="AA6780" s="707"/>
      <c r="AB6780" s="707"/>
      <c r="AC6780" s="707"/>
      <c r="AD6780" s="707"/>
      <c r="AE6780" s="707"/>
      <c r="AF6780" s="707"/>
      <c r="AG6780" s="707"/>
      <c r="AH6780" s="707"/>
      <c r="AI6780" s="707"/>
      <c r="AJ6780" s="707"/>
      <c r="AK6780" s="707"/>
      <c r="AL6780" s="707"/>
      <c r="AM6780" s="707"/>
      <c r="AN6780" s="707"/>
      <c r="AO6780" s="707"/>
      <c r="AP6780" s="707"/>
      <c r="AQ6780" s="707"/>
      <c r="AR6780" s="707"/>
      <c r="AS6780" s="707"/>
    </row>
    <row r="6781" spans="4:46">
      <c r="D6781" s="160"/>
      <c r="E6781" s="160"/>
      <c r="F6781" s="160"/>
      <c r="G6781" s="160"/>
      <c r="H6781" s="160"/>
      <c r="I6781" s="160"/>
      <c r="J6781" s="160"/>
      <c r="K6781" s="160"/>
      <c r="L6781" s="707"/>
      <c r="M6781" s="727"/>
      <c r="N6781" s="707"/>
      <c r="O6781" s="707"/>
      <c r="P6781" s="707"/>
      <c r="Q6781" s="707"/>
      <c r="R6781" s="707"/>
      <c r="S6781" s="707"/>
      <c r="T6781" s="707"/>
      <c r="U6781" s="707"/>
      <c r="V6781" s="707"/>
      <c r="W6781" s="707"/>
      <c r="X6781" s="707"/>
      <c r="Y6781" s="707"/>
      <c r="Z6781" s="707"/>
      <c r="AA6781" s="707"/>
      <c r="AB6781" s="707"/>
      <c r="AC6781" s="707"/>
      <c r="AD6781" s="707"/>
      <c r="AE6781" s="707"/>
      <c r="AF6781" s="707"/>
      <c r="AG6781" s="707"/>
      <c r="AH6781" s="707"/>
      <c r="AI6781" s="707"/>
      <c r="AJ6781" s="707"/>
      <c r="AK6781" s="707"/>
      <c r="AL6781" s="707"/>
      <c r="AM6781" s="707"/>
      <c r="AN6781" s="707"/>
      <c r="AO6781" s="707"/>
      <c r="AP6781" s="707"/>
      <c r="AQ6781" s="707"/>
      <c r="AR6781" s="707"/>
      <c r="AS6781" s="707"/>
      <c r="AT6781" s="707"/>
    </row>
    <row r="6782" spans="4:46">
      <c r="D6782" s="160"/>
      <c r="E6782" s="160"/>
      <c r="F6782" s="160"/>
      <c r="G6782" s="160"/>
      <c r="H6782" s="160"/>
      <c r="I6782" s="160"/>
      <c r="J6782" s="160"/>
      <c r="K6782" s="160"/>
      <c r="L6782" s="707"/>
      <c r="M6782" s="727"/>
      <c r="N6782" s="707"/>
      <c r="O6782" s="707"/>
      <c r="T6782" s="707"/>
      <c r="U6782" s="707"/>
      <c r="V6782" s="707"/>
      <c r="W6782" s="707"/>
      <c r="X6782" s="707"/>
      <c r="Y6782" s="707"/>
      <c r="Z6782" s="707"/>
      <c r="AA6782" s="707"/>
      <c r="AB6782" s="707"/>
      <c r="AC6782" s="707"/>
      <c r="AD6782" s="707"/>
      <c r="AE6782" s="707"/>
      <c r="AF6782" s="707"/>
      <c r="AG6782" s="707"/>
      <c r="AH6782" s="707"/>
      <c r="AI6782" s="707"/>
      <c r="AJ6782" s="707"/>
      <c r="AK6782" s="707"/>
      <c r="AL6782" s="707"/>
      <c r="AM6782" s="707"/>
      <c r="AN6782" s="707"/>
      <c r="AO6782" s="707"/>
      <c r="AP6782" s="707"/>
      <c r="AQ6782" s="707"/>
      <c r="AR6782" s="707"/>
      <c r="AS6782" s="707"/>
      <c r="AT6782" s="707"/>
    </row>
    <row r="6783" spans="4:46">
      <c r="D6783" s="160"/>
      <c r="E6783" s="160"/>
      <c r="F6783" s="160"/>
      <c r="G6783" s="160"/>
      <c r="H6783" s="160"/>
      <c r="I6783" s="160"/>
      <c r="J6783" s="160"/>
      <c r="K6783" s="160"/>
      <c r="L6783" s="707"/>
      <c r="M6783" s="727"/>
      <c r="T6783" s="707"/>
      <c r="U6783" s="707"/>
      <c r="V6783" s="707"/>
      <c r="W6783" s="707"/>
      <c r="X6783" s="707"/>
      <c r="Y6783" s="707"/>
      <c r="Z6783" s="707"/>
      <c r="AA6783" s="707"/>
      <c r="AB6783" s="707"/>
      <c r="AC6783" s="707"/>
      <c r="AD6783" s="707"/>
      <c r="AE6783" s="707"/>
      <c r="AF6783" s="707"/>
      <c r="AG6783" s="707"/>
      <c r="AH6783" s="707"/>
      <c r="AI6783" s="707"/>
      <c r="AJ6783" s="707"/>
      <c r="AK6783" s="707"/>
      <c r="AL6783" s="707"/>
      <c r="AM6783" s="707"/>
      <c r="AQ6783" s="707"/>
      <c r="AR6783" s="707"/>
      <c r="AS6783" s="707"/>
    </row>
    <row r="6784" spans="4:46">
      <c r="D6784" s="160"/>
      <c r="E6784" s="160"/>
      <c r="F6784" s="160"/>
      <c r="G6784" s="160"/>
      <c r="H6784" s="160"/>
      <c r="I6784" s="160"/>
      <c r="J6784" s="160"/>
      <c r="K6784" s="160"/>
      <c r="L6784" s="707"/>
      <c r="M6784" s="727"/>
      <c r="T6784" s="707"/>
      <c r="U6784" s="707"/>
      <c r="V6784" s="707"/>
      <c r="W6784" s="707"/>
      <c r="X6784" s="707"/>
      <c r="Y6784" s="707"/>
      <c r="Z6784" s="707"/>
      <c r="AA6784" s="707"/>
      <c r="AB6784" s="707"/>
      <c r="AC6784" s="707"/>
      <c r="AD6784" s="707"/>
      <c r="AE6784" s="707"/>
      <c r="AF6784" s="707"/>
      <c r="AG6784" s="707"/>
      <c r="AH6784" s="707"/>
      <c r="AI6784" s="707"/>
      <c r="AJ6784" s="707"/>
      <c r="AK6784" s="707"/>
      <c r="AL6784" s="707"/>
      <c r="AM6784" s="707"/>
      <c r="AN6784" s="707"/>
      <c r="AO6784" s="707"/>
      <c r="AP6784" s="707"/>
      <c r="AQ6784" s="707"/>
      <c r="AR6784" s="707"/>
      <c r="AS6784" s="707"/>
      <c r="AT6784" s="707"/>
    </row>
    <row r="6785" spans="4:46">
      <c r="D6785" s="160"/>
      <c r="E6785" s="160"/>
      <c r="F6785" s="160"/>
      <c r="G6785" s="160"/>
      <c r="H6785" s="160"/>
      <c r="I6785" s="160"/>
      <c r="J6785" s="160"/>
      <c r="K6785" s="160"/>
      <c r="L6785" s="707"/>
      <c r="M6785" s="727"/>
      <c r="T6785" s="707"/>
      <c r="U6785" s="707"/>
      <c r="V6785" s="707"/>
      <c r="W6785" s="707"/>
      <c r="X6785" s="707"/>
      <c r="Y6785" s="707"/>
      <c r="Z6785" s="707"/>
      <c r="AA6785" s="707"/>
      <c r="AB6785" s="707"/>
      <c r="AC6785" s="707"/>
      <c r="AD6785" s="707"/>
      <c r="AE6785" s="707"/>
      <c r="AF6785" s="707"/>
      <c r="AG6785" s="707"/>
      <c r="AH6785" s="707"/>
      <c r="AI6785" s="707"/>
      <c r="AJ6785" s="707"/>
      <c r="AK6785" s="707"/>
      <c r="AL6785" s="707"/>
      <c r="AM6785" s="707"/>
      <c r="AN6785" s="707"/>
      <c r="AO6785" s="707"/>
      <c r="AP6785" s="707"/>
      <c r="AQ6785" s="707"/>
      <c r="AR6785" s="707"/>
      <c r="AS6785" s="707"/>
      <c r="AT6785" s="707"/>
    </row>
    <row r="6786" spans="4:46">
      <c r="D6786" s="160"/>
      <c r="E6786" s="160"/>
      <c r="F6786" s="160"/>
      <c r="G6786" s="160"/>
      <c r="H6786" s="160"/>
      <c r="I6786" s="160"/>
      <c r="J6786" s="160"/>
      <c r="K6786" s="160"/>
      <c r="L6786" s="707"/>
      <c r="M6786" s="727"/>
      <c r="T6786" s="707"/>
      <c r="U6786" s="707"/>
      <c r="V6786" s="707"/>
      <c r="W6786" s="707"/>
      <c r="X6786" s="707"/>
      <c r="Y6786" s="707"/>
      <c r="Z6786" s="707"/>
      <c r="AA6786" s="707"/>
      <c r="AB6786" s="707"/>
      <c r="AC6786" s="707"/>
      <c r="AD6786" s="707"/>
      <c r="AE6786" s="707"/>
      <c r="AF6786" s="707"/>
      <c r="AG6786" s="707"/>
      <c r="AH6786" s="707"/>
      <c r="AI6786" s="707"/>
      <c r="AJ6786" s="707"/>
      <c r="AK6786" s="707"/>
      <c r="AL6786" s="707"/>
      <c r="AM6786" s="707"/>
      <c r="AQ6786" s="707"/>
      <c r="AR6786" s="707"/>
      <c r="AS6786" s="707"/>
      <c r="AT6786" s="707"/>
    </row>
    <row r="6787" spans="4:46">
      <c r="D6787" s="160"/>
      <c r="E6787" s="160"/>
      <c r="F6787" s="160"/>
      <c r="G6787" s="160"/>
      <c r="H6787" s="160"/>
      <c r="I6787" s="160"/>
      <c r="J6787" s="160"/>
      <c r="K6787" s="160"/>
      <c r="L6787" s="707"/>
      <c r="M6787" s="727"/>
      <c r="T6787" s="707"/>
      <c r="U6787" s="707"/>
      <c r="V6787" s="707"/>
      <c r="W6787" s="707"/>
      <c r="X6787" s="707"/>
      <c r="Y6787" s="707"/>
      <c r="Z6787" s="707"/>
      <c r="AA6787" s="707"/>
      <c r="AB6787" s="707"/>
      <c r="AC6787" s="707"/>
      <c r="AD6787" s="707"/>
      <c r="AE6787" s="707"/>
      <c r="AF6787" s="707"/>
      <c r="AG6787" s="707"/>
      <c r="AH6787" s="707"/>
      <c r="AI6787" s="707"/>
      <c r="AJ6787" s="707"/>
      <c r="AK6787" s="707"/>
      <c r="AL6787" s="707"/>
    </row>
    <row r="6788" spans="4:46">
      <c r="D6788" s="160"/>
      <c r="E6788" s="160"/>
      <c r="F6788" s="160"/>
      <c r="G6788" s="160"/>
      <c r="H6788" s="160"/>
      <c r="I6788" s="160"/>
      <c r="J6788" s="160"/>
      <c r="K6788" s="160"/>
      <c r="L6788" s="707"/>
      <c r="M6788" s="727"/>
      <c r="X6788" s="707"/>
      <c r="Y6788" s="707"/>
      <c r="Z6788" s="707"/>
      <c r="AA6788" s="707"/>
      <c r="AB6788" s="707"/>
      <c r="AC6788" s="707"/>
      <c r="AD6788" s="707"/>
      <c r="AE6788" s="707"/>
      <c r="AF6788" s="707"/>
      <c r="AG6788" s="707"/>
      <c r="AH6788" s="707"/>
      <c r="AI6788" s="707"/>
      <c r="AJ6788" s="707"/>
      <c r="AK6788" s="707"/>
      <c r="AL6788" s="707"/>
      <c r="AM6788" s="707"/>
    </row>
    <row r="6789" spans="4:46">
      <c r="D6789" s="160"/>
      <c r="E6789" s="160"/>
      <c r="F6789" s="160"/>
      <c r="G6789" s="160"/>
      <c r="H6789" s="160"/>
      <c r="I6789" s="160"/>
      <c r="J6789" s="160"/>
      <c r="K6789" s="160"/>
      <c r="L6789" s="707"/>
      <c r="M6789" s="727"/>
      <c r="U6789" s="707"/>
      <c r="W6789" s="707"/>
      <c r="X6789" s="707"/>
      <c r="Y6789" s="707"/>
      <c r="Z6789" s="707"/>
      <c r="AA6789" s="707"/>
      <c r="AB6789" s="707"/>
      <c r="AC6789" s="707"/>
      <c r="AD6789" s="707"/>
      <c r="AE6789" s="707"/>
      <c r="AF6789" s="707"/>
      <c r="AG6789" s="707"/>
      <c r="AK6789" s="707"/>
      <c r="AL6789" s="707"/>
      <c r="AM6789" s="707"/>
    </row>
    <row r="6790" spans="4:46">
      <c r="D6790" s="160"/>
      <c r="E6790" s="160"/>
      <c r="F6790" s="160"/>
      <c r="G6790" s="160"/>
      <c r="H6790" s="160"/>
      <c r="I6790" s="160"/>
      <c r="J6790" s="160"/>
      <c r="K6790" s="160"/>
      <c r="L6790" s="707"/>
      <c r="M6790" s="727"/>
      <c r="U6790" s="707"/>
      <c r="W6790" s="707"/>
      <c r="Y6790" s="707"/>
      <c r="Z6790" s="707"/>
      <c r="AA6790" s="707"/>
      <c r="AB6790" s="707"/>
      <c r="AC6790" s="707"/>
      <c r="AD6790" s="707"/>
      <c r="AE6790" s="707"/>
      <c r="AF6790" s="707"/>
      <c r="AG6790" s="707"/>
      <c r="AH6790" s="707"/>
      <c r="AI6790" s="707"/>
      <c r="AJ6790" s="707"/>
      <c r="AK6790" s="707"/>
    </row>
    <row r="6791" spans="4:46">
      <c r="D6791" s="160"/>
      <c r="E6791" s="160"/>
      <c r="F6791" s="160"/>
      <c r="G6791" s="160"/>
      <c r="H6791" s="160"/>
      <c r="I6791" s="160"/>
      <c r="J6791" s="160"/>
      <c r="K6791" s="160"/>
      <c r="L6791" s="707"/>
      <c r="M6791" s="727"/>
      <c r="U6791" s="707"/>
      <c r="V6791" s="707"/>
      <c r="W6791" s="707"/>
      <c r="X6791" s="707"/>
      <c r="Y6791" s="707"/>
      <c r="Z6791" s="707"/>
      <c r="AA6791" s="707"/>
      <c r="AB6791" s="707"/>
      <c r="AC6791" s="707"/>
      <c r="AD6791" s="707"/>
      <c r="AE6791" s="707"/>
      <c r="AF6791" s="707"/>
      <c r="AG6791" s="707"/>
      <c r="AH6791" s="707"/>
      <c r="AI6791" s="707"/>
      <c r="AJ6791" s="707"/>
      <c r="AK6791" s="707"/>
    </row>
    <row r="6792" spans="4:46">
      <c r="D6792" s="160"/>
      <c r="E6792" s="160"/>
      <c r="F6792" s="160"/>
      <c r="G6792" s="160"/>
      <c r="H6792" s="160"/>
      <c r="I6792" s="160"/>
      <c r="J6792" s="160"/>
      <c r="K6792" s="160"/>
      <c r="L6792" s="707"/>
      <c r="M6792" s="727"/>
      <c r="U6792" s="707"/>
      <c r="V6792" s="707"/>
      <c r="W6792" s="707"/>
      <c r="X6792" s="707"/>
      <c r="Y6792" s="707"/>
      <c r="Z6792" s="707"/>
      <c r="AB6792" s="707"/>
      <c r="AC6792" s="707"/>
      <c r="AD6792" s="707"/>
      <c r="AE6792" s="707"/>
      <c r="AF6792" s="707"/>
      <c r="AI6792" s="707"/>
      <c r="AJ6792" s="707"/>
      <c r="AK6792" s="707"/>
    </row>
    <row r="6793" spans="4:46">
      <c r="D6793" s="160"/>
      <c r="E6793" s="160"/>
      <c r="F6793" s="160"/>
      <c r="G6793" s="160"/>
      <c r="H6793" s="160"/>
      <c r="I6793" s="160"/>
      <c r="J6793" s="160"/>
      <c r="K6793" s="160"/>
      <c r="L6793" s="707"/>
      <c r="M6793" s="727"/>
      <c r="U6793" s="707"/>
      <c r="W6793" s="707"/>
      <c r="X6793" s="707"/>
      <c r="Y6793" s="707"/>
      <c r="Z6793" s="707"/>
      <c r="AB6793" s="707"/>
      <c r="AC6793" s="707"/>
      <c r="AD6793" s="707"/>
      <c r="AE6793" s="707"/>
      <c r="AF6793" s="707"/>
      <c r="AG6793" s="707"/>
      <c r="AH6793" s="707"/>
      <c r="AI6793" s="707"/>
      <c r="AJ6793" s="707"/>
      <c r="AK6793" s="707"/>
    </row>
    <row r="6794" spans="4:46">
      <c r="D6794" s="160"/>
      <c r="E6794" s="160"/>
      <c r="F6794" s="160"/>
      <c r="G6794" s="160"/>
      <c r="H6794" s="160"/>
      <c r="I6794" s="160"/>
      <c r="J6794" s="160"/>
      <c r="K6794" s="160"/>
      <c r="L6794" s="707"/>
      <c r="M6794" s="727"/>
      <c r="X6794" s="707"/>
      <c r="Y6794" s="707"/>
      <c r="Z6794" s="707"/>
      <c r="AA6794" s="707"/>
      <c r="AB6794" s="707"/>
      <c r="AC6794" s="707"/>
      <c r="AD6794" s="707"/>
      <c r="AE6794" s="707"/>
      <c r="AF6794" s="707"/>
      <c r="AG6794" s="707"/>
      <c r="AH6794" s="707"/>
      <c r="AI6794" s="707"/>
      <c r="AJ6794" s="707"/>
      <c r="AK6794" s="707"/>
    </row>
    <row r="6795" spans="4:46">
      <c r="D6795" s="160"/>
      <c r="E6795" s="160"/>
      <c r="F6795" s="160"/>
      <c r="G6795" s="160"/>
      <c r="H6795" s="160"/>
      <c r="I6795" s="160"/>
      <c r="J6795" s="160"/>
      <c r="K6795" s="160"/>
      <c r="L6795" s="707"/>
      <c r="M6795" s="727"/>
      <c r="X6795" s="707"/>
      <c r="Y6795" s="707"/>
      <c r="Z6795" s="707"/>
      <c r="AA6795" s="707"/>
      <c r="AB6795" s="707"/>
      <c r="AC6795" s="707"/>
      <c r="AD6795" s="707"/>
      <c r="AE6795" s="707"/>
      <c r="AF6795" s="707"/>
      <c r="AG6795" s="707"/>
      <c r="AH6795" s="707"/>
      <c r="AI6795" s="707"/>
      <c r="AJ6795" s="707"/>
    </row>
    <row r="6796" spans="4:46">
      <c r="D6796" s="160"/>
      <c r="E6796" s="160"/>
      <c r="F6796" s="160"/>
      <c r="G6796" s="160"/>
      <c r="H6796" s="160"/>
      <c r="I6796" s="160"/>
      <c r="J6796" s="707"/>
      <c r="K6796" s="160"/>
      <c r="L6796" s="707"/>
      <c r="M6796" s="727"/>
      <c r="X6796" s="707"/>
      <c r="Y6796" s="707"/>
      <c r="Z6796" s="707"/>
      <c r="AB6796" s="707"/>
      <c r="AC6796" s="707"/>
      <c r="AD6796" s="707"/>
      <c r="AE6796" s="707"/>
      <c r="AF6796" s="707"/>
      <c r="AG6796" s="707"/>
      <c r="AH6796" s="707"/>
      <c r="AI6796" s="707"/>
      <c r="AJ6796" s="707"/>
      <c r="AK6796" s="707"/>
    </row>
    <row r="6797" spans="4:46">
      <c r="D6797" s="160"/>
      <c r="E6797" s="160"/>
      <c r="F6797" s="160"/>
      <c r="G6797" s="160"/>
      <c r="H6797" s="160"/>
      <c r="I6797" s="160"/>
      <c r="J6797" s="707"/>
      <c r="K6797" s="160"/>
      <c r="L6797" s="707"/>
      <c r="M6797" s="727"/>
      <c r="X6797" s="707"/>
      <c r="Y6797" s="707"/>
      <c r="Z6797" s="707"/>
      <c r="AA6797" s="707"/>
      <c r="AB6797" s="707"/>
      <c r="AC6797" s="707"/>
      <c r="AD6797" s="707"/>
      <c r="AE6797" s="707"/>
      <c r="AF6797" s="707"/>
      <c r="AG6797" s="707"/>
      <c r="AH6797" s="707"/>
      <c r="AI6797" s="707"/>
      <c r="AJ6797" s="707"/>
      <c r="AK6797" s="707"/>
    </row>
    <row r="6798" spans="4:46">
      <c r="D6798" s="160"/>
      <c r="E6798" s="160"/>
      <c r="F6798" s="160"/>
      <c r="G6798" s="160"/>
      <c r="H6798" s="160"/>
      <c r="I6798" s="160"/>
      <c r="J6798" s="707"/>
      <c r="K6798" s="160"/>
      <c r="L6798" s="707"/>
      <c r="M6798" s="727"/>
      <c r="X6798" s="707"/>
      <c r="Y6798" s="707"/>
      <c r="Z6798" s="707"/>
      <c r="AA6798" s="707"/>
      <c r="AB6798" s="707"/>
      <c r="AC6798" s="707"/>
      <c r="AD6798" s="707"/>
      <c r="AE6798" s="707"/>
      <c r="AF6798" s="707"/>
      <c r="AG6798" s="707"/>
      <c r="AH6798" s="707"/>
      <c r="AI6798" s="707"/>
      <c r="AJ6798" s="707"/>
      <c r="AK6798" s="707"/>
    </row>
    <row r="6799" spans="4:46">
      <c r="D6799" s="160"/>
      <c r="E6799" s="160"/>
      <c r="F6799" s="160"/>
      <c r="G6799" s="160"/>
      <c r="H6799" s="160"/>
      <c r="I6799" s="160"/>
      <c r="J6799" s="707"/>
      <c r="K6799" s="160"/>
      <c r="L6799" s="707"/>
      <c r="M6799" s="727"/>
      <c r="X6799" s="707"/>
      <c r="Z6799" s="707"/>
      <c r="AB6799" s="707"/>
      <c r="AC6799" s="707"/>
      <c r="AD6799" s="707"/>
      <c r="AE6799" s="707"/>
      <c r="AF6799" s="707"/>
      <c r="AG6799" s="707"/>
      <c r="AH6799" s="707"/>
      <c r="AI6799" s="707"/>
      <c r="AJ6799" s="707"/>
    </row>
    <row r="6800" spans="4:46">
      <c r="D6800" s="160"/>
      <c r="E6800" s="160"/>
      <c r="F6800" s="160"/>
      <c r="G6800" s="160"/>
      <c r="H6800" s="160"/>
      <c r="I6800" s="160"/>
      <c r="J6800" s="707"/>
      <c r="K6800" s="160"/>
      <c r="L6800" s="707"/>
      <c r="M6800" s="727"/>
      <c r="Z6800" s="707"/>
      <c r="AA6800" s="707"/>
      <c r="AB6800" s="707"/>
      <c r="AC6800" s="707"/>
      <c r="AD6800" s="707"/>
      <c r="AE6800" s="707"/>
      <c r="AF6800" s="707"/>
      <c r="AG6800" s="707"/>
      <c r="AH6800" s="707"/>
      <c r="AI6800" s="707"/>
      <c r="AJ6800" s="707"/>
    </row>
    <row r="6801" spans="4:39">
      <c r="D6801" s="160"/>
      <c r="E6801" s="160"/>
      <c r="F6801" s="160"/>
      <c r="G6801" s="160"/>
      <c r="H6801" s="160"/>
      <c r="I6801" s="160"/>
      <c r="J6801" s="707"/>
      <c r="K6801" s="160"/>
      <c r="L6801" s="707"/>
      <c r="M6801" s="727"/>
      <c r="Z6801" s="707"/>
      <c r="AA6801" s="707"/>
      <c r="AB6801" s="707"/>
      <c r="AC6801" s="707"/>
      <c r="AG6801" s="707"/>
      <c r="AH6801" s="707"/>
      <c r="AI6801" s="707"/>
      <c r="AJ6801" s="707"/>
    </row>
    <row r="6802" spans="4:39">
      <c r="D6802" s="160"/>
      <c r="E6802" s="160"/>
      <c r="F6802" s="160"/>
      <c r="G6802" s="160"/>
      <c r="H6802" s="160"/>
      <c r="I6802" s="160"/>
      <c r="J6802" s="160"/>
      <c r="K6802" s="160"/>
      <c r="L6802" s="707"/>
      <c r="M6802" s="727"/>
      <c r="Z6802" s="707"/>
      <c r="AA6802" s="707"/>
      <c r="AB6802" s="707"/>
      <c r="AC6802" s="707"/>
      <c r="AD6802" s="707"/>
      <c r="AE6802" s="707"/>
      <c r="AF6802" s="707"/>
      <c r="AG6802" s="707"/>
      <c r="AH6802" s="707"/>
      <c r="AI6802" s="707"/>
    </row>
    <row r="6803" spans="4:39">
      <c r="D6803" s="160"/>
      <c r="E6803" s="160"/>
      <c r="F6803" s="160"/>
      <c r="G6803" s="160"/>
      <c r="H6803" s="160"/>
      <c r="I6803" s="160"/>
      <c r="J6803" s="160"/>
      <c r="K6803" s="160"/>
      <c r="L6803" s="707"/>
      <c r="M6803" s="727"/>
      <c r="Z6803" s="707"/>
      <c r="AA6803" s="707"/>
      <c r="AB6803" s="707"/>
      <c r="AC6803" s="707"/>
      <c r="AD6803" s="707"/>
      <c r="AE6803" s="707"/>
      <c r="AF6803" s="707"/>
      <c r="AG6803" s="707"/>
      <c r="AH6803" s="707"/>
      <c r="AI6803" s="707"/>
    </row>
    <row r="6804" spans="4:39">
      <c r="D6804" s="160"/>
      <c r="E6804" s="160"/>
      <c r="F6804" s="160"/>
      <c r="G6804" s="160"/>
      <c r="H6804" s="160"/>
      <c r="I6804" s="160"/>
      <c r="J6804" s="160"/>
      <c r="K6804" s="160"/>
      <c r="L6804" s="707"/>
      <c r="M6804" s="727"/>
      <c r="Z6804" s="707"/>
      <c r="AA6804" s="707"/>
      <c r="AB6804" s="707"/>
      <c r="AC6804" s="707"/>
      <c r="AD6804" s="707"/>
      <c r="AG6804" s="707"/>
      <c r="AH6804" s="707"/>
      <c r="AI6804" s="707"/>
    </row>
    <row r="6805" spans="4:39">
      <c r="D6805" s="160"/>
      <c r="E6805" s="160"/>
      <c r="F6805" s="160"/>
      <c r="G6805" s="160"/>
      <c r="H6805" s="160"/>
      <c r="I6805" s="160"/>
      <c r="J6805" s="160"/>
      <c r="K6805" s="160"/>
      <c r="L6805" s="707"/>
      <c r="M6805" s="727"/>
      <c r="Z6805" s="707"/>
      <c r="AA6805" s="707"/>
      <c r="AC6805" s="707"/>
      <c r="AD6805" s="707"/>
      <c r="AE6805" s="707"/>
      <c r="AF6805" s="707"/>
      <c r="AG6805" s="707"/>
      <c r="AH6805" s="707"/>
      <c r="AI6805" s="707"/>
      <c r="AJ6805" s="707"/>
      <c r="AK6805" s="707"/>
      <c r="AL6805" s="707"/>
      <c r="AM6805" s="707"/>
    </row>
    <row r="6806" spans="4:39">
      <c r="D6806" s="160"/>
      <c r="E6806" s="160"/>
      <c r="F6806" s="160"/>
      <c r="G6806" s="160"/>
      <c r="H6806" s="160"/>
      <c r="I6806" s="160"/>
      <c r="J6806" s="160"/>
      <c r="K6806" s="160"/>
      <c r="L6806" s="707"/>
      <c r="M6806" s="727"/>
      <c r="Z6806" s="707"/>
      <c r="AA6806" s="707"/>
      <c r="AB6806" s="707"/>
      <c r="AC6806" s="707"/>
      <c r="AD6806" s="707"/>
      <c r="AE6806" s="707"/>
      <c r="AF6806" s="707"/>
      <c r="AG6806" s="707"/>
      <c r="AH6806" s="707"/>
      <c r="AI6806" s="707"/>
      <c r="AJ6806" s="707"/>
      <c r="AK6806" s="707"/>
      <c r="AL6806" s="707"/>
      <c r="AM6806" s="707"/>
    </row>
    <row r="6807" spans="4:39">
      <c r="D6807" s="160"/>
      <c r="E6807" s="160"/>
      <c r="F6807" s="160"/>
      <c r="G6807" s="160"/>
      <c r="H6807" s="160"/>
      <c r="I6807" s="160"/>
      <c r="J6807" s="160"/>
      <c r="K6807" s="160"/>
      <c r="L6807" s="707"/>
      <c r="M6807" s="727"/>
      <c r="Z6807" s="707"/>
      <c r="AA6807" s="707"/>
      <c r="AB6807" s="707"/>
      <c r="AC6807" s="707"/>
      <c r="AD6807" s="707"/>
      <c r="AE6807" s="707"/>
      <c r="AF6807" s="707"/>
      <c r="AG6807" s="707"/>
      <c r="AH6807" s="707"/>
      <c r="AK6807" s="707"/>
      <c r="AL6807" s="707"/>
      <c r="AM6807" s="707"/>
    </row>
    <row r="6808" spans="4:39">
      <c r="D6808" s="160"/>
      <c r="E6808" s="160"/>
      <c r="F6808" s="160"/>
      <c r="G6808" s="160"/>
      <c r="H6808" s="160"/>
      <c r="I6808" s="160"/>
      <c r="J6808" s="160"/>
      <c r="K6808" s="160"/>
      <c r="L6808" s="707"/>
      <c r="M6808" s="727"/>
      <c r="Z6808" s="707"/>
      <c r="AB6808" s="707"/>
      <c r="AC6808" s="707"/>
      <c r="AD6808" s="707"/>
      <c r="AE6808" s="707"/>
      <c r="AF6808" s="707"/>
      <c r="AG6808" s="707"/>
      <c r="AH6808" s="707"/>
      <c r="AI6808" s="707"/>
      <c r="AJ6808" s="707"/>
      <c r="AK6808" s="707"/>
      <c r="AL6808" s="707"/>
    </row>
    <row r="6809" spans="4:39">
      <c r="D6809" s="160"/>
      <c r="E6809" s="160"/>
      <c r="F6809" s="160"/>
      <c r="G6809" s="160"/>
      <c r="H6809" s="160"/>
      <c r="I6809" s="160"/>
      <c r="J6809" s="160"/>
      <c r="K6809" s="160"/>
      <c r="L6809" s="707"/>
      <c r="M6809" s="727"/>
      <c r="Z6809" s="707"/>
      <c r="AA6809" s="707"/>
      <c r="AB6809" s="707"/>
      <c r="AC6809" s="707"/>
      <c r="AD6809" s="707"/>
      <c r="AE6809" s="707"/>
      <c r="AF6809" s="707"/>
      <c r="AG6809" s="707"/>
      <c r="AH6809" s="707"/>
      <c r="AI6809" s="707"/>
      <c r="AJ6809" s="707"/>
      <c r="AK6809" s="707"/>
      <c r="AL6809" s="707"/>
    </row>
    <row r="6810" spans="4:39">
      <c r="D6810" s="160"/>
      <c r="E6810" s="160"/>
      <c r="F6810" s="160"/>
      <c r="G6810" s="160"/>
      <c r="H6810" s="160"/>
      <c r="I6810" s="160"/>
      <c r="J6810" s="160"/>
      <c r="K6810" s="160"/>
      <c r="L6810" s="707"/>
      <c r="M6810" s="727"/>
      <c r="Y6810" s="707"/>
      <c r="Z6810" s="707"/>
      <c r="AA6810" s="707"/>
      <c r="AB6810" s="707"/>
      <c r="AC6810" s="707"/>
      <c r="AD6810" s="707"/>
      <c r="AE6810" s="707"/>
      <c r="AG6810" s="707"/>
      <c r="AH6810" s="707"/>
      <c r="AI6810" s="707"/>
      <c r="AJ6810" s="707"/>
      <c r="AK6810" s="707"/>
    </row>
    <row r="6811" spans="4:39">
      <c r="D6811" s="160"/>
      <c r="E6811" s="160"/>
      <c r="F6811" s="160"/>
      <c r="G6811" s="160"/>
      <c r="H6811" s="160"/>
      <c r="I6811" s="160"/>
      <c r="J6811" s="160"/>
      <c r="K6811" s="160"/>
      <c r="L6811" s="707"/>
      <c r="M6811" s="727"/>
      <c r="Y6811" s="707"/>
      <c r="Z6811" s="707"/>
      <c r="AB6811" s="707"/>
      <c r="AC6811" s="707"/>
      <c r="AD6811" s="707"/>
      <c r="AE6811" s="707"/>
      <c r="AF6811" s="707"/>
      <c r="AG6811" s="707"/>
      <c r="AH6811" s="707"/>
      <c r="AI6811" s="707"/>
      <c r="AJ6811" s="707"/>
      <c r="AK6811" s="707"/>
      <c r="AL6811" s="707"/>
    </row>
    <row r="6812" spans="4:39">
      <c r="D6812" s="160"/>
      <c r="E6812" s="160"/>
      <c r="F6812" s="160"/>
      <c r="G6812" s="160"/>
      <c r="H6812" s="160"/>
      <c r="I6812" s="160"/>
      <c r="J6812" s="160"/>
      <c r="K6812" s="160"/>
      <c r="L6812" s="707"/>
      <c r="M6812" s="727"/>
      <c r="Y6812" s="707"/>
      <c r="Z6812" s="707"/>
      <c r="AA6812" s="707"/>
      <c r="AB6812" s="707"/>
      <c r="AC6812" s="707"/>
      <c r="AD6812" s="707"/>
      <c r="AE6812" s="707"/>
      <c r="AF6812" s="707"/>
      <c r="AG6812" s="707"/>
      <c r="AH6812" s="707"/>
      <c r="AI6812" s="707"/>
      <c r="AJ6812" s="707"/>
      <c r="AK6812" s="707"/>
      <c r="AL6812" s="707"/>
    </row>
    <row r="6813" spans="4:39">
      <c r="D6813" s="160"/>
      <c r="E6813" s="160"/>
      <c r="F6813" s="160"/>
      <c r="G6813" s="160"/>
      <c r="H6813" s="160"/>
      <c r="I6813" s="160"/>
      <c r="J6813" s="160"/>
      <c r="K6813" s="160"/>
      <c r="L6813" s="707"/>
      <c r="M6813" s="727"/>
      <c r="W6813" s="707"/>
      <c r="X6813" s="707"/>
      <c r="Y6813" s="707"/>
      <c r="Z6813" s="707"/>
      <c r="AA6813" s="707"/>
      <c r="AB6813" s="707"/>
      <c r="AC6813" s="707"/>
      <c r="AD6813" s="707"/>
      <c r="AE6813" s="707"/>
      <c r="AF6813" s="707"/>
      <c r="AG6813" s="707"/>
      <c r="AH6813" s="707"/>
      <c r="AI6813" s="707"/>
      <c r="AJ6813" s="707"/>
      <c r="AK6813" s="707"/>
    </row>
    <row r="6814" spans="4:39">
      <c r="D6814" s="160"/>
      <c r="E6814" s="160"/>
      <c r="F6814" s="160"/>
      <c r="G6814" s="160"/>
      <c r="H6814" s="160"/>
      <c r="I6814" s="160"/>
      <c r="J6814" s="160"/>
      <c r="K6814" s="160"/>
      <c r="L6814" s="707"/>
      <c r="M6814" s="727"/>
      <c r="W6814" s="707"/>
      <c r="X6814" s="707"/>
      <c r="Y6814" s="707"/>
      <c r="Z6814" s="707"/>
      <c r="AA6814" s="707"/>
      <c r="AB6814" s="707"/>
      <c r="AC6814" s="707"/>
      <c r="AD6814" s="707"/>
      <c r="AE6814" s="707"/>
      <c r="AF6814" s="707"/>
      <c r="AG6814" s="707"/>
      <c r="AH6814" s="707"/>
      <c r="AI6814" s="707"/>
      <c r="AJ6814" s="707"/>
      <c r="AK6814" s="707"/>
    </row>
    <row r="6815" spans="4:39">
      <c r="D6815" s="160"/>
      <c r="E6815" s="160"/>
      <c r="F6815" s="160"/>
      <c r="G6815" s="160"/>
      <c r="H6815" s="160"/>
      <c r="I6815" s="160"/>
      <c r="J6815" s="160"/>
      <c r="K6815" s="160"/>
      <c r="L6815" s="707"/>
      <c r="M6815" s="727"/>
      <c r="W6815" s="707"/>
      <c r="X6815" s="707"/>
      <c r="Y6815" s="707"/>
      <c r="Z6815" s="707"/>
      <c r="AA6815" s="707"/>
      <c r="AB6815" s="707"/>
      <c r="AC6815" s="707"/>
      <c r="AD6815" s="707"/>
      <c r="AE6815" s="707"/>
      <c r="AF6815" s="707"/>
      <c r="AG6815" s="707"/>
      <c r="AH6815" s="707"/>
      <c r="AI6815" s="707"/>
      <c r="AJ6815" s="707"/>
      <c r="AK6815" s="707"/>
    </row>
    <row r="6816" spans="4:39">
      <c r="D6816" s="160"/>
      <c r="E6816" s="160"/>
      <c r="F6816" s="160"/>
      <c r="G6816" s="160"/>
      <c r="H6816" s="160"/>
      <c r="I6816" s="160"/>
      <c r="J6816" s="160"/>
      <c r="K6816" s="160"/>
      <c r="L6816" s="707"/>
      <c r="M6816" s="727"/>
      <c r="W6816" s="707"/>
      <c r="X6816" s="707"/>
      <c r="Y6816" s="707"/>
      <c r="Z6816" s="707"/>
      <c r="AA6816" s="707"/>
      <c r="AB6816" s="707"/>
      <c r="AC6816" s="707"/>
      <c r="AD6816" s="707"/>
      <c r="AE6816" s="707"/>
      <c r="AF6816" s="707"/>
      <c r="AG6816" s="707"/>
      <c r="AH6816" s="707"/>
      <c r="AI6816" s="707"/>
      <c r="AK6816" s="707"/>
    </row>
    <row r="6817" spans="4:35">
      <c r="D6817" s="160"/>
      <c r="E6817" s="160"/>
      <c r="F6817" s="160"/>
      <c r="G6817" s="160"/>
      <c r="H6817" s="160"/>
      <c r="I6817" s="160"/>
      <c r="J6817" s="160"/>
      <c r="K6817" s="160"/>
      <c r="L6817" s="707"/>
      <c r="M6817" s="727"/>
      <c r="W6817" s="707"/>
      <c r="Y6817" s="707"/>
      <c r="Z6817" s="707"/>
      <c r="AA6817" s="707"/>
      <c r="AC6817" s="707"/>
      <c r="AD6817" s="707"/>
      <c r="AE6817" s="707"/>
      <c r="AF6817" s="707"/>
      <c r="AG6817" s="707"/>
      <c r="AH6817" s="707"/>
      <c r="AI6817" s="707"/>
    </row>
    <row r="6818" spans="4:35">
      <c r="D6818" s="160"/>
      <c r="E6818" s="160"/>
      <c r="F6818" s="160"/>
      <c r="G6818" s="160"/>
      <c r="H6818" s="160"/>
      <c r="I6818" s="160"/>
      <c r="J6818" s="160"/>
      <c r="K6818" s="160"/>
      <c r="L6818" s="707"/>
      <c r="M6818" s="727"/>
      <c r="Z6818" s="707"/>
      <c r="AA6818" s="707"/>
      <c r="AB6818" s="707"/>
      <c r="AC6818" s="707"/>
      <c r="AD6818" s="707"/>
      <c r="AE6818" s="707"/>
      <c r="AF6818" s="707"/>
      <c r="AG6818" s="707"/>
      <c r="AH6818" s="707"/>
      <c r="AI6818" s="707"/>
    </row>
    <row r="6819" spans="4:35">
      <c r="D6819" s="160"/>
      <c r="E6819" s="160"/>
      <c r="F6819" s="160"/>
      <c r="G6819" s="160"/>
      <c r="H6819" s="160"/>
      <c r="I6819" s="160"/>
      <c r="J6819" s="160"/>
      <c r="K6819" s="160"/>
      <c r="L6819" s="707"/>
      <c r="M6819" s="727"/>
      <c r="Z6819" s="707"/>
      <c r="AA6819" s="707"/>
      <c r="AB6819" s="707"/>
      <c r="AG6819" s="707"/>
      <c r="AH6819" s="707"/>
      <c r="AI6819" s="707"/>
    </row>
    <row r="6820" spans="4:35">
      <c r="D6820" s="160"/>
      <c r="E6820" s="160"/>
      <c r="F6820" s="160"/>
      <c r="G6820" s="160"/>
      <c r="H6820" s="160"/>
      <c r="I6820" s="160"/>
      <c r="J6820" s="160"/>
      <c r="K6820" s="160"/>
      <c r="L6820" s="707"/>
      <c r="M6820" s="727"/>
      <c r="Z6820" s="707"/>
      <c r="AC6820" s="707"/>
      <c r="AD6820" s="707"/>
      <c r="AE6820" s="707"/>
      <c r="AF6820" s="707"/>
      <c r="AG6820" s="707"/>
      <c r="AH6820" s="707"/>
    </row>
    <row r="6821" spans="4:35">
      <c r="D6821" s="160"/>
      <c r="E6821" s="160"/>
      <c r="F6821" s="160"/>
      <c r="G6821" s="160"/>
      <c r="H6821" s="160"/>
      <c r="I6821" s="160"/>
      <c r="J6821" s="160"/>
      <c r="K6821" s="160"/>
      <c r="L6821" s="707"/>
      <c r="M6821" s="727"/>
      <c r="Z6821" s="707"/>
      <c r="AA6821" s="707"/>
      <c r="AB6821" s="707"/>
      <c r="AC6821" s="707"/>
      <c r="AD6821" s="707"/>
      <c r="AE6821" s="707"/>
      <c r="AF6821" s="707"/>
      <c r="AG6821" s="707"/>
      <c r="AH6821" s="707"/>
    </row>
    <row r="6822" spans="4:35">
      <c r="D6822" s="160"/>
      <c r="E6822" s="160"/>
      <c r="F6822" s="160"/>
      <c r="G6822" s="160"/>
      <c r="H6822" s="160"/>
      <c r="I6822" s="160"/>
      <c r="J6822" s="160"/>
      <c r="K6822" s="160"/>
      <c r="L6822" s="707"/>
      <c r="M6822" s="727"/>
      <c r="V6822" s="707"/>
      <c r="W6822" s="707"/>
      <c r="Z6822" s="707"/>
      <c r="AA6822" s="707"/>
      <c r="AB6822" s="707"/>
      <c r="AG6822" s="707"/>
      <c r="AH6822" s="707"/>
    </row>
    <row r="6823" spans="4:35">
      <c r="D6823" s="160"/>
      <c r="E6823" s="160"/>
      <c r="F6823" s="160"/>
      <c r="G6823" s="160"/>
      <c r="H6823" s="160"/>
      <c r="I6823" s="160"/>
      <c r="J6823" s="160"/>
      <c r="K6823" s="160"/>
      <c r="L6823" s="707"/>
      <c r="M6823" s="727"/>
      <c r="V6823" s="707"/>
      <c r="W6823" s="707"/>
      <c r="Y6823" s="707"/>
      <c r="Z6823" s="707"/>
      <c r="AA6823" s="707"/>
      <c r="AB6823" s="707"/>
      <c r="AC6823" s="707"/>
      <c r="AD6823" s="707"/>
      <c r="AE6823" s="707"/>
      <c r="AF6823" s="707"/>
      <c r="AG6823" s="707"/>
      <c r="AH6823" s="707"/>
    </row>
    <row r="6824" spans="4:35">
      <c r="D6824" s="160"/>
      <c r="E6824" s="160"/>
      <c r="F6824" s="160"/>
      <c r="G6824" s="160"/>
      <c r="H6824" s="160"/>
      <c r="I6824" s="160"/>
      <c r="J6824" s="160"/>
      <c r="K6824" s="160"/>
      <c r="L6824" s="707"/>
      <c r="M6824" s="727"/>
      <c r="V6824" s="707"/>
      <c r="W6824" s="707"/>
      <c r="Y6824" s="707"/>
      <c r="Z6824" s="707"/>
      <c r="AA6824" s="707"/>
      <c r="AB6824" s="707"/>
      <c r="AC6824" s="707"/>
      <c r="AD6824" s="707"/>
      <c r="AE6824" s="707"/>
      <c r="AF6824" s="707"/>
      <c r="AG6824" s="707"/>
      <c r="AH6824" s="707"/>
    </row>
    <row r="6825" spans="4:35">
      <c r="D6825" s="160"/>
      <c r="E6825" s="160"/>
      <c r="F6825" s="160"/>
      <c r="G6825" s="160"/>
      <c r="H6825" s="160"/>
      <c r="I6825" s="160"/>
      <c r="J6825" s="160"/>
      <c r="K6825" s="160"/>
      <c r="L6825" s="707"/>
      <c r="M6825" s="727"/>
      <c r="V6825" s="707"/>
      <c r="W6825" s="707"/>
      <c r="Z6825" s="707"/>
      <c r="AA6825" s="707"/>
      <c r="AB6825" s="707"/>
      <c r="AE6825" s="707"/>
      <c r="AG6825" s="707"/>
      <c r="AH6825" s="707"/>
    </row>
    <row r="6826" spans="4:35">
      <c r="D6826" s="160"/>
      <c r="E6826" s="160"/>
      <c r="F6826" s="160"/>
      <c r="G6826" s="160"/>
      <c r="H6826" s="160"/>
      <c r="I6826" s="160"/>
      <c r="J6826" s="160"/>
      <c r="K6826" s="160"/>
      <c r="L6826" s="707"/>
      <c r="M6826" s="727"/>
      <c r="V6826" s="707"/>
      <c r="W6826" s="707"/>
      <c r="Z6826" s="707"/>
      <c r="AA6826" s="707"/>
      <c r="AB6826" s="707"/>
      <c r="AC6826" s="707"/>
      <c r="AD6826" s="707"/>
      <c r="AE6826" s="707"/>
    </row>
    <row r="6827" spans="4:35">
      <c r="D6827" s="160"/>
      <c r="E6827" s="160"/>
      <c r="F6827" s="160"/>
      <c r="G6827" s="160"/>
      <c r="H6827" s="160"/>
      <c r="I6827" s="160"/>
      <c r="J6827" s="160"/>
      <c r="K6827" s="160"/>
      <c r="L6827" s="707"/>
      <c r="M6827" s="727"/>
      <c r="W6827" s="707"/>
      <c r="X6827" s="707"/>
      <c r="Z6827" s="707"/>
      <c r="AA6827" s="707"/>
      <c r="AB6827" s="707"/>
      <c r="AC6827" s="707"/>
      <c r="AD6827" s="707"/>
      <c r="AE6827" s="707"/>
      <c r="AF6827" s="707"/>
    </row>
    <row r="6828" spans="4:35">
      <c r="D6828" s="160"/>
      <c r="E6828" s="160"/>
      <c r="F6828" s="160"/>
      <c r="G6828" s="160"/>
      <c r="H6828" s="160"/>
      <c r="I6828" s="160"/>
      <c r="J6828" s="160"/>
      <c r="K6828" s="160"/>
      <c r="L6828" s="707"/>
      <c r="M6828" s="727"/>
      <c r="W6828" s="707"/>
      <c r="X6828" s="707"/>
      <c r="AC6828" s="707"/>
      <c r="AF6828" s="707"/>
    </row>
    <row r="6829" spans="4:35">
      <c r="D6829" s="160"/>
      <c r="E6829" s="160"/>
      <c r="F6829" s="160"/>
      <c r="G6829" s="160"/>
      <c r="H6829" s="160"/>
      <c r="I6829" s="160"/>
      <c r="J6829" s="160"/>
      <c r="K6829" s="160"/>
      <c r="L6829" s="707"/>
      <c r="M6829" s="727"/>
      <c r="W6829" s="707"/>
      <c r="X6829" s="707"/>
      <c r="AA6829" s="707"/>
      <c r="AB6829" s="707"/>
      <c r="AC6829" s="707"/>
      <c r="AD6829" s="707"/>
      <c r="AE6829" s="707"/>
      <c r="AF6829" s="707"/>
    </row>
    <row r="6830" spans="4:35">
      <c r="D6830" s="160"/>
      <c r="E6830" s="160"/>
      <c r="F6830" s="160"/>
      <c r="G6830" s="160"/>
      <c r="H6830" s="160"/>
      <c r="I6830" s="160"/>
      <c r="J6830" s="160"/>
      <c r="K6830" s="160"/>
      <c r="L6830" s="707"/>
      <c r="M6830" s="727"/>
      <c r="X6830" s="707"/>
      <c r="Y6830" s="707"/>
      <c r="AA6830" s="707"/>
      <c r="AB6830" s="707"/>
      <c r="AC6830" s="707"/>
      <c r="AD6830" s="707"/>
      <c r="AE6830" s="707"/>
      <c r="AF6830" s="707"/>
      <c r="AG6830" s="707"/>
    </row>
    <row r="6831" spans="4:35">
      <c r="D6831" s="160"/>
      <c r="E6831" s="160"/>
      <c r="F6831" s="160"/>
      <c r="G6831" s="160"/>
      <c r="H6831" s="160"/>
      <c r="I6831" s="160"/>
      <c r="J6831" s="160"/>
      <c r="K6831" s="160"/>
      <c r="L6831" s="707"/>
      <c r="M6831" s="727"/>
      <c r="X6831" s="707"/>
      <c r="Y6831" s="707"/>
      <c r="AD6831" s="707"/>
      <c r="AG6831" s="707"/>
    </row>
    <row r="6832" spans="4:35">
      <c r="D6832" s="160"/>
      <c r="E6832" s="160"/>
      <c r="F6832" s="160"/>
      <c r="G6832" s="160"/>
      <c r="H6832" s="160"/>
      <c r="I6832" s="160"/>
      <c r="J6832" s="160"/>
      <c r="K6832" s="160"/>
      <c r="L6832" s="707"/>
      <c r="M6832" s="727"/>
      <c r="X6832" s="707"/>
      <c r="Y6832" s="707"/>
      <c r="AA6832" s="707"/>
      <c r="AB6832" s="707"/>
      <c r="AC6832" s="707"/>
      <c r="AD6832" s="707"/>
      <c r="AE6832" s="707"/>
      <c r="AF6832" s="707"/>
      <c r="AG6832" s="707"/>
    </row>
    <row r="6833" spans="4:46">
      <c r="D6833" s="160"/>
      <c r="E6833" s="160"/>
      <c r="F6833" s="160"/>
      <c r="G6833" s="160"/>
      <c r="H6833" s="160"/>
      <c r="I6833" s="160"/>
      <c r="J6833" s="160"/>
      <c r="K6833" s="160"/>
      <c r="L6833" s="707"/>
      <c r="M6833" s="727"/>
      <c r="X6833" s="707"/>
      <c r="Y6833" s="707"/>
      <c r="AA6833" s="707"/>
      <c r="AB6833" s="707"/>
      <c r="AC6833" s="707"/>
      <c r="AD6833" s="707"/>
      <c r="AE6833" s="707"/>
      <c r="AF6833" s="707"/>
      <c r="AG6833" s="707"/>
      <c r="AH6833" s="707"/>
    </row>
    <row r="6834" spans="4:46">
      <c r="D6834" s="160"/>
      <c r="E6834" s="160"/>
      <c r="F6834" s="160"/>
      <c r="G6834" s="160"/>
      <c r="H6834" s="160"/>
      <c r="I6834" s="160"/>
      <c r="J6834" s="160"/>
      <c r="K6834" s="160"/>
      <c r="L6834" s="707"/>
      <c r="M6834" s="727"/>
      <c r="T6834" s="707"/>
      <c r="X6834" s="707"/>
      <c r="Y6834" s="707"/>
      <c r="Z6834" s="707"/>
      <c r="AD6834" s="707"/>
      <c r="AG6834" s="707"/>
      <c r="AH6834" s="707"/>
    </row>
    <row r="6835" spans="4:46">
      <c r="D6835" s="160"/>
      <c r="E6835" s="160"/>
      <c r="F6835" s="160"/>
      <c r="G6835" s="160"/>
      <c r="H6835" s="160"/>
      <c r="I6835" s="160"/>
      <c r="J6835" s="160"/>
      <c r="K6835" s="160"/>
      <c r="L6835" s="707"/>
      <c r="M6835" s="727"/>
      <c r="T6835" s="707"/>
      <c r="X6835" s="707"/>
      <c r="Y6835" s="707"/>
      <c r="Z6835" s="707"/>
      <c r="AA6835" s="707"/>
      <c r="AB6835" s="707"/>
      <c r="AC6835" s="707"/>
      <c r="AD6835" s="707"/>
      <c r="AE6835" s="707"/>
      <c r="AF6835" s="707"/>
      <c r="AG6835" s="707"/>
      <c r="AH6835" s="707"/>
      <c r="AI6835" s="707"/>
      <c r="AJ6835" s="707"/>
      <c r="AK6835" s="707"/>
      <c r="AL6835" s="707"/>
      <c r="AM6835" s="707"/>
    </row>
    <row r="6836" spans="4:46">
      <c r="D6836" s="160"/>
      <c r="E6836" s="160"/>
      <c r="F6836" s="160"/>
      <c r="G6836" s="160"/>
      <c r="H6836" s="160"/>
      <c r="I6836" s="160"/>
      <c r="J6836" s="160"/>
      <c r="K6836" s="160"/>
      <c r="L6836" s="707"/>
      <c r="M6836" s="727"/>
      <c r="T6836" s="707"/>
      <c r="U6836" s="707"/>
      <c r="V6836" s="707"/>
      <c r="X6836" s="707"/>
      <c r="Y6836" s="707"/>
      <c r="Z6836" s="707"/>
      <c r="AA6836" s="707"/>
      <c r="AB6836" s="707"/>
      <c r="AC6836" s="707"/>
      <c r="AD6836" s="707"/>
      <c r="AE6836" s="707"/>
      <c r="AF6836" s="707"/>
      <c r="AG6836" s="707"/>
      <c r="AH6836" s="707"/>
      <c r="AI6836" s="707"/>
      <c r="AJ6836" s="707"/>
      <c r="AK6836" s="707"/>
      <c r="AL6836" s="707"/>
      <c r="AM6836" s="707"/>
    </row>
    <row r="6837" spans="4:46">
      <c r="D6837" s="160"/>
      <c r="E6837" s="160"/>
      <c r="F6837" s="160"/>
      <c r="G6837" s="160"/>
      <c r="H6837" s="160"/>
      <c r="I6837" s="160"/>
      <c r="J6837" s="160"/>
      <c r="K6837" s="160"/>
      <c r="L6837" s="707"/>
      <c r="M6837" s="727"/>
      <c r="T6837" s="707"/>
      <c r="U6837" s="707"/>
      <c r="V6837" s="707"/>
      <c r="W6837" s="707"/>
      <c r="X6837" s="707"/>
      <c r="Y6837" s="707"/>
      <c r="Z6837" s="707"/>
      <c r="AA6837" s="707"/>
      <c r="AB6837" s="707"/>
      <c r="AC6837" s="707"/>
      <c r="AD6837" s="707"/>
      <c r="AE6837" s="707"/>
      <c r="AF6837" s="707"/>
      <c r="AG6837" s="707"/>
      <c r="AH6837" s="707"/>
      <c r="AI6837" s="707"/>
      <c r="AJ6837" s="707"/>
      <c r="AK6837" s="707"/>
      <c r="AL6837" s="707"/>
      <c r="AM6837" s="707"/>
    </row>
    <row r="6838" spans="4:46">
      <c r="D6838" s="160"/>
      <c r="E6838" s="160"/>
      <c r="F6838" s="160"/>
      <c r="G6838" s="160"/>
      <c r="H6838" s="160"/>
      <c r="I6838" s="160"/>
      <c r="J6838" s="160"/>
      <c r="K6838" s="160"/>
      <c r="L6838" s="707"/>
      <c r="M6838" s="727"/>
      <c r="T6838" s="707"/>
      <c r="U6838" s="707"/>
      <c r="V6838" s="707"/>
      <c r="W6838" s="707"/>
      <c r="X6838" s="707"/>
      <c r="Y6838" s="707"/>
      <c r="Z6838" s="707"/>
      <c r="AA6838" s="707"/>
      <c r="AB6838" s="707"/>
      <c r="AC6838" s="707"/>
      <c r="AD6838" s="707"/>
      <c r="AE6838" s="707"/>
      <c r="AF6838" s="707"/>
      <c r="AG6838" s="707"/>
      <c r="AH6838" s="707"/>
      <c r="AI6838" s="707"/>
      <c r="AJ6838" s="707"/>
      <c r="AK6838" s="707"/>
      <c r="AL6838" s="707"/>
      <c r="AM6838" s="707"/>
      <c r="AN6838" s="707"/>
      <c r="AO6838" s="707"/>
      <c r="AP6838" s="707"/>
      <c r="AQ6838" s="707"/>
      <c r="AR6838" s="707"/>
      <c r="AS6838" s="707"/>
      <c r="AT6838" s="707"/>
    </row>
    <row r="6839" spans="4:46">
      <c r="D6839" s="160"/>
      <c r="E6839" s="160"/>
      <c r="F6839" s="160"/>
      <c r="G6839" s="160"/>
      <c r="H6839" s="160"/>
      <c r="I6839" s="160"/>
      <c r="J6839" s="160"/>
      <c r="K6839" s="160"/>
      <c r="L6839" s="707"/>
      <c r="M6839" s="727"/>
      <c r="T6839" s="707"/>
      <c r="U6839" s="707"/>
      <c r="V6839" s="707"/>
      <c r="W6839" s="707"/>
      <c r="X6839" s="707"/>
      <c r="Y6839" s="707"/>
      <c r="Z6839" s="707"/>
      <c r="AA6839" s="707"/>
      <c r="AB6839" s="707"/>
      <c r="AC6839" s="707"/>
      <c r="AD6839" s="707"/>
      <c r="AE6839" s="707"/>
      <c r="AF6839" s="707"/>
      <c r="AG6839" s="707"/>
      <c r="AH6839" s="707"/>
      <c r="AI6839" s="707"/>
      <c r="AJ6839" s="707"/>
      <c r="AK6839" s="707"/>
      <c r="AL6839" s="707"/>
      <c r="AM6839" s="707"/>
      <c r="AN6839" s="707"/>
      <c r="AO6839" s="707"/>
      <c r="AP6839" s="707"/>
      <c r="AQ6839" s="707"/>
      <c r="AR6839" s="707"/>
      <c r="AS6839" s="707"/>
      <c r="AT6839" s="707"/>
    </row>
    <row r="6840" spans="4:46">
      <c r="D6840" s="160"/>
      <c r="E6840" s="160"/>
      <c r="F6840" s="160"/>
      <c r="G6840" s="160"/>
      <c r="H6840" s="160"/>
      <c r="I6840" s="160"/>
      <c r="J6840" s="160"/>
      <c r="K6840" s="160"/>
      <c r="L6840" s="707"/>
      <c r="M6840" s="727"/>
      <c r="T6840" s="707"/>
      <c r="U6840" s="707"/>
      <c r="V6840" s="707"/>
      <c r="W6840" s="707"/>
      <c r="X6840" s="707"/>
      <c r="Y6840" s="707"/>
      <c r="Z6840" s="707"/>
      <c r="AA6840" s="707"/>
      <c r="AB6840" s="707"/>
      <c r="AC6840" s="707"/>
      <c r="AD6840" s="707"/>
      <c r="AE6840" s="707"/>
      <c r="AF6840" s="707"/>
      <c r="AG6840" s="707"/>
      <c r="AH6840" s="707"/>
      <c r="AI6840" s="707"/>
      <c r="AJ6840" s="707"/>
      <c r="AK6840" s="707"/>
      <c r="AL6840" s="707"/>
      <c r="AM6840" s="707"/>
      <c r="AQ6840" s="707"/>
      <c r="AR6840" s="707"/>
      <c r="AS6840" s="707"/>
    </row>
    <row r="6841" spans="4:46">
      <c r="D6841" s="160"/>
      <c r="E6841" s="160"/>
      <c r="F6841" s="160"/>
      <c r="G6841" s="160"/>
      <c r="H6841" s="160"/>
      <c r="I6841" s="160"/>
      <c r="J6841" s="160"/>
      <c r="K6841" s="160"/>
      <c r="L6841" s="707"/>
      <c r="M6841" s="727"/>
      <c r="T6841" s="707"/>
      <c r="U6841" s="707"/>
      <c r="V6841" s="707"/>
      <c r="W6841" s="707"/>
      <c r="X6841" s="707"/>
      <c r="Y6841" s="707"/>
      <c r="Z6841" s="707"/>
      <c r="AA6841" s="707"/>
      <c r="AB6841" s="707"/>
      <c r="AC6841" s="707"/>
      <c r="AD6841" s="707"/>
      <c r="AE6841" s="707"/>
      <c r="AF6841" s="707"/>
      <c r="AG6841" s="707"/>
      <c r="AH6841" s="707"/>
      <c r="AI6841" s="707"/>
      <c r="AJ6841" s="707"/>
      <c r="AK6841" s="707"/>
      <c r="AL6841" s="707"/>
      <c r="AM6841" s="707"/>
    </row>
    <row r="6842" spans="4:46">
      <c r="D6842" s="160"/>
      <c r="E6842" s="160"/>
      <c r="F6842" s="160"/>
      <c r="G6842" s="160"/>
      <c r="H6842" s="160"/>
      <c r="I6842" s="160"/>
      <c r="J6842" s="160"/>
      <c r="K6842" s="160"/>
      <c r="L6842" s="707"/>
      <c r="M6842" s="728"/>
      <c r="V6842" s="707"/>
      <c r="W6842" s="707"/>
      <c r="X6842" s="707"/>
      <c r="Y6842" s="707"/>
      <c r="Z6842" s="707"/>
      <c r="AA6842" s="707"/>
      <c r="AB6842" s="707"/>
      <c r="AC6842" s="707"/>
      <c r="AD6842" s="707"/>
      <c r="AE6842" s="707"/>
      <c r="AF6842" s="707"/>
      <c r="AG6842" s="707"/>
      <c r="AH6842" s="707"/>
      <c r="AI6842" s="707"/>
      <c r="AJ6842" s="707"/>
      <c r="AK6842" s="707"/>
      <c r="AL6842" s="707"/>
      <c r="AM6842" s="707"/>
      <c r="AN6842" s="707"/>
      <c r="AO6842" s="707"/>
      <c r="AP6842" s="707"/>
      <c r="AQ6842" s="707"/>
      <c r="AR6842" s="707"/>
      <c r="AS6842" s="707"/>
      <c r="AT6842" s="707"/>
    </row>
    <row r="6843" spans="4:46">
      <c r="D6843" s="160"/>
      <c r="E6843" s="160"/>
      <c r="F6843" s="160"/>
      <c r="G6843" s="160"/>
      <c r="H6843" s="160"/>
      <c r="I6843" s="160"/>
      <c r="J6843" s="160"/>
      <c r="K6843" s="160"/>
      <c r="L6843" s="707"/>
      <c r="M6843" s="728"/>
      <c r="U6843" s="707"/>
      <c r="W6843" s="707"/>
      <c r="X6843" s="707"/>
      <c r="Y6843" s="707"/>
      <c r="Z6843" s="707"/>
      <c r="AA6843" s="707"/>
      <c r="AB6843" s="707"/>
      <c r="AC6843" s="707"/>
      <c r="AD6843" s="707"/>
      <c r="AE6843" s="707"/>
      <c r="AF6843" s="707"/>
      <c r="AG6843" s="707"/>
      <c r="AH6843" s="707"/>
      <c r="AI6843" s="707"/>
      <c r="AJ6843" s="707"/>
      <c r="AK6843" s="707"/>
      <c r="AL6843" s="707"/>
      <c r="AM6843" s="707"/>
      <c r="AN6843" s="707"/>
      <c r="AO6843" s="707"/>
      <c r="AP6843" s="707"/>
      <c r="AQ6843" s="707"/>
      <c r="AR6843" s="707"/>
      <c r="AS6843" s="707"/>
      <c r="AT6843" s="707"/>
    </row>
    <row r="6844" spans="4:46">
      <c r="D6844" s="160"/>
      <c r="E6844" s="160"/>
      <c r="F6844" s="160"/>
      <c r="G6844" s="160"/>
      <c r="H6844" s="160"/>
      <c r="I6844" s="160"/>
      <c r="J6844" s="160"/>
      <c r="K6844" s="160"/>
      <c r="L6844" s="707"/>
      <c r="M6844" s="728"/>
      <c r="T6844" s="707"/>
      <c r="U6844" s="707"/>
      <c r="V6844" s="707"/>
      <c r="X6844" s="707"/>
      <c r="Y6844" s="707"/>
      <c r="Z6844" s="707"/>
      <c r="AA6844" s="707"/>
      <c r="AB6844" s="707"/>
      <c r="AC6844" s="707"/>
      <c r="AD6844" s="707"/>
      <c r="AE6844" s="707"/>
      <c r="AF6844" s="707"/>
      <c r="AG6844" s="707"/>
      <c r="AH6844" s="707"/>
      <c r="AI6844" s="707"/>
      <c r="AJ6844" s="707"/>
      <c r="AK6844" s="707"/>
    </row>
    <row r="6845" spans="4:46">
      <c r="D6845" s="160"/>
      <c r="E6845" s="160"/>
      <c r="F6845" s="160"/>
      <c r="G6845" s="160"/>
      <c r="H6845" s="160"/>
      <c r="I6845" s="160"/>
      <c r="J6845" s="160"/>
      <c r="K6845" s="160"/>
      <c r="L6845" s="707"/>
      <c r="M6845" s="727"/>
      <c r="U6845" s="707"/>
      <c r="V6845" s="707"/>
      <c r="W6845" s="707"/>
      <c r="X6845" s="707"/>
      <c r="Y6845" s="707"/>
      <c r="Z6845" s="707"/>
      <c r="AA6845" s="707"/>
      <c r="AB6845" s="707"/>
      <c r="AC6845" s="707"/>
      <c r="AD6845" s="707"/>
      <c r="AE6845" s="707"/>
      <c r="AF6845" s="707"/>
      <c r="AG6845" s="707"/>
      <c r="AH6845" s="707"/>
      <c r="AI6845" s="707"/>
      <c r="AJ6845" s="707"/>
      <c r="AK6845" s="707"/>
      <c r="AS6845" s="707"/>
    </row>
    <row r="6846" spans="4:46">
      <c r="D6846" s="160"/>
      <c r="E6846" s="160"/>
      <c r="F6846" s="160"/>
      <c r="G6846" s="160"/>
      <c r="H6846" s="160"/>
      <c r="I6846" s="160"/>
      <c r="J6846" s="160"/>
      <c r="K6846" s="160"/>
      <c r="L6846" s="707"/>
      <c r="M6846" s="727"/>
      <c r="U6846" s="707"/>
      <c r="V6846" s="707"/>
      <c r="W6846" s="707"/>
      <c r="X6846" s="707"/>
      <c r="Y6846" s="707"/>
      <c r="Z6846" s="707"/>
      <c r="AA6846" s="707"/>
      <c r="AB6846" s="707"/>
      <c r="AC6846" s="707"/>
      <c r="AD6846" s="707"/>
      <c r="AE6846" s="707"/>
      <c r="AI6846" s="707"/>
      <c r="AJ6846" s="707"/>
      <c r="AS6846" s="707"/>
    </row>
    <row r="6847" spans="4:46">
      <c r="D6847" s="160"/>
      <c r="E6847" s="160"/>
      <c r="F6847" s="160"/>
      <c r="G6847" s="160"/>
      <c r="H6847" s="160"/>
      <c r="I6847" s="160"/>
      <c r="J6847" s="160"/>
      <c r="K6847" s="160"/>
      <c r="L6847" s="707"/>
      <c r="M6847" s="727"/>
      <c r="U6847" s="707"/>
      <c r="X6847" s="707"/>
      <c r="Y6847" s="707"/>
      <c r="Z6847" s="707"/>
      <c r="AA6847" s="707"/>
      <c r="AB6847" s="707"/>
      <c r="AC6847" s="707"/>
      <c r="AD6847" s="707"/>
      <c r="AE6847" s="707"/>
      <c r="AF6847" s="707"/>
      <c r="AG6847" s="707"/>
      <c r="AH6847" s="707"/>
      <c r="AI6847" s="707"/>
      <c r="AJ6847" s="707"/>
      <c r="AK6847" s="707"/>
    </row>
    <row r="6848" spans="4:46">
      <c r="D6848" s="160"/>
      <c r="E6848" s="160"/>
      <c r="F6848" s="160"/>
      <c r="G6848" s="160"/>
      <c r="H6848" s="160"/>
      <c r="I6848" s="160"/>
      <c r="J6848" s="160"/>
      <c r="K6848" s="160"/>
      <c r="L6848" s="707"/>
      <c r="M6848" s="727"/>
      <c r="X6848" s="707"/>
      <c r="Y6848" s="707"/>
      <c r="Z6848" s="707"/>
      <c r="AA6848" s="707"/>
      <c r="AB6848" s="707"/>
      <c r="AC6848" s="707"/>
      <c r="AD6848" s="707"/>
      <c r="AE6848" s="707"/>
      <c r="AF6848" s="707"/>
      <c r="AG6848" s="707"/>
      <c r="AH6848" s="707"/>
      <c r="AI6848" s="707"/>
      <c r="AJ6848" s="707"/>
      <c r="AK6848" s="707"/>
      <c r="AS6848" s="707"/>
    </row>
    <row r="6849" spans="4:46">
      <c r="D6849" s="160"/>
      <c r="E6849" s="160"/>
      <c r="F6849" s="160"/>
      <c r="G6849" s="160"/>
      <c r="H6849" s="160"/>
      <c r="I6849" s="160"/>
      <c r="J6849" s="160"/>
      <c r="K6849" s="160"/>
      <c r="L6849" s="707"/>
      <c r="M6849" s="727"/>
      <c r="X6849" s="707"/>
      <c r="Y6849" s="707"/>
      <c r="Z6849" s="707"/>
      <c r="AA6849" s="707"/>
      <c r="AB6849" s="707"/>
      <c r="AC6849" s="707"/>
      <c r="AD6849" s="707"/>
      <c r="AE6849" s="707"/>
      <c r="AF6849" s="707"/>
      <c r="AG6849" s="707"/>
      <c r="AH6849" s="707"/>
      <c r="AI6849" s="707"/>
      <c r="AJ6849" s="707"/>
      <c r="AS6849" s="707"/>
    </row>
    <row r="6850" spans="4:46">
      <c r="D6850" s="160"/>
      <c r="E6850" s="160"/>
      <c r="F6850" s="160"/>
      <c r="G6850" s="160"/>
      <c r="H6850" s="160"/>
      <c r="I6850" s="160"/>
      <c r="J6850" s="160"/>
      <c r="K6850" s="160"/>
      <c r="L6850" s="707"/>
      <c r="M6850" s="727"/>
      <c r="X6850" s="707"/>
      <c r="Y6850" s="707"/>
      <c r="Z6850" s="707"/>
      <c r="AA6850" s="707"/>
      <c r="AB6850" s="707"/>
      <c r="AC6850" s="707"/>
      <c r="AD6850" s="707"/>
      <c r="AE6850" s="707"/>
      <c r="AF6850" s="707"/>
      <c r="AG6850" s="707"/>
      <c r="AH6850" s="707"/>
      <c r="AI6850" s="707"/>
      <c r="AJ6850" s="707"/>
      <c r="AK6850" s="707"/>
      <c r="AL6850" s="707"/>
    </row>
    <row r="6851" spans="4:46">
      <c r="D6851" s="160"/>
      <c r="E6851" s="160"/>
      <c r="F6851" s="160"/>
      <c r="G6851" s="160"/>
      <c r="H6851" s="160"/>
      <c r="I6851" s="160"/>
      <c r="J6851" s="160"/>
      <c r="K6851" s="160"/>
      <c r="L6851" s="707"/>
      <c r="M6851" s="727"/>
      <c r="X6851" s="707"/>
      <c r="Y6851" s="707"/>
      <c r="Z6851" s="707"/>
      <c r="AA6851" s="707"/>
      <c r="AB6851" s="707"/>
      <c r="AC6851" s="707"/>
      <c r="AD6851" s="707"/>
      <c r="AE6851" s="707"/>
      <c r="AF6851" s="707"/>
      <c r="AG6851" s="707"/>
      <c r="AH6851" s="707"/>
      <c r="AI6851" s="707"/>
      <c r="AJ6851" s="707"/>
      <c r="AK6851" s="707"/>
      <c r="AL6851" s="707"/>
      <c r="AS6851" s="707"/>
    </row>
    <row r="6852" spans="4:46">
      <c r="D6852" s="160"/>
      <c r="E6852" s="160"/>
      <c r="F6852" s="160"/>
      <c r="G6852" s="160"/>
      <c r="H6852" s="160"/>
      <c r="I6852" s="160"/>
      <c r="J6852" s="160"/>
      <c r="K6852" s="160"/>
      <c r="L6852" s="707"/>
      <c r="M6852" s="727"/>
      <c r="X6852" s="707"/>
      <c r="Y6852" s="707"/>
      <c r="Z6852" s="707"/>
      <c r="AA6852" s="707"/>
      <c r="AB6852" s="707"/>
      <c r="AC6852" s="707"/>
      <c r="AD6852" s="707"/>
      <c r="AE6852" s="707"/>
      <c r="AG6852" s="707"/>
      <c r="AH6852" s="707"/>
      <c r="AJ6852" s="707"/>
      <c r="AS6852" s="707"/>
    </row>
    <row r="6853" spans="4:46">
      <c r="D6853" s="160"/>
      <c r="E6853" s="160"/>
      <c r="F6853" s="160"/>
      <c r="G6853" s="160"/>
      <c r="H6853" s="160"/>
      <c r="I6853" s="160"/>
      <c r="J6853" s="160"/>
      <c r="K6853" s="160"/>
      <c r="L6853" s="707"/>
      <c r="M6853" s="727"/>
      <c r="X6853" s="707"/>
      <c r="Z6853" s="707"/>
      <c r="AA6853" s="707"/>
      <c r="AB6853" s="707"/>
      <c r="AC6853" s="707"/>
      <c r="AD6853" s="707"/>
      <c r="AE6853" s="707"/>
      <c r="AF6853" s="707"/>
      <c r="AG6853" s="707"/>
      <c r="AH6853" s="707"/>
      <c r="AI6853" s="707"/>
      <c r="AJ6853" s="707"/>
      <c r="AK6853" s="707"/>
    </row>
    <row r="6854" spans="4:46">
      <c r="D6854" s="160"/>
      <c r="E6854" s="160"/>
      <c r="F6854" s="160"/>
      <c r="G6854" s="160"/>
      <c r="H6854" s="160"/>
      <c r="I6854" s="160"/>
      <c r="J6854" s="160"/>
      <c r="K6854" s="160"/>
      <c r="L6854" s="707"/>
      <c r="M6854" s="727"/>
      <c r="Z6854" s="707"/>
      <c r="AA6854" s="707"/>
      <c r="AB6854" s="707"/>
      <c r="AC6854" s="707"/>
      <c r="AD6854" s="707"/>
      <c r="AE6854" s="707"/>
      <c r="AF6854" s="707"/>
      <c r="AG6854" s="707"/>
      <c r="AH6854" s="707"/>
      <c r="AI6854" s="707"/>
      <c r="AJ6854" s="707"/>
      <c r="AK6854" s="707"/>
      <c r="AS6854" s="707"/>
      <c r="AT6854" s="707"/>
    </row>
    <row r="6855" spans="4:46">
      <c r="D6855" s="160"/>
      <c r="E6855" s="160"/>
      <c r="F6855" s="160"/>
      <c r="G6855" s="160"/>
      <c r="H6855" s="160"/>
      <c r="I6855" s="160"/>
      <c r="J6855" s="160"/>
      <c r="K6855" s="160"/>
      <c r="L6855" s="707"/>
      <c r="M6855" s="727"/>
      <c r="Z6855" s="707"/>
      <c r="AA6855" s="707"/>
      <c r="AB6855" s="707"/>
      <c r="AC6855" s="707"/>
      <c r="AD6855" s="707"/>
      <c r="AG6855" s="707"/>
      <c r="AI6855" s="707"/>
      <c r="AS6855" s="707"/>
      <c r="AT6855" s="707"/>
    </row>
    <row r="6856" spans="4:46">
      <c r="D6856" s="160"/>
      <c r="E6856" s="160"/>
      <c r="F6856" s="160"/>
      <c r="G6856" s="160"/>
      <c r="H6856" s="160"/>
      <c r="I6856" s="160"/>
      <c r="J6856" s="160"/>
      <c r="K6856" s="160"/>
      <c r="L6856" s="707"/>
      <c r="M6856" s="727"/>
      <c r="Z6856" s="707"/>
      <c r="AA6856" s="707"/>
      <c r="AB6856" s="707"/>
      <c r="AD6856" s="707"/>
      <c r="AE6856" s="707"/>
      <c r="AF6856" s="707"/>
      <c r="AG6856" s="707"/>
      <c r="AH6856" s="707"/>
      <c r="AI6856" s="707"/>
      <c r="AJ6856" s="707"/>
    </row>
    <row r="6857" spans="4:46">
      <c r="D6857" s="160"/>
      <c r="E6857" s="160"/>
      <c r="F6857" s="160"/>
      <c r="G6857" s="160"/>
      <c r="H6857" s="160"/>
      <c r="I6857" s="160"/>
      <c r="J6857" s="160"/>
      <c r="K6857" s="160"/>
      <c r="L6857" s="707"/>
      <c r="M6857" s="727"/>
      <c r="Z6857" s="707"/>
      <c r="AA6857" s="707"/>
      <c r="AB6857" s="707"/>
      <c r="AC6857" s="707"/>
      <c r="AD6857" s="707"/>
      <c r="AE6857" s="707"/>
      <c r="AF6857" s="707"/>
      <c r="AG6857" s="707"/>
      <c r="AH6857" s="707"/>
      <c r="AI6857" s="707"/>
      <c r="AJ6857" s="707"/>
      <c r="AS6857" s="707"/>
    </row>
    <row r="6858" spans="4:46">
      <c r="D6858" s="160"/>
      <c r="E6858" s="160"/>
      <c r="F6858" s="160"/>
      <c r="G6858" s="160"/>
      <c r="H6858" s="160"/>
      <c r="I6858" s="160"/>
      <c r="J6858" s="160"/>
      <c r="K6858" s="160"/>
      <c r="L6858" s="707"/>
      <c r="M6858" s="727"/>
      <c r="Z6858" s="707"/>
      <c r="AA6858" s="707"/>
      <c r="AB6858" s="707"/>
      <c r="AC6858" s="707"/>
      <c r="AD6858" s="707"/>
      <c r="AE6858" s="707"/>
      <c r="AG6858" s="707"/>
      <c r="AH6858" s="707"/>
      <c r="AS6858" s="707"/>
    </row>
    <row r="6859" spans="4:46">
      <c r="D6859" s="160"/>
      <c r="E6859" s="160"/>
      <c r="F6859" s="160"/>
      <c r="G6859" s="160"/>
      <c r="H6859" s="160"/>
      <c r="I6859" s="160"/>
      <c r="J6859" s="160"/>
      <c r="K6859" s="160"/>
      <c r="L6859" s="707"/>
      <c r="M6859" s="727"/>
      <c r="Z6859" s="707"/>
      <c r="AA6859" s="707"/>
      <c r="AD6859" s="707"/>
      <c r="AE6859" s="707"/>
      <c r="AF6859" s="707"/>
      <c r="AG6859" s="707"/>
      <c r="AH6859" s="707"/>
      <c r="AI6859" s="707"/>
      <c r="AJ6859" s="707"/>
      <c r="AK6859" s="707"/>
      <c r="AL6859" s="707"/>
      <c r="AM6859" s="707"/>
      <c r="AN6859" s="707"/>
    </row>
    <row r="6860" spans="4:46">
      <c r="D6860" s="160"/>
      <c r="E6860" s="160"/>
      <c r="F6860" s="160"/>
      <c r="G6860" s="160"/>
      <c r="H6860" s="160"/>
      <c r="I6860" s="160"/>
      <c r="J6860" s="160"/>
      <c r="K6860" s="160"/>
      <c r="L6860" s="707"/>
      <c r="M6860" s="727"/>
      <c r="Z6860" s="707"/>
      <c r="AA6860" s="707"/>
      <c r="AB6860" s="707"/>
      <c r="AD6860" s="707"/>
      <c r="AE6860" s="707"/>
      <c r="AF6860" s="707"/>
      <c r="AG6860" s="707"/>
      <c r="AH6860" s="707"/>
      <c r="AI6860" s="707"/>
      <c r="AJ6860" s="707"/>
      <c r="AK6860" s="707"/>
      <c r="AL6860" s="707"/>
      <c r="AM6860" s="707"/>
      <c r="AN6860" s="707"/>
      <c r="AS6860" s="707"/>
    </row>
    <row r="6861" spans="4:46">
      <c r="D6861" s="160"/>
      <c r="E6861" s="160"/>
      <c r="F6861" s="160"/>
      <c r="G6861" s="160"/>
      <c r="H6861" s="160"/>
      <c r="I6861" s="160"/>
      <c r="J6861" s="160"/>
      <c r="K6861" s="160"/>
      <c r="L6861" s="707"/>
      <c r="M6861" s="727"/>
      <c r="Z6861" s="707"/>
      <c r="AA6861" s="707"/>
      <c r="AB6861" s="707"/>
      <c r="AC6861" s="707"/>
      <c r="AD6861" s="707"/>
      <c r="AE6861" s="707"/>
      <c r="AF6861" s="707"/>
      <c r="AG6861" s="707"/>
      <c r="AH6861" s="707"/>
      <c r="AK6861" s="707"/>
      <c r="AL6861" s="707"/>
      <c r="AM6861" s="707"/>
      <c r="AS6861" s="707"/>
    </row>
    <row r="6862" spans="4:46">
      <c r="D6862" s="160"/>
      <c r="E6862" s="160"/>
      <c r="F6862" s="160"/>
      <c r="G6862" s="160"/>
      <c r="H6862" s="160"/>
      <c r="I6862" s="160"/>
      <c r="J6862" s="160"/>
      <c r="K6862" s="160"/>
      <c r="L6862" s="707"/>
      <c r="M6862" s="727"/>
      <c r="Z6862" s="707"/>
      <c r="AA6862" s="707"/>
      <c r="AB6862" s="707"/>
      <c r="AC6862" s="707"/>
      <c r="AD6862" s="707"/>
      <c r="AE6862" s="707"/>
      <c r="AF6862" s="707"/>
      <c r="AG6862" s="707"/>
      <c r="AH6862" s="707"/>
      <c r="AI6862" s="707"/>
      <c r="AJ6862" s="707"/>
      <c r="AK6862" s="707"/>
      <c r="AL6862" s="707"/>
    </row>
    <row r="6863" spans="4:46">
      <c r="D6863" s="160"/>
      <c r="E6863" s="160"/>
      <c r="F6863" s="160"/>
      <c r="G6863" s="160"/>
      <c r="H6863" s="160"/>
      <c r="I6863" s="160"/>
      <c r="J6863" s="160"/>
      <c r="K6863" s="160"/>
      <c r="L6863" s="707"/>
      <c r="M6863" s="727"/>
      <c r="Z6863" s="707"/>
      <c r="AA6863" s="707"/>
      <c r="AB6863" s="707"/>
      <c r="AC6863" s="707"/>
      <c r="AD6863" s="707"/>
      <c r="AE6863" s="707"/>
      <c r="AF6863" s="707"/>
      <c r="AG6863" s="707"/>
      <c r="AH6863" s="707"/>
      <c r="AI6863" s="707"/>
      <c r="AJ6863" s="707"/>
      <c r="AK6863" s="707"/>
      <c r="AL6863" s="707"/>
      <c r="AS6863" s="707"/>
    </row>
    <row r="6864" spans="4:46">
      <c r="D6864" s="160"/>
      <c r="E6864" s="160"/>
      <c r="F6864" s="160"/>
      <c r="G6864" s="160"/>
      <c r="H6864" s="160"/>
      <c r="I6864" s="160"/>
      <c r="J6864" s="160"/>
      <c r="K6864" s="160"/>
      <c r="L6864" s="707"/>
      <c r="M6864" s="727"/>
      <c r="Y6864" s="707"/>
      <c r="Z6864" s="707"/>
      <c r="AA6864" s="707"/>
      <c r="AB6864" s="707"/>
      <c r="AC6864" s="707"/>
      <c r="AD6864" s="707"/>
      <c r="AE6864" s="707"/>
      <c r="AG6864" s="707"/>
      <c r="AH6864" s="707"/>
      <c r="AI6864" s="707"/>
      <c r="AJ6864" s="707"/>
      <c r="AK6864" s="707"/>
      <c r="AS6864" s="707"/>
    </row>
    <row r="6865" spans="4:46">
      <c r="D6865" s="160"/>
      <c r="E6865" s="160"/>
      <c r="F6865" s="160"/>
      <c r="G6865" s="160"/>
      <c r="H6865" s="160"/>
      <c r="I6865" s="160"/>
      <c r="J6865" s="160"/>
      <c r="K6865" s="160"/>
      <c r="L6865" s="707"/>
      <c r="M6865" s="727"/>
      <c r="Y6865" s="707"/>
      <c r="Z6865" s="707"/>
      <c r="AA6865" s="707"/>
      <c r="AB6865" s="707"/>
      <c r="AC6865" s="707"/>
      <c r="AD6865" s="707"/>
      <c r="AE6865" s="707"/>
      <c r="AF6865" s="707"/>
      <c r="AG6865" s="707"/>
      <c r="AH6865" s="707"/>
      <c r="AI6865" s="707"/>
      <c r="AJ6865" s="707"/>
      <c r="AK6865" s="707"/>
      <c r="AL6865" s="707"/>
    </row>
    <row r="6866" spans="4:46">
      <c r="D6866" s="160"/>
      <c r="E6866" s="160"/>
      <c r="F6866" s="160"/>
      <c r="G6866" s="160"/>
      <c r="H6866" s="160"/>
      <c r="I6866" s="160"/>
      <c r="J6866" s="160"/>
      <c r="K6866" s="160"/>
      <c r="L6866" s="707"/>
      <c r="M6866" s="727"/>
      <c r="Y6866" s="707"/>
      <c r="Z6866" s="707"/>
      <c r="AA6866" s="707"/>
      <c r="AB6866" s="707"/>
      <c r="AC6866" s="707"/>
      <c r="AD6866" s="707"/>
      <c r="AE6866" s="707"/>
      <c r="AF6866" s="707"/>
      <c r="AG6866" s="707"/>
      <c r="AH6866" s="707"/>
      <c r="AI6866" s="707"/>
      <c r="AJ6866" s="707"/>
      <c r="AK6866" s="707"/>
      <c r="AL6866" s="707"/>
      <c r="AT6866" s="707"/>
    </row>
    <row r="6867" spans="4:46">
      <c r="D6867" s="160"/>
      <c r="E6867" s="160"/>
      <c r="F6867" s="160"/>
      <c r="G6867" s="160"/>
      <c r="H6867" s="160"/>
      <c r="I6867" s="160"/>
      <c r="J6867" s="160"/>
      <c r="K6867" s="160"/>
      <c r="L6867" s="707"/>
      <c r="M6867" s="727"/>
      <c r="W6867" s="707"/>
      <c r="X6867" s="707"/>
      <c r="Y6867" s="707"/>
      <c r="Z6867" s="707"/>
      <c r="AA6867" s="707"/>
      <c r="AB6867" s="707"/>
      <c r="AC6867" s="707"/>
      <c r="AD6867" s="707"/>
      <c r="AE6867" s="707"/>
      <c r="AF6867" s="707"/>
      <c r="AG6867" s="707"/>
      <c r="AH6867" s="707"/>
      <c r="AI6867" s="707"/>
      <c r="AJ6867" s="707"/>
      <c r="AT6867" s="707"/>
    </row>
    <row r="6868" spans="4:46">
      <c r="D6868" s="160"/>
      <c r="E6868" s="160"/>
      <c r="F6868" s="160"/>
      <c r="G6868" s="160"/>
      <c r="H6868" s="160"/>
      <c r="I6868" s="160"/>
      <c r="J6868" s="160"/>
      <c r="K6868" s="160"/>
      <c r="L6868" s="707"/>
      <c r="M6868" s="727"/>
      <c r="W6868" s="707"/>
      <c r="X6868" s="707"/>
      <c r="Y6868" s="707"/>
      <c r="Z6868" s="707"/>
      <c r="AA6868" s="707"/>
      <c r="AB6868" s="707"/>
      <c r="AC6868" s="707"/>
      <c r="AD6868" s="707"/>
      <c r="AE6868" s="707"/>
      <c r="AF6868" s="707"/>
      <c r="AG6868" s="707"/>
      <c r="AH6868" s="707"/>
      <c r="AI6868" s="707"/>
      <c r="AJ6868" s="707"/>
      <c r="AK6868" s="707"/>
      <c r="AL6868" s="707"/>
    </row>
    <row r="6869" spans="4:46">
      <c r="D6869" s="160"/>
      <c r="E6869" s="160"/>
      <c r="F6869" s="160"/>
      <c r="G6869" s="160"/>
      <c r="H6869" s="160"/>
      <c r="I6869" s="160"/>
      <c r="J6869" s="160"/>
      <c r="K6869" s="160"/>
      <c r="L6869" s="707"/>
      <c r="M6869" s="727"/>
      <c r="W6869" s="707"/>
      <c r="X6869" s="707"/>
      <c r="Y6869" s="707"/>
      <c r="Z6869" s="707"/>
      <c r="AA6869" s="707"/>
      <c r="AB6869" s="707"/>
      <c r="AC6869" s="707"/>
      <c r="AD6869" s="707"/>
      <c r="AE6869" s="707"/>
      <c r="AF6869" s="707"/>
      <c r="AG6869" s="707"/>
      <c r="AH6869" s="707"/>
      <c r="AI6869" s="707"/>
      <c r="AJ6869" s="707"/>
      <c r="AK6869" s="707"/>
      <c r="AL6869" s="707"/>
      <c r="AT6869" s="707"/>
    </row>
    <row r="6870" spans="4:46">
      <c r="D6870" s="160"/>
      <c r="E6870" s="160"/>
      <c r="F6870" s="160"/>
      <c r="G6870" s="160"/>
      <c r="H6870" s="160"/>
      <c r="I6870" s="160"/>
      <c r="J6870" s="160"/>
      <c r="K6870" s="160"/>
      <c r="L6870" s="707"/>
      <c r="M6870" s="727"/>
      <c r="W6870" s="707"/>
      <c r="X6870" s="707"/>
      <c r="Y6870" s="707"/>
      <c r="Z6870" s="707"/>
      <c r="AA6870" s="707"/>
      <c r="AB6870" s="707"/>
      <c r="AC6870" s="707"/>
      <c r="AD6870" s="707"/>
      <c r="AE6870" s="707"/>
      <c r="AF6870" s="707"/>
      <c r="AG6870" s="707"/>
      <c r="AH6870" s="707"/>
      <c r="AI6870" s="707"/>
      <c r="AJ6870" s="707"/>
      <c r="AT6870" s="707"/>
    </row>
    <row r="6871" spans="4:46">
      <c r="D6871" s="160"/>
      <c r="E6871" s="160"/>
      <c r="F6871" s="160"/>
      <c r="G6871" s="160"/>
      <c r="H6871" s="160"/>
      <c r="I6871" s="160"/>
      <c r="J6871" s="160"/>
      <c r="K6871" s="160"/>
      <c r="L6871" s="707"/>
      <c r="M6871" s="727"/>
      <c r="W6871" s="707"/>
      <c r="Y6871" s="707"/>
      <c r="Z6871" s="707"/>
      <c r="AA6871" s="707"/>
      <c r="AC6871" s="707"/>
      <c r="AD6871" s="707"/>
      <c r="AE6871" s="707"/>
      <c r="AF6871" s="707"/>
      <c r="AG6871" s="707"/>
      <c r="AH6871" s="707"/>
      <c r="AI6871" s="707"/>
      <c r="AJ6871" s="707"/>
    </row>
    <row r="6872" spans="4:46">
      <c r="D6872" s="160"/>
      <c r="E6872" s="160"/>
      <c r="F6872" s="160"/>
      <c r="G6872" s="160"/>
      <c r="H6872" s="160"/>
      <c r="I6872" s="160"/>
      <c r="J6872" s="160"/>
      <c r="K6872" s="160"/>
      <c r="AA6872" s="707"/>
      <c r="AB6872" s="707"/>
      <c r="AC6872" s="707"/>
      <c r="AD6872" s="707"/>
      <c r="AE6872" s="707"/>
      <c r="AF6872" s="707"/>
      <c r="AG6872" s="707"/>
      <c r="AH6872" s="707"/>
      <c r="AI6872" s="707"/>
      <c r="AJ6872" s="707"/>
    </row>
    <row r="6873" spans="4:46">
      <c r="D6873" s="160"/>
      <c r="E6873" s="160"/>
      <c r="F6873" s="160"/>
      <c r="G6873" s="160"/>
      <c r="H6873" s="160"/>
      <c r="I6873" s="160"/>
      <c r="J6873" s="160"/>
      <c r="K6873" s="160"/>
      <c r="Z6873" s="707"/>
      <c r="AA6873" s="707"/>
      <c r="AB6873" s="707"/>
      <c r="AC6873" s="707"/>
      <c r="AG6873" s="707"/>
      <c r="AH6873" s="707"/>
    </row>
    <row r="6874" spans="4:46">
      <c r="D6874" s="160"/>
      <c r="E6874" s="160"/>
      <c r="F6874" s="160"/>
      <c r="G6874" s="160"/>
      <c r="H6874" s="160"/>
      <c r="I6874" s="160"/>
      <c r="J6874" s="160"/>
      <c r="K6874" s="160"/>
      <c r="Z6874" s="707"/>
      <c r="AA6874" s="707"/>
      <c r="AD6874" s="707"/>
      <c r="AE6874" s="707"/>
      <c r="AF6874" s="707"/>
      <c r="AG6874" s="707"/>
      <c r="AH6874" s="707"/>
    </row>
    <row r="6875" spans="4:46">
      <c r="D6875" s="160"/>
      <c r="E6875" s="160"/>
      <c r="F6875" s="160"/>
      <c r="G6875" s="160"/>
      <c r="H6875" s="160"/>
      <c r="I6875" s="160"/>
      <c r="J6875" s="160"/>
      <c r="K6875" s="160"/>
      <c r="Z6875" s="707"/>
      <c r="AA6875" s="707"/>
      <c r="AB6875" s="707"/>
      <c r="AD6875" s="707"/>
      <c r="AE6875" s="707"/>
      <c r="AF6875" s="707"/>
      <c r="AG6875" s="707"/>
      <c r="AH6875" s="707"/>
    </row>
    <row r="6876" spans="4:46">
      <c r="D6876" s="160"/>
      <c r="E6876" s="160"/>
      <c r="F6876" s="160"/>
      <c r="G6876" s="160"/>
      <c r="H6876" s="160"/>
      <c r="I6876" s="160"/>
      <c r="J6876" s="160"/>
      <c r="K6876" s="160"/>
      <c r="V6876" s="707"/>
      <c r="W6876" s="707"/>
      <c r="Z6876" s="707"/>
      <c r="AA6876" s="707"/>
      <c r="AB6876" s="707"/>
      <c r="AG6876" s="707"/>
    </row>
    <row r="6877" spans="4:46">
      <c r="D6877" s="160"/>
      <c r="E6877" s="160"/>
      <c r="F6877" s="160"/>
      <c r="G6877" s="160"/>
      <c r="H6877" s="160"/>
      <c r="I6877" s="160"/>
      <c r="J6877" s="160"/>
      <c r="K6877" s="160"/>
      <c r="V6877" s="707"/>
      <c r="W6877" s="707"/>
      <c r="Y6877" s="707"/>
      <c r="Z6877" s="707"/>
      <c r="AA6877" s="707"/>
      <c r="AB6877" s="707"/>
      <c r="AC6877" s="707"/>
      <c r="AD6877" s="707"/>
      <c r="AE6877" s="707"/>
      <c r="AF6877" s="707"/>
      <c r="AG6877" s="707"/>
      <c r="AH6877" s="707"/>
      <c r="AI6877" s="707"/>
    </row>
    <row r="6878" spans="4:46">
      <c r="D6878" s="160"/>
      <c r="E6878" s="160"/>
      <c r="F6878" s="160"/>
      <c r="G6878" s="160"/>
      <c r="H6878" s="160"/>
      <c r="I6878" s="160"/>
      <c r="J6878" s="160"/>
      <c r="K6878" s="160"/>
      <c r="V6878" s="707"/>
      <c r="W6878" s="707"/>
      <c r="X6878" s="707"/>
      <c r="Y6878" s="707"/>
      <c r="Z6878" s="707"/>
      <c r="AA6878" s="707"/>
      <c r="AB6878" s="707"/>
      <c r="AC6878" s="707"/>
      <c r="AD6878" s="707"/>
      <c r="AE6878" s="707"/>
      <c r="AF6878" s="707"/>
      <c r="AG6878" s="707"/>
      <c r="AH6878" s="707"/>
      <c r="AI6878" s="707"/>
    </row>
    <row r="6879" spans="4:46">
      <c r="D6879" s="160"/>
      <c r="E6879" s="160"/>
      <c r="F6879" s="160"/>
      <c r="G6879" s="160"/>
      <c r="H6879" s="160"/>
      <c r="I6879" s="160"/>
      <c r="J6879" s="160"/>
      <c r="K6879" s="160"/>
      <c r="V6879" s="707"/>
      <c r="W6879" s="707"/>
      <c r="X6879" s="707"/>
      <c r="Z6879" s="707"/>
      <c r="AA6879" s="707"/>
      <c r="AB6879" s="707"/>
      <c r="AC6879" s="707"/>
      <c r="AG6879" s="707"/>
    </row>
    <row r="6880" spans="4:46">
      <c r="D6880" s="160"/>
      <c r="E6880" s="160"/>
      <c r="F6880" s="160"/>
      <c r="G6880" s="160"/>
      <c r="H6880" s="160"/>
      <c r="I6880" s="160"/>
      <c r="J6880" s="160"/>
      <c r="K6880" s="160"/>
      <c r="V6880" s="707"/>
      <c r="W6880" s="707"/>
      <c r="X6880" s="707"/>
      <c r="Z6880" s="707"/>
      <c r="AA6880" s="707"/>
      <c r="AB6880" s="707"/>
      <c r="AC6880" s="707"/>
      <c r="AD6880" s="707"/>
      <c r="AE6880" s="707"/>
      <c r="AF6880" s="707"/>
    </row>
    <row r="6881" spans="4:46">
      <c r="D6881" s="160"/>
      <c r="E6881" s="160"/>
      <c r="F6881" s="160"/>
      <c r="G6881" s="160"/>
      <c r="H6881" s="160"/>
      <c r="I6881" s="160"/>
      <c r="J6881" s="160"/>
      <c r="K6881" s="160"/>
      <c r="W6881" s="707"/>
      <c r="X6881" s="707"/>
      <c r="Y6881" s="707"/>
      <c r="Z6881" s="707"/>
      <c r="AA6881" s="707"/>
      <c r="AB6881" s="707"/>
      <c r="AC6881" s="707"/>
      <c r="AD6881" s="707"/>
      <c r="AE6881" s="707"/>
      <c r="AF6881" s="707"/>
    </row>
    <row r="6882" spans="4:46">
      <c r="D6882" s="160"/>
      <c r="E6882" s="160"/>
      <c r="F6882" s="160"/>
      <c r="G6882" s="160"/>
      <c r="H6882" s="160"/>
      <c r="I6882" s="160"/>
      <c r="J6882" s="160"/>
      <c r="K6882" s="160"/>
      <c r="W6882" s="707"/>
      <c r="X6882" s="707"/>
      <c r="Y6882" s="707"/>
      <c r="AC6882" s="707"/>
      <c r="AD6882" s="707"/>
    </row>
    <row r="6883" spans="4:46">
      <c r="D6883" s="160"/>
      <c r="E6883" s="160"/>
      <c r="F6883" s="160"/>
      <c r="G6883" s="160"/>
      <c r="H6883" s="160"/>
      <c r="I6883" s="160"/>
      <c r="J6883" s="160"/>
      <c r="K6883" s="160"/>
      <c r="W6883" s="707"/>
      <c r="X6883" s="707"/>
      <c r="Y6883" s="707"/>
      <c r="AA6883" s="707"/>
      <c r="AB6883" s="707"/>
      <c r="AC6883" s="707"/>
      <c r="AD6883" s="707"/>
      <c r="AE6883" s="707"/>
      <c r="AF6883" s="707"/>
      <c r="AG6883" s="707"/>
    </row>
    <row r="6884" spans="4:46">
      <c r="D6884" s="160"/>
      <c r="E6884" s="160"/>
      <c r="F6884" s="160"/>
      <c r="G6884" s="160"/>
      <c r="H6884" s="160"/>
      <c r="I6884" s="160"/>
      <c r="J6884" s="160"/>
      <c r="K6884" s="160"/>
      <c r="X6884" s="707"/>
      <c r="Y6884" s="707"/>
      <c r="Z6884" s="707"/>
      <c r="AA6884" s="707"/>
      <c r="AB6884" s="707"/>
      <c r="AC6884" s="707"/>
      <c r="AD6884" s="707"/>
      <c r="AE6884" s="707"/>
      <c r="AF6884" s="707"/>
      <c r="AG6884" s="707"/>
    </row>
    <row r="6885" spans="4:46">
      <c r="D6885" s="160"/>
      <c r="E6885" s="160"/>
      <c r="F6885" s="160"/>
      <c r="G6885" s="160"/>
      <c r="H6885" s="160"/>
      <c r="I6885" s="160"/>
      <c r="J6885" s="160"/>
      <c r="K6885" s="160"/>
      <c r="X6885" s="707"/>
      <c r="Y6885" s="707"/>
      <c r="Z6885" s="707"/>
      <c r="AD6885" s="707"/>
      <c r="AE6885" s="707"/>
    </row>
    <row r="6886" spans="4:46">
      <c r="D6886" s="160"/>
      <c r="E6886" s="160"/>
      <c r="F6886" s="160"/>
      <c r="G6886" s="160"/>
      <c r="H6886" s="160"/>
      <c r="I6886" s="160"/>
      <c r="J6886" s="160"/>
      <c r="K6886" s="160"/>
      <c r="X6886" s="707"/>
      <c r="Y6886" s="707"/>
      <c r="Z6886" s="707"/>
      <c r="AB6886" s="707"/>
      <c r="AC6886" s="707"/>
      <c r="AD6886" s="707"/>
      <c r="AE6886" s="707"/>
      <c r="AF6886" s="707"/>
      <c r="AG6886" s="707"/>
      <c r="AH6886" s="707"/>
    </row>
    <row r="6887" spans="4:46">
      <c r="D6887" s="160"/>
      <c r="E6887" s="160"/>
      <c r="F6887" s="160"/>
      <c r="G6887" s="160"/>
      <c r="H6887" s="160"/>
      <c r="I6887" s="160"/>
      <c r="J6887" s="160"/>
      <c r="K6887" s="160"/>
      <c r="Y6887" s="707"/>
      <c r="Z6887" s="707"/>
      <c r="AA6887" s="707"/>
      <c r="AB6887" s="707"/>
      <c r="AC6887" s="707"/>
      <c r="AD6887" s="707"/>
      <c r="AE6887" s="707"/>
      <c r="AF6887" s="707"/>
      <c r="AG6887" s="707"/>
      <c r="AH6887" s="707"/>
    </row>
    <row r="6888" spans="4:46">
      <c r="D6888" s="160"/>
      <c r="E6888" s="160"/>
      <c r="F6888" s="160"/>
      <c r="G6888" s="160"/>
      <c r="H6888" s="160"/>
      <c r="I6888" s="160"/>
      <c r="J6888" s="160"/>
      <c r="K6888" s="160"/>
      <c r="T6888" s="707"/>
      <c r="U6888" s="707"/>
      <c r="Y6888" s="707"/>
      <c r="Z6888" s="707"/>
      <c r="AA6888" s="707"/>
      <c r="AD6888" s="707"/>
      <c r="AE6888" s="707"/>
      <c r="AF6888" s="707"/>
    </row>
    <row r="6889" spans="4:46">
      <c r="D6889" s="160"/>
      <c r="E6889" s="160"/>
      <c r="F6889" s="160"/>
      <c r="G6889" s="160"/>
      <c r="H6889" s="160"/>
      <c r="I6889" s="160"/>
      <c r="J6889" s="160"/>
      <c r="K6889" s="160"/>
      <c r="T6889" s="707"/>
      <c r="U6889" s="707"/>
      <c r="X6889" s="707"/>
      <c r="Y6889" s="707"/>
      <c r="Z6889" s="707"/>
      <c r="AA6889" s="707"/>
      <c r="AB6889" s="707"/>
      <c r="AC6889" s="707"/>
      <c r="AD6889" s="707"/>
      <c r="AE6889" s="707"/>
      <c r="AF6889" s="707"/>
      <c r="AG6889" s="707"/>
      <c r="AH6889" s="707"/>
      <c r="AI6889" s="707"/>
      <c r="AJ6889" s="707"/>
      <c r="AK6889" s="707"/>
      <c r="AL6889" s="707"/>
      <c r="AM6889" s="707"/>
      <c r="AN6889" s="707"/>
    </row>
    <row r="6890" spans="4:46">
      <c r="D6890" s="160"/>
      <c r="E6890" s="160"/>
      <c r="F6890" s="160"/>
      <c r="G6890" s="160"/>
      <c r="H6890" s="160"/>
      <c r="I6890" s="160"/>
      <c r="J6890" s="160"/>
      <c r="K6890" s="160"/>
      <c r="T6890" s="707"/>
      <c r="U6890" s="707"/>
      <c r="V6890" s="707"/>
      <c r="X6890" s="707"/>
      <c r="Y6890" s="707"/>
      <c r="Z6890" s="707"/>
      <c r="AA6890" s="707"/>
      <c r="AB6890" s="707"/>
      <c r="AC6890" s="707"/>
      <c r="AD6890" s="707"/>
      <c r="AE6890" s="707"/>
      <c r="AF6890" s="707"/>
      <c r="AG6890" s="707"/>
      <c r="AH6890" s="707"/>
      <c r="AI6890" s="707"/>
      <c r="AJ6890" s="707"/>
      <c r="AK6890" s="707"/>
      <c r="AL6890" s="707"/>
      <c r="AM6890" s="707"/>
      <c r="AN6890" s="707"/>
    </row>
    <row r="6891" spans="4:46">
      <c r="D6891" s="160"/>
      <c r="E6891" s="160"/>
      <c r="F6891" s="160"/>
      <c r="G6891" s="160"/>
      <c r="H6891" s="160"/>
      <c r="I6891" s="160"/>
      <c r="J6891" s="160"/>
      <c r="K6891" s="160"/>
      <c r="T6891" s="707"/>
      <c r="U6891" s="707"/>
      <c r="V6891" s="707"/>
      <c r="Z6891" s="707"/>
      <c r="AA6891" s="707"/>
      <c r="AB6891" s="707"/>
      <c r="AC6891" s="707"/>
      <c r="AD6891" s="707"/>
      <c r="AE6891" s="707"/>
      <c r="AF6891" s="707"/>
      <c r="AG6891" s="707"/>
      <c r="AH6891" s="707"/>
      <c r="AK6891" s="707"/>
      <c r="AL6891" s="707"/>
    </row>
    <row r="6892" spans="4:46">
      <c r="D6892" s="160"/>
      <c r="E6892" s="160"/>
      <c r="F6892" s="160"/>
      <c r="G6892" s="160"/>
      <c r="H6892" s="160"/>
      <c r="I6892" s="160"/>
      <c r="J6892" s="160"/>
      <c r="K6892" s="160"/>
      <c r="T6892" s="707"/>
      <c r="Z6892" s="707"/>
      <c r="AA6892" s="707"/>
      <c r="AD6892" s="707"/>
      <c r="AE6892" s="707"/>
      <c r="AK6892" s="707"/>
      <c r="AO6892" s="707"/>
      <c r="AP6892" s="707"/>
      <c r="AQ6892" s="707"/>
      <c r="AR6892" s="707"/>
      <c r="AS6892" s="707"/>
      <c r="AT6892" s="707"/>
    </row>
    <row r="6893" spans="4:46">
      <c r="D6893" s="160"/>
      <c r="E6893" s="160"/>
      <c r="F6893" s="160"/>
      <c r="G6893" s="160"/>
      <c r="H6893" s="160"/>
      <c r="I6893" s="160"/>
      <c r="J6893" s="160"/>
      <c r="K6893" s="160"/>
      <c r="AK6893" s="707"/>
      <c r="AL6893" s="707"/>
      <c r="AM6893" s="707"/>
      <c r="AO6893" s="707"/>
      <c r="AP6893" s="707"/>
      <c r="AQ6893" s="707"/>
      <c r="AR6893" s="707"/>
      <c r="AS6893" s="707"/>
      <c r="AT6893" s="707"/>
    </row>
    <row r="6894" spans="4:46">
      <c r="D6894" s="160"/>
      <c r="E6894" s="160"/>
      <c r="F6894" s="160"/>
      <c r="G6894" s="160"/>
      <c r="H6894" s="160"/>
      <c r="I6894" s="160"/>
      <c r="J6894" s="160"/>
      <c r="K6894" s="160"/>
      <c r="N6894" s="707"/>
      <c r="O6894" s="707"/>
      <c r="P6894" s="707"/>
      <c r="Q6894" s="707"/>
      <c r="R6894" s="707"/>
      <c r="S6894" s="707"/>
      <c r="T6894" s="707"/>
      <c r="U6894" s="707"/>
      <c r="V6894" s="707"/>
      <c r="W6894" s="707"/>
      <c r="X6894" s="707"/>
      <c r="Y6894" s="707"/>
      <c r="Z6894" s="707"/>
      <c r="AA6894" s="707"/>
      <c r="AB6894" s="707"/>
      <c r="AC6894" s="707"/>
      <c r="AD6894" s="707"/>
      <c r="AE6894" s="707"/>
      <c r="AF6894" s="707"/>
      <c r="AG6894" s="707"/>
      <c r="AH6894" s="707"/>
      <c r="AI6894" s="707"/>
      <c r="AJ6894" s="707"/>
      <c r="AK6894" s="707"/>
      <c r="AL6894" s="707"/>
      <c r="AM6894" s="707"/>
      <c r="AR6894" s="707"/>
    </row>
    <row r="6895" spans="4:46">
      <c r="D6895" s="160"/>
      <c r="E6895" s="160"/>
      <c r="F6895" s="160"/>
      <c r="G6895" s="160"/>
      <c r="H6895" s="160"/>
      <c r="I6895" s="160"/>
      <c r="J6895" s="160"/>
      <c r="K6895" s="160"/>
      <c r="O6895" s="707"/>
      <c r="P6895" s="707"/>
      <c r="Q6895" s="707"/>
      <c r="R6895" s="707"/>
      <c r="S6895" s="707"/>
      <c r="T6895" s="707"/>
      <c r="U6895" s="707"/>
      <c r="V6895" s="707"/>
      <c r="W6895" s="707"/>
      <c r="X6895" s="707"/>
      <c r="Y6895" s="707"/>
      <c r="Z6895" s="707"/>
      <c r="AA6895" s="707"/>
      <c r="AB6895" s="707"/>
      <c r="AC6895" s="707"/>
      <c r="AD6895" s="707"/>
      <c r="AE6895" s="707"/>
      <c r="AF6895" s="707"/>
      <c r="AG6895" s="707"/>
      <c r="AH6895" s="707"/>
      <c r="AI6895" s="707"/>
      <c r="AJ6895" s="707"/>
      <c r="AK6895" s="707"/>
      <c r="AL6895" s="707"/>
      <c r="AM6895" s="707"/>
      <c r="AN6895" s="707"/>
      <c r="AO6895" s="707"/>
      <c r="AP6895" s="707"/>
      <c r="AQ6895" s="707"/>
      <c r="AR6895" s="707"/>
    </row>
    <row r="6896" spans="4:46">
      <c r="D6896" s="160"/>
      <c r="E6896" s="160"/>
      <c r="F6896" s="160"/>
      <c r="G6896" s="160"/>
      <c r="H6896" s="160"/>
      <c r="I6896" s="160"/>
      <c r="J6896" s="160"/>
      <c r="K6896" s="160"/>
      <c r="L6896" s="707"/>
      <c r="M6896" s="707"/>
      <c r="N6896" s="707"/>
      <c r="O6896" s="707"/>
      <c r="P6896" s="707"/>
      <c r="Q6896" s="707"/>
      <c r="R6896" s="707"/>
      <c r="S6896" s="707"/>
      <c r="T6896" s="707"/>
      <c r="U6896" s="707"/>
      <c r="V6896" s="707"/>
      <c r="W6896" s="707"/>
      <c r="X6896" s="707"/>
      <c r="Y6896" s="707"/>
      <c r="Z6896" s="707"/>
      <c r="AA6896" s="707"/>
      <c r="AB6896" s="707"/>
      <c r="AC6896" s="707"/>
      <c r="AD6896" s="707"/>
      <c r="AE6896" s="707"/>
      <c r="AF6896" s="707"/>
      <c r="AG6896" s="707"/>
      <c r="AH6896" s="707"/>
      <c r="AI6896" s="707"/>
      <c r="AJ6896" s="707"/>
      <c r="AK6896" s="707"/>
      <c r="AL6896" s="707"/>
      <c r="AM6896" s="707"/>
      <c r="AN6896" s="707"/>
      <c r="AO6896" s="707"/>
      <c r="AP6896" s="707"/>
      <c r="AQ6896" s="707"/>
      <c r="AR6896" s="707"/>
      <c r="AS6896" s="707"/>
      <c r="AT6896" s="707"/>
    </row>
    <row r="6897" spans="4:46">
      <c r="D6897" s="160"/>
      <c r="E6897" s="160"/>
      <c r="F6897" s="160"/>
      <c r="G6897" s="160"/>
      <c r="H6897" s="160"/>
      <c r="I6897" s="160"/>
      <c r="J6897" s="160"/>
      <c r="K6897" s="160"/>
      <c r="M6897" s="707"/>
      <c r="N6897" s="707"/>
      <c r="O6897" s="707"/>
      <c r="P6897" s="707"/>
      <c r="Q6897" s="707"/>
      <c r="R6897" s="707"/>
      <c r="S6897" s="707"/>
      <c r="T6897" s="707"/>
      <c r="U6897" s="707"/>
      <c r="V6897" s="707"/>
      <c r="W6897" s="707"/>
      <c r="X6897" s="707"/>
      <c r="Y6897" s="707"/>
      <c r="Z6897" s="707"/>
      <c r="AA6897" s="707"/>
      <c r="AB6897" s="707"/>
      <c r="AC6897" s="707"/>
      <c r="AD6897" s="707"/>
      <c r="AE6897" s="707"/>
      <c r="AF6897" s="707"/>
      <c r="AG6897" s="707"/>
      <c r="AH6897" s="707"/>
      <c r="AI6897" s="707"/>
      <c r="AJ6897" s="707"/>
      <c r="AK6897" s="707"/>
      <c r="AL6897" s="707"/>
      <c r="AM6897" s="707"/>
      <c r="AN6897" s="707"/>
      <c r="AO6897" s="707"/>
      <c r="AP6897" s="707"/>
      <c r="AQ6897" s="707"/>
      <c r="AR6897" s="707"/>
      <c r="AS6897" s="707"/>
    </row>
    <row r="6898" spans="4:46">
      <c r="D6898" s="160"/>
      <c r="E6898" s="160"/>
      <c r="F6898" s="160"/>
      <c r="G6898" s="160"/>
      <c r="H6898" s="160"/>
      <c r="I6898" s="160"/>
      <c r="J6898" s="160"/>
      <c r="K6898" s="160"/>
      <c r="L6898" s="707"/>
      <c r="M6898" s="707"/>
      <c r="N6898" s="707"/>
      <c r="O6898" s="707"/>
      <c r="P6898" s="707"/>
      <c r="Q6898" s="707"/>
      <c r="R6898" s="707"/>
      <c r="S6898" s="707"/>
      <c r="T6898" s="707"/>
      <c r="U6898" s="707"/>
      <c r="V6898" s="707"/>
      <c r="W6898" s="707"/>
      <c r="X6898" s="707"/>
      <c r="Y6898" s="707"/>
      <c r="Z6898" s="707"/>
      <c r="AA6898" s="707"/>
      <c r="AB6898" s="707"/>
      <c r="AC6898" s="707"/>
      <c r="AD6898" s="707"/>
      <c r="AE6898" s="707"/>
      <c r="AF6898" s="707"/>
      <c r="AG6898" s="707"/>
      <c r="AH6898" s="707"/>
      <c r="AI6898" s="707"/>
      <c r="AJ6898" s="707"/>
      <c r="AK6898" s="707"/>
      <c r="AL6898" s="707"/>
      <c r="AN6898" s="707"/>
      <c r="AO6898" s="707"/>
      <c r="AP6898" s="707"/>
      <c r="AQ6898" s="707"/>
      <c r="AR6898" s="707"/>
      <c r="AS6898" s="707"/>
      <c r="AT6898" s="707"/>
    </row>
    <row r="6899" spans="4:46">
      <c r="D6899" s="160"/>
      <c r="E6899" s="160"/>
      <c r="F6899" s="160"/>
      <c r="G6899" s="160"/>
      <c r="H6899" s="160"/>
      <c r="I6899" s="160"/>
      <c r="J6899" s="160"/>
      <c r="K6899" s="160"/>
      <c r="L6899" s="707"/>
      <c r="M6899" s="707"/>
      <c r="N6899" s="707"/>
      <c r="O6899" s="707"/>
      <c r="AK6899" s="707"/>
      <c r="AL6899" s="707"/>
      <c r="AM6899" s="707"/>
      <c r="AN6899" s="707"/>
      <c r="AO6899" s="707"/>
      <c r="AP6899" s="707"/>
      <c r="AQ6899" s="707"/>
      <c r="AR6899" s="707"/>
      <c r="AS6899" s="707"/>
      <c r="AT6899" s="707"/>
    </row>
    <row r="6900" spans="4:46">
      <c r="D6900" s="160"/>
      <c r="E6900" s="160"/>
      <c r="F6900" s="160"/>
      <c r="G6900" s="160"/>
      <c r="H6900" s="160"/>
      <c r="I6900" s="160"/>
      <c r="J6900" s="160"/>
      <c r="K6900" s="160"/>
      <c r="AK6900" s="707"/>
      <c r="AL6900" s="707"/>
      <c r="AM6900" s="707"/>
      <c r="AR6900" s="707"/>
    </row>
    <row r="6901" spans="4:46">
      <c r="D6901" s="160"/>
      <c r="E6901" s="160"/>
      <c r="F6901" s="160"/>
      <c r="G6901" s="160"/>
      <c r="H6901" s="160"/>
      <c r="I6901" s="160"/>
      <c r="J6901" s="160"/>
      <c r="K6901" s="160"/>
      <c r="AK6901" s="707"/>
      <c r="AN6901" s="707"/>
      <c r="AO6901" s="707"/>
      <c r="AP6901" s="707"/>
      <c r="AQ6901" s="707"/>
      <c r="AR6901" s="707"/>
      <c r="AS6901" s="707"/>
      <c r="AT6901" s="707"/>
    </row>
    <row r="6902" spans="4:46">
      <c r="D6902" s="160"/>
      <c r="E6902" s="160"/>
      <c r="F6902" s="160"/>
      <c r="G6902" s="160"/>
      <c r="H6902" s="160"/>
      <c r="I6902" s="160"/>
      <c r="J6902" s="160"/>
      <c r="K6902" s="160"/>
      <c r="AK6902" s="707"/>
      <c r="AL6902" s="707"/>
      <c r="AM6902" s="707"/>
      <c r="AN6902" s="707"/>
      <c r="AO6902" s="707"/>
      <c r="AP6902" s="707"/>
      <c r="AQ6902" s="707"/>
      <c r="AR6902" s="707"/>
      <c r="AS6902" s="707"/>
      <c r="AT6902" s="707"/>
    </row>
    <row r="6903" spans="4:46">
      <c r="D6903" s="160"/>
      <c r="E6903" s="160"/>
      <c r="F6903" s="160"/>
      <c r="G6903" s="160"/>
      <c r="H6903" s="160"/>
      <c r="I6903" s="160"/>
      <c r="J6903" s="160"/>
      <c r="K6903" s="160"/>
      <c r="AK6903" s="707"/>
      <c r="AL6903" s="707"/>
      <c r="AM6903" s="707"/>
      <c r="AR6903" s="707"/>
    </row>
    <row r="6904" spans="4:46">
      <c r="D6904" s="160"/>
      <c r="E6904" s="160"/>
      <c r="F6904" s="160"/>
      <c r="G6904" s="160"/>
      <c r="H6904" s="160"/>
      <c r="I6904" s="160"/>
      <c r="J6904" s="160"/>
      <c r="K6904" s="160"/>
      <c r="AK6904" s="707"/>
      <c r="AN6904" s="707"/>
      <c r="AO6904" s="707"/>
      <c r="AP6904" s="707"/>
      <c r="AQ6904" s="707"/>
      <c r="AR6904" s="707"/>
      <c r="AS6904" s="707"/>
      <c r="AT6904" s="707"/>
    </row>
    <row r="6905" spans="4:46">
      <c r="D6905" s="160"/>
      <c r="E6905" s="160"/>
      <c r="F6905" s="160"/>
      <c r="G6905" s="160"/>
      <c r="H6905" s="160"/>
      <c r="I6905" s="160"/>
      <c r="J6905" s="160"/>
      <c r="K6905" s="160"/>
      <c r="AK6905" s="707"/>
      <c r="AL6905" s="707"/>
      <c r="AM6905" s="707"/>
      <c r="AN6905" s="707"/>
      <c r="AO6905" s="707"/>
      <c r="AP6905" s="707"/>
      <c r="AQ6905" s="707"/>
      <c r="AR6905" s="707"/>
      <c r="AS6905" s="707"/>
      <c r="AT6905" s="707"/>
    </row>
    <row r="6906" spans="4:46">
      <c r="D6906" s="160"/>
      <c r="E6906" s="160"/>
      <c r="F6906" s="160"/>
      <c r="G6906" s="160"/>
      <c r="H6906" s="160"/>
      <c r="I6906" s="160"/>
      <c r="J6906" s="160"/>
      <c r="K6906" s="160"/>
      <c r="AK6906" s="707"/>
      <c r="AL6906" s="707"/>
      <c r="AM6906" s="707"/>
      <c r="AR6906" s="707"/>
    </row>
    <row r="6907" spans="4:46">
      <c r="D6907" s="160"/>
      <c r="E6907" s="160"/>
      <c r="F6907" s="160"/>
      <c r="G6907" s="160"/>
      <c r="H6907" s="160"/>
      <c r="I6907" s="160"/>
      <c r="J6907" s="160"/>
      <c r="K6907" s="160"/>
      <c r="AK6907" s="707"/>
      <c r="AL6907" s="707"/>
      <c r="AO6907" s="707"/>
      <c r="AP6907" s="707"/>
      <c r="AQ6907" s="707"/>
      <c r="AR6907" s="707"/>
      <c r="AS6907" s="707"/>
      <c r="AT6907" s="707"/>
    </row>
    <row r="6908" spans="4:46">
      <c r="D6908" s="160"/>
      <c r="E6908" s="160"/>
      <c r="F6908" s="160"/>
      <c r="G6908" s="160"/>
      <c r="H6908" s="160"/>
      <c r="I6908" s="160"/>
      <c r="J6908" s="160"/>
      <c r="K6908" s="160"/>
      <c r="AK6908" s="707"/>
      <c r="AL6908" s="707"/>
      <c r="AM6908" s="707"/>
      <c r="AN6908" s="707"/>
      <c r="AO6908" s="707"/>
      <c r="AP6908" s="707"/>
      <c r="AQ6908" s="707"/>
      <c r="AR6908" s="707"/>
      <c r="AS6908" s="707"/>
      <c r="AT6908" s="707"/>
    </row>
    <row r="6909" spans="4:46">
      <c r="D6909" s="160"/>
      <c r="E6909" s="160"/>
      <c r="F6909" s="160"/>
      <c r="G6909" s="160"/>
      <c r="H6909" s="160"/>
      <c r="I6909" s="160"/>
      <c r="J6909" s="160"/>
      <c r="K6909" s="160"/>
      <c r="AK6909" s="707"/>
      <c r="AL6909" s="707"/>
      <c r="AM6909" s="707"/>
      <c r="AN6909" s="707"/>
      <c r="AR6909" s="707"/>
      <c r="AS6909" s="707"/>
    </row>
    <row r="6910" spans="4:46">
      <c r="D6910" s="160"/>
      <c r="E6910" s="160"/>
      <c r="F6910" s="160"/>
      <c r="G6910" s="160"/>
      <c r="H6910" s="160"/>
      <c r="I6910" s="160"/>
      <c r="J6910" s="160"/>
      <c r="K6910" s="160"/>
      <c r="AK6910" s="707"/>
      <c r="AL6910" s="707"/>
      <c r="AO6910" s="707"/>
      <c r="AP6910" s="707"/>
      <c r="AQ6910" s="707"/>
      <c r="AR6910" s="707"/>
      <c r="AS6910" s="707"/>
      <c r="AT6910" s="707"/>
    </row>
    <row r="6911" spans="4:46">
      <c r="D6911" s="160"/>
      <c r="E6911" s="160"/>
      <c r="F6911" s="160"/>
      <c r="G6911" s="160"/>
      <c r="H6911" s="160"/>
      <c r="I6911" s="160"/>
      <c r="J6911" s="160"/>
      <c r="K6911" s="160"/>
      <c r="AK6911" s="707"/>
      <c r="AL6911" s="707"/>
      <c r="AM6911" s="707"/>
      <c r="AO6911" s="707"/>
      <c r="AP6911" s="707"/>
      <c r="AQ6911" s="707"/>
      <c r="AR6911" s="707"/>
      <c r="AS6911" s="707"/>
      <c r="AT6911" s="707"/>
    </row>
    <row r="6912" spans="4:46">
      <c r="D6912" s="160"/>
      <c r="E6912" s="160"/>
      <c r="F6912" s="160"/>
      <c r="G6912" s="160"/>
      <c r="H6912" s="160"/>
      <c r="I6912" s="160"/>
      <c r="J6912" s="160"/>
      <c r="K6912" s="160"/>
      <c r="AK6912" s="707"/>
      <c r="AL6912" s="707"/>
      <c r="AM6912" s="707"/>
      <c r="AR6912" s="707"/>
    </row>
    <row r="6913" spans="4:46">
      <c r="D6913" s="160"/>
      <c r="E6913" s="160"/>
      <c r="F6913" s="160"/>
      <c r="G6913" s="160"/>
      <c r="H6913" s="160"/>
      <c r="I6913" s="160"/>
      <c r="J6913" s="160"/>
      <c r="K6913" s="160"/>
      <c r="AK6913" s="707"/>
      <c r="AL6913" s="707"/>
      <c r="AO6913" s="707"/>
      <c r="AP6913" s="707"/>
      <c r="AQ6913" s="707"/>
      <c r="AR6913" s="707"/>
      <c r="AS6913" s="707"/>
      <c r="AT6913" s="707"/>
    </row>
    <row r="6914" spans="4:46">
      <c r="D6914" s="160"/>
      <c r="E6914" s="160"/>
      <c r="F6914" s="160"/>
      <c r="G6914" s="160"/>
      <c r="H6914" s="160"/>
      <c r="I6914" s="160"/>
      <c r="J6914" s="160"/>
      <c r="K6914" s="160"/>
      <c r="AK6914" s="707"/>
      <c r="AL6914" s="707"/>
      <c r="AM6914" s="707"/>
      <c r="AO6914" s="707"/>
      <c r="AP6914" s="707"/>
      <c r="AQ6914" s="707"/>
      <c r="AR6914" s="707"/>
      <c r="AS6914" s="707"/>
      <c r="AT6914" s="707"/>
    </row>
    <row r="6915" spans="4:46">
      <c r="D6915" s="160"/>
      <c r="E6915" s="160"/>
      <c r="F6915" s="160"/>
      <c r="G6915" s="160"/>
      <c r="H6915" s="160"/>
      <c r="I6915" s="160"/>
      <c r="J6915" s="160"/>
      <c r="K6915" s="160"/>
      <c r="AK6915" s="707"/>
      <c r="AL6915" s="707"/>
      <c r="AM6915" s="707"/>
      <c r="AR6915" s="707"/>
    </row>
    <row r="6916" spans="4:46">
      <c r="D6916" s="160"/>
      <c r="E6916" s="160"/>
      <c r="F6916" s="160"/>
      <c r="G6916" s="160"/>
      <c r="H6916" s="160"/>
      <c r="I6916" s="160"/>
      <c r="J6916" s="707"/>
      <c r="K6916" s="160"/>
      <c r="AK6916" s="707"/>
      <c r="AL6916" s="707"/>
      <c r="AO6916" s="707"/>
      <c r="AP6916" s="707"/>
      <c r="AQ6916" s="707"/>
      <c r="AR6916" s="707"/>
      <c r="AS6916" s="707"/>
      <c r="AT6916" s="707"/>
    </row>
    <row r="6917" spans="4:46">
      <c r="D6917" s="160"/>
      <c r="E6917" s="160"/>
      <c r="F6917" s="160"/>
      <c r="G6917" s="160"/>
      <c r="H6917" s="160"/>
      <c r="I6917" s="160"/>
      <c r="J6917" s="707"/>
      <c r="K6917" s="160"/>
      <c r="AK6917" s="707"/>
      <c r="AL6917" s="707"/>
      <c r="AM6917" s="707"/>
      <c r="AO6917" s="707"/>
      <c r="AP6917" s="707"/>
      <c r="AQ6917" s="707"/>
      <c r="AR6917" s="707"/>
      <c r="AS6917" s="707"/>
      <c r="AT6917" s="707"/>
    </row>
    <row r="6918" spans="4:46">
      <c r="D6918" s="160"/>
      <c r="E6918" s="160"/>
      <c r="F6918" s="160"/>
      <c r="G6918" s="160"/>
      <c r="H6918" s="160"/>
      <c r="I6918" s="160"/>
      <c r="J6918" s="707"/>
      <c r="K6918" s="160"/>
      <c r="AK6918" s="707"/>
      <c r="AL6918" s="707"/>
      <c r="AM6918" s="707"/>
      <c r="AR6918" s="707"/>
    </row>
    <row r="6919" spans="4:46">
      <c r="D6919" s="160"/>
      <c r="E6919" s="160"/>
      <c r="F6919" s="160"/>
      <c r="G6919" s="160"/>
      <c r="H6919" s="160"/>
      <c r="I6919" s="160"/>
      <c r="J6919" s="160"/>
      <c r="K6919" s="160"/>
      <c r="AK6919" s="707"/>
      <c r="AL6919" s="707"/>
      <c r="AO6919" s="707"/>
      <c r="AP6919" s="707"/>
      <c r="AQ6919" s="707"/>
      <c r="AR6919" s="707"/>
      <c r="AS6919" s="707"/>
      <c r="AT6919" s="707"/>
    </row>
    <row r="6920" spans="4:46">
      <c r="D6920" s="160"/>
      <c r="E6920" s="160"/>
      <c r="F6920" s="160"/>
      <c r="G6920" s="160"/>
      <c r="H6920" s="160"/>
      <c r="I6920" s="160"/>
      <c r="J6920" s="160"/>
      <c r="K6920" s="160"/>
      <c r="AL6920" s="707"/>
      <c r="AM6920" s="707"/>
      <c r="AN6920" s="707"/>
      <c r="AO6920" s="707"/>
      <c r="AP6920" s="707"/>
      <c r="AQ6920" s="707"/>
      <c r="AR6920" s="707"/>
      <c r="AS6920" s="707"/>
      <c r="AT6920" s="707"/>
    </row>
    <row r="6921" spans="4:46">
      <c r="D6921" s="160"/>
      <c r="E6921" s="160"/>
      <c r="F6921" s="160"/>
      <c r="G6921" s="160"/>
      <c r="H6921" s="160"/>
      <c r="I6921" s="160"/>
      <c r="J6921" s="160"/>
      <c r="K6921" s="160"/>
      <c r="AL6921" s="707"/>
      <c r="AM6921" s="707"/>
      <c r="AN6921" s="707"/>
      <c r="AR6921" s="707"/>
      <c r="AS6921" s="707"/>
    </row>
    <row r="6922" spans="4:46">
      <c r="D6922" s="160"/>
      <c r="E6922" s="160"/>
      <c r="F6922" s="160"/>
      <c r="G6922" s="160"/>
      <c r="H6922" s="160"/>
      <c r="I6922" s="160"/>
      <c r="J6922" s="160"/>
      <c r="K6922" s="160"/>
      <c r="AL6922" s="707"/>
      <c r="AO6922" s="707"/>
      <c r="AP6922" s="707"/>
      <c r="AQ6922" s="707"/>
      <c r="AR6922" s="707"/>
      <c r="AS6922" s="707"/>
      <c r="AT6922" s="707"/>
    </row>
    <row r="6923" spans="4:46">
      <c r="D6923" s="160"/>
      <c r="E6923" s="160"/>
      <c r="F6923" s="160"/>
      <c r="G6923" s="160"/>
      <c r="H6923" s="160"/>
      <c r="I6923" s="160"/>
      <c r="J6923" s="160"/>
      <c r="K6923" s="160"/>
      <c r="AL6923" s="707"/>
      <c r="AM6923" s="707"/>
      <c r="AN6923" s="707"/>
      <c r="AO6923" s="707"/>
      <c r="AP6923" s="707"/>
      <c r="AQ6923" s="707"/>
      <c r="AR6923" s="707"/>
      <c r="AS6923" s="707"/>
      <c r="AT6923" s="707"/>
    </row>
    <row r="6924" spans="4:46">
      <c r="D6924" s="160"/>
      <c r="E6924" s="160"/>
      <c r="F6924" s="160"/>
      <c r="G6924" s="160"/>
      <c r="H6924" s="160"/>
      <c r="I6924" s="160"/>
      <c r="J6924" s="160"/>
      <c r="K6924" s="160"/>
      <c r="AL6924" s="707"/>
      <c r="AM6924" s="707"/>
      <c r="AN6924" s="707"/>
      <c r="AR6924" s="707"/>
      <c r="AS6924" s="707"/>
    </row>
    <row r="6925" spans="4:46">
      <c r="D6925" s="160"/>
      <c r="E6925" s="160"/>
      <c r="F6925" s="160"/>
      <c r="G6925" s="160"/>
      <c r="H6925" s="160"/>
      <c r="I6925" s="160"/>
      <c r="J6925" s="160"/>
      <c r="K6925" s="160"/>
      <c r="AL6925" s="707"/>
    </row>
    <row r="6926" spans="4:46">
      <c r="D6926" s="160"/>
      <c r="E6926" s="160"/>
      <c r="F6926" s="160"/>
      <c r="G6926" s="160"/>
      <c r="H6926" s="160"/>
      <c r="I6926" s="160"/>
      <c r="J6926" s="160"/>
      <c r="K6926" s="160"/>
    </row>
    <row r="6927" spans="4:46">
      <c r="H6927" s="160"/>
      <c r="I6927" s="160"/>
      <c r="J6927" s="160"/>
      <c r="K6927" s="160"/>
    </row>
    <row r="6928" spans="4:46">
      <c r="H6928" s="160"/>
      <c r="I6928" s="160"/>
      <c r="J6928" s="160"/>
      <c r="K6928" s="160"/>
    </row>
    <row r="6929" spans="8:11">
      <c r="H6929" s="160"/>
      <c r="I6929" s="160"/>
      <c r="J6929" s="160"/>
      <c r="K6929" s="160"/>
    </row>
    <row r="6930" spans="8:11">
      <c r="H6930" s="160"/>
      <c r="I6930" s="160"/>
      <c r="J6930" s="160"/>
      <c r="K6930" s="160"/>
    </row>
    <row r="6931" spans="8:11">
      <c r="H6931" s="160"/>
      <c r="I6931" s="160"/>
      <c r="J6931" s="160"/>
      <c r="K6931" s="160"/>
    </row>
    <row r="6932" spans="8:11">
      <c r="H6932" s="160"/>
      <c r="I6932" s="160"/>
      <c r="J6932" s="160"/>
      <c r="K6932" s="160"/>
    </row>
    <row r="6933" spans="8:11">
      <c r="H6933" s="160"/>
      <c r="I6933" s="160"/>
      <c r="J6933" s="160"/>
      <c r="K6933" s="160"/>
    </row>
    <row r="6934" spans="8:11">
      <c r="H6934" s="160"/>
      <c r="I6934" s="160"/>
      <c r="J6934" s="160"/>
      <c r="K6934" s="160"/>
    </row>
    <row r="6935" spans="8:11">
      <c r="H6935" s="160"/>
      <c r="I6935" s="160"/>
      <c r="J6935" s="160"/>
      <c r="K6935" s="160"/>
    </row>
    <row r="6936" spans="8:11">
      <c r="H6936" s="160"/>
      <c r="I6936" s="160"/>
      <c r="J6936" s="160"/>
      <c r="K6936" s="160"/>
    </row>
    <row r="6937" spans="8:11">
      <c r="H6937" s="160"/>
      <c r="I6937" s="160"/>
      <c r="J6937" s="160"/>
      <c r="K6937" s="160"/>
    </row>
    <row r="6938" spans="8:11">
      <c r="H6938" s="160"/>
      <c r="I6938" s="160"/>
      <c r="J6938" s="160"/>
      <c r="K6938" s="160"/>
    </row>
    <row r="6939" spans="8:11">
      <c r="H6939" s="160"/>
      <c r="I6939" s="160"/>
      <c r="J6939" s="160"/>
      <c r="K6939" s="160"/>
    </row>
    <row r="6940" spans="8:11">
      <c r="H6940" s="160"/>
      <c r="I6940" s="160"/>
      <c r="J6940" s="160"/>
      <c r="K6940" s="160"/>
    </row>
    <row r="6941" spans="8:11">
      <c r="H6941" s="160"/>
      <c r="I6941" s="160"/>
      <c r="J6941" s="160"/>
      <c r="K6941" s="160"/>
    </row>
    <row r="6942" spans="8:11">
      <c r="H6942" s="160"/>
      <c r="I6942" s="160"/>
      <c r="J6942" s="160"/>
      <c r="K6942" s="160"/>
    </row>
    <row r="6943" spans="8:11">
      <c r="H6943" s="160"/>
      <c r="I6943" s="160"/>
      <c r="J6943" s="160"/>
      <c r="K6943" s="160"/>
    </row>
    <row r="6944" spans="8:11">
      <c r="H6944" s="160"/>
      <c r="I6944" s="160"/>
      <c r="J6944" s="160"/>
      <c r="K6944" s="160"/>
    </row>
    <row r="6945" spans="8:11">
      <c r="H6945" s="160"/>
      <c r="I6945" s="160"/>
      <c r="J6945" s="160"/>
      <c r="K6945" s="160"/>
    </row>
  </sheetData>
  <mergeCells count="7">
    <mergeCell ref="B39:U39"/>
    <mergeCell ref="N2:O2"/>
    <mergeCell ref="Q2:R2"/>
    <mergeCell ref="K2:L2"/>
    <mergeCell ref="B2:D2"/>
    <mergeCell ref="E2:F2"/>
    <mergeCell ref="H2:I2"/>
  </mergeCells>
  <pageMargins left="0.7" right="0.7" top="0.75" bottom="0.75" header="0.3" footer="0.3"/>
  <pageSetup paperSize="9" scale="1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BB2381"/>
  <sheetViews>
    <sheetView zoomScale="78" zoomScaleNormal="78" workbookViewId="0">
      <selection activeCell="J30" sqref="J30"/>
    </sheetView>
  </sheetViews>
  <sheetFormatPr defaultRowHeight="15"/>
  <cols>
    <col min="1" max="1" width="11.42578125" style="72" customWidth="1"/>
    <col min="2" max="3" width="14.5703125" customWidth="1"/>
    <col min="4" max="4" width="9" bestFit="1" customWidth="1"/>
    <col min="5" max="6" width="14.5703125" customWidth="1"/>
    <col min="7" max="7" width="13" bestFit="1" customWidth="1"/>
    <col min="8" max="9" width="14.5703125" customWidth="1"/>
    <col min="10" max="10" width="13" bestFit="1" customWidth="1"/>
    <col min="11" max="11" width="14.5703125" customWidth="1"/>
    <col min="12" max="12" width="18" customWidth="1"/>
    <col min="13" max="13" width="10.28515625" bestFit="1" customWidth="1"/>
    <col min="14" max="15" width="14.5703125" customWidth="1"/>
    <col min="16" max="16" width="11.140625" bestFit="1" customWidth="1"/>
    <col min="17" max="17" width="18" bestFit="1" customWidth="1"/>
    <col min="18" max="27" width="12" customWidth="1"/>
    <col min="28" max="43" width="10.28515625" bestFit="1" customWidth="1"/>
  </cols>
  <sheetData>
    <row r="1" spans="1:25" ht="15.75" thickBot="1">
      <c r="B1" s="57"/>
      <c r="E1" s="57"/>
    </row>
    <row r="2" spans="1:25">
      <c r="A2" s="73"/>
      <c r="B2" s="1965" t="s">
        <v>28</v>
      </c>
      <c r="C2" s="1966"/>
      <c r="D2" s="1967"/>
      <c r="E2" s="1968" t="s">
        <v>121</v>
      </c>
      <c r="F2" s="1969"/>
      <c r="G2" s="21"/>
      <c r="H2" s="1970" t="s">
        <v>138</v>
      </c>
      <c r="I2" s="1971"/>
      <c r="J2" s="21"/>
      <c r="K2" s="1959" t="s">
        <v>30</v>
      </c>
      <c r="L2" s="1960"/>
      <c r="M2" s="22"/>
      <c r="N2" s="1961" t="s">
        <v>125</v>
      </c>
      <c r="O2" s="1962"/>
      <c r="P2" s="757"/>
    </row>
    <row r="3" spans="1:25" ht="15.75" thickBot="1">
      <c r="A3" s="74" t="s">
        <v>0</v>
      </c>
      <c r="B3" s="30" t="s">
        <v>241</v>
      </c>
      <c r="C3" s="25" t="s">
        <v>137</v>
      </c>
      <c r="D3" s="24" t="s">
        <v>126</v>
      </c>
      <c r="E3" s="30" t="s">
        <v>241</v>
      </c>
      <c r="F3" s="25" t="s">
        <v>137</v>
      </c>
      <c r="G3" s="24" t="s">
        <v>126</v>
      </c>
      <c r="H3" s="30" t="s">
        <v>241</v>
      </c>
      <c r="I3" s="25" t="s">
        <v>137</v>
      </c>
      <c r="J3" s="25" t="s">
        <v>124</v>
      </c>
      <c r="K3" s="30" t="s">
        <v>241</v>
      </c>
      <c r="L3" s="25" t="s">
        <v>137</v>
      </c>
      <c r="M3" s="25" t="s">
        <v>127</v>
      </c>
      <c r="N3" s="30" t="s">
        <v>241</v>
      </c>
      <c r="O3" s="759" t="s">
        <v>137</v>
      </c>
      <c r="P3" s="760" t="s">
        <v>127</v>
      </c>
      <c r="Q3" s="2"/>
    </row>
    <row r="4" spans="1:25">
      <c r="A4" s="34">
        <v>45502</v>
      </c>
      <c r="B4" s="31"/>
      <c r="C4" s="26"/>
      <c r="D4" s="28">
        <f>C4/$C$28</f>
        <v>0</v>
      </c>
      <c r="E4" s="31"/>
      <c r="F4" s="26"/>
      <c r="G4" s="28">
        <f>F4/$F$30</f>
        <v>0</v>
      </c>
      <c r="H4" s="31"/>
      <c r="I4" s="26">
        <f>H4</f>
        <v>0</v>
      </c>
      <c r="J4" s="726">
        <f t="shared" ref="J4:J27" si="0">I4/$F$30</f>
        <v>0</v>
      </c>
      <c r="K4" s="31"/>
      <c r="L4" s="26"/>
      <c r="M4" s="28"/>
      <c r="N4" s="31">
        <f t="shared" ref="N4:N28" si="1">(H4)</f>
        <v>0</v>
      </c>
      <c r="O4" s="26">
        <f>N4</f>
        <v>0</v>
      </c>
      <c r="P4" s="26"/>
      <c r="R4" s="3" t="s">
        <v>12</v>
      </c>
    </row>
    <row r="5" spans="1:25">
      <c r="A5" s="34">
        <v>45535</v>
      </c>
      <c r="B5" s="31">
        <v>4.0199999999999996</v>
      </c>
      <c r="C5" s="26">
        <f>B5</f>
        <v>4.0199999999999996</v>
      </c>
      <c r="D5" s="28">
        <f t="shared" ref="D5:D28" si="2">C5/$C$28</f>
        <v>5.7938012092037841E-5</v>
      </c>
      <c r="E5" s="31">
        <v>2.3317156030089783</v>
      </c>
      <c r="F5" s="26">
        <f>E5</f>
        <v>2.3317156030089783</v>
      </c>
      <c r="G5" s="28">
        <f t="shared" ref="G5:G30" si="3">F5/$F$30</f>
        <v>4.8531909730647896E-5</v>
      </c>
      <c r="H5" s="31">
        <v>2.3317156030089783</v>
      </c>
      <c r="I5" s="26">
        <f>I4+H5</f>
        <v>2.3317156030089783</v>
      </c>
      <c r="J5" s="726">
        <f t="shared" si="0"/>
        <v>4.8531909730647896E-5</v>
      </c>
      <c r="K5" s="31"/>
      <c r="L5" s="26"/>
      <c r="M5" s="28"/>
      <c r="N5" s="31">
        <f t="shared" si="1"/>
        <v>2.3317156030089783</v>
      </c>
      <c r="O5" s="26">
        <f>O4+N5</f>
        <v>2.3317156030089783</v>
      </c>
      <c r="P5" s="26"/>
      <c r="Y5">
        <v>3</v>
      </c>
    </row>
    <row r="6" spans="1:25">
      <c r="A6" s="34">
        <v>45565</v>
      </c>
      <c r="B6" s="31">
        <v>131.65</v>
      </c>
      <c r="C6" s="26">
        <f t="shared" ref="C6:C28" si="4">B6+C5</f>
        <v>135.67000000000002</v>
      </c>
      <c r="D6" s="28">
        <f t="shared" si="2"/>
        <v>1.9553358459021828E-3</v>
      </c>
      <c r="E6" s="31">
        <v>1.7487867022567336</v>
      </c>
      <c r="F6" s="26">
        <f t="shared" ref="F6:F30" si="5">E6+F5</f>
        <v>4.0805023052657123</v>
      </c>
      <c r="G6" s="28">
        <f t="shared" si="3"/>
        <v>8.4930842028633832E-5</v>
      </c>
      <c r="H6" s="31">
        <v>1.7487867022567336</v>
      </c>
      <c r="I6" s="26">
        <f t="shared" ref="I6:I24" si="6">I5+H6</f>
        <v>4.0805023052657123</v>
      </c>
      <c r="J6" s="726">
        <f t="shared" si="0"/>
        <v>8.4930842028633832E-5</v>
      </c>
      <c r="K6" s="31"/>
      <c r="L6" s="26"/>
      <c r="M6" s="28"/>
      <c r="N6" s="31">
        <f t="shared" si="1"/>
        <v>1.7487867022567336</v>
      </c>
      <c r="O6" s="26">
        <f t="shared" ref="O6:O29" si="7">O5+N6</f>
        <v>4.0805023052657123</v>
      </c>
      <c r="P6" s="26"/>
      <c r="Y6">
        <v>100</v>
      </c>
    </row>
    <row r="7" spans="1:25">
      <c r="A7" s="34">
        <v>45596</v>
      </c>
      <c r="B7" s="31">
        <v>466.88</v>
      </c>
      <c r="C7" s="26">
        <f t="shared" si="4"/>
        <v>602.54999999999995</v>
      </c>
      <c r="D7" s="28">
        <f t="shared" si="2"/>
        <v>8.6842162154371644E-3</v>
      </c>
      <c r="E7" s="31">
        <v>58.292890075224456</v>
      </c>
      <c r="F7" s="26">
        <f t="shared" si="5"/>
        <v>62.373392380490166</v>
      </c>
      <c r="G7" s="28">
        <f t="shared" si="3"/>
        <v>1.2982285852948313E-3</v>
      </c>
      <c r="H7" s="31">
        <v>58.292890075224456</v>
      </c>
      <c r="I7" s="26">
        <f t="shared" si="6"/>
        <v>62.373392380490166</v>
      </c>
      <c r="J7" s="726">
        <f t="shared" si="0"/>
        <v>1.2982285852948313E-3</v>
      </c>
      <c r="K7" s="31"/>
      <c r="L7" s="26"/>
      <c r="M7" s="726"/>
      <c r="N7" s="31">
        <f t="shared" si="1"/>
        <v>58.292890075224456</v>
      </c>
      <c r="O7" s="26">
        <f t="shared" si="7"/>
        <v>62.373392380490166</v>
      </c>
      <c r="P7" s="26"/>
      <c r="Y7">
        <v>359</v>
      </c>
    </row>
    <row r="8" spans="1:25">
      <c r="A8" s="34">
        <v>45626</v>
      </c>
      <c r="B8" s="31">
        <v>1347.95</v>
      </c>
      <c r="C8" s="26">
        <f t="shared" si="4"/>
        <v>1950.5</v>
      </c>
      <c r="D8" s="28">
        <f t="shared" si="2"/>
        <v>2.8111465817293489E-2</v>
      </c>
      <c r="E8" s="31">
        <v>209.27147537005581</v>
      </c>
      <c r="F8" s="26">
        <f t="shared" si="5"/>
        <v>271.64486775054598</v>
      </c>
      <c r="G8" s="28">
        <f t="shared" si="3"/>
        <v>5.6539674836204807E-3</v>
      </c>
      <c r="H8" s="31">
        <v>209.27147537005581</v>
      </c>
      <c r="I8" s="26">
        <f t="shared" si="6"/>
        <v>271.64486775054598</v>
      </c>
      <c r="J8" s="726">
        <f t="shared" si="0"/>
        <v>5.6539674836204807E-3</v>
      </c>
      <c r="K8" s="31"/>
      <c r="L8" s="26"/>
      <c r="M8" s="726"/>
      <c r="N8" s="31">
        <f t="shared" si="1"/>
        <v>209.27147537005581</v>
      </c>
      <c r="O8" s="26">
        <f t="shared" si="7"/>
        <v>271.64486775054598</v>
      </c>
      <c r="P8" s="758"/>
      <c r="R8" s="3" t="s">
        <v>11</v>
      </c>
      <c r="Y8">
        <v>945</v>
      </c>
    </row>
    <row r="9" spans="1:25">
      <c r="A9" s="34">
        <v>45657</v>
      </c>
      <c r="B9" s="31">
        <v>2684.6</v>
      </c>
      <c r="C9" s="26">
        <f t="shared" si="4"/>
        <v>4635.1000000000004</v>
      </c>
      <c r="D9" s="28">
        <f t="shared" si="2"/>
        <v>6.6803104439752403E-2</v>
      </c>
      <c r="E9" s="31">
        <v>550.86781121087108</v>
      </c>
      <c r="F9" s="26">
        <f t="shared" si="5"/>
        <v>822.51267896141712</v>
      </c>
      <c r="G9" s="28">
        <f t="shared" si="3"/>
        <v>1.7119631157486048E-2</v>
      </c>
      <c r="H9" s="31">
        <v>550.86781121087108</v>
      </c>
      <c r="I9" s="26">
        <f t="shared" si="6"/>
        <v>822.51267896141712</v>
      </c>
      <c r="J9" s="726">
        <f t="shared" si="0"/>
        <v>1.7119631157486048E-2</v>
      </c>
      <c r="K9" s="31"/>
      <c r="L9" s="26"/>
      <c r="M9" s="726"/>
      <c r="N9" s="31">
        <f t="shared" si="1"/>
        <v>550.86781121087108</v>
      </c>
      <c r="O9" s="26">
        <f t="shared" si="7"/>
        <v>822.51267896141712</v>
      </c>
      <c r="P9" s="758"/>
      <c r="Y9">
        <v>1981</v>
      </c>
    </row>
    <row r="10" spans="1:25">
      <c r="A10" s="34">
        <v>45688</v>
      </c>
      <c r="B10" s="31">
        <v>2611.7799999999997</v>
      </c>
      <c r="C10" s="26">
        <f t="shared" si="4"/>
        <v>7246.88</v>
      </c>
      <c r="D10" s="28">
        <f t="shared" si="2"/>
        <v>0.10444522912177792</v>
      </c>
      <c r="E10" s="31">
        <v>1154.7821523901964</v>
      </c>
      <c r="F10" s="26">
        <f t="shared" si="5"/>
        <v>1977.2948313516135</v>
      </c>
      <c r="G10" s="28">
        <f t="shared" si="3"/>
        <v>4.1155059451589419E-2</v>
      </c>
      <c r="H10" s="31">
        <v>1154.7821523901964</v>
      </c>
      <c r="I10" s="26">
        <f t="shared" si="6"/>
        <v>1977.2948313516135</v>
      </c>
      <c r="J10" s="726">
        <f t="shared" si="0"/>
        <v>4.1155059451589419E-2</v>
      </c>
      <c r="K10" s="31"/>
      <c r="L10" s="26"/>
      <c r="M10" s="726"/>
      <c r="N10" s="31">
        <f t="shared" si="1"/>
        <v>1154.7821523901964</v>
      </c>
      <c r="O10" s="26">
        <f t="shared" si="7"/>
        <v>1977.2948313516135</v>
      </c>
      <c r="P10" s="758"/>
      <c r="Y10">
        <v>2123</v>
      </c>
    </row>
    <row r="11" spans="1:25">
      <c r="A11" s="34">
        <v>45716</v>
      </c>
      <c r="B11" s="31">
        <v>2680.2</v>
      </c>
      <c r="C11" s="26">
        <f t="shared" si="4"/>
        <v>9927.08</v>
      </c>
      <c r="D11" s="28">
        <f t="shared" si="2"/>
        <v>0.14307345300463359</v>
      </c>
      <c r="E11" s="31">
        <v>1237.5580562970151</v>
      </c>
      <c r="F11" s="26">
        <f t="shared" si="5"/>
        <v>3214.8528876486289</v>
      </c>
      <c r="G11" s="28">
        <f t="shared" si="3"/>
        <v>6.6913370541130793E-2</v>
      </c>
      <c r="H11" s="31">
        <v>1237.5580562970151</v>
      </c>
      <c r="I11" s="26">
        <f t="shared" si="6"/>
        <v>3214.8528876486289</v>
      </c>
      <c r="J11" s="726">
        <f t="shared" si="0"/>
        <v>6.6913370541130793E-2</v>
      </c>
      <c r="K11" s="31"/>
      <c r="L11" s="26"/>
      <c r="M11" s="726"/>
      <c r="N11" s="31">
        <f t="shared" si="1"/>
        <v>1237.5580562970151</v>
      </c>
      <c r="O11" s="26">
        <f t="shared" si="7"/>
        <v>3214.8528876486289</v>
      </c>
      <c r="P11" s="758"/>
      <c r="Y11">
        <v>2613</v>
      </c>
    </row>
    <row r="12" spans="1:25">
      <c r="A12" s="34">
        <v>45747</v>
      </c>
      <c r="B12" s="31">
        <v>4168.8999999999996</v>
      </c>
      <c r="C12" s="26">
        <f t="shared" si="4"/>
        <v>14095.98</v>
      </c>
      <c r="D12" s="28">
        <f t="shared" si="2"/>
        <v>0.20315747753460786</v>
      </c>
      <c r="E12" s="31">
        <v>1523.1932176656151</v>
      </c>
      <c r="F12" s="26">
        <f t="shared" si="5"/>
        <v>4738.0461053142444</v>
      </c>
      <c r="G12" s="28">
        <f t="shared" si="3"/>
        <v>9.8616840572676542E-2</v>
      </c>
      <c r="H12" s="31">
        <v>1523.1932176656151</v>
      </c>
      <c r="I12" s="26">
        <f t="shared" si="6"/>
        <v>4738.0461053142444</v>
      </c>
      <c r="J12" s="726">
        <f t="shared" si="0"/>
        <v>9.8616840572676542E-2</v>
      </c>
      <c r="K12" s="31"/>
      <c r="L12" s="26"/>
      <c r="M12" s="726"/>
      <c r="N12" s="31">
        <f t="shared" si="1"/>
        <v>1523.1932176656151</v>
      </c>
      <c r="O12" s="26">
        <f t="shared" si="7"/>
        <v>4738.0461053142444</v>
      </c>
      <c r="P12" s="758"/>
      <c r="Y12">
        <v>2272</v>
      </c>
    </row>
    <row r="13" spans="1:25">
      <c r="A13" s="34">
        <v>45777</v>
      </c>
      <c r="B13" s="31">
        <v>3794.7200000000003</v>
      </c>
      <c r="C13" s="26">
        <f t="shared" si="4"/>
        <v>17890.7</v>
      </c>
      <c r="D13" s="28">
        <f t="shared" si="2"/>
        <v>0.25784865495896059</v>
      </c>
      <c r="E13" s="31">
        <v>1324.4144625090996</v>
      </c>
      <c r="F13" s="26">
        <f t="shared" si="5"/>
        <v>6062.4605678233438</v>
      </c>
      <c r="G13" s="28">
        <f t="shared" si="3"/>
        <v>0.12618296529968454</v>
      </c>
      <c r="H13" s="31">
        <v>1324.4144625090996</v>
      </c>
      <c r="I13" s="26">
        <f t="shared" si="6"/>
        <v>6062.4605678233438</v>
      </c>
      <c r="J13" s="726">
        <f t="shared" si="0"/>
        <v>0.12618296529968454</v>
      </c>
      <c r="K13" s="31"/>
      <c r="L13" s="26"/>
      <c r="M13" s="726"/>
      <c r="N13" s="31">
        <f t="shared" si="1"/>
        <v>1324.4144625090996</v>
      </c>
      <c r="O13" s="26">
        <f t="shared" si="7"/>
        <v>6062.4605678233438</v>
      </c>
      <c r="P13" s="758"/>
      <c r="Y13">
        <v>2937</v>
      </c>
    </row>
    <row r="14" spans="1:25">
      <c r="A14" s="34">
        <v>45808</v>
      </c>
      <c r="B14" s="31">
        <v>4328.67</v>
      </c>
      <c r="C14" s="26">
        <f t="shared" si="4"/>
        <v>22219.370000000003</v>
      </c>
      <c r="D14" s="28">
        <f t="shared" si="2"/>
        <v>0.32023535515857293</v>
      </c>
      <c r="E14" s="31">
        <v>1712.0621815093423</v>
      </c>
      <c r="F14" s="26">
        <f t="shared" si="5"/>
        <v>7774.5227493326856</v>
      </c>
      <c r="G14" s="28">
        <f t="shared" si="3"/>
        <v>0.16181752001941274</v>
      </c>
      <c r="H14" s="31">
        <v>1712.0621815093423</v>
      </c>
      <c r="I14" s="26">
        <f t="shared" si="6"/>
        <v>7774.5227493326856</v>
      </c>
      <c r="J14" s="726">
        <f t="shared" si="0"/>
        <v>0.16181752001941274</v>
      </c>
      <c r="K14" s="31"/>
      <c r="L14" s="26"/>
      <c r="M14" s="726"/>
      <c r="N14" s="31">
        <f t="shared" si="1"/>
        <v>1712.0621815093423</v>
      </c>
      <c r="O14" s="26">
        <f t="shared" si="7"/>
        <v>7774.5227493326856</v>
      </c>
      <c r="P14" s="758"/>
      <c r="Y14">
        <v>2959</v>
      </c>
    </row>
    <row r="15" spans="1:25">
      <c r="A15" s="34">
        <v>45838</v>
      </c>
      <c r="B15" s="31">
        <v>4661.68</v>
      </c>
      <c r="C15" s="26">
        <f t="shared" si="4"/>
        <v>26881.050000000003</v>
      </c>
      <c r="D15" s="28">
        <f t="shared" si="2"/>
        <v>0.38742154227529207</v>
      </c>
      <c r="E15" s="31">
        <v>1724.8866173258916</v>
      </c>
      <c r="F15" s="26">
        <f t="shared" si="5"/>
        <v>9499.4093666585777</v>
      </c>
      <c r="G15" s="28">
        <f t="shared" si="3"/>
        <v>0.19771900024265954</v>
      </c>
      <c r="H15" s="31">
        <v>1724.8866173258916</v>
      </c>
      <c r="I15" s="26">
        <f t="shared" si="6"/>
        <v>9499.4093666585777</v>
      </c>
      <c r="J15" s="726">
        <f t="shared" si="0"/>
        <v>0.19771900024265954</v>
      </c>
      <c r="K15" s="31"/>
      <c r="L15" s="26"/>
      <c r="M15" s="726"/>
      <c r="N15" s="31">
        <f t="shared" si="1"/>
        <v>1724.8866173258916</v>
      </c>
      <c r="O15" s="26">
        <f t="shared" si="7"/>
        <v>9499.4093666585777</v>
      </c>
      <c r="P15" s="758"/>
      <c r="Y15">
        <v>3683</v>
      </c>
    </row>
    <row r="16" spans="1:25">
      <c r="A16" s="34">
        <v>45869</v>
      </c>
      <c r="B16" s="31">
        <v>5844.8099999999995</v>
      </c>
      <c r="C16" s="26">
        <f t="shared" si="4"/>
        <v>32725.86</v>
      </c>
      <c r="D16" s="28">
        <f t="shared" si="2"/>
        <v>0.47165952049809395</v>
      </c>
      <c r="E16" s="31">
        <v>2146.9271414705167</v>
      </c>
      <c r="F16" s="26">
        <f t="shared" si="5"/>
        <v>11646.336508129094</v>
      </c>
      <c r="G16" s="28">
        <f t="shared" si="3"/>
        <v>0.24240475612715359</v>
      </c>
      <c r="H16" s="31">
        <v>2146.9271414705167</v>
      </c>
      <c r="I16" s="26">
        <f t="shared" si="6"/>
        <v>11646.336508129094</v>
      </c>
      <c r="J16" s="726">
        <f t="shared" si="0"/>
        <v>0.24240475612715359</v>
      </c>
      <c r="K16" s="31"/>
      <c r="L16" s="26"/>
      <c r="M16" s="726"/>
      <c r="N16" s="31">
        <f t="shared" si="1"/>
        <v>2146.9271414705167</v>
      </c>
      <c r="O16" s="26">
        <f t="shared" si="7"/>
        <v>11646.336508129094</v>
      </c>
      <c r="P16" s="758"/>
      <c r="Y16">
        <v>2704</v>
      </c>
    </row>
    <row r="17" spans="1:25">
      <c r="A17" s="34">
        <v>45900</v>
      </c>
      <c r="B17" s="31">
        <v>4234.17</v>
      </c>
      <c r="C17" s="26">
        <f t="shared" si="4"/>
        <v>36960.03</v>
      </c>
      <c r="D17" s="28">
        <f t="shared" si="2"/>
        <v>0.53268424504031875</v>
      </c>
      <c r="E17" s="31">
        <v>1576.2397476340693</v>
      </c>
      <c r="F17" s="26">
        <f t="shared" si="5"/>
        <v>13222.576255763164</v>
      </c>
      <c r="G17" s="28">
        <f t="shared" si="3"/>
        <v>0.2752123271050716</v>
      </c>
      <c r="H17" s="31">
        <v>1576.2397476340693</v>
      </c>
      <c r="I17" s="26">
        <f t="shared" si="6"/>
        <v>13222.576255763164</v>
      </c>
      <c r="J17" s="726">
        <f t="shared" si="0"/>
        <v>0.2752123271050716</v>
      </c>
      <c r="K17" s="31"/>
      <c r="L17" s="26"/>
      <c r="M17" s="726"/>
      <c r="N17" s="31">
        <f t="shared" si="1"/>
        <v>1576.2397476340693</v>
      </c>
      <c r="O17" s="26">
        <f t="shared" si="7"/>
        <v>13222.576255763164</v>
      </c>
      <c r="P17" s="758"/>
      <c r="Y17">
        <v>3055</v>
      </c>
    </row>
    <row r="18" spans="1:25">
      <c r="A18" s="34">
        <v>45930</v>
      </c>
      <c r="B18" s="31">
        <v>4243.2299999999996</v>
      </c>
      <c r="C18" s="26">
        <f t="shared" si="4"/>
        <v>41203.259999999995</v>
      </c>
      <c r="D18" s="28">
        <f t="shared" si="2"/>
        <v>0.59383954629636293</v>
      </c>
      <c r="E18" s="31">
        <v>1780.8477917981072</v>
      </c>
      <c r="F18" s="26">
        <f t="shared" si="5"/>
        <v>15003.424047561271</v>
      </c>
      <c r="G18" s="28">
        <f t="shared" si="3"/>
        <v>0.31227857316185392</v>
      </c>
      <c r="H18" s="31">
        <v>1780.8477917981072</v>
      </c>
      <c r="I18" s="26">
        <f t="shared" si="6"/>
        <v>15003.424047561271</v>
      </c>
      <c r="J18" s="726">
        <f t="shared" si="0"/>
        <v>0.31227857316185392</v>
      </c>
      <c r="K18" s="31"/>
      <c r="L18" s="26"/>
      <c r="M18" s="726"/>
      <c r="N18" s="31">
        <f t="shared" si="1"/>
        <v>1780.8477917981072</v>
      </c>
      <c r="O18" s="26">
        <f t="shared" si="7"/>
        <v>15003.424047561271</v>
      </c>
      <c r="P18" s="758"/>
      <c r="Y18">
        <v>2782</v>
      </c>
    </row>
    <row r="19" spans="1:25">
      <c r="A19" s="34">
        <v>45961</v>
      </c>
      <c r="B19" s="31">
        <v>4653.5999999999995</v>
      </c>
      <c r="C19" s="26">
        <f t="shared" si="4"/>
        <v>45856.859999999993</v>
      </c>
      <c r="D19" s="28">
        <f t="shared" si="2"/>
        <v>0.66090928089126522</v>
      </c>
      <c r="E19" s="31">
        <v>1621.7082018927445</v>
      </c>
      <c r="F19" s="26">
        <f t="shared" si="5"/>
        <v>16625.132249454015</v>
      </c>
      <c r="G19" s="28">
        <f t="shared" si="3"/>
        <v>0.34603251637951948</v>
      </c>
      <c r="H19" s="31">
        <v>1621.7082018927445</v>
      </c>
      <c r="I19" s="26">
        <f t="shared" si="6"/>
        <v>16625.132249454015</v>
      </c>
      <c r="J19" s="726">
        <f t="shared" si="0"/>
        <v>0.34603251637951948</v>
      </c>
      <c r="K19" s="31"/>
      <c r="L19" s="26"/>
      <c r="M19" s="726"/>
      <c r="N19" s="31">
        <f t="shared" si="1"/>
        <v>1621.7082018927445</v>
      </c>
      <c r="O19" s="26">
        <f t="shared" si="7"/>
        <v>16625.132249454015</v>
      </c>
      <c r="P19" s="758"/>
      <c r="Y19">
        <v>2920</v>
      </c>
    </row>
    <row r="20" spans="1:25">
      <c r="A20" s="34">
        <v>45991</v>
      </c>
      <c r="B20" s="31">
        <v>5774.55</v>
      </c>
      <c r="C20" s="26">
        <f t="shared" si="4"/>
        <v>51631.409999999996</v>
      </c>
      <c r="D20" s="28">
        <f t="shared" si="2"/>
        <v>0.74413464102213023</v>
      </c>
      <c r="E20" s="31">
        <v>1702.1523901965541</v>
      </c>
      <c r="F20" s="26">
        <f t="shared" si="5"/>
        <v>18327.28463965057</v>
      </c>
      <c r="G20" s="28">
        <f t="shared" si="3"/>
        <v>0.38146081048289249</v>
      </c>
      <c r="H20" s="31">
        <v>1702.1523901965541</v>
      </c>
      <c r="I20" s="26">
        <f t="shared" si="6"/>
        <v>18327.28463965057</v>
      </c>
      <c r="J20" s="726">
        <f t="shared" si="0"/>
        <v>0.38146081048289249</v>
      </c>
      <c r="K20" s="31"/>
      <c r="L20" s="26"/>
      <c r="M20" s="726"/>
      <c r="N20" s="31">
        <f t="shared" si="1"/>
        <v>1702.1523901965541</v>
      </c>
      <c r="O20" s="26">
        <f t="shared" si="7"/>
        <v>18327.28463965057</v>
      </c>
      <c r="P20" s="758"/>
      <c r="Y20">
        <v>5479</v>
      </c>
    </row>
    <row r="21" spans="1:25">
      <c r="A21" s="34">
        <v>46022</v>
      </c>
      <c r="B21" s="31">
        <v>3021.6800000000003</v>
      </c>
      <c r="C21" s="26">
        <f t="shared" si="4"/>
        <v>54653.09</v>
      </c>
      <c r="D21" s="28">
        <f t="shared" si="2"/>
        <v>0.78768442519582904</v>
      </c>
      <c r="E21" s="31">
        <v>3193.867447221548</v>
      </c>
      <c r="F21" s="26">
        <f t="shared" si="5"/>
        <v>21521.15208687212</v>
      </c>
      <c r="G21" s="28">
        <f t="shared" si="3"/>
        <v>0.44793739383644748</v>
      </c>
      <c r="H21" s="31">
        <v>3193.867447221548</v>
      </c>
      <c r="I21" s="26">
        <f t="shared" si="6"/>
        <v>21521.15208687212</v>
      </c>
      <c r="J21" s="726">
        <f t="shared" si="0"/>
        <v>0.44793739383644748</v>
      </c>
      <c r="K21" s="31"/>
      <c r="L21" s="26"/>
      <c r="M21" s="726"/>
      <c r="N21" s="31">
        <f t="shared" si="1"/>
        <v>3193.867447221548</v>
      </c>
      <c r="O21" s="26">
        <f t="shared" si="7"/>
        <v>21521.15208687212</v>
      </c>
      <c r="P21" s="758"/>
      <c r="Y21">
        <v>7265</v>
      </c>
    </row>
    <row r="22" spans="1:25">
      <c r="A22" s="34">
        <v>46053</v>
      </c>
      <c r="B22" s="31">
        <v>1657.76</v>
      </c>
      <c r="C22" s="26">
        <f t="shared" si="4"/>
        <v>56310.85</v>
      </c>
      <c r="D22" s="28">
        <f t="shared" si="2"/>
        <v>0.8115767930877934</v>
      </c>
      <c r="E22" s="31">
        <v>4234.978463965057</v>
      </c>
      <c r="F22" s="26">
        <f t="shared" si="5"/>
        <v>25756.130550837177</v>
      </c>
      <c r="G22" s="28">
        <f t="shared" si="3"/>
        <v>0.53608347488473673</v>
      </c>
      <c r="H22" s="31">
        <v>4234.978463965057</v>
      </c>
      <c r="I22" s="26">
        <f t="shared" si="6"/>
        <v>25756.130550837177</v>
      </c>
      <c r="J22" s="726">
        <f t="shared" si="0"/>
        <v>0.53608347488473673</v>
      </c>
      <c r="K22" s="31"/>
      <c r="L22" s="26"/>
      <c r="M22" s="726"/>
      <c r="N22" s="31">
        <f t="shared" si="1"/>
        <v>4234.978463965057</v>
      </c>
      <c r="O22" s="26">
        <f t="shared" si="7"/>
        <v>25756.130550837177</v>
      </c>
      <c r="P22" s="758"/>
      <c r="S22" s="3" t="s">
        <v>13</v>
      </c>
      <c r="Y22">
        <v>2641</v>
      </c>
    </row>
    <row r="23" spans="1:25">
      <c r="A23" s="34">
        <v>46081</v>
      </c>
      <c r="B23" s="31">
        <v>1470.5600000000002</v>
      </c>
      <c r="C23" s="26">
        <f t="shared" si="4"/>
        <v>57781.409999999996</v>
      </c>
      <c r="D23" s="28">
        <f t="shared" si="2"/>
        <v>0.83277115205845675</v>
      </c>
      <c r="E23" s="31">
        <v>1539.515226886678</v>
      </c>
      <c r="F23" s="26">
        <f t="shared" si="5"/>
        <v>27295.645777723854</v>
      </c>
      <c r="G23" s="28">
        <f t="shared" si="3"/>
        <v>0.56812666828439695</v>
      </c>
      <c r="H23" s="31">
        <v>1539.515226886678</v>
      </c>
      <c r="I23" s="26">
        <f t="shared" si="6"/>
        <v>27295.645777723854</v>
      </c>
      <c r="J23" s="726">
        <f t="shared" si="0"/>
        <v>0.56812666828439695</v>
      </c>
      <c r="K23" s="31"/>
      <c r="L23" s="26"/>
      <c r="M23" s="726"/>
      <c r="N23" s="31">
        <f t="shared" si="1"/>
        <v>1539.515226886678</v>
      </c>
      <c r="O23" s="26">
        <f t="shared" si="7"/>
        <v>27295.645777723854</v>
      </c>
      <c r="P23" s="758"/>
      <c r="Y23">
        <v>2619</v>
      </c>
    </row>
    <row r="24" spans="1:25">
      <c r="A24" s="34">
        <v>46112</v>
      </c>
      <c r="B24" s="31">
        <v>4979.21</v>
      </c>
      <c r="C24" s="26">
        <f t="shared" si="4"/>
        <v>62760.619999999995</v>
      </c>
      <c r="D24" s="28">
        <f t="shared" si="2"/>
        <v>0.90453372150840594</v>
      </c>
      <c r="E24" s="31">
        <v>1526.6907910701286</v>
      </c>
      <c r="F24" s="26">
        <f t="shared" si="5"/>
        <v>28822.336568793984</v>
      </c>
      <c r="G24" s="28">
        <f t="shared" si="3"/>
        <v>0.59990293618053869</v>
      </c>
      <c r="H24" s="31">
        <v>1526.6907910701286</v>
      </c>
      <c r="I24" s="26">
        <f t="shared" si="6"/>
        <v>28822.336568793984</v>
      </c>
      <c r="J24" s="726">
        <f t="shared" si="0"/>
        <v>0.59990293618053869</v>
      </c>
      <c r="K24" s="31"/>
      <c r="L24" s="26"/>
      <c r="M24" s="726"/>
      <c r="N24" s="31">
        <f t="shared" si="1"/>
        <v>1526.6907910701286</v>
      </c>
      <c r="O24" s="26">
        <f t="shared" si="7"/>
        <v>28822.336568793984</v>
      </c>
      <c r="P24" s="758"/>
      <c r="Y24">
        <v>3491</v>
      </c>
    </row>
    <row r="25" spans="1:25">
      <c r="A25" s="34">
        <v>46142</v>
      </c>
      <c r="B25" s="31">
        <v>2547.84</v>
      </c>
      <c r="C25" s="26">
        <f t="shared" si="4"/>
        <v>65308.459999999992</v>
      </c>
      <c r="D25" s="28">
        <f t="shared" si="2"/>
        <v>0.94125431472447008</v>
      </c>
      <c r="E25" s="31">
        <v>2035.0047925260858</v>
      </c>
      <c r="F25" s="26">
        <f t="shared" si="5"/>
        <v>30857.341361320068</v>
      </c>
      <c r="G25" s="28">
        <f t="shared" si="3"/>
        <v>0.64225916039796171</v>
      </c>
      <c r="H25" s="31">
        <v>2035.0047925260858</v>
      </c>
      <c r="I25" s="26">
        <f>I24+H25</f>
        <v>30857.341361320068</v>
      </c>
      <c r="J25" s="726">
        <f t="shared" si="0"/>
        <v>0.64225916039796171</v>
      </c>
      <c r="K25" s="31"/>
      <c r="L25" s="26"/>
      <c r="M25" s="726"/>
      <c r="N25" s="31">
        <f t="shared" si="1"/>
        <v>2035.0047925260858</v>
      </c>
      <c r="O25" s="26">
        <f t="shared" si="7"/>
        <v>30857.341361320068</v>
      </c>
      <c r="P25" s="726"/>
      <c r="Y25">
        <v>3925</v>
      </c>
    </row>
    <row r="26" spans="1:25">
      <c r="A26" s="34">
        <v>46173</v>
      </c>
      <c r="B26" s="31">
        <v>2116.96</v>
      </c>
      <c r="C26" s="26">
        <f t="shared" si="4"/>
        <v>67425.42</v>
      </c>
      <c r="D26" s="28">
        <f t="shared" si="2"/>
        <v>0.97176487544048018</v>
      </c>
      <c r="E26" s="31">
        <v>2287.9959354525599</v>
      </c>
      <c r="F26" s="26">
        <f t="shared" si="5"/>
        <v>33145.337296772632</v>
      </c>
      <c r="G26" s="28">
        <f t="shared" si="3"/>
        <v>0.68988109682115994</v>
      </c>
      <c r="H26" s="31">
        <v>2287.9959354525599</v>
      </c>
      <c r="I26" s="26">
        <f>I25+H26</f>
        <v>33145.337296772632</v>
      </c>
      <c r="J26" s="726">
        <f t="shared" si="0"/>
        <v>0.68988109682115994</v>
      </c>
      <c r="K26" s="31"/>
      <c r="L26" s="26"/>
      <c r="M26" s="726"/>
      <c r="N26" s="31">
        <f t="shared" si="1"/>
        <v>2287.9959354525599</v>
      </c>
      <c r="O26" s="26">
        <f t="shared" si="7"/>
        <v>33145.337296772632</v>
      </c>
      <c r="P26" s="726"/>
      <c r="Y26">
        <v>5223</v>
      </c>
    </row>
    <row r="27" spans="1:25">
      <c r="A27" s="34">
        <v>46203</v>
      </c>
      <c r="B27" s="31">
        <v>1859.6</v>
      </c>
      <c r="C27" s="26">
        <f t="shared" si="4"/>
        <v>69285.02</v>
      </c>
      <c r="D27" s="28">
        <f t="shared" si="2"/>
        <v>0.99856625038733438</v>
      </c>
      <c r="E27" s="31">
        <v>3044.6376486289732</v>
      </c>
      <c r="F27" s="26">
        <f t="shared" si="5"/>
        <v>36189.974945401606</v>
      </c>
      <c r="G27" s="28">
        <f t="shared" si="3"/>
        <v>0.75325163795195349</v>
      </c>
      <c r="H27" s="31">
        <v>1988.387191094391</v>
      </c>
      <c r="I27" s="26">
        <f>I26+H27</f>
        <v>35133.724487867024</v>
      </c>
      <c r="J27" s="726">
        <f t="shared" si="0"/>
        <v>0.73126703065598964</v>
      </c>
      <c r="K27" s="31"/>
      <c r="L27" s="26"/>
      <c r="M27" s="726"/>
      <c r="N27" s="31">
        <f t="shared" si="1"/>
        <v>1988.387191094391</v>
      </c>
      <c r="O27" s="26">
        <f t="shared" si="7"/>
        <v>35133.724487867024</v>
      </c>
      <c r="P27" s="726"/>
      <c r="Y27">
        <v>9040</v>
      </c>
    </row>
    <row r="28" spans="1:25">
      <c r="A28" s="34">
        <v>46234</v>
      </c>
      <c r="B28" s="31">
        <v>99.48</v>
      </c>
      <c r="C28" s="26">
        <f t="shared" si="4"/>
        <v>69384.5</v>
      </c>
      <c r="D28" s="28">
        <f t="shared" si="2"/>
        <v>1</v>
      </c>
      <c r="E28" s="31">
        <v>5269.6772628002909</v>
      </c>
      <c r="F28" s="26">
        <f t="shared" si="5"/>
        <v>41459.652208201893</v>
      </c>
      <c r="G28" s="28">
        <f t="shared" si="3"/>
        <v>0.8629337539432177</v>
      </c>
      <c r="H28" s="31">
        <v>2979.2755121329737</v>
      </c>
      <c r="I28" s="26">
        <f>I27+H28</f>
        <v>38113</v>
      </c>
      <c r="J28" s="726">
        <f t="shared" ref="J28:J29" si="8">I28/$F$30</f>
        <v>0.79327713601831618</v>
      </c>
      <c r="K28" s="31"/>
      <c r="L28" s="26"/>
      <c r="M28" s="726"/>
      <c r="N28" s="31">
        <f t="shared" si="1"/>
        <v>2979.2755121329737</v>
      </c>
      <c r="O28" s="26">
        <f t="shared" si="7"/>
        <v>38113</v>
      </c>
      <c r="P28" s="726"/>
      <c r="Y28">
        <v>9140</v>
      </c>
    </row>
    <row r="29" spans="1:25">
      <c r="A29" s="34">
        <v>46265</v>
      </c>
      <c r="B29" s="31"/>
      <c r="C29" s="26"/>
      <c r="D29" s="28"/>
      <c r="E29" s="31">
        <v>5327.9701528755149</v>
      </c>
      <c r="F29" s="26">
        <f t="shared" si="5"/>
        <v>46787.62236107741</v>
      </c>
      <c r="G29" s="28">
        <f t="shared" si="3"/>
        <v>0.97382916767774819</v>
      </c>
      <c r="H29" s="31">
        <v>2780</v>
      </c>
      <c r="I29" s="26">
        <f>I28+H29</f>
        <v>40893</v>
      </c>
      <c r="J29" s="726">
        <f t="shared" si="8"/>
        <v>0.85113955666562602</v>
      </c>
      <c r="K29" s="31"/>
      <c r="L29" s="26"/>
      <c r="M29" s="726"/>
      <c r="N29" s="31">
        <v>2780</v>
      </c>
      <c r="O29" s="26">
        <f t="shared" si="7"/>
        <v>40893</v>
      </c>
      <c r="P29" s="726"/>
      <c r="Y29">
        <v>2157</v>
      </c>
    </row>
    <row r="30" spans="1:25">
      <c r="A30" s="34">
        <v>46295</v>
      </c>
      <c r="B30" s="31"/>
      <c r="C30" s="26"/>
      <c r="D30" s="28"/>
      <c r="E30" s="31">
        <v>1257.3776389225916</v>
      </c>
      <c r="F30" s="26">
        <f t="shared" si="5"/>
        <v>48045</v>
      </c>
      <c r="G30" s="28">
        <f t="shared" si="3"/>
        <v>1</v>
      </c>
      <c r="H30" s="31">
        <f>I30-I29</f>
        <v>7152</v>
      </c>
      <c r="I30" s="26">
        <v>48045</v>
      </c>
      <c r="J30" s="726">
        <f t="shared" ref="J30" si="9">+I30/$F$30</f>
        <v>1</v>
      </c>
      <c r="K30" s="31"/>
      <c r="L30" s="26"/>
      <c r="M30" s="726"/>
      <c r="N30" s="31">
        <f>O30-O29</f>
        <v>7152</v>
      </c>
      <c r="O30" s="26">
        <v>48045</v>
      </c>
      <c r="P30" s="726">
        <f t="shared" ref="P30" si="10">+O30/$F$30</f>
        <v>1</v>
      </c>
    </row>
    <row r="31" spans="1:25">
      <c r="A31" s="34">
        <v>46326</v>
      </c>
      <c r="B31" s="31"/>
      <c r="C31" s="26"/>
      <c r="D31" s="28"/>
      <c r="E31" s="31"/>
      <c r="F31" s="691"/>
      <c r="G31" s="28"/>
      <c r="H31" s="31"/>
      <c r="I31" s="26"/>
      <c r="J31" s="27"/>
      <c r="K31" s="31"/>
      <c r="L31" s="26"/>
      <c r="M31" s="726"/>
      <c r="N31" s="31"/>
      <c r="O31" s="26"/>
      <c r="P31" s="758"/>
    </row>
    <row r="32" spans="1:25">
      <c r="A32" s="34">
        <v>46356</v>
      </c>
      <c r="B32" s="31"/>
      <c r="C32" s="26"/>
      <c r="D32" s="28"/>
      <c r="E32" s="31"/>
      <c r="F32" s="691"/>
      <c r="G32" s="28"/>
      <c r="H32" s="31"/>
      <c r="I32" s="26"/>
      <c r="J32" s="27"/>
      <c r="K32" s="31"/>
      <c r="L32" s="26"/>
      <c r="M32" s="726"/>
      <c r="N32" s="31"/>
      <c r="O32" s="26"/>
      <c r="P32" s="758"/>
    </row>
    <row r="33" spans="1:43">
      <c r="A33" s="34">
        <v>46387</v>
      </c>
      <c r="B33" s="31"/>
      <c r="C33" s="26"/>
      <c r="D33" s="28"/>
      <c r="E33" s="31"/>
      <c r="F33" s="1187"/>
      <c r="G33" s="28"/>
      <c r="H33" s="31"/>
      <c r="I33" s="26"/>
      <c r="J33" s="27"/>
      <c r="K33" s="31"/>
      <c r="L33" s="26"/>
      <c r="M33" s="726"/>
      <c r="N33" s="31"/>
      <c r="O33" s="26"/>
      <c r="P33" s="758"/>
    </row>
    <row r="34" spans="1:43">
      <c r="A34" s="34">
        <v>46418</v>
      </c>
      <c r="B34" s="31"/>
      <c r="C34" s="26"/>
      <c r="D34" s="28"/>
      <c r="E34" s="31"/>
      <c r="F34" s="691"/>
      <c r="G34" s="28"/>
      <c r="H34" s="31"/>
      <c r="I34" s="26"/>
      <c r="J34" s="27"/>
      <c r="K34" s="31"/>
      <c r="L34" s="26"/>
      <c r="M34" s="726"/>
      <c r="N34" s="31"/>
      <c r="O34" s="26"/>
      <c r="P34" s="758"/>
    </row>
    <row r="35" spans="1:43">
      <c r="A35" s="34">
        <v>46446</v>
      </c>
      <c r="B35" s="31"/>
      <c r="C35" s="26"/>
      <c r="D35" s="28"/>
      <c r="E35" s="31"/>
      <c r="F35" s="691"/>
      <c r="G35" s="713"/>
      <c r="H35" s="31"/>
      <c r="I35" s="26"/>
      <c r="J35" s="27"/>
      <c r="K35" s="31"/>
      <c r="L35" s="26"/>
      <c r="M35" s="726"/>
      <c r="N35" s="31"/>
      <c r="O35" s="26"/>
      <c r="P35" s="758"/>
    </row>
    <row r="36" spans="1:43">
      <c r="A36" s="34">
        <v>46477</v>
      </c>
      <c r="B36" s="31"/>
      <c r="C36" s="26"/>
      <c r="D36" s="28"/>
      <c r="E36" s="31"/>
      <c r="F36" s="691"/>
      <c r="G36" s="28"/>
      <c r="H36" s="31"/>
      <c r="I36" s="26"/>
      <c r="J36" s="27"/>
      <c r="K36" s="31"/>
      <c r="L36" s="26"/>
      <c r="M36" s="726"/>
      <c r="N36" s="31"/>
      <c r="O36" s="26"/>
      <c r="P36" s="758"/>
    </row>
    <row r="37" spans="1:43">
      <c r="A37" s="34">
        <v>46507</v>
      </c>
      <c r="B37" s="31"/>
      <c r="C37" s="26"/>
      <c r="D37" s="28"/>
      <c r="E37" s="31"/>
      <c r="F37" s="691"/>
      <c r="G37" s="28"/>
      <c r="H37" s="31"/>
      <c r="I37" s="26"/>
      <c r="J37" s="27"/>
      <c r="K37" s="31"/>
      <c r="L37" s="26"/>
      <c r="M37" s="726"/>
      <c r="N37" s="31"/>
      <c r="O37" s="26"/>
      <c r="P37" s="758"/>
    </row>
    <row r="38" spans="1:43" ht="15.75" thickBot="1">
      <c r="A38" s="34">
        <v>46538</v>
      </c>
      <c r="B38" s="31"/>
      <c r="C38" s="26"/>
      <c r="D38" s="28"/>
      <c r="E38" s="31"/>
      <c r="F38" s="691"/>
      <c r="G38" s="28"/>
      <c r="H38" s="31"/>
      <c r="I38" s="26"/>
      <c r="J38" s="27"/>
      <c r="K38" s="31"/>
      <c r="L38" s="26"/>
      <c r="M38" s="726"/>
      <c r="N38" s="31"/>
      <c r="O38" s="26"/>
      <c r="P38" s="758"/>
    </row>
    <row r="39" spans="1:43" ht="27.75" thickTop="1" thickBot="1">
      <c r="B39" s="1956" t="s">
        <v>27</v>
      </c>
      <c r="C39" s="1957"/>
      <c r="D39" s="1957"/>
      <c r="E39" s="1957"/>
      <c r="F39" s="1957"/>
      <c r="G39" s="1957"/>
      <c r="H39" s="1957"/>
      <c r="I39" s="1957"/>
      <c r="J39" s="1957"/>
      <c r="K39" s="1957"/>
      <c r="L39" s="1957"/>
      <c r="M39" s="1957"/>
      <c r="N39" s="1957"/>
      <c r="O39" s="1957"/>
      <c r="P39" s="1957"/>
      <c r="Q39" s="1957"/>
      <c r="R39" s="1958"/>
      <c r="S39" s="32"/>
      <c r="T39" s="32"/>
      <c r="U39" s="32"/>
      <c r="V39" s="32"/>
      <c r="W39" s="32"/>
      <c r="X39" s="33"/>
      <c r="Y39" s="1"/>
      <c r="Z39" s="1"/>
      <c r="AA39" s="1"/>
    </row>
    <row r="40" spans="1:43" ht="15.75" thickTop="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43">
      <c r="E41" s="734" t="s">
        <v>708</v>
      </c>
      <c r="F41" s="734" t="s">
        <v>709</v>
      </c>
      <c r="G41" s="734" t="s">
        <v>6700</v>
      </c>
      <c r="H41" s="734" t="s">
        <v>12626</v>
      </c>
      <c r="I41" s="734" t="s">
        <v>4797</v>
      </c>
      <c r="J41" s="734" t="s">
        <v>712</v>
      </c>
      <c r="K41" s="989" t="s">
        <v>713</v>
      </c>
      <c r="L41" s="989" t="s">
        <v>742</v>
      </c>
      <c r="M41" s="989">
        <v>45536</v>
      </c>
      <c r="N41" s="989">
        <v>45566</v>
      </c>
      <c r="O41" s="989">
        <v>45597</v>
      </c>
      <c r="P41" s="989">
        <v>45627</v>
      </c>
      <c r="Q41" s="989">
        <v>45658</v>
      </c>
      <c r="R41" s="989">
        <v>45689</v>
      </c>
      <c r="S41" s="989">
        <v>45717</v>
      </c>
      <c r="T41" s="989">
        <v>45748</v>
      </c>
      <c r="U41" s="989">
        <v>45778</v>
      </c>
      <c r="V41" s="989">
        <v>45809</v>
      </c>
      <c r="W41" s="989">
        <v>45839</v>
      </c>
      <c r="X41" s="989">
        <v>45870</v>
      </c>
      <c r="Y41" s="989">
        <v>45901</v>
      </c>
      <c r="Z41" s="989">
        <v>45931</v>
      </c>
      <c r="AA41" s="989">
        <v>45962</v>
      </c>
      <c r="AB41" s="989">
        <v>45992</v>
      </c>
      <c r="AC41" s="989">
        <v>46023</v>
      </c>
      <c r="AD41" s="989">
        <v>46054</v>
      </c>
      <c r="AE41" s="989">
        <v>46082</v>
      </c>
      <c r="AF41" s="989">
        <v>46113</v>
      </c>
      <c r="AG41" s="989">
        <v>46143</v>
      </c>
      <c r="AH41" s="989">
        <v>46174</v>
      </c>
      <c r="AI41" s="989">
        <v>46204</v>
      </c>
      <c r="AJ41" s="989"/>
      <c r="AK41" s="989"/>
      <c r="AL41" s="989"/>
      <c r="AM41" s="989"/>
      <c r="AN41" s="989"/>
      <c r="AO41" s="989"/>
      <c r="AP41" s="989"/>
      <c r="AQ41" s="989"/>
    </row>
    <row r="42" spans="1:43">
      <c r="E42" s="734" t="s">
        <v>5</v>
      </c>
      <c r="F42" s="734"/>
      <c r="G42" s="734"/>
      <c r="H42" s="734">
        <v>34794</v>
      </c>
      <c r="I42" s="734">
        <v>34795</v>
      </c>
      <c r="J42" s="734" t="s">
        <v>6535</v>
      </c>
      <c r="K42" s="777">
        <v>46223</v>
      </c>
      <c r="L42" s="734" t="s">
        <v>4797</v>
      </c>
      <c r="M42" s="734">
        <v>3</v>
      </c>
      <c r="N42" s="734">
        <v>87</v>
      </c>
      <c r="O42" s="734">
        <v>352</v>
      </c>
      <c r="P42" s="734">
        <v>1158</v>
      </c>
      <c r="Q42" s="734">
        <v>2762</v>
      </c>
      <c r="R42" s="734">
        <v>2643</v>
      </c>
      <c r="S42" s="734">
        <v>2837</v>
      </c>
      <c r="T42" s="734">
        <v>3206</v>
      </c>
      <c r="U42" s="734">
        <v>3712</v>
      </c>
      <c r="V42" s="734">
        <v>4013</v>
      </c>
      <c r="W42" s="734">
        <v>4448</v>
      </c>
      <c r="X42" s="734">
        <v>4750</v>
      </c>
      <c r="Y42" s="734">
        <v>4649</v>
      </c>
      <c r="Z42" s="734">
        <v>173</v>
      </c>
      <c r="AA42" s="734"/>
      <c r="AB42" s="734"/>
      <c r="AC42" s="734"/>
      <c r="AD42" s="734"/>
      <c r="AE42" s="734"/>
      <c r="AF42" s="734"/>
      <c r="AG42" s="734"/>
      <c r="AH42" s="734"/>
      <c r="AI42" s="734"/>
      <c r="AJ42" s="734"/>
      <c r="AK42" s="734"/>
      <c r="AL42" s="734"/>
      <c r="AM42" s="734"/>
      <c r="AN42" s="734"/>
      <c r="AO42" s="734"/>
      <c r="AP42" s="734"/>
      <c r="AQ42" s="734"/>
    </row>
    <row r="43" spans="1:43" ht="14.45" customHeight="1">
      <c r="E43" s="734" t="s">
        <v>5</v>
      </c>
      <c r="F43" s="734"/>
      <c r="G43" s="734"/>
      <c r="H43" s="734">
        <v>34794</v>
      </c>
      <c r="I43" s="777">
        <v>34795</v>
      </c>
      <c r="J43" s="734" t="s">
        <v>6535</v>
      </c>
      <c r="K43" s="777">
        <v>46223</v>
      </c>
      <c r="L43" s="734" t="s">
        <v>9636</v>
      </c>
      <c r="M43" s="734"/>
      <c r="N43" s="734"/>
      <c r="O43" s="734"/>
      <c r="P43" s="734"/>
      <c r="Q43" s="734"/>
      <c r="R43" s="734"/>
      <c r="S43" s="734"/>
      <c r="T43" s="734"/>
      <c r="U43" s="734"/>
      <c r="V43" s="734"/>
      <c r="W43" s="734"/>
      <c r="X43" s="734"/>
      <c r="Y43" s="734"/>
      <c r="Z43" s="734">
        <v>8962</v>
      </c>
      <c r="AA43" s="734">
        <v>7865</v>
      </c>
      <c r="AB43" s="734">
        <v>5948</v>
      </c>
      <c r="AC43" s="734">
        <v>5166</v>
      </c>
      <c r="AD43" s="734">
        <v>4396</v>
      </c>
      <c r="AE43" s="734">
        <v>4900</v>
      </c>
      <c r="AF43" s="734">
        <v>2336</v>
      </c>
      <c r="AG43" s="734">
        <v>1327</v>
      </c>
      <c r="AH43" s="734">
        <v>722</v>
      </c>
      <c r="AI43" s="734">
        <v>269</v>
      </c>
      <c r="AJ43" s="734"/>
      <c r="AK43" s="734"/>
      <c r="AL43" s="734"/>
      <c r="AM43" s="734"/>
      <c r="AN43" s="734"/>
      <c r="AO43" s="734"/>
      <c r="AP43" s="734"/>
      <c r="AQ43" s="734"/>
    </row>
    <row r="44" spans="1:43">
      <c r="E44" s="734" t="s">
        <v>782</v>
      </c>
      <c r="F44" s="734"/>
      <c r="G44" s="734" t="s">
        <v>6701</v>
      </c>
      <c r="H44" s="734">
        <v>13549</v>
      </c>
      <c r="I44" s="777">
        <v>13549</v>
      </c>
      <c r="J44" s="734" t="s">
        <v>4801</v>
      </c>
      <c r="K44" s="777">
        <v>46223</v>
      </c>
      <c r="L44" s="734" t="s">
        <v>4797</v>
      </c>
      <c r="M44" s="734"/>
      <c r="N44" s="734">
        <v>2</v>
      </c>
      <c r="O44" s="734">
        <v>42</v>
      </c>
      <c r="P44" s="734">
        <v>316</v>
      </c>
      <c r="Q44" s="734">
        <v>1032</v>
      </c>
      <c r="R44" s="734">
        <v>1043</v>
      </c>
      <c r="S44" s="734">
        <v>1125</v>
      </c>
      <c r="T44" s="734">
        <v>1218</v>
      </c>
      <c r="U44" s="734">
        <v>1333</v>
      </c>
      <c r="V44" s="734">
        <v>1477</v>
      </c>
      <c r="W44" s="734">
        <v>1597</v>
      </c>
      <c r="X44" s="734">
        <v>2211</v>
      </c>
      <c r="Y44" s="734">
        <v>2073</v>
      </c>
      <c r="Z44" s="734">
        <v>79</v>
      </c>
      <c r="AA44" s="734"/>
      <c r="AB44" s="734"/>
      <c r="AC44" s="734"/>
      <c r="AD44" s="734"/>
      <c r="AE44" s="734"/>
      <c r="AF44" s="734"/>
      <c r="AG44" s="734"/>
      <c r="AH44" s="734"/>
      <c r="AI44" s="734"/>
      <c r="AJ44" s="734"/>
      <c r="AK44" s="734"/>
      <c r="AL44" s="734"/>
      <c r="AM44" s="734"/>
      <c r="AN44" s="734"/>
      <c r="AO44" s="734"/>
      <c r="AP44" s="734"/>
      <c r="AQ44" s="734"/>
    </row>
    <row r="45" spans="1:43">
      <c r="E45" s="734" t="s">
        <v>782</v>
      </c>
      <c r="F45" s="734"/>
      <c r="G45" s="734" t="s">
        <v>6701</v>
      </c>
      <c r="H45" s="734">
        <v>13549</v>
      </c>
      <c r="I45" s="777">
        <v>13549</v>
      </c>
      <c r="J45" s="734" t="s">
        <v>4801</v>
      </c>
      <c r="K45" s="777">
        <v>46223</v>
      </c>
      <c r="L45" s="734" t="s">
        <v>9636</v>
      </c>
      <c r="M45" s="734"/>
      <c r="N45" s="734"/>
      <c r="O45" s="734"/>
      <c r="P45" s="734"/>
      <c r="Q45" s="734"/>
      <c r="R45" s="734"/>
      <c r="S45" s="734"/>
      <c r="T45" s="734"/>
      <c r="U45" s="734"/>
      <c r="V45" s="734"/>
      <c r="W45" s="734"/>
      <c r="X45" s="734"/>
      <c r="Y45" s="734"/>
      <c r="Z45" s="734">
        <v>4371</v>
      </c>
      <c r="AA45" s="734">
        <v>3751</v>
      </c>
      <c r="AB45" s="734">
        <v>2704</v>
      </c>
      <c r="AC45" s="734">
        <v>2262</v>
      </c>
      <c r="AD45" s="734">
        <v>1860</v>
      </c>
      <c r="AE45" s="734">
        <v>2424</v>
      </c>
      <c r="AF45" s="734">
        <v>1209</v>
      </c>
      <c r="AG45" s="734">
        <v>646</v>
      </c>
      <c r="AH45" s="734">
        <v>343</v>
      </c>
      <c r="AI45" s="734">
        <v>130</v>
      </c>
      <c r="AJ45" s="734"/>
      <c r="AK45" s="734"/>
      <c r="AL45" s="734"/>
      <c r="AM45" s="734"/>
      <c r="AN45" s="734"/>
      <c r="AO45" s="734"/>
      <c r="AP45" s="734"/>
      <c r="AQ45" s="734"/>
    </row>
    <row r="46" spans="1:43">
      <c r="E46" s="734" t="s">
        <v>783</v>
      </c>
      <c r="F46" s="734"/>
      <c r="G46" s="734" t="s">
        <v>8359</v>
      </c>
      <c r="H46" s="734">
        <v>44</v>
      </c>
      <c r="I46" s="777">
        <v>44</v>
      </c>
      <c r="J46" s="734" t="s">
        <v>6672</v>
      </c>
      <c r="K46" s="777">
        <v>46214</v>
      </c>
      <c r="L46" s="734" t="s">
        <v>4797</v>
      </c>
      <c r="M46" s="734"/>
      <c r="N46" s="734"/>
      <c r="O46" s="734"/>
      <c r="P46" s="734"/>
      <c r="Q46" s="734"/>
      <c r="R46" s="734"/>
      <c r="S46" s="734"/>
      <c r="T46" s="734"/>
      <c r="U46" s="734"/>
      <c r="V46" s="734"/>
      <c r="W46" s="734">
        <v>1</v>
      </c>
      <c r="X46" s="734">
        <v>16</v>
      </c>
      <c r="Y46" s="734">
        <v>25</v>
      </c>
      <c r="Z46" s="734">
        <v>3</v>
      </c>
      <c r="AA46" s="734"/>
      <c r="AB46" s="734"/>
      <c r="AC46" s="734"/>
      <c r="AD46" s="734"/>
      <c r="AE46" s="734"/>
      <c r="AF46" s="734"/>
      <c r="AG46" s="734"/>
      <c r="AH46" s="734"/>
      <c r="AI46" s="734"/>
      <c r="AJ46" s="734"/>
      <c r="AK46" s="734"/>
      <c r="AL46" s="734"/>
      <c r="AM46" s="734"/>
      <c r="AN46" s="734"/>
      <c r="AO46" s="734"/>
      <c r="AP46" s="734"/>
      <c r="AQ46" s="734"/>
    </row>
    <row r="47" spans="1:43">
      <c r="E47" s="734" t="s">
        <v>783</v>
      </c>
      <c r="F47" s="734"/>
      <c r="G47" s="734" t="s">
        <v>8359</v>
      </c>
      <c r="H47" s="734">
        <v>44</v>
      </c>
      <c r="I47" s="777">
        <v>44</v>
      </c>
      <c r="J47" s="734" t="s">
        <v>6672</v>
      </c>
      <c r="K47" s="777">
        <v>46214</v>
      </c>
      <c r="L47" s="734" t="s">
        <v>9636</v>
      </c>
      <c r="M47" s="734"/>
      <c r="N47" s="734"/>
      <c r="O47" s="734"/>
      <c r="P47" s="734"/>
      <c r="Q47" s="734"/>
      <c r="R47" s="734"/>
      <c r="S47" s="734"/>
      <c r="T47" s="734"/>
      <c r="U47" s="734"/>
      <c r="V47" s="734"/>
      <c r="W47" s="734"/>
      <c r="X47" s="734"/>
      <c r="Y47" s="734"/>
      <c r="Z47" s="734">
        <v>260</v>
      </c>
      <c r="AA47" s="734">
        <v>87</v>
      </c>
      <c r="AB47" s="734">
        <v>47</v>
      </c>
      <c r="AC47" s="734">
        <v>55</v>
      </c>
      <c r="AD47" s="734">
        <v>22</v>
      </c>
      <c r="AE47" s="734">
        <v>10</v>
      </c>
      <c r="AF47" s="734">
        <v>15</v>
      </c>
      <c r="AG47" s="734">
        <v>3</v>
      </c>
      <c r="AH47" s="734">
        <v>22</v>
      </c>
      <c r="AI47" s="734">
        <v>32</v>
      </c>
      <c r="AJ47" s="734"/>
      <c r="AK47" s="734"/>
      <c r="AL47" s="734"/>
      <c r="AM47" s="734"/>
      <c r="AN47" s="734"/>
      <c r="AO47" s="734"/>
      <c r="AP47" s="734"/>
      <c r="AQ47" s="734"/>
    </row>
    <row r="48" spans="1:43">
      <c r="E48" s="734" t="s">
        <v>784</v>
      </c>
      <c r="F48" s="734"/>
      <c r="G48" s="734" t="s">
        <v>8360</v>
      </c>
      <c r="H48" s="734">
        <v>13154</v>
      </c>
      <c r="I48" s="777">
        <v>13154</v>
      </c>
      <c r="J48" s="734" t="s">
        <v>6535</v>
      </c>
      <c r="K48" s="777">
        <v>46223</v>
      </c>
      <c r="L48" s="734" t="s">
        <v>4797</v>
      </c>
      <c r="M48" s="734">
        <v>2</v>
      </c>
      <c r="N48" s="734">
        <v>74</v>
      </c>
      <c r="O48" s="734">
        <v>256</v>
      </c>
      <c r="P48" s="734">
        <v>598</v>
      </c>
      <c r="Q48" s="734">
        <v>960</v>
      </c>
      <c r="R48" s="734">
        <v>849</v>
      </c>
      <c r="S48" s="734">
        <v>869</v>
      </c>
      <c r="T48" s="734">
        <v>1146</v>
      </c>
      <c r="U48" s="734">
        <v>1505</v>
      </c>
      <c r="V48" s="734">
        <v>1705</v>
      </c>
      <c r="W48" s="734">
        <v>1971</v>
      </c>
      <c r="X48" s="734">
        <v>1668</v>
      </c>
      <c r="Y48" s="734">
        <v>1496</v>
      </c>
      <c r="Z48" s="734">
        <v>53</v>
      </c>
      <c r="AA48" s="734"/>
      <c r="AB48" s="734"/>
      <c r="AC48" s="734"/>
      <c r="AD48" s="734"/>
      <c r="AE48" s="734"/>
      <c r="AF48" s="734"/>
      <c r="AG48" s="734"/>
      <c r="AH48" s="734"/>
      <c r="AI48" s="734"/>
      <c r="AJ48" s="734"/>
      <c r="AK48" s="734"/>
      <c r="AL48" s="734"/>
      <c r="AM48" s="734"/>
      <c r="AN48" s="734"/>
      <c r="AO48" s="734"/>
      <c r="AP48" s="734"/>
      <c r="AQ48" s="734"/>
    </row>
    <row r="49" spans="5:54">
      <c r="E49" s="734" t="s">
        <v>784</v>
      </c>
      <c r="F49" s="734"/>
      <c r="G49" s="734" t="s">
        <v>8360</v>
      </c>
      <c r="H49" s="734">
        <v>13154</v>
      </c>
      <c r="I49" s="777">
        <v>13154</v>
      </c>
      <c r="J49" s="734" t="s">
        <v>6535</v>
      </c>
      <c r="K49" s="777">
        <v>46223</v>
      </c>
      <c r="L49" s="734" t="s">
        <v>9636</v>
      </c>
      <c r="M49" s="734"/>
      <c r="N49" s="734"/>
      <c r="O49" s="734"/>
      <c r="P49" s="734"/>
      <c r="Q49" s="734"/>
      <c r="R49" s="734"/>
      <c r="S49" s="734"/>
      <c r="T49" s="734"/>
      <c r="U49" s="734"/>
      <c r="V49" s="734"/>
      <c r="W49" s="734"/>
      <c r="X49" s="734"/>
      <c r="Y49" s="734"/>
      <c r="Z49" s="734">
        <v>2530</v>
      </c>
      <c r="AA49" s="734">
        <v>2742</v>
      </c>
      <c r="AB49" s="734">
        <v>1642</v>
      </c>
      <c r="AC49" s="734">
        <v>1160</v>
      </c>
      <c r="AD49" s="734">
        <v>1068</v>
      </c>
      <c r="AE49" s="734">
        <v>1312</v>
      </c>
      <c r="AF49" s="734">
        <v>549</v>
      </c>
      <c r="AG49" s="734">
        <v>352</v>
      </c>
      <c r="AH49" s="734">
        <v>263</v>
      </c>
      <c r="AI49" s="734">
        <v>82</v>
      </c>
      <c r="AJ49" s="734"/>
      <c r="AK49" s="734"/>
      <c r="AL49" s="734"/>
      <c r="AM49" s="734"/>
      <c r="AN49" s="734"/>
      <c r="AO49" s="734"/>
      <c r="AP49" s="734"/>
      <c r="AQ49" s="734"/>
    </row>
    <row r="50" spans="5:54">
      <c r="E50" s="734" t="s">
        <v>8502</v>
      </c>
      <c r="F50" s="734"/>
      <c r="G50" s="734" t="s">
        <v>8503</v>
      </c>
      <c r="H50" s="734">
        <v>1378</v>
      </c>
      <c r="I50" s="777">
        <v>1378</v>
      </c>
      <c r="J50" s="734" t="s">
        <v>4801</v>
      </c>
      <c r="K50" s="777">
        <v>46167</v>
      </c>
      <c r="L50" s="734" t="s">
        <v>4797</v>
      </c>
      <c r="M50" s="734"/>
      <c r="N50" s="734">
        <v>1</v>
      </c>
      <c r="O50" s="734">
        <v>18</v>
      </c>
      <c r="P50" s="734">
        <v>72</v>
      </c>
      <c r="Q50" s="734">
        <v>101</v>
      </c>
      <c r="R50" s="734">
        <v>98</v>
      </c>
      <c r="S50" s="734">
        <v>90</v>
      </c>
      <c r="T50" s="734">
        <v>101</v>
      </c>
      <c r="U50" s="734">
        <v>129</v>
      </c>
      <c r="V50" s="734">
        <v>149</v>
      </c>
      <c r="W50" s="734">
        <v>223</v>
      </c>
      <c r="X50" s="734">
        <v>218</v>
      </c>
      <c r="Y50" s="734">
        <v>172</v>
      </c>
      <c r="Z50" s="734">
        <v>6</v>
      </c>
      <c r="AA50" s="734"/>
      <c r="AB50" s="734"/>
      <c r="AC50" s="734"/>
      <c r="AD50" s="734"/>
      <c r="AE50" s="734"/>
      <c r="AF50" s="734"/>
      <c r="AG50" s="734"/>
      <c r="AH50" s="734"/>
      <c r="AI50" s="734"/>
      <c r="AJ50" s="734"/>
      <c r="AK50" s="734"/>
      <c r="AL50" s="734"/>
      <c r="AM50" s="734"/>
      <c r="AN50" s="734"/>
      <c r="AO50" s="734"/>
      <c r="AP50" s="734"/>
      <c r="AQ50" s="734"/>
    </row>
    <row r="51" spans="5:54">
      <c r="E51" s="734" t="s">
        <v>8502</v>
      </c>
      <c r="F51" s="734"/>
      <c r="G51" s="734" t="s">
        <v>8503</v>
      </c>
      <c r="H51" s="734">
        <v>1378</v>
      </c>
      <c r="I51" s="777">
        <v>1378</v>
      </c>
      <c r="J51" s="734" t="s">
        <v>4801</v>
      </c>
      <c r="K51" s="777">
        <v>46167</v>
      </c>
      <c r="L51" s="734" t="s">
        <v>9636</v>
      </c>
      <c r="M51" s="734"/>
      <c r="N51" s="734"/>
      <c r="O51" s="734"/>
      <c r="P51" s="734"/>
      <c r="Q51" s="734"/>
      <c r="R51" s="734"/>
      <c r="S51" s="734"/>
      <c r="T51" s="734"/>
      <c r="U51" s="734"/>
      <c r="V51" s="734"/>
      <c r="W51" s="734"/>
      <c r="X51" s="734"/>
      <c r="Y51" s="734"/>
      <c r="Z51" s="734">
        <v>129</v>
      </c>
      <c r="AA51" s="734">
        <v>242</v>
      </c>
      <c r="AB51" s="734">
        <v>117</v>
      </c>
      <c r="AC51" s="734">
        <v>51</v>
      </c>
      <c r="AD51" s="734">
        <v>63</v>
      </c>
      <c r="AE51" s="734">
        <v>104</v>
      </c>
      <c r="AF51" s="734">
        <v>56</v>
      </c>
      <c r="AG51" s="734">
        <v>39</v>
      </c>
      <c r="AH51" s="734"/>
      <c r="AI51" s="734"/>
      <c r="AJ51" s="734"/>
      <c r="AK51" s="734"/>
      <c r="AL51" s="734"/>
      <c r="AM51" s="734"/>
      <c r="AN51" s="734"/>
      <c r="AO51" s="734"/>
      <c r="AP51" s="734"/>
      <c r="AQ51" s="734"/>
      <c r="AR51" s="160"/>
      <c r="AS51" s="160"/>
      <c r="AT51" s="160"/>
      <c r="AU51" s="160"/>
      <c r="AV51" s="160"/>
      <c r="AW51" s="160"/>
      <c r="AX51" s="160"/>
      <c r="AY51" s="160"/>
      <c r="AZ51" s="160"/>
      <c r="BA51" s="160"/>
      <c r="BB51" s="160"/>
    </row>
    <row r="52" spans="5:54">
      <c r="E52" s="734" t="s">
        <v>785</v>
      </c>
      <c r="F52" s="734"/>
      <c r="G52" s="734" t="s">
        <v>8504</v>
      </c>
      <c r="H52" s="734">
        <v>2402</v>
      </c>
      <c r="I52" s="777">
        <v>2402</v>
      </c>
      <c r="J52" s="734" t="s">
        <v>6587</v>
      </c>
      <c r="K52" s="777">
        <v>46182</v>
      </c>
      <c r="L52" s="734" t="s">
        <v>4797</v>
      </c>
      <c r="M52" s="734"/>
      <c r="N52" s="734"/>
      <c r="O52" s="734"/>
      <c r="P52" s="734">
        <v>29</v>
      </c>
      <c r="Q52" s="734">
        <v>236</v>
      </c>
      <c r="R52" s="734">
        <v>254</v>
      </c>
      <c r="S52" s="734">
        <v>305</v>
      </c>
      <c r="T52" s="734">
        <v>290</v>
      </c>
      <c r="U52" s="734">
        <v>283</v>
      </c>
      <c r="V52" s="734">
        <v>239</v>
      </c>
      <c r="W52" s="734">
        <v>220</v>
      </c>
      <c r="X52" s="734">
        <v>211</v>
      </c>
      <c r="Y52" s="734">
        <v>322</v>
      </c>
      <c r="Z52" s="734">
        <v>11</v>
      </c>
      <c r="AA52" s="734"/>
      <c r="AB52" s="734"/>
      <c r="AC52" s="734"/>
      <c r="AD52" s="734"/>
      <c r="AE52" s="734"/>
      <c r="AF52" s="734"/>
      <c r="AG52" s="734"/>
      <c r="AH52" s="734"/>
      <c r="AI52" s="734"/>
      <c r="AJ52" s="734"/>
      <c r="AK52" s="734"/>
      <c r="AL52" s="734"/>
      <c r="AM52" s="734"/>
      <c r="AN52" s="734"/>
      <c r="AO52" s="734"/>
      <c r="AP52" s="734"/>
      <c r="AQ52" s="734"/>
    </row>
    <row r="53" spans="5:54">
      <c r="E53" s="734" t="s">
        <v>785</v>
      </c>
      <c r="F53" s="734"/>
      <c r="G53" s="734" t="s">
        <v>8504</v>
      </c>
      <c r="H53" s="734">
        <v>2402</v>
      </c>
      <c r="I53" s="777">
        <v>2402</v>
      </c>
      <c r="J53" s="734" t="s">
        <v>6587</v>
      </c>
      <c r="K53" s="777">
        <v>46182</v>
      </c>
      <c r="L53" s="734" t="s">
        <v>9636</v>
      </c>
      <c r="M53" s="734"/>
      <c r="N53" s="734"/>
      <c r="O53" s="734"/>
      <c r="P53" s="734"/>
      <c r="Q53" s="734"/>
      <c r="R53" s="734"/>
      <c r="S53" s="734"/>
      <c r="T53" s="734"/>
      <c r="U53" s="734"/>
      <c r="V53" s="734"/>
      <c r="W53" s="734"/>
      <c r="X53" s="734"/>
      <c r="Y53" s="734"/>
      <c r="Z53" s="734">
        <v>371</v>
      </c>
      <c r="AA53" s="734">
        <v>172</v>
      </c>
      <c r="AB53" s="734">
        <v>530</v>
      </c>
      <c r="AC53" s="734">
        <v>688</v>
      </c>
      <c r="AD53" s="734">
        <v>584</v>
      </c>
      <c r="AE53" s="734">
        <v>305</v>
      </c>
      <c r="AF53" s="734">
        <v>151</v>
      </c>
      <c r="AG53" s="734">
        <v>99</v>
      </c>
      <c r="AH53" s="734">
        <v>1</v>
      </c>
      <c r="AI53" s="734"/>
      <c r="AJ53" s="734"/>
      <c r="AK53" s="734"/>
      <c r="AL53" s="734"/>
      <c r="AM53" s="734"/>
      <c r="AN53" s="734"/>
      <c r="AO53" s="734"/>
      <c r="AP53" s="734"/>
      <c r="AQ53" s="734"/>
    </row>
    <row r="54" spans="5:54">
      <c r="E54" s="734" t="s">
        <v>786</v>
      </c>
      <c r="F54" s="734"/>
      <c r="G54" s="734" t="s">
        <v>8505</v>
      </c>
      <c r="H54" s="734">
        <v>2177</v>
      </c>
      <c r="I54" s="777">
        <v>2177</v>
      </c>
      <c r="J54" s="734" t="s">
        <v>6637</v>
      </c>
      <c r="K54" s="777">
        <v>46154</v>
      </c>
      <c r="L54" s="734" t="s">
        <v>4797</v>
      </c>
      <c r="M54" s="734"/>
      <c r="N54" s="734"/>
      <c r="O54" s="734"/>
      <c r="P54" s="734">
        <v>25</v>
      </c>
      <c r="Q54" s="734">
        <v>212</v>
      </c>
      <c r="R54" s="734">
        <v>239</v>
      </c>
      <c r="S54" s="734">
        <v>292</v>
      </c>
      <c r="T54" s="734">
        <v>280</v>
      </c>
      <c r="U54" s="734">
        <v>251</v>
      </c>
      <c r="V54" s="734">
        <v>193</v>
      </c>
      <c r="W54" s="734">
        <v>211</v>
      </c>
      <c r="X54" s="734">
        <v>164</v>
      </c>
      <c r="Y54" s="734">
        <v>299</v>
      </c>
      <c r="Z54" s="734">
        <v>11</v>
      </c>
      <c r="AA54" s="734"/>
      <c r="AB54" s="734"/>
      <c r="AC54" s="734"/>
      <c r="AD54" s="734"/>
      <c r="AE54" s="734"/>
      <c r="AF54" s="734"/>
      <c r="AG54" s="734"/>
      <c r="AH54" s="734"/>
      <c r="AI54" s="734"/>
      <c r="AJ54" s="734"/>
      <c r="AK54" s="734"/>
      <c r="AL54" s="734"/>
      <c r="AM54" s="734"/>
      <c r="AN54" s="734"/>
      <c r="AO54" s="734"/>
      <c r="AP54" s="734"/>
      <c r="AQ54" s="734"/>
    </row>
    <row r="55" spans="5:54">
      <c r="E55" s="734" t="s">
        <v>786</v>
      </c>
      <c r="F55" s="734"/>
      <c r="G55" s="734" t="s">
        <v>8505</v>
      </c>
      <c r="H55" s="734">
        <v>2177</v>
      </c>
      <c r="I55" s="777">
        <v>2177</v>
      </c>
      <c r="J55" s="734" t="s">
        <v>6637</v>
      </c>
      <c r="K55" s="777">
        <v>46154</v>
      </c>
      <c r="L55" s="734" t="s">
        <v>9636</v>
      </c>
      <c r="M55" s="734"/>
      <c r="N55" s="734"/>
      <c r="O55" s="734"/>
      <c r="P55" s="734"/>
      <c r="Q55" s="734"/>
      <c r="R55" s="734"/>
      <c r="S55" s="734"/>
      <c r="T55" s="734"/>
      <c r="U55" s="734"/>
      <c r="V55" s="734"/>
      <c r="W55" s="734"/>
      <c r="X55" s="734"/>
      <c r="Y55" s="734"/>
      <c r="Z55" s="734">
        <v>323</v>
      </c>
      <c r="AA55" s="734">
        <v>113</v>
      </c>
      <c r="AB55" s="734">
        <v>472</v>
      </c>
      <c r="AC55" s="734">
        <v>647</v>
      </c>
      <c r="AD55" s="734">
        <v>560</v>
      </c>
      <c r="AE55" s="734">
        <v>269</v>
      </c>
      <c r="AF55" s="734">
        <v>143</v>
      </c>
      <c r="AG55" s="734">
        <v>90</v>
      </c>
      <c r="AH55" s="734"/>
      <c r="AI55" s="734"/>
      <c r="AJ55" s="734"/>
      <c r="AK55" s="734"/>
      <c r="AL55" s="734"/>
      <c r="AM55" s="734"/>
      <c r="AN55" s="734"/>
      <c r="AO55" s="734"/>
      <c r="AP55" s="734"/>
      <c r="AQ55" s="734"/>
    </row>
    <row r="56" spans="5:54">
      <c r="E56" s="734" t="s">
        <v>787</v>
      </c>
      <c r="F56" s="734"/>
      <c r="G56" s="734" t="s">
        <v>8506</v>
      </c>
      <c r="H56" s="734">
        <v>878</v>
      </c>
      <c r="I56" s="777">
        <v>878</v>
      </c>
      <c r="J56" s="734" t="s">
        <v>6535</v>
      </c>
      <c r="K56" s="777">
        <v>46214</v>
      </c>
      <c r="L56" s="734" t="s">
        <v>4797</v>
      </c>
      <c r="M56" s="734">
        <v>0</v>
      </c>
      <c r="N56" s="734">
        <v>10</v>
      </c>
      <c r="O56" s="734">
        <v>36</v>
      </c>
      <c r="P56" s="734">
        <v>102</v>
      </c>
      <c r="Q56" s="734">
        <v>137</v>
      </c>
      <c r="R56" s="734">
        <v>76</v>
      </c>
      <c r="S56" s="734">
        <v>57</v>
      </c>
      <c r="T56" s="734">
        <v>49</v>
      </c>
      <c r="U56" s="734">
        <v>89</v>
      </c>
      <c r="V56" s="734">
        <v>106</v>
      </c>
      <c r="W56" s="734">
        <v>100</v>
      </c>
      <c r="X56" s="734">
        <v>52</v>
      </c>
      <c r="Y56" s="734">
        <v>61</v>
      </c>
      <c r="Z56" s="734">
        <v>2</v>
      </c>
      <c r="AA56" s="734"/>
      <c r="AB56" s="734"/>
      <c r="AC56" s="734"/>
      <c r="AD56" s="734"/>
      <c r="AE56" s="734"/>
      <c r="AF56" s="734"/>
      <c r="AG56" s="734"/>
      <c r="AH56" s="734"/>
      <c r="AI56" s="734"/>
      <c r="AJ56" s="734"/>
      <c r="AK56" s="734"/>
      <c r="AL56" s="734"/>
      <c r="AM56" s="734"/>
      <c r="AN56" s="734"/>
      <c r="AO56" s="734"/>
      <c r="AP56" s="734"/>
      <c r="AQ56" s="734"/>
    </row>
    <row r="57" spans="5:54">
      <c r="E57" s="734" t="s">
        <v>787</v>
      </c>
      <c r="F57" s="734"/>
      <c r="G57" s="734" t="s">
        <v>8506</v>
      </c>
      <c r="H57" s="734">
        <v>878</v>
      </c>
      <c r="I57" s="777">
        <v>878</v>
      </c>
      <c r="J57" s="734" t="s">
        <v>6535</v>
      </c>
      <c r="K57" s="777">
        <v>46214</v>
      </c>
      <c r="L57" s="734" t="s">
        <v>9636</v>
      </c>
      <c r="M57" s="734"/>
      <c r="N57" s="734"/>
      <c r="O57" s="734"/>
      <c r="P57" s="734"/>
      <c r="Q57" s="734"/>
      <c r="R57" s="734"/>
      <c r="S57" s="734"/>
      <c r="T57" s="734"/>
      <c r="U57" s="734"/>
      <c r="V57" s="734"/>
      <c r="W57" s="734"/>
      <c r="X57" s="734"/>
      <c r="Y57" s="734"/>
      <c r="Z57" s="734">
        <v>338</v>
      </c>
      <c r="AA57" s="734">
        <v>216</v>
      </c>
      <c r="AB57" s="734">
        <v>113</v>
      </c>
      <c r="AC57" s="734">
        <v>96</v>
      </c>
      <c r="AD57" s="734">
        <v>57</v>
      </c>
      <c r="AE57" s="734">
        <v>106</v>
      </c>
      <c r="AF57" s="734">
        <v>17</v>
      </c>
      <c r="AG57" s="734">
        <v>6</v>
      </c>
      <c r="AH57" s="734">
        <v>32</v>
      </c>
      <c r="AI57" s="734">
        <v>25</v>
      </c>
      <c r="AJ57" s="734"/>
      <c r="AK57" s="734"/>
      <c r="AL57" s="734"/>
      <c r="AM57" s="734"/>
      <c r="AN57" s="734"/>
      <c r="AO57" s="734"/>
      <c r="AP57" s="734"/>
      <c r="AQ57" s="734"/>
    </row>
    <row r="58" spans="5:54">
      <c r="E58" s="734" t="s">
        <v>788</v>
      </c>
      <c r="F58" s="734"/>
      <c r="G58" s="734" t="s">
        <v>8507</v>
      </c>
      <c r="H58" s="734">
        <v>1212</v>
      </c>
      <c r="I58" s="777">
        <v>1212</v>
      </c>
      <c r="J58" s="734" t="s">
        <v>6550</v>
      </c>
      <c r="K58" s="777">
        <v>46200</v>
      </c>
      <c r="L58" s="734" t="s">
        <v>4797</v>
      </c>
      <c r="M58" s="734"/>
      <c r="N58" s="734"/>
      <c r="O58" s="734"/>
      <c r="P58" s="734">
        <v>14</v>
      </c>
      <c r="Q58" s="734">
        <v>85</v>
      </c>
      <c r="R58" s="734">
        <v>84</v>
      </c>
      <c r="S58" s="734">
        <v>98</v>
      </c>
      <c r="T58" s="734">
        <v>122</v>
      </c>
      <c r="U58" s="734">
        <v>122</v>
      </c>
      <c r="V58" s="734">
        <v>143</v>
      </c>
      <c r="W58" s="734">
        <v>125</v>
      </c>
      <c r="X58" s="734">
        <v>211</v>
      </c>
      <c r="Y58" s="734">
        <v>201</v>
      </c>
      <c r="Z58" s="734">
        <v>7</v>
      </c>
      <c r="AA58" s="734"/>
      <c r="AB58" s="734"/>
      <c r="AC58" s="734"/>
      <c r="AD58" s="734"/>
      <c r="AE58" s="734"/>
      <c r="AF58" s="734"/>
      <c r="AG58" s="734"/>
      <c r="AH58" s="734"/>
      <c r="AI58" s="734"/>
      <c r="AJ58" s="734"/>
      <c r="AK58" s="734"/>
      <c r="AL58" s="734"/>
      <c r="AM58" s="734"/>
      <c r="AN58" s="734"/>
      <c r="AO58" s="734"/>
      <c r="AP58" s="734"/>
      <c r="AQ58" s="734"/>
    </row>
    <row r="59" spans="5:54">
      <c r="E59" s="734" t="s">
        <v>788</v>
      </c>
      <c r="F59" s="734"/>
      <c r="G59" s="734" t="s">
        <v>8507</v>
      </c>
      <c r="H59" s="734">
        <v>1212</v>
      </c>
      <c r="I59" s="777">
        <v>1212</v>
      </c>
      <c r="J59" s="734" t="s">
        <v>6550</v>
      </c>
      <c r="K59" s="777">
        <v>46200</v>
      </c>
      <c r="L59" s="734" t="s">
        <v>9636</v>
      </c>
      <c r="M59" s="734"/>
      <c r="N59" s="734"/>
      <c r="O59" s="734"/>
      <c r="P59" s="734"/>
      <c r="Q59" s="734"/>
      <c r="R59" s="734"/>
      <c r="S59" s="734"/>
      <c r="T59" s="734"/>
      <c r="U59" s="734"/>
      <c r="V59" s="734"/>
      <c r="W59" s="734"/>
      <c r="X59" s="734"/>
      <c r="Y59" s="734"/>
      <c r="Z59" s="734">
        <v>641</v>
      </c>
      <c r="AA59" s="734">
        <v>541</v>
      </c>
      <c r="AB59" s="734">
        <v>323</v>
      </c>
      <c r="AC59" s="734">
        <v>207</v>
      </c>
      <c r="AD59" s="734">
        <v>183</v>
      </c>
      <c r="AE59" s="734">
        <v>369</v>
      </c>
      <c r="AF59" s="734">
        <v>197</v>
      </c>
      <c r="AG59" s="734">
        <v>93</v>
      </c>
      <c r="AH59" s="734">
        <v>61</v>
      </c>
      <c r="AI59" s="734"/>
      <c r="AJ59" s="734"/>
      <c r="AK59" s="734"/>
      <c r="AL59" s="734"/>
      <c r="AM59" s="734"/>
      <c r="AN59" s="734"/>
      <c r="AO59" s="734"/>
      <c r="AP59" s="734"/>
      <c r="AQ59" s="734"/>
    </row>
    <row r="60" spans="5:54">
      <c r="E60" s="734"/>
      <c r="F60" s="734"/>
      <c r="G60" s="734"/>
      <c r="H60" s="734"/>
      <c r="I60" s="734"/>
      <c r="J60" s="734"/>
      <c r="K60" s="734"/>
      <c r="L60" s="734"/>
      <c r="M60" s="734"/>
      <c r="N60" s="734"/>
      <c r="O60" s="734"/>
      <c r="P60" s="734"/>
      <c r="Q60" s="734"/>
      <c r="R60" s="734"/>
      <c r="S60" s="734"/>
      <c r="T60" s="734"/>
      <c r="U60" s="734"/>
      <c r="V60" s="734"/>
      <c r="W60" s="734"/>
      <c r="X60" s="734"/>
      <c r="Y60" s="734"/>
      <c r="Z60" s="734"/>
      <c r="AA60" s="734"/>
      <c r="AB60" s="734"/>
      <c r="AC60" s="734"/>
      <c r="AD60" s="734"/>
      <c r="AE60" s="734"/>
      <c r="AF60" s="734"/>
      <c r="AG60" s="734"/>
      <c r="AH60" s="734"/>
      <c r="AI60" s="734"/>
      <c r="AJ60" s="734"/>
      <c r="AK60" s="734"/>
      <c r="AL60" s="734"/>
      <c r="AM60" s="734"/>
      <c r="AN60" s="734"/>
      <c r="AO60" s="734"/>
      <c r="AP60" s="734"/>
      <c r="AQ60" s="734"/>
    </row>
    <row r="61" spans="5:54">
      <c r="E61" t="s">
        <v>708</v>
      </c>
      <c r="F61" t="s">
        <v>709</v>
      </c>
      <c r="G61" t="s">
        <v>6700</v>
      </c>
      <c r="H61" t="s">
        <v>12626</v>
      </c>
      <c r="I61" s="160" t="s">
        <v>4797</v>
      </c>
      <c r="J61" s="160" t="s">
        <v>712</v>
      </c>
      <c r="K61" t="s">
        <v>713</v>
      </c>
      <c r="L61" s="160" t="s">
        <v>742</v>
      </c>
      <c r="M61" s="160">
        <v>45505</v>
      </c>
      <c r="N61" s="160">
        <v>45536</v>
      </c>
      <c r="O61" s="160">
        <v>45566</v>
      </c>
      <c r="P61" s="160">
        <v>45597</v>
      </c>
      <c r="Q61" s="160">
        <v>45627</v>
      </c>
      <c r="R61" s="160">
        <v>45658</v>
      </c>
      <c r="S61" s="160">
        <v>45689</v>
      </c>
      <c r="T61" s="160">
        <v>45717</v>
      </c>
      <c r="U61" s="160">
        <v>45748</v>
      </c>
      <c r="V61" s="160">
        <v>45778</v>
      </c>
      <c r="W61" s="160">
        <v>45809</v>
      </c>
      <c r="X61" s="160">
        <v>45839</v>
      </c>
      <c r="Y61" s="160">
        <v>45870</v>
      </c>
      <c r="Z61" s="160">
        <v>45901</v>
      </c>
      <c r="AA61" s="160">
        <v>45931</v>
      </c>
      <c r="AB61" s="160">
        <v>45962</v>
      </c>
      <c r="AC61" s="160">
        <v>45992</v>
      </c>
      <c r="AD61" s="160">
        <v>46023</v>
      </c>
      <c r="AE61" s="160">
        <v>46054</v>
      </c>
      <c r="AF61" s="160">
        <v>46082</v>
      </c>
      <c r="AG61" s="160">
        <v>46113</v>
      </c>
      <c r="AH61" s="160">
        <v>46143</v>
      </c>
      <c r="AI61" s="160">
        <v>46174</v>
      </c>
      <c r="AJ61" s="160">
        <v>46204</v>
      </c>
      <c r="AK61" s="160">
        <v>46204</v>
      </c>
    </row>
    <row r="62" spans="5:54">
      <c r="E62" t="s">
        <v>5</v>
      </c>
      <c r="G62" s="160"/>
      <c r="H62" s="160">
        <v>0</v>
      </c>
      <c r="I62" s="160">
        <v>0</v>
      </c>
      <c r="J62" s="160">
        <v>45521</v>
      </c>
      <c r="K62" s="160">
        <v>46211</v>
      </c>
      <c r="L62" s="160" t="s">
        <v>778</v>
      </c>
      <c r="M62">
        <v>48</v>
      </c>
      <c r="N62">
        <v>1704</v>
      </c>
      <c r="O62">
        <v>2144</v>
      </c>
      <c r="P62">
        <v>1610</v>
      </c>
      <c r="Q62">
        <v>2965</v>
      </c>
      <c r="R62">
        <v>3838</v>
      </c>
      <c r="S62">
        <v>2917</v>
      </c>
      <c r="T62">
        <v>2283</v>
      </c>
      <c r="U62">
        <v>1652</v>
      </c>
      <c r="V62">
        <v>893</v>
      </c>
      <c r="W62">
        <v>1007</v>
      </c>
      <c r="X62">
        <v>1019</v>
      </c>
      <c r="Y62">
        <v>2119</v>
      </c>
      <c r="Z62">
        <v>4111</v>
      </c>
      <c r="AA62">
        <v>6018</v>
      </c>
      <c r="AB62">
        <v>4475</v>
      </c>
      <c r="AC62">
        <v>4721</v>
      </c>
      <c r="AD62">
        <v>6625</v>
      </c>
      <c r="AE62">
        <v>7941</v>
      </c>
      <c r="AF62">
        <v>6756</v>
      </c>
      <c r="AG62">
        <v>5020</v>
      </c>
      <c r="AH62">
        <v>4130</v>
      </c>
      <c r="AI62">
        <v>2550</v>
      </c>
      <c r="AJ62">
        <v>143</v>
      </c>
      <c r="AK62">
        <v>1270</v>
      </c>
    </row>
    <row r="63" spans="5:54">
      <c r="E63" t="s">
        <v>5</v>
      </c>
      <c r="G63" s="160"/>
      <c r="H63" s="160">
        <v>0</v>
      </c>
      <c r="I63" s="160">
        <v>0</v>
      </c>
      <c r="J63" s="160">
        <v>45521</v>
      </c>
      <c r="K63" s="160">
        <v>46211</v>
      </c>
      <c r="L63" s="160" t="s">
        <v>8508</v>
      </c>
      <c r="M63" s="160">
        <v>48</v>
      </c>
      <c r="N63" s="160">
        <v>1752</v>
      </c>
      <c r="O63" s="160">
        <v>3896</v>
      </c>
      <c r="P63" s="160">
        <v>5506</v>
      </c>
      <c r="Q63">
        <v>8471</v>
      </c>
      <c r="R63" s="727">
        <v>12309</v>
      </c>
      <c r="S63" s="727">
        <v>15226</v>
      </c>
      <c r="T63">
        <v>17510</v>
      </c>
      <c r="U63">
        <v>19161</v>
      </c>
      <c r="V63">
        <v>20054</v>
      </c>
      <c r="W63" s="727">
        <v>21061</v>
      </c>
      <c r="X63">
        <v>22079</v>
      </c>
      <c r="Y63">
        <v>24199</v>
      </c>
      <c r="Z63">
        <v>28309</v>
      </c>
      <c r="AA63">
        <v>34327</v>
      </c>
      <c r="AB63">
        <v>38802</v>
      </c>
      <c r="AC63">
        <v>43523</v>
      </c>
      <c r="AD63">
        <v>50147</v>
      </c>
      <c r="AE63">
        <v>58088</v>
      </c>
      <c r="AF63">
        <v>64844</v>
      </c>
      <c r="AG63">
        <v>69864</v>
      </c>
      <c r="AH63">
        <v>73994</v>
      </c>
      <c r="AI63">
        <v>76543</v>
      </c>
      <c r="AJ63">
        <v>76686</v>
      </c>
      <c r="AK63">
        <v>6</v>
      </c>
    </row>
    <row r="64" spans="5:54">
      <c r="E64" t="s">
        <v>12629</v>
      </c>
      <c r="G64" s="160"/>
      <c r="H64" s="160">
        <v>0</v>
      </c>
      <c r="I64" s="160">
        <v>0</v>
      </c>
      <c r="J64" s="160">
        <v>45521</v>
      </c>
      <c r="K64" s="160">
        <v>46211</v>
      </c>
      <c r="L64" s="160" t="s">
        <v>778</v>
      </c>
      <c r="M64" s="160">
        <v>48</v>
      </c>
      <c r="N64" s="160">
        <v>1704</v>
      </c>
      <c r="O64" s="160">
        <v>2144</v>
      </c>
      <c r="P64" s="160">
        <v>1610</v>
      </c>
      <c r="Q64">
        <v>2965</v>
      </c>
      <c r="R64" s="727">
        <v>3838</v>
      </c>
      <c r="S64" s="727">
        <v>2917</v>
      </c>
      <c r="T64">
        <v>2283</v>
      </c>
      <c r="U64">
        <v>1652</v>
      </c>
      <c r="V64">
        <v>893</v>
      </c>
      <c r="W64" s="727">
        <v>1007</v>
      </c>
      <c r="X64">
        <v>1019</v>
      </c>
      <c r="Y64">
        <v>2119</v>
      </c>
      <c r="Z64">
        <v>4111</v>
      </c>
      <c r="AA64">
        <v>6018</v>
      </c>
      <c r="AB64">
        <v>4475</v>
      </c>
      <c r="AC64">
        <v>4721</v>
      </c>
      <c r="AD64">
        <v>6625</v>
      </c>
      <c r="AE64">
        <v>7941</v>
      </c>
      <c r="AF64">
        <v>6756</v>
      </c>
      <c r="AG64">
        <v>5020</v>
      </c>
      <c r="AH64">
        <v>4130</v>
      </c>
      <c r="AI64">
        <v>2550</v>
      </c>
      <c r="AJ64">
        <v>143</v>
      </c>
    </row>
    <row r="65" spans="5:46">
      <c r="E65" t="s">
        <v>12629</v>
      </c>
      <c r="G65" s="160"/>
      <c r="H65" s="160">
        <v>0</v>
      </c>
      <c r="I65" s="160">
        <v>0</v>
      </c>
      <c r="J65" s="160">
        <v>45521</v>
      </c>
      <c r="K65" s="160">
        <v>46211</v>
      </c>
      <c r="L65" s="160" t="s">
        <v>8508</v>
      </c>
      <c r="M65" s="160">
        <v>48</v>
      </c>
      <c r="N65" s="160">
        <v>1752</v>
      </c>
      <c r="O65" s="160">
        <v>3896</v>
      </c>
      <c r="P65" s="160">
        <v>5506</v>
      </c>
      <c r="Q65">
        <v>8471</v>
      </c>
      <c r="R65" s="727">
        <v>12309</v>
      </c>
      <c r="S65" s="727">
        <v>15226</v>
      </c>
      <c r="T65">
        <v>17510</v>
      </c>
      <c r="U65">
        <v>19161</v>
      </c>
      <c r="V65">
        <v>20054</v>
      </c>
      <c r="W65" s="727">
        <v>21061</v>
      </c>
      <c r="X65">
        <v>22079</v>
      </c>
      <c r="Y65">
        <v>24199</v>
      </c>
      <c r="Z65">
        <v>28309</v>
      </c>
      <c r="AA65">
        <v>34327</v>
      </c>
      <c r="AB65">
        <v>38802</v>
      </c>
      <c r="AC65">
        <v>43523</v>
      </c>
      <c r="AD65">
        <v>50147</v>
      </c>
      <c r="AE65">
        <v>58088</v>
      </c>
      <c r="AF65">
        <v>64844</v>
      </c>
      <c r="AG65">
        <v>69864</v>
      </c>
      <c r="AH65">
        <v>73994</v>
      </c>
      <c r="AI65">
        <v>76543</v>
      </c>
      <c r="AJ65">
        <v>76686</v>
      </c>
    </row>
    <row r="66" spans="5:46">
      <c r="E66" t="s">
        <v>12630</v>
      </c>
      <c r="G66" s="160" t="s">
        <v>6701</v>
      </c>
      <c r="H66" s="160">
        <v>0</v>
      </c>
      <c r="I66">
        <v>0</v>
      </c>
      <c r="J66" s="160">
        <v>45521</v>
      </c>
      <c r="K66" s="160">
        <v>46211</v>
      </c>
      <c r="L66" s="160" t="s">
        <v>778</v>
      </c>
      <c r="M66" s="160">
        <v>17</v>
      </c>
      <c r="N66" s="160">
        <v>718</v>
      </c>
      <c r="O66" s="160">
        <v>993</v>
      </c>
      <c r="P66" s="160">
        <v>720</v>
      </c>
      <c r="Q66">
        <v>1351</v>
      </c>
      <c r="R66" s="727">
        <v>1697</v>
      </c>
      <c r="S66" s="727">
        <v>1403</v>
      </c>
      <c r="T66">
        <v>989</v>
      </c>
      <c r="U66">
        <v>716</v>
      </c>
      <c r="V66">
        <v>290</v>
      </c>
      <c r="W66" s="727">
        <v>375</v>
      </c>
      <c r="X66">
        <v>360</v>
      </c>
      <c r="Y66">
        <v>762</v>
      </c>
      <c r="Z66">
        <v>1625</v>
      </c>
      <c r="AA66">
        <v>2884</v>
      </c>
      <c r="AB66">
        <v>1843</v>
      </c>
      <c r="AC66">
        <v>1921</v>
      </c>
      <c r="AD66">
        <v>2353</v>
      </c>
      <c r="AE66">
        <v>3413</v>
      </c>
      <c r="AF66">
        <v>3118</v>
      </c>
      <c r="AG66">
        <v>2350</v>
      </c>
      <c r="AH66">
        <v>2059</v>
      </c>
      <c r="AI66">
        <v>1241</v>
      </c>
      <c r="AJ66">
        <v>49</v>
      </c>
      <c r="AK66">
        <v>4</v>
      </c>
    </row>
    <row r="67" spans="5:46">
      <c r="E67" t="s">
        <v>12630</v>
      </c>
      <c r="G67" s="160" t="s">
        <v>6701</v>
      </c>
      <c r="H67" s="160">
        <v>0</v>
      </c>
      <c r="I67">
        <v>0</v>
      </c>
      <c r="J67" s="160">
        <v>45521</v>
      </c>
      <c r="K67" s="160">
        <v>46211</v>
      </c>
      <c r="L67" s="160" t="s">
        <v>8508</v>
      </c>
      <c r="M67" s="160">
        <v>17</v>
      </c>
      <c r="N67" s="160">
        <v>735</v>
      </c>
      <c r="O67" s="160">
        <v>1729</v>
      </c>
      <c r="P67" s="160">
        <v>2448</v>
      </c>
      <c r="Q67">
        <v>3799</v>
      </c>
      <c r="R67" s="727">
        <v>5496</v>
      </c>
      <c r="S67" s="727">
        <v>6899</v>
      </c>
      <c r="T67">
        <v>7888</v>
      </c>
      <c r="U67">
        <v>8604</v>
      </c>
      <c r="V67">
        <v>8894</v>
      </c>
      <c r="W67" s="727">
        <v>9269</v>
      </c>
      <c r="X67">
        <v>9630</v>
      </c>
      <c r="Y67">
        <v>10392</v>
      </c>
      <c r="Z67">
        <v>12017</v>
      </c>
      <c r="AA67">
        <v>14901</v>
      </c>
      <c r="AB67">
        <v>16744</v>
      </c>
      <c r="AC67">
        <v>18665</v>
      </c>
      <c r="AD67">
        <v>21019</v>
      </c>
      <c r="AE67">
        <v>24432</v>
      </c>
      <c r="AF67">
        <v>27550</v>
      </c>
      <c r="AG67">
        <v>29900</v>
      </c>
      <c r="AH67">
        <v>31959</v>
      </c>
      <c r="AI67">
        <v>33200</v>
      </c>
      <c r="AJ67">
        <v>33249</v>
      </c>
      <c r="AK67">
        <v>4</v>
      </c>
    </row>
    <row r="68" spans="5:46">
      <c r="E68" t="s">
        <v>12631</v>
      </c>
      <c r="G68" s="160" t="s">
        <v>8359</v>
      </c>
      <c r="H68" s="160">
        <v>0</v>
      </c>
      <c r="I68" s="160">
        <v>0</v>
      </c>
      <c r="J68" s="160">
        <v>45658</v>
      </c>
      <c r="K68" s="160">
        <v>46203</v>
      </c>
      <c r="L68" s="160" t="s">
        <v>778</v>
      </c>
      <c r="M68" s="160"/>
      <c r="O68" s="160"/>
      <c r="P68" s="160"/>
      <c r="R68" s="727">
        <v>76</v>
      </c>
      <c r="S68" s="727">
        <v>7</v>
      </c>
      <c r="T68">
        <v>28</v>
      </c>
      <c r="U68">
        <v>76</v>
      </c>
      <c r="V68">
        <v>12</v>
      </c>
      <c r="W68" s="728"/>
      <c r="AA68">
        <v>2</v>
      </c>
      <c r="AD68">
        <v>163</v>
      </c>
      <c r="AE68">
        <v>93</v>
      </c>
      <c r="AF68">
        <v>48</v>
      </c>
      <c r="AG68">
        <v>0</v>
      </c>
      <c r="AH68">
        <v>11</v>
      </c>
      <c r="AI68">
        <v>80</v>
      </c>
      <c r="AK68">
        <v>0</v>
      </c>
    </row>
    <row r="69" spans="5:46">
      <c r="E69" t="s">
        <v>12631</v>
      </c>
      <c r="G69" s="160" t="s">
        <v>8359</v>
      </c>
      <c r="H69" s="160">
        <v>0</v>
      </c>
      <c r="I69" s="160">
        <v>0</v>
      </c>
      <c r="J69" s="160">
        <v>45658</v>
      </c>
      <c r="K69" s="160">
        <v>46203</v>
      </c>
      <c r="L69" s="160" t="s">
        <v>8508</v>
      </c>
      <c r="M69" s="160"/>
      <c r="O69" s="160"/>
      <c r="P69" s="160"/>
      <c r="R69" s="727">
        <v>76</v>
      </c>
      <c r="S69" s="727">
        <v>83</v>
      </c>
      <c r="T69">
        <v>111</v>
      </c>
      <c r="U69">
        <v>187</v>
      </c>
      <c r="V69">
        <v>199</v>
      </c>
      <c r="W69" s="728">
        <v>199</v>
      </c>
      <c r="X69">
        <v>199</v>
      </c>
      <c r="Y69">
        <v>199</v>
      </c>
      <c r="Z69">
        <v>199</v>
      </c>
      <c r="AA69">
        <v>201</v>
      </c>
      <c r="AB69">
        <v>201</v>
      </c>
      <c r="AC69">
        <v>201</v>
      </c>
      <c r="AD69">
        <v>364</v>
      </c>
      <c r="AE69">
        <v>457</v>
      </c>
      <c r="AF69">
        <v>505</v>
      </c>
      <c r="AG69">
        <v>505</v>
      </c>
      <c r="AH69">
        <v>516</v>
      </c>
      <c r="AI69">
        <v>596</v>
      </c>
      <c r="AJ69">
        <v>596</v>
      </c>
    </row>
    <row r="70" spans="5:46">
      <c r="E70" t="s">
        <v>12632</v>
      </c>
      <c r="G70" s="160" t="s">
        <v>8360</v>
      </c>
      <c r="H70" s="160">
        <v>0</v>
      </c>
      <c r="I70">
        <v>0</v>
      </c>
      <c r="J70" s="160">
        <v>45521</v>
      </c>
      <c r="K70" s="160">
        <v>46211</v>
      </c>
      <c r="L70" s="160" t="s">
        <v>778</v>
      </c>
      <c r="M70" s="160">
        <v>28</v>
      </c>
      <c r="N70">
        <v>808</v>
      </c>
      <c r="O70" s="160">
        <v>680</v>
      </c>
      <c r="P70" s="160">
        <v>491</v>
      </c>
      <c r="Q70">
        <v>1120</v>
      </c>
      <c r="R70" s="727">
        <v>1459</v>
      </c>
      <c r="S70" s="727">
        <v>985</v>
      </c>
      <c r="T70">
        <v>585</v>
      </c>
      <c r="U70">
        <v>579</v>
      </c>
      <c r="V70">
        <v>424</v>
      </c>
      <c r="W70" s="728">
        <v>414</v>
      </c>
      <c r="X70">
        <v>343</v>
      </c>
      <c r="Y70">
        <v>951</v>
      </c>
      <c r="Z70">
        <v>1836</v>
      </c>
      <c r="AA70">
        <v>1666</v>
      </c>
      <c r="AB70">
        <v>948</v>
      </c>
      <c r="AC70">
        <v>1331</v>
      </c>
      <c r="AD70">
        <v>2168</v>
      </c>
      <c r="AE70">
        <v>2485</v>
      </c>
      <c r="AF70">
        <v>1956</v>
      </c>
      <c r="AG70">
        <v>1359</v>
      </c>
      <c r="AH70">
        <v>1242</v>
      </c>
      <c r="AI70">
        <v>903</v>
      </c>
      <c r="AJ70">
        <v>94</v>
      </c>
      <c r="AK70">
        <v>1257</v>
      </c>
    </row>
    <row r="71" spans="5:46">
      <c r="E71" t="s">
        <v>12632</v>
      </c>
      <c r="G71" t="s">
        <v>8360</v>
      </c>
      <c r="H71">
        <v>0</v>
      </c>
      <c r="I71">
        <v>0</v>
      </c>
      <c r="J71" s="160">
        <v>45521</v>
      </c>
      <c r="K71" s="160">
        <v>46211</v>
      </c>
      <c r="L71" s="160" t="s">
        <v>8508</v>
      </c>
      <c r="M71" s="160">
        <v>28</v>
      </c>
      <c r="N71">
        <v>836</v>
      </c>
      <c r="O71" s="160">
        <v>1516</v>
      </c>
      <c r="P71" s="160">
        <v>2008</v>
      </c>
      <c r="Q71">
        <v>3128</v>
      </c>
      <c r="R71" s="727">
        <v>4587</v>
      </c>
      <c r="S71" s="727">
        <v>5572</v>
      </c>
      <c r="T71">
        <v>6157</v>
      </c>
      <c r="U71">
        <v>6736</v>
      </c>
      <c r="V71">
        <v>7160</v>
      </c>
      <c r="W71" s="728">
        <v>7574</v>
      </c>
      <c r="X71">
        <v>7917</v>
      </c>
      <c r="Y71">
        <v>8868</v>
      </c>
      <c r="Z71">
        <v>10704</v>
      </c>
      <c r="AA71">
        <v>12370</v>
      </c>
      <c r="AB71">
        <v>13318</v>
      </c>
      <c r="AC71">
        <v>14648</v>
      </c>
      <c r="AD71">
        <v>16816</v>
      </c>
      <c r="AE71">
        <v>19301</v>
      </c>
      <c r="AF71">
        <v>21256</v>
      </c>
      <c r="AG71">
        <v>22616</v>
      </c>
      <c r="AH71">
        <v>23858</v>
      </c>
      <c r="AI71">
        <v>24760</v>
      </c>
      <c r="AJ71">
        <v>24854</v>
      </c>
    </row>
    <row r="72" spans="5:46">
      <c r="E72" t="s">
        <v>12633</v>
      </c>
      <c r="G72" t="s">
        <v>8503</v>
      </c>
      <c r="H72">
        <v>0</v>
      </c>
      <c r="I72">
        <v>0</v>
      </c>
      <c r="J72" s="160">
        <v>45568</v>
      </c>
      <c r="K72" s="160">
        <v>46182</v>
      </c>
      <c r="L72" s="160" t="s">
        <v>778</v>
      </c>
      <c r="M72" s="160"/>
      <c r="O72">
        <v>124</v>
      </c>
      <c r="P72">
        <v>56</v>
      </c>
      <c r="Q72">
        <v>46</v>
      </c>
      <c r="R72" s="727">
        <v>113</v>
      </c>
      <c r="S72" s="727">
        <v>49</v>
      </c>
      <c r="T72">
        <v>39</v>
      </c>
      <c r="U72">
        <v>33</v>
      </c>
      <c r="V72">
        <v>24</v>
      </c>
      <c r="W72" s="727">
        <v>39</v>
      </c>
      <c r="X72">
        <v>84</v>
      </c>
      <c r="Y72">
        <v>100</v>
      </c>
      <c r="Z72">
        <v>152</v>
      </c>
      <c r="AA72">
        <v>379</v>
      </c>
      <c r="AB72">
        <v>161</v>
      </c>
      <c r="AC72">
        <v>53</v>
      </c>
      <c r="AD72">
        <v>69</v>
      </c>
      <c r="AE72">
        <v>152</v>
      </c>
      <c r="AF72">
        <v>312</v>
      </c>
      <c r="AG72">
        <v>124</v>
      </c>
      <c r="AH72">
        <v>52</v>
      </c>
      <c r="AI72">
        <v>15</v>
      </c>
    </row>
    <row r="73" spans="5:46">
      <c r="E73" t="s">
        <v>12633</v>
      </c>
      <c r="G73" t="s">
        <v>8503</v>
      </c>
      <c r="H73">
        <v>0</v>
      </c>
      <c r="I73">
        <v>0</v>
      </c>
      <c r="J73" s="160">
        <v>45568</v>
      </c>
      <c r="K73" s="160">
        <v>46182</v>
      </c>
      <c r="L73" s="160" t="s">
        <v>8508</v>
      </c>
      <c r="M73" s="160"/>
      <c r="O73">
        <v>124</v>
      </c>
      <c r="P73">
        <v>180</v>
      </c>
      <c r="Q73">
        <v>226</v>
      </c>
      <c r="R73" s="727">
        <v>339</v>
      </c>
      <c r="S73" s="727">
        <v>388</v>
      </c>
      <c r="T73">
        <v>427</v>
      </c>
      <c r="U73">
        <v>460</v>
      </c>
      <c r="V73">
        <v>484</v>
      </c>
      <c r="W73" s="727">
        <v>523</v>
      </c>
      <c r="X73">
        <v>607</v>
      </c>
      <c r="Y73">
        <v>708</v>
      </c>
      <c r="Z73">
        <v>860</v>
      </c>
      <c r="AA73">
        <v>1239</v>
      </c>
      <c r="AB73">
        <v>1400</v>
      </c>
      <c r="AC73">
        <v>1453</v>
      </c>
      <c r="AD73">
        <v>1522</v>
      </c>
      <c r="AE73">
        <v>1674</v>
      </c>
      <c r="AF73">
        <v>1986</v>
      </c>
      <c r="AG73">
        <v>2110</v>
      </c>
      <c r="AH73">
        <v>2163</v>
      </c>
      <c r="AI73">
        <v>2178</v>
      </c>
      <c r="AJ73">
        <v>2178</v>
      </c>
    </row>
    <row r="74" spans="5:46">
      <c r="E74" t="s">
        <v>12634</v>
      </c>
      <c r="G74" t="s">
        <v>8504</v>
      </c>
      <c r="H74">
        <v>0</v>
      </c>
      <c r="I74">
        <v>0</v>
      </c>
      <c r="J74" s="160">
        <v>45542</v>
      </c>
      <c r="K74" s="160">
        <v>46193</v>
      </c>
      <c r="L74" s="160" t="s">
        <v>778</v>
      </c>
      <c r="M74" s="160"/>
      <c r="N74">
        <v>30</v>
      </c>
      <c r="O74">
        <v>122</v>
      </c>
      <c r="P74">
        <v>103</v>
      </c>
      <c r="Q74">
        <v>68</v>
      </c>
      <c r="R74" s="727">
        <v>98</v>
      </c>
      <c r="S74" s="727">
        <v>120</v>
      </c>
      <c r="T74">
        <v>231</v>
      </c>
      <c r="U74">
        <v>50</v>
      </c>
      <c r="V74">
        <v>22</v>
      </c>
      <c r="W74" s="727">
        <v>64</v>
      </c>
      <c r="X74">
        <v>108</v>
      </c>
      <c r="Y74">
        <v>94</v>
      </c>
      <c r="Z74">
        <v>143</v>
      </c>
      <c r="AA74">
        <v>415</v>
      </c>
      <c r="AB74">
        <v>690</v>
      </c>
      <c r="AC74">
        <v>582</v>
      </c>
      <c r="AD74">
        <v>730</v>
      </c>
      <c r="AE74">
        <v>519</v>
      </c>
      <c r="AF74">
        <v>450</v>
      </c>
      <c r="AG74">
        <v>457</v>
      </c>
      <c r="AH74">
        <v>192</v>
      </c>
      <c r="AI74">
        <v>17</v>
      </c>
    </row>
    <row r="75" spans="5:46">
      <c r="E75" t="s">
        <v>12634</v>
      </c>
      <c r="G75" t="s">
        <v>8504</v>
      </c>
      <c r="H75">
        <v>0</v>
      </c>
      <c r="I75">
        <v>0</v>
      </c>
      <c r="J75" s="160">
        <v>45542</v>
      </c>
      <c r="K75" s="160">
        <v>46193</v>
      </c>
      <c r="L75" s="160" t="s">
        <v>8508</v>
      </c>
      <c r="M75" s="160"/>
      <c r="N75">
        <v>30</v>
      </c>
      <c r="O75">
        <v>151</v>
      </c>
      <c r="P75">
        <v>255</v>
      </c>
      <c r="Q75">
        <v>323</v>
      </c>
      <c r="R75" s="727">
        <v>420</v>
      </c>
      <c r="S75" s="727">
        <v>540</v>
      </c>
      <c r="T75" s="160">
        <v>771</v>
      </c>
      <c r="U75" s="160">
        <v>821</v>
      </c>
      <c r="V75" s="160">
        <v>843</v>
      </c>
      <c r="W75" s="160">
        <v>908</v>
      </c>
      <c r="X75" s="160">
        <v>1015</v>
      </c>
      <c r="Y75" s="160">
        <v>1110</v>
      </c>
      <c r="Z75" s="160">
        <v>1253</v>
      </c>
      <c r="AA75" s="160">
        <v>1668</v>
      </c>
      <c r="AB75" s="160">
        <v>2358</v>
      </c>
      <c r="AC75" s="160">
        <v>2940</v>
      </c>
      <c r="AD75" s="160">
        <v>3670</v>
      </c>
      <c r="AE75" s="160">
        <v>4189</v>
      </c>
      <c r="AF75" s="160">
        <v>4638</v>
      </c>
      <c r="AG75" s="160">
        <v>5095</v>
      </c>
      <c r="AH75" s="160">
        <v>5287</v>
      </c>
      <c r="AI75" s="160">
        <v>5303</v>
      </c>
      <c r="AJ75" s="160">
        <v>5303</v>
      </c>
      <c r="AK75" s="160"/>
      <c r="AL75" s="160"/>
      <c r="AM75" s="160"/>
      <c r="AN75" s="160"/>
      <c r="AO75" s="160"/>
      <c r="AP75" s="160"/>
      <c r="AQ75" s="160"/>
      <c r="AR75" s="160"/>
      <c r="AS75" s="160"/>
      <c r="AT75" s="160"/>
    </row>
    <row r="76" spans="5:46">
      <c r="E76" t="s">
        <v>12635</v>
      </c>
      <c r="G76" t="s">
        <v>8505</v>
      </c>
      <c r="H76">
        <v>0</v>
      </c>
      <c r="I76" s="160">
        <v>0</v>
      </c>
      <c r="J76" s="160">
        <v>45570</v>
      </c>
      <c r="K76" s="160">
        <v>46166</v>
      </c>
      <c r="L76" s="160" t="s">
        <v>778</v>
      </c>
      <c r="M76" s="160"/>
      <c r="N76" s="707"/>
      <c r="O76" s="160">
        <v>105</v>
      </c>
      <c r="P76" s="160">
        <v>99</v>
      </c>
      <c r="Q76">
        <v>38</v>
      </c>
      <c r="R76" s="727">
        <v>78</v>
      </c>
      <c r="S76" s="727">
        <v>84</v>
      </c>
      <c r="T76">
        <v>226</v>
      </c>
      <c r="U76">
        <v>47</v>
      </c>
      <c r="V76">
        <v>18</v>
      </c>
      <c r="W76">
        <v>44</v>
      </c>
      <c r="X76">
        <v>108</v>
      </c>
      <c r="Y76">
        <v>83</v>
      </c>
      <c r="Z76">
        <v>130</v>
      </c>
      <c r="AA76">
        <v>361</v>
      </c>
      <c r="AB76">
        <v>656</v>
      </c>
      <c r="AC76">
        <v>537</v>
      </c>
      <c r="AD76">
        <v>703</v>
      </c>
      <c r="AE76">
        <v>490</v>
      </c>
      <c r="AF76">
        <v>416</v>
      </c>
      <c r="AG76">
        <v>420</v>
      </c>
      <c r="AH76">
        <v>151</v>
      </c>
    </row>
    <row r="77" spans="5:46">
      <c r="E77" t="s">
        <v>12635</v>
      </c>
      <c r="G77" t="s">
        <v>8505</v>
      </c>
      <c r="H77">
        <v>0</v>
      </c>
      <c r="I77" s="160">
        <v>0</v>
      </c>
      <c r="J77" s="160">
        <v>45570</v>
      </c>
      <c r="K77" s="160">
        <v>46166</v>
      </c>
      <c r="L77" s="160" t="s">
        <v>8508</v>
      </c>
      <c r="M77" s="160"/>
      <c r="N77" s="707"/>
      <c r="O77" s="160">
        <v>105</v>
      </c>
      <c r="P77" s="160">
        <v>204</v>
      </c>
      <c r="Q77">
        <v>241</v>
      </c>
      <c r="R77" s="727">
        <v>320</v>
      </c>
      <c r="S77" s="727">
        <v>404</v>
      </c>
      <c r="T77">
        <v>630</v>
      </c>
      <c r="U77">
        <v>677</v>
      </c>
      <c r="V77">
        <v>695</v>
      </c>
      <c r="W77">
        <v>739</v>
      </c>
      <c r="X77">
        <v>847</v>
      </c>
      <c r="Y77">
        <v>930</v>
      </c>
      <c r="Z77">
        <v>1060</v>
      </c>
      <c r="AA77">
        <v>1421</v>
      </c>
      <c r="AB77">
        <v>2077</v>
      </c>
      <c r="AC77">
        <v>2614</v>
      </c>
      <c r="AD77">
        <v>3317</v>
      </c>
      <c r="AE77">
        <v>3807</v>
      </c>
      <c r="AF77">
        <v>4223</v>
      </c>
      <c r="AG77">
        <v>4643</v>
      </c>
      <c r="AH77">
        <v>4794</v>
      </c>
      <c r="AI77">
        <v>4794</v>
      </c>
      <c r="AJ77">
        <v>4794</v>
      </c>
    </row>
    <row r="78" spans="5:46">
      <c r="E78" t="s">
        <v>12636</v>
      </c>
      <c r="G78" t="s">
        <v>8506</v>
      </c>
      <c r="H78">
        <v>0</v>
      </c>
      <c r="I78">
        <v>0</v>
      </c>
      <c r="J78" s="160">
        <v>45530</v>
      </c>
      <c r="K78" s="160">
        <v>46203</v>
      </c>
      <c r="L78" t="s">
        <v>778</v>
      </c>
      <c r="M78">
        <v>1</v>
      </c>
      <c r="N78">
        <v>31</v>
      </c>
      <c r="O78">
        <v>38</v>
      </c>
      <c r="P78">
        <v>38</v>
      </c>
      <c r="Q78">
        <v>77</v>
      </c>
      <c r="R78">
        <v>130</v>
      </c>
      <c r="S78">
        <v>59</v>
      </c>
      <c r="T78">
        <v>39</v>
      </c>
      <c r="U78">
        <v>96</v>
      </c>
      <c r="V78">
        <v>92</v>
      </c>
      <c r="W78">
        <v>37</v>
      </c>
      <c r="X78">
        <v>11</v>
      </c>
      <c r="Y78">
        <v>32</v>
      </c>
      <c r="Z78">
        <v>39</v>
      </c>
      <c r="AA78">
        <v>56</v>
      </c>
      <c r="AB78">
        <v>57</v>
      </c>
      <c r="AC78">
        <v>89</v>
      </c>
      <c r="AD78">
        <v>255</v>
      </c>
      <c r="AE78">
        <v>390</v>
      </c>
      <c r="AF78">
        <v>147</v>
      </c>
      <c r="AG78">
        <v>36</v>
      </c>
      <c r="AH78">
        <v>46</v>
      </c>
      <c r="AI78">
        <v>89</v>
      </c>
    </row>
    <row r="79" spans="5:46">
      <c r="E79" t="s">
        <v>12636</v>
      </c>
      <c r="G79" t="s">
        <v>8506</v>
      </c>
      <c r="H79">
        <v>0</v>
      </c>
      <c r="I79">
        <v>0</v>
      </c>
      <c r="J79" s="160">
        <v>45530</v>
      </c>
      <c r="K79" s="160">
        <v>46203</v>
      </c>
      <c r="L79" t="s">
        <v>8508</v>
      </c>
      <c r="M79">
        <v>1</v>
      </c>
      <c r="N79">
        <v>32</v>
      </c>
      <c r="O79">
        <v>70</v>
      </c>
      <c r="P79">
        <v>108</v>
      </c>
      <c r="Q79">
        <v>185</v>
      </c>
      <c r="R79">
        <v>315</v>
      </c>
      <c r="S79">
        <v>374</v>
      </c>
      <c r="T79">
        <v>413</v>
      </c>
      <c r="U79">
        <v>509</v>
      </c>
      <c r="V79">
        <v>601</v>
      </c>
      <c r="W79">
        <v>638</v>
      </c>
      <c r="X79">
        <v>650</v>
      </c>
      <c r="Y79">
        <v>682</v>
      </c>
      <c r="Z79">
        <v>721</v>
      </c>
      <c r="AA79">
        <v>777</v>
      </c>
      <c r="AB79">
        <v>834</v>
      </c>
      <c r="AC79">
        <v>923</v>
      </c>
      <c r="AD79">
        <v>1178</v>
      </c>
      <c r="AE79">
        <v>1568</v>
      </c>
      <c r="AF79">
        <v>1715</v>
      </c>
      <c r="AG79">
        <v>1751</v>
      </c>
      <c r="AH79">
        <v>1796</v>
      </c>
      <c r="AI79">
        <v>1885</v>
      </c>
      <c r="AJ79">
        <v>1885</v>
      </c>
    </row>
    <row r="80" spans="5:46">
      <c r="E80" t="s">
        <v>12637</v>
      </c>
      <c r="G80" t="s">
        <v>8507</v>
      </c>
      <c r="H80">
        <v>0</v>
      </c>
      <c r="I80">
        <v>0</v>
      </c>
      <c r="J80" s="160">
        <v>45532</v>
      </c>
      <c r="K80" s="160">
        <v>46202</v>
      </c>
      <c r="L80" t="s">
        <v>778</v>
      </c>
      <c r="M80">
        <v>2</v>
      </c>
      <c r="N80">
        <v>117</v>
      </c>
      <c r="O80">
        <v>82</v>
      </c>
      <c r="P80">
        <v>103</v>
      </c>
      <c r="Q80">
        <v>266</v>
      </c>
      <c r="R80">
        <v>188</v>
      </c>
      <c r="S80">
        <v>210</v>
      </c>
      <c r="T80">
        <v>147</v>
      </c>
      <c r="U80">
        <v>53</v>
      </c>
      <c r="V80">
        <v>10</v>
      </c>
      <c r="W80">
        <v>33</v>
      </c>
      <c r="X80">
        <v>5</v>
      </c>
      <c r="Y80">
        <v>95</v>
      </c>
      <c r="Z80">
        <v>186</v>
      </c>
      <c r="AA80">
        <v>254</v>
      </c>
      <c r="AB80">
        <v>120</v>
      </c>
      <c r="AC80">
        <v>208</v>
      </c>
      <c r="AD80">
        <v>184</v>
      </c>
      <c r="AE80">
        <v>399</v>
      </c>
      <c r="AF80">
        <v>309</v>
      </c>
      <c r="AG80">
        <v>274</v>
      </c>
      <c r="AH80">
        <v>377</v>
      </c>
      <c r="AI80">
        <v>204</v>
      </c>
    </row>
    <row r="81" spans="5:52">
      <c r="E81" t="s">
        <v>12637</v>
      </c>
      <c r="G81" t="s">
        <v>8507</v>
      </c>
      <c r="H81">
        <v>0</v>
      </c>
      <c r="I81">
        <v>0</v>
      </c>
      <c r="J81" s="160">
        <v>45532</v>
      </c>
      <c r="K81" s="160">
        <v>46202</v>
      </c>
      <c r="L81" t="s">
        <v>8508</v>
      </c>
      <c r="M81">
        <v>2</v>
      </c>
      <c r="N81">
        <v>119</v>
      </c>
      <c r="O81">
        <v>200</v>
      </c>
      <c r="P81">
        <v>303</v>
      </c>
      <c r="Q81">
        <v>569</v>
      </c>
      <c r="R81">
        <v>757</v>
      </c>
      <c r="S81">
        <v>967</v>
      </c>
      <c r="T81">
        <v>1114</v>
      </c>
      <c r="U81">
        <v>1167</v>
      </c>
      <c r="V81">
        <v>1177</v>
      </c>
      <c r="W81">
        <v>1210</v>
      </c>
      <c r="X81">
        <v>1215</v>
      </c>
      <c r="Y81">
        <v>1310</v>
      </c>
      <c r="Z81">
        <v>1496</v>
      </c>
      <c r="AA81">
        <v>1750</v>
      </c>
      <c r="AB81">
        <v>1870</v>
      </c>
      <c r="AC81">
        <v>2078</v>
      </c>
      <c r="AD81">
        <v>2262</v>
      </c>
      <c r="AE81">
        <v>2661</v>
      </c>
      <c r="AF81">
        <v>2970</v>
      </c>
      <c r="AG81">
        <v>3244</v>
      </c>
      <c r="AH81">
        <v>3622</v>
      </c>
      <c r="AI81">
        <v>3826</v>
      </c>
      <c r="AJ81">
        <v>3826</v>
      </c>
    </row>
    <row r="87" spans="5:52">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row>
    <row r="88" spans="5:52">
      <c r="J88" s="160"/>
      <c r="K88" s="160"/>
      <c r="M88" s="728"/>
      <c r="N88" s="728"/>
      <c r="O88" s="707"/>
      <c r="P88" s="707"/>
      <c r="Q88" s="707"/>
      <c r="S88" s="707"/>
      <c r="T88" s="728"/>
    </row>
    <row r="89" spans="5:52">
      <c r="J89" s="160"/>
      <c r="K89" s="160"/>
      <c r="M89" s="727"/>
      <c r="N89" s="727"/>
      <c r="T89" s="727"/>
    </row>
    <row r="90" spans="5:52">
      <c r="J90" s="160"/>
      <c r="K90" s="160"/>
      <c r="M90" s="727"/>
      <c r="N90" s="727"/>
      <c r="T90" s="727"/>
    </row>
    <row r="91" spans="5:52">
      <c r="H91" s="160"/>
      <c r="J91" s="160"/>
      <c r="K91" s="160"/>
      <c r="M91" s="727"/>
      <c r="N91" s="727"/>
      <c r="T91" s="727"/>
    </row>
    <row r="92" spans="5:52">
      <c r="H92" s="160"/>
      <c r="J92" s="160"/>
      <c r="K92" s="160"/>
      <c r="M92" s="727"/>
      <c r="N92" s="727"/>
      <c r="T92" s="727"/>
    </row>
    <row r="93" spans="5:52">
      <c r="H93" s="160"/>
      <c r="J93" s="160"/>
      <c r="K93" s="160"/>
      <c r="M93" s="727"/>
      <c r="N93" s="727"/>
      <c r="T93" s="727"/>
    </row>
    <row r="94" spans="5:52">
      <c r="H94" s="160"/>
      <c r="J94" s="160"/>
      <c r="K94" s="160"/>
      <c r="M94" s="727"/>
      <c r="N94" s="727"/>
      <c r="T94" s="728"/>
    </row>
    <row r="95" spans="5:52">
      <c r="J95" s="160"/>
      <c r="K95" s="160"/>
      <c r="M95" s="727"/>
      <c r="N95" s="727"/>
      <c r="T95" s="728"/>
    </row>
    <row r="96" spans="5:52">
      <c r="H96" s="160"/>
      <c r="J96" s="160"/>
      <c r="M96" s="727"/>
      <c r="N96" s="727"/>
      <c r="T96" s="727"/>
    </row>
    <row r="97" spans="10:20">
      <c r="J97" s="160"/>
      <c r="M97" s="727"/>
      <c r="N97" s="727"/>
      <c r="T97" s="727"/>
    </row>
    <row r="98" spans="10:20">
      <c r="K98" s="160"/>
      <c r="M98" s="727"/>
      <c r="N98" s="727"/>
      <c r="T98" s="728"/>
    </row>
    <row r="99" spans="10:20">
      <c r="M99" s="727"/>
      <c r="N99" s="727"/>
      <c r="T99" s="727"/>
    </row>
    <row r="100" spans="10:20">
      <c r="M100" s="727"/>
      <c r="N100" s="727"/>
      <c r="T100" s="727"/>
    </row>
    <row r="101" spans="10:20">
      <c r="K101" s="160"/>
      <c r="M101" s="727"/>
      <c r="N101" s="727"/>
      <c r="T101" s="728"/>
    </row>
    <row r="102" spans="10:20">
      <c r="K102" s="160"/>
      <c r="M102" s="727"/>
      <c r="N102" s="727"/>
      <c r="T102" s="728"/>
    </row>
    <row r="103" spans="10:20">
      <c r="M103" s="727"/>
      <c r="N103" s="727"/>
      <c r="T103" s="727"/>
    </row>
    <row r="104" spans="10:20">
      <c r="K104" s="160"/>
      <c r="M104" s="727"/>
      <c r="N104" s="727"/>
      <c r="T104" s="728"/>
    </row>
    <row r="105" spans="10:20">
      <c r="J105" s="160"/>
      <c r="K105" s="160"/>
      <c r="M105" s="727"/>
      <c r="N105" s="727"/>
      <c r="T105" s="727"/>
    </row>
    <row r="106" spans="10:20">
      <c r="K106" s="160"/>
      <c r="M106" s="728"/>
      <c r="N106" s="728"/>
      <c r="O106" s="707"/>
      <c r="P106" s="707"/>
      <c r="Q106" s="707"/>
      <c r="S106" s="707"/>
      <c r="T106" s="728"/>
    </row>
    <row r="107" spans="10:20">
      <c r="K107" s="160"/>
      <c r="M107" s="728"/>
      <c r="N107" s="728"/>
      <c r="O107" s="707"/>
      <c r="P107" s="707"/>
      <c r="Q107" s="707"/>
      <c r="S107" s="707"/>
      <c r="T107" s="728"/>
    </row>
    <row r="108" spans="10:20">
      <c r="K108" s="160"/>
      <c r="M108" s="727"/>
      <c r="N108" s="727"/>
      <c r="T108" s="728"/>
    </row>
    <row r="109" spans="10:20">
      <c r="K109" s="160"/>
      <c r="M109" s="727"/>
      <c r="N109" s="727"/>
      <c r="T109" s="728"/>
    </row>
    <row r="110" spans="10:20">
      <c r="K110" s="160"/>
      <c r="M110" s="727"/>
      <c r="N110" s="727"/>
      <c r="T110" s="728"/>
    </row>
    <row r="111" spans="10:20">
      <c r="K111" s="160"/>
      <c r="M111" s="727"/>
      <c r="N111" s="727"/>
      <c r="T111" s="727"/>
    </row>
    <row r="112" spans="10:20">
      <c r="K112" s="160"/>
      <c r="M112" s="727"/>
      <c r="N112" s="727"/>
      <c r="T112" s="728"/>
    </row>
    <row r="113" spans="2:20">
      <c r="C113">
        <v>692</v>
      </c>
      <c r="K113" s="160"/>
      <c r="M113" s="727"/>
      <c r="N113" s="727"/>
      <c r="T113" s="728"/>
    </row>
    <row r="114" spans="2:20">
      <c r="B114" s="734">
        <v>692</v>
      </c>
      <c r="C114">
        <v>8289</v>
      </c>
      <c r="K114" s="160"/>
      <c r="M114" s="727"/>
      <c r="N114" s="727"/>
      <c r="T114" s="728"/>
    </row>
    <row r="115" spans="2:20">
      <c r="B115" s="734">
        <v>8289</v>
      </c>
      <c r="C115">
        <v>17069</v>
      </c>
      <c r="K115" s="160"/>
      <c r="M115" s="727"/>
      <c r="N115" s="727"/>
      <c r="T115" s="727"/>
    </row>
    <row r="116" spans="2:20">
      <c r="B116" s="734">
        <v>17069</v>
      </c>
      <c r="C116">
        <v>12673</v>
      </c>
      <c r="K116" s="160"/>
      <c r="M116" s="727"/>
      <c r="N116" s="727"/>
      <c r="T116" s="728"/>
    </row>
    <row r="117" spans="2:20">
      <c r="B117" s="734">
        <v>12673</v>
      </c>
      <c r="C117">
        <v>22378</v>
      </c>
      <c r="K117" s="160"/>
      <c r="M117" s="728"/>
      <c r="N117" s="728"/>
      <c r="O117" s="707"/>
      <c r="P117" s="707"/>
      <c r="Q117" s="707"/>
      <c r="S117" s="707"/>
      <c r="T117" s="728"/>
    </row>
    <row r="118" spans="2:20">
      <c r="B118" s="734">
        <v>22378</v>
      </c>
      <c r="C118">
        <v>19279</v>
      </c>
      <c r="K118" s="160"/>
      <c r="M118" s="727"/>
      <c r="N118" s="728"/>
      <c r="O118" s="707"/>
      <c r="P118" s="707"/>
      <c r="Q118" s="707"/>
      <c r="S118" s="707"/>
      <c r="T118" s="728"/>
    </row>
    <row r="119" spans="2:20">
      <c r="B119" s="734">
        <v>19279</v>
      </c>
      <c r="C119">
        <v>26857</v>
      </c>
      <c r="K119" s="160"/>
      <c r="M119" s="727"/>
      <c r="N119" s="728"/>
      <c r="O119" s="707"/>
      <c r="P119" s="707"/>
      <c r="Q119" s="707"/>
      <c r="S119" s="707"/>
      <c r="T119" s="728"/>
    </row>
    <row r="120" spans="2:20">
      <c r="B120" s="734">
        <v>26857</v>
      </c>
      <c r="C120">
        <v>29321</v>
      </c>
      <c r="K120" s="160"/>
      <c r="M120" s="727"/>
      <c r="N120" s="727"/>
      <c r="O120" s="707"/>
      <c r="P120" s="707"/>
      <c r="Q120" s="707"/>
      <c r="S120" s="707"/>
      <c r="T120" s="727"/>
    </row>
    <row r="121" spans="2:20">
      <c r="B121" s="734">
        <v>29321</v>
      </c>
      <c r="C121">
        <v>29694</v>
      </c>
      <c r="J121" s="160"/>
      <c r="K121" s="160"/>
      <c r="M121" s="727"/>
      <c r="N121" s="727"/>
      <c r="O121" s="707"/>
      <c r="P121" s="707"/>
      <c r="S121" s="707"/>
      <c r="T121" s="727"/>
    </row>
    <row r="122" spans="2:20">
      <c r="B122" s="734">
        <v>29694</v>
      </c>
      <c r="C122">
        <v>40143</v>
      </c>
      <c r="J122" s="160"/>
      <c r="K122" s="160"/>
      <c r="M122" s="727"/>
      <c r="N122" s="727"/>
      <c r="S122" s="707"/>
      <c r="T122" s="727"/>
    </row>
    <row r="123" spans="2:20">
      <c r="B123" s="734">
        <v>40143</v>
      </c>
      <c r="C123">
        <v>39622</v>
      </c>
      <c r="J123" s="160"/>
      <c r="K123" s="160"/>
      <c r="M123" s="727"/>
      <c r="N123" s="727"/>
      <c r="S123" s="707"/>
      <c r="T123" s="727"/>
    </row>
    <row r="124" spans="2:20">
      <c r="B124" s="734">
        <v>39622</v>
      </c>
      <c r="C124">
        <v>47317</v>
      </c>
      <c r="J124" s="160"/>
      <c r="K124" s="160"/>
      <c r="M124" s="727"/>
      <c r="N124" s="727"/>
      <c r="S124" s="707"/>
      <c r="T124" s="727"/>
    </row>
    <row r="125" spans="2:20">
      <c r="B125" s="734">
        <v>47317</v>
      </c>
      <c r="C125">
        <v>33503</v>
      </c>
      <c r="K125" s="160"/>
      <c r="M125" s="727"/>
      <c r="N125" s="728"/>
      <c r="Q125" s="707"/>
      <c r="S125" s="707"/>
      <c r="T125" s="728"/>
    </row>
    <row r="126" spans="2:20">
      <c r="B126" s="734">
        <v>33503</v>
      </c>
      <c r="C126">
        <v>21239</v>
      </c>
      <c r="J126" s="160"/>
      <c r="K126" s="160"/>
      <c r="M126" s="727"/>
      <c r="N126" s="727"/>
      <c r="T126" s="727"/>
    </row>
    <row r="127" spans="2:20">
      <c r="B127" s="734">
        <v>21239</v>
      </c>
      <c r="C127">
        <v>30047</v>
      </c>
      <c r="J127" s="160"/>
      <c r="K127" s="160"/>
      <c r="M127" s="727"/>
      <c r="N127" s="727"/>
      <c r="T127" s="727"/>
    </row>
    <row r="128" spans="2:20">
      <c r="B128" s="734">
        <v>30047</v>
      </c>
      <c r="C128">
        <v>22959</v>
      </c>
      <c r="J128" s="160"/>
      <c r="K128" s="160"/>
      <c r="M128" s="727"/>
      <c r="N128" s="727"/>
      <c r="T128" s="727"/>
    </row>
    <row r="129" spans="2:20">
      <c r="B129" s="734">
        <v>22959</v>
      </c>
      <c r="C129">
        <v>11248</v>
      </c>
      <c r="J129" s="160"/>
      <c r="K129" s="160"/>
      <c r="M129" s="727"/>
      <c r="N129" s="727"/>
      <c r="T129" s="727"/>
    </row>
    <row r="130" spans="2:20">
      <c r="B130" s="734">
        <v>11248</v>
      </c>
      <c r="C130">
        <v>11259</v>
      </c>
      <c r="J130" s="160"/>
      <c r="K130" s="160"/>
      <c r="M130" s="727"/>
      <c r="N130" s="727"/>
      <c r="T130" s="727"/>
    </row>
    <row r="131" spans="2:20">
      <c r="B131" s="734">
        <v>11259</v>
      </c>
      <c r="C131">
        <v>8709</v>
      </c>
      <c r="J131" s="160"/>
      <c r="K131" s="160"/>
      <c r="M131" s="727"/>
      <c r="N131" s="727"/>
      <c r="T131" s="727"/>
    </row>
    <row r="132" spans="2:20">
      <c r="B132" s="734">
        <v>8709</v>
      </c>
      <c r="C132">
        <v>5699</v>
      </c>
      <c r="J132" s="160"/>
      <c r="K132" s="160"/>
      <c r="M132" s="727"/>
      <c r="N132" s="727"/>
      <c r="T132" s="727"/>
    </row>
    <row r="133" spans="2:20">
      <c r="B133" s="734">
        <v>5699</v>
      </c>
      <c r="C133">
        <v>4174</v>
      </c>
      <c r="J133" s="160"/>
      <c r="K133" s="160"/>
      <c r="M133" s="727"/>
      <c r="N133" s="727"/>
      <c r="T133" s="727"/>
    </row>
    <row r="134" spans="2:20">
      <c r="B134" s="734">
        <v>4174</v>
      </c>
      <c r="C134">
        <v>2426</v>
      </c>
      <c r="J134" s="160"/>
      <c r="K134" s="160"/>
      <c r="M134" s="727"/>
      <c r="N134" s="727"/>
      <c r="T134" s="727"/>
    </row>
    <row r="135" spans="2:20">
      <c r="B135" s="734">
        <v>2426</v>
      </c>
      <c r="C135">
        <v>1331</v>
      </c>
      <c r="J135" s="160"/>
      <c r="K135" s="160"/>
      <c r="M135" s="727"/>
      <c r="N135" s="727"/>
      <c r="T135" s="727"/>
    </row>
    <row r="136" spans="2:20">
      <c r="B136" s="734">
        <v>1331</v>
      </c>
      <c r="C136">
        <v>1543</v>
      </c>
      <c r="J136" s="160"/>
      <c r="K136" s="160"/>
      <c r="M136" s="727"/>
      <c r="N136" s="727"/>
      <c r="T136" s="727"/>
    </row>
    <row r="137" spans="2:20">
      <c r="B137" s="734">
        <v>1543</v>
      </c>
      <c r="C137">
        <v>228</v>
      </c>
      <c r="J137" s="160"/>
      <c r="K137" s="160"/>
      <c r="M137" s="727"/>
      <c r="N137" s="727"/>
      <c r="T137" s="727"/>
    </row>
    <row r="138" spans="2:20">
      <c r="B138" s="734">
        <v>228</v>
      </c>
      <c r="C138">
        <v>44864</v>
      </c>
      <c r="J138" s="160"/>
      <c r="K138" s="160"/>
      <c r="M138" s="727"/>
      <c r="N138" s="727"/>
      <c r="T138" s="727"/>
    </row>
    <row r="139" spans="2:20">
      <c r="B139" s="734">
        <v>44864</v>
      </c>
      <c r="C139">
        <v>31640</v>
      </c>
      <c r="J139" s="160"/>
      <c r="K139" s="160"/>
      <c r="M139" s="728"/>
      <c r="N139" s="727"/>
      <c r="O139" s="707"/>
      <c r="P139" s="707"/>
      <c r="S139" s="707"/>
      <c r="T139" s="727"/>
    </row>
    <row r="140" spans="2:20">
      <c r="B140" s="734">
        <v>31640</v>
      </c>
      <c r="C140">
        <v>21322</v>
      </c>
      <c r="J140" s="160"/>
      <c r="K140" s="160"/>
      <c r="M140" s="728"/>
      <c r="N140" s="727"/>
      <c r="O140" s="707"/>
      <c r="P140" s="707"/>
      <c r="S140" s="707"/>
      <c r="T140" s="727"/>
    </row>
    <row r="141" spans="2:20">
      <c r="B141" s="734">
        <v>21322</v>
      </c>
      <c r="C141">
        <v>31188</v>
      </c>
      <c r="J141" s="160"/>
      <c r="K141" s="160"/>
      <c r="M141" s="727"/>
      <c r="N141" s="727"/>
      <c r="O141" s="707"/>
      <c r="P141" s="707"/>
      <c r="S141" s="707"/>
      <c r="T141" s="727"/>
    </row>
    <row r="142" spans="2:20">
      <c r="B142" s="734">
        <v>31188</v>
      </c>
      <c r="C142">
        <v>19066</v>
      </c>
      <c r="J142" s="160"/>
      <c r="K142" s="160"/>
      <c r="M142" s="727"/>
      <c r="N142" s="727"/>
      <c r="S142" s="707"/>
      <c r="T142" s="727"/>
    </row>
    <row r="143" spans="2:20">
      <c r="B143" s="734">
        <v>19066</v>
      </c>
      <c r="C143">
        <v>10621</v>
      </c>
      <c r="J143" s="160"/>
      <c r="K143" s="160"/>
      <c r="M143" s="727"/>
      <c r="N143" s="727"/>
      <c r="S143" s="707"/>
      <c r="T143" s="727"/>
    </row>
    <row r="144" spans="2:20">
      <c r="B144" s="734">
        <v>10621</v>
      </c>
      <c r="C144">
        <v>11135</v>
      </c>
      <c r="J144" s="160"/>
      <c r="K144" s="160"/>
      <c r="M144" s="727"/>
      <c r="N144" s="727"/>
      <c r="S144" s="707"/>
      <c r="T144" s="727"/>
    </row>
    <row r="145" spans="2:20">
      <c r="B145" s="734">
        <v>11135</v>
      </c>
      <c r="C145">
        <v>9894</v>
      </c>
      <c r="J145" s="160"/>
      <c r="K145" s="160"/>
      <c r="M145" s="727"/>
      <c r="N145" s="727"/>
      <c r="S145" s="707"/>
      <c r="T145" s="727"/>
    </row>
    <row r="146" spans="2:20">
      <c r="B146" s="734">
        <v>9894</v>
      </c>
      <c r="C146">
        <v>7184</v>
      </c>
      <c r="J146" s="160"/>
      <c r="K146" s="160"/>
      <c r="M146" s="727"/>
      <c r="N146" s="727"/>
      <c r="S146" s="707"/>
      <c r="T146" s="727"/>
    </row>
    <row r="147" spans="2:20">
      <c r="B147" s="734">
        <v>7184</v>
      </c>
      <c r="C147">
        <v>4261</v>
      </c>
      <c r="J147" s="160"/>
      <c r="K147" s="160"/>
      <c r="M147" s="727"/>
      <c r="N147" s="727"/>
      <c r="S147" s="707"/>
      <c r="T147" s="727"/>
    </row>
    <row r="148" spans="2:20">
      <c r="B148" s="734">
        <v>4261</v>
      </c>
      <c r="C148">
        <v>2523</v>
      </c>
      <c r="J148" s="160"/>
      <c r="K148" s="160"/>
      <c r="M148" s="727"/>
      <c r="N148" s="727"/>
      <c r="S148" s="707"/>
      <c r="T148" s="727"/>
    </row>
    <row r="149" spans="2:20">
      <c r="B149" s="734">
        <v>2523</v>
      </c>
      <c r="C149">
        <v>1305</v>
      </c>
      <c r="J149" s="160"/>
      <c r="K149" s="160"/>
      <c r="M149" s="728"/>
      <c r="N149" s="727"/>
      <c r="O149" s="707"/>
      <c r="P149" s="707"/>
      <c r="S149" s="707"/>
      <c r="T149" s="727"/>
    </row>
    <row r="150" spans="2:20">
      <c r="B150" s="734">
        <v>1305</v>
      </c>
      <c r="C150">
        <v>1496</v>
      </c>
      <c r="J150" s="160"/>
      <c r="K150" s="160"/>
      <c r="M150" s="727"/>
      <c r="N150" s="727"/>
      <c r="O150" s="707"/>
      <c r="P150" s="707"/>
      <c r="S150" s="707"/>
      <c r="T150" s="727"/>
    </row>
    <row r="151" spans="2:20">
      <c r="B151" s="734">
        <v>1496</v>
      </c>
      <c r="C151">
        <v>102</v>
      </c>
      <c r="J151" s="160"/>
      <c r="K151" s="160"/>
      <c r="M151" s="727"/>
      <c r="N151" s="727"/>
      <c r="S151" s="707"/>
      <c r="T151" s="727"/>
    </row>
    <row r="152" spans="2:20">
      <c r="B152" s="734">
        <v>102</v>
      </c>
      <c r="J152" s="160"/>
      <c r="K152" s="160"/>
      <c r="M152" s="727"/>
      <c r="N152" s="727"/>
      <c r="S152" s="707"/>
      <c r="T152" s="727"/>
    </row>
    <row r="153" spans="2:20">
      <c r="J153" s="160"/>
      <c r="K153" s="160"/>
      <c r="M153" s="727"/>
      <c r="N153" s="727"/>
      <c r="S153" s="707"/>
      <c r="T153" s="727"/>
    </row>
    <row r="154" spans="2:20">
      <c r="J154" s="160"/>
      <c r="K154" s="160"/>
      <c r="M154" s="727"/>
      <c r="N154" s="727"/>
      <c r="S154" s="707"/>
      <c r="T154" s="727"/>
    </row>
    <row r="155" spans="2:20">
      <c r="J155" s="160"/>
      <c r="K155" s="160"/>
      <c r="M155" s="727"/>
      <c r="N155" s="727"/>
      <c r="S155" s="707"/>
      <c r="T155" s="727"/>
    </row>
    <row r="156" spans="2:20">
      <c r="J156" s="160"/>
      <c r="K156" s="160"/>
      <c r="M156" s="727"/>
      <c r="N156" s="727"/>
      <c r="S156" s="707"/>
      <c r="T156" s="727"/>
    </row>
    <row r="157" spans="2:20">
      <c r="J157" s="160"/>
      <c r="K157" s="160"/>
      <c r="M157" s="727"/>
      <c r="N157" s="727"/>
      <c r="S157" s="707"/>
      <c r="T157" s="727"/>
    </row>
    <row r="158" spans="2:20">
      <c r="J158" s="160"/>
      <c r="K158" s="160"/>
      <c r="M158" s="727"/>
      <c r="N158" s="727"/>
      <c r="S158" s="707"/>
      <c r="T158" s="727"/>
    </row>
    <row r="159" spans="2:20">
      <c r="J159" s="160"/>
      <c r="K159" s="160"/>
      <c r="M159" s="727"/>
      <c r="N159" s="727"/>
      <c r="S159" s="707"/>
      <c r="T159" s="727"/>
    </row>
    <row r="160" spans="2:20">
      <c r="J160" s="160"/>
      <c r="K160" s="160"/>
      <c r="M160" s="727"/>
      <c r="N160" s="727"/>
      <c r="S160" s="707"/>
      <c r="T160" s="727"/>
    </row>
    <row r="161" spans="10:20">
      <c r="J161" s="160"/>
      <c r="K161" s="160"/>
      <c r="M161" s="727"/>
      <c r="N161" s="727"/>
      <c r="S161" s="707"/>
      <c r="T161" s="727"/>
    </row>
    <row r="162" spans="10:20">
      <c r="J162" s="160"/>
      <c r="K162" s="160"/>
      <c r="M162" s="727"/>
      <c r="N162" s="727"/>
      <c r="S162" s="707"/>
      <c r="T162" s="727"/>
    </row>
    <row r="163" spans="10:20">
      <c r="J163" s="160"/>
      <c r="K163" s="160"/>
      <c r="M163" s="727"/>
      <c r="N163" s="727"/>
      <c r="S163" s="707"/>
      <c r="T163" s="727"/>
    </row>
    <row r="164" spans="10:20">
      <c r="J164" s="160"/>
      <c r="K164" s="160"/>
      <c r="M164" s="727"/>
      <c r="N164" s="727"/>
      <c r="S164" s="707"/>
      <c r="T164" s="727"/>
    </row>
    <row r="165" spans="10:20">
      <c r="J165" s="160"/>
      <c r="K165" s="160"/>
      <c r="M165" s="727"/>
      <c r="N165" s="727"/>
      <c r="S165" s="707"/>
      <c r="T165" s="727"/>
    </row>
    <row r="166" spans="10:20">
      <c r="J166" s="160"/>
      <c r="K166" s="160"/>
      <c r="M166" s="727"/>
      <c r="N166" s="727"/>
      <c r="S166" s="707"/>
      <c r="T166" s="727"/>
    </row>
    <row r="167" spans="10:20">
      <c r="J167" s="160"/>
      <c r="K167" s="160"/>
      <c r="M167" s="727"/>
      <c r="N167" s="727"/>
      <c r="S167" s="707"/>
      <c r="T167" s="727"/>
    </row>
    <row r="168" spans="10:20">
      <c r="J168" s="160"/>
      <c r="K168" s="160"/>
      <c r="M168" s="727"/>
      <c r="N168" s="727"/>
      <c r="S168" s="707"/>
      <c r="T168" s="727"/>
    </row>
    <row r="169" spans="10:20">
      <c r="J169" s="160"/>
      <c r="K169" s="160"/>
      <c r="M169" s="727"/>
      <c r="N169" s="727"/>
      <c r="S169" s="707"/>
      <c r="T169" s="727"/>
    </row>
    <row r="170" spans="10:20">
      <c r="J170" s="160"/>
      <c r="K170" s="160"/>
      <c r="M170" s="727"/>
      <c r="N170" s="727"/>
      <c r="S170" s="707"/>
      <c r="T170" s="727"/>
    </row>
    <row r="171" spans="10:20">
      <c r="J171" s="160"/>
      <c r="K171" s="160"/>
      <c r="M171" s="727"/>
      <c r="N171" s="727"/>
      <c r="S171" s="707"/>
      <c r="T171" s="727"/>
    </row>
    <row r="172" spans="10:20">
      <c r="J172" s="160"/>
      <c r="K172" s="160"/>
      <c r="M172" s="727"/>
      <c r="N172" s="727"/>
      <c r="S172" s="707"/>
      <c r="T172" s="727"/>
    </row>
    <row r="173" spans="10:20">
      <c r="J173" s="160"/>
      <c r="K173" s="160"/>
      <c r="M173" s="727"/>
      <c r="N173" s="727"/>
      <c r="S173" s="707"/>
      <c r="T173" s="727"/>
    </row>
    <row r="174" spans="10:20">
      <c r="J174" s="160"/>
      <c r="K174" s="160"/>
      <c r="M174" s="727"/>
      <c r="N174" s="727"/>
      <c r="S174" s="707"/>
      <c r="T174" s="727"/>
    </row>
    <row r="175" spans="10:20">
      <c r="J175" s="160"/>
      <c r="K175" s="160"/>
      <c r="M175" s="727"/>
      <c r="N175" s="727"/>
      <c r="S175" s="707"/>
      <c r="T175" s="727"/>
    </row>
    <row r="176" spans="10:20">
      <c r="J176" s="160"/>
      <c r="K176" s="160"/>
      <c r="M176" s="727"/>
      <c r="N176" s="727"/>
      <c r="S176" s="707"/>
      <c r="T176" s="727"/>
    </row>
    <row r="177" spans="10:20">
      <c r="J177" s="160"/>
      <c r="K177" s="160"/>
      <c r="M177" s="727"/>
      <c r="N177" s="727"/>
      <c r="S177" s="707"/>
      <c r="T177" s="727"/>
    </row>
    <row r="178" spans="10:20">
      <c r="J178" s="160"/>
      <c r="K178" s="160"/>
      <c r="M178" s="727"/>
      <c r="N178" s="727"/>
      <c r="S178" s="707"/>
      <c r="T178" s="727"/>
    </row>
    <row r="179" spans="10:20">
      <c r="J179" s="160"/>
      <c r="K179" s="160"/>
      <c r="M179" s="727"/>
      <c r="N179" s="727"/>
      <c r="S179" s="707"/>
      <c r="T179" s="727"/>
    </row>
    <row r="180" spans="10:20">
      <c r="J180" s="160"/>
      <c r="K180" s="160"/>
      <c r="M180" s="727"/>
      <c r="N180" s="727"/>
      <c r="S180" s="707"/>
      <c r="T180" s="727"/>
    </row>
    <row r="181" spans="10:20">
      <c r="J181" s="160"/>
      <c r="K181" s="160"/>
      <c r="M181" s="727"/>
      <c r="N181" s="727"/>
      <c r="S181" s="707"/>
      <c r="T181" s="727"/>
    </row>
    <row r="182" spans="10:20">
      <c r="J182" s="160"/>
      <c r="K182" s="160"/>
      <c r="M182" s="727"/>
      <c r="N182" s="727"/>
      <c r="S182" s="707"/>
      <c r="T182" s="727"/>
    </row>
    <row r="183" spans="10:20">
      <c r="J183" s="160"/>
      <c r="K183" s="160"/>
      <c r="M183" s="727"/>
      <c r="N183" s="727"/>
      <c r="S183" s="707"/>
      <c r="T183" s="727"/>
    </row>
    <row r="184" spans="10:20">
      <c r="J184" s="160"/>
      <c r="K184" s="160"/>
      <c r="M184" s="727"/>
      <c r="N184" s="727"/>
      <c r="S184" s="707"/>
      <c r="T184" s="727"/>
    </row>
    <row r="185" spans="10:20">
      <c r="J185" s="160"/>
      <c r="K185" s="160"/>
      <c r="M185" s="727"/>
      <c r="N185" s="727"/>
      <c r="S185" s="707"/>
      <c r="T185" s="727"/>
    </row>
    <row r="186" spans="10:20">
      <c r="J186" s="160"/>
      <c r="K186" s="160"/>
      <c r="M186" s="728"/>
      <c r="N186" s="727"/>
      <c r="O186" s="707"/>
      <c r="P186" s="707"/>
      <c r="S186" s="707"/>
      <c r="T186" s="727"/>
    </row>
    <row r="187" spans="10:20">
      <c r="J187" s="160"/>
      <c r="K187" s="160"/>
      <c r="M187" s="727"/>
      <c r="N187" s="727"/>
      <c r="O187" s="707"/>
      <c r="P187" s="707"/>
      <c r="S187" s="707"/>
      <c r="T187" s="727"/>
    </row>
    <row r="188" spans="10:20">
      <c r="J188" s="160"/>
      <c r="K188" s="160"/>
      <c r="M188" s="727"/>
      <c r="N188" s="727"/>
      <c r="S188" s="707"/>
      <c r="T188" s="727"/>
    </row>
    <row r="189" spans="10:20">
      <c r="J189" s="160"/>
      <c r="K189" s="160"/>
      <c r="M189" s="727"/>
      <c r="N189" s="727"/>
      <c r="S189" s="707"/>
      <c r="T189" s="727"/>
    </row>
    <row r="190" spans="10:20">
      <c r="J190" s="160"/>
      <c r="K190" s="160"/>
      <c r="M190" s="727"/>
      <c r="N190" s="727"/>
      <c r="S190" s="707"/>
      <c r="T190" s="727"/>
    </row>
    <row r="191" spans="10:20">
      <c r="J191" s="160"/>
      <c r="K191" s="160"/>
      <c r="M191" s="727"/>
      <c r="N191" s="727"/>
      <c r="S191" s="707"/>
      <c r="T191" s="727"/>
    </row>
    <row r="192" spans="10:20">
      <c r="J192" s="160"/>
      <c r="K192" s="160"/>
      <c r="M192" s="727"/>
      <c r="N192" s="727"/>
      <c r="S192" s="707"/>
      <c r="T192" s="727"/>
    </row>
    <row r="193" spans="10:20">
      <c r="J193" s="160"/>
      <c r="K193" s="160"/>
      <c r="M193" s="727"/>
      <c r="N193" s="727"/>
      <c r="S193" s="707"/>
      <c r="T193" s="727"/>
    </row>
    <row r="194" spans="10:20">
      <c r="J194" s="160"/>
      <c r="K194" s="160"/>
      <c r="M194" s="727"/>
      <c r="N194" s="727"/>
      <c r="S194" s="707"/>
      <c r="T194" s="727"/>
    </row>
    <row r="195" spans="10:20">
      <c r="J195" s="160"/>
      <c r="K195" s="160"/>
      <c r="M195" s="727"/>
      <c r="N195" s="727"/>
      <c r="S195" s="707"/>
      <c r="T195" s="727"/>
    </row>
    <row r="196" spans="10:20">
      <c r="J196" s="160"/>
      <c r="K196" s="160"/>
      <c r="M196" s="727"/>
      <c r="N196" s="727"/>
      <c r="S196" s="707"/>
      <c r="T196" s="727"/>
    </row>
    <row r="197" spans="10:20">
      <c r="J197" s="160"/>
      <c r="K197" s="160"/>
      <c r="M197" s="727"/>
      <c r="N197" s="727"/>
      <c r="S197" s="707"/>
      <c r="T197" s="727"/>
    </row>
    <row r="198" spans="10:20">
      <c r="J198" s="160"/>
      <c r="K198" s="160"/>
      <c r="M198" s="727"/>
      <c r="N198" s="727"/>
      <c r="S198" s="707"/>
      <c r="T198" s="727"/>
    </row>
    <row r="199" spans="10:20">
      <c r="J199" s="160"/>
      <c r="K199" s="160"/>
      <c r="M199" s="727"/>
      <c r="N199" s="727"/>
      <c r="S199" s="707"/>
      <c r="T199" s="727"/>
    </row>
    <row r="200" spans="10:20">
      <c r="J200" s="160"/>
      <c r="K200" s="160"/>
      <c r="M200" s="727"/>
      <c r="N200" s="727"/>
      <c r="S200" s="707"/>
      <c r="T200" s="727"/>
    </row>
    <row r="201" spans="10:20">
      <c r="J201" s="160"/>
      <c r="K201" s="160"/>
      <c r="M201" s="727"/>
      <c r="N201" s="727"/>
      <c r="S201" s="707"/>
      <c r="T201" s="727"/>
    </row>
    <row r="202" spans="10:20">
      <c r="J202" s="160"/>
      <c r="K202" s="160"/>
      <c r="M202" s="727"/>
      <c r="N202" s="727"/>
      <c r="S202" s="707"/>
      <c r="T202" s="727"/>
    </row>
    <row r="203" spans="10:20">
      <c r="J203" s="160"/>
      <c r="K203" s="160"/>
      <c r="M203" s="727"/>
      <c r="N203" s="727"/>
      <c r="S203" s="707"/>
      <c r="T203" s="727"/>
    </row>
    <row r="204" spans="10:20">
      <c r="J204" s="160"/>
      <c r="K204" s="160"/>
      <c r="M204" s="727"/>
      <c r="N204" s="727"/>
      <c r="S204" s="707"/>
      <c r="T204" s="727"/>
    </row>
    <row r="205" spans="10:20">
      <c r="J205" s="160"/>
      <c r="K205" s="160"/>
      <c r="M205" s="727"/>
      <c r="N205" s="727"/>
      <c r="S205" s="707"/>
      <c r="T205" s="727"/>
    </row>
    <row r="206" spans="10:20">
      <c r="J206" s="160"/>
      <c r="K206" s="160"/>
      <c r="M206" s="727"/>
      <c r="N206" s="727"/>
      <c r="S206" s="707"/>
      <c r="T206" s="727"/>
    </row>
    <row r="207" spans="10:20">
      <c r="J207" s="160"/>
      <c r="K207" s="160"/>
      <c r="M207" s="727"/>
      <c r="N207" s="727"/>
      <c r="S207" s="707"/>
      <c r="T207" s="727"/>
    </row>
    <row r="208" spans="10:20">
      <c r="J208" s="160"/>
      <c r="K208" s="160"/>
      <c r="M208" s="727"/>
      <c r="N208" s="727"/>
      <c r="S208" s="707"/>
      <c r="T208" s="727"/>
    </row>
    <row r="209" spans="10:20">
      <c r="J209" s="160"/>
      <c r="K209" s="160"/>
      <c r="M209" s="728"/>
      <c r="N209" s="727"/>
      <c r="O209" s="707"/>
      <c r="P209" s="707"/>
      <c r="S209" s="707"/>
      <c r="T209" s="727"/>
    </row>
    <row r="210" spans="10:20">
      <c r="J210" s="160"/>
      <c r="K210" s="160"/>
      <c r="M210" s="727"/>
      <c r="N210" s="727"/>
      <c r="O210" s="707"/>
      <c r="P210" s="707"/>
      <c r="S210" s="707"/>
      <c r="T210" s="727"/>
    </row>
    <row r="211" spans="10:20">
      <c r="J211" s="160"/>
      <c r="K211" s="160"/>
      <c r="M211" s="728"/>
      <c r="N211" s="727"/>
      <c r="O211" s="707"/>
      <c r="P211" s="707"/>
      <c r="S211" s="707"/>
      <c r="T211" s="727"/>
    </row>
    <row r="212" spans="10:20">
      <c r="J212" s="160"/>
      <c r="K212" s="160"/>
      <c r="M212" s="727"/>
      <c r="N212" s="727"/>
      <c r="S212" s="707"/>
      <c r="T212" s="727"/>
    </row>
    <row r="213" spans="10:20">
      <c r="J213" s="160"/>
      <c r="K213" s="160"/>
      <c r="M213" s="727"/>
      <c r="N213" s="727"/>
      <c r="S213" s="707"/>
      <c r="T213" s="727"/>
    </row>
    <row r="214" spans="10:20">
      <c r="J214" s="160"/>
      <c r="K214" s="160"/>
      <c r="M214" s="727"/>
      <c r="N214" s="727"/>
      <c r="S214" s="707"/>
      <c r="T214" s="727"/>
    </row>
    <row r="215" spans="10:20">
      <c r="J215" s="160"/>
      <c r="K215" s="160"/>
      <c r="M215" s="727"/>
      <c r="N215" s="727"/>
      <c r="S215" s="707"/>
      <c r="T215" s="727"/>
    </row>
    <row r="216" spans="10:20">
      <c r="J216" s="160"/>
      <c r="K216" s="160"/>
      <c r="M216" s="727"/>
      <c r="N216" s="727"/>
      <c r="S216" s="707"/>
      <c r="T216" s="727"/>
    </row>
    <row r="217" spans="10:20">
      <c r="J217" s="160"/>
      <c r="K217" s="160"/>
      <c r="M217" s="727"/>
      <c r="N217" s="727"/>
      <c r="S217" s="707"/>
      <c r="T217" s="727"/>
    </row>
    <row r="218" spans="10:20">
      <c r="K218" s="160"/>
      <c r="M218" s="727"/>
      <c r="N218" s="727"/>
      <c r="T218" s="728"/>
    </row>
    <row r="219" spans="10:20">
      <c r="K219" s="160"/>
      <c r="M219" s="727"/>
      <c r="N219" s="727"/>
      <c r="T219" s="728"/>
    </row>
    <row r="220" spans="10:20">
      <c r="J220" s="160"/>
      <c r="K220" s="160"/>
      <c r="M220" s="727"/>
      <c r="N220" s="727"/>
      <c r="T220" s="727"/>
    </row>
    <row r="221" spans="10:20">
      <c r="J221" s="160"/>
      <c r="K221" s="160"/>
      <c r="M221" s="727"/>
      <c r="N221" s="727"/>
      <c r="T221" s="727"/>
    </row>
    <row r="222" spans="10:20">
      <c r="J222" s="160"/>
      <c r="K222" s="160"/>
      <c r="M222" s="727"/>
      <c r="N222" s="727"/>
      <c r="T222" s="727"/>
    </row>
    <row r="223" spans="10:20">
      <c r="J223" s="160"/>
      <c r="K223" s="160"/>
      <c r="M223" s="727"/>
      <c r="N223" s="727"/>
      <c r="T223" s="727"/>
    </row>
    <row r="224" spans="10:20">
      <c r="J224" s="160"/>
      <c r="K224" s="160"/>
      <c r="M224" s="727"/>
      <c r="N224" s="727"/>
      <c r="T224" s="727"/>
    </row>
    <row r="225" spans="10:20">
      <c r="J225" s="160"/>
      <c r="K225" s="160"/>
      <c r="M225" s="727"/>
      <c r="N225" s="727"/>
      <c r="T225" s="727"/>
    </row>
    <row r="226" spans="10:20">
      <c r="J226" s="160"/>
      <c r="K226" s="160"/>
      <c r="M226" s="727"/>
      <c r="N226" s="727"/>
      <c r="T226" s="727"/>
    </row>
    <row r="227" spans="10:20">
      <c r="J227" s="160"/>
      <c r="K227" s="160"/>
      <c r="M227" s="727"/>
      <c r="N227" s="727"/>
      <c r="T227" s="727"/>
    </row>
    <row r="228" spans="10:20">
      <c r="K228" s="160"/>
      <c r="M228" s="727"/>
      <c r="N228" s="727"/>
      <c r="T228" s="728"/>
    </row>
    <row r="229" spans="10:20">
      <c r="K229" s="160"/>
      <c r="M229" s="727"/>
      <c r="N229" s="727"/>
      <c r="T229" s="728"/>
    </row>
    <row r="230" spans="10:20">
      <c r="J230" s="160"/>
      <c r="K230" s="160"/>
      <c r="M230" s="727"/>
      <c r="N230" s="727"/>
      <c r="T230" s="727"/>
    </row>
    <row r="231" spans="10:20">
      <c r="J231" s="160"/>
      <c r="K231" s="160"/>
      <c r="M231" s="727"/>
      <c r="N231" s="727"/>
      <c r="T231" s="727"/>
    </row>
    <row r="232" spans="10:20">
      <c r="J232" s="160"/>
      <c r="K232" s="160"/>
      <c r="M232" s="727"/>
      <c r="N232" s="727"/>
      <c r="T232" s="727"/>
    </row>
    <row r="233" spans="10:20">
      <c r="J233" s="160"/>
      <c r="K233" s="160"/>
      <c r="M233" s="727"/>
      <c r="N233" s="727"/>
      <c r="T233" s="727"/>
    </row>
    <row r="234" spans="10:20">
      <c r="J234" s="160"/>
      <c r="K234" s="160"/>
      <c r="M234" s="727"/>
      <c r="N234" s="727"/>
      <c r="T234" s="727"/>
    </row>
    <row r="235" spans="10:20">
      <c r="J235" s="160"/>
      <c r="K235" s="160"/>
      <c r="M235" s="727"/>
      <c r="N235" s="727"/>
      <c r="T235" s="727"/>
    </row>
    <row r="236" spans="10:20">
      <c r="J236" s="160"/>
      <c r="K236" s="160"/>
      <c r="M236" s="727"/>
      <c r="N236" s="727"/>
      <c r="T236" s="727"/>
    </row>
    <row r="237" spans="10:20">
      <c r="K237" s="160"/>
      <c r="M237" s="727"/>
      <c r="N237" s="727"/>
      <c r="T237" s="728"/>
    </row>
    <row r="238" spans="10:20">
      <c r="J238" s="160"/>
      <c r="K238" s="160"/>
      <c r="M238" s="727"/>
      <c r="N238" s="727"/>
      <c r="T238" s="727"/>
    </row>
    <row r="239" spans="10:20">
      <c r="J239" s="160"/>
      <c r="K239" s="160"/>
      <c r="M239" s="727"/>
      <c r="N239" s="727"/>
      <c r="T239" s="727"/>
    </row>
    <row r="240" spans="10:20">
      <c r="J240" s="160"/>
      <c r="K240" s="160"/>
      <c r="M240" s="727"/>
      <c r="N240" s="727"/>
      <c r="T240" s="727"/>
    </row>
    <row r="241" spans="10:20">
      <c r="J241" s="160"/>
      <c r="K241" s="160"/>
      <c r="M241" s="727"/>
      <c r="N241" s="727"/>
      <c r="T241" s="727"/>
    </row>
    <row r="242" spans="10:20">
      <c r="J242" s="160"/>
      <c r="K242" s="160"/>
      <c r="M242" s="727"/>
      <c r="N242" s="727"/>
      <c r="T242" s="727"/>
    </row>
    <row r="243" spans="10:20">
      <c r="J243" s="160"/>
      <c r="K243" s="160"/>
      <c r="M243" s="727"/>
      <c r="N243" s="727"/>
      <c r="T243" s="727"/>
    </row>
    <row r="244" spans="10:20">
      <c r="J244" s="160"/>
      <c r="K244" s="160"/>
      <c r="M244" s="727"/>
      <c r="N244" s="727"/>
      <c r="T244" s="727"/>
    </row>
    <row r="245" spans="10:20">
      <c r="J245" s="160"/>
      <c r="K245" s="160"/>
      <c r="M245" s="727"/>
      <c r="N245" s="727"/>
      <c r="T245" s="727"/>
    </row>
    <row r="246" spans="10:20">
      <c r="J246" s="160"/>
      <c r="K246" s="160"/>
      <c r="M246" s="727"/>
      <c r="N246" s="727"/>
      <c r="T246" s="727"/>
    </row>
    <row r="247" spans="10:20">
      <c r="J247" s="160"/>
      <c r="K247" s="160"/>
      <c r="M247" s="727"/>
      <c r="N247" s="727"/>
      <c r="T247" s="727"/>
    </row>
    <row r="248" spans="10:20">
      <c r="J248" s="160"/>
      <c r="K248" s="160"/>
      <c r="M248" s="727"/>
      <c r="N248" s="727"/>
      <c r="T248" s="727"/>
    </row>
    <row r="249" spans="10:20">
      <c r="J249" s="160"/>
      <c r="K249" s="160"/>
      <c r="M249" s="727"/>
      <c r="N249" s="727"/>
      <c r="T249" s="727"/>
    </row>
    <row r="250" spans="10:20">
      <c r="J250" s="160"/>
      <c r="K250" s="160"/>
      <c r="M250" s="727"/>
      <c r="N250" s="727"/>
      <c r="T250" s="727"/>
    </row>
    <row r="251" spans="10:20">
      <c r="J251" s="160"/>
      <c r="K251" s="160"/>
      <c r="M251" s="727"/>
      <c r="N251" s="727"/>
      <c r="T251" s="727"/>
    </row>
    <row r="252" spans="10:20">
      <c r="J252" s="160"/>
      <c r="K252" s="160"/>
      <c r="M252" s="727"/>
      <c r="N252" s="727"/>
      <c r="T252" s="727"/>
    </row>
    <row r="253" spans="10:20">
      <c r="J253" s="160"/>
      <c r="K253" s="160"/>
      <c r="M253" s="727"/>
      <c r="N253" s="727"/>
      <c r="T253" s="727"/>
    </row>
    <row r="254" spans="10:20">
      <c r="J254" s="160"/>
      <c r="K254" s="160"/>
      <c r="M254" s="727"/>
      <c r="N254" s="727"/>
      <c r="T254" s="727"/>
    </row>
    <row r="255" spans="10:20">
      <c r="K255" s="160"/>
      <c r="M255" s="727"/>
      <c r="N255" s="727"/>
      <c r="T255" s="728"/>
    </row>
    <row r="256" spans="10:20">
      <c r="K256" s="160"/>
      <c r="M256" s="727"/>
      <c r="N256" s="727"/>
      <c r="T256" s="728"/>
    </row>
    <row r="257" spans="10:20">
      <c r="J257" s="160"/>
      <c r="K257" s="160"/>
      <c r="M257" s="727"/>
      <c r="N257" s="727"/>
      <c r="T257" s="727"/>
    </row>
    <row r="258" spans="10:20">
      <c r="J258" s="160"/>
      <c r="K258" s="160"/>
      <c r="M258" s="727"/>
      <c r="N258" s="727"/>
      <c r="T258" s="727"/>
    </row>
    <row r="259" spans="10:20">
      <c r="K259" s="160"/>
      <c r="M259" s="727"/>
      <c r="N259" s="727"/>
      <c r="T259" s="728"/>
    </row>
    <row r="260" spans="10:20">
      <c r="J260" s="160"/>
      <c r="K260" s="160"/>
      <c r="M260" s="727"/>
      <c r="N260" s="727"/>
      <c r="T260" s="727"/>
    </row>
    <row r="261" spans="10:20">
      <c r="J261" s="160"/>
      <c r="K261" s="160"/>
      <c r="M261" s="727"/>
      <c r="N261" s="727"/>
      <c r="T261" s="727"/>
    </row>
    <row r="262" spans="10:20">
      <c r="J262" s="160"/>
      <c r="K262" s="160"/>
      <c r="M262" s="727"/>
      <c r="N262" s="727"/>
      <c r="T262" s="727"/>
    </row>
    <row r="263" spans="10:20">
      <c r="J263" s="160"/>
      <c r="K263" s="160"/>
      <c r="M263" s="727"/>
      <c r="N263" s="727"/>
      <c r="T263" s="727"/>
    </row>
    <row r="264" spans="10:20">
      <c r="J264" s="160"/>
      <c r="K264" s="160"/>
      <c r="M264" s="727"/>
      <c r="N264" s="727"/>
      <c r="T264" s="727"/>
    </row>
    <row r="265" spans="10:20">
      <c r="J265" s="160"/>
      <c r="K265" s="160"/>
      <c r="M265" s="727"/>
      <c r="N265" s="727"/>
      <c r="T265" s="727"/>
    </row>
    <row r="266" spans="10:20">
      <c r="J266" s="160"/>
      <c r="K266" s="160"/>
      <c r="M266" s="727"/>
      <c r="N266" s="727"/>
      <c r="T266" s="727"/>
    </row>
    <row r="267" spans="10:20">
      <c r="J267" s="160"/>
      <c r="K267" s="160"/>
      <c r="M267" s="727"/>
      <c r="N267" s="727"/>
      <c r="T267" s="727"/>
    </row>
    <row r="268" spans="10:20">
      <c r="K268" s="160"/>
      <c r="M268" s="728"/>
      <c r="N268" s="728"/>
      <c r="O268" s="707"/>
      <c r="P268" s="707"/>
      <c r="Q268" s="707"/>
      <c r="S268" s="707"/>
      <c r="T268" s="728"/>
    </row>
    <row r="269" spans="10:20">
      <c r="K269" s="160"/>
      <c r="M269" s="727"/>
      <c r="N269" s="728"/>
      <c r="Q269" s="707"/>
      <c r="S269" s="707"/>
      <c r="T269" s="728"/>
    </row>
    <row r="270" spans="10:20">
      <c r="K270" s="160"/>
      <c r="M270" s="727"/>
      <c r="N270" s="728"/>
      <c r="Q270" s="707"/>
      <c r="S270" s="707"/>
      <c r="T270" s="728"/>
    </row>
    <row r="271" spans="10:20">
      <c r="K271" s="160"/>
      <c r="M271" s="727"/>
      <c r="N271" s="728"/>
      <c r="Q271" s="707"/>
      <c r="S271" s="707"/>
      <c r="T271" s="728"/>
    </row>
    <row r="272" spans="10:20">
      <c r="J272" s="160"/>
      <c r="K272" s="160"/>
      <c r="M272" s="727"/>
      <c r="N272" s="727"/>
      <c r="S272" s="707"/>
      <c r="T272" s="727"/>
    </row>
    <row r="273" spans="10:20">
      <c r="J273" s="160"/>
      <c r="K273" s="160"/>
      <c r="M273" s="727"/>
      <c r="N273" s="727"/>
      <c r="S273" s="707"/>
      <c r="T273" s="727"/>
    </row>
    <row r="274" spans="10:20">
      <c r="K274" s="160"/>
      <c r="M274" s="727"/>
      <c r="N274" s="728"/>
      <c r="Q274" s="707"/>
      <c r="S274" s="707"/>
      <c r="T274" s="728"/>
    </row>
    <row r="275" spans="10:20">
      <c r="K275" s="160"/>
      <c r="M275" s="727"/>
      <c r="N275" s="728"/>
      <c r="Q275" s="707"/>
      <c r="S275" s="707"/>
      <c r="T275" s="728"/>
    </row>
    <row r="276" spans="10:20">
      <c r="K276" s="160"/>
      <c r="M276" s="727"/>
      <c r="N276" s="728"/>
      <c r="Q276" s="707"/>
      <c r="S276" s="707"/>
      <c r="T276" s="728"/>
    </row>
    <row r="277" spans="10:20">
      <c r="J277" s="160"/>
      <c r="K277" s="160"/>
      <c r="M277" s="727"/>
      <c r="N277" s="727"/>
      <c r="S277" s="707"/>
      <c r="T277" s="727"/>
    </row>
    <row r="278" spans="10:20">
      <c r="J278" s="160"/>
      <c r="K278" s="160"/>
      <c r="M278" s="727"/>
      <c r="N278" s="727"/>
      <c r="S278" s="707"/>
      <c r="T278" s="727"/>
    </row>
    <row r="279" spans="10:20">
      <c r="J279" s="160"/>
      <c r="K279" s="160"/>
      <c r="M279" s="727"/>
      <c r="N279" s="727"/>
      <c r="S279" s="707"/>
      <c r="T279" s="727"/>
    </row>
    <row r="280" spans="10:20">
      <c r="K280" s="160"/>
      <c r="M280" s="727"/>
      <c r="N280" s="728"/>
      <c r="Q280" s="707"/>
      <c r="S280" s="707"/>
      <c r="T280" s="728"/>
    </row>
    <row r="281" spans="10:20">
      <c r="K281" s="160"/>
      <c r="M281" s="727"/>
      <c r="N281" s="728"/>
      <c r="Q281" s="707"/>
      <c r="S281" s="707"/>
      <c r="T281" s="728"/>
    </row>
    <row r="282" spans="10:20">
      <c r="K282" s="160"/>
      <c r="M282" s="727"/>
      <c r="N282" s="728"/>
      <c r="Q282" s="707"/>
      <c r="S282" s="707"/>
      <c r="T282" s="728"/>
    </row>
    <row r="283" spans="10:20">
      <c r="J283" s="160"/>
      <c r="K283" s="160"/>
      <c r="M283" s="727"/>
      <c r="N283" s="727"/>
      <c r="S283" s="707"/>
      <c r="T283" s="727"/>
    </row>
    <row r="284" spans="10:20">
      <c r="J284" s="160"/>
      <c r="K284" s="160"/>
      <c r="M284" s="727"/>
      <c r="N284" s="727"/>
      <c r="S284" s="707"/>
      <c r="T284" s="727"/>
    </row>
    <row r="285" spans="10:20">
      <c r="J285" s="160"/>
      <c r="K285" s="160"/>
      <c r="M285" s="727"/>
      <c r="N285" s="727"/>
      <c r="S285" s="707"/>
      <c r="T285" s="727"/>
    </row>
    <row r="286" spans="10:20">
      <c r="J286" s="160"/>
      <c r="K286" s="160"/>
      <c r="M286" s="727"/>
      <c r="N286" s="727"/>
      <c r="S286" s="707"/>
      <c r="T286" s="727"/>
    </row>
    <row r="287" spans="10:20">
      <c r="J287" s="160"/>
      <c r="K287" s="160"/>
      <c r="M287" s="727"/>
      <c r="N287" s="727"/>
      <c r="S287" s="707"/>
      <c r="T287" s="727"/>
    </row>
    <row r="288" spans="10:20">
      <c r="J288" s="160"/>
      <c r="K288" s="160"/>
      <c r="M288" s="727"/>
      <c r="N288" s="727"/>
      <c r="S288" s="707"/>
      <c r="T288" s="727"/>
    </row>
    <row r="289" spans="10:20">
      <c r="J289" s="160"/>
      <c r="K289" s="160"/>
      <c r="M289" s="727"/>
      <c r="N289" s="727"/>
      <c r="S289" s="707"/>
      <c r="T289" s="727"/>
    </row>
    <row r="290" spans="10:20">
      <c r="J290" s="160"/>
      <c r="K290" s="160"/>
      <c r="M290" s="727"/>
      <c r="N290" s="727"/>
      <c r="S290" s="707"/>
      <c r="T290" s="727"/>
    </row>
    <row r="291" spans="10:20">
      <c r="J291" s="160"/>
      <c r="K291" s="160"/>
      <c r="M291" s="727"/>
      <c r="N291" s="727"/>
      <c r="S291" s="707"/>
      <c r="T291" s="727"/>
    </row>
    <row r="292" spans="10:20">
      <c r="J292" s="160"/>
      <c r="K292" s="160"/>
      <c r="M292" s="727"/>
      <c r="N292" s="727"/>
      <c r="S292" s="707"/>
      <c r="T292" s="727"/>
    </row>
    <row r="293" spans="10:20">
      <c r="J293" s="160"/>
      <c r="K293" s="160"/>
      <c r="M293" s="727"/>
      <c r="N293" s="727"/>
      <c r="S293" s="707"/>
      <c r="T293" s="727"/>
    </row>
    <row r="294" spans="10:20">
      <c r="J294" s="160"/>
      <c r="K294" s="160"/>
      <c r="M294" s="727"/>
      <c r="N294" s="727"/>
      <c r="S294" s="707"/>
      <c r="T294" s="727"/>
    </row>
    <row r="295" spans="10:20">
      <c r="J295" s="160"/>
      <c r="K295" s="160"/>
      <c r="M295" s="727"/>
      <c r="N295" s="727"/>
      <c r="S295" s="707"/>
      <c r="T295" s="727"/>
    </row>
    <row r="296" spans="10:20">
      <c r="J296" s="160"/>
      <c r="K296" s="160"/>
      <c r="M296" s="727"/>
      <c r="N296" s="727"/>
      <c r="S296" s="707"/>
      <c r="T296" s="727"/>
    </row>
    <row r="297" spans="10:20">
      <c r="J297" s="160"/>
      <c r="K297" s="160"/>
      <c r="M297" s="727"/>
      <c r="N297" s="727"/>
      <c r="S297" s="707"/>
      <c r="T297" s="727"/>
    </row>
    <row r="298" spans="10:20">
      <c r="J298" s="160"/>
      <c r="K298" s="160"/>
      <c r="M298" s="727"/>
      <c r="N298" s="727"/>
      <c r="S298" s="707"/>
      <c r="T298" s="727"/>
    </row>
    <row r="299" spans="10:20">
      <c r="J299" s="160"/>
      <c r="K299" s="160"/>
      <c r="M299" s="727"/>
      <c r="N299" s="727"/>
      <c r="S299" s="707"/>
      <c r="T299" s="727"/>
    </row>
    <row r="300" spans="10:20">
      <c r="J300" s="160"/>
      <c r="K300" s="160"/>
      <c r="M300" s="727"/>
      <c r="N300" s="727"/>
      <c r="S300" s="707"/>
      <c r="T300" s="727"/>
    </row>
    <row r="301" spans="10:20">
      <c r="J301" s="160"/>
      <c r="K301" s="160"/>
      <c r="M301" s="727"/>
      <c r="N301" s="727"/>
      <c r="S301" s="707"/>
      <c r="T301" s="727"/>
    </row>
    <row r="302" spans="10:20">
      <c r="J302" s="160"/>
      <c r="K302" s="160"/>
      <c r="M302" s="727"/>
      <c r="N302" s="727"/>
      <c r="S302" s="707"/>
      <c r="T302" s="727"/>
    </row>
    <row r="303" spans="10:20">
      <c r="J303" s="160"/>
      <c r="K303" s="160"/>
      <c r="M303" s="727"/>
      <c r="N303" s="727"/>
      <c r="S303" s="707"/>
      <c r="T303" s="727"/>
    </row>
    <row r="304" spans="10:20">
      <c r="J304" s="160"/>
      <c r="K304" s="160"/>
      <c r="M304" s="727"/>
      <c r="N304" s="727"/>
      <c r="S304" s="707"/>
      <c r="T304" s="727"/>
    </row>
    <row r="305" spans="10:20">
      <c r="J305" s="160"/>
      <c r="K305" s="160"/>
      <c r="M305" s="727"/>
      <c r="N305" s="727"/>
      <c r="S305" s="707"/>
      <c r="T305" s="727"/>
    </row>
    <row r="306" spans="10:20">
      <c r="J306" s="160"/>
      <c r="K306" s="160"/>
      <c r="M306" s="727"/>
      <c r="N306" s="727"/>
      <c r="S306" s="707"/>
      <c r="T306" s="727"/>
    </row>
    <row r="307" spans="10:20">
      <c r="J307" s="160"/>
      <c r="K307" s="160"/>
      <c r="M307" s="727"/>
      <c r="N307" s="727"/>
      <c r="S307" s="707"/>
      <c r="T307" s="727"/>
    </row>
    <row r="308" spans="10:20">
      <c r="J308" s="160"/>
      <c r="K308" s="160"/>
      <c r="M308" s="727"/>
      <c r="N308" s="727"/>
      <c r="S308" s="707"/>
      <c r="T308" s="727"/>
    </row>
    <row r="309" spans="10:20">
      <c r="J309" s="160"/>
      <c r="K309" s="160"/>
      <c r="M309" s="727"/>
      <c r="N309" s="727"/>
      <c r="S309" s="707"/>
      <c r="T309" s="727"/>
    </row>
    <row r="310" spans="10:20">
      <c r="J310" s="160"/>
      <c r="K310" s="160"/>
      <c r="M310" s="727"/>
      <c r="N310" s="727"/>
      <c r="S310" s="707"/>
      <c r="T310" s="727"/>
    </row>
    <row r="311" spans="10:20">
      <c r="J311" s="160"/>
      <c r="K311" s="160"/>
      <c r="M311" s="727"/>
      <c r="N311" s="727"/>
      <c r="S311" s="707"/>
      <c r="T311" s="727"/>
    </row>
    <row r="312" spans="10:20">
      <c r="J312" s="160"/>
      <c r="K312" s="160"/>
      <c r="M312" s="727"/>
      <c r="N312" s="727"/>
      <c r="S312" s="707"/>
      <c r="T312" s="727"/>
    </row>
    <row r="313" spans="10:20">
      <c r="J313" s="160"/>
      <c r="K313" s="160"/>
      <c r="M313" s="727"/>
      <c r="N313" s="727"/>
      <c r="S313" s="707"/>
      <c r="T313" s="727"/>
    </row>
    <row r="314" spans="10:20">
      <c r="J314" s="160"/>
      <c r="K314" s="160"/>
      <c r="M314" s="727"/>
      <c r="N314" s="727"/>
      <c r="S314" s="707"/>
      <c r="T314" s="727"/>
    </row>
    <row r="315" spans="10:20">
      <c r="J315" s="160"/>
      <c r="K315" s="160"/>
      <c r="M315" s="727"/>
      <c r="N315" s="727"/>
      <c r="S315" s="707"/>
      <c r="T315" s="727"/>
    </row>
    <row r="316" spans="10:20">
      <c r="J316" s="160"/>
      <c r="K316" s="160"/>
      <c r="M316" s="727"/>
      <c r="N316" s="727"/>
      <c r="S316" s="707"/>
      <c r="T316" s="727"/>
    </row>
    <row r="317" spans="10:20">
      <c r="J317" s="160"/>
      <c r="K317" s="160"/>
      <c r="M317" s="727"/>
      <c r="N317" s="727"/>
      <c r="S317" s="707"/>
      <c r="T317" s="727"/>
    </row>
    <row r="318" spans="10:20">
      <c r="J318" s="160"/>
      <c r="K318" s="160"/>
      <c r="M318" s="727"/>
      <c r="N318" s="727"/>
      <c r="S318" s="707"/>
      <c r="T318" s="727"/>
    </row>
    <row r="319" spans="10:20">
      <c r="J319" s="160"/>
      <c r="K319" s="160"/>
      <c r="M319" s="727"/>
      <c r="N319" s="727"/>
      <c r="S319" s="707"/>
      <c r="T319" s="727"/>
    </row>
    <row r="320" spans="10:20">
      <c r="J320" s="160"/>
      <c r="K320" s="160"/>
      <c r="M320" s="727"/>
      <c r="N320" s="727"/>
      <c r="S320" s="707"/>
      <c r="T320" s="727"/>
    </row>
    <row r="321" spans="10:20">
      <c r="J321" s="160"/>
      <c r="K321" s="160"/>
      <c r="M321" s="727"/>
      <c r="N321" s="727"/>
      <c r="S321" s="707"/>
      <c r="T321" s="727"/>
    </row>
    <row r="322" spans="10:20">
      <c r="J322" s="160"/>
      <c r="K322" s="160"/>
      <c r="M322" s="727"/>
      <c r="N322" s="727"/>
      <c r="S322" s="707"/>
      <c r="T322" s="727"/>
    </row>
    <row r="323" spans="10:20">
      <c r="J323" s="160"/>
      <c r="K323" s="160"/>
      <c r="M323" s="727"/>
      <c r="N323" s="727"/>
      <c r="S323" s="707"/>
      <c r="T323" s="727"/>
    </row>
    <row r="324" spans="10:20">
      <c r="J324" s="160"/>
      <c r="K324" s="160"/>
      <c r="M324" s="727"/>
      <c r="N324" s="727"/>
      <c r="S324" s="707"/>
      <c r="T324" s="727"/>
    </row>
    <row r="325" spans="10:20">
      <c r="J325" s="160"/>
      <c r="K325" s="160"/>
      <c r="M325" s="727"/>
      <c r="N325" s="727"/>
      <c r="S325" s="707"/>
      <c r="T325" s="727"/>
    </row>
    <row r="326" spans="10:20">
      <c r="J326" s="160"/>
      <c r="K326" s="160"/>
      <c r="M326" s="727"/>
      <c r="N326" s="727"/>
      <c r="S326" s="707"/>
      <c r="T326" s="727"/>
    </row>
    <row r="327" spans="10:20">
      <c r="J327" s="160"/>
      <c r="K327" s="160"/>
      <c r="M327" s="727"/>
      <c r="N327" s="727"/>
      <c r="S327" s="707"/>
      <c r="T327" s="727"/>
    </row>
    <row r="328" spans="10:20">
      <c r="J328" s="160"/>
      <c r="K328" s="160"/>
      <c r="M328" s="727"/>
      <c r="N328" s="727"/>
      <c r="S328" s="707"/>
      <c r="T328" s="727"/>
    </row>
    <row r="329" spans="10:20">
      <c r="J329" s="160"/>
      <c r="K329" s="160"/>
      <c r="M329" s="727"/>
      <c r="N329" s="727"/>
      <c r="S329" s="707"/>
      <c r="T329" s="727"/>
    </row>
    <row r="330" spans="10:20">
      <c r="J330" s="160"/>
      <c r="K330" s="160"/>
      <c r="M330" s="727"/>
      <c r="N330" s="727"/>
      <c r="S330" s="707"/>
      <c r="T330" s="727"/>
    </row>
    <row r="331" spans="10:20">
      <c r="J331" s="160"/>
      <c r="K331" s="160"/>
      <c r="M331" s="727"/>
      <c r="N331" s="727"/>
      <c r="S331" s="707"/>
      <c r="T331" s="727"/>
    </row>
    <row r="332" spans="10:20">
      <c r="J332" s="160"/>
      <c r="K332" s="160"/>
      <c r="M332" s="727"/>
      <c r="N332" s="727"/>
      <c r="S332" s="707"/>
      <c r="T332" s="727"/>
    </row>
    <row r="333" spans="10:20">
      <c r="J333" s="160"/>
      <c r="K333" s="160"/>
      <c r="M333" s="727"/>
      <c r="N333" s="727"/>
      <c r="S333" s="707"/>
      <c r="T333" s="727"/>
    </row>
    <row r="334" spans="10:20">
      <c r="J334" s="160"/>
      <c r="K334" s="160"/>
      <c r="M334" s="727"/>
      <c r="N334" s="727"/>
      <c r="S334" s="707"/>
      <c r="T334" s="727"/>
    </row>
    <row r="335" spans="10:20">
      <c r="J335" s="160"/>
      <c r="K335" s="160"/>
      <c r="M335" s="727"/>
      <c r="N335" s="727"/>
      <c r="S335" s="707"/>
      <c r="T335" s="727"/>
    </row>
    <row r="336" spans="10:20">
      <c r="J336" s="160"/>
      <c r="K336" s="160"/>
      <c r="M336" s="727"/>
      <c r="N336" s="727"/>
      <c r="S336" s="707"/>
      <c r="T336" s="727"/>
    </row>
    <row r="337" spans="10:20">
      <c r="J337" s="160"/>
      <c r="K337" s="160"/>
      <c r="M337" s="727"/>
      <c r="N337" s="727"/>
      <c r="S337" s="707"/>
      <c r="T337" s="727"/>
    </row>
    <row r="338" spans="10:20">
      <c r="J338" s="160"/>
      <c r="K338" s="160"/>
      <c r="M338" s="727"/>
      <c r="N338" s="727"/>
      <c r="S338" s="707"/>
      <c r="T338" s="727"/>
    </row>
    <row r="339" spans="10:20">
      <c r="J339" s="160"/>
      <c r="K339" s="160"/>
      <c r="M339" s="727"/>
      <c r="N339" s="727"/>
      <c r="S339" s="707"/>
      <c r="T339" s="727"/>
    </row>
    <row r="340" spans="10:20">
      <c r="J340" s="160"/>
      <c r="K340" s="160"/>
      <c r="M340" s="727"/>
      <c r="N340" s="727"/>
      <c r="S340" s="707"/>
      <c r="T340" s="727"/>
    </row>
    <row r="341" spans="10:20">
      <c r="J341" s="160"/>
      <c r="K341" s="160"/>
      <c r="M341" s="727"/>
      <c r="N341" s="727"/>
      <c r="S341" s="707"/>
      <c r="T341" s="727"/>
    </row>
    <row r="342" spans="10:20">
      <c r="J342" s="160"/>
      <c r="K342" s="160"/>
      <c r="M342" s="727"/>
      <c r="N342" s="727"/>
      <c r="S342" s="707"/>
      <c r="T342" s="727"/>
    </row>
    <row r="343" spans="10:20">
      <c r="J343" s="160"/>
      <c r="K343" s="160"/>
      <c r="M343" s="727"/>
      <c r="N343" s="727"/>
      <c r="S343" s="707"/>
      <c r="T343" s="727"/>
    </row>
    <row r="344" spans="10:20">
      <c r="J344" s="160"/>
      <c r="K344" s="160"/>
      <c r="M344" s="727"/>
      <c r="N344" s="727"/>
      <c r="S344" s="707"/>
      <c r="T344" s="727"/>
    </row>
    <row r="345" spans="10:20">
      <c r="J345" s="160"/>
      <c r="K345" s="160"/>
      <c r="M345" s="727"/>
      <c r="N345" s="727"/>
      <c r="S345" s="707"/>
      <c r="T345" s="727"/>
    </row>
    <row r="346" spans="10:20">
      <c r="J346" s="160"/>
      <c r="K346" s="160"/>
      <c r="M346" s="727"/>
      <c r="N346" s="727"/>
      <c r="S346" s="707"/>
      <c r="T346" s="727"/>
    </row>
    <row r="347" spans="10:20">
      <c r="J347" s="160"/>
      <c r="K347" s="160"/>
      <c r="M347" s="727"/>
      <c r="N347" s="727"/>
      <c r="S347" s="707"/>
      <c r="T347" s="727"/>
    </row>
    <row r="348" spans="10:20">
      <c r="J348" s="160"/>
      <c r="K348" s="160"/>
      <c r="M348" s="727"/>
      <c r="N348" s="727"/>
      <c r="S348" s="707"/>
      <c r="T348" s="727"/>
    </row>
    <row r="349" spans="10:20">
      <c r="J349" s="160"/>
      <c r="K349" s="160"/>
      <c r="M349" s="727"/>
      <c r="N349" s="727"/>
      <c r="S349" s="707"/>
      <c r="T349" s="727"/>
    </row>
    <row r="350" spans="10:20">
      <c r="J350" s="160"/>
      <c r="K350" s="160"/>
      <c r="M350" s="727"/>
      <c r="N350" s="727"/>
      <c r="S350" s="707"/>
      <c r="T350" s="727"/>
    </row>
    <row r="351" spans="10:20">
      <c r="J351" s="160"/>
      <c r="K351" s="160"/>
      <c r="M351" s="727"/>
      <c r="N351" s="727"/>
      <c r="S351" s="707"/>
      <c r="T351" s="727"/>
    </row>
    <row r="352" spans="10:20">
      <c r="J352" s="160"/>
      <c r="K352" s="160"/>
      <c r="M352" s="727"/>
      <c r="N352" s="727"/>
      <c r="S352" s="707"/>
      <c r="T352" s="727"/>
    </row>
    <row r="353" spans="10:20">
      <c r="J353" s="160"/>
      <c r="K353" s="160"/>
      <c r="M353" s="727"/>
      <c r="N353" s="727"/>
      <c r="S353" s="707"/>
      <c r="T353" s="727"/>
    </row>
    <row r="354" spans="10:20">
      <c r="J354" s="160"/>
      <c r="K354" s="160"/>
      <c r="M354" s="727"/>
      <c r="N354" s="727"/>
      <c r="S354" s="707"/>
      <c r="T354" s="727"/>
    </row>
    <row r="355" spans="10:20">
      <c r="J355" s="160"/>
      <c r="K355" s="160"/>
      <c r="M355" s="727"/>
      <c r="N355" s="727"/>
      <c r="S355" s="707"/>
      <c r="T355" s="727"/>
    </row>
    <row r="356" spans="10:20">
      <c r="J356" s="160"/>
      <c r="K356" s="160"/>
      <c r="M356" s="727"/>
      <c r="N356" s="727"/>
      <c r="S356" s="707"/>
      <c r="T356" s="727"/>
    </row>
    <row r="357" spans="10:20">
      <c r="J357" s="160"/>
      <c r="K357" s="160"/>
      <c r="M357" s="727"/>
      <c r="N357" s="727"/>
      <c r="S357" s="707"/>
      <c r="T357" s="727"/>
    </row>
    <row r="358" spans="10:20">
      <c r="J358" s="160"/>
      <c r="K358" s="160"/>
      <c r="M358" s="727"/>
      <c r="N358" s="727"/>
      <c r="S358" s="707"/>
      <c r="T358" s="727"/>
    </row>
    <row r="359" spans="10:20">
      <c r="J359" s="160"/>
      <c r="K359" s="160"/>
      <c r="M359" s="727"/>
      <c r="N359" s="727"/>
      <c r="S359" s="707"/>
      <c r="T359" s="727"/>
    </row>
    <row r="360" spans="10:20">
      <c r="J360" s="160"/>
      <c r="K360" s="160"/>
      <c r="M360" s="727"/>
      <c r="N360" s="727"/>
      <c r="S360" s="707"/>
      <c r="T360" s="727"/>
    </row>
    <row r="361" spans="10:20">
      <c r="J361" s="160"/>
      <c r="K361" s="160"/>
      <c r="M361" s="727"/>
      <c r="N361" s="727"/>
      <c r="S361" s="707"/>
      <c r="T361" s="727"/>
    </row>
    <row r="362" spans="10:20">
      <c r="J362" s="160"/>
      <c r="K362" s="160"/>
      <c r="M362" s="727"/>
      <c r="N362" s="727"/>
      <c r="S362" s="707"/>
      <c r="T362" s="727"/>
    </row>
    <row r="363" spans="10:20">
      <c r="J363" s="160"/>
      <c r="K363" s="160"/>
      <c r="M363" s="727"/>
      <c r="N363" s="727"/>
      <c r="S363" s="707"/>
      <c r="T363" s="727"/>
    </row>
    <row r="364" spans="10:20">
      <c r="J364" s="160"/>
      <c r="K364" s="160"/>
      <c r="M364" s="727"/>
      <c r="N364" s="727"/>
      <c r="S364" s="707"/>
      <c r="T364" s="727"/>
    </row>
    <row r="365" spans="10:20">
      <c r="J365" s="160"/>
      <c r="K365" s="160"/>
      <c r="M365" s="727"/>
      <c r="N365" s="727"/>
      <c r="S365" s="707"/>
      <c r="T365" s="727"/>
    </row>
    <row r="366" spans="10:20">
      <c r="J366" s="160"/>
      <c r="K366" s="160"/>
      <c r="M366" s="727"/>
      <c r="N366" s="727"/>
      <c r="S366" s="707"/>
      <c r="T366" s="727"/>
    </row>
    <row r="367" spans="10:20">
      <c r="J367" s="160"/>
      <c r="K367" s="160"/>
      <c r="M367" s="727"/>
      <c r="N367" s="727"/>
      <c r="T367" s="727"/>
    </row>
    <row r="368" spans="10:20">
      <c r="J368" s="160"/>
      <c r="K368" s="160"/>
      <c r="M368" s="727"/>
      <c r="N368" s="727"/>
      <c r="S368" s="707"/>
      <c r="T368" s="727"/>
    </row>
    <row r="369" spans="10:20">
      <c r="J369" s="160"/>
      <c r="K369" s="160"/>
      <c r="M369" s="727"/>
      <c r="N369" s="727"/>
      <c r="S369" s="707"/>
      <c r="T369" s="727"/>
    </row>
    <row r="370" spans="10:20">
      <c r="J370" s="160"/>
      <c r="K370" s="160"/>
      <c r="M370" s="727"/>
      <c r="N370" s="727"/>
      <c r="S370" s="707"/>
      <c r="T370" s="727"/>
    </row>
    <row r="371" spans="10:20">
      <c r="J371" s="160"/>
      <c r="K371" s="160"/>
      <c r="M371" s="727"/>
      <c r="N371" s="727"/>
      <c r="S371" s="707"/>
      <c r="T371" s="727"/>
    </row>
    <row r="372" spans="10:20">
      <c r="J372" s="160"/>
      <c r="K372" s="160"/>
      <c r="M372" s="727"/>
      <c r="N372" s="727"/>
      <c r="S372" s="707"/>
      <c r="T372" s="727"/>
    </row>
    <row r="373" spans="10:20">
      <c r="J373" s="160"/>
      <c r="K373" s="160"/>
      <c r="M373" s="727"/>
      <c r="N373" s="727"/>
      <c r="S373" s="707"/>
      <c r="T373" s="727"/>
    </row>
    <row r="374" spans="10:20">
      <c r="J374" s="160"/>
      <c r="K374" s="160"/>
      <c r="M374" s="727"/>
      <c r="N374" s="727"/>
      <c r="S374" s="707"/>
      <c r="T374" s="727"/>
    </row>
    <row r="375" spans="10:20">
      <c r="J375" s="160"/>
      <c r="K375" s="160"/>
      <c r="M375" s="727"/>
      <c r="N375" s="727"/>
      <c r="S375" s="707"/>
      <c r="T375" s="727"/>
    </row>
    <row r="376" spans="10:20">
      <c r="J376" s="160"/>
      <c r="K376" s="160"/>
      <c r="M376" s="727"/>
      <c r="N376" s="727"/>
      <c r="S376" s="707"/>
      <c r="T376" s="727"/>
    </row>
    <row r="377" spans="10:20">
      <c r="J377" s="160"/>
      <c r="K377" s="160"/>
      <c r="M377" s="727"/>
      <c r="N377" s="727"/>
      <c r="S377" s="707"/>
      <c r="T377" s="727"/>
    </row>
    <row r="378" spans="10:20">
      <c r="J378" s="160"/>
      <c r="K378" s="160"/>
      <c r="M378" s="727"/>
      <c r="N378" s="727"/>
      <c r="S378" s="707"/>
      <c r="T378" s="727"/>
    </row>
    <row r="379" spans="10:20">
      <c r="J379" s="160"/>
      <c r="K379" s="160"/>
      <c r="M379" s="727"/>
      <c r="N379" s="727"/>
      <c r="S379" s="707"/>
      <c r="T379" s="727"/>
    </row>
    <row r="380" spans="10:20">
      <c r="J380" s="160"/>
      <c r="K380" s="160"/>
      <c r="M380" s="727"/>
      <c r="N380" s="727"/>
      <c r="S380" s="707"/>
      <c r="T380" s="727"/>
    </row>
    <row r="381" spans="10:20">
      <c r="J381" s="160"/>
      <c r="K381" s="160"/>
      <c r="M381" s="727"/>
      <c r="N381" s="727"/>
      <c r="S381" s="707"/>
      <c r="T381" s="727"/>
    </row>
    <row r="382" spans="10:20">
      <c r="J382" s="160"/>
      <c r="K382" s="160"/>
      <c r="M382" s="727"/>
      <c r="N382" s="727"/>
      <c r="S382" s="707"/>
      <c r="T382" s="727"/>
    </row>
    <row r="383" spans="10:20">
      <c r="J383" s="160"/>
      <c r="K383" s="160"/>
      <c r="M383" s="727"/>
      <c r="N383" s="727"/>
      <c r="S383" s="707"/>
      <c r="T383" s="727"/>
    </row>
    <row r="384" spans="10:20">
      <c r="J384" s="160"/>
      <c r="K384" s="160"/>
      <c r="M384" s="727"/>
      <c r="N384" s="727"/>
      <c r="S384" s="707"/>
      <c r="T384" s="727"/>
    </row>
    <row r="385" spans="10:20">
      <c r="J385" s="160"/>
      <c r="K385" s="160"/>
      <c r="M385" s="727"/>
      <c r="N385" s="727"/>
      <c r="S385" s="707"/>
      <c r="T385" s="727"/>
    </row>
    <row r="386" spans="10:20">
      <c r="J386" s="160"/>
      <c r="K386" s="160"/>
      <c r="M386" s="727"/>
      <c r="N386" s="727"/>
      <c r="S386" s="707"/>
      <c r="T386" s="727"/>
    </row>
    <row r="387" spans="10:20">
      <c r="J387" s="160"/>
      <c r="K387" s="160"/>
      <c r="M387" s="727"/>
      <c r="N387" s="727"/>
      <c r="S387" s="707"/>
      <c r="T387" s="727"/>
    </row>
    <row r="388" spans="10:20">
      <c r="J388" s="160"/>
      <c r="K388" s="160"/>
      <c r="M388" s="727"/>
      <c r="N388" s="727"/>
      <c r="S388" s="707"/>
      <c r="T388" s="727"/>
    </row>
    <row r="389" spans="10:20">
      <c r="J389" s="160"/>
      <c r="K389" s="160"/>
      <c r="M389" s="727"/>
      <c r="N389" s="727"/>
      <c r="S389" s="707"/>
      <c r="T389" s="727"/>
    </row>
    <row r="390" spans="10:20">
      <c r="J390" s="160"/>
      <c r="K390" s="160"/>
      <c r="M390" s="727"/>
      <c r="N390" s="727"/>
      <c r="S390" s="707"/>
      <c r="T390" s="727"/>
    </row>
    <row r="391" spans="10:20">
      <c r="J391" s="160"/>
      <c r="K391" s="160"/>
      <c r="M391" s="727"/>
      <c r="N391" s="727"/>
      <c r="S391" s="707"/>
      <c r="T391" s="727"/>
    </row>
    <row r="392" spans="10:20">
      <c r="J392" s="160"/>
      <c r="K392" s="160"/>
      <c r="M392" s="727"/>
      <c r="N392" s="727"/>
      <c r="S392" s="707"/>
      <c r="T392" s="727"/>
    </row>
    <row r="393" spans="10:20">
      <c r="J393" s="160"/>
      <c r="K393" s="160"/>
      <c r="M393" s="727"/>
      <c r="N393" s="727"/>
      <c r="S393" s="707"/>
      <c r="T393" s="727"/>
    </row>
    <row r="394" spans="10:20">
      <c r="J394" s="160"/>
      <c r="K394" s="160"/>
      <c r="M394" s="727"/>
      <c r="N394" s="727"/>
      <c r="S394" s="707"/>
      <c r="T394" s="727"/>
    </row>
    <row r="395" spans="10:20">
      <c r="J395" s="160"/>
      <c r="K395" s="160"/>
      <c r="M395" s="727"/>
      <c r="N395" s="727"/>
      <c r="S395" s="707"/>
      <c r="T395" s="727"/>
    </row>
    <row r="396" spans="10:20">
      <c r="J396" s="160"/>
      <c r="K396" s="160"/>
      <c r="M396" s="727"/>
      <c r="N396" s="727"/>
      <c r="S396" s="707"/>
      <c r="T396" s="727"/>
    </row>
    <row r="397" spans="10:20">
      <c r="J397" s="160"/>
      <c r="K397" s="160"/>
      <c r="M397" s="727"/>
      <c r="N397" s="727"/>
      <c r="S397" s="707"/>
      <c r="T397" s="727"/>
    </row>
    <row r="398" spans="10:20">
      <c r="J398" s="160"/>
      <c r="K398" s="160"/>
      <c r="M398" s="727"/>
      <c r="N398" s="727"/>
      <c r="S398" s="707"/>
      <c r="T398" s="727"/>
    </row>
    <row r="399" spans="10:20">
      <c r="J399" s="160"/>
      <c r="K399" s="160"/>
      <c r="M399" s="727"/>
      <c r="N399" s="727"/>
      <c r="S399" s="707"/>
      <c r="T399" s="727"/>
    </row>
    <row r="400" spans="10:20">
      <c r="J400" s="160"/>
      <c r="K400" s="160"/>
      <c r="M400" s="727"/>
      <c r="N400" s="727"/>
      <c r="S400" s="707"/>
      <c r="T400" s="727"/>
    </row>
    <row r="401" spans="10:20">
      <c r="J401" s="160"/>
      <c r="K401" s="160"/>
      <c r="M401" s="727"/>
      <c r="N401" s="727"/>
      <c r="S401" s="707"/>
      <c r="T401" s="727"/>
    </row>
    <row r="402" spans="10:20">
      <c r="J402" s="160"/>
      <c r="K402" s="160"/>
      <c r="M402" s="727"/>
      <c r="N402" s="727"/>
      <c r="S402" s="707"/>
      <c r="T402" s="727"/>
    </row>
    <row r="403" spans="10:20">
      <c r="J403" s="160"/>
      <c r="K403" s="160"/>
      <c r="M403" s="727"/>
      <c r="N403" s="727"/>
      <c r="S403" s="707"/>
      <c r="T403" s="727"/>
    </row>
    <row r="404" spans="10:20">
      <c r="J404" s="160"/>
      <c r="K404" s="160"/>
      <c r="M404" s="727"/>
      <c r="N404" s="727"/>
      <c r="S404" s="707"/>
      <c r="T404" s="727"/>
    </row>
    <row r="405" spans="10:20">
      <c r="J405" s="160"/>
      <c r="K405" s="160"/>
      <c r="M405" s="727"/>
      <c r="N405" s="727"/>
      <c r="S405" s="707"/>
      <c r="T405" s="727"/>
    </row>
    <row r="406" spans="10:20">
      <c r="J406" s="160"/>
      <c r="K406" s="160"/>
      <c r="M406" s="727"/>
      <c r="N406" s="727"/>
      <c r="S406" s="707"/>
      <c r="T406" s="727"/>
    </row>
    <row r="407" spans="10:20">
      <c r="J407" s="160"/>
      <c r="K407" s="160"/>
      <c r="M407" s="727"/>
      <c r="N407" s="727"/>
      <c r="S407" s="707"/>
      <c r="T407" s="727"/>
    </row>
    <row r="408" spans="10:20">
      <c r="J408" s="160"/>
      <c r="K408" s="160"/>
      <c r="M408" s="727"/>
      <c r="N408" s="727"/>
      <c r="S408" s="707"/>
      <c r="T408" s="727"/>
    </row>
    <row r="409" spans="10:20">
      <c r="J409" s="160"/>
      <c r="K409" s="160"/>
      <c r="M409" s="727"/>
      <c r="N409" s="727"/>
      <c r="S409" s="707"/>
      <c r="T409" s="727"/>
    </row>
    <row r="410" spans="10:20">
      <c r="J410" s="160"/>
      <c r="K410" s="160"/>
      <c r="M410" s="727"/>
      <c r="N410" s="727"/>
      <c r="S410" s="707"/>
      <c r="T410" s="727"/>
    </row>
    <row r="411" spans="10:20">
      <c r="J411" s="160"/>
      <c r="K411" s="160"/>
      <c r="M411" s="727"/>
      <c r="N411" s="727"/>
      <c r="S411" s="707"/>
      <c r="T411" s="727"/>
    </row>
    <row r="412" spans="10:20">
      <c r="J412" s="160"/>
      <c r="K412" s="160"/>
      <c r="M412" s="727"/>
      <c r="N412" s="727"/>
      <c r="S412" s="707"/>
      <c r="T412" s="727"/>
    </row>
    <row r="413" spans="10:20">
      <c r="J413" s="160"/>
      <c r="K413" s="160"/>
      <c r="M413" s="727"/>
      <c r="N413" s="727"/>
      <c r="S413" s="707"/>
      <c r="T413" s="727"/>
    </row>
    <row r="414" spans="10:20">
      <c r="J414" s="160"/>
      <c r="K414" s="160"/>
      <c r="M414" s="727"/>
      <c r="N414" s="727"/>
      <c r="S414" s="707"/>
      <c r="T414" s="727"/>
    </row>
    <row r="415" spans="10:20">
      <c r="J415" s="160"/>
      <c r="K415" s="160"/>
      <c r="M415" s="727"/>
      <c r="N415" s="727"/>
      <c r="S415" s="707"/>
      <c r="T415" s="727"/>
    </row>
    <row r="416" spans="10:20">
      <c r="J416" s="160"/>
      <c r="K416" s="160"/>
      <c r="M416" s="727"/>
      <c r="N416" s="727"/>
      <c r="S416" s="707"/>
      <c r="T416" s="727"/>
    </row>
    <row r="417" spans="10:20">
      <c r="J417" s="160"/>
      <c r="K417" s="160"/>
      <c r="M417" s="727"/>
      <c r="N417" s="727"/>
      <c r="S417" s="707"/>
      <c r="T417" s="727"/>
    </row>
    <row r="418" spans="10:20">
      <c r="J418" s="160"/>
      <c r="K418" s="160"/>
      <c r="M418" s="727"/>
      <c r="N418" s="727"/>
      <c r="S418" s="707"/>
      <c r="T418" s="727"/>
    </row>
    <row r="419" spans="10:20">
      <c r="J419" s="160"/>
      <c r="K419" s="160"/>
      <c r="M419" s="727"/>
      <c r="N419" s="727"/>
      <c r="S419" s="707"/>
      <c r="T419" s="727"/>
    </row>
    <row r="420" spans="10:20">
      <c r="J420" s="160"/>
      <c r="K420" s="160"/>
      <c r="M420" s="727"/>
      <c r="N420" s="727"/>
      <c r="S420" s="707"/>
      <c r="T420" s="727"/>
    </row>
    <row r="421" spans="10:20">
      <c r="J421" s="160"/>
      <c r="K421" s="160"/>
      <c r="M421" s="727"/>
      <c r="N421" s="727"/>
      <c r="S421" s="707"/>
      <c r="T421" s="727"/>
    </row>
    <row r="422" spans="10:20">
      <c r="J422" s="160"/>
      <c r="K422" s="160"/>
      <c r="M422" s="727"/>
      <c r="N422" s="727"/>
      <c r="S422" s="707"/>
      <c r="T422" s="727"/>
    </row>
    <row r="423" spans="10:20">
      <c r="J423" s="160"/>
      <c r="K423" s="160"/>
      <c r="M423" s="727"/>
      <c r="N423" s="727"/>
      <c r="S423" s="707"/>
      <c r="T423" s="727"/>
    </row>
    <row r="424" spans="10:20">
      <c r="J424" s="160"/>
      <c r="K424" s="160"/>
      <c r="M424" s="727"/>
      <c r="N424" s="727"/>
      <c r="S424" s="707"/>
      <c r="T424" s="727"/>
    </row>
    <row r="425" spans="10:20">
      <c r="J425" s="160"/>
      <c r="K425" s="160"/>
      <c r="M425" s="727"/>
      <c r="N425" s="727"/>
      <c r="S425" s="707"/>
      <c r="T425" s="727"/>
    </row>
    <row r="426" spans="10:20">
      <c r="J426" s="160"/>
      <c r="K426" s="160"/>
      <c r="M426" s="727"/>
      <c r="N426" s="727"/>
      <c r="S426" s="707"/>
      <c r="T426" s="727"/>
    </row>
    <row r="427" spans="10:20">
      <c r="J427" s="160"/>
      <c r="K427" s="160"/>
      <c r="M427" s="727"/>
      <c r="N427" s="727"/>
      <c r="S427" s="707"/>
      <c r="T427" s="727"/>
    </row>
    <row r="428" spans="10:20">
      <c r="J428" s="160"/>
      <c r="K428" s="160"/>
      <c r="M428" s="727"/>
      <c r="N428" s="727"/>
      <c r="S428" s="707"/>
      <c r="T428" s="727"/>
    </row>
    <row r="429" spans="10:20">
      <c r="J429" s="160"/>
      <c r="K429" s="160"/>
      <c r="M429" s="727"/>
      <c r="N429" s="727"/>
      <c r="S429" s="707"/>
      <c r="T429" s="727"/>
    </row>
    <row r="430" spans="10:20">
      <c r="J430" s="160"/>
      <c r="K430" s="160"/>
      <c r="M430" s="727"/>
      <c r="N430" s="727"/>
      <c r="S430" s="707"/>
      <c r="T430" s="727"/>
    </row>
    <row r="431" spans="10:20">
      <c r="J431" s="160"/>
      <c r="K431" s="160"/>
      <c r="M431" s="727"/>
      <c r="N431" s="727"/>
      <c r="S431" s="707"/>
      <c r="T431" s="727"/>
    </row>
    <row r="432" spans="10:20">
      <c r="J432" s="160"/>
      <c r="K432" s="160"/>
      <c r="M432" s="727"/>
      <c r="N432" s="727"/>
      <c r="S432" s="707"/>
      <c r="T432" s="727"/>
    </row>
    <row r="433" spans="10:20">
      <c r="J433" s="160"/>
      <c r="K433" s="160"/>
      <c r="M433" s="727"/>
      <c r="N433" s="727"/>
      <c r="S433" s="707"/>
      <c r="T433" s="727"/>
    </row>
    <row r="434" spans="10:20">
      <c r="J434" s="160"/>
      <c r="K434" s="160"/>
      <c r="M434" s="727"/>
      <c r="N434" s="727"/>
      <c r="S434" s="707"/>
      <c r="T434" s="727"/>
    </row>
    <row r="435" spans="10:20">
      <c r="J435" s="160"/>
      <c r="K435" s="160"/>
      <c r="M435" s="727"/>
      <c r="N435" s="727"/>
      <c r="S435" s="707"/>
      <c r="T435" s="727"/>
    </row>
    <row r="436" spans="10:20">
      <c r="J436" s="160"/>
      <c r="K436" s="160"/>
      <c r="M436" s="727"/>
      <c r="N436" s="727"/>
      <c r="S436" s="707"/>
      <c r="T436" s="727"/>
    </row>
    <row r="437" spans="10:20">
      <c r="J437" s="160"/>
      <c r="K437" s="160"/>
      <c r="M437" s="727"/>
      <c r="N437" s="727"/>
      <c r="S437" s="707"/>
      <c r="T437" s="727"/>
    </row>
    <row r="438" spans="10:20">
      <c r="J438" s="160"/>
      <c r="K438" s="160"/>
      <c r="M438" s="727"/>
      <c r="N438" s="727"/>
      <c r="S438" s="707"/>
      <c r="T438" s="727"/>
    </row>
    <row r="439" spans="10:20">
      <c r="J439" s="160"/>
      <c r="K439" s="160"/>
      <c r="M439" s="727"/>
      <c r="N439" s="727"/>
      <c r="S439" s="707"/>
      <c r="T439" s="727"/>
    </row>
    <row r="440" spans="10:20">
      <c r="J440" s="160"/>
      <c r="K440" s="160"/>
      <c r="M440" s="727"/>
      <c r="N440" s="727"/>
      <c r="S440" s="707"/>
      <c r="T440" s="727"/>
    </row>
    <row r="441" spans="10:20">
      <c r="J441" s="160"/>
      <c r="K441" s="160"/>
      <c r="M441" s="727"/>
      <c r="N441" s="727"/>
      <c r="S441" s="707"/>
      <c r="T441" s="727"/>
    </row>
    <row r="442" spans="10:20">
      <c r="J442" s="160"/>
      <c r="K442" s="160"/>
      <c r="M442" s="727"/>
      <c r="N442" s="727"/>
      <c r="S442" s="707"/>
      <c r="T442" s="727"/>
    </row>
    <row r="443" spans="10:20">
      <c r="J443" s="160"/>
      <c r="K443" s="160"/>
      <c r="M443" s="727"/>
      <c r="N443" s="727"/>
      <c r="S443" s="707"/>
      <c r="T443" s="727"/>
    </row>
    <row r="444" spans="10:20">
      <c r="J444" s="160"/>
      <c r="K444" s="160"/>
      <c r="M444" s="727"/>
      <c r="N444" s="727"/>
      <c r="S444" s="707"/>
      <c r="T444" s="727"/>
    </row>
    <row r="445" spans="10:20">
      <c r="J445" s="160"/>
      <c r="K445" s="160"/>
      <c r="M445" s="727"/>
      <c r="N445" s="727"/>
      <c r="S445" s="707"/>
      <c r="T445" s="727"/>
    </row>
    <row r="446" spans="10:20">
      <c r="J446" s="160"/>
      <c r="K446" s="160"/>
      <c r="M446" s="727"/>
      <c r="N446" s="727"/>
      <c r="S446" s="707"/>
      <c r="T446" s="727"/>
    </row>
    <row r="447" spans="10:20">
      <c r="J447" s="160"/>
      <c r="K447" s="160"/>
      <c r="M447" s="727"/>
      <c r="N447" s="727"/>
      <c r="S447" s="707"/>
      <c r="T447" s="727"/>
    </row>
    <row r="448" spans="10:20">
      <c r="J448" s="160"/>
      <c r="K448" s="160"/>
      <c r="M448" s="727"/>
      <c r="N448" s="727"/>
      <c r="S448" s="707"/>
      <c r="T448" s="727"/>
    </row>
    <row r="449" spans="10:20">
      <c r="J449" s="160"/>
      <c r="K449" s="160"/>
      <c r="M449" s="727"/>
      <c r="N449" s="727"/>
      <c r="S449" s="707"/>
      <c r="T449" s="727"/>
    </row>
    <row r="450" spans="10:20">
      <c r="J450" s="160"/>
      <c r="K450" s="160"/>
      <c r="M450" s="727"/>
      <c r="N450" s="727"/>
      <c r="S450" s="707"/>
      <c r="T450" s="727"/>
    </row>
    <row r="451" spans="10:20">
      <c r="J451" s="160"/>
      <c r="K451" s="160"/>
      <c r="M451" s="727"/>
      <c r="N451" s="727"/>
      <c r="S451" s="707"/>
      <c r="T451" s="727"/>
    </row>
    <row r="452" spans="10:20">
      <c r="J452" s="160"/>
      <c r="K452" s="160"/>
      <c r="M452" s="727"/>
      <c r="N452" s="727"/>
      <c r="S452" s="707"/>
      <c r="T452" s="727"/>
    </row>
    <row r="453" spans="10:20">
      <c r="J453" s="160"/>
      <c r="K453" s="160"/>
      <c r="M453" s="727"/>
      <c r="N453" s="727"/>
      <c r="S453" s="707"/>
      <c r="T453" s="727"/>
    </row>
    <row r="454" spans="10:20">
      <c r="J454" s="160"/>
      <c r="K454" s="160"/>
      <c r="M454" s="727"/>
      <c r="N454" s="727"/>
      <c r="S454" s="707"/>
      <c r="T454" s="727"/>
    </row>
    <row r="455" spans="10:20">
      <c r="J455" s="160"/>
      <c r="K455" s="160"/>
      <c r="M455" s="727"/>
      <c r="N455" s="727"/>
      <c r="S455" s="707"/>
      <c r="T455" s="727"/>
    </row>
    <row r="456" spans="10:20">
      <c r="J456" s="160"/>
      <c r="K456" s="160"/>
      <c r="M456" s="727"/>
      <c r="N456" s="727"/>
      <c r="S456" s="707"/>
      <c r="T456" s="727"/>
    </row>
    <row r="457" spans="10:20">
      <c r="J457" s="160"/>
      <c r="K457" s="160"/>
      <c r="M457" s="727"/>
      <c r="N457" s="727"/>
      <c r="S457" s="707"/>
      <c r="T457" s="727"/>
    </row>
    <row r="458" spans="10:20">
      <c r="J458" s="160"/>
      <c r="K458" s="160"/>
      <c r="M458" s="727"/>
      <c r="N458" s="727"/>
      <c r="S458" s="707"/>
      <c r="T458" s="727"/>
    </row>
    <row r="459" spans="10:20">
      <c r="J459" s="160"/>
      <c r="K459" s="160"/>
      <c r="M459" s="727"/>
      <c r="N459" s="727"/>
      <c r="S459" s="707"/>
      <c r="T459" s="727"/>
    </row>
    <row r="460" spans="10:20">
      <c r="J460" s="160"/>
      <c r="K460" s="160"/>
      <c r="M460" s="727"/>
      <c r="N460" s="727"/>
      <c r="S460" s="707"/>
      <c r="T460" s="727"/>
    </row>
    <row r="461" spans="10:20">
      <c r="J461" s="160"/>
      <c r="K461" s="160"/>
      <c r="M461" s="727"/>
      <c r="N461" s="727"/>
      <c r="S461" s="707"/>
      <c r="T461" s="727"/>
    </row>
    <row r="462" spans="10:20">
      <c r="J462" s="160"/>
      <c r="K462" s="160"/>
      <c r="M462" s="727"/>
      <c r="N462" s="727"/>
      <c r="S462" s="707"/>
      <c r="T462" s="727"/>
    </row>
    <row r="463" spans="10:20">
      <c r="J463" s="160"/>
      <c r="K463" s="160"/>
      <c r="M463" s="727"/>
      <c r="N463" s="727"/>
      <c r="S463" s="707"/>
      <c r="T463" s="727"/>
    </row>
    <row r="464" spans="10:20">
      <c r="J464" s="160"/>
      <c r="K464" s="160"/>
      <c r="M464" s="727"/>
      <c r="N464" s="727"/>
      <c r="S464" s="707"/>
      <c r="T464" s="727"/>
    </row>
    <row r="465" spans="10:20">
      <c r="J465" s="160"/>
      <c r="K465" s="160"/>
      <c r="M465" s="727"/>
      <c r="N465" s="727"/>
      <c r="S465" s="707"/>
      <c r="T465" s="727"/>
    </row>
    <row r="466" spans="10:20">
      <c r="J466" s="160"/>
      <c r="K466" s="160"/>
      <c r="M466" s="727"/>
      <c r="N466" s="727"/>
      <c r="S466" s="707"/>
      <c r="T466" s="727"/>
    </row>
    <row r="467" spans="10:20">
      <c r="J467" s="160"/>
      <c r="K467" s="160"/>
      <c r="M467" s="727"/>
      <c r="N467" s="727"/>
      <c r="S467" s="707"/>
      <c r="T467" s="727"/>
    </row>
    <row r="468" spans="10:20">
      <c r="J468" s="160"/>
      <c r="K468" s="160"/>
      <c r="M468" s="727"/>
      <c r="N468" s="727"/>
      <c r="S468" s="707"/>
      <c r="T468" s="727"/>
    </row>
    <row r="469" spans="10:20">
      <c r="J469" s="160"/>
      <c r="K469" s="160"/>
      <c r="M469" s="727"/>
      <c r="N469" s="727"/>
      <c r="S469" s="707"/>
      <c r="T469" s="727"/>
    </row>
    <row r="470" spans="10:20">
      <c r="J470" s="160"/>
      <c r="K470" s="160"/>
      <c r="M470" s="727"/>
      <c r="N470" s="727"/>
      <c r="S470" s="707"/>
      <c r="T470" s="727"/>
    </row>
    <row r="471" spans="10:20">
      <c r="J471" s="160"/>
      <c r="K471" s="160"/>
      <c r="M471" s="727"/>
      <c r="N471" s="727"/>
      <c r="S471" s="707"/>
      <c r="T471" s="727"/>
    </row>
    <row r="472" spans="10:20">
      <c r="J472" s="160"/>
      <c r="K472" s="160"/>
      <c r="M472" s="727"/>
      <c r="N472" s="727"/>
      <c r="S472" s="707"/>
      <c r="T472" s="727"/>
    </row>
    <row r="473" spans="10:20">
      <c r="J473" s="160"/>
      <c r="K473" s="160"/>
      <c r="M473" s="727"/>
      <c r="N473" s="727"/>
      <c r="S473" s="707"/>
      <c r="T473" s="727"/>
    </row>
    <row r="474" spans="10:20">
      <c r="J474" s="160"/>
      <c r="K474" s="160"/>
      <c r="M474" s="727"/>
      <c r="N474" s="727"/>
      <c r="S474" s="707"/>
      <c r="T474" s="727"/>
    </row>
    <row r="475" spans="10:20">
      <c r="J475" s="160"/>
      <c r="K475" s="160"/>
      <c r="M475" s="727"/>
      <c r="N475" s="727"/>
      <c r="S475" s="707"/>
      <c r="T475" s="727"/>
    </row>
    <row r="476" spans="10:20">
      <c r="J476" s="160"/>
      <c r="K476" s="160"/>
      <c r="M476" s="727"/>
      <c r="N476" s="727"/>
      <c r="S476" s="707"/>
      <c r="T476" s="727"/>
    </row>
    <row r="477" spans="10:20">
      <c r="J477" s="160"/>
      <c r="K477" s="160"/>
      <c r="M477" s="727"/>
      <c r="N477" s="727"/>
      <c r="S477" s="707"/>
      <c r="T477" s="727"/>
    </row>
    <row r="478" spans="10:20">
      <c r="J478" s="160"/>
      <c r="K478" s="160"/>
      <c r="M478" s="727"/>
      <c r="N478" s="727"/>
      <c r="S478" s="707"/>
      <c r="T478" s="727"/>
    </row>
    <row r="479" spans="10:20">
      <c r="J479" s="160"/>
      <c r="K479" s="160"/>
      <c r="M479" s="727"/>
      <c r="N479" s="727"/>
      <c r="S479" s="707"/>
      <c r="T479" s="727"/>
    </row>
    <row r="480" spans="10:20">
      <c r="J480" s="160"/>
      <c r="K480" s="160"/>
      <c r="M480" s="727"/>
      <c r="N480" s="727"/>
      <c r="S480" s="707"/>
      <c r="T480" s="727"/>
    </row>
    <row r="481" spans="10:20">
      <c r="J481" s="160"/>
      <c r="K481" s="160"/>
      <c r="M481" s="727"/>
      <c r="N481" s="727"/>
      <c r="S481" s="707"/>
      <c r="T481" s="727"/>
    </row>
    <row r="482" spans="10:20">
      <c r="J482" s="160"/>
      <c r="K482" s="160"/>
      <c r="M482" s="727"/>
      <c r="N482" s="727"/>
      <c r="S482" s="707"/>
      <c r="T482" s="727"/>
    </row>
    <row r="483" spans="10:20">
      <c r="J483" s="160"/>
      <c r="K483" s="160"/>
      <c r="M483" s="727"/>
      <c r="N483" s="727"/>
      <c r="S483" s="707"/>
      <c r="T483" s="727"/>
    </row>
    <row r="484" spans="10:20">
      <c r="J484" s="160"/>
      <c r="K484" s="160"/>
      <c r="M484" s="727"/>
      <c r="N484" s="727"/>
      <c r="S484" s="707"/>
      <c r="T484" s="727"/>
    </row>
    <row r="485" spans="10:20">
      <c r="J485" s="160"/>
      <c r="K485" s="160"/>
      <c r="M485" s="727"/>
      <c r="N485" s="727"/>
      <c r="S485" s="707"/>
      <c r="T485" s="727"/>
    </row>
    <row r="486" spans="10:20">
      <c r="J486" s="160"/>
      <c r="K486" s="160"/>
      <c r="M486" s="727"/>
      <c r="N486" s="727"/>
      <c r="S486" s="707"/>
      <c r="T486" s="727"/>
    </row>
    <row r="487" spans="10:20">
      <c r="J487" s="160"/>
      <c r="K487" s="160"/>
      <c r="M487" s="727"/>
      <c r="N487" s="727"/>
      <c r="S487" s="707"/>
      <c r="T487" s="727"/>
    </row>
    <row r="488" spans="10:20">
      <c r="K488" s="160"/>
      <c r="M488" s="727"/>
      <c r="N488" s="727"/>
      <c r="S488" s="707"/>
      <c r="T488" s="728"/>
    </row>
    <row r="489" spans="10:20">
      <c r="K489" s="160"/>
      <c r="M489" s="727"/>
      <c r="N489" s="727"/>
      <c r="S489" s="707"/>
      <c r="T489" s="728"/>
    </row>
    <row r="490" spans="10:20">
      <c r="J490" s="160"/>
      <c r="K490" s="160"/>
      <c r="M490" s="727"/>
      <c r="N490" s="727"/>
      <c r="S490" s="707"/>
      <c r="T490" s="727"/>
    </row>
    <row r="491" spans="10:20">
      <c r="J491" s="160"/>
      <c r="K491" s="160"/>
      <c r="M491" s="727"/>
      <c r="N491" s="727"/>
      <c r="S491" s="707"/>
      <c r="T491" s="727"/>
    </row>
    <row r="492" spans="10:20">
      <c r="J492" s="160"/>
      <c r="K492" s="160"/>
      <c r="M492" s="727"/>
      <c r="N492" s="727"/>
      <c r="S492" s="707"/>
      <c r="T492" s="727"/>
    </row>
    <row r="493" spans="10:20">
      <c r="J493" s="160"/>
      <c r="K493" s="160"/>
      <c r="M493" s="727"/>
      <c r="N493" s="727"/>
      <c r="S493" s="707"/>
      <c r="T493" s="727"/>
    </row>
    <row r="494" spans="10:20">
      <c r="J494" s="160"/>
      <c r="K494" s="160"/>
      <c r="M494" s="727"/>
      <c r="N494" s="727"/>
      <c r="S494" s="707"/>
      <c r="T494" s="727"/>
    </row>
    <row r="495" spans="10:20">
      <c r="J495" s="160"/>
      <c r="K495" s="160"/>
      <c r="M495" s="727"/>
      <c r="N495" s="727"/>
      <c r="S495" s="707"/>
      <c r="T495" s="727"/>
    </row>
    <row r="496" spans="10:20">
      <c r="J496" s="160"/>
      <c r="K496" s="160"/>
      <c r="M496" s="727"/>
      <c r="N496" s="727"/>
      <c r="S496" s="707"/>
      <c r="T496" s="727"/>
    </row>
    <row r="497" spans="10:20">
      <c r="J497" s="160"/>
      <c r="K497" s="160"/>
      <c r="M497" s="727"/>
      <c r="N497" s="727"/>
      <c r="S497" s="707"/>
      <c r="T497" s="727"/>
    </row>
    <row r="498" spans="10:20">
      <c r="J498" s="160"/>
      <c r="K498" s="160"/>
      <c r="M498" s="727"/>
      <c r="N498" s="727"/>
      <c r="S498" s="707"/>
      <c r="T498" s="727"/>
    </row>
    <row r="499" spans="10:20">
      <c r="J499" s="160"/>
      <c r="K499" s="160"/>
      <c r="M499" s="727"/>
      <c r="N499" s="727"/>
      <c r="S499" s="707"/>
      <c r="T499" s="727"/>
    </row>
    <row r="500" spans="10:20">
      <c r="J500" s="160"/>
      <c r="K500" s="160"/>
      <c r="M500" s="727"/>
      <c r="N500" s="727"/>
      <c r="S500" s="707"/>
      <c r="T500" s="727"/>
    </row>
    <row r="501" spans="10:20">
      <c r="J501" s="160"/>
      <c r="K501" s="160"/>
      <c r="M501" s="727"/>
      <c r="N501" s="727"/>
      <c r="S501" s="707"/>
      <c r="T501" s="727"/>
    </row>
    <row r="502" spans="10:20">
      <c r="J502" s="160"/>
      <c r="K502" s="160"/>
      <c r="M502" s="727"/>
      <c r="N502" s="727"/>
      <c r="S502" s="707"/>
      <c r="T502" s="727"/>
    </row>
    <row r="503" spans="10:20">
      <c r="J503" s="160"/>
      <c r="K503" s="160"/>
      <c r="M503" s="727"/>
      <c r="N503" s="727"/>
      <c r="S503" s="707"/>
      <c r="T503" s="727"/>
    </row>
    <row r="504" spans="10:20">
      <c r="J504" s="160"/>
      <c r="K504" s="160"/>
      <c r="M504" s="727"/>
      <c r="N504" s="727"/>
      <c r="S504" s="707"/>
      <c r="T504" s="727"/>
    </row>
    <row r="505" spans="10:20">
      <c r="J505" s="160"/>
      <c r="K505" s="160"/>
      <c r="M505" s="727"/>
      <c r="N505" s="727"/>
      <c r="S505" s="707"/>
      <c r="T505" s="727"/>
    </row>
    <row r="506" spans="10:20">
      <c r="J506" s="160"/>
      <c r="K506" s="160"/>
      <c r="M506" s="727"/>
      <c r="N506" s="727"/>
      <c r="S506" s="707"/>
      <c r="T506" s="727"/>
    </row>
    <row r="507" spans="10:20">
      <c r="K507" s="160"/>
      <c r="M507" s="727"/>
      <c r="N507" s="727"/>
      <c r="S507" s="707"/>
      <c r="T507" s="728"/>
    </row>
    <row r="508" spans="10:20">
      <c r="J508" s="160"/>
      <c r="K508" s="160"/>
      <c r="M508" s="727"/>
      <c r="N508" s="727"/>
      <c r="S508" s="707"/>
      <c r="T508" s="727"/>
    </row>
    <row r="509" spans="10:20">
      <c r="J509" s="160"/>
      <c r="K509" s="160"/>
      <c r="M509" s="727"/>
      <c r="N509" s="727"/>
      <c r="S509" s="707"/>
      <c r="T509" s="727"/>
    </row>
    <row r="510" spans="10:20">
      <c r="J510" s="160"/>
      <c r="K510" s="160"/>
      <c r="M510" s="727"/>
      <c r="N510" s="727"/>
      <c r="S510" s="707"/>
      <c r="T510" s="727"/>
    </row>
    <row r="511" spans="10:20">
      <c r="J511" s="160"/>
      <c r="K511" s="160"/>
      <c r="M511" s="727"/>
      <c r="N511" s="727"/>
      <c r="S511" s="707"/>
      <c r="T511" s="727"/>
    </row>
    <row r="512" spans="10:20">
      <c r="J512" s="160"/>
      <c r="K512" s="160"/>
      <c r="M512" s="727"/>
      <c r="N512" s="727"/>
      <c r="S512" s="707"/>
      <c r="T512" s="727"/>
    </row>
    <row r="513" spans="10:20">
      <c r="J513" s="160"/>
      <c r="K513" s="160"/>
      <c r="M513" s="727"/>
      <c r="N513" s="727"/>
      <c r="S513" s="707"/>
      <c r="T513" s="727"/>
    </row>
    <row r="514" spans="10:20">
      <c r="J514" s="160"/>
      <c r="K514" s="160"/>
      <c r="M514" s="727"/>
      <c r="N514" s="727"/>
      <c r="S514" s="707"/>
      <c r="T514" s="727"/>
    </row>
    <row r="515" spans="10:20">
      <c r="J515" s="160"/>
      <c r="K515" s="160"/>
      <c r="M515" s="727"/>
      <c r="N515" s="727"/>
      <c r="S515" s="707"/>
      <c r="T515" s="727"/>
    </row>
    <row r="516" spans="10:20">
      <c r="J516" s="160"/>
      <c r="K516" s="160"/>
      <c r="M516" s="727"/>
      <c r="N516" s="727"/>
      <c r="S516" s="707"/>
      <c r="T516" s="727"/>
    </row>
    <row r="517" spans="10:20">
      <c r="J517" s="160"/>
      <c r="K517" s="160"/>
      <c r="M517" s="727"/>
      <c r="N517" s="727"/>
      <c r="S517" s="707"/>
      <c r="T517" s="727"/>
    </row>
    <row r="518" spans="10:20">
      <c r="J518" s="160"/>
      <c r="K518" s="160"/>
      <c r="M518" s="727"/>
      <c r="N518" s="727"/>
      <c r="S518" s="707"/>
      <c r="T518" s="727"/>
    </row>
    <row r="519" spans="10:20">
      <c r="J519" s="160"/>
      <c r="K519" s="160"/>
      <c r="M519" s="727"/>
      <c r="N519" s="727"/>
      <c r="S519" s="707"/>
      <c r="T519" s="727"/>
    </row>
    <row r="520" spans="10:20">
      <c r="J520" s="160"/>
      <c r="K520" s="160"/>
      <c r="M520" s="727"/>
      <c r="N520" s="727"/>
      <c r="S520" s="707"/>
      <c r="T520" s="727"/>
    </row>
    <row r="521" spans="10:20">
      <c r="J521" s="160"/>
      <c r="K521" s="160"/>
      <c r="M521" s="727"/>
      <c r="N521" s="727"/>
      <c r="S521" s="707"/>
      <c r="T521" s="727"/>
    </row>
    <row r="522" spans="10:20">
      <c r="J522" s="160"/>
      <c r="K522" s="160"/>
      <c r="M522" s="727"/>
      <c r="N522" s="727"/>
      <c r="S522" s="707"/>
      <c r="T522" s="727"/>
    </row>
    <row r="523" spans="10:20">
      <c r="K523" s="160"/>
      <c r="M523" s="727"/>
      <c r="N523" s="727"/>
      <c r="S523" s="707"/>
      <c r="T523" s="728"/>
    </row>
    <row r="524" spans="10:20">
      <c r="J524" s="160"/>
      <c r="K524" s="160"/>
      <c r="M524" s="727"/>
      <c r="N524" s="727"/>
      <c r="S524" s="707"/>
      <c r="T524" s="727"/>
    </row>
    <row r="525" spans="10:20">
      <c r="J525" s="160"/>
      <c r="K525" s="160"/>
      <c r="M525" s="727"/>
      <c r="N525" s="727"/>
      <c r="S525" s="707"/>
      <c r="T525" s="727"/>
    </row>
    <row r="526" spans="10:20">
      <c r="J526" s="160"/>
      <c r="K526" s="160"/>
      <c r="M526" s="727"/>
      <c r="N526" s="727"/>
      <c r="S526" s="707"/>
      <c r="T526" s="727"/>
    </row>
    <row r="527" spans="10:20">
      <c r="J527" s="160"/>
      <c r="K527" s="160"/>
      <c r="M527" s="727"/>
      <c r="N527" s="727"/>
      <c r="S527" s="707"/>
      <c r="T527" s="727"/>
    </row>
    <row r="528" spans="10:20">
      <c r="J528" s="160"/>
      <c r="K528" s="160"/>
      <c r="M528" s="727"/>
      <c r="N528" s="727"/>
      <c r="S528" s="707"/>
      <c r="T528" s="727"/>
    </row>
    <row r="529" spans="10:20">
      <c r="J529" s="160"/>
      <c r="K529" s="160"/>
      <c r="M529" s="727"/>
      <c r="N529" s="727"/>
      <c r="S529" s="707"/>
      <c r="T529" s="727"/>
    </row>
    <row r="530" spans="10:20">
      <c r="J530" s="160"/>
      <c r="K530" s="160"/>
      <c r="M530" s="727"/>
      <c r="N530" s="727"/>
      <c r="S530" s="707"/>
      <c r="T530" s="727"/>
    </row>
    <row r="531" spans="10:20">
      <c r="J531" s="160"/>
      <c r="K531" s="160"/>
      <c r="M531" s="727"/>
      <c r="N531" s="727"/>
      <c r="S531" s="707"/>
      <c r="T531" s="727"/>
    </row>
    <row r="532" spans="10:20">
      <c r="J532" s="160"/>
      <c r="K532" s="160"/>
      <c r="M532" s="727"/>
      <c r="N532" s="727"/>
      <c r="S532" s="707"/>
      <c r="T532" s="727"/>
    </row>
    <row r="533" spans="10:20">
      <c r="J533" s="160"/>
      <c r="K533" s="160"/>
      <c r="M533" s="727"/>
      <c r="N533" s="727"/>
      <c r="S533" s="707"/>
      <c r="T533" s="727"/>
    </row>
    <row r="534" spans="10:20">
      <c r="J534" s="160"/>
      <c r="K534" s="160"/>
      <c r="M534" s="727"/>
      <c r="N534" s="727"/>
      <c r="S534" s="707"/>
      <c r="T534" s="727"/>
    </row>
    <row r="535" spans="10:20">
      <c r="J535" s="160"/>
      <c r="K535" s="160"/>
      <c r="M535" s="727"/>
      <c r="N535" s="727"/>
      <c r="S535" s="707"/>
      <c r="T535" s="727"/>
    </row>
    <row r="536" spans="10:20">
      <c r="J536" s="160"/>
      <c r="K536" s="160"/>
      <c r="M536" s="727"/>
      <c r="N536" s="727"/>
      <c r="S536" s="707"/>
      <c r="T536" s="727"/>
    </row>
    <row r="537" spans="10:20">
      <c r="J537" s="160"/>
      <c r="K537" s="160"/>
      <c r="M537" s="727"/>
      <c r="N537" s="727"/>
      <c r="S537" s="707"/>
      <c r="T537" s="727"/>
    </row>
    <row r="538" spans="10:20">
      <c r="J538" s="160"/>
      <c r="K538" s="160"/>
      <c r="M538" s="727"/>
      <c r="N538" s="727"/>
      <c r="S538" s="707"/>
      <c r="T538" s="727"/>
    </row>
    <row r="539" spans="10:20">
      <c r="K539" s="160"/>
      <c r="M539" s="727"/>
      <c r="N539" s="727"/>
      <c r="S539" s="707"/>
      <c r="T539" s="728"/>
    </row>
    <row r="540" spans="10:20">
      <c r="J540" s="160"/>
      <c r="K540" s="160"/>
      <c r="M540" s="727"/>
      <c r="N540" s="727"/>
      <c r="S540" s="707"/>
      <c r="T540" s="727"/>
    </row>
    <row r="541" spans="10:20">
      <c r="J541" s="160"/>
      <c r="K541" s="160"/>
      <c r="M541" s="727"/>
      <c r="N541" s="727"/>
      <c r="S541" s="707"/>
      <c r="T541" s="727"/>
    </row>
    <row r="542" spans="10:20">
      <c r="J542" s="160"/>
      <c r="K542" s="160"/>
      <c r="M542" s="727"/>
      <c r="N542" s="727"/>
      <c r="S542" s="707"/>
      <c r="T542" s="727"/>
    </row>
    <row r="543" spans="10:20">
      <c r="J543" s="160"/>
      <c r="K543" s="160"/>
      <c r="M543" s="727"/>
      <c r="N543" s="727"/>
      <c r="S543" s="707"/>
      <c r="T543" s="727"/>
    </row>
    <row r="544" spans="10:20">
      <c r="J544" s="160"/>
      <c r="K544" s="160"/>
      <c r="M544" s="727"/>
      <c r="N544" s="727"/>
      <c r="S544" s="707"/>
      <c r="T544" s="727"/>
    </row>
    <row r="545" spans="10:20">
      <c r="J545" s="160"/>
      <c r="K545" s="160"/>
      <c r="M545" s="727"/>
      <c r="N545" s="727"/>
      <c r="S545" s="707"/>
      <c r="T545" s="727"/>
    </row>
    <row r="546" spans="10:20">
      <c r="J546" s="160"/>
      <c r="K546" s="160"/>
      <c r="M546" s="727"/>
      <c r="N546" s="727"/>
      <c r="S546" s="707"/>
      <c r="T546" s="727"/>
    </row>
    <row r="547" spans="10:20">
      <c r="J547" s="160"/>
      <c r="K547" s="160"/>
      <c r="M547" s="727"/>
      <c r="N547" s="727"/>
      <c r="S547" s="707"/>
      <c r="T547" s="727"/>
    </row>
    <row r="548" spans="10:20">
      <c r="J548" s="160"/>
      <c r="K548" s="160"/>
      <c r="M548" s="727"/>
      <c r="N548" s="727"/>
      <c r="S548" s="707"/>
      <c r="T548" s="727"/>
    </row>
    <row r="549" spans="10:20">
      <c r="J549" s="160"/>
      <c r="K549" s="160"/>
      <c r="M549" s="727"/>
      <c r="N549" s="727"/>
      <c r="S549" s="707"/>
      <c r="T549" s="727"/>
    </row>
    <row r="550" spans="10:20">
      <c r="J550" s="160"/>
      <c r="K550" s="160"/>
      <c r="M550" s="727"/>
      <c r="N550" s="727"/>
      <c r="S550" s="707"/>
      <c r="T550" s="727"/>
    </row>
    <row r="551" spans="10:20">
      <c r="J551" s="160"/>
      <c r="K551" s="160"/>
      <c r="M551" s="727"/>
      <c r="N551" s="727"/>
      <c r="S551" s="707"/>
      <c r="T551" s="727"/>
    </row>
    <row r="552" spans="10:20">
      <c r="J552" s="160"/>
      <c r="K552" s="160"/>
      <c r="M552" s="727"/>
      <c r="N552" s="727"/>
      <c r="S552" s="707"/>
      <c r="T552" s="727"/>
    </row>
    <row r="553" spans="10:20">
      <c r="J553" s="160"/>
      <c r="K553" s="160"/>
      <c r="M553" s="727"/>
      <c r="N553" s="727"/>
      <c r="S553" s="707"/>
      <c r="T553" s="727"/>
    </row>
    <row r="554" spans="10:20">
      <c r="J554" s="160"/>
      <c r="K554" s="160"/>
      <c r="M554" s="727"/>
      <c r="N554" s="727"/>
      <c r="S554" s="707"/>
      <c r="T554" s="727"/>
    </row>
    <row r="555" spans="10:20">
      <c r="K555" s="160"/>
      <c r="M555" s="728"/>
      <c r="N555" s="727"/>
      <c r="O555" s="707"/>
      <c r="P555" s="707"/>
      <c r="S555" s="707"/>
      <c r="T555" s="728"/>
    </row>
    <row r="556" spans="10:20">
      <c r="K556" s="160"/>
      <c r="M556" s="728"/>
      <c r="N556" s="727"/>
      <c r="O556" s="707"/>
      <c r="P556" s="707"/>
      <c r="S556" s="707"/>
      <c r="T556" s="728"/>
    </row>
    <row r="557" spans="10:20">
      <c r="J557" s="160"/>
      <c r="K557" s="160"/>
      <c r="M557" s="728"/>
      <c r="N557" s="727"/>
      <c r="O557" s="707"/>
      <c r="P557" s="707"/>
      <c r="S557" s="707"/>
      <c r="T557" s="727"/>
    </row>
    <row r="558" spans="10:20">
      <c r="J558" s="160"/>
      <c r="K558" s="160"/>
      <c r="M558" s="727"/>
      <c r="N558" s="727"/>
      <c r="S558" s="707"/>
      <c r="T558" s="727"/>
    </row>
    <row r="559" spans="10:20">
      <c r="J559" s="160"/>
      <c r="K559" s="160"/>
      <c r="M559" s="727"/>
      <c r="N559" s="727"/>
      <c r="S559" s="707"/>
      <c r="T559" s="727"/>
    </row>
    <row r="560" spans="10:20">
      <c r="J560" s="160"/>
      <c r="K560" s="160"/>
      <c r="M560" s="727"/>
      <c r="N560" s="727"/>
      <c r="S560" s="707"/>
      <c r="T560" s="727"/>
    </row>
    <row r="561" spans="10:20">
      <c r="J561" s="160"/>
      <c r="K561" s="160"/>
      <c r="M561" s="727"/>
      <c r="N561" s="727"/>
      <c r="S561" s="707"/>
      <c r="T561" s="727"/>
    </row>
    <row r="562" spans="10:20">
      <c r="J562" s="160"/>
      <c r="K562" s="160"/>
      <c r="M562" s="728"/>
      <c r="N562" s="727"/>
      <c r="O562" s="707"/>
      <c r="P562" s="707"/>
      <c r="S562" s="707"/>
      <c r="T562" s="727"/>
    </row>
    <row r="563" spans="10:20">
      <c r="J563" s="160"/>
      <c r="K563" s="160"/>
      <c r="M563" s="727"/>
      <c r="N563" s="727"/>
      <c r="S563" s="707"/>
      <c r="T563" s="727"/>
    </row>
    <row r="564" spans="10:20">
      <c r="J564" s="160"/>
      <c r="K564" s="160"/>
      <c r="M564" s="727"/>
      <c r="N564" s="727"/>
      <c r="S564" s="707"/>
      <c r="T564" s="727"/>
    </row>
    <row r="565" spans="10:20">
      <c r="J565" s="160"/>
      <c r="K565" s="160"/>
      <c r="M565" s="727"/>
      <c r="N565" s="727"/>
      <c r="S565" s="707"/>
      <c r="T565" s="727"/>
    </row>
    <row r="566" spans="10:20">
      <c r="J566" s="160"/>
      <c r="K566" s="160"/>
      <c r="M566" s="727"/>
      <c r="N566" s="727"/>
      <c r="S566" s="707"/>
      <c r="T566" s="727"/>
    </row>
    <row r="567" spans="10:20">
      <c r="J567" s="160"/>
      <c r="K567" s="160"/>
      <c r="M567" s="727"/>
      <c r="N567" s="727"/>
      <c r="S567" s="707"/>
      <c r="T567" s="727"/>
    </row>
    <row r="568" spans="10:20">
      <c r="J568" s="160"/>
      <c r="K568" s="160"/>
      <c r="M568" s="727"/>
      <c r="N568" s="727"/>
      <c r="S568" s="707"/>
      <c r="T568" s="727"/>
    </row>
    <row r="569" spans="10:20">
      <c r="J569" s="160"/>
      <c r="K569" s="160"/>
      <c r="M569" s="727"/>
      <c r="N569" s="727"/>
      <c r="S569" s="707"/>
      <c r="T569" s="727"/>
    </row>
    <row r="570" spans="10:20">
      <c r="J570" s="160"/>
      <c r="K570" s="160"/>
      <c r="M570" s="727"/>
      <c r="N570" s="727"/>
      <c r="S570" s="707"/>
      <c r="T570" s="727"/>
    </row>
    <row r="571" spans="10:20">
      <c r="J571" s="160"/>
      <c r="K571" s="160"/>
      <c r="M571" s="727"/>
      <c r="N571" s="727"/>
      <c r="S571" s="707"/>
      <c r="T571" s="727"/>
    </row>
    <row r="572" spans="10:20">
      <c r="J572" s="160"/>
      <c r="K572" s="160"/>
      <c r="M572" s="727"/>
      <c r="N572" s="727"/>
      <c r="S572" s="707"/>
      <c r="T572" s="727"/>
    </row>
    <row r="573" spans="10:20">
      <c r="J573" s="160"/>
      <c r="K573" s="160"/>
      <c r="M573" s="727"/>
      <c r="N573" s="727"/>
      <c r="S573" s="707"/>
      <c r="T573" s="727"/>
    </row>
    <row r="574" spans="10:20">
      <c r="J574" s="160"/>
      <c r="K574" s="160"/>
      <c r="M574" s="727"/>
      <c r="N574" s="727"/>
      <c r="S574" s="707"/>
      <c r="T574" s="727"/>
    </row>
    <row r="575" spans="10:20">
      <c r="J575" s="160"/>
      <c r="K575" s="160"/>
      <c r="M575" s="727"/>
      <c r="N575" s="727"/>
      <c r="S575" s="707"/>
      <c r="T575" s="727"/>
    </row>
    <row r="576" spans="10:20">
      <c r="J576" s="160"/>
      <c r="K576" s="160"/>
      <c r="M576" s="727"/>
      <c r="N576" s="727"/>
      <c r="S576" s="707"/>
      <c r="T576" s="727"/>
    </row>
    <row r="577" spans="10:20">
      <c r="J577" s="160"/>
      <c r="K577" s="160"/>
      <c r="M577" s="727"/>
      <c r="N577" s="727"/>
      <c r="S577" s="707"/>
      <c r="T577" s="727"/>
    </row>
    <row r="578" spans="10:20">
      <c r="J578" s="160"/>
      <c r="K578" s="160"/>
      <c r="M578" s="727"/>
      <c r="N578" s="727"/>
      <c r="S578" s="707"/>
      <c r="T578" s="727"/>
    </row>
    <row r="579" spans="10:20">
      <c r="J579" s="160"/>
      <c r="K579" s="160"/>
      <c r="M579" s="727"/>
      <c r="N579" s="727"/>
      <c r="S579" s="707"/>
      <c r="T579" s="727"/>
    </row>
    <row r="580" spans="10:20">
      <c r="J580" s="160"/>
      <c r="K580" s="160"/>
      <c r="M580" s="727"/>
      <c r="N580" s="727"/>
      <c r="S580" s="707"/>
      <c r="T580" s="727"/>
    </row>
    <row r="581" spans="10:20">
      <c r="J581" s="160"/>
      <c r="K581" s="160"/>
      <c r="M581" s="727"/>
      <c r="N581" s="727"/>
      <c r="S581" s="707"/>
      <c r="T581" s="727"/>
    </row>
    <row r="582" spans="10:20">
      <c r="J582" s="160"/>
      <c r="K582" s="160"/>
      <c r="M582" s="727"/>
      <c r="N582" s="727"/>
      <c r="S582" s="707"/>
      <c r="T582" s="727"/>
    </row>
    <row r="583" spans="10:20">
      <c r="J583" s="160"/>
      <c r="K583" s="160"/>
      <c r="M583" s="727"/>
      <c r="N583" s="727"/>
      <c r="S583" s="707"/>
      <c r="T583" s="727"/>
    </row>
    <row r="584" spans="10:20">
      <c r="J584" s="160"/>
      <c r="K584" s="160"/>
      <c r="M584" s="727"/>
      <c r="N584" s="727"/>
      <c r="S584" s="707"/>
      <c r="T584" s="727"/>
    </row>
    <row r="585" spans="10:20">
      <c r="J585" s="160"/>
      <c r="K585" s="160"/>
      <c r="M585" s="727"/>
      <c r="N585" s="727"/>
      <c r="S585" s="707"/>
      <c r="T585" s="727"/>
    </row>
    <row r="586" spans="10:20">
      <c r="J586" s="160"/>
      <c r="K586" s="160"/>
      <c r="M586" s="727"/>
      <c r="N586" s="727"/>
      <c r="S586" s="707"/>
      <c r="T586" s="727"/>
    </row>
    <row r="587" spans="10:20">
      <c r="J587" s="160"/>
      <c r="K587" s="160"/>
      <c r="M587" s="727"/>
      <c r="N587" s="727"/>
      <c r="S587" s="707"/>
      <c r="T587" s="727"/>
    </row>
    <row r="588" spans="10:20">
      <c r="J588" s="160"/>
      <c r="K588" s="160"/>
      <c r="M588" s="727"/>
      <c r="N588" s="727"/>
      <c r="S588" s="707"/>
      <c r="T588" s="727"/>
    </row>
    <row r="589" spans="10:20">
      <c r="J589" s="160"/>
      <c r="K589" s="160"/>
      <c r="M589" s="727"/>
      <c r="N589" s="727"/>
      <c r="S589" s="707"/>
      <c r="T589" s="727"/>
    </row>
    <row r="590" spans="10:20">
      <c r="J590" s="160"/>
      <c r="K590" s="160"/>
      <c r="M590" s="727"/>
      <c r="N590" s="727"/>
      <c r="S590" s="707"/>
      <c r="T590" s="727"/>
    </row>
    <row r="591" spans="10:20">
      <c r="J591" s="160"/>
      <c r="K591" s="160"/>
      <c r="M591" s="727"/>
      <c r="N591" s="727"/>
      <c r="S591" s="707"/>
      <c r="T591" s="727"/>
    </row>
    <row r="592" spans="10:20">
      <c r="J592" s="160"/>
      <c r="K592" s="160"/>
      <c r="M592" s="727"/>
      <c r="N592" s="727"/>
      <c r="S592" s="707"/>
      <c r="T592" s="727"/>
    </row>
    <row r="593" spans="10:20">
      <c r="J593" s="160"/>
      <c r="K593" s="160"/>
      <c r="M593" s="727"/>
      <c r="N593" s="727"/>
      <c r="S593" s="707"/>
      <c r="T593" s="727"/>
    </row>
    <row r="594" spans="10:20">
      <c r="J594" s="160"/>
      <c r="K594" s="160"/>
      <c r="M594" s="727"/>
      <c r="N594" s="727"/>
      <c r="S594" s="707"/>
      <c r="T594" s="727"/>
    </row>
    <row r="595" spans="10:20">
      <c r="J595" s="160"/>
      <c r="K595" s="160"/>
      <c r="M595" s="727"/>
      <c r="N595" s="727"/>
      <c r="S595" s="707"/>
      <c r="T595" s="727"/>
    </row>
    <row r="596" spans="10:20">
      <c r="J596" s="160"/>
      <c r="K596" s="160"/>
      <c r="M596" s="727"/>
      <c r="N596" s="727"/>
      <c r="S596" s="707"/>
      <c r="T596" s="727"/>
    </row>
    <row r="597" spans="10:20">
      <c r="J597" s="160"/>
      <c r="K597" s="160"/>
      <c r="M597" s="727"/>
      <c r="N597" s="727"/>
      <c r="S597" s="707"/>
      <c r="T597" s="727"/>
    </row>
    <row r="598" spans="10:20">
      <c r="J598" s="160"/>
      <c r="K598" s="160"/>
      <c r="M598" s="727"/>
      <c r="N598" s="727"/>
      <c r="T598" s="727"/>
    </row>
    <row r="599" spans="10:20">
      <c r="J599" s="160"/>
      <c r="K599" s="160"/>
      <c r="M599" s="727"/>
      <c r="N599" s="727"/>
      <c r="S599" s="707"/>
      <c r="T599" s="727"/>
    </row>
    <row r="600" spans="10:20">
      <c r="J600" s="160"/>
      <c r="K600" s="160"/>
      <c r="M600" s="727"/>
      <c r="N600" s="727"/>
      <c r="S600" s="707"/>
      <c r="T600" s="727"/>
    </row>
    <row r="601" spans="10:20">
      <c r="J601" s="160"/>
      <c r="K601" s="160"/>
      <c r="M601" s="727"/>
      <c r="N601" s="727"/>
      <c r="S601" s="707"/>
      <c r="T601" s="727"/>
    </row>
    <row r="602" spans="10:20">
      <c r="J602" s="160"/>
      <c r="K602" s="160"/>
      <c r="M602" s="727"/>
      <c r="N602" s="727"/>
      <c r="S602" s="707"/>
      <c r="T602" s="727"/>
    </row>
    <row r="603" spans="10:20">
      <c r="J603" s="160"/>
      <c r="K603" s="160"/>
      <c r="M603" s="727"/>
      <c r="N603" s="727"/>
      <c r="S603" s="707"/>
      <c r="T603" s="727"/>
    </row>
    <row r="604" spans="10:20">
      <c r="J604" s="160"/>
      <c r="K604" s="160"/>
      <c r="M604" s="727"/>
      <c r="N604" s="727"/>
      <c r="S604" s="707"/>
      <c r="T604" s="727"/>
    </row>
    <row r="605" spans="10:20">
      <c r="J605" s="160"/>
      <c r="K605" s="160"/>
      <c r="M605" s="727"/>
      <c r="N605" s="727"/>
      <c r="T605" s="727"/>
    </row>
    <row r="606" spans="10:20">
      <c r="J606" s="160"/>
      <c r="K606" s="160"/>
      <c r="M606" s="727"/>
      <c r="N606" s="727"/>
      <c r="S606" s="707"/>
      <c r="T606" s="727"/>
    </row>
    <row r="607" spans="10:20">
      <c r="J607" s="160"/>
      <c r="K607" s="160"/>
      <c r="M607" s="727"/>
      <c r="N607" s="727"/>
      <c r="S607" s="707"/>
      <c r="T607" s="727"/>
    </row>
    <row r="608" spans="10:20">
      <c r="J608" s="160"/>
      <c r="K608" s="160"/>
      <c r="M608" s="727"/>
      <c r="N608" s="727"/>
      <c r="S608" s="707"/>
      <c r="T608" s="727"/>
    </row>
    <row r="609" spans="10:20">
      <c r="J609" s="160"/>
      <c r="K609" s="160"/>
      <c r="M609" s="727"/>
      <c r="N609" s="727"/>
      <c r="S609" s="707"/>
      <c r="T609" s="727"/>
    </row>
    <row r="610" spans="10:20">
      <c r="J610" s="160"/>
      <c r="K610" s="160"/>
      <c r="M610" s="727"/>
      <c r="N610" s="727"/>
      <c r="S610" s="707"/>
      <c r="T610" s="727"/>
    </row>
    <row r="611" spans="10:20">
      <c r="J611" s="160"/>
      <c r="K611" s="160"/>
      <c r="M611" s="727"/>
      <c r="N611" s="727"/>
      <c r="S611" s="707"/>
      <c r="T611" s="727"/>
    </row>
    <row r="612" spans="10:20">
      <c r="J612" s="160"/>
      <c r="K612" s="160"/>
      <c r="M612" s="727"/>
      <c r="N612" s="727"/>
      <c r="S612" s="707"/>
      <c r="T612" s="727"/>
    </row>
    <row r="613" spans="10:20">
      <c r="J613" s="160"/>
      <c r="K613" s="160"/>
      <c r="M613" s="727"/>
      <c r="N613" s="727"/>
      <c r="S613" s="707"/>
      <c r="T613" s="727"/>
    </row>
    <row r="614" spans="10:20">
      <c r="J614" s="160"/>
      <c r="K614" s="160"/>
      <c r="M614" s="727"/>
      <c r="N614" s="727"/>
      <c r="S614" s="707"/>
      <c r="T614" s="727"/>
    </row>
    <row r="615" spans="10:20">
      <c r="K615" s="160"/>
      <c r="M615" s="727"/>
      <c r="N615" s="727"/>
      <c r="S615" s="707"/>
      <c r="T615" s="728"/>
    </row>
    <row r="616" spans="10:20">
      <c r="J616" s="160"/>
      <c r="K616" s="160"/>
      <c r="M616" s="727"/>
      <c r="N616" s="727"/>
      <c r="S616" s="707"/>
      <c r="T616" s="727"/>
    </row>
    <row r="617" spans="10:20">
      <c r="J617" s="160"/>
      <c r="K617" s="160"/>
      <c r="M617" s="727"/>
      <c r="N617" s="727"/>
      <c r="S617" s="707"/>
      <c r="T617" s="727"/>
    </row>
    <row r="618" spans="10:20">
      <c r="J618" s="160"/>
      <c r="K618" s="160"/>
      <c r="M618" s="727"/>
      <c r="N618" s="727"/>
      <c r="S618" s="707"/>
      <c r="T618" s="727"/>
    </row>
    <row r="619" spans="10:20">
      <c r="J619" s="160"/>
      <c r="K619" s="160"/>
      <c r="M619" s="727"/>
      <c r="N619" s="727"/>
      <c r="S619" s="707"/>
      <c r="T619" s="727"/>
    </row>
    <row r="620" spans="10:20">
      <c r="J620" s="160"/>
      <c r="K620" s="160"/>
      <c r="M620" s="727"/>
      <c r="N620" s="727"/>
      <c r="S620" s="707"/>
      <c r="T620" s="727"/>
    </row>
    <row r="621" spans="10:20">
      <c r="J621" s="160"/>
      <c r="K621" s="160"/>
      <c r="M621" s="727"/>
      <c r="N621" s="727"/>
      <c r="S621" s="707"/>
      <c r="T621" s="727"/>
    </row>
    <row r="622" spans="10:20">
      <c r="J622" s="160"/>
      <c r="K622" s="160"/>
      <c r="M622" s="727"/>
      <c r="N622" s="727"/>
      <c r="S622" s="707"/>
      <c r="T622" s="727"/>
    </row>
    <row r="623" spans="10:20">
      <c r="J623" s="160"/>
      <c r="K623" s="160"/>
      <c r="M623" s="727"/>
      <c r="N623" s="727"/>
      <c r="S623" s="707"/>
      <c r="T623" s="727"/>
    </row>
    <row r="624" spans="10:20">
      <c r="J624" s="160"/>
      <c r="K624" s="160"/>
      <c r="M624" s="727"/>
      <c r="N624" s="727"/>
      <c r="S624" s="707"/>
      <c r="T624" s="727"/>
    </row>
    <row r="625" spans="10:20">
      <c r="J625" s="160"/>
      <c r="K625" s="160"/>
      <c r="M625" s="727"/>
      <c r="N625" s="727"/>
      <c r="S625" s="707"/>
      <c r="T625" s="727"/>
    </row>
    <row r="626" spans="10:20">
      <c r="J626" s="160"/>
      <c r="K626" s="160"/>
      <c r="M626" s="727"/>
      <c r="N626" s="727"/>
      <c r="S626" s="707"/>
      <c r="T626" s="727"/>
    </row>
    <row r="627" spans="10:20">
      <c r="J627" s="160"/>
      <c r="K627" s="160"/>
      <c r="M627" s="727"/>
      <c r="N627" s="727"/>
      <c r="S627" s="707"/>
      <c r="T627" s="727"/>
    </row>
    <row r="628" spans="10:20">
      <c r="J628" s="160"/>
      <c r="K628" s="160"/>
      <c r="M628" s="727"/>
      <c r="N628" s="727"/>
      <c r="S628" s="707"/>
      <c r="T628" s="727"/>
    </row>
    <row r="629" spans="10:20">
      <c r="J629" s="160"/>
      <c r="K629" s="160"/>
      <c r="M629" s="727"/>
      <c r="N629" s="727"/>
      <c r="S629" s="707"/>
      <c r="T629" s="727"/>
    </row>
    <row r="630" spans="10:20">
      <c r="K630" s="160"/>
      <c r="M630" s="727"/>
      <c r="N630" s="727"/>
      <c r="S630" s="707"/>
      <c r="T630" s="728"/>
    </row>
    <row r="631" spans="10:20">
      <c r="J631" s="160"/>
      <c r="K631" s="160"/>
      <c r="M631" s="727"/>
      <c r="N631" s="727"/>
      <c r="S631" s="707"/>
      <c r="T631" s="727"/>
    </row>
    <row r="632" spans="10:20">
      <c r="J632" s="160"/>
      <c r="K632" s="160"/>
      <c r="M632" s="727"/>
      <c r="N632" s="727"/>
      <c r="S632" s="707"/>
      <c r="T632" s="727"/>
    </row>
    <row r="633" spans="10:20">
      <c r="J633" s="160"/>
      <c r="K633" s="160"/>
      <c r="M633" s="727"/>
      <c r="N633" s="727"/>
      <c r="S633" s="707"/>
      <c r="T633" s="727"/>
    </row>
    <row r="634" spans="10:20">
      <c r="J634" s="160"/>
      <c r="K634" s="160"/>
      <c r="M634" s="727"/>
      <c r="N634" s="727"/>
      <c r="S634" s="707"/>
      <c r="T634" s="727"/>
    </row>
    <row r="635" spans="10:20">
      <c r="J635" s="160"/>
      <c r="K635" s="160"/>
      <c r="M635" s="727"/>
      <c r="N635" s="727"/>
      <c r="S635" s="707"/>
      <c r="T635" s="727"/>
    </row>
    <row r="636" spans="10:20">
      <c r="J636" s="160"/>
      <c r="K636" s="160"/>
      <c r="M636" s="727"/>
      <c r="N636" s="727"/>
      <c r="S636" s="707"/>
      <c r="T636" s="727"/>
    </row>
    <row r="637" spans="10:20">
      <c r="J637" s="160"/>
      <c r="K637" s="160"/>
      <c r="M637" s="727"/>
      <c r="N637" s="727"/>
      <c r="S637" s="707"/>
      <c r="T637" s="727"/>
    </row>
    <row r="638" spans="10:20">
      <c r="J638" s="160"/>
      <c r="K638" s="160"/>
      <c r="M638" s="727"/>
      <c r="N638" s="727"/>
      <c r="S638" s="707"/>
      <c r="T638" s="727"/>
    </row>
    <row r="639" spans="10:20">
      <c r="J639" s="160"/>
      <c r="K639" s="160"/>
      <c r="M639" s="727"/>
      <c r="N639" s="727"/>
      <c r="S639" s="707"/>
      <c r="T639" s="727"/>
    </row>
    <row r="640" spans="10:20">
      <c r="J640" s="160"/>
      <c r="K640" s="160"/>
      <c r="M640" s="727"/>
      <c r="N640" s="727"/>
      <c r="S640" s="707"/>
      <c r="T640" s="727"/>
    </row>
    <row r="641" spans="10:20">
      <c r="J641" s="160"/>
      <c r="K641" s="160"/>
      <c r="M641" s="727"/>
      <c r="N641" s="727"/>
      <c r="S641" s="707"/>
      <c r="T641" s="727"/>
    </row>
    <row r="642" spans="10:20">
      <c r="J642" s="160"/>
      <c r="K642" s="160"/>
      <c r="M642" s="727"/>
      <c r="N642" s="727"/>
      <c r="S642" s="707"/>
      <c r="T642" s="727"/>
    </row>
    <row r="643" spans="10:20">
      <c r="J643" s="160"/>
      <c r="K643" s="160"/>
      <c r="M643" s="727"/>
      <c r="N643" s="727"/>
      <c r="S643" s="707"/>
      <c r="T643" s="727"/>
    </row>
    <row r="644" spans="10:20">
      <c r="J644" s="160"/>
      <c r="K644" s="160"/>
      <c r="M644" s="727"/>
      <c r="N644" s="727"/>
      <c r="S644" s="707"/>
      <c r="T644" s="727"/>
    </row>
    <row r="645" spans="10:20">
      <c r="J645" s="160"/>
      <c r="K645" s="160"/>
      <c r="M645" s="727"/>
      <c r="N645" s="727"/>
      <c r="S645" s="707"/>
      <c r="T645" s="727"/>
    </row>
    <row r="646" spans="10:20">
      <c r="J646" s="160"/>
      <c r="K646" s="160"/>
      <c r="M646" s="727"/>
      <c r="N646" s="727"/>
      <c r="S646" s="707"/>
      <c r="T646" s="727"/>
    </row>
    <row r="647" spans="10:20">
      <c r="J647" s="160"/>
      <c r="K647" s="160"/>
      <c r="M647" s="727"/>
      <c r="N647" s="727"/>
      <c r="S647" s="707"/>
      <c r="T647" s="727"/>
    </row>
    <row r="648" spans="10:20">
      <c r="J648" s="160"/>
      <c r="K648" s="160"/>
      <c r="M648" s="727"/>
      <c r="N648" s="727"/>
      <c r="S648" s="707"/>
      <c r="T648" s="727"/>
    </row>
    <row r="649" spans="10:20">
      <c r="J649" s="160"/>
      <c r="K649" s="160"/>
      <c r="M649" s="727"/>
      <c r="N649" s="727"/>
      <c r="S649" s="707"/>
      <c r="T649" s="727"/>
    </row>
    <row r="650" spans="10:20">
      <c r="J650" s="160"/>
      <c r="K650" s="160"/>
      <c r="M650" s="727"/>
      <c r="N650" s="727"/>
      <c r="S650" s="707"/>
      <c r="T650" s="727"/>
    </row>
    <row r="651" spans="10:20">
      <c r="J651" s="160"/>
      <c r="K651" s="160"/>
      <c r="M651" s="727"/>
      <c r="N651" s="727"/>
      <c r="S651" s="707"/>
      <c r="T651" s="727"/>
    </row>
    <row r="652" spans="10:20">
      <c r="J652" s="160"/>
      <c r="K652" s="160"/>
      <c r="M652" s="727"/>
      <c r="N652" s="727"/>
      <c r="S652" s="707"/>
      <c r="T652" s="727"/>
    </row>
    <row r="653" spans="10:20">
      <c r="J653" s="160"/>
      <c r="K653" s="160"/>
      <c r="M653" s="727"/>
      <c r="N653" s="727"/>
      <c r="S653" s="707"/>
      <c r="T653" s="727"/>
    </row>
    <row r="654" spans="10:20">
      <c r="J654" s="160"/>
      <c r="K654" s="160"/>
      <c r="M654" s="727"/>
      <c r="N654" s="727"/>
      <c r="S654" s="707"/>
      <c r="T654" s="727"/>
    </row>
    <row r="655" spans="10:20">
      <c r="J655" s="160"/>
      <c r="K655" s="160"/>
      <c r="M655" s="727"/>
      <c r="N655" s="727"/>
      <c r="S655" s="707"/>
      <c r="T655" s="727"/>
    </row>
    <row r="656" spans="10:20">
      <c r="J656" s="160"/>
      <c r="K656" s="160"/>
      <c r="M656" s="727"/>
      <c r="N656" s="727"/>
      <c r="S656" s="707"/>
      <c r="T656" s="727"/>
    </row>
    <row r="657" spans="10:20">
      <c r="J657" s="160"/>
      <c r="K657" s="160"/>
      <c r="M657" s="727"/>
      <c r="N657" s="727"/>
      <c r="S657" s="707"/>
      <c r="T657" s="727"/>
    </row>
    <row r="658" spans="10:20">
      <c r="J658" s="160"/>
      <c r="K658" s="160"/>
      <c r="M658" s="727"/>
      <c r="N658" s="727"/>
      <c r="S658" s="707"/>
      <c r="T658" s="727"/>
    </row>
    <row r="659" spans="10:20">
      <c r="J659" s="160"/>
      <c r="K659" s="160"/>
      <c r="M659" s="727"/>
      <c r="N659" s="727"/>
      <c r="S659" s="707"/>
      <c r="T659" s="727"/>
    </row>
    <row r="660" spans="10:20">
      <c r="J660" s="160"/>
      <c r="K660" s="160"/>
      <c r="M660" s="727"/>
      <c r="N660" s="727"/>
      <c r="S660" s="707"/>
      <c r="T660" s="727"/>
    </row>
    <row r="661" spans="10:20">
      <c r="J661" s="160"/>
      <c r="K661" s="160"/>
      <c r="M661" s="727"/>
      <c r="N661" s="727"/>
      <c r="S661" s="707"/>
      <c r="T661" s="727"/>
    </row>
    <row r="662" spans="10:20">
      <c r="J662" s="160"/>
      <c r="K662" s="160"/>
      <c r="M662" s="727"/>
      <c r="N662" s="727"/>
      <c r="S662" s="707"/>
      <c r="T662" s="727"/>
    </row>
    <row r="663" spans="10:20">
      <c r="J663" s="160"/>
      <c r="K663" s="160"/>
      <c r="M663" s="727"/>
      <c r="N663" s="727"/>
      <c r="S663" s="707"/>
      <c r="T663" s="727"/>
    </row>
    <row r="664" spans="10:20">
      <c r="J664" s="160"/>
      <c r="K664" s="160"/>
      <c r="M664" s="727"/>
      <c r="N664" s="727"/>
      <c r="S664" s="707"/>
      <c r="T664" s="727"/>
    </row>
    <row r="665" spans="10:20">
      <c r="J665" s="160"/>
      <c r="K665" s="160"/>
      <c r="M665" s="727"/>
      <c r="N665" s="727"/>
      <c r="S665" s="707"/>
      <c r="T665" s="727"/>
    </row>
    <row r="666" spans="10:20">
      <c r="J666" s="160"/>
      <c r="K666" s="160"/>
      <c r="M666" s="727"/>
      <c r="N666" s="727"/>
      <c r="S666" s="707"/>
      <c r="T666" s="727"/>
    </row>
    <row r="667" spans="10:20">
      <c r="J667" s="160"/>
      <c r="K667" s="160"/>
      <c r="M667" s="727"/>
      <c r="N667" s="727"/>
      <c r="S667" s="707"/>
      <c r="T667" s="727"/>
    </row>
    <row r="668" spans="10:20">
      <c r="J668" s="160"/>
      <c r="K668" s="160"/>
      <c r="M668" s="727"/>
      <c r="N668" s="727"/>
      <c r="S668" s="707"/>
      <c r="T668" s="727"/>
    </row>
    <row r="669" spans="10:20">
      <c r="J669" s="160"/>
      <c r="K669" s="160"/>
      <c r="M669" s="727"/>
      <c r="N669" s="727"/>
      <c r="S669" s="707"/>
      <c r="T669" s="727"/>
    </row>
    <row r="670" spans="10:20">
      <c r="J670" s="160"/>
      <c r="K670" s="160"/>
      <c r="M670" s="727"/>
      <c r="N670" s="727"/>
      <c r="S670" s="707"/>
      <c r="T670" s="727"/>
    </row>
    <row r="671" spans="10:20">
      <c r="J671" s="160"/>
      <c r="K671" s="160"/>
      <c r="M671" s="727"/>
      <c r="N671" s="727"/>
      <c r="T671" s="727"/>
    </row>
    <row r="672" spans="10:20">
      <c r="J672" s="160"/>
      <c r="K672" s="160"/>
      <c r="M672" s="727"/>
      <c r="N672" s="727"/>
      <c r="S672" s="707"/>
      <c r="T672" s="727"/>
    </row>
    <row r="673" spans="10:20">
      <c r="J673" s="160"/>
      <c r="K673" s="160"/>
      <c r="M673" s="727"/>
      <c r="N673" s="727"/>
      <c r="S673" s="707"/>
      <c r="T673" s="727"/>
    </row>
    <row r="674" spans="10:20">
      <c r="J674" s="160"/>
      <c r="K674" s="160"/>
      <c r="M674" s="727"/>
      <c r="N674" s="727"/>
      <c r="S674" s="707"/>
      <c r="T674" s="727"/>
    </row>
    <row r="675" spans="10:20">
      <c r="J675" s="160"/>
      <c r="K675" s="160"/>
      <c r="M675" s="727"/>
      <c r="N675" s="727"/>
      <c r="S675" s="707"/>
      <c r="T675" s="727"/>
    </row>
    <row r="676" spans="10:20">
      <c r="J676" s="160"/>
      <c r="K676" s="160"/>
      <c r="M676" s="727"/>
      <c r="N676" s="727"/>
      <c r="S676" s="707"/>
      <c r="T676" s="727"/>
    </row>
    <row r="677" spans="10:20">
      <c r="J677" s="160"/>
      <c r="K677" s="160"/>
      <c r="M677" s="727"/>
      <c r="N677" s="727"/>
      <c r="S677" s="707"/>
      <c r="T677" s="727"/>
    </row>
    <row r="678" spans="10:20">
      <c r="J678" s="160"/>
      <c r="K678" s="160"/>
      <c r="M678" s="727"/>
      <c r="N678" s="727"/>
      <c r="S678" s="707"/>
      <c r="T678" s="727"/>
    </row>
    <row r="679" spans="10:20">
      <c r="J679" s="160"/>
      <c r="K679" s="160"/>
      <c r="M679" s="727"/>
      <c r="N679" s="727"/>
      <c r="S679" s="707"/>
      <c r="T679" s="727"/>
    </row>
    <row r="680" spans="10:20">
      <c r="J680" s="160"/>
      <c r="K680" s="160"/>
      <c r="M680" s="727"/>
      <c r="N680" s="727"/>
      <c r="S680" s="707"/>
      <c r="T680" s="727"/>
    </row>
    <row r="681" spans="10:20">
      <c r="J681" s="160"/>
      <c r="K681" s="160"/>
      <c r="M681" s="727"/>
      <c r="N681" s="727"/>
      <c r="S681" s="707"/>
      <c r="T681" s="727"/>
    </row>
    <row r="682" spans="10:20">
      <c r="K682" s="160"/>
      <c r="M682" s="727"/>
      <c r="N682" s="727"/>
      <c r="S682" s="707"/>
      <c r="T682" s="728"/>
    </row>
    <row r="683" spans="10:20">
      <c r="J683" s="160"/>
      <c r="K683" s="160"/>
      <c r="M683" s="727"/>
      <c r="N683" s="727"/>
      <c r="S683" s="707"/>
      <c r="T683" s="727"/>
    </row>
    <row r="684" spans="10:20">
      <c r="J684" s="160"/>
      <c r="K684" s="160"/>
      <c r="M684" s="727"/>
      <c r="N684" s="727"/>
      <c r="S684" s="707"/>
      <c r="T684" s="727"/>
    </row>
    <row r="685" spans="10:20">
      <c r="J685" s="160"/>
      <c r="K685" s="160"/>
      <c r="M685" s="727"/>
      <c r="N685" s="727"/>
      <c r="S685" s="707"/>
      <c r="T685" s="727"/>
    </row>
    <row r="686" spans="10:20">
      <c r="J686" s="160"/>
      <c r="K686" s="160"/>
      <c r="M686" s="727"/>
      <c r="N686" s="727"/>
      <c r="S686" s="707"/>
      <c r="T686" s="727"/>
    </row>
    <row r="687" spans="10:20">
      <c r="J687" s="160"/>
      <c r="K687" s="160"/>
      <c r="M687" s="727"/>
      <c r="N687" s="727"/>
      <c r="S687" s="707"/>
      <c r="T687" s="727"/>
    </row>
    <row r="688" spans="10:20">
      <c r="J688" s="160"/>
      <c r="K688" s="160"/>
      <c r="M688" s="727"/>
      <c r="N688" s="727"/>
      <c r="S688" s="707"/>
      <c r="T688" s="727"/>
    </row>
    <row r="689" spans="10:20">
      <c r="J689" s="160"/>
      <c r="K689" s="160"/>
      <c r="M689" s="727"/>
      <c r="N689" s="727"/>
      <c r="S689" s="707"/>
      <c r="T689" s="727"/>
    </row>
    <row r="690" spans="10:20">
      <c r="J690" s="160"/>
      <c r="K690" s="160"/>
      <c r="M690" s="727"/>
      <c r="N690" s="727"/>
      <c r="S690" s="707"/>
      <c r="T690" s="727"/>
    </row>
    <row r="691" spans="10:20">
      <c r="J691" s="160"/>
      <c r="K691" s="160"/>
      <c r="M691" s="727"/>
      <c r="N691" s="727"/>
      <c r="S691" s="707"/>
      <c r="T691" s="727"/>
    </row>
    <row r="692" spans="10:20">
      <c r="J692" s="160"/>
      <c r="K692" s="160"/>
      <c r="M692" s="727"/>
      <c r="N692" s="727"/>
      <c r="S692" s="707"/>
      <c r="T692" s="727"/>
    </row>
    <row r="693" spans="10:20">
      <c r="J693" s="160"/>
      <c r="K693" s="160"/>
      <c r="M693" s="727"/>
      <c r="N693" s="727"/>
      <c r="S693" s="707"/>
      <c r="T693" s="727"/>
    </row>
    <row r="694" spans="10:20">
      <c r="J694" s="160"/>
      <c r="K694" s="160"/>
      <c r="M694" s="727"/>
      <c r="N694" s="727"/>
      <c r="S694" s="707"/>
      <c r="T694" s="727"/>
    </row>
    <row r="695" spans="10:20">
      <c r="J695" s="160"/>
      <c r="K695" s="160"/>
      <c r="M695" s="727"/>
      <c r="N695" s="727"/>
      <c r="S695" s="707"/>
      <c r="T695" s="727"/>
    </row>
    <row r="696" spans="10:20">
      <c r="J696" s="160"/>
      <c r="K696" s="160"/>
      <c r="M696" s="727"/>
      <c r="N696" s="727"/>
      <c r="S696" s="707"/>
      <c r="T696" s="727"/>
    </row>
    <row r="697" spans="10:20">
      <c r="J697" s="160"/>
      <c r="K697" s="160"/>
      <c r="M697" s="727"/>
      <c r="N697" s="727"/>
      <c r="S697" s="707"/>
      <c r="T697" s="727"/>
    </row>
    <row r="698" spans="10:20">
      <c r="J698" s="160"/>
      <c r="K698" s="160"/>
      <c r="M698" s="727"/>
      <c r="N698" s="727"/>
      <c r="S698" s="707"/>
      <c r="T698" s="727"/>
    </row>
    <row r="699" spans="10:20">
      <c r="J699" s="160"/>
      <c r="K699" s="160"/>
      <c r="M699" s="727"/>
      <c r="N699" s="727"/>
      <c r="S699" s="707"/>
      <c r="T699" s="727"/>
    </row>
    <row r="700" spans="10:20">
      <c r="J700" s="160"/>
      <c r="K700" s="160"/>
      <c r="M700" s="727"/>
      <c r="N700" s="727"/>
      <c r="S700" s="707"/>
      <c r="T700" s="727"/>
    </row>
    <row r="701" spans="10:20">
      <c r="J701" s="160"/>
      <c r="K701" s="160"/>
      <c r="M701" s="727"/>
      <c r="N701" s="727"/>
      <c r="S701" s="707"/>
      <c r="T701" s="727"/>
    </row>
    <row r="702" spans="10:20">
      <c r="J702" s="160"/>
      <c r="K702" s="160"/>
      <c r="M702" s="727"/>
      <c r="N702" s="727"/>
      <c r="S702" s="707"/>
      <c r="T702" s="727"/>
    </row>
    <row r="703" spans="10:20">
      <c r="J703" s="160"/>
      <c r="K703" s="160"/>
      <c r="M703" s="727"/>
      <c r="N703" s="727"/>
      <c r="S703" s="707"/>
      <c r="T703" s="727"/>
    </row>
    <row r="704" spans="10:20">
      <c r="J704" s="160"/>
      <c r="K704" s="160"/>
      <c r="M704" s="727"/>
      <c r="N704" s="727"/>
      <c r="S704" s="707"/>
      <c r="T704" s="727"/>
    </row>
    <row r="705" spans="10:20">
      <c r="J705" s="160"/>
      <c r="K705" s="160"/>
      <c r="M705" s="727"/>
      <c r="N705" s="727"/>
      <c r="S705" s="707"/>
      <c r="T705" s="727"/>
    </row>
    <row r="706" spans="10:20">
      <c r="J706" s="160"/>
      <c r="K706" s="160"/>
      <c r="M706" s="727"/>
      <c r="N706" s="727"/>
      <c r="S706" s="707"/>
      <c r="T706" s="727"/>
    </row>
    <row r="707" spans="10:20">
      <c r="J707" s="160"/>
      <c r="K707" s="160"/>
      <c r="M707" s="727"/>
      <c r="N707" s="727"/>
      <c r="S707" s="707"/>
      <c r="T707" s="727"/>
    </row>
    <row r="708" spans="10:20">
      <c r="J708" s="160"/>
      <c r="K708" s="160"/>
      <c r="M708" s="727"/>
      <c r="N708" s="727"/>
      <c r="S708" s="707"/>
      <c r="T708" s="727"/>
    </row>
    <row r="709" spans="10:20">
      <c r="J709" s="160"/>
      <c r="K709" s="160"/>
      <c r="M709" s="727"/>
      <c r="N709" s="727"/>
      <c r="S709" s="707"/>
      <c r="T709" s="727"/>
    </row>
    <row r="710" spans="10:20">
      <c r="J710" s="160"/>
      <c r="K710" s="160"/>
      <c r="M710" s="727"/>
      <c r="N710" s="727"/>
      <c r="S710" s="707"/>
      <c r="T710" s="727"/>
    </row>
    <row r="711" spans="10:20">
      <c r="J711" s="160"/>
      <c r="K711" s="160"/>
      <c r="M711" s="727"/>
      <c r="N711" s="727"/>
      <c r="S711" s="707"/>
      <c r="T711" s="727"/>
    </row>
    <row r="712" spans="10:20">
      <c r="J712" s="160"/>
      <c r="K712" s="160"/>
      <c r="M712" s="727"/>
      <c r="N712" s="727"/>
      <c r="S712" s="707"/>
      <c r="T712" s="727"/>
    </row>
    <row r="713" spans="10:20">
      <c r="J713" s="160"/>
      <c r="K713" s="160"/>
      <c r="M713" s="727"/>
      <c r="N713" s="727"/>
      <c r="S713" s="707"/>
      <c r="T713" s="727"/>
    </row>
    <row r="714" spans="10:20">
      <c r="J714" s="160"/>
      <c r="K714" s="160"/>
      <c r="M714" s="727"/>
      <c r="N714" s="727"/>
      <c r="S714" s="707"/>
      <c r="T714" s="727"/>
    </row>
    <row r="715" spans="10:20">
      <c r="J715" s="160"/>
      <c r="K715" s="160"/>
      <c r="M715" s="727"/>
      <c r="N715" s="727"/>
      <c r="S715" s="707"/>
      <c r="T715" s="727"/>
    </row>
    <row r="716" spans="10:20">
      <c r="J716" s="160"/>
      <c r="K716" s="160"/>
      <c r="M716" s="727"/>
      <c r="N716" s="727"/>
      <c r="S716" s="707"/>
      <c r="T716" s="727"/>
    </row>
    <row r="717" spans="10:20">
      <c r="J717" s="160"/>
      <c r="K717" s="160"/>
      <c r="M717" s="727"/>
      <c r="N717" s="727"/>
      <c r="S717" s="707"/>
      <c r="T717" s="727"/>
    </row>
    <row r="718" spans="10:20">
      <c r="J718" s="160"/>
      <c r="K718" s="160"/>
      <c r="M718" s="727"/>
      <c r="N718" s="727"/>
      <c r="S718" s="707"/>
      <c r="T718" s="727"/>
    </row>
    <row r="719" spans="10:20">
      <c r="J719" s="160"/>
      <c r="K719" s="160"/>
      <c r="M719" s="727"/>
      <c r="N719" s="727"/>
      <c r="S719" s="707"/>
      <c r="T719" s="727"/>
    </row>
    <row r="720" spans="10:20">
      <c r="J720" s="160"/>
      <c r="K720" s="160"/>
      <c r="M720" s="727"/>
      <c r="N720" s="727"/>
      <c r="S720" s="707"/>
      <c r="T720" s="727"/>
    </row>
    <row r="721" spans="10:20">
      <c r="J721" s="160"/>
      <c r="K721" s="160"/>
      <c r="M721" s="727"/>
      <c r="N721" s="727"/>
      <c r="S721" s="707"/>
      <c r="T721" s="727"/>
    </row>
    <row r="722" spans="10:20">
      <c r="J722" s="160"/>
      <c r="K722" s="160"/>
      <c r="M722" s="727"/>
      <c r="N722" s="727"/>
      <c r="S722" s="707"/>
      <c r="T722" s="727"/>
    </row>
    <row r="723" spans="10:20">
      <c r="J723" s="160"/>
      <c r="K723" s="160"/>
      <c r="M723" s="727"/>
      <c r="N723" s="727"/>
      <c r="T723" s="727"/>
    </row>
    <row r="724" spans="10:20">
      <c r="J724" s="160"/>
      <c r="K724" s="160"/>
      <c r="M724" s="727"/>
      <c r="N724" s="727"/>
      <c r="S724" s="707"/>
      <c r="T724" s="727"/>
    </row>
    <row r="725" spans="10:20">
      <c r="J725" s="160"/>
      <c r="K725" s="160"/>
      <c r="M725" s="727"/>
      <c r="N725" s="727"/>
      <c r="S725" s="707"/>
      <c r="T725" s="727"/>
    </row>
    <row r="726" spans="10:20">
      <c r="J726" s="160"/>
      <c r="K726" s="160"/>
      <c r="M726" s="727"/>
      <c r="N726" s="727"/>
      <c r="S726" s="707"/>
      <c r="T726" s="727"/>
    </row>
    <row r="727" spans="10:20">
      <c r="J727" s="160"/>
      <c r="K727" s="160"/>
      <c r="M727" s="727"/>
      <c r="N727" s="727"/>
      <c r="S727" s="707"/>
      <c r="T727" s="727"/>
    </row>
    <row r="728" spans="10:20">
      <c r="J728" s="160"/>
      <c r="K728" s="160"/>
      <c r="M728" s="727"/>
      <c r="N728" s="727"/>
      <c r="S728" s="707"/>
      <c r="T728" s="727"/>
    </row>
    <row r="729" spans="10:20">
      <c r="J729" s="160"/>
      <c r="K729" s="160"/>
      <c r="M729" s="727"/>
      <c r="N729" s="727"/>
      <c r="S729" s="707"/>
      <c r="T729" s="727"/>
    </row>
    <row r="730" spans="10:20">
      <c r="J730" s="160"/>
      <c r="K730" s="160"/>
      <c r="M730" s="727"/>
      <c r="N730" s="727"/>
      <c r="S730" s="707"/>
      <c r="T730" s="727"/>
    </row>
    <row r="731" spans="10:20">
      <c r="J731" s="160"/>
      <c r="K731" s="160"/>
      <c r="M731" s="727"/>
      <c r="N731" s="727"/>
      <c r="S731" s="707"/>
      <c r="T731" s="727"/>
    </row>
    <row r="732" spans="10:20">
      <c r="J732" s="160"/>
      <c r="K732" s="160"/>
      <c r="M732" s="727"/>
      <c r="N732" s="727"/>
      <c r="S732" s="707"/>
      <c r="T732" s="727"/>
    </row>
    <row r="733" spans="10:20">
      <c r="J733" s="160"/>
      <c r="K733" s="160"/>
      <c r="M733" s="727"/>
      <c r="N733" s="727"/>
      <c r="S733" s="707"/>
      <c r="T733" s="727"/>
    </row>
    <row r="734" spans="10:20">
      <c r="J734" s="160"/>
      <c r="K734" s="160"/>
      <c r="M734" s="727"/>
      <c r="N734" s="727"/>
      <c r="S734" s="707"/>
      <c r="T734" s="727"/>
    </row>
    <row r="735" spans="10:20">
      <c r="J735" s="160"/>
      <c r="K735" s="160"/>
      <c r="M735" s="727"/>
      <c r="N735" s="727"/>
      <c r="S735" s="707"/>
      <c r="T735" s="727"/>
    </row>
    <row r="736" spans="10:20">
      <c r="K736" s="160"/>
      <c r="M736" s="727"/>
      <c r="N736" s="727"/>
      <c r="S736" s="707"/>
      <c r="T736" s="728"/>
    </row>
    <row r="737" spans="10:20">
      <c r="J737" s="160"/>
      <c r="K737" s="160"/>
      <c r="M737" s="727"/>
      <c r="N737" s="727"/>
      <c r="S737" s="707"/>
      <c r="T737" s="727"/>
    </row>
    <row r="738" spans="10:20">
      <c r="J738" s="160"/>
      <c r="K738" s="160"/>
      <c r="M738" s="727"/>
      <c r="N738" s="727"/>
      <c r="S738" s="707"/>
      <c r="T738" s="727"/>
    </row>
    <row r="739" spans="10:20">
      <c r="J739" s="160"/>
      <c r="K739" s="160"/>
      <c r="M739" s="727"/>
      <c r="N739" s="727"/>
      <c r="S739" s="707"/>
      <c r="T739" s="727"/>
    </row>
    <row r="740" spans="10:20">
      <c r="J740" s="160"/>
      <c r="K740" s="160"/>
      <c r="M740" s="727"/>
      <c r="N740" s="727"/>
      <c r="S740" s="707"/>
      <c r="T740" s="727"/>
    </row>
    <row r="741" spans="10:20">
      <c r="J741" s="160"/>
      <c r="K741" s="160"/>
      <c r="M741" s="727"/>
      <c r="N741" s="727"/>
      <c r="S741" s="707"/>
      <c r="T741" s="727"/>
    </row>
    <row r="742" spans="10:20">
      <c r="J742" s="160"/>
      <c r="K742" s="160"/>
      <c r="M742" s="727"/>
      <c r="N742" s="727"/>
      <c r="S742" s="707"/>
      <c r="T742" s="727"/>
    </row>
    <row r="743" spans="10:20">
      <c r="J743" s="160"/>
      <c r="K743" s="160"/>
      <c r="M743" s="727"/>
      <c r="N743" s="727"/>
      <c r="S743" s="707"/>
      <c r="T743" s="727"/>
    </row>
    <row r="744" spans="10:20">
      <c r="J744" s="160"/>
      <c r="K744" s="160"/>
      <c r="M744" s="727"/>
      <c r="N744" s="727"/>
      <c r="S744" s="707"/>
      <c r="T744" s="727"/>
    </row>
    <row r="745" spans="10:20">
      <c r="J745" s="160"/>
      <c r="K745" s="160"/>
      <c r="M745" s="727"/>
      <c r="N745" s="727"/>
      <c r="S745" s="707"/>
      <c r="T745" s="727"/>
    </row>
    <row r="746" spans="10:20">
      <c r="J746" s="160"/>
      <c r="K746" s="160"/>
      <c r="M746" s="727"/>
      <c r="N746" s="727"/>
      <c r="S746" s="707"/>
      <c r="T746" s="727"/>
    </row>
    <row r="747" spans="10:20">
      <c r="J747" s="160"/>
      <c r="K747" s="160"/>
      <c r="M747" s="727"/>
      <c r="N747" s="727"/>
      <c r="S747" s="707"/>
      <c r="T747" s="727"/>
    </row>
    <row r="748" spans="10:20">
      <c r="J748" s="160"/>
      <c r="K748" s="160"/>
      <c r="M748" s="727"/>
      <c r="N748" s="727"/>
      <c r="S748" s="707"/>
      <c r="T748" s="727"/>
    </row>
    <row r="749" spans="10:20">
      <c r="J749" s="160"/>
      <c r="K749" s="160"/>
      <c r="M749" s="727"/>
      <c r="N749" s="727"/>
      <c r="S749" s="707"/>
      <c r="T749" s="727"/>
    </row>
    <row r="750" spans="10:20">
      <c r="J750" s="160"/>
      <c r="K750" s="160"/>
      <c r="M750" s="727"/>
      <c r="N750" s="727"/>
      <c r="S750" s="707"/>
      <c r="T750" s="727"/>
    </row>
    <row r="751" spans="10:20">
      <c r="J751" s="160"/>
      <c r="K751" s="160"/>
      <c r="M751" s="727"/>
      <c r="N751" s="727"/>
      <c r="S751" s="707"/>
      <c r="T751" s="727"/>
    </row>
    <row r="752" spans="10:20">
      <c r="J752" s="160"/>
      <c r="K752" s="160"/>
      <c r="M752" s="727"/>
      <c r="N752" s="727"/>
      <c r="S752" s="707"/>
      <c r="T752" s="727"/>
    </row>
    <row r="753" spans="10:20">
      <c r="J753" s="160"/>
      <c r="K753" s="160"/>
      <c r="M753" s="727"/>
      <c r="N753" s="727"/>
      <c r="S753" s="707"/>
      <c r="T753" s="727"/>
    </row>
    <row r="754" spans="10:20">
      <c r="J754" s="160"/>
      <c r="K754" s="160"/>
      <c r="M754" s="727"/>
      <c r="N754" s="727"/>
      <c r="S754" s="707"/>
      <c r="T754" s="727"/>
    </row>
    <row r="755" spans="10:20">
      <c r="J755" s="160"/>
      <c r="K755" s="160"/>
      <c r="M755" s="727"/>
      <c r="N755" s="727"/>
      <c r="S755" s="707"/>
      <c r="T755" s="727"/>
    </row>
    <row r="756" spans="10:20">
      <c r="J756" s="160"/>
      <c r="K756" s="160"/>
      <c r="M756" s="727"/>
      <c r="N756" s="727"/>
      <c r="S756" s="707"/>
      <c r="T756" s="727"/>
    </row>
    <row r="757" spans="10:20">
      <c r="J757" s="160"/>
      <c r="K757" s="160"/>
      <c r="M757" s="727"/>
      <c r="N757" s="727"/>
      <c r="S757" s="707"/>
      <c r="T757" s="727"/>
    </row>
    <row r="758" spans="10:20">
      <c r="J758" s="160"/>
      <c r="K758" s="160"/>
      <c r="M758" s="727"/>
      <c r="N758" s="727"/>
      <c r="S758" s="707"/>
      <c r="T758" s="727"/>
    </row>
    <row r="759" spans="10:20">
      <c r="J759" s="160"/>
      <c r="K759" s="160"/>
      <c r="M759" s="727"/>
      <c r="N759" s="727"/>
      <c r="S759" s="707"/>
      <c r="T759" s="727"/>
    </row>
    <row r="760" spans="10:20">
      <c r="J760" s="160"/>
      <c r="K760" s="160"/>
      <c r="M760" s="727"/>
      <c r="N760" s="727"/>
      <c r="S760" s="707"/>
      <c r="T760" s="727"/>
    </row>
    <row r="761" spans="10:20">
      <c r="J761" s="160"/>
      <c r="K761" s="160"/>
      <c r="M761" s="727"/>
      <c r="N761" s="727"/>
      <c r="S761" s="707"/>
      <c r="T761" s="727"/>
    </row>
    <row r="762" spans="10:20">
      <c r="J762" s="160"/>
      <c r="K762" s="160"/>
      <c r="M762" s="727"/>
      <c r="N762" s="727"/>
      <c r="S762" s="707"/>
      <c r="T762" s="727"/>
    </row>
    <row r="763" spans="10:20">
      <c r="J763" s="160"/>
      <c r="K763" s="160"/>
      <c r="M763" s="727"/>
      <c r="N763" s="727"/>
      <c r="S763" s="707"/>
      <c r="T763" s="727"/>
    </row>
    <row r="764" spans="10:20">
      <c r="J764" s="160"/>
      <c r="K764" s="160"/>
      <c r="M764" s="727"/>
      <c r="N764" s="727"/>
      <c r="S764" s="707"/>
      <c r="T764" s="727"/>
    </row>
    <row r="765" spans="10:20">
      <c r="J765" s="160"/>
      <c r="K765" s="160"/>
      <c r="M765" s="727"/>
      <c r="N765" s="727"/>
      <c r="S765" s="707"/>
      <c r="T765" s="727"/>
    </row>
    <row r="766" spans="10:20">
      <c r="J766" s="160"/>
      <c r="K766" s="160"/>
      <c r="M766" s="727"/>
      <c r="N766" s="727"/>
      <c r="S766" s="707"/>
      <c r="T766" s="727"/>
    </row>
    <row r="767" spans="10:20">
      <c r="J767" s="160"/>
      <c r="K767" s="160"/>
      <c r="M767" s="727"/>
      <c r="N767" s="727"/>
      <c r="S767" s="707"/>
      <c r="T767" s="727"/>
    </row>
    <row r="768" spans="10:20">
      <c r="J768" s="160"/>
      <c r="K768" s="160"/>
      <c r="M768" s="727"/>
      <c r="N768" s="727"/>
      <c r="S768" s="707"/>
      <c r="T768" s="727"/>
    </row>
    <row r="769" spans="10:20">
      <c r="J769" s="160"/>
      <c r="K769" s="160"/>
      <c r="M769" s="727"/>
      <c r="N769" s="727"/>
      <c r="S769" s="707"/>
      <c r="T769" s="727"/>
    </row>
    <row r="770" spans="10:20">
      <c r="J770" s="160"/>
      <c r="K770" s="160"/>
      <c r="M770" s="727"/>
      <c r="N770" s="727"/>
      <c r="S770" s="707"/>
      <c r="T770" s="727"/>
    </row>
    <row r="771" spans="10:20">
      <c r="J771" s="160"/>
      <c r="K771" s="160"/>
      <c r="M771" s="727"/>
      <c r="N771" s="727"/>
      <c r="S771" s="707"/>
      <c r="T771" s="727"/>
    </row>
    <row r="772" spans="10:20">
      <c r="J772" s="160"/>
      <c r="K772" s="160"/>
      <c r="M772" s="727"/>
      <c r="N772" s="727"/>
      <c r="S772" s="707"/>
      <c r="T772" s="727"/>
    </row>
    <row r="773" spans="10:20">
      <c r="J773" s="160"/>
      <c r="K773" s="160"/>
      <c r="M773" s="727"/>
      <c r="N773" s="727"/>
      <c r="S773" s="707"/>
      <c r="T773" s="727"/>
    </row>
    <row r="774" spans="10:20">
      <c r="J774" s="160"/>
      <c r="K774" s="160"/>
      <c r="M774" s="727"/>
      <c r="N774" s="727"/>
      <c r="S774" s="707"/>
      <c r="T774" s="727"/>
    </row>
    <row r="775" spans="10:20">
      <c r="J775" s="160"/>
      <c r="K775" s="160"/>
      <c r="M775" s="727"/>
      <c r="N775" s="727"/>
      <c r="S775" s="707"/>
      <c r="T775" s="727"/>
    </row>
    <row r="776" spans="10:20">
      <c r="J776" s="160"/>
      <c r="K776" s="160"/>
      <c r="M776" s="727"/>
      <c r="N776" s="727"/>
      <c r="S776" s="707"/>
      <c r="T776" s="727"/>
    </row>
    <row r="777" spans="10:20">
      <c r="J777" s="160"/>
      <c r="K777" s="160"/>
      <c r="M777" s="727"/>
      <c r="N777" s="727"/>
      <c r="T777" s="727"/>
    </row>
    <row r="778" spans="10:20">
      <c r="J778" s="160"/>
      <c r="K778" s="160"/>
      <c r="M778" s="727"/>
      <c r="N778" s="727"/>
      <c r="S778" s="707"/>
      <c r="T778" s="727"/>
    </row>
    <row r="779" spans="10:20">
      <c r="J779" s="160"/>
      <c r="K779" s="160"/>
      <c r="M779" s="727"/>
      <c r="N779" s="727"/>
      <c r="S779" s="707"/>
      <c r="T779" s="727"/>
    </row>
    <row r="780" spans="10:20">
      <c r="J780" s="160"/>
      <c r="K780" s="160"/>
      <c r="M780" s="727"/>
      <c r="N780" s="727"/>
      <c r="S780" s="707"/>
      <c r="T780" s="727"/>
    </row>
    <row r="781" spans="10:20">
      <c r="J781" s="160"/>
      <c r="K781" s="160"/>
      <c r="M781" s="727"/>
      <c r="N781" s="727"/>
      <c r="S781" s="707"/>
      <c r="T781" s="727"/>
    </row>
    <row r="782" spans="10:20">
      <c r="J782" s="160"/>
      <c r="K782" s="160"/>
      <c r="M782" s="727"/>
      <c r="N782" s="727"/>
      <c r="S782" s="707"/>
      <c r="T782" s="727"/>
    </row>
    <row r="783" spans="10:20">
      <c r="J783" s="160"/>
      <c r="K783" s="160"/>
      <c r="M783" s="727"/>
      <c r="N783" s="727"/>
      <c r="S783" s="707"/>
      <c r="T783" s="727"/>
    </row>
    <row r="784" spans="10:20">
      <c r="J784" s="160"/>
      <c r="K784" s="160"/>
      <c r="M784" s="727"/>
      <c r="N784" s="727"/>
      <c r="S784" s="707"/>
      <c r="T784" s="727"/>
    </row>
    <row r="785" spans="10:20">
      <c r="J785" s="160"/>
      <c r="K785" s="160"/>
      <c r="M785" s="727"/>
      <c r="N785" s="727"/>
      <c r="S785" s="707"/>
      <c r="T785" s="727"/>
    </row>
    <row r="786" spans="10:20">
      <c r="J786" s="160"/>
      <c r="K786" s="160"/>
      <c r="M786" s="727"/>
      <c r="N786" s="727"/>
      <c r="S786" s="707"/>
      <c r="T786" s="727"/>
    </row>
    <row r="787" spans="10:20">
      <c r="J787" s="160"/>
      <c r="K787" s="160"/>
      <c r="M787" s="727"/>
      <c r="N787" s="727"/>
      <c r="S787" s="707"/>
      <c r="T787" s="727"/>
    </row>
    <row r="788" spans="10:20">
      <c r="J788" s="160"/>
      <c r="K788" s="160"/>
      <c r="M788" s="727"/>
      <c r="N788" s="727"/>
      <c r="S788" s="707"/>
      <c r="T788" s="727"/>
    </row>
    <row r="789" spans="10:20">
      <c r="K789" s="160"/>
      <c r="M789" s="727"/>
      <c r="N789" s="727"/>
      <c r="S789" s="707"/>
      <c r="T789" s="728"/>
    </row>
    <row r="790" spans="10:20">
      <c r="K790" s="160"/>
      <c r="M790" s="727"/>
      <c r="N790" s="727"/>
      <c r="S790" s="707"/>
      <c r="T790" s="728"/>
    </row>
    <row r="791" spans="10:20">
      <c r="J791" s="160"/>
      <c r="K791" s="160"/>
      <c r="M791" s="727"/>
      <c r="N791" s="727"/>
      <c r="S791" s="707"/>
      <c r="T791" s="727"/>
    </row>
    <row r="792" spans="10:20">
      <c r="J792" s="160"/>
      <c r="K792" s="160"/>
      <c r="M792" s="727"/>
      <c r="N792" s="727"/>
      <c r="S792" s="707"/>
      <c r="T792" s="727"/>
    </row>
    <row r="793" spans="10:20">
      <c r="J793" s="160"/>
      <c r="K793" s="160"/>
      <c r="M793" s="727"/>
      <c r="N793" s="727"/>
      <c r="S793" s="707"/>
      <c r="T793" s="727"/>
    </row>
    <row r="794" spans="10:20">
      <c r="J794" s="160"/>
      <c r="K794" s="160"/>
      <c r="M794" s="727"/>
      <c r="N794" s="727"/>
      <c r="S794" s="707"/>
      <c r="T794" s="727"/>
    </row>
    <row r="795" spans="10:20">
      <c r="J795" s="160"/>
      <c r="K795" s="160"/>
      <c r="M795" s="727"/>
      <c r="N795" s="727"/>
      <c r="S795" s="707"/>
      <c r="T795" s="727"/>
    </row>
    <row r="796" spans="10:20">
      <c r="J796" s="160"/>
      <c r="K796" s="160"/>
      <c r="M796" s="727"/>
      <c r="N796" s="727"/>
      <c r="S796" s="707"/>
      <c r="T796" s="727"/>
    </row>
    <row r="797" spans="10:20">
      <c r="J797" s="160"/>
      <c r="K797" s="160"/>
      <c r="M797" s="727"/>
      <c r="N797" s="727"/>
      <c r="S797" s="707"/>
      <c r="T797" s="727"/>
    </row>
    <row r="798" spans="10:20">
      <c r="J798" s="160"/>
      <c r="K798" s="160"/>
      <c r="M798" s="727"/>
      <c r="N798" s="727"/>
      <c r="S798" s="707"/>
      <c r="T798" s="727"/>
    </row>
    <row r="799" spans="10:20">
      <c r="J799" s="160"/>
      <c r="K799" s="160"/>
      <c r="M799" s="727"/>
      <c r="N799" s="727"/>
      <c r="S799" s="707"/>
      <c r="T799" s="727"/>
    </row>
    <row r="800" spans="10:20">
      <c r="J800" s="160"/>
      <c r="K800" s="160"/>
      <c r="M800" s="727"/>
      <c r="N800" s="727"/>
      <c r="S800" s="707"/>
      <c r="T800" s="727"/>
    </row>
    <row r="801" spans="10:20">
      <c r="J801" s="160"/>
      <c r="K801" s="160"/>
      <c r="M801" s="727"/>
      <c r="N801" s="727"/>
      <c r="S801" s="707"/>
      <c r="T801" s="727"/>
    </row>
    <row r="802" spans="10:20">
      <c r="J802" s="160"/>
      <c r="K802" s="160"/>
      <c r="M802" s="727"/>
      <c r="N802" s="727"/>
      <c r="S802" s="707"/>
      <c r="T802" s="727"/>
    </row>
    <row r="803" spans="10:20">
      <c r="J803" s="160"/>
      <c r="K803" s="160"/>
      <c r="M803" s="727"/>
      <c r="N803" s="727"/>
      <c r="S803" s="707"/>
      <c r="T803" s="727"/>
    </row>
    <row r="804" spans="10:20">
      <c r="J804" s="160"/>
      <c r="K804" s="160"/>
      <c r="M804" s="727"/>
      <c r="N804" s="727"/>
      <c r="S804" s="707"/>
      <c r="T804" s="727"/>
    </row>
    <row r="805" spans="10:20">
      <c r="J805" s="160"/>
      <c r="K805" s="160"/>
      <c r="M805" s="727"/>
      <c r="N805" s="727"/>
      <c r="S805" s="707"/>
      <c r="T805" s="727"/>
    </row>
    <row r="806" spans="10:20">
      <c r="J806" s="160"/>
      <c r="K806" s="160"/>
      <c r="M806" s="727"/>
      <c r="N806" s="727"/>
      <c r="S806" s="707"/>
      <c r="T806" s="727"/>
    </row>
    <row r="807" spans="10:20">
      <c r="J807" s="160"/>
      <c r="K807" s="160"/>
      <c r="M807" s="727"/>
      <c r="N807" s="727"/>
      <c r="S807" s="707"/>
      <c r="T807" s="727"/>
    </row>
    <row r="808" spans="10:20">
      <c r="J808" s="160"/>
      <c r="K808" s="160"/>
      <c r="M808" s="727"/>
      <c r="N808" s="727"/>
      <c r="S808" s="707"/>
      <c r="T808" s="727"/>
    </row>
    <row r="809" spans="10:20">
      <c r="J809" s="160"/>
      <c r="K809" s="160"/>
      <c r="M809" s="727"/>
      <c r="N809" s="727"/>
      <c r="S809" s="707"/>
      <c r="T809" s="727"/>
    </row>
    <row r="810" spans="10:20">
      <c r="J810" s="160"/>
      <c r="K810" s="160"/>
      <c r="M810" s="727"/>
      <c r="N810" s="727"/>
      <c r="S810" s="707"/>
      <c r="T810" s="727"/>
    </row>
    <row r="811" spans="10:20">
      <c r="J811" s="160"/>
      <c r="K811" s="160"/>
      <c r="M811" s="727"/>
      <c r="N811" s="727"/>
      <c r="S811" s="707"/>
      <c r="T811" s="727"/>
    </row>
    <row r="812" spans="10:20">
      <c r="J812" s="160"/>
      <c r="K812" s="160"/>
      <c r="M812" s="727"/>
      <c r="N812" s="727"/>
      <c r="S812" s="707"/>
      <c r="T812" s="727"/>
    </row>
    <row r="813" spans="10:20">
      <c r="J813" s="160"/>
      <c r="K813" s="160"/>
      <c r="M813" s="727"/>
      <c r="N813" s="727"/>
      <c r="S813" s="707"/>
      <c r="T813" s="727"/>
    </row>
    <row r="814" spans="10:20">
      <c r="J814" s="160"/>
      <c r="K814" s="160"/>
      <c r="M814" s="727"/>
      <c r="N814" s="727"/>
      <c r="S814" s="707"/>
      <c r="T814" s="727"/>
    </row>
    <row r="815" spans="10:20">
      <c r="J815" s="160"/>
      <c r="K815" s="160"/>
      <c r="M815" s="727"/>
      <c r="N815" s="727"/>
      <c r="S815" s="707"/>
      <c r="T815" s="727"/>
    </row>
    <row r="816" spans="10:20">
      <c r="J816" s="160"/>
      <c r="K816" s="160"/>
      <c r="M816" s="727"/>
      <c r="N816" s="727"/>
      <c r="S816" s="707"/>
      <c r="T816" s="727"/>
    </row>
    <row r="817" spans="10:20">
      <c r="J817" s="160"/>
      <c r="K817" s="160"/>
      <c r="M817" s="727"/>
      <c r="N817" s="727"/>
      <c r="S817" s="707"/>
      <c r="T817" s="727"/>
    </row>
    <row r="818" spans="10:20">
      <c r="J818" s="160"/>
      <c r="K818" s="160"/>
      <c r="M818" s="727"/>
      <c r="N818" s="727"/>
      <c r="S818" s="707"/>
      <c r="T818" s="727"/>
    </row>
    <row r="819" spans="10:20">
      <c r="J819" s="160"/>
      <c r="K819" s="160"/>
      <c r="M819" s="727"/>
      <c r="N819" s="727"/>
      <c r="S819" s="707"/>
      <c r="T819" s="727"/>
    </row>
    <row r="820" spans="10:20">
      <c r="J820" s="160"/>
      <c r="K820" s="160"/>
      <c r="M820" s="727"/>
      <c r="N820" s="727"/>
      <c r="S820" s="707"/>
      <c r="T820" s="727"/>
    </row>
    <row r="821" spans="10:20">
      <c r="J821" s="160"/>
      <c r="K821" s="160"/>
      <c r="M821" s="727"/>
      <c r="N821" s="727"/>
      <c r="S821" s="707"/>
      <c r="T821" s="727"/>
    </row>
    <row r="822" spans="10:20">
      <c r="J822" s="160"/>
      <c r="K822" s="160"/>
      <c r="M822" s="727"/>
      <c r="N822" s="727"/>
      <c r="S822" s="707"/>
      <c r="T822" s="727"/>
    </row>
    <row r="823" spans="10:20">
      <c r="J823" s="160"/>
      <c r="K823" s="160"/>
      <c r="M823" s="727"/>
      <c r="N823" s="727"/>
      <c r="S823" s="707"/>
      <c r="T823" s="727"/>
    </row>
    <row r="824" spans="10:20">
      <c r="J824" s="160"/>
      <c r="K824" s="160"/>
      <c r="M824" s="727"/>
      <c r="N824" s="727"/>
      <c r="S824" s="707"/>
      <c r="T824" s="727"/>
    </row>
    <row r="825" spans="10:20">
      <c r="J825" s="160"/>
      <c r="K825" s="160"/>
      <c r="M825" s="727"/>
      <c r="N825" s="727"/>
      <c r="S825" s="707"/>
      <c r="T825" s="727"/>
    </row>
    <row r="826" spans="10:20">
      <c r="J826" s="160"/>
      <c r="K826" s="160"/>
      <c r="M826" s="727"/>
      <c r="N826" s="727"/>
      <c r="S826" s="707"/>
      <c r="T826" s="727"/>
    </row>
    <row r="827" spans="10:20">
      <c r="J827" s="160"/>
      <c r="K827" s="160"/>
      <c r="M827" s="727"/>
      <c r="N827" s="727"/>
      <c r="S827" s="707"/>
      <c r="T827" s="727"/>
    </row>
    <row r="828" spans="10:20">
      <c r="K828" s="160"/>
      <c r="M828" s="727"/>
      <c r="N828" s="727"/>
      <c r="S828" s="707"/>
      <c r="T828" s="728"/>
    </row>
    <row r="829" spans="10:20">
      <c r="J829" s="160"/>
      <c r="K829" s="160"/>
      <c r="M829" s="727"/>
      <c r="N829" s="727"/>
      <c r="S829" s="707"/>
      <c r="T829" s="727"/>
    </row>
    <row r="830" spans="10:20">
      <c r="J830" s="160"/>
      <c r="K830" s="160"/>
      <c r="M830" s="727"/>
      <c r="N830" s="727"/>
      <c r="S830" s="707"/>
      <c r="T830" s="727"/>
    </row>
    <row r="831" spans="10:20">
      <c r="J831" s="160"/>
      <c r="K831" s="160"/>
      <c r="M831" s="727"/>
      <c r="N831" s="727"/>
      <c r="S831" s="707"/>
      <c r="T831" s="727"/>
    </row>
    <row r="832" spans="10:20">
      <c r="J832" s="160"/>
      <c r="K832" s="160"/>
      <c r="M832" s="727"/>
      <c r="N832" s="727"/>
      <c r="S832" s="707"/>
      <c r="T832" s="727"/>
    </row>
    <row r="833" spans="10:20">
      <c r="J833" s="160"/>
      <c r="K833" s="160"/>
      <c r="M833" s="727"/>
      <c r="N833" s="727"/>
      <c r="S833" s="707"/>
      <c r="T833" s="727"/>
    </row>
    <row r="834" spans="10:20">
      <c r="J834" s="160"/>
      <c r="K834" s="160"/>
      <c r="M834" s="727"/>
      <c r="N834" s="727"/>
      <c r="S834" s="707"/>
      <c r="T834" s="727"/>
    </row>
    <row r="835" spans="10:20">
      <c r="J835" s="160"/>
      <c r="K835" s="160"/>
      <c r="M835" s="727"/>
      <c r="N835" s="727"/>
      <c r="S835" s="707"/>
      <c r="T835" s="727"/>
    </row>
    <row r="836" spans="10:20">
      <c r="J836" s="160"/>
      <c r="K836" s="160"/>
      <c r="M836" s="727"/>
      <c r="N836" s="727"/>
      <c r="S836" s="707"/>
      <c r="T836" s="727"/>
    </row>
    <row r="837" spans="10:20">
      <c r="J837" s="160"/>
      <c r="K837" s="160"/>
      <c r="M837" s="727"/>
      <c r="N837" s="727"/>
      <c r="S837" s="707"/>
      <c r="T837" s="727"/>
    </row>
    <row r="838" spans="10:20">
      <c r="J838" s="160"/>
      <c r="K838" s="160"/>
      <c r="M838" s="727"/>
      <c r="N838" s="727"/>
      <c r="S838" s="707"/>
      <c r="T838" s="727"/>
    </row>
    <row r="839" spans="10:20">
      <c r="J839" s="160"/>
      <c r="K839" s="160"/>
      <c r="M839" s="727"/>
      <c r="N839" s="727"/>
      <c r="S839" s="707"/>
      <c r="T839" s="727"/>
    </row>
    <row r="840" spans="10:20">
      <c r="J840" s="160"/>
      <c r="K840" s="160"/>
      <c r="M840" s="727"/>
      <c r="N840" s="727"/>
      <c r="S840" s="707"/>
      <c r="T840" s="727"/>
    </row>
    <row r="841" spans="10:20">
      <c r="J841" s="160"/>
      <c r="K841" s="160"/>
      <c r="M841" s="727"/>
      <c r="N841" s="727"/>
      <c r="S841" s="707"/>
      <c r="T841" s="727"/>
    </row>
    <row r="842" spans="10:20">
      <c r="J842" s="160"/>
      <c r="K842" s="160"/>
      <c r="M842" s="727"/>
      <c r="N842" s="727"/>
      <c r="S842" s="707"/>
      <c r="T842" s="727"/>
    </row>
    <row r="843" spans="10:20">
      <c r="J843" s="160"/>
      <c r="K843" s="160"/>
      <c r="M843" s="727"/>
      <c r="N843" s="727"/>
      <c r="S843" s="707"/>
      <c r="T843" s="727"/>
    </row>
    <row r="844" spans="10:20">
      <c r="J844" s="160"/>
      <c r="K844" s="160"/>
      <c r="M844" s="727"/>
      <c r="N844" s="727"/>
      <c r="S844" s="707"/>
      <c r="T844" s="727"/>
    </row>
    <row r="845" spans="10:20">
      <c r="J845" s="160"/>
      <c r="K845" s="160"/>
      <c r="M845" s="727"/>
      <c r="N845" s="727"/>
      <c r="S845" s="707"/>
      <c r="T845" s="727"/>
    </row>
    <row r="846" spans="10:20">
      <c r="J846" s="160"/>
      <c r="K846" s="160"/>
      <c r="M846" s="727"/>
      <c r="N846" s="727"/>
      <c r="S846" s="707"/>
      <c r="T846" s="727"/>
    </row>
    <row r="847" spans="10:20">
      <c r="J847" s="160"/>
      <c r="K847" s="160"/>
      <c r="M847" s="727"/>
      <c r="N847" s="727"/>
      <c r="S847" s="707"/>
      <c r="T847" s="727"/>
    </row>
    <row r="848" spans="10:20">
      <c r="J848" s="160"/>
      <c r="K848" s="160"/>
      <c r="M848" s="727"/>
      <c r="N848" s="727"/>
      <c r="S848" s="707"/>
      <c r="T848" s="727"/>
    </row>
    <row r="849" spans="10:20">
      <c r="J849" s="160"/>
      <c r="K849" s="160"/>
      <c r="M849" s="727"/>
      <c r="N849" s="727"/>
      <c r="S849" s="707"/>
      <c r="T849" s="727"/>
    </row>
    <row r="850" spans="10:20">
      <c r="J850" s="160"/>
      <c r="K850" s="160"/>
      <c r="M850" s="727"/>
      <c r="N850" s="727"/>
      <c r="S850" s="707"/>
      <c r="T850" s="727"/>
    </row>
    <row r="851" spans="10:20">
      <c r="J851" s="160"/>
      <c r="K851" s="160"/>
      <c r="M851" s="727"/>
      <c r="N851" s="727"/>
      <c r="S851" s="707"/>
      <c r="T851" s="727"/>
    </row>
    <row r="852" spans="10:20">
      <c r="J852" s="160"/>
      <c r="K852" s="160"/>
      <c r="M852" s="727"/>
      <c r="N852" s="727"/>
      <c r="S852" s="707"/>
      <c r="T852" s="727"/>
    </row>
    <row r="853" spans="10:20">
      <c r="J853" s="160"/>
      <c r="K853" s="160"/>
      <c r="M853" s="727"/>
      <c r="N853" s="727"/>
      <c r="S853" s="707"/>
      <c r="T853" s="727"/>
    </row>
    <row r="854" spans="10:20">
      <c r="J854" s="160"/>
      <c r="K854" s="160"/>
      <c r="M854" s="727"/>
      <c r="N854" s="727"/>
      <c r="S854" s="707"/>
      <c r="T854" s="727"/>
    </row>
    <row r="855" spans="10:20">
      <c r="J855" s="160"/>
      <c r="K855" s="160"/>
      <c r="M855" s="727"/>
      <c r="N855" s="727"/>
      <c r="S855" s="707"/>
      <c r="T855" s="727"/>
    </row>
    <row r="856" spans="10:20">
      <c r="J856" s="160"/>
      <c r="K856" s="160"/>
      <c r="M856" s="727"/>
      <c r="N856" s="727"/>
      <c r="S856" s="707"/>
      <c r="T856" s="727"/>
    </row>
    <row r="857" spans="10:20">
      <c r="J857" s="160"/>
      <c r="K857" s="160"/>
      <c r="M857" s="727"/>
      <c r="N857" s="727"/>
      <c r="S857" s="707"/>
      <c r="T857" s="727"/>
    </row>
    <row r="858" spans="10:20">
      <c r="J858" s="160"/>
      <c r="K858" s="160"/>
      <c r="M858" s="727"/>
      <c r="N858" s="727"/>
      <c r="S858" s="707"/>
      <c r="T858" s="727"/>
    </row>
    <row r="859" spans="10:20">
      <c r="J859" s="160"/>
      <c r="K859" s="160"/>
      <c r="M859" s="727"/>
      <c r="N859" s="727"/>
      <c r="S859" s="707"/>
      <c r="T859" s="727"/>
    </row>
    <row r="860" spans="10:20">
      <c r="J860" s="160"/>
      <c r="K860" s="160"/>
      <c r="M860" s="727"/>
      <c r="N860" s="727"/>
      <c r="S860" s="707"/>
      <c r="T860" s="727"/>
    </row>
    <row r="861" spans="10:20">
      <c r="J861" s="160"/>
      <c r="K861" s="160"/>
      <c r="M861" s="727"/>
      <c r="N861" s="727"/>
      <c r="S861" s="707"/>
      <c r="T861" s="727"/>
    </row>
    <row r="862" spans="10:20">
      <c r="J862" s="160"/>
      <c r="K862" s="160"/>
      <c r="M862" s="727"/>
      <c r="N862" s="727"/>
      <c r="S862" s="707"/>
      <c r="T862" s="727"/>
    </row>
    <row r="863" spans="10:20">
      <c r="J863" s="160"/>
      <c r="K863" s="160"/>
      <c r="M863" s="727"/>
      <c r="N863" s="727"/>
      <c r="S863" s="707"/>
      <c r="T863" s="727"/>
    </row>
    <row r="864" spans="10:20">
      <c r="J864" s="160"/>
      <c r="K864" s="160"/>
      <c r="M864" s="727"/>
      <c r="N864" s="727"/>
      <c r="S864" s="707"/>
      <c r="T864" s="727"/>
    </row>
    <row r="865" spans="10:20">
      <c r="J865" s="160"/>
      <c r="K865" s="160"/>
      <c r="M865" s="727"/>
      <c r="N865" s="727"/>
      <c r="S865" s="707"/>
      <c r="T865" s="727"/>
    </row>
    <row r="866" spans="10:20">
      <c r="J866" s="160"/>
      <c r="K866" s="160"/>
      <c r="M866" s="727"/>
      <c r="N866" s="727"/>
      <c r="S866" s="707"/>
      <c r="T866" s="727"/>
    </row>
    <row r="867" spans="10:20">
      <c r="J867" s="160"/>
      <c r="K867" s="160"/>
      <c r="M867" s="727"/>
      <c r="N867" s="727"/>
      <c r="T867" s="727"/>
    </row>
    <row r="868" spans="10:20">
      <c r="J868" s="160"/>
      <c r="K868" s="160"/>
      <c r="M868" s="727"/>
      <c r="N868" s="727"/>
      <c r="T868" s="727"/>
    </row>
    <row r="869" spans="10:20">
      <c r="K869" s="160"/>
      <c r="M869" s="727"/>
      <c r="N869" s="727"/>
      <c r="S869" s="707"/>
      <c r="T869" s="728"/>
    </row>
    <row r="870" spans="10:20">
      <c r="J870" s="160"/>
      <c r="K870" s="160"/>
      <c r="M870" s="727"/>
      <c r="N870" s="727"/>
      <c r="S870" s="707"/>
      <c r="T870" s="727"/>
    </row>
    <row r="871" spans="10:20">
      <c r="J871" s="160"/>
      <c r="K871" s="160"/>
      <c r="M871" s="727"/>
      <c r="N871" s="727"/>
      <c r="S871" s="707"/>
      <c r="T871" s="727"/>
    </row>
    <row r="872" spans="10:20">
      <c r="J872" s="160"/>
      <c r="K872" s="160"/>
      <c r="M872" s="727"/>
      <c r="N872" s="727"/>
      <c r="S872" s="707"/>
      <c r="T872" s="727"/>
    </row>
    <row r="873" spans="10:20">
      <c r="J873" s="160"/>
      <c r="K873" s="160"/>
      <c r="M873" s="727"/>
      <c r="N873" s="727"/>
      <c r="S873" s="707"/>
      <c r="T873" s="727"/>
    </row>
    <row r="874" spans="10:20">
      <c r="J874" s="160"/>
      <c r="K874" s="160"/>
      <c r="M874" s="727"/>
      <c r="N874" s="727"/>
      <c r="S874" s="707"/>
      <c r="T874" s="727"/>
    </row>
    <row r="875" spans="10:20">
      <c r="J875" s="160"/>
      <c r="K875" s="160"/>
      <c r="M875" s="727"/>
      <c r="N875" s="727"/>
      <c r="S875" s="707"/>
      <c r="T875" s="727"/>
    </row>
    <row r="876" spans="10:20">
      <c r="J876" s="160"/>
      <c r="K876" s="160"/>
      <c r="M876" s="727"/>
      <c r="N876" s="727"/>
      <c r="S876" s="707"/>
      <c r="T876" s="727"/>
    </row>
    <row r="877" spans="10:20">
      <c r="J877" s="160"/>
      <c r="K877" s="160"/>
      <c r="M877" s="727"/>
      <c r="N877" s="727"/>
      <c r="S877" s="707"/>
      <c r="T877" s="727"/>
    </row>
    <row r="878" spans="10:20">
      <c r="J878" s="160"/>
      <c r="K878" s="160"/>
      <c r="M878" s="727"/>
      <c r="N878" s="727"/>
      <c r="S878" s="707"/>
      <c r="T878" s="727"/>
    </row>
    <row r="879" spans="10:20">
      <c r="J879" s="160"/>
      <c r="K879" s="160"/>
      <c r="M879" s="727"/>
      <c r="N879" s="727"/>
      <c r="S879" s="707"/>
      <c r="T879" s="727"/>
    </row>
    <row r="880" spans="10:20">
      <c r="J880" s="160"/>
      <c r="K880" s="160"/>
      <c r="M880" s="727"/>
      <c r="N880" s="727"/>
      <c r="S880" s="707"/>
      <c r="T880" s="727"/>
    </row>
    <row r="881" spans="10:20">
      <c r="J881" s="160"/>
      <c r="K881" s="160"/>
      <c r="M881" s="727"/>
      <c r="N881" s="727"/>
      <c r="S881" s="707"/>
      <c r="T881" s="727"/>
    </row>
    <row r="882" spans="10:20">
      <c r="J882" s="160"/>
      <c r="K882" s="160"/>
      <c r="M882" s="727"/>
      <c r="N882" s="727"/>
      <c r="S882" s="707"/>
      <c r="T882" s="727"/>
    </row>
    <row r="883" spans="10:20">
      <c r="J883" s="160"/>
      <c r="K883" s="160"/>
      <c r="M883" s="727"/>
      <c r="N883" s="727"/>
      <c r="S883" s="707"/>
      <c r="T883" s="727"/>
    </row>
    <row r="884" spans="10:20">
      <c r="J884" s="160"/>
      <c r="K884" s="160"/>
      <c r="M884" s="727"/>
      <c r="N884" s="727"/>
      <c r="S884" s="707"/>
      <c r="T884" s="727"/>
    </row>
    <row r="885" spans="10:20">
      <c r="J885" s="160"/>
      <c r="K885" s="160"/>
      <c r="M885" s="727"/>
      <c r="N885" s="727"/>
      <c r="S885" s="707"/>
      <c r="T885" s="727"/>
    </row>
    <row r="886" spans="10:20">
      <c r="J886" s="160"/>
      <c r="K886" s="160"/>
      <c r="M886" s="727"/>
      <c r="N886" s="727"/>
      <c r="T886" s="727"/>
    </row>
    <row r="887" spans="10:20">
      <c r="J887" s="160"/>
      <c r="K887" s="160"/>
      <c r="M887" s="727"/>
      <c r="N887" s="727"/>
      <c r="T887" s="727"/>
    </row>
    <row r="888" spans="10:20">
      <c r="J888" s="160"/>
      <c r="K888" s="160"/>
      <c r="M888" s="727"/>
      <c r="N888" s="727"/>
      <c r="S888" s="707"/>
      <c r="T888" s="727"/>
    </row>
    <row r="889" spans="10:20">
      <c r="J889" s="160"/>
      <c r="K889" s="160"/>
      <c r="M889" s="727"/>
      <c r="N889" s="727"/>
      <c r="S889" s="707"/>
      <c r="T889" s="727"/>
    </row>
    <row r="890" spans="10:20">
      <c r="J890" s="160"/>
      <c r="K890" s="160"/>
      <c r="M890" s="727"/>
      <c r="N890" s="727"/>
      <c r="S890" s="707"/>
      <c r="T890" s="727"/>
    </row>
    <row r="891" spans="10:20">
      <c r="J891" s="160"/>
      <c r="K891" s="160"/>
      <c r="M891" s="727"/>
      <c r="N891" s="727"/>
      <c r="S891" s="707"/>
      <c r="T891" s="727"/>
    </row>
    <row r="892" spans="10:20">
      <c r="J892" s="160"/>
      <c r="K892" s="160"/>
      <c r="M892" s="727"/>
      <c r="N892" s="727"/>
      <c r="S892" s="707"/>
      <c r="T892" s="727"/>
    </row>
    <row r="893" spans="10:20">
      <c r="J893" s="160"/>
      <c r="K893" s="160"/>
      <c r="M893" s="727"/>
      <c r="N893" s="727"/>
      <c r="S893" s="707"/>
      <c r="T893" s="727"/>
    </row>
    <row r="894" spans="10:20">
      <c r="J894" s="160"/>
      <c r="K894" s="160"/>
      <c r="M894" s="727"/>
      <c r="N894" s="727"/>
      <c r="S894" s="707"/>
      <c r="T894" s="727"/>
    </row>
    <row r="895" spans="10:20">
      <c r="J895" s="160"/>
      <c r="K895" s="160"/>
      <c r="M895" s="727"/>
      <c r="N895" s="727"/>
      <c r="T895" s="727"/>
    </row>
    <row r="896" spans="10:20">
      <c r="J896" s="160"/>
      <c r="K896" s="160"/>
      <c r="M896" s="727"/>
      <c r="N896" s="727"/>
      <c r="T896" s="727"/>
    </row>
    <row r="897" spans="10:20">
      <c r="J897" s="160"/>
      <c r="K897" s="160"/>
      <c r="M897" s="727"/>
      <c r="N897" s="727"/>
      <c r="S897" s="707"/>
      <c r="T897" s="727"/>
    </row>
    <row r="898" spans="10:20">
      <c r="J898" s="160"/>
      <c r="K898" s="160"/>
      <c r="M898" s="727"/>
      <c r="N898" s="727"/>
      <c r="S898" s="707"/>
      <c r="T898" s="727"/>
    </row>
    <row r="899" spans="10:20">
      <c r="J899" s="160"/>
      <c r="K899" s="160"/>
      <c r="M899" s="727"/>
      <c r="N899" s="727"/>
      <c r="S899" s="707"/>
      <c r="T899" s="727"/>
    </row>
    <row r="900" spans="10:20">
      <c r="J900" s="160"/>
      <c r="K900" s="160"/>
      <c r="M900" s="727"/>
      <c r="N900" s="727"/>
      <c r="S900" s="707"/>
      <c r="T900" s="727"/>
    </row>
    <row r="901" spans="10:20">
      <c r="J901" s="160"/>
      <c r="K901" s="160"/>
      <c r="M901" s="727"/>
      <c r="N901" s="727"/>
      <c r="S901" s="707"/>
      <c r="T901" s="727"/>
    </row>
    <row r="902" spans="10:20">
      <c r="J902" s="160"/>
      <c r="K902" s="160"/>
      <c r="M902" s="727"/>
      <c r="N902" s="727"/>
      <c r="S902" s="707"/>
      <c r="T902" s="727"/>
    </row>
    <row r="903" spans="10:20">
      <c r="J903" s="160"/>
      <c r="K903" s="160"/>
      <c r="M903" s="727"/>
      <c r="N903" s="727"/>
      <c r="S903" s="707"/>
      <c r="T903" s="727"/>
    </row>
    <row r="904" spans="10:20">
      <c r="J904" s="160"/>
      <c r="K904" s="160"/>
      <c r="M904" s="727"/>
      <c r="N904" s="727"/>
      <c r="S904" s="707"/>
      <c r="T904" s="727"/>
    </row>
    <row r="905" spans="10:20">
      <c r="J905" s="160"/>
      <c r="K905" s="160"/>
      <c r="M905" s="727"/>
      <c r="N905" s="727"/>
      <c r="S905" s="707"/>
      <c r="T905" s="727"/>
    </row>
    <row r="906" spans="10:20">
      <c r="J906" s="160"/>
      <c r="K906" s="160"/>
      <c r="M906" s="727"/>
      <c r="N906" s="727"/>
      <c r="S906" s="707"/>
      <c r="T906" s="727"/>
    </row>
    <row r="907" spans="10:20">
      <c r="J907" s="160"/>
      <c r="K907" s="160"/>
      <c r="M907" s="727"/>
      <c r="N907" s="727"/>
      <c r="S907" s="707"/>
      <c r="T907" s="727"/>
    </row>
    <row r="908" spans="10:20">
      <c r="J908" s="160"/>
      <c r="K908" s="160"/>
      <c r="M908" s="727"/>
      <c r="N908" s="727"/>
      <c r="S908" s="707"/>
      <c r="T908" s="727"/>
    </row>
    <row r="909" spans="10:20">
      <c r="J909" s="160"/>
      <c r="K909" s="160"/>
      <c r="M909" s="727"/>
      <c r="N909" s="727"/>
      <c r="S909" s="707"/>
      <c r="T909" s="727"/>
    </row>
    <row r="910" spans="10:20">
      <c r="J910" s="160"/>
      <c r="K910" s="160"/>
      <c r="M910" s="727"/>
      <c r="N910" s="727"/>
      <c r="S910" s="707"/>
      <c r="T910" s="727"/>
    </row>
    <row r="911" spans="10:20">
      <c r="J911" s="160"/>
      <c r="K911" s="160"/>
      <c r="M911" s="727"/>
      <c r="N911" s="727"/>
      <c r="S911" s="707"/>
      <c r="T911" s="727"/>
    </row>
    <row r="912" spans="10:20">
      <c r="J912" s="160"/>
      <c r="K912" s="160"/>
      <c r="M912" s="727"/>
      <c r="N912" s="727"/>
      <c r="S912" s="707"/>
      <c r="T912" s="727"/>
    </row>
    <row r="913" spans="10:20">
      <c r="J913" s="160"/>
      <c r="K913" s="160"/>
      <c r="M913" s="727"/>
      <c r="N913" s="727"/>
      <c r="S913" s="707"/>
      <c r="T913" s="727"/>
    </row>
    <row r="914" spans="10:20">
      <c r="J914" s="160"/>
      <c r="K914" s="160"/>
      <c r="M914" s="727"/>
      <c r="N914" s="727"/>
      <c r="S914" s="707"/>
      <c r="T914" s="727"/>
    </row>
    <row r="915" spans="10:20">
      <c r="J915" s="160"/>
      <c r="K915" s="160"/>
      <c r="M915" s="727"/>
      <c r="N915" s="727"/>
      <c r="S915" s="707"/>
      <c r="T915" s="727"/>
    </row>
    <row r="916" spans="10:20">
      <c r="J916" s="160"/>
      <c r="K916" s="160"/>
      <c r="M916" s="727"/>
      <c r="N916" s="727"/>
      <c r="S916" s="707"/>
      <c r="T916" s="727"/>
    </row>
    <row r="917" spans="10:20">
      <c r="J917" s="160"/>
      <c r="K917" s="160"/>
      <c r="M917" s="727"/>
      <c r="N917" s="727"/>
      <c r="S917" s="707"/>
      <c r="T917" s="727"/>
    </row>
    <row r="918" spans="10:20">
      <c r="J918" s="160"/>
      <c r="K918" s="160"/>
      <c r="M918" s="727"/>
      <c r="N918" s="727"/>
      <c r="S918" s="707"/>
      <c r="T918" s="727"/>
    </row>
    <row r="919" spans="10:20">
      <c r="J919" s="160"/>
      <c r="K919" s="160"/>
      <c r="M919" s="727"/>
      <c r="N919" s="727"/>
      <c r="S919" s="707"/>
      <c r="T919" s="727"/>
    </row>
    <row r="920" spans="10:20">
      <c r="J920" s="160"/>
      <c r="K920" s="160"/>
      <c r="M920" s="727"/>
      <c r="N920" s="727"/>
      <c r="S920" s="707"/>
      <c r="T920" s="727"/>
    </row>
    <row r="921" spans="10:20">
      <c r="J921" s="160"/>
      <c r="K921" s="160"/>
      <c r="M921" s="727"/>
      <c r="N921" s="727"/>
      <c r="S921" s="707"/>
      <c r="T921" s="727"/>
    </row>
    <row r="922" spans="10:20">
      <c r="J922" s="160"/>
      <c r="K922" s="160"/>
      <c r="M922" s="727"/>
      <c r="N922" s="727"/>
      <c r="S922" s="707"/>
      <c r="T922" s="727"/>
    </row>
    <row r="923" spans="10:20">
      <c r="J923" s="160"/>
      <c r="K923" s="160"/>
      <c r="M923" s="727"/>
      <c r="N923" s="727"/>
      <c r="S923" s="707"/>
      <c r="T923" s="727"/>
    </row>
    <row r="924" spans="10:20">
      <c r="J924" s="160"/>
      <c r="K924" s="160"/>
      <c r="M924" s="727"/>
      <c r="N924" s="727"/>
      <c r="S924" s="707"/>
      <c r="T924" s="727"/>
    </row>
    <row r="925" spans="10:20">
      <c r="J925" s="160"/>
      <c r="K925" s="160"/>
      <c r="M925" s="727"/>
      <c r="N925" s="727"/>
      <c r="S925" s="707"/>
      <c r="T925" s="727"/>
    </row>
    <row r="926" spans="10:20">
      <c r="J926" s="160"/>
      <c r="K926" s="160"/>
      <c r="M926" s="727"/>
      <c r="N926" s="727"/>
      <c r="S926" s="707"/>
      <c r="T926" s="727"/>
    </row>
    <row r="927" spans="10:20">
      <c r="J927" s="160"/>
      <c r="K927" s="160"/>
      <c r="M927" s="727"/>
      <c r="N927" s="727"/>
      <c r="S927" s="707"/>
      <c r="T927" s="727"/>
    </row>
    <row r="928" spans="10:20">
      <c r="J928" s="160"/>
      <c r="K928" s="160"/>
      <c r="M928" s="727"/>
      <c r="N928" s="727"/>
      <c r="S928" s="707"/>
      <c r="T928" s="727"/>
    </row>
    <row r="929" spans="10:20">
      <c r="J929" s="160"/>
      <c r="K929" s="160"/>
      <c r="M929" s="727"/>
      <c r="N929" s="727"/>
      <c r="S929" s="707"/>
      <c r="T929" s="727"/>
    </row>
    <row r="930" spans="10:20">
      <c r="J930" s="160"/>
      <c r="K930" s="160"/>
      <c r="M930" s="727"/>
      <c r="N930" s="727"/>
      <c r="S930" s="707"/>
      <c r="T930" s="727"/>
    </row>
    <row r="931" spans="10:20">
      <c r="J931" s="160"/>
      <c r="K931" s="160"/>
      <c r="M931" s="727"/>
      <c r="N931" s="727"/>
      <c r="S931" s="707"/>
      <c r="T931" s="727"/>
    </row>
    <row r="932" spans="10:20">
      <c r="J932" s="160"/>
      <c r="K932" s="160"/>
      <c r="M932" s="727"/>
      <c r="N932" s="727"/>
      <c r="S932" s="707"/>
      <c r="T932" s="727"/>
    </row>
    <row r="933" spans="10:20">
      <c r="J933" s="160"/>
      <c r="K933" s="160"/>
      <c r="M933" s="727"/>
      <c r="N933" s="727"/>
      <c r="S933" s="707"/>
      <c r="T933" s="727"/>
    </row>
    <row r="934" spans="10:20">
      <c r="J934" s="160"/>
      <c r="K934" s="160"/>
      <c r="M934" s="727"/>
      <c r="N934" s="727"/>
      <c r="S934" s="707"/>
      <c r="T934" s="727"/>
    </row>
    <row r="935" spans="10:20">
      <c r="J935" s="160"/>
      <c r="K935" s="160"/>
      <c r="M935" s="727"/>
      <c r="N935" s="727"/>
      <c r="S935" s="707"/>
      <c r="T935" s="727"/>
    </row>
    <row r="936" spans="10:20">
      <c r="J936" s="160"/>
      <c r="K936" s="160"/>
      <c r="M936" s="727"/>
      <c r="N936" s="727"/>
      <c r="S936" s="707"/>
      <c r="T936" s="727"/>
    </row>
    <row r="937" spans="10:20">
      <c r="J937" s="160"/>
      <c r="K937" s="160"/>
      <c r="M937" s="727"/>
      <c r="N937" s="727"/>
      <c r="S937" s="707"/>
      <c r="T937" s="727"/>
    </row>
    <row r="938" spans="10:20">
      <c r="J938" s="160"/>
      <c r="K938" s="160"/>
      <c r="M938" s="727"/>
      <c r="N938" s="727"/>
      <c r="S938" s="707"/>
      <c r="T938" s="727"/>
    </row>
    <row r="939" spans="10:20">
      <c r="J939" s="160"/>
      <c r="K939" s="160"/>
      <c r="M939" s="727"/>
      <c r="N939" s="727"/>
      <c r="S939" s="707"/>
      <c r="T939" s="727"/>
    </row>
    <row r="940" spans="10:20">
      <c r="J940" s="160"/>
      <c r="K940" s="160"/>
      <c r="M940" s="727"/>
      <c r="N940" s="727"/>
      <c r="S940" s="707"/>
      <c r="T940" s="727"/>
    </row>
    <row r="941" spans="10:20">
      <c r="J941" s="160"/>
      <c r="K941" s="160"/>
      <c r="M941" s="727"/>
      <c r="N941" s="727"/>
      <c r="S941" s="707"/>
      <c r="T941" s="727"/>
    </row>
    <row r="942" spans="10:20">
      <c r="J942" s="160"/>
      <c r="K942" s="160"/>
      <c r="M942" s="727"/>
      <c r="N942" s="727"/>
      <c r="S942" s="707"/>
      <c r="T942" s="727"/>
    </row>
    <row r="943" spans="10:20">
      <c r="J943" s="160"/>
      <c r="K943" s="160"/>
      <c r="M943" s="727"/>
      <c r="N943" s="727"/>
      <c r="S943" s="707"/>
      <c r="T943" s="727"/>
    </row>
    <row r="944" spans="10:20">
      <c r="J944" s="160"/>
      <c r="K944" s="160"/>
      <c r="M944" s="727"/>
      <c r="N944" s="727"/>
      <c r="S944" s="707"/>
      <c r="T944" s="727"/>
    </row>
    <row r="945" spans="10:20">
      <c r="J945" s="160"/>
      <c r="K945" s="160"/>
      <c r="M945" s="727"/>
      <c r="N945" s="727"/>
      <c r="T945" s="727"/>
    </row>
    <row r="946" spans="10:20">
      <c r="J946" s="160"/>
      <c r="K946" s="160"/>
      <c r="M946" s="727"/>
      <c r="N946" s="727"/>
      <c r="T946" s="727"/>
    </row>
    <row r="947" spans="10:20">
      <c r="J947" s="160"/>
      <c r="K947" s="160"/>
      <c r="M947" s="727"/>
      <c r="N947" s="727"/>
      <c r="T947" s="727"/>
    </row>
    <row r="948" spans="10:20">
      <c r="J948" s="160"/>
      <c r="K948" s="160"/>
      <c r="M948" s="727"/>
      <c r="N948" s="727"/>
      <c r="S948" s="707"/>
      <c r="T948" s="727"/>
    </row>
    <row r="949" spans="10:20">
      <c r="J949" s="160"/>
      <c r="K949" s="160"/>
      <c r="M949" s="727"/>
      <c r="N949" s="727"/>
      <c r="S949" s="707"/>
      <c r="T949" s="727"/>
    </row>
    <row r="950" spans="10:20">
      <c r="J950" s="160"/>
      <c r="K950" s="160"/>
      <c r="M950" s="727"/>
      <c r="N950" s="727"/>
      <c r="S950" s="707"/>
      <c r="T950" s="727"/>
    </row>
    <row r="951" spans="10:20">
      <c r="J951" s="160"/>
      <c r="K951" s="160"/>
      <c r="M951" s="727"/>
      <c r="N951" s="727"/>
      <c r="S951" s="707"/>
      <c r="T951" s="727"/>
    </row>
    <row r="952" spans="10:20">
      <c r="J952" s="160"/>
      <c r="K952" s="160"/>
      <c r="M952" s="727"/>
      <c r="N952" s="727"/>
      <c r="S952" s="707"/>
      <c r="T952" s="727"/>
    </row>
    <row r="953" spans="10:20">
      <c r="J953" s="160"/>
      <c r="K953" s="160"/>
      <c r="M953" s="727"/>
      <c r="N953" s="727"/>
      <c r="S953" s="707"/>
      <c r="T953" s="727"/>
    </row>
    <row r="954" spans="10:20">
      <c r="J954" s="160"/>
      <c r="K954" s="160"/>
      <c r="M954" s="727"/>
      <c r="N954" s="727"/>
      <c r="S954" s="707"/>
      <c r="T954" s="727"/>
    </row>
    <row r="955" spans="10:20">
      <c r="J955" s="160"/>
      <c r="K955" s="160"/>
      <c r="M955" s="727"/>
      <c r="N955" s="727"/>
      <c r="S955" s="707"/>
      <c r="T955" s="727"/>
    </row>
    <row r="956" spans="10:20">
      <c r="J956" s="160"/>
      <c r="K956" s="160"/>
      <c r="M956" s="727"/>
      <c r="N956" s="727"/>
      <c r="S956" s="707"/>
      <c r="T956" s="727"/>
    </row>
    <row r="957" spans="10:20">
      <c r="J957" s="160"/>
      <c r="K957" s="160"/>
      <c r="M957" s="727"/>
      <c r="N957" s="727"/>
      <c r="S957" s="707"/>
      <c r="T957" s="727"/>
    </row>
    <row r="958" spans="10:20">
      <c r="J958" s="160"/>
      <c r="K958" s="160"/>
      <c r="M958" s="727"/>
      <c r="N958" s="727"/>
      <c r="S958" s="707"/>
      <c r="T958" s="727"/>
    </row>
    <row r="959" spans="10:20">
      <c r="J959" s="160"/>
      <c r="K959" s="160"/>
      <c r="M959" s="727"/>
      <c r="N959" s="727"/>
      <c r="S959" s="707"/>
      <c r="T959" s="727"/>
    </row>
    <row r="960" spans="10:20">
      <c r="J960" s="160"/>
      <c r="K960" s="160"/>
      <c r="M960" s="727"/>
      <c r="N960" s="727"/>
      <c r="S960" s="707"/>
      <c r="T960" s="727"/>
    </row>
    <row r="961" spans="10:20">
      <c r="J961" s="160"/>
      <c r="K961" s="160"/>
      <c r="M961" s="727"/>
      <c r="N961" s="727"/>
      <c r="S961" s="707"/>
      <c r="T961" s="727"/>
    </row>
    <row r="962" spans="10:20">
      <c r="J962" s="160"/>
      <c r="K962" s="160"/>
      <c r="M962" s="727"/>
      <c r="N962" s="727"/>
      <c r="S962" s="707"/>
      <c r="T962" s="727"/>
    </row>
    <row r="963" spans="10:20">
      <c r="J963" s="160"/>
      <c r="K963" s="160"/>
      <c r="M963" s="727"/>
      <c r="N963" s="727"/>
      <c r="S963" s="707"/>
      <c r="T963" s="727"/>
    </row>
    <row r="964" spans="10:20">
      <c r="J964" s="160"/>
      <c r="K964" s="160"/>
      <c r="M964" s="727"/>
      <c r="N964" s="727"/>
      <c r="S964" s="707"/>
      <c r="T964" s="727"/>
    </row>
    <row r="965" spans="10:20">
      <c r="J965" s="160"/>
      <c r="K965" s="160"/>
      <c r="M965" s="727"/>
      <c r="N965" s="727"/>
      <c r="S965" s="707"/>
      <c r="T965" s="727"/>
    </row>
    <row r="966" spans="10:20">
      <c r="J966" s="160"/>
      <c r="K966" s="160"/>
      <c r="M966" s="727"/>
      <c r="N966" s="727"/>
      <c r="S966" s="707"/>
      <c r="T966" s="727"/>
    </row>
    <row r="967" spans="10:20">
      <c r="J967" s="160"/>
      <c r="K967" s="160"/>
      <c r="M967" s="727"/>
      <c r="N967" s="727"/>
      <c r="S967" s="707"/>
      <c r="T967" s="727"/>
    </row>
    <row r="968" spans="10:20">
      <c r="J968" s="160"/>
      <c r="K968" s="160"/>
      <c r="M968" s="727"/>
      <c r="N968" s="727"/>
      <c r="S968" s="707"/>
      <c r="T968" s="727"/>
    </row>
    <row r="969" spans="10:20">
      <c r="J969" s="160"/>
      <c r="K969" s="160"/>
      <c r="M969" s="727"/>
      <c r="N969" s="727"/>
      <c r="S969" s="707"/>
      <c r="T969" s="727"/>
    </row>
    <row r="970" spans="10:20">
      <c r="J970" s="160"/>
      <c r="K970" s="160"/>
      <c r="M970" s="727"/>
      <c r="N970" s="727"/>
      <c r="S970" s="707"/>
      <c r="T970" s="727"/>
    </row>
    <row r="971" spans="10:20">
      <c r="J971" s="160"/>
      <c r="K971" s="160"/>
      <c r="M971" s="727"/>
      <c r="N971" s="727"/>
      <c r="S971" s="707"/>
      <c r="T971" s="727"/>
    </row>
    <row r="972" spans="10:20">
      <c r="J972" s="160"/>
      <c r="K972" s="160"/>
      <c r="M972" s="727"/>
      <c r="N972" s="727"/>
      <c r="S972" s="707"/>
      <c r="T972" s="727"/>
    </row>
    <row r="973" spans="10:20">
      <c r="J973" s="160"/>
      <c r="K973" s="160"/>
      <c r="M973" s="727"/>
      <c r="N973" s="727"/>
      <c r="S973" s="707"/>
      <c r="T973" s="727"/>
    </row>
    <row r="974" spans="10:20">
      <c r="J974" s="160"/>
      <c r="K974" s="160"/>
      <c r="M974" s="727"/>
      <c r="N974" s="727"/>
      <c r="S974" s="707"/>
      <c r="T974" s="727"/>
    </row>
    <row r="975" spans="10:20">
      <c r="J975" s="160"/>
      <c r="K975" s="160"/>
      <c r="M975" s="727"/>
      <c r="N975" s="727"/>
      <c r="S975" s="707"/>
      <c r="T975" s="727"/>
    </row>
    <row r="976" spans="10:20">
      <c r="J976" s="160"/>
      <c r="K976" s="160"/>
      <c r="M976" s="727"/>
      <c r="N976" s="727"/>
      <c r="S976" s="707"/>
      <c r="T976" s="727"/>
    </row>
    <row r="977" spans="10:20">
      <c r="J977" s="160"/>
      <c r="K977" s="160"/>
      <c r="M977" s="727"/>
      <c r="N977" s="727"/>
      <c r="S977" s="707"/>
      <c r="T977" s="727"/>
    </row>
    <row r="978" spans="10:20">
      <c r="J978" s="160"/>
      <c r="K978" s="160"/>
      <c r="M978" s="727"/>
      <c r="N978" s="727"/>
      <c r="S978" s="707"/>
      <c r="T978" s="727"/>
    </row>
    <row r="979" spans="10:20">
      <c r="J979" s="160"/>
      <c r="K979" s="160"/>
      <c r="M979" s="727"/>
      <c r="N979" s="727"/>
      <c r="S979" s="707"/>
      <c r="T979" s="727"/>
    </row>
    <row r="980" spans="10:20">
      <c r="J980" s="160"/>
      <c r="K980" s="160"/>
      <c r="M980" s="727"/>
      <c r="N980" s="727"/>
      <c r="S980" s="707"/>
      <c r="T980" s="727"/>
    </row>
    <row r="981" spans="10:20">
      <c r="J981" s="160"/>
      <c r="K981" s="160"/>
      <c r="M981" s="727"/>
      <c r="N981" s="727"/>
      <c r="S981" s="707"/>
      <c r="T981" s="727"/>
    </row>
    <row r="982" spans="10:20">
      <c r="J982" s="160"/>
      <c r="K982" s="160"/>
      <c r="M982" s="727"/>
      <c r="N982" s="727"/>
      <c r="S982" s="707"/>
      <c r="T982" s="727"/>
    </row>
    <row r="983" spans="10:20">
      <c r="J983" s="160"/>
      <c r="K983" s="160"/>
      <c r="M983" s="727"/>
      <c r="N983" s="727"/>
      <c r="S983" s="707"/>
      <c r="T983" s="727"/>
    </row>
    <row r="984" spans="10:20">
      <c r="J984" s="160"/>
      <c r="K984" s="160"/>
      <c r="M984" s="727"/>
      <c r="N984" s="727"/>
      <c r="S984" s="707"/>
      <c r="T984" s="727"/>
    </row>
    <row r="985" spans="10:20">
      <c r="J985" s="160"/>
      <c r="K985" s="160"/>
      <c r="M985" s="727"/>
      <c r="N985" s="727"/>
      <c r="S985" s="707"/>
      <c r="T985" s="727"/>
    </row>
    <row r="986" spans="10:20">
      <c r="J986" s="160"/>
      <c r="K986" s="160"/>
      <c r="M986" s="727"/>
      <c r="N986" s="727"/>
      <c r="S986" s="707"/>
      <c r="T986" s="727"/>
    </row>
    <row r="987" spans="10:20">
      <c r="J987" s="160"/>
      <c r="K987" s="160"/>
      <c r="M987" s="727"/>
      <c r="N987" s="727"/>
      <c r="S987" s="707"/>
      <c r="T987" s="727"/>
    </row>
    <row r="988" spans="10:20">
      <c r="J988" s="160"/>
      <c r="K988" s="160"/>
      <c r="M988" s="727"/>
      <c r="N988" s="727"/>
      <c r="S988" s="707"/>
      <c r="T988" s="727"/>
    </row>
    <row r="989" spans="10:20">
      <c r="J989" s="160"/>
      <c r="K989" s="160"/>
      <c r="M989" s="727"/>
      <c r="N989" s="727"/>
      <c r="S989" s="707"/>
      <c r="T989" s="727"/>
    </row>
    <row r="990" spans="10:20">
      <c r="J990" s="160"/>
      <c r="K990" s="160"/>
      <c r="M990" s="727"/>
      <c r="N990" s="727"/>
      <c r="S990" s="707"/>
      <c r="T990" s="727"/>
    </row>
    <row r="991" spans="10:20">
      <c r="J991" s="160"/>
      <c r="K991" s="160"/>
      <c r="M991" s="727"/>
      <c r="N991" s="727"/>
      <c r="S991" s="707"/>
      <c r="T991" s="727"/>
    </row>
    <row r="992" spans="10:20">
      <c r="J992" s="160"/>
      <c r="K992" s="160"/>
      <c r="M992" s="727"/>
      <c r="N992" s="727"/>
      <c r="S992" s="707"/>
      <c r="T992" s="727"/>
    </row>
    <row r="993" spans="10:20">
      <c r="J993" s="160"/>
      <c r="K993" s="160"/>
      <c r="M993" s="727"/>
      <c r="N993" s="727"/>
      <c r="S993" s="707"/>
      <c r="T993" s="727"/>
    </row>
    <row r="994" spans="10:20">
      <c r="J994" s="160"/>
      <c r="K994" s="160"/>
      <c r="M994" s="727"/>
      <c r="N994" s="727"/>
      <c r="S994" s="707"/>
      <c r="T994" s="727"/>
    </row>
    <row r="995" spans="10:20">
      <c r="J995" s="160"/>
      <c r="K995" s="160"/>
      <c r="M995" s="727"/>
      <c r="N995" s="727"/>
      <c r="S995" s="707"/>
      <c r="T995" s="727"/>
    </row>
    <row r="996" spans="10:20">
      <c r="J996" s="160"/>
      <c r="K996" s="160"/>
      <c r="M996" s="727"/>
      <c r="N996" s="727"/>
      <c r="S996" s="707"/>
      <c r="T996" s="727"/>
    </row>
    <row r="997" spans="10:20">
      <c r="J997" s="160"/>
      <c r="K997" s="160"/>
      <c r="M997" s="727"/>
      <c r="N997" s="727"/>
      <c r="S997" s="707"/>
      <c r="T997" s="727"/>
    </row>
    <row r="998" spans="10:20">
      <c r="J998" s="160"/>
      <c r="K998" s="160"/>
      <c r="M998" s="727"/>
      <c r="N998" s="727"/>
      <c r="S998" s="707"/>
      <c r="T998" s="727"/>
    </row>
    <row r="999" spans="10:20">
      <c r="J999" s="160"/>
      <c r="K999" s="160"/>
      <c r="M999" s="727"/>
      <c r="N999" s="727"/>
      <c r="S999" s="707"/>
      <c r="T999" s="727"/>
    </row>
    <row r="1000" spans="10:20">
      <c r="J1000" s="160"/>
      <c r="K1000" s="160"/>
      <c r="M1000" s="727"/>
      <c r="N1000" s="727"/>
      <c r="S1000" s="707"/>
      <c r="T1000" s="727"/>
    </row>
    <row r="1001" spans="10:20">
      <c r="J1001" s="160"/>
      <c r="K1001" s="160"/>
      <c r="M1001" s="727"/>
      <c r="N1001" s="727"/>
      <c r="S1001" s="707"/>
      <c r="T1001" s="727"/>
    </row>
    <row r="1002" spans="10:20">
      <c r="J1002" s="160"/>
      <c r="K1002" s="160"/>
      <c r="M1002" s="727"/>
      <c r="N1002" s="727"/>
      <c r="S1002" s="707"/>
      <c r="T1002" s="727"/>
    </row>
    <row r="1003" spans="10:20">
      <c r="J1003" s="160"/>
      <c r="K1003" s="160"/>
      <c r="M1003" s="727"/>
      <c r="N1003" s="727"/>
      <c r="S1003" s="707"/>
      <c r="T1003" s="727"/>
    </row>
    <row r="1004" spans="10:20">
      <c r="J1004" s="160"/>
      <c r="K1004" s="160"/>
      <c r="M1004" s="727"/>
      <c r="N1004" s="727"/>
      <c r="S1004" s="707"/>
      <c r="T1004" s="727"/>
    </row>
    <row r="1005" spans="10:20">
      <c r="J1005" s="160"/>
      <c r="K1005" s="160"/>
      <c r="M1005" s="727"/>
      <c r="N1005" s="727"/>
      <c r="S1005" s="707"/>
      <c r="T1005" s="727"/>
    </row>
    <row r="1006" spans="10:20">
      <c r="J1006" s="160"/>
      <c r="K1006" s="160"/>
      <c r="M1006" s="727"/>
      <c r="N1006" s="727"/>
      <c r="S1006" s="707"/>
      <c r="T1006" s="727"/>
    </row>
    <row r="1007" spans="10:20">
      <c r="J1007" s="160"/>
      <c r="K1007" s="160"/>
      <c r="M1007" s="727"/>
      <c r="N1007" s="727"/>
      <c r="S1007" s="707"/>
      <c r="T1007" s="727"/>
    </row>
    <row r="1008" spans="10:20">
      <c r="J1008" s="160"/>
      <c r="K1008" s="160"/>
      <c r="M1008" s="727"/>
      <c r="N1008" s="727"/>
      <c r="S1008" s="707"/>
      <c r="T1008" s="727"/>
    </row>
    <row r="1009" spans="10:20">
      <c r="J1009" s="160"/>
      <c r="K1009" s="160"/>
      <c r="M1009" s="727"/>
      <c r="N1009" s="727"/>
      <c r="S1009" s="707"/>
      <c r="T1009" s="727"/>
    </row>
    <row r="1010" spans="10:20">
      <c r="J1010" s="160"/>
      <c r="K1010" s="160"/>
      <c r="M1010" s="727"/>
      <c r="N1010" s="727"/>
      <c r="S1010" s="707"/>
      <c r="T1010" s="727"/>
    </row>
    <row r="1011" spans="10:20">
      <c r="J1011" s="160"/>
      <c r="K1011" s="160"/>
      <c r="M1011" s="727"/>
      <c r="N1011" s="727"/>
      <c r="S1011" s="707"/>
      <c r="T1011" s="727"/>
    </row>
    <row r="1012" spans="10:20">
      <c r="J1012" s="160"/>
      <c r="K1012" s="160"/>
      <c r="M1012" s="727"/>
      <c r="N1012" s="727"/>
      <c r="S1012" s="707"/>
      <c r="T1012" s="727"/>
    </row>
    <row r="1013" spans="10:20">
      <c r="J1013" s="160"/>
      <c r="K1013" s="160"/>
      <c r="M1013" s="727"/>
      <c r="N1013" s="727"/>
      <c r="S1013" s="707"/>
      <c r="T1013" s="727"/>
    </row>
    <row r="1014" spans="10:20">
      <c r="J1014" s="160"/>
      <c r="K1014" s="160"/>
      <c r="M1014" s="727"/>
      <c r="N1014" s="727"/>
      <c r="S1014" s="707"/>
      <c r="T1014" s="727"/>
    </row>
    <row r="1015" spans="10:20">
      <c r="J1015" s="160"/>
      <c r="K1015" s="160"/>
      <c r="M1015" s="727"/>
      <c r="N1015" s="727"/>
      <c r="S1015" s="707"/>
      <c r="T1015" s="727"/>
    </row>
    <row r="1016" spans="10:20">
      <c r="J1016" s="160"/>
      <c r="K1016" s="160"/>
      <c r="M1016" s="727"/>
      <c r="N1016" s="727"/>
      <c r="S1016" s="707"/>
      <c r="T1016" s="727"/>
    </row>
    <row r="1017" spans="10:20">
      <c r="J1017" s="160"/>
      <c r="K1017" s="160"/>
      <c r="M1017" s="727"/>
      <c r="N1017" s="727"/>
      <c r="S1017" s="707"/>
      <c r="T1017" s="727"/>
    </row>
    <row r="1018" spans="10:20">
      <c r="J1018" s="160"/>
      <c r="K1018" s="160"/>
      <c r="M1018" s="727"/>
      <c r="N1018" s="727"/>
      <c r="S1018" s="707"/>
      <c r="T1018" s="727"/>
    </row>
    <row r="1019" spans="10:20">
      <c r="J1019" s="160"/>
      <c r="K1019" s="160"/>
      <c r="M1019" s="727"/>
      <c r="N1019" s="727"/>
      <c r="S1019" s="707"/>
      <c r="T1019" s="727"/>
    </row>
    <row r="1020" spans="10:20">
      <c r="J1020" s="160"/>
      <c r="K1020" s="160"/>
      <c r="M1020" s="727"/>
      <c r="N1020" s="727"/>
      <c r="S1020" s="707"/>
      <c r="T1020" s="727"/>
    </row>
    <row r="1021" spans="10:20">
      <c r="J1021" s="160"/>
      <c r="K1021" s="160"/>
      <c r="M1021" s="727"/>
      <c r="N1021" s="727"/>
      <c r="S1021" s="707"/>
      <c r="T1021" s="727"/>
    </row>
    <row r="1022" spans="10:20">
      <c r="J1022" s="160"/>
      <c r="K1022" s="160"/>
      <c r="M1022" s="727"/>
      <c r="N1022" s="727"/>
      <c r="S1022" s="707"/>
      <c r="T1022" s="727"/>
    </row>
    <row r="1023" spans="10:20">
      <c r="J1023" s="160"/>
      <c r="K1023" s="160"/>
      <c r="M1023" s="727"/>
      <c r="N1023" s="727"/>
      <c r="S1023" s="707"/>
      <c r="T1023" s="727"/>
    </row>
    <row r="1024" spans="10:20">
      <c r="J1024" s="160"/>
      <c r="K1024" s="160"/>
      <c r="M1024" s="727"/>
      <c r="N1024" s="727"/>
      <c r="S1024" s="707"/>
      <c r="T1024" s="727"/>
    </row>
    <row r="1025" spans="10:20">
      <c r="J1025" s="160"/>
      <c r="K1025" s="160"/>
      <c r="M1025" s="727"/>
      <c r="N1025" s="727"/>
      <c r="S1025" s="707"/>
      <c r="T1025" s="727"/>
    </row>
    <row r="1026" spans="10:20">
      <c r="J1026" s="160"/>
      <c r="K1026" s="160"/>
      <c r="M1026" s="727"/>
      <c r="N1026" s="727"/>
      <c r="S1026" s="707"/>
      <c r="T1026" s="727"/>
    </row>
    <row r="1027" spans="10:20">
      <c r="J1027" s="160"/>
      <c r="K1027" s="160"/>
      <c r="M1027" s="727"/>
      <c r="N1027" s="727"/>
      <c r="S1027" s="707"/>
      <c r="T1027" s="727"/>
    </row>
    <row r="1028" spans="10:20">
      <c r="J1028" s="160"/>
      <c r="K1028" s="160"/>
      <c r="M1028" s="727"/>
      <c r="N1028" s="727"/>
      <c r="S1028" s="707"/>
      <c r="T1028" s="727"/>
    </row>
    <row r="1029" spans="10:20">
      <c r="J1029" s="160"/>
      <c r="K1029" s="160"/>
      <c r="M1029" s="727"/>
      <c r="N1029" s="727"/>
      <c r="S1029" s="707"/>
      <c r="T1029" s="727"/>
    </row>
    <row r="1030" spans="10:20">
      <c r="J1030" s="160"/>
      <c r="K1030" s="160"/>
      <c r="M1030" s="727"/>
      <c r="N1030" s="727"/>
      <c r="S1030" s="707"/>
      <c r="T1030" s="727"/>
    </row>
    <row r="1031" spans="10:20">
      <c r="J1031" s="160"/>
      <c r="K1031" s="160"/>
      <c r="M1031" s="727"/>
      <c r="N1031" s="727"/>
      <c r="S1031" s="707"/>
      <c r="T1031" s="727"/>
    </row>
    <row r="1032" spans="10:20">
      <c r="K1032" s="160"/>
      <c r="M1032" s="727"/>
      <c r="N1032" s="727"/>
      <c r="S1032" s="707"/>
      <c r="T1032" s="728"/>
    </row>
    <row r="1033" spans="10:20">
      <c r="K1033" s="160"/>
      <c r="M1033" s="727"/>
      <c r="N1033" s="727"/>
      <c r="S1033" s="707"/>
      <c r="T1033" s="728"/>
    </row>
    <row r="1034" spans="10:20">
      <c r="J1034" s="160"/>
      <c r="K1034" s="160"/>
      <c r="M1034" s="727"/>
      <c r="N1034" s="727"/>
      <c r="S1034" s="707"/>
      <c r="T1034" s="727"/>
    </row>
    <row r="1035" spans="10:20">
      <c r="J1035" s="160"/>
      <c r="K1035" s="160"/>
      <c r="M1035" s="727"/>
      <c r="N1035" s="727"/>
      <c r="S1035" s="707"/>
      <c r="T1035" s="727"/>
    </row>
    <row r="1036" spans="10:20">
      <c r="J1036" s="160"/>
      <c r="K1036" s="160"/>
      <c r="M1036" s="727"/>
      <c r="N1036" s="727"/>
      <c r="S1036" s="707"/>
      <c r="T1036" s="727"/>
    </row>
    <row r="1037" spans="10:20">
      <c r="J1037" s="160"/>
      <c r="K1037" s="160"/>
      <c r="M1037" s="727"/>
      <c r="N1037" s="727"/>
      <c r="S1037" s="707"/>
      <c r="T1037" s="727"/>
    </row>
    <row r="1038" spans="10:20">
      <c r="J1038" s="160"/>
      <c r="K1038" s="160"/>
      <c r="M1038" s="727"/>
      <c r="N1038" s="727"/>
      <c r="S1038" s="707"/>
      <c r="T1038" s="727"/>
    </row>
    <row r="1039" spans="10:20">
      <c r="J1039" s="160"/>
      <c r="K1039" s="160"/>
      <c r="M1039" s="727"/>
      <c r="N1039" s="727"/>
      <c r="S1039" s="707"/>
      <c r="T1039" s="727"/>
    </row>
    <row r="1040" spans="10:20">
      <c r="J1040" s="160"/>
      <c r="K1040" s="160"/>
      <c r="M1040" s="727"/>
      <c r="N1040" s="727"/>
      <c r="S1040" s="707"/>
      <c r="T1040" s="727"/>
    </row>
    <row r="1041" spans="10:20">
      <c r="J1041" s="160"/>
      <c r="K1041" s="160"/>
      <c r="M1041" s="727"/>
      <c r="N1041" s="727"/>
      <c r="S1041" s="707"/>
      <c r="T1041" s="727"/>
    </row>
    <row r="1042" spans="10:20">
      <c r="J1042" s="160"/>
      <c r="K1042" s="160"/>
      <c r="M1042" s="727"/>
      <c r="N1042" s="727"/>
      <c r="S1042" s="707"/>
      <c r="T1042" s="727"/>
    </row>
    <row r="1043" spans="10:20">
      <c r="J1043" s="160"/>
      <c r="K1043" s="160"/>
      <c r="M1043" s="727"/>
      <c r="N1043" s="727"/>
      <c r="S1043" s="707"/>
      <c r="T1043" s="727"/>
    </row>
    <row r="1044" spans="10:20">
      <c r="J1044" s="160"/>
      <c r="K1044" s="160"/>
      <c r="M1044" s="727"/>
      <c r="N1044" s="727"/>
      <c r="S1044" s="707"/>
      <c r="T1044" s="727"/>
    </row>
    <row r="1045" spans="10:20">
      <c r="J1045" s="160"/>
      <c r="K1045" s="160"/>
      <c r="M1045" s="727"/>
      <c r="N1045" s="727"/>
      <c r="S1045" s="707"/>
      <c r="T1045" s="727"/>
    </row>
    <row r="1046" spans="10:20">
      <c r="J1046" s="160"/>
      <c r="K1046" s="160"/>
      <c r="M1046" s="727"/>
      <c r="N1046" s="727"/>
      <c r="S1046" s="707"/>
      <c r="T1046" s="727"/>
    </row>
    <row r="1047" spans="10:20">
      <c r="J1047" s="160"/>
      <c r="K1047" s="160"/>
      <c r="M1047" s="727"/>
      <c r="N1047" s="727"/>
      <c r="S1047" s="707"/>
      <c r="T1047" s="727"/>
    </row>
    <row r="1048" spans="10:20">
      <c r="J1048" s="160"/>
      <c r="K1048" s="160"/>
      <c r="M1048" s="727"/>
      <c r="N1048" s="727"/>
      <c r="S1048" s="707"/>
      <c r="T1048" s="727"/>
    </row>
    <row r="1049" spans="10:20">
      <c r="J1049" s="160"/>
      <c r="K1049" s="160"/>
      <c r="M1049" s="727"/>
      <c r="N1049" s="727"/>
      <c r="S1049" s="707"/>
      <c r="T1049" s="727"/>
    </row>
    <row r="1050" spans="10:20">
      <c r="J1050" s="160"/>
      <c r="K1050" s="160"/>
      <c r="M1050" s="727"/>
      <c r="N1050" s="727"/>
      <c r="S1050" s="707"/>
      <c r="T1050" s="727"/>
    </row>
    <row r="1051" spans="10:20">
      <c r="J1051" s="160"/>
      <c r="K1051" s="160"/>
      <c r="M1051" s="727"/>
      <c r="N1051" s="727"/>
      <c r="S1051" s="707"/>
      <c r="T1051" s="727"/>
    </row>
    <row r="1052" spans="10:20">
      <c r="J1052" s="160"/>
      <c r="K1052" s="160"/>
      <c r="M1052" s="727"/>
      <c r="N1052" s="727"/>
      <c r="S1052" s="707"/>
      <c r="T1052" s="727"/>
    </row>
    <row r="1053" spans="10:20">
      <c r="J1053" s="160"/>
      <c r="K1053" s="160"/>
      <c r="M1053" s="727"/>
      <c r="N1053" s="727"/>
      <c r="S1053" s="707"/>
      <c r="T1053" s="727"/>
    </row>
    <row r="1054" spans="10:20">
      <c r="J1054" s="160"/>
      <c r="K1054" s="160"/>
      <c r="M1054" s="727"/>
      <c r="N1054" s="727"/>
      <c r="S1054" s="707"/>
      <c r="T1054" s="727"/>
    </row>
    <row r="1055" spans="10:20">
      <c r="J1055" s="160"/>
      <c r="K1055" s="160"/>
      <c r="M1055" s="727"/>
      <c r="N1055" s="727"/>
      <c r="S1055" s="707"/>
      <c r="T1055" s="727"/>
    </row>
    <row r="1056" spans="10:20">
      <c r="J1056" s="160"/>
      <c r="K1056" s="160"/>
      <c r="M1056" s="727"/>
      <c r="N1056" s="727"/>
      <c r="S1056" s="707"/>
      <c r="T1056" s="727"/>
    </row>
    <row r="1057" spans="10:20">
      <c r="J1057" s="160"/>
      <c r="K1057" s="160"/>
      <c r="M1057" s="727"/>
      <c r="N1057" s="727"/>
      <c r="S1057" s="707"/>
      <c r="T1057" s="727"/>
    </row>
    <row r="1058" spans="10:20">
      <c r="J1058" s="160"/>
      <c r="K1058" s="160"/>
      <c r="M1058" s="727"/>
      <c r="N1058" s="727"/>
      <c r="S1058" s="707"/>
      <c r="T1058" s="727"/>
    </row>
    <row r="1059" spans="10:20">
      <c r="J1059" s="160"/>
      <c r="K1059" s="160"/>
      <c r="M1059" s="727"/>
      <c r="N1059" s="727"/>
      <c r="S1059" s="707"/>
      <c r="T1059" s="727"/>
    </row>
    <row r="1060" spans="10:20">
      <c r="J1060" s="160"/>
      <c r="K1060" s="160"/>
      <c r="M1060" s="727"/>
      <c r="N1060" s="727"/>
      <c r="S1060" s="707"/>
      <c r="T1060" s="727"/>
    </row>
    <row r="1061" spans="10:20">
      <c r="K1061" s="160"/>
      <c r="M1061" s="727"/>
      <c r="N1061" s="727"/>
      <c r="S1061" s="707"/>
      <c r="T1061" s="728"/>
    </row>
    <row r="1062" spans="10:20">
      <c r="J1062" s="160"/>
      <c r="K1062" s="160"/>
      <c r="M1062" s="727"/>
      <c r="N1062" s="727"/>
      <c r="S1062" s="707"/>
      <c r="T1062" s="727"/>
    </row>
    <row r="1063" spans="10:20">
      <c r="J1063" s="160"/>
      <c r="K1063" s="160"/>
      <c r="M1063" s="727"/>
      <c r="N1063" s="727"/>
      <c r="S1063" s="707"/>
      <c r="T1063" s="727"/>
    </row>
    <row r="1064" spans="10:20">
      <c r="J1064" s="160"/>
      <c r="K1064" s="160"/>
      <c r="M1064" s="727"/>
      <c r="N1064" s="727"/>
      <c r="S1064" s="707"/>
      <c r="T1064" s="727"/>
    </row>
    <row r="1065" spans="10:20">
      <c r="J1065" s="160"/>
      <c r="K1065" s="160"/>
      <c r="M1065" s="727"/>
      <c r="N1065" s="727"/>
      <c r="S1065" s="707"/>
      <c r="T1065" s="727"/>
    </row>
    <row r="1066" spans="10:20">
      <c r="J1066" s="160"/>
      <c r="K1066" s="160"/>
      <c r="M1066" s="727"/>
      <c r="N1066" s="727"/>
      <c r="S1066" s="707"/>
      <c r="T1066" s="727"/>
    </row>
    <row r="1067" spans="10:20">
      <c r="J1067" s="160"/>
      <c r="K1067" s="160"/>
      <c r="M1067" s="727"/>
      <c r="N1067" s="727"/>
      <c r="S1067" s="707"/>
      <c r="T1067" s="727"/>
    </row>
    <row r="1068" spans="10:20">
      <c r="J1068" s="160"/>
      <c r="K1068" s="160"/>
      <c r="M1068" s="727"/>
      <c r="N1068" s="727"/>
      <c r="S1068" s="707"/>
      <c r="T1068" s="727"/>
    </row>
    <row r="1069" spans="10:20">
      <c r="J1069" s="160"/>
      <c r="K1069" s="160"/>
      <c r="M1069" s="727"/>
      <c r="N1069" s="727"/>
      <c r="S1069" s="707"/>
      <c r="T1069" s="727"/>
    </row>
    <row r="1070" spans="10:20">
      <c r="J1070" s="160"/>
      <c r="K1070" s="160"/>
      <c r="M1070" s="727"/>
      <c r="N1070" s="727"/>
      <c r="S1070" s="707"/>
      <c r="T1070" s="727"/>
    </row>
    <row r="1071" spans="10:20">
      <c r="J1071" s="160"/>
      <c r="K1071" s="160"/>
      <c r="M1071" s="727"/>
      <c r="N1071" s="727"/>
      <c r="S1071" s="707"/>
      <c r="T1071" s="727"/>
    </row>
    <row r="1072" spans="10:20">
      <c r="J1072" s="160"/>
      <c r="K1072" s="160"/>
      <c r="M1072" s="727"/>
      <c r="N1072" s="727"/>
      <c r="S1072" s="707"/>
      <c r="T1072" s="727"/>
    </row>
    <row r="1073" spans="10:20">
      <c r="J1073" s="160"/>
      <c r="K1073" s="160"/>
      <c r="M1073" s="727"/>
      <c r="N1073" s="727"/>
      <c r="S1073" s="707"/>
      <c r="T1073" s="727"/>
    </row>
    <row r="1074" spans="10:20">
      <c r="J1074" s="160"/>
      <c r="K1074" s="160"/>
      <c r="M1074" s="727"/>
      <c r="N1074" s="727"/>
      <c r="S1074" s="707"/>
      <c r="T1074" s="727"/>
    </row>
    <row r="1075" spans="10:20">
      <c r="J1075" s="160"/>
      <c r="K1075" s="160"/>
      <c r="M1075" s="727"/>
      <c r="N1075" s="727"/>
      <c r="S1075" s="707"/>
      <c r="T1075" s="727"/>
    </row>
    <row r="1076" spans="10:20">
      <c r="J1076" s="160"/>
      <c r="K1076" s="160"/>
      <c r="M1076" s="727"/>
      <c r="N1076" s="727"/>
      <c r="S1076" s="707"/>
      <c r="T1076" s="727"/>
    </row>
    <row r="1077" spans="10:20">
      <c r="J1077" s="160"/>
      <c r="K1077" s="160"/>
      <c r="M1077" s="727"/>
      <c r="N1077" s="727"/>
      <c r="S1077" s="707"/>
      <c r="T1077" s="727"/>
    </row>
    <row r="1078" spans="10:20">
      <c r="J1078" s="160"/>
      <c r="K1078" s="160"/>
      <c r="M1078" s="727"/>
      <c r="N1078" s="727"/>
      <c r="S1078" s="707"/>
      <c r="T1078" s="727"/>
    </row>
    <row r="1079" spans="10:20">
      <c r="J1079" s="160"/>
      <c r="K1079" s="160"/>
      <c r="M1079" s="727"/>
      <c r="N1079" s="727"/>
      <c r="S1079" s="707"/>
      <c r="T1079" s="727"/>
    </row>
    <row r="1080" spans="10:20">
      <c r="J1080" s="160"/>
      <c r="K1080" s="160"/>
      <c r="M1080" s="727"/>
      <c r="N1080" s="727"/>
      <c r="S1080" s="707"/>
      <c r="T1080" s="727"/>
    </row>
    <row r="1081" spans="10:20">
      <c r="J1081" s="160"/>
      <c r="K1081" s="160"/>
      <c r="M1081" s="727"/>
      <c r="N1081" s="727"/>
      <c r="S1081" s="707"/>
      <c r="T1081" s="727"/>
    </row>
    <row r="1082" spans="10:20">
      <c r="J1082" s="160"/>
      <c r="K1082" s="160"/>
      <c r="M1082" s="727"/>
      <c r="N1082" s="727"/>
      <c r="S1082" s="707"/>
      <c r="T1082" s="727"/>
    </row>
    <row r="1083" spans="10:20">
      <c r="K1083" s="160"/>
      <c r="M1083" s="727"/>
      <c r="N1083" s="727"/>
      <c r="S1083" s="707"/>
      <c r="T1083" s="728"/>
    </row>
    <row r="1084" spans="10:20">
      <c r="J1084" s="160"/>
      <c r="K1084" s="160"/>
      <c r="M1084" s="727"/>
      <c r="N1084" s="727"/>
      <c r="S1084" s="707"/>
      <c r="T1084" s="727"/>
    </row>
    <row r="1085" spans="10:20">
      <c r="J1085" s="160"/>
      <c r="K1085" s="160"/>
      <c r="M1085" s="727"/>
      <c r="N1085" s="727"/>
      <c r="S1085" s="707"/>
      <c r="T1085" s="727"/>
    </row>
    <row r="1086" spans="10:20">
      <c r="J1086" s="160"/>
      <c r="K1086" s="160"/>
      <c r="M1086" s="727"/>
      <c r="N1086" s="727"/>
      <c r="S1086" s="707"/>
      <c r="T1086" s="727"/>
    </row>
    <row r="1087" spans="10:20">
      <c r="J1087" s="160"/>
      <c r="K1087" s="160"/>
      <c r="M1087" s="727"/>
      <c r="N1087" s="727"/>
      <c r="S1087" s="707"/>
      <c r="T1087" s="727"/>
    </row>
    <row r="1088" spans="10:20">
      <c r="J1088" s="160"/>
      <c r="K1088" s="160"/>
      <c r="M1088" s="727"/>
      <c r="N1088" s="727"/>
      <c r="S1088" s="707"/>
      <c r="T1088" s="727"/>
    </row>
    <row r="1089" spans="10:20">
      <c r="J1089" s="160"/>
      <c r="K1089" s="160"/>
      <c r="M1089" s="727"/>
      <c r="N1089" s="727"/>
      <c r="S1089" s="707"/>
      <c r="T1089" s="727"/>
    </row>
    <row r="1090" spans="10:20">
      <c r="J1090" s="160"/>
      <c r="K1090" s="160"/>
      <c r="M1090" s="727"/>
      <c r="N1090" s="727"/>
      <c r="S1090" s="707"/>
      <c r="T1090" s="727"/>
    </row>
    <row r="1091" spans="10:20">
      <c r="J1091" s="160"/>
      <c r="K1091" s="160"/>
      <c r="M1091" s="727"/>
      <c r="N1091" s="727"/>
      <c r="S1091" s="707"/>
      <c r="T1091" s="727"/>
    </row>
    <row r="1092" spans="10:20">
      <c r="J1092" s="160"/>
      <c r="K1092" s="160"/>
      <c r="M1092" s="727"/>
      <c r="N1092" s="727"/>
      <c r="S1092" s="707"/>
      <c r="T1092" s="727"/>
    </row>
    <row r="1093" spans="10:20">
      <c r="J1093" s="160"/>
      <c r="K1093" s="160"/>
      <c r="M1093" s="727"/>
      <c r="N1093" s="727"/>
      <c r="S1093" s="707"/>
      <c r="T1093" s="727"/>
    </row>
    <row r="1094" spans="10:20">
      <c r="J1094" s="160"/>
      <c r="K1094" s="160"/>
      <c r="M1094" s="727"/>
      <c r="N1094" s="727"/>
      <c r="S1094" s="707"/>
      <c r="T1094" s="727"/>
    </row>
    <row r="1095" spans="10:20">
      <c r="J1095" s="160"/>
      <c r="K1095" s="160"/>
      <c r="M1095" s="727"/>
      <c r="N1095" s="727"/>
      <c r="S1095" s="707"/>
      <c r="T1095" s="727"/>
    </row>
    <row r="1096" spans="10:20">
      <c r="J1096" s="160"/>
      <c r="K1096" s="160"/>
      <c r="M1096" s="727"/>
      <c r="N1096" s="727"/>
      <c r="S1096" s="707"/>
      <c r="T1096" s="727"/>
    </row>
    <row r="1097" spans="10:20">
      <c r="J1097" s="160"/>
      <c r="K1097" s="160"/>
      <c r="M1097" s="727"/>
      <c r="N1097" s="727"/>
      <c r="S1097" s="707"/>
      <c r="T1097" s="727"/>
    </row>
    <row r="1098" spans="10:20">
      <c r="J1098" s="160"/>
      <c r="K1098" s="160"/>
      <c r="M1098" s="727"/>
      <c r="N1098" s="727"/>
      <c r="S1098" s="707"/>
      <c r="T1098" s="727"/>
    </row>
    <row r="1099" spans="10:20">
      <c r="J1099" s="160"/>
      <c r="K1099" s="160"/>
      <c r="M1099" s="727"/>
      <c r="N1099" s="727"/>
      <c r="S1099" s="707"/>
      <c r="T1099" s="727"/>
    </row>
    <row r="1100" spans="10:20">
      <c r="J1100" s="160"/>
      <c r="K1100" s="160"/>
      <c r="M1100" s="727"/>
      <c r="N1100" s="727"/>
      <c r="S1100" s="707"/>
      <c r="T1100" s="727"/>
    </row>
    <row r="1101" spans="10:20">
      <c r="J1101" s="160"/>
      <c r="K1101" s="160"/>
      <c r="M1101" s="727"/>
      <c r="N1101" s="727"/>
      <c r="S1101" s="707"/>
      <c r="T1101" s="727"/>
    </row>
    <row r="1102" spans="10:20">
      <c r="J1102" s="160"/>
      <c r="K1102" s="160"/>
      <c r="M1102" s="727"/>
      <c r="N1102" s="727"/>
      <c r="S1102" s="707"/>
      <c r="T1102" s="727"/>
    </row>
    <row r="1103" spans="10:20">
      <c r="J1103" s="160"/>
      <c r="K1103" s="160"/>
      <c r="M1103" s="727"/>
      <c r="N1103" s="727"/>
      <c r="S1103" s="707"/>
      <c r="T1103" s="727"/>
    </row>
    <row r="1104" spans="10:20">
      <c r="J1104" s="160"/>
      <c r="K1104" s="160"/>
      <c r="M1104" s="727"/>
      <c r="N1104" s="727"/>
      <c r="S1104" s="707"/>
      <c r="T1104" s="727"/>
    </row>
    <row r="1105" spans="10:20">
      <c r="J1105" s="160"/>
      <c r="K1105" s="160"/>
      <c r="M1105" s="727"/>
      <c r="N1105" s="727"/>
      <c r="S1105" s="707"/>
      <c r="T1105" s="727"/>
    </row>
    <row r="1106" spans="10:20">
      <c r="J1106" s="160"/>
      <c r="K1106" s="160"/>
      <c r="M1106" s="727"/>
      <c r="N1106" s="727"/>
      <c r="S1106" s="707"/>
      <c r="T1106" s="727"/>
    </row>
    <row r="1107" spans="10:20">
      <c r="K1107" s="160"/>
      <c r="M1107" s="727"/>
      <c r="N1107" s="727"/>
      <c r="S1107" s="707"/>
      <c r="T1107" s="728"/>
    </row>
    <row r="1108" spans="10:20">
      <c r="J1108" s="160"/>
      <c r="K1108" s="160"/>
      <c r="M1108" s="727"/>
      <c r="N1108" s="727"/>
      <c r="S1108" s="707"/>
      <c r="T1108" s="727"/>
    </row>
    <row r="1109" spans="10:20">
      <c r="J1109" s="160"/>
      <c r="K1109" s="160"/>
      <c r="M1109" s="727"/>
      <c r="N1109" s="727"/>
      <c r="S1109" s="707"/>
      <c r="T1109" s="727"/>
    </row>
    <row r="1110" spans="10:20">
      <c r="J1110" s="160"/>
      <c r="K1110" s="160"/>
      <c r="M1110" s="727"/>
      <c r="N1110" s="727"/>
      <c r="S1110" s="707"/>
      <c r="T1110" s="727"/>
    </row>
    <row r="1111" spans="10:20">
      <c r="J1111" s="160"/>
      <c r="K1111" s="160"/>
      <c r="M1111" s="727"/>
      <c r="N1111" s="727"/>
      <c r="S1111" s="707"/>
      <c r="T1111" s="727"/>
    </row>
    <row r="1112" spans="10:20">
      <c r="J1112" s="160"/>
      <c r="K1112" s="160"/>
      <c r="M1112" s="727"/>
      <c r="N1112" s="727"/>
      <c r="S1112" s="707"/>
      <c r="T1112" s="727"/>
    </row>
    <row r="1113" spans="10:20">
      <c r="J1113" s="160"/>
      <c r="K1113" s="160"/>
      <c r="M1113" s="727"/>
      <c r="N1113" s="727"/>
      <c r="S1113" s="707"/>
      <c r="T1113" s="727"/>
    </row>
    <row r="1114" spans="10:20">
      <c r="J1114" s="160"/>
      <c r="K1114" s="160"/>
      <c r="M1114" s="727"/>
      <c r="N1114" s="727"/>
      <c r="S1114" s="707"/>
      <c r="T1114" s="727"/>
    </row>
    <row r="1115" spans="10:20">
      <c r="J1115" s="160"/>
      <c r="K1115" s="160"/>
      <c r="M1115" s="727"/>
      <c r="N1115" s="727"/>
      <c r="S1115" s="707"/>
      <c r="T1115" s="727"/>
    </row>
    <row r="1116" spans="10:20">
      <c r="J1116" s="160"/>
      <c r="K1116" s="160"/>
      <c r="M1116" s="727"/>
      <c r="N1116" s="727"/>
      <c r="S1116" s="707"/>
      <c r="T1116" s="727"/>
    </row>
    <row r="1117" spans="10:20">
      <c r="J1117" s="160"/>
      <c r="K1117" s="160"/>
      <c r="M1117" s="727"/>
      <c r="N1117" s="727"/>
      <c r="S1117" s="707"/>
      <c r="T1117" s="727"/>
    </row>
    <row r="1118" spans="10:20">
      <c r="J1118" s="160"/>
      <c r="K1118" s="160"/>
      <c r="M1118" s="727"/>
      <c r="N1118" s="727"/>
      <c r="S1118" s="707"/>
      <c r="T1118" s="727"/>
    </row>
    <row r="1119" spans="10:20">
      <c r="J1119" s="160"/>
      <c r="K1119" s="160"/>
      <c r="M1119" s="727"/>
      <c r="N1119" s="727"/>
      <c r="S1119" s="707"/>
      <c r="T1119" s="727"/>
    </row>
    <row r="1120" spans="10:20">
      <c r="J1120" s="160"/>
      <c r="K1120" s="160"/>
      <c r="M1120" s="727"/>
      <c r="N1120" s="727"/>
      <c r="S1120" s="707"/>
      <c r="T1120" s="727"/>
    </row>
    <row r="1121" spans="10:20">
      <c r="J1121" s="160"/>
      <c r="K1121" s="160"/>
      <c r="M1121" s="727"/>
      <c r="N1121" s="727"/>
      <c r="S1121" s="707"/>
      <c r="T1121" s="727"/>
    </row>
    <row r="1122" spans="10:20">
      <c r="J1122" s="160"/>
      <c r="K1122" s="160"/>
      <c r="M1122" s="727"/>
      <c r="N1122" s="727"/>
      <c r="S1122" s="707"/>
      <c r="T1122" s="727"/>
    </row>
    <row r="1123" spans="10:20">
      <c r="J1123" s="160"/>
      <c r="K1123" s="160"/>
      <c r="M1123" s="727"/>
      <c r="N1123" s="727"/>
      <c r="S1123" s="707"/>
      <c r="T1123" s="727"/>
    </row>
    <row r="1124" spans="10:20">
      <c r="J1124" s="160"/>
      <c r="K1124" s="160"/>
      <c r="M1124" s="727"/>
      <c r="N1124" s="727"/>
      <c r="S1124" s="707"/>
      <c r="T1124" s="727"/>
    </row>
    <row r="1125" spans="10:20">
      <c r="J1125" s="160"/>
      <c r="K1125" s="160"/>
      <c r="M1125" s="727"/>
      <c r="N1125" s="727"/>
      <c r="S1125" s="707"/>
      <c r="T1125" s="727"/>
    </row>
    <row r="1126" spans="10:20">
      <c r="J1126" s="160"/>
      <c r="K1126" s="160"/>
      <c r="M1126" s="727"/>
      <c r="N1126" s="727"/>
      <c r="S1126" s="707"/>
      <c r="T1126" s="727"/>
    </row>
    <row r="1127" spans="10:20">
      <c r="J1127" s="160"/>
      <c r="K1127" s="160"/>
      <c r="M1127" s="727"/>
      <c r="N1127" s="727"/>
      <c r="S1127" s="707"/>
      <c r="T1127" s="727"/>
    </row>
    <row r="1128" spans="10:20">
      <c r="J1128" s="160"/>
      <c r="K1128" s="160"/>
      <c r="M1128" s="727"/>
      <c r="N1128" s="727"/>
      <c r="S1128" s="707"/>
      <c r="T1128" s="727"/>
    </row>
    <row r="1129" spans="10:20">
      <c r="J1129" s="160"/>
      <c r="K1129" s="160"/>
      <c r="M1129" s="727"/>
      <c r="N1129" s="727"/>
      <c r="S1129" s="707"/>
      <c r="T1129" s="727"/>
    </row>
    <row r="1130" spans="10:20">
      <c r="J1130" s="160"/>
      <c r="K1130" s="160"/>
      <c r="M1130" s="727"/>
      <c r="N1130" s="727"/>
      <c r="S1130" s="707"/>
      <c r="T1130" s="727"/>
    </row>
    <row r="1131" spans="10:20">
      <c r="J1131" s="160"/>
      <c r="K1131" s="160"/>
      <c r="M1131" s="727"/>
      <c r="N1131" s="727"/>
      <c r="S1131" s="707"/>
      <c r="T1131" s="727"/>
    </row>
    <row r="1132" spans="10:20">
      <c r="J1132" s="160"/>
      <c r="K1132" s="160"/>
      <c r="M1132" s="727"/>
      <c r="N1132" s="727"/>
      <c r="S1132" s="707"/>
      <c r="T1132" s="727"/>
    </row>
    <row r="1133" spans="10:20">
      <c r="J1133" s="160"/>
      <c r="K1133" s="160"/>
      <c r="M1133" s="727"/>
      <c r="N1133" s="727"/>
      <c r="S1133" s="707"/>
      <c r="T1133" s="727"/>
    </row>
    <row r="1134" spans="10:20">
      <c r="J1134" s="160"/>
      <c r="K1134" s="160"/>
      <c r="M1134" s="727"/>
      <c r="N1134" s="727"/>
      <c r="S1134" s="707"/>
      <c r="T1134" s="727"/>
    </row>
    <row r="1135" spans="10:20">
      <c r="K1135" s="160"/>
      <c r="M1135" s="727"/>
      <c r="N1135" s="727"/>
      <c r="S1135" s="707"/>
      <c r="T1135" s="728"/>
    </row>
    <row r="1136" spans="10:20">
      <c r="J1136" s="160"/>
      <c r="K1136" s="160"/>
      <c r="M1136" s="727"/>
      <c r="N1136" s="727"/>
      <c r="S1136" s="707"/>
      <c r="T1136" s="727"/>
    </row>
    <row r="1137" spans="10:20">
      <c r="J1137" s="160"/>
      <c r="K1137" s="160"/>
      <c r="M1137" s="727"/>
      <c r="N1137" s="727"/>
      <c r="S1137" s="707"/>
      <c r="T1137" s="727"/>
    </row>
    <row r="1138" spans="10:20">
      <c r="J1138" s="160"/>
      <c r="K1138" s="160"/>
      <c r="M1138" s="727"/>
      <c r="N1138" s="727"/>
      <c r="S1138" s="707"/>
      <c r="T1138" s="727"/>
    </row>
    <row r="1139" spans="10:20">
      <c r="J1139" s="160"/>
      <c r="K1139" s="160"/>
      <c r="M1139" s="727"/>
      <c r="N1139" s="727"/>
      <c r="S1139" s="707"/>
      <c r="T1139" s="727"/>
    </row>
    <row r="1140" spans="10:20">
      <c r="J1140" s="160"/>
      <c r="K1140" s="160"/>
      <c r="M1140" s="727"/>
      <c r="N1140" s="727"/>
      <c r="S1140" s="707"/>
      <c r="T1140" s="727"/>
    </row>
    <row r="1141" spans="10:20">
      <c r="J1141" s="160"/>
      <c r="K1141" s="160"/>
      <c r="M1141" s="727"/>
      <c r="N1141" s="727"/>
      <c r="S1141" s="707"/>
      <c r="T1141" s="727"/>
    </row>
    <row r="1142" spans="10:20">
      <c r="J1142" s="160"/>
      <c r="K1142" s="160"/>
      <c r="M1142" s="727"/>
      <c r="N1142" s="727"/>
      <c r="S1142" s="707"/>
      <c r="T1142" s="727"/>
    </row>
    <row r="1143" spans="10:20">
      <c r="J1143" s="160"/>
      <c r="K1143" s="160"/>
      <c r="M1143" s="727"/>
      <c r="N1143" s="727"/>
      <c r="S1143" s="707"/>
      <c r="T1143" s="727"/>
    </row>
    <row r="1144" spans="10:20">
      <c r="J1144" s="160"/>
      <c r="K1144" s="160"/>
      <c r="M1144" s="727"/>
      <c r="N1144" s="727"/>
      <c r="S1144" s="707"/>
      <c r="T1144" s="727"/>
    </row>
    <row r="1145" spans="10:20">
      <c r="J1145" s="160"/>
      <c r="K1145" s="160"/>
      <c r="M1145" s="727"/>
      <c r="N1145" s="727"/>
      <c r="S1145" s="707"/>
      <c r="T1145" s="727"/>
    </row>
    <row r="1146" spans="10:20">
      <c r="J1146" s="160"/>
      <c r="K1146" s="160"/>
      <c r="M1146" s="727"/>
      <c r="N1146" s="727"/>
      <c r="S1146" s="707"/>
      <c r="T1146" s="727"/>
    </row>
    <row r="1147" spans="10:20">
      <c r="J1147" s="160"/>
      <c r="K1147" s="160"/>
      <c r="M1147" s="727"/>
      <c r="N1147" s="727"/>
      <c r="S1147" s="707"/>
      <c r="T1147" s="727"/>
    </row>
    <row r="1148" spans="10:20">
      <c r="J1148" s="160"/>
      <c r="K1148" s="160"/>
      <c r="M1148" s="727"/>
      <c r="N1148" s="727"/>
      <c r="S1148" s="707"/>
      <c r="T1148" s="727"/>
    </row>
    <row r="1149" spans="10:20">
      <c r="J1149" s="160"/>
      <c r="K1149" s="160"/>
      <c r="M1149" s="727"/>
      <c r="N1149" s="727"/>
      <c r="S1149" s="707"/>
      <c r="T1149" s="727"/>
    </row>
    <row r="1150" spans="10:20">
      <c r="J1150" s="160"/>
      <c r="K1150" s="160"/>
      <c r="M1150" s="727"/>
      <c r="N1150" s="727"/>
      <c r="S1150" s="707"/>
      <c r="T1150" s="727"/>
    </row>
    <row r="1151" spans="10:20">
      <c r="J1151" s="160"/>
      <c r="K1151" s="160"/>
      <c r="M1151" s="727"/>
      <c r="N1151" s="727"/>
      <c r="S1151" s="707"/>
      <c r="T1151" s="727"/>
    </row>
    <row r="1152" spans="10:20">
      <c r="J1152" s="160"/>
      <c r="K1152" s="160"/>
      <c r="M1152" s="727"/>
      <c r="N1152" s="727"/>
      <c r="S1152" s="707"/>
      <c r="T1152" s="727"/>
    </row>
    <row r="1153" spans="10:20">
      <c r="J1153" s="160"/>
      <c r="K1153" s="160"/>
      <c r="M1153" s="727"/>
      <c r="N1153" s="727"/>
      <c r="S1153" s="707"/>
      <c r="T1153" s="727"/>
    </row>
    <row r="1154" spans="10:20">
      <c r="J1154" s="160"/>
      <c r="K1154" s="160"/>
      <c r="M1154" s="727"/>
      <c r="N1154" s="727"/>
      <c r="S1154" s="707"/>
      <c r="T1154" s="727"/>
    </row>
    <row r="1155" spans="10:20">
      <c r="J1155" s="160"/>
      <c r="K1155" s="160"/>
      <c r="M1155" s="727"/>
      <c r="N1155" s="727"/>
      <c r="S1155" s="707"/>
      <c r="T1155" s="727"/>
    </row>
    <row r="1156" spans="10:20">
      <c r="J1156" s="160"/>
      <c r="K1156" s="160"/>
      <c r="M1156" s="727"/>
      <c r="N1156" s="727"/>
      <c r="T1156" s="727"/>
    </row>
    <row r="1157" spans="10:20">
      <c r="J1157" s="160"/>
      <c r="K1157" s="160"/>
      <c r="M1157" s="727"/>
      <c r="N1157" s="727"/>
      <c r="T1157" s="727"/>
    </row>
    <row r="1158" spans="10:20">
      <c r="K1158" s="160"/>
      <c r="M1158" s="727"/>
      <c r="N1158" s="727"/>
      <c r="S1158" s="707"/>
      <c r="T1158" s="728"/>
    </row>
    <row r="1159" spans="10:20">
      <c r="K1159" s="160"/>
      <c r="M1159" s="727"/>
      <c r="N1159" s="727"/>
      <c r="S1159" s="707"/>
      <c r="T1159" s="728"/>
    </row>
    <row r="1160" spans="10:20">
      <c r="J1160" s="160"/>
      <c r="K1160" s="160"/>
      <c r="M1160" s="727"/>
      <c r="N1160" s="727"/>
      <c r="S1160" s="707"/>
      <c r="T1160" s="727"/>
    </row>
    <row r="1161" spans="10:20">
      <c r="J1161" s="160"/>
      <c r="K1161" s="160"/>
      <c r="M1161" s="727"/>
      <c r="N1161" s="727"/>
      <c r="S1161" s="707"/>
      <c r="T1161" s="727"/>
    </row>
    <row r="1162" spans="10:20">
      <c r="J1162" s="160"/>
      <c r="K1162" s="160"/>
      <c r="M1162" s="727"/>
      <c r="N1162" s="727"/>
      <c r="S1162" s="707"/>
      <c r="T1162" s="727"/>
    </row>
    <row r="1163" spans="10:20">
      <c r="J1163" s="160"/>
      <c r="K1163" s="160"/>
      <c r="M1163" s="727"/>
      <c r="N1163" s="727"/>
      <c r="S1163" s="707"/>
      <c r="T1163" s="727"/>
    </row>
    <row r="1164" spans="10:20">
      <c r="J1164" s="160"/>
      <c r="K1164" s="160"/>
      <c r="M1164" s="727"/>
      <c r="N1164" s="727"/>
      <c r="S1164" s="707"/>
      <c r="T1164" s="727"/>
    </row>
    <row r="1165" spans="10:20">
      <c r="J1165" s="160"/>
      <c r="K1165" s="160"/>
      <c r="M1165" s="727"/>
      <c r="N1165" s="727"/>
      <c r="S1165" s="707"/>
      <c r="T1165" s="727"/>
    </row>
    <row r="1166" spans="10:20">
      <c r="J1166" s="160"/>
      <c r="K1166" s="160"/>
      <c r="M1166" s="727"/>
      <c r="N1166" s="727"/>
      <c r="S1166" s="707"/>
      <c r="T1166" s="727"/>
    </row>
    <row r="1167" spans="10:20">
      <c r="J1167" s="160"/>
      <c r="K1167" s="160"/>
      <c r="M1167" s="727"/>
      <c r="N1167" s="727"/>
      <c r="S1167" s="707"/>
      <c r="T1167" s="727"/>
    </row>
    <row r="1168" spans="10:20">
      <c r="J1168" s="160"/>
      <c r="K1168" s="160"/>
      <c r="M1168" s="727"/>
      <c r="N1168" s="727"/>
      <c r="S1168" s="707"/>
      <c r="T1168" s="727"/>
    </row>
    <row r="1169" spans="10:20">
      <c r="J1169" s="160"/>
      <c r="K1169" s="160"/>
      <c r="M1169" s="727"/>
      <c r="N1169" s="727"/>
      <c r="S1169" s="707"/>
      <c r="T1169" s="727"/>
    </row>
    <row r="1170" spans="10:20">
      <c r="K1170" s="160"/>
      <c r="M1170" s="727"/>
      <c r="N1170" s="727"/>
      <c r="S1170" s="707"/>
      <c r="T1170" s="728"/>
    </row>
    <row r="1171" spans="10:20">
      <c r="J1171" s="160"/>
      <c r="K1171" s="160"/>
      <c r="M1171" s="727"/>
      <c r="N1171" s="727"/>
      <c r="S1171" s="707"/>
      <c r="T1171" s="727"/>
    </row>
    <row r="1172" spans="10:20">
      <c r="J1172" s="160"/>
      <c r="K1172" s="160"/>
      <c r="M1172" s="727"/>
      <c r="N1172" s="727"/>
      <c r="S1172" s="707"/>
      <c r="T1172" s="727"/>
    </row>
    <row r="1173" spans="10:20">
      <c r="J1173" s="160"/>
      <c r="K1173" s="160"/>
      <c r="M1173" s="727"/>
      <c r="N1173" s="727"/>
      <c r="S1173" s="707"/>
      <c r="T1173" s="727"/>
    </row>
    <row r="1174" spans="10:20">
      <c r="J1174" s="160"/>
      <c r="K1174" s="160"/>
      <c r="M1174" s="727"/>
      <c r="N1174" s="727"/>
      <c r="S1174" s="707"/>
      <c r="T1174" s="727"/>
    </row>
    <row r="1175" spans="10:20">
      <c r="J1175" s="160"/>
      <c r="K1175" s="160"/>
      <c r="M1175" s="727"/>
      <c r="N1175" s="727"/>
      <c r="S1175" s="707"/>
      <c r="T1175" s="727"/>
    </row>
    <row r="1176" spans="10:20">
      <c r="J1176" s="160"/>
      <c r="K1176" s="160"/>
      <c r="M1176" s="727"/>
      <c r="N1176" s="727"/>
      <c r="S1176" s="707"/>
      <c r="T1176" s="727"/>
    </row>
    <row r="1177" spans="10:20">
      <c r="J1177" s="160"/>
      <c r="K1177" s="160"/>
      <c r="M1177" s="727"/>
      <c r="N1177" s="727"/>
      <c r="S1177" s="707"/>
      <c r="T1177" s="727"/>
    </row>
    <row r="1178" spans="10:20">
      <c r="J1178" s="160"/>
      <c r="K1178" s="160"/>
      <c r="M1178" s="727"/>
      <c r="N1178" s="727"/>
      <c r="S1178" s="707"/>
      <c r="T1178" s="727"/>
    </row>
    <row r="1179" spans="10:20">
      <c r="J1179" s="160"/>
      <c r="K1179" s="160"/>
      <c r="M1179" s="727"/>
      <c r="N1179" s="727"/>
      <c r="S1179" s="707"/>
      <c r="T1179" s="727"/>
    </row>
    <row r="1180" spans="10:20">
      <c r="J1180" s="160"/>
      <c r="K1180" s="160"/>
      <c r="M1180" s="727"/>
      <c r="N1180" s="727"/>
      <c r="S1180" s="707"/>
      <c r="T1180" s="727"/>
    </row>
    <row r="1181" spans="10:20">
      <c r="J1181" s="160"/>
      <c r="K1181" s="160"/>
      <c r="M1181" s="727"/>
      <c r="N1181" s="727"/>
      <c r="S1181" s="707"/>
      <c r="T1181" s="727"/>
    </row>
    <row r="1182" spans="10:20">
      <c r="J1182" s="160"/>
      <c r="K1182" s="160"/>
      <c r="M1182" s="727"/>
      <c r="N1182" s="727"/>
      <c r="S1182" s="707"/>
      <c r="T1182" s="727"/>
    </row>
    <row r="1183" spans="10:20">
      <c r="J1183" s="160"/>
      <c r="K1183" s="160"/>
      <c r="M1183" s="727"/>
      <c r="N1183" s="727"/>
      <c r="S1183" s="707"/>
      <c r="T1183" s="727"/>
    </row>
    <row r="1184" spans="10:20">
      <c r="J1184" s="160"/>
      <c r="K1184" s="160"/>
      <c r="M1184" s="727"/>
      <c r="N1184" s="727"/>
      <c r="S1184" s="707"/>
      <c r="T1184" s="727"/>
    </row>
    <row r="1185" spans="10:20">
      <c r="J1185" s="160"/>
      <c r="K1185" s="160"/>
      <c r="M1185" s="727"/>
      <c r="N1185" s="727"/>
      <c r="S1185" s="707"/>
      <c r="T1185" s="727"/>
    </row>
    <row r="1186" spans="10:20">
      <c r="J1186" s="160"/>
      <c r="K1186" s="160"/>
      <c r="M1186" s="727"/>
      <c r="N1186" s="727"/>
      <c r="S1186" s="707"/>
      <c r="T1186" s="727"/>
    </row>
    <row r="1187" spans="10:20">
      <c r="J1187" s="160"/>
      <c r="K1187" s="160"/>
      <c r="M1187" s="727"/>
      <c r="N1187" s="727"/>
      <c r="S1187" s="707"/>
      <c r="T1187" s="727"/>
    </row>
    <row r="1188" spans="10:20">
      <c r="J1188" s="160"/>
      <c r="K1188" s="160"/>
      <c r="M1188" s="727"/>
      <c r="N1188" s="727"/>
      <c r="S1188" s="707"/>
      <c r="T1188" s="727"/>
    </row>
    <row r="1189" spans="10:20">
      <c r="J1189" s="160"/>
      <c r="K1189" s="160"/>
      <c r="M1189" s="727"/>
      <c r="N1189" s="727"/>
      <c r="S1189" s="707"/>
      <c r="T1189" s="727"/>
    </row>
    <row r="1190" spans="10:20">
      <c r="K1190" s="160"/>
      <c r="M1190" s="727"/>
      <c r="N1190" s="727"/>
      <c r="S1190" s="707"/>
      <c r="T1190" s="728"/>
    </row>
    <row r="1191" spans="10:20">
      <c r="J1191" s="160"/>
      <c r="K1191" s="160"/>
      <c r="M1191" s="727"/>
      <c r="N1191" s="727"/>
      <c r="S1191" s="707"/>
      <c r="T1191" s="727"/>
    </row>
    <row r="1192" spans="10:20">
      <c r="J1192" s="160"/>
      <c r="K1192" s="160"/>
      <c r="M1192" s="727"/>
      <c r="N1192" s="727"/>
      <c r="S1192" s="707"/>
      <c r="T1192" s="727"/>
    </row>
    <row r="1193" spans="10:20">
      <c r="J1193" s="160"/>
      <c r="K1193" s="160"/>
      <c r="M1193" s="727"/>
      <c r="N1193" s="727"/>
      <c r="S1193" s="707"/>
      <c r="T1193" s="727"/>
    </row>
    <row r="1194" spans="10:20">
      <c r="J1194" s="160"/>
      <c r="K1194" s="160"/>
      <c r="M1194" s="727"/>
      <c r="N1194" s="727"/>
      <c r="S1194" s="707"/>
      <c r="T1194" s="727"/>
    </row>
    <row r="1195" spans="10:20">
      <c r="J1195" s="160"/>
      <c r="K1195" s="160"/>
      <c r="M1195" s="727"/>
      <c r="N1195" s="727"/>
      <c r="S1195" s="707"/>
      <c r="T1195" s="727"/>
    </row>
    <row r="1196" spans="10:20">
      <c r="J1196" s="160"/>
      <c r="K1196" s="160"/>
      <c r="M1196" s="727"/>
      <c r="N1196" s="727"/>
      <c r="S1196" s="707"/>
      <c r="T1196" s="727"/>
    </row>
    <row r="1197" spans="10:20">
      <c r="J1197" s="160"/>
      <c r="K1197" s="160"/>
      <c r="M1197" s="727"/>
      <c r="N1197" s="727"/>
      <c r="S1197" s="707"/>
      <c r="T1197" s="727"/>
    </row>
    <row r="1198" spans="10:20">
      <c r="J1198" s="160"/>
      <c r="K1198" s="160"/>
      <c r="M1198" s="727"/>
      <c r="N1198" s="727"/>
      <c r="S1198" s="707"/>
      <c r="T1198" s="727"/>
    </row>
    <row r="1199" spans="10:20">
      <c r="J1199" s="160"/>
      <c r="K1199" s="160"/>
      <c r="M1199" s="727"/>
      <c r="N1199" s="727"/>
      <c r="S1199" s="707"/>
      <c r="T1199" s="727"/>
    </row>
    <row r="1200" spans="10:20">
      <c r="J1200" s="160"/>
      <c r="K1200" s="160"/>
      <c r="M1200" s="727"/>
      <c r="N1200" s="727"/>
      <c r="S1200" s="707"/>
      <c r="T1200" s="727"/>
    </row>
    <row r="1201" spans="10:20">
      <c r="J1201" s="160"/>
      <c r="K1201" s="160"/>
      <c r="M1201" s="727"/>
      <c r="N1201" s="727"/>
      <c r="S1201" s="707"/>
      <c r="T1201" s="727"/>
    </row>
    <row r="1202" spans="10:20">
      <c r="J1202" s="160"/>
      <c r="K1202" s="160"/>
      <c r="M1202" s="727"/>
      <c r="N1202" s="727"/>
      <c r="S1202" s="707"/>
      <c r="T1202" s="727"/>
    </row>
    <row r="1203" spans="10:20">
      <c r="J1203" s="160"/>
      <c r="K1203" s="160"/>
      <c r="M1203" s="727"/>
      <c r="N1203" s="727"/>
      <c r="S1203" s="707"/>
      <c r="T1203" s="727"/>
    </row>
    <row r="1204" spans="10:20">
      <c r="J1204" s="160"/>
      <c r="K1204" s="160"/>
      <c r="M1204" s="727"/>
      <c r="N1204" s="727"/>
      <c r="S1204" s="707"/>
      <c r="T1204" s="727"/>
    </row>
    <row r="1205" spans="10:20">
      <c r="J1205" s="160"/>
      <c r="K1205" s="160"/>
      <c r="M1205" s="727"/>
      <c r="N1205" s="727"/>
      <c r="S1205" s="707"/>
      <c r="T1205" s="727"/>
    </row>
    <row r="1206" spans="10:20">
      <c r="J1206" s="160"/>
      <c r="K1206" s="160"/>
      <c r="M1206" s="727"/>
      <c r="N1206" s="727"/>
      <c r="S1206" s="707"/>
      <c r="T1206" s="727"/>
    </row>
    <row r="1207" spans="10:20">
      <c r="J1207" s="160"/>
      <c r="K1207" s="160"/>
      <c r="M1207" s="727"/>
      <c r="N1207" s="727"/>
      <c r="S1207" s="707"/>
      <c r="T1207" s="727"/>
    </row>
    <row r="1208" spans="10:20">
      <c r="J1208" s="160"/>
      <c r="K1208" s="160"/>
      <c r="M1208" s="727"/>
      <c r="N1208" s="727"/>
      <c r="S1208" s="707"/>
      <c r="T1208" s="727"/>
    </row>
    <row r="1209" spans="10:20">
      <c r="J1209" s="160"/>
      <c r="K1209" s="160"/>
      <c r="M1209" s="727"/>
      <c r="N1209" s="727"/>
      <c r="S1209" s="707"/>
      <c r="T1209" s="727"/>
    </row>
    <row r="1210" spans="10:20">
      <c r="J1210" s="160"/>
      <c r="K1210" s="160"/>
      <c r="M1210" s="727"/>
      <c r="N1210" s="727"/>
      <c r="S1210" s="707"/>
      <c r="T1210" s="727"/>
    </row>
    <row r="1211" spans="10:20">
      <c r="J1211" s="160"/>
      <c r="K1211" s="160"/>
      <c r="M1211" s="727"/>
      <c r="N1211" s="727"/>
      <c r="S1211" s="707"/>
      <c r="T1211" s="727"/>
    </row>
    <row r="1212" spans="10:20">
      <c r="J1212" s="160"/>
      <c r="K1212" s="160"/>
      <c r="M1212" s="727"/>
      <c r="N1212" s="727"/>
      <c r="S1212" s="707"/>
      <c r="T1212" s="727"/>
    </row>
    <row r="1213" spans="10:20">
      <c r="J1213" s="160"/>
      <c r="K1213" s="160"/>
      <c r="M1213" s="727"/>
      <c r="N1213" s="727"/>
      <c r="S1213" s="707"/>
      <c r="T1213" s="727"/>
    </row>
    <row r="1214" spans="10:20">
      <c r="J1214" s="160"/>
      <c r="K1214" s="160"/>
      <c r="M1214" s="727"/>
      <c r="N1214" s="727"/>
      <c r="S1214" s="707"/>
      <c r="T1214" s="727"/>
    </row>
    <row r="1215" spans="10:20">
      <c r="J1215" s="160"/>
      <c r="K1215" s="160"/>
      <c r="M1215" s="727"/>
      <c r="N1215" s="727"/>
      <c r="S1215" s="707"/>
      <c r="T1215" s="727"/>
    </row>
    <row r="1216" spans="10:20">
      <c r="J1216" s="160"/>
      <c r="K1216" s="160"/>
      <c r="M1216" s="727"/>
      <c r="N1216" s="727"/>
      <c r="S1216" s="707"/>
      <c r="T1216" s="727"/>
    </row>
    <row r="1217" spans="10:20">
      <c r="J1217" s="160"/>
      <c r="K1217" s="160"/>
      <c r="M1217" s="727"/>
      <c r="N1217" s="727"/>
      <c r="S1217" s="707"/>
      <c r="T1217" s="727"/>
    </row>
    <row r="1218" spans="10:20">
      <c r="J1218" s="160"/>
      <c r="K1218" s="160"/>
      <c r="M1218" s="727"/>
      <c r="N1218" s="727"/>
      <c r="S1218" s="707"/>
      <c r="T1218" s="727"/>
    </row>
    <row r="1219" spans="10:20">
      <c r="J1219" s="160"/>
      <c r="K1219" s="160"/>
      <c r="M1219" s="727"/>
      <c r="N1219" s="727"/>
      <c r="S1219" s="707"/>
      <c r="T1219" s="727"/>
    </row>
    <row r="1220" spans="10:20">
      <c r="J1220" s="160"/>
      <c r="K1220" s="160"/>
      <c r="M1220" s="727"/>
      <c r="N1220" s="727"/>
      <c r="S1220" s="707"/>
      <c r="T1220" s="727"/>
    </row>
    <row r="1221" spans="10:20">
      <c r="J1221" s="160"/>
      <c r="K1221" s="160"/>
      <c r="M1221" s="727"/>
      <c r="N1221" s="727"/>
      <c r="S1221" s="707"/>
      <c r="T1221" s="727"/>
    </row>
    <row r="1222" spans="10:20">
      <c r="J1222" s="160"/>
      <c r="K1222" s="160"/>
      <c r="M1222" s="727"/>
      <c r="N1222" s="727"/>
      <c r="S1222" s="707"/>
      <c r="T1222" s="727"/>
    </row>
    <row r="1223" spans="10:20">
      <c r="J1223" s="160"/>
      <c r="K1223" s="160"/>
      <c r="M1223" s="727"/>
      <c r="N1223" s="727"/>
      <c r="S1223" s="707"/>
      <c r="T1223" s="727"/>
    </row>
    <row r="1224" spans="10:20">
      <c r="J1224" s="160"/>
      <c r="K1224" s="160"/>
      <c r="M1224" s="727"/>
      <c r="N1224" s="727"/>
      <c r="S1224" s="707"/>
      <c r="T1224" s="727"/>
    </row>
    <row r="1225" spans="10:20">
      <c r="J1225" s="160"/>
      <c r="K1225" s="160"/>
      <c r="M1225" s="727"/>
      <c r="N1225" s="727"/>
      <c r="S1225" s="707"/>
      <c r="T1225" s="727"/>
    </row>
    <row r="1226" spans="10:20">
      <c r="J1226" s="160"/>
      <c r="K1226" s="160"/>
      <c r="M1226" s="727"/>
      <c r="N1226" s="727"/>
      <c r="S1226" s="707"/>
      <c r="T1226" s="727"/>
    </row>
    <row r="1227" spans="10:20">
      <c r="K1227" s="160"/>
      <c r="M1227" s="727"/>
      <c r="N1227" s="727"/>
      <c r="S1227" s="707"/>
      <c r="T1227" s="728"/>
    </row>
    <row r="1228" spans="10:20">
      <c r="J1228" s="160"/>
      <c r="K1228" s="160"/>
      <c r="M1228" s="727"/>
      <c r="N1228" s="727"/>
      <c r="S1228" s="707"/>
      <c r="T1228" s="727"/>
    </row>
    <row r="1229" spans="10:20">
      <c r="J1229" s="160"/>
      <c r="K1229" s="160"/>
      <c r="M1229" s="727"/>
      <c r="N1229" s="727"/>
      <c r="S1229" s="707"/>
      <c r="T1229" s="727"/>
    </row>
    <row r="1230" spans="10:20">
      <c r="J1230" s="160"/>
      <c r="K1230" s="160"/>
      <c r="M1230" s="727"/>
      <c r="N1230" s="727"/>
      <c r="S1230" s="707"/>
      <c r="T1230" s="727"/>
    </row>
    <row r="1231" spans="10:20">
      <c r="J1231" s="160"/>
      <c r="K1231" s="160"/>
      <c r="M1231" s="727"/>
      <c r="N1231" s="727"/>
      <c r="S1231" s="707"/>
      <c r="T1231" s="727"/>
    </row>
    <row r="1232" spans="10:20">
      <c r="J1232" s="160"/>
      <c r="K1232" s="160"/>
      <c r="M1232" s="727"/>
      <c r="N1232" s="727"/>
      <c r="S1232" s="707"/>
      <c r="T1232" s="727"/>
    </row>
    <row r="1233" spans="10:20">
      <c r="J1233" s="160"/>
      <c r="K1233" s="160"/>
      <c r="M1233" s="727"/>
      <c r="N1233" s="727"/>
      <c r="S1233" s="707"/>
      <c r="T1233" s="727"/>
    </row>
    <row r="1234" spans="10:20">
      <c r="J1234" s="160"/>
      <c r="K1234" s="160"/>
      <c r="M1234" s="727"/>
      <c r="N1234" s="727"/>
      <c r="S1234" s="707"/>
      <c r="T1234" s="727"/>
    </row>
    <row r="1235" spans="10:20">
      <c r="J1235" s="160"/>
      <c r="K1235" s="160"/>
      <c r="M1235" s="727"/>
      <c r="N1235" s="727"/>
      <c r="S1235" s="707"/>
      <c r="T1235" s="727"/>
    </row>
    <row r="1236" spans="10:20">
      <c r="J1236" s="160"/>
      <c r="K1236" s="160"/>
      <c r="M1236" s="727"/>
      <c r="N1236" s="727"/>
      <c r="S1236" s="707"/>
      <c r="T1236" s="727"/>
    </row>
    <row r="1237" spans="10:20">
      <c r="J1237" s="160"/>
      <c r="K1237" s="160"/>
      <c r="M1237" s="727"/>
      <c r="N1237" s="727"/>
      <c r="S1237" s="707"/>
      <c r="T1237" s="727"/>
    </row>
    <row r="1238" spans="10:20">
      <c r="J1238" s="160"/>
      <c r="K1238" s="160"/>
      <c r="M1238" s="727"/>
      <c r="N1238" s="727"/>
      <c r="S1238" s="707"/>
      <c r="T1238" s="727"/>
    </row>
    <row r="1239" spans="10:20">
      <c r="J1239" s="160"/>
      <c r="K1239" s="160"/>
      <c r="M1239" s="727"/>
      <c r="N1239" s="727"/>
      <c r="S1239" s="707"/>
      <c r="T1239" s="727"/>
    </row>
    <row r="1240" spans="10:20">
      <c r="J1240" s="160"/>
      <c r="K1240" s="160"/>
      <c r="M1240" s="727"/>
      <c r="N1240" s="727"/>
      <c r="S1240" s="707"/>
      <c r="T1240" s="727"/>
    </row>
    <row r="1241" spans="10:20">
      <c r="J1241" s="160"/>
      <c r="K1241" s="160"/>
      <c r="M1241" s="727"/>
      <c r="N1241" s="727"/>
      <c r="S1241" s="707"/>
      <c r="T1241" s="727"/>
    </row>
    <row r="1242" spans="10:20">
      <c r="J1242" s="160"/>
      <c r="K1242" s="160"/>
      <c r="M1242" s="727"/>
      <c r="N1242" s="727"/>
      <c r="S1242" s="707"/>
      <c r="T1242" s="727"/>
    </row>
    <row r="1243" spans="10:20">
      <c r="J1243" s="160"/>
      <c r="K1243" s="160"/>
      <c r="M1243" s="727"/>
      <c r="N1243" s="727"/>
      <c r="S1243" s="707"/>
      <c r="T1243" s="727"/>
    </row>
    <row r="1244" spans="10:20">
      <c r="J1244" s="160"/>
      <c r="K1244" s="160"/>
      <c r="M1244" s="727"/>
      <c r="N1244" s="727"/>
      <c r="S1244" s="707"/>
      <c r="T1244" s="727"/>
    </row>
    <row r="1245" spans="10:20">
      <c r="J1245" s="160"/>
      <c r="K1245" s="160"/>
      <c r="M1245" s="727"/>
      <c r="N1245" s="727"/>
      <c r="S1245" s="707"/>
      <c r="T1245" s="727"/>
    </row>
    <row r="1246" spans="10:20">
      <c r="J1246" s="160"/>
      <c r="K1246" s="160"/>
      <c r="M1246" s="727"/>
      <c r="N1246" s="727"/>
      <c r="S1246" s="707"/>
      <c r="T1246" s="727"/>
    </row>
    <row r="1247" spans="10:20">
      <c r="J1247" s="160"/>
      <c r="K1247" s="160"/>
      <c r="M1247" s="727"/>
      <c r="N1247" s="727"/>
      <c r="S1247" s="707"/>
      <c r="T1247" s="727"/>
    </row>
    <row r="1248" spans="10:20">
      <c r="J1248" s="160"/>
      <c r="K1248" s="160"/>
      <c r="M1248" s="727"/>
      <c r="N1248" s="727"/>
      <c r="S1248" s="707"/>
      <c r="T1248" s="727"/>
    </row>
    <row r="1249" spans="10:20">
      <c r="J1249" s="160"/>
      <c r="K1249" s="160"/>
      <c r="M1249" s="727"/>
      <c r="N1249" s="727"/>
      <c r="S1249" s="707"/>
      <c r="T1249" s="727"/>
    </row>
    <row r="1250" spans="10:20">
      <c r="J1250" s="160"/>
      <c r="K1250" s="160"/>
      <c r="M1250" s="727"/>
      <c r="N1250" s="727"/>
      <c r="S1250" s="707"/>
      <c r="T1250" s="727"/>
    </row>
    <row r="1251" spans="10:20">
      <c r="J1251" s="160"/>
      <c r="K1251" s="160"/>
      <c r="M1251" s="727"/>
      <c r="N1251" s="727"/>
      <c r="S1251" s="707"/>
      <c r="T1251" s="727"/>
    </row>
    <row r="1252" spans="10:20">
      <c r="J1252" s="160"/>
      <c r="K1252" s="160"/>
      <c r="M1252" s="727"/>
      <c r="N1252" s="727"/>
      <c r="S1252" s="707"/>
      <c r="T1252" s="727"/>
    </row>
    <row r="1253" spans="10:20">
      <c r="K1253" s="160"/>
      <c r="M1253" s="727"/>
      <c r="N1253" s="727"/>
      <c r="S1253" s="707"/>
      <c r="T1253" s="728"/>
    </row>
    <row r="1254" spans="10:20">
      <c r="J1254" s="160"/>
      <c r="K1254" s="160"/>
      <c r="M1254" s="727"/>
      <c r="N1254" s="727"/>
      <c r="S1254" s="707"/>
      <c r="T1254" s="727"/>
    </row>
    <row r="1255" spans="10:20">
      <c r="J1255" s="160"/>
      <c r="K1255" s="160"/>
      <c r="M1255" s="727"/>
      <c r="N1255" s="727"/>
      <c r="S1255" s="707"/>
      <c r="T1255" s="727"/>
    </row>
    <row r="1256" spans="10:20">
      <c r="J1256" s="160"/>
      <c r="K1256" s="160"/>
      <c r="M1256" s="727"/>
      <c r="N1256" s="727"/>
      <c r="S1256" s="707"/>
      <c r="T1256" s="727"/>
    </row>
    <row r="1257" spans="10:20">
      <c r="J1257" s="160"/>
      <c r="K1257" s="160"/>
      <c r="M1257" s="727"/>
      <c r="N1257" s="727"/>
      <c r="S1257" s="707"/>
      <c r="T1257" s="727"/>
    </row>
    <row r="1258" spans="10:20">
      <c r="J1258" s="160"/>
      <c r="K1258" s="160"/>
      <c r="M1258" s="727"/>
      <c r="N1258" s="727"/>
      <c r="S1258" s="707"/>
      <c r="T1258" s="727"/>
    </row>
    <row r="1259" spans="10:20">
      <c r="J1259" s="160"/>
      <c r="K1259" s="160"/>
      <c r="M1259" s="727"/>
      <c r="N1259" s="727"/>
      <c r="S1259" s="707"/>
      <c r="T1259" s="727"/>
    </row>
    <row r="1260" spans="10:20">
      <c r="J1260" s="160"/>
      <c r="K1260" s="160"/>
      <c r="M1260" s="727"/>
      <c r="N1260" s="727"/>
      <c r="S1260" s="707"/>
      <c r="T1260" s="727"/>
    </row>
    <row r="1261" spans="10:20">
      <c r="J1261" s="160"/>
      <c r="K1261" s="160"/>
      <c r="M1261" s="727"/>
      <c r="N1261" s="727"/>
      <c r="S1261" s="707"/>
      <c r="T1261" s="727"/>
    </row>
    <row r="1262" spans="10:20">
      <c r="J1262" s="160"/>
      <c r="K1262" s="160"/>
      <c r="M1262" s="727"/>
      <c r="N1262" s="727"/>
      <c r="S1262" s="707"/>
      <c r="T1262" s="727"/>
    </row>
    <row r="1263" spans="10:20">
      <c r="J1263" s="160"/>
      <c r="K1263" s="160"/>
      <c r="M1263" s="727"/>
      <c r="N1263" s="727"/>
      <c r="S1263" s="707"/>
      <c r="T1263" s="727"/>
    </row>
    <row r="1264" spans="10:20">
      <c r="J1264" s="160"/>
      <c r="K1264" s="160"/>
      <c r="M1264" s="727"/>
      <c r="N1264" s="727"/>
      <c r="S1264" s="707"/>
      <c r="T1264" s="727"/>
    </row>
    <row r="1265" spans="10:20">
      <c r="J1265" s="160"/>
      <c r="K1265" s="160"/>
      <c r="M1265" s="727"/>
      <c r="N1265" s="727"/>
      <c r="S1265" s="707"/>
      <c r="T1265" s="727"/>
    </row>
    <row r="1266" spans="10:20">
      <c r="J1266" s="160"/>
      <c r="K1266" s="160"/>
      <c r="M1266" s="727"/>
      <c r="N1266" s="727"/>
      <c r="S1266" s="707"/>
      <c r="T1266" s="727"/>
    </row>
    <row r="1267" spans="10:20">
      <c r="J1267" s="160"/>
      <c r="K1267" s="160"/>
      <c r="M1267" s="727"/>
      <c r="N1267" s="727"/>
      <c r="S1267" s="707"/>
      <c r="T1267" s="727"/>
    </row>
    <row r="1268" spans="10:20">
      <c r="J1268" s="160"/>
      <c r="K1268" s="160"/>
      <c r="M1268" s="727"/>
      <c r="N1268" s="727"/>
      <c r="S1268" s="707"/>
      <c r="T1268" s="727"/>
    </row>
    <row r="1269" spans="10:20">
      <c r="J1269" s="160"/>
      <c r="K1269" s="160"/>
      <c r="M1269" s="727"/>
      <c r="N1269" s="727"/>
      <c r="S1269" s="707"/>
      <c r="T1269" s="727"/>
    </row>
    <row r="1270" spans="10:20">
      <c r="J1270" s="160"/>
      <c r="K1270" s="160"/>
      <c r="M1270" s="727"/>
      <c r="N1270" s="727"/>
      <c r="S1270" s="707"/>
      <c r="T1270" s="727"/>
    </row>
    <row r="1271" spans="10:20">
      <c r="J1271" s="160"/>
      <c r="K1271" s="160"/>
      <c r="M1271" s="727"/>
      <c r="N1271" s="727"/>
      <c r="S1271" s="707"/>
      <c r="T1271" s="727"/>
    </row>
    <row r="1272" spans="10:20">
      <c r="J1272" s="160"/>
      <c r="K1272" s="160"/>
      <c r="M1272" s="727"/>
      <c r="N1272" s="727"/>
      <c r="S1272" s="707"/>
      <c r="T1272" s="727"/>
    </row>
    <row r="1273" spans="10:20">
      <c r="J1273" s="160"/>
      <c r="K1273" s="160"/>
      <c r="M1273" s="727"/>
      <c r="N1273" s="727"/>
      <c r="S1273" s="707"/>
      <c r="T1273" s="727"/>
    </row>
    <row r="1274" spans="10:20">
      <c r="J1274" s="160"/>
      <c r="K1274" s="160"/>
      <c r="M1274" s="727"/>
      <c r="N1274" s="727"/>
      <c r="S1274" s="707"/>
      <c r="T1274" s="727"/>
    </row>
    <row r="1275" spans="10:20">
      <c r="J1275" s="160"/>
      <c r="K1275" s="160"/>
      <c r="M1275" s="727"/>
      <c r="N1275" s="727"/>
      <c r="S1275" s="707"/>
      <c r="T1275" s="727"/>
    </row>
    <row r="1276" spans="10:20">
      <c r="J1276" s="160"/>
      <c r="K1276" s="160"/>
      <c r="M1276" s="727"/>
      <c r="N1276" s="727"/>
      <c r="S1276" s="707"/>
      <c r="T1276" s="727"/>
    </row>
    <row r="1277" spans="10:20">
      <c r="J1277" s="160"/>
      <c r="K1277" s="160"/>
      <c r="M1277" s="727"/>
      <c r="N1277" s="727"/>
      <c r="S1277" s="707"/>
      <c r="T1277" s="727"/>
    </row>
    <row r="1278" spans="10:20">
      <c r="K1278" s="160"/>
      <c r="M1278" s="727"/>
      <c r="N1278" s="727"/>
      <c r="S1278" s="707"/>
      <c r="T1278" s="728"/>
    </row>
    <row r="1279" spans="10:20">
      <c r="J1279" s="160"/>
      <c r="K1279" s="160"/>
      <c r="M1279" s="727"/>
      <c r="N1279" s="727"/>
      <c r="S1279" s="707"/>
      <c r="T1279" s="727"/>
    </row>
    <row r="1280" spans="10:20">
      <c r="J1280" s="160"/>
      <c r="K1280" s="160"/>
      <c r="M1280" s="727"/>
      <c r="N1280" s="727"/>
      <c r="S1280" s="707"/>
      <c r="T1280" s="727"/>
    </row>
    <row r="1281" spans="10:20">
      <c r="J1281" s="160"/>
      <c r="K1281" s="160"/>
      <c r="M1281" s="727"/>
      <c r="N1281" s="727"/>
      <c r="S1281" s="707"/>
      <c r="T1281" s="727"/>
    </row>
    <row r="1282" spans="10:20">
      <c r="J1282" s="160"/>
      <c r="K1282" s="160"/>
      <c r="M1282" s="727"/>
      <c r="N1282" s="727"/>
      <c r="S1282" s="707"/>
      <c r="T1282" s="727"/>
    </row>
    <row r="1283" spans="10:20">
      <c r="J1283" s="160"/>
      <c r="K1283" s="160"/>
      <c r="M1283" s="727"/>
      <c r="N1283" s="727"/>
      <c r="S1283" s="707"/>
      <c r="T1283" s="727"/>
    </row>
    <row r="1284" spans="10:20">
      <c r="J1284" s="160"/>
      <c r="K1284" s="160"/>
      <c r="M1284" s="727"/>
      <c r="N1284" s="727"/>
      <c r="S1284" s="707"/>
      <c r="T1284" s="727"/>
    </row>
    <row r="1285" spans="10:20">
      <c r="J1285" s="160"/>
      <c r="K1285" s="160"/>
      <c r="M1285" s="727"/>
      <c r="N1285" s="727"/>
      <c r="S1285" s="707"/>
      <c r="T1285" s="727"/>
    </row>
    <row r="1286" spans="10:20">
      <c r="J1286" s="160"/>
      <c r="K1286" s="160"/>
      <c r="M1286" s="727"/>
      <c r="N1286" s="727"/>
      <c r="S1286" s="707"/>
      <c r="T1286" s="727"/>
    </row>
    <row r="1287" spans="10:20">
      <c r="J1287" s="160"/>
      <c r="K1287" s="160"/>
      <c r="M1287" s="727"/>
      <c r="N1287" s="727"/>
      <c r="S1287" s="707"/>
      <c r="T1287" s="727"/>
    </row>
    <row r="1288" spans="10:20">
      <c r="J1288" s="160"/>
      <c r="K1288" s="160"/>
      <c r="M1288" s="727"/>
      <c r="N1288" s="727"/>
      <c r="S1288" s="707"/>
      <c r="T1288" s="727"/>
    </row>
    <row r="1289" spans="10:20">
      <c r="J1289" s="160"/>
      <c r="K1289" s="160"/>
      <c r="M1289" s="727"/>
      <c r="N1289" s="727"/>
      <c r="S1289" s="707"/>
      <c r="T1289" s="727"/>
    </row>
    <row r="1290" spans="10:20">
      <c r="J1290" s="160"/>
      <c r="K1290" s="160"/>
      <c r="M1290" s="727"/>
      <c r="N1290" s="727"/>
      <c r="S1290" s="707"/>
      <c r="T1290" s="727"/>
    </row>
    <row r="1291" spans="10:20">
      <c r="J1291" s="160"/>
      <c r="K1291" s="160"/>
      <c r="M1291" s="727"/>
      <c r="N1291" s="727"/>
      <c r="S1291" s="707"/>
      <c r="T1291" s="727"/>
    </row>
    <row r="1292" spans="10:20">
      <c r="J1292" s="160"/>
      <c r="K1292" s="160"/>
      <c r="M1292" s="727"/>
      <c r="N1292" s="727"/>
      <c r="S1292" s="707"/>
      <c r="T1292" s="727"/>
    </row>
    <row r="1293" spans="10:20">
      <c r="J1293" s="160"/>
      <c r="K1293" s="160"/>
      <c r="M1293" s="727"/>
      <c r="N1293" s="727"/>
      <c r="S1293" s="707"/>
      <c r="T1293" s="727"/>
    </row>
    <row r="1294" spans="10:20">
      <c r="J1294" s="160"/>
      <c r="K1294" s="160"/>
      <c r="M1294" s="727"/>
      <c r="N1294" s="727"/>
      <c r="S1294" s="707"/>
      <c r="T1294" s="727"/>
    </row>
    <row r="1295" spans="10:20">
      <c r="J1295" s="160"/>
      <c r="K1295" s="160"/>
      <c r="M1295" s="727"/>
      <c r="N1295" s="727"/>
      <c r="S1295" s="707"/>
      <c r="T1295" s="727"/>
    </row>
    <row r="1296" spans="10:20">
      <c r="J1296" s="160"/>
      <c r="K1296" s="160"/>
      <c r="M1296" s="727"/>
      <c r="N1296" s="727"/>
      <c r="S1296" s="707"/>
      <c r="T1296" s="727"/>
    </row>
    <row r="1297" spans="10:20">
      <c r="J1297" s="160"/>
      <c r="K1297" s="160"/>
      <c r="M1297" s="727"/>
      <c r="N1297" s="727"/>
      <c r="S1297" s="707"/>
      <c r="T1297" s="727"/>
    </row>
    <row r="1298" spans="10:20">
      <c r="J1298" s="160"/>
      <c r="K1298" s="160"/>
      <c r="M1298" s="727"/>
      <c r="N1298" s="727"/>
      <c r="S1298" s="707"/>
      <c r="T1298" s="727"/>
    </row>
    <row r="1299" spans="10:20">
      <c r="J1299" s="160"/>
      <c r="K1299" s="160"/>
      <c r="M1299" s="727"/>
      <c r="N1299" s="727"/>
      <c r="S1299" s="707"/>
      <c r="T1299" s="727"/>
    </row>
    <row r="1300" spans="10:20">
      <c r="J1300" s="160"/>
      <c r="K1300" s="160"/>
      <c r="M1300" s="727"/>
      <c r="N1300" s="727"/>
      <c r="S1300" s="707"/>
      <c r="T1300" s="727"/>
    </row>
    <row r="1301" spans="10:20">
      <c r="J1301" s="160"/>
      <c r="K1301" s="160"/>
      <c r="M1301" s="727"/>
      <c r="N1301" s="727"/>
      <c r="S1301" s="707"/>
      <c r="T1301" s="727"/>
    </row>
    <row r="1302" spans="10:20">
      <c r="J1302" s="160"/>
      <c r="K1302" s="160"/>
      <c r="M1302" s="727"/>
      <c r="N1302" s="727"/>
      <c r="S1302" s="707"/>
      <c r="T1302" s="727"/>
    </row>
    <row r="1303" spans="10:20">
      <c r="J1303" s="160"/>
      <c r="K1303" s="160"/>
      <c r="M1303" s="727"/>
      <c r="N1303" s="727"/>
      <c r="S1303" s="707"/>
      <c r="T1303" s="727"/>
    </row>
    <row r="1304" spans="10:20">
      <c r="J1304" s="160"/>
      <c r="K1304" s="160"/>
      <c r="M1304" s="727"/>
      <c r="N1304" s="727"/>
      <c r="S1304" s="707"/>
      <c r="T1304" s="727"/>
    </row>
    <row r="1305" spans="10:20">
      <c r="J1305" s="160"/>
      <c r="K1305" s="160"/>
      <c r="M1305" s="727"/>
      <c r="N1305" s="727"/>
      <c r="S1305" s="707"/>
      <c r="T1305" s="727"/>
    </row>
    <row r="1306" spans="10:20">
      <c r="J1306" s="160"/>
      <c r="K1306" s="160"/>
      <c r="M1306" s="727"/>
      <c r="N1306" s="727"/>
      <c r="S1306" s="707"/>
      <c r="T1306" s="727"/>
    </row>
    <row r="1307" spans="10:20">
      <c r="J1307" s="160"/>
      <c r="K1307" s="160"/>
      <c r="M1307" s="727"/>
      <c r="N1307" s="727"/>
      <c r="S1307" s="707"/>
      <c r="T1307" s="727"/>
    </row>
    <row r="1308" spans="10:20">
      <c r="J1308" s="160"/>
      <c r="K1308" s="160"/>
      <c r="M1308" s="727"/>
      <c r="N1308" s="727"/>
      <c r="S1308" s="707"/>
      <c r="T1308" s="727"/>
    </row>
    <row r="1309" spans="10:20">
      <c r="K1309" s="160"/>
      <c r="M1309" s="727"/>
      <c r="N1309" s="727"/>
      <c r="S1309" s="707"/>
      <c r="T1309" s="728"/>
    </row>
    <row r="1310" spans="10:20">
      <c r="J1310" s="160"/>
      <c r="K1310" s="160"/>
      <c r="M1310" s="727"/>
      <c r="N1310" s="727"/>
      <c r="S1310" s="707"/>
      <c r="T1310" s="727"/>
    </row>
    <row r="1311" spans="10:20">
      <c r="J1311" s="160"/>
      <c r="K1311" s="160"/>
      <c r="M1311" s="727"/>
      <c r="N1311" s="727"/>
      <c r="S1311" s="707"/>
      <c r="T1311" s="727"/>
    </row>
    <row r="1312" spans="10:20">
      <c r="J1312" s="160"/>
      <c r="K1312" s="160"/>
      <c r="M1312" s="727"/>
      <c r="N1312" s="727"/>
      <c r="S1312" s="707"/>
      <c r="T1312" s="727"/>
    </row>
    <row r="1313" spans="10:20">
      <c r="J1313" s="160"/>
      <c r="K1313" s="160"/>
      <c r="M1313" s="727"/>
      <c r="N1313" s="727"/>
      <c r="S1313" s="707"/>
      <c r="T1313" s="727"/>
    </row>
    <row r="1314" spans="10:20">
      <c r="J1314" s="160"/>
      <c r="K1314" s="160"/>
      <c r="M1314" s="727"/>
      <c r="N1314" s="727"/>
      <c r="S1314" s="707"/>
      <c r="T1314" s="727"/>
    </row>
    <row r="1315" spans="10:20">
      <c r="J1315" s="160"/>
      <c r="K1315" s="160"/>
      <c r="M1315" s="727"/>
      <c r="N1315" s="727"/>
      <c r="S1315" s="707"/>
      <c r="T1315" s="727"/>
    </row>
    <row r="1316" spans="10:20">
      <c r="J1316" s="160"/>
      <c r="K1316" s="160"/>
      <c r="M1316" s="727"/>
      <c r="N1316" s="727"/>
      <c r="S1316" s="707"/>
      <c r="T1316" s="727"/>
    </row>
    <row r="1317" spans="10:20">
      <c r="J1317" s="160"/>
      <c r="K1317" s="160"/>
      <c r="M1317" s="727"/>
      <c r="N1317" s="727"/>
      <c r="S1317" s="707"/>
      <c r="T1317" s="727"/>
    </row>
    <row r="1318" spans="10:20">
      <c r="J1318" s="160"/>
      <c r="K1318" s="160"/>
      <c r="M1318" s="727"/>
      <c r="N1318" s="727"/>
      <c r="S1318" s="707"/>
      <c r="T1318" s="727"/>
    </row>
    <row r="1319" spans="10:20">
      <c r="J1319" s="160"/>
      <c r="K1319" s="160"/>
      <c r="M1319" s="727"/>
      <c r="N1319" s="727"/>
      <c r="S1319" s="707"/>
      <c r="T1319" s="727"/>
    </row>
    <row r="1320" spans="10:20">
      <c r="J1320" s="160"/>
      <c r="K1320" s="160"/>
      <c r="M1320" s="727"/>
      <c r="N1320" s="727"/>
      <c r="S1320" s="707"/>
      <c r="T1320" s="727"/>
    </row>
    <row r="1321" spans="10:20">
      <c r="J1321" s="160"/>
      <c r="K1321" s="160"/>
      <c r="M1321" s="727"/>
      <c r="N1321" s="727"/>
      <c r="S1321" s="707"/>
      <c r="T1321" s="727"/>
    </row>
    <row r="1322" spans="10:20">
      <c r="J1322" s="160"/>
      <c r="K1322" s="160"/>
      <c r="M1322" s="727"/>
      <c r="N1322" s="727"/>
      <c r="S1322" s="707"/>
      <c r="T1322" s="727"/>
    </row>
    <row r="1323" spans="10:20">
      <c r="J1323" s="160"/>
      <c r="K1323" s="160"/>
      <c r="M1323" s="727"/>
      <c r="N1323" s="727"/>
      <c r="S1323" s="707"/>
      <c r="T1323" s="727"/>
    </row>
    <row r="1324" spans="10:20">
      <c r="J1324" s="160"/>
      <c r="K1324" s="160"/>
      <c r="M1324" s="727"/>
      <c r="N1324" s="727"/>
      <c r="S1324" s="707"/>
      <c r="T1324" s="727"/>
    </row>
    <row r="1325" spans="10:20">
      <c r="J1325" s="160"/>
      <c r="K1325" s="160"/>
      <c r="M1325" s="727"/>
      <c r="N1325" s="727"/>
      <c r="T1325" s="727"/>
    </row>
    <row r="1326" spans="10:20">
      <c r="J1326" s="160"/>
      <c r="K1326" s="160"/>
      <c r="M1326" s="727"/>
      <c r="N1326" s="727"/>
      <c r="T1326" s="727"/>
    </row>
    <row r="1327" spans="10:20">
      <c r="K1327" s="160"/>
      <c r="M1327" s="727"/>
      <c r="N1327" s="727"/>
      <c r="S1327" s="707"/>
      <c r="T1327" s="728"/>
    </row>
    <row r="1328" spans="10:20">
      <c r="J1328" s="160"/>
      <c r="K1328" s="160"/>
      <c r="M1328" s="727"/>
      <c r="N1328" s="727"/>
      <c r="S1328" s="707"/>
      <c r="T1328" s="727"/>
    </row>
    <row r="1329" spans="10:20">
      <c r="J1329" s="160"/>
      <c r="K1329" s="160"/>
      <c r="M1329" s="727"/>
      <c r="N1329" s="727"/>
      <c r="S1329" s="707"/>
      <c r="T1329" s="727"/>
    </row>
    <row r="1330" spans="10:20">
      <c r="J1330" s="160"/>
      <c r="K1330" s="160"/>
      <c r="M1330" s="727"/>
      <c r="N1330" s="727"/>
      <c r="S1330" s="707"/>
      <c r="T1330" s="727"/>
    </row>
    <row r="1331" spans="10:20">
      <c r="J1331" s="160"/>
      <c r="K1331" s="160"/>
      <c r="M1331" s="727"/>
      <c r="N1331" s="727"/>
      <c r="S1331" s="707"/>
      <c r="T1331" s="727"/>
    </row>
    <row r="1332" spans="10:20">
      <c r="J1332" s="160"/>
      <c r="K1332" s="160"/>
      <c r="M1332" s="727"/>
      <c r="N1332" s="727"/>
      <c r="S1332" s="707"/>
      <c r="T1332" s="727"/>
    </row>
    <row r="1333" spans="10:20">
      <c r="J1333" s="160"/>
      <c r="K1333" s="160"/>
      <c r="M1333" s="727"/>
      <c r="N1333" s="727"/>
      <c r="S1333" s="707"/>
      <c r="T1333" s="727"/>
    </row>
    <row r="1334" spans="10:20">
      <c r="J1334" s="160"/>
      <c r="K1334" s="160"/>
      <c r="M1334" s="727"/>
      <c r="N1334" s="727"/>
      <c r="S1334" s="707"/>
      <c r="T1334" s="727"/>
    </row>
    <row r="1335" spans="10:20">
      <c r="J1335" s="160"/>
      <c r="K1335" s="160"/>
      <c r="M1335" s="727"/>
      <c r="N1335" s="727"/>
      <c r="S1335" s="707"/>
      <c r="T1335" s="727"/>
    </row>
    <row r="1336" spans="10:20">
      <c r="J1336" s="160"/>
      <c r="K1336" s="160"/>
      <c r="M1336" s="727"/>
      <c r="N1336" s="727"/>
      <c r="S1336" s="707"/>
      <c r="T1336" s="727"/>
    </row>
    <row r="1337" spans="10:20">
      <c r="J1337" s="160"/>
      <c r="K1337" s="160"/>
      <c r="M1337" s="727"/>
      <c r="N1337" s="727"/>
      <c r="S1337" s="707"/>
      <c r="T1337" s="727"/>
    </row>
    <row r="1338" spans="10:20">
      <c r="J1338" s="160"/>
      <c r="K1338" s="160"/>
      <c r="M1338" s="727"/>
      <c r="N1338" s="727"/>
      <c r="S1338" s="707"/>
      <c r="T1338" s="727"/>
    </row>
    <row r="1339" spans="10:20">
      <c r="J1339" s="160"/>
      <c r="K1339" s="160"/>
      <c r="M1339" s="727"/>
      <c r="N1339" s="727"/>
      <c r="S1339" s="707"/>
      <c r="T1339" s="727"/>
    </row>
    <row r="1340" spans="10:20">
      <c r="J1340" s="160"/>
      <c r="K1340" s="160"/>
      <c r="M1340" s="727"/>
      <c r="N1340" s="727"/>
      <c r="T1340" s="727"/>
    </row>
    <row r="1341" spans="10:20">
      <c r="J1341" s="160"/>
      <c r="K1341" s="160"/>
      <c r="M1341" s="727"/>
      <c r="N1341" s="727"/>
      <c r="T1341" s="727"/>
    </row>
    <row r="1342" spans="10:20">
      <c r="J1342" s="160"/>
      <c r="K1342" s="160"/>
      <c r="M1342" s="728"/>
      <c r="N1342" s="727"/>
      <c r="O1342" s="707"/>
      <c r="P1342" s="707"/>
      <c r="S1342" s="707"/>
      <c r="T1342" s="727"/>
    </row>
    <row r="1343" spans="10:20">
      <c r="J1343" s="160"/>
      <c r="K1343" s="160"/>
      <c r="M1343" s="728"/>
      <c r="N1343" s="727"/>
      <c r="O1343" s="707"/>
      <c r="P1343" s="707"/>
      <c r="S1343" s="707"/>
      <c r="T1343" s="727"/>
    </row>
    <row r="1344" spans="10:20">
      <c r="J1344" s="160"/>
      <c r="K1344" s="160"/>
      <c r="M1344" s="728"/>
      <c r="N1344" s="727"/>
      <c r="O1344" s="707"/>
      <c r="P1344" s="707"/>
      <c r="S1344" s="707"/>
      <c r="T1344" s="727"/>
    </row>
    <row r="1345" spans="10:20">
      <c r="J1345" s="160"/>
      <c r="K1345" s="160"/>
      <c r="M1345" s="727"/>
      <c r="N1345" s="727"/>
      <c r="S1345" s="707"/>
      <c r="T1345" s="727"/>
    </row>
    <row r="1346" spans="10:20">
      <c r="J1346" s="160"/>
      <c r="K1346" s="160"/>
      <c r="M1346" s="727"/>
      <c r="N1346" s="727"/>
      <c r="S1346" s="707"/>
      <c r="T1346" s="727"/>
    </row>
    <row r="1347" spans="10:20">
      <c r="J1347" s="160"/>
      <c r="K1347" s="160"/>
      <c r="M1347" s="727"/>
      <c r="N1347" s="727"/>
      <c r="O1347" s="707"/>
      <c r="P1347" s="707"/>
      <c r="S1347" s="707"/>
      <c r="T1347" s="727"/>
    </row>
    <row r="1348" spans="10:20">
      <c r="J1348" s="160"/>
      <c r="K1348" s="160"/>
      <c r="M1348" s="727"/>
      <c r="N1348" s="727"/>
      <c r="S1348" s="707"/>
      <c r="T1348" s="727"/>
    </row>
    <row r="1349" spans="10:20">
      <c r="J1349" s="160"/>
      <c r="K1349" s="160"/>
      <c r="M1349" s="727"/>
      <c r="N1349" s="727"/>
      <c r="S1349" s="707"/>
      <c r="T1349" s="727"/>
    </row>
    <row r="1350" spans="10:20">
      <c r="J1350" s="160"/>
      <c r="K1350" s="160"/>
      <c r="M1350" s="727"/>
      <c r="N1350" s="727"/>
      <c r="S1350" s="707"/>
      <c r="T1350" s="727"/>
    </row>
    <row r="1351" spans="10:20">
      <c r="J1351" s="160"/>
      <c r="K1351" s="160"/>
      <c r="M1351" s="727"/>
      <c r="N1351" s="727"/>
      <c r="S1351" s="707"/>
      <c r="T1351" s="727"/>
    </row>
    <row r="1352" spans="10:20">
      <c r="J1352" s="160"/>
      <c r="K1352" s="160"/>
      <c r="M1352" s="727"/>
      <c r="N1352" s="727"/>
      <c r="O1352" s="707"/>
      <c r="P1352" s="707"/>
      <c r="S1352" s="707"/>
      <c r="T1352" s="727"/>
    </row>
    <row r="1353" spans="10:20">
      <c r="J1353" s="160"/>
      <c r="K1353" s="160"/>
      <c r="M1353" s="727"/>
      <c r="N1353" s="727"/>
      <c r="O1353" s="707"/>
      <c r="P1353" s="707"/>
      <c r="S1353" s="707"/>
      <c r="T1353" s="727"/>
    </row>
    <row r="1354" spans="10:20">
      <c r="J1354" s="160"/>
      <c r="K1354" s="160"/>
      <c r="M1354" s="727"/>
      <c r="N1354" s="727"/>
      <c r="S1354" s="707"/>
      <c r="T1354" s="727"/>
    </row>
    <row r="1355" spans="10:20">
      <c r="J1355" s="160"/>
      <c r="K1355" s="160"/>
      <c r="M1355" s="727"/>
      <c r="N1355" s="727"/>
      <c r="S1355" s="707"/>
      <c r="T1355" s="727"/>
    </row>
    <row r="1356" spans="10:20">
      <c r="J1356" s="160"/>
      <c r="K1356" s="160"/>
      <c r="M1356" s="727"/>
      <c r="N1356" s="727"/>
      <c r="S1356" s="707"/>
      <c r="T1356" s="727"/>
    </row>
    <row r="1357" spans="10:20">
      <c r="J1357" s="160"/>
      <c r="K1357" s="160"/>
      <c r="M1357" s="727"/>
      <c r="N1357" s="727"/>
      <c r="S1357" s="707"/>
      <c r="T1357" s="727"/>
    </row>
    <row r="1358" spans="10:20">
      <c r="J1358" s="160"/>
      <c r="K1358" s="160"/>
      <c r="M1358" s="727"/>
      <c r="N1358" s="727"/>
      <c r="S1358" s="707"/>
      <c r="T1358" s="727"/>
    </row>
    <row r="1359" spans="10:20">
      <c r="J1359" s="160"/>
      <c r="K1359" s="160"/>
      <c r="M1359" s="727"/>
      <c r="N1359" s="727"/>
      <c r="S1359" s="707"/>
      <c r="T1359" s="727"/>
    </row>
    <row r="1360" spans="10:20">
      <c r="J1360" s="160"/>
      <c r="K1360" s="160"/>
      <c r="M1360" s="727"/>
      <c r="N1360" s="727"/>
      <c r="S1360" s="707"/>
      <c r="T1360" s="727"/>
    </row>
    <row r="1361" spans="10:20">
      <c r="J1361" s="160"/>
      <c r="K1361" s="160"/>
      <c r="M1361" s="727"/>
      <c r="N1361" s="727"/>
      <c r="S1361" s="707"/>
      <c r="T1361" s="727"/>
    </row>
    <row r="1362" spans="10:20">
      <c r="J1362" s="160"/>
      <c r="K1362" s="160"/>
      <c r="M1362" s="727"/>
      <c r="N1362" s="727"/>
      <c r="S1362" s="707"/>
      <c r="T1362" s="727"/>
    </row>
    <row r="1363" spans="10:20">
      <c r="J1363" s="160"/>
      <c r="K1363" s="160"/>
      <c r="M1363" s="727"/>
      <c r="N1363" s="727"/>
      <c r="S1363" s="707"/>
      <c r="T1363" s="727"/>
    </row>
    <row r="1364" spans="10:20">
      <c r="J1364" s="160"/>
      <c r="K1364" s="160"/>
      <c r="M1364" s="727"/>
      <c r="N1364" s="727"/>
      <c r="S1364" s="707"/>
      <c r="T1364" s="727"/>
    </row>
    <row r="1365" spans="10:20">
      <c r="J1365" s="160"/>
      <c r="K1365" s="160"/>
      <c r="M1365" s="727"/>
      <c r="N1365" s="727"/>
      <c r="S1365" s="707"/>
      <c r="T1365" s="727"/>
    </row>
    <row r="1366" spans="10:20">
      <c r="J1366" s="160"/>
      <c r="K1366" s="160"/>
      <c r="M1366" s="727"/>
      <c r="N1366" s="727"/>
      <c r="S1366" s="707"/>
      <c r="T1366" s="727"/>
    </row>
    <row r="1367" spans="10:20">
      <c r="J1367" s="160"/>
      <c r="K1367" s="160"/>
      <c r="M1367" s="727"/>
      <c r="N1367" s="727"/>
      <c r="S1367" s="707"/>
      <c r="T1367" s="727"/>
    </row>
    <row r="1368" spans="10:20">
      <c r="J1368" s="160"/>
      <c r="K1368" s="160"/>
      <c r="M1368" s="727"/>
      <c r="N1368" s="727"/>
      <c r="S1368" s="707"/>
      <c r="T1368" s="727"/>
    </row>
    <row r="1369" spans="10:20">
      <c r="J1369" s="160"/>
      <c r="K1369" s="160"/>
      <c r="M1369" s="727"/>
      <c r="N1369" s="727"/>
      <c r="S1369" s="707"/>
      <c r="T1369" s="727"/>
    </row>
    <row r="1370" spans="10:20">
      <c r="J1370" s="160"/>
      <c r="K1370" s="160"/>
      <c r="M1370" s="727"/>
      <c r="N1370" s="727"/>
      <c r="S1370" s="707"/>
      <c r="T1370" s="727"/>
    </row>
    <row r="1371" spans="10:20">
      <c r="J1371" s="160"/>
      <c r="K1371" s="160"/>
      <c r="M1371" s="727"/>
      <c r="N1371" s="727"/>
      <c r="S1371" s="707"/>
      <c r="T1371" s="727"/>
    </row>
    <row r="1372" spans="10:20">
      <c r="J1372" s="160"/>
      <c r="K1372" s="160"/>
      <c r="M1372" s="727"/>
      <c r="N1372" s="727"/>
      <c r="S1372" s="707"/>
      <c r="T1372" s="727"/>
    </row>
    <row r="1373" spans="10:20">
      <c r="J1373" s="160"/>
      <c r="K1373" s="160"/>
      <c r="M1373" s="727"/>
      <c r="N1373" s="727"/>
      <c r="S1373" s="707"/>
      <c r="T1373" s="727"/>
    </row>
    <row r="1374" spans="10:20">
      <c r="J1374" s="160"/>
      <c r="K1374" s="160"/>
      <c r="M1374" s="727"/>
      <c r="N1374" s="727"/>
      <c r="S1374" s="707"/>
      <c r="T1374" s="727"/>
    </row>
    <row r="1375" spans="10:20">
      <c r="J1375" s="160"/>
      <c r="K1375" s="160"/>
      <c r="M1375" s="727"/>
      <c r="N1375" s="727"/>
      <c r="S1375" s="707"/>
      <c r="T1375" s="727"/>
    </row>
    <row r="1376" spans="10:20">
      <c r="J1376" s="160"/>
      <c r="K1376" s="160"/>
      <c r="M1376" s="727"/>
      <c r="N1376" s="727"/>
      <c r="S1376" s="707"/>
      <c r="T1376" s="727"/>
    </row>
    <row r="1377" spans="10:20">
      <c r="J1377" s="160"/>
      <c r="K1377" s="160"/>
      <c r="M1377" s="727"/>
      <c r="N1377" s="727"/>
      <c r="S1377" s="707"/>
      <c r="T1377" s="727"/>
    </row>
    <row r="1378" spans="10:20">
      <c r="J1378" s="160"/>
      <c r="K1378" s="160"/>
      <c r="M1378" s="727"/>
      <c r="N1378" s="727"/>
      <c r="S1378" s="707"/>
      <c r="T1378" s="727"/>
    </row>
    <row r="1379" spans="10:20">
      <c r="J1379" s="160"/>
      <c r="K1379" s="160"/>
      <c r="M1379" s="727"/>
      <c r="N1379" s="727"/>
      <c r="S1379" s="707"/>
      <c r="T1379" s="727"/>
    </row>
    <row r="1380" spans="10:20">
      <c r="J1380" s="160"/>
      <c r="K1380" s="160"/>
      <c r="M1380" s="727"/>
      <c r="N1380" s="727"/>
      <c r="S1380" s="707"/>
      <c r="T1380" s="727"/>
    </row>
    <row r="1381" spans="10:20">
      <c r="J1381" s="160"/>
      <c r="K1381" s="160"/>
      <c r="M1381" s="727"/>
      <c r="N1381" s="727"/>
      <c r="S1381" s="707"/>
      <c r="T1381" s="727"/>
    </row>
    <row r="1382" spans="10:20">
      <c r="J1382" s="160"/>
      <c r="K1382" s="160"/>
      <c r="M1382" s="727"/>
      <c r="N1382" s="727"/>
      <c r="S1382" s="707"/>
      <c r="T1382" s="727"/>
    </row>
    <row r="1383" spans="10:20">
      <c r="J1383" s="160"/>
      <c r="K1383" s="160"/>
      <c r="M1383" s="727"/>
      <c r="N1383" s="727"/>
      <c r="S1383" s="707"/>
      <c r="T1383" s="727"/>
    </row>
    <row r="1384" spans="10:20">
      <c r="J1384" s="160"/>
      <c r="K1384" s="160"/>
      <c r="M1384" s="727"/>
      <c r="N1384" s="727"/>
      <c r="S1384" s="707"/>
      <c r="T1384" s="727"/>
    </row>
    <row r="1385" spans="10:20">
      <c r="J1385" s="160"/>
      <c r="K1385" s="160"/>
      <c r="M1385" s="727"/>
      <c r="N1385" s="727"/>
      <c r="S1385" s="707"/>
      <c r="T1385" s="727"/>
    </row>
    <row r="1386" spans="10:20">
      <c r="J1386" s="160"/>
      <c r="K1386" s="160"/>
      <c r="M1386" s="727"/>
      <c r="N1386" s="727"/>
      <c r="S1386" s="707"/>
      <c r="T1386" s="727"/>
    </row>
    <row r="1387" spans="10:20">
      <c r="J1387" s="160"/>
      <c r="K1387" s="160"/>
      <c r="M1387" s="727"/>
      <c r="N1387" s="727"/>
      <c r="S1387" s="707"/>
      <c r="T1387" s="727"/>
    </row>
    <row r="1388" spans="10:20">
      <c r="J1388" s="160"/>
      <c r="K1388" s="160"/>
      <c r="M1388" s="727"/>
      <c r="N1388" s="727"/>
      <c r="S1388" s="707"/>
      <c r="T1388" s="727"/>
    </row>
    <row r="1389" spans="10:20">
      <c r="J1389" s="160"/>
      <c r="K1389" s="160"/>
      <c r="M1389" s="727"/>
      <c r="N1389" s="727"/>
      <c r="S1389" s="707"/>
      <c r="T1389" s="727"/>
    </row>
    <row r="1390" spans="10:20">
      <c r="J1390" s="160"/>
      <c r="K1390" s="160"/>
      <c r="M1390" s="727"/>
      <c r="N1390" s="727"/>
      <c r="S1390" s="707"/>
      <c r="T1390" s="727"/>
    </row>
    <row r="1391" spans="10:20">
      <c r="J1391" s="160"/>
      <c r="K1391" s="160"/>
      <c r="M1391" s="727"/>
      <c r="N1391" s="727"/>
      <c r="S1391" s="707"/>
      <c r="T1391" s="727"/>
    </row>
    <row r="1392" spans="10:20">
      <c r="J1392" s="160"/>
      <c r="K1392" s="160"/>
      <c r="M1392" s="727"/>
      <c r="N1392" s="727"/>
      <c r="S1392" s="707"/>
      <c r="T1392" s="727"/>
    </row>
    <row r="1393" spans="10:20">
      <c r="J1393" s="160"/>
      <c r="K1393" s="160"/>
      <c r="M1393" s="727"/>
      <c r="N1393" s="727"/>
      <c r="S1393" s="707"/>
      <c r="T1393" s="727"/>
    </row>
    <row r="1394" spans="10:20">
      <c r="J1394" s="160"/>
      <c r="K1394" s="160"/>
      <c r="M1394" s="727"/>
      <c r="N1394" s="727"/>
      <c r="S1394" s="707"/>
      <c r="T1394" s="727"/>
    </row>
    <row r="1395" spans="10:20">
      <c r="J1395" s="160"/>
      <c r="K1395" s="160"/>
      <c r="M1395" s="727"/>
      <c r="N1395" s="727"/>
      <c r="S1395" s="707"/>
      <c r="T1395" s="727"/>
    </row>
    <row r="1396" spans="10:20">
      <c r="J1396" s="160"/>
      <c r="K1396" s="160"/>
      <c r="M1396" s="727"/>
      <c r="N1396" s="727"/>
      <c r="S1396" s="707"/>
      <c r="T1396" s="727"/>
    </row>
    <row r="1397" spans="10:20">
      <c r="J1397" s="160"/>
      <c r="K1397" s="160"/>
      <c r="M1397" s="727"/>
      <c r="N1397" s="727"/>
      <c r="S1397" s="707"/>
      <c r="T1397" s="727"/>
    </row>
    <row r="1398" spans="10:20">
      <c r="J1398" s="160"/>
      <c r="K1398" s="160"/>
      <c r="M1398" s="727"/>
      <c r="N1398" s="727"/>
      <c r="S1398" s="707"/>
      <c r="T1398" s="727"/>
    </row>
    <row r="1399" spans="10:20">
      <c r="J1399" s="160"/>
      <c r="K1399" s="160"/>
      <c r="M1399" s="727"/>
      <c r="N1399" s="727"/>
      <c r="S1399" s="707"/>
      <c r="T1399" s="727"/>
    </row>
    <row r="1400" spans="10:20">
      <c r="J1400" s="160"/>
      <c r="K1400" s="160"/>
      <c r="M1400" s="727"/>
      <c r="N1400" s="727"/>
      <c r="S1400" s="707"/>
      <c r="T1400" s="727"/>
    </row>
    <row r="1401" spans="10:20">
      <c r="J1401" s="160"/>
      <c r="K1401" s="160"/>
      <c r="M1401" s="727"/>
      <c r="N1401" s="727"/>
      <c r="S1401" s="707"/>
      <c r="T1401" s="727"/>
    </row>
    <row r="1402" spans="10:20">
      <c r="J1402" s="160"/>
      <c r="K1402" s="160"/>
      <c r="M1402" s="727"/>
      <c r="N1402" s="727"/>
      <c r="S1402" s="707"/>
      <c r="T1402" s="727"/>
    </row>
    <row r="1403" spans="10:20">
      <c r="J1403" s="160"/>
      <c r="K1403" s="160"/>
      <c r="M1403" s="727"/>
      <c r="N1403" s="727"/>
      <c r="S1403" s="707"/>
      <c r="T1403" s="727"/>
    </row>
    <row r="1404" spans="10:20">
      <c r="J1404" s="160"/>
      <c r="K1404" s="160"/>
      <c r="M1404" s="727"/>
      <c r="N1404" s="727"/>
      <c r="S1404" s="707"/>
      <c r="T1404" s="727"/>
    </row>
    <row r="1405" spans="10:20">
      <c r="J1405" s="160"/>
      <c r="K1405" s="160"/>
      <c r="M1405" s="727"/>
      <c r="N1405" s="727"/>
      <c r="S1405" s="707"/>
      <c r="T1405" s="727"/>
    </row>
    <row r="1406" spans="10:20">
      <c r="J1406" s="160"/>
      <c r="K1406" s="160"/>
      <c r="M1406" s="727"/>
      <c r="N1406" s="727"/>
      <c r="S1406" s="707"/>
      <c r="T1406" s="727"/>
    </row>
    <row r="1407" spans="10:20">
      <c r="J1407" s="160"/>
      <c r="K1407" s="160"/>
      <c r="M1407" s="727"/>
      <c r="N1407" s="727"/>
      <c r="S1407" s="707"/>
      <c r="T1407" s="727"/>
    </row>
    <row r="1408" spans="10:20">
      <c r="J1408" s="160"/>
      <c r="K1408" s="160"/>
      <c r="M1408" s="727"/>
      <c r="N1408" s="727"/>
      <c r="S1408" s="707"/>
      <c r="T1408" s="727"/>
    </row>
    <row r="1409" spans="10:20">
      <c r="J1409" s="160"/>
      <c r="K1409" s="160"/>
      <c r="M1409" s="727"/>
      <c r="N1409" s="727"/>
      <c r="S1409" s="707"/>
      <c r="T1409" s="727"/>
    </row>
    <row r="1410" spans="10:20">
      <c r="J1410" s="160"/>
      <c r="K1410" s="160"/>
      <c r="M1410" s="727"/>
      <c r="N1410" s="727"/>
      <c r="S1410" s="707"/>
      <c r="T1410" s="727"/>
    </row>
    <row r="1411" spans="10:20">
      <c r="J1411" s="160"/>
      <c r="K1411" s="160"/>
      <c r="M1411" s="727"/>
      <c r="N1411" s="727"/>
      <c r="S1411" s="707"/>
      <c r="T1411" s="727"/>
    </row>
    <row r="1412" spans="10:20">
      <c r="J1412" s="160"/>
      <c r="K1412" s="160"/>
      <c r="M1412" s="727"/>
      <c r="N1412" s="727"/>
      <c r="S1412" s="707"/>
      <c r="T1412" s="727"/>
    </row>
    <row r="1413" spans="10:20">
      <c r="J1413" s="160"/>
      <c r="K1413" s="160"/>
      <c r="M1413" s="727"/>
      <c r="N1413" s="727"/>
      <c r="S1413" s="707"/>
      <c r="T1413" s="727"/>
    </row>
    <row r="1414" spans="10:20">
      <c r="J1414" s="160"/>
      <c r="K1414" s="160"/>
      <c r="M1414" s="727"/>
      <c r="N1414" s="727"/>
      <c r="S1414" s="707"/>
      <c r="T1414" s="727"/>
    </row>
    <row r="1415" spans="10:20">
      <c r="J1415" s="160"/>
      <c r="K1415" s="160"/>
      <c r="M1415" s="727"/>
      <c r="N1415" s="727"/>
      <c r="S1415" s="707"/>
      <c r="T1415" s="727"/>
    </row>
    <row r="1416" spans="10:20">
      <c r="J1416" s="160"/>
      <c r="K1416" s="160"/>
      <c r="M1416" s="727"/>
      <c r="N1416" s="727"/>
      <c r="S1416" s="707"/>
      <c r="T1416" s="727"/>
    </row>
    <row r="1417" spans="10:20">
      <c r="J1417" s="160"/>
      <c r="K1417" s="160"/>
      <c r="M1417" s="727"/>
      <c r="N1417" s="727"/>
      <c r="S1417" s="707"/>
      <c r="T1417" s="727"/>
    </row>
    <row r="1418" spans="10:20">
      <c r="J1418" s="160"/>
      <c r="K1418" s="160"/>
      <c r="M1418" s="727"/>
      <c r="N1418" s="727"/>
      <c r="S1418" s="707"/>
      <c r="T1418" s="727"/>
    </row>
    <row r="1419" spans="10:20">
      <c r="J1419" s="160"/>
      <c r="K1419" s="160"/>
      <c r="M1419" s="727"/>
      <c r="N1419" s="727"/>
      <c r="S1419" s="707"/>
      <c r="T1419" s="727"/>
    </row>
    <row r="1420" spans="10:20">
      <c r="J1420" s="160"/>
      <c r="K1420" s="160"/>
      <c r="M1420" s="727"/>
      <c r="N1420" s="727"/>
      <c r="S1420" s="707"/>
      <c r="T1420" s="727"/>
    </row>
    <row r="1421" spans="10:20">
      <c r="J1421" s="160"/>
      <c r="K1421" s="160"/>
      <c r="M1421" s="727"/>
      <c r="N1421" s="727"/>
      <c r="S1421" s="707"/>
      <c r="T1421" s="727"/>
    </row>
    <row r="1422" spans="10:20">
      <c r="J1422" s="160"/>
      <c r="K1422" s="160"/>
      <c r="M1422" s="727"/>
      <c r="N1422" s="727"/>
      <c r="S1422" s="707"/>
      <c r="T1422" s="727"/>
    </row>
    <row r="1423" spans="10:20">
      <c r="J1423" s="160"/>
      <c r="K1423" s="160"/>
      <c r="M1423" s="727"/>
      <c r="N1423" s="727"/>
      <c r="S1423" s="707"/>
      <c r="T1423" s="727"/>
    </row>
    <row r="1424" spans="10:20">
      <c r="J1424" s="160"/>
      <c r="K1424" s="160"/>
      <c r="M1424" s="727"/>
      <c r="N1424" s="727"/>
      <c r="S1424" s="707"/>
      <c r="T1424" s="727"/>
    </row>
    <row r="1425" spans="10:20">
      <c r="J1425" s="160"/>
      <c r="K1425" s="160"/>
      <c r="M1425" s="727"/>
      <c r="N1425" s="727"/>
      <c r="S1425" s="707"/>
      <c r="T1425" s="727"/>
    </row>
    <row r="1426" spans="10:20">
      <c r="J1426" s="160"/>
      <c r="K1426" s="160"/>
      <c r="M1426" s="727"/>
      <c r="N1426" s="727"/>
      <c r="S1426" s="707"/>
      <c r="T1426" s="727"/>
    </row>
    <row r="1427" spans="10:20">
      <c r="J1427" s="160"/>
      <c r="K1427" s="160"/>
      <c r="M1427" s="727"/>
      <c r="N1427" s="727"/>
      <c r="S1427" s="707"/>
      <c r="T1427" s="727"/>
    </row>
    <row r="1428" spans="10:20">
      <c r="J1428" s="160"/>
      <c r="K1428" s="160"/>
      <c r="M1428" s="727"/>
      <c r="N1428" s="727"/>
      <c r="S1428" s="707"/>
      <c r="T1428" s="727"/>
    </row>
    <row r="1429" spans="10:20">
      <c r="J1429" s="160"/>
      <c r="K1429" s="160"/>
      <c r="M1429" s="727"/>
      <c r="N1429" s="727"/>
      <c r="S1429" s="707"/>
      <c r="T1429" s="727"/>
    </row>
    <row r="1430" spans="10:20">
      <c r="J1430" s="160"/>
      <c r="K1430" s="160"/>
      <c r="M1430" s="727"/>
      <c r="N1430" s="727"/>
      <c r="S1430" s="707"/>
      <c r="T1430" s="727"/>
    </row>
    <row r="1431" spans="10:20">
      <c r="J1431" s="160"/>
      <c r="K1431" s="160"/>
      <c r="M1431" s="727"/>
      <c r="N1431" s="727"/>
      <c r="S1431" s="707"/>
      <c r="T1431" s="727"/>
    </row>
    <row r="1432" spans="10:20">
      <c r="J1432" s="160"/>
      <c r="K1432" s="160"/>
      <c r="M1432" s="727"/>
      <c r="N1432" s="727"/>
      <c r="S1432" s="707"/>
      <c r="T1432" s="727"/>
    </row>
    <row r="1433" spans="10:20">
      <c r="J1433" s="160"/>
      <c r="K1433" s="160"/>
      <c r="M1433" s="727"/>
      <c r="N1433" s="727"/>
      <c r="S1433" s="707"/>
      <c r="T1433" s="727"/>
    </row>
    <row r="1434" spans="10:20">
      <c r="J1434" s="160"/>
      <c r="K1434" s="160"/>
      <c r="M1434" s="727"/>
      <c r="N1434" s="727"/>
      <c r="S1434" s="707"/>
      <c r="T1434" s="727"/>
    </row>
    <row r="1435" spans="10:20">
      <c r="J1435" s="160"/>
      <c r="K1435" s="160"/>
      <c r="M1435" s="727"/>
      <c r="N1435" s="727"/>
      <c r="S1435" s="707"/>
      <c r="T1435" s="727"/>
    </row>
    <row r="1436" spans="10:20">
      <c r="J1436" s="160"/>
      <c r="K1436" s="160"/>
      <c r="M1436" s="727"/>
      <c r="N1436" s="727"/>
      <c r="T1436" s="727"/>
    </row>
    <row r="1437" spans="10:20">
      <c r="J1437" s="160"/>
      <c r="K1437" s="160"/>
      <c r="M1437" s="727"/>
      <c r="N1437" s="727"/>
      <c r="S1437" s="707"/>
      <c r="T1437" s="727"/>
    </row>
    <row r="1438" spans="10:20">
      <c r="J1438" s="160"/>
      <c r="K1438" s="160"/>
      <c r="M1438" s="727"/>
      <c r="N1438" s="727"/>
      <c r="S1438" s="707"/>
      <c r="T1438" s="727"/>
    </row>
    <row r="1439" spans="10:20">
      <c r="J1439" s="160"/>
      <c r="K1439" s="160"/>
      <c r="M1439" s="727"/>
      <c r="N1439" s="727"/>
      <c r="S1439" s="707"/>
      <c r="T1439" s="727"/>
    </row>
    <row r="1440" spans="10:20">
      <c r="J1440" s="160"/>
      <c r="K1440" s="160"/>
      <c r="M1440" s="727"/>
      <c r="N1440" s="727"/>
      <c r="S1440" s="707"/>
      <c r="T1440" s="727"/>
    </row>
    <row r="1441" spans="10:20">
      <c r="J1441" s="160"/>
      <c r="K1441" s="160"/>
      <c r="M1441" s="727"/>
      <c r="N1441" s="727"/>
      <c r="S1441" s="707"/>
      <c r="T1441" s="727"/>
    </row>
    <row r="1442" spans="10:20">
      <c r="J1442" s="160"/>
      <c r="K1442" s="160"/>
      <c r="M1442" s="727"/>
      <c r="N1442" s="727"/>
      <c r="S1442" s="707"/>
      <c r="T1442" s="727"/>
    </row>
    <row r="1443" spans="10:20">
      <c r="J1443" s="160"/>
      <c r="K1443" s="160"/>
      <c r="M1443" s="727"/>
      <c r="N1443" s="727"/>
      <c r="S1443" s="707"/>
      <c r="T1443" s="727"/>
    </row>
    <row r="1444" spans="10:20">
      <c r="J1444" s="160"/>
      <c r="K1444" s="160"/>
      <c r="M1444" s="727"/>
      <c r="N1444" s="727"/>
      <c r="S1444" s="707"/>
      <c r="T1444" s="727"/>
    </row>
    <row r="1445" spans="10:20">
      <c r="J1445" s="160"/>
      <c r="K1445" s="160"/>
      <c r="M1445" s="727"/>
      <c r="N1445" s="727"/>
      <c r="S1445" s="707"/>
      <c r="T1445" s="727"/>
    </row>
    <row r="1446" spans="10:20">
      <c r="J1446" s="160"/>
      <c r="K1446" s="160"/>
      <c r="M1446" s="727"/>
      <c r="N1446" s="727"/>
      <c r="S1446" s="707"/>
      <c r="T1446" s="727"/>
    </row>
    <row r="1447" spans="10:20">
      <c r="J1447" s="160"/>
      <c r="K1447" s="160"/>
      <c r="M1447" s="727"/>
      <c r="N1447" s="727"/>
      <c r="S1447" s="707"/>
      <c r="T1447" s="727"/>
    </row>
    <row r="1448" spans="10:20">
      <c r="J1448" s="160"/>
      <c r="K1448" s="160"/>
      <c r="M1448" s="727"/>
      <c r="N1448" s="727"/>
      <c r="S1448" s="707"/>
      <c r="T1448" s="727"/>
    </row>
    <row r="1449" spans="10:20">
      <c r="J1449" s="160"/>
      <c r="K1449" s="160"/>
      <c r="M1449" s="727"/>
      <c r="N1449" s="727"/>
      <c r="S1449" s="707"/>
      <c r="T1449" s="727"/>
    </row>
    <row r="1450" spans="10:20">
      <c r="J1450" s="160"/>
      <c r="K1450" s="160"/>
      <c r="M1450" s="727"/>
      <c r="N1450" s="727"/>
      <c r="S1450" s="707"/>
      <c r="T1450" s="727"/>
    </row>
    <row r="1451" spans="10:20">
      <c r="J1451" s="160"/>
      <c r="K1451" s="160"/>
      <c r="M1451" s="727"/>
      <c r="N1451" s="727"/>
      <c r="S1451" s="707"/>
      <c r="T1451" s="727"/>
    </row>
    <row r="1452" spans="10:20">
      <c r="J1452" s="160"/>
      <c r="K1452" s="160"/>
      <c r="M1452" s="727"/>
      <c r="N1452" s="727"/>
      <c r="S1452" s="707"/>
      <c r="T1452" s="727"/>
    </row>
    <row r="1453" spans="10:20">
      <c r="J1453" s="160"/>
      <c r="K1453" s="160"/>
      <c r="M1453" s="727"/>
      <c r="N1453" s="727"/>
      <c r="S1453" s="707"/>
      <c r="T1453" s="727"/>
    </row>
    <row r="1454" spans="10:20">
      <c r="J1454" s="160"/>
      <c r="K1454" s="160"/>
      <c r="M1454" s="727"/>
      <c r="N1454" s="727"/>
      <c r="S1454" s="707"/>
      <c r="T1454" s="727"/>
    </row>
    <row r="1455" spans="10:20">
      <c r="J1455" s="160"/>
      <c r="K1455" s="160"/>
      <c r="M1455" s="727"/>
      <c r="N1455" s="727"/>
      <c r="S1455" s="707"/>
      <c r="T1455" s="727"/>
    </row>
    <row r="1456" spans="10:20">
      <c r="J1456" s="160"/>
      <c r="K1456" s="160"/>
      <c r="M1456" s="727"/>
      <c r="N1456" s="727"/>
      <c r="S1456" s="707"/>
      <c r="T1456" s="727"/>
    </row>
    <row r="1457" spans="10:20">
      <c r="J1457" s="160"/>
      <c r="K1457" s="160"/>
      <c r="M1457" s="727"/>
      <c r="N1457" s="727"/>
      <c r="S1457" s="707"/>
      <c r="T1457" s="727"/>
    </row>
    <row r="1458" spans="10:20">
      <c r="J1458" s="160"/>
      <c r="K1458" s="160"/>
      <c r="M1458" s="727"/>
      <c r="N1458" s="727"/>
      <c r="S1458" s="707"/>
      <c r="T1458" s="727"/>
    </row>
    <row r="1459" spans="10:20">
      <c r="J1459" s="160"/>
      <c r="K1459" s="160"/>
      <c r="M1459" s="727"/>
      <c r="N1459" s="727"/>
      <c r="S1459" s="707"/>
      <c r="T1459" s="727"/>
    </row>
    <row r="1460" spans="10:20">
      <c r="J1460" s="160"/>
      <c r="K1460" s="160"/>
      <c r="M1460" s="727"/>
      <c r="N1460" s="727"/>
      <c r="S1460" s="707"/>
      <c r="T1460" s="727"/>
    </row>
    <row r="1461" spans="10:20">
      <c r="J1461" s="160"/>
      <c r="K1461" s="160"/>
      <c r="M1461" s="727"/>
      <c r="N1461" s="727"/>
      <c r="S1461" s="707"/>
      <c r="T1461" s="727"/>
    </row>
    <row r="1462" spans="10:20">
      <c r="J1462" s="160"/>
      <c r="K1462" s="160"/>
      <c r="M1462" s="727"/>
      <c r="N1462" s="727"/>
      <c r="S1462" s="707"/>
      <c r="T1462" s="727"/>
    </row>
    <row r="1463" spans="10:20">
      <c r="J1463" s="160"/>
      <c r="K1463" s="160"/>
      <c r="M1463" s="727"/>
      <c r="N1463" s="727"/>
      <c r="S1463" s="707"/>
      <c r="T1463" s="727"/>
    </row>
    <row r="1464" spans="10:20">
      <c r="J1464" s="160"/>
      <c r="K1464" s="160"/>
      <c r="M1464" s="727"/>
      <c r="N1464" s="727"/>
      <c r="S1464" s="707"/>
      <c r="T1464" s="727"/>
    </row>
    <row r="1465" spans="10:20">
      <c r="J1465" s="160"/>
      <c r="K1465" s="160"/>
      <c r="M1465" s="727"/>
      <c r="N1465" s="727"/>
      <c r="S1465" s="707"/>
      <c r="T1465" s="727"/>
    </row>
    <row r="1466" spans="10:20">
      <c r="J1466" s="160"/>
      <c r="K1466" s="160"/>
      <c r="M1466" s="727"/>
      <c r="N1466" s="727"/>
      <c r="S1466" s="707"/>
      <c r="T1466" s="727"/>
    </row>
    <row r="1467" spans="10:20">
      <c r="J1467" s="160"/>
      <c r="K1467" s="160"/>
      <c r="M1467" s="727"/>
      <c r="N1467" s="727"/>
      <c r="S1467" s="707"/>
      <c r="T1467" s="727"/>
    </row>
    <row r="1468" spans="10:20">
      <c r="J1468" s="160"/>
      <c r="K1468" s="160"/>
      <c r="M1468" s="727"/>
      <c r="N1468" s="727"/>
      <c r="S1468" s="707"/>
      <c r="T1468" s="727"/>
    </row>
    <row r="1469" spans="10:20">
      <c r="J1469" s="160"/>
      <c r="K1469" s="160"/>
      <c r="M1469" s="727"/>
      <c r="N1469" s="727"/>
      <c r="S1469" s="707"/>
      <c r="T1469" s="727"/>
    </row>
    <row r="1470" spans="10:20">
      <c r="J1470" s="160"/>
      <c r="K1470" s="160"/>
      <c r="M1470" s="727"/>
      <c r="N1470" s="727"/>
      <c r="S1470" s="707"/>
      <c r="T1470" s="727"/>
    </row>
    <row r="1471" spans="10:20">
      <c r="J1471" s="160"/>
      <c r="K1471" s="160"/>
      <c r="M1471" s="727"/>
      <c r="N1471" s="727"/>
      <c r="S1471" s="707"/>
      <c r="T1471" s="727"/>
    </row>
    <row r="1472" spans="10:20">
      <c r="J1472" s="160"/>
      <c r="K1472" s="160"/>
      <c r="M1472" s="727"/>
      <c r="N1472" s="727"/>
      <c r="S1472" s="707"/>
      <c r="T1472" s="727"/>
    </row>
    <row r="1473" spans="10:20">
      <c r="J1473" s="160"/>
      <c r="K1473" s="160"/>
      <c r="M1473" s="727"/>
      <c r="N1473" s="727"/>
      <c r="S1473" s="707"/>
      <c r="T1473" s="727"/>
    </row>
    <row r="1474" spans="10:20">
      <c r="J1474" s="160"/>
      <c r="K1474" s="160"/>
      <c r="M1474" s="727"/>
      <c r="N1474" s="727"/>
      <c r="S1474" s="707"/>
      <c r="T1474" s="727"/>
    </row>
    <row r="1475" spans="10:20">
      <c r="J1475" s="160"/>
      <c r="K1475" s="160"/>
      <c r="M1475" s="727"/>
      <c r="N1475" s="727"/>
      <c r="S1475" s="707"/>
      <c r="T1475" s="727"/>
    </row>
    <row r="1476" spans="10:20">
      <c r="J1476" s="160"/>
      <c r="K1476" s="160"/>
      <c r="M1476" s="727"/>
      <c r="N1476" s="727"/>
      <c r="S1476" s="707"/>
      <c r="T1476" s="727"/>
    </row>
    <row r="1477" spans="10:20">
      <c r="J1477" s="160"/>
      <c r="K1477" s="160"/>
      <c r="M1477" s="727"/>
      <c r="N1477" s="727"/>
      <c r="S1477" s="707"/>
      <c r="T1477" s="727"/>
    </row>
    <row r="1478" spans="10:20">
      <c r="J1478" s="160"/>
      <c r="K1478" s="160"/>
      <c r="M1478" s="727"/>
      <c r="N1478" s="727"/>
      <c r="S1478" s="707"/>
      <c r="T1478" s="727"/>
    </row>
    <row r="1479" spans="10:20">
      <c r="J1479" s="160"/>
      <c r="K1479" s="160"/>
      <c r="M1479" s="727"/>
      <c r="N1479" s="727"/>
      <c r="S1479" s="707"/>
      <c r="T1479" s="727"/>
    </row>
    <row r="1480" spans="10:20">
      <c r="J1480" s="160"/>
      <c r="K1480" s="160"/>
      <c r="M1480" s="727"/>
      <c r="N1480" s="727"/>
      <c r="S1480" s="707"/>
      <c r="T1480" s="727"/>
    </row>
    <row r="1481" spans="10:20">
      <c r="J1481" s="160"/>
      <c r="K1481" s="160"/>
      <c r="M1481" s="727"/>
      <c r="N1481" s="727"/>
      <c r="S1481" s="707"/>
      <c r="T1481" s="727"/>
    </row>
    <row r="1482" spans="10:20">
      <c r="J1482" s="160"/>
      <c r="K1482" s="160"/>
      <c r="M1482" s="727"/>
      <c r="N1482" s="727"/>
      <c r="S1482" s="707"/>
      <c r="T1482" s="727"/>
    </row>
    <row r="1483" spans="10:20">
      <c r="J1483" s="160"/>
      <c r="K1483" s="160"/>
      <c r="M1483" s="727"/>
      <c r="N1483" s="727"/>
      <c r="S1483" s="707"/>
      <c r="T1483" s="727"/>
    </row>
    <row r="1484" spans="10:20">
      <c r="J1484" s="160"/>
      <c r="K1484" s="160"/>
      <c r="M1484" s="727"/>
      <c r="N1484" s="727"/>
      <c r="S1484" s="707"/>
      <c r="T1484" s="727"/>
    </row>
    <row r="1485" spans="10:20">
      <c r="J1485" s="160"/>
      <c r="K1485" s="160"/>
      <c r="M1485" s="727"/>
      <c r="N1485" s="727"/>
      <c r="S1485" s="707"/>
      <c r="T1485" s="727"/>
    </row>
    <row r="1486" spans="10:20">
      <c r="J1486" s="160"/>
      <c r="K1486" s="160"/>
      <c r="M1486" s="727"/>
      <c r="N1486" s="727"/>
      <c r="S1486" s="707"/>
      <c r="T1486" s="727"/>
    </row>
    <row r="1487" spans="10:20">
      <c r="J1487" s="160"/>
      <c r="K1487" s="160"/>
      <c r="M1487" s="727"/>
      <c r="N1487" s="727"/>
      <c r="S1487" s="707"/>
      <c r="T1487" s="727"/>
    </row>
    <row r="1488" spans="10:20">
      <c r="J1488" s="160"/>
      <c r="K1488" s="160"/>
      <c r="M1488" s="727"/>
      <c r="N1488" s="727"/>
      <c r="S1488" s="707"/>
      <c r="T1488" s="727"/>
    </row>
    <row r="1489" spans="10:20">
      <c r="J1489" s="160"/>
      <c r="K1489" s="160"/>
      <c r="M1489" s="727"/>
      <c r="N1489" s="727"/>
      <c r="S1489" s="707"/>
      <c r="T1489" s="727"/>
    </row>
    <row r="1490" spans="10:20">
      <c r="J1490" s="160"/>
      <c r="K1490" s="160"/>
      <c r="M1490" s="727"/>
      <c r="N1490" s="727"/>
      <c r="S1490" s="707"/>
      <c r="T1490" s="727"/>
    </row>
    <row r="1491" spans="10:20">
      <c r="J1491" s="160"/>
      <c r="K1491" s="160"/>
      <c r="M1491" s="727"/>
      <c r="N1491" s="727"/>
      <c r="S1491" s="707"/>
      <c r="T1491" s="727"/>
    </row>
    <row r="1492" spans="10:20">
      <c r="J1492" s="160"/>
      <c r="K1492" s="160"/>
      <c r="M1492" s="727"/>
      <c r="N1492" s="727"/>
      <c r="S1492" s="707"/>
      <c r="T1492" s="727"/>
    </row>
    <row r="1493" spans="10:20">
      <c r="J1493" s="160"/>
      <c r="K1493" s="160"/>
      <c r="M1493" s="727"/>
      <c r="N1493" s="727"/>
      <c r="S1493" s="707"/>
      <c r="T1493" s="727"/>
    </row>
    <row r="1494" spans="10:20">
      <c r="J1494" s="160"/>
      <c r="K1494" s="160"/>
      <c r="M1494" s="727"/>
      <c r="N1494" s="727"/>
      <c r="S1494" s="707"/>
      <c r="T1494" s="727"/>
    </row>
    <row r="1495" spans="10:20">
      <c r="J1495" s="160"/>
      <c r="K1495" s="160"/>
      <c r="M1495" s="727"/>
      <c r="N1495" s="727"/>
      <c r="T1495" s="727"/>
    </row>
    <row r="1496" spans="10:20">
      <c r="J1496" s="160"/>
      <c r="K1496" s="160"/>
      <c r="M1496" s="727"/>
      <c r="N1496" s="727"/>
      <c r="S1496" s="707"/>
      <c r="T1496" s="727"/>
    </row>
    <row r="1497" spans="10:20">
      <c r="J1497" s="160"/>
      <c r="K1497" s="160"/>
      <c r="M1497" s="727"/>
      <c r="N1497" s="727"/>
      <c r="S1497" s="707"/>
      <c r="T1497" s="727"/>
    </row>
    <row r="1498" spans="10:20">
      <c r="J1498" s="160"/>
      <c r="K1498" s="160"/>
      <c r="M1498" s="727"/>
      <c r="N1498" s="727"/>
      <c r="S1498" s="707"/>
      <c r="T1498" s="727"/>
    </row>
    <row r="1499" spans="10:20">
      <c r="J1499" s="160"/>
      <c r="K1499" s="160"/>
      <c r="M1499" s="727"/>
      <c r="N1499" s="727"/>
      <c r="S1499" s="707"/>
      <c r="T1499" s="727"/>
    </row>
    <row r="1500" spans="10:20">
      <c r="J1500" s="160"/>
      <c r="K1500" s="160"/>
      <c r="M1500" s="727"/>
      <c r="N1500" s="727"/>
      <c r="S1500" s="707"/>
      <c r="T1500" s="727"/>
    </row>
    <row r="1501" spans="10:20">
      <c r="J1501" s="160"/>
      <c r="K1501" s="160"/>
      <c r="M1501" s="727"/>
      <c r="N1501" s="727"/>
      <c r="S1501" s="707"/>
      <c r="T1501" s="727"/>
    </row>
    <row r="1502" spans="10:20">
      <c r="J1502" s="160"/>
      <c r="K1502" s="160"/>
      <c r="M1502" s="727"/>
      <c r="N1502" s="727"/>
      <c r="S1502" s="707"/>
      <c r="T1502" s="727"/>
    </row>
    <row r="1503" spans="10:20">
      <c r="J1503" s="160"/>
      <c r="K1503" s="160"/>
      <c r="M1503" s="727"/>
      <c r="N1503" s="727"/>
      <c r="S1503" s="707"/>
      <c r="T1503" s="727"/>
    </row>
    <row r="1504" spans="10:20">
      <c r="J1504" s="160"/>
      <c r="K1504" s="160"/>
      <c r="M1504" s="727"/>
      <c r="N1504" s="727"/>
      <c r="S1504" s="707"/>
      <c r="T1504" s="727"/>
    </row>
    <row r="1505" spans="10:20">
      <c r="J1505" s="160"/>
      <c r="K1505" s="160"/>
      <c r="M1505" s="727"/>
      <c r="N1505" s="727"/>
      <c r="S1505" s="707"/>
      <c r="T1505" s="727"/>
    </row>
    <row r="1506" spans="10:20">
      <c r="J1506" s="160"/>
      <c r="K1506" s="160"/>
      <c r="M1506" s="727"/>
      <c r="N1506" s="727"/>
      <c r="S1506" s="707"/>
      <c r="T1506" s="727"/>
    </row>
    <row r="1507" spans="10:20">
      <c r="J1507" s="160"/>
      <c r="K1507" s="160"/>
      <c r="M1507" s="727"/>
      <c r="N1507" s="727"/>
      <c r="S1507" s="707"/>
      <c r="T1507" s="727"/>
    </row>
    <row r="1508" spans="10:20">
      <c r="J1508" s="160"/>
      <c r="K1508" s="160"/>
      <c r="M1508" s="727"/>
      <c r="N1508" s="727"/>
      <c r="S1508" s="707"/>
      <c r="T1508" s="727"/>
    </row>
    <row r="1509" spans="10:20">
      <c r="J1509" s="160"/>
      <c r="K1509" s="160"/>
      <c r="M1509" s="727"/>
      <c r="N1509" s="727"/>
      <c r="S1509" s="707"/>
      <c r="T1509" s="727"/>
    </row>
    <row r="1510" spans="10:20">
      <c r="J1510" s="160"/>
      <c r="K1510" s="160"/>
      <c r="M1510" s="727"/>
      <c r="N1510" s="727"/>
      <c r="S1510" s="707"/>
      <c r="T1510" s="727"/>
    </row>
    <row r="1511" spans="10:20">
      <c r="J1511" s="160"/>
      <c r="K1511" s="160"/>
      <c r="M1511" s="727"/>
      <c r="N1511" s="727"/>
      <c r="S1511" s="707"/>
      <c r="T1511" s="727"/>
    </row>
    <row r="1512" spans="10:20">
      <c r="J1512" s="160"/>
      <c r="K1512" s="160"/>
      <c r="M1512" s="727"/>
      <c r="N1512" s="727"/>
      <c r="S1512" s="707"/>
      <c r="T1512" s="727"/>
    </row>
    <row r="1513" spans="10:20">
      <c r="J1513" s="160"/>
      <c r="K1513" s="160"/>
      <c r="M1513" s="727"/>
      <c r="N1513" s="727"/>
      <c r="S1513" s="707"/>
      <c r="T1513" s="727"/>
    </row>
    <row r="1514" spans="10:20">
      <c r="J1514" s="160"/>
      <c r="K1514" s="160"/>
      <c r="M1514" s="727"/>
      <c r="N1514" s="727"/>
      <c r="S1514" s="707"/>
      <c r="T1514" s="727"/>
    </row>
    <row r="1515" spans="10:20">
      <c r="J1515" s="160"/>
      <c r="K1515" s="160"/>
      <c r="M1515" s="727"/>
      <c r="N1515" s="727"/>
      <c r="S1515" s="707"/>
      <c r="T1515" s="727"/>
    </row>
    <row r="1516" spans="10:20">
      <c r="J1516" s="160"/>
      <c r="K1516" s="160"/>
      <c r="M1516" s="727"/>
      <c r="N1516" s="727"/>
      <c r="S1516" s="707"/>
      <c r="T1516" s="727"/>
    </row>
    <row r="1517" spans="10:20">
      <c r="J1517" s="160"/>
      <c r="K1517" s="160"/>
      <c r="M1517" s="727"/>
      <c r="N1517" s="727"/>
      <c r="S1517" s="707"/>
      <c r="T1517" s="727"/>
    </row>
    <row r="1518" spans="10:20">
      <c r="J1518" s="160"/>
      <c r="K1518" s="160"/>
      <c r="M1518" s="727"/>
      <c r="N1518" s="727"/>
      <c r="T1518" s="727"/>
    </row>
    <row r="1519" spans="10:20">
      <c r="J1519" s="160"/>
      <c r="K1519" s="160"/>
      <c r="M1519" s="727"/>
      <c r="N1519" s="727"/>
      <c r="S1519" s="707"/>
      <c r="T1519" s="727"/>
    </row>
    <row r="1520" spans="10:20">
      <c r="J1520" s="160"/>
      <c r="K1520" s="160"/>
      <c r="M1520" s="727"/>
      <c r="N1520" s="727"/>
      <c r="S1520" s="707"/>
      <c r="T1520" s="727"/>
    </row>
    <row r="1521" spans="10:20">
      <c r="J1521" s="160"/>
      <c r="K1521" s="160"/>
      <c r="M1521" s="727"/>
      <c r="N1521" s="727"/>
      <c r="S1521" s="707"/>
      <c r="T1521" s="727"/>
    </row>
    <row r="1522" spans="10:20">
      <c r="J1522" s="160"/>
      <c r="K1522" s="160"/>
      <c r="M1522" s="727"/>
      <c r="N1522" s="727"/>
      <c r="S1522" s="707"/>
      <c r="T1522" s="727"/>
    </row>
    <row r="1523" spans="10:20">
      <c r="J1523" s="160"/>
      <c r="K1523" s="160"/>
      <c r="M1523" s="727"/>
      <c r="N1523" s="727"/>
      <c r="S1523" s="707"/>
      <c r="T1523" s="727"/>
    </row>
    <row r="1524" spans="10:20">
      <c r="J1524" s="160"/>
      <c r="K1524" s="160"/>
      <c r="M1524" s="727"/>
      <c r="N1524" s="727"/>
      <c r="S1524" s="707"/>
      <c r="T1524" s="727"/>
    </row>
    <row r="1525" spans="10:20">
      <c r="J1525" s="160"/>
      <c r="K1525" s="160"/>
      <c r="M1525" s="727"/>
      <c r="N1525" s="727"/>
      <c r="S1525" s="707"/>
      <c r="T1525" s="727"/>
    </row>
    <row r="1526" spans="10:20">
      <c r="J1526" s="160"/>
      <c r="K1526" s="160"/>
      <c r="M1526" s="727"/>
      <c r="N1526" s="727"/>
      <c r="S1526" s="707"/>
      <c r="T1526" s="727"/>
    </row>
    <row r="1527" spans="10:20">
      <c r="J1527" s="160"/>
      <c r="K1527" s="160"/>
      <c r="M1527" s="727"/>
      <c r="N1527" s="727"/>
      <c r="S1527" s="707"/>
      <c r="T1527" s="727"/>
    </row>
    <row r="1528" spans="10:20">
      <c r="J1528" s="160"/>
      <c r="K1528" s="160"/>
      <c r="M1528" s="727"/>
      <c r="N1528" s="727"/>
      <c r="S1528" s="707"/>
      <c r="T1528" s="727"/>
    </row>
    <row r="1529" spans="10:20">
      <c r="J1529" s="160"/>
      <c r="K1529" s="160"/>
      <c r="M1529" s="727"/>
      <c r="N1529" s="727"/>
      <c r="S1529" s="707"/>
      <c r="T1529" s="727"/>
    </row>
    <row r="1530" spans="10:20">
      <c r="J1530" s="160"/>
      <c r="K1530" s="160"/>
      <c r="M1530" s="727"/>
      <c r="N1530" s="727"/>
      <c r="S1530" s="707"/>
      <c r="T1530" s="727"/>
    </row>
    <row r="1531" spans="10:20">
      <c r="J1531" s="160"/>
      <c r="K1531" s="160"/>
      <c r="M1531" s="727"/>
      <c r="N1531" s="727"/>
      <c r="S1531" s="707"/>
      <c r="T1531" s="727"/>
    </row>
    <row r="1532" spans="10:20">
      <c r="J1532" s="160"/>
      <c r="K1532" s="160"/>
      <c r="M1532" s="727"/>
      <c r="N1532" s="727"/>
      <c r="S1532" s="707"/>
      <c r="T1532" s="727"/>
    </row>
    <row r="1533" spans="10:20">
      <c r="J1533" s="160"/>
      <c r="K1533" s="160"/>
      <c r="M1533" s="727"/>
      <c r="N1533" s="727"/>
      <c r="S1533" s="707"/>
      <c r="T1533" s="727"/>
    </row>
    <row r="1534" spans="10:20">
      <c r="J1534" s="160"/>
      <c r="K1534" s="160"/>
      <c r="M1534" s="727"/>
      <c r="N1534" s="727"/>
      <c r="S1534" s="707"/>
      <c r="T1534" s="727"/>
    </row>
    <row r="1535" spans="10:20">
      <c r="J1535" s="160"/>
      <c r="K1535" s="160"/>
      <c r="M1535" s="727"/>
      <c r="N1535" s="727"/>
      <c r="S1535" s="707"/>
      <c r="T1535" s="727"/>
    </row>
    <row r="1536" spans="10:20">
      <c r="J1536" s="160"/>
      <c r="K1536" s="160"/>
      <c r="M1536" s="727"/>
      <c r="N1536" s="727"/>
      <c r="S1536" s="707"/>
      <c r="T1536" s="727"/>
    </row>
    <row r="1537" spans="10:20">
      <c r="J1537" s="160"/>
      <c r="K1537" s="160"/>
      <c r="M1537" s="727"/>
      <c r="N1537" s="727"/>
      <c r="S1537" s="707"/>
      <c r="T1537" s="727"/>
    </row>
    <row r="1538" spans="10:20">
      <c r="J1538" s="160"/>
      <c r="K1538" s="160"/>
      <c r="M1538" s="727"/>
      <c r="N1538" s="727"/>
      <c r="S1538" s="707"/>
      <c r="T1538" s="727"/>
    </row>
    <row r="1539" spans="10:20">
      <c r="J1539" s="160"/>
      <c r="K1539" s="160"/>
      <c r="M1539" s="727"/>
      <c r="N1539" s="727"/>
      <c r="S1539" s="707"/>
      <c r="T1539" s="727"/>
    </row>
    <row r="1540" spans="10:20">
      <c r="J1540" s="160"/>
      <c r="K1540" s="160"/>
      <c r="M1540" s="727"/>
      <c r="N1540" s="727"/>
      <c r="S1540" s="707"/>
      <c r="T1540" s="727"/>
    </row>
    <row r="1541" spans="10:20">
      <c r="J1541" s="160"/>
      <c r="K1541" s="160"/>
      <c r="M1541" s="727"/>
      <c r="N1541" s="727"/>
      <c r="S1541" s="707"/>
      <c r="T1541" s="727"/>
    </row>
    <row r="1542" spans="10:20">
      <c r="J1542" s="160"/>
      <c r="K1542" s="160"/>
      <c r="M1542" s="727"/>
      <c r="N1542" s="727"/>
      <c r="S1542" s="707"/>
      <c r="T1542" s="727"/>
    </row>
    <row r="1543" spans="10:20">
      <c r="J1543" s="160"/>
      <c r="K1543" s="160"/>
      <c r="M1543" s="727"/>
      <c r="N1543" s="727"/>
      <c r="S1543" s="707"/>
      <c r="T1543" s="727"/>
    </row>
    <row r="1544" spans="10:20">
      <c r="J1544" s="160"/>
      <c r="K1544" s="160"/>
      <c r="M1544" s="727"/>
      <c r="N1544" s="727"/>
      <c r="S1544" s="707"/>
      <c r="T1544" s="727"/>
    </row>
    <row r="1545" spans="10:20">
      <c r="J1545" s="160"/>
      <c r="K1545" s="160"/>
      <c r="M1545" s="727"/>
      <c r="N1545" s="727"/>
      <c r="S1545" s="707"/>
      <c r="T1545" s="727"/>
    </row>
    <row r="1546" spans="10:20">
      <c r="J1546" s="160"/>
      <c r="K1546" s="160"/>
      <c r="M1546" s="727"/>
      <c r="N1546" s="727"/>
      <c r="S1546" s="707"/>
      <c r="T1546" s="727"/>
    </row>
    <row r="1547" spans="10:20">
      <c r="J1547" s="160"/>
      <c r="K1547" s="160"/>
      <c r="M1547" s="727"/>
      <c r="N1547" s="727"/>
      <c r="S1547" s="707"/>
      <c r="T1547" s="727"/>
    </row>
    <row r="1548" spans="10:20">
      <c r="J1548" s="160"/>
      <c r="K1548" s="160"/>
      <c r="M1548" s="727"/>
      <c r="N1548" s="727"/>
      <c r="S1548" s="707"/>
      <c r="T1548" s="727"/>
    </row>
    <row r="1549" spans="10:20">
      <c r="J1549" s="160"/>
      <c r="K1549" s="160"/>
      <c r="M1549" s="727"/>
      <c r="N1549" s="727"/>
      <c r="S1549" s="707"/>
      <c r="T1549" s="727"/>
    </row>
    <row r="1550" spans="10:20">
      <c r="J1550" s="160"/>
      <c r="K1550" s="160"/>
      <c r="M1550" s="727"/>
      <c r="N1550" s="727"/>
      <c r="S1550" s="707"/>
      <c r="T1550" s="727"/>
    </row>
    <row r="1551" spans="10:20">
      <c r="J1551" s="160"/>
      <c r="K1551" s="160"/>
      <c r="M1551" s="727"/>
      <c r="N1551" s="727"/>
      <c r="S1551" s="707"/>
      <c r="T1551" s="727"/>
    </row>
    <row r="1552" spans="10:20">
      <c r="J1552" s="160"/>
      <c r="K1552" s="160"/>
      <c r="M1552" s="727"/>
      <c r="N1552" s="727"/>
      <c r="S1552" s="707"/>
      <c r="T1552" s="727"/>
    </row>
    <row r="1553" spans="10:20">
      <c r="J1553" s="160"/>
      <c r="K1553" s="160"/>
      <c r="M1553" s="727"/>
      <c r="N1553" s="727"/>
      <c r="S1553" s="707"/>
      <c r="T1553" s="727"/>
    </row>
    <row r="1554" spans="10:20">
      <c r="J1554" s="160"/>
      <c r="K1554" s="160"/>
      <c r="M1554" s="727"/>
      <c r="N1554" s="727"/>
      <c r="S1554" s="707"/>
      <c r="T1554" s="727"/>
    </row>
    <row r="1555" spans="10:20">
      <c r="J1555" s="160"/>
      <c r="K1555" s="160"/>
      <c r="M1555" s="727"/>
      <c r="N1555" s="727"/>
      <c r="S1555" s="707"/>
      <c r="T1555" s="727"/>
    </row>
    <row r="1556" spans="10:20">
      <c r="J1556" s="160"/>
      <c r="K1556" s="160"/>
      <c r="M1556" s="727"/>
      <c r="N1556" s="727"/>
      <c r="S1556" s="707"/>
      <c r="T1556" s="727"/>
    </row>
    <row r="1557" spans="10:20">
      <c r="J1557" s="160"/>
      <c r="K1557" s="160"/>
      <c r="M1557" s="727"/>
      <c r="N1557" s="727"/>
      <c r="S1557" s="707"/>
      <c r="T1557" s="727"/>
    </row>
    <row r="1558" spans="10:20">
      <c r="J1558" s="160"/>
      <c r="K1558" s="160"/>
      <c r="M1558" s="727"/>
      <c r="N1558" s="727"/>
      <c r="S1558" s="707"/>
      <c r="T1558" s="727"/>
    </row>
    <row r="1559" spans="10:20">
      <c r="J1559" s="160"/>
      <c r="K1559" s="160"/>
      <c r="M1559" s="727"/>
      <c r="N1559" s="727"/>
      <c r="S1559" s="707"/>
      <c r="T1559" s="727"/>
    </row>
    <row r="1560" spans="10:20">
      <c r="J1560" s="160"/>
      <c r="K1560" s="160"/>
      <c r="M1560" s="727"/>
      <c r="N1560" s="727"/>
      <c r="S1560" s="707"/>
      <c r="T1560" s="727"/>
    </row>
    <row r="1561" spans="10:20">
      <c r="J1561" s="160"/>
      <c r="K1561" s="160"/>
      <c r="M1561" s="727"/>
      <c r="N1561" s="727"/>
      <c r="S1561" s="707"/>
      <c r="T1561" s="727"/>
    </row>
    <row r="1562" spans="10:20">
      <c r="J1562" s="160"/>
      <c r="K1562" s="160"/>
      <c r="M1562" s="727"/>
      <c r="N1562" s="727"/>
      <c r="S1562" s="707"/>
      <c r="T1562" s="727"/>
    </row>
    <row r="1563" spans="10:20">
      <c r="J1563" s="160"/>
      <c r="K1563" s="160"/>
      <c r="M1563" s="727"/>
      <c r="N1563" s="727"/>
      <c r="S1563" s="707"/>
      <c r="T1563" s="727"/>
    </row>
    <row r="1564" spans="10:20">
      <c r="J1564" s="160"/>
      <c r="K1564" s="160"/>
      <c r="M1564" s="727"/>
      <c r="N1564" s="727"/>
      <c r="S1564" s="707"/>
      <c r="T1564" s="727"/>
    </row>
    <row r="1565" spans="10:20">
      <c r="J1565" s="160"/>
      <c r="K1565" s="160"/>
      <c r="M1565" s="727"/>
      <c r="N1565" s="727"/>
      <c r="S1565" s="707"/>
      <c r="T1565" s="727"/>
    </row>
    <row r="1566" spans="10:20">
      <c r="J1566" s="160"/>
      <c r="K1566" s="160"/>
      <c r="M1566" s="727"/>
      <c r="N1566" s="727"/>
      <c r="S1566" s="707"/>
      <c r="T1566" s="727"/>
    </row>
    <row r="1567" spans="10:20">
      <c r="J1567" s="160"/>
      <c r="K1567" s="160"/>
      <c r="M1567" s="727"/>
      <c r="N1567" s="727"/>
      <c r="S1567" s="707"/>
      <c r="T1567" s="727"/>
    </row>
    <row r="1568" spans="10:20">
      <c r="J1568" s="160"/>
      <c r="K1568" s="160"/>
      <c r="M1568" s="727"/>
      <c r="N1568" s="727"/>
      <c r="S1568" s="707"/>
      <c r="T1568" s="727"/>
    </row>
    <row r="1569" spans="10:20">
      <c r="J1569" s="160"/>
      <c r="K1569" s="160"/>
      <c r="M1569" s="727"/>
      <c r="N1569" s="727"/>
      <c r="S1569" s="707"/>
      <c r="T1569" s="727"/>
    </row>
    <row r="1570" spans="10:20">
      <c r="J1570" s="160"/>
      <c r="K1570" s="160"/>
      <c r="M1570" s="727"/>
      <c r="N1570" s="727"/>
      <c r="S1570" s="707"/>
      <c r="T1570" s="727"/>
    </row>
    <row r="1571" spans="10:20">
      <c r="J1571" s="160"/>
      <c r="K1571" s="160"/>
      <c r="M1571" s="727"/>
      <c r="N1571" s="727"/>
      <c r="S1571" s="707"/>
      <c r="T1571" s="727"/>
    </row>
    <row r="1572" spans="10:20">
      <c r="J1572" s="160"/>
      <c r="K1572" s="160"/>
      <c r="M1572" s="727"/>
      <c r="N1572" s="727"/>
      <c r="S1572" s="707"/>
      <c r="T1572" s="727"/>
    </row>
    <row r="1573" spans="10:20">
      <c r="J1573" s="160"/>
      <c r="K1573" s="160"/>
      <c r="M1573" s="727"/>
      <c r="N1573" s="727"/>
      <c r="S1573" s="707"/>
      <c r="T1573" s="727"/>
    </row>
    <row r="1574" spans="10:20">
      <c r="J1574" s="160"/>
      <c r="K1574" s="160"/>
      <c r="M1574" s="727"/>
      <c r="N1574" s="727"/>
      <c r="S1574" s="707"/>
      <c r="T1574" s="727"/>
    </row>
    <row r="1575" spans="10:20">
      <c r="J1575" s="160"/>
      <c r="K1575" s="160"/>
      <c r="M1575" s="727"/>
      <c r="N1575" s="727"/>
      <c r="S1575" s="707"/>
      <c r="T1575" s="727"/>
    </row>
    <row r="1576" spans="10:20">
      <c r="J1576" s="160"/>
      <c r="K1576" s="160"/>
      <c r="M1576" s="727"/>
      <c r="N1576" s="727"/>
      <c r="S1576" s="707"/>
      <c r="T1576" s="727"/>
    </row>
    <row r="1577" spans="10:20">
      <c r="J1577" s="160"/>
      <c r="K1577" s="160"/>
      <c r="M1577" s="727"/>
      <c r="N1577" s="727"/>
      <c r="S1577" s="707"/>
      <c r="T1577" s="727"/>
    </row>
    <row r="1578" spans="10:20">
      <c r="J1578" s="160"/>
      <c r="K1578" s="160"/>
      <c r="M1578" s="727"/>
      <c r="N1578" s="727"/>
      <c r="S1578" s="707"/>
      <c r="T1578" s="727"/>
    </row>
    <row r="1579" spans="10:20">
      <c r="J1579" s="160"/>
      <c r="K1579" s="160"/>
      <c r="M1579" s="727"/>
      <c r="N1579" s="727"/>
      <c r="S1579" s="707"/>
      <c r="T1579" s="727"/>
    </row>
    <row r="1580" spans="10:20">
      <c r="J1580" s="160"/>
      <c r="K1580" s="160"/>
      <c r="M1580" s="727"/>
      <c r="N1580" s="727"/>
      <c r="S1580" s="707"/>
      <c r="T1580" s="727"/>
    </row>
    <row r="1581" spans="10:20">
      <c r="J1581" s="160"/>
      <c r="K1581" s="160"/>
      <c r="M1581" s="727"/>
      <c r="N1581" s="727"/>
      <c r="S1581" s="707"/>
      <c r="T1581" s="727"/>
    </row>
    <row r="1582" spans="10:20">
      <c r="J1582" s="160"/>
      <c r="K1582" s="160"/>
      <c r="M1582" s="727"/>
      <c r="N1582" s="727"/>
      <c r="T1582" s="727"/>
    </row>
    <row r="1583" spans="10:20">
      <c r="J1583" s="160"/>
      <c r="K1583" s="160"/>
      <c r="M1583" s="727"/>
      <c r="N1583" s="727"/>
      <c r="S1583" s="707"/>
      <c r="T1583" s="727"/>
    </row>
    <row r="1584" spans="10:20">
      <c r="J1584" s="160"/>
      <c r="K1584" s="160"/>
      <c r="M1584" s="727"/>
      <c r="N1584" s="727"/>
      <c r="S1584" s="707"/>
      <c r="T1584" s="727"/>
    </row>
    <row r="1585" spans="10:20">
      <c r="J1585" s="160"/>
      <c r="K1585" s="160"/>
      <c r="M1585" s="727"/>
      <c r="N1585" s="727"/>
      <c r="S1585" s="707"/>
      <c r="T1585" s="727"/>
    </row>
    <row r="1586" spans="10:20">
      <c r="J1586" s="160"/>
      <c r="K1586" s="160"/>
      <c r="M1586" s="727"/>
      <c r="N1586" s="727"/>
      <c r="S1586" s="707"/>
      <c r="T1586" s="727"/>
    </row>
    <row r="1587" spans="10:20">
      <c r="J1587" s="160"/>
      <c r="K1587" s="160"/>
      <c r="M1587" s="727"/>
      <c r="N1587" s="727"/>
      <c r="S1587" s="707"/>
      <c r="T1587" s="727"/>
    </row>
    <row r="1588" spans="10:20">
      <c r="J1588" s="160"/>
      <c r="K1588" s="160"/>
      <c r="M1588" s="727"/>
      <c r="N1588" s="727"/>
      <c r="S1588" s="707"/>
      <c r="T1588" s="727"/>
    </row>
    <row r="1589" spans="10:20">
      <c r="J1589" s="160"/>
      <c r="K1589" s="160"/>
      <c r="M1589" s="727"/>
      <c r="N1589" s="727"/>
      <c r="S1589" s="707"/>
      <c r="T1589" s="727"/>
    </row>
    <row r="1590" spans="10:20">
      <c r="J1590" s="160"/>
      <c r="K1590" s="160"/>
      <c r="M1590" s="727"/>
      <c r="N1590" s="727"/>
      <c r="S1590" s="707"/>
      <c r="T1590" s="727"/>
    </row>
    <row r="1591" spans="10:20">
      <c r="J1591" s="160"/>
      <c r="K1591" s="160"/>
      <c r="M1591" s="727"/>
      <c r="N1591" s="727"/>
      <c r="S1591" s="707"/>
      <c r="T1591" s="727"/>
    </row>
    <row r="1592" spans="10:20">
      <c r="J1592" s="160"/>
      <c r="K1592" s="160"/>
      <c r="M1592" s="727"/>
      <c r="N1592" s="727"/>
      <c r="S1592" s="707"/>
      <c r="T1592" s="727"/>
    </row>
    <row r="1593" spans="10:20">
      <c r="J1593" s="160"/>
      <c r="K1593" s="160"/>
      <c r="M1593" s="727"/>
      <c r="N1593" s="727"/>
      <c r="S1593" s="707"/>
      <c r="T1593" s="727"/>
    </row>
    <row r="1594" spans="10:20">
      <c r="J1594" s="160"/>
      <c r="K1594" s="160"/>
      <c r="M1594" s="727"/>
      <c r="N1594" s="727"/>
      <c r="S1594" s="707"/>
      <c r="T1594" s="727"/>
    </row>
    <row r="1595" spans="10:20">
      <c r="J1595" s="160"/>
      <c r="K1595" s="160"/>
      <c r="M1595" s="727"/>
      <c r="N1595" s="727"/>
      <c r="S1595" s="707"/>
      <c r="T1595" s="727"/>
    </row>
    <row r="1596" spans="10:20">
      <c r="J1596" s="160"/>
      <c r="K1596" s="160"/>
      <c r="M1596" s="727"/>
      <c r="N1596" s="727"/>
      <c r="S1596" s="707"/>
      <c r="T1596" s="727"/>
    </row>
    <row r="1597" spans="10:20">
      <c r="J1597" s="160"/>
      <c r="K1597" s="160"/>
      <c r="M1597" s="727"/>
      <c r="N1597" s="727"/>
      <c r="S1597" s="707"/>
      <c r="T1597" s="727"/>
    </row>
    <row r="1598" spans="10:20">
      <c r="J1598" s="160"/>
      <c r="K1598" s="160"/>
      <c r="M1598" s="727"/>
      <c r="N1598" s="727"/>
      <c r="S1598" s="707"/>
      <c r="T1598" s="727"/>
    </row>
    <row r="1599" spans="10:20">
      <c r="J1599" s="160"/>
      <c r="K1599" s="160"/>
      <c r="M1599" s="727"/>
      <c r="N1599" s="727"/>
      <c r="S1599" s="707"/>
      <c r="T1599" s="727"/>
    </row>
    <row r="1600" spans="10:20">
      <c r="J1600" s="160"/>
      <c r="K1600" s="160"/>
      <c r="M1600" s="727"/>
      <c r="N1600" s="727"/>
      <c r="S1600" s="707"/>
      <c r="T1600" s="727"/>
    </row>
    <row r="1601" spans="10:20">
      <c r="J1601" s="160"/>
      <c r="K1601" s="160"/>
      <c r="M1601" s="727"/>
      <c r="N1601" s="727"/>
      <c r="S1601" s="707"/>
      <c r="T1601" s="727"/>
    </row>
    <row r="1602" spans="10:20">
      <c r="J1602" s="160"/>
      <c r="K1602" s="160"/>
      <c r="M1602" s="727"/>
      <c r="N1602" s="727"/>
      <c r="T1602" s="727"/>
    </row>
    <row r="1603" spans="10:20">
      <c r="J1603" s="160"/>
      <c r="K1603" s="160"/>
      <c r="M1603" s="727"/>
      <c r="N1603" s="727"/>
      <c r="S1603" s="707"/>
      <c r="T1603" s="727"/>
    </row>
    <row r="1604" spans="10:20">
      <c r="J1604" s="160"/>
      <c r="K1604" s="160"/>
      <c r="M1604" s="727"/>
      <c r="N1604" s="727"/>
      <c r="S1604" s="707"/>
      <c r="T1604" s="727"/>
    </row>
    <row r="1605" spans="10:20">
      <c r="J1605" s="160"/>
      <c r="K1605" s="160"/>
      <c r="M1605" s="727"/>
      <c r="N1605" s="727"/>
      <c r="S1605" s="707"/>
      <c r="T1605" s="727"/>
    </row>
    <row r="1606" spans="10:20">
      <c r="J1606" s="160"/>
      <c r="K1606" s="160"/>
      <c r="M1606" s="727"/>
      <c r="N1606" s="727"/>
      <c r="S1606" s="707"/>
      <c r="T1606" s="727"/>
    </row>
    <row r="1607" spans="10:20">
      <c r="J1607" s="160"/>
      <c r="K1607" s="160"/>
      <c r="M1607" s="727"/>
      <c r="N1607" s="727"/>
      <c r="S1607" s="707"/>
      <c r="T1607" s="727"/>
    </row>
    <row r="1608" spans="10:20">
      <c r="J1608" s="160"/>
      <c r="K1608" s="160"/>
      <c r="M1608" s="727"/>
      <c r="N1608" s="727"/>
      <c r="S1608" s="707"/>
      <c r="T1608" s="727"/>
    </row>
    <row r="1609" spans="10:20">
      <c r="J1609" s="160"/>
      <c r="K1609" s="160"/>
      <c r="M1609" s="727"/>
      <c r="N1609" s="727"/>
      <c r="S1609" s="707"/>
      <c r="T1609" s="727"/>
    </row>
    <row r="1610" spans="10:20">
      <c r="J1610" s="160"/>
      <c r="K1610" s="160"/>
      <c r="M1610" s="727"/>
      <c r="N1610" s="727"/>
      <c r="S1610" s="707"/>
      <c r="T1610" s="727"/>
    </row>
    <row r="1611" spans="10:20">
      <c r="J1611" s="160"/>
      <c r="K1611" s="160"/>
      <c r="M1611" s="727"/>
      <c r="N1611" s="727"/>
      <c r="S1611" s="707"/>
      <c r="T1611" s="727"/>
    </row>
    <row r="1612" spans="10:20">
      <c r="J1612" s="160"/>
      <c r="K1612" s="160"/>
      <c r="M1612" s="727"/>
      <c r="N1612" s="727"/>
      <c r="S1612" s="707"/>
      <c r="T1612" s="727"/>
    </row>
    <row r="1613" spans="10:20">
      <c r="J1613" s="160"/>
      <c r="K1613" s="160"/>
      <c r="M1613" s="727"/>
      <c r="N1613" s="727"/>
      <c r="S1613" s="707"/>
      <c r="T1613" s="727"/>
    </row>
    <row r="1614" spans="10:20">
      <c r="J1614" s="160"/>
      <c r="K1614" s="160"/>
      <c r="M1614" s="727"/>
      <c r="N1614" s="727"/>
      <c r="S1614" s="707"/>
      <c r="T1614" s="727"/>
    </row>
    <row r="1615" spans="10:20">
      <c r="J1615" s="160"/>
      <c r="K1615" s="160"/>
      <c r="M1615" s="727"/>
      <c r="N1615" s="727"/>
      <c r="S1615" s="707"/>
      <c r="T1615" s="727"/>
    </row>
    <row r="1616" spans="10:20">
      <c r="J1616" s="160"/>
      <c r="K1616" s="160"/>
      <c r="M1616" s="727"/>
      <c r="N1616" s="727"/>
      <c r="S1616" s="707"/>
      <c r="T1616" s="727"/>
    </row>
    <row r="1617" spans="10:20">
      <c r="J1617" s="160"/>
      <c r="K1617" s="160"/>
      <c r="M1617" s="727"/>
      <c r="N1617" s="727"/>
      <c r="S1617" s="707"/>
      <c r="T1617" s="727"/>
    </row>
    <row r="1618" spans="10:20">
      <c r="J1618" s="160"/>
      <c r="K1618" s="160"/>
      <c r="M1618" s="727"/>
      <c r="N1618" s="727"/>
      <c r="S1618" s="707"/>
      <c r="T1618" s="727"/>
    </row>
    <row r="1619" spans="10:20">
      <c r="J1619" s="160"/>
      <c r="K1619" s="160"/>
      <c r="M1619" s="727"/>
      <c r="N1619" s="727"/>
      <c r="S1619" s="707"/>
      <c r="T1619" s="727"/>
    </row>
    <row r="1620" spans="10:20">
      <c r="J1620" s="160"/>
      <c r="K1620" s="160"/>
      <c r="M1620" s="727"/>
      <c r="N1620" s="727"/>
      <c r="S1620" s="707"/>
      <c r="T1620" s="727"/>
    </row>
    <row r="1621" spans="10:20">
      <c r="J1621" s="160"/>
      <c r="K1621" s="160"/>
      <c r="M1621" s="727"/>
      <c r="N1621" s="727"/>
      <c r="S1621" s="707"/>
      <c r="T1621" s="727"/>
    </row>
    <row r="1622" spans="10:20">
      <c r="J1622" s="160"/>
      <c r="K1622" s="160"/>
      <c r="M1622" s="727"/>
      <c r="N1622" s="727"/>
      <c r="S1622" s="707"/>
      <c r="T1622" s="727"/>
    </row>
    <row r="1623" spans="10:20">
      <c r="J1623" s="160"/>
      <c r="K1623" s="160"/>
      <c r="M1623" s="727"/>
      <c r="N1623" s="727"/>
      <c r="S1623" s="707"/>
      <c r="T1623" s="727"/>
    </row>
    <row r="1624" spans="10:20">
      <c r="J1624" s="160"/>
      <c r="K1624" s="160"/>
      <c r="M1624" s="727"/>
      <c r="N1624" s="727"/>
      <c r="T1624" s="727"/>
    </row>
    <row r="1625" spans="10:20">
      <c r="J1625" s="160"/>
      <c r="K1625" s="160"/>
      <c r="M1625" s="727"/>
      <c r="N1625" s="727"/>
      <c r="S1625" s="707"/>
      <c r="T1625" s="727"/>
    </row>
    <row r="1626" spans="10:20">
      <c r="J1626" s="160"/>
      <c r="K1626" s="160"/>
      <c r="M1626" s="727"/>
      <c r="N1626" s="727"/>
      <c r="S1626" s="707"/>
      <c r="T1626" s="727"/>
    </row>
    <row r="1627" spans="10:20">
      <c r="J1627" s="160"/>
      <c r="K1627" s="160"/>
      <c r="M1627" s="727"/>
      <c r="N1627" s="727"/>
      <c r="S1627" s="707"/>
      <c r="T1627" s="727"/>
    </row>
    <row r="1628" spans="10:20">
      <c r="J1628" s="160"/>
      <c r="K1628" s="160"/>
      <c r="M1628" s="727"/>
      <c r="N1628" s="727"/>
      <c r="S1628" s="707"/>
      <c r="T1628" s="727"/>
    </row>
    <row r="1629" spans="10:20">
      <c r="J1629" s="160"/>
      <c r="K1629" s="160"/>
      <c r="M1629" s="727"/>
      <c r="N1629" s="727"/>
      <c r="S1629" s="707"/>
      <c r="T1629" s="727"/>
    </row>
    <row r="1630" spans="10:20">
      <c r="J1630" s="160"/>
      <c r="K1630" s="160"/>
      <c r="M1630" s="727"/>
      <c r="N1630" s="727"/>
      <c r="S1630" s="707"/>
      <c r="T1630" s="727"/>
    </row>
    <row r="1631" spans="10:20">
      <c r="J1631" s="160"/>
      <c r="K1631" s="160"/>
      <c r="M1631" s="727"/>
      <c r="N1631" s="727"/>
      <c r="S1631" s="707"/>
      <c r="T1631" s="727"/>
    </row>
    <row r="1632" spans="10:20">
      <c r="J1632" s="160"/>
      <c r="K1632" s="160"/>
      <c r="M1632" s="727"/>
      <c r="N1632" s="727"/>
      <c r="S1632" s="707"/>
      <c r="T1632" s="727"/>
    </row>
    <row r="1633" spans="10:20">
      <c r="J1633" s="160"/>
      <c r="K1633" s="160"/>
      <c r="M1633" s="727"/>
      <c r="N1633" s="727"/>
      <c r="S1633" s="707"/>
      <c r="T1633" s="727"/>
    </row>
    <row r="1634" spans="10:20">
      <c r="J1634" s="160"/>
      <c r="K1634" s="160"/>
      <c r="M1634" s="727"/>
      <c r="N1634" s="727"/>
      <c r="S1634" s="707"/>
      <c r="T1634" s="727"/>
    </row>
    <row r="1635" spans="10:20">
      <c r="J1635" s="160"/>
      <c r="K1635" s="160"/>
      <c r="M1635" s="727"/>
      <c r="N1635" s="727"/>
      <c r="S1635" s="707"/>
      <c r="T1635" s="727"/>
    </row>
    <row r="1636" spans="10:20">
      <c r="J1636" s="160"/>
      <c r="K1636" s="160"/>
      <c r="M1636" s="727"/>
      <c r="N1636" s="727"/>
      <c r="S1636" s="707"/>
      <c r="T1636" s="727"/>
    </row>
    <row r="1637" spans="10:20">
      <c r="J1637" s="160"/>
      <c r="K1637" s="160"/>
      <c r="M1637" s="727"/>
      <c r="N1637" s="727"/>
      <c r="S1637" s="707"/>
      <c r="T1637" s="727"/>
    </row>
    <row r="1638" spans="10:20">
      <c r="J1638" s="160"/>
      <c r="K1638" s="160"/>
      <c r="M1638" s="727"/>
      <c r="N1638" s="727"/>
      <c r="S1638" s="707"/>
      <c r="T1638" s="727"/>
    </row>
    <row r="1639" spans="10:20">
      <c r="J1639" s="160"/>
      <c r="K1639" s="160"/>
      <c r="M1639" s="727"/>
      <c r="N1639" s="727"/>
      <c r="S1639" s="707"/>
      <c r="T1639" s="727"/>
    </row>
    <row r="1640" spans="10:20">
      <c r="J1640" s="160"/>
      <c r="K1640" s="160"/>
      <c r="M1640" s="727"/>
      <c r="N1640" s="727"/>
      <c r="T1640" s="727"/>
    </row>
    <row r="1641" spans="10:20">
      <c r="J1641" s="160"/>
      <c r="K1641" s="160"/>
      <c r="M1641" s="727"/>
      <c r="N1641" s="727"/>
      <c r="S1641" s="707"/>
      <c r="T1641" s="727"/>
    </row>
    <row r="1642" spans="10:20">
      <c r="J1642" s="160"/>
      <c r="K1642" s="160"/>
      <c r="M1642" s="727"/>
      <c r="N1642" s="727"/>
      <c r="S1642" s="707"/>
      <c r="T1642" s="727"/>
    </row>
    <row r="1643" spans="10:20">
      <c r="J1643" s="160"/>
      <c r="K1643" s="160"/>
      <c r="M1643" s="727"/>
      <c r="N1643" s="727"/>
      <c r="S1643" s="707"/>
      <c r="T1643" s="727"/>
    </row>
    <row r="1644" spans="10:20">
      <c r="J1644" s="160"/>
      <c r="K1644" s="160"/>
      <c r="M1644" s="727"/>
      <c r="N1644" s="727"/>
      <c r="S1644" s="707"/>
      <c r="T1644" s="727"/>
    </row>
    <row r="1645" spans="10:20">
      <c r="J1645" s="160"/>
      <c r="K1645" s="160"/>
      <c r="M1645" s="727"/>
      <c r="N1645" s="727"/>
      <c r="S1645" s="707"/>
      <c r="T1645" s="727"/>
    </row>
    <row r="1646" spans="10:20">
      <c r="J1646" s="160"/>
      <c r="K1646" s="160"/>
      <c r="M1646" s="727"/>
      <c r="N1646" s="727"/>
      <c r="S1646" s="707"/>
      <c r="T1646" s="727"/>
    </row>
    <row r="1647" spans="10:20">
      <c r="J1647" s="160"/>
      <c r="K1647" s="160"/>
      <c r="M1647" s="727"/>
      <c r="N1647" s="727"/>
      <c r="S1647" s="707"/>
      <c r="T1647" s="727"/>
    </row>
    <row r="1648" spans="10:20">
      <c r="J1648" s="160"/>
      <c r="K1648" s="160"/>
      <c r="M1648" s="727"/>
      <c r="N1648" s="727"/>
      <c r="S1648" s="707"/>
      <c r="T1648" s="727"/>
    </row>
    <row r="1649" spans="10:20">
      <c r="J1649" s="160"/>
      <c r="K1649" s="160"/>
      <c r="M1649" s="727"/>
      <c r="N1649" s="727"/>
      <c r="S1649" s="707"/>
      <c r="T1649" s="727"/>
    </row>
    <row r="1650" spans="10:20">
      <c r="J1650" s="160"/>
      <c r="K1650" s="160"/>
      <c r="M1650" s="727"/>
      <c r="N1650" s="727"/>
      <c r="S1650" s="707"/>
      <c r="T1650" s="727"/>
    </row>
    <row r="1651" spans="10:20">
      <c r="J1651" s="160"/>
      <c r="K1651" s="160"/>
      <c r="M1651" s="727"/>
      <c r="N1651" s="727"/>
      <c r="S1651" s="707"/>
      <c r="T1651" s="727"/>
    </row>
    <row r="1652" spans="10:20">
      <c r="J1652" s="160"/>
      <c r="K1652" s="160"/>
      <c r="M1652" s="727"/>
      <c r="N1652" s="727"/>
      <c r="S1652" s="707"/>
      <c r="T1652" s="727"/>
    </row>
    <row r="1653" spans="10:20">
      <c r="J1653" s="160"/>
      <c r="K1653" s="160"/>
      <c r="M1653" s="727"/>
      <c r="N1653" s="727"/>
      <c r="S1653" s="707"/>
      <c r="T1653" s="727"/>
    </row>
    <row r="1654" spans="10:20">
      <c r="J1654" s="160"/>
      <c r="K1654" s="160"/>
      <c r="M1654" s="727"/>
      <c r="N1654" s="727"/>
      <c r="S1654" s="707"/>
      <c r="T1654" s="727"/>
    </row>
    <row r="1655" spans="10:20">
      <c r="J1655" s="160"/>
      <c r="K1655" s="160"/>
      <c r="M1655" s="727"/>
      <c r="N1655" s="727"/>
      <c r="S1655" s="707"/>
      <c r="T1655" s="727"/>
    </row>
    <row r="1656" spans="10:20">
      <c r="J1656" s="160"/>
      <c r="K1656" s="160"/>
      <c r="M1656" s="727"/>
      <c r="N1656" s="727"/>
      <c r="S1656" s="707"/>
      <c r="T1656" s="727"/>
    </row>
    <row r="1657" spans="10:20">
      <c r="J1657" s="160"/>
      <c r="K1657" s="160"/>
      <c r="M1657" s="727"/>
      <c r="N1657" s="727"/>
      <c r="S1657" s="707"/>
      <c r="T1657" s="727"/>
    </row>
    <row r="1658" spans="10:20">
      <c r="J1658" s="160"/>
      <c r="K1658" s="160"/>
      <c r="M1658" s="727"/>
      <c r="N1658" s="727"/>
      <c r="S1658" s="707"/>
      <c r="T1658" s="727"/>
    </row>
    <row r="1659" spans="10:20">
      <c r="J1659" s="160"/>
      <c r="K1659" s="160"/>
      <c r="M1659" s="727"/>
      <c r="N1659" s="727"/>
      <c r="S1659" s="707"/>
      <c r="T1659" s="727"/>
    </row>
    <row r="1660" spans="10:20">
      <c r="J1660" s="160"/>
      <c r="K1660" s="160"/>
      <c r="M1660" s="727"/>
      <c r="N1660" s="727"/>
      <c r="S1660" s="707"/>
      <c r="T1660" s="727"/>
    </row>
    <row r="1661" spans="10:20">
      <c r="J1661" s="160"/>
      <c r="K1661" s="160"/>
      <c r="M1661" s="727"/>
      <c r="N1661" s="727"/>
      <c r="S1661" s="707"/>
      <c r="T1661" s="727"/>
    </row>
    <row r="1662" spans="10:20">
      <c r="J1662" s="160"/>
      <c r="K1662" s="160"/>
      <c r="M1662" s="727"/>
      <c r="N1662" s="727"/>
      <c r="S1662" s="707"/>
      <c r="T1662" s="727"/>
    </row>
    <row r="1663" spans="10:20">
      <c r="J1663" s="160"/>
      <c r="K1663" s="160"/>
      <c r="M1663" s="727"/>
      <c r="N1663" s="727"/>
      <c r="S1663" s="707"/>
      <c r="T1663" s="727"/>
    </row>
    <row r="1664" spans="10:20">
      <c r="J1664" s="160"/>
      <c r="K1664" s="160"/>
      <c r="M1664" s="727"/>
      <c r="N1664" s="727"/>
      <c r="T1664" s="727"/>
    </row>
    <row r="1665" spans="10:20">
      <c r="J1665" s="160"/>
      <c r="K1665" s="160"/>
      <c r="M1665" s="727"/>
      <c r="N1665" s="727"/>
      <c r="S1665" s="707"/>
      <c r="T1665" s="727"/>
    </row>
    <row r="1666" spans="10:20">
      <c r="J1666" s="160"/>
      <c r="K1666" s="160"/>
      <c r="M1666" s="727"/>
      <c r="N1666" s="727"/>
      <c r="S1666" s="707"/>
      <c r="T1666" s="727"/>
    </row>
    <row r="1667" spans="10:20">
      <c r="J1667" s="160"/>
      <c r="K1667" s="160"/>
      <c r="M1667" s="727"/>
      <c r="N1667" s="727"/>
      <c r="S1667" s="707"/>
      <c r="T1667" s="727"/>
    </row>
    <row r="1668" spans="10:20">
      <c r="J1668" s="160"/>
      <c r="K1668" s="160"/>
      <c r="M1668" s="727"/>
      <c r="N1668" s="727"/>
      <c r="T1668" s="727"/>
    </row>
    <row r="1669" spans="10:20">
      <c r="J1669" s="160"/>
      <c r="K1669" s="160"/>
      <c r="M1669" s="727"/>
      <c r="N1669" s="727"/>
      <c r="S1669" s="707"/>
      <c r="T1669" s="727"/>
    </row>
    <row r="1670" spans="10:20">
      <c r="J1670" s="160"/>
      <c r="K1670" s="160"/>
      <c r="M1670" s="727"/>
      <c r="N1670" s="727"/>
      <c r="S1670" s="707"/>
      <c r="T1670" s="727"/>
    </row>
    <row r="1671" spans="10:20">
      <c r="J1671" s="160"/>
      <c r="K1671" s="160"/>
      <c r="M1671" s="727"/>
      <c r="N1671" s="727"/>
      <c r="S1671" s="707"/>
      <c r="T1671" s="727"/>
    </row>
    <row r="1672" spans="10:20">
      <c r="J1672" s="160"/>
      <c r="K1672" s="160"/>
      <c r="M1672" s="727"/>
      <c r="N1672" s="727"/>
      <c r="S1672" s="707"/>
      <c r="T1672" s="727"/>
    </row>
    <row r="1673" spans="10:20">
      <c r="J1673" s="160"/>
      <c r="K1673" s="160"/>
      <c r="M1673" s="727"/>
      <c r="N1673" s="727"/>
      <c r="S1673" s="707"/>
      <c r="T1673" s="727"/>
    </row>
    <row r="1674" spans="10:20">
      <c r="J1674" s="160"/>
      <c r="K1674" s="160"/>
      <c r="M1674" s="727"/>
      <c r="N1674" s="727"/>
      <c r="S1674" s="707"/>
      <c r="T1674" s="727"/>
    </row>
    <row r="1675" spans="10:20">
      <c r="J1675" s="160"/>
      <c r="K1675" s="160"/>
      <c r="M1675" s="727"/>
      <c r="N1675" s="727"/>
      <c r="S1675" s="707"/>
      <c r="T1675" s="727"/>
    </row>
    <row r="1676" spans="10:20">
      <c r="J1676" s="160"/>
      <c r="K1676" s="160"/>
      <c r="M1676" s="727"/>
      <c r="N1676" s="727"/>
      <c r="S1676" s="707"/>
      <c r="T1676" s="727"/>
    </row>
    <row r="1677" spans="10:20">
      <c r="J1677" s="160"/>
      <c r="K1677" s="160"/>
      <c r="M1677" s="727"/>
      <c r="N1677" s="727"/>
      <c r="S1677" s="707"/>
      <c r="T1677" s="727"/>
    </row>
    <row r="1678" spans="10:20">
      <c r="J1678" s="160"/>
      <c r="K1678" s="160"/>
      <c r="M1678" s="727"/>
      <c r="N1678" s="727"/>
      <c r="S1678" s="707"/>
      <c r="T1678" s="727"/>
    </row>
    <row r="1679" spans="10:20">
      <c r="J1679" s="160"/>
      <c r="K1679" s="160"/>
      <c r="M1679" s="727"/>
      <c r="N1679" s="727"/>
      <c r="S1679" s="707"/>
      <c r="T1679" s="727"/>
    </row>
    <row r="1680" spans="10:20">
      <c r="J1680" s="160"/>
      <c r="K1680" s="160"/>
      <c r="M1680" s="727"/>
      <c r="N1680" s="727"/>
      <c r="S1680" s="707"/>
      <c r="T1680" s="727"/>
    </row>
    <row r="1681" spans="10:20">
      <c r="J1681" s="160"/>
      <c r="K1681" s="160"/>
      <c r="M1681" s="727"/>
      <c r="N1681" s="727"/>
      <c r="S1681" s="707"/>
      <c r="T1681" s="727"/>
    </row>
    <row r="1682" spans="10:20">
      <c r="J1682" s="160"/>
      <c r="K1682" s="160"/>
      <c r="M1682" s="727"/>
      <c r="N1682" s="727"/>
      <c r="S1682" s="707"/>
      <c r="T1682" s="727"/>
    </row>
    <row r="1683" spans="10:20">
      <c r="J1683" s="160"/>
      <c r="K1683" s="160"/>
      <c r="M1683" s="727"/>
      <c r="N1683" s="727"/>
      <c r="S1683" s="707"/>
      <c r="T1683" s="727"/>
    </row>
    <row r="1684" spans="10:20">
      <c r="J1684" s="160"/>
      <c r="K1684" s="160"/>
      <c r="M1684" s="727"/>
      <c r="N1684" s="727"/>
      <c r="S1684" s="707"/>
      <c r="T1684" s="727"/>
    </row>
    <row r="1685" spans="10:20">
      <c r="J1685" s="160"/>
      <c r="K1685" s="160"/>
      <c r="M1685" s="727"/>
      <c r="N1685" s="727"/>
      <c r="S1685" s="707"/>
      <c r="T1685" s="727"/>
    </row>
    <row r="1686" spans="10:20">
      <c r="J1686" s="160"/>
      <c r="K1686" s="160"/>
      <c r="M1686" s="727"/>
      <c r="N1686" s="727"/>
      <c r="S1686" s="707"/>
      <c r="T1686" s="727"/>
    </row>
    <row r="1687" spans="10:20">
      <c r="J1687" s="160"/>
      <c r="K1687" s="160"/>
      <c r="M1687" s="727"/>
      <c r="N1687" s="727"/>
      <c r="S1687" s="707"/>
      <c r="T1687" s="727"/>
    </row>
    <row r="1688" spans="10:20">
      <c r="J1688" s="160"/>
      <c r="K1688" s="160"/>
      <c r="M1688" s="727"/>
      <c r="N1688" s="727"/>
      <c r="S1688" s="707"/>
      <c r="T1688" s="727"/>
    </row>
    <row r="1689" spans="10:20">
      <c r="J1689" s="160"/>
      <c r="K1689" s="160"/>
      <c r="M1689" s="727"/>
      <c r="N1689" s="727"/>
      <c r="S1689" s="707"/>
      <c r="T1689" s="727"/>
    </row>
    <row r="1690" spans="10:20">
      <c r="J1690" s="160"/>
      <c r="K1690" s="160"/>
      <c r="M1690" s="727"/>
      <c r="N1690" s="727"/>
      <c r="S1690" s="707"/>
      <c r="T1690" s="727"/>
    </row>
    <row r="1691" spans="10:20">
      <c r="J1691" s="160"/>
      <c r="K1691" s="160"/>
      <c r="M1691" s="727"/>
      <c r="N1691" s="727"/>
      <c r="S1691" s="707"/>
      <c r="T1691" s="727"/>
    </row>
    <row r="1692" spans="10:20">
      <c r="J1692" s="160"/>
      <c r="K1692" s="160"/>
      <c r="M1692" s="727"/>
      <c r="N1692" s="727"/>
      <c r="S1692" s="707"/>
      <c r="T1692" s="727"/>
    </row>
    <row r="1693" spans="10:20">
      <c r="J1693" s="160"/>
      <c r="K1693" s="160"/>
      <c r="M1693" s="727"/>
      <c r="N1693" s="727"/>
      <c r="S1693" s="707"/>
      <c r="T1693" s="727"/>
    </row>
    <row r="1694" spans="10:20">
      <c r="J1694" s="160"/>
      <c r="K1694" s="160"/>
      <c r="M1694" s="727"/>
      <c r="N1694" s="727"/>
      <c r="S1694" s="707"/>
      <c r="T1694" s="727"/>
    </row>
    <row r="1695" spans="10:20">
      <c r="J1695" s="160"/>
      <c r="K1695" s="160"/>
      <c r="M1695" s="727"/>
      <c r="N1695" s="727"/>
      <c r="S1695" s="707"/>
      <c r="T1695" s="727"/>
    </row>
    <row r="1696" spans="10:20">
      <c r="J1696" s="160"/>
      <c r="K1696" s="160"/>
      <c r="M1696" s="727"/>
      <c r="N1696" s="727"/>
      <c r="S1696" s="707"/>
      <c r="T1696" s="727"/>
    </row>
    <row r="1697" spans="10:20">
      <c r="J1697" s="160"/>
      <c r="K1697" s="160"/>
      <c r="M1697" s="727"/>
      <c r="N1697" s="727"/>
      <c r="S1697" s="707"/>
      <c r="T1697" s="727"/>
    </row>
    <row r="1698" spans="10:20">
      <c r="J1698" s="160"/>
      <c r="K1698" s="160"/>
      <c r="M1698" s="727"/>
      <c r="N1698" s="727"/>
      <c r="S1698" s="707"/>
      <c r="T1698" s="727"/>
    </row>
    <row r="1699" spans="10:20">
      <c r="J1699" s="160"/>
      <c r="K1699" s="160"/>
      <c r="M1699" s="727"/>
      <c r="N1699" s="727"/>
      <c r="S1699" s="707"/>
      <c r="T1699" s="727"/>
    </row>
    <row r="1700" spans="10:20">
      <c r="J1700" s="160"/>
      <c r="K1700" s="160"/>
      <c r="M1700" s="727"/>
      <c r="N1700" s="727"/>
      <c r="S1700" s="707"/>
      <c r="T1700" s="727"/>
    </row>
    <row r="1701" spans="10:20">
      <c r="J1701" s="160"/>
      <c r="K1701" s="160"/>
      <c r="M1701" s="727"/>
      <c r="N1701" s="727"/>
      <c r="S1701" s="707"/>
      <c r="T1701" s="727"/>
    </row>
    <row r="1702" spans="10:20">
      <c r="J1702" s="160"/>
      <c r="K1702" s="160"/>
      <c r="M1702" s="727"/>
      <c r="N1702" s="727"/>
      <c r="S1702" s="707"/>
      <c r="T1702" s="727"/>
    </row>
    <row r="1703" spans="10:20">
      <c r="J1703" s="160"/>
      <c r="K1703" s="160"/>
      <c r="M1703" s="727"/>
      <c r="N1703" s="727"/>
      <c r="S1703" s="707"/>
      <c r="T1703" s="727"/>
    </row>
    <row r="1704" spans="10:20">
      <c r="J1704" s="160"/>
      <c r="K1704" s="160"/>
      <c r="M1704" s="727"/>
      <c r="N1704" s="727"/>
      <c r="S1704" s="707"/>
      <c r="T1704" s="727"/>
    </row>
    <row r="1705" spans="10:20">
      <c r="J1705" s="160"/>
      <c r="K1705" s="160"/>
      <c r="M1705" s="727"/>
      <c r="N1705" s="727"/>
      <c r="T1705" s="727"/>
    </row>
    <row r="1706" spans="10:20">
      <c r="J1706" s="160"/>
      <c r="K1706" s="160"/>
      <c r="M1706" s="727"/>
      <c r="N1706" s="727"/>
      <c r="T1706" s="727"/>
    </row>
    <row r="1707" spans="10:20">
      <c r="J1707" s="160"/>
      <c r="K1707" s="160"/>
      <c r="M1707" s="727"/>
      <c r="N1707" s="727"/>
      <c r="T1707" s="727"/>
    </row>
    <row r="1708" spans="10:20">
      <c r="J1708" s="160"/>
      <c r="K1708" s="160"/>
      <c r="M1708" s="727"/>
      <c r="N1708" s="727"/>
      <c r="S1708" s="707"/>
      <c r="T1708" s="727"/>
    </row>
    <row r="1709" spans="10:20">
      <c r="J1709" s="160"/>
      <c r="K1709" s="160"/>
      <c r="M1709" s="727"/>
      <c r="N1709" s="727"/>
      <c r="S1709" s="707"/>
      <c r="T1709" s="727"/>
    </row>
    <row r="1710" spans="10:20">
      <c r="J1710" s="160"/>
      <c r="K1710" s="160"/>
      <c r="M1710" s="727"/>
      <c r="N1710" s="727"/>
      <c r="S1710" s="707"/>
      <c r="T1710" s="727"/>
    </row>
    <row r="1711" spans="10:20">
      <c r="J1711" s="160"/>
      <c r="K1711" s="160"/>
      <c r="M1711" s="727"/>
      <c r="N1711" s="727"/>
      <c r="S1711" s="707"/>
      <c r="T1711" s="727"/>
    </row>
    <row r="1712" spans="10:20">
      <c r="J1712" s="160"/>
      <c r="K1712" s="160"/>
      <c r="M1712" s="727"/>
      <c r="N1712" s="727"/>
      <c r="S1712" s="707"/>
      <c r="T1712" s="727"/>
    </row>
    <row r="1713" spans="10:20">
      <c r="J1713" s="160"/>
      <c r="K1713" s="160"/>
      <c r="M1713" s="727"/>
      <c r="N1713" s="727"/>
      <c r="S1713" s="707"/>
      <c r="T1713" s="727"/>
    </row>
    <row r="1714" spans="10:20">
      <c r="J1714" s="160"/>
      <c r="K1714" s="160"/>
      <c r="M1714" s="727"/>
      <c r="N1714" s="727"/>
      <c r="S1714" s="707"/>
      <c r="T1714" s="727"/>
    </row>
    <row r="1715" spans="10:20">
      <c r="J1715" s="160"/>
      <c r="K1715" s="160"/>
      <c r="M1715" s="727"/>
      <c r="N1715" s="727"/>
      <c r="T1715" s="727"/>
    </row>
    <row r="1716" spans="10:20">
      <c r="J1716" s="160"/>
      <c r="K1716" s="160"/>
      <c r="M1716" s="727"/>
      <c r="N1716" s="727"/>
      <c r="T1716" s="727"/>
    </row>
    <row r="1717" spans="10:20">
      <c r="J1717" s="160"/>
      <c r="K1717" s="160"/>
      <c r="M1717" s="727"/>
      <c r="N1717" s="727"/>
      <c r="T1717" s="727"/>
    </row>
    <row r="1718" spans="10:20">
      <c r="J1718" s="160"/>
      <c r="K1718" s="160"/>
      <c r="M1718" s="727"/>
      <c r="N1718" s="727"/>
      <c r="T1718" s="727"/>
    </row>
    <row r="1719" spans="10:20">
      <c r="J1719" s="160"/>
      <c r="K1719" s="160"/>
      <c r="M1719" s="727"/>
      <c r="N1719" s="727"/>
      <c r="T1719" s="727"/>
    </row>
    <row r="1720" spans="10:20">
      <c r="J1720" s="160"/>
      <c r="K1720" s="160"/>
      <c r="M1720" s="727"/>
      <c r="N1720" s="727"/>
      <c r="T1720" s="727"/>
    </row>
    <row r="1721" spans="10:20">
      <c r="J1721" s="160"/>
      <c r="K1721" s="160"/>
      <c r="M1721" s="727"/>
      <c r="N1721" s="727"/>
      <c r="T1721" s="727"/>
    </row>
    <row r="1722" spans="10:20">
      <c r="J1722" s="160"/>
      <c r="K1722" s="160"/>
      <c r="M1722" s="727"/>
      <c r="N1722" s="727"/>
      <c r="T1722" s="727"/>
    </row>
    <row r="1723" spans="10:20">
      <c r="J1723" s="160"/>
      <c r="K1723" s="160"/>
      <c r="M1723" s="727"/>
      <c r="N1723" s="727"/>
      <c r="T1723" s="727"/>
    </row>
    <row r="1724" spans="10:20">
      <c r="J1724" s="160"/>
      <c r="K1724" s="160"/>
      <c r="M1724" s="727"/>
      <c r="N1724" s="727"/>
      <c r="T1724" s="727"/>
    </row>
    <row r="1725" spans="10:20">
      <c r="J1725" s="160"/>
      <c r="K1725" s="160"/>
      <c r="M1725" s="727"/>
      <c r="N1725" s="727"/>
      <c r="T1725" s="727"/>
    </row>
    <row r="1726" spans="10:20">
      <c r="J1726" s="160"/>
      <c r="K1726" s="160"/>
      <c r="M1726" s="727"/>
      <c r="N1726" s="727"/>
      <c r="T1726" s="727"/>
    </row>
    <row r="1727" spans="10:20">
      <c r="J1727" s="160"/>
      <c r="K1727" s="160"/>
      <c r="M1727" s="727"/>
      <c r="N1727" s="727"/>
      <c r="T1727" s="727"/>
    </row>
    <row r="1728" spans="10:20">
      <c r="J1728" s="160"/>
      <c r="K1728" s="160"/>
      <c r="M1728" s="728"/>
      <c r="N1728" s="727"/>
      <c r="O1728" s="707"/>
      <c r="P1728" s="707"/>
      <c r="S1728" s="707"/>
      <c r="T1728" s="727"/>
    </row>
    <row r="1729" spans="10:20">
      <c r="J1729" s="160"/>
      <c r="K1729" s="160"/>
      <c r="M1729" s="727"/>
      <c r="N1729" s="727"/>
      <c r="S1729" s="707"/>
      <c r="T1729" s="727"/>
    </row>
    <row r="1730" spans="10:20">
      <c r="J1730" s="160"/>
      <c r="K1730" s="160"/>
      <c r="M1730" s="727"/>
      <c r="N1730" s="727"/>
      <c r="S1730" s="707"/>
      <c r="T1730" s="727"/>
    </row>
    <row r="1731" spans="10:20">
      <c r="J1731" s="160"/>
      <c r="K1731" s="160"/>
      <c r="M1731" s="727"/>
      <c r="N1731" s="727"/>
      <c r="S1731" s="707"/>
      <c r="T1731" s="727"/>
    </row>
    <row r="1732" spans="10:20">
      <c r="J1732" s="160"/>
      <c r="K1732" s="160"/>
      <c r="M1732" s="727"/>
      <c r="N1732" s="727"/>
      <c r="S1732" s="707"/>
      <c r="T1732" s="727"/>
    </row>
    <row r="1733" spans="10:20">
      <c r="J1733" s="160"/>
      <c r="K1733" s="160"/>
      <c r="M1733" s="727"/>
      <c r="N1733" s="727"/>
      <c r="S1733" s="707"/>
      <c r="T1733" s="727"/>
    </row>
    <row r="1734" spans="10:20">
      <c r="J1734" s="160"/>
      <c r="K1734" s="160"/>
      <c r="M1734" s="727"/>
      <c r="N1734" s="727"/>
      <c r="S1734" s="707"/>
      <c r="T1734" s="727"/>
    </row>
    <row r="1735" spans="10:20">
      <c r="J1735" s="160"/>
      <c r="K1735" s="160"/>
      <c r="M1735" s="727"/>
      <c r="N1735" s="727"/>
      <c r="S1735" s="707"/>
      <c r="T1735" s="727"/>
    </row>
    <row r="1736" spans="10:20">
      <c r="J1736" s="160"/>
      <c r="K1736" s="160"/>
      <c r="M1736" s="727"/>
      <c r="N1736" s="727"/>
      <c r="S1736" s="707"/>
      <c r="T1736" s="727"/>
    </row>
    <row r="1737" spans="10:20">
      <c r="J1737" s="160"/>
      <c r="K1737" s="160"/>
      <c r="M1737" s="727"/>
      <c r="N1737" s="727"/>
      <c r="S1737" s="707"/>
      <c r="T1737" s="727"/>
    </row>
    <row r="1738" spans="10:20">
      <c r="J1738" s="160"/>
      <c r="K1738" s="160"/>
      <c r="M1738" s="727"/>
      <c r="N1738" s="727"/>
      <c r="S1738" s="707"/>
      <c r="T1738" s="727"/>
    </row>
    <row r="1739" spans="10:20">
      <c r="J1739" s="160"/>
      <c r="K1739" s="160"/>
      <c r="M1739" s="727"/>
      <c r="N1739" s="727"/>
      <c r="S1739" s="707"/>
      <c r="T1739" s="727"/>
    </row>
    <row r="1740" spans="10:20">
      <c r="J1740" s="160"/>
      <c r="K1740" s="160"/>
      <c r="M1740" s="727"/>
      <c r="N1740" s="727"/>
      <c r="S1740" s="707"/>
      <c r="T1740" s="727"/>
    </row>
    <row r="1741" spans="10:20">
      <c r="J1741" s="160"/>
      <c r="K1741" s="160"/>
      <c r="M1741" s="727"/>
      <c r="N1741" s="727"/>
      <c r="S1741" s="707"/>
      <c r="T1741" s="727"/>
    </row>
    <row r="1742" spans="10:20">
      <c r="J1742" s="160"/>
      <c r="K1742" s="160"/>
      <c r="M1742" s="727"/>
      <c r="N1742" s="727"/>
      <c r="S1742" s="707"/>
      <c r="T1742" s="727"/>
    </row>
    <row r="1743" spans="10:20">
      <c r="J1743" s="160"/>
      <c r="K1743" s="160"/>
      <c r="M1743" s="727"/>
      <c r="N1743" s="727"/>
      <c r="S1743" s="707"/>
      <c r="T1743" s="727"/>
    </row>
    <row r="1744" spans="10:20">
      <c r="J1744" s="160"/>
      <c r="K1744" s="160"/>
      <c r="M1744" s="727"/>
      <c r="N1744" s="727"/>
      <c r="S1744" s="707"/>
      <c r="T1744" s="727"/>
    </row>
    <row r="1745" spans="10:20">
      <c r="J1745" s="160"/>
      <c r="K1745" s="160"/>
      <c r="M1745" s="727"/>
      <c r="N1745" s="727"/>
      <c r="S1745" s="707"/>
      <c r="T1745" s="727"/>
    </row>
    <row r="1746" spans="10:20">
      <c r="J1746" s="160"/>
      <c r="K1746" s="160"/>
      <c r="M1746" s="727"/>
      <c r="N1746" s="727"/>
      <c r="S1746" s="707"/>
      <c r="T1746" s="727"/>
    </row>
    <row r="1747" spans="10:20">
      <c r="J1747" s="160"/>
      <c r="K1747" s="160"/>
      <c r="M1747" s="727"/>
      <c r="N1747" s="727"/>
      <c r="S1747" s="707"/>
      <c r="T1747" s="727"/>
    </row>
    <row r="1748" spans="10:20">
      <c r="J1748" s="160"/>
      <c r="K1748" s="160"/>
      <c r="M1748" s="727"/>
      <c r="N1748" s="727"/>
      <c r="S1748" s="707"/>
      <c r="T1748" s="727"/>
    </row>
    <row r="1749" spans="10:20">
      <c r="J1749" s="160"/>
      <c r="K1749" s="160"/>
      <c r="M1749" s="727"/>
      <c r="N1749" s="727"/>
      <c r="S1749" s="707"/>
      <c r="T1749" s="727"/>
    </row>
    <row r="1750" spans="10:20">
      <c r="J1750" s="160"/>
      <c r="K1750" s="160"/>
      <c r="M1750" s="727"/>
      <c r="N1750" s="727"/>
      <c r="S1750" s="707"/>
      <c r="T1750" s="727"/>
    </row>
    <row r="1751" spans="10:20">
      <c r="J1751" s="160"/>
      <c r="K1751" s="160"/>
      <c r="M1751" s="727"/>
      <c r="N1751" s="727"/>
      <c r="S1751" s="707"/>
      <c r="T1751" s="727"/>
    </row>
    <row r="1752" spans="10:20">
      <c r="J1752" s="160"/>
      <c r="K1752" s="160"/>
      <c r="M1752" s="727"/>
      <c r="N1752" s="727"/>
      <c r="S1752" s="707"/>
      <c r="T1752" s="727"/>
    </row>
    <row r="1753" spans="10:20">
      <c r="J1753" s="160"/>
      <c r="K1753" s="160"/>
      <c r="M1753" s="727"/>
      <c r="N1753" s="727"/>
      <c r="S1753" s="707"/>
      <c r="T1753" s="727"/>
    </row>
    <row r="1754" spans="10:20">
      <c r="J1754" s="160"/>
      <c r="K1754" s="160"/>
      <c r="M1754" s="727"/>
      <c r="N1754" s="727"/>
      <c r="S1754" s="707"/>
      <c r="T1754" s="727"/>
    </row>
    <row r="1755" spans="10:20">
      <c r="J1755" s="160"/>
      <c r="K1755" s="160"/>
      <c r="M1755" s="727"/>
      <c r="N1755" s="727"/>
      <c r="S1755" s="707"/>
      <c r="T1755" s="727"/>
    </row>
    <row r="1756" spans="10:20">
      <c r="J1756" s="160"/>
      <c r="K1756" s="160"/>
      <c r="M1756" s="727"/>
      <c r="N1756" s="727"/>
      <c r="S1756" s="707"/>
      <c r="T1756" s="727"/>
    </row>
    <row r="1757" spans="10:20">
      <c r="J1757" s="160"/>
      <c r="K1757" s="160"/>
      <c r="M1757" s="727"/>
      <c r="N1757" s="727"/>
      <c r="S1757" s="707"/>
      <c r="T1757" s="727"/>
    </row>
    <row r="1758" spans="10:20">
      <c r="J1758" s="160"/>
      <c r="K1758" s="160"/>
      <c r="M1758" s="727"/>
      <c r="N1758" s="727"/>
      <c r="S1758" s="707"/>
      <c r="T1758" s="727"/>
    </row>
    <row r="1759" spans="10:20">
      <c r="J1759" s="160"/>
      <c r="K1759" s="160"/>
      <c r="M1759" s="727"/>
      <c r="N1759" s="727"/>
      <c r="S1759" s="707"/>
      <c r="T1759" s="727"/>
    </row>
    <row r="1760" spans="10:20">
      <c r="J1760" s="160"/>
      <c r="K1760" s="160"/>
      <c r="M1760" s="727"/>
      <c r="N1760" s="727"/>
      <c r="S1760" s="707"/>
      <c r="T1760" s="727"/>
    </row>
    <row r="1761" spans="10:20">
      <c r="J1761" s="160"/>
      <c r="K1761" s="160"/>
      <c r="M1761" s="727"/>
      <c r="N1761" s="727"/>
      <c r="S1761" s="707"/>
      <c r="T1761" s="727"/>
    </row>
    <row r="1762" spans="10:20">
      <c r="J1762" s="160"/>
      <c r="K1762" s="160"/>
      <c r="M1762" s="727"/>
      <c r="N1762" s="727"/>
      <c r="S1762" s="707"/>
      <c r="T1762" s="727"/>
    </row>
    <row r="1763" spans="10:20">
      <c r="J1763" s="160"/>
      <c r="K1763" s="160"/>
      <c r="M1763" s="727"/>
      <c r="N1763" s="727"/>
      <c r="S1763" s="707"/>
      <c r="T1763" s="727"/>
    </row>
    <row r="1764" spans="10:20">
      <c r="J1764" s="160"/>
      <c r="K1764" s="160"/>
      <c r="M1764" s="728"/>
      <c r="N1764" s="727"/>
      <c r="O1764" s="707"/>
      <c r="P1764" s="707"/>
      <c r="S1764" s="707"/>
      <c r="T1764" s="727"/>
    </row>
    <row r="1765" spans="10:20">
      <c r="J1765" s="160"/>
      <c r="K1765" s="160"/>
      <c r="M1765" s="728"/>
      <c r="N1765" s="727"/>
      <c r="O1765" s="707"/>
      <c r="P1765" s="707"/>
      <c r="S1765" s="707"/>
      <c r="T1765" s="727"/>
    </row>
    <row r="1766" spans="10:20">
      <c r="J1766" s="160"/>
      <c r="K1766" s="160"/>
      <c r="M1766" s="727"/>
      <c r="N1766" s="727"/>
      <c r="S1766" s="707"/>
      <c r="T1766" s="727"/>
    </row>
    <row r="1767" spans="10:20">
      <c r="J1767" s="160"/>
      <c r="K1767" s="160"/>
      <c r="M1767" s="727"/>
      <c r="N1767" s="727"/>
      <c r="S1767" s="707"/>
      <c r="T1767" s="727"/>
    </row>
    <row r="1768" spans="10:20">
      <c r="J1768" s="160"/>
      <c r="K1768" s="160"/>
      <c r="M1768" s="727"/>
      <c r="N1768" s="727"/>
      <c r="S1768" s="707"/>
      <c r="T1768" s="727"/>
    </row>
    <row r="1769" spans="10:20">
      <c r="J1769" s="160"/>
      <c r="K1769" s="160"/>
      <c r="M1769" s="727"/>
      <c r="N1769" s="727"/>
      <c r="S1769" s="707"/>
      <c r="T1769" s="727"/>
    </row>
    <row r="1770" spans="10:20">
      <c r="J1770" s="160"/>
      <c r="K1770" s="160"/>
      <c r="M1770" s="727"/>
      <c r="N1770" s="727"/>
      <c r="S1770" s="707"/>
      <c r="T1770" s="727"/>
    </row>
    <row r="1771" spans="10:20">
      <c r="J1771" s="160"/>
      <c r="K1771" s="160"/>
      <c r="M1771" s="727"/>
      <c r="N1771" s="727"/>
      <c r="S1771" s="707"/>
      <c r="T1771" s="727"/>
    </row>
    <row r="1772" spans="10:20">
      <c r="J1772" s="160"/>
      <c r="K1772" s="160"/>
      <c r="M1772" s="727"/>
      <c r="N1772" s="727"/>
      <c r="S1772" s="707"/>
      <c r="T1772" s="727"/>
    </row>
    <row r="1773" spans="10:20">
      <c r="J1773" s="160"/>
      <c r="K1773" s="160"/>
      <c r="M1773" s="727"/>
      <c r="N1773" s="727"/>
      <c r="S1773" s="707"/>
      <c r="T1773" s="727"/>
    </row>
    <row r="1774" spans="10:20">
      <c r="J1774" s="160"/>
      <c r="K1774" s="160"/>
      <c r="M1774" s="727"/>
      <c r="N1774" s="727"/>
      <c r="S1774" s="707"/>
      <c r="T1774" s="727"/>
    </row>
    <row r="1775" spans="10:20">
      <c r="J1775" s="160"/>
      <c r="K1775" s="160"/>
      <c r="M1775" s="727"/>
      <c r="N1775" s="727"/>
      <c r="S1775" s="707"/>
      <c r="T1775" s="727"/>
    </row>
    <row r="1776" spans="10:20">
      <c r="J1776" s="160"/>
      <c r="K1776" s="160"/>
      <c r="M1776" s="727"/>
      <c r="N1776" s="727"/>
      <c r="S1776" s="707"/>
      <c r="T1776" s="727"/>
    </row>
    <row r="1777" spans="10:20">
      <c r="J1777" s="160"/>
      <c r="K1777" s="160"/>
      <c r="M1777" s="727"/>
      <c r="N1777" s="727"/>
      <c r="S1777" s="707"/>
      <c r="T1777" s="727"/>
    </row>
    <row r="1778" spans="10:20">
      <c r="J1778" s="160"/>
      <c r="K1778" s="160"/>
      <c r="M1778" s="727"/>
      <c r="N1778" s="727"/>
      <c r="O1778" s="707"/>
      <c r="P1778" s="707"/>
      <c r="S1778" s="707"/>
      <c r="T1778" s="727"/>
    </row>
    <row r="1779" spans="10:20">
      <c r="J1779" s="160"/>
      <c r="K1779" s="160"/>
      <c r="M1779" s="727"/>
      <c r="N1779" s="727"/>
      <c r="O1779" s="707"/>
      <c r="P1779" s="707"/>
      <c r="S1779" s="707"/>
      <c r="T1779" s="727"/>
    </row>
    <row r="1780" spans="10:20">
      <c r="J1780" s="160"/>
      <c r="K1780" s="160"/>
      <c r="M1780" s="727"/>
      <c r="N1780" s="727"/>
      <c r="O1780" s="707"/>
      <c r="P1780" s="707"/>
      <c r="S1780" s="707"/>
      <c r="T1780" s="727"/>
    </row>
    <row r="1781" spans="10:20">
      <c r="J1781" s="160"/>
      <c r="K1781" s="160"/>
      <c r="M1781" s="727"/>
      <c r="N1781" s="727"/>
      <c r="S1781" s="707"/>
      <c r="T1781" s="727"/>
    </row>
    <row r="1782" spans="10:20">
      <c r="J1782" s="160"/>
      <c r="K1782" s="160"/>
      <c r="M1782" s="727"/>
      <c r="N1782" s="727"/>
      <c r="S1782" s="707"/>
      <c r="T1782" s="727"/>
    </row>
    <row r="1783" spans="10:20">
      <c r="J1783" s="160"/>
      <c r="K1783" s="160"/>
      <c r="M1783" s="727"/>
      <c r="N1783" s="727"/>
      <c r="S1783" s="707"/>
      <c r="T1783" s="727"/>
    </row>
    <row r="1784" spans="10:20">
      <c r="J1784" s="160"/>
      <c r="K1784" s="160"/>
      <c r="M1784" s="727"/>
      <c r="N1784" s="727"/>
      <c r="S1784" s="707"/>
      <c r="T1784" s="727"/>
    </row>
    <row r="1785" spans="10:20">
      <c r="J1785" s="160"/>
      <c r="K1785" s="160"/>
      <c r="M1785" s="727"/>
      <c r="N1785" s="727"/>
      <c r="S1785" s="707"/>
      <c r="T1785" s="727"/>
    </row>
    <row r="1786" spans="10:20">
      <c r="J1786" s="160"/>
      <c r="K1786" s="160"/>
      <c r="M1786" s="727"/>
      <c r="N1786" s="727"/>
      <c r="S1786" s="707"/>
      <c r="T1786" s="727"/>
    </row>
    <row r="1787" spans="10:20">
      <c r="J1787" s="160"/>
      <c r="K1787" s="160"/>
      <c r="M1787" s="727"/>
      <c r="N1787" s="727"/>
      <c r="S1787" s="707"/>
      <c r="T1787" s="727"/>
    </row>
    <row r="1788" spans="10:20">
      <c r="J1788" s="160"/>
      <c r="K1788" s="160"/>
      <c r="M1788" s="727"/>
      <c r="N1788" s="727"/>
      <c r="S1788" s="707"/>
      <c r="T1788" s="727"/>
    </row>
    <row r="1789" spans="10:20">
      <c r="J1789" s="160"/>
      <c r="K1789" s="160"/>
      <c r="M1789" s="727"/>
      <c r="N1789" s="727"/>
      <c r="S1789" s="707"/>
      <c r="T1789" s="727"/>
    </row>
    <row r="1790" spans="10:20">
      <c r="J1790" s="160"/>
      <c r="K1790" s="160"/>
      <c r="M1790" s="727"/>
      <c r="N1790" s="727"/>
      <c r="S1790" s="707"/>
      <c r="T1790" s="727"/>
    </row>
    <row r="1791" spans="10:20">
      <c r="J1791" s="160"/>
      <c r="K1791" s="160"/>
      <c r="M1791" s="727"/>
      <c r="N1791" s="727"/>
      <c r="S1791" s="707"/>
      <c r="T1791" s="727"/>
    </row>
    <row r="1792" spans="10:20">
      <c r="J1792" s="160"/>
      <c r="K1792" s="160"/>
      <c r="M1792" s="727"/>
      <c r="N1792" s="727"/>
      <c r="S1792" s="707"/>
      <c r="T1792" s="727"/>
    </row>
    <row r="1793" spans="10:20">
      <c r="J1793" s="160"/>
      <c r="K1793" s="160"/>
      <c r="M1793" s="727"/>
      <c r="N1793" s="727"/>
      <c r="S1793" s="707"/>
      <c r="T1793" s="727"/>
    </row>
    <row r="1794" spans="10:20">
      <c r="J1794" s="160"/>
      <c r="K1794" s="160"/>
      <c r="M1794" s="727"/>
      <c r="N1794" s="727"/>
      <c r="S1794" s="707"/>
      <c r="T1794" s="727"/>
    </row>
    <row r="1795" spans="10:20">
      <c r="J1795" s="160"/>
      <c r="K1795" s="160"/>
      <c r="M1795" s="727"/>
      <c r="N1795" s="727"/>
      <c r="S1795" s="707"/>
      <c r="T1795" s="727"/>
    </row>
    <row r="1796" spans="10:20">
      <c r="J1796" s="160"/>
      <c r="K1796" s="160"/>
      <c r="M1796" s="727"/>
      <c r="N1796" s="727"/>
      <c r="S1796" s="707"/>
      <c r="T1796" s="727"/>
    </row>
    <row r="1797" spans="10:20">
      <c r="J1797" s="160"/>
      <c r="K1797" s="160"/>
      <c r="M1797" s="727"/>
      <c r="N1797" s="727"/>
      <c r="S1797" s="707"/>
      <c r="T1797" s="727"/>
    </row>
    <row r="1798" spans="10:20">
      <c r="J1798" s="160"/>
      <c r="K1798" s="160"/>
      <c r="M1798" s="727"/>
      <c r="N1798" s="727"/>
      <c r="S1798" s="707"/>
      <c r="T1798" s="727"/>
    </row>
    <row r="1799" spans="10:20">
      <c r="J1799" s="160"/>
      <c r="K1799" s="160"/>
      <c r="M1799" s="727"/>
      <c r="N1799" s="727"/>
      <c r="S1799" s="707"/>
      <c r="T1799" s="727"/>
    </row>
    <row r="1800" spans="10:20">
      <c r="J1800" s="160"/>
      <c r="K1800" s="160"/>
      <c r="M1800" s="727"/>
      <c r="N1800" s="727"/>
      <c r="S1800" s="707"/>
      <c r="T1800" s="727"/>
    </row>
    <row r="1801" spans="10:20">
      <c r="J1801" s="160"/>
      <c r="K1801" s="160"/>
      <c r="M1801" s="727"/>
      <c r="N1801" s="727"/>
      <c r="S1801" s="707"/>
      <c r="T1801" s="727"/>
    </row>
    <row r="1802" spans="10:20">
      <c r="J1802" s="160"/>
      <c r="K1802" s="160"/>
      <c r="M1802" s="727"/>
      <c r="N1802" s="727"/>
      <c r="S1802" s="707"/>
      <c r="T1802" s="727"/>
    </row>
    <row r="1803" spans="10:20">
      <c r="J1803" s="160"/>
      <c r="K1803" s="160"/>
      <c r="M1803" s="727"/>
      <c r="N1803" s="727"/>
      <c r="S1803" s="707"/>
      <c r="T1803" s="727"/>
    </row>
    <row r="1804" spans="10:20">
      <c r="J1804" s="160"/>
      <c r="K1804" s="160"/>
      <c r="M1804" s="727"/>
      <c r="N1804" s="727"/>
      <c r="S1804" s="707"/>
      <c r="T1804" s="727"/>
    </row>
    <row r="1805" spans="10:20">
      <c r="J1805" s="160"/>
      <c r="K1805" s="160"/>
      <c r="M1805" s="727"/>
      <c r="N1805" s="727"/>
      <c r="S1805" s="707"/>
      <c r="T1805" s="727"/>
    </row>
    <row r="1806" spans="10:20">
      <c r="J1806" s="160"/>
      <c r="K1806" s="160"/>
      <c r="M1806" s="727"/>
      <c r="N1806" s="727"/>
      <c r="S1806" s="707"/>
      <c r="T1806" s="727"/>
    </row>
    <row r="1807" spans="10:20">
      <c r="J1807" s="160"/>
      <c r="K1807" s="160"/>
      <c r="M1807" s="727"/>
      <c r="N1807" s="727"/>
      <c r="S1807" s="707"/>
      <c r="T1807" s="727"/>
    </row>
    <row r="1808" spans="10:20">
      <c r="J1808" s="160"/>
      <c r="K1808" s="160"/>
      <c r="M1808" s="727"/>
      <c r="N1808" s="727"/>
      <c r="S1808" s="707"/>
      <c r="T1808" s="727"/>
    </row>
    <row r="1809" spans="10:20">
      <c r="J1809" s="160"/>
      <c r="K1809" s="160"/>
      <c r="M1809" s="727"/>
      <c r="N1809" s="727"/>
      <c r="S1809" s="707"/>
      <c r="T1809" s="727"/>
    </row>
    <row r="1810" spans="10:20">
      <c r="J1810" s="160"/>
      <c r="K1810" s="160"/>
      <c r="M1810" s="727"/>
      <c r="N1810" s="727"/>
      <c r="S1810" s="707"/>
      <c r="T1810" s="727"/>
    </row>
    <row r="1811" spans="10:20">
      <c r="J1811" s="160"/>
      <c r="K1811" s="160"/>
      <c r="M1811" s="727"/>
      <c r="N1811" s="727"/>
      <c r="S1811" s="707"/>
      <c r="T1811" s="727"/>
    </row>
    <row r="1812" spans="10:20">
      <c r="J1812" s="160"/>
      <c r="K1812" s="160"/>
      <c r="M1812" s="727"/>
      <c r="N1812" s="727"/>
      <c r="S1812" s="707"/>
      <c r="T1812" s="727"/>
    </row>
    <row r="1813" spans="10:20">
      <c r="J1813" s="160"/>
      <c r="K1813" s="160"/>
      <c r="M1813" s="727"/>
      <c r="N1813" s="727"/>
      <c r="S1813" s="707"/>
      <c r="T1813" s="727"/>
    </row>
    <row r="1814" spans="10:20">
      <c r="J1814" s="160"/>
      <c r="K1814" s="160"/>
      <c r="M1814" s="727"/>
      <c r="N1814" s="727"/>
      <c r="S1814" s="707"/>
      <c r="T1814" s="727"/>
    </row>
    <row r="1815" spans="10:20">
      <c r="J1815" s="160"/>
      <c r="K1815" s="160"/>
      <c r="M1815" s="727"/>
      <c r="N1815" s="727"/>
      <c r="S1815" s="707"/>
      <c r="T1815" s="727"/>
    </row>
    <row r="1816" spans="10:20">
      <c r="J1816" s="160"/>
      <c r="K1816" s="160"/>
      <c r="M1816" s="727"/>
      <c r="N1816" s="727"/>
      <c r="S1816" s="707"/>
      <c r="T1816" s="727"/>
    </row>
    <row r="1817" spans="10:20">
      <c r="J1817" s="160"/>
      <c r="K1817" s="160"/>
      <c r="M1817" s="727"/>
      <c r="N1817" s="727"/>
      <c r="S1817" s="707"/>
      <c r="T1817" s="727"/>
    </row>
    <row r="1818" spans="10:20">
      <c r="J1818" s="160"/>
      <c r="K1818" s="160"/>
      <c r="M1818" s="727"/>
      <c r="N1818" s="727"/>
      <c r="S1818" s="707"/>
      <c r="T1818" s="727"/>
    </row>
    <row r="1819" spans="10:20">
      <c r="J1819" s="160"/>
      <c r="K1819" s="160"/>
      <c r="M1819" s="727"/>
      <c r="N1819" s="727"/>
      <c r="S1819" s="707"/>
      <c r="T1819" s="727"/>
    </row>
    <row r="1820" spans="10:20">
      <c r="J1820" s="160"/>
      <c r="K1820" s="160"/>
      <c r="M1820" s="727"/>
      <c r="N1820" s="727"/>
      <c r="S1820" s="707"/>
      <c r="T1820" s="727"/>
    </row>
    <row r="1821" spans="10:20">
      <c r="J1821" s="160"/>
      <c r="K1821" s="160"/>
      <c r="M1821" s="727"/>
      <c r="N1821" s="727"/>
      <c r="S1821" s="707"/>
      <c r="T1821" s="727"/>
    </row>
    <row r="1822" spans="10:20">
      <c r="J1822" s="160"/>
      <c r="K1822" s="160"/>
      <c r="M1822" s="727"/>
      <c r="N1822" s="727"/>
      <c r="S1822" s="707"/>
      <c r="T1822" s="727"/>
    </row>
    <row r="1823" spans="10:20">
      <c r="J1823" s="160"/>
      <c r="K1823" s="160"/>
      <c r="M1823" s="727"/>
      <c r="N1823" s="727"/>
      <c r="S1823" s="707"/>
      <c r="T1823" s="727"/>
    </row>
    <row r="1824" spans="10:20">
      <c r="J1824" s="160"/>
      <c r="K1824" s="160"/>
      <c r="M1824" s="727"/>
      <c r="N1824" s="727"/>
      <c r="S1824" s="707"/>
      <c r="T1824" s="727"/>
    </row>
    <row r="1825" spans="10:20">
      <c r="J1825" s="160"/>
      <c r="K1825" s="160"/>
      <c r="M1825" s="727"/>
      <c r="N1825" s="727"/>
      <c r="S1825" s="707"/>
      <c r="T1825" s="727"/>
    </row>
    <row r="1826" spans="10:20">
      <c r="J1826" s="160"/>
      <c r="K1826" s="160"/>
      <c r="M1826" s="727"/>
      <c r="N1826" s="727"/>
      <c r="S1826" s="707"/>
      <c r="T1826" s="727"/>
    </row>
    <row r="1827" spans="10:20">
      <c r="J1827" s="160"/>
      <c r="K1827" s="160"/>
      <c r="M1827" s="727"/>
      <c r="N1827" s="727"/>
      <c r="S1827" s="707"/>
      <c r="T1827" s="727"/>
    </row>
    <row r="1828" spans="10:20">
      <c r="J1828" s="160"/>
      <c r="K1828" s="160"/>
      <c r="M1828" s="727"/>
      <c r="N1828" s="727"/>
      <c r="S1828" s="707"/>
      <c r="T1828" s="727"/>
    </row>
    <row r="1829" spans="10:20">
      <c r="J1829" s="160"/>
      <c r="K1829" s="160"/>
      <c r="M1829" s="727"/>
      <c r="N1829" s="727"/>
      <c r="S1829" s="707"/>
      <c r="T1829" s="727"/>
    </row>
    <row r="1830" spans="10:20">
      <c r="J1830" s="160"/>
      <c r="K1830" s="160"/>
      <c r="M1830" s="727"/>
      <c r="N1830" s="727"/>
      <c r="S1830" s="707"/>
      <c r="T1830" s="727"/>
    </row>
    <row r="1831" spans="10:20">
      <c r="J1831" s="160"/>
      <c r="K1831" s="160"/>
      <c r="M1831" s="727"/>
      <c r="N1831" s="727"/>
      <c r="S1831" s="707"/>
      <c r="T1831" s="727"/>
    </row>
    <row r="1832" spans="10:20">
      <c r="J1832" s="160"/>
      <c r="K1832" s="160"/>
      <c r="M1832" s="727"/>
      <c r="N1832" s="727"/>
      <c r="S1832" s="707"/>
      <c r="T1832" s="727"/>
    </row>
    <row r="1833" spans="10:20">
      <c r="J1833" s="160"/>
      <c r="K1833" s="160"/>
      <c r="M1833" s="727"/>
      <c r="N1833" s="727"/>
      <c r="S1833" s="707"/>
      <c r="T1833" s="727"/>
    </row>
    <row r="1834" spans="10:20">
      <c r="J1834" s="160"/>
      <c r="K1834" s="160"/>
      <c r="M1834" s="727"/>
      <c r="N1834" s="727"/>
      <c r="S1834" s="707"/>
      <c r="T1834" s="727"/>
    </row>
    <row r="1835" spans="10:20">
      <c r="J1835" s="160"/>
      <c r="K1835" s="160"/>
      <c r="M1835" s="727"/>
      <c r="N1835" s="727"/>
      <c r="S1835" s="707"/>
      <c r="T1835" s="727"/>
    </row>
    <row r="1836" spans="10:20">
      <c r="J1836" s="160"/>
      <c r="K1836" s="160"/>
      <c r="M1836" s="727"/>
      <c r="N1836" s="727"/>
      <c r="S1836" s="707"/>
      <c r="T1836" s="727"/>
    </row>
    <row r="1837" spans="10:20">
      <c r="J1837" s="160"/>
      <c r="K1837" s="160"/>
      <c r="M1837" s="727"/>
      <c r="N1837" s="727"/>
      <c r="S1837" s="707"/>
      <c r="T1837" s="727"/>
    </row>
    <row r="1838" spans="10:20">
      <c r="J1838" s="160"/>
      <c r="K1838" s="160"/>
      <c r="M1838" s="727"/>
      <c r="N1838" s="727"/>
      <c r="S1838" s="707"/>
      <c r="T1838" s="727"/>
    </row>
    <row r="1839" spans="10:20">
      <c r="J1839" s="160"/>
      <c r="K1839" s="160"/>
      <c r="M1839" s="727"/>
      <c r="N1839" s="727"/>
      <c r="S1839" s="707"/>
      <c r="T1839" s="727"/>
    </row>
    <row r="1840" spans="10:20">
      <c r="J1840" s="160"/>
      <c r="K1840" s="160"/>
      <c r="M1840" s="727"/>
      <c r="N1840" s="727"/>
      <c r="S1840" s="707"/>
      <c r="T1840" s="727"/>
    </row>
    <row r="1841" spans="10:20">
      <c r="J1841" s="160"/>
      <c r="K1841" s="160"/>
      <c r="M1841" s="727"/>
      <c r="N1841" s="727"/>
      <c r="S1841" s="707"/>
      <c r="T1841" s="727"/>
    </row>
    <row r="1842" spans="10:20">
      <c r="J1842" s="160"/>
      <c r="K1842" s="160"/>
      <c r="M1842" s="727"/>
      <c r="N1842" s="727"/>
      <c r="S1842" s="707"/>
      <c r="T1842" s="727"/>
    </row>
    <row r="1843" spans="10:20">
      <c r="J1843" s="160"/>
      <c r="K1843" s="160"/>
      <c r="M1843" s="727"/>
      <c r="N1843" s="727"/>
      <c r="S1843" s="707"/>
      <c r="T1843" s="727"/>
    </row>
    <row r="1844" spans="10:20">
      <c r="J1844" s="160"/>
      <c r="K1844" s="160"/>
      <c r="M1844" s="727"/>
      <c r="N1844" s="727"/>
      <c r="S1844" s="707"/>
      <c r="T1844" s="727"/>
    </row>
    <row r="1845" spans="10:20">
      <c r="J1845" s="160"/>
      <c r="K1845" s="160"/>
      <c r="M1845" s="727"/>
      <c r="N1845" s="727"/>
      <c r="S1845" s="707"/>
      <c r="T1845" s="727"/>
    </row>
    <row r="1846" spans="10:20">
      <c r="J1846" s="160"/>
      <c r="K1846" s="160"/>
      <c r="M1846" s="727"/>
      <c r="N1846" s="727"/>
      <c r="S1846" s="707"/>
      <c r="T1846" s="727"/>
    </row>
    <row r="1847" spans="10:20">
      <c r="J1847" s="160"/>
      <c r="K1847" s="160"/>
      <c r="M1847" s="727"/>
      <c r="N1847" s="727"/>
      <c r="S1847" s="707"/>
      <c r="T1847" s="727"/>
    </row>
    <row r="1848" spans="10:20">
      <c r="J1848" s="160"/>
      <c r="K1848" s="160"/>
      <c r="M1848" s="727"/>
      <c r="N1848" s="727"/>
      <c r="T1848" s="727"/>
    </row>
    <row r="1849" spans="10:20">
      <c r="J1849" s="160"/>
      <c r="K1849" s="160"/>
      <c r="M1849" s="727"/>
      <c r="N1849" s="727"/>
      <c r="S1849" s="707"/>
      <c r="T1849" s="727"/>
    </row>
    <row r="1850" spans="10:20">
      <c r="J1850" s="160"/>
      <c r="K1850" s="160"/>
      <c r="M1850" s="727"/>
      <c r="N1850" s="727"/>
      <c r="S1850" s="707"/>
      <c r="T1850" s="727"/>
    </row>
    <row r="1851" spans="10:20">
      <c r="J1851" s="160"/>
      <c r="K1851" s="160"/>
      <c r="M1851" s="727"/>
      <c r="N1851" s="727"/>
      <c r="S1851" s="707"/>
      <c r="T1851" s="727"/>
    </row>
    <row r="1852" spans="10:20">
      <c r="J1852" s="160"/>
      <c r="K1852" s="160"/>
      <c r="M1852" s="727"/>
      <c r="N1852" s="727"/>
      <c r="S1852" s="707"/>
      <c r="T1852" s="727"/>
    </row>
    <row r="1853" spans="10:20">
      <c r="J1853" s="160"/>
      <c r="K1853" s="160"/>
      <c r="M1853" s="727"/>
      <c r="N1853" s="727"/>
      <c r="S1853" s="707"/>
      <c r="T1853" s="727"/>
    </row>
    <row r="1854" spans="10:20">
      <c r="J1854" s="160"/>
      <c r="K1854" s="160"/>
      <c r="M1854" s="727"/>
      <c r="N1854" s="727"/>
      <c r="S1854" s="707"/>
      <c r="T1854" s="727"/>
    </row>
    <row r="1855" spans="10:20">
      <c r="J1855" s="160"/>
      <c r="K1855" s="160"/>
      <c r="M1855" s="727"/>
      <c r="N1855" s="727"/>
      <c r="S1855" s="707"/>
      <c r="T1855" s="727"/>
    </row>
    <row r="1856" spans="10:20">
      <c r="J1856" s="160"/>
      <c r="K1856" s="160"/>
      <c r="M1856" s="727"/>
      <c r="N1856" s="727"/>
      <c r="S1856" s="707"/>
      <c r="T1856" s="727"/>
    </row>
    <row r="1857" spans="10:20">
      <c r="J1857" s="160"/>
      <c r="K1857" s="160"/>
      <c r="M1857" s="727"/>
      <c r="N1857" s="727"/>
      <c r="S1857" s="707"/>
      <c r="T1857" s="727"/>
    </row>
    <row r="1858" spans="10:20">
      <c r="J1858" s="160"/>
      <c r="K1858" s="160"/>
      <c r="M1858" s="727"/>
      <c r="N1858" s="727"/>
      <c r="S1858" s="707"/>
      <c r="T1858" s="727"/>
    </row>
    <row r="1859" spans="10:20">
      <c r="J1859" s="160"/>
      <c r="K1859" s="160"/>
      <c r="M1859" s="727"/>
      <c r="N1859" s="727"/>
      <c r="S1859" s="707"/>
      <c r="T1859" s="727"/>
    </row>
    <row r="1860" spans="10:20">
      <c r="J1860" s="160"/>
      <c r="K1860" s="160"/>
      <c r="M1860" s="727"/>
      <c r="N1860" s="727"/>
      <c r="S1860" s="707"/>
      <c r="T1860" s="727"/>
    </row>
    <row r="1861" spans="10:20">
      <c r="J1861" s="160"/>
      <c r="K1861" s="160"/>
      <c r="M1861" s="727"/>
      <c r="N1861" s="727"/>
      <c r="S1861" s="707"/>
      <c r="T1861" s="727"/>
    </row>
    <row r="1862" spans="10:20">
      <c r="J1862" s="160"/>
      <c r="K1862" s="160"/>
      <c r="M1862" s="727"/>
      <c r="N1862" s="727"/>
      <c r="S1862" s="707"/>
      <c r="T1862" s="727"/>
    </row>
    <row r="1863" spans="10:20">
      <c r="J1863" s="160"/>
      <c r="K1863" s="160"/>
      <c r="M1863" s="727"/>
      <c r="N1863" s="727"/>
      <c r="S1863" s="707"/>
      <c r="T1863" s="727"/>
    </row>
    <row r="1864" spans="10:20">
      <c r="J1864" s="160"/>
      <c r="K1864" s="160"/>
      <c r="M1864" s="727"/>
      <c r="N1864" s="727"/>
      <c r="S1864" s="707"/>
      <c r="T1864" s="727"/>
    </row>
    <row r="1865" spans="10:20">
      <c r="J1865" s="160"/>
      <c r="K1865" s="160"/>
      <c r="M1865" s="727"/>
      <c r="N1865" s="727"/>
      <c r="S1865" s="707"/>
      <c r="T1865" s="727"/>
    </row>
    <row r="1866" spans="10:20">
      <c r="J1866" s="160"/>
      <c r="K1866" s="160"/>
      <c r="M1866" s="727"/>
      <c r="N1866" s="727"/>
      <c r="S1866" s="707"/>
      <c r="T1866" s="727"/>
    </row>
    <row r="1867" spans="10:20">
      <c r="J1867" s="160"/>
      <c r="K1867" s="160"/>
      <c r="M1867" s="727"/>
      <c r="N1867" s="727"/>
      <c r="S1867" s="707"/>
      <c r="T1867" s="727"/>
    </row>
    <row r="1868" spans="10:20">
      <c r="J1868" s="160"/>
      <c r="K1868" s="160"/>
      <c r="M1868" s="727"/>
      <c r="N1868" s="727"/>
      <c r="S1868" s="707"/>
      <c r="T1868" s="727"/>
    </row>
    <row r="1869" spans="10:20">
      <c r="J1869" s="160"/>
      <c r="K1869" s="160"/>
      <c r="M1869" s="727"/>
      <c r="N1869" s="727"/>
      <c r="S1869" s="707"/>
      <c r="T1869" s="727"/>
    </row>
    <row r="1870" spans="10:20">
      <c r="J1870" s="160"/>
      <c r="K1870" s="160"/>
      <c r="M1870" s="727"/>
      <c r="N1870" s="727"/>
      <c r="S1870" s="707"/>
      <c r="T1870" s="727"/>
    </row>
    <row r="1871" spans="10:20">
      <c r="J1871" s="160"/>
      <c r="K1871" s="160"/>
      <c r="M1871" s="727"/>
      <c r="N1871" s="727"/>
      <c r="S1871" s="707"/>
      <c r="T1871" s="727"/>
    </row>
    <row r="1872" spans="10:20">
      <c r="J1872" s="160"/>
      <c r="K1872" s="160"/>
      <c r="M1872" s="727"/>
      <c r="N1872" s="727"/>
      <c r="S1872" s="707"/>
      <c r="T1872" s="727"/>
    </row>
    <row r="1873" spans="10:20">
      <c r="J1873" s="160"/>
      <c r="K1873" s="160"/>
      <c r="M1873" s="727"/>
      <c r="N1873" s="727"/>
      <c r="S1873" s="707"/>
      <c r="T1873" s="727"/>
    </row>
    <row r="1874" spans="10:20">
      <c r="J1874" s="160"/>
      <c r="K1874" s="160"/>
      <c r="M1874" s="727"/>
      <c r="N1874" s="727"/>
      <c r="S1874" s="707"/>
      <c r="T1874" s="727"/>
    </row>
    <row r="1875" spans="10:20">
      <c r="J1875" s="160"/>
      <c r="K1875" s="160"/>
      <c r="M1875" s="727"/>
      <c r="N1875" s="727"/>
      <c r="S1875" s="707"/>
      <c r="T1875" s="727"/>
    </row>
    <row r="1876" spans="10:20">
      <c r="J1876" s="160"/>
      <c r="K1876" s="160"/>
      <c r="M1876" s="727"/>
      <c r="N1876" s="727"/>
      <c r="S1876" s="707"/>
      <c r="T1876" s="727"/>
    </row>
    <row r="1877" spans="10:20">
      <c r="J1877" s="160"/>
      <c r="K1877" s="160"/>
      <c r="M1877" s="727"/>
      <c r="N1877" s="727"/>
      <c r="S1877" s="707"/>
      <c r="T1877" s="727"/>
    </row>
    <row r="1878" spans="10:20">
      <c r="J1878" s="160"/>
      <c r="K1878" s="160"/>
      <c r="M1878" s="727"/>
      <c r="N1878" s="727"/>
      <c r="S1878" s="707"/>
      <c r="T1878" s="727"/>
    </row>
    <row r="1879" spans="10:20">
      <c r="J1879" s="160"/>
      <c r="K1879" s="160"/>
      <c r="M1879" s="727"/>
      <c r="N1879" s="727"/>
      <c r="S1879" s="707"/>
      <c r="T1879" s="727"/>
    </row>
    <row r="1880" spans="10:20">
      <c r="J1880" s="160"/>
      <c r="K1880" s="160"/>
      <c r="M1880" s="727"/>
      <c r="N1880" s="727"/>
      <c r="S1880" s="707"/>
      <c r="T1880" s="727"/>
    </row>
    <row r="1881" spans="10:20">
      <c r="J1881" s="160"/>
      <c r="K1881" s="160"/>
      <c r="M1881" s="727"/>
      <c r="N1881" s="727"/>
      <c r="S1881" s="707"/>
      <c r="T1881" s="727"/>
    </row>
    <row r="1882" spans="10:20">
      <c r="J1882" s="160"/>
      <c r="K1882" s="160"/>
      <c r="M1882" s="727"/>
      <c r="N1882" s="727"/>
      <c r="S1882" s="707"/>
      <c r="T1882" s="727"/>
    </row>
    <row r="1883" spans="10:20">
      <c r="J1883" s="160"/>
      <c r="K1883" s="160"/>
      <c r="M1883" s="727"/>
      <c r="N1883" s="727"/>
      <c r="S1883" s="707"/>
      <c r="T1883" s="727"/>
    </row>
    <row r="1884" spans="10:20">
      <c r="J1884" s="160"/>
      <c r="K1884" s="160"/>
      <c r="M1884" s="727"/>
      <c r="N1884" s="727"/>
      <c r="S1884" s="707"/>
      <c r="T1884" s="727"/>
    </row>
    <row r="1885" spans="10:20">
      <c r="J1885" s="160"/>
      <c r="K1885" s="160"/>
      <c r="M1885" s="727"/>
      <c r="N1885" s="727"/>
      <c r="S1885" s="707"/>
      <c r="T1885" s="727"/>
    </row>
    <row r="1886" spans="10:20">
      <c r="J1886" s="160"/>
      <c r="K1886" s="160"/>
      <c r="M1886" s="727"/>
      <c r="N1886" s="727"/>
      <c r="S1886" s="707"/>
      <c r="T1886" s="727"/>
    </row>
    <row r="1887" spans="10:20">
      <c r="J1887" s="160"/>
      <c r="K1887" s="160"/>
      <c r="M1887" s="727"/>
      <c r="N1887" s="727"/>
      <c r="S1887" s="707"/>
      <c r="T1887" s="727"/>
    </row>
    <row r="1888" spans="10:20">
      <c r="J1888" s="160"/>
      <c r="K1888" s="160"/>
      <c r="M1888" s="727"/>
      <c r="N1888" s="727"/>
      <c r="S1888" s="707"/>
      <c r="T1888" s="727"/>
    </row>
    <row r="1889" spans="10:20">
      <c r="J1889" s="160"/>
      <c r="K1889" s="160"/>
      <c r="M1889" s="727"/>
      <c r="N1889" s="727"/>
      <c r="S1889" s="707"/>
      <c r="T1889" s="727"/>
    </row>
    <row r="1890" spans="10:20">
      <c r="J1890" s="160"/>
      <c r="K1890" s="160"/>
      <c r="M1890" s="727"/>
      <c r="N1890" s="727"/>
      <c r="S1890" s="707"/>
      <c r="T1890" s="727"/>
    </row>
    <row r="1891" spans="10:20">
      <c r="J1891" s="160"/>
      <c r="K1891" s="160"/>
      <c r="M1891" s="727"/>
      <c r="N1891" s="727"/>
      <c r="S1891" s="707"/>
      <c r="T1891" s="727"/>
    </row>
    <row r="1892" spans="10:20">
      <c r="J1892" s="160"/>
      <c r="K1892" s="160"/>
      <c r="M1892" s="727"/>
      <c r="N1892" s="727"/>
      <c r="S1892" s="707"/>
      <c r="T1892" s="727"/>
    </row>
    <row r="1893" spans="10:20">
      <c r="J1893" s="160"/>
      <c r="K1893" s="160"/>
      <c r="M1893" s="727"/>
      <c r="N1893" s="727"/>
      <c r="S1893" s="707"/>
      <c r="T1893" s="727"/>
    </row>
    <row r="1894" spans="10:20">
      <c r="J1894" s="160"/>
      <c r="K1894" s="160"/>
      <c r="M1894" s="727"/>
      <c r="N1894" s="727"/>
      <c r="S1894" s="707"/>
      <c r="T1894" s="727"/>
    </row>
    <row r="1895" spans="10:20">
      <c r="J1895" s="160"/>
      <c r="K1895" s="160"/>
      <c r="M1895" s="727"/>
      <c r="N1895" s="727"/>
      <c r="S1895" s="707"/>
      <c r="T1895" s="727"/>
    </row>
    <row r="1896" spans="10:20">
      <c r="J1896" s="160"/>
      <c r="K1896" s="160"/>
      <c r="M1896" s="727"/>
      <c r="N1896" s="727"/>
      <c r="T1896" s="727"/>
    </row>
    <row r="1897" spans="10:20">
      <c r="J1897" s="160"/>
      <c r="K1897" s="160"/>
      <c r="M1897" s="727"/>
      <c r="N1897" s="727"/>
      <c r="S1897" s="707"/>
      <c r="T1897" s="727"/>
    </row>
    <row r="1898" spans="10:20">
      <c r="J1898" s="160"/>
      <c r="K1898" s="160"/>
      <c r="M1898" s="727"/>
      <c r="N1898" s="727"/>
      <c r="S1898" s="707"/>
      <c r="T1898" s="727"/>
    </row>
    <row r="1899" spans="10:20">
      <c r="J1899" s="160"/>
      <c r="K1899" s="160"/>
      <c r="M1899" s="727"/>
      <c r="N1899" s="727"/>
      <c r="S1899" s="707"/>
      <c r="T1899" s="727"/>
    </row>
    <row r="1900" spans="10:20">
      <c r="J1900" s="160"/>
      <c r="K1900" s="160"/>
      <c r="M1900" s="727"/>
      <c r="N1900" s="727"/>
      <c r="S1900" s="707"/>
      <c r="T1900" s="727"/>
    </row>
    <row r="1901" spans="10:20">
      <c r="J1901" s="160"/>
      <c r="K1901" s="160"/>
      <c r="M1901" s="727"/>
      <c r="N1901" s="727"/>
      <c r="S1901" s="707"/>
      <c r="T1901" s="727"/>
    </row>
    <row r="1902" spans="10:20">
      <c r="J1902" s="160"/>
      <c r="K1902" s="160"/>
      <c r="M1902" s="727"/>
      <c r="N1902" s="727"/>
      <c r="S1902" s="707"/>
      <c r="T1902" s="727"/>
    </row>
    <row r="1903" spans="10:20">
      <c r="J1903" s="160"/>
      <c r="K1903" s="160"/>
      <c r="M1903" s="727"/>
      <c r="N1903" s="727"/>
      <c r="S1903" s="707"/>
      <c r="T1903" s="727"/>
    </row>
    <row r="1904" spans="10:20">
      <c r="J1904" s="160"/>
      <c r="K1904" s="160"/>
      <c r="M1904" s="727"/>
      <c r="N1904" s="727"/>
      <c r="S1904" s="707"/>
      <c r="T1904" s="727"/>
    </row>
    <row r="1905" spans="10:20">
      <c r="J1905" s="160"/>
      <c r="K1905" s="160"/>
      <c r="M1905" s="727"/>
      <c r="N1905" s="727"/>
      <c r="S1905" s="707"/>
      <c r="T1905" s="727"/>
    </row>
    <row r="1906" spans="10:20">
      <c r="J1906" s="160"/>
      <c r="K1906" s="160"/>
      <c r="M1906" s="727"/>
      <c r="N1906" s="727"/>
      <c r="S1906" s="707"/>
      <c r="T1906" s="727"/>
    </row>
    <row r="1907" spans="10:20">
      <c r="J1907" s="160"/>
      <c r="K1907" s="160"/>
      <c r="M1907" s="727"/>
      <c r="N1907" s="727"/>
      <c r="S1907" s="707"/>
      <c r="T1907" s="727"/>
    </row>
    <row r="1908" spans="10:20">
      <c r="J1908" s="160"/>
      <c r="K1908" s="160"/>
      <c r="M1908" s="727"/>
      <c r="N1908" s="727"/>
      <c r="S1908" s="707"/>
      <c r="T1908" s="727"/>
    </row>
    <row r="1909" spans="10:20">
      <c r="J1909" s="160"/>
      <c r="K1909" s="160"/>
      <c r="M1909" s="727"/>
      <c r="N1909" s="727"/>
      <c r="S1909" s="707"/>
      <c r="T1909" s="727"/>
    </row>
    <row r="1910" spans="10:20">
      <c r="J1910" s="160"/>
      <c r="K1910" s="160"/>
      <c r="M1910" s="727"/>
      <c r="N1910" s="727"/>
      <c r="S1910" s="707"/>
      <c r="T1910" s="727"/>
    </row>
    <row r="1911" spans="10:20">
      <c r="J1911" s="160"/>
      <c r="K1911" s="160"/>
      <c r="M1911" s="727"/>
      <c r="N1911" s="727"/>
      <c r="S1911" s="707"/>
      <c r="T1911" s="727"/>
    </row>
    <row r="1912" spans="10:20">
      <c r="J1912" s="160"/>
      <c r="K1912" s="160"/>
      <c r="M1912" s="727"/>
      <c r="N1912" s="727"/>
      <c r="S1912" s="707"/>
      <c r="T1912" s="727"/>
    </row>
    <row r="1913" spans="10:20">
      <c r="J1913" s="160"/>
      <c r="K1913" s="160"/>
      <c r="M1913" s="727"/>
      <c r="N1913" s="727"/>
      <c r="S1913" s="707"/>
      <c r="T1913" s="727"/>
    </row>
    <row r="1914" spans="10:20">
      <c r="J1914" s="160"/>
      <c r="K1914" s="160"/>
      <c r="M1914" s="727"/>
      <c r="N1914" s="727"/>
      <c r="S1914" s="707"/>
      <c r="T1914" s="727"/>
    </row>
    <row r="1915" spans="10:20">
      <c r="J1915" s="160"/>
      <c r="K1915" s="160"/>
      <c r="M1915" s="727"/>
      <c r="N1915" s="727"/>
      <c r="S1915" s="707"/>
      <c r="T1915" s="727"/>
    </row>
    <row r="1916" spans="10:20">
      <c r="J1916" s="160"/>
      <c r="K1916" s="160"/>
      <c r="M1916" s="727"/>
      <c r="N1916" s="727"/>
      <c r="S1916" s="707"/>
      <c r="T1916" s="727"/>
    </row>
    <row r="1917" spans="10:20">
      <c r="J1917" s="160"/>
      <c r="K1917" s="160"/>
      <c r="M1917" s="727"/>
      <c r="N1917" s="727"/>
      <c r="S1917" s="707"/>
      <c r="T1917" s="727"/>
    </row>
    <row r="1918" spans="10:20">
      <c r="J1918" s="160"/>
      <c r="K1918" s="160"/>
      <c r="M1918" s="727"/>
      <c r="N1918" s="727"/>
      <c r="S1918" s="707"/>
      <c r="T1918" s="727"/>
    </row>
    <row r="1919" spans="10:20">
      <c r="J1919" s="160"/>
      <c r="K1919" s="160"/>
      <c r="M1919" s="727"/>
      <c r="N1919" s="727"/>
      <c r="S1919" s="707"/>
      <c r="T1919" s="727"/>
    </row>
    <row r="1920" spans="10:20">
      <c r="J1920" s="160"/>
      <c r="K1920" s="160"/>
      <c r="M1920" s="727"/>
      <c r="N1920" s="727"/>
      <c r="S1920" s="707"/>
      <c r="T1920" s="727"/>
    </row>
    <row r="1921" spans="10:20">
      <c r="J1921" s="160"/>
      <c r="K1921" s="160"/>
      <c r="M1921" s="727"/>
      <c r="N1921" s="727"/>
      <c r="S1921" s="707"/>
      <c r="T1921" s="727"/>
    </row>
    <row r="1922" spans="10:20">
      <c r="J1922" s="160"/>
      <c r="K1922" s="160"/>
      <c r="M1922" s="727"/>
      <c r="N1922" s="727"/>
      <c r="S1922" s="707"/>
      <c r="T1922" s="727"/>
    </row>
    <row r="1923" spans="10:20">
      <c r="J1923" s="160"/>
      <c r="K1923" s="160"/>
      <c r="M1923" s="727"/>
      <c r="N1923" s="727"/>
      <c r="S1923" s="707"/>
      <c r="T1923" s="727"/>
    </row>
    <row r="1924" spans="10:20">
      <c r="J1924" s="160"/>
      <c r="K1924" s="160"/>
      <c r="M1924" s="727"/>
      <c r="N1924" s="727"/>
      <c r="S1924" s="707"/>
      <c r="T1924" s="727"/>
    </row>
    <row r="1925" spans="10:20">
      <c r="J1925" s="160"/>
      <c r="K1925" s="160"/>
      <c r="M1925" s="727"/>
      <c r="N1925" s="727"/>
      <c r="S1925" s="707"/>
      <c r="T1925" s="727"/>
    </row>
    <row r="1926" spans="10:20">
      <c r="J1926" s="160"/>
      <c r="K1926" s="160"/>
      <c r="M1926" s="727"/>
      <c r="N1926" s="727"/>
      <c r="S1926" s="707"/>
      <c r="T1926" s="727"/>
    </row>
    <row r="1927" spans="10:20">
      <c r="J1927" s="160"/>
      <c r="K1927" s="160"/>
      <c r="M1927" s="727"/>
      <c r="N1927" s="727"/>
      <c r="S1927" s="707"/>
      <c r="T1927" s="727"/>
    </row>
    <row r="1928" spans="10:20">
      <c r="J1928" s="160"/>
      <c r="K1928" s="160"/>
      <c r="M1928" s="727"/>
      <c r="N1928" s="727"/>
      <c r="S1928" s="707"/>
      <c r="T1928" s="727"/>
    </row>
    <row r="1929" spans="10:20">
      <c r="J1929" s="160"/>
      <c r="K1929" s="160"/>
      <c r="M1929" s="727"/>
      <c r="N1929" s="727"/>
      <c r="S1929" s="707"/>
      <c r="T1929" s="727"/>
    </row>
    <row r="1930" spans="10:20">
      <c r="J1930" s="160"/>
      <c r="K1930" s="160"/>
      <c r="M1930" s="727"/>
      <c r="N1930" s="727"/>
      <c r="S1930" s="707"/>
      <c r="T1930" s="727"/>
    </row>
    <row r="1931" spans="10:20">
      <c r="J1931" s="160"/>
      <c r="K1931" s="160"/>
      <c r="M1931" s="727"/>
      <c r="N1931" s="727"/>
      <c r="S1931" s="707"/>
      <c r="T1931" s="727"/>
    </row>
    <row r="1932" spans="10:20">
      <c r="J1932" s="160"/>
      <c r="K1932" s="160"/>
      <c r="M1932" s="727"/>
      <c r="N1932" s="727"/>
      <c r="S1932" s="707"/>
      <c r="T1932" s="727"/>
    </row>
    <row r="1933" spans="10:20">
      <c r="J1933" s="160"/>
      <c r="K1933" s="160"/>
      <c r="M1933" s="727"/>
      <c r="N1933" s="727"/>
      <c r="S1933" s="707"/>
      <c r="T1933" s="727"/>
    </row>
    <row r="1934" spans="10:20">
      <c r="J1934" s="160"/>
      <c r="K1934" s="160"/>
      <c r="M1934" s="727"/>
      <c r="N1934" s="727"/>
      <c r="S1934" s="707"/>
      <c r="T1934" s="727"/>
    </row>
    <row r="1935" spans="10:20">
      <c r="J1935" s="160"/>
      <c r="K1935" s="160"/>
      <c r="M1935" s="727"/>
      <c r="N1935" s="727"/>
      <c r="S1935" s="707"/>
      <c r="T1935" s="727"/>
    </row>
    <row r="1936" spans="10:20">
      <c r="J1936" s="160"/>
      <c r="K1936" s="160"/>
      <c r="M1936" s="727"/>
      <c r="N1936" s="727"/>
      <c r="S1936" s="707"/>
      <c r="T1936" s="727"/>
    </row>
    <row r="1937" spans="10:20">
      <c r="J1937" s="160"/>
      <c r="K1937" s="160"/>
      <c r="M1937" s="727"/>
      <c r="N1937" s="727"/>
      <c r="S1937" s="707"/>
      <c r="T1937" s="727"/>
    </row>
    <row r="1938" spans="10:20">
      <c r="J1938" s="160"/>
      <c r="K1938" s="160"/>
      <c r="M1938" s="727"/>
      <c r="N1938" s="727"/>
      <c r="S1938" s="707"/>
      <c r="T1938" s="727"/>
    </row>
    <row r="1939" spans="10:20">
      <c r="J1939" s="160"/>
      <c r="K1939" s="160"/>
      <c r="M1939" s="727"/>
      <c r="N1939" s="727"/>
      <c r="S1939" s="707"/>
      <c r="T1939" s="727"/>
    </row>
    <row r="1940" spans="10:20">
      <c r="J1940" s="160"/>
      <c r="K1940" s="160"/>
      <c r="M1940" s="727"/>
      <c r="N1940" s="727"/>
      <c r="S1940" s="707"/>
      <c r="T1940" s="727"/>
    </row>
    <row r="1941" spans="10:20">
      <c r="J1941" s="160"/>
      <c r="K1941" s="160"/>
      <c r="M1941" s="727"/>
      <c r="N1941" s="727"/>
      <c r="S1941" s="707"/>
      <c r="T1941" s="727"/>
    </row>
    <row r="1942" spans="10:20">
      <c r="J1942" s="160"/>
      <c r="K1942" s="160"/>
      <c r="M1942" s="727"/>
      <c r="N1942" s="727"/>
      <c r="S1942" s="707"/>
      <c r="T1942" s="727"/>
    </row>
    <row r="1943" spans="10:20">
      <c r="J1943" s="160"/>
      <c r="K1943" s="160"/>
      <c r="M1943" s="727"/>
      <c r="N1943" s="727"/>
      <c r="S1943" s="707"/>
      <c r="T1943" s="727"/>
    </row>
    <row r="1944" spans="10:20">
      <c r="J1944" s="160"/>
      <c r="K1944" s="160"/>
      <c r="M1944" s="727"/>
      <c r="N1944" s="727"/>
      <c r="S1944" s="707"/>
      <c r="T1944" s="727"/>
    </row>
    <row r="1945" spans="10:20">
      <c r="J1945" s="160"/>
      <c r="K1945" s="160"/>
      <c r="M1945" s="727"/>
      <c r="N1945" s="727"/>
      <c r="S1945" s="707"/>
      <c r="T1945" s="727"/>
    </row>
    <row r="1946" spans="10:20">
      <c r="J1946" s="160"/>
      <c r="K1946" s="160"/>
      <c r="M1946" s="727"/>
      <c r="N1946" s="727"/>
      <c r="S1946" s="707"/>
      <c r="T1946" s="727"/>
    </row>
    <row r="1947" spans="10:20">
      <c r="J1947" s="160"/>
      <c r="K1947" s="160"/>
      <c r="M1947" s="727"/>
      <c r="N1947" s="727"/>
      <c r="S1947" s="707"/>
      <c r="T1947" s="727"/>
    </row>
    <row r="1948" spans="10:20">
      <c r="J1948" s="160"/>
      <c r="K1948" s="160"/>
      <c r="M1948" s="727"/>
      <c r="N1948" s="727"/>
      <c r="S1948" s="707"/>
      <c r="T1948" s="727"/>
    </row>
    <row r="1949" spans="10:20">
      <c r="J1949" s="160"/>
      <c r="K1949" s="160"/>
      <c r="M1949" s="727"/>
      <c r="N1949" s="727"/>
      <c r="S1949" s="707"/>
      <c r="T1949" s="727"/>
    </row>
    <row r="1950" spans="10:20">
      <c r="J1950" s="160"/>
      <c r="K1950" s="160"/>
      <c r="M1950" s="727"/>
      <c r="N1950" s="727"/>
      <c r="S1950" s="707"/>
      <c r="T1950" s="727"/>
    </row>
    <row r="1951" spans="10:20">
      <c r="J1951" s="160"/>
      <c r="K1951" s="160"/>
      <c r="M1951" s="727"/>
      <c r="N1951" s="727"/>
      <c r="S1951" s="707"/>
      <c r="T1951" s="727"/>
    </row>
    <row r="1952" spans="10:20">
      <c r="J1952" s="160"/>
      <c r="K1952" s="160"/>
      <c r="M1952" s="727"/>
      <c r="N1952" s="727"/>
      <c r="T1952" s="727"/>
    </row>
    <row r="1953" spans="10:20">
      <c r="J1953" s="160"/>
      <c r="K1953" s="160"/>
      <c r="M1953" s="727"/>
      <c r="N1953" s="727"/>
      <c r="S1953" s="707"/>
      <c r="T1953" s="727"/>
    </row>
    <row r="1954" spans="10:20">
      <c r="J1954" s="160"/>
      <c r="K1954" s="160"/>
      <c r="M1954" s="727"/>
      <c r="N1954" s="727"/>
      <c r="S1954" s="707"/>
      <c r="T1954" s="727"/>
    </row>
    <row r="1955" spans="10:20">
      <c r="J1955" s="160"/>
      <c r="K1955" s="160"/>
      <c r="M1955" s="727"/>
      <c r="N1955" s="727"/>
      <c r="S1955" s="707"/>
      <c r="T1955" s="727"/>
    </row>
    <row r="1956" spans="10:20">
      <c r="J1956" s="160"/>
      <c r="K1956" s="160"/>
      <c r="M1956" s="727"/>
      <c r="N1956" s="727"/>
      <c r="S1956" s="707"/>
      <c r="T1956" s="727"/>
    </row>
    <row r="1957" spans="10:20">
      <c r="J1957" s="160"/>
      <c r="K1957" s="160"/>
      <c r="M1957" s="727"/>
      <c r="N1957" s="727"/>
      <c r="S1957" s="707"/>
      <c r="T1957" s="727"/>
    </row>
    <row r="1958" spans="10:20">
      <c r="J1958" s="160"/>
      <c r="K1958" s="160"/>
      <c r="M1958" s="727"/>
      <c r="N1958" s="727"/>
      <c r="S1958" s="707"/>
      <c r="T1958" s="727"/>
    </row>
    <row r="1959" spans="10:20">
      <c r="J1959" s="160"/>
      <c r="K1959" s="160"/>
      <c r="M1959" s="727"/>
      <c r="N1959" s="727"/>
      <c r="S1959" s="707"/>
      <c r="T1959" s="727"/>
    </row>
    <row r="1960" spans="10:20">
      <c r="J1960" s="160"/>
      <c r="K1960" s="160"/>
      <c r="M1960" s="727"/>
      <c r="N1960" s="727"/>
      <c r="S1960" s="707"/>
      <c r="T1960" s="727"/>
    </row>
    <row r="1961" spans="10:20">
      <c r="J1961" s="160"/>
      <c r="K1961" s="160"/>
      <c r="M1961" s="727"/>
      <c r="N1961" s="727"/>
      <c r="S1961" s="707"/>
      <c r="T1961" s="727"/>
    </row>
    <row r="1962" spans="10:20">
      <c r="J1962" s="160"/>
      <c r="K1962" s="160"/>
      <c r="M1962" s="727"/>
      <c r="N1962" s="727"/>
      <c r="S1962" s="707"/>
      <c r="T1962" s="727"/>
    </row>
    <row r="1963" spans="10:20">
      <c r="J1963" s="160"/>
      <c r="K1963" s="160"/>
      <c r="M1963" s="727"/>
      <c r="N1963" s="727"/>
      <c r="S1963" s="707"/>
      <c r="T1963" s="727"/>
    </row>
    <row r="1964" spans="10:20">
      <c r="J1964" s="160"/>
      <c r="K1964" s="160"/>
      <c r="M1964" s="727"/>
      <c r="N1964" s="727"/>
      <c r="S1964" s="707"/>
      <c r="T1964" s="727"/>
    </row>
    <row r="1965" spans="10:20">
      <c r="J1965" s="160"/>
      <c r="K1965" s="160"/>
      <c r="M1965" s="727"/>
      <c r="N1965" s="727"/>
      <c r="S1965" s="707"/>
      <c r="T1965" s="727"/>
    </row>
    <row r="1966" spans="10:20">
      <c r="J1966" s="160"/>
      <c r="K1966" s="160"/>
      <c r="M1966" s="727"/>
      <c r="N1966" s="727"/>
      <c r="S1966" s="707"/>
      <c r="T1966" s="727"/>
    </row>
    <row r="1967" spans="10:20">
      <c r="J1967" s="160"/>
      <c r="K1967" s="160"/>
      <c r="M1967" s="727"/>
      <c r="N1967" s="727"/>
      <c r="S1967" s="707"/>
      <c r="T1967" s="727"/>
    </row>
    <row r="1968" spans="10:20">
      <c r="J1968" s="160"/>
      <c r="K1968" s="160"/>
      <c r="M1968" s="727"/>
      <c r="N1968" s="727"/>
      <c r="S1968" s="707"/>
      <c r="T1968" s="727"/>
    </row>
    <row r="1969" spans="10:20">
      <c r="J1969" s="160"/>
      <c r="K1969" s="160"/>
      <c r="M1969" s="727"/>
      <c r="N1969" s="727"/>
      <c r="S1969" s="707"/>
      <c r="T1969" s="727"/>
    </row>
    <row r="1970" spans="10:20">
      <c r="J1970" s="160"/>
      <c r="K1970" s="160"/>
      <c r="M1970" s="727"/>
      <c r="N1970" s="727"/>
      <c r="S1970" s="707"/>
      <c r="T1970" s="727"/>
    </row>
    <row r="1971" spans="10:20">
      <c r="J1971" s="160"/>
      <c r="K1971" s="160"/>
      <c r="M1971" s="727"/>
      <c r="N1971" s="727"/>
      <c r="S1971" s="707"/>
      <c r="T1971" s="727"/>
    </row>
    <row r="1972" spans="10:20">
      <c r="J1972" s="160"/>
      <c r="K1972" s="160"/>
      <c r="M1972" s="727"/>
      <c r="N1972" s="727"/>
      <c r="S1972" s="707"/>
      <c r="T1972" s="727"/>
    </row>
    <row r="1973" spans="10:20">
      <c r="J1973" s="160"/>
      <c r="K1973" s="160"/>
      <c r="M1973" s="727"/>
      <c r="N1973" s="727"/>
      <c r="S1973" s="707"/>
      <c r="T1973" s="727"/>
    </row>
    <row r="1974" spans="10:20">
      <c r="J1974" s="160"/>
      <c r="K1974" s="160"/>
      <c r="M1974" s="727"/>
      <c r="N1974" s="727"/>
      <c r="S1974" s="707"/>
      <c r="T1974" s="727"/>
    </row>
    <row r="1975" spans="10:20">
      <c r="J1975" s="160"/>
      <c r="K1975" s="160"/>
      <c r="M1975" s="727"/>
      <c r="N1975" s="727"/>
      <c r="S1975" s="707"/>
      <c r="T1975" s="727"/>
    </row>
    <row r="1976" spans="10:20">
      <c r="J1976" s="160"/>
      <c r="K1976" s="160"/>
      <c r="M1976" s="727"/>
      <c r="N1976" s="727"/>
      <c r="S1976" s="707"/>
      <c r="T1976" s="727"/>
    </row>
    <row r="1977" spans="10:20">
      <c r="J1977" s="160"/>
      <c r="K1977" s="160"/>
      <c r="M1977" s="727"/>
      <c r="N1977" s="727"/>
      <c r="S1977" s="707"/>
      <c r="T1977" s="727"/>
    </row>
    <row r="1978" spans="10:20">
      <c r="J1978" s="160"/>
      <c r="K1978" s="160"/>
      <c r="M1978" s="727"/>
      <c r="N1978" s="727"/>
      <c r="S1978" s="707"/>
      <c r="T1978" s="727"/>
    </row>
    <row r="1979" spans="10:20">
      <c r="J1979" s="160"/>
      <c r="K1979" s="160"/>
      <c r="M1979" s="727"/>
      <c r="N1979" s="727"/>
      <c r="S1979" s="707"/>
      <c r="T1979" s="727"/>
    </row>
    <row r="1980" spans="10:20">
      <c r="J1980" s="160"/>
      <c r="K1980" s="160"/>
      <c r="M1980" s="727"/>
      <c r="N1980" s="727"/>
      <c r="S1980" s="707"/>
      <c r="T1980" s="727"/>
    </row>
    <row r="1981" spans="10:20">
      <c r="J1981" s="160"/>
      <c r="K1981" s="160"/>
      <c r="M1981" s="727"/>
      <c r="N1981" s="727"/>
      <c r="S1981" s="707"/>
      <c r="T1981" s="727"/>
    </row>
    <row r="1982" spans="10:20">
      <c r="J1982" s="160"/>
      <c r="K1982" s="160"/>
      <c r="M1982" s="727"/>
      <c r="N1982" s="727"/>
      <c r="S1982" s="707"/>
      <c r="T1982" s="727"/>
    </row>
    <row r="1983" spans="10:20">
      <c r="J1983" s="160"/>
      <c r="K1983" s="160"/>
      <c r="M1983" s="727"/>
      <c r="N1983" s="727"/>
      <c r="S1983" s="707"/>
      <c r="T1983" s="727"/>
    </row>
    <row r="1984" spans="10:20">
      <c r="J1984" s="160"/>
      <c r="K1984" s="160"/>
      <c r="M1984" s="727"/>
      <c r="N1984" s="727"/>
      <c r="S1984" s="707"/>
      <c r="T1984" s="727"/>
    </row>
    <row r="1985" spans="10:20">
      <c r="J1985" s="160"/>
      <c r="K1985" s="160"/>
      <c r="M1985" s="727"/>
      <c r="N1985" s="727"/>
      <c r="S1985" s="707"/>
      <c r="T1985" s="727"/>
    </row>
    <row r="1986" spans="10:20">
      <c r="J1986" s="160"/>
      <c r="K1986" s="160"/>
      <c r="M1986" s="727"/>
      <c r="N1986" s="727"/>
      <c r="S1986" s="707"/>
      <c r="T1986" s="727"/>
    </row>
    <row r="1987" spans="10:20">
      <c r="J1987" s="160"/>
      <c r="K1987" s="160"/>
      <c r="M1987" s="727"/>
      <c r="N1987" s="727"/>
      <c r="S1987" s="707"/>
      <c r="T1987" s="727"/>
    </row>
    <row r="1988" spans="10:20">
      <c r="J1988" s="160"/>
      <c r="K1988" s="160"/>
      <c r="M1988" s="727"/>
      <c r="N1988" s="727"/>
      <c r="S1988" s="707"/>
      <c r="T1988" s="727"/>
    </row>
    <row r="1989" spans="10:20">
      <c r="J1989" s="160"/>
      <c r="K1989" s="160"/>
      <c r="M1989" s="727"/>
      <c r="N1989" s="727"/>
      <c r="S1989" s="707"/>
      <c r="T1989" s="727"/>
    </row>
    <row r="1990" spans="10:20">
      <c r="J1990" s="160"/>
      <c r="K1990" s="160"/>
      <c r="M1990" s="727"/>
      <c r="N1990" s="727"/>
      <c r="S1990" s="707"/>
      <c r="T1990" s="727"/>
    </row>
    <row r="1991" spans="10:20">
      <c r="J1991" s="160"/>
      <c r="K1991" s="160"/>
      <c r="M1991" s="727"/>
      <c r="N1991" s="727"/>
      <c r="S1991" s="707"/>
      <c r="T1991" s="727"/>
    </row>
    <row r="1992" spans="10:20">
      <c r="J1992" s="160"/>
      <c r="K1992" s="160"/>
      <c r="M1992" s="727"/>
      <c r="N1992" s="727"/>
      <c r="S1992" s="707"/>
      <c r="T1992" s="727"/>
    </row>
    <row r="1993" spans="10:20">
      <c r="J1993" s="160"/>
      <c r="K1993" s="160"/>
      <c r="M1993" s="727"/>
      <c r="N1993" s="727"/>
      <c r="S1993" s="707"/>
      <c r="T1993" s="727"/>
    </row>
    <row r="1994" spans="10:20">
      <c r="J1994" s="160"/>
      <c r="K1994" s="160"/>
      <c r="M1994" s="727"/>
      <c r="N1994" s="727"/>
      <c r="S1994" s="707"/>
      <c r="T1994" s="727"/>
    </row>
    <row r="1995" spans="10:20">
      <c r="J1995" s="160"/>
      <c r="K1995" s="160"/>
      <c r="M1995" s="727"/>
      <c r="N1995" s="727"/>
      <c r="S1995" s="707"/>
      <c r="T1995" s="727"/>
    </row>
    <row r="1996" spans="10:20">
      <c r="J1996" s="160"/>
      <c r="K1996" s="160"/>
      <c r="M1996" s="727"/>
      <c r="N1996" s="727"/>
      <c r="S1996" s="707"/>
      <c r="T1996" s="727"/>
    </row>
    <row r="1997" spans="10:20">
      <c r="J1997" s="160"/>
      <c r="K1997" s="160"/>
      <c r="M1997" s="727"/>
      <c r="N1997" s="727"/>
      <c r="S1997" s="707"/>
      <c r="T1997" s="727"/>
    </row>
    <row r="1998" spans="10:20">
      <c r="J1998" s="160"/>
      <c r="K1998" s="160"/>
      <c r="M1998" s="727"/>
      <c r="N1998" s="727"/>
      <c r="S1998" s="707"/>
      <c r="T1998" s="727"/>
    </row>
    <row r="1999" spans="10:20">
      <c r="J1999" s="160"/>
      <c r="K1999" s="160"/>
      <c r="M1999" s="727"/>
      <c r="N1999" s="727"/>
      <c r="S1999" s="707"/>
      <c r="T1999" s="727"/>
    </row>
    <row r="2000" spans="10:20">
      <c r="J2000" s="160"/>
      <c r="K2000" s="160"/>
      <c r="M2000" s="727"/>
      <c r="N2000" s="727"/>
      <c r="S2000" s="707"/>
      <c r="T2000" s="727"/>
    </row>
    <row r="2001" spans="10:20">
      <c r="J2001" s="160"/>
      <c r="K2001" s="160"/>
      <c r="M2001" s="727"/>
      <c r="N2001" s="727"/>
      <c r="S2001" s="707"/>
      <c r="T2001" s="727"/>
    </row>
    <row r="2002" spans="10:20">
      <c r="J2002" s="160"/>
      <c r="K2002" s="160"/>
      <c r="M2002" s="727"/>
      <c r="N2002" s="727"/>
      <c r="S2002" s="707"/>
      <c r="T2002" s="727"/>
    </row>
    <row r="2003" spans="10:20">
      <c r="J2003" s="160"/>
      <c r="K2003" s="160"/>
      <c r="M2003" s="727"/>
      <c r="N2003" s="727"/>
      <c r="S2003" s="707"/>
      <c r="T2003" s="727"/>
    </row>
    <row r="2004" spans="10:20">
      <c r="J2004" s="160"/>
      <c r="K2004" s="160"/>
      <c r="M2004" s="727"/>
      <c r="N2004" s="727"/>
      <c r="S2004" s="707"/>
      <c r="T2004" s="727"/>
    </row>
    <row r="2005" spans="10:20">
      <c r="J2005" s="160"/>
      <c r="K2005" s="160"/>
      <c r="M2005" s="727"/>
      <c r="N2005" s="727"/>
      <c r="S2005" s="707"/>
      <c r="T2005" s="727"/>
    </row>
    <row r="2006" spans="10:20">
      <c r="J2006" s="160"/>
      <c r="K2006" s="160"/>
      <c r="M2006" s="727"/>
      <c r="N2006" s="727"/>
      <c r="S2006" s="707"/>
      <c r="T2006" s="727"/>
    </row>
    <row r="2007" spans="10:20">
      <c r="J2007" s="160"/>
      <c r="K2007" s="160"/>
      <c r="M2007" s="727"/>
      <c r="N2007" s="727"/>
      <c r="S2007" s="707"/>
      <c r="T2007" s="727"/>
    </row>
    <row r="2008" spans="10:20">
      <c r="J2008" s="160"/>
      <c r="K2008" s="160"/>
      <c r="M2008" s="727"/>
      <c r="N2008" s="727"/>
      <c r="S2008" s="707"/>
      <c r="T2008" s="727"/>
    </row>
    <row r="2009" spans="10:20">
      <c r="J2009" s="160"/>
      <c r="K2009" s="160"/>
      <c r="M2009" s="727"/>
      <c r="N2009" s="727"/>
      <c r="S2009" s="707"/>
      <c r="T2009" s="727"/>
    </row>
    <row r="2010" spans="10:20">
      <c r="J2010" s="160"/>
      <c r="K2010" s="160"/>
      <c r="M2010" s="727"/>
      <c r="N2010" s="727"/>
      <c r="S2010" s="707"/>
      <c r="T2010" s="727"/>
    </row>
    <row r="2011" spans="10:20">
      <c r="J2011" s="160"/>
      <c r="K2011" s="160"/>
      <c r="M2011" s="727"/>
      <c r="N2011" s="727"/>
      <c r="S2011" s="707"/>
      <c r="T2011" s="727"/>
    </row>
    <row r="2012" spans="10:20">
      <c r="J2012" s="160"/>
      <c r="K2012" s="160"/>
      <c r="M2012" s="727"/>
      <c r="N2012" s="727"/>
      <c r="S2012" s="707"/>
      <c r="T2012" s="727"/>
    </row>
    <row r="2013" spans="10:20">
      <c r="J2013" s="160"/>
      <c r="K2013" s="160"/>
      <c r="M2013" s="727"/>
      <c r="N2013" s="727"/>
      <c r="S2013" s="707"/>
      <c r="T2013" s="727"/>
    </row>
    <row r="2014" spans="10:20">
      <c r="J2014" s="160"/>
      <c r="K2014" s="160"/>
      <c r="M2014" s="727"/>
      <c r="N2014" s="727"/>
      <c r="S2014" s="707"/>
      <c r="T2014" s="727"/>
    </row>
    <row r="2015" spans="10:20">
      <c r="J2015" s="160"/>
      <c r="K2015" s="160"/>
      <c r="M2015" s="727"/>
      <c r="N2015" s="727"/>
      <c r="S2015" s="707"/>
      <c r="T2015" s="727"/>
    </row>
    <row r="2016" spans="10:20">
      <c r="J2016" s="160"/>
      <c r="K2016" s="160"/>
      <c r="M2016" s="727"/>
      <c r="N2016" s="727"/>
      <c r="S2016" s="707"/>
      <c r="T2016" s="727"/>
    </row>
    <row r="2017" spans="10:20">
      <c r="J2017" s="160"/>
      <c r="K2017" s="160"/>
      <c r="M2017" s="727"/>
      <c r="N2017" s="727"/>
      <c r="S2017" s="707"/>
      <c r="T2017" s="727"/>
    </row>
    <row r="2018" spans="10:20">
      <c r="J2018" s="160"/>
      <c r="K2018" s="160"/>
      <c r="M2018" s="727"/>
      <c r="N2018" s="727"/>
      <c r="S2018" s="707"/>
      <c r="T2018" s="727"/>
    </row>
    <row r="2019" spans="10:20">
      <c r="J2019" s="160"/>
      <c r="K2019" s="160"/>
      <c r="M2019" s="727"/>
      <c r="N2019" s="727"/>
      <c r="S2019" s="707"/>
      <c r="T2019" s="727"/>
    </row>
    <row r="2020" spans="10:20">
      <c r="J2020" s="160"/>
      <c r="K2020" s="160"/>
      <c r="M2020" s="727"/>
      <c r="N2020" s="727"/>
      <c r="S2020" s="707"/>
      <c r="T2020" s="727"/>
    </row>
    <row r="2021" spans="10:20">
      <c r="J2021" s="160"/>
      <c r="K2021" s="160"/>
      <c r="M2021" s="727"/>
      <c r="N2021" s="727"/>
      <c r="S2021" s="707"/>
      <c r="T2021" s="727"/>
    </row>
    <row r="2022" spans="10:20">
      <c r="J2022" s="160"/>
      <c r="K2022" s="160"/>
      <c r="M2022" s="727"/>
      <c r="N2022" s="727"/>
      <c r="S2022" s="707"/>
      <c r="T2022" s="727"/>
    </row>
    <row r="2023" spans="10:20">
      <c r="J2023" s="160"/>
      <c r="K2023" s="160"/>
      <c r="M2023" s="727"/>
      <c r="N2023" s="727"/>
      <c r="S2023" s="707"/>
      <c r="T2023" s="727"/>
    </row>
    <row r="2024" spans="10:20">
      <c r="J2024" s="160"/>
      <c r="K2024" s="160"/>
      <c r="M2024" s="727"/>
      <c r="N2024" s="727"/>
      <c r="S2024" s="707"/>
      <c r="T2024" s="727"/>
    </row>
    <row r="2025" spans="10:20">
      <c r="J2025" s="160"/>
      <c r="K2025" s="160"/>
      <c r="M2025" s="727"/>
      <c r="N2025" s="727"/>
      <c r="S2025" s="707"/>
      <c r="T2025" s="727"/>
    </row>
    <row r="2026" spans="10:20">
      <c r="J2026" s="160"/>
      <c r="K2026" s="160"/>
      <c r="M2026" s="727"/>
      <c r="N2026" s="727"/>
      <c r="S2026" s="707"/>
      <c r="T2026" s="727"/>
    </row>
    <row r="2027" spans="10:20">
      <c r="J2027" s="160"/>
      <c r="K2027" s="160"/>
      <c r="M2027" s="727"/>
      <c r="N2027" s="727"/>
      <c r="S2027" s="707"/>
      <c r="T2027" s="727"/>
    </row>
    <row r="2028" spans="10:20">
      <c r="J2028" s="160"/>
      <c r="K2028" s="160"/>
      <c r="M2028" s="727"/>
      <c r="N2028" s="727"/>
      <c r="S2028" s="707"/>
      <c r="T2028" s="727"/>
    </row>
    <row r="2029" spans="10:20">
      <c r="J2029" s="160"/>
      <c r="K2029" s="160"/>
      <c r="M2029" s="727"/>
      <c r="N2029" s="727"/>
      <c r="S2029" s="707"/>
      <c r="T2029" s="727"/>
    </row>
    <row r="2030" spans="10:20">
      <c r="J2030" s="160"/>
      <c r="K2030" s="160"/>
      <c r="M2030" s="727"/>
      <c r="N2030" s="727"/>
      <c r="S2030" s="707"/>
      <c r="T2030" s="727"/>
    </row>
    <row r="2031" spans="10:20">
      <c r="J2031" s="160"/>
      <c r="K2031" s="160"/>
      <c r="M2031" s="727"/>
      <c r="N2031" s="727"/>
      <c r="S2031" s="707"/>
      <c r="T2031" s="727"/>
    </row>
    <row r="2032" spans="10:20">
      <c r="J2032" s="160"/>
      <c r="K2032" s="160"/>
      <c r="M2032" s="727"/>
      <c r="N2032" s="727"/>
      <c r="S2032" s="707"/>
      <c r="T2032" s="727"/>
    </row>
    <row r="2033" spans="10:20">
      <c r="J2033" s="160"/>
      <c r="K2033" s="160"/>
      <c r="M2033" s="727"/>
      <c r="N2033" s="727"/>
      <c r="S2033" s="707"/>
      <c r="T2033" s="727"/>
    </row>
    <row r="2034" spans="10:20">
      <c r="J2034" s="160"/>
      <c r="K2034" s="160"/>
      <c r="M2034" s="727"/>
      <c r="N2034" s="727"/>
      <c r="S2034" s="707"/>
      <c r="T2034" s="727"/>
    </row>
    <row r="2035" spans="10:20">
      <c r="J2035" s="160"/>
      <c r="K2035" s="160"/>
      <c r="M2035" s="727"/>
      <c r="N2035" s="727"/>
      <c r="S2035" s="707"/>
      <c r="T2035" s="727"/>
    </row>
    <row r="2036" spans="10:20">
      <c r="J2036" s="160"/>
      <c r="K2036" s="160"/>
      <c r="M2036" s="727"/>
      <c r="N2036" s="727"/>
      <c r="S2036" s="707"/>
      <c r="T2036" s="727"/>
    </row>
    <row r="2037" spans="10:20">
      <c r="J2037" s="160"/>
      <c r="K2037" s="160"/>
      <c r="M2037" s="727"/>
      <c r="N2037" s="727"/>
      <c r="S2037" s="707"/>
      <c r="T2037" s="727"/>
    </row>
    <row r="2038" spans="10:20">
      <c r="J2038" s="160"/>
      <c r="K2038" s="160"/>
      <c r="M2038" s="727"/>
      <c r="N2038" s="727"/>
      <c r="S2038" s="707"/>
      <c r="T2038" s="727"/>
    </row>
    <row r="2039" spans="10:20">
      <c r="J2039" s="160"/>
      <c r="K2039" s="160"/>
      <c r="M2039" s="727"/>
      <c r="N2039" s="727"/>
      <c r="S2039" s="707"/>
      <c r="T2039" s="727"/>
    </row>
    <row r="2040" spans="10:20">
      <c r="J2040" s="160"/>
      <c r="K2040" s="160"/>
      <c r="M2040" s="727"/>
      <c r="N2040" s="727"/>
      <c r="S2040" s="707"/>
      <c r="T2040" s="727"/>
    </row>
    <row r="2041" spans="10:20">
      <c r="J2041" s="160"/>
      <c r="K2041" s="160"/>
      <c r="M2041" s="727"/>
      <c r="N2041" s="727"/>
      <c r="S2041" s="707"/>
      <c r="T2041" s="727"/>
    </row>
    <row r="2042" spans="10:20">
      <c r="J2042" s="160"/>
      <c r="K2042" s="160"/>
      <c r="M2042" s="727"/>
      <c r="N2042" s="727"/>
      <c r="S2042" s="707"/>
      <c r="T2042" s="727"/>
    </row>
    <row r="2043" spans="10:20">
      <c r="J2043" s="160"/>
      <c r="K2043" s="160"/>
      <c r="M2043" s="727"/>
      <c r="N2043" s="727"/>
      <c r="S2043" s="707"/>
      <c r="T2043" s="727"/>
    </row>
    <row r="2044" spans="10:20">
      <c r="J2044" s="160"/>
      <c r="K2044" s="160"/>
      <c r="M2044" s="727"/>
      <c r="N2044" s="727"/>
      <c r="S2044" s="707"/>
      <c r="T2044" s="727"/>
    </row>
    <row r="2045" spans="10:20">
      <c r="J2045" s="160"/>
      <c r="K2045" s="160"/>
      <c r="M2045" s="727"/>
      <c r="N2045" s="727"/>
      <c r="S2045" s="707"/>
      <c r="T2045" s="727"/>
    </row>
    <row r="2046" spans="10:20">
      <c r="J2046" s="160"/>
      <c r="K2046" s="160"/>
      <c r="M2046" s="727"/>
      <c r="N2046" s="727"/>
      <c r="S2046" s="707"/>
      <c r="T2046" s="727"/>
    </row>
    <row r="2047" spans="10:20">
      <c r="J2047" s="160"/>
      <c r="K2047" s="160"/>
      <c r="M2047" s="727"/>
      <c r="N2047" s="727"/>
      <c r="S2047" s="707"/>
      <c r="T2047" s="727"/>
    </row>
    <row r="2048" spans="10:20">
      <c r="J2048" s="160"/>
      <c r="K2048" s="160"/>
      <c r="M2048" s="727"/>
      <c r="N2048" s="727"/>
      <c r="S2048" s="707"/>
      <c r="T2048" s="727"/>
    </row>
    <row r="2049" spans="10:20">
      <c r="J2049" s="160"/>
      <c r="K2049" s="160"/>
      <c r="M2049" s="727"/>
      <c r="N2049" s="727"/>
      <c r="S2049" s="707"/>
      <c r="T2049" s="727"/>
    </row>
    <row r="2050" spans="10:20">
      <c r="J2050" s="160"/>
      <c r="K2050" s="160"/>
      <c r="M2050" s="727"/>
      <c r="N2050" s="727"/>
      <c r="S2050" s="707"/>
      <c r="T2050" s="727"/>
    </row>
    <row r="2051" spans="10:20">
      <c r="J2051" s="160"/>
      <c r="K2051" s="160"/>
      <c r="M2051" s="727"/>
      <c r="N2051" s="727"/>
      <c r="S2051" s="707"/>
      <c r="T2051" s="727"/>
    </row>
    <row r="2052" spans="10:20">
      <c r="J2052" s="160"/>
      <c r="K2052" s="160"/>
      <c r="M2052" s="727"/>
      <c r="N2052" s="727"/>
      <c r="S2052" s="707"/>
      <c r="T2052" s="727"/>
    </row>
    <row r="2053" spans="10:20">
      <c r="J2053" s="160"/>
      <c r="K2053" s="160"/>
      <c r="M2053" s="727"/>
      <c r="N2053" s="727"/>
      <c r="S2053" s="707"/>
      <c r="T2053" s="727"/>
    </row>
    <row r="2054" spans="10:20">
      <c r="J2054" s="160"/>
      <c r="K2054" s="160"/>
      <c r="M2054" s="727"/>
      <c r="N2054" s="727"/>
      <c r="S2054" s="707"/>
      <c r="T2054" s="727"/>
    </row>
    <row r="2055" spans="10:20">
      <c r="J2055" s="160"/>
      <c r="K2055" s="160"/>
      <c r="M2055" s="727"/>
      <c r="N2055" s="727"/>
      <c r="S2055" s="707"/>
      <c r="T2055" s="727"/>
    </row>
    <row r="2056" spans="10:20">
      <c r="J2056" s="160"/>
      <c r="K2056" s="160"/>
      <c r="M2056" s="727"/>
      <c r="N2056" s="727"/>
      <c r="S2056" s="707"/>
      <c r="T2056" s="727"/>
    </row>
    <row r="2057" spans="10:20">
      <c r="J2057" s="160"/>
      <c r="K2057" s="160"/>
      <c r="M2057" s="727"/>
      <c r="N2057" s="727"/>
      <c r="S2057" s="707"/>
      <c r="T2057" s="727"/>
    </row>
    <row r="2058" spans="10:20">
      <c r="J2058" s="160"/>
      <c r="K2058" s="160"/>
      <c r="M2058" s="727"/>
      <c r="N2058" s="727"/>
      <c r="S2058" s="707"/>
      <c r="T2058" s="727"/>
    </row>
    <row r="2059" spans="10:20">
      <c r="J2059" s="160"/>
      <c r="K2059" s="160"/>
      <c r="M2059" s="727"/>
      <c r="N2059" s="727"/>
      <c r="S2059" s="707"/>
      <c r="T2059" s="727"/>
    </row>
    <row r="2060" spans="10:20">
      <c r="J2060" s="160"/>
      <c r="K2060" s="160"/>
      <c r="M2060" s="727"/>
      <c r="N2060" s="727"/>
      <c r="S2060" s="707"/>
      <c r="T2060" s="727"/>
    </row>
    <row r="2061" spans="10:20">
      <c r="J2061" s="160"/>
      <c r="K2061" s="160"/>
      <c r="M2061" s="727"/>
      <c r="N2061" s="727"/>
      <c r="S2061" s="707"/>
      <c r="T2061" s="727"/>
    </row>
    <row r="2062" spans="10:20">
      <c r="J2062" s="160"/>
      <c r="K2062" s="160"/>
      <c r="M2062" s="727"/>
      <c r="N2062" s="727"/>
      <c r="S2062" s="707"/>
      <c r="T2062" s="727"/>
    </row>
    <row r="2063" spans="10:20">
      <c r="J2063" s="160"/>
      <c r="K2063" s="160"/>
      <c r="M2063" s="727"/>
      <c r="N2063" s="727"/>
      <c r="S2063" s="707"/>
      <c r="T2063" s="727"/>
    </row>
    <row r="2064" spans="10:20">
      <c r="J2064" s="160"/>
      <c r="K2064" s="160"/>
      <c r="M2064" s="727"/>
      <c r="N2064" s="727"/>
      <c r="S2064" s="707"/>
      <c r="T2064" s="727"/>
    </row>
    <row r="2065" spans="10:20">
      <c r="J2065" s="160"/>
      <c r="K2065" s="160"/>
      <c r="M2065" s="727"/>
      <c r="N2065" s="727"/>
      <c r="S2065" s="707"/>
      <c r="T2065" s="727"/>
    </row>
    <row r="2066" spans="10:20">
      <c r="J2066" s="160"/>
      <c r="K2066" s="160"/>
      <c r="M2066" s="727"/>
      <c r="N2066" s="727"/>
      <c r="S2066" s="707"/>
      <c r="T2066" s="727"/>
    </row>
    <row r="2067" spans="10:20">
      <c r="J2067" s="160"/>
      <c r="K2067" s="160"/>
      <c r="M2067" s="727"/>
      <c r="N2067" s="727"/>
      <c r="S2067" s="707"/>
      <c r="T2067" s="727"/>
    </row>
    <row r="2068" spans="10:20">
      <c r="J2068" s="160"/>
      <c r="K2068" s="160"/>
      <c r="M2068" s="727"/>
      <c r="N2068" s="727"/>
      <c r="S2068" s="707"/>
      <c r="T2068" s="727"/>
    </row>
    <row r="2069" spans="10:20">
      <c r="J2069" s="160"/>
      <c r="K2069" s="160"/>
      <c r="M2069" s="727"/>
      <c r="N2069" s="727"/>
      <c r="S2069" s="707"/>
      <c r="T2069" s="727"/>
    </row>
    <row r="2070" spans="10:20">
      <c r="J2070" s="160"/>
      <c r="K2070" s="160"/>
      <c r="M2070" s="727"/>
      <c r="N2070" s="727"/>
      <c r="S2070" s="707"/>
      <c r="T2070" s="727"/>
    </row>
    <row r="2071" spans="10:20">
      <c r="J2071" s="160"/>
      <c r="K2071" s="160"/>
      <c r="M2071" s="727"/>
      <c r="N2071" s="727"/>
      <c r="S2071" s="707"/>
      <c r="T2071" s="727"/>
    </row>
    <row r="2072" spans="10:20">
      <c r="J2072" s="160"/>
      <c r="K2072" s="160"/>
      <c r="M2072" s="727"/>
      <c r="N2072" s="727"/>
      <c r="S2072" s="707"/>
      <c r="T2072" s="727"/>
    </row>
    <row r="2073" spans="10:20">
      <c r="J2073" s="160"/>
      <c r="K2073" s="160"/>
      <c r="M2073" s="727"/>
      <c r="N2073" s="727"/>
      <c r="S2073" s="707"/>
      <c r="T2073" s="727"/>
    </row>
    <row r="2074" spans="10:20">
      <c r="J2074" s="160"/>
      <c r="K2074" s="160"/>
      <c r="M2074" s="727"/>
      <c r="N2074" s="727"/>
      <c r="S2074" s="707"/>
      <c r="T2074" s="727"/>
    </row>
    <row r="2075" spans="10:20">
      <c r="J2075" s="160"/>
      <c r="K2075" s="160"/>
      <c r="M2075" s="727"/>
      <c r="N2075" s="727"/>
      <c r="S2075" s="707"/>
      <c r="T2075" s="727"/>
    </row>
    <row r="2076" spans="10:20">
      <c r="J2076" s="160"/>
      <c r="K2076" s="160"/>
      <c r="M2076" s="727"/>
      <c r="N2076" s="727"/>
      <c r="S2076" s="707"/>
      <c r="T2076" s="727"/>
    </row>
    <row r="2077" spans="10:20">
      <c r="J2077" s="160"/>
      <c r="K2077" s="160"/>
      <c r="M2077" s="727"/>
      <c r="N2077" s="727"/>
      <c r="S2077" s="707"/>
      <c r="T2077" s="727"/>
    </row>
    <row r="2078" spans="10:20">
      <c r="J2078" s="160"/>
      <c r="K2078" s="160"/>
      <c r="M2078" s="727"/>
      <c r="N2078" s="727"/>
      <c r="S2078" s="707"/>
      <c r="T2078" s="727"/>
    </row>
    <row r="2079" spans="10:20">
      <c r="J2079" s="160"/>
      <c r="K2079" s="160"/>
      <c r="M2079" s="727"/>
      <c r="N2079" s="727"/>
      <c r="S2079" s="707"/>
      <c r="T2079" s="727"/>
    </row>
    <row r="2080" spans="10:20">
      <c r="J2080" s="160"/>
      <c r="K2080" s="160"/>
      <c r="M2080" s="727"/>
      <c r="N2080" s="727"/>
      <c r="S2080" s="707"/>
      <c r="T2080" s="727"/>
    </row>
    <row r="2081" spans="10:20">
      <c r="J2081" s="160"/>
      <c r="K2081" s="160"/>
      <c r="M2081" s="727"/>
      <c r="N2081" s="727"/>
      <c r="S2081" s="707"/>
      <c r="T2081" s="727"/>
    </row>
    <row r="2082" spans="10:20">
      <c r="J2082" s="160"/>
      <c r="K2082" s="160"/>
      <c r="M2082" s="727"/>
      <c r="N2082" s="727"/>
      <c r="S2082" s="707"/>
      <c r="T2082" s="727"/>
    </row>
    <row r="2083" spans="10:20">
      <c r="J2083" s="160"/>
      <c r="K2083" s="160"/>
      <c r="M2083" s="727"/>
      <c r="N2083" s="727"/>
      <c r="S2083" s="707"/>
      <c r="T2083" s="727"/>
    </row>
    <row r="2084" spans="10:20">
      <c r="J2084" s="160"/>
      <c r="K2084" s="160"/>
      <c r="M2084" s="727"/>
      <c r="N2084" s="727"/>
      <c r="S2084" s="707"/>
      <c r="T2084" s="727"/>
    </row>
    <row r="2085" spans="10:20">
      <c r="J2085" s="160"/>
      <c r="K2085" s="160"/>
      <c r="M2085" s="727"/>
      <c r="N2085" s="727"/>
      <c r="S2085" s="707"/>
      <c r="T2085" s="727"/>
    </row>
    <row r="2086" spans="10:20">
      <c r="J2086" s="160"/>
      <c r="K2086" s="160"/>
      <c r="M2086" s="727"/>
      <c r="N2086" s="727"/>
      <c r="S2086" s="707"/>
      <c r="T2086" s="727"/>
    </row>
    <row r="2087" spans="10:20">
      <c r="J2087" s="160"/>
      <c r="K2087" s="160"/>
      <c r="M2087" s="727"/>
      <c r="N2087" s="727"/>
      <c r="S2087" s="707"/>
      <c r="T2087" s="727"/>
    </row>
    <row r="2088" spans="10:20">
      <c r="J2088" s="160"/>
      <c r="K2088" s="160"/>
      <c r="M2088" s="727"/>
      <c r="N2088" s="727"/>
      <c r="S2088" s="707"/>
      <c r="T2088" s="727"/>
    </row>
    <row r="2089" spans="10:20">
      <c r="J2089" s="160"/>
      <c r="K2089" s="160"/>
      <c r="M2089" s="727"/>
      <c r="N2089" s="727"/>
      <c r="S2089" s="707"/>
      <c r="T2089" s="727"/>
    </row>
    <row r="2090" spans="10:20">
      <c r="J2090" s="160"/>
      <c r="K2090" s="160"/>
      <c r="M2090" s="727"/>
      <c r="N2090" s="727"/>
      <c r="S2090" s="707"/>
      <c r="T2090" s="727"/>
    </row>
    <row r="2091" spans="10:20">
      <c r="J2091" s="160"/>
      <c r="K2091" s="160"/>
      <c r="M2091" s="727"/>
      <c r="N2091" s="727"/>
      <c r="S2091" s="707"/>
      <c r="T2091" s="727"/>
    </row>
    <row r="2092" spans="10:20">
      <c r="J2092" s="160"/>
      <c r="K2092" s="160"/>
      <c r="M2092" s="727"/>
      <c r="N2092" s="727"/>
      <c r="S2092" s="707"/>
      <c r="T2092" s="727"/>
    </row>
    <row r="2093" spans="10:20">
      <c r="J2093" s="160"/>
      <c r="K2093" s="160"/>
      <c r="M2093" s="727"/>
      <c r="N2093" s="727"/>
      <c r="S2093" s="707"/>
      <c r="T2093" s="727"/>
    </row>
    <row r="2094" spans="10:20">
      <c r="J2094" s="160"/>
      <c r="K2094" s="160"/>
      <c r="M2094" s="727"/>
      <c r="N2094" s="727"/>
      <c r="S2094" s="707"/>
      <c r="T2094" s="727"/>
    </row>
    <row r="2095" spans="10:20">
      <c r="J2095" s="160"/>
      <c r="K2095" s="160"/>
      <c r="M2095" s="727"/>
      <c r="N2095" s="727"/>
      <c r="S2095" s="707"/>
      <c r="T2095" s="727"/>
    </row>
    <row r="2096" spans="10:20">
      <c r="J2096" s="160"/>
      <c r="K2096" s="160"/>
      <c r="M2096" s="727"/>
      <c r="N2096" s="727"/>
      <c r="S2096" s="707"/>
      <c r="T2096" s="727"/>
    </row>
    <row r="2097" spans="10:20">
      <c r="J2097" s="160"/>
      <c r="K2097" s="160"/>
      <c r="M2097" s="727"/>
      <c r="N2097" s="727"/>
      <c r="S2097" s="707"/>
      <c r="T2097" s="727"/>
    </row>
    <row r="2098" spans="10:20">
      <c r="J2098" s="160"/>
      <c r="K2098" s="160"/>
      <c r="M2098" s="727"/>
      <c r="N2098" s="727"/>
      <c r="S2098" s="707"/>
      <c r="T2098" s="727"/>
    </row>
    <row r="2099" spans="10:20">
      <c r="J2099" s="160"/>
      <c r="K2099" s="160"/>
      <c r="M2099" s="727"/>
      <c r="N2099" s="727"/>
      <c r="S2099" s="707"/>
      <c r="T2099" s="727"/>
    </row>
    <row r="2100" spans="10:20">
      <c r="J2100" s="160"/>
      <c r="K2100" s="160"/>
      <c r="M2100" s="727"/>
      <c r="N2100" s="727"/>
      <c r="S2100" s="707"/>
      <c r="T2100" s="727"/>
    </row>
    <row r="2101" spans="10:20">
      <c r="J2101" s="160"/>
      <c r="K2101" s="160"/>
      <c r="M2101" s="727"/>
      <c r="N2101" s="727"/>
      <c r="S2101" s="707"/>
      <c r="T2101" s="727"/>
    </row>
    <row r="2102" spans="10:20">
      <c r="J2102" s="160"/>
      <c r="K2102" s="160"/>
      <c r="M2102" s="727"/>
      <c r="N2102" s="727"/>
      <c r="S2102" s="707"/>
      <c r="T2102" s="727"/>
    </row>
    <row r="2103" spans="10:20">
      <c r="J2103" s="160"/>
      <c r="K2103" s="160"/>
      <c r="M2103" s="727"/>
      <c r="N2103" s="727"/>
      <c r="S2103" s="707"/>
      <c r="T2103" s="727"/>
    </row>
    <row r="2104" spans="10:20">
      <c r="J2104" s="160"/>
      <c r="K2104" s="160"/>
      <c r="M2104" s="727"/>
      <c r="N2104" s="727"/>
      <c r="S2104" s="707"/>
      <c r="T2104" s="727"/>
    </row>
    <row r="2105" spans="10:20">
      <c r="J2105" s="160"/>
      <c r="K2105" s="160"/>
      <c r="M2105" s="727"/>
      <c r="N2105" s="727"/>
      <c r="S2105" s="707"/>
      <c r="T2105" s="727"/>
    </row>
    <row r="2106" spans="10:20">
      <c r="J2106" s="160"/>
      <c r="K2106" s="160"/>
      <c r="M2106" s="727"/>
      <c r="N2106" s="727"/>
      <c r="S2106" s="707"/>
      <c r="T2106" s="727"/>
    </row>
    <row r="2107" spans="10:20">
      <c r="J2107" s="160"/>
      <c r="K2107" s="160"/>
      <c r="M2107" s="727"/>
      <c r="N2107" s="727"/>
      <c r="S2107" s="707"/>
      <c r="T2107" s="727"/>
    </row>
    <row r="2108" spans="10:20">
      <c r="J2108" s="160"/>
      <c r="K2108" s="160"/>
      <c r="M2108" s="727"/>
      <c r="N2108" s="727"/>
      <c r="S2108" s="707"/>
      <c r="T2108" s="727"/>
    </row>
    <row r="2109" spans="10:20">
      <c r="J2109" s="160"/>
      <c r="K2109" s="160"/>
      <c r="M2109" s="727"/>
      <c r="N2109" s="727"/>
      <c r="S2109" s="707"/>
      <c r="T2109" s="727"/>
    </row>
    <row r="2110" spans="10:20">
      <c r="J2110" s="160"/>
      <c r="K2110" s="160"/>
      <c r="M2110" s="727"/>
      <c r="N2110" s="727"/>
      <c r="S2110" s="707"/>
      <c r="T2110" s="727"/>
    </row>
    <row r="2111" spans="10:20">
      <c r="J2111" s="160"/>
      <c r="K2111" s="160"/>
      <c r="M2111" s="727"/>
      <c r="N2111" s="727"/>
      <c r="S2111" s="707"/>
      <c r="T2111" s="727"/>
    </row>
    <row r="2112" spans="10:20">
      <c r="J2112" s="160"/>
      <c r="K2112" s="160"/>
      <c r="M2112" s="727"/>
      <c r="N2112" s="727"/>
      <c r="S2112" s="707"/>
      <c r="T2112" s="727"/>
    </row>
    <row r="2113" spans="10:20">
      <c r="J2113" s="160"/>
      <c r="K2113" s="160"/>
      <c r="M2113" s="727"/>
      <c r="N2113" s="727"/>
      <c r="S2113" s="707"/>
      <c r="T2113" s="727"/>
    </row>
    <row r="2114" spans="10:20">
      <c r="J2114" s="160"/>
      <c r="K2114" s="160"/>
      <c r="M2114" s="727"/>
      <c r="N2114" s="727"/>
      <c r="S2114" s="707"/>
      <c r="T2114" s="727"/>
    </row>
    <row r="2115" spans="10:20">
      <c r="J2115" s="160"/>
      <c r="K2115" s="160"/>
      <c r="M2115" s="727"/>
      <c r="N2115" s="727"/>
      <c r="S2115" s="707"/>
      <c r="T2115" s="727"/>
    </row>
    <row r="2116" spans="10:20">
      <c r="J2116" s="160"/>
      <c r="K2116" s="160"/>
      <c r="M2116" s="727"/>
      <c r="N2116" s="727"/>
      <c r="S2116" s="707"/>
      <c r="T2116" s="727"/>
    </row>
    <row r="2117" spans="10:20">
      <c r="J2117" s="160"/>
      <c r="K2117" s="160"/>
      <c r="M2117" s="727"/>
      <c r="N2117" s="727"/>
      <c r="S2117" s="707"/>
      <c r="T2117" s="727"/>
    </row>
    <row r="2118" spans="10:20">
      <c r="J2118" s="160"/>
      <c r="K2118" s="160"/>
      <c r="M2118" s="727"/>
      <c r="N2118" s="727"/>
      <c r="S2118" s="707"/>
      <c r="T2118" s="727"/>
    </row>
    <row r="2119" spans="10:20">
      <c r="J2119" s="160"/>
      <c r="K2119" s="160"/>
      <c r="M2119" s="727"/>
      <c r="N2119" s="727"/>
      <c r="S2119" s="707"/>
      <c r="T2119" s="727"/>
    </row>
    <row r="2120" spans="10:20">
      <c r="J2120" s="160"/>
      <c r="K2120" s="160"/>
      <c r="M2120" s="727"/>
      <c r="N2120" s="727"/>
      <c r="S2120" s="707"/>
      <c r="T2120" s="727"/>
    </row>
    <row r="2121" spans="10:20">
      <c r="J2121" s="160"/>
      <c r="K2121" s="160"/>
      <c r="M2121" s="727"/>
      <c r="N2121" s="727"/>
      <c r="S2121" s="707"/>
      <c r="T2121" s="727"/>
    </row>
    <row r="2122" spans="10:20">
      <c r="J2122" s="160"/>
      <c r="K2122" s="160"/>
      <c r="M2122" s="727"/>
      <c r="N2122" s="727"/>
      <c r="S2122" s="707"/>
      <c r="T2122" s="727"/>
    </row>
    <row r="2123" spans="10:20">
      <c r="J2123" s="160"/>
      <c r="K2123" s="160"/>
      <c r="M2123" s="727"/>
      <c r="N2123" s="727"/>
      <c r="S2123" s="707"/>
      <c r="T2123" s="727"/>
    </row>
    <row r="2124" spans="10:20">
      <c r="J2124" s="160"/>
      <c r="K2124" s="160"/>
      <c r="M2124" s="727"/>
      <c r="N2124" s="727"/>
      <c r="S2124" s="707"/>
      <c r="T2124" s="727"/>
    </row>
    <row r="2125" spans="10:20">
      <c r="J2125" s="160"/>
      <c r="K2125" s="160"/>
      <c r="M2125" s="727"/>
      <c r="N2125" s="727"/>
      <c r="S2125" s="707"/>
      <c r="T2125" s="727"/>
    </row>
    <row r="2126" spans="10:20">
      <c r="J2126" s="160"/>
      <c r="K2126" s="160"/>
      <c r="M2126" s="727"/>
      <c r="N2126" s="727"/>
      <c r="S2126" s="707"/>
      <c r="T2126" s="727"/>
    </row>
    <row r="2127" spans="10:20">
      <c r="J2127" s="160"/>
      <c r="K2127" s="160"/>
      <c r="M2127" s="727"/>
      <c r="N2127" s="727"/>
      <c r="S2127" s="707"/>
      <c r="T2127" s="727"/>
    </row>
    <row r="2128" spans="10:20">
      <c r="J2128" s="160"/>
      <c r="K2128" s="160"/>
      <c r="M2128" s="727"/>
      <c r="N2128" s="727"/>
      <c r="S2128" s="707"/>
      <c r="T2128" s="727"/>
    </row>
    <row r="2129" spans="10:20">
      <c r="J2129" s="160"/>
      <c r="K2129" s="160"/>
      <c r="M2129" s="727"/>
      <c r="N2129" s="727"/>
      <c r="S2129" s="707"/>
      <c r="T2129" s="727"/>
    </row>
    <row r="2130" spans="10:20">
      <c r="J2130" s="160"/>
      <c r="K2130" s="160"/>
      <c r="M2130" s="727"/>
      <c r="N2130" s="727"/>
      <c r="S2130" s="707"/>
      <c r="T2130" s="727"/>
    </row>
    <row r="2131" spans="10:20">
      <c r="J2131" s="160"/>
      <c r="K2131" s="160"/>
      <c r="M2131" s="727"/>
      <c r="N2131" s="727"/>
      <c r="S2131" s="707"/>
      <c r="T2131" s="727"/>
    </row>
    <row r="2132" spans="10:20">
      <c r="J2132" s="160"/>
      <c r="K2132" s="160"/>
      <c r="M2132" s="727"/>
      <c r="N2132" s="727"/>
      <c r="S2132" s="707"/>
      <c r="T2132" s="727"/>
    </row>
    <row r="2133" spans="10:20">
      <c r="J2133" s="160"/>
      <c r="K2133" s="160"/>
      <c r="M2133" s="727"/>
      <c r="N2133" s="727"/>
      <c r="S2133" s="707"/>
      <c r="T2133" s="727"/>
    </row>
    <row r="2134" spans="10:20">
      <c r="J2134" s="160"/>
      <c r="K2134" s="160"/>
      <c r="M2134" s="727"/>
      <c r="N2134" s="727"/>
      <c r="S2134" s="707"/>
      <c r="T2134" s="727"/>
    </row>
    <row r="2135" spans="10:20">
      <c r="J2135" s="160"/>
      <c r="K2135" s="160"/>
      <c r="M2135" s="727"/>
      <c r="N2135" s="727"/>
      <c r="S2135" s="707"/>
      <c r="T2135" s="727"/>
    </row>
    <row r="2136" spans="10:20">
      <c r="J2136" s="160"/>
      <c r="K2136" s="160"/>
      <c r="M2136" s="727"/>
      <c r="N2136" s="727"/>
      <c r="S2136" s="707"/>
      <c r="T2136" s="727"/>
    </row>
    <row r="2137" spans="10:20">
      <c r="J2137" s="160"/>
      <c r="K2137" s="160"/>
      <c r="M2137" s="727"/>
      <c r="N2137" s="727"/>
      <c r="S2137" s="707"/>
      <c r="T2137" s="727"/>
    </row>
    <row r="2138" spans="10:20">
      <c r="J2138" s="160"/>
      <c r="K2138" s="160"/>
      <c r="M2138" s="727"/>
      <c r="N2138" s="727"/>
      <c r="T2138" s="727"/>
    </row>
    <row r="2139" spans="10:20">
      <c r="J2139" s="160"/>
      <c r="K2139" s="160"/>
      <c r="M2139" s="727"/>
      <c r="N2139" s="727"/>
      <c r="S2139" s="707"/>
      <c r="T2139" s="727"/>
    </row>
    <row r="2140" spans="10:20">
      <c r="J2140" s="160"/>
      <c r="K2140" s="160"/>
      <c r="M2140" s="727"/>
      <c r="N2140" s="727"/>
      <c r="S2140" s="707"/>
      <c r="T2140" s="727"/>
    </row>
    <row r="2141" spans="10:20">
      <c r="J2141" s="160"/>
      <c r="K2141" s="160"/>
      <c r="M2141" s="727"/>
      <c r="N2141" s="727"/>
      <c r="S2141" s="707"/>
      <c r="T2141" s="727"/>
    </row>
    <row r="2142" spans="10:20">
      <c r="J2142" s="160"/>
      <c r="K2142" s="160"/>
      <c r="M2142" s="727"/>
      <c r="N2142" s="727"/>
      <c r="S2142" s="707"/>
      <c r="T2142" s="727"/>
    </row>
    <row r="2143" spans="10:20">
      <c r="J2143" s="160"/>
      <c r="K2143" s="160"/>
      <c r="M2143" s="727"/>
      <c r="N2143" s="727"/>
      <c r="S2143" s="707"/>
      <c r="T2143" s="727"/>
    </row>
    <row r="2144" spans="10:20">
      <c r="J2144" s="160"/>
      <c r="K2144" s="160"/>
      <c r="M2144" s="727"/>
      <c r="N2144" s="727"/>
      <c r="S2144" s="707"/>
      <c r="T2144" s="727"/>
    </row>
    <row r="2145" spans="10:20">
      <c r="J2145" s="160"/>
      <c r="K2145" s="160"/>
      <c r="M2145" s="727"/>
      <c r="N2145" s="727"/>
      <c r="S2145" s="707"/>
      <c r="T2145" s="727"/>
    </row>
    <row r="2146" spans="10:20">
      <c r="J2146" s="160"/>
      <c r="K2146" s="160"/>
      <c r="M2146" s="727"/>
      <c r="N2146" s="727"/>
      <c r="S2146" s="707"/>
      <c r="T2146" s="727"/>
    </row>
    <row r="2147" spans="10:20">
      <c r="J2147" s="160"/>
      <c r="K2147" s="160"/>
      <c r="M2147" s="727"/>
      <c r="N2147" s="727"/>
      <c r="S2147" s="707"/>
      <c r="T2147" s="727"/>
    </row>
    <row r="2148" spans="10:20">
      <c r="J2148" s="160"/>
      <c r="K2148" s="160"/>
      <c r="M2148" s="727"/>
      <c r="N2148" s="727"/>
      <c r="S2148" s="707"/>
      <c r="T2148" s="727"/>
    </row>
    <row r="2149" spans="10:20">
      <c r="J2149" s="160"/>
      <c r="K2149" s="160"/>
      <c r="M2149" s="727"/>
      <c r="N2149" s="727"/>
      <c r="S2149" s="707"/>
      <c r="T2149" s="727"/>
    </row>
    <row r="2150" spans="10:20">
      <c r="J2150" s="160"/>
      <c r="K2150" s="160"/>
      <c r="M2150" s="727"/>
      <c r="N2150" s="727"/>
      <c r="S2150" s="707"/>
      <c r="T2150" s="727"/>
    </row>
    <row r="2151" spans="10:20">
      <c r="J2151" s="160"/>
      <c r="K2151" s="160"/>
      <c r="M2151" s="727"/>
      <c r="N2151" s="727"/>
      <c r="S2151" s="707"/>
      <c r="T2151" s="727"/>
    </row>
    <row r="2152" spans="10:20">
      <c r="J2152" s="160"/>
      <c r="K2152" s="160"/>
      <c r="M2152" s="727"/>
      <c r="N2152" s="727"/>
      <c r="S2152" s="707"/>
      <c r="T2152" s="727"/>
    </row>
    <row r="2153" spans="10:20">
      <c r="J2153" s="160"/>
      <c r="K2153" s="160"/>
      <c r="M2153" s="727"/>
      <c r="N2153" s="727"/>
      <c r="S2153" s="707"/>
      <c r="T2153" s="727"/>
    </row>
    <row r="2154" spans="10:20">
      <c r="J2154" s="160"/>
      <c r="K2154" s="160"/>
      <c r="M2154" s="727"/>
      <c r="N2154" s="727"/>
      <c r="S2154" s="707"/>
      <c r="T2154" s="727"/>
    </row>
    <row r="2155" spans="10:20">
      <c r="J2155" s="160"/>
      <c r="K2155" s="160"/>
      <c r="M2155" s="727"/>
      <c r="N2155" s="727"/>
      <c r="S2155" s="707"/>
      <c r="T2155" s="727"/>
    </row>
    <row r="2156" spans="10:20">
      <c r="J2156" s="160"/>
      <c r="K2156" s="160"/>
      <c r="M2156" s="727"/>
      <c r="N2156" s="727"/>
      <c r="S2156" s="707"/>
      <c r="T2156" s="727"/>
    </row>
    <row r="2157" spans="10:20">
      <c r="J2157" s="160"/>
      <c r="K2157" s="160"/>
      <c r="M2157" s="727"/>
      <c r="N2157" s="727"/>
      <c r="S2157" s="707"/>
      <c r="T2157" s="727"/>
    </row>
    <row r="2158" spans="10:20">
      <c r="J2158" s="160"/>
      <c r="K2158" s="160"/>
      <c r="M2158" s="727"/>
      <c r="N2158" s="727"/>
      <c r="S2158" s="707"/>
      <c r="T2158" s="727"/>
    </row>
    <row r="2159" spans="10:20">
      <c r="J2159" s="160"/>
      <c r="K2159" s="160"/>
      <c r="M2159" s="727"/>
      <c r="N2159" s="727"/>
      <c r="S2159" s="707"/>
      <c r="T2159" s="727"/>
    </row>
    <row r="2160" spans="10:20">
      <c r="J2160" s="160"/>
      <c r="K2160" s="160"/>
      <c r="M2160" s="727"/>
      <c r="N2160" s="727"/>
      <c r="S2160" s="707"/>
      <c r="T2160" s="727"/>
    </row>
    <row r="2161" spans="10:20">
      <c r="J2161" s="160"/>
      <c r="K2161" s="160"/>
      <c r="M2161" s="727"/>
      <c r="N2161" s="727"/>
      <c r="S2161" s="707"/>
      <c r="T2161" s="727"/>
    </row>
    <row r="2162" spans="10:20">
      <c r="J2162" s="160"/>
      <c r="K2162" s="160"/>
      <c r="M2162" s="727"/>
      <c r="N2162" s="727"/>
      <c r="S2162" s="707"/>
      <c r="T2162" s="727"/>
    </row>
    <row r="2163" spans="10:20">
      <c r="J2163" s="160"/>
      <c r="K2163" s="160"/>
      <c r="M2163" s="727"/>
      <c r="N2163" s="727"/>
      <c r="S2163" s="707"/>
      <c r="T2163" s="727"/>
    </row>
    <row r="2164" spans="10:20">
      <c r="J2164" s="160"/>
      <c r="K2164" s="160"/>
      <c r="M2164" s="727"/>
      <c r="N2164" s="727"/>
      <c r="S2164" s="707"/>
      <c r="T2164" s="727"/>
    </row>
    <row r="2165" spans="10:20">
      <c r="J2165" s="160"/>
      <c r="K2165" s="160"/>
      <c r="M2165" s="727"/>
      <c r="N2165" s="727"/>
      <c r="S2165" s="707"/>
      <c r="T2165" s="727"/>
    </row>
    <row r="2166" spans="10:20">
      <c r="J2166" s="160"/>
      <c r="K2166" s="160"/>
      <c r="M2166" s="727"/>
      <c r="N2166" s="727"/>
      <c r="S2166" s="707"/>
      <c r="T2166" s="727"/>
    </row>
    <row r="2167" spans="10:20">
      <c r="J2167" s="160"/>
      <c r="K2167" s="160"/>
      <c r="M2167" s="727"/>
      <c r="N2167" s="727"/>
      <c r="S2167" s="707"/>
      <c r="T2167" s="727"/>
    </row>
    <row r="2168" spans="10:20">
      <c r="J2168" s="160"/>
      <c r="K2168" s="160"/>
      <c r="M2168" s="727"/>
      <c r="N2168" s="727"/>
      <c r="S2168" s="707"/>
      <c r="T2168" s="727"/>
    </row>
    <row r="2169" spans="10:20">
      <c r="J2169" s="160"/>
      <c r="K2169" s="160"/>
      <c r="M2169" s="727"/>
      <c r="N2169" s="727"/>
      <c r="S2169" s="707"/>
      <c r="T2169" s="727"/>
    </row>
    <row r="2170" spans="10:20">
      <c r="J2170" s="160"/>
      <c r="K2170" s="160"/>
      <c r="M2170" s="727"/>
      <c r="N2170" s="727"/>
      <c r="S2170" s="707"/>
      <c r="T2170" s="727"/>
    </row>
    <row r="2171" spans="10:20">
      <c r="J2171" s="160"/>
      <c r="K2171" s="160"/>
      <c r="M2171" s="727"/>
      <c r="N2171" s="727"/>
      <c r="S2171" s="707"/>
      <c r="T2171" s="727"/>
    </row>
    <row r="2172" spans="10:20">
      <c r="J2172" s="160"/>
      <c r="K2172" s="160"/>
      <c r="M2172" s="727"/>
      <c r="N2172" s="727"/>
      <c r="S2172" s="707"/>
      <c r="T2172" s="727"/>
    </row>
    <row r="2173" spans="10:20">
      <c r="J2173" s="160"/>
      <c r="K2173" s="160"/>
      <c r="M2173" s="727"/>
      <c r="N2173" s="727"/>
      <c r="S2173" s="707"/>
      <c r="T2173" s="727"/>
    </row>
    <row r="2174" spans="10:20">
      <c r="J2174" s="160"/>
      <c r="K2174" s="160"/>
      <c r="M2174" s="727"/>
      <c r="N2174" s="727"/>
      <c r="S2174" s="707"/>
      <c r="T2174" s="727"/>
    </row>
    <row r="2175" spans="10:20">
      <c r="J2175" s="160"/>
      <c r="K2175" s="160"/>
      <c r="M2175" s="727"/>
      <c r="N2175" s="727"/>
      <c r="S2175" s="707"/>
      <c r="T2175" s="727"/>
    </row>
    <row r="2176" spans="10:20">
      <c r="J2176" s="160"/>
      <c r="K2176" s="160"/>
      <c r="M2176" s="727"/>
      <c r="N2176" s="727"/>
      <c r="S2176" s="707"/>
      <c r="T2176" s="727"/>
    </row>
    <row r="2177" spans="10:20">
      <c r="J2177" s="160"/>
      <c r="K2177" s="160"/>
      <c r="M2177" s="727"/>
      <c r="N2177" s="727"/>
      <c r="S2177" s="707"/>
      <c r="T2177" s="727"/>
    </row>
    <row r="2178" spans="10:20">
      <c r="J2178" s="160"/>
      <c r="K2178" s="160"/>
      <c r="M2178" s="727"/>
      <c r="N2178" s="727"/>
      <c r="S2178" s="707"/>
      <c r="T2178" s="727"/>
    </row>
    <row r="2179" spans="10:20">
      <c r="J2179" s="160"/>
      <c r="K2179" s="160"/>
      <c r="M2179" s="727"/>
      <c r="N2179" s="727"/>
      <c r="S2179" s="707"/>
      <c r="T2179" s="727"/>
    </row>
    <row r="2180" spans="10:20">
      <c r="J2180" s="160"/>
      <c r="K2180" s="160"/>
      <c r="M2180" s="727"/>
      <c r="N2180" s="727"/>
      <c r="S2180" s="707"/>
      <c r="T2180" s="727"/>
    </row>
    <row r="2181" spans="10:20">
      <c r="J2181" s="160"/>
      <c r="K2181" s="160"/>
      <c r="M2181" s="727"/>
      <c r="N2181" s="727"/>
      <c r="S2181" s="707"/>
      <c r="T2181" s="727"/>
    </row>
    <row r="2182" spans="10:20">
      <c r="J2182" s="160"/>
      <c r="K2182" s="160"/>
      <c r="M2182" s="727"/>
      <c r="N2182" s="727"/>
      <c r="S2182" s="707"/>
      <c r="T2182" s="727"/>
    </row>
    <row r="2183" spans="10:20">
      <c r="J2183" s="160"/>
      <c r="K2183" s="160"/>
      <c r="M2183" s="727"/>
      <c r="N2183" s="727"/>
      <c r="S2183" s="707"/>
      <c r="T2183" s="727"/>
    </row>
    <row r="2184" spans="10:20">
      <c r="J2184" s="160"/>
      <c r="K2184" s="160"/>
      <c r="M2184" s="727"/>
      <c r="N2184" s="727"/>
      <c r="S2184" s="707"/>
      <c r="T2184" s="727"/>
    </row>
    <row r="2185" spans="10:20">
      <c r="J2185" s="160"/>
      <c r="K2185" s="160"/>
      <c r="M2185" s="727"/>
      <c r="N2185" s="727"/>
      <c r="S2185" s="707"/>
      <c r="T2185" s="727"/>
    </row>
    <row r="2186" spans="10:20">
      <c r="J2186" s="160"/>
      <c r="K2186" s="160"/>
      <c r="M2186" s="727"/>
      <c r="N2186" s="727"/>
      <c r="T2186" s="727"/>
    </row>
    <row r="2187" spans="10:20">
      <c r="J2187" s="160"/>
      <c r="K2187" s="160"/>
      <c r="M2187" s="727"/>
      <c r="N2187" s="727"/>
      <c r="S2187" s="707"/>
      <c r="T2187" s="727"/>
    </row>
    <row r="2188" spans="10:20">
      <c r="J2188" s="160"/>
      <c r="K2188" s="160"/>
      <c r="M2188" s="727"/>
      <c r="N2188" s="727"/>
      <c r="S2188" s="707"/>
      <c r="T2188" s="727"/>
    </row>
    <row r="2189" spans="10:20">
      <c r="J2189" s="160"/>
      <c r="K2189" s="160"/>
      <c r="M2189" s="727"/>
      <c r="N2189" s="727"/>
      <c r="S2189" s="707"/>
      <c r="T2189" s="727"/>
    </row>
    <row r="2190" spans="10:20">
      <c r="J2190" s="160"/>
      <c r="K2190" s="160"/>
      <c r="M2190" s="727"/>
      <c r="N2190" s="727"/>
      <c r="S2190" s="707"/>
      <c r="T2190" s="727"/>
    </row>
    <row r="2191" spans="10:20">
      <c r="J2191" s="160"/>
      <c r="K2191" s="160"/>
      <c r="M2191" s="727"/>
      <c r="N2191" s="727"/>
      <c r="S2191" s="707"/>
      <c r="T2191" s="727"/>
    </row>
    <row r="2192" spans="10:20">
      <c r="J2192" s="160"/>
      <c r="K2192" s="160"/>
      <c r="M2192" s="727"/>
      <c r="N2192" s="727"/>
      <c r="S2192" s="707"/>
      <c r="T2192" s="727"/>
    </row>
    <row r="2193" spans="10:20">
      <c r="J2193" s="160"/>
      <c r="K2193" s="160"/>
      <c r="M2193" s="727"/>
      <c r="N2193" s="727"/>
      <c r="T2193" s="727"/>
    </row>
    <row r="2194" spans="10:20">
      <c r="J2194" s="160"/>
      <c r="K2194" s="160"/>
      <c r="M2194" s="727"/>
      <c r="N2194" s="727"/>
      <c r="S2194" s="707"/>
      <c r="T2194" s="727"/>
    </row>
    <row r="2195" spans="10:20">
      <c r="J2195" s="160"/>
      <c r="K2195" s="160"/>
      <c r="M2195" s="727"/>
      <c r="N2195" s="727"/>
      <c r="S2195" s="707"/>
      <c r="T2195" s="727"/>
    </row>
    <row r="2196" spans="10:20">
      <c r="J2196" s="160"/>
      <c r="K2196" s="160"/>
      <c r="M2196" s="727"/>
      <c r="N2196" s="727"/>
      <c r="S2196" s="707"/>
      <c r="T2196" s="727"/>
    </row>
    <row r="2197" spans="10:20">
      <c r="J2197" s="160"/>
      <c r="K2197" s="160"/>
      <c r="M2197" s="727"/>
      <c r="N2197" s="727"/>
      <c r="S2197" s="707"/>
      <c r="T2197" s="727"/>
    </row>
    <row r="2198" spans="10:20">
      <c r="J2198" s="160"/>
      <c r="K2198" s="160"/>
      <c r="M2198" s="727"/>
      <c r="N2198" s="727"/>
      <c r="S2198" s="707"/>
      <c r="T2198" s="727"/>
    </row>
    <row r="2199" spans="10:20">
      <c r="J2199" s="160"/>
      <c r="K2199" s="160"/>
      <c r="M2199" s="727"/>
      <c r="N2199" s="727"/>
      <c r="S2199" s="707"/>
      <c r="T2199" s="727"/>
    </row>
    <row r="2200" spans="10:20">
      <c r="J2200" s="160"/>
      <c r="K2200" s="160"/>
      <c r="M2200" s="727"/>
      <c r="N2200" s="727"/>
      <c r="S2200" s="707"/>
      <c r="T2200" s="727"/>
    </row>
    <row r="2201" spans="10:20">
      <c r="J2201" s="160"/>
      <c r="K2201" s="160"/>
      <c r="M2201" s="727"/>
      <c r="N2201" s="727"/>
      <c r="S2201" s="707"/>
      <c r="T2201" s="727"/>
    </row>
    <row r="2202" spans="10:20">
      <c r="J2202" s="160"/>
      <c r="K2202" s="160"/>
      <c r="M2202" s="727"/>
      <c r="N2202" s="727"/>
      <c r="S2202" s="707"/>
      <c r="T2202" s="727"/>
    </row>
    <row r="2203" spans="10:20">
      <c r="J2203" s="160"/>
      <c r="K2203" s="160"/>
      <c r="M2203" s="727"/>
      <c r="N2203" s="727"/>
      <c r="S2203" s="707"/>
      <c r="T2203" s="727"/>
    </row>
    <row r="2204" spans="10:20">
      <c r="J2204" s="160"/>
      <c r="K2204" s="160"/>
      <c r="M2204" s="727"/>
      <c r="N2204" s="727"/>
      <c r="S2204" s="707"/>
      <c r="T2204" s="727"/>
    </row>
    <row r="2205" spans="10:20">
      <c r="J2205" s="160"/>
      <c r="K2205" s="160"/>
      <c r="M2205" s="727"/>
      <c r="N2205" s="727"/>
      <c r="S2205" s="707"/>
      <c r="T2205" s="727"/>
    </row>
    <row r="2206" spans="10:20">
      <c r="J2206" s="160"/>
      <c r="K2206" s="160"/>
      <c r="M2206" s="727"/>
      <c r="N2206" s="727"/>
      <c r="S2206" s="707"/>
      <c r="T2206" s="727"/>
    </row>
    <row r="2207" spans="10:20">
      <c r="J2207" s="160"/>
      <c r="K2207" s="160"/>
      <c r="M2207" s="727"/>
      <c r="N2207" s="727"/>
      <c r="S2207" s="707"/>
      <c r="T2207" s="727"/>
    </row>
    <row r="2208" spans="10:20">
      <c r="J2208" s="160"/>
      <c r="K2208" s="160"/>
      <c r="M2208" s="727"/>
      <c r="N2208" s="727"/>
      <c r="S2208" s="707"/>
      <c r="T2208" s="727"/>
    </row>
    <row r="2209" spans="10:20">
      <c r="J2209" s="160"/>
      <c r="K2209" s="160"/>
      <c r="M2209" s="727"/>
      <c r="N2209" s="727"/>
      <c r="S2209" s="707"/>
      <c r="T2209" s="727"/>
    </row>
    <row r="2210" spans="10:20">
      <c r="J2210" s="160"/>
      <c r="K2210" s="160"/>
      <c r="M2210" s="727"/>
      <c r="N2210" s="727"/>
      <c r="S2210" s="707"/>
      <c r="T2210" s="727"/>
    </row>
    <row r="2211" spans="10:20">
      <c r="J2211" s="160"/>
      <c r="K2211" s="160"/>
      <c r="M2211" s="727"/>
      <c r="N2211" s="727"/>
      <c r="S2211" s="707"/>
      <c r="T2211" s="727"/>
    </row>
    <row r="2212" spans="10:20">
      <c r="J2212" s="160"/>
      <c r="K2212" s="160"/>
      <c r="M2212" s="727"/>
      <c r="N2212" s="727"/>
      <c r="S2212" s="707"/>
      <c r="T2212" s="727"/>
    </row>
    <row r="2213" spans="10:20">
      <c r="J2213" s="160"/>
      <c r="K2213" s="160"/>
      <c r="M2213" s="727"/>
      <c r="N2213" s="727"/>
      <c r="S2213" s="707"/>
      <c r="T2213" s="727"/>
    </row>
    <row r="2214" spans="10:20">
      <c r="J2214" s="160"/>
      <c r="K2214" s="160"/>
      <c r="M2214" s="727"/>
      <c r="N2214" s="727"/>
      <c r="S2214" s="707"/>
      <c r="T2214" s="727"/>
    </row>
    <row r="2215" spans="10:20">
      <c r="J2215" s="160"/>
      <c r="K2215" s="160"/>
      <c r="M2215" s="727"/>
      <c r="N2215" s="727"/>
      <c r="S2215" s="707"/>
      <c r="T2215" s="727"/>
    </row>
    <row r="2216" spans="10:20">
      <c r="J2216" s="160"/>
      <c r="K2216" s="160"/>
      <c r="M2216" s="727"/>
      <c r="N2216" s="727"/>
      <c r="S2216" s="707"/>
      <c r="T2216" s="727"/>
    </row>
    <row r="2217" spans="10:20">
      <c r="J2217" s="160"/>
      <c r="K2217" s="160"/>
      <c r="M2217" s="727"/>
      <c r="N2217" s="727"/>
      <c r="S2217" s="707"/>
      <c r="T2217" s="727"/>
    </row>
    <row r="2218" spans="10:20">
      <c r="J2218" s="160"/>
      <c r="K2218" s="160"/>
      <c r="M2218" s="727"/>
      <c r="N2218" s="727"/>
      <c r="S2218" s="707"/>
      <c r="T2218" s="727"/>
    </row>
    <row r="2219" spans="10:20">
      <c r="J2219" s="160"/>
      <c r="K2219" s="160"/>
      <c r="M2219" s="727"/>
      <c r="N2219" s="727"/>
      <c r="S2219" s="707"/>
      <c r="T2219" s="727"/>
    </row>
    <row r="2220" spans="10:20">
      <c r="J2220" s="160"/>
      <c r="K2220" s="160"/>
      <c r="M2220" s="727"/>
      <c r="N2220" s="727"/>
      <c r="S2220" s="707"/>
      <c r="T2220" s="727"/>
    </row>
    <row r="2221" spans="10:20">
      <c r="J2221" s="160"/>
      <c r="K2221" s="160"/>
      <c r="M2221" s="727"/>
      <c r="N2221" s="727"/>
      <c r="S2221" s="707"/>
      <c r="T2221" s="727"/>
    </row>
    <row r="2222" spans="10:20">
      <c r="J2222" s="160"/>
      <c r="K2222" s="160"/>
      <c r="M2222" s="727"/>
      <c r="N2222" s="727"/>
      <c r="S2222" s="707"/>
      <c r="T2222" s="727"/>
    </row>
    <row r="2223" spans="10:20">
      <c r="J2223" s="160"/>
      <c r="K2223" s="160"/>
      <c r="M2223" s="727"/>
      <c r="N2223" s="727"/>
      <c r="S2223" s="707"/>
      <c r="T2223" s="727"/>
    </row>
    <row r="2224" spans="10:20">
      <c r="J2224" s="160"/>
      <c r="K2224" s="160"/>
      <c r="M2224" s="727"/>
      <c r="N2224" s="727"/>
      <c r="S2224" s="707"/>
      <c r="T2224" s="727"/>
    </row>
    <row r="2225" spans="10:20">
      <c r="J2225" s="160"/>
      <c r="K2225" s="160"/>
      <c r="M2225" s="727"/>
      <c r="N2225" s="727"/>
      <c r="S2225" s="707"/>
      <c r="T2225" s="727"/>
    </row>
    <row r="2226" spans="10:20">
      <c r="J2226" s="160"/>
      <c r="K2226" s="160"/>
      <c r="M2226" s="727"/>
      <c r="N2226" s="727"/>
      <c r="S2226" s="707"/>
      <c r="T2226" s="727"/>
    </row>
    <row r="2227" spans="10:20">
      <c r="J2227" s="160"/>
      <c r="K2227" s="160"/>
      <c r="M2227" s="727"/>
      <c r="N2227" s="727"/>
      <c r="S2227" s="707"/>
      <c r="T2227" s="727"/>
    </row>
    <row r="2228" spans="10:20">
      <c r="J2228" s="160"/>
      <c r="K2228" s="160"/>
      <c r="M2228" s="727"/>
      <c r="N2228" s="727"/>
      <c r="S2228" s="707"/>
      <c r="T2228" s="727"/>
    </row>
    <row r="2229" spans="10:20">
      <c r="J2229" s="160"/>
      <c r="K2229" s="160"/>
      <c r="M2229" s="727"/>
      <c r="N2229" s="727"/>
      <c r="S2229" s="707"/>
      <c r="T2229" s="727"/>
    </row>
    <row r="2230" spans="10:20">
      <c r="J2230" s="160"/>
      <c r="K2230" s="160"/>
      <c r="M2230" s="727"/>
      <c r="N2230" s="727"/>
      <c r="S2230" s="707"/>
      <c r="T2230" s="727"/>
    </row>
    <row r="2231" spans="10:20">
      <c r="J2231" s="160"/>
      <c r="K2231" s="160"/>
      <c r="M2231" s="727"/>
      <c r="N2231" s="727"/>
      <c r="S2231" s="707"/>
      <c r="T2231" s="727"/>
    </row>
    <row r="2232" spans="10:20">
      <c r="J2232" s="160"/>
      <c r="K2232" s="160"/>
      <c r="M2232" s="727"/>
      <c r="N2232" s="727"/>
      <c r="S2232" s="707"/>
      <c r="T2232" s="727"/>
    </row>
    <row r="2233" spans="10:20">
      <c r="J2233" s="160"/>
      <c r="K2233" s="160"/>
      <c r="M2233" s="727"/>
      <c r="N2233" s="727"/>
      <c r="S2233" s="707"/>
      <c r="T2233" s="727"/>
    </row>
    <row r="2234" spans="10:20">
      <c r="J2234" s="160"/>
      <c r="K2234" s="160"/>
      <c r="M2234" s="727"/>
      <c r="N2234" s="727"/>
      <c r="S2234" s="707"/>
      <c r="T2234" s="727"/>
    </row>
    <row r="2235" spans="10:20">
      <c r="J2235" s="160"/>
      <c r="K2235" s="160"/>
      <c r="M2235" s="727"/>
      <c r="N2235" s="727"/>
      <c r="S2235" s="707"/>
      <c r="T2235" s="727"/>
    </row>
    <row r="2236" spans="10:20">
      <c r="J2236" s="160"/>
      <c r="K2236" s="160"/>
      <c r="M2236" s="727"/>
      <c r="N2236" s="727"/>
      <c r="S2236" s="707"/>
      <c r="T2236" s="727"/>
    </row>
    <row r="2237" spans="10:20">
      <c r="J2237" s="160"/>
      <c r="K2237" s="160"/>
      <c r="M2237" s="727"/>
      <c r="N2237" s="727"/>
      <c r="S2237" s="707"/>
      <c r="T2237" s="727"/>
    </row>
    <row r="2238" spans="10:20">
      <c r="J2238" s="160"/>
      <c r="K2238" s="160"/>
      <c r="M2238" s="727"/>
      <c r="N2238" s="727"/>
      <c r="S2238" s="707"/>
      <c r="T2238" s="727"/>
    </row>
    <row r="2239" spans="10:20">
      <c r="J2239" s="160"/>
      <c r="K2239" s="160"/>
      <c r="M2239" s="727"/>
      <c r="N2239" s="727"/>
      <c r="S2239" s="707"/>
      <c r="T2239" s="727"/>
    </row>
    <row r="2240" spans="10:20">
      <c r="J2240" s="160"/>
      <c r="K2240" s="160"/>
      <c r="M2240" s="727"/>
      <c r="N2240" s="727"/>
      <c r="S2240" s="707"/>
      <c r="T2240" s="727"/>
    </row>
    <row r="2241" spans="10:20">
      <c r="J2241" s="160"/>
      <c r="K2241" s="160"/>
      <c r="M2241" s="727"/>
      <c r="N2241" s="727"/>
      <c r="S2241" s="707"/>
      <c r="T2241" s="727"/>
    </row>
    <row r="2242" spans="10:20">
      <c r="J2242" s="160"/>
      <c r="K2242" s="160"/>
      <c r="M2242" s="727"/>
      <c r="N2242" s="727"/>
      <c r="S2242" s="707"/>
      <c r="T2242" s="727"/>
    </row>
    <row r="2243" spans="10:20">
      <c r="J2243" s="160"/>
      <c r="K2243" s="160"/>
      <c r="M2243" s="727"/>
      <c r="N2243" s="727"/>
      <c r="S2243" s="707"/>
      <c r="T2243" s="727"/>
    </row>
    <row r="2244" spans="10:20">
      <c r="J2244" s="160"/>
      <c r="K2244" s="160"/>
      <c r="M2244" s="727"/>
      <c r="N2244" s="727"/>
      <c r="S2244" s="707"/>
      <c r="T2244" s="727"/>
    </row>
    <row r="2245" spans="10:20">
      <c r="J2245" s="160"/>
      <c r="K2245" s="160"/>
      <c r="M2245" s="727"/>
      <c r="N2245" s="727"/>
      <c r="S2245" s="707"/>
      <c r="T2245" s="727"/>
    </row>
    <row r="2246" spans="10:20">
      <c r="J2246" s="160"/>
      <c r="K2246" s="160"/>
      <c r="M2246" s="727"/>
      <c r="N2246" s="727"/>
      <c r="S2246" s="707"/>
      <c r="T2246" s="727"/>
    </row>
    <row r="2247" spans="10:20">
      <c r="J2247" s="160"/>
      <c r="K2247" s="160"/>
      <c r="M2247" s="727"/>
      <c r="N2247" s="727"/>
      <c r="S2247" s="707"/>
      <c r="T2247" s="727"/>
    </row>
    <row r="2248" spans="10:20">
      <c r="J2248" s="160"/>
      <c r="K2248" s="160"/>
      <c r="M2248" s="727"/>
      <c r="N2248" s="727"/>
      <c r="S2248" s="707"/>
      <c r="T2248" s="727"/>
    </row>
    <row r="2249" spans="10:20">
      <c r="J2249" s="160"/>
      <c r="K2249" s="160"/>
      <c r="M2249" s="727"/>
      <c r="N2249" s="727"/>
      <c r="S2249" s="707"/>
      <c r="T2249" s="727"/>
    </row>
    <row r="2250" spans="10:20">
      <c r="J2250" s="160"/>
      <c r="K2250" s="160"/>
      <c r="M2250" s="727"/>
      <c r="N2250" s="727"/>
      <c r="S2250" s="707"/>
      <c r="T2250" s="727"/>
    </row>
    <row r="2251" spans="10:20">
      <c r="J2251" s="160"/>
      <c r="K2251" s="160"/>
      <c r="M2251" s="727"/>
      <c r="N2251" s="727"/>
      <c r="S2251" s="707"/>
      <c r="T2251" s="727"/>
    </row>
    <row r="2252" spans="10:20">
      <c r="J2252" s="160"/>
      <c r="K2252" s="160"/>
      <c r="M2252" s="727"/>
      <c r="N2252" s="727"/>
      <c r="S2252" s="707"/>
      <c r="T2252" s="727"/>
    </row>
    <row r="2253" spans="10:20">
      <c r="J2253" s="160"/>
      <c r="K2253" s="160"/>
      <c r="M2253" s="727"/>
      <c r="N2253" s="727"/>
      <c r="S2253" s="707"/>
      <c r="T2253" s="727"/>
    </row>
    <row r="2254" spans="10:20">
      <c r="J2254" s="160"/>
      <c r="K2254" s="160"/>
      <c r="M2254" s="727"/>
      <c r="N2254" s="727"/>
      <c r="S2254" s="707"/>
      <c r="T2254" s="727"/>
    </row>
    <row r="2255" spans="10:20">
      <c r="J2255" s="160"/>
      <c r="K2255" s="160"/>
      <c r="M2255" s="727"/>
      <c r="N2255" s="727"/>
      <c r="S2255" s="707"/>
      <c r="T2255" s="727"/>
    </row>
    <row r="2256" spans="10:20">
      <c r="J2256" s="160"/>
      <c r="K2256" s="160"/>
      <c r="M2256" s="727"/>
      <c r="N2256" s="727"/>
      <c r="S2256" s="707"/>
      <c r="T2256" s="727"/>
    </row>
    <row r="2257" spans="10:20">
      <c r="J2257" s="160"/>
      <c r="K2257" s="160"/>
      <c r="M2257" s="727"/>
      <c r="N2257" s="727"/>
      <c r="S2257" s="707"/>
      <c r="T2257" s="727"/>
    </row>
    <row r="2258" spans="10:20">
      <c r="J2258" s="160"/>
      <c r="K2258" s="160"/>
      <c r="M2258" s="727"/>
      <c r="N2258" s="727"/>
      <c r="S2258" s="707"/>
      <c r="T2258" s="727"/>
    </row>
    <row r="2259" spans="10:20">
      <c r="J2259" s="160"/>
      <c r="K2259" s="160"/>
      <c r="M2259" s="727"/>
      <c r="N2259" s="727"/>
      <c r="S2259" s="707"/>
      <c r="T2259" s="727"/>
    </row>
    <row r="2260" spans="10:20">
      <c r="J2260" s="160"/>
      <c r="K2260" s="160"/>
      <c r="M2260" s="727"/>
      <c r="N2260" s="727"/>
      <c r="S2260" s="707"/>
      <c r="T2260" s="727"/>
    </row>
    <row r="2261" spans="10:20">
      <c r="J2261" s="160"/>
      <c r="K2261" s="160"/>
      <c r="M2261" s="727"/>
      <c r="N2261" s="727"/>
      <c r="S2261" s="707"/>
      <c r="T2261" s="727"/>
    </row>
    <row r="2262" spans="10:20">
      <c r="J2262" s="160"/>
      <c r="K2262" s="160"/>
      <c r="M2262" s="727"/>
      <c r="N2262" s="727"/>
      <c r="S2262" s="707"/>
      <c r="T2262" s="727"/>
    </row>
    <row r="2263" spans="10:20">
      <c r="J2263" s="160"/>
      <c r="K2263" s="160"/>
      <c r="M2263" s="727"/>
      <c r="N2263" s="727"/>
      <c r="S2263" s="707"/>
      <c r="T2263" s="727"/>
    </row>
    <row r="2264" spans="10:20">
      <c r="J2264" s="160"/>
      <c r="K2264" s="160"/>
      <c r="M2264" s="727"/>
      <c r="N2264" s="727"/>
      <c r="S2264" s="707"/>
      <c r="T2264" s="727"/>
    </row>
    <row r="2265" spans="10:20">
      <c r="J2265" s="160"/>
      <c r="K2265" s="160"/>
      <c r="M2265" s="727"/>
      <c r="N2265" s="727"/>
      <c r="S2265" s="707"/>
      <c r="T2265" s="727"/>
    </row>
    <row r="2266" spans="10:20">
      <c r="J2266" s="160"/>
      <c r="K2266" s="160"/>
      <c r="M2266" s="727"/>
      <c r="N2266" s="727"/>
      <c r="S2266" s="707"/>
      <c r="T2266" s="727"/>
    </row>
    <row r="2267" spans="10:20">
      <c r="J2267" s="160"/>
      <c r="K2267" s="160"/>
      <c r="M2267" s="727"/>
      <c r="N2267" s="727"/>
      <c r="S2267" s="707"/>
      <c r="T2267" s="727"/>
    </row>
    <row r="2268" spans="10:20">
      <c r="J2268" s="160"/>
      <c r="K2268" s="160"/>
      <c r="M2268" s="727"/>
      <c r="N2268" s="727"/>
      <c r="S2268" s="707"/>
      <c r="T2268" s="727"/>
    </row>
    <row r="2269" spans="10:20">
      <c r="J2269" s="160"/>
      <c r="K2269" s="160"/>
      <c r="M2269" s="727"/>
      <c r="N2269" s="727"/>
      <c r="S2269" s="707"/>
      <c r="T2269" s="727"/>
    </row>
    <row r="2270" spans="10:20">
      <c r="J2270" s="160"/>
      <c r="K2270" s="160"/>
      <c r="M2270" s="727"/>
      <c r="N2270" s="727"/>
      <c r="S2270" s="707"/>
      <c r="T2270" s="727"/>
    </row>
    <row r="2271" spans="10:20">
      <c r="J2271" s="160"/>
      <c r="K2271" s="160"/>
      <c r="M2271" s="727"/>
      <c r="N2271" s="727"/>
      <c r="S2271" s="707"/>
      <c r="T2271" s="727"/>
    </row>
    <row r="2272" spans="10:20">
      <c r="J2272" s="160"/>
      <c r="K2272" s="160"/>
      <c r="M2272" s="727"/>
      <c r="N2272" s="727"/>
      <c r="S2272" s="707"/>
      <c r="T2272" s="727"/>
    </row>
    <row r="2273" spans="10:20">
      <c r="J2273" s="160"/>
      <c r="K2273" s="160"/>
      <c r="M2273" s="727"/>
      <c r="N2273" s="727"/>
      <c r="S2273" s="707"/>
      <c r="T2273" s="727"/>
    </row>
    <row r="2274" spans="10:20">
      <c r="J2274" s="160"/>
      <c r="K2274" s="160"/>
      <c r="M2274" s="727"/>
      <c r="N2274" s="727"/>
      <c r="S2274" s="707"/>
      <c r="T2274" s="727"/>
    </row>
    <row r="2275" spans="10:20">
      <c r="J2275" s="160"/>
      <c r="K2275" s="160"/>
      <c r="M2275" s="727"/>
      <c r="N2275" s="727"/>
      <c r="S2275" s="707"/>
      <c r="T2275" s="727"/>
    </row>
    <row r="2276" spans="10:20">
      <c r="J2276" s="160"/>
      <c r="K2276" s="160"/>
      <c r="M2276" s="727"/>
      <c r="N2276" s="727"/>
      <c r="S2276" s="707"/>
      <c r="T2276" s="727"/>
    </row>
    <row r="2277" spans="10:20">
      <c r="J2277" s="160"/>
      <c r="K2277" s="160"/>
      <c r="M2277" s="727"/>
      <c r="N2277" s="727"/>
      <c r="S2277" s="707"/>
      <c r="T2277" s="727"/>
    </row>
    <row r="2278" spans="10:20">
      <c r="J2278" s="160"/>
      <c r="K2278" s="160"/>
      <c r="M2278" s="727"/>
      <c r="N2278" s="727"/>
      <c r="S2278" s="707"/>
      <c r="T2278" s="727"/>
    </row>
    <row r="2279" spans="10:20">
      <c r="J2279" s="160"/>
      <c r="K2279" s="160"/>
      <c r="M2279" s="727"/>
      <c r="N2279" s="727"/>
      <c r="S2279" s="707"/>
      <c r="T2279" s="727"/>
    </row>
    <row r="2280" spans="10:20">
      <c r="J2280" s="160"/>
      <c r="K2280" s="160"/>
      <c r="M2280" s="727"/>
      <c r="N2280" s="727"/>
      <c r="S2280" s="707"/>
      <c r="T2280" s="727"/>
    </row>
    <row r="2281" spans="10:20">
      <c r="J2281" s="160"/>
      <c r="K2281" s="160"/>
      <c r="M2281" s="727"/>
      <c r="N2281" s="727"/>
      <c r="S2281" s="707"/>
      <c r="T2281" s="727"/>
    </row>
    <row r="2282" spans="10:20">
      <c r="J2282" s="160"/>
      <c r="K2282" s="160"/>
      <c r="M2282" s="727"/>
      <c r="N2282" s="727"/>
      <c r="S2282" s="707"/>
      <c r="T2282" s="727"/>
    </row>
    <row r="2283" spans="10:20">
      <c r="J2283" s="160"/>
      <c r="K2283" s="160"/>
      <c r="M2283" s="727"/>
      <c r="N2283" s="727"/>
      <c r="S2283" s="707"/>
      <c r="T2283" s="727"/>
    </row>
    <row r="2284" spans="10:20">
      <c r="J2284" s="160"/>
      <c r="K2284" s="160"/>
      <c r="M2284" s="727"/>
      <c r="N2284" s="727"/>
      <c r="S2284" s="707"/>
      <c r="T2284" s="727"/>
    </row>
    <row r="2285" spans="10:20">
      <c r="J2285" s="160"/>
      <c r="K2285" s="160"/>
      <c r="M2285" s="727"/>
      <c r="N2285" s="727"/>
      <c r="S2285" s="707"/>
      <c r="T2285" s="727"/>
    </row>
    <row r="2286" spans="10:20">
      <c r="J2286" s="160"/>
      <c r="K2286" s="160"/>
      <c r="M2286" s="727"/>
      <c r="N2286" s="727"/>
      <c r="S2286" s="707"/>
      <c r="T2286" s="727"/>
    </row>
    <row r="2287" spans="10:20">
      <c r="J2287" s="160"/>
      <c r="K2287" s="160"/>
      <c r="M2287" s="727"/>
      <c r="N2287" s="727"/>
      <c r="S2287" s="707"/>
      <c r="T2287" s="727"/>
    </row>
    <row r="2288" spans="10:20">
      <c r="J2288" s="160"/>
      <c r="K2288" s="160"/>
      <c r="M2288" s="727"/>
      <c r="N2288" s="727"/>
      <c r="S2288" s="707"/>
      <c r="T2288" s="727"/>
    </row>
    <row r="2289" spans="10:20">
      <c r="J2289" s="160"/>
      <c r="K2289" s="160"/>
      <c r="M2289" s="727"/>
      <c r="N2289" s="727"/>
      <c r="S2289" s="707"/>
      <c r="T2289" s="727"/>
    </row>
    <row r="2290" spans="10:20">
      <c r="J2290" s="160"/>
      <c r="K2290" s="160"/>
      <c r="M2290" s="727"/>
      <c r="N2290" s="727"/>
      <c r="S2290" s="707"/>
      <c r="T2290" s="727"/>
    </row>
    <row r="2291" spans="10:20">
      <c r="J2291" s="160"/>
      <c r="K2291" s="160"/>
      <c r="M2291" s="727"/>
      <c r="N2291" s="727"/>
      <c r="S2291" s="707"/>
      <c r="T2291" s="727"/>
    </row>
    <row r="2292" spans="10:20">
      <c r="J2292" s="160"/>
      <c r="K2292" s="160"/>
      <c r="M2292" s="727"/>
      <c r="N2292" s="727"/>
      <c r="S2292" s="707"/>
      <c r="T2292" s="727"/>
    </row>
    <row r="2293" spans="10:20">
      <c r="J2293" s="160"/>
      <c r="K2293" s="160"/>
      <c r="M2293" s="727"/>
      <c r="N2293" s="727"/>
      <c r="S2293" s="707"/>
      <c r="T2293" s="727"/>
    </row>
    <row r="2294" spans="10:20">
      <c r="J2294" s="160"/>
      <c r="K2294" s="160"/>
      <c r="M2294" s="727"/>
      <c r="N2294" s="727"/>
      <c r="S2294" s="707"/>
      <c r="T2294" s="727"/>
    </row>
    <row r="2295" spans="10:20">
      <c r="J2295" s="160"/>
      <c r="K2295" s="160"/>
      <c r="M2295" s="727"/>
      <c r="N2295" s="727"/>
      <c r="S2295" s="707"/>
      <c r="T2295" s="727"/>
    </row>
    <row r="2296" spans="10:20">
      <c r="J2296" s="160"/>
      <c r="K2296" s="160"/>
      <c r="M2296" s="727"/>
      <c r="N2296" s="727"/>
      <c r="S2296" s="707"/>
      <c r="T2296" s="727"/>
    </row>
    <row r="2297" spans="10:20">
      <c r="J2297" s="160"/>
      <c r="K2297" s="160"/>
      <c r="M2297" s="727"/>
      <c r="N2297" s="727"/>
      <c r="S2297" s="707"/>
      <c r="T2297" s="727"/>
    </row>
    <row r="2298" spans="10:20">
      <c r="J2298" s="160"/>
      <c r="K2298" s="160"/>
      <c r="M2298" s="727"/>
      <c r="N2298" s="727"/>
      <c r="S2298" s="707"/>
      <c r="T2298" s="727"/>
    </row>
    <row r="2299" spans="10:20">
      <c r="J2299" s="160"/>
      <c r="K2299" s="160"/>
      <c r="M2299" s="727"/>
      <c r="N2299" s="727"/>
      <c r="S2299" s="707"/>
      <c r="T2299" s="727"/>
    </row>
    <row r="2300" spans="10:20">
      <c r="J2300" s="160"/>
      <c r="K2300" s="160"/>
      <c r="M2300" s="727"/>
      <c r="N2300" s="727"/>
      <c r="S2300" s="707"/>
      <c r="T2300" s="727"/>
    </row>
    <row r="2301" spans="10:20">
      <c r="J2301" s="160"/>
      <c r="K2301" s="160"/>
      <c r="M2301" s="727"/>
      <c r="N2301" s="727"/>
      <c r="S2301" s="707"/>
      <c r="T2301" s="727"/>
    </row>
    <row r="2302" spans="10:20">
      <c r="J2302" s="160"/>
      <c r="K2302" s="160"/>
      <c r="M2302" s="727"/>
      <c r="N2302" s="727"/>
      <c r="S2302" s="707"/>
      <c r="T2302" s="727"/>
    </row>
    <row r="2303" spans="10:20">
      <c r="J2303" s="160"/>
      <c r="K2303" s="160"/>
      <c r="M2303" s="727"/>
      <c r="N2303" s="727"/>
      <c r="S2303" s="707"/>
      <c r="T2303" s="727"/>
    </row>
    <row r="2304" spans="10:20">
      <c r="J2304" s="160"/>
      <c r="K2304" s="160"/>
      <c r="M2304" s="727"/>
      <c r="N2304" s="727"/>
      <c r="S2304" s="707"/>
      <c r="T2304" s="727"/>
    </row>
    <row r="2305" spans="10:20">
      <c r="J2305" s="160"/>
      <c r="K2305" s="160"/>
      <c r="M2305" s="727"/>
      <c r="N2305" s="727"/>
      <c r="S2305" s="707"/>
      <c r="T2305" s="727"/>
    </row>
    <row r="2306" spans="10:20">
      <c r="J2306" s="160"/>
      <c r="K2306" s="160"/>
      <c r="M2306" s="727"/>
      <c r="N2306" s="727"/>
      <c r="S2306" s="707"/>
      <c r="T2306" s="727"/>
    </row>
    <row r="2307" spans="10:20">
      <c r="J2307" s="160"/>
      <c r="K2307" s="160"/>
      <c r="M2307" s="727"/>
      <c r="N2307" s="727"/>
      <c r="S2307" s="707"/>
      <c r="T2307" s="727"/>
    </row>
    <row r="2308" spans="10:20">
      <c r="J2308" s="160"/>
      <c r="K2308" s="160"/>
      <c r="M2308" s="727"/>
      <c r="N2308" s="727"/>
      <c r="S2308" s="707"/>
      <c r="T2308" s="727"/>
    </row>
    <row r="2309" spans="10:20">
      <c r="J2309" s="160"/>
      <c r="K2309" s="160"/>
      <c r="M2309" s="727"/>
      <c r="N2309" s="727"/>
      <c r="S2309" s="707"/>
      <c r="T2309" s="727"/>
    </row>
    <row r="2310" spans="10:20">
      <c r="J2310" s="160"/>
      <c r="K2310" s="160"/>
      <c r="M2310" s="727"/>
      <c r="N2310" s="727"/>
      <c r="S2310" s="707"/>
      <c r="T2310" s="727"/>
    </row>
    <row r="2311" spans="10:20">
      <c r="J2311" s="160"/>
      <c r="K2311" s="160"/>
      <c r="M2311" s="727"/>
      <c r="N2311" s="727"/>
      <c r="S2311" s="707"/>
      <c r="T2311" s="727"/>
    </row>
    <row r="2312" spans="10:20">
      <c r="J2312" s="160"/>
      <c r="K2312" s="160"/>
      <c r="M2312" s="727"/>
      <c r="N2312" s="727"/>
      <c r="S2312" s="707"/>
      <c r="T2312" s="727"/>
    </row>
    <row r="2313" spans="10:20">
      <c r="J2313" s="160"/>
      <c r="K2313" s="160"/>
      <c r="M2313" s="727"/>
      <c r="N2313" s="727"/>
      <c r="S2313" s="707"/>
      <c r="T2313" s="727"/>
    </row>
    <row r="2314" spans="10:20">
      <c r="J2314" s="160"/>
      <c r="K2314" s="160"/>
      <c r="M2314" s="727"/>
      <c r="N2314" s="727"/>
      <c r="S2314" s="707"/>
      <c r="T2314" s="727"/>
    </row>
    <row r="2315" spans="10:20">
      <c r="J2315" s="160"/>
      <c r="K2315" s="160"/>
      <c r="M2315" s="727"/>
      <c r="N2315" s="727"/>
      <c r="S2315" s="707"/>
      <c r="T2315" s="727"/>
    </row>
    <row r="2316" spans="10:20">
      <c r="J2316" s="160"/>
      <c r="K2316" s="160"/>
      <c r="M2316" s="727"/>
      <c r="N2316" s="727"/>
      <c r="S2316" s="707"/>
      <c r="T2316" s="727"/>
    </row>
    <row r="2317" spans="10:20">
      <c r="J2317" s="160"/>
      <c r="K2317" s="160"/>
      <c r="M2317" s="727"/>
      <c r="N2317" s="727"/>
      <c r="S2317" s="707"/>
      <c r="T2317" s="727"/>
    </row>
    <row r="2318" spans="10:20">
      <c r="J2318" s="160"/>
      <c r="K2318" s="160"/>
      <c r="M2318" s="727"/>
      <c r="N2318" s="727"/>
      <c r="S2318" s="707"/>
      <c r="T2318" s="727"/>
    </row>
    <row r="2319" spans="10:20">
      <c r="J2319" s="160"/>
      <c r="K2319" s="160"/>
      <c r="M2319" s="727"/>
      <c r="N2319" s="727"/>
      <c r="S2319" s="707"/>
      <c r="T2319" s="727"/>
    </row>
    <row r="2320" spans="10:20">
      <c r="J2320" s="160"/>
      <c r="K2320" s="160"/>
      <c r="M2320" s="727"/>
      <c r="N2320" s="727"/>
      <c r="S2320" s="707"/>
      <c r="T2320" s="727"/>
    </row>
    <row r="2321" spans="10:20">
      <c r="J2321" s="160"/>
      <c r="K2321" s="160"/>
      <c r="M2321" s="727"/>
      <c r="N2321" s="727"/>
      <c r="S2321" s="707"/>
      <c r="T2321" s="727"/>
    </row>
    <row r="2322" spans="10:20">
      <c r="J2322" s="160"/>
      <c r="K2322" s="160"/>
      <c r="M2322" s="727"/>
      <c r="N2322" s="727"/>
      <c r="S2322" s="707"/>
      <c r="T2322" s="727"/>
    </row>
    <row r="2323" spans="10:20">
      <c r="J2323" s="160"/>
      <c r="K2323" s="160"/>
      <c r="M2323" s="727"/>
      <c r="N2323" s="727"/>
      <c r="S2323" s="707"/>
      <c r="T2323" s="727"/>
    </row>
    <row r="2324" spans="10:20">
      <c r="J2324" s="160"/>
      <c r="K2324" s="160"/>
      <c r="M2324" s="727"/>
      <c r="N2324" s="727"/>
      <c r="S2324" s="707"/>
      <c r="T2324" s="727"/>
    </row>
    <row r="2325" spans="10:20">
      <c r="J2325" s="160"/>
      <c r="K2325" s="160"/>
      <c r="M2325" s="727"/>
      <c r="N2325" s="727"/>
      <c r="S2325" s="707"/>
      <c r="T2325" s="727"/>
    </row>
    <row r="2326" spans="10:20">
      <c r="J2326" s="160"/>
      <c r="K2326" s="160"/>
      <c r="M2326" s="727"/>
      <c r="N2326" s="727"/>
      <c r="S2326" s="707"/>
      <c r="T2326" s="727"/>
    </row>
    <row r="2327" spans="10:20">
      <c r="J2327" s="160"/>
      <c r="K2327" s="160"/>
      <c r="M2327" s="727"/>
      <c r="N2327" s="727"/>
      <c r="S2327" s="707"/>
      <c r="T2327" s="727"/>
    </row>
    <row r="2328" spans="10:20">
      <c r="J2328" s="160"/>
      <c r="K2328" s="160"/>
      <c r="M2328" s="727"/>
      <c r="N2328" s="727"/>
      <c r="S2328" s="707"/>
      <c r="T2328" s="727"/>
    </row>
    <row r="2329" spans="10:20">
      <c r="J2329" s="160"/>
      <c r="K2329" s="160"/>
      <c r="M2329" s="727"/>
      <c r="N2329" s="727"/>
      <c r="S2329" s="707"/>
      <c r="T2329" s="727"/>
    </row>
    <row r="2330" spans="10:20">
      <c r="J2330" s="160"/>
      <c r="K2330" s="160"/>
      <c r="M2330" s="727"/>
      <c r="N2330" s="727"/>
      <c r="S2330" s="707"/>
      <c r="T2330" s="727"/>
    </row>
    <row r="2331" spans="10:20">
      <c r="J2331" s="160"/>
      <c r="K2331" s="160"/>
      <c r="M2331" s="727"/>
      <c r="N2331" s="727"/>
      <c r="S2331" s="707"/>
      <c r="T2331" s="727"/>
    </row>
    <row r="2332" spans="10:20">
      <c r="K2332" s="160"/>
      <c r="M2332" s="728"/>
      <c r="N2332" s="728"/>
      <c r="O2332" s="707"/>
      <c r="P2332" s="707"/>
      <c r="Q2332" s="707"/>
      <c r="S2332" s="707"/>
      <c r="T2332" s="728"/>
    </row>
    <row r="2333" spans="10:20">
      <c r="K2333" s="160"/>
      <c r="M2333" s="728"/>
      <c r="N2333" s="728"/>
      <c r="O2333" s="707"/>
      <c r="P2333" s="707"/>
      <c r="Q2333" s="707"/>
      <c r="S2333" s="707"/>
      <c r="T2333" s="728"/>
    </row>
    <row r="2334" spans="10:20">
      <c r="J2334" s="160"/>
      <c r="K2334" s="160"/>
      <c r="M2334" s="727"/>
      <c r="N2334" s="727"/>
      <c r="S2334" s="707"/>
      <c r="T2334" s="727"/>
    </row>
    <row r="2335" spans="10:20">
      <c r="J2335" s="160"/>
      <c r="K2335" s="160"/>
      <c r="M2335" s="727"/>
      <c r="N2335" s="727"/>
      <c r="S2335" s="707"/>
      <c r="T2335" s="727"/>
    </row>
    <row r="2336" spans="10:20">
      <c r="J2336" s="160"/>
      <c r="K2336" s="160"/>
      <c r="M2336" s="727"/>
      <c r="N2336" s="727"/>
      <c r="S2336" s="707"/>
      <c r="T2336" s="727"/>
    </row>
    <row r="2337" spans="10:20">
      <c r="J2337" s="160"/>
      <c r="K2337" s="160"/>
      <c r="M2337" s="727"/>
      <c r="N2337" s="727"/>
      <c r="S2337" s="707"/>
      <c r="T2337" s="727"/>
    </row>
    <row r="2338" spans="10:20">
      <c r="J2338" s="160"/>
      <c r="K2338" s="160"/>
      <c r="M2338" s="727"/>
      <c r="N2338" s="727"/>
      <c r="S2338" s="707"/>
      <c r="T2338" s="727"/>
    </row>
    <row r="2339" spans="10:20">
      <c r="J2339" s="160"/>
      <c r="K2339" s="160"/>
      <c r="M2339" s="727"/>
      <c r="N2339" s="727"/>
      <c r="S2339" s="707"/>
      <c r="T2339" s="727"/>
    </row>
    <row r="2340" spans="10:20">
      <c r="J2340" s="160"/>
      <c r="K2340" s="160"/>
      <c r="M2340" s="727"/>
      <c r="N2340" s="727"/>
      <c r="S2340" s="707"/>
      <c r="T2340" s="727"/>
    </row>
    <row r="2341" spans="10:20">
      <c r="J2341" s="160"/>
      <c r="K2341" s="160"/>
      <c r="M2341" s="727"/>
      <c r="N2341" s="727"/>
      <c r="S2341" s="707"/>
      <c r="T2341" s="727"/>
    </row>
    <row r="2342" spans="10:20">
      <c r="J2342" s="160"/>
      <c r="K2342" s="160"/>
      <c r="M2342" s="727"/>
      <c r="N2342" s="727"/>
      <c r="S2342" s="707"/>
      <c r="T2342" s="727"/>
    </row>
    <row r="2343" spans="10:20">
      <c r="J2343" s="160"/>
      <c r="K2343" s="160"/>
      <c r="M2343" s="727"/>
      <c r="N2343" s="727"/>
      <c r="S2343" s="707"/>
      <c r="T2343" s="727"/>
    </row>
    <row r="2344" spans="10:20">
      <c r="J2344" s="160"/>
      <c r="K2344" s="160"/>
      <c r="M2344" s="727"/>
      <c r="N2344" s="727"/>
      <c r="S2344" s="707"/>
      <c r="T2344" s="727"/>
    </row>
    <row r="2345" spans="10:20">
      <c r="J2345" s="160"/>
      <c r="K2345" s="160"/>
      <c r="M2345" s="727"/>
      <c r="N2345" s="727"/>
      <c r="S2345" s="707"/>
      <c r="T2345" s="727"/>
    </row>
    <row r="2346" spans="10:20">
      <c r="J2346" s="160"/>
      <c r="K2346" s="160"/>
      <c r="M2346" s="727"/>
      <c r="N2346" s="727"/>
      <c r="S2346" s="707"/>
      <c r="T2346" s="727"/>
    </row>
    <row r="2347" spans="10:20">
      <c r="J2347" s="160"/>
      <c r="K2347" s="160"/>
      <c r="M2347" s="727"/>
      <c r="N2347" s="727"/>
      <c r="S2347" s="707"/>
      <c r="T2347" s="727"/>
    </row>
    <row r="2348" spans="10:20">
      <c r="J2348" s="160"/>
      <c r="K2348" s="160"/>
      <c r="M2348" s="727"/>
      <c r="N2348" s="727"/>
      <c r="S2348" s="707"/>
      <c r="T2348" s="727"/>
    </row>
    <row r="2349" spans="10:20">
      <c r="J2349" s="160"/>
      <c r="K2349" s="160"/>
      <c r="M2349" s="727"/>
      <c r="N2349" s="727"/>
      <c r="S2349" s="707"/>
      <c r="T2349" s="727"/>
    </row>
    <row r="2350" spans="10:20">
      <c r="J2350" s="160"/>
      <c r="K2350" s="160"/>
      <c r="M2350" s="727"/>
      <c r="N2350" s="727"/>
      <c r="S2350" s="707"/>
      <c r="T2350" s="727"/>
    </row>
    <row r="2351" spans="10:20">
      <c r="J2351" s="160"/>
      <c r="K2351" s="160"/>
      <c r="M2351" s="727"/>
      <c r="N2351" s="727"/>
      <c r="S2351" s="707"/>
      <c r="T2351" s="727"/>
    </row>
    <row r="2352" spans="10:20">
      <c r="J2352" s="160"/>
      <c r="K2352" s="160"/>
      <c r="M2352" s="727"/>
      <c r="N2352" s="727"/>
      <c r="S2352" s="707"/>
      <c r="T2352" s="727"/>
    </row>
    <row r="2353" spans="10:20">
      <c r="J2353" s="160"/>
      <c r="K2353" s="160"/>
      <c r="M2353" s="727"/>
      <c r="N2353" s="727"/>
      <c r="S2353" s="707"/>
      <c r="T2353" s="727"/>
    </row>
    <row r="2354" spans="10:20">
      <c r="J2354" s="160"/>
      <c r="K2354" s="160"/>
      <c r="M2354" s="727"/>
      <c r="N2354" s="727"/>
      <c r="S2354" s="707"/>
      <c r="T2354" s="727"/>
    </row>
    <row r="2355" spans="10:20">
      <c r="J2355" s="160"/>
      <c r="K2355" s="160"/>
      <c r="M2355" s="727"/>
      <c r="N2355" s="727"/>
      <c r="S2355" s="707"/>
      <c r="T2355" s="727"/>
    </row>
    <row r="2356" spans="10:20">
      <c r="J2356" s="160"/>
      <c r="K2356" s="160"/>
      <c r="M2356" s="727"/>
      <c r="N2356" s="727"/>
      <c r="S2356" s="707"/>
      <c r="T2356" s="727"/>
    </row>
    <row r="2357" spans="10:20">
      <c r="J2357" s="160"/>
      <c r="K2357" s="160"/>
      <c r="M2357" s="727"/>
      <c r="N2357" s="727"/>
      <c r="S2357" s="707"/>
      <c r="T2357" s="727"/>
    </row>
    <row r="2358" spans="10:20">
      <c r="J2358" s="160"/>
      <c r="K2358" s="160"/>
      <c r="M2358" s="727"/>
      <c r="N2358" s="727"/>
      <c r="S2358" s="707"/>
      <c r="T2358" s="727"/>
    </row>
    <row r="2359" spans="10:20">
      <c r="J2359" s="160"/>
      <c r="K2359" s="160"/>
      <c r="M2359" s="727"/>
      <c r="N2359" s="727"/>
      <c r="S2359" s="707"/>
      <c r="T2359" s="727"/>
    </row>
    <row r="2360" spans="10:20">
      <c r="J2360" s="160"/>
      <c r="K2360" s="160"/>
      <c r="M2360" s="727"/>
      <c r="N2360" s="727"/>
      <c r="S2360" s="707"/>
      <c r="T2360" s="727"/>
    </row>
    <row r="2361" spans="10:20">
      <c r="J2361" s="160"/>
      <c r="K2361" s="160"/>
      <c r="M2361" s="727"/>
      <c r="N2361" s="727"/>
      <c r="S2361" s="707"/>
      <c r="T2361" s="727"/>
    </row>
    <row r="2362" spans="10:20">
      <c r="J2362" s="160"/>
      <c r="K2362" s="160"/>
      <c r="M2362" s="727"/>
      <c r="N2362" s="727"/>
      <c r="S2362" s="707"/>
      <c r="T2362" s="727"/>
    </row>
    <row r="2363" spans="10:20">
      <c r="J2363" s="160"/>
      <c r="K2363" s="160"/>
      <c r="M2363" s="727"/>
      <c r="N2363" s="727"/>
      <c r="S2363" s="707"/>
      <c r="T2363" s="727"/>
    </row>
    <row r="2364" spans="10:20">
      <c r="J2364" s="160"/>
      <c r="K2364" s="160"/>
      <c r="M2364" s="727"/>
      <c r="N2364" s="727"/>
      <c r="S2364" s="707"/>
      <c r="T2364" s="727"/>
    </row>
    <row r="2365" spans="10:20">
      <c r="J2365" s="160"/>
      <c r="K2365" s="160"/>
      <c r="M2365" s="727"/>
      <c r="N2365" s="727"/>
      <c r="S2365" s="707"/>
      <c r="T2365" s="727"/>
    </row>
    <row r="2366" spans="10:20">
      <c r="J2366" s="160"/>
      <c r="K2366" s="160"/>
      <c r="M2366" s="727"/>
      <c r="N2366" s="727"/>
      <c r="S2366" s="707"/>
      <c r="T2366" s="727"/>
    </row>
    <row r="2367" spans="10:20">
      <c r="J2367" s="160"/>
      <c r="K2367" s="160"/>
      <c r="M2367" s="727"/>
      <c r="N2367" s="727"/>
      <c r="S2367" s="707"/>
      <c r="T2367" s="727"/>
    </row>
    <row r="2368" spans="10:20">
      <c r="J2368" s="160"/>
      <c r="K2368" s="160"/>
      <c r="M2368" s="727"/>
      <c r="N2368" s="727"/>
      <c r="S2368" s="707"/>
      <c r="T2368" s="727"/>
    </row>
    <row r="2369" spans="10:20">
      <c r="J2369" s="160"/>
      <c r="K2369" s="160"/>
      <c r="M2369" s="727"/>
      <c r="N2369" s="727"/>
      <c r="S2369" s="707"/>
      <c r="T2369" s="727"/>
    </row>
    <row r="2370" spans="10:20">
      <c r="J2370" s="160"/>
      <c r="K2370" s="160"/>
      <c r="M2370" s="727"/>
      <c r="N2370" s="727"/>
      <c r="S2370" s="707"/>
      <c r="T2370" s="727"/>
    </row>
    <row r="2371" spans="10:20">
      <c r="J2371" s="160"/>
      <c r="K2371" s="160"/>
      <c r="M2371" s="727"/>
      <c r="N2371" s="727"/>
      <c r="S2371" s="707"/>
      <c r="T2371" s="727"/>
    </row>
    <row r="2372" spans="10:20">
      <c r="K2372" s="160"/>
      <c r="M2372" s="728"/>
      <c r="N2372" s="728"/>
      <c r="O2372" s="707"/>
      <c r="P2372" s="707"/>
      <c r="Q2372" s="707"/>
      <c r="S2372" s="707"/>
      <c r="T2372" s="728"/>
    </row>
    <row r="2373" spans="10:20">
      <c r="J2373" s="160"/>
      <c r="K2373" s="160"/>
      <c r="M2373" s="727"/>
      <c r="N2373" s="727"/>
      <c r="S2373" s="707"/>
      <c r="T2373" s="727"/>
    </row>
    <row r="2374" spans="10:20">
      <c r="J2374" s="160"/>
      <c r="K2374" s="160"/>
      <c r="M2374" s="727"/>
      <c r="N2374" s="727"/>
      <c r="S2374" s="707"/>
      <c r="T2374" s="727"/>
    </row>
    <row r="2375" spans="10:20">
      <c r="J2375" s="160"/>
      <c r="K2375" s="160"/>
      <c r="M2375" s="727"/>
      <c r="N2375" s="727"/>
      <c r="S2375" s="707"/>
      <c r="T2375" s="727"/>
    </row>
    <row r="2376" spans="10:20">
      <c r="J2376" s="160"/>
      <c r="K2376" s="160"/>
      <c r="M2376" s="727"/>
      <c r="N2376" s="727"/>
      <c r="S2376" s="707"/>
      <c r="T2376" s="727"/>
    </row>
    <row r="2377" spans="10:20">
      <c r="J2377" s="160"/>
      <c r="K2377" s="160"/>
      <c r="M2377" s="727"/>
      <c r="N2377" s="727"/>
      <c r="S2377" s="707"/>
      <c r="T2377" s="727"/>
    </row>
    <row r="2378" spans="10:20">
      <c r="J2378" s="160"/>
      <c r="K2378" s="160"/>
      <c r="M2378" s="727"/>
      <c r="N2378" s="727"/>
      <c r="S2378" s="707"/>
      <c r="T2378" s="727"/>
    </row>
    <row r="2379" spans="10:20">
      <c r="J2379" s="160"/>
      <c r="K2379" s="160"/>
      <c r="M2379" s="727"/>
      <c r="N2379" s="727"/>
      <c r="S2379" s="707"/>
      <c r="T2379" s="727"/>
    </row>
    <row r="2380" spans="10:20">
      <c r="J2380" s="160"/>
      <c r="K2380" s="160"/>
      <c r="M2380" s="727"/>
      <c r="N2380" s="727"/>
      <c r="S2380" s="707"/>
      <c r="T2380" s="727"/>
    </row>
    <row r="2381" spans="10:20">
      <c r="J2381" s="160"/>
      <c r="K2381" s="160"/>
      <c r="M2381" s="727"/>
      <c r="N2381" s="727"/>
      <c r="S2381" s="707"/>
      <c r="T2381" s="727"/>
    </row>
  </sheetData>
  <mergeCells count="6">
    <mergeCell ref="B39:R39"/>
    <mergeCell ref="B2:D2"/>
    <mergeCell ref="E2:F2"/>
    <mergeCell ref="H2:I2"/>
    <mergeCell ref="K2:L2"/>
    <mergeCell ref="N2:O2"/>
  </mergeCells>
  <pageMargins left="0.7" right="0.7" top="0.75" bottom="0.75" header="0.3" footer="0.3"/>
  <pageSetup paperSize="9" scale="2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J7"/>
  <sheetViews>
    <sheetView zoomScale="80" zoomScaleNormal="80" workbookViewId="0">
      <selection activeCell="F34" sqref="F34"/>
    </sheetView>
  </sheetViews>
  <sheetFormatPr defaultColWidth="9.140625" defaultRowHeight="15"/>
  <cols>
    <col min="1" max="1" width="35.140625" customWidth="1"/>
    <col min="2" max="2" width="19.85546875" bestFit="1" customWidth="1"/>
    <col min="3" max="10" width="13.85546875" customWidth="1"/>
  </cols>
  <sheetData>
    <row r="1" spans="1:10" ht="16.5" thickBot="1">
      <c r="A1" s="1972" t="s">
        <v>604</v>
      </c>
      <c r="B1" s="1972"/>
      <c r="C1" s="1972"/>
      <c r="D1" s="1972"/>
      <c r="E1" s="1972"/>
      <c r="F1" s="1972"/>
      <c r="G1" s="1972"/>
      <c r="H1" s="1972"/>
      <c r="I1" s="1972"/>
      <c r="J1" s="1972"/>
    </row>
    <row r="2" spans="1:10" s="94" customFormat="1" ht="30" customHeight="1">
      <c r="A2" s="266" t="s">
        <v>1</v>
      </c>
      <c r="B2" s="271" t="s">
        <v>597</v>
      </c>
      <c r="C2" s="271" t="s">
        <v>598</v>
      </c>
      <c r="D2" s="271" t="s">
        <v>595</v>
      </c>
      <c r="E2" s="271" t="s">
        <v>596</v>
      </c>
      <c r="F2" s="271" t="s">
        <v>599</v>
      </c>
      <c r="G2" s="271" t="s">
        <v>600</v>
      </c>
      <c r="H2" s="267" t="s">
        <v>601</v>
      </c>
      <c r="I2" s="267" t="s">
        <v>602</v>
      </c>
      <c r="J2" s="268" t="s">
        <v>603</v>
      </c>
    </row>
    <row r="3" spans="1:10">
      <c r="A3" s="348" t="s">
        <v>592</v>
      </c>
      <c r="B3" s="270">
        <v>45684</v>
      </c>
      <c r="C3" s="270">
        <v>45993</v>
      </c>
      <c r="D3" s="270">
        <v>45738</v>
      </c>
      <c r="E3" s="270">
        <v>46047</v>
      </c>
      <c r="F3" s="270"/>
      <c r="G3" s="270"/>
      <c r="H3" s="272">
        <v>0</v>
      </c>
      <c r="I3" s="273">
        <v>0</v>
      </c>
      <c r="J3" s="718">
        <v>0</v>
      </c>
    </row>
    <row r="4" spans="1:10">
      <c r="A4" s="349" t="s">
        <v>593</v>
      </c>
      <c r="B4" s="270">
        <v>45729</v>
      </c>
      <c r="C4" s="270">
        <v>45875</v>
      </c>
      <c r="D4" s="270">
        <v>45760</v>
      </c>
      <c r="E4" s="270">
        <v>45929</v>
      </c>
      <c r="F4" s="270"/>
      <c r="G4" s="270"/>
      <c r="H4" s="272">
        <v>0</v>
      </c>
      <c r="I4" s="273">
        <v>0</v>
      </c>
      <c r="J4" s="718">
        <v>0</v>
      </c>
    </row>
    <row r="5" spans="1:10">
      <c r="A5" s="349" t="s">
        <v>594</v>
      </c>
      <c r="B5" s="270"/>
      <c r="C5" s="270"/>
      <c r="D5" s="270"/>
      <c r="E5" s="270"/>
      <c r="F5" s="270"/>
      <c r="G5" s="270"/>
      <c r="H5" s="272">
        <v>0</v>
      </c>
      <c r="I5" s="273">
        <v>0</v>
      </c>
      <c r="J5" s="718">
        <v>0</v>
      </c>
    </row>
    <row r="6" spans="1:10">
      <c r="A6" s="349" t="s">
        <v>605</v>
      </c>
      <c r="B6" s="270"/>
      <c r="C6" s="270"/>
      <c r="D6" s="270"/>
      <c r="E6" s="270"/>
      <c r="F6" s="270"/>
      <c r="G6" s="270"/>
      <c r="H6" s="272">
        <v>0</v>
      </c>
      <c r="I6" s="273">
        <v>0</v>
      </c>
      <c r="J6" s="718">
        <v>0</v>
      </c>
    </row>
    <row r="7" spans="1:10" ht="15.75" thickBot="1">
      <c r="A7" s="350" t="s">
        <v>5</v>
      </c>
      <c r="B7" s="269"/>
      <c r="C7" s="269"/>
      <c r="D7" s="269"/>
      <c r="E7" s="269"/>
      <c r="F7" s="269"/>
      <c r="G7" s="269"/>
      <c r="H7" s="274">
        <v>0</v>
      </c>
      <c r="I7" s="275">
        <v>0</v>
      </c>
      <c r="J7" s="276">
        <v>0</v>
      </c>
    </row>
  </sheetData>
  <mergeCells count="1">
    <mergeCell ref="A1:J1"/>
  </mergeCells>
  <pageMargins left="0.7" right="0.7" top="0.75" bottom="0.75" header="0.3" footer="0.3"/>
  <pageSetup paperSize="8"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election activeCell="E19" sqref="E19"/>
    </sheetView>
  </sheetViews>
  <sheetFormatPr defaultRowHeight="15"/>
  <cols>
    <col min="3" max="3" width="9.85546875" bestFit="1" customWidth="1"/>
    <col min="4" max="4" width="25.5703125" bestFit="1" customWidth="1"/>
    <col min="6" max="6" width="15.85546875" bestFit="1" customWidth="1"/>
    <col min="7" max="7" width="56.42578125" bestFit="1" customWidth="1"/>
    <col min="8" max="8" width="20.42578125" bestFit="1" customWidth="1"/>
    <col min="9" max="9" width="22" bestFit="1" customWidth="1"/>
    <col min="11" max="11" width="11.28515625" bestFit="1" customWidth="1"/>
  </cols>
  <sheetData>
    <row r="2" spans="3:12" ht="15.75" thickBot="1"/>
    <row r="3" spans="3:12">
      <c r="C3" s="47" t="s">
        <v>76</v>
      </c>
    </row>
    <row r="4" spans="3:12">
      <c r="C4" s="159" t="s">
        <v>26</v>
      </c>
      <c r="E4" t="s">
        <v>72</v>
      </c>
    </row>
    <row r="5" spans="3:12">
      <c r="C5" s="159" t="s">
        <v>4</v>
      </c>
      <c r="E5" t="s">
        <v>73</v>
      </c>
      <c r="K5" t="s">
        <v>133</v>
      </c>
    </row>
    <row r="6" spans="3:12">
      <c r="C6" s="159" t="s">
        <v>32</v>
      </c>
      <c r="K6" t="s">
        <v>134</v>
      </c>
    </row>
    <row r="7" spans="3:12">
      <c r="C7" s="13"/>
      <c r="D7" s="14"/>
      <c r="E7" s="14"/>
      <c r="G7" s="14"/>
      <c r="H7" s="14"/>
      <c r="I7" s="14"/>
    </row>
    <row r="8" spans="3:12">
      <c r="C8" s="15"/>
      <c r="D8" s="7"/>
      <c r="E8" s="7"/>
      <c r="F8" s="16"/>
      <c r="G8" s="7"/>
      <c r="H8" s="7"/>
      <c r="I8" s="14"/>
    </row>
    <row r="9" spans="3:12">
      <c r="D9" s="52"/>
      <c r="E9" s="52"/>
      <c r="G9" s="7"/>
      <c r="H9" s="7"/>
      <c r="I9" s="7"/>
    </row>
    <row r="10" spans="3:12">
      <c r="C10" s="7" t="s">
        <v>80</v>
      </c>
      <c r="D10" s="7" t="s">
        <v>81</v>
      </c>
      <c r="E10" s="7"/>
      <c r="F10" s="7" t="s">
        <v>81</v>
      </c>
      <c r="G10" s="7"/>
      <c r="H10" s="7" t="s">
        <v>75</v>
      </c>
      <c r="I10" s="6"/>
      <c r="J10" s="17" t="s">
        <v>43</v>
      </c>
    </row>
    <row r="11" spans="3:12">
      <c r="C11" s="4"/>
      <c r="D11" s="4"/>
      <c r="E11" s="4"/>
      <c r="F11" s="4"/>
      <c r="G11" s="4"/>
      <c r="H11" s="7"/>
      <c r="J11" s="6" t="s">
        <v>115</v>
      </c>
      <c r="K11" t="s">
        <v>21</v>
      </c>
      <c r="L11" s="56" t="s">
        <v>84</v>
      </c>
    </row>
    <row r="12" spans="3:12">
      <c r="C12" s="4" t="s">
        <v>82</v>
      </c>
      <c r="D12" s="48" t="s">
        <v>83</v>
      </c>
      <c r="E12" s="48"/>
      <c r="F12" s="4" t="s">
        <v>83</v>
      </c>
      <c r="G12" s="4"/>
      <c r="H12" s="4" t="s">
        <v>84</v>
      </c>
      <c r="J12" s="6" t="s">
        <v>116</v>
      </c>
      <c r="K12" s="4" t="s">
        <v>49</v>
      </c>
      <c r="L12" s="56" t="s">
        <v>119</v>
      </c>
    </row>
    <row r="13" spans="3:12">
      <c r="C13" s="4" t="s">
        <v>82</v>
      </c>
      <c r="D13" s="48" t="s">
        <v>85</v>
      </c>
      <c r="E13" s="48"/>
      <c r="F13" s="4" t="s">
        <v>85</v>
      </c>
      <c r="G13" s="4"/>
      <c r="H13" s="4" t="s">
        <v>86</v>
      </c>
      <c r="J13" s="6" t="s">
        <v>117</v>
      </c>
      <c r="K13" s="4" t="s">
        <v>99</v>
      </c>
      <c r="L13" s="56" t="s">
        <v>120</v>
      </c>
    </row>
    <row r="14" spans="3:12">
      <c r="C14" s="4" t="s">
        <v>82</v>
      </c>
      <c r="D14" s="48" t="s">
        <v>87</v>
      </c>
      <c r="E14" s="48"/>
      <c r="F14" s="4"/>
      <c r="G14" s="4"/>
      <c r="H14" s="4" t="s">
        <v>88</v>
      </c>
      <c r="J14" s="6"/>
      <c r="K14" t="s">
        <v>360</v>
      </c>
      <c r="L14" s="56" t="s">
        <v>4</v>
      </c>
    </row>
    <row r="15" spans="3:12">
      <c r="C15" s="4" t="s">
        <v>82</v>
      </c>
      <c r="D15" s="48" t="s">
        <v>22</v>
      </c>
      <c r="E15" s="48"/>
      <c r="F15" s="4" t="s">
        <v>22</v>
      </c>
      <c r="G15" s="4" t="s">
        <v>103</v>
      </c>
      <c r="H15" s="4" t="s">
        <v>89</v>
      </c>
      <c r="J15" s="6"/>
      <c r="K15" s="4" t="s">
        <v>118</v>
      </c>
    </row>
    <row r="16" spans="3:12">
      <c r="C16" s="4" t="s">
        <v>90</v>
      </c>
      <c r="D16" s="48" t="s">
        <v>123</v>
      </c>
      <c r="E16" s="48"/>
      <c r="F16" s="4" t="s">
        <v>90</v>
      </c>
      <c r="G16" s="4" t="s">
        <v>100</v>
      </c>
      <c r="H16" s="4" t="s">
        <v>91</v>
      </c>
      <c r="I16" s="4" t="s">
        <v>567</v>
      </c>
      <c r="J16" s="6"/>
    </row>
    <row r="17" spans="3:10">
      <c r="C17" s="4" t="s">
        <v>90</v>
      </c>
      <c r="D17" s="48" t="s">
        <v>92</v>
      </c>
      <c r="E17" s="48"/>
      <c r="F17" s="4"/>
      <c r="G17" s="4" t="s">
        <v>101</v>
      </c>
      <c r="H17" s="4" t="s">
        <v>93</v>
      </c>
      <c r="I17" t="s">
        <v>96</v>
      </c>
      <c r="J17" s="6"/>
    </row>
    <row r="18" spans="3:10">
      <c r="C18" s="4" t="s">
        <v>90</v>
      </c>
      <c r="D18" s="48" t="s">
        <v>79</v>
      </c>
      <c r="E18" s="48"/>
      <c r="F18" s="4" t="s">
        <v>94</v>
      </c>
      <c r="G18" s="4" t="s">
        <v>102</v>
      </c>
      <c r="H18" s="4" t="s">
        <v>95</v>
      </c>
      <c r="I18" s="4" t="s">
        <v>568</v>
      </c>
    </row>
    <row r="19" spans="3:10">
      <c r="C19" s="4"/>
      <c r="D19" s="53" t="s">
        <v>97</v>
      </c>
      <c r="E19" s="53"/>
      <c r="F19" s="4"/>
      <c r="G19" s="4"/>
      <c r="H19" s="4"/>
      <c r="J19" s="6"/>
    </row>
    <row r="20" spans="3:10">
      <c r="C20" s="4"/>
      <c r="D20" s="53" t="s">
        <v>98</v>
      </c>
      <c r="E20" s="4"/>
      <c r="F20" s="4"/>
      <c r="G20" s="4"/>
    </row>
    <row r="41" spans="2:11" ht="18.75">
      <c r="B41" s="1975" t="s">
        <v>36</v>
      </c>
      <c r="C41" s="1976"/>
      <c r="D41" s="1976"/>
      <c r="E41" s="1976"/>
      <c r="F41" s="1976"/>
      <c r="G41" s="1976"/>
      <c r="H41" s="1976"/>
      <c r="I41" s="1977"/>
    </row>
    <row r="42" spans="2:11">
      <c r="B42" s="1974" t="s">
        <v>41</v>
      </c>
      <c r="C42" s="1974"/>
      <c r="D42" s="1974"/>
      <c r="E42" s="9" t="s">
        <v>42</v>
      </c>
      <c r="F42" s="9" t="s">
        <v>43</v>
      </c>
      <c r="G42" s="19" t="s">
        <v>18</v>
      </c>
      <c r="H42" s="19" t="s">
        <v>15</v>
      </c>
      <c r="I42" s="18" t="s">
        <v>16</v>
      </c>
    </row>
    <row r="43" spans="2:11">
      <c r="B43" s="1978" t="s">
        <v>142</v>
      </c>
      <c r="C43" s="1978"/>
      <c r="D43" s="1978"/>
      <c r="E43" s="8">
        <v>1</v>
      </c>
      <c r="F43" s="8">
        <f>IFERROR('Weekly Progress Report'!$Z$38,1)</f>
        <v>0.98979421811213864</v>
      </c>
      <c r="G43" s="10" t="s">
        <v>44</v>
      </c>
      <c r="H43" s="11"/>
      <c r="I43" s="12"/>
    </row>
    <row r="44" spans="2:11">
      <c r="B44" s="1978" t="s">
        <v>143</v>
      </c>
      <c r="C44" s="1978"/>
      <c r="D44" s="1978"/>
      <c r="E44" s="8">
        <v>1</v>
      </c>
      <c r="F44" s="8">
        <f>IFERROR('Weekly Progress Report'!$N$38,1)</f>
        <v>0.98755924125197048</v>
      </c>
      <c r="G44" s="10" t="s">
        <v>44</v>
      </c>
      <c r="H44" s="11"/>
      <c r="I44" s="12"/>
    </row>
    <row r="45" spans="2:11">
      <c r="B45" s="1973" t="s">
        <v>564</v>
      </c>
      <c r="C45" s="1973"/>
      <c r="D45" s="1973"/>
      <c r="E45" s="8">
        <v>1</v>
      </c>
      <c r="F45" s="8">
        <f>IFERROR(('Weekly Progress Report'!G98+'Weekly Progress Report'!H98)/'Weekly Progress Report'!F98,1)</f>
        <v>121.26666666666667</v>
      </c>
      <c r="G45" s="10" t="s">
        <v>44</v>
      </c>
      <c r="H45" s="11"/>
      <c r="I45" s="12"/>
      <c r="K45">
        <f>12/20</f>
        <v>0.6</v>
      </c>
    </row>
    <row r="46" spans="2:11">
      <c r="B46" s="1973" t="s">
        <v>37</v>
      </c>
      <c r="C46" s="1973"/>
      <c r="D46" s="1973"/>
      <c r="E46" s="8">
        <v>1</v>
      </c>
      <c r="F46" s="8">
        <f>IFERROR('Weekly Progress Report'!N102/'Weekly Progress Report'!M102,1)</f>
        <v>0.64617940199335544</v>
      </c>
      <c r="G46" s="10" t="s">
        <v>44</v>
      </c>
      <c r="H46" s="11"/>
      <c r="I46" s="12"/>
    </row>
    <row r="47" spans="2:11">
      <c r="B47" s="1973" t="s">
        <v>565</v>
      </c>
      <c r="C47" s="1973"/>
      <c r="D47" s="1973"/>
      <c r="E47" s="8">
        <v>1</v>
      </c>
      <c r="F47" s="8">
        <f>IFERROR('Weekly Progress Report'!U102/'Weekly Progress Report'!T102,1)</f>
        <v>0.80838323353293418</v>
      </c>
      <c r="G47" s="10" t="s">
        <v>44</v>
      </c>
      <c r="H47" s="250"/>
      <c r="I47" s="251"/>
    </row>
    <row r="48" spans="2:11">
      <c r="B48" s="1973" t="s">
        <v>38</v>
      </c>
      <c r="C48" s="1973"/>
      <c r="D48" s="1973"/>
      <c r="E48" s="8">
        <v>1</v>
      </c>
      <c r="F48" s="8">
        <f>IFERROR('Weekly Progress Report'!R84/'Weekly Progress Report'!R82,1)</f>
        <v>0</v>
      </c>
      <c r="G48" s="10" t="s">
        <v>44</v>
      </c>
      <c r="H48" s="11"/>
      <c r="I48" s="12"/>
    </row>
    <row r="49" spans="2:9">
      <c r="B49" s="1973" t="s">
        <v>39</v>
      </c>
      <c r="C49" s="1973"/>
      <c r="D49" s="1973"/>
      <c r="E49" s="8">
        <v>1</v>
      </c>
      <c r="F49" s="8" t="e">
        <f>+'HSE-Stat'!J22</f>
        <v>#DIV/0!</v>
      </c>
      <c r="G49" s="10" t="s">
        <v>44</v>
      </c>
      <c r="H49" s="11"/>
      <c r="I49" s="12"/>
    </row>
    <row r="50" spans="2:9">
      <c r="B50" s="1973" t="s">
        <v>40</v>
      </c>
      <c r="C50" s="1973"/>
      <c r="D50" s="1973"/>
      <c r="E50" s="8">
        <v>1</v>
      </c>
      <c r="F50" s="8" t="e">
        <f>+'Quality-Stat'!J41</f>
        <v>#DIV/0!</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19AF-78D7-4561-8CCC-99D69E0B74BC}">
  <sheetPr codeName="Sheet24" filterMode="1">
    <pageSetUpPr fitToPage="1"/>
  </sheetPr>
  <dimension ref="A1:AJ61"/>
  <sheetViews>
    <sheetView rightToLeft="1" view="pageBreakPreview" topLeftCell="T1" zoomScale="40" zoomScaleNormal="40" zoomScaleSheetLayoutView="40" workbookViewId="0">
      <selection activeCell="Z37" sqref="Z37"/>
    </sheetView>
  </sheetViews>
  <sheetFormatPr defaultColWidth="8.7109375" defaultRowHeight="15"/>
  <cols>
    <col min="1" max="1" width="19.28515625" style="52" customWidth="1"/>
    <col min="2" max="2" width="25.140625" style="52" bestFit="1" customWidth="1"/>
    <col min="3" max="3" width="26.140625" style="52" hidden="1" customWidth="1"/>
    <col min="4" max="4" width="35.140625" style="52" bestFit="1" customWidth="1"/>
    <col min="5" max="5" width="34.7109375" style="52" bestFit="1" customWidth="1"/>
    <col min="6" max="6" width="27.28515625" style="52" bestFit="1" customWidth="1"/>
    <col min="7" max="7" width="28.140625" style="52" bestFit="1" customWidth="1"/>
    <col min="8" max="8" width="32.28515625" style="52" bestFit="1" customWidth="1"/>
    <col min="9" max="9" width="33.140625" style="52" bestFit="1" customWidth="1"/>
    <col min="10" max="11" width="31.7109375" style="52" bestFit="1" customWidth="1"/>
    <col min="12" max="13" width="31.7109375" style="52" customWidth="1"/>
    <col min="14" max="15" width="104.140625" style="52" customWidth="1"/>
    <col min="16" max="17" width="106.140625" style="52" customWidth="1"/>
    <col min="18" max="19" width="93.140625" style="52" customWidth="1"/>
    <col min="20" max="21" width="87.140625" style="52" customWidth="1"/>
    <col min="22" max="23" width="94.140625" style="52" customWidth="1"/>
    <col min="24" max="24" width="48.28515625" style="52" hidden="1" customWidth="1"/>
    <col min="25" max="25" width="41" style="52" bestFit="1" customWidth="1"/>
    <col min="26" max="26" width="41" style="52" customWidth="1"/>
    <col min="27" max="28" width="55.140625" style="52" customWidth="1"/>
    <col min="29" max="29" width="40.7109375" style="52" bestFit="1" customWidth="1"/>
    <col min="30" max="30" width="25.140625" style="778" hidden="1" customWidth="1"/>
    <col min="31" max="32" width="32.28515625" style="658" hidden="1" customWidth="1"/>
    <col min="33" max="33" width="67.140625" style="52" customWidth="1"/>
    <col min="34" max="34" width="50.28515625" style="52" customWidth="1"/>
    <col min="35" max="35" width="20.7109375" style="52" customWidth="1"/>
    <col min="36" max="36" width="24.7109375" style="52" customWidth="1"/>
    <col min="37" max="16384" width="8.7109375" style="52"/>
  </cols>
  <sheetData>
    <row r="1" spans="1:36" ht="114" customHeight="1" thickBot="1">
      <c r="A1" s="1979" t="s">
        <v>6355</v>
      </c>
      <c r="B1" s="1979"/>
      <c r="C1" s="1980"/>
      <c r="D1" s="1979"/>
      <c r="E1" s="1979"/>
      <c r="F1" s="1979"/>
      <c r="G1" s="1979"/>
      <c r="H1" s="1979"/>
      <c r="I1" s="1979"/>
      <c r="J1" s="1979"/>
      <c r="K1" s="1979"/>
      <c r="L1" s="1979"/>
      <c r="M1" s="1979"/>
      <c r="N1" s="1979"/>
      <c r="O1" s="1979"/>
      <c r="P1" s="1979"/>
      <c r="Q1" s="1979"/>
      <c r="R1" s="1979"/>
      <c r="S1" s="1979"/>
      <c r="T1" s="1979"/>
      <c r="U1" s="1979"/>
      <c r="V1" s="1979"/>
      <c r="W1" s="1979"/>
      <c r="X1" s="1980"/>
      <c r="Y1" s="1979"/>
      <c r="Z1" s="1979"/>
      <c r="AA1" s="1979"/>
      <c r="AB1" s="1979"/>
      <c r="AC1" s="1979"/>
    </row>
    <row r="2" spans="1:36" ht="60">
      <c r="A2" s="869" t="s">
        <v>17</v>
      </c>
      <c r="B2" s="868" t="s">
        <v>6354</v>
      </c>
      <c r="C2" s="868" t="s">
        <v>6353</v>
      </c>
      <c r="D2" s="868" t="s">
        <v>114</v>
      </c>
      <c r="E2" s="868" t="s">
        <v>6352</v>
      </c>
      <c r="F2" s="868" t="s">
        <v>6351</v>
      </c>
      <c r="G2" s="868" t="s">
        <v>6350</v>
      </c>
      <c r="H2" s="868" t="s">
        <v>6349</v>
      </c>
      <c r="I2" s="868" t="s">
        <v>6348</v>
      </c>
      <c r="J2" s="867" t="s">
        <v>6347</v>
      </c>
      <c r="K2" s="866" t="s">
        <v>6346</v>
      </c>
      <c r="L2" s="865" t="s">
        <v>6345</v>
      </c>
      <c r="M2" s="864" t="s">
        <v>6344</v>
      </c>
      <c r="N2" s="863" t="s">
        <v>6343</v>
      </c>
      <c r="O2" s="862" t="s">
        <v>6342</v>
      </c>
      <c r="P2" s="861" t="s">
        <v>6341</v>
      </c>
      <c r="Q2" s="861" t="s">
        <v>6340</v>
      </c>
      <c r="R2" s="861" t="s">
        <v>6339</v>
      </c>
      <c r="S2" s="861" t="s">
        <v>6338</v>
      </c>
      <c r="T2" s="861" t="s">
        <v>6337</v>
      </c>
      <c r="U2" s="861" t="s">
        <v>6336</v>
      </c>
      <c r="V2" s="861" t="s">
        <v>6436</v>
      </c>
      <c r="W2" s="861" t="s">
        <v>6435</v>
      </c>
      <c r="X2" s="860" t="s">
        <v>6335</v>
      </c>
      <c r="Y2" s="859" t="s">
        <v>6442</v>
      </c>
      <c r="Z2" s="859" t="s">
        <v>6443</v>
      </c>
      <c r="AA2" s="858" t="s">
        <v>6444</v>
      </c>
      <c r="AB2" s="858" t="s">
        <v>6445</v>
      </c>
      <c r="AC2" s="856" t="s">
        <v>6334</v>
      </c>
      <c r="AD2" s="857" t="s">
        <v>6333</v>
      </c>
      <c r="AE2" s="856" t="s">
        <v>6332</v>
      </c>
      <c r="AF2" s="856" t="s">
        <v>6331</v>
      </c>
      <c r="AG2" s="855">
        <f ca="1">TODAY()</f>
        <v>46306</v>
      </c>
    </row>
    <row r="3" spans="1:36" ht="224.1" hidden="1" customHeight="1">
      <c r="A3" s="793">
        <v>1</v>
      </c>
      <c r="B3" s="845" t="s">
        <v>6270</v>
      </c>
      <c r="C3" s="845" t="s">
        <v>5977</v>
      </c>
      <c r="D3" s="845" t="s">
        <v>6330</v>
      </c>
      <c r="E3" s="845" t="s">
        <v>6329</v>
      </c>
      <c r="F3" s="845" t="s">
        <v>6313</v>
      </c>
      <c r="G3" s="845" t="s">
        <v>6328</v>
      </c>
      <c r="H3" s="831">
        <v>45343</v>
      </c>
      <c r="I3" s="831">
        <v>46073</v>
      </c>
      <c r="J3" s="844">
        <v>24.333333333333332</v>
      </c>
      <c r="K3" s="843">
        <v>299993709.00000006</v>
      </c>
      <c r="L3" s="788" t="str">
        <f t="shared" ref="L3:L36" ca="1" si="0">IF(($AG$2-H3)/(I3-H3)&gt;=1,"100%",IF(($AG$2-H3)/(I3-H3)&lt;0,"0%",($AG$2-H3)/(I3-H3)))</f>
        <v>100%</v>
      </c>
      <c r="M3" s="853">
        <v>29999370.899999999</v>
      </c>
      <c r="N3" s="850" t="s">
        <v>6283</v>
      </c>
      <c r="O3" s="850"/>
      <c r="P3" s="854" t="s">
        <v>6327</v>
      </c>
      <c r="Q3" s="854"/>
      <c r="R3" s="854" t="s">
        <v>6326</v>
      </c>
      <c r="S3" s="854"/>
      <c r="T3" s="854" t="s">
        <v>6325</v>
      </c>
      <c r="U3" s="854"/>
      <c r="V3" s="850" t="s">
        <v>6324</v>
      </c>
      <c r="W3" s="850"/>
      <c r="X3" s="785" t="s">
        <v>6323</v>
      </c>
      <c r="Y3" s="842">
        <v>0.6</v>
      </c>
      <c r="Z3" s="842"/>
      <c r="AA3" s="841">
        <v>179996225.40000004</v>
      </c>
      <c r="AB3" s="841"/>
      <c r="AC3" s="840">
        <v>46021</v>
      </c>
      <c r="AD3" s="852">
        <v>13000000</v>
      </c>
      <c r="AE3" s="851" t="s">
        <v>6079</v>
      </c>
      <c r="AF3" s="851" t="s">
        <v>6322</v>
      </c>
    </row>
    <row r="4" spans="1:36" ht="116.25" hidden="1">
      <c r="A4" s="793">
        <v>2</v>
      </c>
      <c r="B4" s="845" t="s">
        <v>6270</v>
      </c>
      <c r="C4" s="845" t="s">
        <v>6269</v>
      </c>
      <c r="D4" s="845" t="s">
        <v>6321</v>
      </c>
      <c r="E4" s="845" t="s">
        <v>6320</v>
      </c>
      <c r="F4" s="845" t="s">
        <v>6313</v>
      </c>
      <c r="G4" s="845" t="s">
        <v>6319</v>
      </c>
      <c r="H4" s="831">
        <v>45391</v>
      </c>
      <c r="I4" s="831">
        <v>45629</v>
      </c>
      <c r="J4" s="844">
        <v>3</v>
      </c>
      <c r="K4" s="843">
        <v>5999425</v>
      </c>
      <c r="L4" s="788" t="str">
        <f t="shared" ca="1" si="0"/>
        <v>100%</v>
      </c>
      <c r="M4" s="781">
        <v>0</v>
      </c>
      <c r="N4" s="827" t="s">
        <v>5972</v>
      </c>
      <c r="O4" s="850"/>
      <c r="P4" s="854" t="s">
        <v>6318</v>
      </c>
      <c r="Q4" s="854"/>
      <c r="R4" s="854" t="s">
        <v>6317</v>
      </c>
      <c r="S4" s="854"/>
      <c r="T4" s="854" t="s">
        <v>6316</v>
      </c>
      <c r="U4" s="854"/>
      <c r="V4" s="850" t="s">
        <v>5969</v>
      </c>
      <c r="W4" s="850"/>
      <c r="X4" s="785" t="s">
        <v>5969</v>
      </c>
      <c r="Y4" s="842">
        <v>1</v>
      </c>
      <c r="Z4" s="842"/>
      <c r="AA4" s="841">
        <v>4766997</v>
      </c>
      <c r="AB4" s="841"/>
      <c r="AC4" s="840">
        <v>45703</v>
      </c>
      <c r="AD4" s="781">
        <v>0</v>
      </c>
      <c r="AE4" s="780" t="s">
        <v>510</v>
      </c>
      <c r="AF4" s="780" t="s">
        <v>510</v>
      </c>
    </row>
    <row r="5" spans="1:36" ht="162.75" hidden="1">
      <c r="A5" s="793">
        <v>3</v>
      </c>
      <c r="B5" s="845" t="s">
        <v>6270</v>
      </c>
      <c r="C5" s="845" t="s">
        <v>5977</v>
      </c>
      <c r="D5" s="845" t="s">
        <v>6315</v>
      </c>
      <c r="E5" s="845" t="s">
        <v>6314</v>
      </c>
      <c r="F5" s="845" t="s">
        <v>6313</v>
      </c>
      <c r="G5" s="845" t="s">
        <v>6312</v>
      </c>
      <c r="H5" s="831">
        <v>45589</v>
      </c>
      <c r="I5" s="831">
        <v>46014</v>
      </c>
      <c r="J5" s="844">
        <v>14</v>
      </c>
      <c r="K5" s="843">
        <v>87953031</v>
      </c>
      <c r="L5" s="788" t="str">
        <f t="shared" ca="1" si="0"/>
        <v>100%</v>
      </c>
      <c r="M5" s="853">
        <v>8795303.0999999996</v>
      </c>
      <c r="N5" s="850" t="s">
        <v>6283</v>
      </c>
      <c r="O5" s="850"/>
      <c r="P5" s="854" t="s">
        <v>6311</v>
      </c>
      <c r="Q5" s="854"/>
      <c r="R5" s="854" t="s">
        <v>6310</v>
      </c>
      <c r="S5" s="854"/>
      <c r="T5" s="854" t="s">
        <v>6309</v>
      </c>
      <c r="U5" s="854"/>
      <c r="V5" s="850" t="s">
        <v>6308</v>
      </c>
      <c r="W5" s="850"/>
      <c r="X5" s="785" t="s">
        <v>5969</v>
      </c>
      <c r="Y5" s="842">
        <v>0.45</v>
      </c>
      <c r="Z5" s="842"/>
      <c r="AA5" s="841">
        <v>39578863.950000003</v>
      </c>
      <c r="AB5" s="841"/>
      <c r="AC5" s="840">
        <v>45892</v>
      </c>
      <c r="AD5" s="852">
        <v>10000000</v>
      </c>
      <c r="AE5" s="851" t="s">
        <v>6307</v>
      </c>
      <c r="AF5" s="851" t="s">
        <v>6306</v>
      </c>
    </row>
    <row r="6" spans="1:36" ht="186" hidden="1">
      <c r="A6" s="793">
        <v>4</v>
      </c>
      <c r="B6" s="845" t="s">
        <v>6270</v>
      </c>
      <c r="C6" s="845" t="s">
        <v>5977</v>
      </c>
      <c r="D6" s="845" t="s">
        <v>6305</v>
      </c>
      <c r="E6" s="845" t="s">
        <v>6304</v>
      </c>
      <c r="F6" s="845" t="s">
        <v>6285</v>
      </c>
      <c r="G6" s="845" t="s">
        <v>6178</v>
      </c>
      <c r="H6" s="831">
        <v>45298</v>
      </c>
      <c r="I6" s="831">
        <v>46028</v>
      </c>
      <c r="J6" s="844">
        <v>24.333333333333332</v>
      </c>
      <c r="K6" s="843">
        <v>45093675</v>
      </c>
      <c r="L6" s="788" t="str">
        <f t="shared" ca="1" si="0"/>
        <v>100%</v>
      </c>
      <c r="M6" s="853">
        <v>4509367.5</v>
      </c>
      <c r="N6" s="850" t="s">
        <v>6283</v>
      </c>
      <c r="O6" s="850"/>
      <c r="P6" s="828" t="s">
        <v>6189</v>
      </c>
      <c r="Q6" s="828"/>
      <c r="R6" s="828" t="s">
        <v>6303</v>
      </c>
      <c r="S6" s="828"/>
      <c r="T6" s="828" t="s">
        <v>6302</v>
      </c>
      <c r="U6" s="828"/>
      <c r="V6" s="827" t="s">
        <v>6301</v>
      </c>
      <c r="W6" s="827"/>
      <c r="X6" s="785" t="s">
        <v>5969</v>
      </c>
      <c r="Y6" s="842">
        <v>1</v>
      </c>
      <c r="Z6" s="842"/>
      <c r="AA6" s="841">
        <v>44239137.5</v>
      </c>
      <c r="AB6" s="841"/>
      <c r="AC6" s="840">
        <v>45746</v>
      </c>
      <c r="AD6" s="852">
        <v>4000000</v>
      </c>
      <c r="AE6" s="851" t="s">
        <v>6079</v>
      </c>
      <c r="AF6" s="851" t="s">
        <v>6300</v>
      </c>
      <c r="AG6" s="847"/>
      <c r="AH6" s="846"/>
      <c r="AJ6" s="846"/>
    </row>
    <row r="7" spans="1:36" ht="81" hidden="1">
      <c r="A7" s="793">
        <v>5</v>
      </c>
      <c r="B7" s="845" t="s">
        <v>6270</v>
      </c>
      <c r="C7" s="845" t="s">
        <v>6037</v>
      </c>
      <c r="D7" s="845" t="s">
        <v>6299</v>
      </c>
      <c r="E7" s="845" t="s">
        <v>6298</v>
      </c>
      <c r="F7" s="845" t="s">
        <v>6285</v>
      </c>
      <c r="G7" s="845" t="s">
        <v>5973</v>
      </c>
      <c r="H7" s="831">
        <v>45574</v>
      </c>
      <c r="I7" s="831">
        <v>45665</v>
      </c>
      <c r="J7" s="844">
        <v>3</v>
      </c>
      <c r="K7" s="843">
        <v>22997121.699999999</v>
      </c>
      <c r="L7" s="788" t="str">
        <f t="shared" ca="1" si="0"/>
        <v>100%</v>
      </c>
      <c r="M7" s="781">
        <v>0</v>
      </c>
      <c r="N7" s="850" t="s">
        <v>6283</v>
      </c>
      <c r="O7" s="850"/>
      <c r="P7" s="828" t="s">
        <v>6093</v>
      </c>
      <c r="Q7" s="828"/>
      <c r="R7" s="828" t="s">
        <v>6297</v>
      </c>
      <c r="S7" s="828"/>
      <c r="T7" s="828" t="s">
        <v>6189</v>
      </c>
      <c r="U7" s="828"/>
      <c r="V7" s="827" t="s">
        <v>6296</v>
      </c>
      <c r="W7" s="827"/>
      <c r="X7" s="785" t="s">
        <v>510</v>
      </c>
      <c r="Y7" s="842">
        <v>1</v>
      </c>
      <c r="Z7" s="842"/>
      <c r="AA7" s="841">
        <v>20724262.949999999</v>
      </c>
      <c r="AB7" s="841"/>
      <c r="AC7" s="824">
        <v>45664</v>
      </c>
      <c r="AD7" s="823">
        <v>2500000</v>
      </c>
      <c r="AE7" s="822" t="s">
        <v>6295</v>
      </c>
      <c r="AF7" s="822" t="s">
        <v>6084</v>
      </c>
      <c r="AG7" s="847"/>
      <c r="AH7" s="846"/>
      <c r="AJ7" s="846"/>
    </row>
    <row r="8" spans="1:36" ht="162.75" hidden="1">
      <c r="A8" s="793">
        <v>6</v>
      </c>
      <c r="B8" s="845" t="s">
        <v>6270</v>
      </c>
      <c r="C8" s="845" t="s">
        <v>5977</v>
      </c>
      <c r="D8" s="845" t="s">
        <v>6294</v>
      </c>
      <c r="E8" s="845" t="s">
        <v>6293</v>
      </c>
      <c r="F8" s="845" t="s">
        <v>6285</v>
      </c>
      <c r="G8" s="845" t="s">
        <v>6284</v>
      </c>
      <c r="H8" s="831">
        <v>45636</v>
      </c>
      <c r="I8" s="831">
        <v>46062</v>
      </c>
      <c r="J8" s="844">
        <v>14</v>
      </c>
      <c r="K8" s="843">
        <v>87312629</v>
      </c>
      <c r="L8" s="788" t="str">
        <f t="shared" ca="1" si="0"/>
        <v>100%</v>
      </c>
      <c r="M8" s="781">
        <v>0</v>
      </c>
      <c r="N8" s="827" t="s">
        <v>5972</v>
      </c>
      <c r="O8" s="827"/>
      <c r="P8" s="828" t="s">
        <v>6292</v>
      </c>
      <c r="Q8" s="828"/>
      <c r="R8" s="828" t="s">
        <v>6291</v>
      </c>
      <c r="S8" s="828"/>
      <c r="T8" s="828" t="s">
        <v>6290</v>
      </c>
      <c r="U8" s="828"/>
      <c r="V8" s="827" t="s">
        <v>6289</v>
      </c>
      <c r="W8" s="827"/>
      <c r="X8" s="785" t="s">
        <v>6288</v>
      </c>
      <c r="Y8" s="842">
        <v>0.3</v>
      </c>
      <c r="Z8" s="842"/>
      <c r="AA8" s="841">
        <v>26000000</v>
      </c>
      <c r="AB8" s="841"/>
      <c r="AC8" s="840">
        <v>45911</v>
      </c>
      <c r="AD8" s="781">
        <v>0</v>
      </c>
      <c r="AE8" s="780" t="s">
        <v>510</v>
      </c>
      <c r="AF8" s="780" t="s">
        <v>510</v>
      </c>
      <c r="AG8" s="847"/>
      <c r="AJ8" s="846"/>
    </row>
    <row r="9" spans="1:36" ht="325.5" hidden="1">
      <c r="A9" s="793">
        <v>7</v>
      </c>
      <c r="B9" s="845" t="s">
        <v>6270</v>
      </c>
      <c r="C9" s="845" t="s">
        <v>5977</v>
      </c>
      <c r="D9" s="845" t="s">
        <v>6287</v>
      </c>
      <c r="E9" s="845" t="s">
        <v>6286</v>
      </c>
      <c r="F9" s="845" t="s">
        <v>6285</v>
      </c>
      <c r="G9" s="845" t="s">
        <v>6284</v>
      </c>
      <c r="H9" s="831">
        <v>45538</v>
      </c>
      <c r="I9" s="831">
        <v>45697</v>
      </c>
      <c r="J9" s="844">
        <v>12</v>
      </c>
      <c r="K9" s="843">
        <v>21144020</v>
      </c>
      <c r="L9" s="788" t="str">
        <f t="shared" ca="1" si="0"/>
        <v>100%</v>
      </c>
      <c r="M9" s="781">
        <v>0</v>
      </c>
      <c r="N9" s="850" t="s">
        <v>6283</v>
      </c>
      <c r="O9" s="850"/>
      <c r="P9" s="828" t="s">
        <v>6282</v>
      </c>
      <c r="Q9" s="828"/>
      <c r="R9" s="849" t="s">
        <v>6281</v>
      </c>
      <c r="S9" s="849"/>
      <c r="T9" s="828" t="s">
        <v>6280</v>
      </c>
      <c r="U9" s="828"/>
      <c r="V9" s="848" t="s">
        <v>6279</v>
      </c>
      <c r="W9" s="848"/>
      <c r="X9" s="785" t="s">
        <v>5969</v>
      </c>
      <c r="Y9" s="842">
        <v>1</v>
      </c>
      <c r="Z9" s="842"/>
      <c r="AA9" s="841">
        <v>19520749</v>
      </c>
      <c r="AB9" s="841"/>
      <c r="AC9" s="840">
        <v>45750</v>
      </c>
      <c r="AD9" s="781">
        <v>0</v>
      </c>
      <c r="AE9" s="780" t="s">
        <v>510</v>
      </c>
      <c r="AF9" s="780" t="s">
        <v>510</v>
      </c>
      <c r="AG9" s="847"/>
      <c r="AH9" s="846"/>
      <c r="AJ9" s="846"/>
    </row>
    <row r="10" spans="1:36" ht="183.75" hidden="1">
      <c r="A10" s="793">
        <v>8</v>
      </c>
      <c r="B10" s="845" t="s">
        <v>6270</v>
      </c>
      <c r="C10" s="845" t="s">
        <v>6037</v>
      </c>
      <c r="D10" s="845" t="s">
        <v>6278</v>
      </c>
      <c r="E10" s="845" t="s">
        <v>6277</v>
      </c>
      <c r="F10" s="845" t="s">
        <v>6266</v>
      </c>
      <c r="G10" s="845" t="s">
        <v>6276</v>
      </c>
      <c r="H10" s="831">
        <v>45512</v>
      </c>
      <c r="I10" s="831">
        <v>45907</v>
      </c>
      <c r="J10" s="844">
        <v>13.166666666666666</v>
      </c>
      <c r="K10" s="843">
        <v>11524240.1</v>
      </c>
      <c r="L10" s="788" t="str">
        <f t="shared" ca="1" si="0"/>
        <v>100%</v>
      </c>
      <c r="M10" s="798">
        <v>1094651.7382608701</v>
      </c>
      <c r="N10" s="827" t="s">
        <v>6264</v>
      </c>
      <c r="O10" s="827"/>
      <c r="P10" s="828" t="s">
        <v>6275</v>
      </c>
      <c r="Q10" s="828"/>
      <c r="R10" s="828" t="s">
        <v>6274</v>
      </c>
      <c r="S10" s="828"/>
      <c r="T10" s="828" t="s">
        <v>6273</v>
      </c>
      <c r="U10" s="828"/>
      <c r="V10" s="827" t="s">
        <v>6272</v>
      </c>
      <c r="W10" s="827"/>
      <c r="X10" s="785" t="s">
        <v>6271</v>
      </c>
      <c r="Y10" s="842">
        <v>0.4</v>
      </c>
      <c r="Z10" s="842"/>
      <c r="AA10" s="841">
        <v>2500000</v>
      </c>
      <c r="AB10" s="841"/>
      <c r="AC10" s="840">
        <v>45748</v>
      </c>
      <c r="AD10" s="781">
        <v>0</v>
      </c>
      <c r="AE10" s="780" t="s">
        <v>510</v>
      </c>
      <c r="AF10" s="780" t="s">
        <v>510</v>
      </c>
    </row>
    <row r="11" spans="1:36" ht="116.25" hidden="1">
      <c r="A11" s="793">
        <v>9</v>
      </c>
      <c r="B11" s="845" t="s">
        <v>6270</v>
      </c>
      <c r="C11" s="845" t="s">
        <v>6269</v>
      </c>
      <c r="D11" s="845" t="s">
        <v>6268</v>
      </c>
      <c r="E11" s="845" t="s">
        <v>6267</v>
      </c>
      <c r="F11" s="845" t="s">
        <v>6266</v>
      </c>
      <c r="G11" s="845" t="s">
        <v>6265</v>
      </c>
      <c r="H11" s="831">
        <v>45524</v>
      </c>
      <c r="I11" s="831">
        <v>45949</v>
      </c>
      <c r="J11" s="844">
        <v>14</v>
      </c>
      <c r="K11" s="843">
        <v>8988580</v>
      </c>
      <c r="L11" s="788" t="str">
        <f t="shared" ca="1" si="0"/>
        <v>100%</v>
      </c>
      <c r="M11" s="781">
        <v>0</v>
      </c>
      <c r="N11" s="827" t="s">
        <v>6264</v>
      </c>
      <c r="O11" s="827"/>
      <c r="P11" s="828" t="s">
        <v>6263</v>
      </c>
      <c r="Q11" s="828"/>
      <c r="R11" s="828" t="s">
        <v>6262</v>
      </c>
      <c r="S11" s="828"/>
      <c r="T11" s="828" t="s">
        <v>5969</v>
      </c>
      <c r="U11" s="828"/>
      <c r="V11" s="827" t="s">
        <v>6261</v>
      </c>
      <c r="W11" s="827"/>
      <c r="X11" s="785" t="s">
        <v>510</v>
      </c>
      <c r="Y11" s="842">
        <v>0.75</v>
      </c>
      <c r="Z11" s="842"/>
      <c r="AA11" s="841">
        <v>4000000</v>
      </c>
      <c r="AB11" s="841"/>
      <c r="AC11" s="840">
        <v>45731</v>
      </c>
      <c r="AD11" s="781">
        <v>0</v>
      </c>
      <c r="AE11" s="780" t="s">
        <v>510</v>
      </c>
      <c r="AF11" s="780" t="s">
        <v>510</v>
      </c>
    </row>
    <row r="12" spans="1:36" ht="255.75" hidden="1">
      <c r="A12" s="793">
        <v>10</v>
      </c>
      <c r="B12" s="791" t="s">
        <v>6160</v>
      </c>
      <c r="C12" s="791" t="s">
        <v>5977</v>
      </c>
      <c r="D12" s="839" t="s">
        <v>6260</v>
      </c>
      <c r="E12" s="791" t="s">
        <v>6259</v>
      </c>
      <c r="F12" s="791" t="s">
        <v>6250</v>
      </c>
      <c r="G12" s="791" t="s">
        <v>6165</v>
      </c>
      <c r="H12" s="779">
        <v>45502</v>
      </c>
      <c r="I12" s="779">
        <v>46050</v>
      </c>
      <c r="J12" s="800">
        <v>18</v>
      </c>
      <c r="K12" s="799">
        <v>219997081</v>
      </c>
      <c r="L12" s="788" t="str">
        <f t="shared" ca="1" si="0"/>
        <v>100%</v>
      </c>
      <c r="M12" s="781">
        <v>0</v>
      </c>
      <c r="N12" s="813" t="s">
        <v>5983</v>
      </c>
      <c r="O12" s="813"/>
      <c r="P12" s="814" t="s">
        <v>6258</v>
      </c>
      <c r="Q12" s="814"/>
      <c r="R12" s="814" t="s">
        <v>6257</v>
      </c>
      <c r="S12" s="814"/>
      <c r="T12" s="814" t="s">
        <v>6256</v>
      </c>
      <c r="U12" s="814"/>
      <c r="V12" s="813" t="s">
        <v>6255</v>
      </c>
      <c r="W12" s="813"/>
      <c r="X12" s="785" t="s">
        <v>6254</v>
      </c>
      <c r="Y12" s="812">
        <v>0.51900000000000002</v>
      </c>
      <c r="Z12" s="812"/>
      <c r="AA12" s="811">
        <v>75000000</v>
      </c>
      <c r="AB12" s="811"/>
      <c r="AC12" s="810">
        <v>46021</v>
      </c>
      <c r="AD12" s="817">
        <v>28000000</v>
      </c>
      <c r="AE12" s="816" t="s">
        <v>6079</v>
      </c>
      <c r="AF12" s="816" t="s">
        <v>6253</v>
      </c>
    </row>
    <row r="13" spans="1:36" ht="255.75" hidden="1">
      <c r="A13" s="793">
        <v>11</v>
      </c>
      <c r="B13" s="791" t="s">
        <v>6160</v>
      </c>
      <c r="C13" s="791" t="s">
        <v>5987</v>
      </c>
      <c r="D13" s="815" t="s">
        <v>6252</v>
      </c>
      <c r="E13" s="791" t="s">
        <v>6251</v>
      </c>
      <c r="F13" s="791" t="s">
        <v>6250</v>
      </c>
      <c r="G13" s="791" t="s">
        <v>6209</v>
      </c>
      <c r="H13" s="779">
        <v>44860</v>
      </c>
      <c r="I13" s="779">
        <v>45976</v>
      </c>
      <c r="J13" s="790">
        <v>37.200000000000003</v>
      </c>
      <c r="K13" s="789">
        <v>125646775.648261</v>
      </c>
      <c r="L13" s="788" t="str">
        <f t="shared" ca="1" si="0"/>
        <v>100%</v>
      </c>
      <c r="M13" s="781">
        <v>0</v>
      </c>
      <c r="N13" s="813" t="s">
        <v>5983</v>
      </c>
      <c r="O13" s="813"/>
      <c r="P13" s="814" t="s">
        <v>6249</v>
      </c>
      <c r="Q13" s="814"/>
      <c r="R13" s="814" t="s">
        <v>6248</v>
      </c>
      <c r="S13" s="814"/>
      <c r="T13" s="814" t="s">
        <v>6247</v>
      </c>
      <c r="U13" s="814"/>
      <c r="V13" s="813" t="s">
        <v>6246</v>
      </c>
      <c r="W13" s="813"/>
      <c r="X13" s="785" t="s">
        <v>5969</v>
      </c>
      <c r="Y13" s="812">
        <v>0.81220000000000003</v>
      </c>
      <c r="Z13" s="812"/>
      <c r="AA13" s="811">
        <v>88767986.760000005</v>
      </c>
      <c r="AB13" s="811"/>
      <c r="AC13" s="810">
        <v>45802</v>
      </c>
      <c r="AD13" s="781">
        <v>0</v>
      </c>
      <c r="AE13" s="780" t="s">
        <v>510</v>
      </c>
      <c r="AF13" s="780" t="s">
        <v>510</v>
      </c>
    </row>
    <row r="14" spans="1:36" ht="69.75" hidden="1">
      <c r="A14" s="793">
        <v>12</v>
      </c>
      <c r="B14" s="791" t="s">
        <v>6160</v>
      </c>
      <c r="C14" s="791" t="s">
        <v>5987</v>
      </c>
      <c r="D14" s="815" t="s">
        <v>6245</v>
      </c>
      <c r="E14" s="791" t="s">
        <v>6244</v>
      </c>
      <c r="F14" s="791" t="s">
        <v>6237</v>
      </c>
      <c r="G14" s="791" t="s">
        <v>6236</v>
      </c>
      <c r="H14" s="779">
        <v>45455</v>
      </c>
      <c r="I14" s="779">
        <v>46002</v>
      </c>
      <c r="J14" s="790">
        <v>18.233333333333334</v>
      </c>
      <c r="K14" s="789">
        <v>66910337.095652178</v>
      </c>
      <c r="L14" s="788" t="str">
        <f t="shared" ca="1" si="0"/>
        <v>100%</v>
      </c>
      <c r="M14" s="781">
        <v>0</v>
      </c>
      <c r="N14" s="813" t="s">
        <v>5983</v>
      </c>
      <c r="O14" s="813"/>
      <c r="P14" s="814" t="s">
        <v>6243</v>
      </c>
      <c r="Q14" s="814"/>
      <c r="R14" s="814" t="s">
        <v>6242</v>
      </c>
      <c r="S14" s="814"/>
      <c r="T14" s="814" t="s">
        <v>6241</v>
      </c>
      <c r="U14" s="814"/>
      <c r="V14" s="838" t="s">
        <v>6240</v>
      </c>
      <c r="W14" s="838"/>
      <c r="X14" s="785" t="s">
        <v>5969</v>
      </c>
      <c r="Y14" s="812">
        <v>0.53</v>
      </c>
      <c r="Z14" s="812"/>
      <c r="AA14" s="811">
        <v>29916230</v>
      </c>
      <c r="AB14" s="811"/>
      <c r="AC14" s="810">
        <v>45869</v>
      </c>
      <c r="AD14" s="781">
        <v>0</v>
      </c>
      <c r="AE14" s="780" t="s">
        <v>510</v>
      </c>
      <c r="AF14" s="780" t="s">
        <v>510</v>
      </c>
    </row>
    <row r="15" spans="1:36" ht="60.75" hidden="1">
      <c r="A15" s="793">
        <v>13</v>
      </c>
      <c r="B15" s="791" t="s">
        <v>6160</v>
      </c>
      <c r="C15" s="791" t="s">
        <v>5987</v>
      </c>
      <c r="D15" s="815" t="s">
        <v>6239</v>
      </c>
      <c r="E15" s="791" t="s">
        <v>6238</v>
      </c>
      <c r="F15" s="791" t="s">
        <v>6237</v>
      </c>
      <c r="G15" s="791" t="s">
        <v>6236</v>
      </c>
      <c r="H15" s="779">
        <v>45522</v>
      </c>
      <c r="I15" s="779">
        <v>46251</v>
      </c>
      <c r="J15" s="790">
        <v>24</v>
      </c>
      <c r="K15" s="789">
        <v>153739066.00000003</v>
      </c>
      <c r="L15" s="788" t="str">
        <f t="shared" ca="1" si="0"/>
        <v>100%</v>
      </c>
      <c r="M15" s="781">
        <v>0</v>
      </c>
      <c r="N15" s="813" t="s">
        <v>5983</v>
      </c>
      <c r="O15" s="813"/>
      <c r="P15" s="814" t="s">
        <v>6235</v>
      </c>
      <c r="Q15" s="814"/>
      <c r="R15" s="814" t="s">
        <v>6234</v>
      </c>
      <c r="S15" s="814"/>
      <c r="T15" s="836" t="s">
        <v>6233</v>
      </c>
      <c r="U15" s="836"/>
      <c r="V15" s="838" t="s">
        <v>6232</v>
      </c>
      <c r="W15" s="838"/>
      <c r="X15" s="785" t="s">
        <v>5969</v>
      </c>
      <c r="Y15" s="812">
        <v>0.28999999999999998</v>
      </c>
      <c r="Z15" s="812"/>
      <c r="AA15" s="811">
        <v>40125896</v>
      </c>
      <c r="AB15" s="811"/>
      <c r="AC15" s="810">
        <v>45955</v>
      </c>
      <c r="AD15" s="781">
        <v>0</v>
      </c>
      <c r="AE15" s="780" t="s">
        <v>510</v>
      </c>
      <c r="AF15" s="780" t="s">
        <v>510</v>
      </c>
    </row>
    <row r="16" spans="1:36" ht="40.5" hidden="1">
      <c r="A16" s="793">
        <v>14</v>
      </c>
      <c r="B16" s="791" t="s">
        <v>6160</v>
      </c>
      <c r="C16" s="791" t="s">
        <v>5977</v>
      </c>
      <c r="D16" s="815" t="s">
        <v>6231</v>
      </c>
      <c r="E16" s="791" t="s">
        <v>6230</v>
      </c>
      <c r="F16" s="791" t="s">
        <v>6217</v>
      </c>
      <c r="G16" s="791" t="s">
        <v>6229</v>
      </c>
      <c r="H16" s="779">
        <v>45440</v>
      </c>
      <c r="I16" s="779">
        <v>45804</v>
      </c>
      <c r="J16" s="790">
        <v>12.133333333333333</v>
      </c>
      <c r="K16" s="789">
        <v>11776481.643478263</v>
      </c>
      <c r="L16" s="788" t="str">
        <f t="shared" ca="1" si="0"/>
        <v>100%</v>
      </c>
      <c r="M16" s="781">
        <v>0</v>
      </c>
      <c r="N16" s="813" t="s">
        <v>5983</v>
      </c>
      <c r="O16" s="813"/>
      <c r="P16" s="836" t="s">
        <v>6228</v>
      </c>
      <c r="Q16" s="836"/>
      <c r="R16" s="836" t="s">
        <v>6227</v>
      </c>
      <c r="S16" s="836"/>
      <c r="T16" s="836" t="s">
        <v>6221</v>
      </c>
      <c r="U16" s="836"/>
      <c r="V16" s="838" t="s">
        <v>6220</v>
      </c>
      <c r="W16" s="838"/>
      <c r="X16" s="785" t="s">
        <v>5969</v>
      </c>
      <c r="Y16" s="812">
        <v>1</v>
      </c>
      <c r="Z16" s="812"/>
      <c r="AA16" s="811">
        <v>13542953.890000001</v>
      </c>
      <c r="AB16" s="811"/>
      <c r="AC16" s="810">
        <v>45747</v>
      </c>
      <c r="AD16" s="781">
        <v>0</v>
      </c>
      <c r="AE16" s="780" t="s">
        <v>510</v>
      </c>
      <c r="AF16" s="780" t="s">
        <v>510</v>
      </c>
    </row>
    <row r="17" spans="1:32" ht="46.5" hidden="1">
      <c r="A17" s="793">
        <v>15</v>
      </c>
      <c r="B17" s="791" t="s">
        <v>6160</v>
      </c>
      <c r="C17" s="791" t="s">
        <v>5987</v>
      </c>
      <c r="D17" s="815" t="s">
        <v>6226</v>
      </c>
      <c r="E17" s="791" t="s">
        <v>6225</v>
      </c>
      <c r="F17" s="791" t="s">
        <v>6217</v>
      </c>
      <c r="G17" s="791" t="s">
        <v>6224</v>
      </c>
      <c r="H17" s="779">
        <v>45427</v>
      </c>
      <c r="I17" s="779">
        <v>45792</v>
      </c>
      <c r="J17" s="790">
        <v>12.166666666666666</v>
      </c>
      <c r="K17" s="789">
        <v>14999475.182608698</v>
      </c>
      <c r="L17" s="788" t="str">
        <f t="shared" ca="1" si="0"/>
        <v>100%</v>
      </c>
      <c r="M17" s="781">
        <v>0</v>
      </c>
      <c r="N17" s="813" t="s">
        <v>5983</v>
      </c>
      <c r="O17" s="813"/>
      <c r="P17" s="836" t="s">
        <v>6223</v>
      </c>
      <c r="Q17" s="836"/>
      <c r="R17" s="836" t="s">
        <v>6222</v>
      </c>
      <c r="S17" s="836"/>
      <c r="T17" s="836" t="s">
        <v>6221</v>
      </c>
      <c r="U17" s="836"/>
      <c r="V17" s="838" t="s">
        <v>6220</v>
      </c>
      <c r="W17" s="838"/>
      <c r="X17" s="785" t="s">
        <v>5969</v>
      </c>
      <c r="Y17" s="812">
        <v>1</v>
      </c>
      <c r="Z17" s="812"/>
      <c r="AA17" s="811">
        <v>17249396.460000001</v>
      </c>
      <c r="AB17" s="811"/>
      <c r="AC17" s="810">
        <v>45689</v>
      </c>
      <c r="AD17" s="781">
        <v>0</v>
      </c>
      <c r="AE17" s="780" t="s">
        <v>510</v>
      </c>
      <c r="AF17" s="780" t="s">
        <v>510</v>
      </c>
    </row>
    <row r="18" spans="1:32" ht="93" hidden="1">
      <c r="A18" s="793">
        <v>16</v>
      </c>
      <c r="B18" s="791" t="s">
        <v>6160</v>
      </c>
      <c r="C18" s="791" t="s">
        <v>5977</v>
      </c>
      <c r="D18" s="815" t="s">
        <v>6219</v>
      </c>
      <c r="E18" s="791" t="s">
        <v>6218</v>
      </c>
      <c r="F18" s="791" t="s">
        <v>6217</v>
      </c>
      <c r="G18" s="791" t="s">
        <v>6216</v>
      </c>
      <c r="H18" s="779">
        <v>45623</v>
      </c>
      <c r="I18" s="779">
        <v>46048</v>
      </c>
      <c r="J18" s="790">
        <v>14</v>
      </c>
      <c r="K18" s="789">
        <v>86682500</v>
      </c>
      <c r="L18" s="788" t="str">
        <f t="shared" ca="1" si="0"/>
        <v>100%</v>
      </c>
      <c r="M18" s="781">
        <v>0</v>
      </c>
      <c r="N18" s="813" t="s">
        <v>5983</v>
      </c>
      <c r="O18" s="813"/>
      <c r="P18" s="836" t="s">
        <v>6215</v>
      </c>
      <c r="Q18" s="836"/>
      <c r="R18" s="836" t="s">
        <v>6214</v>
      </c>
      <c r="S18" s="836"/>
      <c r="T18" s="836" t="s">
        <v>6213</v>
      </c>
      <c r="U18" s="836"/>
      <c r="V18" s="838" t="s">
        <v>6212</v>
      </c>
      <c r="W18" s="838"/>
      <c r="X18" s="785" t="s">
        <v>5969</v>
      </c>
      <c r="Y18" s="812">
        <v>0.217</v>
      </c>
      <c r="Z18" s="812"/>
      <c r="AA18" s="811">
        <v>18830843</v>
      </c>
      <c r="AB18" s="811"/>
      <c r="AC18" s="810">
        <v>45957</v>
      </c>
      <c r="AD18" s="781">
        <v>0</v>
      </c>
      <c r="AE18" s="780" t="s">
        <v>510</v>
      </c>
      <c r="AF18" s="780" t="s">
        <v>510</v>
      </c>
    </row>
    <row r="19" spans="1:32" ht="236.25" hidden="1">
      <c r="A19" s="793">
        <v>17</v>
      </c>
      <c r="B19" s="791" t="s">
        <v>6160</v>
      </c>
      <c r="C19" s="791" t="s">
        <v>5987</v>
      </c>
      <c r="D19" s="815" t="s">
        <v>6211</v>
      </c>
      <c r="E19" s="791" t="s">
        <v>6210</v>
      </c>
      <c r="F19" s="791" t="s">
        <v>6193</v>
      </c>
      <c r="G19" s="791" t="s">
        <v>6209</v>
      </c>
      <c r="H19" s="779">
        <v>44936</v>
      </c>
      <c r="I19" s="779">
        <v>46030</v>
      </c>
      <c r="J19" s="790">
        <v>36.466666666666669</v>
      </c>
      <c r="K19" s="789">
        <v>168555198</v>
      </c>
      <c r="L19" s="788" t="str">
        <f t="shared" ca="1" si="0"/>
        <v>100%</v>
      </c>
      <c r="M19" s="781">
        <v>0</v>
      </c>
      <c r="N19" s="813" t="s">
        <v>5983</v>
      </c>
      <c r="O19" s="813"/>
      <c r="P19" s="836" t="s">
        <v>6208</v>
      </c>
      <c r="Q19" s="836"/>
      <c r="R19" s="836" t="s">
        <v>6207</v>
      </c>
      <c r="S19" s="836"/>
      <c r="T19" s="836" t="s">
        <v>6206</v>
      </c>
      <c r="U19" s="836"/>
      <c r="V19" s="838" t="s">
        <v>6205</v>
      </c>
      <c r="W19" s="838"/>
      <c r="X19" s="785" t="s">
        <v>6204</v>
      </c>
      <c r="Y19" s="812">
        <v>0.85</v>
      </c>
      <c r="Z19" s="812"/>
      <c r="AA19" s="811">
        <v>143271918.18099999</v>
      </c>
      <c r="AB19" s="811"/>
      <c r="AC19" s="810">
        <v>45930</v>
      </c>
      <c r="AD19" s="817">
        <v>1500000</v>
      </c>
      <c r="AE19" s="816" t="s">
        <v>6203</v>
      </c>
      <c r="AF19" s="816" t="s">
        <v>6202</v>
      </c>
    </row>
    <row r="20" spans="1:32" ht="46.5" hidden="1">
      <c r="A20" s="793">
        <v>18</v>
      </c>
      <c r="B20" s="791" t="s">
        <v>6160</v>
      </c>
      <c r="C20" s="791" t="s">
        <v>5996</v>
      </c>
      <c r="D20" s="815" t="s">
        <v>6201</v>
      </c>
      <c r="E20" s="791" t="s">
        <v>6200</v>
      </c>
      <c r="F20" s="791" t="s">
        <v>6193</v>
      </c>
      <c r="G20" s="791" t="s">
        <v>6094</v>
      </c>
      <c r="H20" s="779">
        <v>45517</v>
      </c>
      <c r="I20" s="779">
        <v>45881</v>
      </c>
      <c r="J20" s="790">
        <v>12</v>
      </c>
      <c r="K20" s="789">
        <v>4275395</v>
      </c>
      <c r="L20" s="788" t="str">
        <f t="shared" ca="1" si="0"/>
        <v>100%</v>
      </c>
      <c r="M20" s="781">
        <v>0</v>
      </c>
      <c r="N20" s="813" t="s">
        <v>5983</v>
      </c>
      <c r="O20" s="813"/>
      <c r="P20" s="836" t="s">
        <v>6199</v>
      </c>
      <c r="Q20" s="836"/>
      <c r="R20" s="836" t="s">
        <v>6198</v>
      </c>
      <c r="S20" s="836"/>
      <c r="T20" s="836" t="s">
        <v>6197</v>
      </c>
      <c r="U20" s="836"/>
      <c r="V20" s="838" t="s">
        <v>6196</v>
      </c>
      <c r="W20" s="838"/>
      <c r="X20" s="785" t="s">
        <v>510</v>
      </c>
      <c r="Y20" s="812">
        <v>1</v>
      </c>
      <c r="Z20" s="812"/>
      <c r="AA20" s="811">
        <v>4275394</v>
      </c>
      <c r="AB20" s="811"/>
      <c r="AC20" s="810">
        <v>45747</v>
      </c>
      <c r="AD20" s="781">
        <v>0</v>
      </c>
      <c r="AE20" s="780" t="s">
        <v>510</v>
      </c>
      <c r="AF20" s="780" t="s">
        <v>510</v>
      </c>
    </row>
    <row r="21" spans="1:32" ht="46.5" hidden="1">
      <c r="A21" s="793">
        <v>19</v>
      </c>
      <c r="B21" s="791" t="s">
        <v>6160</v>
      </c>
      <c r="C21" s="791" t="s">
        <v>5987</v>
      </c>
      <c r="D21" s="815" t="s">
        <v>6195</v>
      </c>
      <c r="E21" s="791" t="s">
        <v>6194</v>
      </c>
      <c r="F21" s="791" t="s">
        <v>6193</v>
      </c>
      <c r="G21" s="791" t="s">
        <v>6178</v>
      </c>
      <c r="H21" s="779">
        <v>45627</v>
      </c>
      <c r="I21" s="779">
        <v>46053</v>
      </c>
      <c r="J21" s="790">
        <v>14</v>
      </c>
      <c r="K21" s="789">
        <v>24275950.710000001</v>
      </c>
      <c r="L21" s="788" t="str">
        <f t="shared" ca="1" si="0"/>
        <v>100%</v>
      </c>
      <c r="M21" s="781">
        <v>0</v>
      </c>
      <c r="N21" s="813" t="s">
        <v>6192</v>
      </c>
      <c r="O21" s="813"/>
      <c r="P21" s="836" t="s">
        <v>6191</v>
      </c>
      <c r="Q21" s="836"/>
      <c r="R21" s="836" t="s">
        <v>6190</v>
      </c>
      <c r="S21" s="836"/>
      <c r="T21" s="836" t="s">
        <v>6189</v>
      </c>
      <c r="U21" s="836"/>
      <c r="V21" s="838" t="s">
        <v>6188</v>
      </c>
      <c r="W21" s="838"/>
      <c r="X21" s="785" t="s">
        <v>5969</v>
      </c>
      <c r="Y21" s="812">
        <v>0.2</v>
      </c>
      <c r="Z21" s="812"/>
      <c r="AA21" s="811">
        <v>4855190.142</v>
      </c>
      <c r="AB21" s="811"/>
      <c r="AC21" s="810">
        <v>46021</v>
      </c>
      <c r="AD21" s="781">
        <v>0</v>
      </c>
      <c r="AE21" s="780" t="s">
        <v>510</v>
      </c>
      <c r="AF21" s="780" t="s">
        <v>510</v>
      </c>
    </row>
    <row r="22" spans="1:32" ht="40.5" hidden="1">
      <c r="A22" s="793">
        <v>20</v>
      </c>
      <c r="B22" s="791" t="s">
        <v>6160</v>
      </c>
      <c r="C22" s="791" t="s">
        <v>6149</v>
      </c>
      <c r="D22" s="815" t="s">
        <v>6187</v>
      </c>
      <c r="E22" s="791" t="s">
        <v>6186</v>
      </c>
      <c r="F22" s="791" t="s">
        <v>6185</v>
      </c>
      <c r="G22" s="791" t="s">
        <v>6184</v>
      </c>
      <c r="H22" s="779">
        <v>45589</v>
      </c>
      <c r="I22" s="779">
        <v>46014</v>
      </c>
      <c r="J22" s="790">
        <v>14</v>
      </c>
      <c r="K22" s="789">
        <v>35034628.450000003</v>
      </c>
      <c r="L22" s="788" t="str">
        <f t="shared" ca="1" si="0"/>
        <v>100%</v>
      </c>
      <c r="M22" s="781">
        <v>0</v>
      </c>
      <c r="N22" s="813" t="s">
        <v>5983</v>
      </c>
      <c r="O22" s="813"/>
      <c r="P22" s="836" t="s">
        <v>6183</v>
      </c>
      <c r="Q22" s="836"/>
      <c r="R22" s="836" t="s">
        <v>6182</v>
      </c>
      <c r="S22" s="836"/>
      <c r="T22" s="836" t="s">
        <v>6181</v>
      </c>
      <c r="U22" s="836"/>
      <c r="V22" s="838" t="s">
        <v>6181</v>
      </c>
      <c r="W22" s="838"/>
      <c r="X22" s="785" t="s">
        <v>510</v>
      </c>
      <c r="Y22" s="812">
        <v>0.3</v>
      </c>
      <c r="Z22" s="812"/>
      <c r="AA22" s="811">
        <v>12086946.699999999</v>
      </c>
      <c r="AB22" s="811"/>
      <c r="AC22" s="810">
        <v>45893</v>
      </c>
      <c r="AD22" s="781">
        <v>0</v>
      </c>
      <c r="AE22" s="780" t="s">
        <v>510</v>
      </c>
      <c r="AF22" s="780" t="s">
        <v>510</v>
      </c>
    </row>
    <row r="23" spans="1:32" ht="116.25" hidden="1">
      <c r="A23" s="793">
        <v>21</v>
      </c>
      <c r="B23" s="791" t="s">
        <v>6160</v>
      </c>
      <c r="C23" s="791" t="s">
        <v>5977</v>
      </c>
      <c r="D23" s="815" t="s">
        <v>6180</v>
      </c>
      <c r="E23" s="791" t="s">
        <v>6179</v>
      </c>
      <c r="F23" s="791" t="s">
        <v>6166</v>
      </c>
      <c r="G23" s="791" t="s">
        <v>6178</v>
      </c>
      <c r="H23" s="779">
        <v>45294</v>
      </c>
      <c r="I23" s="779">
        <v>46024</v>
      </c>
      <c r="J23" s="790">
        <v>24.333333333333332</v>
      </c>
      <c r="K23" s="789">
        <v>61984927</v>
      </c>
      <c r="L23" s="788" t="str">
        <f t="shared" ca="1" si="0"/>
        <v>100%</v>
      </c>
      <c r="M23" s="798">
        <v>6198492.7000000002</v>
      </c>
      <c r="N23" s="813" t="s">
        <v>5983</v>
      </c>
      <c r="O23" s="813"/>
      <c r="P23" s="836" t="s">
        <v>5983</v>
      </c>
      <c r="Q23" s="836"/>
      <c r="R23" s="836" t="s">
        <v>6177</v>
      </c>
      <c r="S23" s="836"/>
      <c r="T23" s="836" t="s">
        <v>6176</v>
      </c>
      <c r="U23" s="836"/>
      <c r="V23" s="838" t="s">
        <v>5969</v>
      </c>
      <c r="W23" s="838"/>
      <c r="X23" s="785" t="s">
        <v>5969</v>
      </c>
      <c r="Y23" s="812">
        <v>1</v>
      </c>
      <c r="Z23" s="812"/>
      <c r="AA23" s="811">
        <v>30290576</v>
      </c>
      <c r="AB23" s="811"/>
      <c r="AC23" s="810">
        <v>45717</v>
      </c>
      <c r="AD23" s="781">
        <v>0</v>
      </c>
      <c r="AE23" s="780" t="s">
        <v>510</v>
      </c>
      <c r="AF23" s="780" t="s">
        <v>510</v>
      </c>
    </row>
    <row r="24" spans="1:32" ht="116.25" hidden="1">
      <c r="A24" s="793">
        <v>22</v>
      </c>
      <c r="B24" s="791" t="s">
        <v>6160</v>
      </c>
      <c r="C24" s="791" t="s">
        <v>5977</v>
      </c>
      <c r="D24" s="815" t="s">
        <v>6175</v>
      </c>
      <c r="E24" s="791" t="s">
        <v>6174</v>
      </c>
      <c r="F24" s="791" t="s">
        <v>6166</v>
      </c>
      <c r="G24" s="791" t="s">
        <v>6173</v>
      </c>
      <c r="H24" s="779">
        <v>45294</v>
      </c>
      <c r="I24" s="779">
        <v>46024</v>
      </c>
      <c r="J24" s="790">
        <v>24.333333333333332</v>
      </c>
      <c r="K24" s="789">
        <v>145002346.00000003</v>
      </c>
      <c r="L24" s="788" t="str">
        <f t="shared" ca="1" si="0"/>
        <v>100%</v>
      </c>
      <c r="M24" s="798">
        <v>14500234.600000003</v>
      </c>
      <c r="N24" s="813" t="s">
        <v>5983</v>
      </c>
      <c r="O24" s="813"/>
      <c r="P24" s="836" t="s">
        <v>6172</v>
      </c>
      <c r="Q24" s="836"/>
      <c r="R24" s="814" t="s">
        <v>6171</v>
      </c>
      <c r="S24" s="814"/>
      <c r="T24" s="814" t="s">
        <v>6170</v>
      </c>
      <c r="U24" s="814"/>
      <c r="V24" s="813" t="s">
        <v>6169</v>
      </c>
      <c r="W24" s="813"/>
      <c r="X24" s="785" t="s">
        <v>5969</v>
      </c>
      <c r="Y24" s="812">
        <v>1</v>
      </c>
      <c r="Z24" s="812"/>
      <c r="AA24" s="811">
        <v>145002346</v>
      </c>
      <c r="AB24" s="811"/>
      <c r="AC24" s="810">
        <v>45717</v>
      </c>
      <c r="AD24" s="781">
        <v>0</v>
      </c>
      <c r="AE24" s="780" t="s">
        <v>510</v>
      </c>
      <c r="AF24" s="780" t="s">
        <v>510</v>
      </c>
    </row>
    <row r="25" spans="1:32" ht="139.5" hidden="1">
      <c r="A25" s="793">
        <v>23</v>
      </c>
      <c r="B25" s="791" t="s">
        <v>6160</v>
      </c>
      <c r="C25" s="791" t="s">
        <v>5977</v>
      </c>
      <c r="D25" s="815" t="s">
        <v>6168</v>
      </c>
      <c r="E25" s="791" t="s">
        <v>6167</v>
      </c>
      <c r="F25" s="791" t="s">
        <v>6166</v>
      </c>
      <c r="G25" s="791" t="s">
        <v>6165</v>
      </c>
      <c r="H25" s="779">
        <v>45616</v>
      </c>
      <c r="I25" s="779">
        <v>46222</v>
      </c>
      <c r="J25" s="790">
        <v>20</v>
      </c>
      <c r="K25" s="789">
        <v>113188837</v>
      </c>
      <c r="L25" s="788" t="str">
        <f t="shared" ca="1" si="0"/>
        <v>100%</v>
      </c>
      <c r="M25" s="798">
        <v>11318883.700000001</v>
      </c>
      <c r="N25" s="813" t="s">
        <v>5983</v>
      </c>
      <c r="O25" s="813"/>
      <c r="P25" s="836" t="s">
        <v>6164</v>
      </c>
      <c r="Q25" s="836"/>
      <c r="R25" s="836" t="s">
        <v>6163</v>
      </c>
      <c r="S25" s="836"/>
      <c r="T25" s="836" t="s">
        <v>6162</v>
      </c>
      <c r="U25" s="836"/>
      <c r="V25" s="813" t="s">
        <v>6161</v>
      </c>
      <c r="W25" s="813"/>
      <c r="X25" s="785" t="s">
        <v>5969</v>
      </c>
      <c r="Y25" s="812">
        <v>0.2</v>
      </c>
      <c r="Z25" s="812"/>
      <c r="AA25" s="811">
        <v>22637767.400000002</v>
      </c>
      <c r="AB25" s="811"/>
      <c r="AC25" s="810">
        <v>46022</v>
      </c>
      <c r="AD25" s="781">
        <v>0</v>
      </c>
      <c r="AE25" s="780" t="s">
        <v>510</v>
      </c>
      <c r="AF25" s="780" t="s">
        <v>510</v>
      </c>
    </row>
    <row r="26" spans="1:32" ht="40.5" hidden="1">
      <c r="A26" s="793">
        <v>24</v>
      </c>
      <c r="B26" s="791" t="s">
        <v>6160</v>
      </c>
      <c r="C26" s="791" t="s">
        <v>5977</v>
      </c>
      <c r="D26" s="815"/>
      <c r="E26" s="791" t="s">
        <v>6159</v>
      </c>
      <c r="F26" s="837" t="s">
        <v>6158</v>
      </c>
      <c r="G26" s="791" t="s">
        <v>6157</v>
      </c>
      <c r="H26" s="779">
        <v>45672</v>
      </c>
      <c r="I26" s="779">
        <v>46095</v>
      </c>
      <c r="J26" s="790">
        <v>14</v>
      </c>
      <c r="K26" s="789">
        <v>44000000</v>
      </c>
      <c r="L26" s="788" t="str">
        <f t="shared" ca="1" si="0"/>
        <v>100%</v>
      </c>
      <c r="M26" s="781">
        <v>0</v>
      </c>
      <c r="N26" s="813" t="s">
        <v>5983</v>
      </c>
      <c r="O26" s="813"/>
      <c r="P26" s="836" t="s">
        <v>6156</v>
      </c>
      <c r="Q26" s="836"/>
      <c r="R26" s="836" t="s">
        <v>6155</v>
      </c>
      <c r="S26" s="836"/>
      <c r="T26" s="836" t="s">
        <v>6154</v>
      </c>
      <c r="U26" s="836"/>
      <c r="V26" s="813" t="s">
        <v>6153</v>
      </c>
      <c r="W26" s="813"/>
      <c r="X26" s="785" t="s">
        <v>5969</v>
      </c>
      <c r="Y26" s="812">
        <v>0.03</v>
      </c>
      <c r="Z26" s="812"/>
      <c r="AA26" s="811">
        <v>700000</v>
      </c>
      <c r="AB26" s="811"/>
      <c r="AC26" s="810">
        <v>46095</v>
      </c>
      <c r="AD26" s="781">
        <v>0</v>
      </c>
      <c r="AE26" s="780" t="s">
        <v>510</v>
      </c>
      <c r="AF26" s="780" t="s">
        <v>510</v>
      </c>
    </row>
    <row r="27" spans="1:32" ht="69.75" hidden="1">
      <c r="A27" s="793">
        <v>25</v>
      </c>
      <c r="B27" s="832" t="s">
        <v>6088</v>
      </c>
      <c r="C27" s="832" t="s">
        <v>6149</v>
      </c>
      <c r="D27" s="832" t="s">
        <v>6152</v>
      </c>
      <c r="E27" s="832" t="s">
        <v>6151</v>
      </c>
      <c r="F27" s="832" t="s">
        <v>6146</v>
      </c>
      <c r="G27" s="832" t="s">
        <v>6145</v>
      </c>
      <c r="H27" s="831">
        <v>45581</v>
      </c>
      <c r="I27" s="831">
        <v>46003</v>
      </c>
      <c r="J27" s="830">
        <v>14</v>
      </c>
      <c r="K27" s="829">
        <v>54373752</v>
      </c>
      <c r="L27" s="788" t="str">
        <f t="shared" ca="1" si="0"/>
        <v>100%</v>
      </c>
      <c r="M27" s="781">
        <v>0</v>
      </c>
      <c r="N27" s="827" t="s">
        <v>6144</v>
      </c>
      <c r="O27" s="827"/>
      <c r="P27" s="828" t="s">
        <v>6150</v>
      </c>
      <c r="Q27" s="828"/>
      <c r="R27" s="828" t="s">
        <v>6142</v>
      </c>
      <c r="S27" s="828"/>
      <c r="T27" s="828" t="s">
        <v>6141</v>
      </c>
      <c r="U27" s="828"/>
      <c r="V27" s="827" t="s">
        <v>6141</v>
      </c>
      <c r="W27" s="827"/>
      <c r="X27" s="785" t="s">
        <v>510</v>
      </c>
      <c r="Y27" s="826">
        <v>0.25</v>
      </c>
      <c r="Z27" s="826"/>
      <c r="AA27" s="825">
        <v>15000000</v>
      </c>
      <c r="AB27" s="825"/>
      <c r="AC27" s="835">
        <v>45960</v>
      </c>
      <c r="AD27" s="781">
        <v>0</v>
      </c>
      <c r="AE27" s="780" t="s">
        <v>510</v>
      </c>
      <c r="AF27" s="780" t="s">
        <v>510</v>
      </c>
    </row>
    <row r="28" spans="1:32" ht="69.75" hidden="1">
      <c r="A28" s="793">
        <v>26</v>
      </c>
      <c r="B28" s="832" t="s">
        <v>6088</v>
      </c>
      <c r="C28" s="832" t="s">
        <v>6149</v>
      </c>
      <c r="D28" s="832" t="s">
        <v>6148</v>
      </c>
      <c r="E28" s="832" t="s">
        <v>6147</v>
      </c>
      <c r="F28" s="832" t="s">
        <v>6146</v>
      </c>
      <c r="G28" s="832" t="s">
        <v>6145</v>
      </c>
      <c r="H28" s="831">
        <v>45581</v>
      </c>
      <c r="I28" s="831">
        <v>46007</v>
      </c>
      <c r="J28" s="830">
        <v>14</v>
      </c>
      <c r="K28" s="829">
        <v>34953794</v>
      </c>
      <c r="L28" s="788" t="str">
        <f t="shared" ca="1" si="0"/>
        <v>100%</v>
      </c>
      <c r="M28" s="781">
        <v>0</v>
      </c>
      <c r="N28" s="827" t="s">
        <v>6144</v>
      </c>
      <c r="O28" s="827"/>
      <c r="P28" s="828" t="s">
        <v>6143</v>
      </c>
      <c r="Q28" s="828"/>
      <c r="R28" s="828" t="s">
        <v>6142</v>
      </c>
      <c r="S28" s="828"/>
      <c r="T28" s="828" t="s">
        <v>6141</v>
      </c>
      <c r="U28" s="828"/>
      <c r="V28" s="827" t="s">
        <v>6141</v>
      </c>
      <c r="W28" s="827"/>
      <c r="X28" s="785" t="s">
        <v>510</v>
      </c>
      <c r="Y28" s="826">
        <v>0.3</v>
      </c>
      <c r="Z28" s="826"/>
      <c r="AA28" s="825">
        <v>10000000</v>
      </c>
      <c r="AB28" s="825"/>
      <c r="AC28" s="835">
        <v>45930</v>
      </c>
      <c r="AD28" s="781">
        <v>0</v>
      </c>
      <c r="AE28" s="780" t="s">
        <v>510</v>
      </c>
      <c r="AF28" s="780" t="s">
        <v>510</v>
      </c>
    </row>
    <row r="29" spans="1:32" ht="162.75" hidden="1">
      <c r="A29" s="793">
        <v>27</v>
      </c>
      <c r="B29" s="832" t="s">
        <v>6088</v>
      </c>
      <c r="C29" s="832" t="s">
        <v>5977</v>
      </c>
      <c r="D29" s="832" t="s">
        <v>6140</v>
      </c>
      <c r="E29" s="832" t="s">
        <v>6139</v>
      </c>
      <c r="F29" s="832" t="s">
        <v>6120</v>
      </c>
      <c r="G29" s="832" t="s">
        <v>6138</v>
      </c>
      <c r="H29" s="831">
        <v>45301</v>
      </c>
      <c r="I29" s="831">
        <v>45847</v>
      </c>
      <c r="J29" s="830">
        <v>18.2</v>
      </c>
      <c r="K29" s="829">
        <v>19595638.765217401</v>
      </c>
      <c r="L29" s="788" t="str">
        <f t="shared" ca="1" si="0"/>
        <v>100%</v>
      </c>
      <c r="M29" s="781">
        <v>0</v>
      </c>
      <c r="N29" s="827" t="s">
        <v>5983</v>
      </c>
      <c r="O29" s="827"/>
      <c r="P29" s="828" t="s">
        <v>6137</v>
      </c>
      <c r="Q29" s="828"/>
      <c r="R29" s="828" t="s">
        <v>6136</v>
      </c>
      <c r="S29" s="828"/>
      <c r="T29" s="828" t="s">
        <v>6135</v>
      </c>
      <c r="U29" s="828"/>
      <c r="V29" s="827" t="s">
        <v>6134</v>
      </c>
      <c r="W29" s="827"/>
      <c r="X29" s="785" t="s">
        <v>5969</v>
      </c>
      <c r="Y29" s="826">
        <v>0.8</v>
      </c>
      <c r="Z29" s="826"/>
      <c r="AA29" s="825">
        <v>10200000</v>
      </c>
      <c r="AB29" s="825"/>
      <c r="AC29" s="835">
        <v>45847</v>
      </c>
      <c r="AD29" s="781">
        <v>0</v>
      </c>
      <c r="AE29" s="780" t="s">
        <v>510</v>
      </c>
      <c r="AF29" s="780" t="s">
        <v>510</v>
      </c>
    </row>
    <row r="30" spans="1:32" ht="93" hidden="1">
      <c r="A30" s="793">
        <v>28</v>
      </c>
      <c r="B30" s="832" t="s">
        <v>6088</v>
      </c>
      <c r="C30" s="832" t="s">
        <v>5977</v>
      </c>
      <c r="D30" s="832" t="s">
        <v>6133</v>
      </c>
      <c r="E30" s="832" t="s">
        <v>6132</v>
      </c>
      <c r="F30" s="832" t="s">
        <v>6120</v>
      </c>
      <c r="G30" s="832" t="s">
        <v>6131</v>
      </c>
      <c r="H30" s="831">
        <v>45312</v>
      </c>
      <c r="I30" s="831">
        <v>45858</v>
      </c>
      <c r="J30" s="830">
        <v>18.2</v>
      </c>
      <c r="K30" s="829">
        <v>22075162.417391308</v>
      </c>
      <c r="L30" s="788" t="str">
        <f t="shared" ca="1" si="0"/>
        <v>100%</v>
      </c>
      <c r="M30" s="798">
        <v>1103758.1208695699</v>
      </c>
      <c r="N30" s="827" t="s">
        <v>5983</v>
      </c>
      <c r="O30" s="827"/>
      <c r="P30" s="828" t="s">
        <v>6093</v>
      </c>
      <c r="Q30" s="828"/>
      <c r="R30" s="828" t="s">
        <v>6117</v>
      </c>
      <c r="S30" s="828"/>
      <c r="T30" s="828" t="s">
        <v>6130</v>
      </c>
      <c r="U30" s="828"/>
      <c r="V30" s="827" t="s">
        <v>6115</v>
      </c>
      <c r="W30" s="827"/>
      <c r="X30" s="785" t="s">
        <v>5969</v>
      </c>
      <c r="Y30" s="826">
        <v>1</v>
      </c>
      <c r="Z30" s="826"/>
      <c r="AA30" s="825">
        <v>22075162.4173913</v>
      </c>
      <c r="AB30" s="825"/>
      <c r="AC30" s="824">
        <v>45670</v>
      </c>
      <c r="AD30" s="781">
        <v>0</v>
      </c>
      <c r="AE30" s="780" t="s">
        <v>510</v>
      </c>
      <c r="AF30" s="780" t="s">
        <v>510</v>
      </c>
    </row>
    <row r="31" spans="1:32" ht="139.5" hidden="1">
      <c r="A31" s="793">
        <v>29</v>
      </c>
      <c r="B31" s="832" t="s">
        <v>6088</v>
      </c>
      <c r="C31" s="832" t="s">
        <v>5977</v>
      </c>
      <c r="D31" s="832" t="s">
        <v>6129</v>
      </c>
      <c r="E31" s="832" t="s">
        <v>6128</v>
      </c>
      <c r="F31" s="832" t="s">
        <v>6120</v>
      </c>
      <c r="G31" s="832" t="s">
        <v>6127</v>
      </c>
      <c r="H31" s="831">
        <v>45573</v>
      </c>
      <c r="I31" s="831">
        <v>46113</v>
      </c>
      <c r="J31" s="830">
        <v>18</v>
      </c>
      <c r="K31" s="829">
        <v>87783025</v>
      </c>
      <c r="L31" s="788" t="str">
        <f t="shared" ca="1" si="0"/>
        <v>100%</v>
      </c>
      <c r="M31" s="798">
        <v>8778302.5</v>
      </c>
      <c r="N31" s="827" t="s">
        <v>5983</v>
      </c>
      <c r="O31" s="827"/>
      <c r="P31" s="828" t="s">
        <v>6126</v>
      </c>
      <c r="Q31" s="828"/>
      <c r="R31" s="828" t="s">
        <v>6125</v>
      </c>
      <c r="S31" s="828"/>
      <c r="T31" s="828" t="s">
        <v>6124</v>
      </c>
      <c r="U31" s="828"/>
      <c r="V31" s="827" t="s">
        <v>6123</v>
      </c>
      <c r="W31" s="827"/>
      <c r="X31" s="785" t="s">
        <v>5969</v>
      </c>
      <c r="Y31" s="826">
        <v>0.3</v>
      </c>
      <c r="Z31" s="826"/>
      <c r="AA31" s="825">
        <v>21300000</v>
      </c>
      <c r="AB31" s="825"/>
      <c r="AC31" s="835">
        <v>45937</v>
      </c>
      <c r="AD31" s="781">
        <v>0</v>
      </c>
      <c r="AE31" s="780" t="s">
        <v>510</v>
      </c>
      <c r="AF31" s="780" t="s">
        <v>510</v>
      </c>
    </row>
    <row r="32" spans="1:32" ht="93" hidden="1">
      <c r="A32" s="793">
        <v>30</v>
      </c>
      <c r="B32" s="832" t="s">
        <v>6088</v>
      </c>
      <c r="C32" s="832" t="s">
        <v>5987</v>
      </c>
      <c r="D32" s="832" t="s">
        <v>6122</v>
      </c>
      <c r="E32" s="832" t="s">
        <v>6121</v>
      </c>
      <c r="F32" s="832" t="s">
        <v>6120</v>
      </c>
      <c r="G32" s="832" t="s">
        <v>6119</v>
      </c>
      <c r="H32" s="831">
        <v>45613</v>
      </c>
      <c r="I32" s="831">
        <v>45732</v>
      </c>
      <c r="J32" s="830">
        <v>4</v>
      </c>
      <c r="K32" s="829">
        <v>15327411.16</v>
      </c>
      <c r="L32" s="788" t="str">
        <f t="shared" ca="1" si="0"/>
        <v>100%</v>
      </c>
      <c r="M32" s="781">
        <v>0</v>
      </c>
      <c r="N32" s="827" t="s">
        <v>5983</v>
      </c>
      <c r="O32" s="827"/>
      <c r="P32" s="828" t="s">
        <v>6118</v>
      </c>
      <c r="Q32" s="828"/>
      <c r="R32" s="828" t="s">
        <v>6117</v>
      </c>
      <c r="S32" s="828"/>
      <c r="T32" s="828" t="s">
        <v>6116</v>
      </c>
      <c r="U32" s="828"/>
      <c r="V32" s="827" t="s">
        <v>6115</v>
      </c>
      <c r="W32" s="827"/>
      <c r="X32" s="785" t="s">
        <v>5969</v>
      </c>
      <c r="Y32" s="826">
        <v>1</v>
      </c>
      <c r="Z32" s="826"/>
      <c r="AA32" s="825">
        <v>15327411.16</v>
      </c>
      <c r="AB32" s="825"/>
      <c r="AC32" s="835">
        <v>45732</v>
      </c>
      <c r="AD32" s="781">
        <v>0</v>
      </c>
      <c r="AE32" s="780" t="s">
        <v>510</v>
      </c>
      <c r="AF32" s="780" t="s">
        <v>510</v>
      </c>
    </row>
    <row r="33" spans="1:32" ht="93" hidden="1">
      <c r="A33" s="793">
        <v>31</v>
      </c>
      <c r="B33" s="832" t="s">
        <v>6088</v>
      </c>
      <c r="C33" s="832" t="s">
        <v>6098</v>
      </c>
      <c r="D33" s="832" t="s">
        <v>6114</v>
      </c>
      <c r="E33" s="832" t="s">
        <v>6113</v>
      </c>
      <c r="F33" s="832" t="s">
        <v>6105</v>
      </c>
      <c r="G33" s="832" t="s">
        <v>6112</v>
      </c>
      <c r="H33" s="831">
        <v>45498</v>
      </c>
      <c r="I33" s="831">
        <v>45862</v>
      </c>
      <c r="J33" s="830">
        <v>12</v>
      </c>
      <c r="K33" s="829">
        <v>10724195.4869565</v>
      </c>
      <c r="L33" s="788" t="str">
        <f t="shared" ca="1" si="0"/>
        <v>100%</v>
      </c>
      <c r="M33" s="798">
        <v>1072419.5490000001</v>
      </c>
      <c r="N33" s="827" t="s">
        <v>5983</v>
      </c>
      <c r="O33" s="827"/>
      <c r="P33" s="828" t="s">
        <v>6111</v>
      </c>
      <c r="Q33" s="828"/>
      <c r="R33" s="828" t="s">
        <v>6110</v>
      </c>
      <c r="S33" s="828"/>
      <c r="T33" s="828" t="s">
        <v>6109</v>
      </c>
      <c r="U33" s="828"/>
      <c r="V33" s="827" t="s">
        <v>6108</v>
      </c>
      <c r="W33" s="827"/>
      <c r="X33" s="785" t="s">
        <v>510</v>
      </c>
      <c r="Y33" s="826">
        <v>0.54</v>
      </c>
      <c r="Z33" s="826"/>
      <c r="AA33" s="825">
        <v>5000000</v>
      </c>
      <c r="AB33" s="825"/>
      <c r="AC33" s="835">
        <v>45747</v>
      </c>
      <c r="AD33" s="781">
        <v>0</v>
      </c>
      <c r="AE33" s="780" t="s">
        <v>510</v>
      </c>
      <c r="AF33" s="780" t="s">
        <v>510</v>
      </c>
    </row>
    <row r="34" spans="1:32" ht="149.44999999999999" hidden="1" customHeight="1">
      <c r="A34" s="793">
        <v>32</v>
      </c>
      <c r="B34" s="832" t="s">
        <v>6088</v>
      </c>
      <c r="C34" s="832" t="s">
        <v>5977</v>
      </c>
      <c r="D34" s="832" t="s">
        <v>6107</v>
      </c>
      <c r="E34" s="832" t="s">
        <v>6106</v>
      </c>
      <c r="F34" s="832" t="s">
        <v>6105</v>
      </c>
      <c r="G34" s="832" t="s">
        <v>6104</v>
      </c>
      <c r="H34" s="831">
        <v>45510</v>
      </c>
      <c r="I34" s="831">
        <v>46239</v>
      </c>
      <c r="J34" s="830">
        <v>24</v>
      </c>
      <c r="K34" s="829">
        <v>225574543</v>
      </c>
      <c r="L34" s="788" t="str">
        <f t="shared" ca="1" si="0"/>
        <v>100%</v>
      </c>
      <c r="M34" s="798">
        <v>22557454.300000001</v>
      </c>
      <c r="N34" s="827" t="s">
        <v>5983</v>
      </c>
      <c r="O34" s="827"/>
      <c r="P34" s="828" t="s">
        <v>6103</v>
      </c>
      <c r="Q34" s="828"/>
      <c r="R34" s="828" t="s">
        <v>6102</v>
      </c>
      <c r="S34" s="828"/>
      <c r="T34" s="828" t="s">
        <v>6101</v>
      </c>
      <c r="U34" s="828"/>
      <c r="V34" s="827" t="s">
        <v>6100</v>
      </c>
      <c r="W34" s="827"/>
      <c r="X34" s="785" t="s">
        <v>5969</v>
      </c>
      <c r="Y34" s="826">
        <v>0.21679999999999999</v>
      </c>
      <c r="Z34" s="826"/>
      <c r="AA34" s="825">
        <v>30167373</v>
      </c>
      <c r="AB34" s="825"/>
      <c r="AC34" s="835">
        <v>45809</v>
      </c>
      <c r="AD34" s="834">
        <v>6000000</v>
      </c>
      <c r="AE34" s="833" t="s">
        <v>6099</v>
      </c>
      <c r="AF34" s="833" t="s">
        <v>6084</v>
      </c>
    </row>
    <row r="35" spans="1:32" ht="132.94999999999999" hidden="1" customHeight="1">
      <c r="A35" s="793">
        <v>33</v>
      </c>
      <c r="B35" s="832" t="s">
        <v>6088</v>
      </c>
      <c r="C35" s="832" t="s">
        <v>6098</v>
      </c>
      <c r="D35" s="832" t="s">
        <v>6097</v>
      </c>
      <c r="E35" s="832" t="s">
        <v>6096</v>
      </c>
      <c r="F35" s="832" t="s">
        <v>6095</v>
      </c>
      <c r="G35" s="832" t="s">
        <v>6094</v>
      </c>
      <c r="H35" s="831">
        <v>45497</v>
      </c>
      <c r="I35" s="831">
        <v>45862</v>
      </c>
      <c r="J35" s="830">
        <v>12</v>
      </c>
      <c r="K35" s="829">
        <v>4590676.0000000009</v>
      </c>
      <c r="L35" s="788" t="str">
        <f t="shared" ca="1" si="0"/>
        <v>100%</v>
      </c>
      <c r="M35" s="781">
        <v>0</v>
      </c>
      <c r="N35" s="827" t="s">
        <v>5983</v>
      </c>
      <c r="O35" s="827"/>
      <c r="P35" s="828" t="s">
        <v>6093</v>
      </c>
      <c r="Q35" s="828"/>
      <c r="R35" s="828" t="s">
        <v>6092</v>
      </c>
      <c r="S35" s="828"/>
      <c r="T35" s="828" t="s">
        <v>6091</v>
      </c>
      <c r="U35" s="828"/>
      <c r="V35" s="827" t="s">
        <v>6090</v>
      </c>
      <c r="W35" s="827"/>
      <c r="X35" s="785" t="s">
        <v>510</v>
      </c>
      <c r="Y35" s="826">
        <v>1</v>
      </c>
      <c r="Z35" s="826"/>
      <c r="AA35" s="825">
        <v>4590676</v>
      </c>
      <c r="AB35" s="825"/>
      <c r="AC35" s="835">
        <v>45716</v>
      </c>
      <c r="AD35" s="834">
        <v>200000</v>
      </c>
      <c r="AE35" s="833" t="s">
        <v>6089</v>
      </c>
      <c r="AF35" s="833" t="s">
        <v>6084</v>
      </c>
    </row>
    <row r="36" spans="1:32" ht="81" hidden="1">
      <c r="A36" s="793">
        <v>34</v>
      </c>
      <c r="B36" s="832" t="s">
        <v>6088</v>
      </c>
      <c r="C36" s="832" t="s">
        <v>6073</v>
      </c>
      <c r="D36" s="832" t="s">
        <v>6087</v>
      </c>
      <c r="E36" s="832" t="s">
        <v>6086</v>
      </c>
      <c r="F36" s="832" t="s">
        <v>6004</v>
      </c>
      <c r="G36" s="832" t="s">
        <v>6085</v>
      </c>
      <c r="H36" s="831">
        <v>45167</v>
      </c>
      <c r="I36" s="831">
        <v>45897</v>
      </c>
      <c r="J36" s="830">
        <v>24.333333333333332</v>
      </c>
      <c r="K36" s="829">
        <v>48948728.399999999</v>
      </c>
      <c r="L36" s="788" t="str">
        <f t="shared" ca="1" si="0"/>
        <v>100%</v>
      </c>
      <c r="M36" s="781">
        <v>0</v>
      </c>
      <c r="N36" s="827" t="s">
        <v>5983</v>
      </c>
      <c r="O36" s="827"/>
      <c r="P36" s="828"/>
      <c r="Q36" s="828"/>
      <c r="R36" s="828"/>
      <c r="S36" s="828"/>
      <c r="T36" s="828"/>
      <c r="U36" s="828"/>
      <c r="V36" s="827"/>
      <c r="W36" s="827"/>
      <c r="X36" s="785" t="s">
        <v>5969</v>
      </c>
      <c r="Y36" s="826"/>
      <c r="Z36" s="826"/>
      <c r="AA36" s="825"/>
      <c r="AB36" s="825"/>
      <c r="AC36" s="824">
        <v>45651</v>
      </c>
      <c r="AD36" s="823">
        <v>3667707</v>
      </c>
      <c r="AE36" s="822" t="s">
        <v>6079</v>
      </c>
      <c r="AF36" s="822" t="s">
        <v>6084</v>
      </c>
    </row>
    <row r="37" spans="1:32" ht="325.5" customHeight="1">
      <c r="A37" s="793">
        <v>35</v>
      </c>
      <c r="B37" s="791" t="s">
        <v>6077</v>
      </c>
      <c r="C37" s="791" t="s">
        <v>5977</v>
      </c>
      <c r="D37" s="815" t="s">
        <v>757</v>
      </c>
      <c r="E37" s="791" t="s">
        <v>6083</v>
      </c>
      <c r="F37" s="791" t="s">
        <v>6082</v>
      </c>
      <c r="G37" s="791" t="s">
        <v>6081</v>
      </c>
      <c r="H37" s="779">
        <v>45502</v>
      </c>
      <c r="I37" s="779">
        <v>46231</v>
      </c>
      <c r="J37" s="790">
        <v>24</v>
      </c>
      <c r="K37" s="789">
        <v>319744875.72173911</v>
      </c>
      <c r="L37" s="788">
        <f>(I61-H37)/(I37-H37)</f>
        <v>0.46913580246913578</v>
      </c>
      <c r="M37" s="798">
        <v>31974487.572173901</v>
      </c>
      <c r="N37" s="1981" t="s">
        <v>384</v>
      </c>
      <c r="O37" s="1982"/>
      <c r="P37" s="814" t="s">
        <v>6447</v>
      </c>
      <c r="Q37" s="821" t="s">
        <v>6505</v>
      </c>
      <c r="R37" s="814" t="s">
        <v>6446</v>
      </c>
      <c r="S37" s="821" t="s">
        <v>6508</v>
      </c>
      <c r="T37" s="814" t="s">
        <v>6448</v>
      </c>
      <c r="U37" s="821" t="s">
        <v>6509</v>
      </c>
      <c r="V37" s="820" t="s">
        <v>6080</v>
      </c>
      <c r="W37" s="980" t="s">
        <v>6510</v>
      </c>
      <c r="X37" s="785" t="s">
        <v>5969</v>
      </c>
      <c r="Y37" s="812">
        <v>0.59589999999999999</v>
      </c>
      <c r="Z37" s="819">
        <v>0.26129999999999998</v>
      </c>
      <c r="AA37" s="811">
        <v>51759007</v>
      </c>
      <c r="AB37" s="818">
        <v>41751208.322000004</v>
      </c>
      <c r="AC37" s="810">
        <v>46231</v>
      </c>
      <c r="AD37" s="817">
        <v>105000000</v>
      </c>
      <c r="AE37" s="816" t="s">
        <v>6079</v>
      </c>
      <c r="AF37" s="816" t="s">
        <v>6078</v>
      </c>
    </row>
    <row r="38" spans="1:32" ht="99.95" hidden="1" customHeight="1">
      <c r="A38" s="793">
        <v>36</v>
      </c>
      <c r="B38" s="791" t="s">
        <v>6077</v>
      </c>
      <c r="C38" s="791" t="s">
        <v>5977</v>
      </c>
      <c r="D38" s="815"/>
      <c r="E38" s="791" t="s">
        <v>6076</v>
      </c>
      <c r="F38" s="791" t="s">
        <v>6075</v>
      </c>
      <c r="G38" s="791" t="s">
        <v>6074</v>
      </c>
      <c r="H38" s="779"/>
      <c r="I38" s="779"/>
      <c r="J38" s="790">
        <v>36</v>
      </c>
      <c r="K38" s="789">
        <v>560000000</v>
      </c>
      <c r="L38" s="788">
        <v>0</v>
      </c>
      <c r="M38" s="781">
        <v>0</v>
      </c>
      <c r="N38" s="813"/>
      <c r="O38" s="813"/>
      <c r="P38" s="814"/>
      <c r="Q38" s="814"/>
      <c r="R38" s="814"/>
      <c r="S38" s="814"/>
      <c r="T38" s="814"/>
      <c r="U38" s="814"/>
      <c r="V38" s="813"/>
      <c r="W38" s="813"/>
      <c r="X38" s="785" t="s">
        <v>5969</v>
      </c>
      <c r="Y38" s="812"/>
      <c r="Z38" s="812"/>
      <c r="AA38" s="811"/>
      <c r="AB38" s="811"/>
      <c r="AC38" s="810"/>
      <c r="AD38" s="781">
        <v>0</v>
      </c>
      <c r="AE38" s="780" t="s">
        <v>510</v>
      </c>
      <c r="AF38" s="780" t="s">
        <v>510</v>
      </c>
    </row>
    <row r="39" spans="1:32" ht="76.5" hidden="1">
      <c r="A39" s="793">
        <v>37</v>
      </c>
      <c r="B39" s="791" t="s">
        <v>5978</v>
      </c>
      <c r="C39" s="791" t="s">
        <v>6073</v>
      </c>
      <c r="D39" s="801" t="s">
        <v>6072</v>
      </c>
      <c r="E39" s="791" t="s">
        <v>6071</v>
      </c>
      <c r="F39" s="791" t="s">
        <v>6058</v>
      </c>
      <c r="G39" s="791" t="s">
        <v>6070</v>
      </c>
      <c r="H39" s="779">
        <v>43591</v>
      </c>
      <c r="I39" s="779">
        <v>44957</v>
      </c>
      <c r="J39" s="800">
        <v>45.533333333333331</v>
      </c>
      <c r="K39" s="799">
        <v>102900000</v>
      </c>
      <c r="L39" s="788" t="str">
        <f t="shared" ref="L39:L56" ca="1" si="1">IF(($AG$2-H39)/(I39-H39)&gt;=1,"100%",IF(($AG$2-H39)/(I39-H39)&lt;0,"0%",($AG$2-H39)/(I39-H39)))</f>
        <v>100%</v>
      </c>
      <c r="M39" s="781">
        <v>0</v>
      </c>
      <c r="N39" s="786" t="s">
        <v>5983</v>
      </c>
      <c r="O39" s="786"/>
      <c r="P39" s="787" t="s">
        <v>6069</v>
      </c>
      <c r="Q39" s="787"/>
      <c r="R39" s="787" t="s">
        <v>6068</v>
      </c>
      <c r="S39" s="787"/>
      <c r="T39" s="787" t="s">
        <v>6067</v>
      </c>
      <c r="U39" s="787"/>
      <c r="V39" s="786" t="s">
        <v>6066</v>
      </c>
      <c r="W39" s="786"/>
      <c r="X39" s="785" t="s">
        <v>5969</v>
      </c>
      <c r="Y39" s="784">
        <v>0.98</v>
      </c>
      <c r="Z39" s="784"/>
      <c r="AA39" s="783">
        <v>92610000</v>
      </c>
      <c r="AB39" s="783"/>
      <c r="AC39" s="782">
        <v>45838</v>
      </c>
      <c r="AD39" s="781">
        <v>0</v>
      </c>
      <c r="AE39" s="780" t="s">
        <v>510</v>
      </c>
      <c r="AF39" s="780" t="s">
        <v>510</v>
      </c>
    </row>
    <row r="40" spans="1:32" ht="306" hidden="1">
      <c r="A40" s="793">
        <v>38</v>
      </c>
      <c r="B40" s="791" t="s">
        <v>5978</v>
      </c>
      <c r="C40" s="804" t="s">
        <v>6037</v>
      </c>
      <c r="D40" s="801" t="s">
        <v>6065</v>
      </c>
      <c r="E40" s="804" t="s">
        <v>6064</v>
      </c>
      <c r="F40" s="804" t="s">
        <v>6058</v>
      </c>
      <c r="G40" s="804" t="s">
        <v>6053</v>
      </c>
      <c r="H40" s="805">
        <v>45161</v>
      </c>
      <c r="I40" s="805">
        <v>46076</v>
      </c>
      <c r="J40" s="800">
        <v>30.5</v>
      </c>
      <c r="K40" s="799">
        <v>109481000</v>
      </c>
      <c r="L40" s="788" t="str">
        <f t="shared" ca="1" si="1"/>
        <v>100%</v>
      </c>
      <c r="M40" s="781">
        <v>0</v>
      </c>
      <c r="N40" s="808" t="s">
        <v>5983</v>
      </c>
      <c r="O40" s="808"/>
      <c r="P40" s="809" t="s">
        <v>6063</v>
      </c>
      <c r="Q40" s="809"/>
      <c r="R40" s="809" t="s">
        <v>6062</v>
      </c>
      <c r="S40" s="809"/>
      <c r="T40" s="809" t="s">
        <v>6061</v>
      </c>
      <c r="U40" s="809"/>
      <c r="V40" s="808" t="s">
        <v>6060</v>
      </c>
      <c r="W40" s="808"/>
      <c r="X40" s="785" t="s">
        <v>5969</v>
      </c>
      <c r="Y40" s="807">
        <v>0.55000000000000004</v>
      </c>
      <c r="Z40" s="807"/>
      <c r="AA40" s="806">
        <v>46700000</v>
      </c>
      <c r="AB40" s="806"/>
      <c r="AC40" s="805">
        <v>46022</v>
      </c>
      <c r="AD40" s="781">
        <v>0</v>
      </c>
      <c r="AE40" s="780" t="s">
        <v>510</v>
      </c>
      <c r="AF40" s="780" t="s">
        <v>510</v>
      </c>
    </row>
    <row r="41" spans="1:32" ht="153" hidden="1">
      <c r="A41" s="793">
        <v>39</v>
      </c>
      <c r="B41" s="791" t="s">
        <v>5978</v>
      </c>
      <c r="C41" s="791" t="s">
        <v>6037</v>
      </c>
      <c r="D41" s="803"/>
      <c r="E41" s="804" t="s">
        <v>6059</v>
      </c>
      <c r="F41" s="804" t="s">
        <v>6058</v>
      </c>
      <c r="G41" s="803" t="s">
        <v>6033</v>
      </c>
      <c r="H41" s="803">
        <v>45603</v>
      </c>
      <c r="I41" s="803">
        <v>46210</v>
      </c>
      <c r="J41" s="803">
        <v>20</v>
      </c>
      <c r="K41" s="803">
        <v>139300000</v>
      </c>
      <c r="L41" s="788" t="str">
        <f t="shared" ca="1" si="1"/>
        <v>100%</v>
      </c>
      <c r="M41" s="781">
        <v>0</v>
      </c>
      <c r="N41" s="797" t="s">
        <v>5983</v>
      </c>
      <c r="O41" s="797"/>
      <c r="P41" s="797" t="s">
        <v>6057</v>
      </c>
      <c r="Q41" s="797"/>
      <c r="R41" s="797" t="s">
        <v>6056</v>
      </c>
      <c r="S41" s="797"/>
      <c r="T41" s="797" t="s">
        <v>5969</v>
      </c>
      <c r="U41" s="797"/>
      <c r="V41" s="797" t="s">
        <v>5969</v>
      </c>
      <c r="W41" s="797"/>
      <c r="X41" s="785" t="s">
        <v>5969</v>
      </c>
      <c r="Y41" s="796">
        <v>0.25</v>
      </c>
      <c r="Z41" s="796"/>
      <c r="AA41" s="795">
        <v>25000000</v>
      </c>
      <c r="AB41" s="795"/>
      <c r="AC41" s="782">
        <v>46210</v>
      </c>
      <c r="AD41" s="781">
        <v>0</v>
      </c>
      <c r="AE41" s="780" t="s">
        <v>510</v>
      </c>
      <c r="AF41" s="780" t="s">
        <v>510</v>
      </c>
    </row>
    <row r="42" spans="1:32" ht="153" hidden="1">
      <c r="A42" s="793">
        <v>40</v>
      </c>
      <c r="B42" s="791" t="s">
        <v>5978</v>
      </c>
      <c r="C42" s="791" t="s">
        <v>5987</v>
      </c>
      <c r="D42" s="792" t="s">
        <v>6055</v>
      </c>
      <c r="E42" s="791" t="s">
        <v>6054</v>
      </c>
      <c r="F42" s="791" t="s">
        <v>6034</v>
      </c>
      <c r="G42" s="791" t="s">
        <v>6053</v>
      </c>
      <c r="H42" s="779">
        <v>45154</v>
      </c>
      <c r="I42" s="779">
        <v>46068</v>
      </c>
      <c r="J42" s="790">
        <v>30.466666666666665</v>
      </c>
      <c r="K42" s="789">
        <v>96699999</v>
      </c>
      <c r="L42" s="788" t="str">
        <f t="shared" ca="1" si="1"/>
        <v>100%</v>
      </c>
      <c r="M42" s="798">
        <v>9669999.9000000004</v>
      </c>
      <c r="N42" s="786" t="s">
        <v>5983</v>
      </c>
      <c r="O42" s="786"/>
      <c r="P42" s="787" t="s">
        <v>6052</v>
      </c>
      <c r="Q42" s="787"/>
      <c r="R42" s="787" t="s">
        <v>6051</v>
      </c>
      <c r="S42" s="787"/>
      <c r="T42" s="787" t="s">
        <v>6050</v>
      </c>
      <c r="U42" s="787"/>
      <c r="V42" s="786"/>
      <c r="W42" s="786"/>
      <c r="X42" s="785" t="s">
        <v>6049</v>
      </c>
      <c r="Y42" s="784">
        <v>0.55000000000000004</v>
      </c>
      <c r="Z42" s="784"/>
      <c r="AA42" s="783">
        <v>38000000</v>
      </c>
      <c r="AB42" s="783"/>
      <c r="AC42" s="779">
        <v>46068</v>
      </c>
      <c r="AD42" s="781">
        <v>0</v>
      </c>
      <c r="AE42" s="780" t="s">
        <v>510</v>
      </c>
      <c r="AF42" s="780" t="s">
        <v>510</v>
      </c>
    </row>
    <row r="43" spans="1:32" ht="127.5" hidden="1">
      <c r="A43" s="793">
        <v>41</v>
      </c>
      <c r="B43" s="791" t="s">
        <v>5978</v>
      </c>
      <c r="C43" s="791" t="s">
        <v>6037</v>
      </c>
      <c r="D43" s="801" t="s">
        <v>6048</v>
      </c>
      <c r="E43" s="791" t="s">
        <v>6047</v>
      </c>
      <c r="F43" s="791" t="s">
        <v>6034</v>
      </c>
      <c r="G43" s="791" t="s">
        <v>6046</v>
      </c>
      <c r="H43" s="779">
        <v>45340</v>
      </c>
      <c r="I43" s="779">
        <v>46159</v>
      </c>
      <c r="J43" s="800">
        <v>27.3</v>
      </c>
      <c r="K43" s="799">
        <v>93600000</v>
      </c>
      <c r="L43" s="788" t="str">
        <f t="shared" ca="1" si="1"/>
        <v>100%</v>
      </c>
      <c r="M43" s="798">
        <v>9360000</v>
      </c>
      <c r="N43" s="786" t="s">
        <v>5983</v>
      </c>
      <c r="O43" s="786"/>
      <c r="P43" s="802" t="s">
        <v>6045</v>
      </c>
      <c r="Q43" s="802"/>
      <c r="R43" s="787" t="s">
        <v>6044</v>
      </c>
      <c r="S43" s="787"/>
      <c r="T43" s="787" t="s">
        <v>6043</v>
      </c>
      <c r="U43" s="787"/>
      <c r="V43" s="786"/>
      <c r="W43" s="786"/>
      <c r="X43" s="785" t="s">
        <v>510</v>
      </c>
      <c r="Y43" s="784">
        <v>0.61</v>
      </c>
      <c r="Z43" s="784"/>
      <c r="AA43" s="783">
        <v>57300000</v>
      </c>
      <c r="AB43" s="783"/>
      <c r="AC43" s="779">
        <v>46159</v>
      </c>
      <c r="AD43" s="781">
        <v>0</v>
      </c>
      <c r="AE43" s="780" t="s">
        <v>510</v>
      </c>
      <c r="AF43" s="780" t="s">
        <v>510</v>
      </c>
    </row>
    <row r="44" spans="1:32" ht="81" hidden="1">
      <c r="A44" s="793">
        <v>42</v>
      </c>
      <c r="B44" s="791" t="s">
        <v>5978</v>
      </c>
      <c r="C44" s="791" t="s">
        <v>6037</v>
      </c>
      <c r="D44" s="801" t="s">
        <v>6042</v>
      </c>
      <c r="E44" s="791" t="s">
        <v>6041</v>
      </c>
      <c r="F44" s="791" t="s">
        <v>6034</v>
      </c>
      <c r="G44" s="791" t="s">
        <v>6040</v>
      </c>
      <c r="H44" s="779">
        <v>45336</v>
      </c>
      <c r="I44" s="779">
        <v>46247</v>
      </c>
      <c r="J44" s="800">
        <v>30.366666666666667</v>
      </c>
      <c r="K44" s="799">
        <v>108569000</v>
      </c>
      <c r="L44" s="788" t="str">
        <f t="shared" ca="1" si="1"/>
        <v>100%</v>
      </c>
      <c r="M44" s="798">
        <v>10856900</v>
      </c>
      <c r="N44" s="786" t="s">
        <v>5983</v>
      </c>
      <c r="O44" s="786"/>
      <c r="P44" s="787" t="s">
        <v>6039</v>
      </c>
      <c r="Q44" s="787"/>
      <c r="R44" s="787" t="s">
        <v>6038</v>
      </c>
      <c r="S44" s="787"/>
      <c r="T44" s="787"/>
      <c r="U44" s="787"/>
      <c r="V44" s="786"/>
      <c r="W44" s="786"/>
      <c r="X44" s="785" t="s">
        <v>510</v>
      </c>
      <c r="Y44" s="784">
        <v>0.3</v>
      </c>
      <c r="Z44" s="784"/>
      <c r="AA44" s="783">
        <v>21000000</v>
      </c>
      <c r="AB44" s="783"/>
      <c r="AC44" s="779">
        <v>46247</v>
      </c>
      <c r="AD44" s="781">
        <v>0</v>
      </c>
      <c r="AE44" s="780" t="s">
        <v>510</v>
      </c>
      <c r="AF44" s="780" t="s">
        <v>510</v>
      </c>
    </row>
    <row r="45" spans="1:32" ht="76.5" hidden="1">
      <c r="A45" s="793">
        <v>43</v>
      </c>
      <c r="B45" s="791" t="s">
        <v>5978</v>
      </c>
      <c r="C45" s="791" t="s">
        <v>6037</v>
      </c>
      <c r="D45" s="801" t="s">
        <v>6036</v>
      </c>
      <c r="E45" s="791" t="s">
        <v>6035</v>
      </c>
      <c r="F45" s="791" t="s">
        <v>6034</v>
      </c>
      <c r="G45" s="791" t="s">
        <v>6033</v>
      </c>
      <c r="H45" s="779">
        <v>45484</v>
      </c>
      <c r="I45" s="779">
        <v>46032</v>
      </c>
      <c r="J45" s="800">
        <v>17.866666666666667</v>
      </c>
      <c r="K45" s="799">
        <v>64480000.000000007</v>
      </c>
      <c r="L45" s="788" t="str">
        <f t="shared" ca="1" si="1"/>
        <v>100%</v>
      </c>
      <c r="M45" s="798">
        <v>6448000</v>
      </c>
      <c r="N45" s="786" t="s">
        <v>5983</v>
      </c>
      <c r="O45" s="786"/>
      <c r="P45" s="787" t="s">
        <v>6032</v>
      </c>
      <c r="Q45" s="787"/>
      <c r="R45" s="787" t="s">
        <v>6031</v>
      </c>
      <c r="S45" s="787"/>
      <c r="T45" s="787"/>
      <c r="U45" s="787"/>
      <c r="V45" s="786"/>
      <c r="W45" s="786"/>
      <c r="X45" s="785" t="s">
        <v>510</v>
      </c>
      <c r="Y45" s="784">
        <v>0.52</v>
      </c>
      <c r="Z45" s="784"/>
      <c r="AA45" s="783">
        <v>17000000</v>
      </c>
      <c r="AB45" s="783"/>
      <c r="AC45" s="779">
        <v>46032</v>
      </c>
      <c r="AD45" s="781">
        <v>0</v>
      </c>
      <c r="AE45" s="780" t="s">
        <v>510</v>
      </c>
      <c r="AF45" s="780" t="s">
        <v>510</v>
      </c>
    </row>
    <row r="46" spans="1:32" ht="76.5" hidden="1">
      <c r="A46" s="793">
        <v>44</v>
      </c>
      <c r="B46" s="791" t="s">
        <v>5978</v>
      </c>
      <c r="C46" s="791" t="s">
        <v>5977</v>
      </c>
      <c r="D46" s="792" t="s">
        <v>6030</v>
      </c>
      <c r="E46" s="791" t="s">
        <v>6029</v>
      </c>
      <c r="F46" s="791" t="s">
        <v>5974</v>
      </c>
      <c r="G46" s="791" t="s">
        <v>6018</v>
      </c>
      <c r="H46" s="779">
        <v>45370</v>
      </c>
      <c r="I46" s="779">
        <v>45918</v>
      </c>
      <c r="J46" s="790">
        <v>18</v>
      </c>
      <c r="K46" s="789">
        <v>61381000</v>
      </c>
      <c r="L46" s="788" t="str">
        <f t="shared" ca="1" si="1"/>
        <v>100%</v>
      </c>
      <c r="M46" s="781">
        <v>0</v>
      </c>
      <c r="N46" s="786" t="s">
        <v>5983</v>
      </c>
      <c r="O46" s="786"/>
      <c r="P46" s="787" t="s">
        <v>6010</v>
      </c>
      <c r="Q46" s="787"/>
      <c r="R46" s="787" t="s">
        <v>6028</v>
      </c>
      <c r="S46" s="787"/>
      <c r="T46" s="787" t="s">
        <v>6027</v>
      </c>
      <c r="U46" s="787"/>
      <c r="V46" s="786" t="s">
        <v>6007</v>
      </c>
      <c r="W46" s="786"/>
      <c r="X46" s="785" t="s">
        <v>5969</v>
      </c>
      <c r="Y46" s="784">
        <v>0.28000000000000003</v>
      </c>
      <c r="Z46" s="784"/>
      <c r="AA46" s="783">
        <v>16879775</v>
      </c>
      <c r="AB46" s="783"/>
      <c r="AC46" s="782">
        <v>45918</v>
      </c>
      <c r="AD46" s="781">
        <v>0</v>
      </c>
      <c r="AE46" s="780" t="s">
        <v>510</v>
      </c>
      <c r="AF46" s="780" t="s">
        <v>510</v>
      </c>
    </row>
    <row r="47" spans="1:32" ht="40.5" hidden="1">
      <c r="A47" s="793">
        <v>45</v>
      </c>
      <c r="B47" s="791" t="s">
        <v>5978</v>
      </c>
      <c r="C47" s="791" t="s">
        <v>5977</v>
      </c>
      <c r="D47" s="792" t="s">
        <v>6026</v>
      </c>
      <c r="E47" s="791" t="s">
        <v>6025</v>
      </c>
      <c r="F47" s="791" t="s">
        <v>5993</v>
      </c>
      <c r="G47" s="791" t="s">
        <v>6003</v>
      </c>
      <c r="H47" s="779">
        <v>45361</v>
      </c>
      <c r="I47" s="779">
        <v>45909</v>
      </c>
      <c r="J47" s="790">
        <v>16</v>
      </c>
      <c r="K47" s="789">
        <v>29976549</v>
      </c>
      <c r="L47" s="788" t="str">
        <f t="shared" ca="1" si="1"/>
        <v>100%</v>
      </c>
      <c r="M47" s="781">
        <v>0</v>
      </c>
      <c r="N47" s="786" t="s">
        <v>5983</v>
      </c>
      <c r="O47" s="786"/>
      <c r="P47" s="787" t="s">
        <v>6024</v>
      </c>
      <c r="Q47" s="787"/>
      <c r="R47" s="787" t="s">
        <v>6023</v>
      </c>
      <c r="S47" s="787"/>
      <c r="T47" s="787" t="s">
        <v>6022</v>
      </c>
      <c r="U47" s="787"/>
      <c r="V47" s="786" t="s">
        <v>6021</v>
      </c>
      <c r="W47" s="786"/>
      <c r="X47" s="785" t="s">
        <v>5969</v>
      </c>
      <c r="Y47" s="784">
        <v>0.6</v>
      </c>
      <c r="Z47" s="784"/>
      <c r="AA47" s="783">
        <v>0</v>
      </c>
      <c r="AB47" s="783"/>
      <c r="AC47" s="782">
        <v>45828</v>
      </c>
      <c r="AD47" s="781">
        <v>0</v>
      </c>
      <c r="AE47" s="780" t="s">
        <v>510</v>
      </c>
      <c r="AF47" s="780" t="s">
        <v>510</v>
      </c>
    </row>
    <row r="48" spans="1:32" ht="60.75" hidden="1">
      <c r="A48" s="793">
        <v>46</v>
      </c>
      <c r="B48" s="791" t="s">
        <v>5978</v>
      </c>
      <c r="C48" s="791" t="s">
        <v>5977</v>
      </c>
      <c r="D48" s="792" t="s">
        <v>6020</v>
      </c>
      <c r="E48" s="791" t="s">
        <v>6019</v>
      </c>
      <c r="F48" s="791" t="s">
        <v>5999</v>
      </c>
      <c r="G48" s="791" t="s">
        <v>6018</v>
      </c>
      <c r="H48" s="779">
        <v>45301</v>
      </c>
      <c r="I48" s="779">
        <v>45452</v>
      </c>
      <c r="J48" s="790">
        <v>6</v>
      </c>
      <c r="K48" s="789">
        <v>22000000</v>
      </c>
      <c r="L48" s="788" t="str">
        <f t="shared" ca="1" si="1"/>
        <v>100%</v>
      </c>
      <c r="M48" s="781">
        <v>0</v>
      </c>
      <c r="N48" s="786" t="s">
        <v>5983</v>
      </c>
      <c r="O48" s="786"/>
      <c r="P48" s="787" t="s">
        <v>6015</v>
      </c>
      <c r="Q48" s="787"/>
      <c r="R48" s="787" t="s">
        <v>5990</v>
      </c>
      <c r="S48" s="787"/>
      <c r="T48" s="787" t="s">
        <v>6014</v>
      </c>
      <c r="U48" s="787"/>
      <c r="V48" s="786" t="s">
        <v>6013</v>
      </c>
      <c r="W48" s="786"/>
      <c r="X48" s="785" t="s">
        <v>5969</v>
      </c>
      <c r="Y48" s="784">
        <v>1</v>
      </c>
      <c r="Z48" s="784"/>
      <c r="AA48" s="783">
        <v>3960000</v>
      </c>
      <c r="AB48" s="783"/>
      <c r="AC48" s="782">
        <v>45741</v>
      </c>
      <c r="AD48" s="781">
        <v>0</v>
      </c>
      <c r="AE48" s="780" t="s">
        <v>510</v>
      </c>
      <c r="AF48" s="780" t="s">
        <v>510</v>
      </c>
    </row>
    <row r="49" spans="1:32" ht="40.5" hidden="1">
      <c r="A49" s="793">
        <v>47</v>
      </c>
      <c r="B49" s="791" t="s">
        <v>5978</v>
      </c>
      <c r="C49" s="791" t="s">
        <v>5987</v>
      </c>
      <c r="D49" s="792" t="s">
        <v>6017</v>
      </c>
      <c r="E49" s="791" t="s">
        <v>6016</v>
      </c>
      <c r="F49" s="791" t="s">
        <v>5999</v>
      </c>
      <c r="G49" s="791" t="s">
        <v>6003</v>
      </c>
      <c r="H49" s="779">
        <v>45238</v>
      </c>
      <c r="I49" s="779">
        <v>45695</v>
      </c>
      <c r="J49" s="790">
        <v>16</v>
      </c>
      <c r="K49" s="789">
        <v>26550668</v>
      </c>
      <c r="L49" s="788" t="str">
        <f t="shared" ca="1" si="1"/>
        <v>100%</v>
      </c>
      <c r="M49" s="781">
        <v>0</v>
      </c>
      <c r="N49" s="786" t="s">
        <v>5983</v>
      </c>
      <c r="O49" s="786"/>
      <c r="P49" s="787" t="s">
        <v>6015</v>
      </c>
      <c r="Q49" s="787"/>
      <c r="R49" s="787" t="s">
        <v>5990</v>
      </c>
      <c r="S49" s="787"/>
      <c r="T49" s="787" t="s">
        <v>6014</v>
      </c>
      <c r="U49" s="787"/>
      <c r="V49" s="786" t="s">
        <v>6013</v>
      </c>
      <c r="W49" s="786"/>
      <c r="X49" s="785" t="s">
        <v>510</v>
      </c>
      <c r="Y49" s="784">
        <v>1</v>
      </c>
      <c r="Z49" s="784"/>
      <c r="AA49" s="783">
        <v>2655067</v>
      </c>
      <c r="AB49" s="783"/>
      <c r="AC49" s="782">
        <v>45695</v>
      </c>
      <c r="AD49" s="781">
        <v>0</v>
      </c>
      <c r="AE49" s="780" t="s">
        <v>510</v>
      </c>
      <c r="AF49" s="780" t="s">
        <v>510</v>
      </c>
    </row>
    <row r="50" spans="1:32" ht="60.75" hidden="1">
      <c r="A50" s="793">
        <v>48</v>
      </c>
      <c r="B50" s="791" t="s">
        <v>5978</v>
      </c>
      <c r="C50" s="791" t="s">
        <v>5996</v>
      </c>
      <c r="D50" s="792" t="s">
        <v>6012</v>
      </c>
      <c r="E50" s="791" t="s">
        <v>6011</v>
      </c>
      <c r="F50" s="791" t="s">
        <v>5974</v>
      </c>
      <c r="G50" s="791" t="s">
        <v>6003</v>
      </c>
      <c r="H50" s="779">
        <v>45449</v>
      </c>
      <c r="I50" s="779">
        <v>45907</v>
      </c>
      <c r="J50" s="790">
        <v>16</v>
      </c>
      <c r="K50" s="789">
        <v>65987460</v>
      </c>
      <c r="L50" s="788" t="str">
        <f t="shared" ca="1" si="1"/>
        <v>100%</v>
      </c>
      <c r="M50" s="781">
        <v>0</v>
      </c>
      <c r="N50" s="786" t="s">
        <v>5983</v>
      </c>
      <c r="O50" s="786"/>
      <c r="P50" s="787" t="s">
        <v>6010</v>
      </c>
      <c r="Q50" s="787"/>
      <c r="R50" s="787" t="s">
        <v>6009</v>
      </c>
      <c r="S50" s="787"/>
      <c r="T50" s="787" t="s">
        <v>6008</v>
      </c>
      <c r="U50" s="787"/>
      <c r="V50" s="786" t="s">
        <v>6007</v>
      </c>
      <c r="W50" s="786"/>
      <c r="X50" s="785" t="s">
        <v>510</v>
      </c>
      <c r="Y50" s="784">
        <v>0.4</v>
      </c>
      <c r="Z50" s="784"/>
      <c r="AA50" s="783">
        <v>26394984</v>
      </c>
      <c r="AB50" s="783"/>
      <c r="AC50" s="782">
        <v>45905</v>
      </c>
      <c r="AD50" s="781">
        <v>0</v>
      </c>
      <c r="AE50" s="780" t="s">
        <v>510</v>
      </c>
      <c r="AF50" s="780" t="s">
        <v>510</v>
      </c>
    </row>
    <row r="51" spans="1:32" ht="60.75" hidden="1">
      <c r="A51" s="793">
        <v>49</v>
      </c>
      <c r="B51" s="791" t="s">
        <v>5978</v>
      </c>
      <c r="C51" s="791" t="s">
        <v>5996</v>
      </c>
      <c r="D51" s="792" t="s">
        <v>6006</v>
      </c>
      <c r="E51" s="791" t="s">
        <v>6005</v>
      </c>
      <c r="F51" s="791" t="s">
        <v>6004</v>
      </c>
      <c r="G51" s="791" t="s">
        <v>6003</v>
      </c>
      <c r="H51" s="779">
        <v>45582</v>
      </c>
      <c r="I51" s="779">
        <v>46040</v>
      </c>
      <c r="J51" s="790">
        <v>16</v>
      </c>
      <c r="K51" s="789">
        <v>39577020</v>
      </c>
      <c r="L51" s="788" t="str">
        <f t="shared" ca="1" si="1"/>
        <v>100%</v>
      </c>
      <c r="M51" s="781">
        <v>0</v>
      </c>
      <c r="N51" s="786" t="s">
        <v>6002</v>
      </c>
      <c r="O51" s="786"/>
      <c r="P51" s="797"/>
      <c r="Q51" s="797"/>
      <c r="R51" s="797"/>
      <c r="S51" s="797"/>
      <c r="T51" s="797"/>
      <c r="U51" s="797"/>
      <c r="V51" s="797"/>
      <c r="W51" s="797"/>
      <c r="X51" s="785" t="s">
        <v>510</v>
      </c>
      <c r="Y51" s="796"/>
      <c r="Z51" s="796"/>
      <c r="AA51" s="795"/>
      <c r="AB51" s="795"/>
      <c r="AC51" s="782">
        <v>46040</v>
      </c>
      <c r="AD51" s="781">
        <v>0</v>
      </c>
      <c r="AE51" s="780" t="s">
        <v>510</v>
      </c>
      <c r="AF51" s="780" t="s">
        <v>510</v>
      </c>
    </row>
    <row r="52" spans="1:32" ht="40.5" hidden="1">
      <c r="A52" s="793">
        <v>50</v>
      </c>
      <c r="B52" s="791" t="s">
        <v>5978</v>
      </c>
      <c r="C52" s="791" t="s">
        <v>5977</v>
      </c>
      <c r="D52" s="792" t="s">
        <v>6001</v>
      </c>
      <c r="E52" s="791" t="s">
        <v>6000</v>
      </c>
      <c r="F52" s="791" t="s">
        <v>5999</v>
      </c>
      <c r="G52" s="791" t="s">
        <v>5992</v>
      </c>
      <c r="H52" s="779">
        <v>45491</v>
      </c>
      <c r="I52" s="779">
        <v>45979</v>
      </c>
      <c r="J52" s="790">
        <v>16</v>
      </c>
      <c r="K52" s="789">
        <v>19950000</v>
      </c>
      <c r="L52" s="788" t="str">
        <f t="shared" ca="1" si="1"/>
        <v>100%</v>
      </c>
      <c r="M52" s="781">
        <v>0</v>
      </c>
      <c r="N52" s="786" t="s">
        <v>5983</v>
      </c>
      <c r="O52" s="786"/>
      <c r="P52" s="787" t="s">
        <v>5991</v>
      </c>
      <c r="Q52" s="787"/>
      <c r="R52" s="787" t="s">
        <v>5990</v>
      </c>
      <c r="S52" s="787"/>
      <c r="T52" s="787" t="s">
        <v>5998</v>
      </c>
      <c r="U52" s="787"/>
      <c r="V52" s="786" t="s">
        <v>5997</v>
      </c>
      <c r="W52" s="786"/>
      <c r="X52" s="785" t="s">
        <v>5969</v>
      </c>
      <c r="Y52" s="784">
        <v>0.75</v>
      </c>
      <c r="Z52" s="784"/>
      <c r="AA52" s="783">
        <v>7758738</v>
      </c>
      <c r="AB52" s="783"/>
      <c r="AC52" s="782">
        <v>45979</v>
      </c>
      <c r="AD52" s="781">
        <v>0</v>
      </c>
      <c r="AE52" s="780" t="s">
        <v>510</v>
      </c>
      <c r="AF52" s="780" t="s">
        <v>510</v>
      </c>
    </row>
    <row r="53" spans="1:32" ht="60.75" hidden="1">
      <c r="A53" s="793">
        <v>51</v>
      </c>
      <c r="B53" s="791" t="s">
        <v>5978</v>
      </c>
      <c r="C53" s="791" t="s">
        <v>5996</v>
      </c>
      <c r="D53" s="792" t="s">
        <v>5995</v>
      </c>
      <c r="E53" s="791" t="s">
        <v>5994</v>
      </c>
      <c r="F53" s="791" t="s">
        <v>5993</v>
      </c>
      <c r="G53" s="791" t="s">
        <v>5992</v>
      </c>
      <c r="H53" s="779">
        <v>45487</v>
      </c>
      <c r="I53" s="779">
        <v>46035</v>
      </c>
      <c r="J53" s="790">
        <v>18</v>
      </c>
      <c r="K53" s="789">
        <v>22399770</v>
      </c>
      <c r="L53" s="788" t="str">
        <f t="shared" ca="1" si="1"/>
        <v>100%</v>
      </c>
      <c r="M53" s="781">
        <v>0</v>
      </c>
      <c r="N53" s="786" t="s">
        <v>5983</v>
      </c>
      <c r="O53" s="786"/>
      <c r="P53" s="787" t="s">
        <v>5991</v>
      </c>
      <c r="Q53" s="787"/>
      <c r="R53" s="787" t="s">
        <v>5990</v>
      </c>
      <c r="S53" s="787"/>
      <c r="T53" s="787" t="s">
        <v>5989</v>
      </c>
      <c r="U53" s="787"/>
      <c r="V53" s="786" t="s">
        <v>5988</v>
      </c>
      <c r="W53" s="786"/>
      <c r="X53" s="785" t="s">
        <v>510</v>
      </c>
      <c r="Y53" s="784">
        <v>0.7</v>
      </c>
      <c r="Z53" s="784"/>
      <c r="AA53" s="783">
        <v>6431052</v>
      </c>
      <c r="AB53" s="783"/>
      <c r="AC53" s="782">
        <v>46035</v>
      </c>
      <c r="AD53" s="781">
        <v>0</v>
      </c>
      <c r="AE53" s="780" t="s">
        <v>510</v>
      </c>
      <c r="AF53" s="780" t="s">
        <v>510</v>
      </c>
    </row>
    <row r="54" spans="1:32" ht="40.5" hidden="1">
      <c r="A54" s="793">
        <v>52</v>
      </c>
      <c r="B54" s="791" t="s">
        <v>5978</v>
      </c>
      <c r="C54" s="791" t="s">
        <v>5987</v>
      </c>
      <c r="D54" s="792" t="s">
        <v>5986</v>
      </c>
      <c r="E54" s="791" t="s">
        <v>5985</v>
      </c>
      <c r="F54" s="791" t="s">
        <v>5974</v>
      </c>
      <c r="G54" s="791" t="s">
        <v>5984</v>
      </c>
      <c r="H54" s="779">
        <v>45517</v>
      </c>
      <c r="I54" s="779">
        <v>45700</v>
      </c>
      <c r="J54" s="790">
        <v>6</v>
      </c>
      <c r="K54" s="789">
        <v>1212660</v>
      </c>
      <c r="L54" s="788" t="str">
        <f t="shared" ca="1" si="1"/>
        <v>100%</v>
      </c>
      <c r="M54" s="781">
        <v>0</v>
      </c>
      <c r="N54" s="786" t="s">
        <v>5983</v>
      </c>
      <c r="O54" s="786"/>
      <c r="P54" s="787"/>
      <c r="Q54" s="787"/>
      <c r="R54" s="787" t="s">
        <v>5982</v>
      </c>
      <c r="S54" s="787"/>
      <c r="T54" s="787" t="s">
        <v>5982</v>
      </c>
      <c r="U54" s="787"/>
      <c r="V54" s="786" t="s">
        <v>5982</v>
      </c>
      <c r="W54" s="786"/>
      <c r="X54" s="785" t="s">
        <v>510</v>
      </c>
      <c r="Y54" s="784">
        <v>1</v>
      </c>
      <c r="Z54" s="784"/>
      <c r="AA54" s="783">
        <v>1212660</v>
      </c>
      <c r="AB54" s="783"/>
      <c r="AC54" s="794">
        <v>45684</v>
      </c>
      <c r="AD54" s="781">
        <v>0</v>
      </c>
      <c r="AE54" s="780" t="s">
        <v>510</v>
      </c>
      <c r="AF54" s="780" t="s">
        <v>510</v>
      </c>
    </row>
    <row r="55" spans="1:32" ht="76.5" hidden="1">
      <c r="A55" s="793">
        <v>53</v>
      </c>
      <c r="B55" s="791" t="s">
        <v>5978</v>
      </c>
      <c r="C55" s="791" t="s">
        <v>5977</v>
      </c>
      <c r="D55" s="792" t="s">
        <v>5981</v>
      </c>
      <c r="E55" s="791" t="s">
        <v>5980</v>
      </c>
      <c r="F55" s="791" t="s">
        <v>5974</v>
      </c>
      <c r="G55" s="791" t="s">
        <v>5973</v>
      </c>
      <c r="H55" s="779">
        <v>45623</v>
      </c>
      <c r="I55" s="779">
        <v>45926</v>
      </c>
      <c r="J55" s="790">
        <v>10</v>
      </c>
      <c r="K55" s="789">
        <v>17105524</v>
      </c>
      <c r="L55" s="788" t="str">
        <f t="shared" ca="1" si="1"/>
        <v>100%</v>
      </c>
      <c r="M55" s="781">
        <v>0</v>
      </c>
      <c r="N55" s="786" t="s">
        <v>5972</v>
      </c>
      <c r="O55" s="786"/>
      <c r="P55" s="787" t="s">
        <v>5971</v>
      </c>
      <c r="Q55" s="787"/>
      <c r="R55" s="787" t="s">
        <v>5979</v>
      </c>
      <c r="S55" s="787"/>
      <c r="T55" s="787" t="s">
        <v>5970</v>
      </c>
      <c r="U55" s="787"/>
      <c r="V55" s="786" t="s">
        <v>5970</v>
      </c>
      <c r="W55" s="786"/>
      <c r="X55" s="785" t="s">
        <v>5969</v>
      </c>
      <c r="Y55" s="784">
        <v>0.15</v>
      </c>
      <c r="Z55" s="784"/>
      <c r="AA55" s="783">
        <v>3078994.3200000003</v>
      </c>
      <c r="AB55" s="783"/>
      <c r="AC55" s="782">
        <v>45926</v>
      </c>
      <c r="AD55" s="781">
        <v>0</v>
      </c>
      <c r="AE55" s="780" t="s">
        <v>510</v>
      </c>
      <c r="AF55" s="780" t="s">
        <v>510</v>
      </c>
    </row>
    <row r="56" spans="1:32" ht="60.75" hidden="1">
      <c r="A56" s="793">
        <v>54</v>
      </c>
      <c r="B56" s="791" t="s">
        <v>5978</v>
      </c>
      <c r="C56" s="791" t="s">
        <v>5977</v>
      </c>
      <c r="D56" s="792" t="s">
        <v>5976</v>
      </c>
      <c r="E56" s="791" t="s">
        <v>5975</v>
      </c>
      <c r="F56" s="791" t="s">
        <v>5974</v>
      </c>
      <c r="G56" s="791" t="s">
        <v>5973</v>
      </c>
      <c r="H56" s="779">
        <v>45624</v>
      </c>
      <c r="I56" s="779">
        <v>45927</v>
      </c>
      <c r="J56" s="790">
        <v>10</v>
      </c>
      <c r="K56" s="789">
        <v>17105524</v>
      </c>
      <c r="L56" s="788" t="str">
        <f t="shared" ca="1" si="1"/>
        <v>100%</v>
      </c>
      <c r="M56" s="781">
        <v>0</v>
      </c>
      <c r="N56" s="786" t="s">
        <v>5972</v>
      </c>
      <c r="O56" s="786"/>
      <c r="P56" s="787" t="s">
        <v>5971</v>
      </c>
      <c r="Q56" s="787"/>
      <c r="R56" s="787"/>
      <c r="S56" s="787"/>
      <c r="T56" s="787" t="s">
        <v>5970</v>
      </c>
      <c r="U56" s="787"/>
      <c r="V56" s="786" t="s">
        <v>5970</v>
      </c>
      <c r="W56" s="786"/>
      <c r="X56" s="785" t="s">
        <v>5969</v>
      </c>
      <c r="Y56" s="784">
        <v>0.15</v>
      </c>
      <c r="Z56" s="784"/>
      <c r="AA56" s="783">
        <v>3078994.3200000003</v>
      </c>
      <c r="AB56" s="783"/>
      <c r="AC56" s="782">
        <v>45927</v>
      </c>
      <c r="AD56" s="781">
        <v>0</v>
      </c>
      <c r="AE56" s="780" t="s">
        <v>510</v>
      </c>
      <c r="AF56" s="780" t="s">
        <v>510</v>
      </c>
    </row>
    <row r="61" spans="1:32" ht="20.25">
      <c r="I61" s="779">
        <v>45844</v>
      </c>
    </row>
  </sheetData>
  <autoFilter ref="A2:AF56" xr:uid="{FBC46A25-8A5C-4CF1-8D72-5ACCA466BEDA}">
    <filterColumn colId="1">
      <filters>
        <filter val="المشاريع النوعية"/>
      </filters>
    </filterColumn>
  </autoFilter>
  <mergeCells count="2">
    <mergeCell ref="A1:AC1"/>
    <mergeCell ref="N37:O37"/>
  </mergeCells>
  <conditionalFormatting sqref="L2:M2">
    <cfRule type="duplicateValues" dxfId="0" priority="1"/>
  </conditionalFormatting>
  <dataValidations disablePrompts="1" count="1">
    <dataValidation allowBlank="1" sqref="I26 I37 I61" xr:uid="{0A7CAB73-B756-4E83-8913-68539EDF613B}"/>
  </dataValidations>
  <pageMargins left="0.7" right="0.7" top="0.75" bottom="0.75" header="0.3" footer="0.3"/>
  <pageSetup paperSize="8" scale="12" orientation="landscape" r:id="rId1"/>
  <colBreaks count="1" manualBreakCount="1">
    <brk id="29" max="5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1635-C0F5-474B-8712-F74D0CB1795A}">
  <sheetPr codeName="Sheet25"/>
  <dimension ref="A1:R37"/>
  <sheetViews>
    <sheetView rightToLeft="1" view="pageBreakPreview" zoomScale="70" zoomScaleNormal="44" zoomScaleSheetLayoutView="70" workbookViewId="0">
      <selection activeCell="D6" sqref="D6"/>
    </sheetView>
  </sheetViews>
  <sheetFormatPr defaultColWidth="8.7109375" defaultRowHeight="15"/>
  <cols>
    <col min="1" max="1" width="16.42578125" style="52" bestFit="1" customWidth="1"/>
    <col min="2" max="2" width="22.28515625" style="52" customWidth="1"/>
    <col min="3" max="3" width="22.42578125" style="52" customWidth="1"/>
    <col min="4" max="4" width="26.140625" style="52" customWidth="1"/>
    <col min="5" max="5" width="2.140625" style="52" customWidth="1"/>
    <col min="6" max="6" width="31.42578125" style="52" customWidth="1"/>
    <col min="7" max="10" width="10.85546875" style="52" customWidth="1"/>
    <col min="11" max="11" width="2.140625" style="52" customWidth="1"/>
    <col min="12" max="15" width="16.140625" style="52" customWidth="1"/>
    <col min="16" max="17" width="8.7109375" style="52"/>
    <col min="18" max="18" width="27.140625" style="52" customWidth="1"/>
    <col min="19" max="16384" width="8.7109375" style="52"/>
  </cols>
  <sheetData>
    <row r="1" spans="1:18" ht="45.95" customHeight="1" thickBot="1">
      <c r="A1" s="1993" t="s">
        <v>6433</v>
      </c>
      <c r="B1" s="1994"/>
      <c r="C1" s="1994"/>
      <c r="D1" s="1994"/>
      <c r="E1" s="1994"/>
      <c r="F1" s="1994"/>
      <c r="G1" s="1994"/>
      <c r="H1" s="1994"/>
      <c r="I1" s="1994"/>
      <c r="J1" s="1994"/>
      <c r="K1" s="1994"/>
      <c r="L1" s="1994"/>
      <c r="M1" s="1994"/>
      <c r="N1" s="1994"/>
      <c r="O1" s="1995"/>
    </row>
    <row r="2" spans="1:18" ht="31.5" customHeight="1" thickBot="1">
      <c r="A2" s="1983" t="s">
        <v>6432</v>
      </c>
      <c r="B2" s="1984"/>
      <c r="C2" s="1984"/>
      <c r="D2" s="1985"/>
      <c r="F2" s="1986" t="s">
        <v>6431</v>
      </c>
      <c r="G2" s="1987"/>
      <c r="H2" s="1987"/>
      <c r="I2" s="1987"/>
      <c r="J2" s="1988"/>
      <c r="L2" s="1989" t="s">
        <v>6430</v>
      </c>
      <c r="M2" s="1990"/>
      <c r="N2" s="1990"/>
      <c r="O2" s="1991"/>
    </row>
    <row r="3" spans="1:18" ht="31.5" customHeight="1">
      <c r="A3" s="915" t="s">
        <v>6350</v>
      </c>
      <c r="B3" s="916" t="s">
        <v>6429</v>
      </c>
      <c r="C3" s="915" t="s">
        <v>6428</v>
      </c>
      <c r="D3" s="914" t="s">
        <v>6427</v>
      </c>
      <c r="F3" s="913" t="s">
        <v>6380</v>
      </c>
      <c r="G3" s="883" t="s">
        <v>6426</v>
      </c>
      <c r="H3" s="883" t="s">
        <v>6425</v>
      </c>
      <c r="I3" s="883" t="s">
        <v>6424</v>
      </c>
      <c r="J3" s="883" t="s">
        <v>6423</v>
      </c>
      <c r="L3" s="912"/>
      <c r="M3" s="911"/>
      <c r="N3" s="911"/>
      <c r="O3" s="910"/>
      <c r="R3" s="52" t="s">
        <v>6422</v>
      </c>
    </row>
    <row r="4" spans="1:18" ht="31.5" customHeight="1">
      <c r="A4" s="904" t="s">
        <v>6421</v>
      </c>
      <c r="B4" s="909">
        <v>45502</v>
      </c>
      <c r="C4" s="904" t="s">
        <v>6420</v>
      </c>
      <c r="D4" s="908" t="s">
        <v>6419</v>
      </c>
      <c r="F4" s="882" t="s">
        <v>6418</v>
      </c>
      <c r="G4" s="881">
        <v>63689</v>
      </c>
      <c r="H4" s="880">
        <v>836</v>
      </c>
      <c r="I4" s="880">
        <f t="shared" ref="I4:I11" si="0">G4-H4</f>
        <v>62853</v>
      </c>
      <c r="J4" s="879">
        <f t="shared" ref="J4:J11" si="1">H4/G4</f>
        <v>1.3126285543814474E-2</v>
      </c>
      <c r="L4" s="892"/>
      <c r="M4" s="902"/>
      <c r="N4" s="902"/>
      <c r="O4" s="891"/>
      <c r="R4" s="52" t="s">
        <v>6417</v>
      </c>
    </row>
    <row r="5" spans="1:18" ht="31.5" customHeight="1">
      <c r="A5" s="904" t="s">
        <v>6416</v>
      </c>
      <c r="B5" s="907">
        <v>45502</v>
      </c>
      <c r="C5" s="904" t="s">
        <v>6415</v>
      </c>
      <c r="D5" s="906" t="s">
        <v>6414</v>
      </c>
      <c r="F5" s="901" t="s">
        <v>6382</v>
      </c>
      <c r="G5" s="890">
        <v>65175</v>
      </c>
      <c r="H5" s="889">
        <v>144</v>
      </c>
      <c r="I5" s="889">
        <f t="shared" si="0"/>
        <v>65031</v>
      </c>
      <c r="J5" s="888">
        <f t="shared" si="1"/>
        <v>2.2094361334867663E-3</v>
      </c>
      <c r="L5" s="892"/>
      <c r="M5" s="902"/>
      <c r="N5" s="902"/>
      <c r="O5" s="891"/>
      <c r="R5" s="52" t="s">
        <v>6381</v>
      </c>
    </row>
    <row r="6" spans="1:18" ht="31.5" customHeight="1">
      <c r="A6" s="904" t="s">
        <v>6413</v>
      </c>
      <c r="B6" s="905">
        <v>0.59899999999999998</v>
      </c>
      <c r="C6" s="904" t="s">
        <v>6412</v>
      </c>
      <c r="D6" s="903">
        <v>0.26129999999999998</v>
      </c>
      <c r="F6" s="882" t="s">
        <v>6411</v>
      </c>
      <c r="G6" s="887">
        <v>23742</v>
      </c>
      <c r="H6" s="880">
        <v>2663</v>
      </c>
      <c r="I6" s="880">
        <f t="shared" si="0"/>
        <v>21079</v>
      </c>
      <c r="J6" s="879">
        <f t="shared" si="1"/>
        <v>0.11216409738017016</v>
      </c>
      <c r="L6" s="892"/>
      <c r="M6" s="902"/>
      <c r="N6" s="902"/>
      <c r="O6" s="891"/>
      <c r="R6" s="52" t="s">
        <v>4829</v>
      </c>
    </row>
    <row r="7" spans="1:18" ht="31.5" customHeight="1" thickBot="1">
      <c r="F7" s="901" t="s">
        <v>6410</v>
      </c>
      <c r="G7" s="890">
        <v>70983</v>
      </c>
      <c r="H7" s="889">
        <v>10331</v>
      </c>
      <c r="I7" s="889">
        <f t="shared" si="0"/>
        <v>60652</v>
      </c>
      <c r="J7" s="888">
        <f t="shared" si="1"/>
        <v>0.14554189031176479</v>
      </c>
      <c r="L7" s="892"/>
      <c r="M7" s="902"/>
      <c r="N7" s="902"/>
      <c r="O7" s="891"/>
      <c r="R7" s="52" t="s">
        <v>6384</v>
      </c>
    </row>
    <row r="8" spans="1:18" ht="31.5" customHeight="1" thickBot="1">
      <c r="A8" s="1989" t="s">
        <v>6409</v>
      </c>
      <c r="B8" s="1990"/>
      <c r="C8" s="1990"/>
      <c r="D8" s="1991"/>
      <c r="F8" s="882" t="s">
        <v>6408</v>
      </c>
      <c r="G8" s="881">
        <v>29561</v>
      </c>
      <c r="H8" s="880">
        <v>8425</v>
      </c>
      <c r="I8" s="880">
        <f t="shared" si="0"/>
        <v>21136</v>
      </c>
      <c r="J8" s="879">
        <f t="shared" si="1"/>
        <v>0.28500389026081663</v>
      </c>
      <c r="L8" s="892"/>
      <c r="M8" s="902"/>
      <c r="N8" s="902"/>
      <c r="O8" s="891"/>
      <c r="R8" s="52" t="s">
        <v>6387</v>
      </c>
    </row>
    <row r="9" spans="1:18" ht="31.5" customHeight="1" thickBot="1">
      <c r="A9" s="1992" t="s">
        <v>6407</v>
      </c>
      <c r="B9" s="1992"/>
      <c r="C9" s="883" t="s">
        <v>6406</v>
      </c>
      <c r="D9" s="883" t="s">
        <v>6405</v>
      </c>
      <c r="F9" s="901" t="s">
        <v>6404</v>
      </c>
      <c r="G9" s="890">
        <v>73040</v>
      </c>
      <c r="H9" s="889">
        <v>22088.75</v>
      </c>
      <c r="I9" s="889">
        <f t="shared" si="0"/>
        <v>50951.25</v>
      </c>
      <c r="J9" s="888">
        <f t="shared" si="1"/>
        <v>0.30241990690032861</v>
      </c>
      <c r="L9" s="900"/>
      <c r="M9" s="899"/>
      <c r="N9" s="899"/>
      <c r="O9" s="898"/>
      <c r="R9" s="52" t="s">
        <v>6390</v>
      </c>
    </row>
    <row r="10" spans="1:18" ht="31.5" customHeight="1">
      <c r="A10" s="2005" t="s">
        <v>6403</v>
      </c>
      <c r="B10" s="2005"/>
      <c r="C10" s="894">
        <v>67012836.609999999</v>
      </c>
      <c r="D10" s="897">
        <f t="shared" ref="D10:D15" si="2">C10/$C$16</f>
        <v>0.20958220661708804</v>
      </c>
      <c r="F10" s="882" t="s">
        <v>6377</v>
      </c>
      <c r="G10" s="881">
        <v>313864</v>
      </c>
      <c r="H10" s="880">
        <v>12755</v>
      </c>
      <c r="I10" s="880">
        <f t="shared" si="0"/>
        <v>301109</v>
      </c>
      <c r="J10" s="879">
        <f t="shared" si="1"/>
        <v>4.0638620549027601E-2</v>
      </c>
      <c r="R10" s="52" t="s">
        <v>6376</v>
      </c>
    </row>
    <row r="11" spans="1:18" ht="31.5" customHeight="1" thickBot="1">
      <c r="A11" s="1999" t="s">
        <v>6402</v>
      </c>
      <c r="B11" s="1999"/>
      <c r="C11" s="896">
        <v>13120143.99</v>
      </c>
      <c r="D11" s="895">
        <f t="shared" si="2"/>
        <v>4.1033164206449875E-2</v>
      </c>
      <c r="F11" s="882" t="s">
        <v>6374</v>
      </c>
      <c r="G11" s="881">
        <v>59537.279999999999</v>
      </c>
      <c r="H11" s="880">
        <v>1353</v>
      </c>
      <c r="I11" s="880">
        <f t="shared" si="0"/>
        <v>58184.28</v>
      </c>
      <c r="J11" s="879">
        <f t="shared" si="1"/>
        <v>2.2725257183398368E-2</v>
      </c>
      <c r="R11" s="52" t="s">
        <v>4832</v>
      </c>
    </row>
    <row r="12" spans="1:18" ht="31.5" customHeight="1" thickBot="1">
      <c r="A12" s="2000" t="s">
        <v>6401</v>
      </c>
      <c r="B12" s="2000"/>
      <c r="C12" s="894">
        <v>9302202.1799999997</v>
      </c>
      <c r="D12" s="897">
        <f t="shared" si="2"/>
        <v>2.9092576257125056E-2</v>
      </c>
      <c r="F12" s="1989" t="s">
        <v>6400</v>
      </c>
      <c r="G12" s="1990"/>
      <c r="H12" s="1990"/>
      <c r="I12" s="1990"/>
      <c r="J12" s="1991"/>
      <c r="L12" s="1989" t="s">
        <v>6399</v>
      </c>
      <c r="M12" s="1990"/>
      <c r="N12" s="1990"/>
      <c r="O12" s="1990"/>
    </row>
    <row r="13" spans="1:18" ht="31.5" customHeight="1">
      <c r="A13" s="2001" t="s">
        <v>6398</v>
      </c>
      <c r="B13" s="2001"/>
      <c r="C13" s="896">
        <v>49057169.920000002</v>
      </c>
      <c r="D13" s="895">
        <f t="shared" si="2"/>
        <v>0.15342597690736728</v>
      </c>
      <c r="F13" s="883" t="s">
        <v>6380</v>
      </c>
      <c r="G13" s="883" t="s">
        <v>6397</v>
      </c>
      <c r="H13" s="883" t="s">
        <v>6396</v>
      </c>
      <c r="I13" s="883" t="s">
        <v>6395</v>
      </c>
      <c r="J13" s="883" t="s">
        <v>6394</v>
      </c>
      <c r="L13" s="876"/>
      <c r="M13" s="875"/>
      <c r="N13" s="876"/>
      <c r="O13" s="875"/>
      <c r="R13" s="52" t="s">
        <v>6393</v>
      </c>
    </row>
    <row r="14" spans="1:18" ht="31.5" customHeight="1">
      <c r="A14" s="2000" t="s">
        <v>6392</v>
      </c>
      <c r="B14" s="2000"/>
      <c r="C14" s="894">
        <v>19706040.600000001</v>
      </c>
      <c r="D14" s="897">
        <f t="shared" si="2"/>
        <v>6.1630512623571297E-2</v>
      </c>
      <c r="F14" s="873" t="s">
        <v>6391</v>
      </c>
      <c r="G14" s="887">
        <f>G9</f>
        <v>73040</v>
      </c>
      <c r="H14" s="881">
        <v>82309</v>
      </c>
      <c r="I14" s="880">
        <f>G14-H14</f>
        <v>-9269</v>
      </c>
      <c r="J14" s="879">
        <f t="shared" ref="J14:J20" si="3">H14/G14</f>
        <v>1.1269030668127054</v>
      </c>
      <c r="L14" s="876"/>
      <c r="M14" s="875"/>
      <c r="N14" s="876"/>
      <c r="O14" s="875"/>
      <c r="R14" s="52" t="s">
        <v>6390</v>
      </c>
    </row>
    <row r="15" spans="1:18" ht="31.5" customHeight="1">
      <c r="A15" s="2001" t="s">
        <v>6389</v>
      </c>
      <c r="B15" s="2001"/>
      <c r="C15" s="896">
        <v>161546482.43000001</v>
      </c>
      <c r="D15" s="895">
        <f t="shared" si="2"/>
        <v>0.50523556338839848</v>
      </c>
      <c r="F15" s="877" t="s">
        <v>6388</v>
      </c>
      <c r="G15" s="890">
        <f>G8</f>
        <v>29561</v>
      </c>
      <c r="H15" s="890">
        <v>9759</v>
      </c>
      <c r="I15" s="889">
        <f>G15-H15</f>
        <v>19802</v>
      </c>
      <c r="J15" s="888">
        <f t="shared" si="3"/>
        <v>0.3301309157335679</v>
      </c>
      <c r="L15" s="876"/>
      <c r="M15" s="875"/>
      <c r="N15" s="876"/>
      <c r="O15" s="875"/>
      <c r="R15" s="52" t="s">
        <v>6387</v>
      </c>
    </row>
    <row r="16" spans="1:18" ht="31.5" customHeight="1">
      <c r="A16" s="2000"/>
      <c r="B16" s="2000"/>
      <c r="C16" s="894">
        <f>SUM(C10:C15)</f>
        <v>319744875.73000002</v>
      </c>
      <c r="D16" s="893"/>
      <c r="F16" s="873" t="s">
        <v>6386</v>
      </c>
      <c r="G16" s="887">
        <f>G6</f>
        <v>23742</v>
      </c>
      <c r="H16" s="881">
        <v>11493</v>
      </c>
      <c r="I16" s="880">
        <f>G16-H16</f>
        <v>12249</v>
      </c>
      <c r="J16" s="879">
        <f t="shared" si="3"/>
        <v>0.48407884761182712</v>
      </c>
      <c r="L16" s="892"/>
      <c r="M16" s="891"/>
      <c r="N16" s="892"/>
      <c r="O16" s="891"/>
      <c r="R16" s="52" t="s">
        <v>4829</v>
      </c>
    </row>
    <row r="17" spans="1:18" ht="31.5" customHeight="1" thickBot="1">
      <c r="F17" s="877" t="s">
        <v>6385</v>
      </c>
      <c r="G17" s="890">
        <v>70983</v>
      </c>
      <c r="H17" s="890">
        <v>67778</v>
      </c>
      <c r="I17" s="889">
        <f>G17-H17</f>
        <v>3205</v>
      </c>
      <c r="J17" s="888">
        <f t="shared" si="3"/>
        <v>0.95484834396968288</v>
      </c>
      <c r="L17" s="872"/>
      <c r="M17" s="870"/>
      <c r="N17" s="872"/>
      <c r="O17" s="870"/>
      <c r="R17" s="52" t="s">
        <v>6384</v>
      </c>
    </row>
    <row r="18" spans="1:18" ht="31.5" customHeight="1" thickBot="1">
      <c r="A18" s="2002" t="s">
        <v>6383</v>
      </c>
      <c r="B18" s="2003"/>
      <c r="C18" s="2003"/>
      <c r="D18" s="2004"/>
      <c r="F18" s="873" t="s">
        <v>6382</v>
      </c>
      <c r="G18" s="887">
        <v>65175</v>
      </c>
      <c r="H18" s="881">
        <v>46842</v>
      </c>
      <c r="I18" s="880">
        <v>65175</v>
      </c>
      <c r="J18" s="888">
        <f t="shared" si="3"/>
        <v>0.71871116225546605</v>
      </c>
      <c r="L18" s="886"/>
      <c r="M18" s="884"/>
      <c r="N18" s="885"/>
      <c r="O18" s="884"/>
      <c r="R18" s="52" t="s">
        <v>6381</v>
      </c>
    </row>
    <row r="19" spans="1:18" ht="31.5" customHeight="1">
      <c r="A19" s="1992" t="s">
        <v>6380</v>
      </c>
      <c r="B19" s="1992"/>
      <c r="C19" s="883" t="s">
        <v>6379</v>
      </c>
      <c r="D19" s="883" t="s">
        <v>6378</v>
      </c>
      <c r="F19" s="882" t="s">
        <v>6377</v>
      </c>
      <c r="G19" s="881">
        <v>313864</v>
      </c>
      <c r="H19" s="880">
        <v>15084</v>
      </c>
      <c r="I19" s="880">
        <f>G19-H19</f>
        <v>298780</v>
      </c>
      <c r="J19" s="879">
        <f t="shared" si="3"/>
        <v>4.8059031937399639E-2</v>
      </c>
      <c r="L19" s="876"/>
      <c r="M19" s="875"/>
      <c r="O19" s="875"/>
      <c r="R19" s="52" t="s">
        <v>6376</v>
      </c>
    </row>
    <row r="20" spans="1:18" ht="31.5" customHeight="1" thickBot="1">
      <c r="A20" s="1998" t="s">
        <v>6375</v>
      </c>
      <c r="B20" s="1998"/>
      <c r="C20" s="874">
        <v>45502</v>
      </c>
      <c r="D20" s="873" t="s">
        <v>6264</v>
      </c>
      <c r="F20" s="882" t="s">
        <v>6374</v>
      </c>
      <c r="G20" s="881">
        <v>59537.279999999999</v>
      </c>
      <c r="H20" s="880">
        <v>4088.24</v>
      </c>
      <c r="I20" s="880">
        <f>G20-H20</f>
        <v>55449.04</v>
      </c>
      <c r="J20" s="879">
        <f t="shared" si="3"/>
        <v>6.8666892407580588E-2</v>
      </c>
      <c r="L20" s="876"/>
      <c r="M20" s="875"/>
      <c r="O20" s="875"/>
      <c r="R20" s="52" t="s">
        <v>4832</v>
      </c>
    </row>
    <row r="21" spans="1:18" ht="31.5" customHeight="1" thickBot="1">
      <c r="A21" s="1996" t="s">
        <v>6373</v>
      </c>
      <c r="B21" s="1996"/>
      <c r="C21" s="878">
        <v>45533</v>
      </c>
      <c r="D21" s="877" t="s">
        <v>6264</v>
      </c>
      <c r="F21" s="1989" t="s">
        <v>6372</v>
      </c>
      <c r="G21" s="1990"/>
      <c r="H21" s="1990"/>
      <c r="I21" s="1990"/>
      <c r="J21" s="1991"/>
      <c r="L21" s="876"/>
      <c r="M21" s="875"/>
      <c r="O21" s="875"/>
    </row>
    <row r="22" spans="1:18" ht="31.5" customHeight="1">
      <c r="A22" s="1998" t="s">
        <v>6371</v>
      </c>
      <c r="B22" s="1998"/>
      <c r="C22" s="874">
        <v>45533</v>
      </c>
      <c r="D22" s="873" t="s">
        <v>6264</v>
      </c>
      <c r="F22" s="2006" t="s">
        <v>6370</v>
      </c>
      <c r="G22" s="2006"/>
      <c r="H22" s="2006"/>
      <c r="I22" s="2006"/>
      <c r="J22" s="2006"/>
      <c r="L22" s="876"/>
      <c r="M22" s="875"/>
      <c r="O22" s="875"/>
    </row>
    <row r="23" spans="1:18" ht="31.5" customHeight="1">
      <c r="A23" s="1996" t="s">
        <v>6369</v>
      </c>
      <c r="B23" s="1996"/>
      <c r="C23" s="878">
        <v>45594</v>
      </c>
      <c r="D23" s="877" t="s">
        <v>6357</v>
      </c>
      <c r="F23" s="1997" t="s">
        <v>6368</v>
      </c>
      <c r="G23" s="1997"/>
      <c r="H23" s="1997"/>
      <c r="I23" s="1997"/>
      <c r="J23" s="1997"/>
      <c r="L23" s="876"/>
      <c r="M23" s="875"/>
      <c r="O23" s="875"/>
    </row>
    <row r="24" spans="1:18" ht="31.5" customHeight="1">
      <c r="A24" s="1998" t="s">
        <v>6367</v>
      </c>
      <c r="B24" s="1998"/>
      <c r="C24" s="874">
        <v>45867</v>
      </c>
      <c r="D24" s="873" t="s">
        <v>6362</v>
      </c>
      <c r="F24" s="1997" t="s">
        <v>6366</v>
      </c>
      <c r="G24" s="1997"/>
      <c r="H24" s="1997"/>
      <c r="I24" s="1997"/>
      <c r="J24" s="1997"/>
      <c r="L24" s="876"/>
      <c r="M24" s="875"/>
      <c r="O24" s="875"/>
    </row>
    <row r="25" spans="1:18" ht="31.5" customHeight="1">
      <c r="A25" s="1996" t="s">
        <v>6365</v>
      </c>
      <c r="B25" s="1996"/>
      <c r="C25" s="878">
        <v>45929</v>
      </c>
      <c r="D25" s="877" t="s">
        <v>6362</v>
      </c>
      <c r="F25" s="1997" t="s">
        <v>6364</v>
      </c>
      <c r="G25" s="1997"/>
      <c r="H25" s="1997"/>
      <c r="I25" s="1997"/>
      <c r="J25" s="1997"/>
      <c r="L25" s="876"/>
      <c r="M25" s="875"/>
      <c r="O25" s="875"/>
    </row>
    <row r="26" spans="1:18" ht="31.5" customHeight="1">
      <c r="A26" s="1998" t="s">
        <v>6363</v>
      </c>
      <c r="B26" s="1998"/>
      <c r="C26" s="874">
        <v>45990</v>
      </c>
      <c r="D26" s="873" t="s">
        <v>6362</v>
      </c>
      <c r="F26" s="1997" t="s">
        <v>6361</v>
      </c>
      <c r="G26" s="1997"/>
      <c r="H26" s="1997"/>
      <c r="I26" s="1997"/>
      <c r="J26" s="1997"/>
      <c r="L26" s="876"/>
      <c r="M26" s="875"/>
      <c r="O26" s="875"/>
    </row>
    <row r="27" spans="1:18" ht="31.5" customHeight="1">
      <c r="A27" s="1996" t="s">
        <v>6360</v>
      </c>
      <c r="B27" s="1996"/>
      <c r="C27" s="878">
        <v>46231</v>
      </c>
      <c r="D27" s="877" t="s">
        <v>6357</v>
      </c>
      <c r="F27" s="1997" t="s">
        <v>6359</v>
      </c>
      <c r="G27" s="1997"/>
      <c r="H27" s="1997"/>
      <c r="I27" s="1997"/>
      <c r="J27" s="1997"/>
      <c r="L27" s="876"/>
      <c r="M27" s="875"/>
      <c r="O27" s="875"/>
    </row>
    <row r="28" spans="1:18" ht="31.5" customHeight="1" thickBot="1">
      <c r="A28" s="1998" t="s">
        <v>6358</v>
      </c>
      <c r="B28" s="1998"/>
      <c r="C28" s="874">
        <v>46231</v>
      </c>
      <c r="D28" s="873" t="s">
        <v>6357</v>
      </c>
      <c r="F28" s="1997" t="s">
        <v>6356</v>
      </c>
      <c r="G28" s="1997"/>
      <c r="H28" s="1997"/>
      <c r="I28" s="1997"/>
      <c r="J28" s="1997"/>
      <c r="L28" s="872"/>
      <c r="M28" s="870"/>
      <c r="N28" s="871"/>
      <c r="O28" s="870"/>
    </row>
    <row r="37" spans="9:10">
      <c r="I37" s="52">
        <v>0.45147512384547461</v>
      </c>
      <c r="J37" s="52">
        <v>0.19309375077028601</v>
      </c>
    </row>
  </sheetData>
  <mergeCells count="34">
    <mergeCell ref="A19:B19"/>
    <mergeCell ref="A20:B20"/>
    <mergeCell ref="L12:O12"/>
    <mergeCell ref="A28:B28"/>
    <mergeCell ref="F28:J28"/>
    <mergeCell ref="A27:B27"/>
    <mergeCell ref="F27:J27"/>
    <mergeCell ref="F21:J21"/>
    <mergeCell ref="A22:B22"/>
    <mergeCell ref="F22:J22"/>
    <mergeCell ref="A23:B23"/>
    <mergeCell ref="F23:J23"/>
    <mergeCell ref="A24:B24"/>
    <mergeCell ref="A1:O1"/>
    <mergeCell ref="A25:B25"/>
    <mergeCell ref="F25:J25"/>
    <mergeCell ref="A26:B26"/>
    <mergeCell ref="F26:J26"/>
    <mergeCell ref="F24:J24"/>
    <mergeCell ref="A21:B21"/>
    <mergeCell ref="A11:B11"/>
    <mergeCell ref="A12:B12"/>
    <mergeCell ref="F12:J12"/>
    <mergeCell ref="A13:B13"/>
    <mergeCell ref="A14:B14"/>
    <mergeCell ref="A15:B15"/>
    <mergeCell ref="A16:B16"/>
    <mergeCell ref="A18:D18"/>
    <mergeCell ref="A10:B10"/>
    <mergeCell ref="A2:D2"/>
    <mergeCell ref="F2:J2"/>
    <mergeCell ref="L2:O2"/>
    <mergeCell ref="A8:D8"/>
    <mergeCell ref="A9:B9"/>
  </mergeCells>
  <printOptions horizontalCentered="1" verticalCentered="1"/>
  <pageMargins left="0.25" right="0.25" top="0.25" bottom="0.25" header="0.3" footer="0.3"/>
  <pageSetup paperSize="8"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customXml/itemProps3.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DB</vt:lpstr>
      <vt:lpstr>Weekly Progress Report</vt:lpstr>
      <vt:lpstr>General Information</vt:lpstr>
      <vt:lpstr>Progress</vt:lpstr>
      <vt:lpstr>Invoice progress </vt:lpstr>
      <vt:lpstr>Weekly Photos</vt:lpstr>
      <vt:lpstr>Quality</vt:lpstr>
      <vt:lpstr>Quality-Stat</vt:lpstr>
      <vt:lpstr>HSE</vt:lpstr>
      <vt:lpstr>HSE-Stat</vt:lpstr>
      <vt:lpstr>Major Quantities</vt:lpstr>
      <vt:lpstr>Invoice Log</vt:lpstr>
      <vt:lpstr>Invoice Ammount FIR</vt:lpstr>
      <vt:lpstr>CCO</vt:lpstr>
      <vt:lpstr>Procurement</vt:lpstr>
      <vt:lpstr>Issues</vt:lpstr>
      <vt:lpstr>Manpower</vt:lpstr>
      <vt:lpstr>Milestones</vt:lpstr>
      <vt:lpstr>Schedule</vt:lpstr>
      <vt:lpstr>EV-Chart Data</vt:lpstr>
      <vt:lpstr>Physical-Chart Data</vt:lpstr>
      <vt:lpstr>Testing</vt:lpstr>
      <vt:lpstr>Codes</vt:lpstr>
      <vt:lpstr>SOURCE</vt:lpstr>
      <vt:lpstr>Conclusion</vt:lpstr>
      <vt:lpstr>Conclusion!Print_Area</vt:lpstr>
      <vt:lpstr>HSE!Print_Area</vt:lpstr>
      <vt:lpstr>'Invoice Ammount FIR'!Print_Area</vt:lpstr>
      <vt:lpstr>'Invoice Log'!Print_Area</vt:lpstr>
      <vt:lpstr>'Invoice progress '!Print_Area</vt:lpstr>
      <vt:lpstr>Manpower!Print_Area</vt:lpstr>
      <vt:lpstr>Procurement!Print_Area</vt:lpstr>
      <vt:lpstr>Progress!Print_Area</vt:lpstr>
      <vt:lpstr>Quality!Print_Area</vt:lpstr>
      <vt:lpstr>'Quality-Stat'!Print_Area</vt:lpstr>
      <vt:lpstr>SOURCE!Print_Area</vt:lpstr>
      <vt:lpstr>'Weekly Progress Report'!Print_Area</vt:lpstr>
      <vt:lpstr>'Invoice Ammount FIR'!Print_Titles</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Abdalla Mahdi</cp:lastModifiedBy>
  <cp:lastPrinted>2026-10-11T05:58:48Z</cp:lastPrinted>
  <dcterms:created xsi:type="dcterms:W3CDTF">2014-11-10T09:45:29Z</dcterms:created>
  <dcterms:modified xsi:type="dcterms:W3CDTF">2026-10-11T05:59:00Z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ies>
</file>